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12.xml" ContentType="application/vnd.openxmlformats-officedocument.drawingml.chart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DieseArbeitsmappe" defaultThemeVersion="124226"/>
  <mc:AlternateContent xmlns:mc="http://schemas.openxmlformats.org/markup-compatibility/2006">
    <mc:Choice Requires="x15">
      <x15ac:absPath xmlns:x15ac="http://schemas.microsoft.com/office/spreadsheetml/2010/11/ac" url="C:\Users\Roland\Documents\NEWAGE_diss\xcel_data\Archiv\"/>
    </mc:Choice>
  </mc:AlternateContent>
  <bookViews>
    <workbookView xWindow="0" yWindow="0" windowWidth="23040" windowHeight="9405" tabRatio="854" activeTab="3"/>
  </bookViews>
  <sheets>
    <sheet name="TABLES" sheetId="16" r:id="rId1"/>
    <sheet name="emplmtno_2007" sheetId="24" r:id="rId2"/>
    <sheet name="RESULTS_old" sheetId="15" r:id="rId3"/>
    <sheet name="RESULTS" sheetId="25" r:id="rId4"/>
    <sheet name="CALCULATION" sheetId="3" r:id="rId5"/>
    <sheet name="METHODS" sheetId="14" r:id="rId6"/>
    <sheet name="SOURCES" sheetId="8" r:id="rId7"/>
    <sheet name="COMMENTS" sheetId="22" r:id="rId8"/>
    <sheet name="MaGE Project" sheetId="18" r:id="rId9"/>
    <sheet name="ENV Project" sheetId="23" r:id="rId10"/>
    <sheet name="EC Project" sheetId="19" r:id="rId11"/>
    <sheet name="Paper_1 Project" sheetId="21" r:id="rId12"/>
    <sheet name="ILO employment 2007" sheetId="12" r:id="rId13"/>
    <sheet name="ILO unemployment 2007" sheetId="13" r:id="rId14"/>
    <sheet name="ILO employment 2010" sheetId="10" r:id="rId15"/>
    <sheet name="ILO unemployment 2010" sheetId="11" r:id="rId16"/>
  </sheets>
  <externalReferences>
    <externalReference r:id="rId17"/>
  </externalReferences>
  <definedNames>
    <definedName name="_xlnm._FilterDatabase" localSheetId="4" hidden="1">CALCULATION!$A$2:$D$132</definedName>
    <definedName name="_xlnm._FilterDatabase" localSheetId="3" hidden="1">RESULTS!$A$2:$V$2</definedName>
    <definedName name="_xlnm._FilterDatabase" localSheetId="2" hidden="1">RESULTS_old!$A$2:$V$2</definedName>
    <definedName name="_xlcn.WorksheetConnection_RESULTSJ2K29" hidden="1">RESULTS_old!$M$2:$N$20</definedName>
    <definedName name="ilostat_export" localSheetId="14">'ILO employment 2010'!$A$1:$AJ$2635</definedName>
    <definedName name="ilostat_export" localSheetId="15">'ILO unemployment 2010'!$A$1:$AJ$1807</definedName>
    <definedName name="laborsta2C" localSheetId="12">'ILO employment 2007'!$A$1:$V$2962</definedName>
    <definedName name="laborsta3E" localSheetId="13">'ILO unemployment 2007'!$A$1:$V$2463</definedName>
    <definedName name="Unbenannt_1" localSheetId="11">'Paper_1 Project'!$D$5:$J$31</definedName>
  </definedNames>
  <calcPr calcId="152511"/>
  <extLst>
    <ext xmlns:x15="http://schemas.microsoft.com/office/spreadsheetml/2010/11/main" uri="{FCE2AD5D-F65C-4FA6-A056-5C36A1767C68}">
      <x15:dataModel>
        <x15:modelTables>
          <x15:modelTable id="Bereich-6c5a312c-92e1-4fd5-bb9a-8289ccf7ff82" name="Bereich" connection="WorksheetConnection_RESULTS!$J$2:$K$29"/>
        </x15:modelTables>
      </x15:dataModel>
    </ext>
  </extLst>
</workbook>
</file>

<file path=xl/calcChain.xml><?xml version="1.0" encoding="utf-8"?>
<calcChain xmlns="http://schemas.openxmlformats.org/spreadsheetml/2006/main">
  <c r="M3" i="25" l="1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4" i="3"/>
  <c r="C4" i="3"/>
  <c r="Q4" i="25" s="1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B4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5" i="3"/>
  <c r="B6" i="3"/>
  <c r="B7" i="3"/>
  <c r="B8" i="3"/>
  <c r="B9" i="3"/>
  <c r="D6" i="25" l="1"/>
  <c r="D16" i="25"/>
  <c r="H20" i="25"/>
  <c r="E19" i="25"/>
  <c r="G17" i="25"/>
  <c r="I15" i="25"/>
  <c r="F14" i="25"/>
  <c r="H12" i="25"/>
  <c r="E11" i="25"/>
  <c r="G9" i="25"/>
  <c r="I7" i="25"/>
  <c r="F6" i="25"/>
  <c r="H4" i="25"/>
  <c r="E3" i="25"/>
  <c r="O15" i="25"/>
  <c r="O7" i="25"/>
  <c r="P20" i="25"/>
  <c r="R18" i="25"/>
  <c r="T16" i="25"/>
  <c r="Q15" i="25"/>
  <c r="S13" i="25"/>
  <c r="P12" i="25"/>
  <c r="R10" i="25"/>
  <c r="T8" i="25"/>
  <c r="Q7" i="25"/>
  <c r="S5" i="25"/>
  <c r="P4" i="25"/>
  <c r="D7" i="25"/>
  <c r="D15" i="25"/>
  <c r="G20" i="25"/>
  <c r="I18" i="25"/>
  <c r="F17" i="25"/>
  <c r="H15" i="25"/>
  <c r="E14" i="25"/>
  <c r="G12" i="25"/>
  <c r="I10" i="25"/>
  <c r="F9" i="25"/>
  <c r="H7" i="25"/>
  <c r="E6" i="25"/>
  <c r="G4" i="25"/>
  <c r="O14" i="25"/>
  <c r="O6" i="25"/>
  <c r="T19" i="25"/>
  <c r="Q18" i="25"/>
  <c r="S16" i="25"/>
  <c r="P15" i="25"/>
  <c r="R13" i="25"/>
  <c r="V13" i="25" s="1"/>
  <c r="T11" i="25"/>
  <c r="Q10" i="25"/>
  <c r="S8" i="25"/>
  <c r="P7" i="25"/>
  <c r="R5" i="25"/>
  <c r="T3" i="25"/>
  <c r="D8" i="25"/>
  <c r="D14" i="25"/>
  <c r="F20" i="25"/>
  <c r="H18" i="25"/>
  <c r="E17" i="25"/>
  <c r="G15" i="25"/>
  <c r="I13" i="25"/>
  <c r="F12" i="25"/>
  <c r="H10" i="25"/>
  <c r="E9" i="25"/>
  <c r="G7" i="25"/>
  <c r="I5" i="25"/>
  <c r="F4" i="25"/>
  <c r="O3" i="25"/>
  <c r="O13" i="25"/>
  <c r="O5" i="25"/>
  <c r="S19" i="25"/>
  <c r="P18" i="25"/>
  <c r="R16" i="25"/>
  <c r="T14" i="25"/>
  <c r="Q13" i="25"/>
  <c r="U13" i="25" s="1"/>
  <c r="S11" i="25"/>
  <c r="P10" i="25"/>
  <c r="R8" i="25"/>
  <c r="T6" i="25"/>
  <c r="Q5" i="25"/>
  <c r="S3" i="25"/>
  <c r="D9" i="25"/>
  <c r="D13" i="25"/>
  <c r="E20" i="25"/>
  <c r="G18" i="25"/>
  <c r="I16" i="25"/>
  <c r="F15" i="25"/>
  <c r="H13" i="25"/>
  <c r="E12" i="25"/>
  <c r="G10" i="25"/>
  <c r="I8" i="25"/>
  <c r="F7" i="25"/>
  <c r="H5" i="25"/>
  <c r="E4" i="25"/>
  <c r="O20" i="25"/>
  <c r="O12" i="25"/>
  <c r="O4" i="25"/>
  <c r="R19" i="25"/>
  <c r="T17" i="25"/>
  <c r="Q16" i="25"/>
  <c r="S14" i="25"/>
  <c r="P13" i="25"/>
  <c r="R11" i="25"/>
  <c r="T9" i="25"/>
  <c r="Q8" i="25"/>
  <c r="S6" i="25"/>
  <c r="P5" i="25"/>
  <c r="R3" i="25"/>
  <c r="D20" i="25"/>
  <c r="D12" i="25"/>
  <c r="I19" i="25"/>
  <c r="F18" i="25"/>
  <c r="H16" i="25"/>
  <c r="E15" i="25"/>
  <c r="G13" i="25"/>
  <c r="I11" i="25"/>
  <c r="F10" i="25"/>
  <c r="H8" i="25"/>
  <c r="E7" i="25"/>
  <c r="G5" i="25"/>
  <c r="I3" i="25"/>
  <c r="O19" i="25"/>
  <c r="O11" i="25"/>
  <c r="T20" i="25"/>
  <c r="Q19" i="25"/>
  <c r="S17" i="25"/>
  <c r="P16" i="25"/>
  <c r="R14" i="25"/>
  <c r="T12" i="25"/>
  <c r="Q11" i="25"/>
  <c r="S9" i="25"/>
  <c r="P8" i="25"/>
  <c r="R6" i="25"/>
  <c r="T4" i="25"/>
  <c r="Q3" i="25"/>
  <c r="D3" i="25"/>
  <c r="D19" i="25"/>
  <c r="D11" i="25"/>
  <c r="H19" i="25"/>
  <c r="E18" i="25"/>
  <c r="G16" i="25"/>
  <c r="I14" i="25"/>
  <c r="F13" i="25"/>
  <c r="H11" i="25"/>
  <c r="E10" i="25"/>
  <c r="G8" i="25"/>
  <c r="I6" i="25"/>
  <c r="F5" i="25"/>
  <c r="H3" i="25"/>
  <c r="O18" i="25"/>
  <c r="O10" i="25"/>
  <c r="S20" i="25"/>
  <c r="P19" i="25"/>
  <c r="R17" i="25"/>
  <c r="T15" i="25"/>
  <c r="Q14" i="25"/>
  <c r="S12" i="25"/>
  <c r="P11" i="25"/>
  <c r="R9" i="25"/>
  <c r="T7" i="25"/>
  <c r="Q6" i="25"/>
  <c r="S4" i="25"/>
  <c r="P3" i="25"/>
  <c r="D4" i="25"/>
  <c r="D18" i="25"/>
  <c r="D10" i="25"/>
  <c r="G19" i="25"/>
  <c r="I17" i="25"/>
  <c r="F16" i="25"/>
  <c r="H14" i="25"/>
  <c r="E13" i="25"/>
  <c r="G11" i="25"/>
  <c r="I9" i="25"/>
  <c r="F8" i="25"/>
  <c r="H6" i="25"/>
  <c r="E5" i="25"/>
  <c r="G3" i="25"/>
  <c r="O17" i="25"/>
  <c r="O9" i="25"/>
  <c r="R20" i="25"/>
  <c r="T18" i="25"/>
  <c r="Q17" i="25"/>
  <c r="S15" i="25"/>
  <c r="P14" i="25"/>
  <c r="R12" i="25"/>
  <c r="T10" i="25"/>
  <c r="Q9" i="25"/>
  <c r="S7" i="25"/>
  <c r="P6" i="25"/>
  <c r="R4" i="25"/>
  <c r="D5" i="25"/>
  <c r="D17" i="25"/>
  <c r="I20" i="25"/>
  <c r="F19" i="25"/>
  <c r="H17" i="25"/>
  <c r="E16" i="25"/>
  <c r="G14" i="25"/>
  <c r="I12" i="25"/>
  <c r="F11" i="25"/>
  <c r="H9" i="25"/>
  <c r="E8" i="25"/>
  <c r="G6" i="25"/>
  <c r="I4" i="25"/>
  <c r="F3" i="25"/>
  <c r="O16" i="25"/>
  <c r="O8" i="25"/>
  <c r="Q20" i="25"/>
  <c r="S18" i="25"/>
  <c r="P17" i="25"/>
  <c r="R15" i="25"/>
  <c r="T13" i="25"/>
  <c r="Q12" i="25"/>
  <c r="S10" i="25"/>
  <c r="P9" i="25"/>
  <c r="R7" i="25"/>
  <c r="T5" i="25"/>
  <c r="L3" i="3"/>
  <c r="N9" i="25" l="1"/>
  <c r="V9" i="25"/>
  <c r="M9" i="25"/>
  <c r="J9" i="25"/>
  <c r="K9" i="25"/>
  <c r="U8" i="25"/>
  <c r="V8" i="25"/>
  <c r="N8" i="25"/>
  <c r="J8" i="25"/>
  <c r="K8" i="25"/>
  <c r="M8" i="25"/>
  <c r="N7" i="25"/>
  <c r="M7" i="25"/>
  <c r="K7" i="25"/>
  <c r="N6" i="25"/>
  <c r="M6" i="25"/>
  <c r="V5" i="25"/>
  <c r="N5" i="25"/>
  <c r="M5" i="25"/>
  <c r="J5" i="25"/>
  <c r="K5" i="25"/>
  <c r="L9" i="25" l="1"/>
  <c r="U9" i="25"/>
  <c r="L8" i="25"/>
  <c r="L5" i="25"/>
  <c r="U5" i="25"/>
  <c r="J7" i="25"/>
  <c r="L7" i="25" s="1"/>
  <c r="M13" i="25" l="1"/>
  <c r="U18" i="25"/>
  <c r="V16" i="25"/>
  <c r="U16" i="25"/>
  <c r="N16" i="25"/>
  <c r="M16" i="25"/>
  <c r="N15" i="25"/>
  <c r="M15" i="25"/>
  <c r="N14" i="25"/>
  <c r="M14" i="25"/>
  <c r="N12" i="25"/>
  <c r="M12" i="25"/>
  <c r="J6" i="25"/>
  <c r="N4" i="25"/>
  <c r="M4" i="25"/>
  <c r="V3" i="25"/>
  <c r="U3" i="25"/>
  <c r="N3" i="25"/>
  <c r="M4" i="15"/>
  <c r="V17" i="25" l="1"/>
  <c r="J15" i="25"/>
  <c r="N17" i="25"/>
  <c r="N18" i="25"/>
  <c r="J3" i="25"/>
  <c r="J4" i="25"/>
  <c r="K17" i="25"/>
  <c r="K18" i="25"/>
  <c r="U6" i="25"/>
  <c r="N10" i="25"/>
  <c r="V12" i="25"/>
  <c r="U4" i="25"/>
  <c r="U7" i="25"/>
  <c r="U10" i="25"/>
  <c r="U12" i="25"/>
  <c r="K6" i="25"/>
  <c r="L6" i="25" s="1"/>
  <c r="N11" i="25"/>
  <c r="K12" i="25"/>
  <c r="V10" i="25"/>
  <c r="U11" i="25"/>
  <c r="V7" i="25"/>
  <c r="N19" i="25"/>
  <c r="K15" i="25"/>
  <c r="V15" i="25"/>
  <c r="J16" i="25"/>
  <c r="M11" i="25"/>
  <c r="K14" i="25"/>
  <c r="K11" i="25"/>
  <c r="K16" i="25"/>
  <c r="J14" i="25"/>
  <c r="J12" i="25"/>
  <c r="U15" i="25"/>
  <c r="J18" i="25"/>
  <c r="K19" i="25"/>
  <c r="K3" i="25"/>
  <c r="K4" i="25"/>
  <c r="V4" i="25"/>
  <c r="V6" i="25"/>
  <c r="K10" i="25"/>
  <c r="M19" i="25"/>
  <c r="V14" i="25"/>
  <c r="U17" i="25"/>
  <c r="K13" i="25"/>
  <c r="V20" i="25"/>
  <c r="U20" i="25"/>
  <c r="V18" i="25"/>
  <c r="J13" i="25"/>
  <c r="U19" i="25"/>
  <c r="M20" i="25"/>
  <c r="V11" i="25"/>
  <c r="U14" i="25"/>
  <c r="V19" i="25"/>
  <c r="N20" i="25"/>
  <c r="K20" i="25"/>
  <c r="O3" i="15"/>
  <c r="L3" i="25" l="1"/>
  <c r="L16" i="25"/>
  <c r="J10" i="25"/>
  <c r="L10" i="25" s="1"/>
  <c r="L15" i="25"/>
  <c r="M10" i="25"/>
  <c r="L4" i="25"/>
  <c r="L18" i="25"/>
  <c r="L12" i="25"/>
  <c r="M18" i="25"/>
  <c r="L13" i="25"/>
  <c r="J11" i="25"/>
  <c r="L11" i="25" s="1"/>
  <c r="J19" i="25"/>
  <c r="L19" i="25" s="1"/>
  <c r="L14" i="25"/>
  <c r="N13" i="25"/>
  <c r="J17" i="25"/>
  <c r="L17" i="25" s="1"/>
  <c r="M17" i="25"/>
  <c r="J20" i="25"/>
  <c r="L20" i="25" s="1"/>
  <c r="B4" i="24"/>
  <c r="B5" i="24"/>
  <c r="B6" i="24"/>
  <c r="B7" i="24"/>
  <c r="B8" i="24"/>
  <c r="B9" i="24"/>
  <c r="B10" i="24"/>
  <c r="B11" i="24"/>
  <c r="B12" i="24"/>
  <c r="B13" i="24"/>
  <c r="B14" i="24"/>
  <c r="B15" i="24"/>
  <c r="B16" i="24"/>
  <c r="B17" i="24"/>
  <c r="B18" i="24"/>
  <c r="B19" i="24"/>
  <c r="B20" i="24"/>
  <c r="B3" i="24"/>
  <c r="E3" i="3" l="1"/>
  <c r="E4" i="3" l="1"/>
  <c r="P3" i="3" l="1"/>
  <c r="P4" i="3" s="1"/>
  <c r="O3" i="3"/>
  <c r="O4" i="3" s="1"/>
  <c r="N3" i="3"/>
  <c r="N4" i="3" s="1"/>
  <c r="M3" i="3"/>
  <c r="M4" i="3" s="1"/>
  <c r="Q4" i="3" s="1"/>
  <c r="H3" i="3"/>
  <c r="G3" i="3"/>
  <c r="F3" i="3"/>
  <c r="F4" i="3" s="1"/>
  <c r="P5" i="3" l="1"/>
  <c r="R5" i="15" s="1"/>
  <c r="O5" i="3"/>
  <c r="Q5" i="15" s="1"/>
  <c r="D3" i="15" l="1"/>
  <c r="C3" i="24" s="1"/>
  <c r="E3" i="15"/>
  <c r="D3" i="24" s="1"/>
  <c r="F3" i="15"/>
  <c r="G3" i="15"/>
  <c r="M3" i="15"/>
  <c r="P3" i="15"/>
  <c r="Q3" i="15"/>
  <c r="R3" i="15"/>
  <c r="D4" i="15"/>
  <c r="C4" i="24" s="1"/>
  <c r="E4" i="15"/>
  <c r="D4" i="24" s="1"/>
  <c r="O4" i="15"/>
  <c r="P4" i="15"/>
  <c r="Q4" i="15"/>
  <c r="R4" i="15"/>
  <c r="I3" i="3"/>
  <c r="H3" i="15" s="1"/>
  <c r="K3" i="3"/>
  <c r="J3" i="3"/>
  <c r="N3" i="15" s="1"/>
  <c r="R3" i="3"/>
  <c r="T3" i="3" s="1"/>
  <c r="V3" i="15" s="1"/>
  <c r="F4" i="24" l="1"/>
  <c r="K3" i="15"/>
  <c r="T3" i="15"/>
  <c r="I3" i="15"/>
  <c r="J3" i="15" s="1"/>
  <c r="Q3" i="3"/>
  <c r="E87" i="3"/>
  <c r="L3" i="15" l="1"/>
  <c r="S3" i="3"/>
  <c r="U3" i="15" s="1"/>
  <c r="S3" i="15"/>
  <c r="H96" i="3"/>
  <c r="G96" i="3"/>
  <c r="F87" i="3"/>
  <c r="H87" i="3"/>
  <c r="G87" i="3"/>
  <c r="H94" i="3" l="1"/>
  <c r="H104" i="3"/>
  <c r="H98" i="3"/>
  <c r="H106" i="3"/>
  <c r="H105" i="3"/>
  <c r="H91" i="3"/>
  <c r="H107" i="3"/>
  <c r="H102" i="3"/>
  <c r="G105" i="3"/>
  <c r="G91" i="3"/>
  <c r="G107" i="3"/>
  <c r="G98" i="3"/>
  <c r="G94" i="3"/>
  <c r="G106" i="3"/>
  <c r="G104" i="3"/>
  <c r="G102" i="3"/>
  <c r="AG1799" i="11" l="1"/>
  <c r="AG1798" i="11"/>
  <c r="P41" i="3" s="1"/>
  <c r="R16" i="15" s="1"/>
  <c r="AG1797" i="11"/>
  <c r="O41" i="3" s="1"/>
  <c r="P64" i="3"/>
  <c r="R19" i="15" s="1"/>
  <c r="AG1765" i="11"/>
  <c r="AG1764" i="11"/>
  <c r="AG1763" i="11"/>
  <c r="O64" i="3" s="1"/>
  <c r="Q19" i="15" s="1"/>
  <c r="O86" i="3"/>
  <c r="AG1729" i="11"/>
  <c r="AG1728" i="11"/>
  <c r="P86" i="3" s="1"/>
  <c r="AG1727" i="11"/>
  <c r="AG1695" i="11"/>
  <c r="AG1694" i="11"/>
  <c r="P65" i="3" s="1"/>
  <c r="AG1693" i="11"/>
  <c r="O65" i="3" s="1"/>
  <c r="P70" i="3"/>
  <c r="O70" i="3"/>
  <c r="AG1664" i="11"/>
  <c r="AG1663" i="11"/>
  <c r="AG1662" i="11"/>
  <c r="AG1631" i="11"/>
  <c r="AG1630" i="11"/>
  <c r="P18" i="3" s="1"/>
  <c r="AG1629" i="11"/>
  <c r="O18" i="3" s="1"/>
  <c r="AG1597" i="11"/>
  <c r="AG1596" i="11"/>
  <c r="P32" i="3" s="1"/>
  <c r="AG1595" i="11"/>
  <c r="O32" i="3" s="1"/>
  <c r="P31" i="3"/>
  <c r="O31" i="3"/>
  <c r="AG1561" i="11"/>
  <c r="AG1560" i="11"/>
  <c r="AG1559" i="11"/>
  <c r="AG1493" i="11"/>
  <c r="AG1492" i="11"/>
  <c r="P77" i="3" s="1"/>
  <c r="R77" i="3" s="1"/>
  <c r="T77" i="3" s="1"/>
  <c r="AG1491" i="11"/>
  <c r="O77" i="3" s="1"/>
  <c r="P37" i="3"/>
  <c r="AG1462" i="11"/>
  <c r="AG1461" i="11"/>
  <c r="AG1460" i="11"/>
  <c r="O37" i="3" s="1"/>
  <c r="O30" i="3"/>
  <c r="AG1430" i="11"/>
  <c r="AG1429" i="11"/>
  <c r="P30" i="3" s="1"/>
  <c r="AG1428" i="11"/>
  <c r="AG1360" i="11"/>
  <c r="AG1359" i="11"/>
  <c r="P82" i="3" s="1"/>
  <c r="R82" i="3" s="1"/>
  <c r="T82" i="3" s="1"/>
  <c r="AG1358" i="11"/>
  <c r="O82" i="3" s="1"/>
  <c r="Q82" i="3" s="1"/>
  <c r="S82" i="3" s="1"/>
  <c r="P23" i="3"/>
  <c r="R23" i="3" s="1"/>
  <c r="T23" i="3" s="1"/>
  <c r="O23" i="3"/>
  <c r="AG1331" i="11"/>
  <c r="AG1330" i="11"/>
  <c r="AG1329" i="11"/>
  <c r="AG1297" i="11"/>
  <c r="AG1296" i="11"/>
  <c r="P25" i="3" s="1"/>
  <c r="AG1295" i="11"/>
  <c r="O25" i="3" s="1"/>
  <c r="Q25" i="3" s="1"/>
  <c r="S25" i="3" s="1"/>
  <c r="AG1261" i="11"/>
  <c r="AG1260" i="11"/>
  <c r="P122" i="3" s="1"/>
  <c r="AG1259" i="11"/>
  <c r="O122" i="3" s="1"/>
  <c r="P81" i="3"/>
  <c r="O81" i="3"/>
  <c r="AG1227" i="11"/>
  <c r="AG1226" i="11"/>
  <c r="AG1225" i="11"/>
  <c r="AG1196" i="11"/>
  <c r="AG1195" i="11"/>
  <c r="P119" i="3" s="1"/>
  <c r="AG1194" i="11"/>
  <c r="O119" i="3" s="1"/>
  <c r="Q119" i="3" s="1"/>
  <c r="S119" i="3" s="1"/>
  <c r="P22" i="3"/>
  <c r="AG1163" i="11"/>
  <c r="AG1162" i="11"/>
  <c r="AG1161" i="11"/>
  <c r="O22" i="3" s="1"/>
  <c r="O45" i="3"/>
  <c r="AG1129" i="11"/>
  <c r="AG1128" i="11"/>
  <c r="P45" i="3" s="1"/>
  <c r="AG1127" i="11"/>
  <c r="AG1027" i="11"/>
  <c r="AG1026" i="11"/>
  <c r="P16" i="3" s="1"/>
  <c r="AG1025" i="11"/>
  <c r="O16" i="3" s="1"/>
  <c r="Q16" i="3" s="1"/>
  <c r="S16" i="3" s="1"/>
  <c r="AG990" i="11"/>
  <c r="P17" i="3" s="1"/>
  <c r="AG991" i="11"/>
  <c r="AG989" i="11" s="1"/>
  <c r="O17" i="3" s="1"/>
  <c r="P43" i="3"/>
  <c r="O43" i="3"/>
  <c r="P42" i="3"/>
  <c r="AG958" i="11"/>
  <c r="AG957" i="11"/>
  <c r="AG956" i="11"/>
  <c r="AG930" i="11"/>
  <c r="AG929" i="11"/>
  <c r="P116" i="3" s="1"/>
  <c r="R116" i="3" s="1"/>
  <c r="T116" i="3" s="1"/>
  <c r="AG928" i="11"/>
  <c r="O116" i="3" s="1"/>
  <c r="AG896" i="11"/>
  <c r="O42" i="3" s="1"/>
  <c r="AG897" i="11"/>
  <c r="AG898" i="11"/>
  <c r="AG862" i="11"/>
  <c r="AG861" i="11"/>
  <c r="P21" i="3" s="1"/>
  <c r="AG860" i="11"/>
  <c r="O21" i="3" s="1"/>
  <c r="AG825" i="11"/>
  <c r="P115" i="3" s="1"/>
  <c r="AG824" i="11"/>
  <c r="AG827" i="11" s="1"/>
  <c r="AG826" i="11"/>
  <c r="P55" i="3"/>
  <c r="O55" i="3"/>
  <c r="AG791" i="11"/>
  <c r="AG790" i="11"/>
  <c r="AG789" i="11"/>
  <c r="AG758" i="11"/>
  <c r="AG757" i="11"/>
  <c r="P12" i="3" s="1"/>
  <c r="AG756" i="11"/>
  <c r="O12" i="3" s="1"/>
  <c r="G12" i="3" s="1"/>
  <c r="P29" i="3"/>
  <c r="AG725" i="11"/>
  <c r="AG724" i="11"/>
  <c r="AG723" i="11"/>
  <c r="O29" i="3" s="1"/>
  <c r="O27" i="3"/>
  <c r="AG695" i="11"/>
  <c r="AG694" i="11"/>
  <c r="P27" i="3" s="1"/>
  <c r="AG693" i="11"/>
  <c r="AI695" i="11"/>
  <c r="AI694" i="11"/>
  <c r="AI693" i="11"/>
  <c r="AG672" i="11"/>
  <c r="AG671" i="11"/>
  <c r="P40" i="3" s="1"/>
  <c r="AG670" i="11"/>
  <c r="O40" i="3" s="1"/>
  <c r="Q40" i="3" s="1"/>
  <c r="S40" i="3" s="1"/>
  <c r="P20" i="3"/>
  <c r="AG641" i="11"/>
  <c r="AG640" i="11"/>
  <c r="AG639" i="11"/>
  <c r="O20" i="3" s="1"/>
  <c r="Q20" i="3" s="1"/>
  <c r="S20" i="3" s="1"/>
  <c r="P15" i="3"/>
  <c r="O15" i="3"/>
  <c r="AG606" i="11"/>
  <c r="AG605" i="11"/>
  <c r="AG604" i="11"/>
  <c r="AG572" i="11"/>
  <c r="AG571" i="11"/>
  <c r="P14" i="3" s="1"/>
  <c r="AG570" i="11"/>
  <c r="O14" i="3" s="1"/>
  <c r="O24" i="3"/>
  <c r="AG536" i="11"/>
  <c r="AG535" i="11"/>
  <c r="P24" i="3" s="1"/>
  <c r="AG534" i="11"/>
  <c r="P51" i="3"/>
  <c r="R51" i="3" s="1"/>
  <c r="T51" i="3" s="1"/>
  <c r="O51" i="3"/>
  <c r="AG501" i="11"/>
  <c r="AG500" i="11"/>
  <c r="AG499" i="11"/>
  <c r="AG432" i="11"/>
  <c r="AG431" i="11" s="1"/>
  <c r="P13" i="3" s="1"/>
  <c r="R13" i="3" s="1"/>
  <c r="T13" i="3" s="1"/>
  <c r="P28" i="3"/>
  <c r="AG364" i="11"/>
  <c r="AG363" i="11"/>
  <c r="AG362" i="11"/>
  <c r="O28" i="3" s="1"/>
  <c r="O19" i="3"/>
  <c r="AG328" i="11"/>
  <c r="AG327" i="11"/>
  <c r="P19" i="3" s="1"/>
  <c r="AG326" i="11"/>
  <c r="O75" i="3"/>
  <c r="AG292" i="11"/>
  <c r="AG290" i="11"/>
  <c r="AG291" i="11"/>
  <c r="P75" i="3" s="1"/>
  <c r="P74" i="3"/>
  <c r="O74" i="3"/>
  <c r="AG257" i="11"/>
  <c r="AG256" i="11"/>
  <c r="AG255" i="11"/>
  <c r="AG224" i="11"/>
  <c r="AG223" i="11"/>
  <c r="P7" i="3" s="1"/>
  <c r="R7" i="15" s="1"/>
  <c r="AG222" i="11"/>
  <c r="O7" i="3" s="1"/>
  <c r="Q7" i="15" s="1"/>
  <c r="O44" i="3"/>
  <c r="AG190" i="11"/>
  <c r="AG189" i="11"/>
  <c r="P44" i="3" s="1"/>
  <c r="AG188" i="11"/>
  <c r="P26" i="3"/>
  <c r="O26" i="3"/>
  <c r="AG152" i="11"/>
  <c r="AG151" i="11"/>
  <c r="AG150" i="11"/>
  <c r="AG116" i="11"/>
  <c r="AG115" i="11"/>
  <c r="P9" i="3" s="1"/>
  <c r="AG114" i="11"/>
  <c r="O9" i="3" s="1"/>
  <c r="P6" i="3"/>
  <c r="R6" i="15" s="1"/>
  <c r="AG80" i="11"/>
  <c r="AG79" i="11"/>
  <c r="AG78" i="11"/>
  <c r="O6" i="3" s="1"/>
  <c r="Q6" i="15" s="1"/>
  <c r="AG50" i="11"/>
  <c r="AG84" i="10"/>
  <c r="AG83" i="10"/>
  <c r="N47" i="3" s="1"/>
  <c r="R47" i="3" s="1"/>
  <c r="T47" i="3" s="1"/>
  <c r="AG82" i="10"/>
  <c r="M47" i="3" s="1"/>
  <c r="Q47" i="3" s="1"/>
  <c r="S47" i="3" s="1"/>
  <c r="P47" i="3"/>
  <c r="O47" i="3"/>
  <c r="AG49" i="11"/>
  <c r="AG51" i="11"/>
  <c r="R26" i="3"/>
  <c r="T26" i="3" s="1"/>
  <c r="Q51" i="3"/>
  <c r="S51" i="3" s="1"/>
  <c r="R71" i="3"/>
  <c r="T71" i="3" s="1"/>
  <c r="Q81" i="3"/>
  <c r="S81" i="3" s="1"/>
  <c r="Q5" i="3"/>
  <c r="P71" i="3"/>
  <c r="AG28" i="11"/>
  <c r="AG400" i="11"/>
  <c r="AG399" i="11"/>
  <c r="AG398" i="11"/>
  <c r="AG27" i="11"/>
  <c r="AG26" i="11"/>
  <c r="O71" i="3" s="1"/>
  <c r="AG1272" i="10"/>
  <c r="N42" i="3" s="1"/>
  <c r="R42" i="3" s="1"/>
  <c r="T42" i="3" s="1"/>
  <c r="AG1271" i="10"/>
  <c r="M42" i="3" s="1"/>
  <c r="N106" i="3"/>
  <c r="AG2627" i="10"/>
  <c r="AG2626" i="10"/>
  <c r="AG2625" i="10"/>
  <c r="M106" i="3" s="1"/>
  <c r="N41" i="3"/>
  <c r="M41" i="3"/>
  <c r="AG2616" i="10"/>
  <c r="AG2615" i="10"/>
  <c r="AG2614" i="10"/>
  <c r="AG2570" i="10"/>
  <c r="AG2569" i="10"/>
  <c r="N64" i="3" s="1"/>
  <c r="AG2568" i="10"/>
  <c r="M64" i="3" s="1"/>
  <c r="M86" i="3"/>
  <c r="Q86" i="3" s="1"/>
  <c r="S86" i="3" s="1"/>
  <c r="AG2535" i="10"/>
  <c r="AG2534" i="10"/>
  <c r="N86" i="3" s="1"/>
  <c r="R86" i="3" s="1"/>
  <c r="T86" i="3" s="1"/>
  <c r="AG2533" i="10"/>
  <c r="N65" i="3"/>
  <c r="M65" i="3"/>
  <c r="AG2503" i="10"/>
  <c r="AG2502" i="10"/>
  <c r="AG2501" i="10"/>
  <c r="AG2473" i="10"/>
  <c r="AG2472" i="10"/>
  <c r="N70" i="3" s="1"/>
  <c r="AG2471" i="10"/>
  <c r="M70" i="3" s="1"/>
  <c r="N18" i="3"/>
  <c r="R18" i="3" s="1"/>
  <c r="T18" i="3" s="1"/>
  <c r="AG2408" i="10"/>
  <c r="AG2407" i="10"/>
  <c r="AG2406" i="10"/>
  <c r="M18" i="3" s="1"/>
  <c r="Q18" i="3" s="1"/>
  <c r="S18" i="3" s="1"/>
  <c r="M32" i="3"/>
  <c r="Q32" i="3" s="1"/>
  <c r="S32" i="3" s="1"/>
  <c r="AG2372" i="10"/>
  <c r="AG2371" i="10"/>
  <c r="N32" i="3" s="1"/>
  <c r="AG2370" i="10"/>
  <c r="N31" i="3"/>
  <c r="R31" i="3" s="1"/>
  <c r="T31" i="3" s="1"/>
  <c r="AG2337" i="10"/>
  <c r="AG2336" i="10"/>
  <c r="AG2335" i="10"/>
  <c r="M31" i="3" s="1"/>
  <c r="AG2304" i="10"/>
  <c r="AG2303" i="10"/>
  <c r="AG2302" i="10"/>
  <c r="N77" i="3"/>
  <c r="AG2272" i="10"/>
  <c r="AG2271" i="10"/>
  <c r="AG2270" i="10"/>
  <c r="M77" i="3" s="1"/>
  <c r="Q77" i="3" s="1"/>
  <c r="S77" i="3" s="1"/>
  <c r="N37" i="3"/>
  <c r="M37" i="3"/>
  <c r="AG2239" i="10"/>
  <c r="AG2238" i="10"/>
  <c r="AG2240" i="10"/>
  <c r="AG2208" i="10"/>
  <c r="AG2207" i="10"/>
  <c r="N30" i="3" s="1"/>
  <c r="AG2206" i="10"/>
  <c r="M30" i="3" s="1"/>
  <c r="Q30" i="3" s="1"/>
  <c r="S30" i="3" s="1"/>
  <c r="M82" i="3"/>
  <c r="AG2172" i="10"/>
  <c r="AG2171" i="10"/>
  <c r="N82" i="3" s="1"/>
  <c r="AG2170" i="10"/>
  <c r="N23" i="3"/>
  <c r="M23" i="3"/>
  <c r="AG2137" i="10"/>
  <c r="AG2136" i="10"/>
  <c r="AG2135" i="10"/>
  <c r="AG2101" i="10"/>
  <c r="AG2100" i="10"/>
  <c r="N25" i="3" s="1"/>
  <c r="AG2099" i="10"/>
  <c r="M25" i="3" s="1"/>
  <c r="N122" i="3"/>
  <c r="R122" i="3" s="1"/>
  <c r="AG2065" i="10"/>
  <c r="AG2064" i="10"/>
  <c r="AG2063" i="10"/>
  <c r="M122" i="3" s="1"/>
  <c r="Q122" i="3" s="1"/>
  <c r="S122" i="3" s="1"/>
  <c r="M83" i="3"/>
  <c r="AG2029" i="10"/>
  <c r="AG2028" i="10"/>
  <c r="N83" i="3" s="1"/>
  <c r="AG2027" i="10"/>
  <c r="N81" i="3"/>
  <c r="R81" i="3" s="1"/>
  <c r="T81" i="3" s="1"/>
  <c r="AG1993" i="10"/>
  <c r="AG1992" i="10"/>
  <c r="AG1991" i="10"/>
  <c r="M81" i="3" s="1"/>
  <c r="N33" i="3"/>
  <c r="M33" i="3"/>
  <c r="AG1921" i="10"/>
  <c r="AG1920" i="10"/>
  <c r="AG1919" i="10"/>
  <c r="N12" i="3"/>
  <c r="R12" i="3" s="1"/>
  <c r="T12" i="3" s="1"/>
  <c r="N8" i="3"/>
  <c r="M8" i="3"/>
  <c r="AG1885" i="10"/>
  <c r="AG1884" i="10"/>
  <c r="AG1883" i="10"/>
  <c r="N118" i="3"/>
  <c r="M118" i="3"/>
  <c r="AG1850" i="10"/>
  <c r="AG1849" i="10"/>
  <c r="AG1851" i="10"/>
  <c r="N96" i="3"/>
  <c r="R96" i="3" s="1"/>
  <c r="T96" i="3" s="1"/>
  <c r="AG1820" i="10"/>
  <c r="AG1819" i="10"/>
  <c r="AG1818" i="10"/>
  <c r="M96" i="3" s="1"/>
  <c r="Q96" i="3" s="1"/>
  <c r="S96" i="3" s="1"/>
  <c r="M119" i="3"/>
  <c r="AG1789" i="10"/>
  <c r="AG1788" i="10"/>
  <c r="N119" i="3" s="1"/>
  <c r="AG1787" i="10"/>
  <c r="N22" i="3"/>
  <c r="AG1756" i="10"/>
  <c r="AG1755" i="10"/>
  <c r="AG1754" i="10"/>
  <c r="M22" i="3" s="1"/>
  <c r="Q22" i="3" s="1"/>
  <c r="S22" i="3" s="1"/>
  <c r="N45" i="3"/>
  <c r="R45" i="3" s="1"/>
  <c r="T45" i="3" s="1"/>
  <c r="M45" i="3"/>
  <c r="AG1722" i="10"/>
  <c r="AG1721" i="10"/>
  <c r="AG1720" i="10"/>
  <c r="AG1651" i="10"/>
  <c r="AG1650" i="10"/>
  <c r="N94" i="3" s="1"/>
  <c r="R94" i="3" s="1"/>
  <c r="T94" i="3" s="1"/>
  <c r="AG1649" i="10"/>
  <c r="M94" i="3" s="1"/>
  <c r="Q94" i="3" s="1"/>
  <c r="S94" i="3" s="1"/>
  <c r="M16" i="3"/>
  <c r="AG1549" i="10"/>
  <c r="AG1548" i="10"/>
  <c r="N16" i="3" s="1"/>
  <c r="AG1547" i="10"/>
  <c r="N10" i="3"/>
  <c r="M10" i="3"/>
  <c r="AG1513" i="10"/>
  <c r="AG1512" i="10"/>
  <c r="AG1511" i="10"/>
  <c r="AG1477" i="10"/>
  <c r="AG1476" i="10"/>
  <c r="N17" i="3" s="1"/>
  <c r="AG1475" i="10"/>
  <c r="M17" i="3" s="1"/>
  <c r="N130" i="3"/>
  <c r="R130" i="3" s="1"/>
  <c r="T130" i="3" s="1"/>
  <c r="AG1442" i="10"/>
  <c r="AG1441" i="10"/>
  <c r="AG1440" i="10"/>
  <c r="M130" i="3" s="1"/>
  <c r="Q130" i="3" s="1"/>
  <c r="S130" i="3" s="1"/>
  <c r="M43" i="3"/>
  <c r="AG1375" i="10"/>
  <c r="AG1374" i="10"/>
  <c r="N43" i="3" s="1"/>
  <c r="R43" i="3" s="1"/>
  <c r="T43" i="3" s="1"/>
  <c r="AG1373" i="10"/>
  <c r="N116" i="3"/>
  <c r="AG1339" i="10"/>
  <c r="AG1338" i="10"/>
  <c r="AG1337" i="10"/>
  <c r="M116" i="3" s="1"/>
  <c r="Q116" i="3" s="1"/>
  <c r="S116" i="3" s="1"/>
  <c r="N108" i="3"/>
  <c r="M108" i="3"/>
  <c r="AG1304" i="10"/>
  <c r="AG1303" i="10"/>
  <c r="AG1302" i="10"/>
  <c r="AG1273" i="10"/>
  <c r="N21" i="3"/>
  <c r="R21" i="3" s="1"/>
  <c r="T21" i="3" s="1"/>
  <c r="M21" i="3"/>
  <c r="Q21" i="3" s="1"/>
  <c r="AG1243" i="10"/>
  <c r="AG1242" i="10"/>
  <c r="AG1241" i="10"/>
  <c r="AG1208" i="10"/>
  <c r="AG1207" i="10"/>
  <c r="N115" i="3" s="1"/>
  <c r="AG1206" i="10"/>
  <c r="M115" i="3" s="1"/>
  <c r="AG1174" i="10"/>
  <c r="AG1173" i="10"/>
  <c r="AG1172" i="10"/>
  <c r="M12" i="3" s="1"/>
  <c r="Q12" i="3" s="1"/>
  <c r="S12" i="3" s="1"/>
  <c r="AG1139" i="10"/>
  <c r="AG1138" i="10"/>
  <c r="N48" i="3" s="1"/>
  <c r="AG1137" i="10"/>
  <c r="M48" i="3" s="1"/>
  <c r="N29" i="3"/>
  <c r="R29" i="3" s="1"/>
  <c r="T29" i="3" s="1"/>
  <c r="AG1106" i="10"/>
  <c r="AG1105" i="10"/>
  <c r="AG1104" i="10"/>
  <c r="M29" i="3" s="1"/>
  <c r="M27" i="3"/>
  <c r="AG1073" i="10"/>
  <c r="AG1072" i="10"/>
  <c r="N27" i="3" s="1"/>
  <c r="AG1071" i="10"/>
  <c r="N40" i="3"/>
  <c r="R40" i="3" s="1"/>
  <c r="T40" i="3" s="1"/>
  <c r="AG1042" i="10"/>
  <c r="AG1041" i="10"/>
  <c r="AG1040" i="10"/>
  <c r="M40" i="3" s="1"/>
  <c r="N20" i="3"/>
  <c r="R20" i="3" s="1"/>
  <c r="T20" i="3" s="1"/>
  <c r="M20" i="3"/>
  <c r="AG1010" i="10"/>
  <c r="AG1009" i="10"/>
  <c r="AG1008" i="10"/>
  <c r="AG938" i="10"/>
  <c r="AG937" i="10"/>
  <c r="N11" i="3" s="1"/>
  <c r="AG936" i="10"/>
  <c r="M11" i="3" s="1"/>
  <c r="M5" i="3"/>
  <c r="O5" i="15" s="1"/>
  <c r="S5" i="15" s="1"/>
  <c r="U5" i="15" s="1"/>
  <c r="AG902" i="10"/>
  <c r="AG901" i="10"/>
  <c r="N5" i="3" s="1"/>
  <c r="AG900" i="10"/>
  <c r="N15" i="3"/>
  <c r="R15" i="3" s="1"/>
  <c r="T15" i="3" s="1"/>
  <c r="M15" i="3"/>
  <c r="Q15" i="3" s="1"/>
  <c r="S15" i="3" s="1"/>
  <c r="AG866" i="10"/>
  <c r="AG865" i="10"/>
  <c r="AG864" i="10"/>
  <c r="AG830" i="10"/>
  <c r="AG829" i="10"/>
  <c r="N91" i="3" s="1"/>
  <c r="R91" i="3" s="1"/>
  <c r="T91" i="3" s="1"/>
  <c r="AG828" i="10"/>
  <c r="M91" i="3" s="1"/>
  <c r="Q91" i="3" s="1"/>
  <c r="S91" i="3" s="1"/>
  <c r="N14" i="3"/>
  <c r="R14" i="3" s="1"/>
  <c r="T14" i="3" s="1"/>
  <c r="AG794" i="10"/>
  <c r="AG793" i="10"/>
  <c r="M14" i="3" s="1"/>
  <c r="Q14" i="3" s="1"/>
  <c r="S14" i="3" s="1"/>
  <c r="AG795" i="10"/>
  <c r="AG761" i="10"/>
  <c r="N24" i="3" s="1"/>
  <c r="AG760" i="10"/>
  <c r="M24" i="3" s="1"/>
  <c r="AG762" i="10"/>
  <c r="N51" i="3"/>
  <c r="AG729" i="10"/>
  <c r="AG728" i="10"/>
  <c r="AG727" i="10"/>
  <c r="M51" i="3" s="1"/>
  <c r="N62" i="3"/>
  <c r="M62" i="3"/>
  <c r="AG694" i="10"/>
  <c r="AG693" i="10"/>
  <c r="AG695" i="10"/>
  <c r="N13" i="3"/>
  <c r="AG625" i="10"/>
  <c r="AG624" i="10"/>
  <c r="M13" i="3" s="1"/>
  <c r="AG626" i="10"/>
  <c r="AG592" i="10"/>
  <c r="AG591" i="10"/>
  <c r="AG590" i="10"/>
  <c r="AG556" i="10"/>
  <c r="AG555" i="10"/>
  <c r="N28" i="3" s="1"/>
  <c r="R28" i="3" s="1"/>
  <c r="T28" i="3" s="1"/>
  <c r="AG554" i="10"/>
  <c r="M28" i="3" s="1"/>
  <c r="AG520" i="10"/>
  <c r="N19" i="3" s="1"/>
  <c r="R19" i="3" s="1"/>
  <c r="T19" i="3" s="1"/>
  <c r="AG519" i="10"/>
  <c r="M19" i="3" s="1"/>
  <c r="Q19" i="3" s="1"/>
  <c r="S19" i="3" s="1"/>
  <c r="AG521" i="10"/>
  <c r="AG489" i="10"/>
  <c r="AG488" i="10"/>
  <c r="AG487" i="10"/>
  <c r="M76" i="3"/>
  <c r="AG457" i="10"/>
  <c r="AG456" i="10"/>
  <c r="N76" i="3" s="1"/>
  <c r="AG455" i="10"/>
  <c r="N75" i="3"/>
  <c r="R75" i="3" s="1"/>
  <c r="T75" i="3" s="1"/>
  <c r="M75" i="3"/>
  <c r="Q75" i="3" s="1"/>
  <c r="S75" i="3" s="1"/>
  <c r="AG421" i="10"/>
  <c r="AG420" i="10"/>
  <c r="AG419" i="10"/>
  <c r="AG386" i="10"/>
  <c r="AG385" i="10"/>
  <c r="N74" i="3" s="1"/>
  <c r="R74" i="3" s="1"/>
  <c r="T74" i="3" s="1"/>
  <c r="AG384" i="10"/>
  <c r="M74" i="3" s="1"/>
  <c r="N7" i="3"/>
  <c r="AG353" i="10"/>
  <c r="AG352" i="10"/>
  <c r="AG351" i="10"/>
  <c r="M7" i="3" s="1"/>
  <c r="AG318" i="10"/>
  <c r="M44" i="3" s="1"/>
  <c r="Q44" i="3" s="1"/>
  <c r="S44" i="3" s="1"/>
  <c r="AG319" i="10"/>
  <c r="N44" i="3" s="1"/>
  <c r="R44" i="3" s="1"/>
  <c r="T44" i="3" s="1"/>
  <c r="AG320" i="10"/>
  <c r="AG218" i="10"/>
  <c r="M26" i="3" s="1"/>
  <c r="Q26" i="3" s="1"/>
  <c r="N26" i="3"/>
  <c r="AG220" i="10"/>
  <c r="AG219" i="10"/>
  <c r="N9" i="3"/>
  <c r="R9" i="3" s="1"/>
  <c r="T9" i="3" s="1"/>
  <c r="M9" i="3"/>
  <c r="Q9" i="3" s="1"/>
  <c r="AG184" i="10"/>
  <c r="AG183" i="10"/>
  <c r="AG182" i="10"/>
  <c r="AG148" i="10"/>
  <c r="AG147" i="10"/>
  <c r="N111" i="3" s="1"/>
  <c r="AG146" i="10"/>
  <c r="M111" i="3" s="1"/>
  <c r="N6" i="3"/>
  <c r="P6" i="15" s="1"/>
  <c r="T6" i="15" s="1"/>
  <c r="V6" i="15" s="1"/>
  <c r="AG112" i="10"/>
  <c r="AG111" i="10"/>
  <c r="AG110" i="10"/>
  <c r="M6" i="3" s="1"/>
  <c r="AG64" i="10"/>
  <c r="AG63" i="10"/>
  <c r="AG62" i="10"/>
  <c r="M71" i="3" s="1"/>
  <c r="Q71" i="3" s="1"/>
  <c r="S71" i="3" s="1"/>
  <c r="N71" i="3"/>
  <c r="N39" i="3" l="1"/>
  <c r="P13" i="15"/>
  <c r="R37" i="3"/>
  <c r="T37" i="3" s="1"/>
  <c r="R22" i="3"/>
  <c r="T22" i="3" s="1"/>
  <c r="H22" i="3"/>
  <c r="O7" i="15"/>
  <c r="S7" i="15" s="1"/>
  <c r="U7" i="15" s="1"/>
  <c r="Q7" i="3"/>
  <c r="S7" i="3" s="1"/>
  <c r="O8" i="15"/>
  <c r="P19" i="15"/>
  <c r="T19" i="15" s="1"/>
  <c r="V19" i="15" s="1"/>
  <c r="R64" i="3"/>
  <c r="T64" i="3" s="1"/>
  <c r="R6" i="3"/>
  <c r="T6" i="3" s="1"/>
  <c r="P5" i="15"/>
  <c r="T5" i="15" s="1"/>
  <c r="V5" i="15" s="1"/>
  <c r="R5" i="3"/>
  <c r="T5" i="3" s="1"/>
  <c r="P9" i="15"/>
  <c r="P10" i="15"/>
  <c r="R27" i="3"/>
  <c r="T27" i="3" s="1"/>
  <c r="R30" i="3"/>
  <c r="T30" i="3" s="1"/>
  <c r="O20" i="15"/>
  <c r="Q65" i="3"/>
  <c r="S65" i="3" s="1"/>
  <c r="S42" i="3"/>
  <c r="R119" i="3"/>
  <c r="T119" i="3" s="1"/>
  <c r="T122" i="3"/>
  <c r="Q23" i="3"/>
  <c r="S23" i="3" s="1"/>
  <c r="Q42" i="3"/>
  <c r="R10" i="15"/>
  <c r="R9" i="15"/>
  <c r="H12" i="3"/>
  <c r="Q37" i="3"/>
  <c r="S37" i="3" s="1"/>
  <c r="O36" i="3"/>
  <c r="O39" i="3"/>
  <c r="Q15" i="15" s="1"/>
  <c r="Q13" i="15"/>
  <c r="R20" i="15"/>
  <c r="R65" i="3"/>
  <c r="T65" i="3" s="1"/>
  <c r="S74" i="3"/>
  <c r="P7" i="15"/>
  <c r="T7" i="15" s="1"/>
  <c r="V7" i="15" s="1"/>
  <c r="R7" i="3"/>
  <c r="T7" i="3" s="1"/>
  <c r="Q70" i="3"/>
  <c r="Q74" i="3"/>
  <c r="R24" i="3"/>
  <c r="T24" i="3" s="1"/>
  <c r="R17" i="3"/>
  <c r="T17" i="3" s="1"/>
  <c r="Q13" i="3"/>
  <c r="R25" i="3"/>
  <c r="T25" i="3" s="1"/>
  <c r="O16" i="15"/>
  <c r="Q41" i="3"/>
  <c r="O8" i="3"/>
  <c r="O10" i="3"/>
  <c r="Q10" i="3" s="1"/>
  <c r="S10" i="3" s="1"/>
  <c r="S9" i="3"/>
  <c r="Q29" i="3"/>
  <c r="S29" i="3" s="1"/>
  <c r="P36" i="3"/>
  <c r="P39" i="3"/>
  <c r="R15" i="15" s="1"/>
  <c r="R13" i="15"/>
  <c r="O19" i="15"/>
  <c r="S19" i="15" s="1"/>
  <c r="U19" i="15" s="1"/>
  <c r="Q64" i="3"/>
  <c r="S64" i="3" s="1"/>
  <c r="S70" i="3"/>
  <c r="Q17" i="3"/>
  <c r="S17" i="3" s="1"/>
  <c r="R32" i="3"/>
  <c r="T32" i="3" s="1"/>
  <c r="S21" i="3"/>
  <c r="G22" i="3"/>
  <c r="S41" i="3"/>
  <c r="Q16" i="15"/>
  <c r="O6" i="15"/>
  <c r="S6" i="15" s="1"/>
  <c r="U6" i="15" s="1"/>
  <c r="Q6" i="3"/>
  <c r="S6" i="3" s="1"/>
  <c r="Q28" i="3"/>
  <c r="S28" i="3" s="1"/>
  <c r="M39" i="3"/>
  <c r="O13" i="15"/>
  <c r="S13" i="15" s="1"/>
  <c r="U13" i="15" s="1"/>
  <c r="P16" i="15"/>
  <c r="T16" i="15" s="1"/>
  <c r="V16" i="15" s="1"/>
  <c r="R41" i="3"/>
  <c r="T41" i="3" s="1"/>
  <c r="P8" i="3"/>
  <c r="P10" i="3"/>
  <c r="R10" i="3" s="1"/>
  <c r="T10" i="3" s="1"/>
  <c r="R16" i="3"/>
  <c r="T16" i="3" s="1"/>
  <c r="Q31" i="3"/>
  <c r="S31" i="3" s="1"/>
  <c r="O9" i="15"/>
  <c r="S9" i="15" s="1"/>
  <c r="U9" i="15" s="1"/>
  <c r="O10" i="15"/>
  <c r="P8" i="15"/>
  <c r="P20" i="15"/>
  <c r="T20" i="15" s="1"/>
  <c r="V20" i="15" s="1"/>
  <c r="AG430" i="11"/>
  <c r="O13" i="3" s="1"/>
  <c r="Q9" i="15"/>
  <c r="Q10" i="15"/>
  <c r="Q45" i="3"/>
  <c r="S45" i="3" s="1"/>
  <c r="O115" i="3"/>
  <c r="Q115" i="3" s="1"/>
  <c r="S115" i="3" s="1"/>
  <c r="Q43" i="3"/>
  <c r="S43" i="3" s="1"/>
  <c r="S26" i="3"/>
  <c r="R70" i="3"/>
  <c r="T70" i="3" s="1"/>
  <c r="Q24" i="3"/>
  <c r="S24" i="3" s="1"/>
  <c r="Q27" i="3"/>
  <c r="S27" i="3" s="1"/>
  <c r="S5" i="3"/>
  <c r="R115" i="3"/>
  <c r="T115" i="3" s="1"/>
  <c r="I87" i="3"/>
  <c r="J87" i="3"/>
  <c r="G64" i="3"/>
  <c r="W2436" i="13"/>
  <c r="W2434" i="13" s="1"/>
  <c r="W2435" i="13"/>
  <c r="H64" i="3" s="1"/>
  <c r="H62" i="3" s="1"/>
  <c r="H86" i="3"/>
  <c r="G86" i="3"/>
  <c r="W2397" i="13"/>
  <c r="W2396" i="13"/>
  <c r="W2395" i="13"/>
  <c r="W2368" i="13"/>
  <c r="G35" i="3"/>
  <c r="W2369" i="13"/>
  <c r="H35" i="3" s="1"/>
  <c r="W2370" i="13"/>
  <c r="H11" i="3"/>
  <c r="W2335" i="13"/>
  <c r="G11" i="3" s="1"/>
  <c r="O11" i="3" s="1"/>
  <c r="Q11" i="3" s="1"/>
  <c r="S11" i="3" s="1"/>
  <c r="W2336" i="13"/>
  <c r="W2337" i="13"/>
  <c r="G65" i="3"/>
  <c r="W2304" i="13"/>
  <c r="W2303" i="13"/>
  <c r="H65" i="3" s="1"/>
  <c r="W2302" i="13"/>
  <c r="W2244" i="13"/>
  <c r="W2243" i="13"/>
  <c r="H70" i="3" s="1"/>
  <c r="W2242" i="13"/>
  <c r="G70" i="3" s="1"/>
  <c r="G132" i="3"/>
  <c r="W2208" i="13"/>
  <c r="W2207" i="13"/>
  <c r="H132" i="3" s="1"/>
  <c r="W2206" i="13"/>
  <c r="W2177" i="13"/>
  <c r="W2176" i="13"/>
  <c r="H7" i="3" s="1"/>
  <c r="G7" i="15" s="1"/>
  <c r="W2175" i="13"/>
  <c r="G7" i="3" s="1"/>
  <c r="H18" i="3"/>
  <c r="W2141" i="13"/>
  <c r="W2140" i="13"/>
  <c r="W2139" i="13"/>
  <c r="G18" i="3" s="1"/>
  <c r="G24" i="3"/>
  <c r="W2069" i="13"/>
  <c r="W2068" i="13"/>
  <c r="H24" i="3" s="1"/>
  <c r="W2067" i="13"/>
  <c r="W2033" i="13"/>
  <c r="W2032" i="13"/>
  <c r="H41" i="3" s="1"/>
  <c r="G16" i="15" s="1"/>
  <c r="W2031" i="13"/>
  <c r="G41" i="3" s="1"/>
  <c r="F16" i="15" s="1"/>
  <c r="K16" i="15" s="1"/>
  <c r="H32" i="3"/>
  <c r="G32" i="3"/>
  <c r="W1994" i="13"/>
  <c r="W1993" i="13"/>
  <c r="W1992" i="13"/>
  <c r="W1982" i="13"/>
  <c r="W1981" i="13"/>
  <c r="W1980" i="13"/>
  <c r="H31" i="3"/>
  <c r="G31" i="3"/>
  <c r="W1943" i="13"/>
  <c r="W1942" i="13"/>
  <c r="W1941" i="13"/>
  <c r="W1907" i="13"/>
  <c r="W1906" i="13"/>
  <c r="H129" i="3" s="1"/>
  <c r="W1905" i="13"/>
  <c r="G129" i="3" s="1"/>
  <c r="W1838" i="13"/>
  <c r="W1837" i="13"/>
  <c r="H37" i="3" s="1"/>
  <c r="W1836" i="13"/>
  <c r="G37" i="3" s="1"/>
  <c r="H30" i="3"/>
  <c r="G30" i="3"/>
  <c r="W1805" i="13"/>
  <c r="W1804" i="13"/>
  <c r="W1803" i="13"/>
  <c r="W1772" i="13"/>
  <c r="W1771" i="13"/>
  <c r="W1770" i="13"/>
  <c r="H23" i="3"/>
  <c r="G23" i="3"/>
  <c r="W1733" i="13"/>
  <c r="W1732" i="13"/>
  <c r="W1731" i="13"/>
  <c r="W1694" i="13"/>
  <c r="W1693" i="13"/>
  <c r="H25" i="3" s="1"/>
  <c r="W1692" i="13"/>
  <c r="G25" i="3" s="1"/>
  <c r="H122" i="3"/>
  <c r="W1658" i="13"/>
  <c r="W1657" i="13"/>
  <c r="W1656" i="13"/>
  <c r="G122" i="3" s="1"/>
  <c r="W1622" i="13"/>
  <c r="W1621" i="13"/>
  <c r="W1620" i="13"/>
  <c r="H82" i="3"/>
  <c r="W1590" i="13"/>
  <c r="W1589" i="13"/>
  <c r="W1588" i="13"/>
  <c r="G82" i="3" s="1"/>
  <c r="G81" i="3"/>
  <c r="W1554" i="13"/>
  <c r="W1553" i="13"/>
  <c r="H81" i="3" s="1"/>
  <c r="W1552" i="13"/>
  <c r="W1518" i="13"/>
  <c r="W1517" i="13"/>
  <c r="H121" i="3" s="1"/>
  <c r="W1516" i="13"/>
  <c r="G121" i="3" s="1"/>
  <c r="H33" i="3"/>
  <c r="G33" i="3"/>
  <c r="O33" i="3" s="1"/>
  <c r="Q33" i="3" s="1"/>
  <c r="S33" i="3" s="1"/>
  <c r="W1482" i="13"/>
  <c r="W1481" i="13"/>
  <c r="W1480" i="13"/>
  <c r="W1446" i="13"/>
  <c r="W1445" i="13"/>
  <c r="H49" i="3" s="1"/>
  <c r="W1444" i="13"/>
  <c r="G49" i="3" s="1"/>
  <c r="W1434" i="13"/>
  <c r="W1433" i="13"/>
  <c r="H52" i="3" s="1"/>
  <c r="W1432" i="13"/>
  <c r="G52" i="3" s="1"/>
  <c r="W1364" i="13"/>
  <c r="W1363" i="13"/>
  <c r="W1362" i="13"/>
  <c r="W1257" i="13"/>
  <c r="W1256" i="13"/>
  <c r="H17" i="3" s="1"/>
  <c r="W1255" i="13"/>
  <c r="G17" i="3" s="1"/>
  <c r="H16" i="3"/>
  <c r="G16" i="3"/>
  <c r="W1166" i="13"/>
  <c r="W1165" i="13"/>
  <c r="W1164" i="13"/>
  <c r="W1130" i="13"/>
  <c r="W1129" i="13"/>
  <c r="H43" i="3" s="1"/>
  <c r="W1128" i="13"/>
  <c r="G43" i="3" s="1"/>
  <c r="W1098" i="13"/>
  <c r="G42" i="3" s="1"/>
  <c r="W1100" i="13"/>
  <c r="W1099" i="13" s="1"/>
  <c r="H42" i="3" s="1"/>
  <c r="H21" i="3"/>
  <c r="W1029" i="13"/>
  <c r="G21" i="3" s="1"/>
  <c r="W1031" i="13"/>
  <c r="W1030" i="13"/>
  <c r="W996" i="13"/>
  <c r="W994" i="13" s="1"/>
  <c r="G115" i="3" s="1"/>
  <c r="W960" i="13"/>
  <c r="W959" i="13"/>
  <c r="H55" i="3" s="1"/>
  <c r="W958" i="13"/>
  <c r="G55" i="3" s="1"/>
  <c r="W931" i="13"/>
  <c r="W932" i="13"/>
  <c r="W933" i="13"/>
  <c r="G29" i="3"/>
  <c r="W894" i="13"/>
  <c r="W893" i="13"/>
  <c r="H29" i="3" s="1"/>
  <c r="W892" i="13"/>
  <c r="W860" i="13"/>
  <c r="H40" i="3" s="1"/>
  <c r="W859" i="13"/>
  <c r="G40" i="3" s="1"/>
  <c r="W861" i="13"/>
  <c r="H20" i="3"/>
  <c r="G20" i="3"/>
  <c r="W825" i="13"/>
  <c r="W824" i="13"/>
  <c r="W823" i="13"/>
  <c r="W753" i="13"/>
  <c r="W681" i="13"/>
  <c r="W680" i="13" s="1"/>
  <c r="H14" i="3" s="1"/>
  <c r="H28" i="3"/>
  <c r="G28" i="3"/>
  <c r="W495" i="13"/>
  <c r="W494" i="13"/>
  <c r="W493" i="13"/>
  <c r="W421" i="13"/>
  <c r="G19" i="3" s="1"/>
  <c r="W423" i="13"/>
  <c r="W422" i="13"/>
  <c r="H19" i="3" s="1"/>
  <c r="W387" i="13"/>
  <c r="W386" i="13"/>
  <c r="W385" i="13"/>
  <c r="W351" i="13"/>
  <c r="W350" i="13"/>
  <c r="H27" i="3" s="1"/>
  <c r="W349" i="13"/>
  <c r="G27" i="3" s="1"/>
  <c r="H76" i="3"/>
  <c r="G76" i="3"/>
  <c r="W315" i="13"/>
  <c r="W314" i="13"/>
  <c r="W313" i="13"/>
  <c r="G75" i="3"/>
  <c r="W285" i="13"/>
  <c r="W284" i="13"/>
  <c r="H75" i="3" s="1"/>
  <c r="W283" i="13"/>
  <c r="W3" i="13"/>
  <c r="W2" i="13"/>
  <c r="G47" i="3" s="1"/>
  <c r="W4" i="13"/>
  <c r="W255" i="13"/>
  <c r="G74" i="3"/>
  <c r="W254" i="13"/>
  <c r="H74" i="3" s="1"/>
  <c r="W253" i="13"/>
  <c r="W222" i="13"/>
  <c r="W221" i="13"/>
  <c r="H44" i="3" s="1"/>
  <c r="W220" i="13"/>
  <c r="G44" i="3" s="1"/>
  <c r="G45" i="3" s="1"/>
  <c r="H26" i="3"/>
  <c r="G26" i="3"/>
  <c r="W186" i="13"/>
  <c r="W185" i="13"/>
  <c r="W184" i="13"/>
  <c r="W147" i="13"/>
  <c r="W146" i="13"/>
  <c r="H9" i="3" s="1"/>
  <c r="W145" i="13"/>
  <c r="G9" i="3" s="1"/>
  <c r="H111" i="3"/>
  <c r="W78" i="13"/>
  <c r="W77" i="13"/>
  <c r="W76" i="13"/>
  <c r="G111" i="3" s="1"/>
  <c r="H6" i="3"/>
  <c r="G6" i="15" s="1"/>
  <c r="G6" i="3"/>
  <c r="F6" i="15" s="1"/>
  <c r="K6" i="15" s="1"/>
  <c r="W40" i="13"/>
  <c r="W39" i="13"/>
  <c r="W38" i="13"/>
  <c r="H47" i="3"/>
  <c r="G36" i="3" l="1"/>
  <c r="F12" i="15" s="1"/>
  <c r="G38" i="3"/>
  <c r="F14" i="15" s="1"/>
  <c r="K14" i="15" s="1"/>
  <c r="G39" i="3"/>
  <c r="F15" i="15" s="1"/>
  <c r="F13" i="15"/>
  <c r="H10" i="3"/>
  <c r="H8" i="3"/>
  <c r="H38" i="3"/>
  <c r="G14" i="15" s="1"/>
  <c r="H39" i="3"/>
  <c r="G15" i="15" s="1"/>
  <c r="G13" i="15"/>
  <c r="P35" i="3"/>
  <c r="G11" i="15"/>
  <c r="F9" i="15"/>
  <c r="F10" i="15"/>
  <c r="G114" i="3"/>
  <c r="G117" i="3"/>
  <c r="G120" i="3"/>
  <c r="G116" i="3"/>
  <c r="H71" i="3"/>
  <c r="G10" i="15"/>
  <c r="G9" i="15"/>
  <c r="G8" i="3"/>
  <c r="G10" i="3"/>
  <c r="H45" i="3"/>
  <c r="H58" i="3"/>
  <c r="H60" i="3"/>
  <c r="H59" i="3"/>
  <c r="H57" i="3"/>
  <c r="H56" i="3"/>
  <c r="G66" i="3"/>
  <c r="F7" i="15"/>
  <c r="K7" i="15" s="1"/>
  <c r="H66" i="3"/>
  <c r="P11" i="3"/>
  <c r="R11" i="3" s="1"/>
  <c r="T11" i="3" s="1"/>
  <c r="O15" i="15"/>
  <c r="S15" i="15" s="1"/>
  <c r="U15" i="15" s="1"/>
  <c r="Q39" i="3"/>
  <c r="S39" i="3" s="1"/>
  <c r="P33" i="3"/>
  <c r="O35" i="3"/>
  <c r="F11" i="15"/>
  <c r="W995" i="13"/>
  <c r="H115" i="3" s="1"/>
  <c r="G108" i="3" s="1"/>
  <c r="S13" i="3"/>
  <c r="R8" i="15"/>
  <c r="T8" i="15" s="1"/>
  <c r="V8" i="15" s="1"/>
  <c r="R8" i="3"/>
  <c r="T8" i="3" s="1"/>
  <c r="T13" i="15"/>
  <c r="V13" i="15" s="1"/>
  <c r="R12" i="15"/>
  <c r="Q8" i="15"/>
  <c r="S8" i="3"/>
  <c r="R39" i="3"/>
  <c r="T39" i="3" s="1"/>
  <c r="P15" i="15"/>
  <c r="T15" i="15" s="1"/>
  <c r="V15" i="15" s="1"/>
  <c r="Q12" i="15"/>
  <c r="Q20" i="15"/>
  <c r="S20" i="15" s="1"/>
  <c r="U20" i="15" s="1"/>
  <c r="T10" i="15"/>
  <c r="V10" i="15" s="1"/>
  <c r="S8" i="15"/>
  <c r="U8" i="15" s="1"/>
  <c r="G79" i="3"/>
  <c r="H48" i="3"/>
  <c r="G48" i="3"/>
  <c r="G62" i="3"/>
  <c r="Q8" i="3"/>
  <c r="H109" i="3"/>
  <c r="H130" i="3"/>
  <c r="H118" i="3"/>
  <c r="H110" i="3"/>
  <c r="H117" i="3"/>
  <c r="H116" i="3"/>
  <c r="G59" i="3"/>
  <c r="G60" i="3"/>
  <c r="G58" i="3"/>
  <c r="G56" i="3"/>
  <c r="G57" i="3"/>
  <c r="S10" i="15"/>
  <c r="U10" i="15" s="1"/>
  <c r="S16" i="15"/>
  <c r="U16" i="15" s="1"/>
  <c r="T9" i="15"/>
  <c r="V9" i="15" s="1"/>
  <c r="W679" i="13"/>
  <c r="G14" i="3" s="1"/>
  <c r="W717" i="13"/>
  <c r="W716" i="13"/>
  <c r="H15" i="3" s="1"/>
  <c r="W715" i="13"/>
  <c r="G15" i="3" s="1"/>
  <c r="K87" i="3"/>
  <c r="L87" i="3"/>
  <c r="H77" i="3"/>
  <c r="H80" i="3" s="1"/>
  <c r="G77" i="3"/>
  <c r="G80" i="3" s="1"/>
  <c r="H51" i="3"/>
  <c r="W534" i="13"/>
  <c r="W533" i="13"/>
  <c r="H13" i="3" s="1"/>
  <c r="W532" i="13"/>
  <c r="G13" i="3" s="1"/>
  <c r="W609" i="13"/>
  <c r="W608" i="13"/>
  <c r="W607" i="13"/>
  <c r="G51" i="3" s="1"/>
  <c r="W645" i="13"/>
  <c r="W644" i="13"/>
  <c r="W643" i="13"/>
  <c r="W752" i="13"/>
  <c r="H4" i="3" s="1"/>
  <c r="W751" i="13"/>
  <c r="G4" i="3" s="1"/>
  <c r="W792" i="13"/>
  <c r="W791" i="13"/>
  <c r="W790" i="13"/>
  <c r="G54" i="3" l="1"/>
  <c r="F18" i="15" s="1"/>
  <c r="H54" i="3"/>
  <c r="G17" i="15"/>
  <c r="R17" i="15"/>
  <c r="F8" i="15"/>
  <c r="G113" i="3"/>
  <c r="G110" i="3"/>
  <c r="R11" i="15"/>
  <c r="K13" i="15"/>
  <c r="H108" i="3"/>
  <c r="H131" i="3"/>
  <c r="G112" i="3"/>
  <c r="G130" i="3"/>
  <c r="H36" i="3"/>
  <c r="G12" i="15" s="1"/>
  <c r="K12" i="15" s="1"/>
  <c r="K15" i="15"/>
  <c r="F19" i="15"/>
  <c r="K9" i="15"/>
  <c r="F17" i="15"/>
  <c r="Q17" i="15"/>
  <c r="I4" i="3"/>
  <c r="H4" i="15" s="1"/>
  <c r="G5" i="3"/>
  <c r="F4" i="15"/>
  <c r="G71" i="3"/>
  <c r="H72" i="3"/>
  <c r="G109" i="3"/>
  <c r="H119" i="3"/>
  <c r="H112" i="3"/>
  <c r="G78" i="3"/>
  <c r="R33" i="3"/>
  <c r="T33" i="3" s="1"/>
  <c r="G19" i="15"/>
  <c r="H79" i="3"/>
  <c r="G131" i="3"/>
  <c r="G118" i="3"/>
  <c r="H78" i="3"/>
  <c r="G72" i="3"/>
  <c r="K11" i="15"/>
  <c r="J4" i="3"/>
  <c r="I4" i="15" s="1"/>
  <c r="G4" i="15"/>
  <c r="H5" i="3"/>
  <c r="H114" i="3"/>
  <c r="H113" i="3"/>
  <c r="Q11" i="15"/>
  <c r="G119" i="3"/>
  <c r="H120" i="3"/>
  <c r="K10" i="15"/>
  <c r="G8" i="15"/>
  <c r="F20" i="15" l="1"/>
  <c r="K4" i="15"/>
  <c r="G18" i="15"/>
  <c r="K18" i="15" s="1"/>
  <c r="F5" i="15"/>
  <c r="K5" i="15" s="1"/>
  <c r="J4" i="15"/>
  <c r="K19" i="15"/>
  <c r="K17" i="15"/>
  <c r="G5" i="15"/>
  <c r="K8" i="15"/>
  <c r="G20" i="15"/>
  <c r="W2905" i="12"/>
  <c r="W2904" i="12"/>
  <c r="F64" i="3" s="1"/>
  <c r="W2903" i="12"/>
  <c r="E64" i="3" s="1"/>
  <c r="W2869" i="12"/>
  <c r="W2848" i="12"/>
  <c r="W2847" i="12"/>
  <c r="F35" i="3" s="1"/>
  <c r="W2846" i="12"/>
  <c r="E35" i="3" s="1"/>
  <c r="F11" i="3"/>
  <c r="J11" i="3" s="1"/>
  <c r="L11" i="3" s="1"/>
  <c r="E11" i="3"/>
  <c r="I11" i="3" s="1"/>
  <c r="K11" i="3" s="1"/>
  <c r="W2815" i="12"/>
  <c r="W2814" i="12"/>
  <c r="W2813" i="12"/>
  <c r="W2785" i="12"/>
  <c r="W2784" i="12"/>
  <c r="F65" i="3" s="1"/>
  <c r="W2783" i="12"/>
  <c r="E65" i="3" s="1"/>
  <c r="W2744" i="12"/>
  <c r="W2743" i="12"/>
  <c r="F70" i="3" s="1"/>
  <c r="W2742" i="12"/>
  <c r="E70" i="3" s="1"/>
  <c r="W2711" i="12"/>
  <c r="F131" i="3"/>
  <c r="J131" i="3" s="1"/>
  <c r="L131" i="3" s="1"/>
  <c r="E131" i="3"/>
  <c r="I131" i="3" s="1"/>
  <c r="K131" i="3" s="1"/>
  <c r="W2703" i="12"/>
  <c r="W2702" i="12"/>
  <c r="W2701" i="12"/>
  <c r="W2637" i="12"/>
  <c r="W2601" i="12"/>
  <c r="W2568" i="12"/>
  <c r="F24" i="3"/>
  <c r="J24" i="3" s="1"/>
  <c r="L24" i="3" s="1"/>
  <c r="E24" i="3"/>
  <c r="I24" i="3" s="1"/>
  <c r="K24" i="3" s="1"/>
  <c r="W2535" i="12"/>
  <c r="W2534" i="12"/>
  <c r="W2533" i="12"/>
  <c r="W2502" i="12"/>
  <c r="W2466" i="12"/>
  <c r="W2430" i="12"/>
  <c r="F129" i="3"/>
  <c r="J129" i="3" s="1"/>
  <c r="L129" i="3" s="1"/>
  <c r="E129" i="3"/>
  <c r="I129" i="3" s="1"/>
  <c r="K129" i="3" s="1"/>
  <c r="W2397" i="12"/>
  <c r="W2396" i="12"/>
  <c r="W2395" i="12"/>
  <c r="W2364" i="12"/>
  <c r="W2363" i="12"/>
  <c r="W2362" i="12"/>
  <c r="W2340" i="12"/>
  <c r="W2339" i="12"/>
  <c r="F57" i="3" s="1"/>
  <c r="J57" i="3" s="1"/>
  <c r="L57" i="3" s="1"/>
  <c r="W2338" i="12"/>
  <c r="E57" i="3" s="1"/>
  <c r="I57" i="3" s="1"/>
  <c r="K57" i="3" s="1"/>
  <c r="W2277" i="12"/>
  <c r="W2276" i="12"/>
  <c r="F37" i="3" s="1"/>
  <c r="W2275" i="12"/>
  <c r="E37" i="3" s="1"/>
  <c r="F30" i="3"/>
  <c r="J30" i="3" s="1"/>
  <c r="L30" i="3" s="1"/>
  <c r="E30" i="3"/>
  <c r="I30" i="3" s="1"/>
  <c r="K30" i="3" s="1"/>
  <c r="W2247" i="12"/>
  <c r="W2246" i="12"/>
  <c r="W2245" i="12"/>
  <c r="W2214" i="12"/>
  <c r="E23" i="3"/>
  <c r="I23" i="3" s="1"/>
  <c r="K23" i="3" s="1"/>
  <c r="W2151" i="12"/>
  <c r="W2150" i="12"/>
  <c r="F23" i="3" s="1"/>
  <c r="J23" i="3" s="1"/>
  <c r="L23" i="3" s="1"/>
  <c r="W2149" i="12"/>
  <c r="W2115" i="12"/>
  <c r="W2082" i="12"/>
  <c r="W2027" i="12"/>
  <c r="W2028" i="12"/>
  <c r="W2029" i="12"/>
  <c r="W2030" i="12"/>
  <c r="W2031" i="12"/>
  <c r="W2032" i="12"/>
  <c r="W2033" i="12"/>
  <c r="W2034" i="12"/>
  <c r="W2035" i="12"/>
  <c r="W2036" i="12"/>
  <c r="W2026" i="12"/>
  <c r="W2049" i="12"/>
  <c r="W2048" i="12"/>
  <c r="W2047" i="12"/>
  <c r="W2016" i="12"/>
  <c r="W2015" i="12"/>
  <c r="W2014" i="12"/>
  <c r="W1980" i="12"/>
  <c r="W1947" i="12"/>
  <c r="W1914" i="12"/>
  <c r="F33" i="3"/>
  <c r="J33" i="3" s="1"/>
  <c r="L33" i="3" s="1"/>
  <c r="W1881" i="12"/>
  <c r="W1880" i="12"/>
  <c r="W1879" i="12"/>
  <c r="E33" i="3" s="1"/>
  <c r="I33" i="3" s="1"/>
  <c r="K33" i="3" s="1"/>
  <c r="W1845" i="12"/>
  <c r="W1776" i="12"/>
  <c r="W1743" i="12"/>
  <c r="F119" i="3"/>
  <c r="J119" i="3" s="1"/>
  <c r="L119" i="3" s="1"/>
  <c r="W1713" i="12"/>
  <c r="W1712" i="12"/>
  <c r="W1711" i="12"/>
  <c r="E119" i="3" s="1"/>
  <c r="I119" i="3" s="1"/>
  <c r="K119" i="3" s="1"/>
  <c r="W1644" i="12"/>
  <c r="W1611" i="12"/>
  <c r="E22" i="3"/>
  <c r="I22" i="3" s="1"/>
  <c r="K22" i="3" s="1"/>
  <c r="W1578" i="12"/>
  <c r="W1577" i="12"/>
  <c r="F22" i="3" s="1"/>
  <c r="J22" i="3" s="1"/>
  <c r="L22" i="3" s="1"/>
  <c r="W1576" i="12"/>
  <c r="W1548" i="12"/>
  <c r="W1547" i="12"/>
  <c r="F118" i="3" s="1"/>
  <c r="J118" i="3" s="1"/>
  <c r="L118" i="3" s="1"/>
  <c r="W1546" i="12"/>
  <c r="E118" i="3" s="1"/>
  <c r="I118" i="3" s="1"/>
  <c r="K118" i="3" s="1"/>
  <c r="F17" i="3"/>
  <c r="J17" i="3" s="1"/>
  <c r="L17" i="3" s="1"/>
  <c r="E17" i="3"/>
  <c r="I17" i="3" s="1"/>
  <c r="K17" i="3" s="1"/>
  <c r="W1449" i="12"/>
  <c r="W1448" i="12"/>
  <c r="W1447" i="12"/>
  <c r="W1380" i="12"/>
  <c r="E43" i="3"/>
  <c r="I43" i="3" s="1"/>
  <c r="K43" i="3" s="1"/>
  <c r="W1350" i="12"/>
  <c r="W1349" i="12"/>
  <c r="F43" i="3" s="1"/>
  <c r="J43" i="3" s="1"/>
  <c r="L43" i="3" s="1"/>
  <c r="W1348" i="12"/>
  <c r="W1320" i="12"/>
  <c r="W1319" i="12"/>
  <c r="F108" i="3" s="1"/>
  <c r="W1318" i="12"/>
  <c r="E108" i="3" s="1"/>
  <c r="F42" i="3"/>
  <c r="J42" i="3" s="1"/>
  <c r="L42" i="3" s="1"/>
  <c r="E42" i="3"/>
  <c r="I42" i="3" s="1"/>
  <c r="K42" i="3" s="1"/>
  <c r="W1293" i="12"/>
  <c r="W1292" i="12"/>
  <c r="W1291" i="12"/>
  <c r="W1230" i="12"/>
  <c r="W1197" i="12"/>
  <c r="W1196" i="12" s="1"/>
  <c r="F115" i="3" s="1"/>
  <c r="J115" i="3" s="1"/>
  <c r="L115" i="3" s="1"/>
  <c r="W1161" i="12"/>
  <c r="W1128" i="12"/>
  <c r="F48" i="3"/>
  <c r="W1095" i="12"/>
  <c r="W1094" i="12"/>
  <c r="W1093" i="12"/>
  <c r="E48" i="3" s="1"/>
  <c r="W1068" i="12"/>
  <c r="W1067" i="12"/>
  <c r="W1066" i="12"/>
  <c r="W999" i="12"/>
  <c r="W969" i="12"/>
  <c r="W968" i="12"/>
  <c r="F40" i="3" s="1"/>
  <c r="J40" i="3" s="1"/>
  <c r="L40" i="3" s="1"/>
  <c r="W967" i="12"/>
  <c r="E40" i="3" s="1"/>
  <c r="I40" i="3" s="1"/>
  <c r="K40" i="3" s="1"/>
  <c r="W936" i="12"/>
  <c r="W900" i="12"/>
  <c r="W864" i="12"/>
  <c r="W828" i="12"/>
  <c r="W792" i="12"/>
  <c r="W759" i="12"/>
  <c r="W726" i="12"/>
  <c r="W693" i="12"/>
  <c r="W624" i="12"/>
  <c r="W588" i="12"/>
  <c r="W553" i="12"/>
  <c r="W502" i="12"/>
  <c r="W501" i="12"/>
  <c r="F27" i="3" s="1"/>
  <c r="W500" i="12"/>
  <c r="E27" i="3" s="1"/>
  <c r="W469" i="12"/>
  <c r="W441" i="12"/>
  <c r="F75" i="3" s="1"/>
  <c r="J75" i="3" s="1"/>
  <c r="L75" i="3" s="1"/>
  <c r="W440" i="12"/>
  <c r="E75" i="3" s="1"/>
  <c r="I75" i="3" s="1"/>
  <c r="K75" i="3" s="1"/>
  <c r="W442" i="12"/>
  <c r="W414" i="12"/>
  <c r="F74" i="3" s="1"/>
  <c r="J74" i="3" s="1"/>
  <c r="L74" i="3" s="1"/>
  <c r="W413" i="12"/>
  <c r="E74" i="3" s="1"/>
  <c r="I74" i="3" s="1"/>
  <c r="K74" i="3" s="1"/>
  <c r="W415" i="12"/>
  <c r="W102" i="12"/>
  <c r="W101" i="12"/>
  <c r="F44" i="3"/>
  <c r="J44" i="3" s="1"/>
  <c r="L44" i="3" s="1"/>
  <c r="E44" i="3"/>
  <c r="I44" i="3" s="1"/>
  <c r="K44" i="3" s="1"/>
  <c r="W351" i="12"/>
  <c r="W350" i="12"/>
  <c r="W352" i="12"/>
  <c r="W319" i="12"/>
  <c r="W283" i="12"/>
  <c r="W250" i="12"/>
  <c r="W249" i="12"/>
  <c r="F72" i="3" s="1"/>
  <c r="W248" i="12"/>
  <c r="E72" i="3" s="1"/>
  <c r="W190" i="12"/>
  <c r="W40" i="12"/>
  <c r="W70" i="12"/>
  <c r="W103" i="12"/>
  <c r="W163" i="12"/>
  <c r="W162" i="12"/>
  <c r="F59" i="3" s="1"/>
  <c r="W161" i="12"/>
  <c r="E59" i="3" s="1"/>
  <c r="F111" i="3"/>
  <c r="J111" i="3" s="1"/>
  <c r="L111" i="3" s="1"/>
  <c r="E111" i="3"/>
  <c r="I111" i="3" s="1"/>
  <c r="K111" i="3" s="1"/>
  <c r="W69" i="12"/>
  <c r="W68" i="12"/>
  <c r="F6" i="3"/>
  <c r="E6" i="3"/>
  <c r="W39" i="12"/>
  <c r="F47" i="3" s="1"/>
  <c r="J47" i="3" s="1"/>
  <c r="L47" i="3" s="1"/>
  <c r="W38" i="12"/>
  <c r="E47" i="3" s="1"/>
  <c r="I47" i="3" s="1"/>
  <c r="K47" i="3" s="1"/>
  <c r="N35" i="3" l="1"/>
  <c r="E11" i="15"/>
  <c r="D11" i="24" s="1"/>
  <c r="J35" i="3"/>
  <c r="I27" i="3"/>
  <c r="K27" i="3" s="1"/>
  <c r="J27" i="3"/>
  <c r="L27" i="3" s="1"/>
  <c r="D13" i="15"/>
  <c r="C13" i="24" s="1"/>
  <c r="I37" i="3"/>
  <c r="E13" i="15"/>
  <c r="D13" i="24" s="1"/>
  <c r="J37" i="3"/>
  <c r="J65" i="3"/>
  <c r="I108" i="3"/>
  <c r="K108" i="3" s="1"/>
  <c r="E66" i="3"/>
  <c r="I66" i="3" s="1"/>
  <c r="K66" i="3" s="1"/>
  <c r="E67" i="3"/>
  <c r="I70" i="3"/>
  <c r="K70" i="3" s="1"/>
  <c r="J108" i="3"/>
  <c r="L108" i="3" s="1"/>
  <c r="F67" i="3"/>
  <c r="F66" i="3"/>
  <c r="J66" i="3" s="1"/>
  <c r="L66" i="3" s="1"/>
  <c r="J70" i="3"/>
  <c r="L70" i="3" s="1"/>
  <c r="O17" i="15"/>
  <c r="S17" i="15" s="1"/>
  <c r="U17" i="15" s="1"/>
  <c r="I65" i="3"/>
  <c r="M35" i="3"/>
  <c r="D11" i="15"/>
  <c r="C11" i="24" s="1"/>
  <c r="I35" i="3"/>
  <c r="D6" i="15"/>
  <c r="C6" i="24" s="1"/>
  <c r="I6" i="3"/>
  <c r="P17" i="15"/>
  <c r="T17" i="15" s="1"/>
  <c r="V17" i="15" s="1"/>
  <c r="E62" i="3"/>
  <c r="I64" i="3"/>
  <c r="K64" i="3" s="1"/>
  <c r="E6" i="15"/>
  <c r="D6" i="24" s="1"/>
  <c r="J6" i="3"/>
  <c r="I72" i="3"/>
  <c r="K72" i="3" s="1"/>
  <c r="L4" i="15"/>
  <c r="K20" i="15"/>
  <c r="J72" i="3"/>
  <c r="L72" i="3" s="1"/>
  <c r="F62" i="3"/>
  <c r="J64" i="3"/>
  <c r="L64" i="3" s="1"/>
  <c r="W1195" i="12"/>
  <c r="E115" i="3" s="1"/>
  <c r="I115" i="3" s="1"/>
  <c r="K115" i="3" s="1"/>
  <c r="W2039" i="12"/>
  <c r="W2040" i="12"/>
  <c r="W2038" i="12"/>
  <c r="F86" i="3"/>
  <c r="J86" i="3" s="1"/>
  <c r="L86" i="3" s="1"/>
  <c r="E86" i="3"/>
  <c r="I86" i="3" s="1"/>
  <c r="K86" i="3" s="1"/>
  <c r="W2868" i="12"/>
  <c r="W2867" i="12"/>
  <c r="F132" i="3"/>
  <c r="J132" i="3" s="1"/>
  <c r="L132" i="3" s="1"/>
  <c r="E132" i="3"/>
  <c r="I132" i="3" s="1"/>
  <c r="K132" i="3" s="1"/>
  <c r="W2710" i="12"/>
  <c r="W2709" i="12"/>
  <c r="F7" i="3"/>
  <c r="E7" i="3"/>
  <c r="W2636" i="12"/>
  <c r="W2635" i="12"/>
  <c r="F18" i="3"/>
  <c r="J18" i="3" s="1"/>
  <c r="L18" i="3" s="1"/>
  <c r="E18" i="3"/>
  <c r="I18" i="3" s="1"/>
  <c r="K18" i="3" s="1"/>
  <c r="W2600" i="12"/>
  <c r="W2599" i="12"/>
  <c r="F130" i="3"/>
  <c r="J130" i="3" s="1"/>
  <c r="L130" i="3" s="1"/>
  <c r="E130" i="3"/>
  <c r="I130" i="3" s="1"/>
  <c r="K130" i="3" s="1"/>
  <c r="W2567" i="12"/>
  <c r="W2566" i="12"/>
  <c r="F41" i="3"/>
  <c r="E41" i="3"/>
  <c r="W2501" i="12"/>
  <c r="W2500" i="12"/>
  <c r="F32" i="3"/>
  <c r="J32" i="3" s="1"/>
  <c r="L32" i="3" s="1"/>
  <c r="E32" i="3"/>
  <c r="I32" i="3" s="1"/>
  <c r="K32" i="3" s="1"/>
  <c r="W2465" i="12"/>
  <c r="W2464" i="12"/>
  <c r="F31" i="3"/>
  <c r="J31" i="3" s="1"/>
  <c r="L31" i="3" s="1"/>
  <c r="E31" i="3"/>
  <c r="I31" i="3" s="1"/>
  <c r="K31" i="3" s="1"/>
  <c r="W2429" i="12"/>
  <c r="W2428" i="12"/>
  <c r="F56" i="3"/>
  <c r="J56" i="3" s="1"/>
  <c r="L56" i="3" s="1"/>
  <c r="E56" i="3"/>
  <c r="I56" i="3" s="1"/>
  <c r="K56" i="3" s="1"/>
  <c r="W2213" i="12"/>
  <c r="W2212" i="12"/>
  <c r="F25" i="3"/>
  <c r="J25" i="3" s="1"/>
  <c r="L25" i="3" s="1"/>
  <c r="E25" i="3"/>
  <c r="I25" i="3" s="1"/>
  <c r="K25" i="3" s="1"/>
  <c r="W2114" i="12"/>
  <c r="W2113" i="12"/>
  <c r="F122" i="3"/>
  <c r="J122" i="3" s="1"/>
  <c r="L122" i="3" s="1"/>
  <c r="E122" i="3"/>
  <c r="I122" i="3" s="1"/>
  <c r="K122" i="3" s="1"/>
  <c r="W2081" i="12"/>
  <c r="W2080" i="12"/>
  <c r="F82" i="3"/>
  <c r="J82" i="3" s="1"/>
  <c r="L82" i="3" s="1"/>
  <c r="E82" i="3"/>
  <c r="I82" i="3" s="1"/>
  <c r="K82" i="3" s="1"/>
  <c r="W1979" i="12"/>
  <c r="W1978" i="12"/>
  <c r="F81" i="3"/>
  <c r="J81" i="3" s="1"/>
  <c r="L81" i="3" s="1"/>
  <c r="E81" i="3"/>
  <c r="I81" i="3" s="1"/>
  <c r="K81" i="3" s="1"/>
  <c r="W1946" i="12"/>
  <c r="W1945" i="12"/>
  <c r="F121" i="3"/>
  <c r="J121" i="3" s="1"/>
  <c r="L121" i="3" s="1"/>
  <c r="E121" i="3"/>
  <c r="I121" i="3" s="1"/>
  <c r="K121" i="3" s="1"/>
  <c r="W1913" i="12"/>
  <c r="W1912" i="12"/>
  <c r="F49" i="3"/>
  <c r="J49" i="3" s="1"/>
  <c r="L49" i="3" s="1"/>
  <c r="E49" i="3"/>
  <c r="I49" i="3" s="1"/>
  <c r="K49" i="3" s="1"/>
  <c r="W1844" i="12"/>
  <c r="W1843" i="12"/>
  <c r="F8" i="3"/>
  <c r="E8" i="3"/>
  <c r="W1775" i="12"/>
  <c r="W1774" i="12"/>
  <c r="F52" i="3"/>
  <c r="J52" i="3" s="1"/>
  <c r="L52" i="3" s="1"/>
  <c r="E52" i="3"/>
  <c r="I52" i="3" s="1"/>
  <c r="K52" i="3" s="1"/>
  <c r="W1742" i="12"/>
  <c r="W1741" i="12"/>
  <c r="F45" i="3"/>
  <c r="J45" i="3" s="1"/>
  <c r="L45" i="3" s="1"/>
  <c r="E45" i="3"/>
  <c r="I45" i="3" s="1"/>
  <c r="K45" i="3" s="1"/>
  <c r="W1643" i="12"/>
  <c r="W1642" i="12"/>
  <c r="F96" i="3"/>
  <c r="E96" i="3"/>
  <c r="W1610" i="12"/>
  <c r="W1609" i="12"/>
  <c r="F16" i="3"/>
  <c r="J16" i="3" s="1"/>
  <c r="L16" i="3" s="1"/>
  <c r="E16" i="3"/>
  <c r="I16" i="3" s="1"/>
  <c r="K16" i="3" s="1"/>
  <c r="W1379" i="12"/>
  <c r="W1378" i="12"/>
  <c r="F21" i="3"/>
  <c r="J21" i="3" s="1"/>
  <c r="L21" i="3" s="1"/>
  <c r="E21" i="3"/>
  <c r="I21" i="3" s="1"/>
  <c r="K21" i="3" s="1"/>
  <c r="W1229" i="12"/>
  <c r="W1228" i="12"/>
  <c r="F12" i="3"/>
  <c r="J12" i="3" s="1"/>
  <c r="L12" i="3" s="1"/>
  <c r="E12" i="3"/>
  <c r="W1160" i="12"/>
  <c r="W1159" i="12"/>
  <c r="F55" i="3"/>
  <c r="E55" i="3"/>
  <c r="W1127" i="12"/>
  <c r="W1126" i="12"/>
  <c r="F29" i="3"/>
  <c r="J29" i="3" s="1"/>
  <c r="L29" i="3" s="1"/>
  <c r="E29" i="3"/>
  <c r="I29" i="3" s="1"/>
  <c r="K29" i="3" s="1"/>
  <c r="W998" i="12"/>
  <c r="W997" i="12"/>
  <c r="F9" i="3"/>
  <c r="J9" i="3" s="1"/>
  <c r="L9" i="3" s="1"/>
  <c r="E9" i="3"/>
  <c r="I9" i="3" s="1"/>
  <c r="K9" i="3" s="1"/>
  <c r="W189" i="12"/>
  <c r="W188" i="12"/>
  <c r="F36" i="3"/>
  <c r="E36" i="3"/>
  <c r="W282" i="12"/>
  <c r="W281" i="12"/>
  <c r="F26" i="3"/>
  <c r="J26" i="3" s="1"/>
  <c r="L26" i="3" s="1"/>
  <c r="E26" i="3"/>
  <c r="I26" i="3" s="1"/>
  <c r="K26" i="3" s="1"/>
  <c r="W318" i="12"/>
  <c r="W317" i="12"/>
  <c r="F76" i="3"/>
  <c r="J76" i="3" s="1"/>
  <c r="L76" i="3" s="1"/>
  <c r="E76" i="3"/>
  <c r="I76" i="3" s="1"/>
  <c r="K76" i="3" s="1"/>
  <c r="W468" i="12"/>
  <c r="W467" i="12"/>
  <c r="F19" i="3"/>
  <c r="J19" i="3" s="1"/>
  <c r="L19" i="3" s="1"/>
  <c r="E19" i="3"/>
  <c r="I19" i="3" s="1"/>
  <c r="K19" i="3" s="1"/>
  <c r="W552" i="12"/>
  <c r="W551" i="12"/>
  <c r="F28" i="3"/>
  <c r="J28" i="3" s="1"/>
  <c r="L28" i="3" s="1"/>
  <c r="E28" i="3"/>
  <c r="I28" i="3" s="1"/>
  <c r="K28" i="3" s="1"/>
  <c r="W587" i="12"/>
  <c r="W586" i="12"/>
  <c r="F13" i="3"/>
  <c r="J13" i="3" s="1"/>
  <c r="L13" i="3" s="1"/>
  <c r="E13" i="3"/>
  <c r="I13" i="3" s="1"/>
  <c r="K13" i="3" s="1"/>
  <c r="W623" i="12"/>
  <c r="W622" i="12"/>
  <c r="F51" i="3"/>
  <c r="E51" i="3"/>
  <c r="W692" i="12"/>
  <c r="W691" i="12"/>
  <c r="F77" i="3"/>
  <c r="J77" i="3" s="1"/>
  <c r="L77" i="3" s="1"/>
  <c r="E77" i="3"/>
  <c r="I77" i="3" s="1"/>
  <c r="K77" i="3" s="1"/>
  <c r="W725" i="12"/>
  <c r="W724" i="12"/>
  <c r="F14" i="3"/>
  <c r="J14" i="3" s="1"/>
  <c r="L14" i="3" s="1"/>
  <c r="E14" i="3"/>
  <c r="I14" i="3" s="1"/>
  <c r="K14" i="3" s="1"/>
  <c r="W758" i="12"/>
  <c r="W757" i="12"/>
  <c r="F15" i="3"/>
  <c r="J15" i="3" s="1"/>
  <c r="L15" i="3" s="1"/>
  <c r="E15" i="3"/>
  <c r="I15" i="3" s="1"/>
  <c r="K15" i="3" s="1"/>
  <c r="W791" i="12"/>
  <c r="W790" i="12"/>
  <c r="F5" i="3"/>
  <c r="E5" i="3"/>
  <c r="W827" i="12"/>
  <c r="W826" i="12"/>
  <c r="F114" i="3"/>
  <c r="J114" i="3" s="1"/>
  <c r="L114" i="3" s="1"/>
  <c r="E114" i="3"/>
  <c r="I114" i="3" s="1"/>
  <c r="K114" i="3" s="1"/>
  <c r="W863" i="12"/>
  <c r="W862" i="12"/>
  <c r="W899" i="12"/>
  <c r="W898" i="12"/>
  <c r="F20" i="3"/>
  <c r="J20" i="3" s="1"/>
  <c r="L20" i="3" s="1"/>
  <c r="E20" i="3"/>
  <c r="I20" i="3" s="1"/>
  <c r="K20" i="3" s="1"/>
  <c r="W935" i="12"/>
  <c r="W934" i="12"/>
  <c r="E7" i="15" l="1"/>
  <c r="D7" i="24" s="1"/>
  <c r="J7" i="3"/>
  <c r="E71" i="3"/>
  <c r="E10" i="15"/>
  <c r="F79" i="3"/>
  <c r="J79" i="3" s="1"/>
  <c r="L79" i="3" s="1"/>
  <c r="E79" i="3"/>
  <c r="I79" i="3" s="1"/>
  <c r="K79" i="3" s="1"/>
  <c r="E17" i="15"/>
  <c r="D17" i="15"/>
  <c r="F109" i="3"/>
  <c r="J109" i="3" s="1"/>
  <c r="L109" i="3" s="1"/>
  <c r="L65" i="3"/>
  <c r="L67" i="3" s="1"/>
  <c r="E9" i="15"/>
  <c r="F71" i="3"/>
  <c r="J71" i="3" s="1"/>
  <c r="L71" i="3" s="1"/>
  <c r="E78" i="3"/>
  <c r="I78" i="3" s="1"/>
  <c r="K78" i="3" s="1"/>
  <c r="H6" i="15"/>
  <c r="J6" i="15" s="1"/>
  <c r="L6" i="15" s="1"/>
  <c r="K6" i="3"/>
  <c r="M6" i="15" s="1"/>
  <c r="F113" i="3"/>
  <c r="J113" i="3" s="1"/>
  <c r="L113" i="3" s="1"/>
  <c r="E112" i="3"/>
  <c r="I112" i="3" s="1"/>
  <c r="K112" i="3" s="1"/>
  <c r="F58" i="3"/>
  <c r="J58" i="3" s="1"/>
  <c r="L58" i="3" s="1"/>
  <c r="F61" i="3"/>
  <c r="F60" i="3"/>
  <c r="J60" i="3" s="1"/>
  <c r="L60" i="3" s="1"/>
  <c r="F107" i="3"/>
  <c r="J107" i="3" s="1"/>
  <c r="L107" i="3" s="1"/>
  <c r="F98" i="3"/>
  <c r="J98" i="3" s="1"/>
  <c r="L98" i="3" s="1"/>
  <c r="F94" i="3"/>
  <c r="J94" i="3" s="1"/>
  <c r="L94" i="3" s="1"/>
  <c r="F91" i="3"/>
  <c r="J91" i="3" s="1"/>
  <c r="L91" i="3" s="1"/>
  <c r="F102" i="3"/>
  <c r="J102" i="3" s="1"/>
  <c r="L102" i="3" s="1"/>
  <c r="F105" i="3"/>
  <c r="J105" i="3" s="1"/>
  <c r="L105" i="3" s="1"/>
  <c r="F106" i="3"/>
  <c r="J106" i="3" s="1"/>
  <c r="L106" i="3" s="1"/>
  <c r="F104" i="3"/>
  <c r="J104" i="3" s="1"/>
  <c r="L104" i="3" s="1"/>
  <c r="J96" i="3"/>
  <c r="L96" i="3" s="1"/>
  <c r="L88" i="3" s="1"/>
  <c r="F78" i="3"/>
  <c r="J78" i="3" s="1"/>
  <c r="L78" i="3" s="1"/>
  <c r="D5" i="15"/>
  <c r="C5" i="24" s="1"/>
  <c r="I5" i="3"/>
  <c r="E54" i="3"/>
  <c r="I54" i="3" s="1"/>
  <c r="K54" i="3" s="1"/>
  <c r="I51" i="3"/>
  <c r="K51" i="3" s="1"/>
  <c r="E38" i="3"/>
  <c r="M36" i="3"/>
  <c r="E39" i="3"/>
  <c r="D12" i="15"/>
  <c r="C12" i="24" s="1"/>
  <c r="I36" i="3"/>
  <c r="E10" i="3"/>
  <c r="I10" i="3" s="1"/>
  <c r="K10" i="3" s="1"/>
  <c r="I8" i="3"/>
  <c r="K8" i="3" s="1"/>
  <c r="F117" i="3"/>
  <c r="J117" i="3" s="1"/>
  <c r="L117" i="3" s="1"/>
  <c r="E117" i="3"/>
  <c r="I117" i="3" s="1"/>
  <c r="K117" i="3" s="1"/>
  <c r="E18" i="15"/>
  <c r="F54" i="3"/>
  <c r="J54" i="3" s="1"/>
  <c r="L54" i="3" s="1"/>
  <c r="J51" i="3"/>
  <c r="L51" i="3" s="1"/>
  <c r="N36" i="3"/>
  <c r="F39" i="3"/>
  <c r="F38" i="3"/>
  <c r="E12" i="15"/>
  <c r="D12" i="24" s="1"/>
  <c r="J36" i="3"/>
  <c r="E110" i="3"/>
  <c r="I110" i="3" s="1"/>
  <c r="K110" i="3" s="1"/>
  <c r="D9" i="15"/>
  <c r="F112" i="3"/>
  <c r="J112" i="3" s="1"/>
  <c r="L112" i="3" s="1"/>
  <c r="E109" i="3"/>
  <c r="I109" i="3" s="1"/>
  <c r="K109" i="3" s="1"/>
  <c r="H13" i="15"/>
  <c r="J13" i="15" s="1"/>
  <c r="L13" i="15" s="1"/>
  <c r="K37" i="3"/>
  <c r="M13" i="15" s="1"/>
  <c r="I11" i="15"/>
  <c r="L35" i="3"/>
  <c r="N11" i="15" s="1"/>
  <c r="F120" i="3"/>
  <c r="J120" i="3" s="1"/>
  <c r="L120" i="3" s="1"/>
  <c r="D16" i="15"/>
  <c r="I41" i="3"/>
  <c r="K41" i="3" s="1"/>
  <c r="E80" i="3"/>
  <c r="I80" i="3" s="1"/>
  <c r="K80" i="3" s="1"/>
  <c r="D10" i="15"/>
  <c r="E8" i="15"/>
  <c r="F10" i="3"/>
  <c r="J10" i="3" s="1"/>
  <c r="L10" i="3" s="1"/>
  <c r="J8" i="3"/>
  <c r="L8" i="3" s="1"/>
  <c r="E16" i="15"/>
  <c r="J41" i="3"/>
  <c r="L41" i="3" s="1"/>
  <c r="I6" i="15"/>
  <c r="L6" i="3"/>
  <c r="N6" i="15" s="1"/>
  <c r="H11" i="15"/>
  <c r="J11" i="15" s="1"/>
  <c r="L11" i="15" s="1"/>
  <c r="K35" i="3"/>
  <c r="M11" i="15" s="1"/>
  <c r="F116" i="3"/>
  <c r="J116" i="3" s="1"/>
  <c r="L116" i="3" s="1"/>
  <c r="E19" i="15"/>
  <c r="J62" i="3"/>
  <c r="L62" i="3" s="1"/>
  <c r="L63" i="3" s="1"/>
  <c r="Q35" i="3"/>
  <c r="S35" i="3" s="1"/>
  <c r="O11" i="15"/>
  <c r="S11" i="15" s="1"/>
  <c r="U11" i="15" s="1"/>
  <c r="E120" i="3"/>
  <c r="I120" i="3" s="1"/>
  <c r="K120" i="3" s="1"/>
  <c r="E116" i="3"/>
  <c r="I116" i="3" s="1"/>
  <c r="K116" i="3" s="1"/>
  <c r="F80" i="3"/>
  <c r="J80" i="3" s="1"/>
  <c r="L80" i="3" s="1"/>
  <c r="I13" i="15"/>
  <c r="L37" i="3"/>
  <c r="N13" i="15" s="1"/>
  <c r="E5" i="15"/>
  <c r="D5" i="24" s="1"/>
  <c r="J5" i="3"/>
  <c r="E58" i="3"/>
  <c r="I58" i="3" s="1"/>
  <c r="K58" i="3" s="1"/>
  <c r="E60" i="3"/>
  <c r="I60" i="3" s="1"/>
  <c r="K60" i="3" s="1"/>
  <c r="E61" i="3"/>
  <c r="I55" i="3"/>
  <c r="K55" i="3" s="1"/>
  <c r="E94" i="3"/>
  <c r="I94" i="3" s="1"/>
  <c r="K94" i="3" s="1"/>
  <c r="E102" i="3"/>
  <c r="I102" i="3" s="1"/>
  <c r="K102" i="3" s="1"/>
  <c r="E98" i="3"/>
  <c r="I98" i="3" s="1"/>
  <c r="K98" i="3" s="1"/>
  <c r="E107" i="3"/>
  <c r="I107" i="3" s="1"/>
  <c r="K107" i="3" s="1"/>
  <c r="E106" i="3"/>
  <c r="I106" i="3" s="1"/>
  <c r="K106" i="3" s="1"/>
  <c r="E104" i="3"/>
  <c r="I104" i="3" s="1"/>
  <c r="K104" i="3" s="1"/>
  <c r="E105" i="3"/>
  <c r="I105" i="3" s="1"/>
  <c r="K105" i="3" s="1"/>
  <c r="E91" i="3"/>
  <c r="I91" i="3" s="1"/>
  <c r="K91" i="3" s="1"/>
  <c r="I96" i="3"/>
  <c r="K96" i="3" s="1"/>
  <c r="K88" i="3" s="1"/>
  <c r="D7" i="15"/>
  <c r="C7" i="24" s="1"/>
  <c r="I7" i="3"/>
  <c r="D19" i="15"/>
  <c r="I62" i="3"/>
  <c r="K62" i="3" s="1"/>
  <c r="K63" i="3" s="1"/>
  <c r="K65" i="3"/>
  <c r="K67" i="3" s="1"/>
  <c r="F110" i="3"/>
  <c r="J110" i="3" s="1"/>
  <c r="L110" i="3" s="1"/>
  <c r="E113" i="3"/>
  <c r="I113" i="3" s="1"/>
  <c r="K113" i="3" s="1"/>
  <c r="R35" i="3"/>
  <c r="T35" i="3" s="1"/>
  <c r="P11" i="15"/>
  <c r="T11" i="15" s="1"/>
  <c r="V11" i="15" s="1"/>
  <c r="R4" i="3"/>
  <c r="S4" i="15"/>
  <c r="D18" i="24" l="1"/>
  <c r="I18" i="15"/>
  <c r="N18" i="15" s="1"/>
  <c r="O12" i="15"/>
  <c r="S12" i="15" s="1"/>
  <c r="U12" i="15" s="1"/>
  <c r="Q36" i="3"/>
  <c r="D17" i="24"/>
  <c r="I17" i="15"/>
  <c r="N17" i="15" s="1"/>
  <c r="I38" i="3"/>
  <c r="D14" i="15"/>
  <c r="C14" i="24" s="1"/>
  <c r="D19" i="24"/>
  <c r="I19" i="15"/>
  <c r="N19" i="15" s="1"/>
  <c r="L36" i="3"/>
  <c r="N12" i="15" s="1"/>
  <c r="I12" i="15"/>
  <c r="E15" i="15"/>
  <c r="J39" i="3"/>
  <c r="L39" i="3" s="1"/>
  <c r="P12" i="15"/>
  <c r="T12" i="15" s="1"/>
  <c r="V12" i="15" s="1"/>
  <c r="R36" i="3"/>
  <c r="D8" i="15"/>
  <c r="D18" i="15"/>
  <c r="E20" i="15"/>
  <c r="I71" i="3"/>
  <c r="K71" i="3" s="1"/>
  <c r="D20" i="15"/>
  <c r="D8" i="24"/>
  <c r="I8" i="15"/>
  <c r="N8" i="15" s="1"/>
  <c r="L83" i="3"/>
  <c r="L73" i="3"/>
  <c r="D10" i="24"/>
  <c r="I10" i="15"/>
  <c r="C19" i="24"/>
  <c r="H19" i="15"/>
  <c r="K36" i="3"/>
  <c r="M12" i="15" s="1"/>
  <c r="H12" i="15"/>
  <c r="J12" i="15" s="1"/>
  <c r="L12" i="15" s="1"/>
  <c r="H5" i="15"/>
  <c r="J5" i="15" s="1"/>
  <c r="L5" i="15" s="1"/>
  <c r="K5" i="3"/>
  <c r="M5" i="15" s="1"/>
  <c r="I7" i="15"/>
  <c r="L7" i="3"/>
  <c r="N7" i="15" s="1"/>
  <c r="D16" i="24"/>
  <c r="I16" i="15"/>
  <c r="N16" i="15" s="1"/>
  <c r="D15" i="15"/>
  <c r="I39" i="3"/>
  <c r="K39" i="3" s="1"/>
  <c r="C17" i="24"/>
  <c r="H17" i="15"/>
  <c r="E14" i="15"/>
  <c r="D14" i="24" s="1"/>
  <c r="J38" i="3"/>
  <c r="C10" i="24"/>
  <c r="H10" i="15"/>
  <c r="M10" i="15" s="1"/>
  <c r="D9" i="24"/>
  <c r="I9" i="15"/>
  <c r="T4" i="15"/>
  <c r="T4" i="3"/>
  <c r="V4" i="15" s="1"/>
  <c r="H7" i="15"/>
  <c r="J7" i="15" s="1"/>
  <c r="L7" i="15" s="1"/>
  <c r="K7" i="3"/>
  <c r="M7" i="15" s="1"/>
  <c r="I5" i="15"/>
  <c r="L5" i="3"/>
  <c r="N5" i="15" s="1"/>
  <c r="C16" i="24"/>
  <c r="H16" i="15"/>
  <c r="C9" i="24"/>
  <c r="H9" i="15"/>
  <c r="M9" i="15" s="1"/>
  <c r="S4" i="3"/>
  <c r="U4" i="15" s="1"/>
  <c r="L4" i="3"/>
  <c r="N4" i="15" s="1"/>
  <c r="K4" i="3"/>
  <c r="I12" i="3"/>
  <c r="K12" i="3" s="1"/>
  <c r="I59" i="3"/>
  <c r="K59" i="3" s="1"/>
  <c r="K61" i="3" s="1"/>
  <c r="J55" i="3"/>
  <c r="L55" i="3" s="1"/>
  <c r="J59" i="3"/>
  <c r="L59" i="3" s="1"/>
  <c r="L61" i="3" l="1"/>
  <c r="K38" i="3"/>
  <c r="M14" i="15" s="1"/>
  <c r="H14" i="15"/>
  <c r="C15" i="24"/>
  <c r="H15" i="15"/>
  <c r="C20" i="24"/>
  <c r="H20" i="15"/>
  <c r="K73" i="3"/>
  <c r="K83" i="3"/>
  <c r="L38" i="3"/>
  <c r="N14" i="15" s="1"/>
  <c r="I14" i="15"/>
  <c r="J10" i="15"/>
  <c r="L10" i="15" s="1"/>
  <c r="N10" i="15"/>
  <c r="D20" i="24"/>
  <c r="I20" i="15"/>
  <c r="N20" i="15" s="1"/>
  <c r="T38" i="3"/>
  <c r="V14" i="15" s="1"/>
  <c r="T36" i="3"/>
  <c r="D15" i="24"/>
  <c r="I15" i="15"/>
  <c r="N15" i="15" s="1"/>
  <c r="S36" i="3"/>
  <c r="S38" i="3" s="1"/>
  <c r="U14" i="15" s="1"/>
  <c r="C18" i="24"/>
  <c r="H18" i="15"/>
  <c r="M16" i="15"/>
  <c r="J16" i="15"/>
  <c r="L16" i="15" s="1"/>
  <c r="J9" i="15"/>
  <c r="L9" i="15" s="1"/>
  <c r="N9" i="15"/>
  <c r="J19" i="15"/>
  <c r="L19" i="15" s="1"/>
  <c r="M19" i="15"/>
  <c r="J17" i="15"/>
  <c r="L17" i="15" s="1"/>
  <c r="M17" i="15"/>
  <c r="C8" i="24"/>
  <c r="H8" i="15"/>
  <c r="I48" i="3"/>
  <c r="K48" i="3" s="1"/>
  <c r="J48" i="3"/>
  <c r="L48" i="3" s="1"/>
  <c r="J18" i="15" l="1"/>
  <c r="L18" i="15" s="1"/>
  <c r="M18" i="15"/>
  <c r="J20" i="15"/>
  <c r="L20" i="15" s="1"/>
  <c r="M20" i="15"/>
  <c r="J15" i="15"/>
  <c r="L15" i="15" s="1"/>
  <c r="M15" i="15"/>
  <c r="J14" i="15"/>
  <c r="L14" i="15" s="1"/>
  <c r="J8" i="15"/>
  <c r="L8" i="15" s="1"/>
  <c r="M8" i="15"/>
</calcChain>
</file>

<file path=xl/connections.xml><?xml version="1.0" encoding="utf-8"?>
<connections xmlns="http://schemas.openxmlformats.org/spreadsheetml/2006/main">
  <connection id="1" name="ilostat-export" type="6" refreshedVersion="5" background="1" saveData="1">
    <textPr codePage="850" sourceFile="C:\Users\Henner\Desktop\ilostat-export.csv" tab="0" semicolon="1">
      <textFields count="3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ilostat-export1" type="6" refreshedVersion="5" background="1" saveData="1">
    <textPr codePage="850" sourceFile="C:\Users\Henner\Desktop\ilostat-export.csv" thousands="." tab="0" semicolon="1">
      <textFields count="3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laborsta2C" type="6" refreshedVersion="5" background="1" saveData="1">
    <textPr codePage="850" sourceFile="C:\Users\Henner\Desktop\laborsta2C.csv" thousands="." tab="0" comma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laborsta3E" type="6" refreshedVersion="5" background="1" saveData="1">
    <textPr codePage="850" sourceFile="C:\Users\Henner\Desktop\laborsta3E.csv" thousands="." tab="0" comma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keepAlive="1" name="ThisWorkbookDataModel" description="Datenmodell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6" name="Unbenannt" type="6" refreshedVersion="5" background="1" saveData="1">
    <textPr codePage="850" sourceFile="C:\Users\Henner\Desktop\Unbenannt.csv" decimal="," thousands="." space="1" semicolon="1" consecutive="1" qualifier="none">
      <textFields count="4">
        <textField/>
        <textField/>
        <textField/>
        <textField/>
      </textFields>
    </textPr>
  </connection>
  <connection id="7" name="WorksheetConnection_RESULTS!$J$2:$K$29" type="102" refreshedVersion="5" minRefreshableVersion="5">
    <extLst>
      <ext xmlns:x15="http://schemas.microsoft.com/office/spreadsheetml/2010/11/main" uri="{DE250136-89BD-433C-8126-D09CA5730AF9}">
        <x15:connection id="Bereich-6c5a312c-92e1-4fd5-bb9a-8289ccf7ff82" autoDelete="1" usedByAddin="1">
          <x15:rangePr sourceName="_xlcn.WorksheetConnection_RESULTSJ2K29"/>
        </x15:connection>
      </ext>
    </extLst>
  </connection>
</connections>
</file>

<file path=xl/sharedStrings.xml><?xml version="1.0" encoding="utf-8"?>
<sst xmlns="http://schemas.openxmlformats.org/spreadsheetml/2006/main" count="176380" uniqueCount="1294">
  <si>
    <t>Oceania</t>
  </si>
  <si>
    <t>Finland</t>
  </si>
  <si>
    <t>France</t>
  </si>
  <si>
    <t>Norway</t>
  </si>
  <si>
    <t>ISR</t>
  </si>
  <si>
    <t>HKG</t>
  </si>
  <si>
    <t>JPN</t>
  </si>
  <si>
    <t>Japan</t>
  </si>
  <si>
    <t>KOR</t>
  </si>
  <si>
    <t>MNG</t>
  </si>
  <si>
    <t>IDN</t>
  </si>
  <si>
    <t>Indonesia</t>
  </si>
  <si>
    <t>MYS</t>
  </si>
  <si>
    <t>Malaysia</t>
  </si>
  <si>
    <t>PHL</t>
  </si>
  <si>
    <t>Philippines</t>
  </si>
  <si>
    <t>IND</t>
  </si>
  <si>
    <t>India</t>
  </si>
  <si>
    <t>LKA</t>
  </si>
  <si>
    <t>CAN</t>
  </si>
  <si>
    <t>Canada</t>
  </si>
  <si>
    <t>USA</t>
  </si>
  <si>
    <t>ARG</t>
  </si>
  <si>
    <t>Argentina</t>
  </si>
  <si>
    <t>Brazil</t>
  </si>
  <si>
    <t>CHL</t>
  </si>
  <si>
    <t>Chile</t>
  </si>
  <si>
    <t>PER</t>
  </si>
  <si>
    <t>Peru</t>
  </si>
  <si>
    <t>URY</t>
  </si>
  <si>
    <t>Uruguay</t>
  </si>
  <si>
    <t>CRI</t>
  </si>
  <si>
    <t>PAN</t>
  </si>
  <si>
    <t>Panama</t>
  </si>
  <si>
    <t>SLV</t>
  </si>
  <si>
    <t>AUT</t>
  </si>
  <si>
    <t>Austria</t>
  </si>
  <si>
    <t>BEL</t>
  </si>
  <si>
    <t>Belgium</t>
  </si>
  <si>
    <t>CYP</t>
  </si>
  <si>
    <t>Cyprus</t>
  </si>
  <si>
    <t>CZE</t>
  </si>
  <si>
    <t>DNK</t>
  </si>
  <si>
    <t>Denmark</t>
  </si>
  <si>
    <t>EST</t>
  </si>
  <si>
    <t>Estonia</t>
  </si>
  <si>
    <t>FIN</t>
  </si>
  <si>
    <t>FRA</t>
  </si>
  <si>
    <t>DEU</t>
  </si>
  <si>
    <t>Germany</t>
  </si>
  <si>
    <t>GRC</t>
  </si>
  <si>
    <t>Greece</t>
  </si>
  <si>
    <t>HUN</t>
  </si>
  <si>
    <t>Hungary</t>
  </si>
  <si>
    <t>IRL</t>
  </si>
  <si>
    <t>Ireland</t>
  </si>
  <si>
    <t>ITA</t>
  </si>
  <si>
    <t>Italy</t>
  </si>
  <si>
    <t>LTU</t>
  </si>
  <si>
    <t>Lithuania</t>
  </si>
  <si>
    <t>LUX</t>
  </si>
  <si>
    <t>Luxembourg</t>
  </si>
  <si>
    <t>MLT</t>
  </si>
  <si>
    <t>Malta</t>
  </si>
  <si>
    <t>NLD</t>
  </si>
  <si>
    <t>Netherlands</t>
  </si>
  <si>
    <t>POL</t>
  </si>
  <si>
    <t>Poland</t>
  </si>
  <si>
    <t>PRT</t>
  </si>
  <si>
    <t>Portugal</t>
  </si>
  <si>
    <t>SVK</t>
  </si>
  <si>
    <t>Slovakia</t>
  </si>
  <si>
    <t>SVN</t>
  </si>
  <si>
    <t>Slovenia</t>
  </si>
  <si>
    <t>ESP</t>
  </si>
  <si>
    <t>Spain</t>
  </si>
  <si>
    <t>SWE</t>
  </si>
  <si>
    <t>Sweden</t>
  </si>
  <si>
    <t>GBR</t>
  </si>
  <si>
    <t>CHE</t>
  </si>
  <si>
    <t>Switzerland</t>
  </si>
  <si>
    <t>NOR</t>
  </si>
  <si>
    <t>BGR</t>
  </si>
  <si>
    <t>Bulgaria</t>
  </si>
  <si>
    <t>ROU</t>
  </si>
  <si>
    <t>Romania</t>
  </si>
  <si>
    <t>RUS</t>
  </si>
  <si>
    <t>AZE</t>
  </si>
  <si>
    <t>Azerbaijan</t>
  </si>
  <si>
    <t>IRN</t>
  </si>
  <si>
    <t>TUR</t>
  </si>
  <si>
    <t>Turkey</t>
  </si>
  <si>
    <t>ETH</t>
  </si>
  <si>
    <t>Ethiopia</t>
  </si>
  <si>
    <t>ZMB</t>
  </si>
  <si>
    <t>Zambia</t>
  </si>
  <si>
    <t>NEWAGE Code</t>
  </si>
  <si>
    <t>NEWAGE no.</t>
  </si>
  <si>
    <t>NEWAGE region</t>
  </si>
  <si>
    <t>CHI</t>
  </si>
  <si>
    <t>RSA</t>
  </si>
  <si>
    <t>BRZ</t>
  </si>
  <si>
    <t>Rest of OPEC</t>
  </si>
  <si>
    <t>Bolivia</t>
  </si>
  <si>
    <t>Benelux</t>
  </si>
  <si>
    <t>!Baden-Württemberg</t>
  </si>
  <si>
    <t>!BAW</t>
  </si>
  <si>
    <t>SWZ</t>
  </si>
  <si>
    <t>Rest of EFTA</t>
  </si>
  <si>
    <t>Russia</t>
  </si>
  <si>
    <t>UKI</t>
  </si>
  <si>
    <t>Rest of Europe</t>
  </si>
  <si>
    <t>South Africa</t>
  </si>
  <si>
    <t>Germany (Rest)</t>
  </si>
  <si>
    <t>Country name</t>
  </si>
  <si>
    <t>MAC</t>
  </si>
  <si>
    <t>Czech Republic</t>
  </si>
  <si>
    <t>United Kingdom</t>
  </si>
  <si>
    <t>Sri Lanka</t>
  </si>
  <si>
    <t>Costa Rica</t>
  </si>
  <si>
    <t>Russian Federation</t>
  </si>
  <si>
    <t>EUN</t>
  </si>
  <si>
    <t>EUE</t>
  </si>
  <si>
    <t>EUS</t>
  </si>
  <si>
    <t>Eastern EU-28</t>
  </si>
  <si>
    <t>Northern EU-28</t>
  </si>
  <si>
    <t>Southern EU-28</t>
  </si>
  <si>
    <t>#5$Data reference period:Annual average#95$Age coverage - maximum age:65 years old#81$Age coverage - minimum age:12 years old#65$Reference group coverage:Total employment#60$Economic activity coverage:All economic activities#55$Institutional sector coverage:All institutional sectors#54$Establishment size coverage:Non applicable#38$Population coverage:Excluding both institutional population and armed forces and/or conscripts#29$Geographical coverage:Total national#27$Data reference period:Other reference period, please specify in the notes</t>
  </si>
  <si>
    <t>A</t>
  </si>
  <si>
    <t>Not classifiable by occupation</t>
  </si>
  <si>
    <t>OCU_ISCO08_X</t>
  </si>
  <si>
    <t>Total</t>
  </si>
  <si>
    <t>OCU_ISCO08</t>
  </si>
  <si>
    <t>SEX</t>
  </si>
  <si>
    <t>Living Conditions Monitoring Survey</t>
  </si>
  <si>
    <t>Yearly indicators</t>
  </si>
  <si>
    <t>YI</t>
  </si>
  <si>
    <t>en</t>
  </si>
  <si>
    <t>OCU_ISCO08_TOTAL</t>
  </si>
  <si>
    <t>Elementary occupations</t>
  </si>
  <si>
    <t>OCU_ISCO08_9</t>
  </si>
  <si>
    <t>Plant and machine operators, and assemblers</t>
  </si>
  <si>
    <t>OCU_ISCO08_8</t>
  </si>
  <si>
    <t>Craft and related trades workers</t>
  </si>
  <si>
    <t>OCU_ISCO08_7</t>
  </si>
  <si>
    <t>Skilled agricultural, forestry and fishery workers</t>
  </si>
  <si>
    <t>OCU_ISCO08_6</t>
  </si>
  <si>
    <t>Service and sales workers</t>
  </si>
  <si>
    <t>OCU_ISCO08_5</t>
  </si>
  <si>
    <t>Clerical support workers</t>
  </si>
  <si>
    <t>OCU_ISCO08_4</t>
  </si>
  <si>
    <t>Technicians and associate professionals</t>
  </si>
  <si>
    <t>OCU_ISCO08_3</t>
  </si>
  <si>
    <t>Professionals</t>
  </si>
  <si>
    <t>OCU_ISCO08_2</t>
  </si>
  <si>
    <t>Managers</t>
  </si>
  <si>
    <t>OCU_ISCO08_1</t>
  </si>
  <si>
    <t>OCU_ISCO88_X</t>
  </si>
  <si>
    <t>OCU_ISCO88</t>
  </si>
  <si>
    <t>Encuesta Continua de Hogares</t>
  </si>
  <si>
    <t>OCU_ISCO88_TOTAL</t>
  </si>
  <si>
    <t>OCU_ISCO88_9</t>
  </si>
  <si>
    <t>Plant and machine operators and assemblers</t>
  </si>
  <si>
    <t>OCU_ISCO88_8</t>
  </si>
  <si>
    <t>OCU_ISCO88_7</t>
  </si>
  <si>
    <t>Skilled agricultural and fishery workers</t>
  </si>
  <si>
    <t>OCU_ISCO88_6</t>
  </si>
  <si>
    <t>Service workers and shop and market sales workers</t>
  </si>
  <si>
    <t>OCU_ISCO88_5</t>
  </si>
  <si>
    <t>Clerks</t>
  </si>
  <si>
    <t>OCU_ISCO88_4</t>
  </si>
  <si>
    <t>OCU_ISCO88_3</t>
  </si>
  <si>
    <t>OCU_ISCO88_2</t>
  </si>
  <si>
    <t>Legislators, senior officials and managers</t>
  </si>
  <si>
    <t>OCU_ISCO88_1</t>
  </si>
  <si>
    <t>Armed forces</t>
  </si>
  <si>
    <t>OCU_ISCO88_0</t>
  </si>
  <si>
    <t>#279$Value status:Rounded figures#89$Age coverage - maximum age:No Maximum Age#84$Age coverage - minimum age:15 years old#65$Reference group coverage:Total employment#60$Economic activity coverage:All economic activities#55$Institutional sector coverage:All institutional sectors#46$Establishment size coverage:All establishment sizes#40$Population coverage:Excluding institutional population only#29$Geographical coverage:Total national#5$Data reference period:Annual average</t>
  </si>
  <si>
    <t>Annual Houshold Labour Force Survey</t>
  </si>
  <si>
    <t>U</t>
  </si>
  <si>
    <t>EU Labour Force Survey (EU-LFS)</t>
  </si>
  <si>
    <t>C</t>
  </si>
  <si>
    <t>Armed forces occupations</t>
  </si>
  <si>
    <t>OCU_ISCO08_0</t>
  </si>
  <si>
    <t>#89$Age coverage - maximum age:No Maximum Age#84$Age coverage - minimum age:15 years old#65$Reference group coverage:Total employment#64$Economic activity coverage:Non applicable#59$Institutional sector coverage:Non applicable#54$Establishment size coverage:Non applicable#40$Population coverage:Excluding institutional population only#29$Geographical coverage:Total national#1$Data reference period:Annual average based on continuous data collection</t>
  </si>
  <si>
    <t>Labour Force Survey</t>
  </si>
  <si>
    <t>X</t>
  </si>
  <si>
    <t>Labour force survey</t>
  </si>
  <si>
    <t>#89$Age coverage - maximum age:No Maximum Age#84$Age coverage - minimum age:15 years old#65$Reference group coverage:Total employment#60$Economic activity coverage:All economic activities#55$Institutional sector coverage:All institutional sectors#46$Establishment size coverage:All establishment sizes#38$Population coverage:Excluding both institutional population and armed forces and/or conscripts#34$Geographical coverage:Total national, excluding some areas#4$Data reference period:Annual average based on 2 semi-annual data points</t>
  </si>
  <si>
    <t>Serbia</t>
  </si>
  <si>
    <t>SRB</t>
  </si>
  <si>
    <t>#89$Age coverage - maximum age:No Maximum Age#85$Age coverage - minimum age:16 years old#65$Reference group coverage:Total employment#60$Economic activity coverage:All economic activities#59$Institutional sector coverage:Non applicable#54$Establishment size coverage:Non applicable#37$Population coverage:Total Population#29$Geographical coverage:Total national#1$Data reference period:Annual average based on continuous data collection</t>
  </si>
  <si>
    <t>Encuesta de Hogares de Propositos Multiples</t>
  </si>
  <si>
    <t>El Salvador</t>
  </si>
  <si>
    <t>#102$Age coverage - maximum age:72 years old#84$Age coverage - minimum age:15 years old#40$Population coverage:Excluding institutional population only#34$Geographical coverage:Total national, excluding some areas#2$Data reference period:Annual average based on 12 monthly data points</t>
  </si>
  <si>
    <t>Population survey on employment problems</t>
  </si>
  <si>
    <t>N</t>
  </si>
  <si>
    <t>#1794$Classification: ISCO:Including 0, 8| #1794$Classification: ISCO:Including 0, 8</t>
  </si>
  <si>
    <t>#1794$Classification: ISCO:Including 0, 8</t>
  </si>
  <si>
    <t>Qatar</t>
  </si>
  <si>
    <t>#89$Age coverage - maximum age:No Maximum Age#84$Age coverage - minimum age:15 years old#60$Economic activity coverage:All economic activities#59$Institutional sector coverage:Non applicable#54$Establishment size coverage:Non applicable#38$Population coverage:Excluding both institutional population and armed forces and/or conscripts#29$Geographical coverage:Total national#5$Data reference period:Annual average</t>
  </si>
  <si>
    <t>#89$Age coverage - maximum age:No Maximum Age#84$Age coverage - minimum age:15 years old#60$Economic activity coverage:All economic activities#44$Population coverage:Other population coverage, please specify in the notes#29$Geographical coverage:Total national#3$Data reference period:Annual average based on 4 quarterly data points</t>
  </si>
  <si>
    <t>Labor Force Survey</t>
  </si>
  <si>
    <t>S</t>
  </si>
  <si>
    <t>#89$Age coverage - maximum age:No Maximum Age#84$Age coverage - minimum age:15 years old#37$Population coverage:Total Population#29$Geographical coverage:Total national#5$Data reference period:Annual average</t>
  </si>
  <si>
    <t>Encuesta Nacional de Hogares - ENAHO</t>
  </si>
  <si>
    <t>Encuesta de Mercado Laboral</t>
  </si>
  <si>
    <t>#104$Age coverage - maximum age:74 years old#84$Age coverage - minimum age:15 years old#37$Population coverage:Total Population#29$Geographical coverage:Total national#5$Data reference period:Annual average</t>
  </si>
  <si>
    <t>Labour force survey (LFS)</t>
  </si>
  <si>
    <t>Dutch Labour Force Survey</t>
  </si>
  <si>
    <t>Labour Force Survey Report</t>
  </si>
  <si>
    <t>Mongolia</t>
  </si>
  <si>
    <t>Household income and Expenditure Survey</t>
  </si>
  <si>
    <t>Maldives</t>
  </si>
  <si>
    <t>MDV</t>
  </si>
  <si>
    <t>#105$Age coverage - maximum age:76 years or older, but bounded#84$Age coverage - minimum age:15 years old#70$Reference group coverage:Non applicable#60$Economic activity coverage:All economic activities#59$Institutional sector coverage:Non applicable#54$Establishment size coverage:Non applicable#38$Population coverage:Excluding both institutional population and armed forces and/or conscripts#34$Geographical coverage:Total national, excluding some areas#3$Data reference period:Annual average based on 4 quarterly data points</t>
  </si>
  <si>
    <t>Moldova, Republic of</t>
  </si>
  <si>
    <t>MDA</t>
  </si>
  <si>
    <t>Employment Survey</t>
  </si>
  <si>
    <t>Macau, China</t>
  </si>
  <si>
    <t>#94$Age coverage - maximum age:64 years old#84$Age coverage - minimum age:15 years old#70$Reference group coverage:Non applicable#64$Economic activity coverage:Non applicable#59$Institutional sector coverage:Non applicable#54$Establishment size coverage:Non applicable#40$Population coverage:Excluding institutional population only#29$Geographical coverage:Total national#1$Data reference period:Annual average based on continuous data collection</t>
  </si>
  <si>
    <t>#89$Age coverage - maximum age:No Maximum Age#84$Age coverage - minimum age:15 years old#60$Economic activity coverage:All economic activities#55$Institutional sector coverage:All institutional sectors#46$Establishment size coverage:All establishment sizes#40$Population coverage:Excluding institutional population only#29$Geographical coverage:Total national#3$Data reference period:Annual average based on 4 quarterly data points</t>
  </si>
  <si>
    <t>Labour Force Survey Annual Report</t>
  </si>
  <si>
    <t>Economically Active Population Survey</t>
  </si>
  <si>
    <t>Korea, Republic of</t>
  </si>
  <si>
    <t>Labour force survey basic tabulation""</t>
  </si>
  <si>
    <t>#1803$Classification: ISCO:Excluding 931</t>
  </si>
  <si>
    <t>#1779$Classification: ISCO:Including 7, 931</t>
  </si>
  <si>
    <t>#1008$Classification: ISCO:Including 0</t>
  </si>
  <si>
    <t>#89$Age coverage - maximum age:No Maximum Age#84$Age coverage - minimum age:15 years old#65$Reference group coverage:Total employment#60$Economic activity coverage:All economic activities#55$Institutional sector coverage:All institutional sectors#46$Establishment size coverage:All establishment sizes#37$Population coverage:Total Population#29$Geographical coverage:Total national#1$Data reference period:Annual average based on continuous data collection</t>
  </si>
  <si>
    <t>Employment</t>
  </si>
  <si>
    <t>Israel</t>
  </si>
  <si>
    <t>Iran, Islamic Rep. of</t>
  </si>
  <si>
    <t>Indonesian Labour Force Survey (SAKERNAS)</t>
  </si>
  <si>
    <t>General Household Survey</t>
  </si>
  <si>
    <t>Hong Kong, China</t>
  </si>
  <si>
    <t>#89$Age coverage - maximum age:No Maximum Age#84$Age coverage - minimum age:15 years old#65$Reference group coverage:Total employment#60$Economic activity coverage:All economic activities#55$Institutional sector coverage:All institutional sectors#54$Establishment size coverage:Non applicable#38$Population coverage:Excluding both institutional population and armed forces and/or conscripts#29$Geographical coverage:Total national#9$Data reference period:Second quarter</t>
  </si>
  <si>
    <t>Urban employment unemployment survey</t>
  </si>
  <si>
    <t>Estonian Labour Force Survey</t>
  </si>
  <si>
    <t>#89$Age coverage - maximum age:No Maximum Age#85$Age coverage - minimum age:16 years old#60$Economic activity coverage:All economic activities#54$Establishment size coverage:Non applicable#40$Population coverage:Excluding institutional population only#29$Geographical coverage:Total national#3$Data reference period:Annual average based on 4 quarterly data points</t>
  </si>
  <si>
    <t>Encuesta Nacional de Fueza de Trabajo</t>
  </si>
  <si>
    <t>Dominican Republic</t>
  </si>
  <si>
    <t>DOM</t>
  </si>
  <si>
    <t>Microcensus</t>
  </si>
  <si>
    <t>Labour Force Sample Survey</t>
  </si>
  <si>
    <t>Cuba</t>
  </si>
  <si>
    <t>CUB</t>
  </si>
  <si>
    <t>Encuesta Nacional de Hogares</t>
  </si>
  <si>
    <t>Encuesta Nacional de Empleo</t>
  </si>
  <si>
    <t>Bhutan</t>
  </si>
  <si>
    <t>BTN</t>
  </si>
  <si>
    <t>Labour Force Survey Executive Report</t>
  </si>
  <si>
    <t>Bermuda</t>
  </si>
  <si>
    <t>BMU</t>
  </si>
  <si>
    <t>Economically active population, employment, unemployment</t>
  </si>
  <si>
    <t>Austrian Labour force survey (Micro Census)</t>
  </si>
  <si>
    <t>Encuesta Anual de Hogares Urbanos (EAHU)</t>
  </si>
  <si>
    <t>Fifth Population and Housing Census Aruba, September 2010</t>
  </si>
  <si>
    <t>Aruba</t>
  </si>
  <si>
    <t>ABW</t>
  </si>
  <si>
    <t>Free_Text_Notes</t>
  </si>
  <si>
    <t>Qtable_Notes_String</t>
  </si>
  <si>
    <t>Value_Notes_String</t>
  </si>
  <si>
    <t>Currency</t>
  </si>
  <si>
    <t>Flag</t>
  </si>
  <si>
    <t>Obs_Value</t>
  </si>
  <si>
    <t>Time</t>
  </si>
  <si>
    <t>Freq</t>
  </si>
  <si>
    <t>Classif5_Item_Label</t>
  </si>
  <si>
    <t>Classif5_Item_Code</t>
  </si>
  <si>
    <t>Classif4_Item_Label</t>
  </si>
  <si>
    <t>Classif4_Item_Code</t>
  </si>
  <si>
    <t>Classif3_Item_Label</t>
  </si>
  <si>
    <t>Classif3_Item_Code</t>
  </si>
  <si>
    <t>Classif2_Item_Label</t>
  </si>
  <si>
    <t>Classif2_Item_Code</t>
  </si>
  <si>
    <t>Classif1_Item_Label</t>
  </si>
  <si>
    <t>Classif1_Item_Code</t>
  </si>
  <si>
    <t>Sex_Item_Label</t>
  </si>
  <si>
    <t>Sex_Item_Code</t>
  </si>
  <si>
    <t>Classif5_Version_Code</t>
  </si>
  <si>
    <t>Classif4_Version_Code</t>
  </si>
  <si>
    <t>Classif3_Version_Code</t>
  </si>
  <si>
    <t>Classif2_Version_Code</t>
  </si>
  <si>
    <t>Classif1_Version_Code</t>
  </si>
  <si>
    <t>Sex_Version_Code</t>
  </si>
  <si>
    <t>Survey</t>
  </si>
  <si>
    <t>Survey_Code</t>
  </si>
  <si>
    <t>Indicator</t>
  </si>
  <si>
    <t>Indicator_Code</t>
  </si>
  <si>
    <t>Dataset</t>
  </si>
  <si>
    <t>Dataset_Code</t>
  </si>
  <si>
    <t>Country</t>
  </si>
  <si>
    <t>Country_Code</t>
  </si>
  <si>
    <t>Lang</t>
  </si>
  <si>
    <t>UNE_SEX_OCU1_NB</t>
  </si>
  <si>
    <t>Unemployment by sex and former occupation</t>
  </si>
  <si>
    <t>SEX_F</t>
  </si>
  <si>
    <t>Female</t>
  </si>
  <si>
    <t>#7$Data reference period:Second semester#31$Geographical coverage:Urban areas only#40$Population coverage:Excluding institutional population only#54$Establishment size coverage:Non applicable#59$Institutional sector coverage:Non applicable#64$Economic activity coverage:Non applicable#70$Reference group coverage:Non applicable#239$Age coverage - minimum age:10 years old#89$Age coverage - maximum age:No Maximum Age#114$Unemployment definition concept:Three criteria (without work, currently available for work, and seeking work)</t>
  </si>
  <si>
    <t>SEX_M</t>
  </si>
  <si>
    <t>Male</t>
  </si>
  <si>
    <t>SEX_T</t>
  </si>
  <si>
    <t>AUS</t>
  </si>
  <si>
    <t>Australia</t>
  </si>
  <si>
    <t>Quarterly Labour Force Survey</t>
  </si>
  <si>
    <t>#3$Data reference period:Annual average based on 4 quarterly data points#29$Geographical coverage:Total national#41$Population coverage:Excluding armed forces and/or conscripts only#54$Establishment size coverage:Non applicable#55$Institutional sector coverage:All institutional sectors#60$Economic activity coverage:All economic activities#70$Reference group coverage:Non applicable#84$Age coverage - minimum age:15 years old#89$Age coverage - maximum age:No Maximum Age#114$Unemployment definition concept:Three criteria (without work, currently available for work, and seeking work)</t>
  </si>
  <si>
    <t>#3$Data reference period:Annual average based on 4 quarterly data points#29$Geographical coverage:Total national#38$Population coverage:Excluding both institutional population and armed forces and/or conscripts#46$Establishment size coverage:All establishment sizes#55$Institutional sector coverage:All institutional sectors#60$Economic activity coverage:All economic activities#65$Reference group coverage:Total employment#84$Age coverage - minimum age:15 years old#104$Age coverage - maximum age:74 years old#114$Unemployment definition concept:Three criteria (without work, currently available for work, and seeking work)</t>
  </si>
  <si>
    <t>#3$Data reference period:Annual average based on 4 quarterly data points#29$Geographical coverage:Total national#37$Population coverage:Total Population#54$Establishment size coverage:Non applicable#55$Institutional sector coverage:All institutional sectors#60$Economic activity coverage:All economic activities#70$Reference group coverage:Non applicable#84$Age coverage - minimum age:15 years old#89$Age coverage - maximum age:No Maximum Age#114$Unemployment definition concept:Three criteria (without work, currently available for work, and seeking work)</t>
  </si>
  <si>
    <t>#1$Data reference period:Annual average based on continuous data collection#29$Geographical coverage:Total national#40$Population coverage:Excluding institutional population only#46$Establishment size coverage:All establishment sizes#55$Institutional sector coverage:All institutional sectors#60$Economic activity coverage:All economic activities#70$Reference group coverage:Non applicable#84$Age coverage - minimum age:15 years old#104$Age coverage - maximum age:74 years old#114$Unemployment definition concept:Three criteria (without work, currently available for work, and seeking work)</t>
  </si>
  <si>
    <t>#30$Geographical coverage:Total national, excluding overseas territories#37$Population coverage:Total Population#60$Economic activity coverage:All economic activities#70$Reference group coverage:Non applicable#84$Age coverage - minimum age:15 years old#89$Age coverage - maximum age:No Maximum Age#114$Unemployment definition concept:Three criteria (without work, currently available for work, and seeking work)</t>
  </si>
  <si>
    <t>#2$Data reference period:Annual average based on 12 monthly data points#34$Geographical coverage:Total national, excluding some areas#37$Population coverage:Total Population#54$Establishment size coverage:Non applicable#59$Institutional sector coverage:Non applicable#64$Economic activity coverage:Non applicable#70$Reference group coverage:Non applicable#84$Age coverage - minimum age:15 years old#89$Age coverage - maximum age:No Maximum Age#114$Unemployment definition concept:Three criteria (without work, currently available for work, and seeking work)</t>
  </si>
  <si>
    <t>#1$Data reference period:Annual average based on continuous data collection#29$Geographical coverage:Total national#44$Population coverage:Other population coverage, please specify in the notes#46$Establishment size coverage:All establishment sizes#55$Institutional sector coverage:All institutional sectors#60$Economic activity coverage:All economic activities#70$Reference group coverage:Non applicable#84$Age coverage - minimum age:15 years old#104$Age coverage - maximum age:74 years old#114$Unemployment definition concept:Three criteria (without work, currently available for work, and seeking work)</t>
  </si>
  <si>
    <t>#11$Data reference period:Fourth quarter#29$Geographical coverage:Total national#37$Population coverage:Total Population#54$Establishment size coverage:Non applicable#55$Institutional sector coverage:All institutional sectors#60$Economic activity coverage:All economic activities#65$Reference group coverage:Total employment#84$Age coverage - minimum age:15 years old#89$Age coverage - maximum age:No Maximum Age#114$Unemployment definition concept:Three criteria (without work, currently available for work, and seeking work)</t>
  </si>
  <si>
    <t>COL</t>
  </si>
  <si>
    <t>Colombia</t>
  </si>
  <si>
    <t>Gran Encuesta Integrada de Hogares -GEIH-</t>
  </si>
  <si>
    <t>#3$Data reference period:Annual average based on 4 quarterly data points#29$Geographical coverage:Total national#38$Population coverage:Excluding both institutional population and armed forces and/or conscripts#54$Establishment size coverage:Non applicable#55$Institutional sector coverage:All institutional sectors#60$Economic activity coverage:All economic activities#65$Reference group coverage:Total employment#84$Age coverage - minimum age:15 years old#89$Age coverage - maximum age:No Maximum Age#114$Unemployment definition concept:Three criteria (without work, currently available for work, and seeking work)</t>
  </si>
  <si>
    <t>#3$Data reference period:Annual average based on 4 quarterly data points#54$Establishment size coverage:Non applicable#59$Institutional sector coverage:Non applicable#64$Economic activity coverage:Non applicable#70$Reference group coverage:Non applicable#84$Age coverage - minimum age:15 years old#104$Age coverage - maximum age:74 years old#114$Unemployment definition concept:Three criteria (without work, currently available for work, and seeking work)#38$Population coverage:Excluding both institutional population and armed forces and/or conscripts#1437$Geographical coverage:Government controlled areas</t>
  </si>
  <si>
    <t>#3$Data reference period:Annual average based on 4 quarterly data points#29$Geographical coverage:Total national#37$Population coverage:Total Population#46$Establishment size coverage:All establishment sizes#55$Institutional sector coverage:All institutional sectors#60$Economic activity coverage:All economic activities#65$Reference group coverage:Total employment#84$Age coverage - minimum age:15 years old#89$Age coverage - maximum age:No Maximum Age#114$Unemployment definition concept:Three criteria (without work, currently available for work, and seeking work)</t>
  </si>
  <si>
    <t>#1$Data reference period:Annual average based on continuous data collection#29$Geographical coverage:Total national#37$Population coverage:Total Population#46$Establishment size coverage:All establishment sizes#55$Institutional sector coverage:All institutional sectors#60$Economic activity coverage:All economic activities#65$Reference group coverage:Total employment#84$Age coverage - minimum age:15 years old#104$Age coverage - maximum age:74 years old#114$Unemployment definition concept:Three criteria (without work, currently available for work, and seeking work)</t>
  </si>
  <si>
    <t>#3$Data reference period:Annual average based on 4 quarterly data points#29$Geographical coverage:Total national#37$Population coverage:Total Population#54$Establishment size coverage:Non applicable#59$Institutional sector coverage:Non applicable#64$Economic activity coverage:Non applicable#70$Reference group coverage:Non applicable#84$Age coverage - minimum age:15 years old#89$Age coverage - maximum age:No Maximum Age#114$Unemployment definition concept:Three criteria (without work, currently available for work, and seeking work)#1334$Miscellaneous:Special tabulation provided by Eurostat</t>
  </si>
  <si>
    <t>#4$Data reference period:Annual average based on 2 semi-annual data points#29$Geographical coverage:Total national#37$Population coverage:Total Population#60$Economic activity coverage:All economic activities#239$Age coverage - minimum age:10 years old#89$Age coverage - maximum age:No Maximum Age#114$Unemployment definition concept:Three criteria (without work, currently available for work, and seeking work)</t>
  </si>
  <si>
    <t>EGY</t>
  </si>
  <si>
    <t>Egypt</t>
  </si>
  <si>
    <t>labour force sample survey</t>
  </si>
  <si>
    <t>#29$Geographical coverage:Total national#37$Population coverage:Total Population#84$Age coverage - minimum age:15 years old#94$Age coverage - maximum age:64 years old#114$Unemployment definition concept:Three criteria (without work, currently available for work, and seeking work)</t>
  </si>
  <si>
    <t>#3$Data reference period:Annual average based on 4 quarterly data points#29$Geographical coverage:Total national#40$Population coverage:Excluding institutional population only#54$Establishment size coverage:Non applicable#60$Economic activity coverage:All economic activities#85$Age coverage - minimum age:16 years old#104$Age coverage - maximum age:74 years old#114$Unemployment definition concept:Three criteria (without work, currently available for work, and seeking work)</t>
  </si>
  <si>
    <t>#1$Data reference period:Annual average based on continuous data collection#29$Geographical coverage:Total national#37$Population coverage:Total Population#46$Establishment size coverage:All establishment sizes#55$Institutional sector coverage:All institutional sectors#60$Economic activity coverage:All economic activities#258$Reference group coverage:Total unemployment#84$Age coverage - minimum age:15 years old#104$Age coverage - maximum age:74 years old#114$Unemployment definition concept:Three criteria (without work, currently available for work, and seeking work)</t>
  </si>
  <si>
    <t>#3$Data reference period:Annual average based on 4 quarterly data points#29$Geographical coverage:Total national#37$Population coverage:Total Population#54$Establishment size coverage:Non applicable#55$Institutional sector coverage:All institutional sectors#60$Economic activity coverage:All economic activities#70$Reference group coverage:Non applicable#84$Age coverage - minimum age:15 years old#89$Age coverage - maximum age:No Maximum Age#114$Unemployment definition concept:Three criteria (without work, currently available for work, and seeking work)#1334$Miscellaneous:Special tabulation provided by Eurostat</t>
  </si>
  <si>
    <t>#9$Data reference period:Second quarter#29$Geographical coverage:Total national#38$Population coverage:Excluding both institutional population and armed forces and/or conscripts#54$Establishment size coverage:Non applicable#55$Institutional sector coverage:All institutional sectors#60$Economic activity coverage:All economic activities#65$Reference group coverage:Total employment#84$Age coverage - minimum age:15 years old#89$Age coverage - maximum age:No Maximum Age#114$Unemployment definition concept:Three criteria (without work, currently available for work, and seeking work)</t>
  </si>
  <si>
    <t>#5$Data reference period:Annual average#34$Geographical coverage:Total national, excluding some areas#40$Population coverage:Excluding institutional population only#54$Establishment size coverage:Non applicable#59$Institutional sector coverage:Non applicable#60$Economic activity coverage:All economic activities#84$Age coverage - minimum age:15 years old#89$Age coverage - maximum age:No Maximum Age#114$Unemployment definition concept:Three criteria (without work, currently available for work, and seeking work)</t>
  </si>
  <si>
    <t>HRV</t>
  </si>
  <si>
    <t>Croatia</t>
  </si>
  <si>
    <t>#3$Data reference period:Annual average based on 4 quarterly data points#29$Geographical coverage:Total national#40$Population coverage:Excluding institutional population only#46$Establishment size coverage:All establishment sizes#55$Institutional sector coverage:All institutional sectors#60$Economic activity coverage:All economic activities#65$Reference group coverage:Total employment#84$Age coverage - minimum age:15 years old#89$Age coverage - maximum age:No Maximum Age#114$Unemployment definition concept:Three criteria (without work, currently available for work, and seeking work)</t>
  </si>
  <si>
    <t>#1$Data reference period:Annual average based on continuous data collection#29$Geographical coverage:Total national#40$Population coverage:Excluding institutional population only#46$Establishment size coverage:All establishment sizes#55$Institutional sector coverage:All institutional sectors#60$Economic activity coverage:All economic activities#65$Reference group coverage:Total employment#84$Age coverage - minimum age:15 years old#104$Age coverage - maximum age:74 years old#114$Unemployment definition concept:Three criteria (without work, currently available for work, and seeking work)</t>
  </si>
  <si>
    <t>#1334$Miscellaneous:Special tabulation provided by Eurostat#3$Data reference period:Annual average based on 4 quarterly data points#29$Geographical coverage:Total national#37$Population coverage:Total Population#54$Establishment size coverage:Non applicable#55$Institutional sector coverage:All institutional sectors#60$Economic activity coverage:All economic activities#70$Reference group coverage:Non applicable#84$Age coverage - minimum age:15 years old#89$Age coverage - maximum age:No Maximum Age#116$Unemployment definition concept:Non applicable</t>
  </si>
  <si>
    <t>#2$Data reference period:Annual average based on 12 monthly data points#29$Geographical coverage:Total national#44$Population coverage:Other population coverage, please specify in the notes#54$Establishment size coverage:Non applicable#59$Institutional sector coverage:Non applicable#60$Economic activity coverage:All economic activities#69$Reference group coverage:Other reference group coverage, please specify in the notes#239$Age coverage - minimum age:10 years old#89$Age coverage - maximum age:No Maximum Age#114$Unemployment definition concept:Three criteria (without work, currently available for work, and seeking work)</t>
  </si>
  <si>
    <t>#1$Data reference period:Annual average based on continuous data collection#29$Geographical coverage:Total national#37$Population coverage:Total Population#54$Establishment size coverage:Non applicable#59$Institutional sector coverage:Non applicable#60$Economic activity coverage:All economic activities#70$Reference group coverage:Non applicable#84$Age coverage - minimum age:15 years old#89$Age coverage - maximum age:No Maximum Age#114$Unemployment definition concept:Three criteria (without work, currently available for work, and seeking work)</t>
  </si>
  <si>
    <t>Unemployment</t>
  </si>
  <si>
    <t>Labour force survey detailed tabulation""</t>
  </si>
  <si>
    <t>#5$Data reference period:Annual average#29$Geographical coverage:Total national#44$Population coverage:Other population coverage, please specify in the notes#54$Establishment size coverage:Non applicable#59$Institutional sector coverage:Non applicable#64$Economic activity coverage:Non applicable#70$Reference group coverage:Non applicable#84$Age coverage - minimum age:15 years old#89$Age coverage - maximum age:No Maximum Age#114$Unemployment definition concept:Three criteria (without work, currently available for work, and seeking work)</t>
  </si>
  <si>
    <t>#1782$Classification: ISCO:Including 0, 33</t>
  </si>
  <si>
    <t>#1780$Classification: ISCO:Including 6, 931</t>
  </si>
  <si>
    <t>KGZ</t>
  </si>
  <si>
    <t>Kyrgyzstan</t>
  </si>
  <si>
    <t>Employment and Unemployment</t>
  </si>
  <si>
    <t>#5$Data reference period:Annual average#29$Geographical coverage:Total national#37$Population coverage:Total Population#46$Establishment size coverage:All establishment sizes#55$Institutional sector coverage:All institutional sectors#60$Economic activity coverage:All economic activities#65$Reference group coverage:Total employment#84$Age coverage - minimum age:15 years old#89$Age coverage - maximum age:No Maximum Age#115$Unemployment definition concept:Two criteria (without work and currently available for work only)</t>
  </si>
  <si>
    <t>#27$Data reference period:Other reference period, please specify in the notes#30$Geographical coverage:Total national, excluding overseas territories#41$Population coverage:Excluding armed forces and/or conscripts only#54$Establishment size coverage:Non applicable#59$Institutional sector coverage:Non applicable#60$Economic activity coverage:All economic activities#65$Reference group coverage:Total employment#84$Age coverage - minimum age:15 years old#89$Age coverage - maximum age:No Maximum Age#114$Unemployment definition concept:Three criteria (without work, currently available for work, and seeking work)</t>
  </si>
  <si>
    <t>#3$Data reference period:Annual average based on 4 quarterly data points#29$Geographical coverage:Total national#40$Population coverage:Excluding institutional population only#46$Establishment size coverage:All establishment sizes#55$Institutional sector coverage:All institutional sectors#60$Economic activity coverage:All economic activities#84$Age coverage - minimum age:15 years old#104$Age coverage - maximum age:74 years old#114$Unemployment definition concept:Three criteria (without work, currently available for work, and seeking work)</t>
  </si>
  <si>
    <t>LVA</t>
  </si>
  <si>
    <t>Latvia</t>
  </si>
  <si>
    <t>#5$Data reference period:Annual average#29$Geographical coverage:Total national#38$Population coverage:Excluding both institutional population and armed forces and/or conscripts#54$Establishment size coverage:Non applicable#59$Institutional sector coverage:Non applicable#60$Economic activity coverage:All economic activities#84$Age coverage - minimum age:15 years old#104$Age coverage - maximum age:74 years old#114$Unemployment definition concept:Three criteria (without work, currently available for work, and seeking work)</t>
  </si>
  <si>
    <t>#1$Data reference period:Annual average based on continuous data collection#36$Geographical coverage:Non applicable#38$Population coverage:Excluding both institutional population and armed forces and/or conscripts#54$Establishment size coverage:Non applicable#59$Institutional sector coverage:Non applicable#60$Economic activity coverage:All economic activities#65$Reference group coverage:Total employment#85$Age coverage - minimum age:16 years old#89$Age coverage - maximum age:No Maximum Age#114$Unemployment definition concept:Three criteria (without work, currently available for work, and seeking work)</t>
  </si>
  <si>
    <t>#3$Data reference period:Annual average based on 4 quarterly data points#34$Geographical coverage:Total national, excluding some areas#38$Population coverage:Excluding both institutional population and armed forces and/or conscripts#54$Establishment size coverage:Non applicable#59$Institutional sector coverage:Non applicable#60$Economic activity coverage:All economic activities#70$Reference group coverage:Non applicable#84$Age coverage - minimum age:15 years old#105$Age coverage - maximum age:76 years or older, but bounded#114$Unemployment definition concept:Three criteria (without work, currently available for work, and seeking work)</t>
  </si>
  <si>
    <t>MEX</t>
  </si>
  <si>
    <t>Mexico</t>
  </si>
  <si>
    <t>#8$Data reference period:First quarter#1429$Unemployment definition concept:Two criteria (without work and seeking work)#29$Geographical coverage:Total national#37$Population coverage:Total Population#84$Age coverage - minimum age:15 years old#89$Age coverage - maximum age:No Maximum Age</t>
  </si>
  <si>
    <t>#5$Data reference period:Annual average#29$Geographical coverage:Total national#40$Population coverage:Excluding institutional population only#54$Establishment size coverage:Non applicable#55$Institutional sector coverage:All institutional sectors#60$Economic activity coverage:All economic activities#70$Reference group coverage:Non applicable#84$Age coverage - minimum age:15 years old#89$Age coverage - maximum age:No Maximum Age#114$Unemployment definition concept:Three criteria (without work, currently available for work, and seeking work)</t>
  </si>
  <si>
    <t>#3$Data reference period:Annual average based on 4 quarterly data points#29$Geographical coverage:Total national#37$Population coverage:Total Population#54$Establishment size coverage:Non applicable#59$Institutional sector coverage:Non applicable#60$Economic activity coverage:All economic activities#65$Reference group coverage:Total employment#84$Age coverage - minimum age:15 years old#89$Age coverage - maximum age:No Maximum Age#114$Unemployment definition concept:Three criteria (without work, currently available for work, and seeking work)</t>
  </si>
  <si>
    <t>#19$Data reference period:August#29$Geographical coverage:Total national#40$Population coverage:Excluding institutional population only#54$Establishment size coverage:Non applicable#59$Institutional sector coverage:Non applicable#64$Economic activity coverage:Non applicable#70$Reference group coverage:Non applicable#84$Age coverage - minimum age:15 years old#89$Age coverage - maximum age:No Maximum Age#114$Unemployment definition concept:Three criteria (without work, currently available for work, and seeking work)</t>
  </si>
  <si>
    <t>#3$Data reference period:Annual average based on 4 quarterly data points#29$Geographical coverage:Total national#44$Population coverage:Other population coverage, please specify in the notes#60$Economic activity coverage:All economic activities#84$Age coverage - minimum age:15 years old#89$Age coverage - maximum age:No Maximum Age#114$Unemployment definition concept:Three criteria (without work, currently available for work, and seeking work)#365$Reference group coverage:Including unemployed previously employed</t>
  </si>
  <si>
    <t>#5$Data reference period:Annual average#29$Geographical coverage:Total national#38$Population coverage:Excluding both institutional population and armed forces and/or conscripts#54$Establishment size coverage:Non applicable#59$Institutional sector coverage:Non applicable#60$Economic activity coverage:All economic activities#84$Age coverage - minimum age:15 years old#114$Unemployment definition concept:Three criteria (without work, currently available for work, and seeking work)#89$Age coverage - maximum age:No Maximum Age</t>
  </si>
  <si>
    <t>#3$Data reference period:Annual average based on 4 quarterly data points#29$Geographical coverage:Total national#40$Population coverage:Excluding institutional population only#46$Establishment size coverage:All establishment sizes#55$Institutional sector coverage:All institutional sectors#60$Economic activity coverage:All economic activities#70$Reference group coverage:Non applicable#84$Age coverage - minimum age:15 years old#89$Age coverage - maximum age:No Maximum Age#114$Unemployment definition concept:Three criteria (without work, currently available for work, and seeking work)</t>
  </si>
  <si>
    <t>PRY</t>
  </si>
  <si>
    <t>Paraguay</t>
  </si>
  <si>
    <t>Encuesta Permanente de Hogares</t>
  </si>
  <si>
    <t>#11$Data reference period:Fourth quarter#34$Geographical coverage:Total national, excluding some areas#40$Population coverage:Excluding institutional population only#239$Age coverage - minimum age:10 years old#89$Age coverage - maximum age:No Maximum Age#114$Unemployment definition concept:Three criteria (without work, currently available for work, and seeking work)</t>
  </si>
  <si>
    <t>PSE</t>
  </si>
  <si>
    <t>West Bank and Gaza Strip</t>
  </si>
  <si>
    <t>Palestinian labour force survey</t>
  </si>
  <si>
    <t>#3$Data reference period:Annual average based on 4 quarterly data points#29$Geographical coverage:Total national#37$Population coverage:Total Population#54$Establishment size coverage:Non applicable#59$Institutional sector coverage:Non applicable#60$Economic activity coverage:All economic activities#69$Reference group coverage:Other reference group coverage, please specify in the notes#239$Age coverage - minimum age:10 years old#89$Age coverage - maximum age:No Maximum Age#114$Unemployment definition concept:Three criteria (without work, currently available for work, and seeking work)</t>
  </si>
  <si>
    <t>#3$Data reference period:Annual average based on 4 quarterly data points#29$Geographical coverage:Total national#40$Population coverage:Excluding institutional population only#46$Establishment size coverage:All establishment sizes#55$Institutional sector coverage:All institutional sectors#60$Economic activity coverage:All economic activities#65$Reference group coverage:Total employment#84$Age coverage - minimum age:15 years old#104$Age coverage - maximum age:74 years old#114$Unemployment definition concept:Three criteria (without work, currently available for work, and seeking work)</t>
  </si>
  <si>
    <t>#2$Data reference period:Annual average based on 12 monthly data points#34$Geographical coverage:Total national, excluding some areas#40$Population coverage:Excluding institutional population only#84$Age coverage - minimum age:15 years old#102$Age coverage - maximum age:72 years old#114$Unemployment definition concept:Three criteria (without work, currently available for work, and seeking work)</t>
  </si>
  <si>
    <t>#1$Data reference period:Annual average based on continuous data collection#29$Geographical coverage:Total national#37$Population coverage:Total Population#54$Establishment size coverage:Non applicable#59$Institutional sector coverage:Non applicable#60$Economic activity coverage:All economic activities#65$Reference group coverage:Total employment#85$Age coverage - minimum age:16 years old#89$Age coverage - maximum age:No Maximum Age#114$Unemployment definition concept:Three criteria (without work, currently available for work, and seeking work)</t>
  </si>
  <si>
    <t>#4$Data reference period:Annual average based on 2 semi-annual data points#34$Geographical coverage:Total national, excluding some areas#38$Population coverage:Excluding both institutional population and armed forces and/or conscripts#46$Establishment size coverage:All establishment sizes#55$Institutional sector coverage:All institutional sectors#60$Economic activity coverage:All economic activities#65$Reference group coverage:Total employment#84$Age coverage - minimum age:15 years old#89$Age coverage - maximum age:No Maximum Age#114$Unemployment definition concept:Three criteria (without work, currently available for work, and seeking work)</t>
  </si>
  <si>
    <t>#5$Data reference period:Annual average#29$Geographical coverage:Total national#37$Population coverage:Total Population#54$Establishment size coverage:Non applicable#59$Institutional sector coverage:Non applicable#70$Reference group coverage:Non applicable#84$Age coverage - minimum age:15 years old#240$Age coverage - maximum age:75 years old#114$Unemployment definition concept:Three criteria (without work, currently available for work, and seeking work)#60$Economic activity coverage:All economic activities</t>
  </si>
  <si>
    <t>#89$Age coverage - maximum age:No Maximum Age#114$Unemployment definition concept:Three criteria (without work, currently available for work, and seeking work)#1$Data reference period:Annual average based on continuous data collection#29$Geographical coverage:Total national#40$Population coverage:Excluding institutional population only#54$Establishment size coverage:Non applicable#59$Institutional sector coverage:Non applicable#64$Economic activity coverage:Non applicable#65$Reference group coverage:Total employment#84$Age coverage - minimum age:15 years old</t>
  </si>
  <si>
    <t>#1334$Miscellaneous:Special tabulation provided by Eurostat#3$Data reference period:Annual average based on 4 quarterly data points#29$Geographical coverage:Total national#37$Population coverage:Total Population#54$Establishment size coverage:Non applicable#55$Institutional sector coverage:All institutional sectors#60$Economic activity coverage:All economic activities#70$Reference group coverage:Non applicable#84$Age coverage - minimum age:15 years old#104$Age coverage - maximum age:74 years old#114$Unemployment definition concept:Three criteria (without work, currently available for work, and seeking work)</t>
  </si>
  <si>
    <t>#279$Value status:Rounded figures#372$Reference group coverage:Excluding first time job seekers#5$Data reference period:Annual average#29$Geographical coverage:Total national#40$Population coverage:Excluding institutional population only#46$Establishment size coverage:All establishment sizes#55$Institutional sector coverage:All institutional sectors#60$Economic activity coverage:All economic activities#65$Reference group coverage:Total employment#84$Age coverage - minimum age:15 years old#89$Age coverage - maximum age:No Maximum Age#114$Unemployment definition concept:Three criteria (without work, currently available for work, and seeking work)</t>
  </si>
  <si>
    <t>UKR</t>
  </si>
  <si>
    <t>Ukraine</t>
  </si>
  <si>
    <t>Sample survey of the population (households) on economic activity</t>
  </si>
  <si>
    <t>#5$Data reference period:Annual average#34$Geographical coverage:Total national, excluding some areas#38$Population coverage:Excluding both institutional population and armed forces and/or conscripts#54$Establishment size coverage:Non applicable#55$Institutional sector coverage:All institutional sectors#60$Economic activity coverage:All economic activities#70$Reference group coverage:Non applicable#84$Age coverage - minimum age:15 years old#100$Age coverage - maximum age:70 years old#114$Unemployment definition concept:Three criteria (without work, currently available for work, and seeking work)</t>
  </si>
  <si>
    <t>#1$Data reference period:Annual average based on continuous data collection#29$Geographical coverage:Total national#37$Population coverage:Total Population#54$Establishment size coverage:Non applicable#59$Institutional sector coverage:Non applicable#64$Economic activity coverage:Non applicable#70$Reference group coverage:Non applicable#83$Age coverage - minimum age:14 years old#89$Age coverage - maximum age:No Maximum Age#114$Unemployment definition concept:Three criteria (without work, currently available for work, and seeking work)</t>
  </si>
  <si>
    <t>VEN</t>
  </si>
  <si>
    <t>Venezuela, Bolivarian Rep. of</t>
  </si>
  <si>
    <t>Encuesta de Hogares por Muestreo (EHM)</t>
  </si>
  <si>
    <t>#4$Data reference period:Annual average based on 2 semi-annual data points#29$Geographical coverage:Total national#44$Population coverage:Other population coverage, please specify in the notes#54$Establishment size coverage:Non applicable#55$Institutional sector coverage:All institutional sectors#60$Economic activity coverage:All economic activities#65$Reference group coverage:Total employment#239$Age coverage - minimum age:10 years old#89$Age coverage - maximum age:No Maximum Age#114$Unemployment definition concept:Three criteria (without work, currently available for work, and seeking work)</t>
  </si>
  <si>
    <t>ZAF</t>
  </si>
  <si>
    <t>#3$Data reference period:Annual average based on 4 quarterly data points#29$Geographical coverage:Total national#38$Population coverage:Excluding both institutional population and armed forces and/or conscripts#46$Establishment size coverage:All establishment sizes#55$Institutional sector coverage:All institutional sectors#60$Economic activity coverage:All economic activities#65$Reference group coverage:Total employment#84$Age coverage - minimum age:15 years old#94$Age coverage - maximum age:64 years old#114$Unemployment definition concept:Three criteria (without work, currently available for work, and seeking work)</t>
  </si>
  <si>
    <t>Unemployed</t>
  </si>
  <si>
    <t>Quellenverzeichnis</t>
  </si>
  <si>
    <t>Link:</t>
  </si>
  <si>
    <t>Quelle:</t>
  </si>
  <si>
    <t>www.ilo.org/ilostat/</t>
  </si>
  <si>
    <t>Anmerkungen:</t>
  </si>
  <si>
    <t>Parameter:</t>
  </si>
  <si>
    <t>Employment/Employment by sex and education</t>
  </si>
  <si>
    <t>ILO/ILOSTAT Database/Download-Sektion</t>
  </si>
  <si>
    <t>Year:</t>
  </si>
  <si>
    <t>Export der Daten als CSV-Datei (als Delimiter ";" auswählen)</t>
  </si>
  <si>
    <t>Registerkarte</t>
  </si>
  <si>
    <t>EMP_XEMP_SEX_OCU1_NB</t>
  </si>
  <si>
    <t>Employment by sex and occupation</t>
  </si>
  <si>
    <t>#37$Population coverage:Total Population#20$Data reference period:September#60$Economic activity coverage:All economic activities#55$Institutional sector coverage:All institutional sectors#89$Age coverage - maximum age:No Maximum Age#29$Geographical coverage:Total national#46$Establishment size coverage:All establishment sizes#83$Age coverage - minimum age:14 years old</t>
  </si>
  <si>
    <t>#31$Geographical coverage:Urban areas only#59$Institutional sector coverage:Non applicable#40$Population coverage:Excluding institutional population only#70$Reference group coverage:Non applicable#89$Age coverage - maximum age:No Maximum Age#64$Economic activity coverage:Non applicable#239$Age coverage - minimum age:10 years old#7$Data reference period:Second semester#54$Establishment size coverage:Non applicable</t>
  </si>
  <si>
    <t>#54$Establishment size coverage:Non applicable#29$Geographical coverage:Total national#3$Data reference period:Annual average based on 4 quarterly data points#41$Population coverage:Excluding armed forces and/or conscripts only#70$Reference group coverage:Non applicable#89$Age coverage - maximum age:No Maximum Age#55$Institutional sector coverage:All institutional sectors#84$Age coverage - minimum age:15 years old#60$Economic activity coverage:All economic activities</t>
  </si>
  <si>
    <t>#38$Population coverage:Excluding both institutional population and armed forces and/or conscripts#55$Institutional sector coverage:All institutional sectors#65$Reference group coverage:Total employment#89$Age coverage - maximum age:No Maximum Age#60$Economic activity coverage:All economic activities#46$Establishment size coverage:All establishment sizes#84$Age coverage - minimum age:15 years old#3$Data reference period:Annual average based on 4 quarterly data points#29$Geographical coverage:Total national</t>
  </si>
  <si>
    <t>#24$Data reference period:End of the year#38$Population coverage:Excluding both institutional population and armed forces and/or conscripts#89$Age coverage - maximum age:No Maximum Age#84$Age coverage - minimum age:15 years old#60$Economic activity coverage:All economic activities#29$Geographical coverage:Total national</t>
  </si>
  <si>
    <t>Enqu├¬te Force de travail</t>
  </si>
  <si>
    <t>#55$Institutional sector coverage:All institutional sectors#3$Data reference period:Annual average based on 4 quarterly data points#89$Age coverage - maximum age:No Maximum Age#60$Economic activity coverage:All economic activities#84$Age coverage - minimum age:15 years old#54$Establishment size coverage:Non applicable#70$Reference group coverage:Non applicable#29$Geographical coverage:Total national#37$Population coverage:Total Population</t>
  </si>
  <si>
    <t>#84$Age coverage - minimum age:15 years old#89$Age coverage - maximum age:No Maximum Age#1$Data reference period:Annual average based on continuous data collection#29$Geographical coverage:Total national#70$Reference group coverage:Non applicable#40$Population coverage:Excluding institutional population only#46$Establishment size coverage:All establishment sizes#60$Economic activity coverage:All economic activities#55$Institutional sector coverage:All institutional sectors</t>
  </si>
  <si>
    <t>#55$Institutional sector coverage:All institutional sectors#27$Data reference period:Other reference period, please specify in the notes#29$Geographical coverage:Total national#45$Population coverage:Non applicable#60$Economic activity coverage:All economic activities#46$Establishment size coverage:All establishment sizes#65$Reference group coverage:Total employment#89$Age coverage - maximum age:No Maximum Age#85$Age coverage - minimum age:16 years old</t>
  </si>
  <si>
    <t>#70$Reference group coverage:Non applicable#30$Geographical coverage:Total national, excluding overseas territories#60$Economic activity coverage:All economic activities#37$Population coverage:Total Population#89$Age coverage - maximum age:No Maximum Age#84$Age coverage - minimum age:15 years old</t>
  </si>
  <si>
    <t>#54$Establishment size coverage:Non applicable#70$Reference group coverage:Non applicable#37$Population coverage:Total Population#89$Age coverage - maximum age:No Maximum Age#64$Economic activity coverage:Non applicable#84$Age coverage - minimum age:15 years old#59$Institutional sector coverage:Non applicable#34$Geographical coverage:Total national, excluding some areas#2$Data reference period:Annual average based on 12 monthly data points</t>
  </si>
  <si>
    <t>Enqu├¬te Suisse sur la Population Active, ESPA</t>
  </si>
  <si>
    <t>#46$Establishment size coverage:All establishment sizes#60$Economic activity coverage:All economic activities#70$Reference group coverage:Non applicable#84$Age coverage - minimum age:15 years old#55$Institutional sector coverage:All institutional sectors#89$Age coverage - maximum age:No Maximum Age#44$Population coverage:Other population coverage, please specify in the notes#29$Geographical coverage:Total national#1$Data reference period:Annual average based on continuous data collection</t>
  </si>
  <si>
    <t>#29$Geographical coverage:Total national#55$Institutional sector coverage:All institutional sectors#60$Economic activity coverage:All economic activities#54$Establishment size coverage:Non applicable#65$Reference group coverage:Total employment#41$Population coverage:Excluding armed forces and/or conscripts only#89$Age coverage - maximum age:No Maximum Age#11$Data reference period:Fourth quarter#84$Age coverage - minimum age:15 years old</t>
  </si>
  <si>
    <t>#89$Age coverage - maximum age:No Maximum Age#239$Age coverage - minimum age:10 years old#55$Institutional sector coverage:All institutional sectors#54$Establishment size coverage:Non applicable#29$Geographical coverage:Total national#3$Data reference period:Annual average based on 4 quarterly data points#38$Population coverage:Excluding both institutional population and armed forces and/or conscripts#60$Economic activity coverage:All economic activities#65$Reference group coverage:Total employment</t>
  </si>
  <si>
    <t>#37$Population coverage:Total Population#70$Reference group coverage:Non applicable#89$Age coverage - maximum age:No Maximum Age#29$Geographical coverage:Total national#54$Establishment size coverage:Non applicable#18$Data reference period:July#84$Age coverage - minimum age:15 years old#64$Economic activity coverage:Non applicable#59$Institutional sector coverage:Non applicable</t>
  </si>
  <si>
    <t>Encuesta Nacional de Ocupaci├│n (ENO)</t>
  </si>
  <si>
    <t>#65$Reference group coverage:Total employment#35$Geographical coverage:Other geographical coverage, please specify in the notes#89$Age coverage - maximum age:No Maximum Age#54$Establishment size coverage:Non applicable#37$Population coverage:Total Population#86$Age coverage - minimum age:17 years old#55$Institutional sector coverage:All institutional sectors#5$Data reference period:Annual average#60$Economic activity coverage:All economic activities</t>
  </si>
  <si>
    <t>#3$Data reference period:Annual average based on 4 quarterly data points#89$Age coverage - maximum age:No Maximum Age#84$Age coverage - minimum age:15 years old#70$Reference group coverage:Non applicable#64$Economic activity coverage:Non applicable#59$Institutional sector coverage:Non applicable#54$Establishment size coverage:Non applicable#38$Population coverage:Excluding both institutional population and armed forces and/or conscripts#1437$Geographical coverage:Government controlled areas</t>
  </si>
  <si>
    <t>#84$Age coverage - minimum age:15 years old#89$Age coverage - maximum age:No Maximum Age#55$Institutional sector coverage:All institutional sectors#60$Economic activity coverage:All economic activities#46$Establishment size coverage:All establishment sizes#37$Population coverage:Total Population#29$Geographical coverage:Total national#3$Data reference period:Annual average based on 4 quarterly data points#65$Reference group coverage:Total employment</t>
  </si>
  <si>
    <t>#55$Institutional sector coverage:All institutional sectors#1$Data reference period:Annual average based on continuous data collection#29$Geographical coverage:Total national#89$Age coverage - maximum age:No Maximum Age#84$Age coverage - minimum age:15 years old#65$Reference group coverage:Total employment#60$Economic activity coverage:All economic activities#37$Population coverage:Total Population#46$Establishment size coverage:All establishment sizes</t>
  </si>
  <si>
    <t>#3$Data reference period:Annual average based on 4 quarterly data points#29$Geographical coverage:Total national#54$Establishment size coverage:Non applicable#70$Reference group coverage:Non applicable#59$Institutional sector coverage:Non applicable#84$Age coverage - minimum age:15 years old#1334$Miscellaneous:Special tabulation provided by Eurostat#37$Population coverage:Total Population#64$Economic activity coverage:Non applicable#89$Age coverage - maximum age:No Maximum Age</t>
  </si>
  <si>
    <t>#239$Age coverage - minimum age:10 years old#4$Data reference period:Annual average based on 2 semi-annual data points#29$Geographical coverage:Total national#60$Economic activity coverage:All economic activities#37$Population coverage:Total Population#89$Age coverage - maximum age:No Maximum Age</t>
  </si>
  <si>
    <t>ECU</t>
  </si>
  <si>
    <t>Ecuador</t>
  </si>
  <si>
    <t>Encuesta Nacional de Empleo, Desempleo y Subempleo - ENEMDUR (Nacional Urbano -Rural), Diciembre 2009- 2010.</t>
  </si>
  <si>
    <t>#65$Reference group coverage:Total employment#60$Economic activity coverage:All economic activities#55$Institutional sector coverage:All institutional sectors#29$Geographical coverage:Total national#23$Data reference period:December#37$Population coverage:Total Population#239$Age coverage - minimum age:10 years old#89$Age coverage - maximum age:No Maximum Age</t>
  </si>
  <si>
    <t>#84$Age coverage - minimum age:15 years old#29$Geographical coverage:Total national#89$Age coverage - maximum age:No Maximum Age#37$Population coverage:Total Population</t>
  </si>
  <si>
    <t>Encuesta de Poblaci├│n Activa</t>
  </si>
  <si>
    <t>#258$Reference group coverage:Total unemployment#1$Data reference period:Annual average based on continuous data collection#55$Institutional sector coverage:All institutional sectors#46$Establishment size coverage:All establishment sizes#29$Geographical coverage:Total national#104$Age coverage - maximum age:74 years old#60$Economic activity coverage:All economic activities#84$Age coverage - minimum age:15 years old#37$Population coverage:Total Population</t>
  </si>
  <si>
    <t>#38$Population coverage:Excluding both institutional population and armed forces and/or conscripts#89$Age coverage - maximum age:No Maximum Age#65$Reference group coverage:Total employment#60$Economic activity coverage:All economic activities#55$Institutional sector coverage:All institutional sectors#31$Geographical coverage:Urban areas only#16$Data reference period:May#239$Age coverage - minimum age:10 years old</t>
  </si>
  <si>
    <t>#60$Economic activity coverage:All economic activities#37$Population coverage:Total Population#3$Data reference period:Annual average based on 4 quarterly data points#29$Geographical coverage:Total national#70$Reference group coverage:Non applicable#55$Institutional sector coverage:All institutional sectors#84$Age coverage - minimum age:15 years old#54$Establishment size coverage:Non applicable#89$Age coverage - maximum age:No Maximum Age#1334$Miscellaneous:Special tabulation provided by Eurostat</t>
  </si>
  <si>
    <t>Enqu├¬te Emploi</t>
  </si>
  <si>
    <t>#89$Age coverage - maximum age:No Maximum Age#84$Age coverage - minimum age:15 years old#70$Reference group coverage:Non applicable#64$Economic activity coverage:Non applicable#59$Institutional sector coverage:Non applicable#54$Establishment size coverage:Non applicable#37$Population coverage:Total Population#30$Geographical coverage:Total national, excluding overseas territories#3$Data reference period:Annual average based on 4 quarterly data points</t>
  </si>
  <si>
    <t>#89$Age coverage - maximum age:No Maximum Age#38$Population coverage:Excluding both institutional population and armed forces and/or conscripts#55$Institutional sector coverage:All institutional sectors#85$Age coverage - minimum age:16 years old#70$Reference group coverage:Non applicable#54$Establishment size coverage:Non applicable#60$Economic activity coverage:All economic activities#9$Data reference period:Second quarter#30$Geographical coverage:Total national, excluding overseas territories</t>
  </si>
  <si>
    <t>GIN</t>
  </si>
  <si>
    <t>Guinea</t>
  </si>
  <si>
    <t>Estimations 2009-2010</t>
  </si>
  <si>
    <t>#37$Population coverage:Total Population#55$Institutional sector coverage:All institutional sectors#29$Geographical coverage:Total national#65$Reference group coverage:Total employment#79$Age coverage - minimum age:Less than or equal to 9 years old#60$Economic activity coverage:All economic activities#89$Age coverage - maximum age:No Maximum Age#2$Data reference period:Annual average based on 12 monthly data points</t>
  </si>
  <si>
    <t>#84$Age coverage - minimum age:15 years old#40$Population coverage:Excluding institutional population only#59$Institutional sector coverage:Non applicable#54$Establishment size coverage:Non applicable#34$Geographical coverage:Total national, excluding some areas#5$Data reference period:Annual average#60$Economic activity coverage:All economic activities#89$Age coverage - maximum age:No Maximum Age</t>
  </si>
  <si>
    <t>#55$Institutional sector coverage:All institutional sectors#89$Age coverage - maximum age:No Maximum Age#84$Age coverage - minimum age:15 years old#65$Reference group coverage:Total employment#46$Establishment size coverage:All establishment sizes#40$Population coverage:Excluding institutional population only#29$Geographical coverage:Total national#3$Data reference period:Annual average based on 4 quarterly data points#60$Economic activity coverage:All economic activities</t>
  </si>
  <si>
    <t>#46$Establishment size coverage:All establishment sizes#40$Population coverage:Excluding institutional population only#29$Geographical coverage:Total national#1$Data reference period:Annual average based on continuous data collection#60$Economic activity coverage:All economic activities#104$Age coverage - maximum age:74 years old#84$Age coverage - minimum age:15 years old#65$Reference group coverage:Total employment#55$Institutional sector coverage:All institutional sectors</t>
  </si>
  <si>
    <t>#29$Geographical coverage:Total national#89$Age coverage - maximum age:No Maximum Age#37$Population coverage:Total Population#70$Reference group coverage:Non applicable#19$Data reference period:August#84$Age coverage - minimum age:15 years old#54$Establishment size coverage:Non applicable#60$Economic activity coverage:All economic activities#59$Institutional sector coverage:Non applicable</t>
  </si>
  <si>
    <t>#1334$Miscellaneous:Special tabulation provided by Eurostat#89$Age coverage - maximum age:No Maximum Age#84$Age coverage - minimum age:15 years old#70$Reference group coverage:Non applicable#60$Economic activity coverage:All economic activities#55$Institutional sector coverage:All institutional sectors#54$Establishment size coverage:Non applicable#37$Population coverage:Total Population#29$Geographical coverage:Total national#3$Data reference period:Annual average based on 4 quarterly data points</t>
  </si>
  <si>
    <t>#84$Age coverage - minimum age:15 years old#70$Reference group coverage:Non applicable#60$Economic activity coverage:All economic activities#59$Institutional sector coverage:Non applicable#54$Establishment size coverage:Non applicable#37$Population coverage:Total Population#29$Geographical coverage:Total national#1$Data reference period:Annual average based on continuous data collection#89$Age coverage - maximum age:No Maximum Age</t>
  </si>
  <si>
    <t>#89$Age coverage - maximum age:No Maximum Age#84$Age coverage - minimum age:15 years old#70$Reference group coverage:Non applicable#64$Economic activity coverage:Non applicable#59$Institutional sector coverage:Non applicable#54$Establishment size coverage:Non applicable#5$Data reference period:Annual average#37$Population coverage:Total Population#29$Geographical coverage:Total national</t>
  </si>
  <si>
    <t>#1008$Classification: ISCO:Including 0| #1008$Classification: ISCO:Including 0</t>
  </si>
  <si>
    <t>#1779$Classification: ISCO:Including 7, 931| #1779$Classification: ISCO:Including 7, 931</t>
  </si>
  <si>
    <t>#1803$Classification: ISCO:Excluding 931| #1803$Classification: ISCO:Excluding 931</t>
  </si>
  <si>
    <t>KAZ</t>
  </si>
  <si>
    <t>Kazakhstan</t>
  </si>
  <si>
    <t>Household survey</t>
  </si>
  <si>
    <t>#89$Age coverage - maximum age:No Maximum Age#84$Age coverage - minimum age:15 years old#65$Reference group coverage:Total employment#60$Economic activity coverage:All economic activities#55$Institutional sector coverage:All institutional sectors#46$Establishment size coverage:All establishment sizes#38$Population coverage:Excluding both institutional population and armed forces and/or conscripts#29$Geographical coverage:Total national#3$Data reference period:Annual average based on 4 quarterly data points</t>
  </si>
  <si>
    <t>#65$Reference group coverage:Total employment#84$Age coverage - minimum age:15 years old#89$Age coverage - maximum age:No Maximum Age#37$Population coverage:Total Population#29$Geographical coverage:Total national#55$Institutional sector coverage:All institutional sectors#46$Establishment size coverage:All establishment sizes#60$Economic activity coverage:All economic activities#5$Data reference period:Annual average</t>
  </si>
  <si>
    <t>#89$Age coverage - maximum age:No Maximum Age#84$Age coverage - minimum age:15 years old#65$Reference group coverage:Total employment#60$Economic activity coverage:All economic activities#59$Institutional sector coverage:Non applicable#54$Establishment size coverage:Non applicable#41$Population coverage:Excluding armed forces and/or conscripts only#30$Geographical coverage:Total national, excluding overseas territories#27$Data reference period:Other reference period, please specify in the notes</t>
  </si>
  <si>
    <t>#1002$Classification: ISCO:Including 3| #1002$Classification: ISCO:Including 3</t>
  </si>
  <si>
    <t>LBR</t>
  </si>
  <si>
    <t>Liberia</t>
  </si>
  <si>
    <t>Liberia Labour Force Survey</t>
  </si>
  <si>
    <t>#89$Age coverage - maximum age:No Maximum Age#84$Age coverage - minimum age:15 years old#70$Reference group coverage:Non applicable#60$Economic activity coverage:All economic activities#55$Institutional sector coverage:All institutional sectors#54$Establishment size coverage:Non applicable#37$Population coverage:Total Population#29$Geographical coverage:Total national#5$Data reference period:Annual average</t>
  </si>
  <si>
    <t>#34$Geographical coverage:Total national, excluding some areas#89$Age coverage - maximum age:No Maximum Age#239$Age coverage - minimum age:10 years old#65$Reference group coverage:Total employment#60$Economic activity coverage:All economic activities#55$Institutional sector coverage:All institutional sectors#54$Establishment size coverage:Non applicable#38$Population coverage:Excluding both institutional population and armed forces and/or conscripts#1$Data reference period:Annual average based on continuous data collection</t>
  </si>
  <si>
    <t>Enqu├¬te sur les forces de travail</t>
  </si>
  <si>
    <t>#104$Age coverage - maximum age:74 years old#84$Age coverage - minimum age:15 years old#60$Economic activity coverage:All economic activities#59$Institutional sector coverage:Non applicable#54$Establishment size coverage:Non applicable#38$Population coverage:Excluding both institutional population and armed forces and/or conscripts#29$Geographical coverage:Total national#5$Data reference period:Annual average</t>
  </si>
  <si>
    <t>#59$Institutional sector coverage:Non applicable#54$Establishment size coverage:Non applicable#38$Population coverage:Excluding both institutional population and armed forces and/or conscripts#36$Geographical coverage:Non applicable#1$Data reference period:Annual average based on continuous data collection#89$Age coverage - maximum age:No Maximum Age#85$Age coverage - minimum age:16 years old#65$Reference group coverage:Total employment#60$Economic activity coverage:All economic activities</t>
  </si>
  <si>
    <t>MDG</t>
  </si>
  <si>
    <t>Madagascar</t>
  </si>
  <si>
    <t>Enqu├¬te p├®riodique aupr├¿s des m├®nages EPM/DSM</t>
  </si>
  <si>
    <t>#89$Age coverage - maximum age:No Maximum Age#79$Age coverage - minimum age:Less than or equal to 9 years old#65$Reference group coverage:Total employment#60$Economic activity coverage:All economic activities#59$Institutional sector coverage:Non applicable#54$Establishment size coverage:Non applicable#37$Population coverage:Total Population#29$Geographical coverage:Total national#11$Data reference period:Fourth quarter</t>
  </si>
  <si>
    <t>#89$Age coverage - maximum age:No Maximum Age#84$Age coverage - minimum age:15 years old#70$Reference group coverage:Non applicable#59$Institutional sector coverage:Non applicable#54$Establishment size coverage:Non applicable#44$Population coverage:Other population coverage, please specify in the notes#35$Geographical coverage:Other geographical coverage, please specify in the notes#26$Data reference period:Noncalendar year#60$Economic activity coverage:All economic activities</t>
  </si>
  <si>
    <t>ENCUESTA NACIONAL DE OCUPACI├ôN Y EMPLEO, STPS-INEGI</t>
  </si>
  <si>
    <t>#29$Geographical coverage:Total national#89$Age coverage - maximum age:No Maximum Age#84$Age coverage - minimum age:15 years old#37$Population coverage:Total Population#3$Data reference period:Annual average based on 4 quarterly data points</t>
  </si>
  <si>
    <t>#84$Age coverage - minimum age:15 years old#54$Establishment size coverage:Non applicable#70$Reference group coverage:Non applicable#29$Geographical coverage:Total national#60$Economic activity coverage:All economic activities#40$Population coverage:Excluding institutional population only#55$Institutional sector coverage:All institutional sectors#5$Data reference period:Annual average#89$Age coverage - maximum age:No Maximum Age</t>
  </si>
  <si>
    <t>#59$Institutional sector coverage:Non applicable#3$Data reference period:Annual average based on 4 quarterly data points#54$Establishment size coverage:Non applicable#89$Age coverage - maximum age:No Maximum Age#37$Population coverage:Total Population#84$Age coverage - minimum age:15 years old#65$Reference group coverage:Total employment#29$Geographical coverage:Total national#60$Economic activity coverage:All economic activities</t>
  </si>
  <si>
    <t>MUS</t>
  </si>
  <si>
    <t>Mauritius</t>
  </si>
  <si>
    <t>Continuous Multi-Purpose Household Survey</t>
  </si>
  <si>
    <t>#85$Age coverage - minimum age:16 years old#70$Reference group coverage:Non applicable#64$Economic activity coverage:Non applicable#89$Age coverage - maximum age:No Maximum Age#59$Institutional sector coverage:Non applicable#54$Establishment size coverage:Non applicable#29$Geographical coverage:Total national#3$Data reference period:Annual average based on 4 quarterly data points#356$Population coverage:Nationals, residents</t>
  </si>
  <si>
    <t>#37$Population coverage:Total Population#288$Value status:Revised value#94$Age coverage - maximum age:64 years old#29$Geographical coverage:Total national#84$Age coverage - minimum age:15 years old#65$Reference group coverage:Total employment#1$Data reference period:Annual average based on continuous data collection#60$Economic activity coverage:All economic activities#55$Institutional sector coverage:All institutional sectors#46$Establishment size coverage:All establishment sizes</t>
  </si>
  <si>
    <t>#40$Population coverage:Excluding institutional population only#29$Geographical coverage:Total national#1$Data reference period:Annual average based on continuous data collection#89$Age coverage - maximum age:No Maximum Age#84$Age coverage - minimum age:15 years old#70$Reference group coverage:Non applicable#64$Economic activity coverage:Non applicable#59$Institutional sector coverage:Non applicable#54$Establishment size coverage:Non applicable</t>
  </si>
  <si>
    <t>NZL</t>
  </si>
  <si>
    <t>New Zealand</t>
  </si>
  <si>
    <t>Household Labour Force Survey (HLFS)</t>
  </si>
  <si>
    <t>#89$Age coverage - maximum age:No Maximum Age#84$Age coverage - minimum age:15 years old#60$Economic activity coverage:All economic activities#59$Institutional sector coverage:Non applicable#46$Establishment size coverage:All establishment sizes#38$Population coverage:Excluding both institutional population and armed forces and/or conscripts#30$Geographical coverage:Total national, excluding overseas territories#3$Data reference period:Annual average based on 4 quarterly data points#70$Reference group coverage:Non applicable</t>
  </si>
  <si>
    <t>#84$Age coverage - minimum age:15 years old#70$Reference group coverage:Non applicable#59$Institutional sector coverage:Non applicable#54$Establishment size coverage:Non applicable#40$Population coverage:Excluding institutional population only#29$Geographical coverage:Total national#19$Data reference period:August#89$Age coverage - maximum age:No Maximum Age#64$Economic activity coverage:Non applicable</t>
  </si>
  <si>
    <t>Inqu├®rito ao Emprego</t>
  </si>
  <si>
    <t>#89$Age coverage - maximum age:No Maximum Age#84$Age coverage - minimum age:15 years old#70$Reference group coverage:Non applicable#60$Economic activity coverage:All economic activities#55$Institutional sector coverage:All institutional sectors#46$Establishment size coverage:All establishment sizes#40$Population coverage:Excluding institutional population only#29$Geographical coverage:Total national#3$Data reference period:Annual average based on 4 quarterly data points</t>
  </si>
  <si>
    <t>#89$Age coverage - maximum age:No Maximum Age#40$Population coverage:Excluding institutional population only#239$Age coverage - minimum age:10 years old#34$Geographical coverage:Total national, excluding some areas#11$Data reference period:Fourth quarter</t>
  </si>
  <si>
    <t>L'enqu├¬te sur la main-d'┬┐uvre dans les m├®nages en Roumanie (AMIGO)</t>
  </si>
  <si>
    <t>#89$Age coverage - maximum age:No Maximum Age#84$Age coverage - minimum age:15 years old#65$Reference group coverage:Total employment#60$Economic activity coverage:All economic activities#55$Institutional sector coverage:All institutional sectors#46$Establishment size coverage:All establishment sizes#40$Population coverage:Excluding institutional population only#29$Geographical coverage:Total national#3$Data reference period:Annual average based on 4 quarterly data points</t>
  </si>
  <si>
    <t>#60$Economic activity coverage:All economic activities#89$Age coverage - maximum age:No Maximum Age#84$Age coverage - minimum age:15 years old#70$Reference group coverage:Non applicable#59$Institutional sector coverage:Non applicable#54$Establishment size coverage:Non applicable#37$Population coverage:Total Population#29$Geographical coverage:Total national#5$Data reference period:Annual average</t>
  </si>
  <si>
    <t>#70$Reference group coverage:Non applicable#60$Economic activity coverage:All economic activities#55$Institutional sector coverage:All institutional sectors#54$Establishment size coverage:Non applicable#37$Population coverage:Total Population#29$Geographical coverage:Total national#3$Data reference period:Annual average based on 4 quarterly data points#1334$Miscellaneous:Special tabulation provided by Eurostat#104$Age coverage - maximum age:74 years old#84$Age coverage - minimum age:15 years old</t>
  </si>
  <si>
    <t>TTO</t>
  </si>
  <si>
    <t>Trinidad and Tobago</t>
  </si>
  <si>
    <t>Continuous Sample Survey of the Population</t>
  </si>
  <si>
    <t>#89$Age coverage - maximum age:No Maximum Age#84$Age coverage - minimum age:15 years old#70$Reference group coverage:Non applicable#64$Economic activity coverage:Non applicable#59$Institutional sector coverage:Non applicable#54$Establishment size coverage:Non applicable#40$Population coverage:Excluding institutional population only#29$Geographical coverage:Total national#5$Data reference period:Annual average</t>
  </si>
  <si>
    <t>#100$Age coverage - maximum age:70 years old#84$Age coverage - minimum age:15 years old#70$Reference group coverage:Non applicable#60$Economic activity coverage:All economic activities#55$Institutional sector coverage:All institutional sectors#54$Establishment size coverage:Non applicable#38$Population coverage:Excluding both institutional population and armed forces and/or conscripts#34$Geographical coverage:Total national, excluding some areas#5$Data reference period:Annual average</t>
  </si>
  <si>
    <t>#89$Age coverage - maximum age:No Maximum Age#83$Age coverage - minimum age:14 years old#70$Reference group coverage:Non applicable#64$Economic activity coverage:Non applicable#59$Institutional sector coverage:Non applicable#54$Establishment size coverage:Non applicable#37$Population coverage:Total Population#29$Geographical coverage:Total national#1$Data reference period:Annual average based on continuous data collection</t>
  </si>
  <si>
    <t>#60$Economic activity coverage:All economic activities#55$Institutional sector coverage:All institutional sectors#54$Establishment size coverage:Non applicable#44$Population coverage:Other population coverage, please specify in the notes#29$Geographical coverage:Total national#4$Data reference period:Annual average based on 2 semi-annual data points#89$Age coverage - maximum age:No Maximum Age#239$Age coverage - minimum age:10 years old#65$Reference group coverage:Total employment</t>
  </si>
  <si>
    <t>VGB</t>
  </si>
  <si>
    <t>British Virgin Islands</t>
  </si>
  <si>
    <t>Development Planning Unit BVI</t>
  </si>
  <si>
    <t>#37$Population coverage:Total Population#89$Age coverage - maximum age:No Maximum Age#29$Geographical coverage:Total national#84$Age coverage - minimum age:15 years old#66$Reference group coverage:Employees#5$Data reference period:Annual average#64$Economic activity coverage:Non applicable#59$Institutional sector coverage:Non applicable#54$Establishment size coverage:Non applicable</t>
  </si>
  <si>
    <t>#94$Age coverage - maximum age:64 years old#84$Age coverage - minimum age:15 years old#65$Reference group coverage:Total employment#60$Economic activity coverage:All economic activities#55$Institutional sector coverage:All institutional sectors#46$Establishment size coverage:All establishment sizes#38$Population coverage:Excluding both institutional population and armed forces and/or conscripts#29$Geographical coverage:Total national#3$Data reference period:Annual average based on 4 quarterly data points</t>
  </si>
  <si>
    <t>Unemployment/Unemployment by sex and former education</t>
  </si>
  <si>
    <t>"ILO employment 2010"</t>
  </si>
  <si>
    <t>"ILO unemployment 2010"</t>
  </si>
  <si>
    <t>Selection:</t>
  </si>
  <si>
    <t>Years: 2007-2007</t>
  </si>
  <si>
    <t>Country(ies): AD AE AF AG AI AL AM AN AO AR AS AT AU AW AZ BA BB BD BE BF BG BH BI BJ BM BN BO BR BS BT BW BY BZ C1 CA CD CF CG CH CI CK CL CM CN CO CR CS CU CV CY CZ D1 D2 D3 DE DJ DK DM DO DZ E1 EC EE EG EH ER ES ET FI FJ FK FO FR GA GB GD GE GF GG GH GI GL GM GN GP GQ GR GT GU GW GY HK HN HR HT HU ID IE IL IM IN IQ IR IS IT JE JG JM JO JP KE KG KH KI KM KN KP KR KS KW KY KZ LA LB LC LI LK LR LS LT LU LV LY M1 M2 M3 MA MC MD ME MG MH MK ML MM MN MO MP MQ MR MS MT MU MV MW MX MY MZ NA NC NE NF NG NI NL NO NP NR NU NZ OM PA PE PF PG PH PK PL PM PR PS PT PW PY QA RE RO RS RU RW SA SB SC SD SE SG SH SI SK SL SM SN SO SR ST SU SV SY SZ T1 T2 TC TD TG TH TJ TK TL TM TN TO TR TT TV TW TZ UA UG US UY UZ VC VE VG VI VN VU WF WS Y1 Y2 Y3 YE ZA ZM ZW</t>
  </si>
  <si>
    <t xml:space="preserve">Group of topics: Main statistics (annual) </t>
  </si>
  <si>
    <t>Table: 2C Total employment, by occupation (Thousands)</t>
  </si>
  <si>
    <t>Extracted on 05/04/2013</t>
  </si>
  <si>
    <t>COUNTRY</t>
  </si>
  <si>
    <t>CODE COUNTRY</t>
  </si>
  <si>
    <t>SOURCE</t>
  </si>
  <si>
    <t>CODE SOURCE</t>
  </si>
  <si>
    <t>SOURCE_ID</t>
  </si>
  <si>
    <t>SUBJECT</t>
  </si>
  <si>
    <t>CODE SUBJECT</t>
  </si>
  <si>
    <t>TYPE OF DATA</t>
  </si>
  <si>
    <t>CODE TYPE OF DATA</t>
  </si>
  <si>
    <t>WORKER COVERAGE</t>
  </si>
  <si>
    <t>CODE WORKER COVERAGE</t>
  </si>
  <si>
    <t>CODE SEX</t>
  </si>
  <si>
    <t>TABLE</t>
  </si>
  <si>
    <t>CODE TABLE</t>
  </si>
  <si>
    <t>CLASSIFICATION</t>
  </si>
  <si>
    <t>CODE CLASSIFICATION</t>
  </si>
  <si>
    <t>SUB-CLASSIFICATION</t>
  </si>
  <si>
    <t>CODE SUB-CLASSIFICATION</t>
  </si>
  <si>
    <t>D2007</t>
  </si>
  <si>
    <t>NOTES</t>
  </si>
  <si>
    <t>AW</t>
  </si>
  <si>
    <t>BA</t>
  </si>
  <si>
    <t>Total employment</t>
  </si>
  <si>
    <t>2E</t>
  </si>
  <si>
    <t>Not used</t>
  </si>
  <si>
    <t>2X</t>
  </si>
  <si>
    <t>Total coverage</t>
  </si>
  <si>
    <t>Total men and women</t>
  </si>
  <si>
    <t>2A</t>
  </si>
  <si>
    <t>Total employment, by occupation</t>
  </si>
  <si>
    <t>2C</t>
  </si>
  <si>
    <t>ISCO-88</t>
  </si>
  <si>
    <t>O3</t>
  </si>
  <si>
    <t>00_</t>
  </si>
  <si>
    <t xml:space="preserve">Persons aged 15 years and over. October. </t>
  </si>
  <si>
    <t>1 Legislators, senior officials and managers</t>
  </si>
  <si>
    <t>01_</t>
  </si>
  <si>
    <t>2 Professionals</t>
  </si>
  <si>
    <t>02_</t>
  </si>
  <si>
    <t>3 Technicians and associate professionals</t>
  </si>
  <si>
    <t>03_</t>
  </si>
  <si>
    <t>4 Clerks</t>
  </si>
  <si>
    <t>04_</t>
  </si>
  <si>
    <t>5 Service workers and shop and market sales workers</t>
  </si>
  <si>
    <t>05_</t>
  </si>
  <si>
    <t>6 Skilled agricultural and fishery workers</t>
  </si>
  <si>
    <t>06_</t>
  </si>
  <si>
    <t>7 Craft and related trade workers</t>
  </si>
  <si>
    <t>07_</t>
  </si>
  <si>
    <t>8 Plant and machine operators and assemblers</t>
  </si>
  <si>
    <t>08_</t>
  </si>
  <si>
    <t>9 Elementary occupations</t>
  </si>
  <si>
    <t>09_</t>
  </si>
  <si>
    <t>0 Armed forces</t>
  </si>
  <si>
    <t>10_</t>
  </si>
  <si>
    <t>X Not classifiable by occupation</t>
  </si>
  <si>
    <t>11_</t>
  </si>
  <si>
    <t>Men</t>
  </si>
  <si>
    <t>2B</t>
  </si>
  <si>
    <t>Women</t>
  </si>
  <si>
    <t>AU</t>
  </si>
  <si>
    <t xml:space="preserve">Persons aged 15 years and over. Excluding armed forces. </t>
  </si>
  <si>
    <t>AT</t>
  </si>
  <si>
    <t xml:space="preserve">Persons aged 15 years and over. Excluding conscripts on compulsory military service. </t>
  </si>
  <si>
    <t>AZ</t>
  </si>
  <si>
    <t xml:space="preserve">Persons aged 15 years and over. Excluding armed forces and conscripts. </t>
  </si>
  <si>
    <t>Bahamas</t>
  </si>
  <si>
    <t>BS</t>
  </si>
  <si>
    <t xml:space="preserve">April. Excluding armed forces. Persons aged 15 years and over. </t>
  </si>
  <si>
    <t>2¼3</t>
  </si>
  <si>
    <t>02A</t>
  </si>
  <si>
    <t>7¼8</t>
  </si>
  <si>
    <t>07A</t>
  </si>
  <si>
    <t>Bahrain</t>
  </si>
  <si>
    <t>BH</t>
  </si>
  <si>
    <t>Insurance records</t>
  </si>
  <si>
    <t>FA</t>
  </si>
  <si>
    <t>ISCO-1968</t>
  </si>
  <si>
    <t>O2</t>
  </si>
  <si>
    <t xml:space="preserve">Data refer to Paid Employment. Private sector. Persons aged 18 years and over. </t>
  </si>
  <si>
    <t>0/1 Professional, technical and related workers</t>
  </si>
  <si>
    <t>2 Administrative and managerial workers</t>
  </si>
  <si>
    <t>3 Clerical and related workers</t>
  </si>
  <si>
    <t>4 Sales workers</t>
  </si>
  <si>
    <t>5 Service workers</t>
  </si>
  <si>
    <t>6 Agriculture, animal husbandry and forestry workers, fishermen and hunters</t>
  </si>
  <si>
    <t>7/8/9 Production and related workers, transport equipment operators and labourers</t>
  </si>
  <si>
    <t>BE</t>
  </si>
  <si>
    <t xml:space="preserve">Persons aged 15 years and over. Including professional army. </t>
  </si>
  <si>
    <t>BM</t>
  </si>
  <si>
    <t>Labour-related establishment census</t>
  </si>
  <si>
    <t>CA</t>
  </si>
  <si>
    <t xml:space="preserve">August. Excluding unpaid family workers. </t>
  </si>
  <si>
    <t>BO</t>
  </si>
  <si>
    <t xml:space="preserve">Excluding conscripts. Persons aged 10 years and over. </t>
  </si>
  <si>
    <t>BR</t>
  </si>
  <si>
    <t xml:space="preserve">Persons aged 10 years and over. September. </t>
  </si>
  <si>
    <t>BG</t>
  </si>
  <si>
    <t xml:space="preserve">Persons aged 15 years and over. Including armed forces, excluding conscripts. </t>
  </si>
  <si>
    <t xml:space="preserve">Persons aged 15 years and over. Excluding full-time members of the armed forces. Excluding residents of the `Territories┤ and indigenous persons living on reserves. </t>
  </si>
  <si>
    <t>Cayman Islands</t>
  </si>
  <si>
    <t>KY</t>
  </si>
  <si>
    <t xml:space="preserve">Persons aged 15 years and over. October. Excluding armed forces and conscripts. </t>
  </si>
  <si>
    <t>CL</t>
  </si>
  <si>
    <t xml:space="preserve">Persons aged 15 years and over. Fourth quarter. </t>
  </si>
  <si>
    <t>CO</t>
  </si>
  <si>
    <t xml:space="preserve">Excluding armed forces. Persons aged 10 years and over. </t>
  </si>
  <si>
    <t>CR</t>
  </si>
  <si>
    <t xml:space="preserve">Persons aged 12 years and over. July. </t>
  </si>
  <si>
    <t>HR</t>
  </si>
  <si>
    <t xml:space="preserve">Including armed forces, excluding conscripts. Persons aged 15 years and over. </t>
  </si>
  <si>
    <t xml:space="preserve">Including armed forces, excluding conscripts. Persons aged 15 years and over. 2007: Estimate not sufficiently reliable. </t>
  </si>
  <si>
    <t xml:space="preserve">Including armed forces, excluding conscripts. Persons aged 15 years and over. 2007: Not indicated due to lack of statistical reliability. </t>
  </si>
  <si>
    <t>CU</t>
  </si>
  <si>
    <t xml:space="preserve">Men aged 17 to 60 years; women aged 17 to 55 years. December. </t>
  </si>
  <si>
    <t>4¼5</t>
  </si>
  <si>
    <t>04A</t>
  </si>
  <si>
    <t>6¼7/8/9</t>
  </si>
  <si>
    <t>06A</t>
  </si>
  <si>
    <t>CY</t>
  </si>
  <si>
    <t xml:space="preserve">Persons aged 15 years and over. Government-controlled area. Including armed forces, excluding conscripts. </t>
  </si>
  <si>
    <t>CZ</t>
  </si>
  <si>
    <t xml:space="preserve">Persons aged 15 years and over. </t>
  </si>
  <si>
    <t>DK</t>
  </si>
  <si>
    <t xml:space="preserve">Included armed forces and conscripts. Persons aged 15 to 66 years. </t>
  </si>
  <si>
    <t>DO</t>
  </si>
  <si>
    <t xml:space="preserve">Persons aged 10 years and over. </t>
  </si>
  <si>
    <t xml:space="preserve">Persons aged 10 years and over. Including the armed forces. </t>
  </si>
  <si>
    <t>EG</t>
  </si>
  <si>
    <t xml:space="preserve">Persons aged 15 to 64 years. Excluding armed forces. May and November. </t>
  </si>
  <si>
    <t>SV</t>
  </si>
  <si>
    <t xml:space="preserve">Persons aged 10 years and over. December. </t>
  </si>
  <si>
    <t>EE</t>
  </si>
  <si>
    <t xml:space="preserve">Persons aged 15 to 74 years. Including armed forces, excluding conscripts. </t>
  </si>
  <si>
    <t>FI</t>
  </si>
  <si>
    <t xml:space="preserve">Persons aged 15 to 74 years. Included armed forces and conscripts. </t>
  </si>
  <si>
    <t>FR</t>
  </si>
  <si>
    <t>Georgia</t>
  </si>
  <si>
    <t>GE</t>
  </si>
  <si>
    <t>DE</t>
  </si>
  <si>
    <t xml:space="preserve">Persons aged 15 years and over. Included armed forces and conscripts. </t>
  </si>
  <si>
    <t>GR</t>
  </si>
  <si>
    <t xml:space="preserve">Persons aged 15 years and over. Second quarter. Excluding conscripts. </t>
  </si>
  <si>
    <t>HK</t>
  </si>
  <si>
    <t xml:space="preserve">Persons aged 15 years and over. Excluding marine, military and institutional populations. </t>
  </si>
  <si>
    <t>HU</t>
  </si>
  <si>
    <t xml:space="preserve">Persons aged 15 to 74 years. Excluding conscripts. </t>
  </si>
  <si>
    <t>Iceland</t>
  </si>
  <si>
    <t>IS</t>
  </si>
  <si>
    <t xml:space="preserve">Persons aged 16 to 74 years. Excluding armed forces and conscripts. </t>
  </si>
  <si>
    <t>ID</t>
  </si>
  <si>
    <t xml:space="preserve">Persons aged 15 years and over. August. </t>
  </si>
  <si>
    <t>IR</t>
  </si>
  <si>
    <t>IE</t>
  </si>
  <si>
    <t xml:space="preserve">Persons aged 15 years and over. Second quarter. </t>
  </si>
  <si>
    <t>IL</t>
  </si>
  <si>
    <t>IT</t>
  </si>
  <si>
    <t xml:space="preserve">Persons aged 15 years and over. Excluding conscripts. </t>
  </si>
  <si>
    <t>Jamaica</t>
  </si>
  <si>
    <t>JM</t>
  </si>
  <si>
    <t xml:space="preserve">Persons aged 14 years and over. </t>
  </si>
  <si>
    <t>1¼3</t>
  </si>
  <si>
    <t>01B</t>
  </si>
  <si>
    <t>JP</t>
  </si>
  <si>
    <t xml:space="preserve">Persons aged 15 years and over. Including self-defence forces; excluding cleaners. </t>
  </si>
  <si>
    <t xml:space="preserve">Persons aged 15 years and over. Including cleaners. </t>
  </si>
  <si>
    <t>KZ</t>
  </si>
  <si>
    <t>KR</t>
  </si>
  <si>
    <t>LV</t>
  </si>
  <si>
    <t>Lebanon</t>
  </si>
  <si>
    <t>LB</t>
  </si>
  <si>
    <t>B</t>
  </si>
  <si>
    <t>LT</t>
  </si>
  <si>
    <t>MO</t>
  </si>
  <si>
    <t xml:space="preserve">Persons aged 14 years and over. Excluding armed forces and conscripts. </t>
  </si>
  <si>
    <t>Macedonia, The former Yugoslav Rep. of</t>
  </si>
  <si>
    <t>MK</t>
  </si>
  <si>
    <t>MY</t>
  </si>
  <si>
    <t xml:space="preserve">Persons aged 15 to 64 years. Excluding armed forces. </t>
  </si>
  <si>
    <t>MT</t>
  </si>
  <si>
    <t>MU</t>
  </si>
  <si>
    <t xml:space="preserve">Persons aged 16 years and over. Excluding armed forces. 2007: Break. Prior to 2007: persons aged 15 years and over. </t>
  </si>
  <si>
    <t>MX</t>
  </si>
  <si>
    <t xml:space="preserve">Persons aged 14 years and over. Second quarter. </t>
  </si>
  <si>
    <t>MD</t>
  </si>
  <si>
    <t>MN</t>
  </si>
  <si>
    <t>Official estimates</t>
  </si>
  <si>
    <t>E</t>
  </si>
  <si>
    <t xml:space="preserve">Persons aged 16 years and over. December. </t>
  </si>
  <si>
    <t>Morocco</t>
  </si>
  <si>
    <t>MA</t>
  </si>
  <si>
    <t>NL</t>
  </si>
  <si>
    <t>Netherlands Antilles</t>
  </si>
  <si>
    <t>AN</t>
  </si>
  <si>
    <t xml:space="preserve">Persons aged 15 years and over. October. Curaþao. </t>
  </si>
  <si>
    <t>NZ</t>
  </si>
  <si>
    <t xml:space="preserve">Persons aged 15 years and over. Excluding armed forces. Methodology revised; data not strictly comparable. </t>
  </si>
  <si>
    <t>NO</t>
  </si>
  <si>
    <t xml:space="preserve">Persons aged 15 to 74 years. </t>
  </si>
  <si>
    <t>Pakistan</t>
  </si>
  <si>
    <t>PK</t>
  </si>
  <si>
    <t xml:space="preserve">Persons aged 10 years and over. Excluding armed forces. January. </t>
  </si>
  <si>
    <t>PA</t>
  </si>
  <si>
    <t>PY</t>
  </si>
  <si>
    <t xml:space="preserve">Persons aged 10 years and over. Fourth quarter. </t>
  </si>
  <si>
    <t>PE</t>
  </si>
  <si>
    <t xml:space="preserve">Persons aged 14 years and over. Metropolitan Lima. </t>
  </si>
  <si>
    <t xml:space="preserve">Persons aged 14 years and over. Urban areas. </t>
  </si>
  <si>
    <t>PH</t>
  </si>
  <si>
    <t xml:space="preserve">Persons aged 15 years and over. Excluding regular military living in barracks. </t>
  </si>
  <si>
    <t>PL</t>
  </si>
  <si>
    <t xml:space="preserve">Persons aged 15 years and over. Excluding regular military living in barracks and conscripts. </t>
  </si>
  <si>
    <t>PT</t>
  </si>
  <si>
    <t>Puerto Rico</t>
  </si>
  <si>
    <t>PR</t>
  </si>
  <si>
    <t xml:space="preserve">Civilian labour force employed. Persons aged 16 years and over. </t>
  </si>
  <si>
    <t xml:space="preserve">Civilian labour force employed. Including sales and services elementary occupations. Persons aged 16 years and over. </t>
  </si>
  <si>
    <t xml:space="preserve">Civilian labour force employed. Excluding sales and services elementary occupations. Persons aged 16 years and over. </t>
  </si>
  <si>
    <t>QA</t>
  </si>
  <si>
    <t>RO</t>
  </si>
  <si>
    <t>8,0,X</t>
  </si>
  <si>
    <t>08D</t>
  </si>
  <si>
    <t>RU</t>
  </si>
  <si>
    <t xml:space="preserve">Persons aged 15 to 72 years. </t>
  </si>
  <si>
    <t>San Marino</t>
  </si>
  <si>
    <t>SM</t>
  </si>
  <si>
    <t xml:space="preserve">Persons aged 15 years and over. December. </t>
  </si>
  <si>
    <t>Saudi Arabia</t>
  </si>
  <si>
    <t>SA</t>
  </si>
  <si>
    <t>7¼9</t>
  </si>
  <si>
    <t>07B</t>
  </si>
  <si>
    <t>RS</t>
  </si>
  <si>
    <t>Singapore</t>
  </si>
  <si>
    <t>SG</t>
  </si>
  <si>
    <t xml:space="preserve">The data refer to the residents (Singapore citizens and permanent residents) aged 15 years and over. June. </t>
  </si>
  <si>
    <t>0¼X</t>
  </si>
  <si>
    <t>10A</t>
  </si>
  <si>
    <t>SK</t>
  </si>
  <si>
    <t xml:space="preserve">Persons aged 15 years and over. Excluding conscripts. Excluding persons on child-care leave. </t>
  </si>
  <si>
    <t>SI</t>
  </si>
  <si>
    <t>ZA</t>
  </si>
  <si>
    <t xml:space="preserve">Persons aged 15 to 64 years. Excluding armed forces and conscripts. </t>
  </si>
  <si>
    <t>ES</t>
  </si>
  <si>
    <t xml:space="preserve">Persons aged 16 to 74 years. Excluding compulsory military service. </t>
  </si>
  <si>
    <t>LK</t>
  </si>
  <si>
    <t xml:space="preserve">Persons aged 10 years and over. Excluding Northern and Eastern provinces. </t>
  </si>
  <si>
    <t>SE</t>
  </si>
  <si>
    <t xml:space="preserve">Persons aged 15 to 74 years; prior to 2007: 16 to 64 years. Including professional army; excluding compulsory military service. </t>
  </si>
  <si>
    <t>CH</t>
  </si>
  <si>
    <t xml:space="preserve">Persons aged 15 years and over. Excluding armed forces and seasonal border workers. Second quarter. </t>
  </si>
  <si>
    <t>Syrian Arab Republic</t>
  </si>
  <si>
    <t>SY</t>
  </si>
  <si>
    <t>Taiwan, China</t>
  </si>
  <si>
    <t>TW</t>
  </si>
  <si>
    <t>8,9</t>
  </si>
  <si>
    <t>08C</t>
  </si>
  <si>
    <t>Thailand</t>
  </si>
  <si>
    <t>TH</t>
  </si>
  <si>
    <t xml:space="preserve">Persons aged 15 years and over. Excluding armed forces. Third quarter. </t>
  </si>
  <si>
    <t>TR</t>
  </si>
  <si>
    <t>Turks and Caicos Islands</t>
  </si>
  <si>
    <t>TC</t>
  </si>
  <si>
    <t>UA</t>
  </si>
  <si>
    <t xml:space="preserve">Persons aged 15 to 70 years. </t>
  </si>
  <si>
    <t>GB</t>
  </si>
  <si>
    <t xml:space="preserve">Persons aged 16 years and over. Second quarter. </t>
  </si>
  <si>
    <t>6,9</t>
  </si>
  <si>
    <t>United States</t>
  </si>
  <si>
    <t>US</t>
  </si>
  <si>
    <t xml:space="preserve">Persons aged 16 years and over. Excluding armed forces. </t>
  </si>
  <si>
    <t>UY</t>
  </si>
  <si>
    <t xml:space="preserve">Excluding conscripts. Persons aged 14 years and over. </t>
  </si>
  <si>
    <t>VE</t>
  </si>
  <si>
    <t xml:space="preserve">Persons aged 15 years and over. Excluding armed forces. Second semester. </t>
  </si>
  <si>
    <t>PS</t>
  </si>
  <si>
    <t>"ILO employment 2007"</t>
  </si>
  <si>
    <t>ILO/LABORSTA Database</t>
  </si>
  <si>
    <t>http://laborsta.ilo.org/</t>
  </si>
  <si>
    <t>Employment/Main statistics (annual)/2C Total Employment, by occupation</t>
  </si>
  <si>
    <t>"ILO unemployment 2007"</t>
  </si>
  <si>
    <t>Employment/Main statistics (annual)/3E Unemployment, by occupation</t>
  </si>
  <si>
    <t>Table: 3E Unemployment, by occupation (Thousands)</t>
  </si>
  <si>
    <t>3A</t>
  </si>
  <si>
    <t>3X</t>
  </si>
  <si>
    <t>Unemployment, by occupation</t>
  </si>
  <si>
    <t>3E</t>
  </si>
  <si>
    <t>Unemployed seeking their first job</t>
  </si>
  <si>
    <t>UF_</t>
  </si>
  <si>
    <t>3B</t>
  </si>
  <si>
    <t>3C</t>
  </si>
  <si>
    <t>Employment office records</t>
  </si>
  <si>
    <t>FB</t>
  </si>
  <si>
    <t>Registered unemployment</t>
  </si>
  <si>
    <t xml:space="preserve">December. Men aged 15 to 61 years; women aged 15 to 56 years. </t>
  </si>
  <si>
    <t xml:space="preserve">Persons aged 15 years and over. April. </t>
  </si>
  <si>
    <t xml:space="preserve">Persons aged 15 years and over. Including the armed forces. </t>
  </si>
  <si>
    <t xml:space="preserve">Persons aged 15 years and over. Excluding residents of the `Territories┤ and indigenous persons living on reserves. </t>
  </si>
  <si>
    <t xml:space="preserve">Third quarter. Persons aged 10 years and over. </t>
  </si>
  <si>
    <t xml:space="preserve">31st December. </t>
  </si>
  <si>
    <t xml:space="preserve">Persons aged 15 years and over. Government-controlled area. </t>
  </si>
  <si>
    <t xml:space="preserve">Persons aged 15 to 66 years. </t>
  </si>
  <si>
    <t xml:space="preserve">Persons aged 15 to 64 years. May and November. </t>
  </si>
  <si>
    <t xml:space="preserve">Persons aged 15 to 64 years. </t>
  </si>
  <si>
    <t>IN</t>
  </si>
  <si>
    <t>Work applicants</t>
  </si>
  <si>
    <t xml:space="preserve">Persons aged 14 years and over. December. </t>
  </si>
  <si>
    <t xml:space="preserve">Persons aged 14 years and over. Including persons seeking their first job. December. </t>
  </si>
  <si>
    <t xml:space="preserve">Persons aged 15 years and over. Refer only to unemployed who left the previous job in the past 3 years. </t>
  </si>
  <si>
    <t xml:space="preserve">Persons aged 15 years and over. Excluding cleaners. Refer only to unemployed who left the previous job in the past 3 years. </t>
  </si>
  <si>
    <t xml:space="preserve">Persons aged 15 years and over. Including cleaners. Refer only to unemployed who left the previous job in the past 3 years. </t>
  </si>
  <si>
    <t xml:space="preserve">31st December. Age limits vary according to the year. </t>
  </si>
  <si>
    <t xml:space="preserve">Persons aged 15 years and over. Including the unemployed whose last job was 8 years ago or over. </t>
  </si>
  <si>
    <t xml:space="preserve">Persons aged 16 to 64 years. 31st December. </t>
  </si>
  <si>
    <t xml:space="preserve">Persons aged 10 years and over. January. </t>
  </si>
  <si>
    <t xml:space="preserve">Persons aged 14 years and over. Metropolitan Lima. Excluding conscripts. 2007: September. </t>
  </si>
  <si>
    <t xml:space="preserve">Persons aged 15 to 74 years. Including the unemployed whose last job was 8 years ago or over. </t>
  </si>
  <si>
    <t xml:space="preserve">Persons aged 15 years and over. Data not reliable; coefficient of variation greater than 20%. </t>
  </si>
  <si>
    <t xml:space="preserve">Persons aged 16 years and over. Excluding persons temporarily laid off. </t>
  </si>
  <si>
    <t xml:space="preserve">Persons aged 16 years and over. Including sales and services elementary occupations. Excluding persons temporarily laid off. </t>
  </si>
  <si>
    <t xml:space="preserve">Persons aged 16 years and over. Excluding sales and services elementary occupations. Excluding persons temporarily laid off. </t>
  </si>
  <si>
    <t xml:space="preserve">Persons aged 15 years and over. Including the unemployed whose last job was 8 years ago or over, except for 1994-1996. </t>
  </si>
  <si>
    <t xml:space="preserve">Persons aged 15 years and over. Excluding persons on child-care leave. </t>
  </si>
  <si>
    <t xml:space="preserve">31st December. Persons aged 15 years and over. </t>
  </si>
  <si>
    <t xml:space="preserve">Persons aged 16 to 74 years. </t>
  </si>
  <si>
    <t xml:space="preserve">Persons aged 16 to 74 years. Unemployed whose last job was 3 years ago and over. </t>
  </si>
  <si>
    <t xml:space="preserve">Persons aged 15 to 74 years; prior to 2007: 16 to 64 years. </t>
  </si>
  <si>
    <t xml:space="preserve">Second quarter. Persons aged 15 years and over. </t>
  </si>
  <si>
    <t xml:space="preserve">Second quarter. Persons aged 15 years and over. 2007: Relative statistical reliability. </t>
  </si>
  <si>
    <t xml:space="preserve">Persons aged 15 years and over. Third quarter. </t>
  </si>
  <si>
    <t xml:space="preserve">Persons aged 16 years and over. </t>
  </si>
  <si>
    <t xml:space="preserve">Persons aged 15 years and over. Second semester. </t>
  </si>
  <si>
    <t>Methodenverzeichnis</t>
  </si>
  <si>
    <r>
      <t>SKL</t>
    </r>
    <r>
      <rPr>
        <b/>
        <vertAlign val="subscript"/>
        <sz val="14"/>
        <color theme="1"/>
        <rFont val="Calibri"/>
        <family val="2"/>
        <scheme val="minor"/>
      </rPr>
      <t>2007</t>
    </r>
  </si>
  <si>
    <r>
      <t>USK</t>
    </r>
    <r>
      <rPr>
        <b/>
        <vertAlign val="subscript"/>
        <sz val="14"/>
        <color theme="1"/>
        <rFont val="Calibri"/>
        <family val="2"/>
        <scheme val="minor"/>
      </rPr>
      <t>2007</t>
    </r>
  </si>
  <si>
    <r>
      <t>URSK</t>
    </r>
    <r>
      <rPr>
        <b/>
        <vertAlign val="subscript"/>
        <sz val="14"/>
        <color theme="1"/>
        <rFont val="Calibri"/>
        <family val="2"/>
        <scheme val="minor"/>
      </rPr>
      <t>2007</t>
    </r>
  </si>
  <si>
    <r>
      <t>URUS</t>
    </r>
    <r>
      <rPr>
        <b/>
        <vertAlign val="subscript"/>
        <sz val="14"/>
        <color theme="1"/>
        <rFont val="Calibri"/>
        <family val="2"/>
        <scheme val="minor"/>
      </rPr>
      <t>2007</t>
    </r>
  </si>
  <si>
    <r>
      <t>SKL</t>
    </r>
    <r>
      <rPr>
        <b/>
        <vertAlign val="subscript"/>
        <sz val="14"/>
        <color theme="1"/>
        <rFont val="Calibri"/>
        <family val="2"/>
        <scheme val="minor"/>
      </rPr>
      <t>2010</t>
    </r>
  </si>
  <si>
    <r>
      <t>USK</t>
    </r>
    <r>
      <rPr>
        <b/>
        <vertAlign val="subscript"/>
        <sz val="14"/>
        <color theme="1"/>
        <rFont val="Calibri"/>
        <family val="2"/>
        <scheme val="minor"/>
      </rPr>
      <t>2010</t>
    </r>
  </si>
  <si>
    <r>
      <t>URSK</t>
    </r>
    <r>
      <rPr>
        <b/>
        <vertAlign val="subscript"/>
        <sz val="14"/>
        <color theme="1"/>
        <rFont val="Calibri"/>
        <family val="2"/>
        <scheme val="minor"/>
      </rPr>
      <t>2010</t>
    </r>
  </si>
  <si>
    <r>
      <t>URUS</t>
    </r>
    <r>
      <rPr>
        <b/>
        <vertAlign val="subscript"/>
        <sz val="14"/>
        <color theme="1"/>
        <rFont val="Calibri"/>
        <family val="2"/>
        <scheme val="minor"/>
      </rPr>
      <t>2010</t>
    </r>
  </si>
  <si>
    <t>Group0 entfällt je nach Datenlage</t>
  </si>
  <si>
    <t>SKL:</t>
  </si>
  <si>
    <t>USK:</t>
  </si>
  <si>
    <t>zweimal aufgeführt</t>
  </si>
  <si>
    <t>China!?</t>
  </si>
  <si>
    <t>Total:</t>
  </si>
  <si>
    <t xml:space="preserve">=&gt; wegen Abweichung: </t>
  </si>
  <si>
    <t xml:space="preserve">Verwendung der zweiten Statistik </t>
  </si>
  <si>
    <t xml:space="preserve">=&gt; wegen Abweichung der ersten Statistik: </t>
  </si>
  <si>
    <t xml:space="preserve">Verwendung dieser Statistik </t>
  </si>
  <si>
    <t>Ballungsgebiet Lima</t>
  </si>
  <si>
    <t>Ländlicher Raum</t>
  </si>
  <si>
    <t>PERU TOTAL</t>
  </si>
  <si>
    <t>unklare Gruppenaufteilung</t>
  </si>
  <si>
    <t>=&gt; Gruppe "8,0,X" wurde komplet zu USK gezählt</t>
  </si>
  <si>
    <t>(Zahlen kontrolliert)</t>
  </si>
  <si>
    <t>Gruppe U nicht in Total enthalten</t>
  </si>
  <si>
    <t xml:space="preserve">keine Verwendung dieser Daten, da </t>
  </si>
  <si>
    <t>nicht konsistent mit employment</t>
  </si>
  <si>
    <t>Verwendung dieser Daten, da aus</t>
  </si>
  <si>
    <t xml:space="preserve">ILO Labour Force Survey, wie die </t>
  </si>
  <si>
    <t>Employment Daten</t>
  </si>
  <si>
    <t xml:space="preserve">ILO Labour Force </t>
  </si>
  <si>
    <t>Survey Daten</t>
  </si>
  <si>
    <t>=&gt;Verwendung dieser Statistik, damit konsistent mit</t>
  </si>
  <si>
    <t>=&gt; siehe oben</t>
  </si>
  <si>
    <t>Gruppe 6 wurde weg-</t>
  </si>
  <si>
    <t>gelassen, da in</t>
  </si>
  <si>
    <t>Employment 2010</t>
  </si>
  <si>
    <t>nicht vorhanden</t>
  </si>
  <si>
    <t>eig. Summe</t>
  </si>
  <si>
    <t>rechnung eingefügt</t>
  </si>
  <si>
    <t>=&gt; eigene Korrektur-</t>
  </si>
  <si>
    <t>eigene Kontrollrechnung</t>
  </si>
  <si>
    <t xml:space="preserve">      no data available (2000-2008)</t>
  </si>
  <si>
    <t>Zahlen zu Baden-Württemberg</t>
  </si>
  <si>
    <t>http://www.statistik.baden-wuerttemberg.de/ArbeitsmErwerb/Landesdaten/LRt0501.asp</t>
  </si>
  <si>
    <t>Statistisches Landesamt Baden-Württemberg, Stuttgart</t>
  </si>
  <si>
    <t>Erwerbstätige in Baden-Württemberg nach Stellung im Beruf</t>
  </si>
  <si>
    <t>* Zahlen beruhen auf Hochrechnungen unter Annahme der Verteilungen ähnlicher Länder/Ländergruppen</t>
  </si>
  <si>
    <t>* Zahlen einzelner Länder beruhen auf Hochrechnungen unter Annahme der Verteilungen ähnlicher Länder/Ländergruppen</t>
  </si>
  <si>
    <t>* Zahlen beruhen auf Hochrechnungen unter Annahme der Verteilungen ähnlicher Länder/Ländergruppen. Einzelne Länder</t>
  </si>
  <si>
    <t xml:space="preserve">   mussten aufgrund fehlender Werte vernachlässigt werden (ggf. Formel anpassen)</t>
  </si>
  <si>
    <t>* Einzelne Länder mussten aufgrund fehlender Werte vernachlässigt werden (ggf. Formel anpassen)</t>
  </si>
  <si>
    <t>* Datenquelle sehr zweifelhaft</t>
  </si>
  <si>
    <t>BNX-Verteilung angenommen</t>
  </si>
  <si>
    <t>DEU-Verteilung angenommen</t>
  </si>
  <si>
    <t>BRICS-Verteilung angenommen</t>
  </si>
  <si>
    <t>NAF-Verteilung angenommen</t>
  </si>
  <si>
    <t>OCE-Verteilung angenommen</t>
  </si>
  <si>
    <t>MEA-Verteilung angenommen</t>
  </si>
  <si>
    <t>NOE-Verteilung angenommen</t>
  </si>
  <si>
    <t>OPC-Verteilung angenommen</t>
  </si>
  <si>
    <t>REU-Verteilung angenommen</t>
  </si>
  <si>
    <t>RAM-Verteilung angenommen</t>
  </si>
  <si>
    <t>RAF-Verteilung angenommen</t>
  </si>
  <si>
    <t>RAS-Verteilung angenommen</t>
  </si>
  <si>
    <t>USA-Verteilung aus 2007 angenommen</t>
  </si>
  <si>
    <t>Norway-Verteilung aus 2007 angenommen</t>
  </si>
  <si>
    <t>Malta-Verteilung aus 2010 angenommen</t>
  </si>
  <si>
    <t>United Kingdom-Verteilung aus 2007 angenommen</t>
  </si>
  <si>
    <t>Ireland-Verteilung aus 2010 angenommen</t>
  </si>
  <si>
    <t>zweifelhafte Datenlage (siehem Land in ILO unemployment 2010)</t>
  </si>
  <si>
    <t>BRICS-Verteilung angenommen // Brasil-Verteilung von 2007 angenommen / Zahlen von 2009 verwendet</t>
  </si>
  <si>
    <t xml:space="preserve">      no data available (2009-2011)</t>
  </si>
  <si>
    <t>Employed (Thousands)</t>
  </si>
  <si>
    <t>Unemployed (Thousands)</t>
  </si>
  <si>
    <t>Total (Thousands)</t>
  </si>
  <si>
    <t>Rate</t>
  </si>
  <si>
    <t>Zahlen für DEU-BAW: Germany (Rest)</t>
  </si>
  <si>
    <t>Thousands</t>
  </si>
  <si>
    <t>name</t>
  </si>
  <si>
    <t>code_wb</t>
  </si>
  <si>
    <t>variable</t>
  </si>
  <si>
    <t>unit</t>
  </si>
  <si>
    <t>y1980</t>
  </si>
  <si>
    <t>y1981</t>
  </si>
  <si>
    <t>y1982</t>
  </si>
  <si>
    <t>y1983</t>
  </si>
  <si>
    <t>y1984</t>
  </si>
  <si>
    <t>y1985</t>
  </si>
  <si>
    <t>y1986</t>
  </si>
  <si>
    <t>y1987</t>
  </si>
  <si>
    <t>y1988</t>
  </si>
  <si>
    <t>y1989</t>
  </si>
  <si>
    <t>y1990</t>
  </si>
  <si>
    <t>y1991</t>
  </si>
  <si>
    <t>y1992</t>
  </si>
  <si>
    <t>y1993</t>
  </si>
  <si>
    <t>y1994</t>
  </si>
  <si>
    <t>y1995</t>
  </si>
  <si>
    <t>y1996</t>
  </si>
  <si>
    <t>y1997</t>
  </si>
  <si>
    <t>y1998</t>
  </si>
  <si>
    <t>y1999</t>
  </si>
  <si>
    <t>y2000</t>
  </si>
  <si>
    <t>y2001</t>
  </si>
  <si>
    <t>y2002</t>
  </si>
  <si>
    <t>y2003</t>
  </si>
  <si>
    <t>y2004</t>
  </si>
  <si>
    <t>y2005</t>
  </si>
  <si>
    <t>y2006</t>
  </si>
  <si>
    <t>y2007</t>
  </si>
  <si>
    <t>y2008</t>
  </si>
  <si>
    <t>y2009</t>
  </si>
  <si>
    <t>y2010</t>
  </si>
  <si>
    <t>y2011</t>
  </si>
  <si>
    <t>y2012</t>
  </si>
  <si>
    <t>y2013</t>
  </si>
  <si>
    <t>y2014</t>
  </si>
  <si>
    <t>y2015</t>
  </si>
  <si>
    <t>y2016</t>
  </si>
  <si>
    <t>y2017</t>
  </si>
  <si>
    <t>y2018</t>
  </si>
  <si>
    <t>y2019</t>
  </si>
  <si>
    <t>y2020</t>
  </si>
  <si>
    <t>y2021</t>
  </si>
  <si>
    <t>y2022</t>
  </si>
  <si>
    <t>y2023</t>
  </si>
  <si>
    <t>y2024</t>
  </si>
  <si>
    <t>y2025</t>
  </si>
  <si>
    <t>y2026</t>
  </si>
  <si>
    <t>y2027</t>
  </si>
  <si>
    <t>y2028</t>
  </si>
  <si>
    <t>y2029</t>
  </si>
  <si>
    <t>y2030</t>
  </si>
  <si>
    <t>y2031</t>
  </si>
  <si>
    <t>y2032</t>
  </si>
  <si>
    <t>y2033</t>
  </si>
  <si>
    <t>y2034</t>
  </si>
  <si>
    <t>y2035</t>
  </si>
  <si>
    <t>y2036</t>
  </si>
  <si>
    <t>y2037</t>
  </si>
  <si>
    <t>y2038</t>
  </si>
  <si>
    <t>y2039</t>
  </si>
  <si>
    <t>y2040</t>
  </si>
  <si>
    <t>y2041</t>
  </si>
  <si>
    <t>y2042</t>
  </si>
  <si>
    <t>y2043</t>
  </si>
  <si>
    <t>y2044</t>
  </si>
  <si>
    <t>y2045</t>
  </si>
  <si>
    <t>y2046</t>
  </si>
  <si>
    <t>y2047</t>
  </si>
  <si>
    <t>y2048</t>
  </si>
  <si>
    <t>y2049</t>
  </si>
  <si>
    <t>y2050</t>
  </si>
  <si>
    <t>Albania</t>
  </si>
  <si>
    <t>ALB</t>
  </si>
  <si>
    <t>Capital stocks</t>
  </si>
  <si>
    <t>Billion constant 2005 USD</t>
  </si>
  <si>
    <t>Primary energy consumption</t>
  </si>
  <si>
    <t>Thousands barrels of oil equivalent</t>
  </si>
  <si>
    <t>Investment rate</t>
  </si>
  <si>
    <t>Percentage of GDP</t>
  </si>
  <si>
    <t>Economically active population</t>
  </si>
  <si>
    <t>Population</t>
  </si>
  <si>
    <t>Savings rate</t>
  </si>
  <si>
    <t>Secondary education</t>
  </si>
  <si>
    <t>Percentage of working-age population</t>
  </si>
  <si>
    <t>Tertiary education</t>
  </si>
  <si>
    <t>Algeria</t>
  </si>
  <si>
    <t>DZA</t>
  </si>
  <si>
    <t>Angola</t>
  </si>
  <si>
    <t>AGO</t>
  </si>
  <si>
    <t>Armenia</t>
  </si>
  <si>
    <t>ARM</t>
  </si>
  <si>
    <t>Bahamas, The</t>
  </si>
  <si>
    <t>BHS</t>
  </si>
  <si>
    <t>BHR</t>
  </si>
  <si>
    <t>Bangladesh</t>
  </si>
  <si>
    <t>BGD</t>
  </si>
  <si>
    <t>Barbados</t>
  </si>
  <si>
    <t>BRB</t>
  </si>
  <si>
    <t>Belarus</t>
  </si>
  <si>
    <t>BLR</t>
  </si>
  <si>
    <t>Belize</t>
  </si>
  <si>
    <t>BLZ</t>
  </si>
  <si>
    <t>Benin</t>
  </si>
  <si>
    <t>BEN</t>
  </si>
  <si>
    <t>BOL</t>
  </si>
  <si>
    <t>Botswana</t>
  </si>
  <si>
    <t>BWA</t>
  </si>
  <si>
    <t>BRA</t>
  </si>
  <si>
    <t>Brunei Darussalam</t>
  </si>
  <si>
    <t>BRN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</si>
  <si>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</si>
  <si>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</si>
  <si>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</si>
  <si>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</si>
  <si>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</si>
  <si>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</si>
  <si>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</si>
  <si>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</si>
  <si>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Cape Verde</t>
  </si>
  <si>
    <t>CPV</t>
  </si>
  <si>
    <t>Central African Republic</t>
  </si>
  <si>
    <t>CAF</t>
  </si>
  <si>
    <t>Chad</t>
  </si>
  <si>
    <t>TCD</t>
  </si>
  <si>
    <t>China</t>
  </si>
  <si>
    <t>CHN</t>
  </si>
  <si>
    <t>Congo, Rep.</t>
  </si>
  <si>
    <t>COG</t>
  </si>
  <si>
    <t>Cote d'Ivoire</t>
  </si>
  <si>
    <t>CIV</t>
  </si>
  <si>
    <t>Djibouti</t>
  </si>
  <si>
    <t>DJI</t>
  </si>
  <si>
    <t>Egypt, Arab Rep.</t>
  </si>
  <si>
    <t>Fiji</t>
  </si>
  <si>
    <t>FJI</t>
  </si>
  <si>
    <t>Gabon</t>
  </si>
  <si>
    <t>GAB</t>
  </si>
  <si>
    <t>Gambia, The</t>
  </si>
  <si>
    <t>GMB</t>
  </si>
  <si>
    <t>GEO</t>
  </si>
  <si>
    <t>Ghana</t>
  </si>
  <si>
    <t>GHA</t>
  </si>
  <si>
    <t>Guatemala</t>
  </si>
  <si>
    <t>GTM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</si>
  <si>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</si>
  <si>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</si>
  <si>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</si>
  <si>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</si>
  <si>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</si>
  <si>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</si>
  <si>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</si>
  <si>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</si>
  <si>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ISL</t>
  </si>
  <si>
    <t>Iran, Islamic Rep.</t>
  </si>
  <si>
    <t>Jordan</t>
  </si>
  <si>
    <t>JOR</t>
  </si>
  <si>
    <t>Kenya</t>
  </si>
  <si>
    <t>KEN</t>
  </si>
  <si>
    <t>Korea, Rep.</t>
  </si>
  <si>
    <t>Kuwait</t>
  </si>
  <si>
    <t>KWT</t>
  </si>
  <si>
    <t>Kyrgyz Republic</t>
  </si>
  <si>
    <t>Lao PDR</t>
  </si>
  <si>
    <t>LAO</t>
  </si>
  <si>
    <t>LBN</t>
  </si>
  <si>
    <t>Lesotho</t>
  </si>
  <si>
    <t>LSO</t>
  </si>
  <si>
    <t>Malawi</t>
  </si>
  <si>
    <t>MWI</t>
  </si>
  <si>
    <t>Mali</t>
  </si>
  <si>
    <t>MLI</t>
  </si>
  <si>
    <t>Mauritania</t>
  </si>
  <si>
    <t>MRT</t>
  </si>
  <si>
    <t>Moldova</t>
  </si>
  <si>
    <t>MOR</t>
  </si>
  <si>
    <t>Mozambique</t>
  </si>
  <si>
    <t>MOZ</t>
  </si>
  <si>
    <t>Nepal</t>
  </si>
  <si>
    <t>NPL</t>
  </si>
  <si>
    <t>Nicaragua</t>
  </si>
  <si>
    <t>NIC</t>
  </si>
  <si>
    <t>Niger</t>
  </si>
  <si>
    <t>NER</t>
  </si>
  <si>
    <t>Nigeria</t>
  </si>
  <si>
    <t>NGA</t>
  </si>
  <si>
    <t>Oman</t>
  </si>
  <si>
    <t>OMN</t>
  </si>
  <si>
    <t>PAK</t>
  </si>
  <si>
    <t>Papua New Guinea</t>
  </si>
  <si>
    <t>PNG</t>
  </si>
  <si>
    <t>QAT</t>
  </si>
  <si>
    <t>ROM</t>
  </si>
  <si>
    <t>Rwanda</t>
  </si>
  <si>
    <t>RWA</t>
  </si>
  <si>
    <t>SAU</t>
  </si>
  <si>
    <t>Senegal</t>
  </si>
  <si>
    <t>SEN</t>
  </si>
  <si>
    <t>Sierra Leone</t>
  </si>
  <si>
    <t>SLE</t>
  </si>
  <si>
    <t>SGP</t>
  </si>
  <si>
    <t>Slovak Republic</t>
  </si>
  <si>
    <t>Solomon Islands</t>
  </si>
  <si>
    <t>SLB</t>
  </si>
  <si>
    <t>St. Lucia</t>
  </si>
  <si>
    <t>LCA</t>
  </si>
  <si>
    <t>St. Vincent and the Grenadines</t>
  </si>
  <si>
    <t>VCT</t>
  </si>
  <si>
    <t>Sudan</t>
  </si>
  <si>
    <t>SDN</t>
  </si>
  <si>
    <t>Suriname</t>
  </si>
  <si>
    <t>SUR</t>
  </si>
  <si>
    <t>Swaziland</t>
  </si>
  <si>
    <t>SYR</t>
  </si>
  <si>
    <t>Tajikistan</t>
  </si>
  <si>
    <t>TJK</t>
  </si>
  <si>
    <t>Tanzania</t>
  </si>
  <si>
    <t>TZA</t>
  </si>
  <si>
    <t>THA</t>
  </si>
  <si>
    <t>Togo</t>
  </si>
  <si>
    <t>TGO</t>
  </si>
  <si>
    <t>Tunisia</t>
  </si>
  <si>
    <t>TUN</t>
  </si>
  <si>
    <t>Uganda</t>
  </si>
  <si>
    <t>UGA</t>
  </si>
  <si>
    <t>United Arab Emirates</t>
  </si>
  <si>
    <t>ARE</t>
  </si>
  <si>
    <t>Vanuatu</t>
  </si>
  <si>
    <t>VUT</t>
  </si>
  <si>
    <t>Venezuela, RB</t>
  </si>
  <si>
    <t>Vietnam</t>
  </si>
  <si>
    <t>VNM</t>
  </si>
  <si>
    <t>Yemen, Rep.</t>
  </si>
  <si>
    <t>YEM</t>
  </si>
  <si>
    <t>CEPII/Databases &amp; models/Baseline</t>
  </si>
  <si>
    <t>http://www.cepii.fr/anglaisgraph/bdd/baseline.htm</t>
  </si>
  <si>
    <t>Years:</t>
  </si>
  <si>
    <t>1980-2050</t>
  </si>
  <si>
    <t>Extracted on 25/04/2013</t>
  </si>
  <si>
    <r>
      <rPr>
        <sz val="18"/>
        <color theme="1"/>
        <rFont val="Calibri"/>
        <family val="2"/>
        <scheme val="minor"/>
      </rPr>
      <t>European Commission:</t>
    </r>
    <r>
      <rPr>
        <b/>
        <sz val="18"/>
        <color theme="1"/>
        <rFont val="Calibri"/>
        <family val="2"/>
        <scheme val="minor"/>
      </rPr>
      <t xml:space="preserve"> The 2012 Ageing Report - Economic and budgetary projections for the 27 EU Member States (2010-2060)</t>
    </r>
  </si>
  <si>
    <t>http://ec.europa.eu/economy_finance/publications/european_economy/2012/2012-ageing-report_en.htm</t>
  </si>
  <si>
    <t>European Commission/The 2012 Ageing Report - Economic and budgetary projections for the 27 EU Member States (2010-2060)</t>
  </si>
  <si>
    <t>Statistiken liegen als Excel-Dateien vor (bei Google suchen)</t>
  </si>
  <si>
    <t>Ch 10-60</t>
  </si>
  <si>
    <t>EL</t>
  </si>
  <si>
    <t>LU</t>
  </si>
  <si>
    <t>UK</t>
  </si>
  <si>
    <t>EU27</t>
  </si>
  <si>
    <t>EA17</t>
  </si>
  <si>
    <t>Employment Growth-Rate</t>
  </si>
  <si>
    <t>Czech Republik</t>
  </si>
  <si>
    <t>United-Kingdom</t>
  </si>
  <si>
    <t>European Union</t>
  </si>
  <si>
    <t>Euro-Area</t>
  </si>
  <si>
    <t>Code</t>
  </si>
  <si>
    <t>Labor Force 15-64 (thousands)</t>
  </si>
  <si>
    <t>Labor Force 20-64 (thousands)</t>
  </si>
  <si>
    <t>Employment Rate (15-64)</t>
  </si>
  <si>
    <t>Employment Rate (20-64)</t>
  </si>
  <si>
    <t>Employment Rate (15-74)</t>
  </si>
  <si>
    <t>Unmployment Rate (15-64)</t>
  </si>
  <si>
    <t>Unmployment Rate (20-64)</t>
  </si>
  <si>
    <t>Unmployment Rate (15-74)</t>
  </si>
  <si>
    <t>Employment (20-64) (in millions)</t>
  </si>
  <si>
    <t>Number of teachers (in thousands) - Tertiary education (ISCED5&amp;6)</t>
  </si>
  <si>
    <t>Education spending as % of GDP - Total - Baseline</t>
  </si>
  <si>
    <t>2000-2006</t>
  </si>
  <si>
    <t>2006-2025</t>
  </si>
  <si>
    <t>2025-2050</t>
  </si>
  <si>
    <t>2007-2025</t>
  </si>
  <si>
    <t>2026-2050</t>
  </si>
  <si>
    <t>Population growth, average annual</t>
  </si>
  <si>
    <t>Australia-New Zealand</t>
  </si>
  <si>
    <t>EU27 + EFTA</t>
  </si>
  <si>
    <t>OPEC + Other oil producers</t>
  </si>
  <si>
    <t>Rest of the World</t>
  </si>
  <si>
    <t>Total World</t>
  </si>
  <si>
    <t>2. Defined as employment as a percentage of population aged 15 and over. Source: Authors' calculations.</t>
  </si>
  <si>
    <r>
      <t>Employment rates</t>
    </r>
    <r>
      <rPr>
        <b/>
        <vertAlign val="superscript"/>
        <sz val="11"/>
        <color theme="1"/>
        <rFont val="Calibri"/>
        <family val="2"/>
        <scheme val="minor"/>
      </rPr>
      <t>2</t>
    </r>
    <r>
      <rPr>
        <b/>
        <sz val="11"/>
        <color theme="1"/>
        <rFont val="Calibri"/>
        <family val="2"/>
        <scheme val="minor"/>
      </rPr>
      <t>, average</t>
    </r>
  </si>
  <si>
    <r>
      <t>Table 3. Baseline economic scenario: population and employment projections</t>
    </r>
    <r>
      <rPr>
        <vertAlign val="superscript"/>
        <sz val="11"/>
        <color theme="1"/>
        <rFont val="Calibri"/>
        <family val="2"/>
        <scheme val="minor"/>
      </rPr>
      <t>1</t>
    </r>
  </si>
  <si>
    <t>Citation:</t>
  </si>
  <si>
    <t>Duval, R. and C. de la Maisonneuve (2009), “Long-Run GDP Growth Framework and Scenarios for the World Economy”, OECD Economics Department Working Papers, No. 663, OECD Publishing.</t>
  </si>
  <si>
    <t>http://dx.doi.org/10.1787/227205684023</t>
  </si>
  <si>
    <t>"Paper_1 Project"</t>
  </si>
  <si>
    <t>"EC Project"</t>
  </si>
  <si>
    <t>Duval, R. and C. de la Maisonneuve</t>
  </si>
  <si>
    <t>(2009)</t>
  </si>
  <si>
    <t>“Long-Run GDP Growth Framework and Scenarios for the World Economy”</t>
  </si>
  <si>
    <t>Page 25</t>
  </si>
  <si>
    <t>Table 3</t>
  </si>
  <si>
    <t>1. The long-term growth framework is applied at the individual country level. The geographical disaggregation of the world economy (2008).</t>
  </si>
  <si>
    <t xml:space="preserve">presented here matches that of the OECD ENV-Linkages model, as used in Burniaux  et al. </t>
  </si>
  <si>
    <t>"MaGE Project"</t>
  </si>
  <si>
    <t xml:space="preserve">of the working-age population having a secondary or tertiary diploma. It is calculated based on Barro &amp; Lee dataset (2010, revision 1.2) of education attainment for each five-year-age-group. This data is available </t>
  </si>
  <si>
    <t>for 146 countries, every five years from 1950 to 2010.</t>
  </si>
  <si>
    <t>Jean Fouré, Agnès Bénassy-Quéré &amp; Lionel Fontagné</t>
  </si>
  <si>
    <t>The Great Shift: Macroeconomic projections for the world economy at the 2050 horizon</t>
  </si>
  <si>
    <t>(MaGE)</t>
  </si>
  <si>
    <t>OECD Environmental Outlook to 2050 - © OECD 2012</t>
  </si>
  <si>
    <t>Chapter 2</t>
  </si>
  <si>
    <t>Average annual population and employment growth rates, 2010-2050</t>
  </si>
  <si>
    <t>Version 1 - Last updated: 26-Jan-2012</t>
  </si>
  <si>
    <t>Japan &amp; Korea</t>
  </si>
  <si>
    <t>EU27 &amp; EFTA</t>
  </si>
  <si>
    <t>M.East &amp; N.Africa</t>
  </si>
  <si>
    <t>Rest of the world</t>
  </si>
  <si>
    <t>Wikipedia</t>
  </si>
  <si>
    <r>
      <rPr>
        <u/>
        <sz val="11"/>
        <color theme="1"/>
        <rFont val="Calibri"/>
        <family val="2"/>
        <scheme val="minor"/>
      </rPr>
      <t>Labour force</t>
    </r>
    <r>
      <rPr>
        <sz val="11"/>
        <color theme="1"/>
        <rFont val="Calibri"/>
        <family val="2"/>
        <scheme val="minor"/>
      </rPr>
      <t xml:space="preserve"> (1980-2008) data are built based on UN population estimates by five-year age group (2010 revision) and activity rates by gender and age groups from the ILO. Human capital is proxied by the share </t>
    </r>
  </si>
  <si>
    <t>Comments</t>
  </si>
  <si>
    <t>http://www.businessdictionary.com</t>
  </si>
  <si>
    <r>
      <rPr>
        <u/>
        <sz val="11"/>
        <color theme="1"/>
        <rFont val="Calibri"/>
        <family val="2"/>
        <scheme val="minor"/>
      </rPr>
      <t>Economically active population:</t>
    </r>
    <r>
      <rPr>
        <sz val="11"/>
        <color theme="1"/>
        <rFont val="Calibri"/>
        <family val="2"/>
        <scheme val="minor"/>
      </rPr>
      <t xml:space="preserve"> The fraction of a population that is either employed or actively seeking employment.</t>
    </r>
  </si>
  <si>
    <r>
      <t xml:space="preserve">The </t>
    </r>
    <r>
      <rPr>
        <u/>
        <sz val="11"/>
        <color theme="1"/>
        <rFont val="Calibri"/>
        <family val="2"/>
        <scheme val="minor"/>
      </rPr>
      <t>labor force participation rate</t>
    </r>
    <r>
      <rPr>
        <sz val="11"/>
        <color theme="1"/>
        <rFont val="Calibri"/>
        <family val="2"/>
        <scheme val="minor"/>
      </rPr>
      <t xml:space="preserve"> is the ratio between the labor force and the overall size of their cohort (national population of the same age range)</t>
    </r>
  </si>
  <si>
    <r>
      <rPr>
        <u/>
        <sz val="11"/>
        <color theme="1"/>
        <rFont val="Calibri"/>
        <family val="2"/>
        <scheme val="minor"/>
      </rPr>
      <t>Unemployed person</t>
    </r>
    <r>
      <rPr>
        <sz val="11"/>
        <color theme="1"/>
        <rFont val="Calibri"/>
        <family val="2"/>
        <scheme val="minor"/>
      </rPr>
      <t>: person not currently employed but actively seeking work</t>
    </r>
  </si>
  <si>
    <t>=&gt; Kohortenanalyse wird nur für einen Teil der OECD Länder durchgeführt</t>
  </si>
  <si>
    <t>it provides an indication of the relative size of the supply of labour available to engage 
in the production of goods and services.</t>
  </si>
  <si>
    <t>ILO - KILM - Labour force participation rate</t>
  </si>
  <si>
    <r>
      <t xml:space="preserve">The </t>
    </r>
    <r>
      <rPr>
        <u/>
        <sz val="11"/>
        <color theme="1"/>
        <rFont val="Calibri"/>
        <family val="2"/>
        <scheme val="minor"/>
      </rPr>
      <t>labour force participation rate</t>
    </r>
    <r>
      <rPr>
        <sz val="11"/>
        <color theme="1"/>
        <rFont val="Calibri"/>
        <family val="2"/>
        <scheme val="minor"/>
      </rPr>
      <t xml:space="preserve"> is a measure of the proportion of a country’s workingage population that engages actively in the labour market, either by working or looking for 
work;</t>
    </r>
  </si>
  <si>
    <r>
      <rPr>
        <u/>
        <sz val="11"/>
        <color theme="1"/>
        <rFont val="Calibri"/>
        <family val="2"/>
        <scheme val="minor"/>
      </rPr>
      <t>Labor force</t>
    </r>
    <r>
      <rPr>
        <sz val="11"/>
        <color theme="1"/>
        <rFont val="Calibri"/>
        <family val="2"/>
        <scheme val="minor"/>
      </rPr>
      <t>: size of those employed plus those unemployed</t>
    </r>
  </si>
  <si>
    <t>Baden-Württemberg</t>
  </si>
  <si>
    <t>Labor Force</t>
  </si>
  <si>
    <t>Rest of OECD</t>
  </si>
  <si>
    <t>OEC</t>
  </si>
  <si>
    <t>basiert auf venezuela</t>
  </si>
  <si>
    <t>Arabian World</t>
  </si>
  <si>
    <t>ARB</t>
  </si>
  <si>
    <t>ROW</t>
  </si>
  <si>
    <t>OPE</t>
  </si>
  <si>
    <t>BAW</t>
  </si>
  <si>
    <t>skl</t>
  </si>
  <si>
    <t>usk</t>
  </si>
  <si>
    <t>BRD gesamt</t>
  </si>
  <si>
    <t>BNL</t>
  </si>
  <si>
    <t>Spain Portugal</t>
  </si>
  <si>
    <t>OPA</t>
  </si>
  <si>
    <t>Had to multply by -1 in order to get rid of the negative sign</t>
  </si>
  <si>
    <t>Rest of Oceania</t>
  </si>
  <si>
    <t>Venezuela</t>
  </si>
  <si>
    <t>Namibia</t>
  </si>
  <si>
    <t>South Central Africa</t>
  </si>
  <si>
    <t>Zimbabwe</t>
  </si>
  <si>
    <t>Taiwan</t>
  </si>
  <si>
    <t>United States of America</t>
  </si>
  <si>
    <t>Hong Kong</t>
  </si>
  <si>
    <t>Korea Republic of</t>
  </si>
  <si>
    <t>Rest of North America</t>
  </si>
  <si>
    <t>Rest of North Africa</t>
  </si>
  <si>
    <t>Iran Islamic Republic of</t>
  </si>
  <si>
    <t>Rest of Eastern Europe</t>
  </si>
  <si>
    <t>Caribbean</t>
  </si>
  <si>
    <t>Rest of Central America</t>
  </si>
  <si>
    <t>Rest of South America</t>
  </si>
  <si>
    <t>Central Africa</t>
  </si>
  <si>
    <t>Rest of Eastern Africa</t>
  </si>
  <si>
    <t>Rest of South African Customs Union</t>
  </si>
  <si>
    <t>Rest of Western Africa</t>
  </si>
  <si>
    <t>Tanzania United Republic of</t>
  </si>
  <si>
    <t>Viet Nam</t>
  </si>
  <si>
    <t>Lao People's Democratic Republic</t>
  </si>
  <si>
    <t>Rest of East Asia</t>
  </si>
  <si>
    <t>Rest of Former Soviet Union</t>
  </si>
  <si>
    <t>Rest of South Asia</t>
  </si>
  <si>
    <t>Rest of Southeast Asia</t>
  </si>
  <si>
    <t>Rest of Western Asia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</si>
</sst>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3" formatCode="_-* #,##0.00\ _€_-;\-* #,##0.00\ _€_-;_-* &quot;-&quot;??\ _€_-;_-@_-"/>
    <numFmt numFmtId="164" formatCode="#,##0.000"/>
    <numFmt numFmtId="165" formatCode="#,##0.0"/>
    <numFmt numFmtId="166" formatCode="0.000"/>
    <numFmt numFmtId="167" formatCode="0.000000"/>
    <numFmt numFmtId="168" formatCode="0.0%"/>
    <numFmt numFmtId="169" formatCode="0.0"/>
  </numFmts>
  <fonts count="41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vertAlign val="subscript"/>
      <sz val="14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8"/>
      <color theme="4"/>
      <name val="Calibri"/>
      <family val="2"/>
      <scheme val="minor"/>
    </font>
    <font>
      <i/>
      <sz val="8"/>
      <name val="Calibri"/>
      <family val="2"/>
      <scheme val="minor"/>
    </font>
    <font>
      <sz val="11"/>
      <color rgb="FFFFC000"/>
      <name val="Calibri"/>
      <family val="2"/>
      <scheme val="minor"/>
    </font>
    <font>
      <sz val="8"/>
      <name val="Calibri"/>
      <family val="2"/>
      <scheme val="minor"/>
    </font>
    <font>
      <i/>
      <sz val="11"/>
      <color rgb="FFFFC000"/>
      <name val="Calibri"/>
      <family val="2"/>
      <scheme val="minor"/>
    </font>
    <font>
      <sz val="11"/>
      <color theme="4"/>
      <name val="Calibri"/>
      <family val="2"/>
      <scheme val="minor"/>
    </font>
    <font>
      <b/>
      <i/>
      <sz val="9"/>
      <color theme="4"/>
      <name val="Calibri"/>
      <family val="2"/>
      <scheme val="minor"/>
    </font>
    <font>
      <b/>
      <sz val="11"/>
      <color theme="4"/>
      <name val="Calibri"/>
      <family val="2"/>
      <scheme val="minor"/>
    </font>
    <font>
      <b/>
      <i/>
      <sz val="9"/>
      <color rgb="FFFFC000"/>
      <name val="Calibri"/>
      <family val="2"/>
      <scheme val="minor"/>
    </font>
    <font>
      <b/>
      <i/>
      <sz val="9"/>
      <color rgb="FFFF0000"/>
      <name val="Calibri"/>
      <family val="2"/>
      <scheme val="minor"/>
    </font>
    <font>
      <b/>
      <i/>
      <sz val="9"/>
      <color rgb="FF7030A0"/>
      <name val="Calibri"/>
      <family val="2"/>
      <scheme val="minor"/>
    </font>
    <font>
      <b/>
      <sz val="11"/>
      <color rgb="FF7030A0"/>
      <name val="Calibri"/>
      <family val="2"/>
      <scheme val="minor"/>
    </font>
    <font>
      <sz val="11"/>
      <color rgb="FF7030A0"/>
      <name val="Calibri"/>
      <family val="2"/>
      <scheme val="minor"/>
    </font>
    <font>
      <b/>
      <sz val="11"/>
      <color rgb="FFFFC000"/>
      <name val="Calibri"/>
      <family val="2"/>
      <scheme val="minor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8"/>
      <name val="Arial"/>
      <family val="2"/>
    </font>
    <font>
      <b/>
      <sz val="8"/>
      <name val="Arial"/>
      <family val="2"/>
    </font>
    <font>
      <b/>
      <vertAlign val="superscript"/>
      <sz val="11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name val="Calibri"/>
      <family val="2"/>
    </font>
    <font>
      <sz val="10"/>
      <name val="Times New Roman"/>
      <family val="1"/>
    </font>
    <font>
      <sz val="10"/>
      <name val="Arial"/>
      <family val="2"/>
    </font>
    <font>
      <sz val="10"/>
      <color theme="1"/>
      <name val="Times New Roman"/>
      <family val="2"/>
    </font>
    <font>
      <sz val="10"/>
      <color theme="1"/>
      <name val="Calibri"/>
      <family val="2"/>
    </font>
    <font>
      <u/>
      <sz val="10"/>
      <color theme="10"/>
      <name val="Arial"/>
      <family val="2"/>
    </font>
    <font>
      <u/>
      <sz val="11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0.7999511703848384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3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/>
      <diagonal/>
    </border>
    <border>
      <left style="double">
        <color indexed="64"/>
      </left>
      <right/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indexed="64"/>
      </bottom>
      <diagonal/>
    </border>
    <border>
      <left style="thin">
        <color auto="1"/>
      </left>
      <right/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/>
      <bottom style="dashed">
        <color indexed="64"/>
      </bottom>
      <diagonal/>
    </border>
    <border>
      <left/>
      <right style="double">
        <color indexed="64"/>
      </right>
      <top style="thin">
        <color auto="1"/>
      </top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 style="double">
        <color auto="1"/>
      </right>
      <top/>
      <bottom style="double">
        <color indexed="64"/>
      </bottom>
      <diagonal/>
    </border>
    <border>
      <left style="thin">
        <color auto="1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auto="1"/>
      </left>
      <right/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/>
      <diagonal/>
    </border>
    <border>
      <left/>
      <right style="thick">
        <color indexed="64"/>
      </right>
      <top/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medium">
        <color indexed="64"/>
      </bottom>
      <diagonal/>
    </border>
    <border>
      <left/>
      <right style="thick">
        <color indexed="64"/>
      </right>
      <top style="thick">
        <color indexed="64"/>
      </top>
      <bottom style="medium">
        <color indexed="64"/>
      </bottom>
      <diagonal/>
    </border>
  </borders>
  <cellStyleXfs count="17">
    <xf numFmtId="0" fontId="0" fillId="0" borderId="0"/>
    <xf numFmtId="0" fontId="7" fillId="0" borderId="0" applyNumberFormat="0" applyFill="0" applyBorder="0" applyAlignment="0" applyProtection="0"/>
    <xf numFmtId="0" fontId="25" fillId="0" borderId="0"/>
    <xf numFmtId="0" fontId="32" fillId="0" borderId="0"/>
    <xf numFmtId="43" fontId="26" fillId="0" borderId="0" applyFont="0" applyFill="0" applyBorder="0" applyAlignment="0" applyProtection="0"/>
    <xf numFmtId="0" fontId="38" fillId="0" borderId="0" applyNumberFormat="0" applyFill="0" applyBorder="0" applyAlignment="0" applyProtection="0">
      <alignment vertical="top"/>
      <protection locked="0"/>
    </xf>
    <xf numFmtId="0" fontId="34" fillId="0" borderId="0"/>
    <xf numFmtId="0" fontId="35" fillId="0" borderId="0"/>
    <xf numFmtId="0" fontId="35" fillId="0" borderId="0"/>
    <xf numFmtId="0" fontId="36" fillId="0" borderId="0"/>
    <xf numFmtId="0" fontId="34" fillId="0" borderId="0"/>
    <xf numFmtId="0" fontId="26" fillId="0" borderId="0"/>
    <xf numFmtId="0" fontId="33" fillId="0" borderId="0"/>
    <xf numFmtId="0" fontId="37" fillId="0" borderId="0"/>
    <xf numFmtId="9" fontId="32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6" fillId="0" borderId="0" applyFont="0" applyFill="0" applyBorder="0" applyAlignment="0" applyProtection="0"/>
  </cellStyleXfs>
  <cellXfs count="420">
    <xf numFmtId="0" fontId="0" fillId="0" borderId="0" xfId="0"/>
    <xf numFmtId="0" fontId="0" fillId="0" borderId="0" xfId="0" applyFill="1" applyBorder="1"/>
    <xf numFmtId="0" fontId="0" fillId="5" borderId="1" xfId="0" applyFill="1" applyBorder="1"/>
    <xf numFmtId="0" fontId="0" fillId="8" borderId="0" xfId="0" applyFill="1" applyBorder="1"/>
    <xf numFmtId="0" fontId="0" fillId="9" borderId="0" xfId="0" applyFill="1" applyBorder="1"/>
    <xf numFmtId="0" fontId="0" fillId="3" borderId="2" xfId="0" applyFill="1" applyBorder="1"/>
    <xf numFmtId="0" fontId="0" fillId="6" borderId="0" xfId="0" applyFill="1" applyBorder="1"/>
    <xf numFmtId="0" fontId="0" fillId="7" borderId="0" xfId="0" applyFill="1" applyBorder="1"/>
    <xf numFmtId="0" fontId="0" fillId="10" borderId="0" xfId="0" applyFill="1" applyBorder="1"/>
    <xf numFmtId="0" fontId="0" fillId="11" borderId="0" xfId="0" applyFill="1" applyBorder="1"/>
    <xf numFmtId="0" fontId="0" fillId="2" borderId="0" xfId="0" applyFill="1" applyBorder="1"/>
    <xf numFmtId="0" fontId="0" fillId="12" borderId="0" xfId="0" applyFill="1" applyBorder="1"/>
    <xf numFmtId="0" fontId="0" fillId="0" borderId="0" xfId="0" applyFill="1"/>
    <xf numFmtId="0" fontId="0" fillId="0" borderId="3" xfId="0" applyBorder="1"/>
    <xf numFmtId="0" fontId="0" fillId="13" borderId="0" xfId="0" applyFill="1" applyBorder="1"/>
    <xf numFmtId="0" fontId="0" fillId="14" borderId="0" xfId="0" applyFill="1" applyBorder="1"/>
    <xf numFmtId="0" fontId="0" fillId="15" borderId="0" xfId="0" applyFill="1" applyBorder="1"/>
    <xf numFmtId="0" fontId="0" fillId="16" borderId="0" xfId="0" applyFill="1" applyBorder="1"/>
    <xf numFmtId="0" fontId="0" fillId="17" borderId="0" xfId="0" applyFill="1" applyBorder="1"/>
    <xf numFmtId="0" fontId="0" fillId="18" borderId="0" xfId="0" applyFill="1" applyBorder="1"/>
    <xf numFmtId="0" fontId="0" fillId="19" borderId="0" xfId="0" applyFill="1" applyBorder="1"/>
    <xf numFmtId="0" fontId="0" fillId="20" borderId="0" xfId="0" applyFill="1" applyBorder="1"/>
    <xf numFmtId="0" fontId="0" fillId="21" borderId="0" xfId="0" applyFill="1" applyBorder="1"/>
    <xf numFmtId="0" fontId="0" fillId="22" borderId="0" xfId="0" applyFill="1" applyBorder="1"/>
    <xf numFmtId="0" fontId="0" fillId="23" borderId="0" xfId="0" applyFill="1" applyBorder="1"/>
    <xf numFmtId="0" fontId="0" fillId="24" borderId="0" xfId="0" applyFill="1" applyBorder="1"/>
    <xf numFmtId="0" fontId="0" fillId="25" borderId="0" xfId="0" applyFill="1" applyBorder="1"/>
    <xf numFmtId="0" fontId="0" fillId="26" borderId="0" xfId="0" applyFill="1" applyBorder="1"/>
    <xf numFmtId="0" fontId="3" fillId="26" borderId="3" xfId="0" applyFont="1" applyFill="1" applyBorder="1"/>
    <xf numFmtId="0" fontId="3" fillId="25" borderId="3" xfId="0" applyFont="1" applyFill="1" applyBorder="1"/>
    <xf numFmtId="0" fontId="0" fillId="27" borderId="0" xfId="0" applyFill="1" applyBorder="1"/>
    <xf numFmtId="0" fontId="0" fillId="4" borderId="0" xfId="0" applyFill="1" applyBorder="1"/>
    <xf numFmtId="0" fontId="0" fillId="28" borderId="0" xfId="0" applyFill="1" applyBorder="1"/>
    <xf numFmtId="0" fontId="0" fillId="22" borderId="1" xfId="0" applyFill="1" applyBorder="1"/>
    <xf numFmtId="0" fontId="3" fillId="22" borderId="3" xfId="0" applyFont="1" applyFill="1" applyBorder="1"/>
    <xf numFmtId="0" fontId="2" fillId="0" borderId="7" xfId="0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5" fillId="2" borderId="13" xfId="0" applyFont="1" applyFill="1" applyBorder="1"/>
    <xf numFmtId="0" fontId="5" fillId="2" borderId="14" xfId="0" applyFont="1" applyFill="1" applyBorder="1" applyAlignment="1">
      <alignment horizontal="center"/>
    </xf>
    <xf numFmtId="0" fontId="4" fillId="0" borderId="16" xfId="0" applyFont="1" applyBorder="1"/>
    <xf numFmtId="0" fontId="2" fillId="0" borderId="0" xfId="0" applyFont="1"/>
    <xf numFmtId="0" fontId="6" fillId="0" borderId="0" xfId="0" applyFont="1"/>
    <xf numFmtId="0" fontId="0" fillId="0" borderId="0" xfId="0" applyFont="1"/>
    <xf numFmtId="0" fontId="7" fillId="0" borderId="0" xfId="1"/>
    <xf numFmtId="0" fontId="0" fillId="0" borderId="0" xfId="0" applyAlignment="1">
      <alignment horizontal="left"/>
    </xf>
    <xf numFmtId="0" fontId="0" fillId="0" borderId="0" xfId="0" quotePrefix="1" applyAlignment="1">
      <alignment horizontal="right"/>
    </xf>
    <xf numFmtId="0" fontId="0" fillId="0" borderId="0" xfId="0" quotePrefix="1"/>
    <xf numFmtId="0" fontId="0" fillId="12" borderId="0" xfId="0" applyFill="1"/>
    <xf numFmtId="0" fontId="0" fillId="0" borderId="0" xfId="0" applyAlignment="1">
      <alignment horizontal="right"/>
    </xf>
    <xf numFmtId="0" fontId="0" fillId="29" borderId="0" xfId="0" applyFill="1"/>
    <xf numFmtId="0" fontId="0" fillId="29" borderId="0" xfId="0" applyFill="1" applyAlignment="1">
      <alignment horizontal="right"/>
    </xf>
    <xf numFmtId="0" fontId="9" fillId="0" borderId="0" xfId="0" applyFont="1"/>
    <xf numFmtId="0" fontId="0" fillId="0" borderId="0" xfId="0" applyFill="1" applyAlignment="1">
      <alignment horizontal="right"/>
    </xf>
    <xf numFmtId="0" fontId="0" fillId="12" borderId="0" xfId="0" applyFill="1" applyAlignment="1">
      <alignment horizontal="right"/>
    </xf>
    <xf numFmtId="0" fontId="1" fillId="12" borderId="0" xfId="0" applyFont="1" applyFill="1" applyAlignment="1">
      <alignment horizontal="right"/>
    </xf>
    <xf numFmtId="0" fontId="3" fillId="5" borderId="4" xfId="0" applyFont="1" applyFill="1" applyBorder="1"/>
    <xf numFmtId="0" fontId="3" fillId="5" borderId="8" xfId="0" applyFont="1" applyFill="1" applyBorder="1" applyAlignment="1">
      <alignment horizontal="center"/>
    </xf>
    <xf numFmtId="0" fontId="3" fillId="3" borderId="5" xfId="0" applyFont="1" applyFill="1" applyBorder="1"/>
    <xf numFmtId="0" fontId="3" fillId="7" borderId="3" xfId="0" applyFont="1" applyFill="1" applyBorder="1"/>
    <xf numFmtId="0" fontId="3" fillId="7" borderId="7" xfId="0" applyFont="1" applyFill="1" applyBorder="1" applyAlignment="1">
      <alignment horizontal="center"/>
    </xf>
    <xf numFmtId="0" fontId="3" fillId="6" borderId="3" xfId="0" applyFont="1" applyFill="1" applyBorder="1"/>
    <xf numFmtId="0" fontId="3" fillId="6" borderId="7" xfId="0" applyFont="1" applyFill="1" applyBorder="1" applyAlignment="1">
      <alignment horizontal="center"/>
    </xf>
    <xf numFmtId="0" fontId="3" fillId="9" borderId="3" xfId="0" applyFont="1" applyFill="1" applyBorder="1"/>
    <xf numFmtId="0" fontId="3" fillId="9" borderId="7" xfId="0" applyFont="1" applyFill="1" applyBorder="1" applyAlignment="1">
      <alignment horizontal="center"/>
    </xf>
    <xf numFmtId="0" fontId="3" fillId="11" borderId="3" xfId="0" applyFont="1" applyFill="1" applyBorder="1"/>
    <xf numFmtId="0" fontId="3" fillId="11" borderId="7" xfId="0" applyFont="1" applyFill="1" applyBorder="1" applyAlignment="1">
      <alignment horizontal="center"/>
    </xf>
    <xf numFmtId="0" fontId="3" fillId="2" borderId="3" xfId="0" applyFont="1" applyFill="1" applyBorder="1"/>
    <xf numFmtId="0" fontId="3" fillId="2" borderId="7" xfId="0" applyFont="1" applyFill="1" applyBorder="1" applyAlignment="1">
      <alignment horizontal="center"/>
    </xf>
    <xf numFmtId="0" fontId="3" fillId="8" borderId="3" xfId="0" applyFont="1" applyFill="1" applyBorder="1"/>
    <xf numFmtId="0" fontId="3" fillId="8" borderId="7" xfId="0" applyFont="1" applyFill="1" applyBorder="1" applyAlignment="1">
      <alignment horizontal="center"/>
    </xf>
    <xf numFmtId="0" fontId="3" fillId="12" borderId="3" xfId="0" applyFont="1" applyFill="1" applyBorder="1"/>
    <xf numFmtId="0" fontId="3" fillId="12" borderId="7" xfId="0" applyFont="1" applyFill="1" applyBorder="1" applyAlignment="1">
      <alignment horizontal="center"/>
    </xf>
    <xf numFmtId="0" fontId="3" fillId="10" borderId="3" xfId="0" applyFont="1" applyFill="1" applyBorder="1"/>
    <xf numFmtId="0" fontId="3" fillId="10" borderId="7" xfId="0" applyFont="1" applyFill="1" applyBorder="1" applyAlignment="1">
      <alignment horizontal="center"/>
    </xf>
    <xf numFmtId="0" fontId="3" fillId="15" borderId="3" xfId="0" applyFont="1" applyFill="1" applyBorder="1"/>
    <xf numFmtId="0" fontId="3" fillId="15" borderId="7" xfId="0" applyFont="1" applyFill="1" applyBorder="1" applyAlignment="1">
      <alignment horizontal="center"/>
    </xf>
    <xf numFmtId="0" fontId="3" fillId="13" borderId="3" xfId="0" applyFont="1" applyFill="1" applyBorder="1"/>
    <xf numFmtId="0" fontId="3" fillId="13" borderId="7" xfId="0" applyFont="1" applyFill="1" applyBorder="1" applyAlignment="1">
      <alignment horizontal="center"/>
    </xf>
    <xf numFmtId="0" fontId="3" fillId="20" borderId="3" xfId="0" applyFont="1" applyFill="1" applyBorder="1"/>
    <xf numFmtId="0" fontId="3" fillId="20" borderId="7" xfId="0" applyFont="1" applyFill="1" applyBorder="1" applyAlignment="1">
      <alignment horizontal="center"/>
    </xf>
    <xf numFmtId="0" fontId="3" fillId="19" borderId="3" xfId="0" applyFont="1" applyFill="1" applyBorder="1"/>
    <xf numFmtId="0" fontId="3" fillId="19" borderId="7" xfId="0" applyFont="1" applyFill="1" applyBorder="1" applyAlignment="1">
      <alignment horizontal="center"/>
    </xf>
    <xf numFmtId="0" fontId="3" fillId="18" borderId="3" xfId="0" applyFont="1" applyFill="1" applyBorder="1"/>
    <xf numFmtId="0" fontId="3" fillId="18" borderId="7" xfId="0" applyFont="1" applyFill="1" applyBorder="1" applyAlignment="1">
      <alignment horizontal="center"/>
    </xf>
    <xf numFmtId="0" fontId="3" fillId="16" borderId="3" xfId="0" applyFont="1" applyFill="1" applyBorder="1"/>
    <xf numFmtId="0" fontId="3" fillId="16" borderId="7" xfId="0" applyFont="1" applyFill="1" applyBorder="1" applyAlignment="1">
      <alignment horizontal="center"/>
    </xf>
    <xf numFmtId="0" fontId="3" fillId="17" borderId="3" xfId="0" applyFont="1" applyFill="1" applyBorder="1"/>
    <xf numFmtId="0" fontId="3" fillId="17" borderId="7" xfId="0" applyFont="1" applyFill="1" applyBorder="1" applyAlignment="1">
      <alignment horizontal="center"/>
    </xf>
    <xf numFmtId="0" fontId="3" fillId="23" borderId="3" xfId="0" applyFont="1" applyFill="1" applyBorder="1"/>
    <xf numFmtId="0" fontId="3" fillId="23" borderId="7" xfId="0" applyFont="1" applyFill="1" applyBorder="1" applyAlignment="1">
      <alignment horizontal="center"/>
    </xf>
    <xf numFmtId="0" fontId="3" fillId="14" borderId="3" xfId="0" applyFont="1" applyFill="1" applyBorder="1"/>
    <xf numFmtId="0" fontId="3" fillId="14" borderId="7" xfId="0" applyFont="1" applyFill="1" applyBorder="1" applyAlignment="1">
      <alignment horizontal="center"/>
    </xf>
    <xf numFmtId="0" fontId="3" fillId="21" borderId="3" xfId="0" applyFont="1" applyFill="1" applyBorder="1"/>
    <xf numFmtId="0" fontId="3" fillId="21" borderId="7" xfId="0" applyFont="1" applyFill="1" applyBorder="1" applyAlignment="1">
      <alignment horizontal="center"/>
    </xf>
    <xf numFmtId="0" fontId="3" fillId="26" borderId="7" xfId="0" applyFont="1" applyFill="1" applyBorder="1" applyAlignment="1">
      <alignment horizontal="center"/>
    </xf>
    <xf numFmtId="0" fontId="3" fillId="25" borderId="7" xfId="0" applyFont="1" applyFill="1" applyBorder="1" applyAlignment="1">
      <alignment horizontal="center"/>
    </xf>
    <xf numFmtId="0" fontId="3" fillId="24" borderId="3" xfId="0" applyFont="1" applyFill="1" applyBorder="1"/>
    <xf numFmtId="0" fontId="3" fillId="24" borderId="7" xfId="0" applyFont="1" applyFill="1" applyBorder="1" applyAlignment="1">
      <alignment horizontal="center"/>
    </xf>
    <xf numFmtId="0" fontId="3" fillId="27" borderId="3" xfId="0" applyFont="1" applyFill="1" applyBorder="1"/>
    <xf numFmtId="0" fontId="3" fillId="27" borderId="7" xfId="0" applyFont="1" applyFill="1" applyBorder="1" applyAlignment="1">
      <alignment horizontal="center"/>
    </xf>
    <xf numFmtId="0" fontId="3" fillId="4" borderId="3" xfId="0" applyFont="1" applyFill="1" applyBorder="1"/>
    <xf numFmtId="0" fontId="3" fillId="4" borderId="7" xfId="0" applyFont="1" applyFill="1" applyBorder="1" applyAlignment="1">
      <alignment horizontal="center"/>
    </xf>
    <xf numFmtId="0" fontId="3" fillId="28" borderId="3" xfId="0" applyFont="1" applyFill="1" applyBorder="1"/>
    <xf numFmtId="0" fontId="3" fillId="28" borderId="7" xfId="0" applyFont="1" applyFill="1" applyBorder="1" applyAlignment="1">
      <alignment horizontal="center"/>
    </xf>
    <xf numFmtId="0" fontId="3" fillId="22" borderId="7" xfId="0" applyFont="1" applyFill="1" applyBorder="1" applyAlignment="1">
      <alignment horizontal="center"/>
    </xf>
    <xf numFmtId="0" fontId="3" fillId="22" borderId="4" xfId="0" applyFont="1" applyFill="1" applyBorder="1"/>
    <xf numFmtId="0" fontId="3" fillId="22" borderId="8" xfId="0" applyFont="1" applyFill="1" applyBorder="1" applyAlignment="1">
      <alignment horizontal="center"/>
    </xf>
    <xf numFmtId="0" fontId="10" fillId="12" borderId="0" xfId="0" applyFont="1" applyFill="1" applyAlignment="1">
      <alignment horizontal="right"/>
    </xf>
    <xf numFmtId="0" fontId="0" fillId="0" borderId="0" xfId="0" applyNumberFormat="1" applyFill="1"/>
    <xf numFmtId="0" fontId="0" fillId="0" borderId="0" xfId="0" applyNumberFormat="1" applyFill="1" applyBorder="1"/>
    <xf numFmtId="0" fontId="3" fillId="12" borderId="0" xfId="0" applyFont="1" applyFill="1"/>
    <xf numFmtId="3" fontId="3" fillId="12" borderId="0" xfId="0" applyNumberFormat="1" applyFont="1" applyFill="1"/>
    <xf numFmtId="0" fontId="3" fillId="12" borderId="0" xfId="0" applyFont="1" applyFill="1" applyAlignment="1">
      <alignment horizontal="right"/>
    </xf>
    <xf numFmtId="164" fontId="0" fillId="0" borderId="0" xfId="0" applyNumberFormat="1"/>
    <xf numFmtId="164" fontId="0" fillId="12" borderId="0" xfId="0" applyNumberFormat="1" applyFill="1"/>
    <xf numFmtId="164" fontId="3" fillId="12" borderId="0" xfId="0" applyNumberFormat="1" applyFont="1" applyFill="1"/>
    <xf numFmtId="164" fontId="0" fillId="29" borderId="0" xfId="0" applyNumberFormat="1" applyFill="1"/>
    <xf numFmtId="164" fontId="0" fillId="0" borderId="0" xfId="0" applyNumberFormat="1" applyFill="1"/>
    <xf numFmtId="164" fontId="10" fillId="12" borderId="0" xfId="0" applyNumberFormat="1" applyFont="1" applyFill="1"/>
    <xf numFmtId="164" fontId="0" fillId="0" borderId="0" xfId="0" applyNumberFormat="1" applyFill="1" applyAlignment="1">
      <alignment horizontal="left"/>
    </xf>
    <xf numFmtId="164" fontId="0" fillId="12" borderId="0" xfId="0" quotePrefix="1" applyNumberFormat="1" applyFill="1"/>
    <xf numFmtId="164" fontId="0" fillId="12" borderId="0" xfId="0" applyNumberFormat="1" applyFill="1" applyAlignment="1">
      <alignment horizontal="left"/>
    </xf>
    <xf numFmtId="164" fontId="2" fillId="0" borderId="0" xfId="0" applyNumberFormat="1" applyFont="1"/>
    <xf numFmtId="164" fontId="1" fillId="12" borderId="0" xfId="0" applyNumberFormat="1" applyFont="1" applyFill="1"/>
    <xf numFmtId="164" fontId="0" fillId="12" borderId="0" xfId="0" applyNumberFormat="1" applyFill="1" applyBorder="1"/>
    <xf numFmtId="0" fontId="0" fillId="12" borderId="0" xfId="0" applyFill="1" applyBorder="1" applyAlignment="1">
      <alignment horizontal="right"/>
    </xf>
    <xf numFmtId="0" fontId="0" fillId="12" borderId="17" xfId="0" applyFill="1" applyBorder="1"/>
    <xf numFmtId="164" fontId="0" fillId="12" borderId="17" xfId="0" applyNumberFormat="1" applyFill="1" applyBorder="1"/>
    <xf numFmtId="0" fontId="0" fillId="12" borderId="17" xfId="0" applyFill="1" applyBorder="1" applyAlignment="1">
      <alignment horizontal="right"/>
    </xf>
    <xf numFmtId="165" fontId="0" fillId="0" borderId="6" xfId="0" applyNumberFormat="1" applyFill="1" applyBorder="1"/>
    <xf numFmtId="0" fontId="3" fillId="29" borderId="0" xfId="0" applyFont="1" applyFill="1" applyAlignment="1">
      <alignment horizontal="right"/>
    </xf>
    <xf numFmtId="164" fontId="3" fillId="29" borderId="0" xfId="0" applyNumberFormat="1" applyFont="1" applyFill="1"/>
    <xf numFmtId="0" fontId="3" fillId="0" borderId="0" xfId="0" applyFont="1" applyAlignment="1">
      <alignment horizontal="right"/>
    </xf>
    <xf numFmtId="164" fontId="3" fillId="0" borderId="0" xfId="0" applyNumberFormat="1" applyFont="1"/>
    <xf numFmtId="3" fontId="0" fillId="29" borderId="0" xfId="0" applyNumberFormat="1" applyFill="1"/>
    <xf numFmtId="0" fontId="1" fillId="29" borderId="0" xfId="0" applyFont="1" applyFill="1"/>
    <xf numFmtId="0" fontId="10" fillId="29" borderId="0" xfId="0" applyFont="1" applyFill="1"/>
    <xf numFmtId="166" fontId="0" fillId="0" borderId="0" xfId="0" applyNumberFormat="1"/>
    <xf numFmtId="166" fontId="0" fillId="29" borderId="0" xfId="0" applyNumberFormat="1" applyFill="1"/>
    <xf numFmtId="166" fontId="10" fillId="29" borderId="0" xfId="0" applyNumberFormat="1" applyFont="1" applyFill="1"/>
    <xf numFmtId="166" fontId="0" fillId="12" borderId="0" xfId="0" applyNumberFormat="1" applyFill="1"/>
    <xf numFmtId="166" fontId="0" fillId="0" borderId="0" xfId="0" applyNumberFormat="1" applyFill="1"/>
    <xf numFmtId="0" fontId="1" fillId="12" borderId="0" xfId="0" applyFont="1" applyFill="1"/>
    <xf numFmtId="166" fontId="1" fillId="12" borderId="0" xfId="0" applyNumberFormat="1" applyFont="1" applyFill="1"/>
    <xf numFmtId="166" fontId="3" fillId="12" borderId="0" xfId="0" applyNumberFormat="1" applyFont="1" applyFill="1"/>
    <xf numFmtId="2" fontId="0" fillId="0" borderId="0" xfId="0" applyNumberFormat="1"/>
    <xf numFmtId="2" fontId="0" fillId="29" borderId="0" xfId="0" applyNumberFormat="1" applyFill="1"/>
    <xf numFmtId="2" fontId="0" fillId="12" borderId="0" xfId="0" applyNumberFormat="1" applyFill="1"/>
    <xf numFmtId="2" fontId="0" fillId="0" borderId="0" xfId="0" applyNumberFormat="1" applyFill="1"/>
    <xf numFmtId="2" fontId="1" fillId="12" borderId="0" xfId="0" applyNumberFormat="1" applyFont="1" applyFill="1"/>
    <xf numFmtId="0" fontId="3" fillId="29" borderId="0" xfId="0" applyFont="1" applyFill="1"/>
    <xf numFmtId="2" fontId="3" fillId="29" borderId="0" xfId="0" applyNumberFormat="1" applyFont="1" applyFill="1"/>
    <xf numFmtId="164" fontId="1" fillId="12" borderId="0" xfId="0" quotePrefix="1" applyNumberFormat="1" applyFont="1" applyFill="1"/>
    <xf numFmtId="2" fontId="3" fillId="12" borderId="0" xfId="0" applyNumberFormat="1" applyFont="1" applyFill="1"/>
    <xf numFmtId="2" fontId="1" fillId="29" borderId="0" xfId="0" applyNumberFormat="1" applyFont="1" applyFill="1"/>
    <xf numFmtId="0" fontId="1" fillId="29" borderId="0" xfId="0" quotePrefix="1" applyFont="1" applyFill="1"/>
    <xf numFmtId="167" fontId="1" fillId="29" borderId="0" xfId="0" applyNumberFormat="1" applyFont="1" applyFill="1"/>
    <xf numFmtId="0" fontId="2" fillId="0" borderId="0" xfId="0" applyFont="1" applyFill="1" applyBorder="1"/>
    <xf numFmtId="0" fontId="0" fillId="0" borderId="0" xfId="0" applyBorder="1"/>
    <xf numFmtId="0" fontId="4" fillId="0" borderId="0" xfId="0" applyNumberFormat="1" applyFont="1" applyFill="1" applyBorder="1"/>
    <xf numFmtId="0" fontId="4" fillId="0" borderId="0" xfId="0" applyFont="1" applyFill="1" applyBorder="1"/>
    <xf numFmtId="165" fontId="5" fillId="0" borderId="0" xfId="0" applyNumberFormat="1" applyFont="1" applyFill="1" applyBorder="1"/>
    <xf numFmtId="0" fontId="4" fillId="0" borderId="0" xfId="0" applyFont="1" applyBorder="1"/>
    <xf numFmtId="0" fontId="0" fillId="5" borderId="0" xfId="0" applyFill="1" applyBorder="1"/>
    <xf numFmtId="0" fontId="0" fillId="3" borderId="0" xfId="0" applyFill="1" applyBorder="1"/>
    <xf numFmtId="165" fontId="4" fillId="0" borderId="6" xfId="0" applyNumberFormat="1" applyFont="1" applyFill="1" applyBorder="1"/>
    <xf numFmtId="0" fontId="3" fillId="3" borderId="3" xfId="0" applyFont="1" applyFill="1" applyBorder="1"/>
    <xf numFmtId="0" fontId="3" fillId="3" borderId="7" xfId="0" applyFont="1" applyFill="1" applyBorder="1" applyAlignment="1">
      <alignment horizontal="center"/>
    </xf>
    <xf numFmtId="0" fontId="0" fillId="30" borderId="0" xfId="0" applyNumberFormat="1" applyFill="1" applyBorder="1"/>
    <xf numFmtId="0" fontId="0" fillId="30" borderId="0" xfId="0" applyFill="1" applyBorder="1"/>
    <xf numFmtId="165" fontId="24" fillId="30" borderId="6" xfId="0" applyNumberFormat="1" applyFont="1" applyFill="1" applyBorder="1"/>
    <xf numFmtId="0" fontId="24" fillId="30" borderId="0" xfId="0" applyNumberFormat="1" applyFont="1" applyFill="1" applyBorder="1"/>
    <xf numFmtId="0" fontId="24" fillId="30" borderId="0" xfId="0" applyFont="1" applyFill="1" applyBorder="1"/>
    <xf numFmtId="165" fontId="10" fillId="30" borderId="6" xfId="0" applyNumberFormat="1" applyFont="1" applyFill="1" applyBorder="1"/>
    <xf numFmtId="0" fontId="10" fillId="30" borderId="0" xfId="0" applyNumberFormat="1" applyFont="1" applyFill="1" applyBorder="1"/>
    <xf numFmtId="0" fontId="10" fillId="30" borderId="0" xfId="0" applyFont="1" applyFill="1" applyBorder="1"/>
    <xf numFmtId="0" fontId="1" fillId="30" borderId="0" xfId="0" applyFont="1" applyFill="1" applyBorder="1"/>
    <xf numFmtId="3" fontId="2" fillId="0" borderId="6" xfId="0" applyNumberFormat="1" applyFont="1" applyFill="1" applyBorder="1"/>
    <xf numFmtId="3" fontId="2" fillId="0" borderId="0" xfId="0" applyNumberFormat="1" applyFont="1" applyFill="1"/>
    <xf numFmtId="3" fontId="2" fillId="0" borderId="7" xfId="0" applyNumberFormat="1" applyFont="1" applyFill="1" applyBorder="1"/>
    <xf numFmtId="3" fontId="0" fillId="0" borderId="0" xfId="0" applyNumberFormat="1" applyFill="1"/>
    <xf numFmtId="3" fontId="5" fillId="0" borderId="15" xfId="0" applyNumberFormat="1" applyFont="1" applyFill="1" applyBorder="1"/>
    <xf numFmtId="3" fontId="5" fillId="0" borderId="16" xfId="0" applyNumberFormat="1" applyFont="1" applyFill="1" applyBorder="1"/>
    <xf numFmtId="3" fontId="5" fillId="0" borderId="12" xfId="0" applyNumberFormat="1" applyFont="1" applyFill="1" applyBorder="1"/>
    <xf numFmtId="3" fontId="13" fillId="0" borderId="10" xfId="0" applyNumberFormat="1" applyFont="1" applyFill="1" applyBorder="1"/>
    <xf numFmtId="3" fontId="13" fillId="0" borderId="1" xfId="0" applyNumberFormat="1" applyFont="1" applyFill="1" applyBorder="1"/>
    <xf numFmtId="3" fontId="13" fillId="0" borderId="8" xfId="0" applyNumberFormat="1" applyFont="1" applyFill="1" applyBorder="1"/>
    <xf numFmtId="3" fontId="0" fillId="0" borderId="8" xfId="0" applyNumberFormat="1" applyFill="1" applyBorder="1"/>
    <xf numFmtId="3" fontId="0" fillId="0" borderId="1" xfId="0" applyNumberFormat="1" applyFill="1" applyBorder="1"/>
    <xf numFmtId="3" fontId="0" fillId="0" borderId="11" xfId="0" applyNumberFormat="1" applyFill="1" applyBorder="1"/>
    <xf numFmtId="3" fontId="0" fillId="0" borderId="2" xfId="0" applyNumberFormat="1" applyFill="1" applyBorder="1"/>
    <xf numFmtId="3" fontId="0" fillId="0" borderId="9" xfId="0" applyNumberFormat="1" applyFill="1" applyBorder="1"/>
    <xf numFmtId="3" fontId="0" fillId="0" borderId="21" xfId="0" applyNumberFormat="1" applyFill="1" applyBorder="1"/>
    <xf numFmtId="3" fontId="0" fillId="0" borderId="6" xfId="0" applyNumberFormat="1" applyFill="1" applyBorder="1"/>
    <xf numFmtId="3" fontId="0" fillId="0" borderId="0" xfId="0" applyNumberFormat="1" applyFill="1" applyBorder="1"/>
    <xf numFmtId="3" fontId="13" fillId="0" borderId="7" xfId="0" applyNumberFormat="1" applyFont="1" applyFill="1" applyBorder="1" applyAlignment="1">
      <alignment vertical="center"/>
    </xf>
    <xf numFmtId="3" fontId="13" fillId="0" borderId="22" xfId="0" applyNumberFormat="1" applyFont="1" applyFill="1" applyBorder="1"/>
    <xf numFmtId="3" fontId="0" fillId="0" borderId="7" xfId="0" applyNumberFormat="1" applyFill="1" applyBorder="1"/>
    <xf numFmtId="3" fontId="3" fillId="0" borderId="6" xfId="0" applyNumberFormat="1" applyFont="1" applyFill="1" applyBorder="1"/>
    <xf numFmtId="3" fontId="3" fillId="0" borderId="0" xfId="0" applyNumberFormat="1" applyFont="1" applyFill="1" applyBorder="1"/>
    <xf numFmtId="3" fontId="3" fillId="0" borderId="22" xfId="0" applyNumberFormat="1" applyFont="1" applyFill="1" applyBorder="1"/>
    <xf numFmtId="3" fontId="0" fillId="0" borderId="7" xfId="0" applyNumberFormat="1" applyFont="1" applyFill="1" applyBorder="1"/>
    <xf numFmtId="3" fontId="0" fillId="0" borderId="22" xfId="0" applyNumberFormat="1" applyFill="1" applyBorder="1"/>
    <xf numFmtId="3" fontId="13" fillId="0" borderId="6" xfId="0" applyNumberFormat="1" applyFont="1" applyFill="1" applyBorder="1" applyAlignment="1">
      <alignment vertical="center"/>
    </xf>
    <xf numFmtId="3" fontId="13" fillId="0" borderId="0" xfId="0" applyNumberFormat="1" applyFont="1" applyFill="1" applyBorder="1"/>
    <xf numFmtId="3" fontId="3" fillId="0" borderId="7" xfId="0" applyNumberFormat="1" applyFont="1" applyFill="1" applyBorder="1"/>
    <xf numFmtId="3" fontId="12" fillId="0" borderId="6" xfId="0" applyNumberFormat="1" applyFont="1" applyFill="1" applyBorder="1" applyAlignment="1">
      <alignment vertical="center"/>
    </xf>
    <xf numFmtId="3" fontId="12" fillId="0" borderId="7" xfId="0" applyNumberFormat="1" applyFont="1" applyFill="1" applyBorder="1" applyAlignment="1">
      <alignment vertical="center"/>
    </xf>
    <xf numFmtId="3" fontId="13" fillId="0" borderId="7" xfId="0" applyNumberFormat="1" applyFont="1" applyFill="1" applyBorder="1"/>
    <xf numFmtId="3" fontId="14" fillId="0" borderId="7" xfId="0" applyNumberFormat="1" applyFont="1" applyFill="1" applyBorder="1" applyAlignment="1">
      <alignment vertical="center"/>
    </xf>
    <xf numFmtId="3" fontId="13" fillId="0" borderId="6" xfId="0" applyNumberFormat="1" applyFont="1" applyFill="1" applyBorder="1"/>
    <xf numFmtId="3" fontId="0" fillId="0" borderId="22" xfId="0" applyNumberFormat="1" applyFont="1" applyFill="1" applyBorder="1"/>
    <xf numFmtId="3" fontId="14" fillId="0" borderId="6" xfId="0" applyNumberFormat="1" applyFont="1" applyFill="1" applyBorder="1" applyAlignment="1">
      <alignment vertical="center"/>
    </xf>
    <xf numFmtId="3" fontId="13" fillId="0" borderId="22" xfId="0" applyNumberFormat="1" applyFont="1" applyFill="1" applyBorder="1" applyAlignment="1">
      <alignment vertical="center"/>
    </xf>
    <xf numFmtId="3" fontId="15" fillId="0" borderId="7" xfId="0" applyNumberFormat="1" applyFont="1" applyFill="1" applyBorder="1" applyAlignment="1">
      <alignment vertical="center"/>
    </xf>
    <xf numFmtId="3" fontId="15" fillId="0" borderId="6" xfId="0" applyNumberFormat="1" applyFont="1" applyFill="1" applyBorder="1" applyAlignment="1">
      <alignment vertical="center"/>
    </xf>
    <xf numFmtId="3" fontId="0" fillId="0" borderId="10" xfId="0" applyNumberFormat="1" applyFill="1" applyBorder="1"/>
    <xf numFmtId="3" fontId="0" fillId="0" borderId="23" xfId="0" applyNumberFormat="1" applyFill="1" applyBorder="1"/>
    <xf numFmtId="3" fontId="19" fillId="30" borderId="6" xfId="0" applyNumberFormat="1" applyFont="1" applyFill="1" applyBorder="1"/>
    <xf numFmtId="3" fontId="2" fillId="30" borderId="0" xfId="0" applyNumberFormat="1" applyFont="1" applyFill="1"/>
    <xf numFmtId="3" fontId="2" fillId="30" borderId="7" xfId="0" applyNumberFormat="1" applyFont="1" applyFill="1" applyBorder="1"/>
    <xf numFmtId="3" fontId="20" fillId="30" borderId="6" xfId="0" applyNumberFormat="1" applyFont="1" applyFill="1" applyBorder="1"/>
    <xf numFmtId="3" fontId="0" fillId="30" borderId="0" xfId="0" applyNumberFormat="1" applyFill="1"/>
    <xf numFmtId="3" fontId="0" fillId="30" borderId="7" xfId="0" applyNumberFormat="1" applyFill="1" applyBorder="1"/>
    <xf numFmtId="3" fontId="3" fillId="0" borderId="8" xfId="0" applyNumberFormat="1" applyFont="1" applyFill="1" applyBorder="1"/>
    <xf numFmtId="3" fontId="3" fillId="0" borderId="1" xfId="0" applyNumberFormat="1" applyFont="1" applyFill="1" applyBorder="1"/>
    <xf numFmtId="3" fontId="0" fillId="0" borderId="9" xfId="0" applyNumberFormat="1" applyFont="1" applyFill="1" applyBorder="1"/>
    <xf numFmtId="3" fontId="0" fillId="0" borderId="2" xfId="0" applyNumberFormat="1" applyFont="1" applyFill="1" applyBorder="1"/>
    <xf numFmtId="3" fontId="0" fillId="0" borderId="0" xfId="0" applyNumberFormat="1" applyFont="1" applyFill="1" applyBorder="1"/>
    <xf numFmtId="3" fontId="1" fillId="0" borderId="7" xfId="0" applyNumberFormat="1" applyFont="1" applyFill="1" applyBorder="1"/>
    <xf numFmtId="3" fontId="1" fillId="0" borderId="0" xfId="0" applyNumberFormat="1" applyFont="1" applyFill="1" applyBorder="1"/>
    <xf numFmtId="3" fontId="1" fillId="0" borderId="6" xfId="0" applyNumberFormat="1" applyFont="1" applyFill="1" applyBorder="1"/>
    <xf numFmtId="3" fontId="11" fillId="0" borderId="6" xfId="0" applyNumberFormat="1" applyFont="1" applyFill="1" applyBorder="1" applyAlignment="1">
      <alignment vertical="center"/>
    </xf>
    <xf numFmtId="168" fontId="2" fillId="0" borderId="7" xfId="0" applyNumberFormat="1" applyFont="1" applyFill="1" applyBorder="1"/>
    <xf numFmtId="168" fontId="0" fillId="0" borderId="0" xfId="0" applyNumberFormat="1" applyFill="1"/>
    <xf numFmtId="168" fontId="5" fillId="0" borderId="12" xfId="0" applyNumberFormat="1" applyFont="1" applyFill="1" applyBorder="1"/>
    <xf numFmtId="168" fontId="5" fillId="0" borderId="16" xfId="0" applyNumberFormat="1" applyFont="1" applyFill="1" applyBorder="1"/>
    <xf numFmtId="168" fontId="0" fillId="0" borderId="8" xfId="0" applyNumberFormat="1" applyFill="1" applyBorder="1"/>
    <xf numFmtId="168" fontId="0" fillId="0" borderId="1" xfId="0" applyNumberFormat="1" applyFill="1" applyBorder="1"/>
    <xf numFmtId="168" fontId="0" fillId="0" borderId="9" xfId="0" applyNumberFormat="1" applyFill="1" applyBorder="1"/>
    <xf numFmtId="168" fontId="0" fillId="0" borderId="7" xfId="0" applyNumberFormat="1" applyFill="1" applyBorder="1"/>
    <xf numFmtId="168" fontId="13" fillId="0" borderId="7" xfId="0" applyNumberFormat="1" applyFont="1" applyFill="1" applyBorder="1"/>
    <xf numFmtId="168" fontId="2" fillId="30" borderId="7" xfId="0" applyNumberFormat="1" applyFont="1" applyFill="1" applyBorder="1"/>
    <xf numFmtId="168" fontId="0" fillId="30" borderId="7" xfId="0" applyNumberFormat="1" applyFill="1" applyBorder="1"/>
    <xf numFmtId="168" fontId="3" fillId="0" borderId="8" xfId="0" applyNumberFormat="1" applyFont="1" applyFill="1" applyBorder="1"/>
    <xf numFmtId="168" fontId="3" fillId="0" borderId="1" xfId="0" applyNumberFormat="1" applyFont="1" applyFill="1" applyBorder="1"/>
    <xf numFmtId="168" fontId="0" fillId="0" borderId="2" xfId="0" applyNumberFormat="1" applyFill="1" applyBorder="1"/>
    <xf numFmtId="168" fontId="0" fillId="0" borderId="0" xfId="0" applyNumberFormat="1" applyFill="1" applyBorder="1"/>
    <xf numFmtId="168" fontId="13" fillId="0" borderId="0" xfId="0" applyNumberFormat="1" applyFont="1" applyFill="1" applyBorder="1"/>
    <xf numFmtId="0" fontId="0" fillId="31" borderId="0" xfId="0" applyFill="1"/>
    <xf numFmtId="1" fontId="5" fillId="0" borderId="15" xfId="0" applyNumberFormat="1" applyFont="1" applyFill="1" applyBorder="1"/>
    <xf numFmtId="1" fontId="5" fillId="0" borderId="24" xfId="0" applyNumberFormat="1" applyFont="1" applyFill="1" applyBorder="1"/>
    <xf numFmtId="1" fontId="5" fillId="0" borderId="16" xfId="0" applyNumberFormat="1" applyFont="1" applyFill="1" applyBorder="1"/>
    <xf numFmtId="1" fontId="0" fillId="0" borderId="30" xfId="0" applyNumberFormat="1" applyBorder="1"/>
    <xf numFmtId="1" fontId="0" fillId="0" borderId="29" xfId="0" applyNumberFormat="1" applyBorder="1"/>
    <xf numFmtId="1" fontId="0" fillId="0" borderId="6" xfId="0" applyNumberFormat="1" applyBorder="1"/>
    <xf numFmtId="1" fontId="0" fillId="0" borderId="22" xfId="0" applyNumberFormat="1" applyBorder="1"/>
    <xf numFmtId="1" fontId="0" fillId="0" borderId="0" xfId="0" applyNumberFormat="1" applyBorder="1"/>
    <xf numFmtId="1" fontId="13" fillId="0" borderId="0" xfId="0" applyNumberFormat="1" applyFont="1" applyBorder="1"/>
    <xf numFmtId="1" fontId="13" fillId="0" borderId="22" xfId="0" applyNumberFormat="1" applyFont="1" applyBorder="1"/>
    <xf numFmtId="1" fontId="13" fillId="0" borderId="6" xfId="0" applyNumberFormat="1" applyFont="1" applyBorder="1"/>
    <xf numFmtId="1" fontId="23" fillId="0" borderId="6" xfId="0" applyNumberFormat="1" applyFont="1" applyBorder="1"/>
    <xf numFmtId="1" fontId="23" fillId="0" borderId="22" xfId="0" applyNumberFormat="1" applyFont="1" applyBorder="1"/>
    <xf numFmtId="1" fontId="23" fillId="0" borderId="0" xfId="0" applyNumberFormat="1" applyFont="1" applyBorder="1"/>
    <xf numFmtId="1" fontId="19" fillId="30" borderId="6" xfId="0" applyNumberFormat="1" applyFont="1" applyFill="1" applyBorder="1"/>
    <xf numFmtId="1" fontId="2" fillId="30" borderId="0" xfId="0" applyNumberFormat="1" applyFont="1" applyFill="1"/>
    <xf numFmtId="1" fontId="2" fillId="30" borderId="7" xfId="0" applyNumberFormat="1" applyFont="1" applyFill="1" applyBorder="1"/>
    <xf numFmtId="1" fontId="17" fillId="30" borderId="6" xfId="0" applyNumberFormat="1" applyFont="1" applyFill="1" applyBorder="1"/>
    <xf numFmtId="1" fontId="18" fillId="30" borderId="22" xfId="0" applyNumberFormat="1" applyFont="1" applyFill="1" applyBorder="1"/>
    <xf numFmtId="1" fontId="18" fillId="30" borderId="0" xfId="0" applyNumberFormat="1" applyFont="1" applyFill="1"/>
    <xf numFmtId="1" fontId="16" fillId="30" borderId="0" xfId="0" applyNumberFormat="1" applyFont="1" applyFill="1"/>
    <xf numFmtId="1" fontId="0" fillId="30" borderId="22" xfId="0" applyNumberFormat="1" applyFill="1" applyBorder="1"/>
    <xf numFmtId="1" fontId="21" fillId="30" borderId="6" xfId="0" applyNumberFormat="1" applyFont="1" applyFill="1" applyBorder="1"/>
    <xf numFmtId="1" fontId="22" fillId="30" borderId="22" xfId="0" applyNumberFormat="1" applyFont="1" applyFill="1" applyBorder="1"/>
    <xf numFmtId="1" fontId="22" fillId="30" borderId="0" xfId="0" applyNumberFormat="1" applyFont="1" applyFill="1"/>
    <xf numFmtId="1" fontId="23" fillId="30" borderId="0" xfId="0" applyNumberFormat="1" applyFont="1" applyFill="1"/>
    <xf numFmtId="1" fontId="23" fillId="30" borderId="22" xfId="0" applyNumberFormat="1" applyFont="1" applyFill="1" applyBorder="1"/>
    <xf numFmtId="1" fontId="21" fillId="30" borderId="6" xfId="0" applyNumberFormat="1" applyFont="1" applyFill="1" applyBorder="1" applyAlignment="1">
      <alignment vertical="top"/>
    </xf>
    <xf numFmtId="1" fontId="20" fillId="30" borderId="6" xfId="0" applyNumberFormat="1" applyFont="1" applyFill="1" applyBorder="1"/>
    <xf numFmtId="1" fontId="0" fillId="30" borderId="0" xfId="0" applyNumberFormat="1" applyFill="1"/>
    <xf numFmtId="1" fontId="0" fillId="30" borderId="7" xfId="0" applyNumberFormat="1" applyFill="1" applyBorder="1"/>
    <xf numFmtId="1" fontId="0" fillId="0" borderId="0" xfId="0" applyNumberFormat="1"/>
    <xf numFmtId="1" fontId="14" fillId="0" borderId="6" xfId="0" applyNumberFormat="1" applyFont="1" applyFill="1" applyBorder="1" applyAlignment="1">
      <alignment vertical="center"/>
    </xf>
    <xf numFmtId="1" fontId="16" fillId="0" borderId="6" xfId="0" applyNumberFormat="1" applyFont="1" applyBorder="1"/>
    <xf numFmtId="1" fontId="16" fillId="0" borderId="22" xfId="0" applyNumberFormat="1" applyFont="1" applyBorder="1"/>
    <xf numFmtId="1" fontId="16" fillId="0" borderId="0" xfId="0" applyNumberFormat="1" applyFont="1" applyBorder="1"/>
    <xf numFmtId="168" fontId="0" fillId="0" borderId="30" xfId="0" applyNumberFormat="1" applyBorder="1"/>
    <xf numFmtId="168" fontId="0" fillId="0" borderId="0" xfId="0" applyNumberFormat="1"/>
    <xf numFmtId="168" fontId="0" fillId="30" borderId="0" xfId="0" applyNumberFormat="1" applyFill="1"/>
    <xf numFmtId="168" fontId="23" fillId="30" borderId="0" xfId="0" applyNumberFormat="1" applyFont="1" applyFill="1"/>
    <xf numFmtId="168" fontId="5" fillId="0" borderId="25" xfId="0" applyNumberFormat="1" applyFont="1" applyFill="1" applyBorder="1"/>
    <xf numFmtId="168" fontId="0" fillId="0" borderId="31" xfId="0" applyNumberFormat="1" applyBorder="1"/>
    <xf numFmtId="168" fontId="0" fillId="0" borderId="0" xfId="0" applyNumberFormat="1" applyBorder="1"/>
    <xf numFmtId="168" fontId="0" fillId="0" borderId="19" xfId="0" applyNumberFormat="1" applyBorder="1"/>
    <xf numFmtId="168" fontId="13" fillId="0" borderId="19" xfId="0" applyNumberFormat="1" applyFont="1" applyBorder="1"/>
    <xf numFmtId="1" fontId="0" fillId="31" borderId="0" xfId="0" applyNumberFormat="1" applyFill="1"/>
    <xf numFmtId="1" fontId="0" fillId="30" borderId="6" xfId="0" applyNumberFormat="1" applyFill="1" applyBorder="1"/>
    <xf numFmtId="0" fontId="25" fillId="0" borderId="0" xfId="2"/>
    <xf numFmtId="0" fontId="28" fillId="0" borderId="32" xfId="0" applyFont="1" applyFill="1" applyBorder="1"/>
    <xf numFmtId="0" fontId="28" fillId="0" borderId="32" xfId="0" applyNumberFormat="1" applyFont="1" applyFill="1" applyBorder="1" applyAlignment="1">
      <alignment horizontal="center"/>
    </xf>
    <xf numFmtId="0" fontId="28" fillId="0" borderId="32" xfId="0" applyFont="1" applyFill="1" applyBorder="1" applyAlignment="1">
      <alignment horizontal="center"/>
    </xf>
    <xf numFmtId="0" fontId="28" fillId="32" borderId="0" xfId="0" applyFont="1" applyFill="1"/>
    <xf numFmtId="169" fontId="28" fillId="32" borderId="0" xfId="0" applyNumberFormat="1" applyFont="1" applyFill="1" applyAlignment="1">
      <alignment horizontal="center"/>
    </xf>
    <xf numFmtId="0" fontId="28" fillId="0" borderId="0" xfId="0" applyFont="1"/>
    <xf numFmtId="169" fontId="28" fillId="0" borderId="0" xfId="0" applyNumberFormat="1" applyFont="1" applyAlignment="1">
      <alignment horizontal="center"/>
    </xf>
    <xf numFmtId="0" fontId="28" fillId="0" borderId="32" xfId="0" applyFont="1" applyBorder="1"/>
    <xf numFmtId="169" fontId="28" fillId="0" borderId="32" xfId="0" applyNumberFormat="1" applyFont="1" applyBorder="1" applyAlignment="1">
      <alignment horizontal="center"/>
    </xf>
    <xf numFmtId="0" fontId="28" fillId="32" borderId="2" xfId="0" applyFont="1" applyFill="1" applyBorder="1"/>
    <xf numFmtId="169" fontId="28" fillId="32" borderId="2" xfId="0" applyNumberFormat="1" applyFont="1" applyFill="1" applyBorder="1" applyAlignment="1">
      <alignment horizontal="center"/>
    </xf>
    <xf numFmtId="0" fontId="28" fillId="0" borderId="1" xfId="0" applyFont="1" applyBorder="1"/>
    <xf numFmtId="169" fontId="28" fillId="0" borderId="1" xfId="0" applyNumberFormat="1" applyFont="1" applyBorder="1" applyAlignment="1">
      <alignment horizontal="center"/>
    </xf>
    <xf numFmtId="0" fontId="29" fillId="0" borderId="0" xfId="0" applyFont="1"/>
    <xf numFmtId="169" fontId="0" fillId="0" borderId="0" xfId="0" applyNumberFormat="1"/>
    <xf numFmtId="0" fontId="0" fillId="0" borderId="33" xfId="0" applyBorder="1"/>
    <xf numFmtId="0" fontId="2" fillId="0" borderId="33" xfId="0" applyFont="1" applyBorder="1"/>
    <xf numFmtId="0" fontId="2" fillId="0" borderId="35" xfId="0" applyFont="1" applyBorder="1"/>
    <xf numFmtId="169" fontId="0" fillId="0" borderId="34" xfId="0" applyNumberFormat="1" applyBorder="1"/>
    <xf numFmtId="0" fontId="0" fillId="0" borderId="35" xfId="0" applyBorder="1"/>
    <xf numFmtId="0" fontId="0" fillId="0" borderId="34" xfId="0" applyBorder="1"/>
    <xf numFmtId="169" fontId="0" fillId="0" borderId="33" xfId="0" applyNumberFormat="1" applyBorder="1"/>
    <xf numFmtId="169" fontId="0" fillId="0" borderId="35" xfId="0" applyNumberFormat="1" applyBorder="1"/>
    <xf numFmtId="0" fontId="0" fillId="0" borderId="38" xfId="0" applyBorder="1"/>
    <xf numFmtId="0" fontId="0" fillId="0" borderId="0" xfId="0" applyFont="1" applyAlignment="1"/>
    <xf numFmtId="0" fontId="32" fillId="0" borderId="0" xfId="3"/>
    <xf numFmtId="0" fontId="32" fillId="0" borderId="0" xfId="3" applyAlignment="1">
      <alignment horizontal="center"/>
    </xf>
    <xf numFmtId="166" fontId="32" fillId="0" borderId="0" xfId="3" applyNumberFormat="1"/>
    <xf numFmtId="0" fontId="38" fillId="0" borderId="0" xfId="5" applyAlignment="1" applyProtection="1"/>
    <xf numFmtId="0" fontId="32" fillId="0" borderId="0" xfId="3" applyAlignment="1"/>
    <xf numFmtId="0" fontId="32" fillId="0" borderId="33" xfId="3" applyBorder="1"/>
    <xf numFmtId="0" fontId="32" fillId="0" borderId="36" xfId="3" applyBorder="1"/>
    <xf numFmtId="0" fontId="32" fillId="0" borderId="34" xfId="3" applyBorder="1" applyAlignment="1">
      <alignment horizontal="left"/>
    </xf>
    <xf numFmtId="0" fontId="32" fillId="0" borderId="35" xfId="3" applyBorder="1" applyAlignment="1">
      <alignment horizontal="left"/>
    </xf>
    <xf numFmtId="166" fontId="32" fillId="0" borderId="33" xfId="3" applyNumberFormat="1" applyBorder="1"/>
    <xf numFmtId="0" fontId="0" fillId="0" borderId="0" xfId="0" applyAlignment="1"/>
    <xf numFmtId="0" fontId="0" fillId="33" borderId="0" xfId="0" applyFill="1" applyAlignment="1"/>
    <xf numFmtId="0" fontId="0" fillId="33" borderId="0" xfId="0" applyFill="1"/>
    <xf numFmtId="0" fontId="3" fillId="22" borderId="0" xfId="0" applyFont="1" applyFill="1" applyBorder="1"/>
    <xf numFmtId="0" fontId="3" fillId="22" borderId="0" xfId="0" applyFont="1" applyFill="1" applyBorder="1" applyAlignment="1">
      <alignment horizontal="center"/>
    </xf>
    <xf numFmtId="1" fontId="0" fillId="30" borderId="0" xfId="0" applyNumberFormat="1" applyFill="1" applyBorder="1"/>
    <xf numFmtId="1" fontId="23" fillId="30" borderId="0" xfId="0" applyNumberFormat="1" applyFont="1" applyFill="1" applyBorder="1"/>
    <xf numFmtId="3" fontId="2" fillId="19" borderId="7" xfId="0" applyNumberFormat="1" applyFont="1" applyFill="1" applyBorder="1"/>
    <xf numFmtId="1" fontId="5" fillId="19" borderId="16" xfId="0" applyNumberFormat="1" applyFont="1" applyFill="1" applyBorder="1"/>
    <xf numFmtId="1" fontId="0" fillId="19" borderId="30" xfId="0" applyNumberFormat="1" applyFill="1" applyBorder="1"/>
    <xf numFmtId="1" fontId="0" fillId="19" borderId="0" xfId="0" applyNumberFormat="1" applyFill="1" applyBorder="1"/>
    <xf numFmtId="168" fontId="0" fillId="0" borderId="0" xfId="16" applyNumberFormat="1" applyFont="1" applyBorder="1"/>
    <xf numFmtId="9" fontId="2" fillId="19" borderId="30" xfId="16" applyNumberFormat="1" applyFont="1" applyFill="1" applyBorder="1"/>
    <xf numFmtId="9" fontId="2" fillId="19" borderId="0" xfId="16" applyNumberFormat="1" applyFont="1" applyFill="1" applyBorder="1"/>
    <xf numFmtId="168" fontId="2" fillId="34" borderId="7" xfId="0" applyNumberFormat="1" applyFont="1" applyFill="1" applyBorder="1"/>
    <xf numFmtId="168" fontId="0" fillId="34" borderId="0" xfId="0" applyNumberFormat="1" applyFill="1"/>
    <xf numFmtId="168" fontId="5" fillId="34" borderId="12" xfId="0" applyNumberFormat="1" applyFont="1" applyFill="1" applyBorder="1"/>
    <xf numFmtId="168" fontId="5" fillId="34" borderId="16" xfId="0" applyNumberFormat="1" applyFont="1" applyFill="1" applyBorder="1"/>
    <xf numFmtId="168" fontId="0" fillId="34" borderId="8" xfId="0" applyNumberFormat="1" applyFill="1" applyBorder="1"/>
    <xf numFmtId="168" fontId="0" fillId="34" borderId="1" xfId="0" applyNumberFormat="1" applyFill="1" applyBorder="1"/>
    <xf numFmtId="168" fontId="0" fillId="34" borderId="9" xfId="0" applyNumberFormat="1" applyFill="1" applyBorder="1"/>
    <xf numFmtId="168" fontId="0" fillId="34" borderId="18" xfId="0" applyNumberFormat="1" applyFill="1" applyBorder="1"/>
    <xf numFmtId="168" fontId="0" fillId="34" borderId="7" xfId="0" applyNumberFormat="1" applyFill="1" applyBorder="1"/>
    <xf numFmtId="168" fontId="0" fillId="34" borderId="19" xfId="0" applyNumberFormat="1" applyFill="1" applyBorder="1"/>
    <xf numFmtId="168" fontId="3" fillId="34" borderId="7" xfId="0" applyNumberFormat="1" applyFont="1" applyFill="1" applyBorder="1"/>
    <xf numFmtId="168" fontId="3" fillId="34" borderId="19" xfId="0" applyNumberFormat="1" applyFont="1" applyFill="1" applyBorder="1"/>
    <xf numFmtId="168" fontId="13" fillId="34" borderId="7" xfId="0" applyNumberFormat="1" applyFont="1" applyFill="1" applyBorder="1"/>
    <xf numFmtId="168" fontId="13" fillId="34" borderId="19" xfId="0" applyNumberFormat="1" applyFont="1" applyFill="1" applyBorder="1"/>
    <xf numFmtId="168" fontId="0" fillId="34" borderId="20" xfId="0" applyNumberFormat="1" applyFill="1" applyBorder="1"/>
    <xf numFmtId="0" fontId="3" fillId="5" borderId="26" xfId="0" applyFont="1" applyFill="1" applyBorder="1"/>
    <xf numFmtId="0" fontId="3" fillId="5" borderId="27" xfId="0" applyFont="1" applyFill="1" applyBorder="1" applyAlignment="1">
      <alignment horizontal="center"/>
    </xf>
    <xf numFmtId="1" fontId="13" fillId="0" borderId="28" xfId="0" applyNumberFormat="1" applyFont="1" applyBorder="1"/>
    <xf numFmtId="1" fontId="13" fillId="0" borderId="29" xfId="0" applyNumberFormat="1" applyFont="1" applyBorder="1"/>
    <xf numFmtId="1" fontId="13" fillId="0" borderId="30" xfId="0" applyNumberFormat="1" applyFont="1" applyBorder="1"/>
    <xf numFmtId="1" fontId="0" fillId="0" borderId="0" xfId="0" applyNumberFormat="1" applyFill="1" applyBorder="1"/>
    <xf numFmtId="1" fontId="14" fillId="0" borderId="7" xfId="0" applyNumberFormat="1" applyFont="1" applyFill="1" applyBorder="1" applyAlignment="1">
      <alignment vertical="center"/>
    </xf>
    <xf numFmtId="168" fontId="13" fillId="0" borderId="7" xfId="0" applyNumberFormat="1" applyFont="1" applyBorder="1"/>
    <xf numFmtId="9" fontId="40" fillId="19" borderId="0" xfId="16" applyNumberFormat="1" applyFont="1" applyFill="1" applyBorder="1"/>
    <xf numFmtId="0" fontId="40" fillId="8" borderId="3" xfId="0" applyFont="1" applyFill="1" applyBorder="1"/>
    <xf numFmtId="0" fontId="40" fillId="8" borderId="7" xfId="0" applyFont="1" applyFill="1" applyBorder="1" applyAlignment="1">
      <alignment horizontal="center"/>
    </xf>
    <xf numFmtId="1" fontId="40" fillId="0" borderId="6" xfId="0" applyNumberFormat="1" applyFont="1" applyBorder="1"/>
    <xf numFmtId="1" fontId="40" fillId="0" borderId="22" xfId="0" applyNumberFormat="1" applyFont="1" applyBorder="1"/>
    <xf numFmtId="1" fontId="40" fillId="0" borderId="0" xfId="0" applyNumberFormat="1" applyFont="1" applyBorder="1"/>
    <xf numFmtId="1" fontId="40" fillId="19" borderId="0" xfId="0" applyNumberFormat="1" applyFont="1" applyFill="1" applyBorder="1"/>
    <xf numFmtId="168" fontId="40" fillId="0" borderId="0" xfId="0" applyNumberFormat="1" applyFont="1"/>
    <xf numFmtId="168" fontId="40" fillId="0" borderId="0" xfId="0" applyNumberFormat="1" applyFont="1" applyBorder="1"/>
    <xf numFmtId="168" fontId="40" fillId="0" borderId="19" xfId="0" applyNumberFormat="1" applyFont="1" applyBorder="1"/>
    <xf numFmtId="0" fontId="40" fillId="0" borderId="0" xfId="0" applyFont="1"/>
    <xf numFmtId="0" fontId="40" fillId="12" borderId="3" xfId="0" applyFont="1" applyFill="1" applyBorder="1"/>
    <xf numFmtId="0" fontId="40" fillId="12" borderId="7" xfId="0" applyFont="1" applyFill="1" applyBorder="1" applyAlignment="1">
      <alignment horizontal="center"/>
    </xf>
    <xf numFmtId="1" fontId="40" fillId="0" borderId="0" xfId="0" applyNumberFormat="1" applyFont="1"/>
    <xf numFmtId="0" fontId="40" fillId="10" borderId="3" xfId="0" applyFont="1" applyFill="1" applyBorder="1"/>
    <xf numFmtId="0" fontId="40" fillId="10" borderId="7" xfId="0" applyFont="1" applyFill="1" applyBorder="1" applyAlignment="1">
      <alignment horizontal="center"/>
    </xf>
    <xf numFmtId="0" fontId="40" fillId="21" borderId="3" xfId="0" applyFont="1" applyFill="1" applyBorder="1"/>
    <xf numFmtId="0" fontId="40" fillId="21" borderId="7" xfId="0" applyFont="1" applyFill="1" applyBorder="1" applyAlignment="1">
      <alignment horizontal="center"/>
    </xf>
    <xf numFmtId="1" fontId="2" fillId="0" borderId="6" xfId="0" applyNumberFormat="1" applyFont="1" applyBorder="1"/>
    <xf numFmtId="1" fontId="2" fillId="0" borderId="22" xfId="0" applyNumberFormat="1" applyFont="1" applyBorder="1"/>
    <xf numFmtId="1" fontId="24" fillId="0" borderId="0" xfId="0" applyNumberFormat="1" applyFont="1" applyBorder="1"/>
    <xf numFmtId="1" fontId="24" fillId="0" borderId="22" xfId="0" applyNumberFormat="1" applyFont="1" applyBorder="1"/>
    <xf numFmtId="1" fontId="2" fillId="0" borderId="0" xfId="0" applyNumberFormat="1" applyFont="1" applyBorder="1"/>
    <xf numFmtId="1" fontId="2" fillId="19" borderId="0" xfId="0" applyNumberFormat="1" applyFont="1" applyFill="1" applyBorder="1"/>
    <xf numFmtId="168" fontId="2" fillId="0" borderId="0" xfId="0" applyNumberFormat="1" applyFont="1"/>
    <xf numFmtId="1" fontId="10" fillId="0" borderId="6" xfId="0" applyNumberFormat="1" applyFont="1" applyBorder="1"/>
    <xf numFmtId="1" fontId="10" fillId="0" borderId="22" xfId="0" applyNumberFormat="1" applyFont="1" applyBorder="1"/>
    <xf numFmtId="1" fontId="10" fillId="0" borderId="0" xfId="0" applyNumberFormat="1" applyFont="1" applyBorder="1"/>
    <xf numFmtId="1" fontId="2" fillId="0" borderId="0" xfId="0" applyNumberFormat="1" applyFont="1"/>
    <xf numFmtId="168" fontId="2" fillId="0" borderId="0" xfId="0" applyNumberFormat="1" applyFont="1" applyBorder="1"/>
    <xf numFmtId="168" fontId="2" fillId="0" borderId="19" xfId="0" applyNumberFormat="1" applyFont="1" applyBorder="1"/>
    <xf numFmtId="1" fontId="16" fillId="34" borderId="6" xfId="0" applyNumberFormat="1" applyFont="1" applyFill="1" applyBorder="1"/>
    <xf numFmtId="1" fontId="16" fillId="34" borderId="22" xfId="0" applyNumberFormat="1" applyFont="1" applyFill="1" applyBorder="1"/>
    <xf numFmtId="1" fontId="16" fillId="34" borderId="0" xfId="0" applyNumberFormat="1" applyFont="1" applyFill="1" applyBorder="1"/>
    <xf numFmtId="0" fontId="40" fillId="25" borderId="3" xfId="0" applyFont="1" applyFill="1" applyBorder="1"/>
    <xf numFmtId="0" fontId="40" fillId="25" borderId="7" xfId="0" applyFont="1" applyFill="1" applyBorder="1" applyAlignment="1">
      <alignment horizontal="center"/>
    </xf>
    <xf numFmtId="0" fontId="40" fillId="27" borderId="3" xfId="0" applyFont="1" applyFill="1" applyBorder="1"/>
    <xf numFmtId="0" fontId="40" fillId="27" borderId="7" xfId="0" applyFont="1" applyFill="1" applyBorder="1" applyAlignment="1">
      <alignment horizontal="center"/>
    </xf>
    <xf numFmtId="3" fontId="0" fillId="0" borderId="0" xfId="0" applyNumberFormat="1"/>
    <xf numFmtId="0" fontId="2" fillId="0" borderId="0" xfId="0" applyFont="1" applyAlignment="1">
      <alignment horizontal="right"/>
    </xf>
    <xf numFmtId="3" fontId="2" fillId="0" borderId="0" xfId="0" applyNumberFormat="1" applyFont="1" applyAlignment="1">
      <alignment horizontal="right"/>
    </xf>
    <xf numFmtId="9" fontId="0" fillId="0" borderId="6" xfId="16" applyFont="1" applyBorder="1"/>
    <xf numFmtId="9" fontId="40" fillId="0" borderId="0" xfId="16" applyFont="1"/>
    <xf numFmtId="168" fontId="2" fillId="34" borderId="0" xfId="0" applyNumberFormat="1" applyFont="1" applyFill="1" applyBorder="1"/>
    <xf numFmtId="168" fontId="2" fillId="34" borderId="19" xfId="0" applyNumberFormat="1" applyFont="1" applyFill="1" applyBorder="1"/>
    <xf numFmtId="0" fontId="0" fillId="34" borderId="0" xfId="0" applyFill="1"/>
    <xf numFmtId="0" fontId="3" fillId="3" borderId="5" xfId="0" applyFont="1" applyFill="1" applyBorder="1" applyAlignment="1">
      <alignment horizontal="center" vertical="center"/>
    </xf>
    <xf numFmtId="0" fontId="2" fillId="0" borderId="37" xfId="0" applyFont="1" applyBorder="1" applyAlignment="1">
      <alignment horizontal="center"/>
    </xf>
    <xf numFmtId="0" fontId="2" fillId="0" borderId="38" xfId="0" applyFont="1" applyBorder="1" applyAlignment="1">
      <alignment horizontal="center"/>
    </xf>
    <xf numFmtId="0" fontId="0" fillId="0" borderId="0" xfId="0" applyAlignment="1">
      <alignment horizontal="center"/>
    </xf>
  </cellXfs>
  <cellStyles count="17">
    <cellStyle name="Comma 2" xfId="4"/>
    <cellStyle name="Hyperlink" xfId="1" builtinId="8"/>
    <cellStyle name="Link 2" xfId="5"/>
    <cellStyle name="Normal" xfId="0" builtinId="0"/>
    <cellStyle name="Normal 2" xfId="6"/>
    <cellStyle name="Normal 2 2" xfId="7"/>
    <cellStyle name="Normal 3" xfId="8"/>
    <cellStyle name="Normal 3 2" xfId="9"/>
    <cellStyle name="Normal 3 3" xfId="10"/>
    <cellStyle name="Normal 4" xfId="11"/>
    <cellStyle name="Normal 5" xfId="12"/>
    <cellStyle name="Normal 6" xfId="13"/>
    <cellStyle name="Percent" xfId="16" builtinId="5"/>
    <cellStyle name="Percent 2" xfId="14"/>
    <cellStyle name="Percent 3" xfId="15"/>
    <cellStyle name="Standard 2" xfId="2"/>
    <cellStyle name="Standard 3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owerPivotData" Target="model/item.data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1600" b="1"/>
              <a:t>Unemployment Rates of Skilled &amp; Unskilled Labour for NEWAGE-Regions in 2007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298468497631068E-2"/>
          <c:y val="0.10747691262302617"/>
          <c:w val="0.94201920368603154"/>
          <c:h val="0.65254560047304044"/>
        </c:manualLayout>
      </c:layout>
      <c:barChart>
        <c:barDir val="col"/>
        <c:grouping val="clustered"/>
        <c:varyColors val="0"/>
        <c:ser>
          <c:idx val="1"/>
          <c:order val="0"/>
          <c:tx>
            <c:v>Unemployment Rate of Unskilled Labour (URUS)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RESULTS_old!$A$3:$A$20</c:f>
              <c:strCache>
                <c:ptCount val="18"/>
                <c:pt idx="0">
                  <c:v>Baden-Württemberg</c:v>
                </c:pt>
                <c:pt idx="1">
                  <c:v>Germany (Rest)</c:v>
                </c:pt>
                <c:pt idx="2">
                  <c:v>France</c:v>
                </c:pt>
                <c:pt idx="3">
                  <c:v>Austria</c:v>
                </c:pt>
                <c:pt idx="4">
                  <c:v>Switzerland</c:v>
                </c:pt>
                <c:pt idx="5">
                  <c:v>Northern EU-28</c:v>
                </c:pt>
                <c:pt idx="6">
                  <c:v>Southern EU-28</c:v>
                </c:pt>
                <c:pt idx="7">
                  <c:v>Eastern EU-28</c:v>
                </c:pt>
                <c:pt idx="8">
                  <c:v>USA</c:v>
                </c:pt>
                <c:pt idx="9">
                  <c:v>Brazil</c:v>
                </c:pt>
                <c:pt idx="10">
                  <c:v>Russia</c:v>
                </c:pt>
                <c:pt idx="11">
                  <c:v>India</c:v>
                </c:pt>
                <c:pt idx="12">
                  <c:v>China</c:v>
                </c:pt>
                <c:pt idx="13">
                  <c:v>South Africa</c:v>
                </c:pt>
                <c:pt idx="14">
                  <c:v>Rest of OECD</c:v>
                </c:pt>
                <c:pt idx="15">
                  <c:v>Arabian World</c:v>
                </c:pt>
                <c:pt idx="16">
                  <c:v>Rest of OPEC</c:v>
                </c:pt>
                <c:pt idx="17">
                  <c:v>Rest of Europe</c:v>
                </c:pt>
              </c:strCache>
            </c:strRef>
          </c:cat>
          <c:val>
            <c:numRef>
              <c:f>RESULTS_old!$N$3:$N$20</c:f>
              <c:numCache>
                <c:formatCode>0.0%</c:formatCode>
                <c:ptCount val="18"/>
                <c:pt idx="0">
                  <c:v>6.5745582003096825E-2</c:v>
                </c:pt>
                <c:pt idx="1">
                  <c:v>0.12100572272737602</c:v>
                </c:pt>
                <c:pt idx="2">
                  <c:v>0.10215797535943674</c:v>
                </c:pt>
                <c:pt idx="3">
                  <c:v>5.4108900335608265E-2</c:v>
                </c:pt>
                <c:pt idx="4">
                  <c:v>4.5927107427834638E-2</c:v>
                </c:pt>
                <c:pt idx="5">
                  <c:v>6.9941818031208858E-2</c:v>
                </c:pt>
                <c:pt idx="6">
                  <c:v>9.2184561746269544E-2</c:v>
                </c:pt>
                <c:pt idx="7">
                  <c:v>9.7725621282077305E-2</c:v>
                </c:pt>
                <c:pt idx="8">
                  <c:v>5.8692422162982927E-2</c:v>
                </c:pt>
                <c:pt idx="9">
                  <c:v>8.691036005031566E-2</c:v>
                </c:pt>
                <c:pt idx="10">
                  <c:v>7.9858970840841356E-2</c:v>
                </c:pt>
                <c:pt idx="11">
                  <c:v>5.1255830818953275E-2</c:v>
                </c:pt>
                <c:pt idx="12">
                  <c:v>1.2947098562519774E-2</c:v>
                </c:pt>
                <c:pt idx="13">
                  <c:v>0.26500524718035651</c:v>
                </c:pt>
                <c:pt idx="14">
                  <c:v>3.8750548287730134E-2</c:v>
                </c:pt>
                <c:pt idx="15">
                  <c:v>9.5142397408279358E-2</c:v>
                </c:pt>
                <c:pt idx="16">
                  <c:v>7.723112680701856E-2</c:v>
                </c:pt>
                <c:pt idx="17">
                  <c:v>5.7600816244359462E-2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29F-43E2-8EB6-C0E35ED4813A}"/>
            </c:ext>
          </c:extLst>
        </c:ser>
        <c:ser>
          <c:idx val="0"/>
          <c:order val="1"/>
          <c:tx>
            <c:v>Unemployment Rate of Skilled Labour (URSK)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RESULTS_old!$A$3:$A$20</c:f>
              <c:strCache>
                <c:ptCount val="18"/>
                <c:pt idx="0">
                  <c:v>Baden-Württemberg</c:v>
                </c:pt>
                <c:pt idx="1">
                  <c:v>Germany (Rest)</c:v>
                </c:pt>
                <c:pt idx="2">
                  <c:v>France</c:v>
                </c:pt>
                <c:pt idx="3">
                  <c:v>Austria</c:v>
                </c:pt>
                <c:pt idx="4">
                  <c:v>Switzerland</c:v>
                </c:pt>
                <c:pt idx="5">
                  <c:v>Northern EU-28</c:v>
                </c:pt>
                <c:pt idx="6">
                  <c:v>Southern EU-28</c:v>
                </c:pt>
                <c:pt idx="7">
                  <c:v>Eastern EU-28</c:v>
                </c:pt>
                <c:pt idx="8">
                  <c:v>USA</c:v>
                </c:pt>
                <c:pt idx="9">
                  <c:v>Brazil</c:v>
                </c:pt>
                <c:pt idx="10">
                  <c:v>Russia</c:v>
                </c:pt>
                <c:pt idx="11">
                  <c:v>India</c:v>
                </c:pt>
                <c:pt idx="12">
                  <c:v>China</c:v>
                </c:pt>
                <c:pt idx="13">
                  <c:v>South Africa</c:v>
                </c:pt>
                <c:pt idx="14">
                  <c:v>Rest of OECD</c:v>
                </c:pt>
                <c:pt idx="15">
                  <c:v>Arabian World</c:v>
                </c:pt>
                <c:pt idx="16">
                  <c:v>Rest of OPEC</c:v>
                </c:pt>
                <c:pt idx="17">
                  <c:v>Rest of Europe</c:v>
                </c:pt>
              </c:strCache>
            </c:strRef>
          </c:cat>
          <c:val>
            <c:numRef>
              <c:f>RESULTS_old!$M$3:$M$20</c:f>
              <c:numCache>
                <c:formatCode>0.0%</c:formatCode>
                <c:ptCount val="18"/>
                <c:pt idx="0">
                  <c:v>2.5596284865053314E-2</c:v>
                </c:pt>
                <c:pt idx="1">
                  <c:v>4.890391248798226E-2</c:v>
                </c:pt>
                <c:pt idx="2">
                  <c:v>4.4354473229658478E-2</c:v>
                </c:pt>
                <c:pt idx="3">
                  <c:v>2.626200963398537E-2</c:v>
                </c:pt>
                <c:pt idx="4">
                  <c:v>2.4468294155417025E-2</c:v>
                </c:pt>
                <c:pt idx="5">
                  <c:v>2.6451870803914247E-2</c:v>
                </c:pt>
                <c:pt idx="6">
                  <c:v>3.4018307446533128E-2</c:v>
                </c:pt>
                <c:pt idx="7">
                  <c:v>3.566101908057713E-2</c:v>
                </c:pt>
                <c:pt idx="8">
                  <c:v>2.2661112426699513E-2</c:v>
                </c:pt>
                <c:pt idx="9">
                  <c:v>5.8413842540314724E-2</c:v>
                </c:pt>
                <c:pt idx="10">
                  <c:v>3.1089575975504751E-2</c:v>
                </c:pt>
                <c:pt idx="11">
                  <c:v>2.1199786804236509E-2</c:v>
                </c:pt>
                <c:pt idx="12">
                  <c:v>5.2593944362074596E-3</c:v>
                </c:pt>
                <c:pt idx="13">
                  <c:v>7.6913873335219277E-2</c:v>
                </c:pt>
                <c:pt idx="14">
                  <c:v>2.6984673562753182E-2</c:v>
                </c:pt>
                <c:pt idx="15">
                  <c:v>6.6128656969141164E-2</c:v>
                </c:pt>
                <c:pt idx="16">
                  <c:v>0.18076091346017595</c:v>
                </c:pt>
                <c:pt idx="17">
                  <c:v>3.9976451018562391E-2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A29F-43E2-8EB6-C0E35ED4813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68"/>
        <c:axId val="298179840"/>
        <c:axId val="298180400"/>
      </c:barChart>
      <c:catAx>
        <c:axId val="298179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8180400"/>
        <c:crosses val="autoZero"/>
        <c:auto val="1"/>
        <c:lblAlgn val="ctr"/>
        <c:lblOffset val="100"/>
        <c:noMultiLvlLbl val="0"/>
      </c:catAx>
      <c:valAx>
        <c:axId val="298180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\ %" sourceLinked="0"/>
        <c:majorTickMark val="none"/>
        <c:minorTickMark val="none"/>
        <c:tickLblPos val="nextTo"/>
        <c:spPr>
          <a:noFill/>
          <a:ln>
            <a:solidFill>
              <a:srgbClr val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8179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8335074473138802"/>
          <c:y val="0.1406117970250429"/>
          <c:w val="0.64397656713092388"/>
          <c:h val="4.916508226507094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900"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1600" b="1"/>
              <a:t>Unemployment Rates of Skilled &amp; Unskilled Labour for NEWAGE-Regions in 2010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Unemployment Rate of Skilled Labour (URSK)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RESULTS_old!$A$3:$A$20</c:f>
              <c:strCache>
                <c:ptCount val="18"/>
                <c:pt idx="0">
                  <c:v>Baden-Württemberg</c:v>
                </c:pt>
                <c:pt idx="1">
                  <c:v>Germany (Rest)</c:v>
                </c:pt>
                <c:pt idx="2">
                  <c:v>France</c:v>
                </c:pt>
                <c:pt idx="3">
                  <c:v>Austria</c:v>
                </c:pt>
                <c:pt idx="4">
                  <c:v>Switzerland</c:v>
                </c:pt>
                <c:pt idx="5">
                  <c:v>Northern EU-28</c:v>
                </c:pt>
                <c:pt idx="6">
                  <c:v>Southern EU-28</c:v>
                </c:pt>
                <c:pt idx="7">
                  <c:v>Eastern EU-28</c:v>
                </c:pt>
                <c:pt idx="8">
                  <c:v>USA</c:v>
                </c:pt>
                <c:pt idx="9">
                  <c:v>Brazil</c:v>
                </c:pt>
                <c:pt idx="10">
                  <c:v>Russia</c:v>
                </c:pt>
                <c:pt idx="11">
                  <c:v>India</c:v>
                </c:pt>
                <c:pt idx="12">
                  <c:v>China</c:v>
                </c:pt>
                <c:pt idx="13">
                  <c:v>South Africa</c:v>
                </c:pt>
                <c:pt idx="14">
                  <c:v>Rest of OECD</c:v>
                </c:pt>
                <c:pt idx="15">
                  <c:v>Arabian World</c:v>
                </c:pt>
                <c:pt idx="16">
                  <c:v>Rest of OPEC</c:v>
                </c:pt>
                <c:pt idx="17">
                  <c:v>Rest of Europe</c:v>
                </c:pt>
              </c:strCache>
            </c:strRef>
          </c:cat>
          <c:val>
            <c:numRef>
              <c:f>RESULTS_old!$U$3:$U$20</c:f>
              <c:numCache>
                <c:formatCode>0.0%</c:formatCode>
                <c:ptCount val="18"/>
                <c:pt idx="0">
                  <c:v>1.4384406448879358E-2</c:v>
                </c:pt>
                <c:pt idx="1">
                  <c:v>2.2713624045570792E-2</c:v>
                </c:pt>
                <c:pt idx="2">
                  <c:v>2.7861334131369223E-2</c:v>
                </c:pt>
                <c:pt idx="3">
                  <c:v>2.2970575221880597E-2</c:v>
                </c:pt>
                <c:pt idx="4">
                  <c:v>3.2082429597607071E-2</c:v>
                </c:pt>
                <c:pt idx="5">
                  <c:v>4.0288523141904335E-2</c:v>
                </c:pt>
                <c:pt idx="6">
                  <c:v>5.3497362254319961E-2</c:v>
                </c:pt>
                <c:pt idx="7">
                  <c:v>3.3226801726653404E-2</c:v>
                </c:pt>
                <c:pt idx="8">
                  <c:v>4.8527868035793384E-2</c:v>
                </c:pt>
                <c:pt idx="9">
                  <c:v>6.9001387921391794E-2</c:v>
                </c:pt>
                <c:pt idx="10">
                  <c:v>3.1002810253726882E-2</c:v>
                </c:pt>
                <c:pt idx="11">
                  <c:v>1.1467541877873282E-2</c:v>
                </c:pt>
                <c:pt idx="12">
                  <c:v>4.7912213809172492E-3</c:v>
                </c:pt>
                <c:pt idx="13">
                  <c:v>0.10019105629269928</c:v>
                </c:pt>
                <c:pt idx="14">
                  <c:v>-3.0792704604896665E-2</c:v>
                </c:pt>
                <c:pt idx="16">
                  <c:v>6.2887109714049969E-2</c:v>
                </c:pt>
                <c:pt idx="17">
                  <c:v>4.4985135155391737E-2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756C-42F2-891E-2C210A0DDA62}"/>
            </c:ext>
          </c:extLst>
        </c:ser>
        <c:ser>
          <c:idx val="1"/>
          <c:order val="1"/>
          <c:tx>
            <c:v>Unemployment Rate of Unskilled Labour (URUS)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RESULTS_old!$A$3:$A$20</c:f>
              <c:strCache>
                <c:ptCount val="18"/>
                <c:pt idx="0">
                  <c:v>Baden-Württemberg</c:v>
                </c:pt>
                <c:pt idx="1">
                  <c:v>Germany (Rest)</c:v>
                </c:pt>
                <c:pt idx="2">
                  <c:v>France</c:v>
                </c:pt>
                <c:pt idx="3">
                  <c:v>Austria</c:v>
                </c:pt>
                <c:pt idx="4">
                  <c:v>Switzerland</c:v>
                </c:pt>
                <c:pt idx="5">
                  <c:v>Northern EU-28</c:v>
                </c:pt>
                <c:pt idx="6">
                  <c:v>Southern EU-28</c:v>
                </c:pt>
                <c:pt idx="7">
                  <c:v>Eastern EU-28</c:v>
                </c:pt>
                <c:pt idx="8">
                  <c:v>USA</c:v>
                </c:pt>
                <c:pt idx="9">
                  <c:v>Brazil</c:v>
                </c:pt>
                <c:pt idx="10">
                  <c:v>Russia</c:v>
                </c:pt>
                <c:pt idx="11">
                  <c:v>India</c:v>
                </c:pt>
                <c:pt idx="12">
                  <c:v>China</c:v>
                </c:pt>
                <c:pt idx="13">
                  <c:v>South Africa</c:v>
                </c:pt>
                <c:pt idx="14">
                  <c:v>Rest of OECD</c:v>
                </c:pt>
                <c:pt idx="15">
                  <c:v>Arabian World</c:v>
                </c:pt>
                <c:pt idx="16">
                  <c:v>Rest of OPEC</c:v>
                </c:pt>
                <c:pt idx="17">
                  <c:v>Rest of Europe</c:v>
                </c:pt>
              </c:strCache>
            </c:strRef>
          </c:cat>
          <c:val>
            <c:numRef>
              <c:f>RESULTS_old!$V$3:$V$20</c:f>
              <c:numCache>
                <c:formatCode>0.0%</c:formatCode>
                <c:ptCount val="18"/>
                <c:pt idx="0">
                  <c:v>7.124866758275919E-2</c:v>
                </c:pt>
                <c:pt idx="1">
                  <c:v>0.10879120870642767</c:v>
                </c:pt>
                <c:pt idx="2">
                  <c:v>0.13500511678420105</c:v>
                </c:pt>
                <c:pt idx="3">
                  <c:v>5.328542750773306E-2</c:v>
                </c:pt>
                <c:pt idx="4">
                  <c:v>5.7859012078948759E-2</c:v>
                </c:pt>
                <c:pt idx="5">
                  <c:v>0.11296013537637226</c:v>
                </c:pt>
                <c:pt idx="6">
                  <c:v>0.15429279871599494</c:v>
                </c:pt>
                <c:pt idx="7">
                  <c:v>9.2461548345999928E-2</c:v>
                </c:pt>
                <c:pt idx="8">
                  <c:v>0.12061189914645451</c:v>
                </c:pt>
                <c:pt idx="9">
                  <c:v>8.6639862943234044E-2</c:v>
                </c:pt>
                <c:pt idx="10">
                  <c:v>7.3864750206072055E-2</c:v>
                </c:pt>
                <c:pt idx="11">
                  <c:v>3.6302812603391445E-2</c:v>
                </c:pt>
                <c:pt idx="12">
                  <c:v>1.6610984585223532E-2</c:v>
                </c:pt>
                <c:pt idx="13">
                  <c:v>0.29154172186198773</c:v>
                </c:pt>
                <c:pt idx="14">
                  <c:v>-1.9530990408924337E-2</c:v>
                </c:pt>
                <c:pt idx="16">
                  <c:v>7.540719445810673E-2</c:v>
                </c:pt>
                <c:pt idx="17">
                  <c:v>7.9528402861589201E-2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756C-42F2-891E-2C210A0DDA6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68"/>
        <c:axId val="298183200"/>
        <c:axId val="298183760"/>
      </c:barChart>
      <c:catAx>
        <c:axId val="298183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8183760"/>
        <c:crosses val="autoZero"/>
        <c:auto val="1"/>
        <c:lblAlgn val="ctr"/>
        <c:lblOffset val="100"/>
        <c:noMultiLvlLbl val="0"/>
      </c:catAx>
      <c:valAx>
        <c:axId val="298183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\ %" sourceLinked="0"/>
        <c:majorTickMark val="none"/>
        <c:minorTickMark val="none"/>
        <c:tickLblPos val="nextTo"/>
        <c:spPr>
          <a:noFill/>
          <a:ln>
            <a:solidFill>
              <a:srgbClr val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8183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900"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1800" b="1" i="0" baseline="0">
                <a:effectLst/>
              </a:rPr>
              <a:t>Unemployment Rates of Skilled &amp; Unskilled Labour for NEWAGE-Regions in 2007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0C28-4DF3-A6D2-CC57877A28BB}"/>
              </c:ext>
            </c:extLst>
          </c:dPt>
          <c:dLbls>
            <c:dLbl>
              <c:idx val="0"/>
              <c:layout>
                <c:manualLayout>
                  <c:x val="-1.2029120547188256E-3"/>
                  <c:y val="8.4655860230264633E-3"/>
                </c:manualLayout>
              </c:layout>
              <c:tx>
                <c:rich>
                  <a:bodyPr/>
                  <a:lstStyle/>
                  <a:p>
                    <a:fld id="{AD99EC7B-ECD4-4056-B9BC-1B1FFB9EB3B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1-0C28-4DF3-A6D2-CC57877A28BB}"/>
                </c:ex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EA58BF4F-54FD-42E7-8886-04434A7A881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9B16A68F-B545-49F9-AFC3-AADE673A67F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531526D4-EE24-4457-A1B1-E06891D4738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layout>
                <c:manualLayout>
                  <c:x val="-1.3003403871391075E-3"/>
                  <c:y val="1.9550342130987292E-2"/>
                </c:manualLayout>
              </c:layout>
              <c:tx>
                <c:rich>
                  <a:bodyPr/>
                  <a:lstStyle/>
                  <a:p>
                    <a:fld id="{724A5EAE-B247-47E5-8C9F-BEB1ED3314E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4-0C28-4DF3-A6D2-CC57877A28BB}"/>
                </c:ex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"/>
              <c:layout>
                <c:manualLayout>
                  <c:x val="-7.5520833333333329E-2"/>
                  <c:y val="-3.9100684261974585E-2"/>
                </c:manualLayout>
              </c:layout>
              <c:tx>
                <c:rich>
                  <a:bodyPr/>
                  <a:lstStyle/>
                  <a:p>
                    <a:fld id="{1746617C-7EB2-4DD0-BAA7-FB837FBF1E4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5-0C28-4DF3-A6D2-CC57877A28BB}"/>
                </c:ex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"/>
              <c:layout>
                <c:manualLayout>
                  <c:x val="1.0416666666666666E-2"/>
                  <c:y val="-0.12288786482334869"/>
                </c:manualLayout>
              </c:layout>
              <c:tx>
                <c:rich>
                  <a:bodyPr/>
                  <a:lstStyle/>
                  <a:p>
                    <a:fld id="{8F703248-689C-4A6C-A618-95874E38A5B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6-0C28-4DF3-A6D2-CC57877A28BB}"/>
                </c:ex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B1305997-7835-4492-AA32-076468CCB42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layout>
                <c:manualLayout>
                  <c:x val="-2.6007802340702211E-3"/>
                  <c:y val="8.3302468420492354E-3"/>
                </c:manualLayout>
              </c:layout>
              <c:tx>
                <c:rich>
                  <a:bodyPr/>
                  <a:lstStyle/>
                  <a:p>
                    <a:fld id="{1DAB9D1F-D3A5-48D3-A9AA-CCCBD6006B4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8-0C28-4DF3-A6D2-CC57877A28BB}"/>
                </c:ex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9"/>
              <c:layout>
                <c:manualLayout>
                  <c:x val="-1.3003901170351106E-3"/>
                  <c:y val="2.7767489473496773E-3"/>
                </c:manualLayout>
              </c:layout>
              <c:tx>
                <c:rich>
                  <a:bodyPr/>
                  <a:lstStyle/>
                  <a:p>
                    <a:fld id="{F8201C1A-206E-4CC5-882D-810EE311783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9-0C28-4DF3-A6D2-CC57877A28BB}"/>
                </c:ex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F3A67210-D60A-4CA5-B045-40E5B49E216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layout>
                <c:manualLayout>
                  <c:x val="-5.5989583333333356E-2"/>
                  <c:y val="-2.2343248149699763E-2"/>
                </c:manualLayout>
              </c:layout>
              <c:tx>
                <c:rich>
                  <a:bodyPr/>
                  <a:lstStyle/>
                  <a:p>
                    <a:fld id="{9B14B28D-2B15-4F66-B283-100ED5F390E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B-0C28-4DF3-A6D2-CC57877A28BB}"/>
                </c:ex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2"/>
              <c:layout>
                <c:manualLayout>
                  <c:x val="3.2458556464529491E-5"/>
                  <c:y val="1.3704677225892244E-2"/>
                </c:manualLayout>
              </c:layout>
              <c:tx>
                <c:rich>
                  <a:bodyPr/>
                  <a:lstStyle/>
                  <a:p>
                    <a:fld id="{7187A5AD-7963-4277-AD00-3510DD152C0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C-0C28-4DF3-A6D2-CC57877A28BB}"/>
                </c:ex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A4C004C1-766B-44C2-B4E4-3270E258921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layout>
                <c:manualLayout>
                  <c:x val="-4.9479166666666664E-2"/>
                  <c:y val="-8.3787180561375133E-3"/>
                </c:manualLayout>
              </c:layout>
              <c:tx>
                <c:rich>
                  <a:bodyPr/>
                  <a:lstStyle/>
                  <a:p>
                    <a:fld id="{D532D975-1EC8-450A-B799-95C44F9DCD1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E-0C28-4DF3-A6D2-CC57877A28BB}"/>
                </c:ex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C7982061-60B7-4550-91CF-C04A5923B0D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32D88BC8-5DFD-4094-BED0-55CD447ECEA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63ADDA0B-7C70-4410-A92A-664EF1AF8E4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F658ACE7-16F8-4804-95AB-084617A13AD9}" type="CELLRANGE">
                      <a:rPr lang="de-DE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12-0C28-4DF3-A6D2-CC57877A28BB}"/>
                </c:ex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AC682F93-6D8E-4F32-883F-650ACBEE75D8}" type="CELLRANGE">
                      <a:rPr lang="de-DE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13-0C28-4DF3-A6D2-CC57877A28BB}"/>
                </c:ex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2CEC4CAE-2D35-4A0F-9CA8-8304D33A879C}" type="CELLRANGE">
                      <a:rPr lang="de-DE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14-0C28-4DF3-A6D2-CC57877A28BB}"/>
                </c:ex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C52BD525-297C-4012-BEB1-D8C0667240F4}" type="CELLRANGE">
                      <a:rPr lang="de-DE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15-0C28-4DF3-A6D2-CC57877A28BB}"/>
                </c:ex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2026D70B-B93F-4CB5-B5CB-DB5930649EC4}" type="CELLRANGE">
                      <a:rPr lang="de-DE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16-0C28-4DF3-A6D2-CC57877A28BB}"/>
                </c:ex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2157A728-0AAE-439B-A9D8-88080AF5CF98}" type="CELLRANGE">
                      <a:rPr lang="de-DE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17-0C28-4DF3-A6D2-CC57877A28BB}"/>
                </c:ex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15E92A6F-2E5B-4F0A-B6DA-13253C85573E}" type="CELLRANGE">
                      <a:rPr lang="de-DE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18-0C28-4DF3-A6D2-CC57877A28BB}"/>
                </c:ex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5"/>
              <c:layout>
                <c:manualLayout>
                  <c:x val="1.4322916666666644E-2"/>
                  <c:y val="-0.17595307917888564"/>
                </c:manualLayout>
              </c:layout>
              <c:tx>
                <c:rich>
                  <a:bodyPr/>
                  <a:lstStyle/>
                  <a:p>
                    <a:fld id="{9CF2070C-2032-4E5F-94C2-088BAFDB70A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19-0C28-4DF3-A6D2-CC57877A28BB}"/>
                </c:ex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6"/>
              <c:layout>
                <c:manualLayout>
                  <c:x val="2.7311556758530184E-2"/>
                  <c:y val="3.3288580862875908E-2"/>
                </c:manualLayout>
              </c:layout>
              <c:tx>
                <c:rich>
                  <a:bodyPr/>
                  <a:lstStyle/>
                  <a:p>
                    <a:fld id="{2433B3CB-55DF-412E-A325-F46B89F23A2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1A-0C28-4DF3-A6D2-CC57877A28BB}"/>
                </c:ex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RESULTS_old!$M$3:$M$20</c:f>
              <c:numCache>
                <c:formatCode>0.0%</c:formatCode>
                <c:ptCount val="18"/>
                <c:pt idx="0">
                  <c:v>2.5596284865053314E-2</c:v>
                </c:pt>
                <c:pt idx="1">
                  <c:v>4.890391248798226E-2</c:v>
                </c:pt>
                <c:pt idx="2">
                  <c:v>4.4354473229658478E-2</c:v>
                </c:pt>
                <c:pt idx="3">
                  <c:v>2.626200963398537E-2</c:v>
                </c:pt>
                <c:pt idx="4">
                  <c:v>2.4468294155417025E-2</c:v>
                </c:pt>
                <c:pt idx="5">
                  <c:v>2.6451870803914247E-2</c:v>
                </c:pt>
                <c:pt idx="6">
                  <c:v>3.4018307446533128E-2</c:v>
                </c:pt>
                <c:pt idx="7">
                  <c:v>3.566101908057713E-2</c:v>
                </c:pt>
                <c:pt idx="8">
                  <c:v>2.2661112426699513E-2</c:v>
                </c:pt>
                <c:pt idx="9">
                  <c:v>5.8413842540314724E-2</c:v>
                </c:pt>
                <c:pt idx="10">
                  <c:v>3.1089575975504751E-2</c:v>
                </c:pt>
                <c:pt idx="11">
                  <c:v>2.1199786804236509E-2</c:v>
                </c:pt>
                <c:pt idx="12">
                  <c:v>5.2593944362074596E-3</c:v>
                </c:pt>
                <c:pt idx="13">
                  <c:v>7.6913873335219277E-2</c:v>
                </c:pt>
                <c:pt idx="14">
                  <c:v>2.6984673562753182E-2</c:v>
                </c:pt>
                <c:pt idx="15">
                  <c:v>6.6128656969141164E-2</c:v>
                </c:pt>
                <c:pt idx="16">
                  <c:v>0.18076091346017595</c:v>
                </c:pt>
                <c:pt idx="17">
                  <c:v>3.9976451018562391E-2</c:v>
                </c:pt>
              </c:numCache>
            </c:numRef>
          </c:xVal>
          <c:yVal>
            <c:numRef>
              <c:f>RESULTS_old!$N$3:$N$20</c:f>
              <c:numCache>
                <c:formatCode>0.0%</c:formatCode>
                <c:ptCount val="18"/>
                <c:pt idx="0">
                  <c:v>6.5745582003096825E-2</c:v>
                </c:pt>
                <c:pt idx="1">
                  <c:v>0.12100572272737602</c:v>
                </c:pt>
                <c:pt idx="2">
                  <c:v>0.10215797535943674</c:v>
                </c:pt>
                <c:pt idx="3">
                  <c:v>5.4108900335608265E-2</c:v>
                </c:pt>
                <c:pt idx="4">
                  <c:v>4.5927107427834638E-2</c:v>
                </c:pt>
                <c:pt idx="5">
                  <c:v>6.9941818031208858E-2</c:v>
                </c:pt>
                <c:pt idx="6">
                  <c:v>9.2184561746269544E-2</c:v>
                </c:pt>
                <c:pt idx="7">
                  <c:v>9.7725621282077305E-2</c:v>
                </c:pt>
                <c:pt idx="8">
                  <c:v>5.8692422162982927E-2</c:v>
                </c:pt>
                <c:pt idx="9">
                  <c:v>8.691036005031566E-2</c:v>
                </c:pt>
                <c:pt idx="10">
                  <c:v>7.9858970840841356E-2</c:v>
                </c:pt>
                <c:pt idx="11">
                  <c:v>5.1255830818953275E-2</c:v>
                </c:pt>
                <c:pt idx="12">
                  <c:v>1.2947098562519774E-2</c:v>
                </c:pt>
                <c:pt idx="13">
                  <c:v>0.26500524718035651</c:v>
                </c:pt>
                <c:pt idx="14">
                  <c:v>3.8750548287730134E-2</c:v>
                </c:pt>
                <c:pt idx="15">
                  <c:v>9.5142397408279358E-2</c:v>
                </c:pt>
                <c:pt idx="16">
                  <c:v>7.723112680701856E-2</c:v>
                </c:pt>
                <c:pt idx="17">
                  <c:v>5.7600816244359462E-2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B-0C28-4DF3-A6D2-CC57877A28BB}"/>
            </c:ext>
            <c:ext xmlns:c15="http://schemas.microsoft.com/office/drawing/2012/chart" uri="{02D57815-91ED-43cb-92C2-25804820EDAC}">
              <c15:datalabelsRange>
                <c15:f>RESULTS_old!$A$3:$A$29</c15:f>
                <c15:dlblRangeCache>
                  <c:ptCount val="27"/>
                  <c:pt idx="0">
                    <c:v>Baden-Württemberg</c:v>
                  </c:pt>
                  <c:pt idx="1">
                    <c:v>Germany (Rest)</c:v>
                  </c:pt>
                  <c:pt idx="2">
                    <c:v>France</c:v>
                  </c:pt>
                  <c:pt idx="3">
                    <c:v>Austria</c:v>
                  </c:pt>
                  <c:pt idx="4">
                    <c:v>Switzerland</c:v>
                  </c:pt>
                  <c:pt idx="5">
                    <c:v>Northern EU-28</c:v>
                  </c:pt>
                  <c:pt idx="6">
                    <c:v>Southern EU-28</c:v>
                  </c:pt>
                  <c:pt idx="7">
                    <c:v>Eastern EU-28</c:v>
                  </c:pt>
                  <c:pt idx="8">
                    <c:v>USA</c:v>
                  </c:pt>
                  <c:pt idx="9">
                    <c:v>Brazil</c:v>
                  </c:pt>
                  <c:pt idx="10">
                    <c:v>Russia</c:v>
                  </c:pt>
                  <c:pt idx="11">
                    <c:v>India</c:v>
                  </c:pt>
                  <c:pt idx="12">
                    <c:v>China</c:v>
                  </c:pt>
                  <c:pt idx="13">
                    <c:v>South Africa</c:v>
                  </c:pt>
                  <c:pt idx="14">
                    <c:v>Rest of OECD</c:v>
                  </c:pt>
                  <c:pt idx="15">
                    <c:v>Arabian World</c:v>
                  </c:pt>
                  <c:pt idx="16">
                    <c:v>Rest of OPEC</c:v>
                  </c:pt>
                  <c:pt idx="17">
                    <c:v>Rest of Europe</c:v>
                  </c:pt>
                </c15:dlblRangeCache>
              </c15:datalabelsRange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298186000"/>
        <c:axId val="298186560"/>
      </c:scatterChart>
      <c:valAx>
        <c:axId val="298186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000"/>
                  <a:t>Unemployment Rate of Unskilled Labour (URUS)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\ 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8186560"/>
        <c:crosses val="autoZero"/>
        <c:crossBetween val="midCat"/>
      </c:valAx>
      <c:valAx>
        <c:axId val="298186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000" b="0" i="0" baseline="0">
                    <a:effectLst/>
                  </a:rPr>
                  <a:t>Unemployment Rate of Skilled Labour (URSK)</a:t>
                </a:r>
                <a:endParaRPr lang="de-DE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\ 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81860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1800" b="1" i="0" baseline="0">
                <a:effectLst/>
              </a:rPr>
              <a:t>Unemployment Rates of Skilled &amp; Unskilled Labour for NEWAGE-Regions in 2010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1319-47E2-8AFB-1E82C5B15955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A8621951-8793-4170-B32A-D94C8A3E442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EE1D3247-176C-4A67-925F-9E077CFB8FE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A67E86D9-D235-4692-9F1F-585DF9290D8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4B71834C-2619-4132-B813-461707E85D4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F18AB89D-ED4E-4920-9314-ACECC5F02F8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E75A4F2A-BDAE-4CA2-814F-C8C75E89B6F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3207BE83-3DCE-4012-9C5F-A21F7988763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FD45BA5E-88A2-422C-A3C6-AF665197291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1744D60C-434E-4DA8-9A88-2AEC4FAB8DC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600DF557-9B71-4906-A285-DA05C29BD9F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layout>
                <c:manualLayout>
                  <c:x val="1.2990387113535984E-3"/>
                  <c:y val="8.2918739635156526E-3"/>
                </c:manualLayout>
              </c:layout>
              <c:tx>
                <c:rich>
                  <a:bodyPr/>
                  <a:lstStyle/>
                  <a:p>
                    <a:fld id="{4B9A0109-35F8-4554-8448-9B4DD0E0292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A-1319-47E2-8AFB-1E82C5B15955}"/>
                </c:ex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E410F826-4A0C-4AB9-A6EA-F6C547D5135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28B0C5B2-EA7A-4597-A9B1-BD1AA4AE245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2D65C8F5-37CC-4586-A94F-FCDFA5BD848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4"/>
              <c:layout>
                <c:manualLayout>
                  <c:x val="-4.6765393608729541E-2"/>
                  <c:y val="-5.5279159756771697E-3"/>
                </c:manualLayout>
              </c:layout>
              <c:tx>
                <c:rich>
                  <a:bodyPr/>
                  <a:lstStyle/>
                  <a:p>
                    <a:fld id="{C29C8C66-E953-4320-9EF4-A5DE3C3E00E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E-1319-47E2-8AFB-1E82C5B15955}"/>
                </c:ex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28095AF9-E1D4-44D0-B2F8-209A9227AD5E}" type="CELLRANGE">
                      <a:rPr lang="de-DE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F-1319-47E2-8AFB-1E82C5B15955}"/>
                </c:ex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DD828BE5-5519-44C8-9BAE-61D4B43F5DE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D2326ED4-7C84-45DE-A0DF-525B0508580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3FD6010D-D64E-4E59-82BE-2BDBEF80BE85}" type="CELLRANGE">
                      <a:rPr lang="de-DE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12-1319-47E2-8AFB-1E82C5B15955}"/>
                </c:ex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9"/>
              <c:layout>
                <c:manualLayout>
                  <c:x val="-9.093270979475189E-2"/>
                  <c:y val="-2.4875621890547366E-2"/>
                </c:manualLayout>
              </c:layout>
              <c:tx>
                <c:rich>
                  <a:bodyPr/>
                  <a:lstStyle/>
                  <a:p>
                    <a:fld id="{0ECDBAC0-690B-44C6-9D97-7613F725ED0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13-1319-47E2-8AFB-1E82C5B15955}"/>
                </c:ex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9E3DAD15-64BC-4FED-8B51-6FEC67C944A4}" type="CELLRANGE">
                      <a:rPr lang="de-DE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14-1319-47E2-8AFB-1E82C5B15955}"/>
                </c:ex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de-DE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15-1319-47E2-8AFB-1E82C5B15955}"/>
                </c:ext>
                <c:ext xmlns:c15="http://schemas.microsoft.com/office/drawing/2012/chart" uri="{CE6537A1-D6FC-4f65-9D91-7224C49458BB}"/>
              </c:extLst>
            </c:dLbl>
            <c:dLbl>
              <c:idx val="22"/>
              <c:tx>
                <c:rich>
                  <a:bodyPr/>
                  <a:lstStyle/>
                  <a:p>
                    <a:fld id="{AB24A513-0DE9-4D4A-B36E-DBF39974B6B7}" type="CELLRANGE">
                      <a:rPr lang="de-DE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16-1319-47E2-8AFB-1E82C5B15955}"/>
                </c:ex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97CD9A3F-5D7C-4975-96F3-53BEDA85C798}" type="CELLRANGE">
                      <a:rPr lang="de-DE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17-1319-47E2-8AFB-1E82C5B15955}"/>
                </c:ex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37B84A6F-9479-4A4F-B77E-ED491741BEEA}" type="CELLRANGE">
                      <a:rPr lang="de-DE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18-1319-47E2-8AFB-1E82C5B15955}"/>
                </c:ex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E3CD931D-63D4-4118-9950-05FC1DC4F18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19-1319-47E2-8AFB-1E82C5B15955}"/>
                </c:ex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821BA3A9-938B-415C-B9E8-919990B08482}" type="CELLRANGE">
                      <a:rPr lang="de-DE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1A-1319-47E2-8AFB-1E82C5B15955}"/>
                </c:ex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RESULTS_old!$U$3:$U$20</c:f>
              <c:numCache>
                <c:formatCode>0.0%</c:formatCode>
                <c:ptCount val="18"/>
                <c:pt idx="0">
                  <c:v>1.4384406448879358E-2</c:v>
                </c:pt>
                <c:pt idx="1">
                  <c:v>2.2713624045570792E-2</c:v>
                </c:pt>
                <c:pt idx="2">
                  <c:v>2.7861334131369223E-2</c:v>
                </c:pt>
                <c:pt idx="3">
                  <c:v>2.2970575221880597E-2</c:v>
                </c:pt>
                <c:pt idx="4">
                  <c:v>3.2082429597607071E-2</c:v>
                </c:pt>
                <c:pt idx="5">
                  <c:v>4.0288523141904335E-2</c:v>
                </c:pt>
                <c:pt idx="6">
                  <c:v>5.3497362254319961E-2</c:v>
                </c:pt>
                <c:pt idx="7">
                  <c:v>3.3226801726653404E-2</c:v>
                </c:pt>
                <c:pt idx="8">
                  <c:v>4.8527868035793384E-2</c:v>
                </c:pt>
                <c:pt idx="9">
                  <c:v>6.9001387921391794E-2</c:v>
                </c:pt>
                <c:pt idx="10">
                  <c:v>3.1002810253726882E-2</c:v>
                </c:pt>
                <c:pt idx="11">
                  <c:v>1.1467541877873282E-2</c:v>
                </c:pt>
                <c:pt idx="12">
                  <c:v>4.7912213809172492E-3</c:v>
                </c:pt>
                <c:pt idx="13">
                  <c:v>0.10019105629269928</c:v>
                </c:pt>
                <c:pt idx="14">
                  <c:v>-3.0792704604896665E-2</c:v>
                </c:pt>
                <c:pt idx="16">
                  <c:v>6.2887109714049969E-2</c:v>
                </c:pt>
                <c:pt idx="17">
                  <c:v>4.4985135155391737E-2</c:v>
                </c:pt>
              </c:numCache>
            </c:numRef>
          </c:xVal>
          <c:yVal>
            <c:numRef>
              <c:f>RESULTS_old!$V$3:$V$20</c:f>
              <c:numCache>
                <c:formatCode>0.0%</c:formatCode>
                <c:ptCount val="18"/>
                <c:pt idx="0">
                  <c:v>7.124866758275919E-2</c:v>
                </c:pt>
                <c:pt idx="1">
                  <c:v>0.10879120870642767</c:v>
                </c:pt>
                <c:pt idx="2">
                  <c:v>0.13500511678420105</c:v>
                </c:pt>
                <c:pt idx="3">
                  <c:v>5.328542750773306E-2</c:v>
                </c:pt>
                <c:pt idx="4">
                  <c:v>5.7859012078948759E-2</c:v>
                </c:pt>
                <c:pt idx="5">
                  <c:v>0.11296013537637226</c:v>
                </c:pt>
                <c:pt idx="6">
                  <c:v>0.15429279871599494</c:v>
                </c:pt>
                <c:pt idx="7">
                  <c:v>9.2461548345999928E-2</c:v>
                </c:pt>
                <c:pt idx="8">
                  <c:v>0.12061189914645451</c:v>
                </c:pt>
                <c:pt idx="9">
                  <c:v>8.6639862943234044E-2</c:v>
                </c:pt>
                <c:pt idx="10">
                  <c:v>7.3864750206072055E-2</c:v>
                </c:pt>
                <c:pt idx="11">
                  <c:v>3.6302812603391445E-2</c:v>
                </c:pt>
                <c:pt idx="12">
                  <c:v>1.6610984585223532E-2</c:v>
                </c:pt>
                <c:pt idx="13">
                  <c:v>0.29154172186198773</c:v>
                </c:pt>
                <c:pt idx="14">
                  <c:v>-1.9530990408924337E-2</c:v>
                </c:pt>
                <c:pt idx="16">
                  <c:v>7.540719445810673E-2</c:v>
                </c:pt>
                <c:pt idx="17">
                  <c:v>7.9528402861589201E-2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B-1319-47E2-8AFB-1E82C5B15955}"/>
            </c:ext>
            <c:ext xmlns:c15="http://schemas.microsoft.com/office/drawing/2012/chart" uri="{02D57815-91ED-43cb-92C2-25804820EDAC}">
              <c15:datalabelsRange>
                <c15:f>RESULTS_old!$A$3:$A$29</c15:f>
                <c15:dlblRangeCache>
                  <c:ptCount val="27"/>
                  <c:pt idx="0">
                    <c:v>Baden-Württemberg</c:v>
                  </c:pt>
                  <c:pt idx="1">
                    <c:v>Germany (Rest)</c:v>
                  </c:pt>
                  <c:pt idx="2">
                    <c:v>France</c:v>
                  </c:pt>
                  <c:pt idx="3">
                    <c:v>Austria</c:v>
                  </c:pt>
                  <c:pt idx="4">
                    <c:v>Switzerland</c:v>
                  </c:pt>
                  <c:pt idx="5">
                    <c:v>Northern EU-28</c:v>
                  </c:pt>
                  <c:pt idx="6">
                    <c:v>Southern EU-28</c:v>
                  </c:pt>
                  <c:pt idx="7">
                    <c:v>Eastern EU-28</c:v>
                  </c:pt>
                  <c:pt idx="8">
                    <c:v>USA</c:v>
                  </c:pt>
                  <c:pt idx="9">
                    <c:v>Brazil</c:v>
                  </c:pt>
                  <c:pt idx="10">
                    <c:v>Russia</c:v>
                  </c:pt>
                  <c:pt idx="11">
                    <c:v>India</c:v>
                  </c:pt>
                  <c:pt idx="12">
                    <c:v>China</c:v>
                  </c:pt>
                  <c:pt idx="13">
                    <c:v>South Africa</c:v>
                  </c:pt>
                  <c:pt idx="14">
                    <c:v>Rest of OECD</c:v>
                  </c:pt>
                  <c:pt idx="15">
                    <c:v>Arabian World</c:v>
                  </c:pt>
                  <c:pt idx="16">
                    <c:v>Rest of OPEC</c:v>
                  </c:pt>
                  <c:pt idx="17">
                    <c:v>Rest of Europe</c:v>
                  </c:pt>
                </c15:dlblRangeCache>
              </c15:datalabelsRange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298188800"/>
        <c:axId val="298189360"/>
      </c:scatterChart>
      <c:valAx>
        <c:axId val="298188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000"/>
                  <a:t>Unemployment Rate of Unskilled Labour (URUS)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\ 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8189360"/>
        <c:crosses val="autoZero"/>
        <c:crossBetween val="midCat"/>
      </c:valAx>
      <c:valAx>
        <c:axId val="298189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000" b="0" i="0" baseline="0">
                    <a:effectLst/>
                  </a:rPr>
                  <a:t>Unemployment Rate of Skilled Labour (URSK)</a:t>
                </a:r>
                <a:endParaRPr lang="de-DE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\ 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81888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1600" b="1"/>
              <a:t>Unemployment Rates for NEWAGE-Regions in 2007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4.3298468497631068E-2"/>
          <c:y val="0.10747691262302617"/>
          <c:w val="0.94201920368603154"/>
          <c:h val="0.65254560047304044"/>
        </c:manualLayout>
      </c:layout>
      <c:barChart>
        <c:barDir val="col"/>
        <c:grouping val="clustered"/>
        <c:varyColors val="0"/>
        <c:ser>
          <c:idx val="1"/>
          <c:order val="0"/>
          <c:tx>
            <c:v>Unemployment Rate of Unskilled Labour (URUS)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RESULTS_old!$A$3:$A$20</c:f>
              <c:strCache>
                <c:ptCount val="18"/>
                <c:pt idx="0">
                  <c:v>Baden-Württemberg</c:v>
                </c:pt>
                <c:pt idx="1">
                  <c:v>Germany (Rest)</c:v>
                </c:pt>
                <c:pt idx="2">
                  <c:v>France</c:v>
                </c:pt>
                <c:pt idx="3">
                  <c:v>Austria</c:v>
                </c:pt>
                <c:pt idx="4">
                  <c:v>Switzerland</c:v>
                </c:pt>
                <c:pt idx="5">
                  <c:v>Northern EU-28</c:v>
                </c:pt>
                <c:pt idx="6">
                  <c:v>Southern EU-28</c:v>
                </c:pt>
                <c:pt idx="7">
                  <c:v>Eastern EU-28</c:v>
                </c:pt>
                <c:pt idx="8">
                  <c:v>USA</c:v>
                </c:pt>
                <c:pt idx="9">
                  <c:v>Brazil</c:v>
                </c:pt>
                <c:pt idx="10">
                  <c:v>Russia</c:v>
                </c:pt>
                <c:pt idx="11">
                  <c:v>India</c:v>
                </c:pt>
                <c:pt idx="12">
                  <c:v>China</c:v>
                </c:pt>
                <c:pt idx="13">
                  <c:v>South Africa</c:v>
                </c:pt>
                <c:pt idx="14">
                  <c:v>Rest of OECD</c:v>
                </c:pt>
                <c:pt idx="15">
                  <c:v>Arabian World</c:v>
                </c:pt>
                <c:pt idx="16">
                  <c:v>Rest of OPEC</c:v>
                </c:pt>
                <c:pt idx="17">
                  <c:v>Rest of Europe</c:v>
                </c:pt>
              </c:strCache>
            </c:strRef>
          </c:cat>
          <c:val>
            <c:numRef>
              <c:f>RESULTS_old!$N$3:$N$20</c:f>
              <c:numCache>
                <c:formatCode>0.0%</c:formatCode>
                <c:ptCount val="18"/>
                <c:pt idx="0">
                  <c:v>6.5745582003096825E-2</c:v>
                </c:pt>
                <c:pt idx="1">
                  <c:v>0.12100572272737602</c:v>
                </c:pt>
                <c:pt idx="2">
                  <c:v>0.10215797535943674</c:v>
                </c:pt>
                <c:pt idx="3">
                  <c:v>5.4108900335608265E-2</c:v>
                </c:pt>
                <c:pt idx="4">
                  <c:v>4.5927107427834638E-2</c:v>
                </c:pt>
                <c:pt idx="5">
                  <c:v>6.9941818031208858E-2</c:v>
                </c:pt>
                <c:pt idx="6">
                  <c:v>9.2184561746269544E-2</c:v>
                </c:pt>
                <c:pt idx="7">
                  <c:v>9.7725621282077305E-2</c:v>
                </c:pt>
                <c:pt idx="8">
                  <c:v>5.8692422162982927E-2</c:v>
                </c:pt>
                <c:pt idx="9">
                  <c:v>8.691036005031566E-2</c:v>
                </c:pt>
                <c:pt idx="10">
                  <c:v>7.9858970840841356E-2</c:v>
                </c:pt>
                <c:pt idx="11">
                  <c:v>5.1255830818953275E-2</c:v>
                </c:pt>
                <c:pt idx="12">
                  <c:v>1.2947098562519774E-2</c:v>
                </c:pt>
                <c:pt idx="13">
                  <c:v>0.26500524718035651</c:v>
                </c:pt>
                <c:pt idx="14">
                  <c:v>3.8750548287730134E-2</c:v>
                </c:pt>
                <c:pt idx="15">
                  <c:v>9.5142397408279358E-2</c:v>
                </c:pt>
                <c:pt idx="16">
                  <c:v>7.723112680701856E-2</c:v>
                </c:pt>
                <c:pt idx="17">
                  <c:v>5.7600816244359462E-2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DA8-4C23-8F42-96E77925AE62}"/>
            </c:ext>
          </c:extLst>
        </c:ser>
        <c:ser>
          <c:idx val="0"/>
          <c:order val="1"/>
          <c:tx>
            <c:v>Unemployment Rate of Skilled Labour (URSK)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RESULTS_old!$A$3:$A$20</c:f>
              <c:strCache>
                <c:ptCount val="18"/>
                <c:pt idx="0">
                  <c:v>Baden-Württemberg</c:v>
                </c:pt>
                <c:pt idx="1">
                  <c:v>Germany (Rest)</c:v>
                </c:pt>
                <c:pt idx="2">
                  <c:v>France</c:v>
                </c:pt>
                <c:pt idx="3">
                  <c:v>Austria</c:v>
                </c:pt>
                <c:pt idx="4">
                  <c:v>Switzerland</c:v>
                </c:pt>
                <c:pt idx="5">
                  <c:v>Northern EU-28</c:v>
                </c:pt>
                <c:pt idx="6">
                  <c:v>Southern EU-28</c:v>
                </c:pt>
                <c:pt idx="7">
                  <c:v>Eastern EU-28</c:v>
                </c:pt>
                <c:pt idx="8">
                  <c:v>USA</c:v>
                </c:pt>
                <c:pt idx="9">
                  <c:v>Brazil</c:v>
                </c:pt>
                <c:pt idx="10">
                  <c:v>Russia</c:v>
                </c:pt>
                <c:pt idx="11">
                  <c:v>India</c:v>
                </c:pt>
                <c:pt idx="12">
                  <c:v>China</c:v>
                </c:pt>
                <c:pt idx="13">
                  <c:v>South Africa</c:v>
                </c:pt>
                <c:pt idx="14">
                  <c:v>Rest of OECD</c:v>
                </c:pt>
                <c:pt idx="15">
                  <c:v>Arabian World</c:v>
                </c:pt>
                <c:pt idx="16">
                  <c:v>Rest of OPEC</c:v>
                </c:pt>
                <c:pt idx="17">
                  <c:v>Rest of Europe</c:v>
                </c:pt>
              </c:strCache>
            </c:strRef>
          </c:cat>
          <c:val>
            <c:numRef>
              <c:f>RESULTS_old!$M$3:$M$20</c:f>
              <c:numCache>
                <c:formatCode>0.0%</c:formatCode>
                <c:ptCount val="18"/>
                <c:pt idx="0">
                  <c:v>2.5596284865053314E-2</c:v>
                </c:pt>
                <c:pt idx="1">
                  <c:v>4.890391248798226E-2</c:v>
                </c:pt>
                <c:pt idx="2">
                  <c:v>4.4354473229658478E-2</c:v>
                </c:pt>
                <c:pt idx="3">
                  <c:v>2.626200963398537E-2</c:v>
                </c:pt>
                <c:pt idx="4">
                  <c:v>2.4468294155417025E-2</c:v>
                </c:pt>
                <c:pt idx="5">
                  <c:v>2.6451870803914247E-2</c:v>
                </c:pt>
                <c:pt idx="6">
                  <c:v>3.4018307446533128E-2</c:v>
                </c:pt>
                <c:pt idx="7">
                  <c:v>3.566101908057713E-2</c:v>
                </c:pt>
                <c:pt idx="8">
                  <c:v>2.2661112426699513E-2</c:v>
                </c:pt>
                <c:pt idx="9">
                  <c:v>5.8413842540314724E-2</c:v>
                </c:pt>
                <c:pt idx="10">
                  <c:v>3.1089575975504751E-2</c:v>
                </c:pt>
                <c:pt idx="11">
                  <c:v>2.1199786804236509E-2</c:v>
                </c:pt>
                <c:pt idx="12">
                  <c:v>5.2593944362074596E-3</c:v>
                </c:pt>
                <c:pt idx="13">
                  <c:v>7.6913873335219277E-2</c:v>
                </c:pt>
                <c:pt idx="14">
                  <c:v>2.6984673562753182E-2</c:v>
                </c:pt>
                <c:pt idx="15">
                  <c:v>6.6128656969141164E-2</c:v>
                </c:pt>
                <c:pt idx="16">
                  <c:v>0.18076091346017595</c:v>
                </c:pt>
                <c:pt idx="17">
                  <c:v>3.9976451018562391E-2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DA8-4C23-8F42-96E77925AE62}"/>
            </c:ext>
          </c:extLst>
        </c:ser>
        <c:ser>
          <c:idx val="2"/>
          <c:order val="2"/>
          <c:tx>
            <c:v>Unemployment Rate (TOTAL)</c:v>
          </c:tx>
          <c:spPr>
            <a:pattFill prst="dkDnDiag">
              <a:fgClr>
                <a:schemeClr val="tx1"/>
              </a:fgClr>
              <a:bgClr>
                <a:schemeClr val="bg1"/>
              </a:bgClr>
            </a:pattFill>
            <a:ln w="6350">
              <a:solidFill>
                <a:schemeClr val="tx1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RESULTS_old!$L$3:$L$20</c:f>
              <c:numCache>
                <c:formatCode>0%</c:formatCode>
                <c:ptCount val="18"/>
                <c:pt idx="0">
                  <c:v>4.928882750703998E-2</c:v>
                </c:pt>
                <c:pt idx="1">
                  <c:v>9.2090863934291764E-2</c:v>
                </c:pt>
                <c:pt idx="2">
                  <c:v>7.9964875914089947E-2</c:v>
                </c:pt>
                <c:pt idx="3">
                  <c:v>4.4048890471104787E-2</c:v>
                </c:pt>
                <c:pt idx="4">
                  <c:v>3.6182550965254245E-2</c:v>
                </c:pt>
                <c:pt idx="5">
                  <c:v>5.1776167778212791E-2</c:v>
                </c:pt>
                <c:pt idx="6">
                  <c:v>7.2820524909434262E-2</c:v>
                </c:pt>
                <c:pt idx="7">
                  <c:v>7.9368104141496476E-2</c:v>
                </c:pt>
                <c:pt idx="8">
                  <c:v>4.6223975340247116E-2</c:v>
                </c:pt>
                <c:pt idx="9">
                  <c:v>8.1540967269506312E-2</c:v>
                </c:pt>
                <c:pt idx="10">
                  <c:v>6.1044732430346735E-2</c:v>
                </c:pt>
                <c:pt idx="11">
                  <c:v>4.302260018518806E-2</c:v>
                </c:pt>
                <c:pt idx="12">
                  <c:v>1.0802339914148841E-2</c:v>
                </c:pt>
                <c:pt idx="13">
                  <c:v>0.22944078192175885</c:v>
                </c:pt>
                <c:pt idx="14">
                  <c:v>3.5118089515989923E-2</c:v>
                </c:pt>
                <c:pt idx="15">
                  <c:v>8.9364710074388912E-2</c:v>
                </c:pt>
                <c:pt idx="16">
                  <c:v>8.8426086901665549E-2</c:v>
                </c:pt>
                <c:pt idx="17">
                  <c:v>5.4000125982178043E-2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DA8-4C23-8F42-96E77925AE6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68"/>
        <c:axId val="298192720"/>
        <c:axId val="298193280"/>
      </c:barChart>
      <c:catAx>
        <c:axId val="298192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8193280"/>
        <c:crosses val="autoZero"/>
        <c:auto val="1"/>
        <c:lblAlgn val="ctr"/>
        <c:lblOffset val="100"/>
        <c:noMultiLvlLbl val="0"/>
      </c:catAx>
      <c:valAx>
        <c:axId val="29819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\ %" sourceLinked="0"/>
        <c:majorTickMark val="none"/>
        <c:minorTickMark val="none"/>
        <c:tickLblPos val="nextTo"/>
        <c:spPr>
          <a:noFill/>
          <a:ln>
            <a:solidFill>
              <a:srgbClr val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8192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8335074473138802"/>
          <c:y val="0.1406117970250429"/>
          <c:w val="0.81664925526861198"/>
          <c:h val="4.916508226507094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900"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RESULTS_old!$M$2</c:f>
              <c:strCache>
                <c:ptCount val="1"/>
                <c:pt idx="0">
                  <c:v>URSK2007</c:v>
                </c:pt>
              </c:strCache>
            </c:strRef>
          </c:tx>
          <c:invertIfNegative val="0"/>
          <c:cat>
            <c:strRef>
              <c:f>RESULTS_old!$B$3:$B$20</c:f>
              <c:strCache>
                <c:ptCount val="18"/>
                <c:pt idx="0">
                  <c:v>BAW</c:v>
                </c:pt>
                <c:pt idx="1">
                  <c:v>DEU</c:v>
                </c:pt>
                <c:pt idx="2">
                  <c:v>FRA</c:v>
                </c:pt>
                <c:pt idx="3">
                  <c:v>AUT</c:v>
                </c:pt>
                <c:pt idx="4">
                  <c:v>SWZ</c:v>
                </c:pt>
                <c:pt idx="5">
                  <c:v>EUN</c:v>
                </c:pt>
                <c:pt idx="6">
                  <c:v>EUS</c:v>
                </c:pt>
                <c:pt idx="7">
                  <c:v>EUE</c:v>
                </c:pt>
                <c:pt idx="8">
                  <c:v>USA</c:v>
                </c:pt>
                <c:pt idx="9">
                  <c:v>BRZ</c:v>
                </c:pt>
                <c:pt idx="10">
                  <c:v>RUS</c:v>
                </c:pt>
                <c:pt idx="11">
                  <c:v>IND</c:v>
                </c:pt>
                <c:pt idx="12">
                  <c:v>CHI</c:v>
                </c:pt>
                <c:pt idx="13">
                  <c:v>RSA</c:v>
                </c:pt>
                <c:pt idx="14">
                  <c:v>OEC</c:v>
                </c:pt>
                <c:pt idx="15">
                  <c:v>ARB</c:v>
                </c:pt>
                <c:pt idx="16">
                  <c:v>OPE</c:v>
                </c:pt>
                <c:pt idx="17">
                  <c:v>ROW</c:v>
                </c:pt>
              </c:strCache>
            </c:strRef>
          </c:cat>
          <c:val>
            <c:numRef>
              <c:f>RESULTS_old!$M$3:$M$20</c:f>
              <c:numCache>
                <c:formatCode>0.0%</c:formatCode>
                <c:ptCount val="18"/>
                <c:pt idx="0">
                  <c:v>2.5596284865053314E-2</c:v>
                </c:pt>
                <c:pt idx="1">
                  <c:v>4.890391248798226E-2</c:v>
                </c:pt>
                <c:pt idx="2">
                  <c:v>4.4354473229658478E-2</c:v>
                </c:pt>
                <c:pt idx="3">
                  <c:v>2.626200963398537E-2</c:v>
                </c:pt>
                <c:pt idx="4">
                  <c:v>2.4468294155417025E-2</c:v>
                </c:pt>
                <c:pt idx="5">
                  <c:v>2.6451870803914247E-2</c:v>
                </c:pt>
                <c:pt idx="6">
                  <c:v>3.4018307446533128E-2</c:v>
                </c:pt>
                <c:pt idx="7">
                  <c:v>3.566101908057713E-2</c:v>
                </c:pt>
                <c:pt idx="8">
                  <c:v>2.2661112426699513E-2</c:v>
                </c:pt>
                <c:pt idx="9">
                  <c:v>5.8413842540314724E-2</c:v>
                </c:pt>
                <c:pt idx="10">
                  <c:v>3.1089575975504751E-2</c:v>
                </c:pt>
                <c:pt idx="11">
                  <c:v>2.1199786804236509E-2</c:v>
                </c:pt>
                <c:pt idx="12">
                  <c:v>5.2593944362074596E-3</c:v>
                </c:pt>
                <c:pt idx="13">
                  <c:v>7.6913873335219277E-2</c:v>
                </c:pt>
                <c:pt idx="14">
                  <c:v>2.6984673562753182E-2</c:v>
                </c:pt>
                <c:pt idx="15">
                  <c:v>6.6128656969141164E-2</c:v>
                </c:pt>
                <c:pt idx="16">
                  <c:v>0.18076091346017595</c:v>
                </c:pt>
                <c:pt idx="17">
                  <c:v>3.9976451018562391E-2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BFD-40C5-ADA0-ECE5F2B9B3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97796336"/>
        <c:axId val="297796896"/>
      </c:barChart>
      <c:catAx>
        <c:axId val="2977963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297796896"/>
        <c:crosses val="autoZero"/>
        <c:auto val="1"/>
        <c:lblAlgn val="ctr"/>
        <c:lblOffset val="100"/>
        <c:noMultiLvlLbl val="0"/>
      </c:catAx>
      <c:valAx>
        <c:axId val="297796896"/>
        <c:scaling>
          <c:orientation val="minMax"/>
        </c:scaling>
        <c:delete val="0"/>
        <c:axPos val="l"/>
        <c:majorGridlines/>
        <c:numFmt formatCode="0.0%" sourceLinked="1"/>
        <c:majorTickMark val="out"/>
        <c:minorTickMark val="none"/>
        <c:tickLblPos val="nextTo"/>
        <c:crossAx val="29779633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RESULTS_old!$N$2</c:f>
              <c:strCache>
                <c:ptCount val="1"/>
                <c:pt idx="0">
                  <c:v>URUS2007</c:v>
                </c:pt>
              </c:strCache>
            </c:strRef>
          </c:tx>
          <c:invertIfNegative val="0"/>
          <c:cat>
            <c:strRef>
              <c:f>RESULTS_old!$B$3:$B$20</c:f>
              <c:strCache>
                <c:ptCount val="18"/>
                <c:pt idx="0">
                  <c:v>BAW</c:v>
                </c:pt>
                <c:pt idx="1">
                  <c:v>DEU</c:v>
                </c:pt>
                <c:pt idx="2">
                  <c:v>FRA</c:v>
                </c:pt>
                <c:pt idx="3">
                  <c:v>AUT</c:v>
                </c:pt>
                <c:pt idx="4">
                  <c:v>SWZ</c:v>
                </c:pt>
                <c:pt idx="5">
                  <c:v>EUN</c:v>
                </c:pt>
                <c:pt idx="6">
                  <c:v>EUS</c:v>
                </c:pt>
                <c:pt idx="7">
                  <c:v>EUE</c:v>
                </c:pt>
                <c:pt idx="8">
                  <c:v>USA</c:v>
                </c:pt>
                <c:pt idx="9">
                  <c:v>BRZ</c:v>
                </c:pt>
                <c:pt idx="10">
                  <c:v>RUS</c:v>
                </c:pt>
                <c:pt idx="11">
                  <c:v>IND</c:v>
                </c:pt>
                <c:pt idx="12">
                  <c:v>CHI</c:v>
                </c:pt>
                <c:pt idx="13">
                  <c:v>RSA</c:v>
                </c:pt>
                <c:pt idx="14">
                  <c:v>OEC</c:v>
                </c:pt>
                <c:pt idx="15">
                  <c:v>ARB</c:v>
                </c:pt>
                <c:pt idx="16">
                  <c:v>OPE</c:v>
                </c:pt>
                <c:pt idx="17">
                  <c:v>ROW</c:v>
                </c:pt>
              </c:strCache>
            </c:strRef>
          </c:cat>
          <c:val>
            <c:numRef>
              <c:f>RESULTS_old!$N$3:$N$20</c:f>
              <c:numCache>
                <c:formatCode>0.0%</c:formatCode>
                <c:ptCount val="18"/>
                <c:pt idx="0">
                  <c:v>6.5745582003096825E-2</c:v>
                </c:pt>
                <c:pt idx="1">
                  <c:v>0.12100572272737602</c:v>
                </c:pt>
                <c:pt idx="2">
                  <c:v>0.10215797535943674</c:v>
                </c:pt>
                <c:pt idx="3">
                  <c:v>5.4108900335608265E-2</c:v>
                </c:pt>
                <c:pt idx="4">
                  <c:v>4.5927107427834638E-2</c:v>
                </c:pt>
                <c:pt idx="5">
                  <c:v>6.9941818031208858E-2</c:v>
                </c:pt>
                <c:pt idx="6">
                  <c:v>9.2184561746269544E-2</c:v>
                </c:pt>
                <c:pt idx="7">
                  <c:v>9.7725621282077305E-2</c:v>
                </c:pt>
                <c:pt idx="8">
                  <c:v>5.8692422162982927E-2</c:v>
                </c:pt>
                <c:pt idx="9">
                  <c:v>8.691036005031566E-2</c:v>
                </c:pt>
                <c:pt idx="10">
                  <c:v>7.9858970840841356E-2</c:v>
                </c:pt>
                <c:pt idx="11">
                  <c:v>5.1255830818953275E-2</c:v>
                </c:pt>
                <c:pt idx="12">
                  <c:v>1.2947098562519774E-2</c:v>
                </c:pt>
                <c:pt idx="13">
                  <c:v>0.26500524718035651</c:v>
                </c:pt>
                <c:pt idx="14">
                  <c:v>3.8750548287730134E-2</c:v>
                </c:pt>
                <c:pt idx="15">
                  <c:v>9.5142397408279358E-2</c:v>
                </c:pt>
                <c:pt idx="16">
                  <c:v>7.723112680701856E-2</c:v>
                </c:pt>
                <c:pt idx="17">
                  <c:v>5.7600816244359462E-2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6AE-4E2F-B85A-8B5C61236E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97799136"/>
        <c:axId val="297799696"/>
      </c:barChart>
      <c:catAx>
        <c:axId val="2977991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297799696"/>
        <c:crosses val="autoZero"/>
        <c:auto val="1"/>
        <c:lblAlgn val="ctr"/>
        <c:lblOffset val="100"/>
        <c:noMultiLvlLbl val="0"/>
      </c:catAx>
      <c:valAx>
        <c:axId val="297799696"/>
        <c:scaling>
          <c:orientation val="minMax"/>
        </c:scaling>
        <c:delete val="0"/>
        <c:axPos val="l"/>
        <c:majorGridlines/>
        <c:numFmt formatCode="0.0%" sourceLinked="1"/>
        <c:majorTickMark val="out"/>
        <c:minorTickMark val="none"/>
        <c:tickLblPos val="nextTo"/>
        <c:crossAx val="29779913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RESULTS_old!$M$2</c:f>
              <c:strCache>
                <c:ptCount val="1"/>
                <c:pt idx="0">
                  <c:v>URSK2007</c:v>
                </c:pt>
              </c:strCache>
            </c:strRef>
          </c:tx>
          <c:invertIfNegative val="0"/>
          <c:cat>
            <c:strRef>
              <c:f>RESULTS_old!$B$3:$B$20</c:f>
              <c:strCache>
                <c:ptCount val="18"/>
                <c:pt idx="0">
                  <c:v>BAW</c:v>
                </c:pt>
                <c:pt idx="1">
                  <c:v>DEU</c:v>
                </c:pt>
                <c:pt idx="2">
                  <c:v>FRA</c:v>
                </c:pt>
                <c:pt idx="3">
                  <c:v>AUT</c:v>
                </c:pt>
                <c:pt idx="4">
                  <c:v>SWZ</c:v>
                </c:pt>
                <c:pt idx="5">
                  <c:v>EUN</c:v>
                </c:pt>
                <c:pt idx="6">
                  <c:v>EUS</c:v>
                </c:pt>
                <c:pt idx="7">
                  <c:v>EUE</c:v>
                </c:pt>
                <c:pt idx="8">
                  <c:v>USA</c:v>
                </c:pt>
                <c:pt idx="9">
                  <c:v>BRZ</c:v>
                </c:pt>
                <c:pt idx="10">
                  <c:v>RUS</c:v>
                </c:pt>
                <c:pt idx="11">
                  <c:v>IND</c:v>
                </c:pt>
                <c:pt idx="12">
                  <c:v>CHI</c:v>
                </c:pt>
                <c:pt idx="13">
                  <c:v>RSA</c:v>
                </c:pt>
                <c:pt idx="14">
                  <c:v>OEC</c:v>
                </c:pt>
                <c:pt idx="15">
                  <c:v>ARB</c:v>
                </c:pt>
                <c:pt idx="16">
                  <c:v>OPE</c:v>
                </c:pt>
                <c:pt idx="17">
                  <c:v>ROW</c:v>
                </c:pt>
              </c:strCache>
            </c:strRef>
          </c:cat>
          <c:val>
            <c:numRef>
              <c:f>RESULTS_old!$M$3:$M$20</c:f>
              <c:numCache>
                <c:formatCode>0.0%</c:formatCode>
                <c:ptCount val="18"/>
                <c:pt idx="0">
                  <c:v>2.5596284865053314E-2</c:v>
                </c:pt>
                <c:pt idx="1">
                  <c:v>4.890391248798226E-2</c:v>
                </c:pt>
                <c:pt idx="2">
                  <c:v>4.4354473229658478E-2</c:v>
                </c:pt>
                <c:pt idx="3">
                  <c:v>2.626200963398537E-2</c:v>
                </c:pt>
                <c:pt idx="4">
                  <c:v>2.4468294155417025E-2</c:v>
                </c:pt>
                <c:pt idx="5">
                  <c:v>2.6451870803914247E-2</c:v>
                </c:pt>
                <c:pt idx="6">
                  <c:v>3.4018307446533128E-2</c:v>
                </c:pt>
                <c:pt idx="7">
                  <c:v>3.566101908057713E-2</c:v>
                </c:pt>
                <c:pt idx="8">
                  <c:v>2.2661112426699513E-2</c:v>
                </c:pt>
                <c:pt idx="9">
                  <c:v>5.8413842540314724E-2</c:v>
                </c:pt>
                <c:pt idx="10">
                  <c:v>3.1089575975504751E-2</c:v>
                </c:pt>
                <c:pt idx="11">
                  <c:v>2.1199786804236509E-2</c:v>
                </c:pt>
                <c:pt idx="12">
                  <c:v>5.2593944362074596E-3</c:v>
                </c:pt>
                <c:pt idx="13">
                  <c:v>7.6913873335219277E-2</c:v>
                </c:pt>
                <c:pt idx="14">
                  <c:v>2.6984673562753182E-2</c:v>
                </c:pt>
                <c:pt idx="15">
                  <c:v>6.6128656969141164E-2</c:v>
                </c:pt>
                <c:pt idx="16">
                  <c:v>0.18076091346017595</c:v>
                </c:pt>
                <c:pt idx="17">
                  <c:v>3.9976451018562391E-2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798-4639-A56B-4F020F6AEB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97801936"/>
        <c:axId val="297802496"/>
      </c:barChart>
      <c:catAx>
        <c:axId val="2978019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297802496"/>
        <c:crosses val="autoZero"/>
        <c:auto val="1"/>
        <c:lblAlgn val="ctr"/>
        <c:lblOffset val="100"/>
        <c:noMultiLvlLbl val="0"/>
      </c:catAx>
      <c:valAx>
        <c:axId val="297802496"/>
        <c:scaling>
          <c:orientation val="minMax"/>
        </c:scaling>
        <c:delete val="0"/>
        <c:axPos val="l"/>
        <c:majorGridlines/>
        <c:numFmt formatCode="0.0%" sourceLinked="1"/>
        <c:majorTickMark val="out"/>
        <c:minorTickMark val="none"/>
        <c:tickLblPos val="nextTo"/>
        <c:crossAx val="29780193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RESULTS!$M$2</c:f>
              <c:strCache>
                <c:ptCount val="1"/>
                <c:pt idx="0">
                  <c:v>URSK2007</c:v>
                </c:pt>
              </c:strCache>
            </c:strRef>
          </c:tx>
          <c:invertIfNegative val="0"/>
          <c:cat>
            <c:strRef>
              <c:f>RESULTS!$B$3:$B$20</c:f>
              <c:strCache>
                <c:ptCount val="18"/>
                <c:pt idx="0">
                  <c:v>DEU</c:v>
                </c:pt>
                <c:pt idx="1">
                  <c:v>FRA</c:v>
                </c:pt>
                <c:pt idx="2">
                  <c:v>ITA</c:v>
                </c:pt>
                <c:pt idx="3">
                  <c:v>POL</c:v>
                </c:pt>
                <c:pt idx="4">
                  <c:v>UKI</c:v>
                </c:pt>
                <c:pt idx="5">
                  <c:v>ESP</c:v>
                </c:pt>
                <c:pt idx="6">
                  <c:v>BNL</c:v>
                </c:pt>
                <c:pt idx="7">
                  <c:v>EUN</c:v>
                </c:pt>
                <c:pt idx="8">
                  <c:v>EUS</c:v>
                </c:pt>
                <c:pt idx="9">
                  <c:v>USA</c:v>
                </c:pt>
                <c:pt idx="10">
                  <c:v>OEC</c:v>
                </c:pt>
                <c:pt idx="11">
                  <c:v>BRZ</c:v>
                </c:pt>
                <c:pt idx="12">
                  <c:v>RUS</c:v>
                </c:pt>
                <c:pt idx="13">
                  <c:v>IND</c:v>
                </c:pt>
                <c:pt idx="14">
                  <c:v>CHI</c:v>
                </c:pt>
                <c:pt idx="15">
                  <c:v>RSA</c:v>
                </c:pt>
                <c:pt idx="16">
                  <c:v>OPA</c:v>
                </c:pt>
                <c:pt idx="17">
                  <c:v>ROW</c:v>
                </c:pt>
              </c:strCache>
            </c:strRef>
          </c:cat>
          <c:val>
            <c:numRef>
              <c:f>RESULTS!$M$3:$M$20</c:f>
              <c:numCache>
                <c:formatCode>0.0%</c:formatCode>
                <c:ptCount val="18"/>
                <c:pt idx="0">
                  <c:v>4.890391248798226E-2</c:v>
                </c:pt>
                <c:pt idx="1">
                  <c:v>4.4354473229658478E-2</c:v>
                </c:pt>
                <c:pt idx="2" formatCode="0%">
                  <c:v>2.8531406634762748E-2</c:v>
                </c:pt>
                <c:pt idx="3">
                  <c:v>4.7597076053338572E-2</c:v>
                </c:pt>
                <c:pt idx="4">
                  <c:v>2.589502868675941E-2</c:v>
                </c:pt>
                <c:pt idx="5" formatCode="0%">
                  <c:v>8.8478180676975882E-2</c:v>
                </c:pt>
                <c:pt idx="6" formatCode="0%">
                  <c:v>7.6148876503108101E-2</c:v>
                </c:pt>
                <c:pt idx="7">
                  <c:v>3.1150291197940494E-2</c:v>
                </c:pt>
                <c:pt idx="8">
                  <c:v>3.0610435066140994E-2</c:v>
                </c:pt>
                <c:pt idx="9">
                  <c:v>2.2661112426699513E-2</c:v>
                </c:pt>
                <c:pt idx="10">
                  <c:v>3.8251647911743493E-2</c:v>
                </c:pt>
                <c:pt idx="11">
                  <c:v>5.8413842540314724E-2</c:v>
                </c:pt>
                <c:pt idx="12">
                  <c:v>3.1089575975504751E-2</c:v>
                </c:pt>
                <c:pt idx="13">
                  <c:v>2.1199786804236509E-2</c:v>
                </c:pt>
                <c:pt idx="14">
                  <c:v>5.2593944362074596E-3</c:v>
                </c:pt>
                <c:pt idx="15">
                  <c:v>7.6913873335219277E-2</c:v>
                </c:pt>
                <c:pt idx="16">
                  <c:v>0.12085185441424458</c:v>
                </c:pt>
                <c:pt idx="17">
                  <c:v>3.2715984976561217E-2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C65-4D03-8C50-CC48902184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97804736"/>
        <c:axId val="297805296"/>
      </c:barChart>
      <c:catAx>
        <c:axId val="2978047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297805296"/>
        <c:crosses val="autoZero"/>
        <c:auto val="1"/>
        <c:lblAlgn val="ctr"/>
        <c:lblOffset val="100"/>
        <c:noMultiLvlLbl val="0"/>
      </c:catAx>
      <c:valAx>
        <c:axId val="297805296"/>
        <c:scaling>
          <c:orientation val="minMax"/>
        </c:scaling>
        <c:delete val="0"/>
        <c:axPos val="l"/>
        <c:majorGridlines/>
        <c:numFmt formatCode="0.0%" sourceLinked="1"/>
        <c:majorTickMark val="out"/>
        <c:minorTickMark val="none"/>
        <c:tickLblPos val="nextTo"/>
        <c:crossAx val="29780473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RESULTS!$N$2</c:f>
              <c:strCache>
                <c:ptCount val="1"/>
                <c:pt idx="0">
                  <c:v>URUS2007</c:v>
                </c:pt>
              </c:strCache>
            </c:strRef>
          </c:tx>
          <c:invertIfNegative val="0"/>
          <c:cat>
            <c:strRef>
              <c:f>RESULTS!$B$3:$B$20</c:f>
              <c:strCache>
                <c:ptCount val="18"/>
                <c:pt idx="0">
                  <c:v>DEU</c:v>
                </c:pt>
                <c:pt idx="1">
                  <c:v>FRA</c:v>
                </c:pt>
                <c:pt idx="2">
                  <c:v>ITA</c:v>
                </c:pt>
                <c:pt idx="3">
                  <c:v>POL</c:v>
                </c:pt>
                <c:pt idx="4">
                  <c:v>UKI</c:v>
                </c:pt>
                <c:pt idx="5">
                  <c:v>ESP</c:v>
                </c:pt>
                <c:pt idx="6">
                  <c:v>BNL</c:v>
                </c:pt>
                <c:pt idx="7">
                  <c:v>EUN</c:v>
                </c:pt>
                <c:pt idx="8">
                  <c:v>EUS</c:v>
                </c:pt>
                <c:pt idx="9">
                  <c:v>USA</c:v>
                </c:pt>
                <c:pt idx="10">
                  <c:v>OEC</c:v>
                </c:pt>
                <c:pt idx="11">
                  <c:v>BRZ</c:v>
                </c:pt>
                <c:pt idx="12">
                  <c:v>RUS</c:v>
                </c:pt>
                <c:pt idx="13">
                  <c:v>IND</c:v>
                </c:pt>
                <c:pt idx="14">
                  <c:v>CHI</c:v>
                </c:pt>
                <c:pt idx="15">
                  <c:v>RSA</c:v>
                </c:pt>
                <c:pt idx="16">
                  <c:v>OPA</c:v>
                </c:pt>
                <c:pt idx="17">
                  <c:v>ROW</c:v>
                </c:pt>
              </c:strCache>
            </c:strRef>
          </c:cat>
          <c:val>
            <c:numRef>
              <c:f>RESULTS!$N$3:$N$20</c:f>
              <c:numCache>
                <c:formatCode>0.0%</c:formatCode>
                <c:ptCount val="18"/>
                <c:pt idx="0">
                  <c:v>0.12100572272737602</c:v>
                </c:pt>
                <c:pt idx="1">
                  <c:v>0.10215797535943674</c:v>
                </c:pt>
                <c:pt idx="2" formatCode="0%">
                  <c:v>8.1513693070153062E-2</c:v>
                </c:pt>
                <c:pt idx="3">
                  <c:v>0.11735117733151812</c:v>
                </c:pt>
                <c:pt idx="4">
                  <c:v>7.1376180721105256E-2</c:v>
                </c:pt>
                <c:pt idx="5" formatCode="0%">
                  <c:v>0.19112498027072394</c:v>
                </c:pt>
                <c:pt idx="6" formatCode="0%">
                  <c:v>0.20694562388058049</c:v>
                </c:pt>
                <c:pt idx="7">
                  <c:v>7.1476644102994619E-2</c:v>
                </c:pt>
                <c:pt idx="8">
                  <c:v>8.3843967132002983E-2</c:v>
                </c:pt>
                <c:pt idx="9">
                  <c:v>5.8692422162982927E-2</c:v>
                </c:pt>
                <c:pt idx="10">
                  <c:v>5.7008077194191285E-2</c:v>
                </c:pt>
                <c:pt idx="11">
                  <c:v>8.691036005031566E-2</c:v>
                </c:pt>
                <c:pt idx="12">
                  <c:v>7.9858970840841356E-2</c:v>
                </c:pt>
                <c:pt idx="13">
                  <c:v>5.1255830818953275E-2</c:v>
                </c:pt>
                <c:pt idx="14">
                  <c:v>1.2947098562519774E-2</c:v>
                </c:pt>
                <c:pt idx="15">
                  <c:v>0.26500524718035651</c:v>
                </c:pt>
                <c:pt idx="16">
                  <c:v>8.3464761056624925E-2</c:v>
                </c:pt>
                <c:pt idx="17">
                  <c:v>5.1022662458884961E-2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FD82-430D-A6F0-0626476307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97807536"/>
        <c:axId val="297808096"/>
      </c:barChart>
      <c:catAx>
        <c:axId val="2978075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297808096"/>
        <c:crosses val="autoZero"/>
        <c:auto val="1"/>
        <c:lblAlgn val="ctr"/>
        <c:lblOffset val="100"/>
        <c:noMultiLvlLbl val="0"/>
      </c:catAx>
      <c:valAx>
        <c:axId val="297808096"/>
        <c:scaling>
          <c:orientation val="minMax"/>
        </c:scaling>
        <c:delete val="0"/>
        <c:axPos val="l"/>
        <c:majorGridlines/>
        <c:numFmt formatCode="0.0%" sourceLinked="1"/>
        <c:majorTickMark val="out"/>
        <c:minorTickMark val="none"/>
        <c:tickLblPos val="nextTo"/>
        <c:crossAx val="29780753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RESULTS!$M$2</c:f>
              <c:strCache>
                <c:ptCount val="1"/>
                <c:pt idx="0">
                  <c:v>URSK2007</c:v>
                </c:pt>
              </c:strCache>
            </c:strRef>
          </c:tx>
          <c:invertIfNegative val="0"/>
          <c:cat>
            <c:strRef>
              <c:f>RESULTS!$B$3:$B$20</c:f>
              <c:strCache>
                <c:ptCount val="18"/>
                <c:pt idx="0">
                  <c:v>DEU</c:v>
                </c:pt>
                <c:pt idx="1">
                  <c:v>FRA</c:v>
                </c:pt>
                <c:pt idx="2">
                  <c:v>ITA</c:v>
                </c:pt>
                <c:pt idx="3">
                  <c:v>POL</c:v>
                </c:pt>
                <c:pt idx="4">
                  <c:v>UKI</c:v>
                </c:pt>
                <c:pt idx="5">
                  <c:v>ESP</c:v>
                </c:pt>
                <c:pt idx="6">
                  <c:v>BNL</c:v>
                </c:pt>
                <c:pt idx="7">
                  <c:v>EUN</c:v>
                </c:pt>
                <c:pt idx="8">
                  <c:v>EUS</c:v>
                </c:pt>
                <c:pt idx="9">
                  <c:v>USA</c:v>
                </c:pt>
                <c:pt idx="10">
                  <c:v>OEC</c:v>
                </c:pt>
                <c:pt idx="11">
                  <c:v>BRZ</c:v>
                </c:pt>
                <c:pt idx="12">
                  <c:v>RUS</c:v>
                </c:pt>
                <c:pt idx="13">
                  <c:v>IND</c:v>
                </c:pt>
                <c:pt idx="14">
                  <c:v>CHI</c:v>
                </c:pt>
                <c:pt idx="15">
                  <c:v>RSA</c:v>
                </c:pt>
                <c:pt idx="16">
                  <c:v>OPA</c:v>
                </c:pt>
                <c:pt idx="17">
                  <c:v>ROW</c:v>
                </c:pt>
              </c:strCache>
            </c:strRef>
          </c:cat>
          <c:val>
            <c:numRef>
              <c:f>RESULTS!$M$3:$M$20</c:f>
              <c:numCache>
                <c:formatCode>0.0%</c:formatCode>
                <c:ptCount val="18"/>
                <c:pt idx="0">
                  <c:v>4.890391248798226E-2</c:v>
                </c:pt>
                <c:pt idx="1">
                  <c:v>4.4354473229658478E-2</c:v>
                </c:pt>
                <c:pt idx="2" formatCode="0%">
                  <c:v>2.8531406634762748E-2</c:v>
                </c:pt>
                <c:pt idx="3">
                  <c:v>4.7597076053338572E-2</c:v>
                </c:pt>
                <c:pt idx="4">
                  <c:v>2.589502868675941E-2</c:v>
                </c:pt>
                <c:pt idx="5" formatCode="0%">
                  <c:v>8.8478180676975882E-2</c:v>
                </c:pt>
                <c:pt idx="6" formatCode="0%">
                  <c:v>7.6148876503108101E-2</c:v>
                </c:pt>
                <c:pt idx="7">
                  <c:v>3.1150291197940494E-2</c:v>
                </c:pt>
                <c:pt idx="8">
                  <c:v>3.0610435066140994E-2</c:v>
                </c:pt>
                <c:pt idx="9">
                  <c:v>2.2661112426699513E-2</c:v>
                </c:pt>
                <c:pt idx="10">
                  <c:v>3.8251647911743493E-2</c:v>
                </c:pt>
                <c:pt idx="11">
                  <c:v>5.8413842540314724E-2</c:v>
                </c:pt>
                <c:pt idx="12">
                  <c:v>3.1089575975504751E-2</c:v>
                </c:pt>
                <c:pt idx="13">
                  <c:v>2.1199786804236509E-2</c:v>
                </c:pt>
                <c:pt idx="14">
                  <c:v>5.2593944362074596E-3</c:v>
                </c:pt>
                <c:pt idx="15">
                  <c:v>7.6913873335219277E-2</c:v>
                </c:pt>
                <c:pt idx="16">
                  <c:v>0.12085185441424458</c:v>
                </c:pt>
                <c:pt idx="17">
                  <c:v>3.2715984976561217E-2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C18-4753-B041-1B82044A51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97810336"/>
        <c:axId val="297810896"/>
      </c:barChart>
      <c:catAx>
        <c:axId val="2978103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297810896"/>
        <c:crosses val="autoZero"/>
        <c:auto val="1"/>
        <c:lblAlgn val="ctr"/>
        <c:lblOffset val="100"/>
        <c:noMultiLvlLbl val="0"/>
      </c:catAx>
      <c:valAx>
        <c:axId val="297810896"/>
        <c:scaling>
          <c:orientation val="minMax"/>
        </c:scaling>
        <c:delete val="0"/>
        <c:axPos val="l"/>
        <c:majorGridlines/>
        <c:numFmt formatCode="0.0%" sourceLinked="1"/>
        <c:majorTickMark val="out"/>
        <c:minorTickMark val="none"/>
        <c:tickLblPos val="nextTo"/>
        <c:crossAx val="29781033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0"/>
    <c:plotArea>
      <c:layout>
        <c:manualLayout>
          <c:layoutTarget val="inner"/>
          <c:xMode val="edge"/>
          <c:yMode val="edge"/>
          <c:x val="9.7576722066156543E-2"/>
          <c:y val="5.9573789071820572E-2"/>
          <c:w val="0.85731600773101957"/>
          <c:h val="0.6129766165592961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'ENV Project'!$D$9</c:f>
              <c:strCache>
                <c:ptCount val="1"/>
                <c:pt idx="0">
                  <c:v>Population</c:v>
                </c:pt>
              </c:strCache>
            </c:strRef>
          </c:tx>
          <c:spPr>
            <a:solidFill>
              <a:srgbClr val="996600"/>
            </a:solidFill>
          </c:spPr>
          <c:invertIfNegative val="0"/>
          <c:cat>
            <c:strRef>
              <c:f>'ENV Project'!$C$10:$C$24</c:f>
              <c:strCache>
                <c:ptCount val="15"/>
                <c:pt idx="0">
                  <c:v>Canada</c:v>
                </c:pt>
                <c:pt idx="1">
                  <c:v>Japan &amp; Korea</c:v>
                </c:pt>
                <c:pt idx="2">
                  <c:v>Oceania</c:v>
                </c:pt>
                <c:pt idx="3">
                  <c:v>Russia</c:v>
                </c:pt>
                <c:pt idx="4">
                  <c:v>US</c:v>
                </c:pt>
                <c:pt idx="5">
                  <c:v>EU27 &amp; EFTA</c:v>
                </c:pt>
                <c:pt idx="6">
                  <c:v>Rest of Europe</c:v>
                </c:pt>
                <c:pt idx="7">
                  <c:v>Brazil</c:v>
                </c:pt>
                <c:pt idx="8">
                  <c:v>China</c:v>
                </c:pt>
                <c:pt idx="9">
                  <c:v>Indonesia</c:v>
                </c:pt>
                <c:pt idx="10">
                  <c:v>India</c:v>
                </c:pt>
                <c:pt idx="11">
                  <c:v>M.East &amp; N.Africa</c:v>
                </c:pt>
                <c:pt idx="12">
                  <c:v>Mexico</c:v>
                </c:pt>
                <c:pt idx="13">
                  <c:v>South Africa</c:v>
                </c:pt>
                <c:pt idx="14">
                  <c:v>Rest of the world</c:v>
                </c:pt>
              </c:strCache>
            </c:strRef>
          </c:cat>
          <c:val>
            <c:numRef>
              <c:f>'ENV Project'!$D$10:$D$24</c:f>
              <c:numCache>
                <c:formatCode>0.000</c:formatCode>
                <c:ptCount val="15"/>
                <c:pt idx="0">
                  <c:v>6.7557106091984398E-3</c:v>
                </c:pt>
                <c:pt idx="1">
                  <c:v>-4.6347868375611334E-3</c:v>
                </c:pt>
                <c:pt idx="2">
                  <c:v>9.0255960905196719E-3</c:v>
                </c:pt>
                <c:pt idx="3">
                  <c:v>-4.084298468481129E-3</c:v>
                </c:pt>
                <c:pt idx="4">
                  <c:v>6.0261664859790898E-3</c:v>
                </c:pt>
                <c:pt idx="5">
                  <c:v>-7.7965626023468459E-5</c:v>
                </c:pt>
                <c:pt idx="6">
                  <c:v>9.4938035654523745E-4</c:v>
                </c:pt>
                <c:pt idx="7">
                  <c:v>2.7957270877314588E-3</c:v>
                </c:pt>
                <c:pt idx="8">
                  <c:v>1.1743626861417944E-3</c:v>
                </c:pt>
                <c:pt idx="9">
                  <c:v>5.3739262688745626E-3</c:v>
                </c:pt>
                <c:pt idx="10">
                  <c:v>7.13252946445464E-3</c:v>
                </c:pt>
                <c:pt idx="11">
                  <c:v>1.1114815550786972E-2</c:v>
                </c:pt>
                <c:pt idx="12">
                  <c:v>3.8374999191481685E-3</c:v>
                </c:pt>
                <c:pt idx="13">
                  <c:v>2.9479531258247427E-3</c:v>
                </c:pt>
                <c:pt idx="14">
                  <c:v>1.3621905168307302E-2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F85-4E1E-A7E7-D8F001AEBCF1}"/>
            </c:ext>
          </c:extLst>
        </c:ser>
        <c:ser>
          <c:idx val="1"/>
          <c:order val="1"/>
          <c:tx>
            <c:strRef>
              <c:f>'ENV Project'!$E$9</c:f>
              <c:strCache>
                <c:ptCount val="1"/>
                <c:pt idx="0">
                  <c:v>Employment</c:v>
                </c:pt>
              </c:strCache>
            </c:strRef>
          </c:tx>
          <c:spPr>
            <a:solidFill>
              <a:srgbClr val="FF9933"/>
            </a:solidFill>
            <a:ln>
              <a:noFill/>
            </a:ln>
          </c:spPr>
          <c:invertIfNegative val="0"/>
          <c:cat>
            <c:strRef>
              <c:f>'ENV Project'!$C$10:$C$24</c:f>
              <c:strCache>
                <c:ptCount val="15"/>
                <c:pt idx="0">
                  <c:v>Canada</c:v>
                </c:pt>
                <c:pt idx="1">
                  <c:v>Japan &amp; Korea</c:v>
                </c:pt>
                <c:pt idx="2">
                  <c:v>Oceania</c:v>
                </c:pt>
                <c:pt idx="3">
                  <c:v>Russia</c:v>
                </c:pt>
                <c:pt idx="4">
                  <c:v>US</c:v>
                </c:pt>
                <c:pt idx="5">
                  <c:v>EU27 &amp; EFTA</c:v>
                </c:pt>
                <c:pt idx="6">
                  <c:v>Rest of Europe</c:v>
                </c:pt>
                <c:pt idx="7">
                  <c:v>Brazil</c:v>
                </c:pt>
                <c:pt idx="8">
                  <c:v>China</c:v>
                </c:pt>
                <c:pt idx="9">
                  <c:v>Indonesia</c:v>
                </c:pt>
                <c:pt idx="10">
                  <c:v>India</c:v>
                </c:pt>
                <c:pt idx="11">
                  <c:v>M.East &amp; N.Africa</c:v>
                </c:pt>
                <c:pt idx="12">
                  <c:v>Mexico</c:v>
                </c:pt>
                <c:pt idx="13">
                  <c:v>South Africa</c:v>
                </c:pt>
                <c:pt idx="14">
                  <c:v>Rest of the world</c:v>
                </c:pt>
              </c:strCache>
            </c:strRef>
          </c:cat>
          <c:val>
            <c:numRef>
              <c:f>'ENV Project'!$E$10:$E$24</c:f>
              <c:numCache>
                <c:formatCode>0.000</c:formatCode>
                <c:ptCount val="15"/>
                <c:pt idx="0">
                  <c:v>6.2629175642390233E-3</c:v>
                </c:pt>
                <c:pt idx="1">
                  <c:v>-7.0173994767774861E-3</c:v>
                </c:pt>
                <c:pt idx="2">
                  <c:v>9.7406652233005264E-3</c:v>
                </c:pt>
                <c:pt idx="3">
                  <c:v>-4.6282370301014009E-3</c:v>
                </c:pt>
                <c:pt idx="4">
                  <c:v>7.8212594201614305E-3</c:v>
                </c:pt>
                <c:pt idx="5">
                  <c:v>1.4890233890905158E-3</c:v>
                </c:pt>
                <c:pt idx="6">
                  <c:v>8.5162828229010668E-3</c:v>
                </c:pt>
                <c:pt idx="7">
                  <c:v>5.9916640630777174E-3</c:v>
                </c:pt>
                <c:pt idx="8">
                  <c:v>-2.5862148221481585E-3</c:v>
                </c:pt>
                <c:pt idx="9">
                  <c:v>6.5613624311677832E-3</c:v>
                </c:pt>
                <c:pt idx="10">
                  <c:v>1.4291655427439265E-2</c:v>
                </c:pt>
                <c:pt idx="11">
                  <c:v>1.7024423335388672E-2</c:v>
                </c:pt>
                <c:pt idx="12">
                  <c:v>9.1370816953453282E-3</c:v>
                </c:pt>
                <c:pt idx="13">
                  <c:v>1.0784472561198744E-2</c:v>
                </c:pt>
                <c:pt idx="14">
                  <c:v>1.5438155460171465E-2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F85-4E1E-A7E7-D8F001AEBC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9"/>
        <c:axId val="237312016"/>
        <c:axId val="237312576"/>
      </c:barChart>
      <c:catAx>
        <c:axId val="237312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 rot="-5400000" vert="horz"/>
          <a:lstStyle/>
          <a:p>
            <a:pPr>
              <a:defRPr/>
            </a:pPr>
            <a:endParaRPr lang="en-US"/>
          </a:p>
        </c:txPr>
        <c:crossAx val="237312576"/>
        <c:crosses val="autoZero"/>
        <c:auto val="1"/>
        <c:lblAlgn val="ctr"/>
        <c:lblOffset val="100"/>
        <c:noMultiLvlLbl val="0"/>
      </c:catAx>
      <c:valAx>
        <c:axId val="237312576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ysDot"/>
            </a:ln>
          </c:spPr>
        </c:majorGridlines>
        <c:numFmt formatCode="0.0%" sourceLinked="0"/>
        <c:majorTickMark val="out"/>
        <c:minorTickMark val="none"/>
        <c:tickLblPos val="nextTo"/>
        <c:crossAx val="23731201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13679710621506086"/>
          <c:y val="1.5086206896551727E-2"/>
          <c:w val="0.77606050641236435"/>
          <c:h val="6.6810344827586216E-2"/>
        </c:manualLayout>
      </c:layout>
      <c:overlay val="0"/>
    </c:legend>
    <c:plotVisOnly val="1"/>
    <c:dispBlanksAs val="gap"/>
    <c:showDLblsOverMax val="0"/>
  </c:chart>
  <c:txPr>
    <a:bodyPr/>
    <a:lstStyle/>
    <a:p>
      <a:pPr>
        <a:defRPr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000000000000466" l="0.70000000000000062" r="0.70000000000000062" t="0.75000000000000466" header="0.30000000000000032" footer="0.30000000000000032"/>
    <c:pageSetup orientation="portrait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228600</xdr:colOff>
      <xdr:row>1</xdr:row>
      <xdr:rowOff>45721</xdr:rowOff>
    </xdr:from>
    <xdr:to>
      <xdr:col>14</xdr:col>
      <xdr:colOff>472440</xdr:colOff>
      <xdr:row>25</xdr:row>
      <xdr:rowOff>144780</xdr:rowOff>
    </xdr:to>
    <xdr:graphicFrame macro="">
      <xdr:nvGraphicFramePr>
        <xdr:cNvPr id="9" name="Diagramm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236220</xdr:colOff>
      <xdr:row>26</xdr:row>
      <xdr:rowOff>137160</xdr:rowOff>
    </xdr:from>
    <xdr:to>
      <xdr:col>14</xdr:col>
      <xdr:colOff>480060</xdr:colOff>
      <xdr:row>51</xdr:row>
      <xdr:rowOff>53339</xdr:rowOff>
    </xdr:to>
    <xdr:graphicFrame macro="">
      <xdr:nvGraphicFramePr>
        <xdr:cNvPr id="12" name="Diagramm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243840</xdr:colOff>
      <xdr:row>52</xdr:row>
      <xdr:rowOff>76200</xdr:rowOff>
    </xdr:from>
    <xdr:to>
      <xdr:col>14</xdr:col>
      <xdr:colOff>510540</xdr:colOff>
      <xdr:row>77</xdr:row>
      <xdr:rowOff>99060</xdr:rowOff>
    </xdr:to>
    <xdr:graphicFrame macro="">
      <xdr:nvGraphicFramePr>
        <xdr:cNvPr id="13" name="Diagramm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236220</xdr:colOff>
      <xdr:row>78</xdr:row>
      <xdr:rowOff>160020</xdr:rowOff>
    </xdr:from>
    <xdr:to>
      <xdr:col>14</xdr:col>
      <xdr:colOff>502920</xdr:colOff>
      <xdr:row>104</xdr:row>
      <xdr:rowOff>0</xdr:rowOff>
    </xdr:to>
    <xdr:graphicFrame macro="">
      <xdr:nvGraphicFramePr>
        <xdr:cNvPr id="5" name="Diagramm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1</xdr:row>
      <xdr:rowOff>0</xdr:rowOff>
    </xdr:from>
    <xdr:to>
      <xdr:col>27</xdr:col>
      <xdr:colOff>243840</xdr:colOff>
      <xdr:row>25</xdr:row>
      <xdr:rowOff>99059</xdr:rowOff>
    </xdr:to>
    <xdr:graphicFrame macro="">
      <xdr:nvGraphicFramePr>
        <xdr:cNvPr id="6" name="Diagramm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633412</xdr:colOff>
      <xdr:row>27</xdr:row>
      <xdr:rowOff>42862</xdr:rowOff>
    </xdr:from>
    <xdr:to>
      <xdr:col>9</xdr:col>
      <xdr:colOff>576262</xdr:colOff>
      <xdr:row>41</xdr:row>
      <xdr:rowOff>119062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771525</xdr:colOff>
      <xdr:row>27</xdr:row>
      <xdr:rowOff>47625</xdr:rowOff>
    </xdr:from>
    <xdr:to>
      <xdr:col>13</xdr:col>
      <xdr:colOff>704850</xdr:colOff>
      <xdr:row>41</xdr:row>
      <xdr:rowOff>123825</xdr:rowOff>
    </xdr:to>
    <xdr:graphicFrame macro="">
      <xdr:nvGraphicFramePr>
        <xdr:cNvPr id="3" name="Diagram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0</xdr:colOff>
      <xdr:row>43</xdr:row>
      <xdr:rowOff>0</xdr:rowOff>
    </xdr:from>
    <xdr:to>
      <xdr:col>9</xdr:col>
      <xdr:colOff>714375</xdr:colOff>
      <xdr:row>57</xdr:row>
      <xdr:rowOff>76200</xdr:rowOff>
    </xdr:to>
    <xdr:graphicFrame macro="">
      <xdr:nvGraphicFramePr>
        <xdr:cNvPr id="4" name="Diagramm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633412</xdr:colOff>
      <xdr:row>27</xdr:row>
      <xdr:rowOff>42862</xdr:rowOff>
    </xdr:from>
    <xdr:to>
      <xdr:col>9</xdr:col>
      <xdr:colOff>576262</xdr:colOff>
      <xdr:row>41</xdr:row>
      <xdr:rowOff>119062</xdr:rowOff>
    </xdr:to>
    <xdr:graphicFrame macro="">
      <xdr:nvGraphicFramePr>
        <xdr:cNvPr id="2" name="Diagram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95250</xdr:colOff>
      <xdr:row>25</xdr:row>
      <xdr:rowOff>123825</xdr:rowOff>
    </xdr:from>
    <xdr:to>
      <xdr:col>22</xdr:col>
      <xdr:colOff>85725</xdr:colOff>
      <xdr:row>40</xdr:row>
      <xdr:rowOff>9525</xdr:rowOff>
    </xdr:to>
    <xdr:graphicFrame macro="">
      <xdr:nvGraphicFramePr>
        <xdr:cNvPr id="3" name="Diagram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0</xdr:colOff>
      <xdr:row>43</xdr:row>
      <xdr:rowOff>0</xdr:rowOff>
    </xdr:from>
    <xdr:to>
      <xdr:col>9</xdr:col>
      <xdr:colOff>714375</xdr:colOff>
      <xdr:row>57</xdr:row>
      <xdr:rowOff>76200</xdr:rowOff>
    </xdr:to>
    <xdr:graphicFrame macro="">
      <xdr:nvGraphicFramePr>
        <xdr:cNvPr id="4" name="Diagramm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533400</xdr:colOff>
      <xdr:row>4</xdr:row>
      <xdr:rowOff>72390</xdr:rowOff>
    </xdr:from>
    <xdr:ext cx="5364480" cy="115443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feld 1"/>
            <xdr:cNvSpPr txBox="1"/>
          </xdr:nvSpPr>
          <xdr:spPr>
            <a:xfrm>
              <a:off x="533400" y="735330"/>
              <a:ext cx="5364480" cy="1154430"/>
            </a:xfrm>
            <a:prstGeom prst="rect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de-DE" sz="11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de-DE" sz="11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</a:b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de-DE" sz="1100" b="1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SKL</m:t>
                    </m:r>
                    <m:r>
                      <m:rPr>
                        <m:nor/>
                      </m:rPr>
                      <a:rPr lang="de-DE" sz="1100" b="1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Employed</m:t>
                    </m:r>
                    <m:r>
                      <m:rPr>
                        <m:nor/>
                      </m:rPr>
                      <a:rPr lang="de-DE" sz="1100" b="1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</m:t>
                    </m:r>
                    <m:r>
                      <m:rPr>
                        <m:nor/>
                      </m:rPr>
                      <a:rPr lang="de-DE" sz="1100" b="1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Unemployed</m:t>
                    </m:r>
                    <m:r>
                      <m:rPr>
                        <m:nor/>
                      </m:rPr>
                      <a:rPr lang="de-DE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= </m:t>
                    </m:r>
                    <m:r>
                      <m:rPr>
                        <m:nor/>
                      </m:rPr>
                      <a:rPr lang="de-DE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Group</m:t>
                    </m:r>
                    <m:r>
                      <m:rPr>
                        <m:nor/>
                      </m:rPr>
                      <a:rPr lang="de-DE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1+ </m:t>
                    </m:r>
                    <m:r>
                      <m:rPr>
                        <m:nor/>
                      </m:rPr>
                      <a:rPr lang="de-DE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Group</m:t>
                    </m:r>
                    <m:r>
                      <m:rPr>
                        <m:nor/>
                      </m:rPr>
                      <a:rPr lang="de-DE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2 + </m:t>
                    </m:r>
                    <m:r>
                      <m:rPr>
                        <m:nor/>
                      </m:rPr>
                      <a:rPr lang="de-DE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Group</m:t>
                    </m:r>
                    <m:r>
                      <m:rPr>
                        <m:nor/>
                      </m:rPr>
                      <a:rPr lang="de-DE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3 +</m:t>
                    </m:r>
                    <m:r>
                      <a:rPr lang="de-DE" sz="1100" b="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d>
                      <m:dPr>
                        <m:begChr m:val="["/>
                        <m:endChr m:val="]"/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r>
                          <m:rPr>
                            <m:nor/>
                          </m:rPr>
                          <a:rPr lang="de-DE" sz="1100" b="0" i="0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GroupX</m:t>
                        </m:r>
                        <m:r>
                          <m:rPr>
                            <m:nor/>
                          </m:rPr>
                          <a:rPr lang="de-DE" sz="1100" b="0" i="0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 ∗</m:t>
                        </m:r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 </m:t>
                        </m:r>
                        <m:f>
                          <m:f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Pr>
                          <m:num>
                            <m:r>
                              <m:rPr>
                                <m:nor/>
                              </m:rPr>
                              <a:rPr lang="de-DE" sz="1100" b="0" i="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Group</m:t>
                            </m:r>
                            <m:r>
                              <m:rPr>
                                <m:nor/>
                              </m:rPr>
                              <a:rPr lang="de-DE" sz="1100" b="0" i="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1 + </m:t>
                            </m:r>
                            <m:r>
                              <m:rPr>
                                <m:nor/>
                              </m:rPr>
                              <a:rPr lang="de-DE" sz="1100" b="0" i="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Group</m:t>
                            </m:r>
                            <m:r>
                              <m:rPr>
                                <m:nor/>
                              </m:rPr>
                              <a:rPr lang="de-DE" sz="1100" b="0" i="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2 + </m:t>
                            </m:r>
                            <m:r>
                              <m:rPr>
                                <m:nor/>
                              </m:rPr>
                              <a:rPr lang="de-DE" sz="1100" b="0" i="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Group</m:t>
                            </m:r>
                            <m:r>
                              <m:rPr>
                                <m:nor/>
                              </m:rPr>
                              <a:rPr lang="de-DE" sz="1100" b="0" i="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3</m:t>
                            </m:r>
                          </m:num>
                          <m:den>
                            <m:r>
                              <m:rPr>
                                <m:nor/>
                              </m:rPr>
                              <a:rPr lang="de-DE" sz="1100" b="0" i="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Total</m:t>
                            </m:r>
                            <m:r>
                              <m:rPr>
                                <m:nor/>
                              </m:rPr>
                              <a:rPr lang="de-DE" sz="1100" b="0" i="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 − </m:t>
                            </m:r>
                            <m:r>
                              <m:rPr>
                                <m:nor/>
                              </m:rPr>
                              <a:rPr lang="de-DE" sz="1100" b="0" i="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Groupx</m:t>
                            </m:r>
                          </m:den>
                        </m:f>
                      </m:e>
                    </m:d>
                  </m:oMath>
                </m:oMathPara>
              </a14:m>
              <a:r>
                <a:rPr lang="de-DE" sz="1100" b="0" i="1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/>
              </a:r>
              <a:br>
                <a:rPr lang="de-DE" sz="1100" b="0" i="1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</a:br>
              <a:r>
                <a:rPr lang="de-DE" sz="1100" b="0" i="1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/>
              </a:r>
              <a:br>
                <a:rPr lang="de-DE" sz="1100" b="0" i="1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</a:br>
              <a:r>
                <a:rPr lang="de-DE" sz="1100" b="0" i="1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 	          </a:t>
              </a:r>
              <a14:m>
                <m:oMath xmlns:m="http://schemas.openxmlformats.org/officeDocument/2006/math"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=</m:t>
                  </m:r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r>
                        <m:rPr>
                          <m:nor/>
                        </m:rPr>
                        <a:rPr lang="de-DE" sz="11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Group</m:t>
                      </m:r>
                      <m:r>
                        <m:rPr>
                          <m:nor/>
                        </m:rPr>
                        <a:rPr lang="de-DE" sz="11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1+ </m:t>
                      </m:r>
                      <m:r>
                        <m:rPr>
                          <m:nor/>
                        </m:rPr>
                        <a:rPr lang="de-DE" sz="11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Group</m:t>
                      </m:r>
                      <m:r>
                        <m:rPr>
                          <m:nor/>
                        </m:rPr>
                        <a:rPr lang="de-DE" sz="11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2 + </m:t>
                      </m:r>
                      <m:r>
                        <m:rPr>
                          <m:nor/>
                        </m:rPr>
                        <a:rPr lang="de-DE" sz="11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Group</m:t>
                      </m:r>
                      <m:r>
                        <m:rPr>
                          <m:nor/>
                        </m:rPr>
                        <a:rPr lang="de-DE" sz="11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3</m:t>
                      </m:r>
                    </m:e>
                  </m:d>
                  <m:r>
                    <m:rPr>
                      <m:nor/>
                    </m:rPr>
                    <a:rPr lang="de-DE" sz="1100" b="0" i="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 </m:t>
                  </m:r>
                  <m:r>
                    <a:rPr lang="de-DE" sz="1100" b="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∗ </m:t>
                  </m:r>
                  <m:d>
                    <m:dPr>
                      <m:begChr m:val="["/>
                      <m:endChr m:val="]"/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1+ </m:t>
                      </m:r>
                      <m:f>
                        <m:f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m:rPr>
                              <m:nor/>
                            </m:rPr>
                            <a:rPr lang="de-DE" sz="1100" b="0" i="0">
                              <a:solidFill>
                                <a:schemeClr val="tx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m:t>Group</m:t>
                          </m:r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𝑋</m:t>
                          </m:r>
                        </m:num>
                        <m:den>
                          <m:r>
                            <m:rPr>
                              <m:nor/>
                            </m:rPr>
                            <a:rPr lang="de-DE" sz="1100" b="0" i="0">
                              <a:solidFill>
                                <a:schemeClr val="tx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m:t>Total</m:t>
                          </m:r>
                          <m:r>
                            <m:rPr>
                              <m:nor/>
                            </m:rPr>
                            <a:rPr lang="de-DE" sz="1100" b="0" i="0">
                              <a:solidFill>
                                <a:schemeClr val="tx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m:t> − </m:t>
                          </m:r>
                          <m:r>
                            <m:rPr>
                              <m:nor/>
                            </m:rPr>
                            <a:rPr lang="de-DE" sz="1100" b="0" i="0">
                              <a:solidFill>
                                <a:schemeClr val="tx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m:t>Groupx</m:t>
                          </m:r>
                        </m:den>
                      </m:f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</m:t>
                      </m:r>
                    </m:e>
                  </m:d>
                </m:oMath>
              </a14:m>
              <a:r>
                <a:rPr lang="de-DE" sz="1100" b="0" i="1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/>
              </a:r>
              <a:br>
                <a:rPr lang="de-DE" sz="1100" b="0" i="1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</a:br>
              <a:endParaRPr lang="de-DE" sz="1100" b="0" i="1">
                <a:solidFill>
                  <a:schemeClr val="tx1"/>
                </a:solidFill>
                <a:latin typeface="Cambria Math" panose="02040503050406030204" pitchFamily="18" charset="0"/>
                <a:ea typeface="+mn-ea"/>
                <a:cs typeface="+mn-cs"/>
              </a:endParaRPr>
            </a:p>
          </xdr:txBody>
        </xdr:sp>
      </mc:Choice>
      <mc:Fallback xmlns="">
        <xdr:sp macro="" textlink="">
          <xdr:nvSpPr>
            <xdr:cNvPr id="2" name="Textfeld 1"/>
            <xdr:cNvSpPr txBox="1"/>
          </xdr:nvSpPr>
          <xdr:spPr>
            <a:xfrm>
              <a:off x="533400" y="735330"/>
              <a:ext cx="5364480" cy="1154430"/>
            </a:xfrm>
            <a:prstGeom prst="rect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de-DE" sz="11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de-DE" sz="11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</a:br>
              <a:r>
                <a:rPr lang="de-DE" sz="11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"SKL</a:t>
              </a:r>
              <a:r>
                <a:rPr lang="de-DE" sz="1100" b="1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Employed/Unemployed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= Group1+ Group2 + Group3 +" [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"GroupX 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"Group1 + Group2 + Group3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/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"Total − Groupx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]</a:t>
              </a:r>
              <a:r>
                <a:rPr lang="de-DE" sz="1100" b="0" i="1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/>
              </a:r>
              <a:br>
                <a:rPr lang="de-DE" sz="1100" b="0" i="1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</a:br>
              <a:r>
                <a:rPr lang="de-DE" sz="1100" b="0" i="1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/>
              </a:r>
              <a:br>
                <a:rPr lang="de-DE" sz="1100" b="0" i="1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</a:br>
              <a:r>
                <a:rPr lang="de-DE" sz="1100" b="0" i="1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 	         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=(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"Group1+ Group2 + Group3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)" "∗ [ 1+ 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"Group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𝑋)/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"Total − Groupx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  ]</a:t>
              </a:r>
              <a:r>
                <a:rPr lang="de-DE" sz="1100" b="0" i="1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/>
              </a:r>
              <a:br>
                <a:rPr lang="de-DE" sz="1100" b="0" i="1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</a:br>
              <a:endParaRPr lang="de-DE" sz="1100" b="0" i="1">
                <a:solidFill>
                  <a:schemeClr val="tx1"/>
                </a:solidFill>
                <a:latin typeface="Cambria Math" panose="02040503050406030204" pitchFamily="18" charset="0"/>
                <a:ea typeface="+mn-ea"/>
                <a:cs typeface="+mn-cs"/>
              </a:endParaRPr>
            </a:p>
          </xdr:txBody>
        </xdr:sp>
      </mc:Fallback>
    </mc:AlternateContent>
    <xdr:clientData/>
  </xdr:oneCellAnchor>
  <xdr:oneCellAnchor>
    <xdr:from>
      <xdr:col>0</xdr:col>
      <xdr:colOff>533400</xdr:colOff>
      <xdr:row>11</xdr:row>
      <xdr:rowOff>91440</xdr:rowOff>
    </xdr:from>
    <xdr:ext cx="9890760" cy="11049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Textfeld 7"/>
            <xdr:cNvSpPr txBox="1"/>
          </xdr:nvSpPr>
          <xdr:spPr>
            <a:xfrm>
              <a:off x="533400" y="1668780"/>
              <a:ext cx="9890760" cy="1104900"/>
            </a:xfrm>
            <a:prstGeom prst="rect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de-DE" sz="11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de-DE" sz="11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</a:b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de-DE" sz="1100" b="1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USK</m:t>
                    </m:r>
                    <m:r>
                      <m:rPr>
                        <m:nor/>
                      </m:rPr>
                      <a:rPr lang="de-DE" sz="1100" b="1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Employed</m:t>
                    </m:r>
                    <m:r>
                      <m:rPr>
                        <m:nor/>
                      </m:rPr>
                      <a:rPr lang="de-DE" sz="1100" b="1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</m:t>
                    </m:r>
                    <m:r>
                      <m:rPr>
                        <m:nor/>
                      </m:rPr>
                      <a:rPr lang="de-DE" sz="1100" b="1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Unemployed</m:t>
                    </m:r>
                    <m:r>
                      <m:rPr>
                        <m:nor/>
                      </m:rPr>
                      <a:rPr lang="de-DE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= </m:t>
                    </m:r>
                    <m:r>
                      <m:rPr>
                        <m:nor/>
                      </m:rPr>
                      <a:rPr lang="de-DE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Group</m:t>
                    </m:r>
                    <m:r>
                      <m:rPr>
                        <m:nor/>
                      </m:rPr>
                      <a:rPr lang="de-DE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4 + </m:t>
                    </m:r>
                    <m:r>
                      <m:rPr>
                        <m:nor/>
                      </m:rPr>
                      <a:rPr lang="de-DE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Group</m:t>
                    </m:r>
                    <m:r>
                      <m:rPr>
                        <m:nor/>
                      </m:rPr>
                      <a:rPr lang="de-DE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5 + </m:t>
                    </m:r>
                    <m:r>
                      <m:rPr>
                        <m:nor/>
                      </m:rPr>
                      <a:rPr lang="de-DE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Group</m:t>
                    </m:r>
                    <m:r>
                      <m:rPr>
                        <m:nor/>
                      </m:rPr>
                      <a:rPr lang="de-DE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6 + </m:t>
                    </m:r>
                    <m:r>
                      <m:rPr>
                        <m:nor/>
                      </m:rPr>
                      <a:rPr lang="de-DE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Group</m:t>
                    </m:r>
                    <m:r>
                      <m:rPr>
                        <m:nor/>
                      </m:rPr>
                      <a:rPr lang="de-DE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7 + </m:t>
                    </m:r>
                    <m:r>
                      <m:rPr>
                        <m:nor/>
                      </m:rPr>
                      <a:rPr lang="de-DE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Group</m:t>
                    </m:r>
                    <m:r>
                      <m:rPr>
                        <m:nor/>
                      </m:rPr>
                      <a:rPr lang="de-DE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8 + </m:t>
                    </m:r>
                    <m:r>
                      <m:rPr>
                        <m:nor/>
                      </m:rPr>
                      <a:rPr lang="de-DE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Group</m:t>
                    </m:r>
                    <m:r>
                      <m:rPr>
                        <m:nor/>
                      </m:rPr>
                      <a:rPr lang="de-DE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9 + </m:t>
                    </m:r>
                    <m:r>
                      <m:rPr>
                        <m:nor/>
                      </m:rPr>
                      <a:rPr lang="de-DE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Group</m:t>
                    </m:r>
                    <m:r>
                      <m:rPr>
                        <m:nor/>
                      </m:rPr>
                      <a:rPr lang="de-DE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 +</m:t>
                    </m:r>
                    <m:r>
                      <a:rPr lang="de-DE" sz="1100" b="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d>
                      <m:dPr>
                        <m:begChr m:val="["/>
                        <m:endChr m:val="]"/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r>
                          <m:rPr>
                            <m:nor/>
                          </m:rPr>
                          <a:rPr lang="de-DE" sz="1100" b="0" i="0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GroupX</m:t>
                        </m:r>
                        <m:r>
                          <m:rPr>
                            <m:nor/>
                          </m:rPr>
                          <a:rPr lang="de-DE" sz="1100" b="0" i="0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 ∗</m:t>
                        </m:r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 </m:t>
                        </m:r>
                        <m:f>
                          <m:f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Pr>
                          <m:num>
                            <m:r>
                              <m:rPr>
                                <m:nor/>
                              </m:rPr>
                              <a:rPr lang="de-DE" sz="1100" b="0" i="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Group</m:t>
                            </m:r>
                            <m:r>
                              <m:rPr>
                                <m:nor/>
                              </m:rPr>
                              <a:rPr lang="de-DE" sz="1100" b="0" i="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4+ </m:t>
                            </m:r>
                            <m:r>
                              <m:rPr>
                                <m:nor/>
                              </m:rPr>
                              <a:rPr lang="de-DE" sz="1100" b="0" i="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Group</m:t>
                            </m:r>
                            <m:r>
                              <m:rPr>
                                <m:nor/>
                              </m:rPr>
                              <a:rPr lang="de-DE" sz="1100" b="0" i="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5 + </m:t>
                            </m:r>
                            <m:r>
                              <m:rPr>
                                <m:nor/>
                              </m:rPr>
                              <a:rPr lang="de-DE" sz="1100" b="0" i="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Group</m:t>
                            </m:r>
                            <m:r>
                              <m:rPr>
                                <m:nor/>
                              </m:rPr>
                              <a:rPr lang="de-DE" sz="1100" b="0" i="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6 + </m:t>
                            </m:r>
                            <m:r>
                              <m:rPr>
                                <m:nor/>
                              </m:rPr>
                              <a:rPr lang="de-DE" sz="1100" b="0" i="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Group</m:t>
                            </m:r>
                            <m:r>
                              <m:rPr>
                                <m:nor/>
                              </m:rPr>
                              <a:rPr lang="de-DE" sz="1100" b="0" i="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7+ </m:t>
                            </m:r>
                            <m:r>
                              <m:rPr>
                                <m:nor/>
                              </m:rPr>
                              <a:rPr lang="de-DE" sz="1100" b="0" i="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Group</m:t>
                            </m:r>
                            <m:r>
                              <m:rPr>
                                <m:nor/>
                              </m:rPr>
                              <a:rPr lang="de-DE" sz="1100" b="0" i="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8 + </m:t>
                            </m:r>
                            <m:r>
                              <m:rPr>
                                <m:nor/>
                              </m:rPr>
                              <a:rPr lang="de-DE" sz="1100" b="0" i="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Group</m:t>
                            </m:r>
                            <m:r>
                              <m:rPr>
                                <m:nor/>
                              </m:rPr>
                              <a:rPr lang="de-DE" sz="1100" b="0" i="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9 + </m:t>
                            </m:r>
                            <m:r>
                              <m:rPr>
                                <m:nor/>
                              </m:rPr>
                              <a:rPr lang="de-DE" sz="1100" b="0" i="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Group</m:t>
                            </m:r>
                            <m:r>
                              <m:rPr>
                                <m:nor/>
                              </m:rPr>
                              <a:rPr lang="de-DE" sz="1100" b="0" i="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0 </m:t>
                            </m:r>
                          </m:num>
                          <m:den>
                            <m:r>
                              <m:rPr>
                                <m:nor/>
                              </m:rPr>
                              <a:rPr lang="de-DE" sz="1100" b="0" i="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Total</m:t>
                            </m:r>
                            <m:r>
                              <m:rPr>
                                <m:nor/>
                              </m:rPr>
                              <a:rPr lang="de-DE" sz="1100" b="0" i="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 − </m:t>
                            </m:r>
                            <m:r>
                              <m:rPr>
                                <m:nor/>
                              </m:rPr>
                              <a:rPr lang="de-DE" sz="1100" b="0" i="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Groupx</m:t>
                            </m:r>
                          </m:den>
                        </m:f>
                      </m:e>
                    </m:d>
                  </m:oMath>
                  <m:oMath xmlns:m="http://schemas.openxmlformats.org/officeDocument/2006/math">
                    <m:r>
                      <m:rPr>
                        <m:nor/>
                      </m:rPr>
                      <a:rPr lang="de-DE" sz="1100" b="0" i="0">
                        <a:solidFill>
                          <a:schemeClr val="bg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SUKL</m:t>
                    </m:r>
                    <m:r>
                      <m:rPr>
                        <m:nor/>
                      </m:rPr>
                      <a:rPr lang="de-DE" sz="1100" b="0" i="0">
                        <a:solidFill>
                          <a:schemeClr val="bg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r>
                <a:rPr lang="de-DE" sz="1100" b="0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de-DE" sz="1100" b="0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</a:br>
              <a:r>
                <a:rPr lang="de-DE" sz="1100" b="0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          </a:t>
              </a:r>
              <a14:m>
                <m:oMath xmlns:m="http://schemas.openxmlformats.org/officeDocument/2006/math">
                  <m:r>
                    <a:rPr lang="de-DE" sz="1100" b="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                              </m:t>
                  </m:r>
                  <m:r>
                    <m:rPr>
                      <m:nor/>
                    </m:rPr>
                    <a:rPr lang="de-DE" sz="1100" b="0" i="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= </m:t>
                  </m:r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r>
                        <m:rPr>
                          <m:nor/>
                        </m:rPr>
                        <a:rPr lang="de-DE" sz="11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Group</m:t>
                      </m:r>
                      <m:r>
                        <m:rPr>
                          <m:nor/>
                        </m:rPr>
                        <a:rPr lang="de-DE" sz="11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4+ </m:t>
                      </m:r>
                      <m:r>
                        <m:rPr>
                          <m:nor/>
                        </m:rPr>
                        <a:rPr lang="de-DE" sz="11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Group</m:t>
                      </m:r>
                      <m:r>
                        <m:rPr>
                          <m:nor/>
                        </m:rPr>
                        <a:rPr lang="de-DE" sz="11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5 + </m:t>
                      </m:r>
                      <m:r>
                        <m:rPr>
                          <m:nor/>
                        </m:rPr>
                        <a:rPr lang="de-DE" sz="11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Group</m:t>
                      </m:r>
                      <m:r>
                        <m:rPr>
                          <m:nor/>
                        </m:rPr>
                        <a:rPr lang="de-DE" sz="11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6 + </m:t>
                      </m:r>
                      <m:r>
                        <m:rPr>
                          <m:nor/>
                        </m:rPr>
                        <a:rPr lang="de-DE" sz="11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Group</m:t>
                      </m:r>
                      <m:r>
                        <m:rPr>
                          <m:nor/>
                        </m:rPr>
                        <a:rPr lang="de-DE" sz="11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7+ </m:t>
                      </m:r>
                      <m:r>
                        <m:rPr>
                          <m:nor/>
                        </m:rPr>
                        <a:rPr lang="de-DE" sz="11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Group</m:t>
                      </m:r>
                      <m:r>
                        <m:rPr>
                          <m:nor/>
                        </m:rPr>
                        <a:rPr lang="de-DE" sz="11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8 + </m:t>
                      </m:r>
                      <m:r>
                        <m:rPr>
                          <m:nor/>
                        </m:rPr>
                        <a:rPr lang="de-DE" sz="11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Group</m:t>
                      </m:r>
                      <m:r>
                        <m:rPr>
                          <m:nor/>
                        </m:rPr>
                        <a:rPr lang="de-DE" sz="11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9 + </m:t>
                      </m:r>
                      <m:r>
                        <m:rPr>
                          <m:nor/>
                        </m:rPr>
                        <a:rPr lang="de-DE" sz="11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Group</m:t>
                      </m:r>
                      <m:r>
                        <m:rPr>
                          <m:nor/>
                        </m:rPr>
                        <a:rPr lang="de-DE" sz="1100" b="0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0 </m:t>
                      </m:r>
                    </m:e>
                  </m:d>
                  <m:r>
                    <m:rPr>
                      <m:nor/>
                    </m:rPr>
                    <a:rPr lang="de-DE" sz="1100" b="0" i="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 </m:t>
                  </m:r>
                  <m:r>
                    <a:rPr lang="de-DE" sz="1100" b="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∗ </m:t>
                  </m:r>
                  <m:d>
                    <m:dPr>
                      <m:begChr m:val="["/>
                      <m:endChr m:val="]"/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1+ </m:t>
                      </m:r>
                      <m:f>
                        <m:f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m:rPr>
                              <m:nor/>
                            </m:rPr>
                            <a:rPr lang="de-DE" sz="1100" b="0" i="0">
                              <a:solidFill>
                                <a:schemeClr val="tx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m:t>Group</m:t>
                          </m:r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𝑋</m:t>
                          </m:r>
                        </m:num>
                        <m:den>
                          <m:r>
                            <m:rPr>
                              <m:nor/>
                            </m:rPr>
                            <a:rPr lang="de-DE" sz="1100" b="0" i="0">
                              <a:solidFill>
                                <a:schemeClr val="tx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m:t>Total</m:t>
                          </m:r>
                          <m:r>
                            <m:rPr>
                              <m:nor/>
                            </m:rPr>
                            <a:rPr lang="de-DE" sz="1100" b="0" i="0">
                              <a:solidFill>
                                <a:schemeClr val="tx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m:t> − </m:t>
                          </m:r>
                          <m:r>
                            <m:rPr>
                              <m:nor/>
                            </m:rPr>
                            <a:rPr lang="de-DE" sz="1100" b="0" i="0">
                              <a:solidFill>
                                <a:schemeClr val="tx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m:t>Groupx</m:t>
                          </m:r>
                        </m:den>
                      </m:f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</m:t>
                      </m:r>
                    </m:e>
                  </m:d>
                </m:oMath>
              </a14:m>
              <a:endParaRPr lang="de-DE" sz="1100" b="0" i="1">
                <a:solidFill>
                  <a:schemeClr val="tx1"/>
                </a:solidFill>
                <a:effectLst/>
                <a:latin typeface="Cambria Math" panose="02040503050406030204" pitchFamily="18" charset="0"/>
                <a:ea typeface="+mn-ea"/>
                <a:cs typeface="+mn-cs"/>
              </a:endParaRPr>
            </a:p>
            <a:p>
              <a:endParaRPr lang="de-DE" sz="1100" b="0" i="1">
                <a:solidFill>
                  <a:schemeClr val="tx1"/>
                </a:solidFill>
                <a:latin typeface="Cambria Math" panose="02040503050406030204" pitchFamily="18" charset="0"/>
                <a:ea typeface="+mn-ea"/>
                <a:cs typeface="+mn-cs"/>
              </a:endParaRPr>
            </a:p>
            <a:p>
              <a:endParaRPr lang="de-DE" sz="1100" b="0" i="1">
                <a:solidFill>
                  <a:schemeClr val="tx1"/>
                </a:solidFill>
                <a:latin typeface="Cambria Math" panose="02040503050406030204" pitchFamily="18" charset="0"/>
                <a:ea typeface="+mn-ea"/>
                <a:cs typeface="+mn-cs"/>
              </a:endParaRPr>
            </a:p>
            <a:p>
              <a:endParaRPr lang="de-DE" sz="1100" b="0" i="1">
                <a:solidFill>
                  <a:schemeClr val="tx1"/>
                </a:solidFill>
                <a:latin typeface="Cambria Math" panose="02040503050406030204" pitchFamily="18" charset="0"/>
                <a:ea typeface="+mn-ea"/>
                <a:cs typeface="+mn-cs"/>
              </a:endParaRPr>
            </a:p>
          </xdr:txBody>
        </xdr:sp>
      </mc:Choice>
      <mc:Fallback xmlns="">
        <xdr:sp macro="" textlink="">
          <xdr:nvSpPr>
            <xdr:cNvPr id="8" name="Textfeld 7"/>
            <xdr:cNvSpPr txBox="1"/>
          </xdr:nvSpPr>
          <xdr:spPr>
            <a:xfrm>
              <a:off x="533400" y="1668780"/>
              <a:ext cx="9890760" cy="1104900"/>
            </a:xfrm>
            <a:prstGeom prst="rect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de-DE" sz="11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de-DE" sz="11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</a:br>
              <a:r>
                <a:rPr lang="de-DE" sz="11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"USK</a:t>
              </a:r>
              <a:r>
                <a:rPr lang="de-DE" sz="1100" b="1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Employed/Unemployed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= Group4 + Group5 + Group6 + Group7 + Group8 + Group9 + Group0 +" [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"GroupX 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"Group4+ Group5 + Group6 + Group7+ Group8 + Group9 + Group0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/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"Total − Groupx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]</a:t>
              </a:r>
              <a:b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</a:br>
              <a:r>
                <a:rPr lang="de-DE" sz="1100" b="0" i="0">
                  <a:solidFill>
                    <a:schemeClr val="bg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"SUKL </a:t>
              </a:r>
              <a:r>
                <a:rPr lang="de-DE" sz="1100" b="0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br>
                <a:rPr lang="de-DE" sz="1100" b="0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</a:br>
              <a:r>
                <a:rPr lang="de-DE" sz="1100" b="0" i="0">
                  <a:solidFill>
                    <a:schemeClr val="bg1"/>
                  </a:solidFill>
                  <a:effectLst/>
                  <a:latin typeface="+mn-lt"/>
                  <a:ea typeface="+mn-ea"/>
                  <a:cs typeface="+mn-cs"/>
                </a:rPr>
                <a:t>         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                             "= " 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"Group4+ Group5 + Group6 + Group7+ Group8 + Group9 + Group0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)" "∗ [ 1+ 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"Group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𝑋)/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"Total − Groupx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  ]</a:t>
              </a:r>
              <a:endParaRPr lang="de-DE" sz="1100" b="0" i="1">
                <a:solidFill>
                  <a:schemeClr val="tx1"/>
                </a:solidFill>
                <a:effectLst/>
                <a:latin typeface="Cambria Math" panose="02040503050406030204" pitchFamily="18" charset="0"/>
                <a:ea typeface="+mn-ea"/>
                <a:cs typeface="+mn-cs"/>
              </a:endParaRPr>
            </a:p>
            <a:p>
              <a:endParaRPr lang="de-DE" sz="1100" b="0" i="1">
                <a:solidFill>
                  <a:schemeClr val="tx1"/>
                </a:solidFill>
                <a:latin typeface="Cambria Math" panose="02040503050406030204" pitchFamily="18" charset="0"/>
                <a:ea typeface="+mn-ea"/>
                <a:cs typeface="+mn-cs"/>
              </a:endParaRPr>
            </a:p>
            <a:p>
              <a:endParaRPr lang="de-DE" sz="1100" b="0" i="1">
                <a:solidFill>
                  <a:schemeClr val="tx1"/>
                </a:solidFill>
                <a:latin typeface="Cambria Math" panose="02040503050406030204" pitchFamily="18" charset="0"/>
                <a:ea typeface="+mn-ea"/>
                <a:cs typeface="+mn-cs"/>
              </a:endParaRPr>
            </a:p>
            <a:p>
              <a:endParaRPr lang="de-DE" sz="1100" b="0" i="1">
                <a:solidFill>
                  <a:schemeClr val="tx1"/>
                </a:solidFill>
                <a:latin typeface="Cambria Math" panose="02040503050406030204" pitchFamily="18" charset="0"/>
                <a:ea typeface="+mn-ea"/>
                <a:cs typeface="+mn-cs"/>
              </a:endParaRPr>
            </a:p>
          </xdr:txBody>
        </xdr:sp>
      </mc:Fallback>
    </mc:AlternateContent>
    <xdr:clientData/>
  </xdr:oneCellAnchor>
  <xdr:oneCellAnchor>
    <xdr:from>
      <xdr:col>0</xdr:col>
      <xdr:colOff>556260</xdr:colOff>
      <xdr:row>23</xdr:row>
      <xdr:rowOff>156210</xdr:rowOff>
    </xdr:from>
    <xdr:ext cx="1516380" cy="70485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Textfeld 4"/>
            <xdr:cNvSpPr txBox="1"/>
          </xdr:nvSpPr>
          <xdr:spPr>
            <a:xfrm>
              <a:off x="556260" y="3928110"/>
              <a:ext cx="1516380" cy="704850"/>
            </a:xfrm>
            <a:prstGeom prst="rect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de-DE" sz="11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de-DE" sz="11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</a:b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de-DE" sz="1100" b="1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URSK</m:t>
                    </m:r>
                    <m:r>
                      <m:rPr>
                        <m:nor/>
                      </m:rPr>
                      <a:rPr lang="de-DE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= </m:t>
                    </m:r>
                    <m:f>
                      <m:f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r>
                          <m:rPr>
                            <m:nor/>
                          </m:rPr>
                          <a:rPr lang="de-DE" sz="1100" b="0" i="0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SKL</m:t>
                        </m:r>
                        <m:r>
                          <m:rPr>
                            <m:sty m:val="p"/>
                          </m:rPr>
                          <a:rPr lang="de-DE" sz="1100" b="0" i="0" baseline="-250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Unemployed</m:t>
                        </m:r>
                      </m:num>
                      <m:den>
                        <m:r>
                          <m:rPr>
                            <m:nor/>
                          </m:rPr>
                          <a:rPr lang="de-DE" sz="1100" b="0" i="0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SKL</m:t>
                        </m:r>
                        <m:r>
                          <m:rPr>
                            <m:nor/>
                          </m:rPr>
                          <a:rPr lang="de-DE" sz="1100" b="0" i="0" baseline="-25000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Gesamt</m:t>
                        </m:r>
                      </m:den>
                    </m:f>
                    <m:r>
                      <m:rPr>
                        <m:nor/>
                      </m:rPr>
                      <a:rPr lang="de-DE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de-DE" sz="1100" b="0" i="1">
                <a:solidFill>
                  <a:schemeClr val="tx1"/>
                </a:solidFill>
                <a:latin typeface="Cambria Math" panose="02040503050406030204" pitchFamily="18" charset="0"/>
                <a:ea typeface="+mn-ea"/>
                <a:cs typeface="+mn-cs"/>
              </a:endParaRPr>
            </a:p>
          </xdr:txBody>
        </xdr:sp>
      </mc:Choice>
      <mc:Fallback xmlns="">
        <xdr:sp macro="" textlink="">
          <xdr:nvSpPr>
            <xdr:cNvPr id="5" name="Textfeld 4"/>
            <xdr:cNvSpPr txBox="1"/>
          </xdr:nvSpPr>
          <xdr:spPr>
            <a:xfrm>
              <a:off x="556260" y="3928110"/>
              <a:ext cx="1516380" cy="704850"/>
            </a:xfrm>
            <a:prstGeom prst="rect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de-DE" sz="11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de-DE" sz="11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</a:br>
              <a:r>
                <a:rPr lang="de-DE" sz="11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"URSK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= 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SKL</a:t>
              </a:r>
              <a:r>
                <a:rPr lang="de-DE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Unemployed</a:t>
              </a:r>
              <a:r>
                <a:rPr lang="de-DE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)/</a:t>
              </a:r>
              <a:r>
                <a:rPr lang="de-DE" sz="11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SKL</a:t>
              </a:r>
              <a:r>
                <a:rPr lang="de-DE" sz="11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Gesamt</a:t>
              </a:r>
              <a:r>
                <a:rPr lang="de-DE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de-DE" sz="11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de-DE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de-DE" sz="1100" b="0" i="1">
                <a:solidFill>
                  <a:schemeClr val="tx1"/>
                </a:solidFill>
                <a:latin typeface="Cambria Math" panose="02040503050406030204" pitchFamily="18" charset="0"/>
                <a:ea typeface="+mn-ea"/>
                <a:cs typeface="+mn-cs"/>
              </a:endParaRPr>
            </a:p>
          </xdr:txBody>
        </xdr:sp>
      </mc:Fallback>
    </mc:AlternateContent>
    <xdr:clientData/>
  </xdr:oneCellAnchor>
  <xdr:oneCellAnchor>
    <xdr:from>
      <xdr:col>2</xdr:col>
      <xdr:colOff>670560</xdr:colOff>
      <xdr:row>23</xdr:row>
      <xdr:rowOff>152400</xdr:rowOff>
    </xdr:from>
    <xdr:ext cx="1516380" cy="70485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Textfeld 5"/>
            <xdr:cNvSpPr txBox="1"/>
          </xdr:nvSpPr>
          <xdr:spPr>
            <a:xfrm>
              <a:off x="2255520" y="3924300"/>
              <a:ext cx="1516380" cy="704850"/>
            </a:xfrm>
            <a:prstGeom prst="rect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de-DE" sz="11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de-DE" sz="11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</a:b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de-DE" sz="1100" b="1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URUS</m:t>
                    </m:r>
                    <m:r>
                      <m:rPr>
                        <m:nor/>
                      </m:rPr>
                      <a:rPr lang="de-DE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= </m:t>
                    </m:r>
                    <m:f>
                      <m:f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r>
                          <m:rPr>
                            <m:nor/>
                          </m:rPr>
                          <a:rPr lang="de-DE" sz="1100" b="0" i="0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USK</m:t>
                        </m:r>
                        <m:r>
                          <m:rPr>
                            <m:sty m:val="p"/>
                          </m:rPr>
                          <a:rPr lang="de-DE" sz="1100" b="0" i="0" baseline="-250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Unemployed</m:t>
                        </m:r>
                      </m:num>
                      <m:den>
                        <m:r>
                          <m:rPr>
                            <m:nor/>
                          </m:rPr>
                          <a:rPr lang="de-DE" sz="1100" b="0" i="0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USK</m:t>
                        </m:r>
                        <m:r>
                          <m:rPr>
                            <m:nor/>
                          </m:rPr>
                          <a:rPr lang="de-DE" sz="1100" b="0" i="0" baseline="-25000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Gesamt</m:t>
                        </m:r>
                      </m:den>
                    </m:f>
                    <m:r>
                      <m:rPr>
                        <m:nor/>
                      </m:rPr>
                      <a:rPr lang="de-DE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de-DE" sz="1100" b="0" i="1">
                <a:solidFill>
                  <a:schemeClr val="tx1"/>
                </a:solidFill>
                <a:latin typeface="Cambria Math" panose="02040503050406030204" pitchFamily="18" charset="0"/>
                <a:ea typeface="+mn-ea"/>
                <a:cs typeface="+mn-cs"/>
              </a:endParaRPr>
            </a:p>
          </xdr:txBody>
        </xdr:sp>
      </mc:Choice>
      <mc:Fallback xmlns="">
        <xdr:sp macro="" textlink="">
          <xdr:nvSpPr>
            <xdr:cNvPr id="6" name="Textfeld 5"/>
            <xdr:cNvSpPr txBox="1"/>
          </xdr:nvSpPr>
          <xdr:spPr>
            <a:xfrm>
              <a:off x="2255520" y="3924300"/>
              <a:ext cx="1516380" cy="704850"/>
            </a:xfrm>
            <a:prstGeom prst="rect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de-DE" sz="11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de-DE" sz="11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</a:br>
              <a:r>
                <a:rPr lang="de-DE" sz="11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"URUS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= 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USK</a:t>
              </a:r>
              <a:r>
                <a:rPr lang="de-DE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Unemployed</a:t>
              </a:r>
              <a:r>
                <a:rPr lang="de-DE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)/</a:t>
              </a:r>
              <a:r>
                <a:rPr lang="de-DE" sz="11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USK</a:t>
              </a:r>
              <a:r>
                <a:rPr lang="de-DE" sz="11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Gesamt</a:t>
              </a:r>
              <a:r>
                <a:rPr lang="de-DE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de-DE" sz="11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de-DE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de-DE" sz="1100" b="0" i="1">
                <a:solidFill>
                  <a:schemeClr val="tx1"/>
                </a:solidFill>
                <a:latin typeface="Cambria Math" panose="02040503050406030204" pitchFamily="18" charset="0"/>
                <a:ea typeface="+mn-ea"/>
                <a:cs typeface="+mn-cs"/>
              </a:endParaRPr>
            </a:p>
          </xdr:txBody>
        </xdr:sp>
      </mc:Fallback>
    </mc:AlternateContent>
    <xdr:clientData/>
  </xdr:oneCellAnchor>
  <xdr:oneCellAnchor>
    <xdr:from>
      <xdr:col>0</xdr:col>
      <xdr:colOff>548640</xdr:colOff>
      <xdr:row>20</xdr:row>
      <xdr:rowOff>38100</xdr:rowOff>
    </xdr:from>
    <xdr:ext cx="2339340" cy="52578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Textfeld 6"/>
            <xdr:cNvSpPr txBox="1"/>
          </xdr:nvSpPr>
          <xdr:spPr>
            <a:xfrm>
              <a:off x="548640" y="3261360"/>
              <a:ext cx="2339340" cy="525780"/>
            </a:xfrm>
            <a:prstGeom prst="rect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de-DE" sz="11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de-DE" sz="11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</a:b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de-DE" sz="1100" b="1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SKL</m:t>
                    </m:r>
                    <m:r>
                      <m:rPr>
                        <m:nor/>
                      </m:rPr>
                      <a:rPr lang="de-DE" sz="1100" b="1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Gesamt</m:t>
                    </m:r>
                    <m:r>
                      <m:rPr>
                        <m:nor/>
                      </m:rPr>
                      <a:rPr lang="de-DE" sz="1100" b="1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de-DE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= </m:t>
                    </m:r>
                    <m:r>
                      <m:rPr>
                        <m:nor/>
                      </m:rPr>
                      <a:rPr lang="de-DE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SKL</m:t>
                    </m:r>
                    <m:r>
                      <m:rPr>
                        <m:sty m:val="p"/>
                      </m:rPr>
                      <a:rPr lang="de-DE" sz="1100" b="0" i="0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Unemployed</m:t>
                    </m:r>
                    <m:r>
                      <m:rPr>
                        <m:nor/>
                      </m:rPr>
                      <a:rPr lang="de-DE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de-DE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+ </m:t>
                    </m:r>
                    <m:r>
                      <m:rPr>
                        <m:nor/>
                      </m:rPr>
                      <a:rPr lang="de-DE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SKL</m:t>
                    </m:r>
                    <m:r>
                      <m:rPr>
                        <m:sty m:val="p"/>
                      </m:rPr>
                      <a:rPr lang="de-DE" sz="1100" b="0" i="0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Employed</m:t>
                    </m:r>
                  </m:oMath>
                </m:oMathPara>
              </a14:m>
              <a:endParaRPr lang="de-DE" sz="1100" b="0" i="1">
                <a:solidFill>
                  <a:schemeClr val="tx1"/>
                </a:solidFill>
                <a:latin typeface="Cambria Math" panose="02040503050406030204" pitchFamily="18" charset="0"/>
                <a:ea typeface="+mn-ea"/>
                <a:cs typeface="+mn-cs"/>
              </a:endParaRPr>
            </a:p>
          </xdr:txBody>
        </xdr:sp>
      </mc:Choice>
      <mc:Fallback xmlns="">
        <xdr:sp macro="" textlink="">
          <xdr:nvSpPr>
            <xdr:cNvPr id="7" name="Textfeld 6"/>
            <xdr:cNvSpPr txBox="1"/>
          </xdr:nvSpPr>
          <xdr:spPr>
            <a:xfrm>
              <a:off x="548640" y="3261360"/>
              <a:ext cx="2339340" cy="525780"/>
            </a:xfrm>
            <a:prstGeom prst="rect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de-DE" sz="11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de-DE" sz="11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</a:br>
              <a:r>
                <a:rPr lang="de-DE" sz="11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"SKL</a:t>
              </a:r>
              <a:r>
                <a:rPr lang="de-DE" sz="1100" b="1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Gesamt</a:t>
              </a:r>
              <a:r>
                <a:rPr lang="de-DE" sz="11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=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SKL</a:t>
              </a:r>
              <a:r>
                <a:rPr lang="de-DE" sz="11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 Unemployed</a:t>
              </a:r>
              <a:r>
                <a:rPr lang="de-DE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SKL</a:t>
              </a:r>
              <a:r>
                <a:rPr lang="de-DE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E</a:t>
              </a:r>
              <a:r>
                <a:rPr lang="de-DE" sz="11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mployed</a:t>
              </a:r>
              <a:endParaRPr lang="de-DE" sz="1100" b="0" i="1">
                <a:solidFill>
                  <a:schemeClr val="tx1"/>
                </a:solidFill>
                <a:latin typeface="Cambria Math" panose="02040503050406030204" pitchFamily="18" charset="0"/>
                <a:ea typeface="+mn-ea"/>
                <a:cs typeface="+mn-cs"/>
              </a:endParaRPr>
            </a:p>
          </xdr:txBody>
        </xdr:sp>
      </mc:Fallback>
    </mc:AlternateContent>
    <xdr:clientData/>
  </xdr:oneCellAnchor>
  <xdr:oneCellAnchor>
    <xdr:from>
      <xdr:col>4</xdr:col>
      <xdr:colOff>76200</xdr:colOff>
      <xdr:row>20</xdr:row>
      <xdr:rowOff>38100</xdr:rowOff>
    </xdr:from>
    <xdr:ext cx="2339340" cy="52578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Textfeld 9"/>
            <xdr:cNvSpPr txBox="1"/>
          </xdr:nvSpPr>
          <xdr:spPr>
            <a:xfrm>
              <a:off x="3246120" y="3261360"/>
              <a:ext cx="2339340" cy="525780"/>
            </a:xfrm>
            <a:prstGeom prst="rect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de-DE" sz="11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de-DE" sz="11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</a:b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de-DE" sz="1100" b="1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USK</m:t>
                    </m:r>
                    <m:r>
                      <m:rPr>
                        <m:nor/>
                      </m:rPr>
                      <a:rPr lang="de-DE" sz="1100" b="1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Gesamt</m:t>
                    </m:r>
                    <m:r>
                      <m:rPr>
                        <m:nor/>
                      </m:rPr>
                      <a:rPr lang="de-DE" sz="1100" b="1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de-DE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= </m:t>
                    </m:r>
                    <m:r>
                      <m:rPr>
                        <m:nor/>
                      </m:rPr>
                      <a:rPr lang="de-DE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USK</m:t>
                    </m:r>
                    <m:r>
                      <m:rPr>
                        <m:sty m:val="p"/>
                      </m:rPr>
                      <a:rPr lang="de-DE" sz="1100" b="0" i="0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Unemployed</m:t>
                    </m:r>
                    <m:r>
                      <m:rPr>
                        <m:nor/>
                      </m:rPr>
                      <a:rPr lang="de-DE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de-DE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+ </m:t>
                    </m:r>
                    <m:r>
                      <m:rPr>
                        <m:nor/>
                      </m:rPr>
                      <a:rPr lang="de-DE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USK</m:t>
                    </m:r>
                    <m:r>
                      <m:rPr>
                        <m:sty m:val="p"/>
                      </m:rPr>
                      <a:rPr lang="de-DE" sz="1100" b="0" i="0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Employed</m:t>
                    </m:r>
                  </m:oMath>
                </m:oMathPara>
              </a14:m>
              <a:endParaRPr lang="de-DE" sz="1100" b="0" i="1">
                <a:solidFill>
                  <a:schemeClr val="tx1"/>
                </a:solidFill>
                <a:latin typeface="Cambria Math" panose="02040503050406030204" pitchFamily="18" charset="0"/>
                <a:ea typeface="+mn-ea"/>
                <a:cs typeface="+mn-cs"/>
              </a:endParaRPr>
            </a:p>
          </xdr:txBody>
        </xdr:sp>
      </mc:Choice>
      <mc:Fallback xmlns="">
        <xdr:sp macro="" textlink="">
          <xdr:nvSpPr>
            <xdr:cNvPr id="10" name="Textfeld 9"/>
            <xdr:cNvSpPr txBox="1"/>
          </xdr:nvSpPr>
          <xdr:spPr>
            <a:xfrm>
              <a:off x="3246120" y="3261360"/>
              <a:ext cx="2339340" cy="525780"/>
            </a:xfrm>
            <a:prstGeom prst="rect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de-DE" sz="11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/>
              </a:r>
              <a:br>
                <a:rPr lang="de-DE" sz="11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</a:br>
              <a:r>
                <a:rPr lang="de-DE" sz="11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"USK</a:t>
              </a:r>
              <a:r>
                <a:rPr lang="de-DE" sz="1100" b="1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Gesamt</a:t>
              </a:r>
              <a:r>
                <a:rPr lang="de-DE" sz="11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= U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SK</a:t>
              </a:r>
              <a:r>
                <a:rPr lang="de-DE" sz="11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 Unemployed</a:t>
              </a:r>
              <a:r>
                <a:rPr lang="de-DE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 U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SK</a:t>
              </a:r>
              <a:r>
                <a:rPr lang="de-DE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E</a:t>
              </a:r>
              <a:r>
                <a:rPr lang="de-DE" sz="11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mployed</a:t>
              </a:r>
              <a:endParaRPr lang="de-DE" sz="1100" b="0" i="1">
                <a:solidFill>
                  <a:schemeClr val="tx1"/>
                </a:solidFill>
                <a:latin typeface="Cambria Math" panose="02040503050406030204" pitchFamily="18" charset="0"/>
                <a:ea typeface="+mn-ea"/>
                <a:cs typeface="+mn-cs"/>
              </a:endParaRPr>
            </a:p>
          </xdr:txBody>
        </xdr:sp>
      </mc:Fallback>
    </mc:AlternateContent>
    <xdr:clientData/>
  </xdr:oneCellAnchor>
  <xdr:oneCellAnchor>
    <xdr:from>
      <xdr:col>0</xdr:col>
      <xdr:colOff>533400</xdr:colOff>
      <xdr:row>1</xdr:row>
      <xdr:rowOff>83820</xdr:rowOff>
    </xdr:from>
    <xdr:ext cx="4099560" cy="436786"/>
    <xdr:sp macro="" textlink="">
      <xdr:nvSpPr>
        <xdr:cNvPr id="3" name="Textfeld 2"/>
        <xdr:cNvSpPr txBox="1"/>
      </xdr:nvSpPr>
      <xdr:spPr>
        <a:xfrm>
          <a:off x="533400" y="381000"/>
          <a:ext cx="4099560" cy="436786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de-DE" sz="1100" b="1"/>
            <a:t>Skilled Labour (SKL):</a:t>
          </a:r>
          <a:r>
            <a:rPr lang="de-DE" sz="1100" b="1" baseline="0"/>
            <a:t> </a:t>
          </a:r>
          <a:r>
            <a:rPr lang="de-DE" sz="1100" baseline="0"/>
            <a:t>Major Group 1, 2, 3 nach ISCO-88</a:t>
          </a:r>
        </a:p>
        <a:p>
          <a:r>
            <a:rPr lang="de-DE" sz="1100" b="1" baseline="0"/>
            <a:t>Unskilled Labour (USK): </a:t>
          </a:r>
          <a:r>
            <a:rPr lang="de-DE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Major Group 4, 5, 6, 7, 8, 9, 0 nach ISCO-88</a:t>
          </a:r>
          <a:endParaRPr lang="de-DE" sz="1100"/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30480</xdr:colOff>
      <xdr:row>10</xdr:row>
      <xdr:rowOff>179070</xdr:rowOff>
    </xdr:from>
    <xdr:ext cx="2891369" cy="35105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feld 1"/>
            <xdr:cNvSpPr txBox="1"/>
          </xdr:nvSpPr>
          <xdr:spPr>
            <a:xfrm>
              <a:off x="30480" y="2122170"/>
              <a:ext cx="2891369" cy="3510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de-DE" sz="1100" b="0" i="1">
                        <a:latin typeface="Cambria Math" panose="02040503050406030204" pitchFamily="18" charset="0"/>
                      </a:rPr>
                      <m:t>𝑈𝑛𝑒𝑚𝑝𝑙𝑜𝑦𝑚𝑒𝑛𝑡</m:t>
                    </m:r>
                    <m:r>
                      <a:rPr lang="de-DE" sz="11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de-DE" sz="1100" b="0" i="1">
                        <a:latin typeface="Cambria Math" panose="02040503050406030204" pitchFamily="18" charset="0"/>
                      </a:rPr>
                      <m:t>𝑅𝑎𝑡𝑒</m:t>
                    </m:r>
                    <m:r>
                      <a:rPr lang="de-DE" sz="11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de-DE" sz="1100" b="0" i="1">
                            <a:latin typeface="Cambria Math" panose="02040503050406030204" pitchFamily="18" charset="0"/>
                          </a:rPr>
                          <m:t>𝑈𝑛𝑒𝑚𝑝𝑙𝑜𝑦𝑒𝑑</m:t>
                        </m:r>
                        <m:r>
                          <a:rPr lang="de-DE" sz="1100" b="0" i="1"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de-DE" sz="1100" b="0" i="1">
                            <a:latin typeface="Cambria Math" panose="02040503050406030204" pitchFamily="18" charset="0"/>
                          </a:rPr>
                          <m:t>𝑃𝑒𝑟𝑠𝑜𝑛𝑠</m:t>
                        </m:r>
                      </m:num>
                      <m:den>
                        <m:r>
                          <a:rPr lang="de-DE" sz="1100" b="0" i="1">
                            <a:latin typeface="Cambria Math" panose="02040503050406030204" pitchFamily="18" charset="0"/>
                          </a:rPr>
                          <m:t>𝑊𝑜𝑟𝑘𝑓𝑜𝑟𝑐𝑒</m:t>
                        </m:r>
                      </m:den>
                    </m:f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2" name="Textfeld 1"/>
            <xdr:cNvSpPr txBox="1"/>
          </xdr:nvSpPr>
          <xdr:spPr>
            <a:xfrm>
              <a:off x="30480" y="2122170"/>
              <a:ext cx="2891369" cy="3510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de-DE" sz="1100" b="0" i="0">
                  <a:latin typeface="Cambria Math" panose="02040503050406030204" pitchFamily="18" charset="0"/>
                </a:rPr>
                <a:t>𝑈𝑛𝑒𝑚𝑝𝑙𝑜𝑦𝑚𝑒𝑛𝑡 𝑅𝑎𝑡𝑒=  (𝑈𝑛𝑒𝑚𝑝𝑙𝑜𝑦𝑒𝑑 𝑃𝑒𝑟𝑠𝑜𝑛𝑠)/𝑊𝑜𝑟𝑘𝑓𝑜𝑟𝑐𝑒</a:t>
              </a:r>
              <a:endParaRPr lang="de-DE" sz="1100"/>
            </a:p>
          </xdr:txBody>
        </xdr:sp>
      </mc:Fallback>
    </mc:AlternateContent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83820</xdr:colOff>
      <xdr:row>3</xdr:row>
      <xdr:rowOff>152400</xdr:rowOff>
    </xdr:from>
    <xdr:to>
      <xdr:col>16</xdr:col>
      <xdr:colOff>388620</xdr:colOff>
      <xdr:row>25</xdr:row>
      <xdr:rowOff>106680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oland/Documents/NEWAGE_diss/xcel_data/Mapping_NEWAGE_GTAP9_18x19x4_dis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gional Mapping"/>
      <sheetName val="Sectoral Mapping"/>
      <sheetName val="GTAP 8"/>
      <sheetName val="alt_regional"/>
      <sheetName val="alt_sektoral"/>
    </sheetNames>
    <sheetDataSet>
      <sheetData sheetId="0">
        <row r="3">
          <cell r="A3" t="str">
            <v>Germany</v>
          </cell>
          <cell r="B3">
            <v>62</v>
          </cell>
          <cell r="C3" t="str">
            <v>DEU</v>
          </cell>
          <cell r="D3" t="str">
            <v>Germany</v>
          </cell>
          <cell r="E3" t="str">
            <v>DEU</v>
          </cell>
          <cell r="F3">
            <v>1</v>
          </cell>
        </row>
        <row r="4">
          <cell r="A4" t="str">
            <v>France</v>
          </cell>
          <cell r="B4">
            <v>61</v>
          </cell>
          <cell r="C4" t="str">
            <v>FRA</v>
          </cell>
          <cell r="D4" t="str">
            <v>France</v>
          </cell>
          <cell r="E4" t="str">
            <v>FRA</v>
          </cell>
          <cell r="F4">
            <v>2</v>
          </cell>
        </row>
        <row r="5">
          <cell r="A5" t="str">
            <v>Italy</v>
          </cell>
          <cell r="B5">
            <v>66</v>
          </cell>
          <cell r="C5" t="str">
            <v>ITA</v>
          </cell>
          <cell r="D5" t="str">
            <v>Italy</v>
          </cell>
          <cell r="E5" t="str">
            <v>ITA</v>
          </cell>
          <cell r="F5">
            <v>3</v>
          </cell>
        </row>
        <row r="6">
          <cell r="A6" t="str">
            <v>Poland</v>
          </cell>
          <cell r="B6">
            <v>72</v>
          </cell>
          <cell r="C6" t="str">
            <v>POL</v>
          </cell>
          <cell r="D6" t="str">
            <v>Poland</v>
          </cell>
          <cell r="E6" t="str">
            <v>POL</v>
          </cell>
          <cell r="F6">
            <v>4</v>
          </cell>
        </row>
        <row r="7">
          <cell r="A7" t="str">
            <v>Ireland</v>
          </cell>
          <cell r="B7">
            <v>65</v>
          </cell>
          <cell r="C7" t="str">
            <v>IRL</v>
          </cell>
          <cell r="D7" t="str">
            <v>UK and Ireland</v>
          </cell>
          <cell r="E7" t="str">
            <v>UKI</v>
          </cell>
          <cell r="F7">
            <v>5</v>
          </cell>
        </row>
        <row r="8">
          <cell r="A8" t="str">
            <v>United Kingdom</v>
          </cell>
          <cell r="B8">
            <v>78</v>
          </cell>
          <cell r="C8" t="str">
            <v>GBR</v>
          </cell>
          <cell r="D8" t="str">
            <v>UK and Ireland</v>
          </cell>
          <cell r="E8" t="str">
            <v>UKI</v>
          </cell>
          <cell r="F8">
            <v>5</v>
          </cell>
        </row>
        <row r="9">
          <cell r="A9" t="str">
            <v>Portugal</v>
          </cell>
          <cell r="B9">
            <v>73</v>
          </cell>
          <cell r="C9" t="str">
            <v>PRT</v>
          </cell>
          <cell r="D9" t="str">
            <v>Spain and Portugal</v>
          </cell>
          <cell r="E9" t="str">
            <v>ESP</v>
          </cell>
          <cell r="F9">
            <v>6</v>
          </cell>
        </row>
        <row r="10">
          <cell r="A10" t="str">
            <v>Spain</v>
          </cell>
          <cell r="B10">
            <v>76</v>
          </cell>
          <cell r="C10" t="str">
            <v>ESP</v>
          </cell>
          <cell r="D10" t="str">
            <v>Spain and Portugal</v>
          </cell>
          <cell r="E10" t="str">
            <v>ESP</v>
          </cell>
          <cell r="F10">
            <v>6</v>
          </cell>
        </row>
        <row r="11">
          <cell r="A11" t="str">
            <v>Belgium</v>
          </cell>
          <cell r="B11">
            <v>55</v>
          </cell>
          <cell r="C11" t="str">
            <v>BEL</v>
          </cell>
          <cell r="D11" t="str">
            <v>Benelux</v>
          </cell>
          <cell r="E11" t="str">
            <v>BNL</v>
          </cell>
          <cell r="F11">
            <v>7</v>
          </cell>
        </row>
        <row r="12">
          <cell r="A12" t="str">
            <v>Luxembourg</v>
          </cell>
          <cell r="B12">
            <v>69</v>
          </cell>
          <cell r="C12" t="str">
            <v>LUX</v>
          </cell>
          <cell r="D12" t="str">
            <v>Benelux</v>
          </cell>
          <cell r="E12" t="str">
            <v>BNL</v>
          </cell>
          <cell r="F12">
            <v>7</v>
          </cell>
        </row>
        <row r="13">
          <cell r="A13" t="str">
            <v>Netherlands</v>
          </cell>
          <cell r="B13">
            <v>71</v>
          </cell>
          <cell r="C13" t="str">
            <v>NLD</v>
          </cell>
          <cell r="D13" t="str">
            <v>Benelux</v>
          </cell>
          <cell r="E13" t="str">
            <v>BNL</v>
          </cell>
          <cell r="F13">
            <v>7</v>
          </cell>
        </row>
        <row r="14">
          <cell r="A14" t="str">
            <v>Denmark</v>
          </cell>
          <cell r="B14">
            <v>58</v>
          </cell>
          <cell r="C14" t="str">
            <v>DNK</v>
          </cell>
          <cell r="D14" t="str">
            <v>Northern/Baltic EU-28</v>
          </cell>
          <cell r="E14" t="str">
            <v>EUN</v>
          </cell>
          <cell r="F14">
            <v>8</v>
          </cell>
        </row>
        <row r="15">
          <cell r="A15" t="str">
            <v>Estonia</v>
          </cell>
          <cell r="B15">
            <v>59</v>
          </cell>
          <cell r="C15" t="str">
            <v>EST</v>
          </cell>
          <cell r="D15" t="str">
            <v>Northern/Baltic EU-28</v>
          </cell>
          <cell r="E15" t="str">
            <v>EUN</v>
          </cell>
          <cell r="F15">
            <v>8</v>
          </cell>
        </row>
        <row r="16">
          <cell r="A16" t="str">
            <v>Finland</v>
          </cell>
          <cell r="B16">
            <v>60</v>
          </cell>
          <cell r="C16" t="str">
            <v>FIN</v>
          </cell>
          <cell r="D16" t="str">
            <v>Northern/Baltic EU-28</v>
          </cell>
          <cell r="E16" t="str">
            <v>EUN</v>
          </cell>
          <cell r="F16">
            <v>8</v>
          </cell>
        </row>
        <row r="17">
          <cell r="A17" t="str">
            <v>Latvia</v>
          </cell>
          <cell r="B17">
            <v>67</v>
          </cell>
          <cell r="C17" t="str">
            <v>LVA</v>
          </cell>
          <cell r="D17" t="str">
            <v>Northern/Baltic EU-28</v>
          </cell>
          <cell r="E17" t="str">
            <v>EUN</v>
          </cell>
          <cell r="F17">
            <v>8</v>
          </cell>
        </row>
        <row r="18">
          <cell r="A18" t="str">
            <v>Lithuania</v>
          </cell>
          <cell r="B18">
            <v>68</v>
          </cell>
          <cell r="C18" t="str">
            <v>LTU</v>
          </cell>
          <cell r="D18" t="str">
            <v>Northern/Baltic EU-28</v>
          </cell>
          <cell r="E18" t="str">
            <v>EUN</v>
          </cell>
          <cell r="F18">
            <v>8</v>
          </cell>
        </row>
        <row r="19">
          <cell r="A19" t="str">
            <v>Sweden</v>
          </cell>
          <cell r="B19">
            <v>77</v>
          </cell>
          <cell r="C19" t="str">
            <v>SWE</v>
          </cell>
          <cell r="D19" t="str">
            <v>Northern/Baltic EU-28</v>
          </cell>
          <cell r="E19" t="str">
            <v>EUN</v>
          </cell>
          <cell r="F19">
            <v>8</v>
          </cell>
        </row>
        <row r="20">
          <cell r="A20" t="str">
            <v>Austria</v>
          </cell>
          <cell r="B20">
            <v>54</v>
          </cell>
          <cell r="C20" t="str">
            <v>AUT</v>
          </cell>
          <cell r="D20" t="str">
            <v>South-Eastern EU-28</v>
          </cell>
          <cell r="E20" t="str">
            <v>EUS</v>
          </cell>
          <cell r="F20">
            <v>9</v>
          </cell>
        </row>
        <row r="21">
          <cell r="A21" t="str">
            <v>Bulgaria</v>
          </cell>
          <cell r="B21">
            <v>83</v>
          </cell>
          <cell r="C21" t="str">
            <v>BGR</v>
          </cell>
          <cell r="D21" t="str">
            <v>South-Eastern EU-28</v>
          </cell>
          <cell r="E21" t="str">
            <v>EUS</v>
          </cell>
          <cell r="F21">
            <v>9</v>
          </cell>
        </row>
        <row r="22">
          <cell r="A22" t="str">
            <v>Croatia</v>
          </cell>
          <cell r="B22">
            <v>85</v>
          </cell>
          <cell r="C22" t="str">
            <v>HRV</v>
          </cell>
          <cell r="D22" t="str">
            <v>South-Eastern EU-28</v>
          </cell>
          <cell r="E22" t="str">
            <v>EUS</v>
          </cell>
          <cell r="F22">
            <v>9</v>
          </cell>
        </row>
        <row r="23">
          <cell r="A23" t="str">
            <v>Cyprus</v>
          </cell>
          <cell r="B23">
            <v>56</v>
          </cell>
          <cell r="C23" t="str">
            <v>CYP</v>
          </cell>
          <cell r="D23" t="str">
            <v>South-Eastern EU-28</v>
          </cell>
          <cell r="E23" t="str">
            <v>EUS</v>
          </cell>
          <cell r="F23">
            <v>9</v>
          </cell>
        </row>
        <row r="24">
          <cell r="A24" t="str">
            <v>Czech Republic</v>
          </cell>
          <cell r="B24">
            <v>57</v>
          </cell>
          <cell r="C24" t="str">
            <v>CZE</v>
          </cell>
          <cell r="D24" t="str">
            <v>South-Eastern EU-28</v>
          </cell>
          <cell r="E24" t="str">
            <v>EUS</v>
          </cell>
          <cell r="F24">
            <v>9</v>
          </cell>
        </row>
        <row r="25">
          <cell r="A25" t="str">
            <v>Greece</v>
          </cell>
          <cell r="B25">
            <v>63</v>
          </cell>
          <cell r="C25" t="str">
            <v>GRC</v>
          </cell>
          <cell r="D25" t="str">
            <v>South-Eastern EU-28</v>
          </cell>
          <cell r="E25" t="str">
            <v>EUS</v>
          </cell>
          <cell r="F25">
            <v>9</v>
          </cell>
        </row>
        <row r="26">
          <cell r="A26" t="str">
            <v>Hungary</v>
          </cell>
          <cell r="B26">
            <v>64</v>
          </cell>
          <cell r="C26" t="str">
            <v>HUN</v>
          </cell>
          <cell r="D26" t="str">
            <v>South-Eastern EU-28</v>
          </cell>
          <cell r="E26" t="str">
            <v>EUS</v>
          </cell>
          <cell r="F26">
            <v>9</v>
          </cell>
        </row>
        <row r="27">
          <cell r="A27" t="str">
            <v>Malta</v>
          </cell>
          <cell r="B27">
            <v>70</v>
          </cell>
          <cell r="C27" t="str">
            <v>MLT</v>
          </cell>
          <cell r="D27" t="str">
            <v>South-Eastern EU-28</v>
          </cell>
          <cell r="E27" t="str">
            <v>EUS</v>
          </cell>
          <cell r="F27">
            <v>9</v>
          </cell>
        </row>
        <row r="28">
          <cell r="A28" t="str">
            <v>Romania</v>
          </cell>
          <cell r="B28">
            <v>86</v>
          </cell>
          <cell r="C28" t="str">
            <v>ROU</v>
          </cell>
          <cell r="D28" t="str">
            <v>South-Eastern EU-28</v>
          </cell>
          <cell r="E28" t="str">
            <v>EUS</v>
          </cell>
          <cell r="F28">
            <v>9</v>
          </cell>
        </row>
        <row r="29">
          <cell r="A29" t="str">
            <v>Slovakia</v>
          </cell>
          <cell r="B29">
            <v>74</v>
          </cell>
          <cell r="C29" t="str">
            <v>SVK</v>
          </cell>
          <cell r="D29" t="str">
            <v>South-Eastern EU-28</v>
          </cell>
          <cell r="E29" t="str">
            <v>EUS</v>
          </cell>
          <cell r="F29">
            <v>9</v>
          </cell>
        </row>
        <row r="30">
          <cell r="A30" t="str">
            <v>Slovenia</v>
          </cell>
          <cell r="B30">
            <v>75</v>
          </cell>
          <cell r="C30" t="str">
            <v>SVN</v>
          </cell>
          <cell r="D30" t="str">
            <v>South-Eastern EU-28</v>
          </cell>
          <cell r="E30" t="str">
            <v>EUS</v>
          </cell>
          <cell r="F30">
            <v>9</v>
          </cell>
        </row>
        <row r="31">
          <cell r="A31" t="str">
            <v>United States of America</v>
          </cell>
          <cell r="B31">
            <v>28</v>
          </cell>
          <cell r="C31" t="str">
            <v>USA</v>
          </cell>
          <cell r="D31" t="str">
            <v>USA</v>
          </cell>
          <cell r="E31" t="str">
            <v>USA</v>
          </cell>
          <cell r="F31">
            <v>10</v>
          </cell>
        </row>
        <row r="32">
          <cell r="A32" t="str">
            <v>Australia</v>
          </cell>
          <cell r="B32">
            <v>1</v>
          </cell>
          <cell r="C32" t="str">
            <v>AUS</v>
          </cell>
          <cell r="D32" t="str">
            <v>Rest of OECD</v>
          </cell>
          <cell r="E32" t="str">
            <v>OEC</v>
          </cell>
          <cell r="F32">
            <v>11</v>
          </cell>
        </row>
        <row r="33">
          <cell r="A33" t="str">
            <v>Canada</v>
          </cell>
          <cell r="B33">
            <v>27</v>
          </cell>
          <cell r="C33" t="str">
            <v>CAN</v>
          </cell>
          <cell r="D33" t="str">
            <v>Rest of OECD</v>
          </cell>
          <cell r="E33" t="str">
            <v>OEC</v>
          </cell>
          <cell r="F33">
            <v>11</v>
          </cell>
        </row>
        <row r="34">
          <cell r="A34" t="str">
            <v>Japan</v>
          </cell>
          <cell r="B34">
            <v>6</v>
          </cell>
          <cell r="C34" t="str">
            <v>JPN</v>
          </cell>
          <cell r="D34" t="str">
            <v>Rest of OECD</v>
          </cell>
          <cell r="E34" t="str">
            <v>OEC</v>
          </cell>
          <cell r="F34">
            <v>11</v>
          </cell>
        </row>
        <row r="35">
          <cell r="A35" t="str">
            <v>Korea Republic of</v>
          </cell>
          <cell r="B35">
            <v>7</v>
          </cell>
          <cell r="C35" t="str">
            <v>KOR</v>
          </cell>
          <cell r="D35" t="str">
            <v>Rest of OECD</v>
          </cell>
          <cell r="E35" t="str">
            <v>OEC</v>
          </cell>
          <cell r="F35">
            <v>11</v>
          </cell>
        </row>
        <row r="36">
          <cell r="A36" t="str">
            <v>Mexico</v>
          </cell>
          <cell r="B36">
            <v>29</v>
          </cell>
          <cell r="C36" t="str">
            <v>MEX</v>
          </cell>
          <cell r="D36" t="str">
            <v>Rest of OECD</v>
          </cell>
          <cell r="E36" t="str">
            <v>OEC</v>
          </cell>
          <cell r="F36">
            <v>11</v>
          </cell>
        </row>
        <row r="37">
          <cell r="A37" t="str">
            <v>New Zealand</v>
          </cell>
          <cell r="B37">
            <v>2</v>
          </cell>
          <cell r="C37" t="str">
            <v>NZL</v>
          </cell>
          <cell r="D37" t="str">
            <v>Rest of OECD</v>
          </cell>
          <cell r="E37" t="str">
            <v>OEC</v>
          </cell>
          <cell r="F37">
            <v>11</v>
          </cell>
        </row>
        <row r="38">
          <cell r="A38" t="str">
            <v>Norway</v>
          </cell>
          <cell r="B38">
            <v>80</v>
          </cell>
          <cell r="C38" t="str">
            <v>NOR</v>
          </cell>
          <cell r="D38" t="str">
            <v>Rest of OECD</v>
          </cell>
          <cell r="E38" t="str">
            <v>OEC</v>
          </cell>
          <cell r="F38">
            <v>11</v>
          </cell>
        </row>
        <row r="39">
          <cell r="A39" t="str">
            <v>Rest of EFTA</v>
          </cell>
          <cell r="B39">
            <v>81</v>
          </cell>
          <cell r="C39" t="str">
            <v>XEF</v>
          </cell>
          <cell r="D39" t="str">
            <v>Rest of OECD</v>
          </cell>
          <cell r="E39" t="str">
            <v>OEC</v>
          </cell>
          <cell r="F39">
            <v>11</v>
          </cell>
        </row>
        <row r="40">
          <cell r="A40" t="str">
            <v>Switzerland</v>
          </cell>
          <cell r="B40">
            <v>79</v>
          </cell>
          <cell r="C40" t="str">
            <v>CHE</v>
          </cell>
          <cell r="D40" t="str">
            <v>Rest of OECD</v>
          </cell>
          <cell r="E40" t="str">
            <v>OEC</v>
          </cell>
          <cell r="F40">
            <v>11</v>
          </cell>
        </row>
        <row r="41">
          <cell r="A41" t="str">
            <v>Chile</v>
          </cell>
          <cell r="B41">
            <v>34</v>
          </cell>
          <cell r="C41" t="str">
            <v>CHL</v>
          </cell>
          <cell r="D41" t="str">
            <v>Rest of OECD</v>
          </cell>
          <cell r="E41" t="str">
            <v>OEC</v>
          </cell>
          <cell r="F41">
            <v>11</v>
          </cell>
        </row>
        <row r="42">
          <cell r="A42" t="str">
            <v>Colombia</v>
          </cell>
          <cell r="B42">
            <v>35</v>
          </cell>
          <cell r="C42" t="str">
            <v>COL</v>
          </cell>
          <cell r="D42" t="str">
            <v>Rest of OECD</v>
          </cell>
          <cell r="E42" t="str">
            <v>OEC</v>
          </cell>
          <cell r="F42">
            <v>11</v>
          </cell>
        </row>
        <row r="43">
          <cell r="A43" t="str">
            <v>Turkey</v>
          </cell>
          <cell r="B43">
            <v>105</v>
          </cell>
          <cell r="C43" t="str">
            <v>TUR</v>
          </cell>
          <cell r="D43" t="str">
            <v>Rest of OECD</v>
          </cell>
          <cell r="E43" t="str">
            <v>OEC</v>
          </cell>
          <cell r="F43">
            <v>11</v>
          </cell>
        </row>
        <row r="44">
          <cell r="A44" t="str">
            <v>Iceland</v>
          </cell>
          <cell r="B44">
            <v>81</v>
          </cell>
          <cell r="C44" t="str">
            <v>XEF</v>
          </cell>
          <cell r="D44" t="str">
            <v>Rest of OECD</v>
          </cell>
          <cell r="E44" t="str">
            <v>OEC</v>
          </cell>
          <cell r="F44">
            <v>11</v>
          </cell>
        </row>
        <row r="45">
          <cell r="A45" t="str">
            <v>Brazil</v>
          </cell>
          <cell r="B45">
            <v>33</v>
          </cell>
          <cell r="C45" t="str">
            <v>BRA</v>
          </cell>
          <cell r="D45" t="str">
            <v>Brazil</v>
          </cell>
          <cell r="E45" t="str">
            <v>BRZ</v>
          </cell>
          <cell r="F45">
            <v>12</v>
          </cell>
        </row>
        <row r="46">
          <cell r="A46" t="str">
            <v>Russian Federation</v>
          </cell>
          <cell r="B46">
            <v>87</v>
          </cell>
          <cell r="C46" t="str">
            <v>RUS</v>
          </cell>
          <cell r="D46" t="str">
            <v>Russia</v>
          </cell>
          <cell r="E46" t="str">
            <v>RUS</v>
          </cell>
          <cell r="F46">
            <v>13</v>
          </cell>
        </row>
        <row r="47">
          <cell r="A47" t="str">
            <v>India</v>
          </cell>
          <cell r="B47">
            <v>22</v>
          </cell>
          <cell r="C47" t="str">
            <v>IND</v>
          </cell>
          <cell r="D47" t="str">
            <v>India</v>
          </cell>
          <cell r="E47" t="str">
            <v>IND</v>
          </cell>
          <cell r="F47">
            <v>14</v>
          </cell>
        </row>
        <row r="48">
          <cell r="A48" t="str">
            <v>China</v>
          </cell>
          <cell r="B48">
            <v>4</v>
          </cell>
          <cell r="C48" t="str">
            <v>CHN</v>
          </cell>
          <cell r="D48" t="str">
            <v>China + Hong Kong</v>
          </cell>
          <cell r="E48" t="str">
            <v>CHI</v>
          </cell>
          <cell r="F48">
            <v>15</v>
          </cell>
        </row>
        <row r="49">
          <cell r="A49" t="str">
            <v>Hong Kong</v>
          </cell>
          <cell r="B49">
            <v>5</v>
          </cell>
          <cell r="C49" t="str">
            <v>HKG</v>
          </cell>
          <cell r="D49" t="str">
            <v>China + Hong Kong</v>
          </cell>
          <cell r="E49" t="str">
            <v>CHI</v>
          </cell>
          <cell r="F49">
            <v>15</v>
          </cell>
        </row>
        <row r="50">
          <cell r="A50" t="str">
            <v>South Africa</v>
          </cell>
          <cell r="B50">
            <v>138</v>
          </cell>
          <cell r="C50" t="str">
            <v>ZAF</v>
          </cell>
          <cell r="D50" t="str">
            <v>South Africa</v>
          </cell>
          <cell r="E50" t="str">
            <v>RSA</v>
          </cell>
          <cell r="F50">
            <v>16</v>
          </cell>
        </row>
        <row r="51">
          <cell r="A51" t="str">
            <v>Bahrain</v>
          </cell>
          <cell r="B51">
            <v>97</v>
          </cell>
          <cell r="C51" t="str">
            <v>BHR</v>
          </cell>
          <cell r="D51" t="str">
            <v>OPEC and Arabian World</v>
          </cell>
          <cell r="E51" t="str">
            <v>OPA</v>
          </cell>
          <cell r="F51">
            <v>17</v>
          </cell>
        </row>
        <row r="52">
          <cell r="A52" t="str">
            <v>Ecuador</v>
          </cell>
          <cell r="B52">
            <v>36</v>
          </cell>
          <cell r="C52" t="str">
            <v>ECU</v>
          </cell>
          <cell r="D52" t="str">
            <v>OPEC and Arabian World</v>
          </cell>
          <cell r="E52" t="str">
            <v>OPA</v>
          </cell>
          <cell r="F52">
            <v>17</v>
          </cell>
        </row>
        <row r="53">
          <cell r="A53" t="str">
            <v>Egypt</v>
          </cell>
          <cell r="B53">
            <v>108</v>
          </cell>
          <cell r="C53" t="str">
            <v>EGY</v>
          </cell>
          <cell r="D53" t="str">
            <v>OPEC and Arabian World</v>
          </cell>
          <cell r="E53" t="str">
            <v>OPA</v>
          </cell>
          <cell r="F53">
            <v>17</v>
          </cell>
        </row>
        <row r="54">
          <cell r="A54" t="str">
            <v>Indonesia</v>
          </cell>
          <cell r="B54">
            <v>13</v>
          </cell>
          <cell r="C54" t="str">
            <v>IDN</v>
          </cell>
          <cell r="D54" t="str">
            <v>OPEC and Arabian World</v>
          </cell>
          <cell r="E54" t="str">
            <v>OPA</v>
          </cell>
          <cell r="F54">
            <v>17</v>
          </cell>
        </row>
        <row r="55">
          <cell r="A55" t="str">
            <v>Iran Islamic Republic of</v>
          </cell>
          <cell r="B55">
            <v>98</v>
          </cell>
          <cell r="C55" t="str">
            <v>IRN</v>
          </cell>
          <cell r="D55" t="str">
            <v>OPEC and Arabian World</v>
          </cell>
          <cell r="E55" t="str">
            <v>OPA</v>
          </cell>
          <cell r="F55">
            <v>17</v>
          </cell>
        </row>
        <row r="56">
          <cell r="A56" t="str">
            <v>Kuwait</v>
          </cell>
          <cell r="B56">
            <v>101</v>
          </cell>
          <cell r="C56" t="str">
            <v>KWT</v>
          </cell>
          <cell r="D56" t="str">
            <v>OPEC and Arabian World</v>
          </cell>
          <cell r="E56" t="str">
            <v>OPA</v>
          </cell>
          <cell r="F56">
            <v>17</v>
          </cell>
        </row>
        <row r="57">
          <cell r="A57" t="str">
            <v>Morocco</v>
          </cell>
          <cell r="B57">
            <v>109</v>
          </cell>
          <cell r="C57" t="str">
            <v>MAR</v>
          </cell>
          <cell r="D57" t="str">
            <v>OPEC and Arabian World</v>
          </cell>
          <cell r="E57" t="str">
            <v>OPA</v>
          </cell>
          <cell r="F57">
            <v>17</v>
          </cell>
        </row>
        <row r="58">
          <cell r="A58" t="str">
            <v>Nigeria</v>
          </cell>
          <cell r="B58">
            <v>118</v>
          </cell>
          <cell r="C58" t="str">
            <v>NGA</v>
          </cell>
          <cell r="D58" t="str">
            <v>OPEC and Arabian World</v>
          </cell>
          <cell r="E58" t="str">
            <v>OPA</v>
          </cell>
          <cell r="F58">
            <v>17</v>
          </cell>
        </row>
        <row r="59">
          <cell r="A59" t="str">
            <v>Oman</v>
          </cell>
          <cell r="B59">
            <v>102</v>
          </cell>
          <cell r="C59" t="str">
            <v>OMN</v>
          </cell>
          <cell r="D59" t="str">
            <v>OPEC and Arabian World</v>
          </cell>
          <cell r="E59" t="str">
            <v>OPA</v>
          </cell>
          <cell r="F59">
            <v>17</v>
          </cell>
        </row>
        <row r="60">
          <cell r="A60" t="str">
            <v>Qatar</v>
          </cell>
          <cell r="B60">
            <v>103</v>
          </cell>
          <cell r="C60" t="str">
            <v>QAT</v>
          </cell>
          <cell r="D60" t="str">
            <v>OPEC and Arabian World</v>
          </cell>
          <cell r="E60" t="str">
            <v>OPA</v>
          </cell>
          <cell r="F60">
            <v>17</v>
          </cell>
        </row>
        <row r="61">
          <cell r="A61" t="str">
            <v>Rest of North Africa</v>
          </cell>
          <cell r="B61">
            <v>111</v>
          </cell>
          <cell r="C61" t="str">
            <v>XNF</v>
          </cell>
          <cell r="D61" t="str">
            <v>OPEC and Arabian World</v>
          </cell>
          <cell r="E61" t="str">
            <v>OPA</v>
          </cell>
          <cell r="F61">
            <v>17</v>
          </cell>
        </row>
        <row r="62">
          <cell r="A62" t="str">
            <v>Algeria</v>
          </cell>
          <cell r="B62">
            <v>112</v>
          </cell>
          <cell r="C62" t="str">
            <v>XNF</v>
          </cell>
          <cell r="D62" t="str">
            <v>OPEC and Arabian World</v>
          </cell>
          <cell r="E62" t="str">
            <v>OPA</v>
          </cell>
          <cell r="F62">
            <v>17</v>
          </cell>
        </row>
        <row r="63">
          <cell r="A63" t="str">
            <v>Libya</v>
          </cell>
          <cell r="B63">
            <v>112</v>
          </cell>
          <cell r="C63" t="str">
            <v>XNF</v>
          </cell>
          <cell r="D63" t="str">
            <v>OPEC and Arabian World</v>
          </cell>
          <cell r="E63" t="str">
            <v>OPA</v>
          </cell>
          <cell r="F63">
            <v>17</v>
          </cell>
        </row>
        <row r="64">
          <cell r="A64" t="str">
            <v>Saudi Arabia</v>
          </cell>
          <cell r="B64">
            <v>104</v>
          </cell>
          <cell r="C64" t="str">
            <v>SAU</v>
          </cell>
          <cell r="D64" t="str">
            <v>OPEC and Arabian World</v>
          </cell>
          <cell r="E64" t="str">
            <v>OPA</v>
          </cell>
          <cell r="F64">
            <v>17</v>
          </cell>
        </row>
        <row r="65">
          <cell r="A65" t="str">
            <v>Tunisia</v>
          </cell>
          <cell r="B65">
            <v>110</v>
          </cell>
          <cell r="C65" t="str">
            <v>TUN</v>
          </cell>
          <cell r="D65" t="str">
            <v>OPEC and Arabian World</v>
          </cell>
          <cell r="E65" t="str">
            <v>OPA</v>
          </cell>
          <cell r="F65">
            <v>17</v>
          </cell>
        </row>
        <row r="66">
          <cell r="A66" t="str">
            <v>United Arab Emirates</v>
          </cell>
          <cell r="B66">
            <v>106</v>
          </cell>
          <cell r="C66" t="str">
            <v>ARE</v>
          </cell>
          <cell r="D66" t="str">
            <v>OPEC and Arabian World</v>
          </cell>
          <cell r="E66" t="str">
            <v>OPA</v>
          </cell>
          <cell r="F66">
            <v>17</v>
          </cell>
        </row>
        <row r="67">
          <cell r="A67" t="str">
            <v>Venezuela</v>
          </cell>
          <cell r="B67">
            <v>40</v>
          </cell>
          <cell r="C67" t="str">
            <v>VEN</v>
          </cell>
          <cell r="D67" t="str">
            <v>OPEC and Arabian World</v>
          </cell>
          <cell r="E67" t="str">
            <v>OPA</v>
          </cell>
          <cell r="F67">
            <v>17</v>
          </cell>
        </row>
        <row r="68">
          <cell r="A68" t="str">
            <v>Albania</v>
          </cell>
          <cell r="B68">
            <v>82</v>
          </cell>
          <cell r="C68" t="str">
            <v>ALB</v>
          </cell>
          <cell r="D68" t="str">
            <v>Rest of the World</v>
          </cell>
          <cell r="E68" t="str">
            <v>ROW</v>
          </cell>
          <cell r="F68">
            <v>18</v>
          </cell>
        </row>
        <row r="69">
          <cell r="A69" t="str">
            <v>Argentina</v>
          </cell>
          <cell r="B69">
            <v>31</v>
          </cell>
          <cell r="C69" t="str">
            <v>ARG</v>
          </cell>
          <cell r="D69" t="str">
            <v>Rest of the World</v>
          </cell>
          <cell r="E69" t="str">
            <v>ROW</v>
          </cell>
          <cell r="F69">
            <v>18</v>
          </cell>
        </row>
        <row r="70">
          <cell r="A70" t="str">
            <v>Armenia</v>
          </cell>
          <cell r="B70">
            <v>94</v>
          </cell>
          <cell r="C70" t="str">
            <v>ARM</v>
          </cell>
          <cell r="D70" t="str">
            <v>Rest of the World</v>
          </cell>
          <cell r="E70" t="str">
            <v>ROW</v>
          </cell>
          <cell r="F70">
            <v>18</v>
          </cell>
        </row>
        <row r="71">
          <cell r="A71" t="str">
            <v>Azerbaijan</v>
          </cell>
          <cell r="B71">
            <v>95</v>
          </cell>
          <cell r="C71" t="str">
            <v>AZE</v>
          </cell>
          <cell r="D71" t="str">
            <v>Rest of the World</v>
          </cell>
          <cell r="E71" t="str">
            <v>ROW</v>
          </cell>
          <cell r="F71">
            <v>18</v>
          </cell>
        </row>
        <row r="72">
          <cell r="A72" t="str">
            <v>Bangladesh</v>
          </cell>
          <cell r="B72">
            <v>21</v>
          </cell>
          <cell r="C72" t="str">
            <v>BGD</v>
          </cell>
          <cell r="D72" t="str">
            <v>Rest of the World</v>
          </cell>
          <cell r="E72" t="str">
            <v>ROW</v>
          </cell>
          <cell r="F72">
            <v>18</v>
          </cell>
        </row>
        <row r="73">
          <cell r="A73" t="str">
            <v>Belarus</v>
          </cell>
          <cell r="B73">
            <v>84</v>
          </cell>
          <cell r="C73" t="str">
            <v>BLR</v>
          </cell>
          <cell r="D73" t="str">
            <v>Rest of the World</v>
          </cell>
          <cell r="E73" t="str">
            <v>ROW</v>
          </cell>
          <cell r="F73">
            <v>18</v>
          </cell>
        </row>
        <row r="74">
          <cell r="A74" t="str">
            <v>Benin</v>
          </cell>
          <cell r="B74">
            <v>112</v>
          </cell>
          <cell r="C74" t="str">
            <v>BEN</v>
          </cell>
          <cell r="D74" t="str">
            <v>Rest of the World</v>
          </cell>
          <cell r="E74" t="str">
            <v>ROW</v>
          </cell>
          <cell r="F74">
            <v>18</v>
          </cell>
        </row>
        <row r="75">
          <cell r="A75" t="str">
            <v>Bolivia</v>
          </cell>
          <cell r="B75">
            <v>32</v>
          </cell>
          <cell r="C75" t="str">
            <v>BOL</v>
          </cell>
          <cell r="D75" t="str">
            <v>Rest of the World</v>
          </cell>
          <cell r="E75" t="str">
            <v>ROW</v>
          </cell>
          <cell r="F75">
            <v>18</v>
          </cell>
        </row>
        <row r="76">
          <cell r="A76" t="str">
            <v>Botswana</v>
          </cell>
          <cell r="B76">
            <v>136</v>
          </cell>
          <cell r="C76" t="str">
            <v>BWA</v>
          </cell>
          <cell r="D76" t="str">
            <v>Rest of the World</v>
          </cell>
          <cell r="E76" t="str">
            <v>ROW</v>
          </cell>
          <cell r="F76">
            <v>18</v>
          </cell>
        </row>
        <row r="77">
          <cell r="A77" t="str">
            <v>Brunei Darussalam</v>
          </cell>
          <cell r="B77">
            <v>11</v>
          </cell>
          <cell r="C77" t="str">
            <v>BRN</v>
          </cell>
          <cell r="D77" t="str">
            <v>Rest of the World</v>
          </cell>
          <cell r="E77" t="str">
            <v>ROW</v>
          </cell>
          <cell r="F77">
            <v>18</v>
          </cell>
        </row>
        <row r="78">
          <cell r="A78" t="str">
            <v>Burkina Faso</v>
          </cell>
          <cell r="B78">
            <v>113</v>
          </cell>
          <cell r="C78" t="str">
            <v>BFA</v>
          </cell>
          <cell r="D78" t="str">
            <v>Rest of the World</v>
          </cell>
          <cell r="E78" t="str">
            <v>ROW</v>
          </cell>
          <cell r="F78">
            <v>18</v>
          </cell>
        </row>
        <row r="79">
          <cell r="A79" t="str">
            <v>Cambodia</v>
          </cell>
          <cell r="B79">
            <v>12</v>
          </cell>
          <cell r="C79" t="str">
            <v>KHM</v>
          </cell>
          <cell r="D79" t="str">
            <v>Rest of the World</v>
          </cell>
          <cell r="E79" t="str">
            <v>ROW</v>
          </cell>
          <cell r="F79">
            <v>18</v>
          </cell>
        </row>
        <row r="80">
          <cell r="A80" t="str">
            <v>Cameroon</v>
          </cell>
          <cell r="B80">
            <v>114</v>
          </cell>
          <cell r="C80" t="str">
            <v>CMR</v>
          </cell>
          <cell r="D80" t="str">
            <v>Rest of the World</v>
          </cell>
          <cell r="E80" t="str">
            <v>ROW</v>
          </cell>
          <cell r="F80">
            <v>18</v>
          </cell>
        </row>
        <row r="81">
          <cell r="A81" t="str">
            <v>Caribbean</v>
          </cell>
          <cell r="B81">
            <v>53</v>
          </cell>
          <cell r="C81" t="str">
            <v>XCB</v>
          </cell>
          <cell r="D81" t="str">
            <v>Rest of the World</v>
          </cell>
          <cell r="E81" t="str">
            <v>ROW</v>
          </cell>
          <cell r="F81">
            <v>18</v>
          </cell>
        </row>
        <row r="82">
          <cell r="A82" t="str">
            <v>Central Africa</v>
          </cell>
          <cell r="B82">
            <v>122</v>
          </cell>
          <cell r="C82" t="str">
            <v>XCF</v>
          </cell>
          <cell r="D82" t="str">
            <v>Rest of the World</v>
          </cell>
          <cell r="E82" t="str">
            <v>ROW</v>
          </cell>
          <cell r="F82">
            <v>18</v>
          </cell>
        </row>
        <row r="83">
          <cell r="A83" t="str">
            <v>Costa Rica</v>
          </cell>
          <cell r="B83">
            <v>42</v>
          </cell>
          <cell r="C83" t="str">
            <v>CRI</v>
          </cell>
          <cell r="D83" t="str">
            <v>Rest of the World</v>
          </cell>
          <cell r="E83" t="str">
            <v>ROW</v>
          </cell>
          <cell r="F83">
            <v>18</v>
          </cell>
        </row>
        <row r="84">
          <cell r="A84" t="str">
            <v>Cote d'Ivoire</v>
          </cell>
          <cell r="B84">
            <v>115</v>
          </cell>
          <cell r="C84" t="str">
            <v>CIV</v>
          </cell>
          <cell r="D84" t="str">
            <v>Rest of the World</v>
          </cell>
          <cell r="E84" t="str">
            <v>ROW</v>
          </cell>
          <cell r="F84">
            <v>18</v>
          </cell>
        </row>
        <row r="85">
          <cell r="A85" t="str">
            <v>Dominican Republic</v>
          </cell>
          <cell r="B85">
            <v>49</v>
          </cell>
          <cell r="C85" t="str">
            <v>DOM</v>
          </cell>
          <cell r="D85" t="str">
            <v>Rest of the World</v>
          </cell>
          <cell r="E85" t="str">
            <v>ROW</v>
          </cell>
          <cell r="F85">
            <v>18</v>
          </cell>
        </row>
        <row r="86">
          <cell r="A86" t="str">
            <v>El Salvador</v>
          </cell>
          <cell r="B86">
            <v>47</v>
          </cell>
          <cell r="C86" t="str">
            <v>SLV</v>
          </cell>
          <cell r="D86" t="str">
            <v>Rest of the World</v>
          </cell>
          <cell r="E86" t="str">
            <v>ROW</v>
          </cell>
          <cell r="F86">
            <v>18</v>
          </cell>
        </row>
        <row r="87">
          <cell r="A87" t="str">
            <v>Ethiopia</v>
          </cell>
          <cell r="B87">
            <v>124</v>
          </cell>
          <cell r="C87" t="str">
            <v>ETH</v>
          </cell>
          <cell r="D87" t="str">
            <v>Rest of the World</v>
          </cell>
          <cell r="E87" t="str">
            <v>ROW</v>
          </cell>
          <cell r="F87">
            <v>18</v>
          </cell>
        </row>
        <row r="88">
          <cell r="A88" t="str">
            <v>Georgia</v>
          </cell>
          <cell r="B88">
            <v>96</v>
          </cell>
          <cell r="C88" t="str">
            <v>GEO</v>
          </cell>
          <cell r="D88" t="str">
            <v>Rest of the World</v>
          </cell>
          <cell r="E88" t="str">
            <v>ROW</v>
          </cell>
          <cell r="F88">
            <v>18</v>
          </cell>
        </row>
        <row r="89">
          <cell r="A89" t="str">
            <v>Ghana</v>
          </cell>
          <cell r="B89">
            <v>116</v>
          </cell>
          <cell r="C89" t="str">
            <v>GHA</v>
          </cell>
          <cell r="D89" t="str">
            <v>Rest of the World</v>
          </cell>
          <cell r="E89" t="str">
            <v>ROW</v>
          </cell>
          <cell r="F89">
            <v>18</v>
          </cell>
        </row>
        <row r="90">
          <cell r="A90" t="str">
            <v>Guatemala</v>
          </cell>
          <cell r="B90">
            <v>43</v>
          </cell>
          <cell r="C90" t="str">
            <v>GTM</v>
          </cell>
          <cell r="D90" t="str">
            <v>Rest of the World</v>
          </cell>
          <cell r="E90" t="str">
            <v>ROW</v>
          </cell>
          <cell r="F90">
            <v>18</v>
          </cell>
        </row>
        <row r="91">
          <cell r="A91" t="str">
            <v>Guinea</v>
          </cell>
          <cell r="B91">
            <v>117</v>
          </cell>
          <cell r="C91" t="str">
            <v>GIN</v>
          </cell>
          <cell r="D91" t="str">
            <v>Rest of the World</v>
          </cell>
          <cell r="E91" t="str">
            <v>ROW</v>
          </cell>
          <cell r="F91">
            <v>18</v>
          </cell>
        </row>
        <row r="92">
          <cell r="A92" t="str">
            <v>Honduras</v>
          </cell>
          <cell r="B92">
            <v>44</v>
          </cell>
          <cell r="C92" t="str">
            <v>HND</v>
          </cell>
          <cell r="D92" t="str">
            <v>Rest of the World</v>
          </cell>
          <cell r="E92" t="str">
            <v>ROW</v>
          </cell>
          <cell r="F92">
            <v>18</v>
          </cell>
        </row>
        <row r="93">
          <cell r="A93" t="str">
            <v>Israel</v>
          </cell>
          <cell r="B93">
            <v>99</v>
          </cell>
          <cell r="C93" t="str">
            <v>ISR</v>
          </cell>
          <cell r="D93" t="str">
            <v>Rest of the World</v>
          </cell>
          <cell r="E93" t="str">
            <v>ROW</v>
          </cell>
          <cell r="F93">
            <v>18</v>
          </cell>
        </row>
        <row r="94">
          <cell r="A94" t="str">
            <v>Jamaica</v>
          </cell>
          <cell r="B94">
            <v>50</v>
          </cell>
          <cell r="C94" t="str">
            <v>JAM</v>
          </cell>
          <cell r="D94" t="str">
            <v>Rest of the World</v>
          </cell>
          <cell r="E94" t="str">
            <v>ROW</v>
          </cell>
          <cell r="F94">
            <v>18</v>
          </cell>
        </row>
        <row r="95">
          <cell r="A95" t="str">
            <v>Jordan</v>
          </cell>
          <cell r="B95">
            <v>100</v>
          </cell>
          <cell r="C95" t="str">
            <v>JOR</v>
          </cell>
          <cell r="D95" t="str">
            <v>Rest of the World</v>
          </cell>
          <cell r="E95" t="str">
            <v>ROW</v>
          </cell>
          <cell r="F95">
            <v>18</v>
          </cell>
        </row>
        <row r="96">
          <cell r="A96" t="str">
            <v>Kazakhstan</v>
          </cell>
          <cell r="B96">
            <v>91</v>
          </cell>
          <cell r="C96" t="str">
            <v>KAZ</v>
          </cell>
          <cell r="D96" t="str">
            <v>Rest of the World</v>
          </cell>
          <cell r="E96" t="str">
            <v>ROW</v>
          </cell>
          <cell r="F96">
            <v>18</v>
          </cell>
        </row>
        <row r="97">
          <cell r="A97" t="str">
            <v>Kenya</v>
          </cell>
          <cell r="B97">
            <v>125</v>
          </cell>
          <cell r="C97" t="str">
            <v>KEN</v>
          </cell>
          <cell r="D97" t="str">
            <v>Rest of the World</v>
          </cell>
          <cell r="E97" t="str">
            <v>ROW</v>
          </cell>
          <cell r="F97">
            <v>18</v>
          </cell>
        </row>
        <row r="98">
          <cell r="A98" t="str">
            <v>Kyrgyzstan</v>
          </cell>
          <cell r="B98">
            <v>92</v>
          </cell>
          <cell r="C98" t="str">
            <v>KGZ</v>
          </cell>
          <cell r="D98" t="str">
            <v>Rest of the World</v>
          </cell>
          <cell r="E98" t="str">
            <v>ROW</v>
          </cell>
          <cell r="F98">
            <v>18</v>
          </cell>
        </row>
        <row r="99">
          <cell r="A99" t="str">
            <v>Lao People's Democratic Republic</v>
          </cell>
          <cell r="B99">
            <v>14</v>
          </cell>
          <cell r="C99" t="str">
            <v>LAO</v>
          </cell>
          <cell r="D99" t="str">
            <v>Rest of the World</v>
          </cell>
          <cell r="E99" t="str">
            <v>ROW</v>
          </cell>
          <cell r="F99">
            <v>18</v>
          </cell>
        </row>
        <row r="100">
          <cell r="A100" t="str">
            <v>Madagascar</v>
          </cell>
          <cell r="B100">
            <v>126</v>
          </cell>
          <cell r="C100" t="str">
            <v>MDG</v>
          </cell>
          <cell r="D100" t="str">
            <v>Rest of the World</v>
          </cell>
          <cell r="E100" t="str">
            <v>ROW</v>
          </cell>
          <cell r="F100">
            <v>18</v>
          </cell>
        </row>
        <row r="101">
          <cell r="A101" t="str">
            <v>Malawi</v>
          </cell>
          <cell r="B101">
            <v>127</v>
          </cell>
          <cell r="C101" t="str">
            <v>MWI</v>
          </cell>
          <cell r="D101" t="str">
            <v>Rest of the World</v>
          </cell>
          <cell r="E101" t="str">
            <v>ROW</v>
          </cell>
          <cell r="F101">
            <v>18</v>
          </cell>
        </row>
        <row r="102">
          <cell r="A102" t="str">
            <v>Malaysia</v>
          </cell>
          <cell r="B102">
            <v>15</v>
          </cell>
          <cell r="C102" t="str">
            <v>MYS</v>
          </cell>
          <cell r="D102" t="str">
            <v>Rest of the World</v>
          </cell>
          <cell r="E102" t="str">
            <v>ROW</v>
          </cell>
          <cell r="F102">
            <v>18</v>
          </cell>
        </row>
        <row r="103">
          <cell r="A103" t="str">
            <v>Mauritius</v>
          </cell>
          <cell r="B103">
            <v>128</v>
          </cell>
          <cell r="C103" t="str">
            <v>MUS</v>
          </cell>
          <cell r="D103" t="str">
            <v>Rest of the World</v>
          </cell>
          <cell r="E103" t="str">
            <v>ROW</v>
          </cell>
          <cell r="F103">
            <v>18</v>
          </cell>
        </row>
        <row r="104">
          <cell r="A104" t="str">
            <v>Mongolia</v>
          </cell>
          <cell r="B104">
            <v>8</v>
          </cell>
          <cell r="C104" t="str">
            <v>MNG</v>
          </cell>
          <cell r="D104" t="str">
            <v>Rest of the World</v>
          </cell>
          <cell r="E104" t="str">
            <v>ROW</v>
          </cell>
          <cell r="F104">
            <v>18</v>
          </cell>
        </row>
        <row r="105">
          <cell r="A105" t="str">
            <v>Mozambique</v>
          </cell>
          <cell r="B105">
            <v>129</v>
          </cell>
          <cell r="C105" t="str">
            <v>MOZ</v>
          </cell>
          <cell r="D105" t="str">
            <v>Rest of the World</v>
          </cell>
          <cell r="E105" t="str">
            <v>ROW</v>
          </cell>
          <cell r="F105">
            <v>18</v>
          </cell>
        </row>
        <row r="106">
          <cell r="A106" t="str">
            <v>Namibia</v>
          </cell>
          <cell r="B106">
            <v>137</v>
          </cell>
          <cell r="C106" t="str">
            <v>NAM</v>
          </cell>
          <cell r="D106" t="str">
            <v>Rest of the World</v>
          </cell>
          <cell r="E106" t="str">
            <v>ROW</v>
          </cell>
          <cell r="F106">
            <v>18</v>
          </cell>
        </row>
        <row r="107">
          <cell r="A107" t="str">
            <v>Nepal</v>
          </cell>
          <cell r="B107">
            <v>23</v>
          </cell>
          <cell r="C107" t="str">
            <v>NPL</v>
          </cell>
          <cell r="D107" t="str">
            <v>Rest of the World</v>
          </cell>
          <cell r="E107" t="str">
            <v>ROW</v>
          </cell>
          <cell r="F107">
            <v>18</v>
          </cell>
        </row>
        <row r="108">
          <cell r="A108" t="str">
            <v>Nicaragua</v>
          </cell>
          <cell r="B108">
            <v>45</v>
          </cell>
          <cell r="C108" t="str">
            <v>NIC</v>
          </cell>
          <cell r="D108" t="str">
            <v>Rest of the World</v>
          </cell>
          <cell r="E108" t="str">
            <v>ROW</v>
          </cell>
          <cell r="F108">
            <v>18</v>
          </cell>
        </row>
        <row r="109">
          <cell r="A109" t="str">
            <v>Pakistan</v>
          </cell>
          <cell r="B109">
            <v>24</v>
          </cell>
          <cell r="C109" t="str">
            <v>PAK</v>
          </cell>
          <cell r="D109" t="str">
            <v>Rest of the World</v>
          </cell>
          <cell r="E109" t="str">
            <v>ROW</v>
          </cell>
          <cell r="F109">
            <v>18</v>
          </cell>
        </row>
        <row r="110">
          <cell r="A110" t="str">
            <v>Panama</v>
          </cell>
          <cell r="B110">
            <v>46</v>
          </cell>
          <cell r="C110" t="str">
            <v>PAN</v>
          </cell>
          <cell r="D110" t="str">
            <v>Rest of the World</v>
          </cell>
          <cell r="E110" t="str">
            <v>ROW</v>
          </cell>
          <cell r="F110">
            <v>18</v>
          </cell>
        </row>
        <row r="111">
          <cell r="A111" t="str">
            <v>Paraguay</v>
          </cell>
          <cell r="B111">
            <v>37</v>
          </cell>
          <cell r="C111" t="str">
            <v>PRY</v>
          </cell>
          <cell r="D111" t="str">
            <v>Rest of the World</v>
          </cell>
          <cell r="E111" t="str">
            <v>ROW</v>
          </cell>
          <cell r="F111">
            <v>18</v>
          </cell>
        </row>
        <row r="112">
          <cell r="A112" t="str">
            <v>Peru</v>
          </cell>
          <cell r="B112">
            <v>38</v>
          </cell>
          <cell r="C112" t="str">
            <v>PER</v>
          </cell>
          <cell r="D112" t="str">
            <v>Rest of the World</v>
          </cell>
          <cell r="E112" t="str">
            <v>ROW</v>
          </cell>
          <cell r="F112">
            <v>18</v>
          </cell>
        </row>
        <row r="113">
          <cell r="A113" t="str">
            <v>Philippines</v>
          </cell>
          <cell r="B113">
            <v>16</v>
          </cell>
          <cell r="C113" t="str">
            <v>PHL</v>
          </cell>
          <cell r="D113" t="str">
            <v>Rest of the World</v>
          </cell>
          <cell r="E113" t="str">
            <v>ROW</v>
          </cell>
          <cell r="F113">
            <v>18</v>
          </cell>
        </row>
        <row r="114">
          <cell r="A114" t="str">
            <v>Puerto Rico</v>
          </cell>
          <cell r="B114">
            <v>51</v>
          </cell>
          <cell r="C114" t="str">
            <v>PRI</v>
          </cell>
          <cell r="D114" t="str">
            <v>Rest of the World</v>
          </cell>
          <cell r="E114" t="str">
            <v>ROW</v>
          </cell>
          <cell r="F114">
            <v>18</v>
          </cell>
        </row>
        <row r="115">
          <cell r="A115" t="str">
            <v>Rest of Central America</v>
          </cell>
          <cell r="B115">
            <v>48</v>
          </cell>
          <cell r="C115" t="str">
            <v>XCA</v>
          </cell>
          <cell r="D115" t="str">
            <v>Rest of the World</v>
          </cell>
          <cell r="E115" t="str">
            <v>ROW</v>
          </cell>
          <cell r="F115">
            <v>18</v>
          </cell>
        </row>
        <row r="116">
          <cell r="A116" t="str">
            <v>Rest of East Asia</v>
          </cell>
          <cell r="B116">
            <v>10</v>
          </cell>
          <cell r="C116" t="str">
            <v>XEA</v>
          </cell>
          <cell r="D116" t="str">
            <v>Rest of the World</v>
          </cell>
          <cell r="E116" t="str">
            <v>ROW</v>
          </cell>
          <cell r="F116">
            <v>18</v>
          </cell>
        </row>
        <row r="117">
          <cell r="A117" t="str">
            <v>Rest of Eastern Africa</v>
          </cell>
          <cell r="B117">
            <v>135</v>
          </cell>
          <cell r="C117" t="str">
            <v>XEC</v>
          </cell>
          <cell r="D117" t="str">
            <v>Rest of the World</v>
          </cell>
          <cell r="E117" t="str">
            <v>ROW</v>
          </cell>
          <cell r="F117">
            <v>18</v>
          </cell>
        </row>
        <row r="118">
          <cell r="A118" t="str">
            <v>Rest of Eastern Europe</v>
          </cell>
          <cell r="B118">
            <v>89</v>
          </cell>
          <cell r="C118" t="str">
            <v>XEE</v>
          </cell>
          <cell r="D118" t="str">
            <v>Rest of the World</v>
          </cell>
          <cell r="E118" t="str">
            <v>ROW</v>
          </cell>
          <cell r="F118">
            <v>18</v>
          </cell>
        </row>
        <row r="119">
          <cell r="A119" t="str">
            <v>Rest of Europe</v>
          </cell>
          <cell r="B119">
            <v>90</v>
          </cell>
          <cell r="C119" t="str">
            <v>XER</v>
          </cell>
          <cell r="D119" t="str">
            <v>Rest of the World</v>
          </cell>
          <cell r="E119" t="str">
            <v>ROW</v>
          </cell>
          <cell r="F119">
            <v>18</v>
          </cell>
        </row>
        <row r="120">
          <cell r="A120" t="str">
            <v>Rest of Former Soviet Union</v>
          </cell>
          <cell r="B120">
            <v>93</v>
          </cell>
          <cell r="C120" t="str">
            <v>XSU</v>
          </cell>
          <cell r="D120" t="str">
            <v>Rest of the World</v>
          </cell>
          <cell r="E120" t="str">
            <v>ROW</v>
          </cell>
          <cell r="F120">
            <v>18</v>
          </cell>
        </row>
        <row r="121">
          <cell r="A121" t="str">
            <v>Rest of North America</v>
          </cell>
          <cell r="B121">
            <v>30</v>
          </cell>
          <cell r="C121" t="str">
            <v>XNA</v>
          </cell>
          <cell r="D121" t="str">
            <v>Rest of the World</v>
          </cell>
          <cell r="E121" t="str">
            <v>ROW</v>
          </cell>
          <cell r="F121">
            <v>18</v>
          </cell>
        </row>
        <row r="122">
          <cell r="A122" t="str">
            <v>Rest of Oceania</v>
          </cell>
          <cell r="B122">
            <v>3</v>
          </cell>
          <cell r="C122" t="str">
            <v>XOC</v>
          </cell>
          <cell r="D122" t="str">
            <v>Rest of the World</v>
          </cell>
          <cell r="E122" t="str">
            <v>ROW</v>
          </cell>
          <cell r="F122">
            <v>18</v>
          </cell>
        </row>
        <row r="123">
          <cell r="A123" t="str">
            <v>Rest of South African Customs Union</v>
          </cell>
          <cell r="B123">
            <v>139</v>
          </cell>
          <cell r="C123" t="str">
            <v>XSC</v>
          </cell>
          <cell r="D123" t="str">
            <v>Rest of the World</v>
          </cell>
          <cell r="E123" t="str">
            <v>ROW</v>
          </cell>
          <cell r="F123">
            <v>18</v>
          </cell>
        </row>
        <row r="124">
          <cell r="A124" t="str">
            <v>Rest of South America</v>
          </cell>
          <cell r="B124">
            <v>41</v>
          </cell>
          <cell r="C124" t="str">
            <v>XSM</v>
          </cell>
          <cell r="D124" t="str">
            <v>Rest of the World</v>
          </cell>
          <cell r="E124" t="str">
            <v>ROW</v>
          </cell>
          <cell r="F124">
            <v>18</v>
          </cell>
        </row>
        <row r="125">
          <cell r="A125" t="str">
            <v>Rest of South Asia</v>
          </cell>
          <cell r="B125">
            <v>26</v>
          </cell>
          <cell r="C125" t="str">
            <v>XSA</v>
          </cell>
          <cell r="D125" t="str">
            <v>Rest of the World</v>
          </cell>
          <cell r="E125" t="str">
            <v>ROW</v>
          </cell>
          <cell r="F125">
            <v>18</v>
          </cell>
        </row>
        <row r="126">
          <cell r="A126" t="str">
            <v>Rest of Southeast Asia</v>
          </cell>
          <cell r="B126">
            <v>20</v>
          </cell>
          <cell r="C126" t="str">
            <v>XSE</v>
          </cell>
          <cell r="D126" t="str">
            <v>Rest of the World</v>
          </cell>
          <cell r="E126" t="str">
            <v>ROW</v>
          </cell>
          <cell r="F126">
            <v>18</v>
          </cell>
        </row>
        <row r="127">
          <cell r="A127" t="str">
            <v>Rest of the World</v>
          </cell>
          <cell r="B127">
            <v>140</v>
          </cell>
          <cell r="C127" t="str">
            <v>XTW</v>
          </cell>
          <cell r="D127" t="str">
            <v>Rest of the World</v>
          </cell>
          <cell r="E127" t="str">
            <v>ROW</v>
          </cell>
          <cell r="F127">
            <v>18</v>
          </cell>
        </row>
        <row r="128">
          <cell r="A128" t="str">
            <v>Rest of Western Africa</v>
          </cell>
          <cell r="B128">
            <v>121</v>
          </cell>
          <cell r="C128" t="str">
            <v>XWF</v>
          </cell>
          <cell r="D128" t="str">
            <v>Rest of the World</v>
          </cell>
          <cell r="E128" t="str">
            <v>ROW</v>
          </cell>
          <cell r="F128">
            <v>18</v>
          </cell>
        </row>
        <row r="129">
          <cell r="A129" t="str">
            <v>Rest of Western Asia</v>
          </cell>
          <cell r="B129">
            <v>107</v>
          </cell>
          <cell r="C129" t="str">
            <v>XWS</v>
          </cell>
          <cell r="D129" t="str">
            <v>Rest of the World</v>
          </cell>
          <cell r="E129" t="str">
            <v>ROW</v>
          </cell>
          <cell r="F129">
            <v>18</v>
          </cell>
        </row>
        <row r="130">
          <cell r="A130" t="str">
            <v>Rwanda</v>
          </cell>
          <cell r="B130">
            <v>130</v>
          </cell>
          <cell r="C130" t="str">
            <v>RWA</v>
          </cell>
          <cell r="D130" t="str">
            <v>Rest of the World</v>
          </cell>
          <cell r="E130" t="str">
            <v>ROW</v>
          </cell>
          <cell r="F130">
            <v>18</v>
          </cell>
        </row>
        <row r="131">
          <cell r="A131" t="str">
            <v>Senegal</v>
          </cell>
          <cell r="B131">
            <v>119</v>
          </cell>
          <cell r="C131" t="str">
            <v>SEN</v>
          </cell>
          <cell r="D131" t="str">
            <v>Rest of the World</v>
          </cell>
          <cell r="E131" t="str">
            <v>ROW</v>
          </cell>
          <cell r="F131">
            <v>18</v>
          </cell>
        </row>
        <row r="132">
          <cell r="A132" t="str">
            <v>Singapore</v>
          </cell>
          <cell r="B132">
            <v>17</v>
          </cell>
          <cell r="C132" t="str">
            <v>SGP</v>
          </cell>
          <cell r="D132" t="str">
            <v>Rest of the World</v>
          </cell>
          <cell r="E132" t="str">
            <v>ROW</v>
          </cell>
          <cell r="F132">
            <v>18</v>
          </cell>
        </row>
        <row r="133">
          <cell r="A133" t="str">
            <v>South Central Africa</v>
          </cell>
          <cell r="B133">
            <v>123</v>
          </cell>
          <cell r="C133" t="str">
            <v>XAC</v>
          </cell>
          <cell r="D133" t="str">
            <v>Rest of the World</v>
          </cell>
          <cell r="E133" t="str">
            <v>ROW</v>
          </cell>
          <cell r="F133">
            <v>18</v>
          </cell>
        </row>
        <row r="134">
          <cell r="A134" t="str">
            <v>Sri Lanka</v>
          </cell>
          <cell r="B134">
            <v>25</v>
          </cell>
          <cell r="C134" t="str">
            <v>LKA</v>
          </cell>
          <cell r="D134" t="str">
            <v>Rest of the World</v>
          </cell>
          <cell r="E134" t="str">
            <v>ROW</v>
          </cell>
          <cell r="F134">
            <v>18</v>
          </cell>
        </row>
        <row r="135">
          <cell r="A135" t="str">
            <v>Taiwan</v>
          </cell>
          <cell r="B135">
            <v>9</v>
          </cell>
          <cell r="C135" t="str">
            <v>TWN</v>
          </cell>
          <cell r="D135" t="str">
            <v>Rest of the World</v>
          </cell>
          <cell r="E135" t="str">
            <v>ROW</v>
          </cell>
          <cell r="F135">
            <v>18</v>
          </cell>
        </row>
        <row r="136">
          <cell r="A136" t="str">
            <v>Tanzania United Republic of</v>
          </cell>
          <cell r="B136">
            <v>131</v>
          </cell>
          <cell r="C136" t="str">
            <v>TZA</v>
          </cell>
          <cell r="D136" t="str">
            <v>Rest of the World</v>
          </cell>
          <cell r="E136" t="str">
            <v>ROW</v>
          </cell>
          <cell r="F136">
            <v>18</v>
          </cell>
        </row>
        <row r="137">
          <cell r="A137" t="str">
            <v>Thailand</v>
          </cell>
          <cell r="B137">
            <v>18</v>
          </cell>
          <cell r="C137" t="str">
            <v>THA</v>
          </cell>
          <cell r="D137" t="str">
            <v>Rest of the World</v>
          </cell>
          <cell r="E137" t="str">
            <v>ROW</v>
          </cell>
          <cell r="F137">
            <v>18</v>
          </cell>
        </row>
        <row r="138">
          <cell r="A138" t="str">
            <v>Togo</v>
          </cell>
          <cell r="B138">
            <v>120</v>
          </cell>
          <cell r="C138" t="str">
            <v>TGO</v>
          </cell>
          <cell r="D138" t="str">
            <v>Rest of the World</v>
          </cell>
          <cell r="E138" t="str">
            <v>ROW</v>
          </cell>
          <cell r="F138">
            <v>18</v>
          </cell>
        </row>
        <row r="139">
          <cell r="A139" t="str">
            <v>Trinidad and Tobago</v>
          </cell>
          <cell r="B139">
            <v>52</v>
          </cell>
          <cell r="C139" t="str">
            <v>TTO</v>
          </cell>
          <cell r="D139" t="str">
            <v>Rest of the World</v>
          </cell>
          <cell r="E139" t="str">
            <v>ROW</v>
          </cell>
          <cell r="F139">
            <v>18</v>
          </cell>
        </row>
        <row r="140">
          <cell r="A140" t="str">
            <v>Uganda</v>
          </cell>
          <cell r="B140">
            <v>132</v>
          </cell>
          <cell r="C140" t="str">
            <v>UGA</v>
          </cell>
          <cell r="D140" t="str">
            <v>Rest of the World</v>
          </cell>
          <cell r="E140" t="str">
            <v>ROW</v>
          </cell>
          <cell r="F140">
            <v>18</v>
          </cell>
        </row>
        <row r="141">
          <cell r="A141" t="str">
            <v>Ukraine</v>
          </cell>
          <cell r="B141">
            <v>88</v>
          </cell>
          <cell r="C141" t="str">
            <v>UKR</v>
          </cell>
          <cell r="D141" t="str">
            <v>Rest of the World</v>
          </cell>
          <cell r="E141" t="str">
            <v>ROW</v>
          </cell>
          <cell r="F141">
            <v>18</v>
          </cell>
        </row>
        <row r="142">
          <cell r="A142" t="str">
            <v>Uruguay</v>
          </cell>
          <cell r="B142">
            <v>39</v>
          </cell>
          <cell r="C142" t="str">
            <v>URY</v>
          </cell>
          <cell r="D142" t="str">
            <v>Rest of the World</v>
          </cell>
          <cell r="E142" t="str">
            <v>ROW</v>
          </cell>
          <cell r="F142">
            <v>18</v>
          </cell>
        </row>
        <row r="143">
          <cell r="A143" t="str">
            <v>Viet Nam</v>
          </cell>
          <cell r="B143">
            <v>19</v>
          </cell>
          <cell r="C143" t="str">
            <v>VNM</v>
          </cell>
          <cell r="D143" t="str">
            <v>Rest of the World</v>
          </cell>
          <cell r="E143" t="str">
            <v>ROW</v>
          </cell>
          <cell r="F143">
            <v>18</v>
          </cell>
        </row>
        <row r="144">
          <cell r="A144" t="str">
            <v>Zambia</v>
          </cell>
          <cell r="B144">
            <v>133</v>
          </cell>
          <cell r="C144" t="str">
            <v>ZMB</v>
          </cell>
          <cell r="D144" t="str">
            <v>Rest of the World</v>
          </cell>
          <cell r="E144" t="str">
            <v>ROW</v>
          </cell>
          <cell r="F144">
            <v>18</v>
          </cell>
        </row>
        <row r="145">
          <cell r="A145" t="str">
            <v>Zimbabwe</v>
          </cell>
          <cell r="B145">
            <v>134</v>
          </cell>
          <cell r="C145" t="str">
            <v>ZWE</v>
          </cell>
          <cell r="D145" t="str">
            <v>Rest of the World</v>
          </cell>
          <cell r="E145" t="str">
            <v>ROW</v>
          </cell>
          <cell r="F145">
            <v>18</v>
          </cell>
        </row>
        <row r="146">
          <cell r="A146" t="str">
            <v>Gibraltar</v>
          </cell>
          <cell r="B146">
            <v>90</v>
          </cell>
          <cell r="C146" t="str">
            <v>XER</v>
          </cell>
          <cell r="D146" t="str">
            <v>Rest of the World</v>
          </cell>
          <cell r="E146" t="str">
            <v>ROW</v>
          </cell>
          <cell r="F146">
            <v>18</v>
          </cell>
        </row>
        <row r="147">
          <cell r="A147" t="str">
            <v>Eritrea</v>
          </cell>
          <cell r="B147">
            <v>135</v>
          </cell>
          <cell r="C147" t="str">
            <v>XEC</v>
          </cell>
          <cell r="D147" t="str">
            <v>Rest of the World</v>
          </cell>
          <cell r="E147" t="str">
            <v>ROW</v>
          </cell>
          <cell r="F147">
            <v>18</v>
          </cell>
        </row>
        <row r="148">
          <cell r="A148" t="str">
            <v>Sudan</v>
          </cell>
          <cell r="B148">
            <v>135</v>
          </cell>
          <cell r="C148" t="str">
            <v>XEC</v>
          </cell>
          <cell r="D148" t="str">
            <v>Rest of the World</v>
          </cell>
          <cell r="E148" t="str">
            <v>ROW</v>
          </cell>
          <cell r="F148">
            <v>18</v>
          </cell>
        </row>
        <row r="149">
          <cell r="A149" t="str">
            <v>Haiti</v>
          </cell>
          <cell r="B149">
            <v>53</v>
          </cell>
          <cell r="C149" t="str">
            <v>XCB</v>
          </cell>
          <cell r="D149" t="str">
            <v>Rest of the World</v>
          </cell>
          <cell r="E149" t="str">
            <v>ROW</v>
          </cell>
          <cell r="F149">
            <v>18</v>
          </cell>
        </row>
        <row r="150">
          <cell r="A150" t="str">
            <v>Congo</v>
          </cell>
          <cell r="B150">
            <v>122</v>
          </cell>
          <cell r="C150" t="str">
            <v>XCF</v>
          </cell>
          <cell r="D150" t="str">
            <v>Rest of the World</v>
          </cell>
          <cell r="E150" t="str">
            <v>ROW</v>
          </cell>
          <cell r="F150">
            <v>18</v>
          </cell>
        </row>
        <row r="151">
          <cell r="A151" t="str">
            <v>N. Antilles</v>
          </cell>
          <cell r="B151">
            <v>53</v>
          </cell>
          <cell r="C151" t="str">
            <v>XCB</v>
          </cell>
          <cell r="D151" t="str">
            <v>Rest of the World</v>
          </cell>
          <cell r="E151" t="str">
            <v>ROW</v>
          </cell>
          <cell r="F151">
            <v>18</v>
          </cell>
        </row>
        <row r="152">
          <cell r="A152" t="str">
            <v>Gabon</v>
          </cell>
          <cell r="B152">
            <v>122</v>
          </cell>
          <cell r="C152" t="str">
            <v>XCF</v>
          </cell>
          <cell r="D152" t="str">
            <v>Rest of the World</v>
          </cell>
          <cell r="E152" t="str">
            <v>ROW</v>
          </cell>
          <cell r="F152">
            <v>18</v>
          </cell>
        </row>
        <row r="153">
          <cell r="A153" t="str">
            <v>Montenegro</v>
          </cell>
          <cell r="B153">
            <v>90</v>
          </cell>
          <cell r="C153" t="str">
            <v>XER</v>
          </cell>
          <cell r="D153" t="str">
            <v>Rest of the World</v>
          </cell>
          <cell r="E153" t="str">
            <v>ROW</v>
          </cell>
          <cell r="F153">
            <v>18</v>
          </cell>
        </row>
        <row r="154">
          <cell r="A154" t="str">
            <v>Angola</v>
          </cell>
          <cell r="B154">
            <v>123</v>
          </cell>
          <cell r="C154" t="str">
            <v>XAC</v>
          </cell>
          <cell r="D154" t="str">
            <v>Rest of the World</v>
          </cell>
          <cell r="E154" t="str">
            <v>ROW</v>
          </cell>
          <cell r="F154">
            <v>18</v>
          </cell>
        </row>
        <row r="155">
          <cell r="A155" t="str">
            <v>Rep. of Moldova</v>
          </cell>
          <cell r="B155">
            <v>89</v>
          </cell>
          <cell r="C155" t="str">
            <v>XEE</v>
          </cell>
          <cell r="D155" t="str">
            <v>Rest of the World</v>
          </cell>
          <cell r="E155" t="str">
            <v>ROW</v>
          </cell>
          <cell r="F155">
            <v>18</v>
          </cell>
        </row>
        <row r="156">
          <cell r="A156" t="str">
            <v>Yemen</v>
          </cell>
          <cell r="B156">
            <v>107</v>
          </cell>
          <cell r="C156" t="str">
            <v>XWS</v>
          </cell>
          <cell r="D156" t="str">
            <v>Rest of the World</v>
          </cell>
          <cell r="E156" t="str">
            <v>ROW</v>
          </cell>
          <cell r="F156">
            <v>18</v>
          </cell>
        </row>
        <row r="157">
          <cell r="A157" t="str">
            <v>F.Y.R. Macedonia</v>
          </cell>
          <cell r="B157">
            <v>90</v>
          </cell>
          <cell r="C157" t="str">
            <v>XER</v>
          </cell>
          <cell r="D157" t="str">
            <v>Rest of the World</v>
          </cell>
          <cell r="E157" t="str">
            <v>ROW</v>
          </cell>
          <cell r="F157">
            <v>18</v>
          </cell>
        </row>
        <row r="158">
          <cell r="A158" t="str">
            <v>Myanmar</v>
          </cell>
          <cell r="B158">
            <v>20</v>
          </cell>
          <cell r="C158" t="str">
            <v>XSE</v>
          </cell>
          <cell r="D158" t="str">
            <v>Rest of the World</v>
          </cell>
          <cell r="E158" t="str">
            <v>ROW</v>
          </cell>
          <cell r="F158">
            <v>18</v>
          </cell>
        </row>
        <row r="159">
          <cell r="A159" t="str">
            <v>DR of Congo</v>
          </cell>
          <cell r="B159">
            <v>122</v>
          </cell>
          <cell r="C159" t="str">
            <v>XCF</v>
          </cell>
          <cell r="D159" t="str">
            <v>Rest of the World</v>
          </cell>
          <cell r="E159" t="str">
            <v>ROW</v>
          </cell>
          <cell r="F159">
            <v>18</v>
          </cell>
        </row>
        <row r="160">
          <cell r="A160" t="str">
            <v>Sudan</v>
          </cell>
          <cell r="B160">
            <v>135</v>
          </cell>
          <cell r="C160" t="str">
            <v>XEC</v>
          </cell>
          <cell r="D160" t="str">
            <v>Rest of the World</v>
          </cell>
          <cell r="E160" t="str">
            <v>ROW</v>
          </cell>
          <cell r="F160">
            <v>18</v>
          </cell>
        </row>
        <row r="161">
          <cell r="A161" t="str">
            <v>Bosnia and H.</v>
          </cell>
          <cell r="B161">
            <v>90</v>
          </cell>
          <cell r="C161" t="str">
            <v>XER</v>
          </cell>
          <cell r="D161" t="str">
            <v>Rest of the World</v>
          </cell>
          <cell r="E161" t="str">
            <v>ROW</v>
          </cell>
          <cell r="F161">
            <v>18</v>
          </cell>
        </row>
        <row r="162">
          <cell r="A162" t="str">
            <v>Tajikistan</v>
          </cell>
          <cell r="B162">
            <v>93</v>
          </cell>
          <cell r="C162" t="str">
            <v>XSU</v>
          </cell>
          <cell r="D162" t="str">
            <v>Rest of the World</v>
          </cell>
          <cell r="E162" t="str">
            <v>ROW</v>
          </cell>
          <cell r="F162">
            <v>18</v>
          </cell>
        </row>
        <row r="163">
          <cell r="A163" t="str">
            <v>Lebanon</v>
          </cell>
          <cell r="B163">
            <v>107</v>
          </cell>
          <cell r="C163" t="str">
            <v>XWS</v>
          </cell>
          <cell r="D163" t="str">
            <v>Rest of the World</v>
          </cell>
          <cell r="E163" t="str">
            <v>ROW</v>
          </cell>
          <cell r="F163">
            <v>18</v>
          </cell>
        </row>
        <row r="164">
          <cell r="A164" t="str">
            <v>Turkmenistan</v>
          </cell>
          <cell r="B164">
            <v>93</v>
          </cell>
          <cell r="C164" t="str">
            <v>XSU</v>
          </cell>
          <cell r="D164" t="str">
            <v>Rest of the World</v>
          </cell>
          <cell r="E164" t="str">
            <v>ROW</v>
          </cell>
          <cell r="F164">
            <v>18</v>
          </cell>
        </row>
        <row r="165">
          <cell r="A165" t="str">
            <v>Cuba</v>
          </cell>
          <cell r="B165">
            <v>53</v>
          </cell>
          <cell r="C165" t="str">
            <v>XCB</v>
          </cell>
          <cell r="D165" t="str">
            <v>Rest of the World</v>
          </cell>
          <cell r="E165" t="str">
            <v>ROW</v>
          </cell>
          <cell r="F165">
            <v>18</v>
          </cell>
        </row>
        <row r="166">
          <cell r="A166" t="str">
            <v>DPR of Korea</v>
          </cell>
          <cell r="B166">
            <v>10</v>
          </cell>
          <cell r="C166" t="str">
            <v>XEA</v>
          </cell>
          <cell r="D166" t="str">
            <v>Rest of the World</v>
          </cell>
          <cell r="E166" t="str">
            <v>ROW</v>
          </cell>
          <cell r="F166">
            <v>18</v>
          </cell>
        </row>
        <row r="167">
          <cell r="A167" t="str">
            <v>Serbia</v>
          </cell>
          <cell r="B167">
            <v>90</v>
          </cell>
          <cell r="C167" t="str">
            <v>XER</v>
          </cell>
          <cell r="D167" t="str">
            <v>Rest of the World</v>
          </cell>
          <cell r="E167" t="str">
            <v>ROW</v>
          </cell>
          <cell r="F167">
            <v>18</v>
          </cell>
        </row>
        <row r="168">
          <cell r="A168" t="str">
            <v>Syrian Arab R.</v>
          </cell>
          <cell r="B168">
            <v>107</v>
          </cell>
          <cell r="C168" t="str">
            <v>XWS</v>
          </cell>
          <cell r="D168" t="str">
            <v>Rest of the World</v>
          </cell>
          <cell r="E168" t="str">
            <v>ROW</v>
          </cell>
          <cell r="F168">
            <v>18</v>
          </cell>
        </row>
        <row r="169">
          <cell r="A169" t="str">
            <v>Uzbekistan</v>
          </cell>
          <cell r="B169">
            <v>93</v>
          </cell>
          <cell r="C169" t="str">
            <v>XSU</v>
          </cell>
          <cell r="D169" t="str">
            <v>Rest of the World</v>
          </cell>
          <cell r="E169" t="str">
            <v>ROW</v>
          </cell>
          <cell r="F169">
            <v>18</v>
          </cell>
        </row>
        <row r="170">
          <cell r="A170" t="str">
            <v>Iraq</v>
          </cell>
          <cell r="B170">
            <v>107</v>
          </cell>
          <cell r="C170" t="str">
            <v>XWS</v>
          </cell>
          <cell r="D170" t="str">
            <v>Rest of the World</v>
          </cell>
          <cell r="E170" t="str">
            <v>ROW</v>
          </cell>
          <cell r="F170">
            <v>18</v>
          </cell>
        </row>
      </sheetData>
      <sheetData sheetId="1"/>
      <sheetData sheetId="2"/>
      <sheetData sheetId="3"/>
      <sheetData sheetId="4"/>
    </sheetDataSet>
  </externalBook>
</externalLink>
</file>

<file path=xl/queryTables/queryTable1.xml><?xml version="1.0" encoding="utf-8"?>
<queryTable xmlns="http://schemas.openxmlformats.org/spreadsheetml/2006/main" name="Unbenannt_1" connectionId="6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laborsta2C" connectionId="3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laborsta3E" connectionId="4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ilostat-export" connectionId="1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ilostat-export" connectionId="2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http://dx.doi.org/10.1787/227205684023" TargetMode="External"/><Relationship Id="rId3" Type="http://schemas.openxmlformats.org/officeDocument/2006/relationships/hyperlink" Target="http://laborsta.ilo.org/" TargetMode="External"/><Relationship Id="rId7" Type="http://schemas.openxmlformats.org/officeDocument/2006/relationships/hyperlink" Target="http://ec.europa.eu/economy_finance/publications/european_economy/2012/2012-ageing-report_en.htm" TargetMode="External"/><Relationship Id="rId2" Type="http://schemas.openxmlformats.org/officeDocument/2006/relationships/hyperlink" Target="http://www.ilo.org/ilostat/" TargetMode="External"/><Relationship Id="rId1" Type="http://schemas.openxmlformats.org/officeDocument/2006/relationships/hyperlink" Target="http://www.ilo.org/ilostat/" TargetMode="External"/><Relationship Id="rId6" Type="http://schemas.openxmlformats.org/officeDocument/2006/relationships/hyperlink" Target="http://www.cepii.fr/anglaisgraph/bdd/baseline.htm" TargetMode="External"/><Relationship Id="rId5" Type="http://schemas.openxmlformats.org/officeDocument/2006/relationships/hyperlink" Target="http://www.statistik.baden-wuerttemberg.de/ArbeitsmErwerb/Landesdaten/LRt0501.asp" TargetMode="External"/><Relationship Id="rId4" Type="http://schemas.openxmlformats.org/officeDocument/2006/relationships/hyperlink" Target="http://laborsta.ilo.org/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http://www.oecd-ilibrary.org/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8">
    <tabColor theme="6" tint="0.59999389629810485"/>
  </sheetPr>
  <dimension ref="V2:V36"/>
  <sheetViews>
    <sheetView topLeftCell="F1" zoomScale="90" zoomScaleNormal="90" workbookViewId="0">
      <selection activeCell="R30" sqref="R30"/>
    </sheetView>
  </sheetViews>
  <sheetFormatPr defaultColWidth="11.5703125" defaultRowHeight="15" x14ac:dyDescent="0.25"/>
  <cols>
    <col min="1" max="16384" width="11.5703125" style="249"/>
  </cols>
  <sheetData>
    <row r="2" spans="22:22" x14ac:dyDescent="0.3">
      <c r="V2" s="295"/>
    </row>
    <row r="3" spans="22:22" x14ac:dyDescent="0.3">
      <c r="V3" s="295"/>
    </row>
    <row r="4" spans="22:22" x14ac:dyDescent="0.3">
      <c r="V4" s="295"/>
    </row>
    <row r="5" spans="22:22" x14ac:dyDescent="0.3">
      <c r="V5" s="295"/>
    </row>
    <row r="6" spans="22:22" x14ac:dyDescent="0.3">
      <c r="V6" s="295"/>
    </row>
    <row r="7" spans="22:22" x14ac:dyDescent="0.3">
      <c r="V7" s="295"/>
    </row>
    <row r="8" spans="22:22" x14ac:dyDescent="0.3">
      <c r="V8" s="295"/>
    </row>
    <row r="9" spans="22:22" x14ac:dyDescent="0.3">
      <c r="V9" s="295"/>
    </row>
    <row r="10" spans="22:22" x14ac:dyDescent="0.3">
      <c r="V10" s="295"/>
    </row>
    <row r="11" spans="22:22" x14ac:dyDescent="0.3">
      <c r="V11" s="295"/>
    </row>
    <row r="12" spans="22:22" x14ac:dyDescent="0.3">
      <c r="V12" s="295"/>
    </row>
    <row r="13" spans="22:22" x14ac:dyDescent="0.3">
      <c r="V13" s="295"/>
    </row>
    <row r="14" spans="22:22" x14ac:dyDescent="0.3">
      <c r="V14" s="295"/>
    </row>
    <row r="15" spans="22:22" x14ac:dyDescent="0.3">
      <c r="V15" s="295"/>
    </row>
    <row r="16" spans="22:22" x14ac:dyDescent="0.3">
      <c r="V16" s="295"/>
    </row>
    <row r="17" spans="22:22" x14ac:dyDescent="0.3">
      <c r="V17" s="295"/>
    </row>
    <row r="18" spans="22:22" x14ac:dyDescent="0.3">
      <c r="V18" s="295"/>
    </row>
    <row r="19" spans="22:22" x14ac:dyDescent="0.3">
      <c r="V19" s="295"/>
    </row>
    <row r="20" spans="22:22" x14ac:dyDescent="0.3">
      <c r="V20" s="295"/>
    </row>
    <row r="21" spans="22:22" x14ac:dyDescent="0.3">
      <c r="V21" s="295"/>
    </row>
    <row r="22" spans="22:22" x14ac:dyDescent="0.3">
      <c r="V22" s="295"/>
    </row>
    <row r="23" spans="22:22" x14ac:dyDescent="0.3">
      <c r="V23" s="295"/>
    </row>
    <row r="24" spans="22:22" x14ac:dyDescent="0.3">
      <c r="V24" s="295"/>
    </row>
    <row r="25" spans="22:22" x14ac:dyDescent="0.25">
      <c r="V25" s="295"/>
    </row>
    <row r="26" spans="22:22" x14ac:dyDescent="0.25">
      <c r="V26" s="295"/>
    </row>
    <row r="27" spans="22:22" x14ac:dyDescent="0.25">
      <c r="V27" s="295"/>
    </row>
    <row r="28" spans="22:22" x14ac:dyDescent="0.25">
      <c r="V28" s="295"/>
    </row>
    <row r="29" spans="22:22" x14ac:dyDescent="0.25">
      <c r="V29" s="295"/>
    </row>
    <row r="30" spans="22:22" x14ac:dyDescent="0.25">
      <c r="V30" s="295"/>
    </row>
    <row r="31" spans="22:22" x14ac:dyDescent="0.25">
      <c r="V31" s="295"/>
    </row>
    <row r="32" spans="22:22" x14ac:dyDescent="0.25">
      <c r="V32" s="295"/>
    </row>
    <row r="33" spans="22:22" x14ac:dyDescent="0.25">
      <c r="V33" s="295"/>
    </row>
    <row r="34" spans="22:22" x14ac:dyDescent="0.25">
      <c r="V34" s="295"/>
    </row>
    <row r="35" spans="22:22" x14ac:dyDescent="0.25">
      <c r="V35" s="295"/>
    </row>
    <row r="36" spans="22:22" x14ac:dyDescent="0.25">
      <c r="V36" s="295"/>
    </row>
  </sheetData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59999389629810485"/>
  </sheetPr>
  <dimension ref="B1:F23"/>
  <sheetViews>
    <sheetView workbookViewId="0">
      <selection activeCell="F4" sqref="F4"/>
    </sheetView>
  </sheetViews>
  <sheetFormatPr defaultColWidth="11.42578125" defaultRowHeight="15" x14ac:dyDescent="0.25"/>
  <sheetData>
    <row r="1" spans="2:6" x14ac:dyDescent="0.25">
      <c r="C1" s="409">
        <v>2007</v>
      </c>
      <c r="D1" s="409">
        <v>2007</v>
      </c>
    </row>
    <row r="2" spans="2:6" x14ac:dyDescent="0.25">
      <c r="C2" s="410" t="s">
        <v>1259</v>
      </c>
      <c r="D2" s="410" t="s">
        <v>1260</v>
      </c>
    </row>
    <row r="3" spans="2:6" x14ac:dyDescent="0.25">
      <c r="B3" s="40" t="str">
        <f>RESULTS_old!B3</f>
        <v>BAW</v>
      </c>
      <c r="C3" s="408">
        <f>RESULTS_old!D3</f>
        <v>2226.7600230595881</v>
      </c>
      <c r="D3" s="408">
        <f>RESULTS_old!E3</f>
        <v>3073.7399769404119</v>
      </c>
      <c r="F3" t="s">
        <v>1261</v>
      </c>
    </row>
    <row r="4" spans="2:6" x14ac:dyDescent="0.25">
      <c r="B4" s="40" t="str">
        <f>RESULTS_old!B4</f>
        <v>DEU</v>
      </c>
      <c r="C4" s="408">
        <f>RESULTS_old!D4</f>
        <v>13805.245312043266</v>
      </c>
      <c r="D4" s="408">
        <f>RESULTS_old!E4</f>
        <v>19056.241735070209</v>
      </c>
      <c r="F4" s="408">
        <f>SUM(C3:D4)</f>
        <v>38161.987047113478</v>
      </c>
    </row>
    <row r="5" spans="2:6" x14ac:dyDescent="0.25">
      <c r="B5" s="40" t="str">
        <f>RESULTS_old!B5</f>
        <v>FRA</v>
      </c>
      <c r="C5" s="408">
        <f>RESULTS_old!D5</f>
        <v>10195.427147209235</v>
      </c>
      <c r="D5" s="408">
        <f>RESULTS_old!E5</f>
        <v>15369.772852790764</v>
      </c>
    </row>
    <row r="6" spans="2:6" x14ac:dyDescent="0.25">
      <c r="B6" s="40" t="str">
        <f>RESULTS_old!B6</f>
        <v>AUT</v>
      </c>
      <c r="C6" s="408">
        <f>RESULTS_old!D6</f>
        <v>1482.2</v>
      </c>
      <c r="D6" s="408">
        <f>RESULTS_old!E6</f>
        <v>2545.6999999999998</v>
      </c>
    </row>
    <row r="7" spans="2:6" x14ac:dyDescent="0.25">
      <c r="B7" s="40" t="str">
        <f>RESULTS_old!B7</f>
        <v>SWZ</v>
      </c>
      <c r="C7" s="408">
        <f>RESULTS_old!D7</f>
        <v>1895.0336749633971</v>
      </c>
      <c r="D7" s="408">
        <f>RESULTS_old!E7</f>
        <v>2227.972181551977</v>
      </c>
    </row>
    <row r="8" spans="2:6" x14ac:dyDescent="0.25">
      <c r="B8" s="40" t="str">
        <f>RESULTS_old!B8</f>
        <v>EUN</v>
      </c>
      <c r="C8" s="408">
        <f>RESULTS_old!D8</f>
        <v>24543.965290922009</v>
      </c>
      <c r="D8" s="408">
        <f>RESULTS_old!E8</f>
        <v>32687.662760083713</v>
      </c>
    </row>
    <row r="9" spans="2:6" x14ac:dyDescent="0.25">
      <c r="B9" s="40" t="str">
        <f>RESULTS_old!B9</f>
        <v>EUS</v>
      </c>
      <c r="C9" s="408">
        <f>RESULTS_old!D9</f>
        <v>19565.137951035962</v>
      </c>
      <c r="D9" s="408">
        <f>RESULTS_old!E9</f>
        <v>36844.46272639063</v>
      </c>
    </row>
    <row r="10" spans="2:6" x14ac:dyDescent="0.25">
      <c r="B10" s="40" t="str">
        <f>RESULTS_old!B10</f>
        <v>EUE</v>
      </c>
      <c r="C10" s="408">
        <f>RESULTS_old!D10</f>
        <v>12099.672767241229</v>
      </c>
      <c r="D10" s="408">
        <f>RESULTS_old!E10</f>
        <v>26953.826514439195</v>
      </c>
    </row>
    <row r="11" spans="2:6" x14ac:dyDescent="0.25">
      <c r="B11" s="40" t="str">
        <f>RESULTS_old!B11</f>
        <v>USA</v>
      </c>
      <c r="C11" s="408">
        <f>RESULTS_old!D11</f>
        <v>51787</v>
      </c>
      <c r="D11" s="408">
        <f>RESULTS_old!E11</f>
        <v>94259</v>
      </c>
    </row>
    <row r="12" spans="2:6" x14ac:dyDescent="0.25">
      <c r="B12" s="40" t="str">
        <f>RESULTS_old!B12</f>
        <v>BRZ</v>
      </c>
      <c r="C12" s="408">
        <f>RESULTS_old!D12</f>
        <v>17536.892244243383</v>
      </c>
      <c r="D12" s="408">
        <f>RESULTS_old!E12</f>
        <v>73249.126755756617</v>
      </c>
    </row>
    <row r="13" spans="2:6" x14ac:dyDescent="0.25">
      <c r="B13" s="40" t="str">
        <f>RESULTS_old!B13</f>
        <v>RUS</v>
      </c>
      <c r="C13" s="408">
        <f>RESULTS_old!D13</f>
        <v>28093</v>
      </c>
      <c r="D13" s="408">
        <f>RESULTS_old!E13</f>
        <v>42477</v>
      </c>
    </row>
    <row r="14" spans="2:6" x14ac:dyDescent="0.25">
      <c r="B14" s="40" t="str">
        <f>RESULTS_old!B14</f>
        <v>IND</v>
      </c>
      <c r="C14" s="408">
        <f>RESULTS_old!D14</f>
        <v>103665.09763745977</v>
      </c>
      <c r="D14" s="408">
        <f>RESULTS_old!E14</f>
        <v>266334.90236254025</v>
      </c>
    </row>
    <row r="15" spans="2:6" x14ac:dyDescent="0.25">
      <c r="B15" s="40" t="str">
        <f>RESULTS_old!B15</f>
        <v>CHI</v>
      </c>
      <c r="C15" s="408">
        <f>RESULTS_old!D15</f>
        <v>216971.95586778453</v>
      </c>
      <c r="D15" s="408">
        <f>RESULTS_old!E15</f>
        <v>556411.8441322156</v>
      </c>
    </row>
    <row r="16" spans="2:6" x14ac:dyDescent="0.25">
      <c r="B16" s="40" t="str">
        <f>RESULTS_old!B16</f>
        <v>RSA</v>
      </c>
      <c r="C16" s="408">
        <f>RESULTS_old!D16</f>
        <v>2997.6073052440138</v>
      </c>
      <c r="D16" s="408">
        <f>RESULTS_old!E16</f>
        <v>10236.392694755988</v>
      </c>
    </row>
    <row r="17" spans="2:4" x14ac:dyDescent="0.25">
      <c r="B17" s="40" t="str">
        <f>RESULTS_old!B17</f>
        <v>OEC</v>
      </c>
      <c r="C17" s="408">
        <f>RESULTS_old!D17</f>
        <v>50569.371768782556</v>
      </c>
      <c r="D17" s="408">
        <f>RESULTS_old!E17</f>
        <v>111860.37522935291</v>
      </c>
    </row>
    <row r="18" spans="2:4" x14ac:dyDescent="0.25">
      <c r="B18" s="40" t="str">
        <f>RESULTS_old!B18</f>
        <v>ARB</v>
      </c>
      <c r="C18" s="408">
        <f>RESULTS_old!D18</f>
        <v>14001.951901515575</v>
      </c>
      <c r="D18" s="408">
        <f>RESULTS_old!E18</f>
        <v>54561.976846303674</v>
      </c>
    </row>
    <row r="19" spans="2:4" x14ac:dyDescent="0.25">
      <c r="B19" s="40" t="str">
        <f>RESULTS_old!B19</f>
        <v>OPE</v>
      </c>
      <c r="C19" s="408">
        <f>RESULTS_old!D19</f>
        <v>11219.956261959796</v>
      </c>
      <c r="D19" s="408">
        <f>RESULTS_old!E19</f>
        <v>104235.6847380402</v>
      </c>
    </row>
    <row r="20" spans="2:4" x14ac:dyDescent="0.25">
      <c r="B20" s="40" t="str">
        <f>RESULTS_old!B20</f>
        <v>ROW</v>
      </c>
      <c r="C20" s="408">
        <f>RESULTS_old!D20</f>
        <v>89217.188552606385</v>
      </c>
      <c r="D20" s="408">
        <f>RESULTS_old!E20</f>
        <v>341096.78153538855</v>
      </c>
    </row>
    <row r="21" spans="2:4" x14ac:dyDescent="0.25">
      <c r="B21" s="40"/>
    </row>
    <row r="22" spans="2:4" x14ac:dyDescent="0.25">
      <c r="B22" s="40"/>
    </row>
    <row r="23" spans="2:4" x14ac:dyDescent="0.25">
      <c r="B23" s="40"/>
    </row>
  </sheetData>
  <pageMargins left="0.7" right="0.7" top="0.78740157499999996" bottom="0.78740157499999996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0">
    <tabColor theme="6" tint="0.59999389629810485"/>
  </sheetPr>
  <dimension ref="A1:V26"/>
  <sheetViews>
    <sheetView zoomScaleNormal="100" workbookViewId="0">
      <pane xSplit="3" ySplit="2" topLeftCell="J3" activePane="bottomRight" state="frozen"/>
      <selection pane="topRight" activeCell="D1" sqref="D1"/>
      <selection pane="bottomLeft" activeCell="A3" sqref="A3"/>
      <selection pane="bottomRight" activeCell="K18" sqref="K18"/>
    </sheetView>
  </sheetViews>
  <sheetFormatPr defaultColWidth="11.42578125" defaultRowHeight="15" x14ac:dyDescent="0.25"/>
  <cols>
    <col min="1" max="1" width="30" bestFit="1" customWidth="1"/>
    <col min="2" max="2" width="16.7109375" bestFit="1" customWidth="1"/>
    <col min="3" max="3" width="11.7109375" bestFit="1" customWidth="1"/>
    <col min="4" max="4" width="11.5703125" style="255"/>
    <col min="5" max="5" width="11.5703125" style="256"/>
    <col min="6" max="6" width="11.5703125" style="281"/>
    <col min="7" max="7" width="11.5703125" style="256"/>
    <col min="8" max="8" width="11.5703125" style="281"/>
    <col min="9" max="9" width="11.5703125" style="256"/>
    <col min="10" max="10" width="16.85546875" style="257" bestFit="1" customWidth="1"/>
    <col min="11" max="11" width="20.7109375" style="257" customWidth="1"/>
    <col min="12" max="12" width="20.42578125" style="257" customWidth="1"/>
    <col min="13" max="14" width="11.5703125" style="287"/>
    <col min="15" max="15" width="11.5703125" style="255"/>
    <col min="16" max="16" width="11.5703125" style="256"/>
    <col min="17" max="17" width="11.5703125" style="281"/>
    <col min="18" max="18" width="11.5703125" style="256"/>
    <col min="19" max="19" width="11.5703125" style="281"/>
    <col min="20" max="20" width="11.5703125" style="256"/>
    <col min="21" max="21" width="11.5703125" style="287"/>
    <col min="22" max="22" width="11.5703125" style="293"/>
  </cols>
  <sheetData>
    <row r="1" spans="1:22" x14ac:dyDescent="0.25">
      <c r="A1" s="13"/>
      <c r="B1" s="13"/>
      <c r="C1" s="35" t="s">
        <v>97</v>
      </c>
      <c r="D1" s="177" t="s">
        <v>922</v>
      </c>
      <c r="E1" s="178"/>
      <c r="F1" s="179" t="s">
        <v>923</v>
      </c>
      <c r="G1" s="178"/>
      <c r="H1" s="179" t="s">
        <v>924</v>
      </c>
      <c r="I1" s="180"/>
      <c r="J1" s="340" t="s">
        <v>924</v>
      </c>
      <c r="K1" s="340" t="s">
        <v>924</v>
      </c>
      <c r="L1" s="340" t="s">
        <v>925</v>
      </c>
      <c r="M1" s="233" t="s">
        <v>925</v>
      </c>
      <c r="N1" s="234"/>
      <c r="O1" s="177" t="s">
        <v>922</v>
      </c>
      <c r="P1" s="178"/>
      <c r="Q1" s="179" t="s">
        <v>923</v>
      </c>
      <c r="R1" s="178"/>
      <c r="S1" s="179" t="s">
        <v>924</v>
      </c>
      <c r="T1" s="180"/>
      <c r="U1" s="233" t="s">
        <v>925</v>
      </c>
      <c r="V1" s="234"/>
    </row>
    <row r="2" spans="1:22" ht="21" thickBot="1" x14ac:dyDescent="0.4">
      <c r="A2" s="37" t="s">
        <v>98</v>
      </c>
      <c r="B2" s="37" t="s">
        <v>96</v>
      </c>
      <c r="C2" s="38"/>
      <c r="D2" s="250" t="s">
        <v>849</v>
      </c>
      <c r="E2" s="251" t="s">
        <v>850</v>
      </c>
      <c r="F2" s="252" t="s">
        <v>849</v>
      </c>
      <c r="G2" s="251" t="s">
        <v>850</v>
      </c>
      <c r="H2" s="252" t="s">
        <v>849</v>
      </c>
      <c r="I2" s="251" t="s">
        <v>850</v>
      </c>
      <c r="J2" s="341" t="s">
        <v>1250</v>
      </c>
      <c r="K2" s="341" t="s">
        <v>339</v>
      </c>
      <c r="L2" s="341" t="s">
        <v>339</v>
      </c>
      <c r="M2" s="236" t="s">
        <v>851</v>
      </c>
      <c r="N2" s="236" t="s">
        <v>852</v>
      </c>
      <c r="O2" s="250" t="s">
        <v>853</v>
      </c>
      <c r="P2" s="251" t="s">
        <v>854</v>
      </c>
      <c r="Q2" s="252" t="s">
        <v>853</v>
      </c>
      <c r="R2" s="251" t="s">
        <v>854</v>
      </c>
      <c r="S2" s="252" t="s">
        <v>853</v>
      </c>
      <c r="T2" s="251" t="s">
        <v>854</v>
      </c>
      <c r="U2" s="236" t="s">
        <v>855</v>
      </c>
      <c r="V2" s="290" t="s">
        <v>856</v>
      </c>
    </row>
    <row r="3" spans="1:22" ht="15.75" thickTop="1" x14ac:dyDescent="0.25">
      <c r="A3" s="362" t="s">
        <v>1249</v>
      </c>
      <c r="B3" s="362" t="s">
        <v>1258</v>
      </c>
      <c r="C3" s="363">
        <v>1</v>
      </c>
      <c r="D3" s="364">
        <f>CALCULATION!E3</f>
        <v>2226.7600230595881</v>
      </c>
      <c r="E3" s="365">
        <f>CALCULATION!F3</f>
        <v>3073.7399769404119</v>
      </c>
      <c r="F3" s="366">
        <f>CALCULATION!G3</f>
        <v>58.494013303769407</v>
      </c>
      <c r="G3" s="365">
        <f>CALCULATION!H3</f>
        <v>216.3059866962306</v>
      </c>
      <c r="H3" s="253">
        <f>CALCULATION!I3</f>
        <v>2285.2540363633575</v>
      </c>
      <c r="I3" s="254">
        <f>CALCULATION!J3</f>
        <v>3290.0459636366427</v>
      </c>
      <c r="J3" s="342">
        <f t="shared" ref="J3:J20" si="0">H3+I3</f>
        <v>5575.3</v>
      </c>
      <c r="K3" s="342">
        <f t="shared" ref="K3:K20" si="1">F3+G3</f>
        <v>274.8</v>
      </c>
      <c r="L3" s="345">
        <f t="shared" ref="L3:L20" si="2">K3/J3</f>
        <v>4.928882750703998E-2</v>
      </c>
      <c r="M3" s="286">
        <f>CALCULATION!K3</f>
        <v>2.5596284865053314E-2</v>
      </c>
      <c r="N3" s="286">
        <f>CALCULATION!L3</f>
        <v>6.5745582003096825E-2</v>
      </c>
      <c r="O3" s="364">
        <f>CALCULATION!M3</f>
        <v>2291.1852945708561</v>
      </c>
      <c r="P3" s="365">
        <f>CALCULATION!N3</f>
        <v>3065.4147054291439</v>
      </c>
      <c r="Q3" s="366">
        <f>CALCULATION!O3</f>
        <v>33.438331071913161</v>
      </c>
      <c r="R3" s="365">
        <f>CALCULATION!P3</f>
        <v>235.16166892808687</v>
      </c>
      <c r="S3" s="253">
        <f>CALCULATION!Q3</f>
        <v>2324.6236256427692</v>
      </c>
      <c r="T3" s="254">
        <f>CALCULATION!R3</f>
        <v>3300.5763743572306</v>
      </c>
      <c r="U3" s="286">
        <f>CALCULATION!S3</f>
        <v>1.4384406448879358E-2</v>
      </c>
      <c r="V3" s="291">
        <f>CALCULATION!T3</f>
        <v>7.124866758275919E-2</v>
      </c>
    </row>
    <row r="4" spans="1:22" x14ac:dyDescent="0.25">
      <c r="A4" s="166" t="s">
        <v>113</v>
      </c>
      <c r="B4" s="166" t="s">
        <v>48</v>
      </c>
      <c r="C4" s="167">
        <v>2</v>
      </c>
      <c r="D4" s="255">
        <f>CALCULATION!E4</f>
        <v>13805.245312043266</v>
      </c>
      <c r="E4" s="256">
        <f>CALCULATION!F4</f>
        <v>19056.241735070209</v>
      </c>
      <c r="F4" s="257">
        <f>CALCULATION!G4</f>
        <v>709.84469127758916</v>
      </c>
      <c r="G4" s="256">
        <f>CALCULATION!H4</f>
        <v>2623.3553087224104</v>
      </c>
      <c r="H4" s="257">
        <f>CALCULATION!I4</f>
        <v>14515.090003320855</v>
      </c>
      <c r="I4" s="256">
        <f>CALCULATION!J4</f>
        <v>21679.597043792619</v>
      </c>
      <c r="J4" s="343">
        <f t="shared" si="0"/>
        <v>36194.687047113475</v>
      </c>
      <c r="K4" s="343">
        <f t="shared" si="1"/>
        <v>3333.2</v>
      </c>
      <c r="L4" s="346">
        <f t="shared" si="2"/>
        <v>9.2090863934291764E-2</v>
      </c>
      <c r="M4" s="287">
        <f>CALCULATION!K4</f>
        <v>4.890391248798226E-2</v>
      </c>
      <c r="N4" s="287">
        <f>CALCULATION!L4</f>
        <v>0.12100572272737602</v>
      </c>
      <c r="O4" s="255">
        <f>CALCULATION!M4</f>
        <v>14364.118141550902</v>
      </c>
      <c r="P4" s="256">
        <f>CALCULATION!N4</f>
        <v>19217.882111279276</v>
      </c>
      <c r="Q4" s="257">
        <f>CALCULATION!O4</f>
        <v>333.84398600125752</v>
      </c>
      <c r="R4" s="256">
        <f>CALCULATION!P4</f>
        <v>2345.9560139987425</v>
      </c>
      <c r="S4" s="281">
        <f>CALCULATION!Q4</f>
        <v>14697.962127552159</v>
      </c>
      <c r="T4" s="256">
        <f>CALCULATION!R4</f>
        <v>21563.838125278016</v>
      </c>
      <c r="U4" s="292">
        <f>CALCULATION!S4</f>
        <v>2.2713624045570792E-2</v>
      </c>
      <c r="V4" s="293">
        <f>CALCULATION!T4</f>
        <v>0.10879120870642767</v>
      </c>
    </row>
    <row r="5" spans="1:22" x14ac:dyDescent="0.25">
      <c r="A5" s="58" t="s">
        <v>2</v>
      </c>
      <c r="B5" s="58" t="s">
        <v>47</v>
      </c>
      <c r="C5" s="59">
        <v>3</v>
      </c>
      <c r="D5" s="255">
        <f>CALCULATION!E5</f>
        <v>10195.427147209235</v>
      </c>
      <c r="E5" s="256">
        <f>CALCULATION!F5</f>
        <v>15369.772852790764</v>
      </c>
      <c r="F5" s="258">
        <f>CALCULATION!G5</f>
        <v>473.20139926161141</v>
      </c>
      <c r="G5" s="259">
        <f>CALCULATION!H5</f>
        <v>1748.7986007383884</v>
      </c>
      <c r="H5" s="257">
        <f>CALCULATION!I5</f>
        <v>10668.628546470847</v>
      </c>
      <c r="I5" s="256">
        <f>CALCULATION!J5</f>
        <v>17118.571453529152</v>
      </c>
      <c r="J5" s="343">
        <f t="shared" si="0"/>
        <v>27787.199999999997</v>
      </c>
      <c r="K5" s="343">
        <f t="shared" si="1"/>
        <v>2222</v>
      </c>
      <c r="L5" s="346">
        <f t="shared" si="2"/>
        <v>7.9964875914089947E-2</v>
      </c>
      <c r="M5" s="287">
        <f>CALCULATION!K5</f>
        <v>4.4354473229658478E-2</v>
      </c>
      <c r="N5" s="287">
        <f>CALCULATION!L5</f>
        <v>0.10215797535943674</v>
      </c>
      <c r="O5" s="255">
        <f>CALCULATION!M5</f>
        <v>11217.626241526465</v>
      </c>
      <c r="P5" s="256">
        <f>CALCULATION!N5</f>
        <v>14474.856759175087</v>
      </c>
      <c r="Q5" s="258">
        <f>CALCULATION!O5</f>
        <v>321.4953214485339</v>
      </c>
      <c r="R5" s="259">
        <f>CALCULATION!P5</f>
        <v>2259.1806785514659</v>
      </c>
      <c r="S5" s="257">
        <f t="shared" ref="S5:S13" si="3">O5+Q5</f>
        <v>11539.121562974999</v>
      </c>
      <c r="T5" s="256">
        <f t="shared" ref="T5:T13" si="4">P5+R5</f>
        <v>16734.037437726554</v>
      </c>
      <c r="U5" s="287">
        <f t="shared" ref="U5:U13" si="5">Q5/S5</f>
        <v>2.7861334131369223E-2</v>
      </c>
      <c r="V5" s="293">
        <f t="shared" ref="V5:V13" si="6">R5/T5</f>
        <v>0.13500511678420105</v>
      </c>
    </row>
    <row r="6" spans="1:22" x14ac:dyDescent="0.25">
      <c r="A6" s="60" t="s">
        <v>36</v>
      </c>
      <c r="B6" s="60" t="s">
        <v>35</v>
      </c>
      <c r="C6" s="61">
        <v>4</v>
      </c>
      <c r="D6" s="255">
        <f>CALCULATION!E6</f>
        <v>1482.2</v>
      </c>
      <c r="E6" s="256">
        <f>CALCULATION!F6</f>
        <v>2545.6999999999998</v>
      </c>
      <c r="F6" s="257">
        <f>CALCULATION!G6</f>
        <v>39.97538461538462</v>
      </c>
      <c r="G6" s="256">
        <f>CALCULATION!H6</f>
        <v>145.6246153846154</v>
      </c>
      <c r="H6" s="257">
        <f>CALCULATION!I6</f>
        <v>1522.1753846153847</v>
      </c>
      <c r="I6" s="256">
        <f>CALCULATION!J6</f>
        <v>2691.3246153846153</v>
      </c>
      <c r="J6" s="343">
        <f t="shared" si="0"/>
        <v>4213.5</v>
      </c>
      <c r="K6" s="343">
        <f t="shared" si="1"/>
        <v>185.60000000000002</v>
      </c>
      <c r="L6" s="346">
        <f t="shared" si="2"/>
        <v>4.4048890471104787E-2</v>
      </c>
      <c r="M6" s="287">
        <f>CALCULATION!K6</f>
        <v>2.626200963398537E-2</v>
      </c>
      <c r="N6" s="287">
        <f>CALCULATION!L6</f>
        <v>5.4108900335608265E-2</v>
      </c>
      <c r="O6" s="255">
        <f>CALCULATION!M6</f>
        <v>1553.8</v>
      </c>
      <c r="P6" s="256">
        <f>CALCULATION!N6</f>
        <v>2542.6</v>
      </c>
      <c r="Q6" s="257">
        <f>CALCULATION!O6</f>
        <v>36.530813581037798</v>
      </c>
      <c r="R6" s="256">
        <f>CALCULATION!P6</f>
        <v>143.10916079436259</v>
      </c>
      <c r="S6" s="257">
        <f t="shared" si="3"/>
        <v>1590.3308135810378</v>
      </c>
      <c r="T6" s="256">
        <f t="shared" si="4"/>
        <v>2685.7091607943626</v>
      </c>
      <c r="U6" s="287">
        <f t="shared" si="5"/>
        <v>2.2970575221880597E-2</v>
      </c>
      <c r="V6" s="293">
        <f t="shared" si="6"/>
        <v>5.328542750773306E-2</v>
      </c>
    </row>
    <row r="7" spans="1:22" x14ac:dyDescent="0.25">
      <c r="A7" s="62" t="s">
        <v>80</v>
      </c>
      <c r="B7" s="62" t="s">
        <v>107</v>
      </c>
      <c r="C7" s="63">
        <v>5</v>
      </c>
      <c r="D7" s="255">
        <f>CALCULATION!E7</f>
        <v>1895.0336749633971</v>
      </c>
      <c r="E7" s="256">
        <f>CALCULATION!F7</f>
        <v>2227.972181551977</v>
      </c>
      <c r="F7" s="257">
        <f>CALCULATION!G7</f>
        <v>47.53125</v>
      </c>
      <c r="G7" s="256">
        <f>CALCULATION!H7</f>
        <v>107.25</v>
      </c>
      <c r="H7" s="257">
        <f>CALCULATION!I7</f>
        <v>1942.5649249633971</v>
      </c>
      <c r="I7" s="256">
        <f>CALCULATION!J7</f>
        <v>2335.222181551977</v>
      </c>
      <c r="J7" s="343">
        <f t="shared" si="0"/>
        <v>4277.787106515374</v>
      </c>
      <c r="K7" s="343">
        <f t="shared" si="1"/>
        <v>154.78125</v>
      </c>
      <c r="L7" s="346">
        <f t="shared" si="2"/>
        <v>3.6182550965254245E-2</v>
      </c>
      <c r="M7" s="287">
        <f>CALCULATION!K7</f>
        <v>2.4468294155417025E-2</v>
      </c>
      <c r="N7" s="287">
        <f>CALCULATION!L7</f>
        <v>4.5927107427834638E-2</v>
      </c>
      <c r="O7" s="255">
        <f>CALCULATION!M7</f>
        <v>2099.2834836178649</v>
      </c>
      <c r="P7" s="256">
        <f>CALCULATION!N7</f>
        <v>2181.2615163821347</v>
      </c>
      <c r="Q7" s="257">
        <f>CALCULATION!O7</f>
        <v>69.582489902099795</v>
      </c>
      <c r="R7" s="256">
        <f>CALCULATION!P7</f>
        <v>133.95621042046807</v>
      </c>
      <c r="S7" s="257">
        <f t="shared" si="3"/>
        <v>2168.8659735199649</v>
      </c>
      <c r="T7" s="256">
        <f t="shared" si="4"/>
        <v>2315.2177268026026</v>
      </c>
      <c r="U7" s="287">
        <f t="shared" si="5"/>
        <v>3.2082429597607071E-2</v>
      </c>
      <c r="V7" s="293">
        <f t="shared" si="6"/>
        <v>5.7859012078948759E-2</v>
      </c>
    </row>
    <row r="8" spans="1:22" s="380" customFormat="1" x14ac:dyDescent="0.25">
      <c r="A8" s="371" t="s">
        <v>125</v>
      </c>
      <c r="B8" s="371" t="s">
        <v>121</v>
      </c>
      <c r="C8" s="372">
        <v>6</v>
      </c>
      <c r="D8" s="373">
        <f>SUM(CALCULATION!E8:E18)</f>
        <v>24543.965290922009</v>
      </c>
      <c r="E8" s="374">
        <f>SUM(CALCULATION!F8:F18)</f>
        <v>32687.662760083713</v>
      </c>
      <c r="F8" s="375">
        <f>SUM(CALCULATION!G8:G18)</f>
        <v>666.87386008058377</v>
      </c>
      <c r="G8" s="374">
        <f>SUM(CALCULATION!H8:H18)</f>
        <v>2458.16294609837</v>
      </c>
      <c r="H8" s="375">
        <f t="shared" ref="H8:I10" si="7">D8+F8</f>
        <v>25210.839151002594</v>
      </c>
      <c r="I8" s="374">
        <f t="shared" si="7"/>
        <v>35145.825706182084</v>
      </c>
      <c r="J8" s="376">
        <f t="shared" si="0"/>
        <v>60356.664857184674</v>
      </c>
      <c r="K8" s="376">
        <f t="shared" si="1"/>
        <v>3125.0368061789536</v>
      </c>
      <c r="L8" s="370">
        <f t="shared" si="2"/>
        <v>5.1776167778212791E-2</v>
      </c>
      <c r="M8" s="377">
        <f t="shared" ref="M8:N10" si="8">F8/H8</f>
        <v>2.6451870803914247E-2</v>
      </c>
      <c r="N8" s="377">
        <f t="shared" si="8"/>
        <v>6.9941818031208858E-2</v>
      </c>
      <c r="O8" s="373">
        <f>SUM(CALCULATION!M8:M18)</f>
        <v>25429.755721008678</v>
      </c>
      <c r="P8" s="374">
        <f>SUM(CALCULATION!N8:N18)</f>
        <v>30964.687692664866</v>
      </c>
      <c r="Q8" s="375">
        <f>SUM(CALCULATION!O8:O18)</f>
        <v>1067.5367822138908</v>
      </c>
      <c r="R8" s="374">
        <f>SUM(CALCULATION!P8:P18)</f>
        <v>3943.1996837420852</v>
      </c>
      <c r="S8" s="375">
        <f t="shared" si="3"/>
        <v>26497.292503222568</v>
      </c>
      <c r="T8" s="374">
        <f t="shared" si="4"/>
        <v>34907.88737640695</v>
      </c>
      <c r="U8" s="378">
        <f t="shared" si="5"/>
        <v>4.0288523141904335E-2</v>
      </c>
      <c r="V8" s="379">
        <f t="shared" si="6"/>
        <v>0.11296013537637226</v>
      </c>
    </row>
    <row r="9" spans="1:22" s="380" customFormat="1" x14ac:dyDescent="0.25">
      <c r="A9" s="381" t="s">
        <v>126</v>
      </c>
      <c r="B9" s="381" t="s">
        <v>123</v>
      </c>
      <c r="C9" s="382">
        <v>7</v>
      </c>
      <c r="D9" s="373">
        <f>SUM(CALCULATION!E19:E24)+CALCULATION!E27+CALCULATION!E32</f>
        <v>19565.137951035962</v>
      </c>
      <c r="E9" s="374">
        <f>SUM(CALCULATION!F19:F24)+CALCULATION!F27+CALCULATION!F32</f>
        <v>36844.46272639063</v>
      </c>
      <c r="F9" s="375">
        <f>SUM(CALCULATION!G19:G24)+CALCULATION!G27+CALCULATION!G32</f>
        <v>689.01189658450517</v>
      </c>
      <c r="G9" s="374">
        <f>SUM(CALCULATION!H19:H24)+CALCULATION!H27+CALCULATION!H32</f>
        <v>3741.3889498757121</v>
      </c>
      <c r="H9" s="375">
        <f t="shared" si="7"/>
        <v>20254.149847620469</v>
      </c>
      <c r="I9" s="374">
        <f t="shared" si="7"/>
        <v>40585.851676266342</v>
      </c>
      <c r="J9" s="376">
        <f t="shared" si="0"/>
        <v>60840.001523886807</v>
      </c>
      <c r="K9" s="376">
        <f t="shared" si="1"/>
        <v>4430.4008464602175</v>
      </c>
      <c r="L9" s="370">
        <f t="shared" si="2"/>
        <v>7.2820524909434262E-2</v>
      </c>
      <c r="M9" s="377">
        <f t="shared" si="8"/>
        <v>3.4018307446533128E-2</v>
      </c>
      <c r="N9" s="377">
        <f t="shared" si="8"/>
        <v>9.2184561746269544E-2</v>
      </c>
      <c r="O9" s="373">
        <f>SUM(CALCULATION!M19:M24)+CALCULATION!M27+CALCULATION!M32</f>
        <v>18987.980479151593</v>
      </c>
      <c r="P9" s="374">
        <f>SUM(CALCULATION!N19:N24)+CALCULATION!N27+CALCULATION!N32</f>
        <v>34800.756550206075</v>
      </c>
      <c r="Q9" s="375">
        <f>SUM(CALCULATION!O19:O24)+CALCULATION!O27+CALCULATION!O32</f>
        <v>1073.2213832921937</v>
      </c>
      <c r="R9" s="374">
        <f>SUM(CALCULATION!P19:P24)+CALCULATION!P27+CALCULATION!P32</f>
        <v>6349.1313747984786</v>
      </c>
      <c r="S9" s="383">
        <f t="shared" si="3"/>
        <v>20061.201862443788</v>
      </c>
      <c r="T9" s="374">
        <f t="shared" si="4"/>
        <v>41149.887925004557</v>
      </c>
      <c r="U9" s="378">
        <f t="shared" si="5"/>
        <v>5.3497362254319961E-2</v>
      </c>
      <c r="V9" s="379">
        <f t="shared" si="6"/>
        <v>0.15429279871599494</v>
      </c>
    </row>
    <row r="10" spans="1:22" s="380" customFormat="1" x14ac:dyDescent="0.25">
      <c r="A10" s="384" t="s">
        <v>124</v>
      </c>
      <c r="B10" s="384" t="s">
        <v>122</v>
      </c>
      <c r="C10" s="385">
        <v>8</v>
      </c>
      <c r="D10" s="373">
        <f>SUM(CALCULATION!E25:E32)-CALCULATION!E27-CALCULATION!E32</f>
        <v>12099.672767241229</v>
      </c>
      <c r="E10" s="374">
        <f>SUM(CALCULATION!F25:F32)-CALCULATION!F27-CALCULATION!F32</f>
        <v>26953.826514439195</v>
      </c>
      <c r="F10" s="375">
        <f>SUM(CALCULATION!G25:G32)-CALCULATION!G27-CALCULATION!G32</f>
        <v>447.44293237004655</v>
      </c>
      <c r="G10" s="374">
        <f>SUM(CALCULATION!H25:H32)-CALCULATION!H27-CALCULATION!H32</f>
        <v>2919.3774135488211</v>
      </c>
      <c r="H10" s="375">
        <f t="shared" si="7"/>
        <v>12547.115699611275</v>
      </c>
      <c r="I10" s="374">
        <f t="shared" si="7"/>
        <v>29873.203927988015</v>
      </c>
      <c r="J10" s="376">
        <f t="shared" si="0"/>
        <v>42420.319627599289</v>
      </c>
      <c r="K10" s="376">
        <f t="shared" si="1"/>
        <v>3366.8203459188676</v>
      </c>
      <c r="L10" s="370">
        <f t="shared" si="2"/>
        <v>7.9368104141496476E-2</v>
      </c>
      <c r="M10" s="377">
        <f t="shared" si="8"/>
        <v>3.566101908057713E-2</v>
      </c>
      <c r="N10" s="377">
        <f t="shared" si="8"/>
        <v>9.7725621282077305E-2</v>
      </c>
      <c r="O10" s="373">
        <f>SUM(CALCULATION!M25:M32)-CALCULATION!M27-CALCULATION!M32</f>
        <v>13030.846240809768</v>
      </c>
      <c r="P10" s="374">
        <f>SUM(CALCULATION!N25:N32)-CALCULATION!N27-CALCULATION!N32</f>
        <v>26206.218971852944</v>
      </c>
      <c r="Q10" s="375">
        <f>SUM(CALCULATION!O25:O32)-CALCULATION!O27-CALCULATION!O32</f>
        <v>447.85410388618743</v>
      </c>
      <c r="R10" s="374">
        <f>SUM(CALCULATION!P25:P32)-CALCULATION!P27-CALCULATION!P32</f>
        <v>2669.9337951089246</v>
      </c>
      <c r="S10" s="383">
        <f t="shared" si="3"/>
        <v>13478.700344695955</v>
      </c>
      <c r="T10" s="374">
        <f t="shared" si="4"/>
        <v>28876.15276696187</v>
      </c>
      <c r="U10" s="378">
        <f t="shared" si="5"/>
        <v>3.3226801726653404E-2</v>
      </c>
      <c r="V10" s="379">
        <f t="shared" si="6"/>
        <v>9.2461548345999928E-2</v>
      </c>
    </row>
    <row r="11" spans="1:22" x14ac:dyDescent="0.25">
      <c r="A11" s="76" t="s">
        <v>21</v>
      </c>
      <c r="B11" s="76" t="s">
        <v>21</v>
      </c>
      <c r="C11" s="77">
        <v>9</v>
      </c>
      <c r="D11" s="255">
        <f>CALCULATION!E35</f>
        <v>51787</v>
      </c>
      <c r="E11" s="256">
        <f>CALCULATION!F35</f>
        <v>94259</v>
      </c>
      <c r="F11" s="257">
        <f>CALCULATION!G35</f>
        <v>1200.7616233867204</v>
      </c>
      <c r="G11" s="256">
        <f>CALCULATION!H35</f>
        <v>5877.2383766132789</v>
      </c>
      <c r="H11" s="257">
        <f>CALCULATION!I35</f>
        <v>52987.761623386723</v>
      </c>
      <c r="I11" s="256">
        <f>CALCULATION!J35</f>
        <v>100136.23837661328</v>
      </c>
      <c r="J11" s="343">
        <f t="shared" si="0"/>
        <v>153124</v>
      </c>
      <c r="K11" s="343">
        <f t="shared" si="1"/>
        <v>7077.9999999999991</v>
      </c>
      <c r="L11" s="346">
        <f t="shared" si="2"/>
        <v>4.6223975340247116E-2</v>
      </c>
      <c r="M11" s="287">
        <f>CALCULATION!K35</f>
        <v>2.2661112426699513E-2</v>
      </c>
      <c r="N11" s="287">
        <f>CALCULATION!L35</f>
        <v>5.8692422162982927E-2</v>
      </c>
      <c r="O11" s="260">
        <f>CALCULATION!M35</f>
        <v>49311.226380729357</v>
      </c>
      <c r="P11" s="259">
        <f>CALCULATION!N35</f>
        <v>89752.773619270636</v>
      </c>
      <c r="Q11" s="258">
        <f>CALCULATION!O35</f>
        <v>2515.0171046493547</v>
      </c>
      <c r="R11" s="259">
        <f>CALCULATION!P35</f>
        <v>12309.982895350646</v>
      </c>
      <c r="S11" s="257">
        <f t="shared" si="3"/>
        <v>51826.243485378713</v>
      </c>
      <c r="T11" s="256">
        <f t="shared" si="4"/>
        <v>102062.75651462129</v>
      </c>
      <c r="U11" s="292">
        <f t="shared" si="5"/>
        <v>4.8527868035793384E-2</v>
      </c>
      <c r="V11" s="293">
        <f t="shared" si="6"/>
        <v>0.12061189914645451</v>
      </c>
    </row>
    <row r="12" spans="1:22" x14ac:dyDescent="0.25">
      <c r="A12" s="78" t="s">
        <v>24</v>
      </c>
      <c r="B12" s="78" t="s">
        <v>101</v>
      </c>
      <c r="C12" s="79">
        <v>10</v>
      </c>
      <c r="D12" s="255">
        <f>CALCULATION!E36</f>
        <v>17536.892244243383</v>
      </c>
      <c r="E12" s="256">
        <f>CALCULATION!F36</f>
        <v>73249.126755756617</v>
      </c>
      <c r="F12" s="258">
        <f>CALCULATION!G36</f>
        <v>1087.948515476726</v>
      </c>
      <c r="G12" s="259">
        <f>CALCULATION!H36</f>
        <v>6972.0514845232728</v>
      </c>
      <c r="H12" s="257">
        <f>CALCULATION!I36</f>
        <v>18624.840759720108</v>
      </c>
      <c r="I12" s="256">
        <f>CALCULATION!J36</f>
        <v>80221.178240279885</v>
      </c>
      <c r="J12" s="343">
        <f t="shared" si="0"/>
        <v>98846.019</v>
      </c>
      <c r="K12" s="343">
        <f t="shared" si="1"/>
        <v>8059.9999999999991</v>
      </c>
      <c r="L12" s="346">
        <f t="shared" si="2"/>
        <v>8.1540967269506312E-2</v>
      </c>
      <c r="M12" s="287">
        <f>CALCULATION!K36</f>
        <v>5.8413842540314724E-2</v>
      </c>
      <c r="N12" s="287">
        <f>CALCULATION!L36</f>
        <v>8.691036005031566E-2</v>
      </c>
      <c r="O12" s="260">
        <f>CALCULATION!M36</f>
        <v>17904.534860818301</v>
      </c>
      <c r="P12" s="259">
        <f>CALCULATION!N36</f>
        <v>74784.718139181685</v>
      </c>
      <c r="Q12" s="258">
        <f>CALCULATION!O36</f>
        <v>1327.0027897518421</v>
      </c>
      <c r="R12" s="259">
        <f>CALCULATION!P36</f>
        <v>7093.9572102481579</v>
      </c>
      <c r="S12" s="257">
        <f t="shared" si="3"/>
        <v>19231.537650570142</v>
      </c>
      <c r="T12" s="256">
        <f t="shared" si="4"/>
        <v>81878.675349429846</v>
      </c>
      <c r="U12" s="292">
        <f t="shared" si="5"/>
        <v>6.9001387921391794E-2</v>
      </c>
      <c r="V12" s="293">
        <f t="shared" si="6"/>
        <v>8.6639862943234044E-2</v>
      </c>
    </row>
    <row r="13" spans="1:22" x14ac:dyDescent="0.25">
      <c r="A13" s="80" t="s">
        <v>109</v>
      </c>
      <c r="B13" s="80" t="s">
        <v>86</v>
      </c>
      <c r="C13" s="81">
        <v>11</v>
      </c>
      <c r="D13" s="255">
        <f>CALCULATION!E37</f>
        <v>28093</v>
      </c>
      <c r="E13" s="256">
        <f>CALCULATION!F37</f>
        <v>42477</v>
      </c>
      <c r="F13" s="257">
        <f>CALCULATION!G37</f>
        <v>901.42435897435905</v>
      </c>
      <c r="G13" s="256">
        <f>CALCULATION!H37</f>
        <v>3686.5756410256413</v>
      </c>
      <c r="H13" s="257">
        <f>CALCULATION!I37</f>
        <v>28994.42435897436</v>
      </c>
      <c r="I13" s="256">
        <f>CALCULATION!J37</f>
        <v>46163.575641025644</v>
      </c>
      <c r="J13" s="343">
        <f t="shared" si="0"/>
        <v>75158</v>
      </c>
      <c r="K13" s="343">
        <f t="shared" si="1"/>
        <v>4588</v>
      </c>
      <c r="L13" s="346">
        <f t="shared" si="2"/>
        <v>6.1044732430346735E-2</v>
      </c>
      <c r="M13" s="287">
        <f>CALCULATION!K37</f>
        <v>3.1089575975504751E-2</v>
      </c>
      <c r="N13" s="287">
        <f>CALCULATION!L37</f>
        <v>7.9858970840841356E-2</v>
      </c>
      <c r="O13" s="255">
        <f>CALCULATION!M37</f>
        <v>29429.684000000001</v>
      </c>
      <c r="P13" s="256">
        <f>CALCULATION!N37</f>
        <v>40373.916000000005</v>
      </c>
      <c r="Q13" s="257">
        <f>CALCULATION!O37</f>
        <v>941.59500000000003</v>
      </c>
      <c r="R13" s="256">
        <f>CALCULATION!P37</f>
        <v>3220.058</v>
      </c>
      <c r="S13" s="281">
        <f t="shared" si="3"/>
        <v>30371.279000000002</v>
      </c>
      <c r="T13" s="256">
        <f t="shared" si="4"/>
        <v>43593.974000000002</v>
      </c>
      <c r="U13" s="292">
        <f t="shared" si="5"/>
        <v>3.1002810253726882E-2</v>
      </c>
      <c r="V13" s="293">
        <f t="shared" si="6"/>
        <v>7.3864750206072055E-2</v>
      </c>
    </row>
    <row r="14" spans="1:22" x14ac:dyDescent="0.25">
      <c r="A14" s="82" t="s">
        <v>17</v>
      </c>
      <c r="B14" s="82" t="s">
        <v>16</v>
      </c>
      <c r="C14" s="83">
        <v>12</v>
      </c>
      <c r="D14" s="260">
        <f>CALCULATION!E38</f>
        <v>103665.09763745977</v>
      </c>
      <c r="E14" s="259">
        <f>CALCULATION!F38</f>
        <v>266334.90236254025</v>
      </c>
      <c r="F14" s="258">
        <f>CALCULATION!G38</f>
        <v>2245.2773705260374</v>
      </c>
      <c r="G14" s="259">
        <f>CALCULATION!H38</f>
        <v>14388.722629473963</v>
      </c>
      <c r="H14" s="257">
        <f>CALCULATION!I38</f>
        <v>105910.3750079858</v>
      </c>
      <c r="I14" s="256">
        <f>CALCULATION!J38</f>
        <v>280723.6249920142</v>
      </c>
      <c r="J14" s="343">
        <f t="shared" si="0"/>
        <v>386634</v>
      </c>
      <c r="K14" s="343">
        <f t="shared" si="1"/>
        <v>16634</v>
      </c>
      <c r="L14" s="346">
        <f t="shared" si="2"/>
        <v>4.302260018518806E-2</v>
      </c>
      <c r="M14" s="292">
        <f>CALCULATION!K38</f>
        <v>2.1199786804236509E-2</v>
      </c>
      <c r="N14" s="292">
        <f>CALCULATION!L38</f>
        <v>5.1255830818953275E-2</v>
      </c>
      <c r="O14" s="282" t="s">
        <v>921</v>
      </c>
      <c r="P14" s="367"/>
      <c r="Q14" s="368" t="s">
        <v>921</v>
      </c>
      <c r="R14" s="367"/>
      <c r="S14" s="368" t="s">
        <v>921</v>
      </c>
      <c r="T14" s="367"/>
      <c r="U14" s="369">
        <f>CALCULATION!S38</f>
        <v>1.1467541877873282E-2</v>
      </c>
      <c r="V14" s="294">
        <f>CALCULATION!T38</f>
        <v>3.6302812603391445E-2</v>
      </c>
    </row>
    <row r="15" spans="1:22" x14ac:dyDescent="0.25">
      <c r="A15" s="84" t="s">
        <v>1056</v>
      </c>
      <c r="B15" s="84" t="s">
        <v>99</v>
      </c>
      <c r="C15" s="85">
        <v>13</v>
      </c>
      <c r="D15" s="260">
        <f>SUM(CALCULATION!E39:E40)</f>
        <v>216971.95586778453</v>
      </c>
      <c r="E15" s="259">
        <f>SUM(CALCULATION!F39:F40)</f>
        <v>556411.8441322156</v>
      </c>
      <c r="F15" s="258">
        <f>SUM(CALCULATION!G39:G40)</f>
        <v>1147.1745409018545</v>
      </c>
      <c r="G15" s="259">
        <f>SUM(CALCULATION!H39:H40)</f>
        <v>7298.4122500849362</v>
      </c>
      <c r="H15" s="257">
        <f t="shared" ref="H15:I20" si="9">D15+F15</f>
        <v>218119.13040868638</v>
      </c>
      <c r="I15" s="256">
        <f t="shared" si="9"/>
        <v>563710.25638230052</v>
      </c>
      <c r="J15" s="343">
        <f t="shared" si="0"/>
        <v>781829.38679098687</v>
      </c>
      <c r="K15" s="343">
        <f t="shared" si="1"/>
        <v>8445.5867909867902</v>
      </c>
      <c r="L15" s="346">
        <f t="shared" si="2"/>
        <v>1.0802339914148841E-2</v>
      </c>
      <c r="M15" s="292">
        <f t="shared" ref="M15:N20" si="10">F15/H15</f>
        <v>5.2593944362074596E-3</v>
      </c>
      <c r="N15" s="292">
        <f t="shared" si="10"/>
        <v>1.2947098562519774E-2</v>
      </c>
      <c r="O15" s="260">
        <f>SUM(CALCULATION!M39:M40)</f>
        <v>304440.52231266513</v>
      </c>
      <c r="P15" s="259">
        <f>SUM(CALCULATION!N39:N40)</f>
        <v>460083.67768733483</v>
      </c>
      <c r="Q15" s="258">
        <f>SUM(CALCULATION!O39:O40)</f>
        <v>1465.6642616698146</v>
      </c>
      <c r="R15" s="259">
        <f>SUM(CALCULATION!P39:P40)</f>
        <v>7771.5357383301871</v>
      </c>
      <c r="S15" s="257">
        <f t="shared" ref="S15:T17" si="11">O15+Q15</f>
        <v>305906.18657433492</v>
      </c>
      <c r="T15" s="256">
        <f t="shared" si="11"/>
        <v>467855.21342566499</v>
      </c>
      <c r="U15" s="292">
        <f t="shared" ref="U15:V17" si="12">Q15/S15</f>
        <v>4.7912213809172492E-3</v>
      </c>
      <c r="V15" s="293">
        <f t="shared" si="12"/>
        <v>1.6610984585223532E-2</v>
      </c>
    </row>
    <row r="16" spans="1:22" x14ac:dyDescent="0.25">
      <c r="A16" s="86" t="s">
        <v>112</v>
      </c>
      <c r="B16" s="86" t="s">
        <v>100</v>
      </c>
      <c r="C16" s="87">
        <v>14</v>
      </c>
      <c r="D16" s="255">
        <f>CALCULATION!E41</f>
        <v>2997.6073052440138</v>
      </c>
      <c r="E16" s="256">
        <f>CALCULATION!F41</f>
        <v>10236.392694755988</v>
      </c>
      <c r="F16" s="257">
        <f>CALCULATION!G41</f>
        <v>249.76823063877896</v>
      </c>
      <c r="G16" s="256">
        <f>CALCULATION!H41</f>
        <v>3690.7716223855282</v>
      </c>
      <c r="H16" s="257">
        <f t="shared" si="9"/>
        <v>3247.375535882793</v>
      </c>
      <c r="I16" s="256">
        <f t="shared" si="9"/>
        <v>13927.164317141516</v>
      </c>
      <c r="J16" s="343">
        <f t="shared" si="0"/>
        <v>17174.539853024311</v>
      </c>
      <c r="K16" s="343">
        <f t="shared" si="1"/>
        <v>3940.5398530243074</v>
      </c>
      <c r="L16" s="346">
        <f t="shared" si="2"/>
        <v>0.22944078192175885</v>
      </c>
      <c r="M16" s="292">
        <f t="shared" si="10"/>
        <v>7.6913873335219277E-2</v>
      </c>
      <c r="N16" s="292">
        <f t="shared" si="10"/>
        <v>0.26500524718035651</v>
      </c>
      <c r="O16" s="255">
        <f>CALCULATION!M41</f>
        <v>3474.0694524259088</v>
      </c>
      <c r="P16" s="256">
        <f>CALCULATION!N41</f>
        <v>9586.9305475740894</v>
      </c>
      <c r="Q16" s="257">
        <f>CALCULATION!O41</f>
        <v>386.8273265196342</v>
      </c>
      <c r="R16" s="256">
        <f>CALCULATION!P41</f>
        <v>3945.172673480366</v>
      </c>
      <c r="S16" s="257">
        <f t="shared" si="11"/>
        <v>3860.8967789455428</v>
      </c>
      <c r="T16" s="256">
        <f t="shared" si="11"/>
        <v>13532.103221054454</v>
      </c>
      <c r="U16" s="292">
        <f t="shared" si="12"/>
        <v>0.10019105629269928</v>
      </c>
      <c r="V16" s="293">
        <f t="shared" si="12"/>
        <v>0.29154172186198773</v>
      </c>
    </row>
    <row r="17" spans="1:22" s="40" customFormat="1" x14ac:dyDescent="0.25">
      <c r="A17" s="386" t="s">
        <v>1251</v>
      </c>
      <c r="B17" s="386" t="s">
        <v>1252</v>
      </c>
      <c r="C17" s="387">
        <v>15</v>
      </c>
      <c r="D17" s="388">
        <f>SUM(CALCULATION!E33:E34)+SUM(CALCULATION!E42:E50)-CALCULATION!E48</f>
        <v>50569.371768782556</v>
      </c>
      <c r="E17" s="389">
        <f>SUM(CALCULATION!F33:F34)+SUM(CALCULATION!F42:F50)-CALCULATION!F48</f>
        <v>111860.37522935291</v>
      </c>
      <c r="F17" s="390">
        <f>SUM(CALCULATION!G33:G34)+SUM(CALCULATION!G42:G50)-CALCULATION!G48</f>
        <v>1402.4424409126832</v>
      </c>
      <c r="G17" s="391">
        <f>SUM(CALCULATION!H33:H34)+SUM(CALCULATION!H42:H50)-CALCULATION!H48</f>
        <v>4509.3922957119557</v>
      </c>
      <c r="H17" s="392">
        <f t="shared" si="9"/>
        <v>51971.814209695236</v>
      </c>
      <c r="I17" s="389">
        <f t="shared" si="9"/>
        <v>116369.76752506486</v>
      </c>
      <c r="J17" s="393">
        <f t="shared" si="0"/>
        <v>168341.58173476008</v>
      </c>
      <c r="K17" s="393">
        <f t="shared" si="1"/>
        <v>5911.8347366246389</v>
      </c>
      <c r="L17" s="346">
        <f t="shared" si="2"/>
        <v>3.5118089515989923E-2</v>
      </c>
      <c r="M17" s="394">
        <f t="shared" si="10"/>
        <v>2.6984673562753182E-2</v>
      </c>
      <c r="N17" s="394">
        <f t="shared" si="10"/>
        <v>3.8750548287730134E-2</v>
      </c>
      <c r="O17" s="395">
        <f>SUM(CALCULATION!M33:M34)+SUM(CALCULATION!M42:M50)-CALCULATION!E48</f>
        <v>40345.185807234535</v>
      </c>
      <c r="P17" s="396">
        <f>SUM(CALCULATION!N33:N34)+SUM(CALCULATION!N42:N50)-CALCULATION!F48</f>
        <v>125892.90124913381</v>
      </c>
      <c r="Q17" s="397">
        <f>SUM(CALCULATION!O33:O34)+SUM(CALCULATION!O42:O50)-CALCULATION!G48</f>
        <v>-1205.2252438748399</v>
      </c>
      <c r="R17" s="396">
        <f>SUM(CALCULATION!P33:P34)+SUM(CALCULATION!P42:P50)-CALCULATION!H48</f>
        <v>-2411.7099626979307</v>
      </c>
      <c r="S17" s="398">
        <f t="shared" si="11"/>
        <v>39139.960563359695</v>
      </c>
      <c r="T17" s="389">
        <f t="shared" si="11"/>
        <v>123481.19128643587</v>
      </c>
      <c r="U17" s="399">
        <f t="shared" si="12"/>
        <v>-3.0792704604896665E-2</v>
      </c>
      <c r="V17" s="400">
        <f t="shared" si="12"/>
        <v>-1.9530990408924337E-2</v>
      </c>
    </row>
    <row r="18" spans="1:22" x14ac:dyDescent="0.25">
      <c r="A18" s="404" t="s">
        <v>1254</v>
      </c>
      <c r="B18" s="404" t="s">
        <v>1255</v>
      </c>
      <c r="C18" s="405">
        <v>16</v>
      </c>
      <c r="D18" s="261">
        <f>SUM(CALCULATION!E51:E60)</f>
        <v>14001.951901515575</v>
      </c>
      <c r="E18" s="262">
        <f>SUM(CALCULATION!F51:F60)</f>
        <v>54561.976846303674</v>
      </c>
      <c r="F18" s="263">
        <f>SUM(CALCULATION!G51:G60)</f>
        <v>991.49661364342876</v>
      </c>
      <c r="G18" s="262">
        <f>SUM(CALCULATION!H51:H60)</f>
        <v>5736.9880847811746</v>
      </c>
      <c r="H18" s="257">
        <f t="shared" si="9"/>
        <v>14993.448515159003</v>
      </c>
      <c r="I18" s="256">
        <f t="shared" si="9"/>
        <v>60298.964931084847</v>
      </c>
      <c r="J18" s="343">
        <f t="shared" si="0"/>
        <v>75292.413446243852</v>
      </c>
      <c r="K18" s="343">
        <f t="shared" si="1"/>
        <v>6728.4846984246033</v>
      </c>
      <c r="L18" s="346">
        <f t="shared" si="2"/>
        <v>8.9364710074388912E-2</v>
      </c>
      <c r="M18" s="287">
        <f t="shared" si="10"/>
        <v>6.6128656969141164E-2</v>
      </c>
      <c r="N18" s="287">
        <f t="shared" si="10"/>
        <v>9.5142397408279358E-2</v>
      </c>
      <c r="Q18" s="257"/>
      <c r="S18" s="257"/>
      <c r="U18" s="292"/>
    </row>
    <row r="19" spans="1:22" x14ac:dyDescent="0.25">
      <c r="A19" s="96" t="s">
        <v>102</v>
      </c>
      <c r="B19" s="96" t="s">
        <v>1257</v>
      </c>
      <c r="C19" s="97">
        <v>17</v>
      </c>
      <c r="D19" s="261">
        <f>CALCULATION!E62+CALCULATION!E64+CALCULATION!E48</f>
        <v>11219.956261959796</v>
      </c>
      <c r="E19" s="262">
        <f>CALCULATION!F62+CALCULATION!F64+CALCULATION!F48</f>
        <v>104235.6847380402</v>
      </c>
      <c r="F19" s="263">
        <f>CALCULATION!G62+CALCULATION!G64+CALCULATION!G48</f>
        <v>2475.6259512240504</v>
      </c>
      <c r="G19" s="262">
        <f>CALCULATION!H62+CALCULATION!H64+CALCULATION!H48</f>
        <v>8724.0040487759507</v>
      </c>
      <c r="H19" s="257">
        <f t="shared" si="9"/>
        <v>13695.582213183847</v>
      </c>
      <c r="I19" s="256">
        <f t="shared" si="9"/>
        <v>112959.68878681616</v>
      </c>
      <c r="J19" s="343">
        <f t="shared" si="0"/>
        <v>126655.27100000001</v>
      </c>
      <c r="K19" s="343">
        <f t="shared" si="1"/>
        <v>11199.630000000001</v>
      </c>
      <c r="L19" s="346">
        <f t="shared" si="2"/>
        <v>8.8426086901665549E-2</v>
      </c>
      <c r="M19" s="292">
        <f t="shared" si="10"/>
        <v>0.18076091346017595</v>
      </c>
      <c r="N19" s="292">
        <f t="shared" si="10"/>
        <v>7.723112680701856E-2</v>
      </c>
      <c r="O19" s="401">
        <f>CALCULATION!M64</f>
        <v>3002.3255833334852</v>
      </c>
      <c r="P19" s="402">
        <f>CALCULATION!N64</f>
        <v>9069.0474166665117</v>
      </c>
      <c r="Q19" s="403">
        <f>CALCULATION!O64</f>
        <v>201.47794392069386</v>
      </c>
      <c r="R19" s="402">
        <f>CALCULATION!P64</f>
        <v>739.64605607930605</v>
      </c>
      <c r="S19" s="257">
        <f>O19+Q19</f>
        <v>3203.8035272541792</v>
      </c>
      <c r="T19" s="256">
        <f>P19+R19</f>
        <v>9808.6934727458174</v>
      </c>
      <c r="U19" s="292">
        <f>Q19/S19</f>
        <v>6.2887109714049969E-2</v>
      </c>
      <c r="V19" s="293">
        <f>R19/T19</f>
        <v>7.540719445810673E-2</v>
      </c>
    </row>
    <row r="20" spans="1:22" x14ac:dyDescent="0.25">
      <c r="A20" s="406" t="s">
        <v>111</v>
      </c>
      <c r="B20" s="406" t="s">
        <v>1256</v>
      </c>
      <c r="C20" s="407">
        <v>18</v>
      </c>
      <c r="D20" s="261">
        <f>SUM(CALCULATION!E65:E66,CALCULATION!E68:E70)+SUM(CALCULATION!E71:E72,CALCULATION!E74:E82,CALCULATION!E84:E86)+SUM(CALCULATION!E87,CALCULATION!E91,CALCULATION!E94,CALCULATION!E96,CALCULATION!E98:E102,CALCULATION!E104:E107)+SUM(CALCULATION!E108:E132)</f>
        <v>89217.188552606385</v>
      </c>
      <c r="E20" s="262">
        <f>SUM(CALCULATION!F65:F66,CALCULATION!F68:F70)+SUM(CALCULATION!F71:F72,CALCULATION!F74:F82,CALCULATION!F84:F86)+SUM(CALCULATION!F87,CALCULATION!F91,CALCULATION!F94,CALCULATION!F96,CALCULATION!F98:F102,CALCULATION!F104:F107)+SUM(CALCULATION!F108:F132)</f>
        <v>341096.78153538855</v>
      </c>
      <c r="F20" s="263">
        <f>SUM(CALCULATION!G65:G66,CALCULATION!G68:G70)+SUM(CALCULATION!G71:G72,CALCULATION!G74:G82,CALCULATION!G84:G86)+SUM(CALCULATION!G87,CALCULATION!G91,CALCULATION!G94,CALCULATION!G96,CALCULATION!G98:G102,CALCULATION!G104:G107)+SUM(CALCULATION!G108:G132)</f>
        <v>3715.1032096776994</v>
      </c>
      <c r="G20" s="262">
        <f>SUM(CALCULATION!H65:H66,CALCULATION!H68:H70)+SUM(CALCULATION!H71:H72,CALCULATION!H74:H82,CALCULATION!H84:H86)+SUM(CALCULATION!H87,CALCULATION!H91,CALCULATION!H94,CALCULATION!H96,CALCULATION!H98:H102,CALCULATION!H104:H107)+SUM(CALCULATION!H108:H132)</f>
        <v>20848.334096028702</v>
      </c>
      <c r="H20" s="257">
        <f t="shared" si="9"/>
        <v>92932.291762284091</v>
      </c>
      <c r="I20" s="256">
        <f t="shared" si="9"/>
        <v>361945.11563141725</v>
      </c>
      <c r="J20" s="343">
        <f t="shared" si="0"/>
        <v>454877.40739370137</v>
      </c>
      <c r="K20" s="343">
        <f t="shared" si="1"/>
        <v>24563.4373057064</v>
      </c>
      <c r="L20" s="346">
        <f t="shared" si="2"/>
        <v>5.4000125982178043E-2</v>
      </c>
      <c r="M20" s="287">
        <f t="shared" si="10"/>
        <v>3.9976451018562391E-2</v>
      </c>
      <c r="N20" s="287">
        <f t="shared" si="10"/>
        <v>5.7600816244359462E-2</v>
      </c>
      <c r="O20" s="283">
        <f>SUM(CALCULATION!M65:M70)+SUM(CALCULATION!M71:M82,CALCULATION!M84:M86)+SUM(CALCULATION!M115:M117,CALCULATION!M119:M122)</f>
        <v>31708.952891361158</v>
      </c>
      <c r="P20" s="284">
        <f>SUM(CALCULATION!N65:N70)+SUM(CALCULATION!N71:N82,CALCULATION!N84:N86)+SUM(CALCULATION!N115:N117,CALCULATION!N119:N122)</f>
        <v>105368.94807608909</v>
      </c>
      <c r="Q20" s="285">
        <f>SUM(CALCULATION!O65:O70)+SUM(CALCULATION!O71:O82,CALCULATION!O84:O86)+SUM(CALCULATION!O115:O117,CALCULATION!O119:O122)</f>
        <v>1493.6223340208719</v>
      </c>
      <c r="R20" s="284">
        <f>SUM(CALCULATION!P65:P70)+SUM(CALCULATION!P71:P82,CALCULATION!P84:P86)+SUM(CALCULATION!P115:P117,CALCULATION!P119:P122)</f>
        <v>9103.8378345931924</v>
      </c>
      <c r="S20" s="257">
        <f>O20+Q20</f>
        <v>33202.575225382032</v>
      </c>
      <c r="T20" s="256">
        <f>P20+R20</f>
        <v>114472.78591068229</v>
      </c>
      <c r="U20" s="292">
        <f>Q20/S20</f>
        <v>4.4985135155391737E-2</v>
      </c>
      <c r="V20" s="293">
        <f>R20/T20</f>
        <v>7.9528402861589201E-2</v>
      </c>
    </row>
    <row r="21" spans="1:22" x14ac:dyDescent="0.25">
      <c r="A21" s="336"/>
      <c r="B21" s="336"/>
      <c r="C21" s="337"/>
      <c r="D21" s="260"/>
      <c r="E21" s="258"/>
      <c r="F21" s="258"/>
      <c r="G21" s="258"/>
      <c r="H21" s="257"/>
      <c r="I21" s="257"/>
      <c r="L21" s="344"/>
      <c r="M21" s="292"/>
      <c r="N21" s="292"/>
      <c r="O21" s="401" t="s">
        <v>1253</v>
      </c>
      <c r="P21" s="284"/>
      <c r="Q21" s="285"/>
      <c r="R21" s="284"/>
      <c r="S21" s="257"/>
      <c r="U21" s="292"/>
    </row>
    <row r="22" spans="1:22" x14ac:dyDescent="0.25">
      <c r="D22" s="264" t="s">
        <v>897</v>
      </c>
      <c r="E22" s="265"/>
      <c r="F22" s="266"/>
      <c r="G22" s="265"/>
      <c r="H22" s="266"/>
      <c r="I22" s="265"/>
      <c r="J22" s="265"/>
      <c r="K22" s="265"/>
      <c r="L22" s="265"/>
      <c r="M22" s="242"/>
      <c r="N22" s="288"/>
      <c r="O22" s="296"/>
      <c r="P22" s="271"/>
    </row>
    <row r="23" spans="1:22" x14ac:dyDescent="0.25">
      <c r="D23" s="267" t="s">
        <v>900</v>
      </c>
      <c r="E23" s="268"/>
      <c r="F23" s="269"/>
      <c r="G23" s="268"/>
      <c r="H23" s="270"/>
      <c r="I23" s="271"/>
      <c r="J23" s="338"/>
      <c r="K23" s="338"/>
      <c r="L23" s="338"/>
      <c r="M23" s="288"/>
      <c r="N23" s="288"/>
      <c r="O23" s="296"/>
      <c r="P23" s="271"/>
    </row>
    <row r="24" spans="1:22" x14ac:dyDescent="0.25">
      <c r="D24" s="272" t="s">
        <v>898</v>
      </c>
      <c r="E24" s="273"/>
      <c r="F24" s="274"/>
      <c r="G24" s="273"/>
      <c r="H24" s="275"/>
      <c r="I24" s="276"/>
      <c r="J24" s="339"/>
      <c r="K24" s="339"/>
      <c r="L24" s="339"/>
      <c r="M24" s="289"/>
      <c r="N24" s="289"/>
      <c r="O24" s="296"/>
      <c r="P24" s="271"/>
    </row>
    <row r="25" spans="1:22" x14ac:dyDescent="0.25">
      <c r="D25" s="277" t="s">
        <v>899</v>
      </c>
      <c r="E25" s="276"/>
      <c r="F25" s="275"/>
      <c r="G25" s="276"/>
      <c r="H25" s="275"/>
      <c r="I25" s="276"/>
      <c r="J25" s="339"/>
      <c r="K25" s="339"/>
      <c r="L25" s="339"/>
      <c r="M25" s="289"/>
      <c r="N25" s="289"/>
      <c r="O25" s="296"/>
      <c r="P25" s="271"/>
    </row>
    <row r="26" spans="1:22" x14ac:dyDescent="0.25">
      <c r="D26" s="278" t="s">
        <v>901</v>
      </c>
      <c r="E26" s="279"/>
      <c r="F26" s="280"/>
      <c r="G26" s="279"/>
      <c r="H26" s="280"/>
      <c r="I26" s="279"/>
      <c r="J26" s="279"/>
      <c r="K26" s="279"/>
      <c r="L26" s="279"/>
      <c r="M26" s="243"/>
      <c r="N26" s="288"/>
      <c r="O26" s="296"/>
      <c r="P26" s="271"/>
    </row>
  </sheetData>
  <autoFilter ref="A2:V2">
    <sortState ref="A3:V26">
      <sortCondition ref="C2"/>
    </sortState>
  </autoFilter>
  <sortState ref="A3:V29">
    <sortCondition descending="1" ref="N3:N29"/>
  </sortState>
  <pageMargins left="0.7" right="0.7" top="0.78740157499999996" bottom="0.78740157499999996" header="0.3" footer="0.3"/>
  <pageSetup paperSize="9" orientation="portrait" horizontalDpi="4294967293" verticalDpi="4294967293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59999389629810485"/>
  </sheetPr>
  <dimension ref="A1:AA26"/>
  <sheetViews>
    <sheetView tabSelected="1" zoomScaleNormal="100" workbookViewId="0">
      <pane xSplit="3" ySplit="2" topLeftCell="K3" activePane="bottomRight" state="frozen"/>
      <selection pane="topRight" activeCell="D1" sqref="D1"/>
      <selection pane="bottomLeft" activeCell="A3" sqref="A3"/>
      <selection pane="bottomRight" activeCell="U16" sqref="U16"/>
    </sheetView>
  </sheetViews>
  <sheetFormatPr defaultColWidth="11.42578125" defaultRowHeight="15" x14ac:dyDescent="0.25"/>
  <cols>
    <col min="1" max="1" width="30" bestFit="1" customWidth="1"/>
    <col min="2" max="2" width="16.7109375" bestFit="1" customWidth="1"/>
    <col min="3" max="3" width="11.7109375" bestFit="1" customWidth="1"/>
    <col min="4" max="4" width="11.42578125" style="255"/>
    <col min="5" max="5" width="11.42578125" style="256"/>
    <col min="6" max="6" width="11.42578125" style="281"/>
    <col min="7" max="7" width="11.42578125" style="256"/>
    <col min="8" max="8" width="11.42578125" style="281"/>
    <col min="9" max="9" width="11.42578125" style="256"/>
    <col min="10" max="10" width="16.85546875" style="257" bestFit="1" customWidth="1"/>
    <col min="11" max="11" width="20.7109375" style="257" customWidth="1"/>
    <col min="12" max="12" width="20.42578125" style="257" customWidth="1"/>
    <col min="13" max="14" width="11.42578125" style="287"/>
    <col min="15" max="15" width="11.42578125" style="255"/>
    <col min="16" max="16" width="11.42578125" style="256"/>
    <col min="17" max="17" width="11.42578125" style="281"/>
    <col min="18" max="18" width="11.42578125" style="256"/>
    <col min="19" max="19" width="11.42578125" style="281"/>
    <col min="20" max="20" width="11.42578125" style="256"/>
    <col min="21" max="21" width="11.42578125" style="287"/>
    <col min="22" max="22" width="11.42578125" style="293"/>
  </cols>
  <sheetData>
    <row r="1" spans="1:27" x14ac:dyDescent="0.25">
      <c r="A1" s="13"/>
      <c r="B1" s="13"/>
      <c r="C1" s="35" t="s">
        <v>97</v>
      </c>
      <c r="D1" s="177" t="s">
        <v>922</v>
      </c>
      <c r="E1" s="178"/>
      <c r="F1" s="179" t="s">
        <v>923</v>
      </c>
      <c r="G1" s="178"/>
      <c r="H1" s="179" t="s">
        <v>924</v>
      </c>
      <c r="I1" s="180"/>
      <c r="J1" s="340" t="s">
        <v>924</v>
      </c>
      <c r="K1" s="340" t="s">
        <v>924</v>
      </c>
      <c r="L1" s="340" t="s">
        <v>925</v>
      </c>
      <c r="M1" s="233" t="s">
        <v>925</v>
      </c>
      <c r="N1" s="234"/>
      <c r="O1" s="177" t="s">
        <v>922</v>
      </c>
      <c r="P1" s="178"/>
      <c r="Q1" s="179" t="s">
        <v>923</v>
      </c>
      <c r="R1" s="178"/>
      <c r="S1" s="179" t="s">
        <v>924</v>
      </c>
      <c r="T1" s="180"/>
      <c r="U1" s="233" t="s">
        <v>925</v>
      </c>
      <c r="V1" s="234"/>
    </row>
    <row r="2" spans="1:27" ht="21" thickBot="1" x14ac:dyDescent="0.4">
      <c r="A2" s="37" t="s">
        <v>98</v>
      </c>
      <c r="B2" s="37" t="s">
        <v>96</v>
      </c>
      <c r="C2" s="38"/>
      <c r="D2" s="250" t="s">
        <v>849</v>
      </c>
      <c r="E2" s="251" t="s">
        <v>850</v>
      </c>
      <c r="F2" s="252" t="s">
        <v>849</v>
      </c>
      <c r="G2" s="251" t="s">
        <v>850</v>
      </c>
      <c r="H2" s="252" t="s">
        <v>849</v>
      </c>
      <c r="I2" s="251" t="s">
        <v>850</v>
      </c>
      <c r="J2" s="341" t="s">
        <v>1250</v>
      </c>
      <c r="K2" s="341" t="s">
        <v>339</v>
      </c>
      <c r="L2" s="341" t="s">
        <v>339</v>
      </c>
      <c r="M2" s="236" t="s">
        <v>851</v>
      </c>
      <c r="N2" s="236" t="s">
        <v>852</v>
      </c>
      <c r="O2" s="250" t="s">
        <v>853</v>
      </c>
      <c r="P2" s="251" t="s">
        <v>854</v>
      </c>
      <c r="Q2" s="252" t="s">
        <v>853</v>
      </c>
      <c r="R2" s="251" t="s">
        <v>854</v>
      </c>
      <c r="S2" s="252" t="s">
        <v>853</v>
      </c>
      <c r="T2" s="251" t="s">
        <v>854</v>
      </c>
      <c r="U2" s="236" t="s">
        <v>855</v>
      </c>
      <c r="V2" s="290" t="s">
        <v>856</v>
      </c>
    </row>
    <row r="3" spans="1:27" ht="15.75" thickTop="1" x14ac:dyDescent="0.25">
      <c r="A3" s="166" t="s">
        <v>113</v>
      </c>
      <c r="B3" s="166" t="s">
        <v>48</v>
      </c>
      <c r="C3" s="167">
        <v>1</v>
      </c>
      <c r="D3" s="255">
        <f>SUMIFS(CALCULATION!E$3:E$132,CALCULATION!$C$3:$C$132,RESULTS!$B3)</f>
        <v>13805.245312043266</v>
      </c>
      <c r="E3" s="255">
        <f>SUMIFS(CALCULATION!F$3:F$132,CALCULATION!$C$3:$C$132,RESULTS!$B3)</f>
        <v>19056.241735070209</v>
      </c>
      <c r="F3" s="255">
        <f>SUMIFS(CALCULATION!G$3:G$132,CALCULATION!$C$3:$C$132,RESULTS!$B3)</f>
        <v>709.84469127758916</v>
      </c>
      <c r="G3" s="255">
        <f>SUMIFS(CALCULATION!H$3:H$132,CALCULATION!$C$3:$C$132,RESULTS!$B3)</f>
        <v>2623.3553087224104</v>
      </c>
      <c r="H3" s="255">
        <f>SUMIFS(CALCULATION!I$3:I$132,CALCULATION!$C$3:$C$132,RESULTS!$B3)</f>
        <v>14515.090003320855</v>
      </c>
      <c r="I3" s="255">
        <f>SUMIFS(CALCULATION!J$3:J$132,CALCULATION!$C$3:$C$132,RESULTS!$B3)</f>
        <v>21679.597043792619</v>
      </c>
      <c r="J3" s="343">
        <f>H3+I3</f>
        <v>36194.687047113475</v>
      </c>
      <c r="K3" s="343">
        <f>F3+G3</f>
        <v>3333.2</v>
      </c>
      <c r="L3" s="346">
        <f>K3/J3</f>
        <v>9.2090863934291764E-2</v>
      </c>
      <c r="M3" s="287">
        <f>CALCULATION!K4</f>
        <v>4.890391248798226E-2</v>
      </c>
      <c r="N3" s="287">
        <f>CALCULATION!L4</f>
        <v>0.12100572272737602</v>
      </c>
      <c r="O3" s="255">
        <f>SUMIFS(CALCULATION!M$3:M$132,CALCULATION!$C$3:$C$132,RESULTS!$B3)</f>
        <v>14364.118141550902</v>
      </c>
      <c r="P3" s="255">
        <f>SUMIFS(CALCULATION!N$3:N$132,CALCULATION!$C$3:$C$132,RESULTS!$B3)</f>
        <v>19217.882111279276</v>
      </c>
      <c r="Q3" s="255">
        <f>SUMIFS(CALCULATION!O$3:O$132,CALCULATION!$C$3:$C$132,RESULTS!$B3)</f>
        <v>333.84398600125752</v>
      </c>
      <c r="R3" s="255">
        <f>SUMIFS(CALCULATION!P$3:P$132,CALCULATION!$C$3:$C$132,RESULTS!$B3)</f>
        <v>2345.9560139987425</v>
      </c>
      <c r="S3" s="255">
        <f>SUMIFS(CALCULATION!Q$3:Q$132,CALCULATION!$C$3:$C$132,RESULTS!$B3)</f>
        <v>14697.962127552159</v>
      </c>
      <c r="T3" s="255">
        <f>SUMIFS(CALCULATION!R$3:R$132,CALCULATION!$C$3:$C$132,RESULTS!$B3)</f>
        <v>21563.838125278016</v>
      </c>
      <c r="U3" s="292">
        <f>CALCULATION!S4</f>
        <v>2.2713624045570792E-2</v>
      </c>
      <c r="V3" s="293">
        <f>CALCULATION!T4</f>
        <v>0.10879120870642767</v>
      </c>
    </row>
    <row r="4" spans="1:27" x14ac:dyDescent="0.25">
      <c r="A4" s="58" t="s">
        <v>2</v>
      </c>
      <c r="B4" s="58" t="s">
        <v>47</v>
      </c>
      <c r="C4" s="59">
        <v>2</v>
      </c>
      <c r="D4" s="255">
        <f>SUMIFS(CALCULATION!E$3:E$132,CALCULATION!$C$3:$C$132,RESULTS!$B4)</f>
        <v>10195.427147209235</v>
      </c>
      <c r="E4" s="255">
        <f>SUMIFS(CALCULATION!F$3:F$132,CALCULATION!$C$3:$C$132,RESULTS!$B4)</f>
        <v>15369.772852790764</v>
      </c>
      <c r="F4" s="255">
        <f>SUMIFS(CALCULATION!G$3:G$132,CALCULATION!$C$3:$C$132,RESULTS!$B4)</f>
        <v>473.20139926161141</v>
      </c>
      <c r="G4" s="255">
        <f>SUMIFS(CALCULATION!H$3:H$132,CALCULATION!$C$3:$C$132,RESULTS!$B4)</f>
        <v>1748.7986007383884</v>
      </c>
      <c r="H4" s="255">
        <f>SUMIFS(CALCULATION!I$3:I$132,CALCULATION!$C$3:$C$132,RESULTS!$B4)</f>
        <v>10668.628546470847</v>
      </c>
      <c r="I4" s="255">
        <f>SUMIFS(CALCULATION!J$3:J$132,CALCULATION!$C$3:$C$132,RESULTS!$B4)</f>
        <v>17118.571453529152</v>
      </c>
      <c r="J4" s="343">
        <f>H4+I4</f>
        <v>27787.199999999997</v>
      </c>
      <c r="K4" s="343">
        <f>F4+G4</f>
        <v>2222</v>
      </c>
      <c r="L4" s="346">
        <f>K4/J4</f>
        <v>7.9964875914089947E-2</v>
      </c>
      <c r="M4" s="287">
        <f>CALCULATION!K5</f>
        <v>4.4354473229658478E-2</v>
      </c>
      <c r="N4" s="287">
        <f>CALCULATION!L5</f>
        <v>0.10215797535943674</v>
      </c>
      <c r="O4" s="255">
        <f>SUMIFS(CALCULATION!M$3:M$132,CALCULATION!$C$3:$C$132,RESULTS!$B4)</f>
        <v>11217.626241526465</v>
      </c>
      <c r="P4" s="255">
        <f>SUMIFS(CALCULATION!N$3:N$132,CALCULATION!$C$3:$C$132,RESULTS!$B4)</f>
        <v>14474.856759175087</v>
      </c>
      <c r="Q4" s="255">
        <f>SUMIFS(CALCULATION!O$3:O$132,CALCULATION!$C$3:$C$132,RESULTS!$B4)</f>
        <v>321.4953214485339</v>
      </c>
      <c r="R4" s="255">
        <f>SUMIFS(CALCULATION!P$3:P$132,CALCULATION!$C$3:$C$132,RESULTS!$B4)</f>
        <v>2259.1806785514659</v>
      </c>
      <c r="S4" s="255">
        <f>SUMIFS(CALCULATION!Q$3:Q$132,CALCULATION!$C$3:$C$132,RESULTS!$B4)</f>
        <v>11539.121562974999</v>
      </c>
      <c r="T4" s="255">
        <f>SUMIFS(CALCULATION!R$3:R$132,CALCULATION!$C$3:$C$132,RESULTS!$B4)</f>
        <v>16734.037437726554</v>
      </c>
      <c r="U4" s="287">
        <f>Q4/S4</f>
        <v>2.7861334131369223E-2</v>
      </c>
      <c r="V4" s="293">
        <f>R4/T4</f>
        <v>0.13500511678420105</v>
      </c>
    </row>
    <row r="5" spans="1:27" x14ac:dyDescent="0.25">
      <c r="A5" t="s">
        <v>57</v>
      </c>
      <c r="B5" t="s">
        <v>56</v>
      </c>
      <c r="C5">
        <v>3</v>
      </c>
      <c r="D5" s="255">
        <f>SUMIFS(CALCULATION!E$3:E$132,CALCULATION!$C$3:$C$132,RESULTS!$B5)</f>
        <v>9344.2469999999994</v>
      </c>
      <c r="E5" s="255">
        <f>SUMIFS(CALCULATION!F$3:F$132,CALCULATION!$C$3:$C$132,RESULTS!$B5)</f>
        <v>13877.590999999999</v>
      </c>
      <c r="F5" s="255">
        <f>SUMIFS(CALCULATION!G$3:G$132,CALCULATION!$C$3:$C$132,RESULTS!$B5)</f>
        <v>274.43451355346923</v>
      </c>
      <c r="G5" s="255">
        <f>SUMIFS(CALCULATION!H$3:H$132,CALCULATION!$C$3:$C$132,RESULTS!$B5)</f>
        <v>1231.6064864465307</v>
      </c>
      <c r="H5" s="255">
        <f>SUMIFS(CALCULATION!I$3:I$132,CALCULATION!$C$3:$C$132,RESULTS!$B5)</f>
        <v>9618.6815135534689</v>
      </c>
      <c r="I5" s="255">
        <f>SUMIFS(CALCULATION!J$3:J$132,CALCULATION!$C$3:$C$132,RESULTS!$B5)</f>
        <v>15109.19748644653</v>
      </c>
      <c r="J5" s="343">
        <f>H5+I5</f>
        <v>24727.879000000001</v>
      </c>
      <c r="K5" s="343">
        <f>F5+G5</f>
        <v>1506.0409999999999</v>
      </c>
      <c r="L5" s="346">
        <f>K5/J5</f>
        <v>6.0904576571245754E-2</v>
      </c>
      <c r="M5" s="411">
        <f>CALCULATION!K21</f>
        <v>2.8531406634762748E-2</v>
      </c>
      <c r="N5" s="411">
        <f>CALCULATION!L21</f>
        <v>8.1513693070153062E-2</v>
      </c>
      <c r="O5" s="255">
        <f>SUMIFS(CALCULATION!M$3:M$132,CALCULATION!$C$3:$C$132,RESULTS!$B5)</f>
        <v>8652.1769999999997</v>
      </c>
      <c r="P5" s="255">
        <f>SUMIFS(CALCULATION!N$3:N$132,CALCULATION!$C$3:$C$132,RESULTS!$B5)</f>
        <v>14220.150999999998</v>
      </c>
      <c r="Q5" s="255">
        <f>SUMIFS(CALCULATION!O$3:O$132,CALCULATION!$C$3:$C$132,RESULTS!$B5)</f>
        <v>254.54137608661046</v>
      </c>
      <c r="R5" s="255">
        <f>SUMIFS(CALCULATION!P$3:P$132,CALCULATION!$C$3:$C$132,RESULTS!$B5)</f>
        <v>1306.4636239133899</v>
      </c>
      <c r="S5" s="255">
        <f>SUMIFS(CALCULATION!Q$3:Q$132,CALCULATION!$C$3:$C$132,RESULTS!$B5)</f>
        <v>8906.7183760866101</v>
      </c>
      <c r="T5" s="255">
        <f>SUMIFS(CALCULATION!R$3:R$132,CALCULATION!$C$3:$C$132,RESULTS!$B5)</f>
        <v>15526.614623913389</v>
      </c>
      <c r="U5" s="287">
        <f>Q5/S5</f>
        <v>2.8578581396490679E-2</v>
      </c>
      <c r="V5" s="293">
        <f>R5/T5</f>
        <v>8.4143495253706749E-2</v>
      </c>
    </row>
    <row r="6" spans="1:27" x14ac:dyDescent="0.25">
      <c r="A6" s="60" t="s">
        <v>67</v>
      </c>
      <c r="B6" s="60" t="s">
        <v>66</v>
      </c>
      <c r="C6" s="61">
        <v>4</v>
      </c>
      <c r="D6" s="255">
        <f>SUMIFS(CALCULATION!E$3:E$132,CALCULATION!$C$3:$C$132,RESULTS!$B6)</f>
        <v>5009.6434759779468</v>
      </c>
      <c r="E6" s="255">
        <f>SUMIFS(CALCULATION!F$3:F$132,CALCULATION!$C$3:$C$132,RESULTS!$B6)</f>
        <v>10231.356524022052</v>
      </c>
      <c r="F6" s="255">
        <f>SUMIFS(CALCULATION!G$3:G$132,CALCULATION!$C$3:$C$132,RESULTS!$B6)</f>
        <v>250.36082474226802</v>
      </c>
      <c r="G6" s="255">
        <f>SUMIFS(CALCULATION!H$3:H$132,CALCULATION!$C$3:$C$132,RESULTS!$B6)</f>
        <v>1360.2938144329896</v>
      </c>
      <c r="H6" s="255">
        <f>SUMIFS(CALCULATION!I$3:I$132,CALCULATION!$C$3:$C$132,RESULTS!$B6)</f>
        <v>5260.0043007202148</v>
      </c>
      <c r="I6" s="255">
        <f>SUMIFS(CALCULATION!J$3:J$132,CALCULATION!$C$3:$C$132,RESULTS!$B6)</f>
        <v>11591.650338455041</v>
      </c>
      <c r="J6" s="343">
        <f t="shared" ref="J6" si="0">H6+I6</f>
        <v>16851.654639175256</v>
      </c>
      <c r="K6" s="343">
        <f t="shared" ref="K6" si="1">F6+G6</f>
        <v>1610.6546391752577</v>
      </c>
      <c r="L6" s="346">
        <f t="shared" ref="L6" si="2">K6/J6</f>
        <v>9.5578426787298873E-2</v>
      </c>
      <c r="M6" s="287">
        <f>CALCULATION!K25</f>
        <v>4.7597076053338572E-2</v>
      </c>
      <c r="N6" s="287">
        <f>CALCULATION!L25</f>
        <v>0.11735117733151812</v>
      </c>
      <c r="O6" s="255">
        <f>SUMIFS(CALCULATION!M$3:M$132,CALCULATION!$C$3:$C$132,RESULTS!$B6)</f>
        <v>5645.216357513732</v>
      </c>
      <c r="P6" s="255">
        <f>SUMIFS(CALCULATION!N$3:N$132,CALCULATION!$C$3:$C$132,RESULTS!$B6)</f>
        <v>10315.583729651089</v>
      </c>
      <c r="Q6" s="255">
        <f>SUMIFS(CALCULATION!O$3:O$132,CALCULATION!$C$3:$C$132,RESULTS!$B6)</f>
        <v>185.23840977068798</v>
      </c>
      <c r="R6" s="255">
        <f>SUMIFS(CALCULATION!P$3:P$132,CALCULATION!$C$3:$C$132,RESULTS!$B6)</f>
        <v>1019.1615154536393</v>
      </c>
      <c r="S6" s="255">
        <f>SUMIFS(CALCULATION!Q$3:Q$132,CALCULATION!$C$3:$C$132,RESULTS!$B6)</f>
        <v>5830.4547672844201</v>
      </c>
      <c r="T6" s="255">
        <f>SUMIFS(CALCULATION!R$3:R$132,CALCULATION!$C$3:$C$132,RESULTS!$B6)</f>
        <v>11334.745245104728</v>
      </c>
      <c r="U6" s="287">
        <f t="shared" ref="U6:V7" si="3">Q6/S6</f>
        <v>3.1770833865325435E-2</v>
      </c>
      <c r="V6" s="293">
        <f t="shared" si="3"/>
        <v>8.9914814441356475E-2</v>
      </c>
    </row>
    <row r="7" spans="1:27" x14ac:dyDescent="0.25">
      <c r="A7" s="62" t="s">
        <v>117</v>
      </c>
      <c r="B7" s="62" t="s">
        <v>110</v>
      </c>
      <c r="C7" s="63">
        <v>5</v>
      </c>
      <c r="D7" s="255">
        <f>SUMIFS(CALCULATION!E$3:E$132,CALCULATION!$C$3:$C$132,RESULTS!$B7)</f>
        <v>13011.30553525884</v>
      </c>
      <c r="E7" s="255">
        <f>SUMIFS(CALCULATION!F$3:F$132,CALCULATION!$C$3:$C$132,RESULTS!$B7)</f>
        <v>18190.194464741158</v>
      </c>
      <c r="F7" s="255">
        <f>SUMIFS(CALCULATION!G$3:G$132,CALCULATION!$C$3:$C$132,RESULTS!$B7)</f>
        <v>342.96566344990447</v>
      </c>
      <c r="G7" s="255">
        <f>SUMIFS(CALCULATION!H$3:H$132,CALCULATION!$C$3:$C$132,RESULTS!$B7)</f>
        <v>1380.4650514662474</v>
      </c>
      <c r="H7" s="255">
        <f>SUMIFS(CALCULATION!I$3:I$132,CALCULATION!$C$3:$C$132,RESULTS!$B7)</f>
        <v>13354.271198708744</v>
      </c>
      <c r="I7" s="255">
        <f>SUMIFS(CALCULATION!J$3:J$132,CALCULATION!$C$3:$C$132,RESULTS!$B7)</f>
        <v>19570.659516207405</v>
      </c>
      <c r="J7" s="343">
        <f t="shared" ref="J7:J20" si="4">H7+I7</f>
        <v>32924.930714916147</v>
      </c>
      <c r="K7" s="343">
        <f t="shared" ref="K7:K20" si="5">F7+G7</f>
        <v>1723.4307149161518</v>
      </c>
      <c r="L7" s="346">
        <f t="shared" ref="L7:L20" si="6">K7/J7</f>
        <v>5.2344247276893352E-2</v>
      </c>
      <c r="M7" s="287">
        <f>CALCULATION!K11</f>
        <v>2.589502868675941E-2</v>
      </c>
      <c r="N7" s="287">
        <f>CALCULATION!L11</f>
        <v>7.1376180721105256E-2</v>
      </c>
      <c r="O7" s="255">
        <f>SUMIFS(CALCULATION!M$3:M$132,CALCULATION!$C$3:$C$132,RESULTS!$B7)</f>
        <v>13412.452762082605</v>
      </c>
      <c r="P7" s="255">
        <f>SUMIFS(CALCULATION!N$3:N$132,CALCULATION!$C$3:$C$132,RESULTS!$B7)</f>
        <v>17353.612792168315</v>
      </c>
      <c r="Q7" s="255">
        <f>SUMIFS(CALCULATION!O$3:O$132,CALCULATION!$C$3:$C$132,RESULTS!$B7)</f>
        <v>539.33436103126007</v>
      </c>
      <c r="R7" s="255">
        <f>SUMIFS(CALCULATION!P$3:P$132,CALCULATION!$C$3:$C$132,RESULTS!$B7)</f>
        <v>2183.8717360816008</v>
      </c>
      <c r="S7" s="255">
        <f>SUMIFS(CALCULATION!Q$3:Q$132,CALCULATION!$C$3:$C$132,RESULTS!$B7)</f>
        <v>13951.787123113865</v>
      </c>
      <c r="T7" s="255">
        <f>SUMIFS(CALCULATION!R$3:R$132,CALCULATION!$C$3:$C$132,RESULTS!$B7)</f>
        <v>19537.484528249919</v>
      </c>
      <c r="U7" s="287">
        <f t="shared" si="3"/>
        <v>3.8657009046371357E-2</v>
      </c>
      <c r="V7" s="293">
        <f t="shared" si="3"/>
        <v>0.11177855229642618</v>
      </c>
    </row>
    <row r="8" spans="1:27" s="380" customFormat="1" x14ac:dyDescent="0.25">
      <c r="A8" s="380" t="s">
        <v>1263</v>
      </c>
      <c r="B8" s="380" t="s">
        <v>74</v>
      </c>
      <c r="C8" s="380">
        <v>6</v>
      </c>
      <c r="D8" s="255">
        <f>SUMIFS(CALCULATION!E$3:E$132,CALCULATION!$C$3:$C$132,RESULTS!$B8)</f>
        <v>7689.6</v>
      </c>
      <c r="E8" s="255">
        <f>SUMIFS(CALCULATION!F$3:F$132,CALCULATION!$C$3:$C$132,RESULTS!$B8)</f>
        <v>17836.400000000001</v>
      </c>
      <c r="F8" s="255">
        <f>SUMIFS(CALCULATION!G$3:G$132,CALCULATION!$C$3:$C$132,RESULTS!$B8)</f>
        <v>301.01877863231573</v>
      </c>
      <c r="G8" s="255">
        <f>SUMIFS(CALCULATION!H$3:H$132,CALCULATION!$C$3:$C$132,RESULTS!$B8)</f>
        <v>1981.5971087352893</v>
      </c>
      <c r="H8" s="255">
        <f>SUMIFS(CALCULATION!I$3:I$132,CALCULATION!$C$3:$C$132,RESULTS!$B8)</f>
        <v>7990.6187786323153</v>
      </c>
      <c r="I8" s="255">
        <f>SUMIFS(CALCULATION!J$3:J$132,CALCULATION!$C$3:$C$132,RESULTS!$B8)</f>
        <v>19817.99710873529</v>
      </c>
      <c r="J8" s="343">
        <f t="shared" si="4"/>
        <v>27808.615887367603</v>
      </c>
      <c r="K8" s="343">
        <f t="shared" si="5"/>
        <v>2282.615887367605</v>
      </c>
      <c r="L8" s="346">
        <f t="shared" si="6"/>
        <v>8.2083045650772957E-2</v>
      </c>
      <c r="M8" s="412">
        <f>CALCULATION!K24+CALCULATION!K23</f>
        <v>8.8478180676975882E-2</v>
      </c>
      <c r="N8" s="412">
        <f>CALCULATION!L24+CALCULATION!L23</f>
        <v>0.19112498027072394</v>
      </c>
      <c r="O8" s="255">
        <f>SUMIFS(CALCULATION!M$3:M$132,CALCULATION!$C$3:$C$132,RESULTS!$B8)</f>
        <v>7733.0519999999997</v>
      </c>
      <c r="P8" s="255">
        <f>SUMIFS(CALCULATION!N$3:N$132,CALCULATION!$C$3:$C$132,RESULTS!$B8)</f>
        <v>15701.534</v>
      </c>
      <c r="Q8" s="255">
        <f>SUMIFS(CALCULATION!O$3:O$132,CALCULATION!$C$3:$C$132,RESULTS!$B8)</f>
        <v>708.15895700965427</v>
      </c>
      <c r="R8" s="255">
        <f>SUMIFS(CALCULATION!P$3:P$132,CALCULATION!$C$3:$C$132,RESULTS!$B8)</f>
        <v>4461.1410429903463</v>
      </c>
      <c r="S8" s="255">
        <f>SUMIFS(CALCULATION!Q$3:Q$132,CALCULATION!$C$3:$C$132,RESULTS!$B8)</f>
        <v>8441.2109570096545</v>
      </c>
      <c r="T8" s="255">
        <f>SUMIFS(CALCULATION!R$3:R$132,CALCULATION!$C$3:$C$132,RESULTS!$B8)</f>
        <v>20162.675042990348</v>
      </c>
      <c r="U8" s="287">
        <f t="shared" ref="U8:U9" si="7">Q8/S8</f>
        <v>8.3893052858913922E-2</v>
      </c>
      <c r="V8" s="293">
        <f t="shared" ref="V8:V9" si="8">R8/T8</f>
        <v>0.22125739930234523</v>
      </c>
    </row>
    <row r="9" spans="1:27" s="380" customFormat="1" x14ac:dyDescent="0.25">
      <c r="A9" s="380" t="s">
        <v>104</v>
      </c>
      <c r="B9" s="380" t="s">
        <v>1262</v>
      </c>
      <c r="C9" s="380">
        <v>7</v>
      </c>
      <c r="D9" s="255">
        <f>SUMIFS(CALCULATION!E$3:E$132,CALCULATION!$C$3:$C$132,RESULTS!$B9)</f>
        <v>5954.4867408408163</v>
      </c>
      <c r="E9" s="255">
        <f>SUMIFS(CALCULATION!F$3:F$132,CALCULATION!$C$3:$C$132,RESULTS!$B9)</f>
        <v>6938.6922591591838</v>
      </c>
      <c r="F9" s="255">
        <f>SUMIFS(CALCULATION!G$3:G$132,CALCULATION!$C$3:$C$132,RESULTS!$B9)</f>
        <v>144.55972577335834</v>
      </c>
      <c r="G9" s="255">
        <f>SUMIFS(CALCULATION!H$3:H$132,CALCULATION!$C$3:$C$132,RESULTS!$B9)</f>
        <v>495.83213847073119</v>
      </c>
      <c r="H9" s="255">
        <f>SUMIFS(CALCULATION!I$3:I$132,CALCULATION!$C$3:$C$132,RESULTS!$B9)</f>
        <v>6099.0464666141743</v>
      </c>
      <c r="I9" s="255">
        <f>SUMIFS(CALCULATION!J$3:J$132,CALCULATION!$C$3:$C$132,RESULTS!$B9)</f>
        <v>7434.5243976299143</v>
      </c>
      <c r="J9" s="343">
        <f t="shared" si="4"/>
        <v>13533.570864244088</v>
      </c>
      <c r="K9" s="343">
        <f t="shared" si="5"/>
        <v>640.39186424408956</v>
      </c>
      <c r="L9" s="346">
        <f t="shared" si="6"/>
        <v>4.7318765362659401E-2</v>
      </c>
      <c r="M9" s="412">
        <f>CALCULATION!K8+CALCULATION!K9+CALCULATION!K10</f>
        <v>7.6148876503108101E-2</v>
      </c>
      <c r="N9" s="412">
        <f>CALCULATION!L8+CALCULATION!L9+CALCULATION!L10</f>
        <v>0.20694562388058049</v>
      </c>
      <c r="O9" s="255">
        <f>SUMIFS(CALCULATION!M$3:M$132,CALCULATION!$C$3:$C$132,RESULTS!$B9)</f>
        <v>6333.4553565033448</v>
      </c>
      <c r="P9" s="255">
        <f>SUMIFS(CALCULATION!N$3:N$132,CALCULATION!$C$3:$C$132,RESULTS!$B9)</f>
        <v>6744.3393906017964</v>
      </c>
      <c r="Q9" s="255">
        <f>SUMIFS(CALCULATION!O$3:O$132,CALCULATION!$C$3:$C$132,RESULTS!$B9)</f>
        <v>211.18877916059623</v>
      </c>
      <c r="R9" s="255">
        <f>SUMIFS(CALCULATION!P$3:P$132,CALCULATION!$C$3:$C$132,RESULTS!$B9)</f>
        <v>625.68449129816247</v>
      </c>
      <c r="S9" s="255">
        <f>SUMIFS(CALCULATION!Q$3:Q$132,CALCULATION!$C$3:$C$132,RESULTS!$B9)</f>
        <v>6544.6441356639416</v>
      </c>
      <c r="T9" s="255">
        <f>SUMIFS(CALCULATION!R$3:R$132,CALCULATION!$C$3:$C$132,RESULTS!$B9)</f>
        <v>7370.0238818999587</v>
      </c>
      <c r="U9" s="287">
        <f t="shared" si="7"/>
        <v>3.2268947674291157E-2</v>
      </c>
      <c r="V9" s="293">
        <f t="shared" si="8"/>
        <v>8.4895856692510999E-2</v>
      </c>
    </row>
    <row r="10" spans="1:27" x14ac:dyDescent="0.25">
      <c r="A10" s="371" t="s">
        <v>125</v>
      </c>
      <c r="B10" s="371" t="s">
        <v>121</v>
      </c>
      <c r="C10" s="372">
        <v>8</v>
      </c>
      <c r="D10" s="255">
        <f>SUMIFS(CALCULATION!E$3:E$132,CALCULATION!$C$3:$C$132,RESULTS!$B10)</f>
        <v>5578.1730148223542</v>
      </c>
      <c r="E10" s="255">
        <f>SUMIFS(CALCULATION!F$3:F$132,CALCULATION!$C$3:$C$132,RESULTS!$B10)</f>
        <v>7558.7760361833725</v>
      </c>
      <c r="F10" s="255">
        <f>SUMIFS(CALCULATION!G$3:G$132,CALCULATION!$C$3:$C$132,RESULTS!$B10)</f>
        <v>179.34847085732088</v>
      </c>
      <c r="G10" s="255">
        <f>SUMIFS(CALCULATION!H$3:H$132,CALCULATION!$C$3:$C$132,RESULTS!$B10)</f>
        <v>581.86575616139089</v>
      </c>
      <c r="H10" s="255">
        <f>SUMIFS(CALCULATION!I$3:I$132,CALCULATION!$C$3:$C$132,RESULTS!$B10)</f>
        <v>5757.5214856796756</v>
      </c>
      <c r="I10" s="255">
        <f>SUMIFS(CALCULATION!J$3:J$132,CALCULATION!$C$3:$C$132,RESULTS!$B10)</f>
        <v>8140.6417923447643</v>
      </c>
      <c r="J10" s="376">
        <f t="shared" si="4"/>
        <v>13898.16327802444</v>
      </c>
      <c r="K10" s="376">
        <f t="shared" si="5"/>
        <v>761.21422701871177</v>
      </c>
      <c r="L10" s="370">
        <f t="shared" si="6"/>
        <v>5.4770850780140989E-2</v>
      </c>
      <c r="M10" s="377">
        <f>F10/H10</f>
        <v>3.1150291197940494E-2</v>
      </c>
      <c r="N10" s="377">
        <f>G10/I10</f>
        <v>7.1476644102994619E-2</v>
      </c>
      <c r="O10" s="255">
        <f>SUMIFS(CALCULATION!M$3:M$132,CALCULATION!$C$3:$C$132,RESULTS!$B10)</f>
        <v>5683.8476024227311</v>
      </c>
      <c r="P10" s="255">
        <f>SUMIFS(CALCULATION!N$3:N$132,CALCULATION!$C$3:$C$132,RESULTS!$B10)</f>
        <v>6866.7355098947528</v>
      </c>
      <c r="Q10" s="255">
        <f>SUMIFS(CALCULATION!O$3:O$132,CALCULATION!$C$3:$C$132,RESULTS!$B10)</f>
        <v>317.01364202203479</v>
      </c>
      <c r="R10" s="255">
        <f>SUMIFS(CALCULATION!P$3:P$132,CALCULATION!$C$3:$C$132,RESULTS!$B10)</f>
        <v>1133.6434563623216</v>
      </c>
      <c r="S10" s="255">
        <f>SUMIFS(CALCULATION!Q$3:Q$132,CALCULATION!$C$3:$C$132,RESULTS!$B10)</f>
        <v>6000.8612444447663</v>
      </c>
      <c r="T10" s="255">
        <f>SUMIFS(CALCULATION!R$3:R$132,CALCULATION!$C$3:$C$132,RESULTS!$B10)</f>
        <v>8000.3789662570744</v>
      </c>
      <c r="U10" s="378">
        <f t="shared" ref="U10:V15" si="9">Q10/S10</f>
        <v>5.2828024029968501E-2</v>
      </c>
      <c r="V10" s="379">
        <f t="shared" si="9"/>
        <v>0.14169871966611219</v>
      </c>
    </row>
    <row r="11" spans="1:27" x14ac:dyDescent="0.25">
      <c r="A11" s="381" t="s">
        <v>126</v>
      </c>
      <c r="B11" s="381" t="s">
        <v>123</v>
      </c>
      <c r="C11" s="382">
        <v>6</v>
      </c>
      <c r="D11" s="255">
        <f>SUMIFS(CALCULATION!E$3:E$132,CALCULATION!$C$3:$C$132,RESULTS!$B11)</f>
        <v>11103.520242299248</v>
      </c>
      <c r="E11" s="255">
        <f>SUMIFS(CALCULATION!F$3:F$132,CALCULATION!$C$3:$C$132,RESULTS!$B11)</f>
        <v>24398.641716807771</v>
      </c>
      <c r="F11" s="255">
        <f>SUMIFS(CALCULATION!G$3:G$132,CALCULATION!$C$3:$C$132,RESULTS!$B11)</f>
        <v>350.61609664188336</v>
      </c>
      <c r="G11" s="255">
        <f>SUMIFS(CALCULATION!H$3:H$132,CALCULATION!$C$3:$C$132,RESULTS!$B11)</f>
        <v>2232.8935691943389</v>
      </c>
      <c r="H11" s="255">
        <f>SUMIFS(CALCULATION!I$3:I$132,CALCULATION!$C$3:$C$132,RESULTS!$B11)</f>
        <v>11454.136338941129</v>
      </c>
      <c r="I11" s="255">
        <f>SUMIFS(CALCULATION!J$3:J$132,CALCULATION!$C$3:$C$132,RESULTS!$B11)</f>
        <v>26631.535286002112</v>
      </c>
      <c r="J11" s="376">
        <f t="shared" si="4"/>
        <v>38085.671624943243</v>
      </c>
      <c r="K11" s="376">
        <f t="shared" si="5"/>
        <v>2583.5096658362222</v>
      </c>
      <c r="L11" s="370">
        <f t="shared" si="6"/>
        <v>6.7834163232773817E-2</v>
      </c>
      <c r="M11" s="377">
        <f>F11/H11</f>
        <v>3.0610435066140994E-2</v>
      </c>
      <c r="N11" s="377">
        <f>G11/I11</f>
        <v>8.3843967132002983E-2</v>
      </c>
      <c r="O11" s="255">
        <f>SUMIFS(CALCULATION!M$3:M$132,CALCULATION!$C$3:$C$132,RESULTS!$B11)</f>
        <v>11542.181362447627</v>
      </c>
      <c r="P11" s="255">
        <f>SUMIFS(CALCULATION!N$3:N$132,CALCULATION!$C$3:$C$132,RESULTS!$B11)</f>
        <v>23312.306792407933</v>
      </c>
      <c r="Q11" s="255">
        <f>SUMIFS(CALCULATION!O$3:O$132,CALCULATION!$C$3:$C$132,RESULTS!$B11)</f>
        <v>409.66755789246622</v>
      </c>
      <c r="R11" s="255">
        <f>SUMIFS(CALCULATION!P$3:P$132,CALCULATION!$C$3:$C$132,RESULTS!$B11)</f>
        <v>2375.4081483443888</v>
      </c>
      <c r="S11" s="255">
        <f>SUMIFS(CALCULATION!Q$3:Q$132,CALCULATION!$C$3:$C$132,RESULTS!$B11)</f>
        <v>11951.848920340091</v>
      </c>
      <c r="T11" s="255">
        <f>SUMIFS(CALCULATION!R$3:R$132,CALCULATION!$C$3:$C$132,RESULTS!$B11)</f>
        <v>25687.714940752321</v>
      </c>
      <c r="U11" s="378">
        <f t="shared" si="9"/>
        <v>3.4276500700680633E-2</v>
      </c>
      <c r="V11" s="379">
        <f t="shared" si="9"/>
        <v>9.2472536145125087E-2</v>
      </c>
    </row>
    <row r="12" spans="1:27" x14ac:dyDescent="0.25">
      <c r="A12" s="76" t="s">
        <v>21</v>
      </c>
      <c r="B12" s="76" t="s">
        <v>21</v>
      </c>
      <c r="C12" s="77">
        <v>10</v>
      </c>
      <c r="D12" s="255">
        <f>SUMIFS(CALCULATION!E$3:E$132,CALCULATION!$C$3:$C$132,RESULTS!$B12)</f>
        <v>51787</v>
      </c>
      <c r="E12" s="255">
        <f>SUMIFS(CALCULATION!F$3:F$132,CALCULATION!$C$3:$C$132,RESULTS!$B12)</f>
        <v>94259</v>
      </c>
      <c r="F12" s="255">
        <f>SUMIFS(CALCULATION!G$3:G$132,CALCULATION!$C$3:$C$132,RESULTS!$B12)</f>
        <v>1200.7616233867204</v>
      </c>
      <c r="G12" s="255">
        <f>SUMIFS(CALCULATION!H$3:H$132,CALCULATION!$C$3:$C$132,RESULTS!$B12)</f>
        <v>5877.2383766132789</v>
      </c>
      <c r="H12" s="255">
        <f>SUMIFS(CALCULATION!I$3:I$132,CALCULATION!$C$3:$C$132,RESULTS!$B12)</f>
        <v>52987.761623386723</v>
      </c>
      <c r="I12" s="255">
        <f>SUMIFS(CALCULATION!J$3:J$132,CALCULATION!$C$3:$C$132,RESULTS!$B12)</f>
        <v>100136.23837661328</v>
      </c>
      <c r="J12" s="343">
        <f t="shared" si="4"/>
        <v>153124</v>
      </c>
      <c r="K12" s="343">
        <f t="shared" si="5"/>
        <v>7077.9999999999991</v>
      </c>
      <c r="L12" s="346">
        <f t="shared" si="6"/>
        <v>4.6223975340247116E-2</v>
      </c>
      <c r="M12" s="287">
        <f>CALCULATION!K35</f>
        <v>2.2661112426699513E-2</v>
      </c>
      <c r="N12" s="287">
        <f>CALCULATION!L35</f>
        <v>5.8692422162982927E-2</v>
      </c>
      <c r="O12" s="255">
        <f>SUMIFS(CALCULATION!M$3:M$132,CALCULATION!$C$3:$C$132,RESULTS!$B12)</f>
        <v>49311.226380729357</v>
      </c>
      <c r="P12" s="255">
        <f>SUMIFS(CALCULATION!N$3:N$132,CALCULATION!$C$3:$C$132,RESULTS!$B12)</f>
        <v>89752.773619270636</v>
      </c>
      <c r="Q12" s="255">
        <f>SUMIFS(CALCULATION!O$3:O$132,CALCULATION!$C$3:$C$132,RESULTS!$B12)</f>
        <v>2515.0171046493547</v>
      </c>
      <c r="R12" s="255">
        <f>SUMIFS(CALCULATION!P$3:P$132,CALCULATION!$C$3:$C$132,RESULTS!$B12)</f>
        <v>12309.982895350646</v>
      </c>
      <c r="S12" s="255">
        <f>SUMIFS(CALCULATION!Q$3:Q$132,CALCULATION!$C$3:$C$132,RESULTS!$B12)</f>
        <v>51826.243485378713</v>
      </c>
      <c r="T12" s="255">
        <f>SUMIFS(CALCULATION!R$3:R$132,CALCULATION!$C$3:$C$132,RESULTS!$B12)</f>
        <v>102062.75651462129</v>
      </c>
      <c r="U12" s="292">
        <f t="shared" si="9"/>
        <v>4.8527868035793384E-2</v>
      </c>
      <c r="V12" s="293">
        <f t="shared" si="9"/>
        <v>0.12061189914645451</v>
      </c>
    </row>
    <row r="13" spans="1:27" x14ac:dyDescent="0.25">
      <c r="A13" s="386" t="s">
        <v>1251</v>
      </c>
      <c r="B13" s="386" t="s">
        <v>1252</v>
      </c>
      <c r="C13" s="387">
        <v>11</v>
      </c>
      <c r="D13" s="255">
        <f>SUMIFS(CALCULATION!E$3:E$132,CALCULATION!$C$3:$C$132,RESULTS!$B13)</f>
        <v>62691.780589714712</v>
      </c>
      <c r="E13" s="255">
        <f>SUMIFS(CALCULATION!F$3:F$132,CALCULATION!$C$3:$C$132,RESULTS!$B13)</f>
        <v>148241.65608772953</v>
      </c>
      <c r="F13" s="255">
        <f>SUMIFS(CALCULATION!G$3:G$132,CALCULATION!$C$3:$C$132,RESULTS!$B13)</f>
        <v>2493.4421908507516</v>
      </c>
      <c r="G13" s="255">
        <f>SUMIFS(CALCULATION!H$3:H$132,CALCULATION!$C$3:$C$132,RESULTS!$B13)</f>
        <v>8961.8707957738879</v>
      </c>
      <c r="H13" s="255">
        <f>SUMIFS(CALCULATION!I$3:I$132,CALCULATION!$C$3:$C$132,RESULTS!$B13)</f>
        <v>65185.222780565477</v>
      </c>
      <c r="I13" s="255">
        <f>SUMIFS(CALCULATION!J$3:J$132,CALCULATION!$C$3:$C$132,RESULTS!$B13)</f>
        <v>157203.52688350342</v>
      </c>
      <c r="J13" s="393">
        <f t="shared" si="4"/>
        <v>222388.74966406889</v>
      </c>
      <c r="K13" s="393">
        <f t="shared" si="5"/>
        <v>11455.31298662464</v>
      </c>
      <c r="L13" s="346">
        <f t="shared" si="6"/>
        <v>5.1510307980635509E-2</v>
      </c>
      <c r="M13" s="394">
        <f>F13/H13</f>
        <v>3.8251647911743493E-2</v>
      </c>
      <c r="N13" s="394">
        <f>G13/I13</f>
        <v>5.7008077194191285E-2</v>
      </c>
      <c r="O13" s="255">
        <f>SUMIFS(CALCULATION!M$3:M$132,CALCULATION!$C$3:$C$132,RESULTS!$B13)</f>
        <v>50374.873989134721</v>
      </c>
      <c r="P13" s="255">
        <f>SUMIFS(CALCULATION!N$3:N$132,CALCULATION!$C$3:$C$132,RESULTS!$B13)</f>
        <v>161029.03206046039</v>
      </c>
      <c r="Q13" s="255">
        <f>SUMIFS(CALCULATION!O$3:O$132,CALCULATION!$C$3:$C$132,RESULTS!$B13)</f>
        <v>1807.0405233816421</v>
      </c>
      <c r="R13" s="255">
        <f>SUMIFS(CALCULATION!P$3:P$132,CALCULATION!$C$3:$C$132,RESULTS!$B13)</f>
        <v>9921.6913326211343</v>
      </c>
      <c r="S13" s="255">
        <f>SUMIFS(CALCULATION!Q$3:Q$132,CALCULATION!$C$3:$C$132,RESULTS!$B13)</f>
        <v>52181.914512516356</v>
      </c>
      <c r="T13" s="255">
        <f>SUMIFS(CALCULATION!R$3:R$132,CALCULATION!$C$3:$C$132,RESULTS!$B13)</f>
        <v>170950.72339308151</v>
      </c>
      <c r="U13" s="413">
        <f>Q13/S13</f>
        <v>3.462963251277807E-2</v>
      </c>
      <c r="V13" s="414">
        <f>R13/T13</f>
        <v>5.8038311483522342E-2</v>
      </c>
      <c r="W13" s="415" t="s">
        <v>1265</v>
      </c>
      <c r="X13" s="415"/>
      <c r="Y13" s="415"/>
      <c r="Z13" s="415"/>
      <c r="AA13" s="415"/>
    </row>
    <row r="14" spans="1:27" x14ac:dyDescent="0.25">
      <c r="A14" s="78" t="s">
        <v>24</v>
      </c>
      <c r="B14" s="78" t="s">
        <v>101</v>
      </c>
      <c r="C14" s="79">
        <v>12</v>
      </c>
      <c r="D14" s="255">
        <f>SUMIFS(CALCULATION!E$3:E$132,CALCULATION!$C$3:$C$132,RESULTS!$B14)</f>
        <v>17536.892244243383</v>
      </c>
      <c r="E14" s="255">
        <f>SUMIFS(CALCULATION!F$3:F$132,CALCULATION!$C$3:$C$132,RESULTS!$B14)</f>
        <v>73249.126755756617</v>
      </c>
      <c r="F14" s="255">
        <f>SUMIFS(CALCULATION!G$3:G$132,CALCULATION!$C$3:$C$132,RESULTS!$B14)</f>
        <v>1087.948515476726</v>
      </c>
      <c r="G14" s="255">
        <f>SUMIFS(CALCULATION!H$3:H$132,CALCULATION!$C$3:$C$132,RESULTS!$B14)</f>
        <v>6972.0514845232728</v>
      </c>
      <c r="H14" s="255">
        <f>SUMIFS(CALCULATION!I$3:I$132,CALCULATION!$C$3:$C$132,RESULTS!$B14)</f>
        <v>18624.840759720108</v>
      </c>
      <c r="I14" s="255">
        <f>SUMIFS(CALCULATION!J$3:J$132,CALCULATION!$C$3:$C$132,RESULTS!$B14)</f>
        <v>80221.178240279885</v>
      </c>
      <c r="J14" s="343">
        <f t="shared" si="4"/>
        <v>98846.019</v>
      </c>
      <c r="K14" s="343">
        <f t="shared" si="5"/>
        <v>8059.9999999999991</v>
      </c>
      <c r="L14" s="346">
        <f t="shared" si="6"/>
        <v>8.1540967269506312E-2</v>
      </c>
      <c r="M14" s="287">
        <f>CALCULATION!K36</f>
        <v>5.8413842540314724E-2</v>
      </c>
      <c r="N14" s="287">
        <f>CALCULATION!L36</f>
        <v>8.691036005031566E-2</v>
      </c>
      <c r="O14" s="255">
        <f>SUMIFS(CALCULATION!M$3:M$132,CALCULATION!$C$3:$C$132,RESULTS!$B14)</f>
        <v>17904.534860818301</v>
      </c>
      <c r="P14" s="255">
        <f>SUMIFS(CALCULATION!N$3:N$132,CALCULATION!$C$3:$C$132,RESULTS!$B14)</f>
        <v>74784.718139181685</v>
      </c>
      <c r="Q14" s="255">
        <f>SUMIFS(CALCULATION!O$3:O$132,CALCULATION!$C$3:$C$132,RESULTS!$B14)</f>
        <v>1327.0027897518421</v>
      </c>
      <c r="R14" s="255">
        <f>SUMIFS(CALCULATION!P$3:P$132,CALCULATION!$C$3:$C$132,RESULTS!$B14)</f>
        <v>7093.9572102481579</v>
      </c>
      <c r="S14" s="255">
        <f>SUMIFS(CALCULATION!Q$3:Q$132,CALCULATION!$C$3:$C$132,RESULTS!$B14)</f>
        <v>19231.537650570142</v>
      </c>
      <c r="T14" s="255">
        <f>SUMIFS(CALCULATION!R$3:R$132,CALCULATION!$C$3:$C$132,RESULTS!$B14)</f>
        <v>81878.675349429846</v>
      </c>
      <c r="U14" s="292">
        <f t="shared" si="9"/>
        <v>6.9001387921391794E-2</v>
      </c>
      <c r="V14" s="293">
        <f t="shared" si="9"/>
        <v>8.6639862943234044E-2</v>
      </c>
    </row>
    <row r="15" spans="1:27" x14ac:dyDescent="0.25">
      <c r="A15" s="80" t="s">
        <v>109</v>
      </c>
      <c r="B15" s="80" t="s">
        <v>86</v>
      </c>
      <c r="C15" s="81">
        <v>13</v>
      </c>
      <c r="D15" s="255">
        <f>SUMIFS(CALCULATION!E$3:E$132,CALCULATION!$C$3:$C$132,RESULTS!$B15)</f>
        <v>28093</v>
      </c>
      <c r="E15" s="255">
        <f>SUMIFS(CALCULATION!F$3:F$132,CALCULATION!$C$3:$C$132,RESULTS!$B15)</f>
        <v>42477</v>
      </c>
      <c r="F15" s="255">
        <f>SUMIFS(CALCULATION!G$3:G$132,CALCULATION!$C$3:$C$132,RESULTS!$B15)</f>
        <v>901.42435897435905</v>
      </c>
      <c r="G15" s="255">
        <f>SUMIFS(CALCULATION!H$3:H$132,CALCULATION!$C$3:$C$132,RESULTS!$B15)</f>
        <v>3686.5756410256413</v>
      </c>
      <c r="H15" s="255">
        <f>SUMIFS(CALCULATION!I$3:I$132,CALCULATION!$C$3:$C$132,RESULTS!$B15)</f>
        <v>28994.42435897436</v>
      </c>
      <c r="I15" s="255">
        <f>SUMIFS(CALCULATION!J$3:J$132,CALCULATION!$C$3:$C$132,RESULTS!$B15)</f>
        <v>46163.575641025644</v>
      </c>
      <c r="J15" s="343">
        <f t="shared" si="4"/>
        <v>75158</v>
      </c>
      <c r="K15" s="343">
        <f t="shared" si="5"/>
        <v>4588</v>
      </c>
      <c r="L15" s="346">
        <f t="shared" si="6"/>
        <v>6.1044732430346735E-2</v>
      </c>
      <c r="M15" s="287">
        <f>CALCULATION!K37</f>
        <v>3.1089575975504751E-2</v>
      </c>
      <c r="N15" s="287">
        <f>CALCULATION!L37</f>
        <v>7.9858970840841356E-2</v>
      </c>
      <c r="O15" s="255">
        <f>SUMIFS(CALCULATION!M$3:M$132,CALCULATION!$C$3:$C$132,RESULTS!$B15)</f>
        <v>29429.684000000001</v>
      </c>
      <c r="P15" s="255">
        <f>SUMIFS(CALCULATION!N$3:N$132,CALCULATION!$C$3:$C$132,RESULTS!$B15)</f>
        <v>40373.916000000005</v>
      </c>
      <c r="Q15" s="255">
        <f>SUMIFS(CALCULATION!O$3:O$132,CALCULATION!$C$3:$C$132,RESULTS!$B15)</f>
        <v>941.59500000000003</v>
      </c>
      <c r="R15" s="255">
        <f>SUMIFS(CALCULATION!P$3:P$132,CALCULATION!$C$3:$C$132,RESULTS!$B15)</f>
        <v>3220.058</v>
      </c>
      <c r="S15" s="255">
        <f>SUMIFS(CALCULATION!Q$3:Q$132,CALCULATION!$C$3:$C$132,RESULTS!$B15)</f>
        <v>30371.279000000002</v>
      </c>
      <c r="T15" s="255">
        <f>SUMIFS(CALCULATION!R$3:R$132,CALCULATION!$C$3:$C$132,RESULTS!$B15)</f>
        <v>43593.974000000002</v>
      </c>
      <c r="U15" s="292">
        <f t="shared" si="9"/>
        <v>3.1002810253726882E-2</v>
      </c>
      <c r="V15" s="293">
        <f t="shared" si="9"/>
        <v>7.3864750206072055E-2</v>
      </c>
    </row>
    <row r="16" spans="1:27" s="40" customFormat="1" x14ac:dyDescent="0.25">
      <c r="A16" s="82" t="s">
        <v>17</v>
      </c>
      <c r="B16" s="82" t="s">
        <v>16</v>
      </c>
      <c r="C16" s="83">
        <v>14</v>
      </c>
      <c r="D16" s="255">
        <f>SUMIFS(CALCULATION!E$3:E$132,CALCULATION!$C$3:$C$132,RESULTS!$B16)</f>
        <v>103665.09763745977</v>
      </c>
      <c r="E16" s="255">
        <f>SUMIFS(CALCULATION!F$3:F$132,CALCULATION!$C$3:$C$132,RESULTS!$B16)</f>
        <v>266334.90236254025</v>
      </c>
      <c r="F16" s="255">
        <f>SUMIFS(CALCULATION!G$3:G$132,CALCULATION!$C$3:$C$132,RESULTS!$B16)</f>
        <v>2245.2773705260374</v>
      </c>
      <c r="G16" s="255">
        <f>SUMIFS(CALCULATION!H$3:H$132,CALCULATION!$C$3:$C$132,RESULTS!$B16)</f>
        <v>14388.722629473963</v>
      </c>
      <c r="H16" s="255">
        <f>SUMIFS(CALCULATION!I$3:I$132,CALCULATION!$C$3:$C$132,RESULTS!$B16)</f>
        <v>105910.3750079858</v>
      </c>
      <c r="I16" s="255">
        <f>SUMIFS(CALCULATION!J$3:J$132,CALCULATION!$C$3:$C$132,RESULTS!$B16)</f>
        <v>280723.6249920142</v>
      </c>
      <c r="J16" s="343">
        <f t="shared" si="4"/>
        <v>386634</v>
      </c>
      <c r="K16" s="343">
        <f t="shared" si="5"/>
        <v>16634</v>
      </c>
      <c r="L16" s="346">
        <f t="shared" si="6"/>
        <v>4.302260018518806E-2</v>
      </c>
      <c r="M16" s="292">
        <f>CALCULATION!K38</f>
        <v>2.1199786804236509E-2</v>
      </c>
      <c r="N16" s="292">
        <f>CALCULATION!L38</f>
        <v>5.1255830818953275E-2</v>
      </c>
      <c r="O16" s="255">
        <f>SUMIFS(CALCULATION!M$3:M$132,CALCULATION!$C$3:$C$132,RESULTS!$B16)</f>
        <v>0</v>
      </c>
      <c r="P16" s="255">
        <f>SUMIFS(CALCULATION!N$3:N$132,CALCULATION!$C$3:$C$132,RESULTS!$B16)</f>
        <v>0</v>
      </c>
      <c r="Q16" s="255">
        <f>SUMIFS(CALCULATION!O$3:O$132,CALCULATION!$C$3:$C$132,RESULTS!$B16)</f>
        <v>0</v>
      </c>
      <c r="R16" s="255">
        <f>SUMIFS(CALCULATION!P$3:P$132,CALCULATION!$C$3:$C$132,RESULTS!$B16)</f>
        <v>0</v>
      </c>
      <c r="S16" s="255">
        <f>SUMIFS(CALCULATION!Q$3:Q$132,CALCULATION!$C$3:$C$132,RESULTS!$B16)</f>
        <v>0</v>
      </c>
      <c r="T16" s="255">
        <f>SUMIFS(CALCULATION!R$3:R$132,CALCULATION!$C$3:$C$132,RESULTS!$B16)</f>
        <v>0</v>
      </c>
      <c r="U16" s="369">
        <f>CALCULATION!S38</f>
        <v>1.1467541877873282E-2</v>
      </c>
      <c r="V16" s="294">
        <f>CALCULATION!T38</f>
        <v>3.6302812603391445E-2</v>
      </c>
    </row>
    <row r="17" spans="1:22" x14ac:dyDescent="0.25">
      <c r="A17" s="84" t="s">
        <v>1056</v>
      </c>
      <c r="B17" s="84" t="s">
        <v>99</v>
      </c>
      <c r="C17" s="85">
        <v>15</v>
      </c>
      <c r="D17" s="255">
        <f>SUMIFS(CALCULATION!E$3:E$132,CALCULATION!$C$3:$C$132,RESULTS!$B17)</f>
        <v>216971.95586778453</v>
      </c>
      <c r="E17" s="255">
        <f>SUMIFS(CALCULATION!F$3:F$132,CALCULATION!$C$3:$C$132,RESULTS!$B17)</f>
        <v>556411.8441322156</v>
      </c>
      <c r="F17" s="255">
        <f>SUMIFS(CALCULATION!G$3:G$132,CALCULATION!$C$3:$C$132,RESULTS!$B17)</f>
        <v>1147.1745409018545</v>
      </c>
      <c r="G17" s="255">
        <f>SUMIFS(CALCULATION!H$3:H$132,CALCULATION!$C$3:$C$132,RESULTS!$B17)</f>
        <v>7298.4122500849362</v>
      </c>
      <c r="H17" s="255">
        <f>SUMIFS(CALCULATION!I$3:I$132,CALCULATION!$C$3:$C$132,RESULTS!$B17)</f>
        <v>218119.13040868638</v>
      </c>
      <c r="I17" s="255">
        <f>SUMIFS(CALCULATION!J$3:J$132,CALCULATION!$C$3:$C$132,RESULTS!$B17)</f>
        <v>563710.25638230052</v>
      </c>
      <c r="J17" s="343">
        <f t="shared" si="4"/>
        <v>781829.38679098687</v>
      </c>
      <c r="K17" s="343">
        <f t="shared" si="5"/>
        <v>8445.5867909867902</v>
      </c>
      <c r="L17" s="346">
        <f t="shared" si="6"/>
        <v>1.0802339914148841E-2</v>
      </c>
      <c r="M17" s="292">
        <f t="shared" ref="M17:N20" si="10">F17/H17</f>
        <v>5.2593944362074596E-3</v>
      </c>
      <c r="N17" s="292">
        <f t="shared" si="10"/>
        <v>1.2947098562519774E-2</v>
      </c>
      <c r="O17" s="255">
        <f>SUMIFS(CALCULATION!M$3:M$132,CALCULATION!$C$3:$C$132,RESULTS!$B17)</f>
        <v>304440.52231266513</v>
      </c>
      <c r="P17" s="255">
        <f>SUMIFS(CALCULATION!N$3:N$132,CALCULATION!$C$3:$C$132,RESULTS!$B17)</f>
        <v>460083.67768733483</v>
      </c>
      <c r="Q17" s="255">
        <f>SUMIFS(CALCULATION!O$3:O$132,CALCULATION!$C$3:$C$132,RESULTS!$B17)</f>
        <v>1465.6642616698146</v>
      </c>
      <c r="R17" s="255">
        <f>SUMIFS(CALCULATION!P$3:P$132,CALCULATION!$C$3:$C$132,RESULTS!$B17)</f>
        <v>7771.5357383301871</v>
      </c>
      <c r="S17" s="255">
        <f>SUMIFS(CALCULATION!Q$3:Q$132,CALCULATION!$C$3:$C$132,RESULTS!$B17)</f>
        <v>305906.18657433498</v>
      </c>
      <c r="T17" s="255">
        <f>SUMIFS(CALCULATION!R$3:R$132,CALCULATION!$C$3:$C$132,RESULTS!$B17)</f>
        <v>467855.21342566505</v>
      </c>
      <c r="U17" s="292">
        <f t="shared" ref="U17:V20" si="11">Q17/S17</f>
        <v>4.7912213809172483E-3</v>
      </c>
      <c r="V17" s="293">
        <f t="shared" si="11"/>
        <v>1.6610984585223532E-2</v>
      </c>
    </row>
    <row r="18" spans="1:22" x14ac:dyDescent="0.25">
      <c r="A18" s="86" t="s">
        <v>112</v>
      </c>
      <c r="B18" s="86" t="s">
        <v>100</v>
      </c>
      <c r="C18" s="87">
        <v>16</v>
      </c>
      <c r="D18" s="255">
        <f>SUMIFS(CALCULATION!E$3:E$132,CALCULATION!$C$3:$C$132,RESULTS!$B18)</f>
        <v>2997.6073052440138</v>
      </c>
      <c r="E18" s="255">
        <f>SUMIFS(CALCULATION!F$3:F$132,CALCULATION!$C$3:$C$132,RESULTS!$B18)</f>
        <v>10236.392694755988</v>
      </c>
      <c r="F18" s="255">
        <f>SUMIFS(CALCULATION!G$3:G$132,CALCULATION!$C$3:$C$132,RESULTS!$B18)</f>
        <v>249.76823063877896</v>
      </c>
      <c r="G18" s="255">
        <f>SUMIFS(CALCULATION!H$3:H$132,CALCULATION!$C$3:$C$132,RESULTS!$B18)</f>
        <v>3690.7716223855282</v>
      </c>
      <c r="H18" s="255">
        <f>SUMIFS(CALCULATION!I$3:I$132,CALCULATION!$C$3:$C$132,RESULTS!$B18)</f>
        <v>3247.375535882793</v>
      </c>
      <c r="I18" s="255">
        <f>SUMIFS(CALCULATION!J$3:J$132,CALCULATION!$C$3:$C$132,RESULTS!$B18)</f>
        <v>13927.164317141516</v>
      </c>
      <c r="J18" s="343">
        <f t="shared" si="4"/>
        <v>17174.539853024311</v>
      </c>
      <c r="K18" s="343">
        <f t="shared" si="5"/>
        <v>3940.5398530243074</v>
      </c>
      <c r="L18" s="346">
        <f t="shared" si="6"/>
        <v>0.22944078192175885</v>
      </c>
      <c r="M18" s="292">
        <f t="shared" si="10"/>
        <v>7.6913873335219277E-2</v>
      </c>
      <c r="N18" s="292">
        <f t="shared" si="10"/>
        <v>0.26500524718035651</v>
      </c>
      <c r="O18" s="255">
        <f>SUMIFS(CALCULATION!M$3:M$132,CALCULATION!$C$3:$C$132,RESULTS!$B18)</f>
        <v>3474.0694524259088</v>
      </c>
      <c r="P18" s="255">
        <f>SUMIFS(CALCULATION!N$3:N$132,CALCULATION!$C$3:$C$132,RESULTS!$B18)</f>
        <v>9586.9305475740894</v>
      </c>
      <c r="Q18" s="255">
        <f>SUMIFS(CALCULATION!O$3:O$132,CALCULATION!$C$3:$C$132,RESULTS!$B18)</f>
        <v>386.8273265196342</v>
      </c>
      <c r="R18" s="255">
        <f>SUMIFS(CALCULATION!P$3:P$132,CALCULATION!$C$3:$C$132,RESULTS!$B18)</f>
        <v>3945.172673480366</v>
      </c>
      <c r="S18" s="255">
        <f>SUMIFS(CALCULATION!Q$3:Q$132,CALCULATION!$C$3:$C$132,RESULTS!$B18)</f>
        <v>3860.8967789455428</v>
      </c>
      <c r="T18" s="255">
        <f>SUMIFS(CALCULATION!R$3:R$132,CALCULATION!$C$3:$C$132,RESULTS!$B18)</f>
        <v>13532.103221054454</v>
      </c>
      <c r="U18" s="292">
        <f t="shared" si="11"/>
        <v>0.10019105629269928</v>
      </c>
      <c r="V18" s="293">
        <f t="shared" si="11"/>
        <v>0.29154172186198773</v>
      </c>
    </row>
    <row r="19" spans="1:22" x14ac:dyDescent="0.25">
      <c r="A19" s="96" t="s">
        <v>102</v>
      </c>
      <c r="B19" s="96" t="s">
        <v>1264</v>
      </c>
      <c r="C19" s="97">
        <v>17</v>
      </c>
      <c r="D19" s="255">
        <f>SUMIFS(CALCULATION!E$3:E$132,CALCULATION!$C$3:$C$132,RESULTS!$B19)</f>
        <v>25272.385478220625</v>
      </c>
      <c r="E19" s="255">
        <f>SUMIFS(CALCULATION!F$3:F$132,CALCULATION!$C$3:$C$132,RESULTS!$B19)</f>
        <v>159028.82926959862</v>
      </c>
      <c r="F19" s="255">
        <f>SUMIFS(CALCULATION!G$3:G$132,CALCULATION!$C$3:$C$132,RESULTS!$B19)</f>
        <v>3467.122564867479</v>
      </c>
      <c r="G19" s="255">
        <f>SUMIFS(CALCULATION!H$3:H$132,CALCULATION!$C$3:$C$132,RESULTS!$B19)</f>
        <v>14460.992133557125</v>
      </c>
      <c r="H19" s="255">
        <f>SUMIFS(CALCULATION!I$3:I$132,CALCULATION!$C$3:$C$132,RESULTS!$B19)</f>
        <v>28689.030728342848</v>
      </c>
      <c r="I19" s="255">
        <f>SUMIFS(CALCULATION!J$3:J$132,CALCULATION!$C$3:$C$132,RESULTS!$B19)</f>
        <v>173258.65371790098</v>
      </c>
      <c r="J19" s="343">
        <f t="shared" si="4"/>
        <v>201947.68444624383</v>
      </c>
      <c r="K19" s="343">
        <f t="shared" si="5"/>
        <v>17928.114698424604</v>
      </c>
      <c r="L19" s="346">
        <f t="shared" si="6"/>
        <v>8.8776034979479376E-2</v>
      </c>
      <c r="M19" s="292">
        <f t="shared" si="10"/>
        <v>0.12085185441424458</v>
      </c>
      <c r="N19" s="292">
        <f t="shared" si="10"/>
        <v>8.3464761056624925E-2</v>
      </c>
      <c r="O19" s="255">
        <f>SUMIFS(CALCULATION!M$3:M$132,CALCULATION!$C$3:$C$132,RESULTS!$B19)</f>
        <v>19586.871991526121</v>
      </c>
      <c r="P19" s="255">
        <f>SUMIFS(CALCULATION!N$3:N$132,CALCULATION!$C$3:$C$132,RESULTS!$B19)</f>
        <v>130730.2078575898</v>
      </c>
      <c r="Q19" s="255">
        <f>SUMIFS(CALCULATION!O$3:O$132,CALCULATION!$C$3:$C$132,RESULTS!$B19)</f>
        <v>533.84970613090161</v>
      </c>
      <c r="R19" s="255">
        <f>SUMIFS(CALCULATION!P$3:P$132,CALCULATION!$C$3:$C$132,RESULTS!$B19)</f>
        <v>2588.9572291445588</v>
      </c>
      <c r="S19" s="255">
        <f>SUMIFS(CALCULATION!Q$3:Q$132,CALCULATION!$C$3:$C$132,RESULTS!$B19)</f>
        <v>9698.5736140464978</v>
      </c>
      <c r="T19" s="255">
        <f>SUMIFS(CALCULATION!R$3:R$132,CALCULATION!$C$3:$C$132,RESULTS!$B19)</f>
        <v>27515.623235069419</v>
      </c>
      <c r="U19" s="292">
        <f t="shared" si="11"/>
        <v>5.5044146425586145E-2</v>
      </c>
      <c r="V19" s="293">
        <f t="shared" si="11"/>
        <v>9.4090444800278464E-2</v>
      </c>
    </row>
    <row r="20" spans="1:22" x14ac:dyDescent="0.25">
      <c r="A20" s="406" t="s">
        <v>111</v>
      </c>
      <c r="B20" s="406" t="s">
        <v>1256</v>
      </c>
      <c r="C20" s="407">
        <v>18</v>
      </c>
      <c r="D20" s="255">
        <f>SUMIFS(CALCULATION!E$3:E$132,CALCULATION!$C$3:$C$132,RESULTS!$B20)</f>
        <v>80183.668419400929</v>
      </c>
      <c r="E20" s="255">
        <f>SUMIFS(CALCULATION!F$3:F$132,CALCULATION!$C$3:$C$132,RESULTS!$B20)</f>
        <v>309375.61165215803</v>
      </c>
      <c r="F20" s="255">
        <f>SUMIFS(CALCULATION!G$3:G$132,CALCULATION!$C$3:$C$132,RESULTS!$B20)</f>
        <v>2671.6347097396306</v>
      </c>
      <c r="G20" s="255">
        <f>SUMIFS(CALCULATION!H$3:H$132,CALCULATION!$C$3:$C$132,RESULTS!$B20)</f>
        <v>16503.105595966772</v>
      </c>
      <c r="H20" s="255">
        <f>SUMIFS(CALCULATION!I$3:I$132,CALCULATION!$C$3:$C$132,RESULTS!$B20)</f>
        <v>81661.448116377229</v>
      </c>
      <c r="I20" s="255">
        <f>SUMIFS(CALCULATION!J$3:J$132,CALCULATION!$C$3:$C$132,RESULTS!$B20)</f>
        <v>323446.57845453068</v>
      </c>
      <c r="J20" s="343">
        <f t="shared" si="4"/>
        <v>405108.02657090791</v>
      </c>
      <c r="K20" s="343">
        <f t="shared" si="5"/>
        <v>19174.740305706404</v>
      </c>
      <c r="L20" s="346">
        <f t="shared" si="6"/>
        <v>4.7332412709798932E-2</v>
      </c>
      <c r="M20" s="287">
        <f t="shared" si="10"/>
        <v>3.2715984976561217E-2</v>
      </c>
      <c r="N20" s="287">
        <f t="shared" si="10"/>
        <v>5.1022662458884961E-2</v>
      </c>
      <c r="O20" s="255">
        <f>SUMIFS(CALCULATION!M$3:M$132,CALCULATION!$C$3:$C$132,RESULTS!$B20)</f>
        <v>33798.601457146564</v>
      </c>
      <c r="P20" s="255">
        <f>SUMIFS(CALCULATION!N$3:N$132,CALCULATION!$C$3:$C$132,RESULTS!$B20)</f>
        <v>121267.01907720338</v>
      </c>
      <c r="Q20" s="255">
        <f>SUMIFS(CALCULATION!O$3:O$132,CALCULATION!$C$3:$C$132,RESULTS!$B20)</f>
        <v>785.11214883283219</v>
      </c>
      <c r="R20" s="255">
        <f>SUMIFS(CALCULATION!P$3:P$132,CALCULATION!$C$3:$C$132,RESULTS!$B20)</f>
        <v>4681.2196575282524</v>
      </c>
      <c r="S20" s="255">
        <f>SUMIFS(CALCULATION!Q$3:Q$132,CALCULATION!$C$3:$C$132,RESULTS!$B20)</f>
        <v>24923.010856248326</v>
      </c>
      <c r="T20" s="255">
        <f>SUMIFS(CALCULATION!R$3:R$132,CALCULATION!$C$3:$C$132,RESULTS!$B20)</f>
        <v>89852.977923889848</v>
      </c>
      <c r="U20" s="292">
        <f t="shared" si="11"/>
        <v>3.1501496884193694E-2</v>
      </c>
      <c r="V20" s="293">
        <f t="shared" si="11"/>
        <v>5.2098659005976287E-2</v>
      </c>
    </row>
    <row r="21" spans="1:22" x14ac:dyDescent="0.25">
      <c r="A21" s="336"/>
      <c r="B21" s="336"/>
      <c r="C21" s="337"/>
      <c r="D21" s="260"/>
      <c r="E21" s="258"/>
      <c r="F21" s="258"/>
      <c r="G21" s="258"/>
      <c r="H21" s="257"/>
      <c r="I21" s="257"/>
      <c r="L21" s="344"/>
      <c r="M21" s="292"/>
      <c r="N21" s="292"/>
      <c r="P21" s="284"/>
      <c r="Q21" s="285"/>
      <c r="R21" s="284"/>
      <c r="S21" s="257"/>
      <c r="U21" s="292"/>
    </row>
    <row r="22" spans="1:22" x14ac:dyDescent="0.25">
      <c r="D22" s="264" t="s">
        <v>897</v>
      </c>
      <c r="E22" s="265"/>
      <c r="F22" s="266"/>
      <c r="G22" s="265"/>
      <c r="H22" s="266"/>
      <c r="I22" s="265"/>
      <c r="J22" s="265"/>
      <c r="K22" s="265"/>
      <c r="L22" s="265"/>
      <c r="M22" s="242"/>
      <c r="N22" s="288"/>
      <c r="O22" s="296"/>
      <c r="P22" s="271"/>
    </row>
    <row r="23" spans="1:22" x14ac:dyDescent="0.25">
      <c r="D23" s="267" t="s">
        <v>900</v>
      </c>
      <c r="E23" s="268"/>
      <c r="F23" s="269"/>
      <c r="G23" s="268"/>
      <c r="H23" s="270"/>
      <c r="I23" s="271"/>
      <c r="J23" s="338"/>
      <c r="K23" s="338"/>
      <c r="L23" s="338"/>
      <c r="M23" s="288"/>
      <c r="N23" s="288"/>
      <c r="O23" s="296"/>
      <c r="P23" s="271"/>
    </row>
    <row r="24" spans="1:22" x14ac:dyDescent="0.25">
      <c r="D24" s="272" t="s">
        <v>898</v>
      </c>
      <c r="E24" s="273"/>
      <c r="F24" s="274"/>
      <c r="G24" s="273"/>
      <c r="H24" s="275"/>
      <c r="I24" s="276"/>
      <c r="J24" s="339"/>
      <c r="K24" s="339"/>
      <c r="L24" s="339"/>
      <c r="M24" s="289"/>
      <c r="N24" s="289"/>
      <c r="O24" s="296"/>
      <c r="P24" s="271"/>
    </row>
    <row r="25" spans="1:22" x14ac:dyDescent="0.25">
      <c r="D25" s="277" t="s">
        <v>899</v>
      </c>
      <c r="E25" s="276"/>
      <c r="F25" s="275"/>
      <c r="G25" s="276"/>
      <c r="H25" s="275"/>
      <c r="I25" s="276"/>
      <c r="J25" s="339"/>
      <c r="K25" s="339"/>
      <c r="L25" s="339"/>
      <c r="M25" s="289"/>
      <c r="N25" s="289"/>
      <c r="O25" s="296"/>
      <c r="P25" s="271"/>
    </row>
    <row r="26" spans="1:22" x14ac:dyDescent="0.25">
      <c r="D26" s="278" t="s">
        <v>901</v>
      </c>
      <c r="E26" s="279"/>
      <c r="F26" s="280"/>
      <c r="G26" s="279"/>
      <c r="H26" s="280"/>
      <c r="I26" s="279"/>
      <c r="J26" s="279"/>
      <c r="K26" s="279"/>
      <c r="L26" s="279"/>
      <c r="M26" s="243"/>
      <c r="N26" s="288"/>
      <c r="O26" s="296"/>
      <c r="P26" s="271"/>
    </row>
  </sheetData>
  <autoFilter ref="A2:V2">
    <sortState ref="A3:V26">
      <sortCondition ref="C2"/>
    </sortState>
  </autoFilter>
  <pageMargins left="0.7" right="0.7" top="0.78740157499999996" bottom="0.78740157499999996" header="0.3" footer="0.3"/>
  <pageSetup paperSize="9" orientation="portrait" horizontalDpi="4294967293" verticalDpi="4294967293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">
    <tabColor theme="6" tint="0.59999389629810485"/>
  </sheetPr>
  <dimension ref="A1:IB324"/>
  <sheetViews>
    <sheetView zoomScale="70" zoomScaleNormal="70"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K5" sqref="K5"/>
    </sheetView>
  </sheetViews>
  <sheetFormatPr defaultColWidth="11.42578125" defaultRowHeight="15" x14ac:dyDescent="0.25"/>
  <cols>
    <col min="1" max="1" width="32.5703125" style="13" customWidth="1"/>
    <col min="2" max="2" width="30" style="13" bestFit="1" customWidth="1"/>
    <col min="3" max="3" width="20.28515625" style="13" bestFit="1" customWidth="1"/>
    <col min="4" max="4" width="11.7109375" style="36" bestFit="1" customWidth="1"/>
    <col min="5" max="5" width="11.140625" style="193" customWidth="1"/>
    <col min="6" max="6" width="11.140625" style="180" customWidth="1"/>
    <col min="7" max="7" width="11.140625" style="197" customWidth="1"/>
    <col min="8" max="8" width="11.140625" style="180" customWidth="1"/>
    <col min="9" max="9" width="11.140625" style="197" customWidth="1"/>
    <col min="10" max="10" width="11.140625" style="180" customWidth="1"/>
    <col min="11" max="11" width="11.140625" style="355" customWidth="1"/>
    <col min="12" max="12" width="11.140625" style="348" customWidth="1"/>
    <col min="13" max="13" width="11.140625" style="193" customWidth="1"/>
    <col min="14" max="14" width="11.140625" style="180" customWidth="1"/>
    <col min="15" max="15" width="11.140625" style="197" customWidth="1"/>
    <col min="16" max="16" width="11.140625" style="180" customWidth="1"/>
    <col min="17" max="17" width="11.140625" style="197" customWidth="1"/>
    <col min="18" max="18" width="11.140625" style="180" customWidth="1"/>
    <col min="19" max="19" width="11.140625" style="240" customWidth="1"/>
    <col min="20" max="20" width="11.140625" style="234" customWidth="1"/>
    <col min="21" max="21" width="11.42578125" style="129"/>
    <col min="22" max="22" width="11.42578125" style="108"/>
    <col min="23" max="97" width="11.42578125" style="12"/>
  </cols>
  <sheetData>
    <row r="1" spans="1:236" ht="14.45" customHeight="1" x14ac:dyDescent="0.3">
      <c r="D1" s="35" t="s">
        <v>97</v>
      </c>
      <c r="E1" s="177" t="s">
        <v>922</v>
      </c>
      <c r="F1" s="178"/>
      <c r="G1" s="179" t="s">
        <v>923</v>
      </c>
      <c r="H1" s="178"/>
      <c r="I1" s="179" t="s">
        <v>924</v>
      </c>
      <c r="K1" s="347" t="s">
        <v>925</v>
      </c>
      <c r="M1" s="177" t="s">
        <v>922</v>
      </c>
      <c r="N1" s="178"/>
      <c r="O1" s="179" t="s">
        <v>923</v>
      </c>
      <c r="P1" s="178"/>
      <c r="Q1" s="179" t="s">
        <v>924</v>
      </c>
      <c r="S1" s="233" t="s">
        <v>925</v>
      </c>
      <c r="V1" s="109"/>
      <c r="W1" s="1"/>
      <c r="X1" s="1"/>
      <c r="Y1" s="157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58"/>
      <c r="CU1" s="158"/>
      <c r="CV1" s="158"/>
      <c r="CW1" s="158"/>
      <c r="CX1" s="158"/>
      <c r="CY1" s="158"/>
      <c r="CZ1" s="158"/>
      <c r="DA1" s="158"/>
      <c r="DB1" s="158"/>
      <c r="DC1" s="158"/>
      <c r="DD1" s="158"/>
      <c r="DE1" s="158"/>
      <c r="DF1" s="158"/>
      <c r="DG1" s="158"/>
      <c r="DH1" s="158"/>
      <c r="DI1" s="158"/>
      <c r="DJ1" s="158"/>
      <c r="DK1" s="158"/>
      <c r="DL1" s="158"/>
      <c r="DM1" s="158"/>
      <c r="DN1" s="158"/>
      <c r="DO1" s="158"/>
      <c r="DP1" s="158"/>
      <c r="DQ1" s="158"/>
      <c r="DR1" s="158"/>
      <c r="DS1" s="158"/>
      <c r="DT1" s="158"/>
      <c r="DU1" s="158"/>
      <c r="DV1" s="158"/>
      <c r="DW1" s="158"/>
      <c r="DX1" s="158"/>
      <c r="DY1" s="158"/>
      <c r="DZ1" s="158"/>
      <c r="EA1" s="158"/>
      <c r="EB1" s="158"/>
      <c r="EC1" s="158"/>
      <c r="ED1" s="158"/>
      <c r="EE1" s="158"/>
      <c r="EF1" s="158"/>
      <c r="EG1" s="158"/>
      <c r="EH1" s="158"/>
      <c r="EI1" s="158"/>
      <c r="EJ1" s="158"/>
      <c r="EK1" s="158"/>
      <c r="EL1" s="158"/>
      <c r="EM1" s="158"/>
      <c r="EN1" s="158"/>
      <c r="EO1" s="158"/>
      <c r="EP1" s="158"/>
      <c r="EQ1" s="158"/>
      <c r="ER1" s="158"/>
      <c r="ES1" s="158"/>
      <c r="ET1" s="158"/>
      <c r="EU1" s="158"/>
      <c r="EV1" s="158"/>
      <c r="EW1" s="158"/>
      <c r="EX1" s="158"/>
      <c r="EY1" s="158"/>
      <c r="EZ1" s="158"/>
      <c r="FA1" s="158"/>
      <c r="FB1" s="158"/>
      <c r="FC1" s="158"/>
      <c r="FD1" s="158"/>
      <c r="FE1" s="158"/>
      <c r="FF1" s="158"/>
      <c r="FG1" s="158"/>
      <c r="FH1" s="158"/>
      <c r="FI1" s="158"/>
      <c r="FJ1" s="158"/>
      <c r="FK1" s="158"/>
      <c r="FL1" s="158"/>
      <c r="FM1" s="158"/>
      <c r="FN1" s="158"/>
      <c r="FO1" s="158"/>
      <c r="FP1" s="158"/>
      <c r="FQ1" s="158"/>
      <c r="FR1" s="158"/>
      <c r="FS1" s="158"/>
      <c r="FT1" s="158"/>
      <c r="FU1" s="158"/>
      <c r="FV1" s="158"/>
      <c r="FW1" s="158"/>
      <c r="FX1" s="158"/>
      <c r="FY1" s="158"/>
      <c r="FZ1" s="158"/>
      <c r="GA1" s="158"/>
      <c r="GB1" s="158"/>
      <c r="GC1" s="158"/>
      <c r="GD1" s="158"/>
      <c r="GE1" s="158"/>
      <c r="GF1" s="158"/>
      <c r="GG1" s="158"/>
      <c r="GH1" s="158"/>
      <c r="GI1" s="158"/>
      <c r="GJ1" s="158"/>
      <c r="GK1" s="158"/>
      <c r="GL1" s="158"/>
      <c r="GM1" s="158"/>
      <c r="GN1" s="158"/>
      <c r="GO1" s="158"/>
      <c r="GP1" s="158"/>
      <c r="GQ1" s="158"/>
      <c r="GR1" s="158"/>
      <c r="GS1" s="158"/>
      <c r="GT1" s="158"/>
      <c r="GU1" s="158"/>
      <c r="GV1" s="158"/>
      <c r="GW1" s="158"/>
      <c r="GX1" s="158"/>
      <c r="GY1" s="158"/>
      <c r="GZ1" s="158"/>
      <c r="HA1" s="158"/>
      <c r="HB1" s="158"/>
      <c r="HC1" s="158"/>
      <c r="HD1" s="158"/>
      <c r="HE1" s="158"/>
      <c r="HF1" s="158"/>
      <c r="HG1" s="158"/>
      <c r="HH1" s="158"/>
      <c r="HI1" s="158"/>
      <c r="HJ1" s="158"/>
      <c r="HK1" s="158"/>
      <c r="HL1" s="158"/>
      <c r="HM1" s="158"/>
      <c r="HN1" s="158"/>
      <c r="HO1" s="158"/>
      <c r="HP1" s="158"/>
      <c r="HQ1" s="158"/>
      <c r="HR1" s="158"/>
      <c r="HS1" s="158"/>
      <c r="HT1" s="158"/>
      <c r="HU1" s="158"/>
      <c r="HV1" s="158"/>
      <c r="HW1" s="158"/>
      <c r="HX1" s="158"/>
      <c r="HY1" s="158"/>
      <c r="HZ1" s="158"/>
      <c r="IA1" s="158"/>
      <c r="IB1" s="158"/>
    </row>
    <row r="2" spans="1:236" s="39" customFormat="1" ht="21" thickBot="1" x14ac:dyDescent="0.5">
      <c r="A2" s="37" t="s">
        <v>114</v>
      </c>
      <c r="B2" s="37" t="s">
        <v>98</v>
      </c>
      <c r="C2" s="37" t="s">
        <v>96</v>
      </c>
      <c r="D2" s="38"/>
      <c r="E2" s="181" t="s">
        <v>849</v>
      </c>
      <c r="F2" s="182" t="s">
        <v>850</v>
      </c>
      <c r="G2" s="183" t="s">
        <v>849</v>
      </c>
      <c r="H2" s="182" t="s">
        <v>850</v>
      </c>
      <c r="I2" s="183" t="s">
        <v>849</v>
      </c>
      <c r="J2" s="182" t="s">
        <v>850</v>
      </c>
      <c r="K2" s="349" t="s">
        <v>851</v>
      </c>
      <c r="L2" s="350" t="s">
        <v>852</v>
      </c>
      <c r="M2" s="181" t="s">
        <v>853</v>
      </c>
      <c r="N2" s="182" t="s">
        <v>854</v>
      </c>
      <c r="O2" s="183" t="s">
        <v>853</v>
      </c>
      <c r="P2" s="182" t="s">
        <v>854</v>
      </c>
      <c r="Q2" s="183" t="s">
        <v>853</v>
      </c>
      <c r="R2" s="182" t="s">
        <v>854</v>
      </c>
      <c r="S2" s="235" t="s">
        <v>855</v>
      </c>
      <c r="T2" s="236" t="s">
        <v>856</v>
      </c>
      <c r="U2" s="165"/>
      <c r="V2" s="159"/>
      <c r="W2" s="160"/>
      <c r="X2" s="160"/>
      <c r="Y2" s="161"/>
      <c r="Z2" s="161"/>
      <c r="AA2" s="160"/>
      <c r="AB2" s="160"/>
      <c r="AC2" s="160"/>
      <c r="AD2" s="160"/>
      <c r="AE2" s="160"/>
      <c r="AF2" s="160"/>
      <c r="AG2" s="160"/>
      <c r="AH2" s="160"/>
      <c r="AI2" s="160"/>
      <c r="AJ2" s="160"/>
      <c r="AK2" s="160"/>
      <c r="AL2" s="160"/>
      <c r="AM2" s="160"/>
      <c r="AN2" s="160"/>
      <c r="AO2" s="160"/>
      <c r="AP2" s="160"/>
      <c r="AQ2" s="160"/>
      <c r="AR2" s="160"/>
      <c r="AS2" s="160"/>
      <c r="AT2" s="160"/>
      <c r="AU2" s="160"/>
      <c r="AV2" s="160"/>
      <c r="AW2" s="160"/>
      <c r="AX2" s="160"/>
      <c r="AY2" s="160"/>
      <c r="AZ2" s="160"/>
      <c r="BA2" s="160"/>
      <c r="BB2" s="160"/>
      <c r="BC2" s="160"/>
      <c r="BD2" s="160"/>
      <c r="BE2" s="160"/>
      <c r="BF2" s="160"/>
      <c r="BG2" s="160"/>
      <c r="BH2" s="160"/>
      <c r="BI2" s="160"/>
      <c r="BJ2" s="160"/>
      <c r="BK2" s="160"/>
      <c r="BL2" s="160"/>
      <c r="BM2" s="160"/>
      <c r="BN2" s="160"/>
      <c r="BO2" s="160"/>
      <c r="BP2" s="160"/>
      <c r="BQ2" s="160"/>
      <c r="BR2" s="160"/>
      <c r="BS2" s="160"/>
      <c r="BT2" s="160"/>
      <c r="BU2" s="160"/>
      <c r="BV2" s="160"/>
      <c r="BW2" s="160"/>
      <c r="BX2" s="160"/>
      <c r="BY2" s="160"/>
      <c r="BZ2" s="160"/>
      <c r="CA2" s="160"/>
      <c r="CB2" s="160"/>
      <c r="CC2" s="160"/>
      <c r="CD2" s="160"/>
      <c r="CE2" s="160"/>
      <c r="CF2" s="160"/>
      <c r="CG2" s="160"/>
      <c r="CH2" s="160"/>
      <c r="CI2" s="160"/>
      <c r="CJ2" s="160"/>
      <c r="CK2" s="160"/>
      <c r="CL2" s="160"/>
      <c r="CM2" s="160"/>
      <c r="CN2" s="160"/>
      <c r="CO2" s="160"/>
      <c r="CP2" s="160"/>
      <c r="CQ2" s="160"/>
      <c r="CR2" s="160"/>
      <c r="CS2" s="160"/>
      <c r="CT2" s="162"/>
      <c r="CU2" s="162"/>
      <c r="CV2" s="162"/>
      <c r="CW2" s="162"/>
      <c r="CX2" s="162"/>
      <c r="CY2" s="162"/>
      <c r="CZ2" s="162"/>
      <c r="DA2" s="162"/>
      <c r="DB2" s="162"/>
      <c r="DC2" s="162"/>
      <c r="DD2" s="162"/>
      <c r="DE2" s="162"/>
      <c r="DF2" s="162"/>
      <c r="DG2" s="162"/>
      <c r="DH2" s="162"/>
      <c r="DI2" s="162"/>
      <c r="DJ2" s="162"/>
      <c r="DK2" s="162"/>
      <c r="DL2" s="162"/>
      <c r="DM2" s="162"/>
      <c r="DN2" s="162"/>
      <c r="DO2" s="162"/>
      <c r="DP2" s="162"/>
      <c r="DQ2" s="162"/>
      <c r="DR2" s="162"/>
      <c r="DS2" s="162"/>
      <c r="DT2" s="162"/>
      <c r="DU2" s="162"/>
      <c r="DV2" s="162"/>
      <c r="DW2" s="162"/>
      <c r="DX2" s="162"/>
      <c r="DY2" s="162"/>
      <c r="DZ2" s="162"/>
      <c r="EA2" s="162"/>
      <c r="EB2" s="162"/>
      <c r="EC2" s="162"/>
      <c r="ED2" s="162"/>
      <c r="EE2" s="162"/>
      <c r="EF2" s="162"/>
      <c r="EG2" s="162"/>
      <c r="EH2" s="162"/>
      <c r="EI2" s="162"/>
      <c r="EJ2" s="162"/>
      <c r="EK2" s="162"/>
      <c r="EL2" s="162"/>
      <c r="EM2" s="162"/>
      <c r="EN2" s="162"/>
      <c r="EO2" s="162"/>
      <c r="EP2" s="162"/>
      <c r="EQ2" s="162"/>
      <c r="ER2" s="162"/>
      <c r="ES2" s="162"/>
      <c r="ET2" s="162"/>
      <c r="EU2" s="162"/>
      <c r="EV2" s="162"/>
      <c r="EW2" s="162"/>
      <c r="EX2" s="162"/>
      <c r="EY2" s="162"/>
      <c r="EZ2" s="162"/>
      <c r="FA2" s="162"/>
      <c r="FB2" s="162"/>
      <c r="FC2" s="162"/>
      <c r="FD2" s="162"/>
      <c r="FE2" s="162"/>
      <c r="FF2" s="162"/>
      <c r="FG2" s="162"/>
      <c r="FH2" s="162"/>
      <c r="FI2" s="162"/>
      <c r="FJ2" s="162"/>
      <c r="FK2" s="162"/>
      <c r="FL2" s="162"/>
      <c r="FM2" s="162"/>
      <c r="FN2" s="162"/>
      <c r="FO2" s="162"/>
      <c r="FP2" s="162"/>
      <c r="FQ2" s="162"/>
      <c r="FR2" s="162"/>
      <c r="FS2" s="162"/>
      <c r="FT2" s="162"/>
      <c r="FU2" s="162"/>
      <c r="FV2" s="162"/>
      <c r="FW2" s="162"/>
      <c r="FX2" s="162"/>
      <c r="FY2" s="162"/>
      <c r="FZ2" s="162"/>
      <c r="GA2" s="162"/>
      <c r="GB2" s="162"/>
      <c r="GC2" s="162"/>
      <c r="GD2" s="162"/>
      <c r="GE2" s="162"/>
      <c r="GF2" s="162"/>
      <c r="GG2" s="162"/>
      <c r="GH2" s="162"/>
      <c r="GI2" s="162"/>
      <c r="GJ2" s="162"/>
      <c r="GK2" s="162"/>
      <c r="GL2" s="162"/>
      <c r="GM2" s="162"/>
      <c r="GN2" s="162"/>
      <c r="GO2" s="162"/>
      <c r="GP2" s="162"/>
      <c r="GQ2" s="162"/>
      <c r="GR2" s="162"/>
      <c r="GS2" s="162"/>
      <c r="GT2" s="162"/>
      <c r="GU2" s="162"/>
      <c r="GV2" s="162"/>
      <c r="GW2" s="162"/>
      <c r="GX2" s="162"/>
      <c r="GY2" s="162"/>
      <c r="GZ2" s="162"/>
      <c r="HA2" s="162"/>
      <c r="HB2" s="162"/>
      <c r="HC2" s="162"/>
      <c r="HD2" s="162"/>
      <c r="HE2" s="162"/>
      <c r="HF2" s="162"/>
      <c r="HG2" s="162"/>
      <c r="HH2" s="162"/>
      <c r="HI2" s="162"/>
      <c r="HJ2" s="162"/>
      <c r="HK2" s="162"/>
      <c r="HL2" s="162"/>
      <c r="HM2" s="162"/>
      <c r="HN2" s="162"/>
      <c r="HO2" s="162"/>
      <c r="HP2" s="162"/>
      <c r="HQ2" s="162"/>
      <c r="HR2" s="162"/>
      <c r="HS2" s="162"/>
      <c r="HT2" s="162"/>
      <c r="HU2" s="162"/>
      <c r="HV2" s="162"/>
      <c r="HW2" s="162"/>
      <c r="HX2" s="162"/>
      <c r="HY2" s="162"/>
      <c r="HZ2" s="162"/>
      <c r="IA2" s="162"/>
      <c r="IB2" s="162"/>
    </row>
    <row r="3" spans="1:236" s="2" customFormat="1" ht="15" customHeight="1" thickTop="1" x14ac:dyDescent="0.25">
      <c r="A3" s="55" t="s">
        <v>105</v>
      </c>
      <c r="B3" s="55" t="s">
        <v>105</v>
      </c>
      <c r="C3" s="55" t="s">
        <v>106</v>
      </c>
      <c r="D3" s="56">
        <v>1</v>
      </c>
      <c r="E3" s="184">
        <f>5300.5*(16032/(16032+22130))</f>
        <v>2226.7600230595881</v>
      </c>
      <c r="F3" s="185">
        <f>5300.5*(22130/(16032+22130))</f>
        <v>3073.7399769404119</v>
      </c>
      <c r="G3" s="186">
        <f>274.8*(768/(768+2840))</f>
        <v>58.494013303769407</v>
      </c>
      <c r="H3" s="185">
        <f>274.8*(2840/(768+2840))</f>
        <v>216.3059866962306</v>
      </c>
      <c r="I3" s="187">
        <f>G3+E3</f>
        <v>2285.2540363633575</v>
      </c>
      <c r="J3" s="188">
        <f>F3+H3</f>
        <v>3290.0459636366427</v>
      </c>
      <c r="K3" s="351">
        <f>G3/I3</f>
        <v>2.5596284865053314E-2</v>
      </c>
      <c r="L3" s="352">
        <f>H3/J3</f>
        <v>6.5745582003096825E-2</v>
      </c>
      <c r="M3" s="184">
        <f>5356.6*(16655/(16655+22283))</f>
        <v>2291.1852945708561</v>
      </c>
      <c r="N3" s="185">
        <f>5356.6*(22283/(16655+22283))</f>
        <v>3065.4147054291439</v>
      </c>
      <c r="O3" s="186">
        <f>268.6*(367/(367+2581))</f>
        <v>33.438331071913161</v>
      </c>
      <c r="P3" s="185">
        <f>268.6*(2581/(367+2581))</f>
        <v>235.16166892808687</v>
      </c>
      <c r="Q3" s="224">
        <f t="shared" ref="Q3:R5" si="0">M3+O3</f>
        <v>2324.6236256427692</v>
      </c>
      <c r="R3" s="225">
        <f t="shared" si="0"/>
        <v>3300.5763743572306</v>
      </c>
      <c r="S3" s="244">
        <f t="shared" ref="S3:T5" si="1">O3/Q3</f>
        <v>1.4384406448879358E-2</v>
      </c>
      <c r="T3" s="245">
        <f t="shared" si="1"/>
        <v>7.124866758275919E-2</v>
      </c>
      <c r="U3" s="170" t="s">
        <v>903</v>
      </c>
      <c r="V3" s="171"/>
      <c r="W3" s="172"/>
      <c r="X3" s="169"/>
      <c r="Y3" s="169"/>
      <c r="Z3" s="169"/>
      <c r="AA3" s="169"/>
      <c r="AB3" s="169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63"/>
      <c r="CU3" s="163"/>
      <c r="CV3" s="163"/>
      <c r="CW3" s="163"/>
      <c r="CX3" s="163"/>
      <c r="CY3" s="163"/>
      <c r="CZ3" s="163"/>
      <c r="DA3" s="163"/>
      <c r="DB3" s="163"/>
      <c r="DC3" s="163"/>
      <c r="DD3" s="163"/>
      <c r="DE3" s="163"/>
      <c r="DF3" s="163"/>
      <c r="DG3" s="163"/>
      <c r="DH3" s="163"/>
      <c r="DI3" s="163"/>
      <c r="DJ3" s="163"/>
      <c r="DK3" s="163"/>
      <c r="DL3" s="163"/>
      <c r="DM3" s="163"/>
      <c r="DN3" s="163"/>
      <c r="DO3" s="163"/>
      <c r="DP3" s="163"/>
      <c r="DQ3" s="163"/>
      <c r="DR3" s="163"/>
      <c r="DS3" s="163"/>
      <c r="DT3" s="163"/>
      <c r="DU3" s="163"/>
      <c r="DV3" s="163"/>
      <c r="DW3" s="163"/>
      <c r="DX3" s="163"/>
      <c r="DY3" s="163"/>
      <c r="DZ3" s="163"/>
      <c r="EA3" s="163"/>
      <c r="EB3" s="163"/>
      <c r="EC3" s="163"/>
      <c r="ED3" s="163"/>
      <c r="EE3" s="163"/>
      <c r="EF3" s="163"/>
      <c r="EG3" s="163"/>
      <c r="EH3" s="163"/>
      <c r="EI3" s="163"/>
      <c r="EJ3" s="163"/>
      <c r="EK3" s="163"/>
      <c r="EL3" s="163"/>
      <c r="EM3" s="163"/>
      <c r="EN3" s="163"/>
      <c r="EO3" s="163"/>
      <c r="EP3" s="163"/>
      <c r="EQ3" s="163"/>
      <c r="ER3" s="163"/>
      <c r="ES3" s="163"/>
      <c r="ET3" s="163"/>
      <c r="EU3" s="163"/>
      <c r="EV3" s="163"/>
      <c r="EW3" s="163"/>
      <c r="EX3" s="163"/>
      <c r="EY3" s="163"/>
      <c r="EZ3" s="163"/>
      <c r="FA3" s="163"/>
      <c r="FB3" s="163"/>
      <c r="FC3" s="163"/>
      <c r="FD3" s="163"/>
      <c r="FE3" s="163"/>
      <c r="FF3" s="163"/>
      <c r="FG3" s="163"/>
      <c r="FH3" s="163"/>
      <c r="FI3" s="163"/>
      <c r="FJ3" s="163"/>
      <c r="FK3" s="163"/>
      <c r="FL3" s="163"/>
      <c r="FM3" s="163"/>
      <c r="FN3" s="163"/>
      <c r="FO3" s="163"/>
      <c r="FP3" s="163"/>
      <c r="FQ3" s="163"/>
      <c r="FR3" s="163"/>
      <c r="FS3" s="163"/>
      <c r="FT3" s="163"/>
      <c r="FU3" s="163"/>
      <c r="FV3" s="163"/>
      <c r="FW3" s="163"/>
      <c r="FX3" s="163"/>
      <c r="FY3" s="163"/>
      <c r="FZ3" s="163"/>
      <c r="GA3" s="163"/>
      <c r="GB3" s="163"/>
      <c r="GC3" s="163"/>
      <c r="GD3" s="163"/>
      <c r="GE3" s="163"/>
      <c r="GF3" s="163"/>
      <c r="GG3" s="163"/>
      <c r="GH3" s="163"/>
      <c r="GI3" s="163"/>
      <c r="GJ3" s="163"/>
      <c r="GK3" s="163"/>
      <c r="GL3" s="163"/>
      <c r="GM3" s="163"/>
      <c r="GN3" s="163"/>
      <c r="GO3" s="163"/>
      <c r="GP3" s="163"/>
      <c r="GQ3" s="163"/>
      <c r="GR3" s="163"/>
      <c r="GS3" s="163"/>
      <c r="GT3" s="163"/>
      <c r="GU3" s="163"/>
      <c r="GV3" s="163"/>
      <c r="GW3" s="163"/>
      <c r="GX3" s="163"/>
      <c r="GY3" s="163"/>
      <c r="GZ3" s="163"/>
      <c r="HA3" s="163"/>
      <c r="HB3" s="163"/>
      <c r="HC3" s="163"/>
      <c r="HD3" s="163"/>
      <c r="HE3" s="163"/>
      <c r="HF3" s="163"/>
      <c r="HG3" s="163"/>
      <c r="HH3" s="163"/>
      <c r="HI3" s="163"/>
      <c r="HJ3" s="163"/>
      <c r="HK3" s="163"/>
      <c r="HL3" s="163"/>
      <c r="HM3" s="163"/>
      <c r="HN3" s="163"/>
      <c r="HO3" s="163"/>
      <c r="HP3" s="163"/>
      <c r="HQ3" s="163"/>
      <c r="HR3" s="163"/>
      <c r="HS3" s="163"/>
      <c r="HT3" s="163"/>
      <c r="HU3" s="163"/>
      <c r="HV3" s="163"/>
      <c r="HW3" s="163"/>
      <c r="HX3" s="163"/>
      <c r="HY3" s="163"/>
      <c r="HZ3" s="163"/>
      <c r="IA3" s="163"/>
      <c r="IB3" s="163"/>
    </row>
    <row r="4" spans="1:236" s="5" customFormat="1" x14ac:dyDescent="0.25">
      <c r="A4" s="57" t="s">
        <v>49</v>
      </c>
      <c r="B4" s="57" t="str">
        <f>VLOOKUP($A4,'[1]Regional Mapping'!$A$3:$E$170,4,FALSE)</f>
        <v>Germany</v>
      </c>
      <c r="C4" s="57" t="str">
        <f>VLOOKUP($A4,'[1]Regional Mapping'!$A$3:$E$170,5,FALSE)</f>
        <v>DEU</v>
      </c>
      <c r="D4" s="416">
        <f>VLOOKUP($A4,'[1]Regional Mapping'!$A$3:$F$170,6,FALSE)</f>
        <v>1</v>
      </c>
      <c r="E4" s="189">
        <f>(SUM('ILO employment 2007'!T899:T901)*(1+'ILO employment 2007'!T909/('ILO employment 2007'!T898-'ILO employment 2007'!T909)))-E3</f>
        <v>13805.245312043266</v>
      </c>
      <c r="F4" s="190">
        <f>(SUM('ILO employment 2007'!T902:T908)*(1+'ILO employment 2007'!T909/('ILO employment 2007'!T898-'ILO employment 2007'!T909)))-F3</f>
        <v>19056.241735070209</v>
      </c>
      <c r="G4" s="191">
        <f>'ILO unemployment 2007'!W751-G3</f>
        <v>709.84469127758916</v>
      </c>
      <c r="H4" s="192">
        <f>'ILO unemployment 2007'!W752-H3</f>
        <v>2623.3553087224104</v>
      </c>
      <c r="I4" s="191">
        <f>E4+G4</f>
        <v>14515.090003320855</v>
      </c>
      <c r="J4" s="190">
        <f>F4+H4</f>
        <v>21679.597043792619</v>
      </c>
      <c r="K4" s="353">
        <f>G4/I4</f>
        <v>4.890391248798226E-2</v>
      </c>
      <c r="L4" s="354">
        <f>H4/J4</f>
        <v>0.12100572272737602</v>
      </c>
      <c r="M4" s="189">
        <f>(SUM('ILO employment 2010'!AD591:AD593)*(1+'ILO employment 2010'!AD601/('ILO employment 2010'!AD600-'ILO employment 2010'!AD601)))-M3</f>
        <v>14364.118141550902</v>
      </c>
      <c r="N4" s="190">
        <f>(SUM('ILO employment 2010'!AD594:AD599,'ILO employment 2010'!AD590)*(1+'ILO employment 2010'!AD601/('ILO employment 2010'!AD600-'ILO employment 2010'!AD601)))-N3</f>
        <v>19217.882111279276</v>
      </c>
      <c r="O4" s="226">
        <f>(SUM('ILO unemployment 2010'!AD399:AD401)*(1+'ILO unemployment 2010'!AD409/('ILO unemployment 2010'!AD408-'ILO unemployment 2010'!AD409)))-O3</f>
        <v>333.84398600125752</v>
      </c>
      <c r="P4" s="227">
        <f>(SUM('ILO unemployment 2010'!AD402:AD407,'ILO unemployment 2010'!AD398)*(1+'ILO unemployment 2010'!AD409/('ILO unemployment 2010'!AD408-'ILO unemployment 2010'!AD409)))-P3</f>
        <v>2345.9560139987425</v>
      </c>
      <c r="Q4" s="191">
        <f>M4+O4</f>
        <v>14697.962127552159</v>
      </c>
      <c r="R4" s="190">
        <f t="shared" si="0"/>
        <v>21563.838125278016</v>
      </c>
      <c r="S4" s="239">
        <f t="shared" si="1"/>
        <v>2.2713624045570792E-2</v>
      </c>
      <c r="T4" s="246">
        <f>P4/R4</f>
        <v>0.10879120870642767</v>
      </c>
      <c r="U4" s="170" t="s">
        <v>926</v>
      </c>
      <c r="V4" s="171"/>
      <c r="W4" s="172"/>
      <c r="X4" s="169"/>
      <c r="Y4" s="169"/>
      <c r="Z4" s="169"/>
      <c r="AA4" s="169"/>
      <c r="AB4" s="169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64"/>
      <c r="CU4" s="164"/>
      <c r="CV4" s="164"/>
      <c r="CW4" s="164"/>
      <c r="CX4" s="164"/>
      <c r="CY4" s="164"/>
      <c r="CZ4" s="164"/>
      <c r="DA4" s="164"/>
      <c r="DB4" s="164"/>
      <c r="DC4" s="164"/>
      <c r="DD4" s="164"/>
      <c r="DE4" s="164"/>
      <c r="DF4" s="164"/>
      <c r="DG4" s="164"/>
      <c r="DH4" s="164"/>
      <c r="DI4" s="164"/>
      <c r="DJ4" s="164"/>
      <c r="DK4" s="164"/>
      <c r="DL4" s="164"/>
      <c r="DM4" s="164"/>
      <c r="DN4" s="164"/>
      <c r="DO4" s="164"/>
      <c r="DP4" s="164"/>
      <c r="DQ4" s="164"/>
      <c r="DR4" s="164"/>
      <c r="DS4" s="164"/>
      <c r="DT4" s="164"/>
      <c r="DU4" s="164"/>
      <c r="DV4" s="164"/>
      <c r="DW4" s="164"/>
      <c r="DX4" s="164"/>
      <c r="DY4" s="164"/>
      <c r="DZ4" s="164"/>
      <c r="EA4" s="164"/>
      <c r="EB4" s="164"/>
      <c r="EC4" s="164"/>
      <c r="ED4" s="164"/>
      <c r="EE4" s="164"/>
      <c r="EF4" s="164"/>
      <c r="EG4" s="164"/>
      <c r="EH4" s="164"/>
      <c r="EI4" s="164"/>
      <c r="EJ4" s="164"/>
      <c r="EK4" s="164"/>
      <c r="EL4" s="164"/>
      <c r="EM4" s="164"/>
      <c r="EN4" s="164"/>
      <c r="EO4" s="164"/>
      <c r="EP4" s="164"/>
      <c r="EQ4" s="164"/>
      <c r="ER4" s="164"/>
      <c r="ES4" s="164"/>
      <c r="ET4" s="164"/>
      <c r="EU4" s="164"/>
      <c r="EV4" s="164"/>
      <c r="EW4" s="164"/>
      <c r="EX4" s="164"/>
      <c r="EY4" s="164"/>
      <c r="EZ4" s="164"/>
      <c r="FA4" s="164"/>
      <c r="FB4" s="164"/>
      <c r="FC4" s="164"/>
      <c r="FD4" s="164"/>
      <c r="FE4" s="164"/>
      <c r="FF4" s="164"/>
      <c r="FG4" s="164"/>
      <c r="FH4" s="164"/>
      <c r="FI4" s="164"/>
      <c r="FJ4" s="164"/>
      <c r="FK4" s="164"/>
      <c r="FL4" s="164"/>
      <c r="FM4" s="164"/>
      <c r="FN4" s="164"/>
      <c r="FO4" s="164"/>
      <c r="FP4" s="164"/>
      <c r="FQ4" s="164"/>
      <c r="FR4" s="164"/>
      <c r="FS4" s="164"/>
      <c r="FT4" s="164"/>
      <c r="FU4" s="164"/>
      <c r="FV4" s="164"/>
      <c r="FW4" s="164"/>
      <c r="FX4" s="164"/>
      <c r="FY4" s="164"/>
      <c r="FZ4" s="164"/>
      <c r="GA4" s="164"/>
      <c r="GB4" s="164"/>
      <c r="GC4" s="164"/>
      <c r="GD4" s="164"/>
      <c r="GE4" s="164"/>
      <c r="GF4" s="164"/>
      <c r="GG4" s="164"/>
      <c r="GH4" s="164"/>
      <c r="GI4" s="164"/>
      <c r="GJ4" s="164"/>
      <c r="GK4" s="164"/>
      <c r="GL4" s="164"/>
      <c r="GM4" s="164"/>
      <c r="GN4" s="164"/>
      <c r="GO4" s="164"/>
      <c r="GP4" s="164"/>
      <c r="GQ4" s="164"/>
      <c r="GR4" s="164"/>
      <c r="GS4" s="164"/>
      <c r="GT4" s="164"/>
      <c r="GU4" s="164"/>
      <c r="GV4" s="164"/>
      <c r="GW4" s="164"/>
      <c r="GX4" s="164"/>
      <c r="GY4" s="164"/>
      <c r="GZ4" s="164"/>
      <c r="HA4" s="164"/>
      <c r="HB4" s="164"/>
      <c r="HC4" s="164"/>
      <c r="HD4" s="164"/>
      <c r="HE4" s="164"/>
      <c r="HF4" s="164"/>
      <c r="HG4" s="164"/>
      <c r="HH4" s="164"/>
      <c r="HI4" s="164"/>
      <c r="HJ4" s="164"/>
      <c r="HK4" s="164"/>
      <c r="HL4" s="164"/>
      <c r="HM4" s="164"/>
      <c r="HN4" s="164"/>
      <c r="HO4" s="164"/>
      <c r="HP4" s="164"/>
      <c r="HQ4" s="164"/>
      <c r="HR4" s="164"/>
      <c r="HS4" s="164"/>
      <c r="HT4" s="164"/>
      <c r="HU4" s="164"/>
      <c r="HV4" s="164"/>
      <c r="HW4" s="164"/>
      <c r="HX4" s="164"/>
      <c r="HY4" s="164"/>
      <c r="HZ4" s="164"/>
      <c r="IA4" s="164"/>
      <c r="IB4" s="164"/>
    </row>
    <row r="5" spans="1:236" s="7" customFormat="1" ht="15" customHeight="1" x14ac:dyDescent="0.3">
      <c r="A5" s="58" t="s">
        <v>2</v>
      </c>
      <c r="B5" s="58" t="str">
        <f>VLOOKUP(A5,'[1]Regional Mapping'!A$3:E$170,4,FALSE)</f>
        <v>France</v>
      </c>
      <c r="C5" s="58" t="str">
        <f>VLOOKUP($A5,'[1]Regional Mapping'!$A$3:$E$170,5,FALSE)</f>
        <v>FRA</v>
      </c>
      <c r="D5" s="59">
        <f>VLOOKUP($A5,'[1]Regional Mapping'!$A$3:$F$170,6,FALSE)</f>
        <v>2</v>
      </c>
      <c r="E5" s="193">
        <f>('ILO employment 2007'!T827+'ILO employment 2007'!T828+'ILO employment 2007'!T829)*( 1 +'ILO employment 2007'!T837/('ILO employment 2007'!T826-'ILO employment 2007'!T837))</f>
        <v>10195.427147209235</v>
      </c>
      <c r="F5" s="194">
        <f>('ILO employment 2007'!T830+'ILO employment 2007'!T831+'ILO employment 2007'!T832+'ILO employment 2007'!T833+'ILO employment 2007'!T834+'ILO employment 2007'!T835+'ILO employment 2007'!T836)*( 1 +'ILO employment 2007'!T837/('ILO employment 2007'!T826-'ILO employment 2007'!T837))</f>
        <v>15369.772852790764</v>
      </c>
      <c r="G5" s="195">
        <f>2222*(G4/(G4+H4))</f>
        <v>473.20139926161141</v>
      </c>
      <c r="H5" s="196">
        <f>2222*(H4/(G4+H4))</f>
        <v>1748.7986007383884</v>
      </c>
      <c r="I5" s="197">
        <f>E5+G5</f>
        <v>10668.628546470847</v>
      </c>
      <c r="J5" s="194">
        <f t="shared" ref="J5" si="2">F5+H5</f>
        <v>17118.571453529152</v>
      </c>
      <c r="K5" s="355">
        <f t="shared" ref="K5" si="3">G5/I5</f>
        <v>4.4354473229658478E-2</v>
      </c>
      <c r="L5" s="356">
        <f t="shared" ref="L5" si="4">H5/J5</f>
        <v>0.10215797535943674</v>
      </c>
      <c r="M5" s="193">
        <f>'ILO employment 2010'!AG900</f>
        <v>11217.626241526465</v>
      </c>
      <c r="N5" s="228">
        <f>'ILO employment 2010'!AG901</f>
        <v>14474.856759175087</v>
      </c>
      <c r="O5" s="208">
        <f>2580.676*(O4/(O4+P4))</f>
        <v>321.4953214485339</v>
      </c>
      <c r="P5" s="204">
        <f>2580.676*(P4/(O4+P4))</f>
        <v>2259.1806785514659</v>
      </c>
      <c r="Q5" s="197">
        <f t="shared" si="0"/>
        <v>11539.121562974999</v>
      </c>
      <c r="R5" s="194">
        <f t="shared" si="0"/>
        <v>16734.037437726554</v>
      </c>
      <c r="S5" s="240">
        <f t="shared" si="1"/>
        <v>2.7861334131369223E-2</v>
      </c>
      <c r="T5" s="247">
        <f t="shared" si="1"/>
        <v>0.13500511678420105</v>
      </c>
      <c r="U5" s="170" t="s">
        <v>903</v>
      </c>
      <c r="V5" s="171"/>
      <c r="W5" s="172"/>
      <c r="X5" s="169"/>
      <c r="Y5" s="169"/>
      <c r="Z5" s="169"/>
      <c r="AA5" s="169"/>
      <c r="AB5" s="169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</row>
    <row r="6" spans="1:236" s="6" customFormat="1" ht="15" customHeight="1" x14ac:dyDescent="0.3">
      <c r="A6" s="60" t="s">
        <v>36</v>
      </c>
      <c r="B6" s="60" t="str">
        <f>VLOOKUP(A6,'[1]Regional Mapping'!A$3:E$170,4,FALSE)</f>
        <v>South-Eastern EU-28</v>
      </c>
      <c r="C6" s="60" t="str">
        <f>VLOOKUP($A6,'[1]Regional Mapping'!$A$3:$E$170,5,FALSE)</f>
        <v>EUS</v>
      </c>
      <c r="D6" s="61">
        <f>VLOOKUP($A6,'[1]Regional Mapping'!$A$3:$F$170,6,FALSE)</f>
        <v>9</v>
      </c>
      <c r="E6" s="198">
        <f>'ILO employment 2007'!T69+'ILO employment 2007'!T70+'ILO employment 2007'!T71</f>
        <v>1482.2</v>
      </c>
      <c r="F6" s="199">
        <f>SUM('ILO employment 2007'!T72:T78)</f>
        <v>2545.6999999999998</v>
      </c>
      <c r="G6" s="197">
        <f>'ILO unemployment 2007'!W38</f>
        <v>39.97538461538462</v>
      </c>
      <c r="H6" s="200">
        <f>'ILO unemployment 2007'!W39</f>
        <v>145.6246153846154</v>
      </c>
      <c r="I6" s="197">
        <f t="shared" ref="I6:I66" si="5">E6+G6</f>
        <v>1522.1753846153847</v>
      </c>
      <c r="J6" s="194">
        <f t="shared" ref="J6:J66" si="6">F6+H6</f>
        <v>2691.3246153846153</v>
      </c>
      <c r="K6" s="355">
        <f t="shared" ref="K6:K65" si="7">G6/I6</f>
        <v>2.626200963398537E-2</v>
      </c>
      <c r="L6" s="356">
        <f t="shared" ref="L6:L65" si="8">H6/J6</f>
        <v>5.4108900335608265E-2</v>
      </c>
      <c r="M6" s="198">
        <f>'ILO employment 2010'!AG110</f>
        <v>1553.8</v>
      </c>
      <c r="N6" s="228">
        <f>'ILO employment 2010'!AG111</f>
        <v>2542.6</v>
      </c>
      <c r="O6" s="201">
        <f>'ILO unemployment 2010'!AG78</f>
        <v>36.530813581037798</v>
      </c>
      <c r="P6" s="228">
        <f>'ILO unemployment 2010'!AG79</f>
        <v>143.10916079436259</v>
      </c>
      <c r="Q6" s="197">
        <f t="shared" ref="Q6:Q65" si="9">M6+O6</f>
        <v>1590.3308135810378</v>
      </c>
      <c r="R6" s="194">
        <f t="shared" ref="R6:R65" si="10">N6+P6</f>
        <v>2685.7091607943626</v>
      </c>
      <c r="S6" s="240">
        <f t="shared" ref="S6:S65" si="11">O6/Q6</f>
        <v>2.2970575221880597E-2</v>
      </c>
      <c r="T6" s="247">
        <f t="shared" ref="T6:T65" si="12">P6/R6</f>
        <v>5.328542750773306E-2</v>
      </c>
      <c r="U6" s="129"/>
      <c r="V6" s="109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</row>
    <row r="7" spans="1:236" s="4" customFormat="1" ht="15" customHeight="1" x14ac:dyDescent="0.3">
      <c r="A7" s="62" t="s">
        <v>80</v>
      </c>
      <c r="B7" s="62" t="str">
        <f>VLOOKUP(A7,'[1]Regional Mapping'!A$3:E$170,4,FALSE)</f>
        <v>Rest of OECD</v>
      </c>
      <c r="C7" s="62" t="str">
        <f>VLOOKUP($A7,'[1]Regional Mapping'!$A$3:$E$170,5,FALSE)</f>
        <v>OEC</v>
      </c>
      <c r="D7" s="63">
        <f>VLOOKUP($A7,'[1]Regional Mapping'!$A$3:$F$170,6,FALSE)</f>
        <v>11</v>
      </c>
      <c r="E7" s="198">
        <f>('ILO employment 2007'!T2636+'ILO employment 2007'!T2637+'ILO employment 2007'!T2638)*( 1 +'ILO employment 2007'!T2645/('ILO employment 2007'!T2635-'ILO employment 2007'!T2645))</f>
        <v>1895.0336749633971</v>
      </c>
      <c r="F7" s="199">
        <f>('ILO employment 2007'!T2639+'ILO employment 2007'!T2640+'ILO employment 2007'!T2641+'ILO employment 2007'!T2642+'ILO employment 2007'!T2643+'ILO employment 2007'!T2644)*( 1 +'ILO employment 2007'!T2645/('ILO employment 2007'!T2635-'ILO employment 2007'!T2645))</f>
        <v>2227.972181551977</v>
      </c>
      <c r="G7" s="197">
        <f>'ILO unemployment 2007'!W2175</f>
        <v>47.53125</v>
      </c>
      <c r="H7" s="200">
        <f>'ILO unemployment 2007'!W2176</f>
        <v>107.25</v>
      </c>
      <c r="I7" s="197">
        <f t="shared" si="5"/>
        <v>1942.5649249633971</v>
      </c>
      <c r="J7" s="194">
        <f t="shared" si="6"/>
        <v>2335.222181551977</v>
      </c>
      <c r="K7" s="355">
        <f>G7/I7</f>
        <v>2.4468294155417025E-2</v>
      </c>
      <c r="L7" s="356">
        <f t="shared" si="8"/>
        <v>4.5927107427834638E-2</v>
      </c>
      <c r="M7" s="198">
        <f>'ILO employment 2010'!AG351</f>
        <v>2099.2834836178649</v>
      </c>
      <c r="N7" s="228">
        <f>'ILO employment 2010'!AG352</f>
        <v>2181.2615163821347</v>
      </c>
      <c r="O7" s="201">
        <f>'ILO unemployment 2010'!AG222</f>
        <v>69.582489902099795</v>
      </c>
      <c r="P7" s="228">
        <f>'ILO unemployment 2010'!AG223</f>
        <v>133.95621042046807</v>
      </c>
      <c r="Q7" s="197">
        <f t="shared" si="9"/>
        <v>2168.8659735199649</v>
      </c>
      <c r="R7" s="194">
        <f t="shared" si="10"/>
        <v>2315.2177268026026</v>
      </c>
      <c r="S7" s="240">
        <f t="shared" si="11"/>
        <v>3.2082429597607071E-2</v>
      </c>
      <c r="T7" s="247">
        <f t="shared" si="12"/>
        <v>5.7859012078948759E-2</v>
      </c>
      <c r="U7" s="129"/>
      <c r="V7" s="109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</row>
    <row r="8" spans="1:236" s="9" customFormat="1" ht="15" customHeight="1" x14ac:dyDescent="0.3">
      <c r="A8" s="64" t="s">
        <v>65</v>
      </c>
      <c r="B8" s="64" t="str">
        <f>VLOOKUP(A8,'[1]Regional Mapping'!A$3:E$170,4,FALSE)</f>
        <v>Benelux</v>
      </c>
      <c r="C8" s="64" t="str">
        <f>VLOOKUP($A8,'[1]Regional Mapping'!$A$3:$E$170,5,FALSE)</f>
        <v>BNL</v>
      </c>
      <c r="D8" s="65">
        <f>VLOOKUP($A8,'[1]Regional Mapping'!$A$3:$F$170,6,FALSE)</f>
        <v>7</v>
      </c>
      <c r="E8" s="198">
        <f>('ILO employment 2007'!T1775+'ILO employment 2007'!T1776+'ILO employment 2007'!T1777)*( 1 +'ILO employment 2007'!T1785/('ILO employment 2007'!T1774-'ILO employment 2007'!T1785))</f>
        <v>3917.5569635676857</v>
      </c>
      <c r="F8" s="199">
        <f>('ILO employment 2007'!T1778+'ILO employment 2007'!T1779+'ILO employment 2007'!T1780+'ILO employment 2007'!T1781+'ILO employment 2007'!T1782+'ILO employment 2007'!T1783+'ILO employment 2007'!T1784)*( 1 +'ILO employment 2007'!T1785/('ILO employment 2007'!T1774-'ILO employment 2007'!T1785))</f>
        <v>4392.4430364323134</v>
      </c>
      <c r="G8" s="195">
        <f>279*(G9/(G9+H9))</f>
        <v>62.980443292131064</v>
      </c>
      <c r="H8" s="196">
        <f>279*(H9/(G9+H9))</f>
        <v>216.01955670786896</v>
      </c>
      <c r="I8" s="197">
        <f t="shared" si="5"/>
        <v>3980.5374068598167</v>
      </c>
      <c r="J8" s="194">
        <f t="shared" si="6"/>
        <v>4608.4625931401824</v>
      </c>
      <c r="K8" s="357">
        <f>G8/I8</f>
        <v>1.5822095575234237E-2</v>
      </c>
      <c r="L8" s="358">
        <f t="shared" ref="L8" si="13">H8/J8</f>
        <v>4.6874538382804656E-2</v>
      </c>
      <c r="M8" s="198">
        <f>'ILO employment 2010'!AG1883</f>
        <v>4170.7784111582778</v>
      </c>
      <c r="N8" s="199">
        <f>'ILO employment 2010'!AG1884</f>
        <v>4200.2215888417222</v>
      </c>
      <c r="O8" s="208">
        <f>390*(O9/(O9+P9))</f>
        <v>98.418275239550056</v>
      </c>
      <c r="P8" s="204">
        <f>390*(P9/(O9+P9))</f>
        <v>291.58172476044996</v>
      </c>
      <c r="Q8" s="197">
        <f t="shared" si="9"/>
        <v>4269.1966863978278</v>
      </c>
      <c r="R8" s="194">
        <f t="shared" si="10"/>
        <v>4491.8033136021722</v>
      </c>
      <c r="S8" s="240">
        <f>O8/Q8</f>
        <v>2.305311337683796E-2</v>
      </c>
      <c r="T8" s="247">
        <f t="shared" si="12"/>
        <v>6.4914179095392738E-2</v>
      </c>
      <c r="U8" s="170" t="s">
        <v>902</v>
      </c>
      <c r="V8" s="171"/>
      <c r="W8" s="172"/>
      <c r="X8" s="169"/>
      <c r="Y8" s="169"/>
      <c r="Z8" s="169"/>
      <c r="AA8" s="169"/>
      <c r="AB8" s="169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</row>
    <row r="9" spans="1:236" s="9" customFormat="1" ht="14.45" x14ac:dyDescent="0.3">
      <c r="A9" s="64" t="s">
        <v>38</v>
      </c>
      <c r="B9" s="64" t="str">
        <f>VLOOKUP(A9,'[1]Regional Mapping'!A$3:E$170,4,FALSE)</f>
        <v>Benelux</v>
      </c>
      <c r="C9" s="64" t="str">
        <f>VLOOKUP($A9,'[1]Regional Mapping'!$A$3:$E$170,5,FALSE)</f>
        <v>BNL</v>
      </c>
      <c r="D9" s="65">
        <f>VLOOKUP($A9,'[1]Regional Mapping'!$A$3:$F$170,6,FALSE)</f>
        <v>7</v>
      </c>
      <c r="E9" s="193">
        <f>('ILO employment 2007'!T189+'ILO employment 2007'!T190+'ILO employment 2007'!T191)*( 1 +'ILO employment 2007'!T199/('ILO employment 2007'!T188-'ILO employment 2007'!T199))</f>
        <v>1943.2240000000002</v>
      </c>
      <c r="F9" s="194">
        <f>('ILO employment 2007'!T192+'ILO employment 2007'!T193+'ILO employment 2007'!T194+'ILO employment 2007'!T195+'ILO employment 2007'!T196+'ILO employment 2007'!T197+'ILO employment 2007'!T198)*( 1 +'ILO employment 2007'!T199/('ILO employment 2007'!T188-'ILO employment 2007'!T199))</f>
        <v>2437.0550000000003</v>
      </c>
      <c r="G9" s="201">
        <f>'ILO unemployment 2007'!W145</f>
        <v>79.570228913843863</v>
      </c>
      <c r="H9" s="202">
        <f>'ILO unemployment 2007'!W146</f>
        <v>272.92163533024564</v>
      </c>
      <c r="I9" s="197">
        <f t="shared" si="5"/>
        <v>2022.7942289138441</v>
      </c>
      <c r="J9" s="194">
        <f t="shared" si="6"/>
        <v>2709.9766353302457</v>
      </c>
      <c r="K9" s="355">
        <f>G9/I9</f>
        <v>3.9336788575163054E-2</v>
      </c>
      <c r="L9" s="356">
        <f t="shared" si="8"/>
        <v>0.10070995881371744</v>
      </c>
      <c r="M9" s="193">
        <f>'ILO employment 2010'!AG182</f>
        <v>2041.0750000000003</v>
      </c>
      <c r="N9" s="228">
        <f>'ILO employment 2010'!AG183</f>
        <v>2447.6260000000002</v>
      </c>
      <c r="O9" s="201">
        <f>'ILO unemployment 2010'!AG114</f>
        <v>102.35229860056006</v>
      </c>
      <c r="P9" s="228">
        <f>'ILO unemployment 2010'!AG115</f>
        <v>303.23697185819861</v>
      </c>
      <c r="Q9" s="197">
        <f t="shared" si="9"/>
        <v>2143.4272986005603</v>
      </c>
      <c r="R9" s="194">
        <f t="shared" si="10"/>
        <v>2750.8629718581988</v>
      </c>
      <c r="S9" s="240">
        <f t="shared" si="11"/>
        <v>4.7751700590631503E-2</v>
      </c>
      <c r="T9" s="247">
        <f t="shared" si="12"/>
        <v>0.11023339765025193</v>
      </c>
      <c r="U9" s="129"/>
      <c r="V9" s="109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</row>
    <row r="10" spans="1:236" s="9" customFormat="1" ht="14.45" x14ac:dyDescent="0.3">
      <c r="A10" s="64" t="s">
        <v>61</v>
      </c>
      <c r="B10" s="64" t="str">
        <f>VLOOKUP(A10,'[1]Regional Mapping'!A$3:E$170,4,FALSE)</f>
        <v>Benelux</v>
      </c>
      <c r="C10" s="64" t="str">
        <f>VLOOKUP($A10,'[1]Regional Mapping'!$A$3:$E$170,5,FALSE)</f>
        <v>BNL</v>
      </c>
      <c r="D10" s="65">
        <f>VLOOKUP($A10,'[1]Regional Mapping'!$A$3:$F$170,6,FALSE)</f>
        <v>7</v>
      </c>
      <c r="E10" s="203">
        <f>202.9*((E8+E9)/(E8+F8+E9+F9))</f>
        <v>93.705777273130352</v>
      </c>
      <c r="F10" s="204">
        <f>202.9*((F8+F9)/(E8+F8+E9+F9))</f>
        <v>109.19422272686963</v>
      </c>
      <c r="G10" s="195">
        <f>8.9*(G9/(G9+H9))</f>
        <v>2.0090535673833925</v>
      </c>
      <c r="H10" s="196">
        <f>8.9*(H9/(G9+H9))</f>
        <v>6.8909464326166088</v>
      </c>
      <c r="I10" s="197">
        <f t="shared" si="5"/>
        <v>95.714830840513741</v>
      </c>
      <c r="J10" s="194">
        <f t="shared" si="6"/>
        <v>116.08516915948624</v>
      </c>
      <c r="K10" s="357">
        <f>G10/I10</f>
        <v>2.0989992352710811E-2</v>
      </c>
      <c r="L10" s="358">
        <f>H10/J10</f>
        <v>5.9361126684058373E-2</v>
      </c>
      <c r="M10" s="193">
        <f>'ILO employment 2010'!AG1511</f>
        <v>121.60194534506718</v>
      </c>
      <c r="N10" s="228">
        <f>'ILO employment 2010'!AG1512</f>
        <v>96.491801760074125</v>
      </c>
      <c r="O10" s="208">
        <f>41.284*(O9/(O9+P9))</f>
        <v>10.418205320486114</v>
      </c>
      <c r="P10" s="204">
        <f>41.284*(P9/(O9+P9))</f>
        <v>30.865794679513886</v>
      </c>
      <c r="Q10" s="197">
        <f t="shared" si="9"/>
        <v>132.0201506655533</v>
      </c>
      <c r="R10" s="194">
        <f t="shared" si="10"/>
        <v>127.35759643958801</v>
      </c>
      <c r="S10" s="240">
        <f t="shared" si="11"/>
        <v>7.8913751180897815E-2</v>
      </c>
      <c r="T10" s="247">
        <f t="shared" si="12"/>
        <v>0.24235534858067972</v>
      </c>
      <c r="U10" s="129"/>
      <c r="V10" s="109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</row>
    <row r="11" spans="1:236" s="10" customFormat="1" ht="14.45" x14ac:dyDescent="0.3">
      <c r="A11" s="66" t="s">
        <v>117</v>
      </c>
      <c r="B11" s="66" t="str">
        <f>VLOOKUP(A11,'[1]Regional Mapping'!A$3:E$170,4,FALSE)</f>
        <v>UK and Ireland</v>
      </c>
      <c r="C11" s="66" t="str">
        <f>VLOOKUP($A11,'[1]Regional Mapping'!$A$3:$E$170,5,FALSE)</f>
        <v>UKI</v>
      </c>
      <c r="D11" s="67">
        <f>VLOOKUP($A11,'[1]Regional Mapping'!$A$3:$F$170,6,FALSE)</f>
        <v>5</v>
      </c>
      <c r="E11" s="193">
        <f>'ILO employment 2007'!W2813</f>
        <v>12217.105535258839</v>
      </c>
      <c r="F11" s="194">
        <f>'ILO employment 2007'!W2814</f>
        <v>16882.894464741159</v>
      </c>
      <c r="G11" s="201">
        <f>'ILO unemployment 2007'!W2335</f>
        <v>324.77228596646074</v>
      </c>
      <c r="H11" s="202">
        <f>'ILO unemployment 2007'!W2336</f>
        <v>1297.6584289496911</v>
      </c>
      <c r="I11" s="197">
        <f t="shared" si="5"/>
        <v>12541.8778212253</v>
      </c>
      <c r="J11" s="194">
        <f t="shared" si="6"/>
        <v>18180.552893690849</v>
      </c>
      <c r="K11" s="355">
        <f t="shared" si="7"/>
        <v>2.589502868675941E-2</v>
      </c>
      <c r="L11" s="356">
        <f t="shared" si="8"/>
        <v>7.1376180721105256E-2</v>
      </c>
      <c r="M11" s="193">
        <f>'ILO employment 2010'!AG936</f>
        <v>12671.464471149793</v>
      </c>
      <c r="N11" s="228">
        <f>'ILO employment 2010'!AG937</f>
        <v>16246.901528850203</v>
      </c>
      <c r="O11" s="208">
        <f>2434.483*(G11/(G11+H11))</f>
        <v>487.32596208112881</v>
      </c>
      <c r="P11" s="204">
        <f>2434.483*(H11/(G11+H11))</f>
        <v>1947.1570379188713</v>
      </c>
      <c r="Q11" s="197">
        <f t="shared" si="9"/>
        <v>13158.790433230923</v>
      </c>
      <c r="R11" s="194">
        <f t="shared" si="10"/>
        <v>18194.058566769076</v>
      </c>
      <c r="S11" s="240">
        <f t="shared" si="11"/>
        <v>3.7034252088280581E-2</v>
      </c>
      <c r="T11" s="247">
        <f t="shared" si="12"/>
        <v>0.10702158788667954</v>
      </c>
      <c r="U11" s="170" t="s">
        <v>917</v>
      </c>
      <c r="V11" s="171"/>
      <c r="W11" s="172"/>
      <c r="X11" s="169"/>
      <c r="Y11" s="169"/>
      <c r="Z11" s="169"/>
      <c r="AA11" s="169"/>
      <c r="AB11" s="169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</row>
    <row r="12" spans="1:236" s="10" customFormat="1" ht="14.45" x14ac:dyDescent="0.3">
      <c r="A12" s="66" t="s">
        <v>55</v>
      </c>
      <c r="B12" s="66" t="str">
        <f>VLOOKUP(A12,'[1]Regional Mapping'!A$3:E$170,4,FALSE)</f>
        <v>UK and Ireland</v>
      </c>
      <c r="C12" s="66" t="str">
        <f>VLOOKUP($A12,'[1]Regional Mapping'!$A$3:$E$170,5,FALSE)</f>
        <v>UKI</v>
      </c>
      <c r="D12" s="67">
        <f>VLOOKUP($A12,'[1]Regional Mapping'!$A$3:$F$170,6,FALSE)</f>
        <v>5</v>
      </c>
      <c r="E12" s="193">
        <f>('ILO employment 2007'!T1160+'ILO employment 2007'!T1161+'ILO employment 2007'!T1162)*( 1 +'ILO employment 2007'!T1170/('ILO employment 2007'!T1159-'ILO employment 2007'!T1170))</f>
        <v>794.2</v>
      </c>
      <c r="F12" s="194">
        <f>('ILO employment 2007'!T1163+'ILO employment 2007'!T1164+'ILO employment 2007'!T1165+'ILO employment 2007'!T1166+'ILO employment 2007'!T1167+'ILO employment 2007'!T1168+'ILO employment 2007'!T1169)*( 1 +'ILO employment 2007'!T1170/('ILO employment 2007'!T1159-'ILO employment 2007'!T1170))</f>
        <v>1307.3000000000004</v>
      </c>
      <c r="G12" s="195">
        <f>101*(O12/(O12+P12))</f>
        <v>18.193377483443712</v>
      </c>
      <c r="H12" s="196">
        <f>101*(P12/(O12+P12))</f>
        <v>82.806622516556288</v>
      </c>
      <c r="I12" s="197">
        <f t="shared" si="5"/>
        <v>812.39337748344371</v>
      </c>
      <c r="J12" s="194">
        <f t="shared" si="6"/>
        <v>1390.1066225165566</v>
      </c>
      <c r="K12" s="357">
        <f>G12/I12</f>
        <v>2.2394788027201129E-2</v>
      </c>
      <c r="L12" s="358">
        <f>H12/J12</f>
        <v>5.9568540409259171E-2</v>
      </c>
      <c r="M12" s="193">
        <f>'ILO employment 2010'!AG1172</f>
        <v>740.98829093281142</v>
      </c>
      <c r="N12" s="228">
        <f>'ILO employment 2010'!AG1173</f>
        <v>1106.7112633181127</v>
      </c>
      <c r="O12" s="201">
        <f>'ILO unemployment 2010'!AG756</f>
        <v>52.008398950131237</v>
      </c>
      <c r="P12" s="228">
        <f>'ILO unemployment 2010'!AG757</f>
        <v>236.71469816272966</v>
      </c>
      <c r="Q12" s="197">
        <f t="shared" si="9"/>
        <v>792.99668988294263</v>
      </c>
      <c r="R12" s="194">
        <f t="shared" si="10"/>
        <v>1343.4259614808425</v>
      </c>
      <c r="S12" s="240">
        <f t="shared" si="11"/>
        <v>6.5584635615324446E-2</v>
      </c>
      <c r="T12" s="247">
        <f t="shared" si="12"/>
        <v>0.17620226566248717</v>
      </c>
      <c r="U12" s="170" t="s">
        <v>918</v>
      </c>
      <c r="V12" s="171"/>
      <c r="W12" s="172"/>
      <c r="X12" s="169"/>
      <c r="Y12" s="169"/>
      <c r="Z12" s="169"/>
      <c r="AA12" s="169"/>
      <c r="AB12" s="169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</row>
    <row r="13" spans="1:236" s="3" customFormat="1" ht="14.45" x14ac:dyDescent="0.3">
      <c r="A13" s="68" t="s">
        <v>43</v>
      </c>
      <c r="B13" s="68" t="str">
        <f>VLOOKUP(A13,'[1]Regional Mapping'!A$3:E$170,4,FALSE)</f>
        <v>Northern/Baltic EU-28</v>
      </c>
      <c r="C13" s="68" t="str">
        <f>VLOOKUP($A13,'[1]Regional Mapping'!$A$3:$E$170,5,FALSE)</f>
        <v>EUN</v>
      </c>
      <c r="D13" s="69">
        <f>VLOOKUP($A13,'[1]Regional Mapping'!$A$3:$F$170,6,FALSE)</f>
        <v>8</v>
      </c>
      <c r="E13" s="193">
        <f>('ILO employment 2007'!T623+'ILO employment 2007'!T624+'ILO employment 2007'!T625)*( 1 +'ILO employment 2007'!T633/('ILO employment 2007'!T622-'ILO employment 2007'!T633))</f>
        <v>1217.11845382562</v>
      </c>
      <c r="F13" s="194">
        <f>('ILO employment 2007'!T626+'ILO employment 2007'!T627+'ILO employment 2007'!T628+'ILO employment 2007'!T629+'ILO employment 2007'!T630+'ILO employment 2007'!T631+'ILO employment 2007'!T632)*( 1 +'ILO employment 2007'!T633/('ILO employment 2007'!T622-'ILO employment 2007'!T633))</f>
        <v>1561.5305461743801</v>
      </c>
      <c r="G13" s="201">
        <f>'ILO unemployment 2007'!W532</f>
        <v>35.842384096885816</v>
      </c>
      <c r="H13" s="202">
        <f>'ILO unemployment 2007'!W533</f>
        <v>78.696615903114193</v>
      </c>
      <c r="I13" s="197">
        <f t="shared" si="5"/>
        <v>1252.9608379225058</v>
      </c>
      <c r="J13" s="194">
        <f t="shared" si="6"/>
        <v>1640.2271620774943</v>
      </c>
      <c r="K13" s="355">
        <f t="shared" si="7"/>
        <v>2.8606148741500113E-2</v>
      </c>
      <c r="L13" s="356">
        <f t="shared" si="8"/>
        <v>4.7979095653700732E-2</v>
      </c>
      <c r="M13" s="193">
        <f>'ILO employment 2010'!AG624</f>
        <v>1226.3000000000002</v>
      </c>
      <c r="N13" s="228">
        <f>'ILO employment 2010'!AG625</f>
        <v>1479.6</v>
      </c>
      <c r="O13" s="201">
        <f>'ILO unemployment 2010'!AG430</f>
        <v>53.585037674919263</v>
      </c>
      <c r="P13" s="228">
        <f>'ILO unemployment 2010'!AG431</f>
        <v>161.91496232508075</v>
      </c>
      <c r="Q13" s="197">
        <f t="shared" si="9"/>
        <v>1279.8850376749194</v>
      </c>
      <c r="R13" s="194">
        <f t="shared" si="10"/>
        <v>1641.5149623250807</v>
      </c>
      <c r="S13" s="240">
        <f t="shared" si="11"/>
        <v>4.1867070945890247E-2</v>
      </c>
      <c r="T13" s="247">
        <f t="shared" si="12"/>
        <v>9.8637518415147771E-2</v>
      </c>
      <c r="U13" s="129"/>
      <c r="V13" s="109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</row>
    <row r="14" spans="1:236" s="3" customFormat="1" ht="14.45" x14ac:dyDescent="0.3">
      <c r="A14" s="68" t="s">
        <v>45</v>
      </c>
      <c r="B14" s="68" t="str">
        <f>VLOOKUP(A14,'[1]Regional Mapping'!A$3:E$170,4,FALSE)</f>
        <v>Northern/Baltic EU-28</v>
      </c>
      <c r="C14" s="68" t="str">
        <f>VLOOKUP($A14,'[1]Regional Mapping'!$A$3:$E$170,5,FALSE)</f>
        <v>EUN</v>
      </c>
      <c r="D14" s="69">
        <f>VLOOKUP($A14,'[1]Regional Mapping'!$A$3:$F$170,6,FALSE)</f>
        <v>8</v>
      </c>
      <c r="E14" s="193">
        <f>('ILO employment 2007'!T758+'ILO employment 2007'!T759+'ILO employment 2007'!T760)*( 1 +'ILO employment 2007'!T767/('ILO employment 2007'!T757-'ILO employment 2007'!T767))</f>
        <v>263.00472537588217</v>
      </c>
      <c r="F14" s="194">
        <f>('ILO employment 2007'!T761+'ILO employment 2007'!T762+'ILO employment 2007'!T763+'ILO employment 2007'!T764+'ILO employment 2007'!T765+'ILO employment 2007'!T766)*( 1 +'ILO employment 2007'!T767/('ILO employment 2007'!T757-'ILO employment 2007'!T767))</f>
        <v>392.29527462411778</v>
      </c>
      <c r="G14" s="205">
        <f>'ILO unemployment 2007'!W679</f>
        <v>4.551836734693878</v>
      </c>
      <c r="H14" s="200">
        <f>'ILO unemployment 2007'!W680</f>
        <v>28.248163265306122</v>
      </c>
      <c r="I14" s="197">
        <f t="shared" si="5"/>
        <v>267.55656211057607</v>
      </c>
      <c r="J14" s="194">
        <f t="shared" si="6"/>
        <v>420.5434378894239</v>
      </c>
      <c r="K14" s="355">
        <f>G14/I14</f>
        <v>1.7012614823525389E-2</v>
      </c>
      <c r="L14" s="356">
        <f t="shared" si="8"/>
        <v>6.7170619537127552E-2</v>
      </c>
      <c r="M14" s="193">
        <f>'ILO employment 2010'!AG793</f>
        <v>237.3</v>
      </c>
      <c r="N14" s="228">
        <f>'ILO employment 2010'!AG794</f>
        <v>333.59999999999997</v>
      </c>
      <c r="O14" s="201">
        <f>'ILO unemployment 2010'!AG570</f>
        <v>21.863715110683351</v>
      </c>
      <c r="P14" s="228">
        <f>'ILO unemployment 2010'!AG571</f>
        <v>94.147834456207903</v>
      </c>
      <c r="Q14" s="197">
        <f t="shared" si="9"/>
        <v>259.16371511068337</v>
      </c>
      <c r="R14" s="194">
        <f t="shared" si="10"/>
        <v>427.7478344562079</v>
      </c>
      <c r="S14" s="240">
        <f t="shared" si="11"/>
        <v>8.4362562488139281E-2</v>
      </c>
      <c r="T14" s="247">
        <f t="shared" si="12"/>
        <v>0.22010125329073196</v>
      </c>
      <c r="U14" s="129"/>
      <c r="V14" s="109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</row>
    <row r="15" spans="1:236" s="3" customFormat="1" ht="14.45" x14ac:dyDescent="0.3">
      <c r="A15" s="68" t="s">
        <v>1</v>
      </c>
      <c r="B15" s="68" t="str">
        <f>VLOOKUP(A15,'[1]Regional Mapping'!A$3:E$170,4,FALSE)</f>
        <v>Northern/Baltic EU-28</v>
      </c>
      <c r="C15" s="68" t="str">
        <f>VLOOKUP($A15,'[1]Regional Mapping'!$A$3:$E$170,5,FALSE)</f>
        <v>EUN</v>
      </c>
      <c r="D15" s="69">
        <f>VLOOKUP($A15,'[1]Regional Mapping'!$A$3:$F$170,6,FALSE)</f>
        <v>8</v>
      </c>
      <c r="E15" s="193">
        <f>('ILO employment 2007'!T791+'ILO employment 2007'!T792+'ILO employment 2007'!T793)*( 1 +'ILO employment 2007'!T801/('ILO employment 2007'!T790-'ILO employment 2007'!T801))</f>
        <v>1100.7527910685806</v>
      </c>
      <c r="F15" s="194">
        <f>('ILO employment 2007'!T794+'ILO employment 2007'!T795+'ILO employment 2007'!T796+'ILO employment 2007'!T797+'ILO employment 2007'!T798+'ILO employment 2007'!T799+'ILO employment 2007'!T800)*( 1 +'ILO employment 2007'!T801/('ILO employment 2007'!T790-'ILO employment 2007'!T801))</f>
        <v>1412.2488038277513</v>
      </c>
      <c r="G15" s="197">
        <f>'ILO unemployment 2007'!W715</f>
        <v>42.864864864864863</v>
      </c>
      <c r="H15" s="202">
        <f>'ILO unemployment 2007'!W716</f>
        <v>138.48648648648648</v>
      </c>
      <c r="I15" s="197">
        <f t="shared" si="5"/>
        <v>1143.6176559334453</v>
      </c>
      <c r="J15" s="194">
        <f t="shared" si="6"/>
        <v>1550.7352903142378</v>
      </c>
      <c r="K15" s="355">
        <f>G15/I15</f>
        <v>3.7481814522947042E-2</v>
      </c>
      <c r="L15" s="356">
        <f t="shared" si="8"/>
        <v>8.9303756322217875E-2</v>
      </c>
      <c r="M15" s="193">
        <f>'ILO employment 2010'!AG864</f>
        <v>1136.62233061442</v>
      </c>
      <c r="N15" s="228">
        <f>'ILO employment 2010'!AG865</f>
        <v>1310.8776693855802</v>
      </c>
      <c r="O15" s="201">
        <f>'ILO unemployment 2010'!AG604</f>
        <v>58.079424585876197</v>
      </c>
      <c r="P15" s="228">
        <f>'ILO unemployment 2010'!AG605</f>
        <v>166.2205754141238</v>
      </c>
      <c r="Q15" s="197">
        <f t="shared" si="9"/>
        <v>1194.7017552002962</v>
      </c>
      <c r="R15" s="194">
        <f t="shared" si="10"/>
        <v>1477.0982447997039</v>
      </c>
      <c r="S15" s="240">
        <f t="shared" si="11"/>
        <v>4.8614161930430042E-2</v>
      </c>
      <c r="T15" s="247">
        <f t="shared" si="12"/>
        <v>0.11253183462868679</v>
      </c>
      <c r="U15" s="129"/>
      <c r="V15" s="109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</row>
    <row r="16" spans="1:236" s="3" customFormat="1" ht="14.45" x14ac:dyDescent="0.3">
      <c r="A16" s="68" t="s">
        <v>351</v>
      </c>
      <c r="B16" s="68" t="str">
        <f>VLOOKUP(A16,'[1]Regional Mapping'!A$3:E$170,4,FALSE)</f>
        <v>Northern/Baltic EU-28</v>
      </c>
      <c r="C16" s="68" t="str">
        <f>VLOOKUP($A16,'[1]Regional Mapping'!$A$3:$E$170,5,FALSE)</f>
        <v>EUN</v>
      </c>
      <c r="D16" s="69">
        <f>VLOOKUP($A16,'[1]Regional Mapping'!$A$3:$F$170,6,FALSE)</f>
        <v>8</v>
      </c>
      <c r="E16" s="193">
        <f>('ILO employment 2007'!T1379+'ILO employment 2007'!T1380+'ILO employment 2007'!T1381)*( 1 +'ILO employment 2007'!T1388/('ILO employment 2007'!T1378-'ILO employment 2007'!T1388))</f>
        <v>427.1</v>
      </c>
      <c r="F16" s="194">
        <f>('ILO employment 2007'!T1382+'ILO employment 2007'!T1383+'ILO employment 2007'!T1384+'ILO employment 2007'!T1385+'ILO employment 2007'!T1386+'ILO employment 2007'!T1387)*( 1 +'ILO employment 2007'!T1388/('ILO employment 2007'!T1378-'ILO employment 2007'!T1388))</f>
        <v>688.80000000000007</v>
      </c>
      <c r="G16" s="197">
        <f>'ILO unemployment 2007'!W1164</f>
        <v>13.746692607003894</v>
      </c>
      <c r="H16" s="202">
        <f>'ILO unemployment 2007'!W1165</f>
        <v>53.163229571984438</v>
      </c>
      <c r="I16" s="197">
        <f t="shared" si="5"/>
        <v>440.84669260700389</v>
      </c>
      <c r="J16" s="194">
        <f t="shared" si="6"/>
        <v>741.96322957198447</v>
      </c>
      <c r="K16" s="355">
        <f t="shared" si="7"/>
        <v>3.1182478710934748E-2</v>
      </c>
      <c r="L16" s="356">
        <f t="shared" si="8"/>
        <v>7.1652108154541094E-2</v>
      </c>
      <c r="M16" s="193">
        <f>'ILO employment 2010'!AG1547</f>
        <v>378.79999999999995</v>
      </c>
      <c r="N16" s="228">
        <f>'ILO employment 2010'!AG1548</f>
        <v>557.9</v>
      </c>
      <c r="O16" s="197">
        <f>'ILO unemployment 2010'!AG1025</f>
        <v>42.593470790377999</v>
      </c>
      <c r="P16" s="194">
        <f>'ILO unemployment 2010'!AG1026</f>
        <v>147.27972508591063</v>
      </c>
      <c r="Q16" s="197">
        <f t="shared" si="9"/>
        <v>421.39347079037793</v>
      </c>
      <c r="R16" s="194">
        <f t="shared" si="10"/>
        <v>705.1797250859106</v>
      </c>
      <c r="S16" s="240">
        <f t="shared" si="11"/>
        <v>0.10107767144680348</v>
      </c>
      <c r="T16" s="247">
        <f t="shared" si="12"/>
        <v>0.20885416844332533</v>
      </c>
      <c r="U16" s="129"/>
      <c r="V16" s="109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</row>
    <row r="17" spans="1:97" s="3" customFormat="1" ht="14.45" x14ac:dyDescent="0.3">
      <c r="A17" s="68" t="s">
        <v>59</v>
      </c>
      <c r="B17" s="68" t="str">
        <f>VLOOKUP(A17,'[1]Regional Mapping'!A$3:E$170,4,FALSE)</f>
        <v>Northern/Baltic EU-28</v>
      </c>
      <c r="C17" s="68" t="str">
        <f>VLOOKUP($A17,'[1]Regional Mapping'!$A$3:$E$170,5,FALSE)</f>
        <v>EUN</v>
      </c>
      <c r="D17" s="69">
        <f>VLOOKUP($A17,'[1]Regional Mapping'!$A$3:$F$170,6,FALSE)</f>
        <v>8</v>
      </c>
      <c r="E17" s="193">
        <f>'ILO employment 2007'!W1447</f>
        <v>561.1</v>
      </c>
      <c r="F17" s="194">
        <f>'ILO employment 2007'!W1448</f>
        <v>973</v>
      </c>
      <c r="G17" s="197">
        <f>'ILO unemployment 2007'!W1255</f>
        <v>13.040366972477065</v>
      </c>
      <c r="H17" s="202">
        <f>'ILO unemployment 2007'!W1256</f>
        <v>55.959633027522941</v>
      </c>
      <c r="I17" s="197">
        <f t="shared" si="5"/>
        <v>574.14036697247707</v>
      </c>
      <c r="J17" s="194">
        <f t="shared" si="6"/>
        <v>1028.9596330275228</v>
      </c>
      <c r="K17" s="355">
        <f t="shared" si="7"/>
        <v>2.2712855118062425E-2</v>
      </c>
      <c r="L17" s="356">
        <f t="shared" si="8"/>
        <v>5.4384672859198666E-2</v>
      </c>
      <c r="M17" s="193">
        <f>'ILO employment 2010'!AG1475</f>
        <v>570.73099999999999</v>
      </c>
      <c r="N17" s="228">
        <f>'ILO employment 2010'!AG1476</f>
        <v>772.95199999999988</v>
      </c>
      <c r="O17" s="197">
        <f>'ILO unemployment 2010'!AG989</f>
        <v>49.458582095472046</v>
      </c>
      <c r="P17" s="194">
        <f>'ILO unemployment 2010'!AG990</f>
        <v>241.67941790452795</v>
      </c>
      <c r="Q17" s="197">
        <f t="shared" si="9"/>
        <v>620.18958209547202</v>
      </c>
      <c r="R17" s="194">
        <f t="shared" si="10"/>
        <v>1014.6314179045278</v>
      </c>
      <c r="S17" s="240">
        <f t="shared" si="11"/>
        <v>7.9747521601964591E-2</v>
      </c>
      <c r="T17" s="247">
        <f t="shared" si="12"/>
        <v>0.23819429759395533</v>
      </c>
      <c r="U17" s="129"/>
      <c r="V17" s="109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</row>
    <row r="18" spans="1:97" s="3" customFormat="1" ht="15" customHeight="1" x14ac:dyDescent="0.3">
      <c r="A18" s="68" t="s">
        <v>77</v>
      </c>
      <c r="B18" s="68" t="str">
        <f>VLOOKUP(A18,'[1]Regional Mapping'!A$3:E$170,4,FALSE)</f>
        <v>Northern/Baltic EU-28</v>
      </c>
      <c r="C18" s="68" t="str">
        <f>VLOOKUP($A18,'[1]Regional Mapping'!$A$3:$E$170,5,FALSE)</f>
        <v>EUN</v>
      </c>
      <c r="D18" s="69">
        <f>VLOOKUP($A18,'[1]Regional Mapping'!$A$3:$F$170,6,FALSE)</f>
        <v>8</v>
      </c>
      <c r="E18" s="193">
        <f>('ILO employment 2007'!T2600+'ILO employment 2007'!T2601+'ILO employment 2007'!T2602)*( 1 +'ILO employment 2007'!T2610/('ILO employment 2007'!T2599-'ILO employment 2007'!T2610))</f>
        <v>2009.0970445522717</v>
      </c>
      <c r="F18" s="194">
        <f>('ILO employment 2007'!T2603+'ILO employment 2007'!T2604+'ILO employment 2007'!T2605+'ILO employment 2007'!T2606+'ILO employment 2007'!T2607+'ILO employment 2007'!T2608+'ILO employment 2007'!T2609)*( 1 +'ILO employment 2007'!T2610/('ILO employment 2007'!T2599-'ILO employment 2007'!T2610))</f>
        <v>2530.9014115571235</v>
      </c>
      <c r="G18" s="197">
        <f>'ILO unemployment 2007'!W2139</f>
        <v>69.302325581395351</v>
      </c>
      <c r="H18" s="202">
        <f>'ILO unemployment 2007'!W2140</f>
        <v>227.31162790697675</v>
      </c>
      <c r="I18" s="197">
        <f t="shared" si="5"/>
        <v>2078.3993701336672</v>
      </c>
      <c r="J18" s="194">
        <f t="shared" si="6"/>
        <v>2758.2130394641003</v>
      </c>
      <c r="K18" s="355">
        <f t="shared" si="7"/>
        <v>3.3344085153826017E-2</v>
      </c>
      <c r="L18" s="356">
        <f t="shared" si="8"/>
        <v>8.2412643495856169E-2</v>
      </c>
      <c r="M18" s="193">
        <f>'ILO employment 2010'!AG2406</f>
        <v>2134.0942718083111</v>
      </c>
      <c r="N18" s="228">
        <f>'ILO employment 2010'!AG2407</f>
        <v>2411.8058405091724</v>
      </c>
      <c r="O18" s="197">
        <f>'ILO unemployment 2010'!AG1629</f>
        <v>91.43341176470588</v>
      </c>
      <c r="P18" s="194">
        <f>'ILO unemployment 2010'!AG1630</f>
        <v>322.40094117647061</v>
      </c>
      <c r="Q18" s="197">
        <f t="shared" si="9"/>
        <v>2225.5276835730169</v>
      </c>
      <c r="R18" s="194">
        <f t="shared" si="10"/>
        <v>2734.2067816856429</v>
      </c>
      <c r="S18" s="240">
        <f t="shared" si="11"/>
        <v>4.1083924697765305E-2</v>
      </c>
      <c r="T18" s="247">
        <f t="shared" si="12"/>
        <v>0.11791388395932144</v>
      </c>
      <c r="U18" s="129"/>
      <c r="V18" s="109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</row>
    <row r="19" spans="1:97" s="11" customFormat="1" ht="15" customHeight="1" x14ac:dyDescent="0.3">
      <c r="A19" s="70" t="s">
        <v>40</v>
      </c>
      <c r="B19" s="70" t="str">
        <f>VLOOKUP(A19,'[1]Regional Mapping'!A$3:E$170,4,FALSE)</f>
        <v>South-Eastern EU-28</v>
      </c>
      <c r="C19" s="70" t="str">
        <f>VLOOKUP($A19,'[1]Regional Mapping'!$A$3:$E$170,5,FALSE)</f>
        <v>EUS</v>
      </c>
      <c r="D19" s="71">
        <f>VLOOKUP($A19,'[1]Regional Mapping'!$A$3:$F$170,6,FALSE)</f>
        <v>9</v>
      </c>
      <c r="E19" s="193">
        <f>('ILO employment 2007'!T552+'ILO employment 2007'!T553+'ILO employment 2007'!T554)*( 1 +'ILO employment 2007'!T562/('ILO employment 2007'!T551-'ILO employment 2007'!T562))</f>
        <v>115.346</v>
      </c>
      <c r="F19" s="194">
        <f>('ILO employment 2007'!T555+'ILO employment 2007'!T556+'ILO employment 2007'!T557+'ILO employment 2007'!T558+'ILO employment 2007'!T559+'ILO employment 2007'!T560+'ILO employment 2007'!T561)*( 1 +'ILO employment 2007'!T562/('ILO employment 2007'!T551-'ILO employment 2007'!T562))</f>
        <v>262.60300000000001</v>
      </c>
      <c r="G19" s="197">
        <f>'ILO unemployment 2007'!W421</f>
        <v>2.3979826288361323</v>
      </c>
      <c r="H19" s="202">
        <f>'ILO unemployment 2007'!W422</f>
        <v>13.028741169658369</v>
      </c>
      <c r="I19" s="197">
        <f t="shared" si="5"/>
        <v>117.74398262883614</v>
      </c>
      <c r="J19" s="194">
        <f t="shared" si="6"/>
        <v>275.63174116965837</v>
      </c>
      <c r="K19" s="355">
        <f>G19/I19</f>
        <v>2.0366073707522556E-2</v>
      </c>
      <c r="L19" s="356">
        <f t="shared" si="8"/>
        <v>4.7268653147022159E-2</v>
      </c>
      <c r="M19" s="193">
        <f>'ILO employment 2010'!AG519</f>
        <v>123.94200000000001</v>
      </c>
      <c r="N19" s="228">
        <f>'ILO employment 2010'!AG520</f>
        <v>261.15100000000001</v>
      </c>
      <c r="O19" s="197">
        <f>'ILO unemployment 2010'!AG326</f>
        <v>4.3223635339404742</v>
      </c>
      <c r="P19" s="194">
        <f>'ILO unemployment 2010'!AG327</f>
        <v>21.048445404187405</v>
      </c>
      <c r="Q19" s="197">
        <f t="shared" si="9"/>
        <v>128.26436353394047</v>
      </c>
      <c r="R19" s="194">
        <f t="shared" si="10"/>
        <v>282.19944540418743</v>
      </c>
      <c r="S19" s="240">
        <f t="shared" si="11"/>
        <v>3.3698865490387898E-2</v>
      </c>
      <c r="T19" s="247">
        <f t="shared" si="12"/>
        <v>7.4587125336267851E-2</v>
      </c>
      <c r="U19" s="129"/>
      <c r="V19" s="109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</row>
    <row r="20" spans="1:97" s="11" customFormat="1" ht="15" customHeight="1" x14ac:dyDescent="0.3">
      <c r="A20" s="70" t="s">
        <v>51</v>
      </c>
      <c r="B20" s="70" t="str">
        <f>VLOOKUP(A20,'[1]Regional Mapping'!A$3:E$170,4,FALSE)</f>
        <v>South-Eastern EU-28</v>
      </c>
      <c r="C20" s="70" t="str">
        <f>VLOOKUP($A20,'[1]Regional Mapping'!$A$3:$E$170,5,FALSE)</f>
        <v>EUS</v>
      </c>
      <c r="D20" s="71">
        <f>VLOOKUP($A20,'[1]Regional Mapping'!$A$3:$F$170,6,FALSE)</f>
        <v>9</v>
      </c>
      <c r="E20" s="193">
        <f>('ILO employment 2007'!T935+'ILO employment 2007'!T936+'ILO employment 2007'!T937)*( 1 +'ILO employment 2007'!T944/('ILO employment 2007'!T934-'ILO employment 2007'!T944))</f>
        <v>1525.5126653216766</v>
      </c>
      <c r="F20" s="194">
        <f>('ILO employment 2007'!T938+'ILO employment 2007'!T939+'ILO employment 2007'!T940+'ILO employment 2007'!T941+'ILO employment 2007'!T942+'ILO employment 2007'!T943)*( 1 +'ILO employment 2007'!T944/('ILO employment 2007'!T934-'ILO employment 2007'!T944))</f>
        <v>2994.3860121049088</v>
      </c>
      <c r="G20" s="197">
        <f>'ILO unemployment 2007'!W823</f>
        <v>71.946153846153848</v>
      </c>
      <c r="H20" s="202">
        <f>'ILO unemployment 2007'!W824</f>
        <v>326.05384615384617</v>
      </c>
      <c r="I20" s="197">
        <f t="shared" si="5"/>
        <v>1597.4588191678306</v>
      </c>
      <c r="J20" s="194">
        <f t="shared" si="6"/>
        <v>3320.4398582587551</v>
      </c>
      <c r="K20" s="355">
        <f t="shared" si="7"/>
        <v>4.5037877022478107E-2</v>
      </c>
      <c r="L20" s="356">
        <f t="shared" si="8"/>
        <v>9.8195980072600803E-2</v>
      </c>
      <c r="M20" s="193">
        <f>'ILO employment 2010'!AG1008</f>
        <v>1529.0702674727579</v>
      </c>
      <c r="N20" s="228">
        <f>'ILO employment 2010'!AG1009</f>
        <v>2897.9237618849088</v>
      </c>
      <c r="O20" s="197">
        <f>'ILO unemployment 2010'!AG639</f>
        <v>74.746347678937639</v>
      </c>
      <c r="P20" s="194">
        <f>'ILO unemployment 2010'!AG640</f>
        <v>377.8336523210624</v>
      </c>
      <c r="Q20" s="197">
        <f t="shared" si="9"/>
        <v>1603.8166151516955</v>
      </c>
      <c r="R20" s="194">
        <f t="shared" si="10"/>
        <v>3275.7574142059711</v>
      </c>
      <c r="S20" s="240">
        <f t="shared" si="11"/>
        <v>4.6605295750641554E-2</v>
      </c>
      <c r="T20" s="247">
        <f t="shared" si="12"/>
        <v>0.11534237873736068</v>
      </c>
      <c r="U20" s="129"/>
      <c r="V20" s="109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</row>
    <row r="21" spans="1:97" s="11" customFormat="1" ht="14.45" x14ac:dyDescent="0.3">
      <c r="A21" s="70" t="s">
        <v>57</v>
      </c>
      <c r="B21" s="70" t="str">
        <f>VLOOKUP(A21,'[1]Regional Mapping'!A$3:E$170,4,FALSE)</f>
        <v>Italy</v>
      </c>
      <c r="C21" s="70" t="str">
        <f>VLOOKUP($A21,'[1]Regional Mapping'!$A$3:$E$170,5,FALSE)</f>
        <v>ITA</v>
      </c>
      <c r="D21" s="71">
        <f>VLOOKUP($A21,'[1]Regional Mapping'!$A$3:$F$170,6,FALSE)</f>
        <v>3</v>
      </c>
      <c r="E21" s="193">
        <f>('ILO employment 2007'!T1229+'ILO employment 2007'!T1230+'ILO employment 2007'!T1231)*( 1 +'ILO employment 2007'!T1239/('ILO employment 2007'!T1228-'ILO employment 2007'!T1239))</f>
        <v>9344.2469999999994</v>
      </c>
      <c r="F21" s="194">
        <f>('ILO employment 2007'!T1232+'ILO employment 2007'!T1233+'ILO employment 2007'!T1234+'ILO employment 2007'!T1235+'ILO employment 2007'!T1236+'ILO employment 2007'!T1237+'ILO employment 2007'!T1238)*( 1 +'ILO employment 2007'!T1239/('ILO employment 2007'!T1228-'ILO employment 2007'!T1239))</f>
        <v>13877.590999999999</v>
      </c>
      <c r="G21" s="197">
        <f>'ILO unemployment 2007'!W1029</f>
        <v>274.43451355346923</v>
      </c>
      <c r="H21" s="202">
        <f>'ILO unemployment 2007'!W1030</f>
        <v>1231.6064864465307</v>
      </c>
      <c r="I21" s="197">
        <f t="shared" si="5"/>
        <v>9618.6815135534689</v>
      </c>
      <c r="J21" s="194">
        <f t="shared" si="6"/>
        <v>15109.19748644653</v>
      </c>
      <c r="K21" s="355">
        <f>G21/I21</f>
        <v>2.8531406634762748E-2</v>
      </c>
      <c r="L21" s="356">
        <f t="shared" si="8"/>
        <v>8.1513693070153062E-2</v>
      </c>
      <c r="M21" s="193">
        <f>'ILO employment 2010'!AG1241</f>
        <v>8652.1769999999997</v>
      </c>
      <c r="N21" s="228">
        <f>'ILO employment 2010'!AG1242</f>
        <v>14220.150999999998</v>
      </c>
      <c r="O21" s="197">
        <f>'ILO unemployment 2010'!AG860</f>
        <v>254.54137608661046</v>
      </c>
      <c r="P21" s="194">
        <f>'ILO unemployment 2010'!AG861</f>
        <v>1306.4636239133899</v>
      </c>
      <c r="Q21" s="197">
        <f t="shared" si="9"/>
        <v>8906.7183760866101</v>
      </c>
      <c r="R21" s="194">
        <f t="shared" si="10"/>
        <v>15526.614623913389</v>
      </c>
      <c r="S21" s="240">
        <f t="shared" si="11"/>
        <v>2.8578581396490679E-2</v>
      </c>
      <c r="T21" s="247">
        <f t="shared" si="12"/>
        <v>8.4143495253706749E-2</v>
      </c>
      <c r="U21" s="129"/>
      <c r="V21" s="109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</row>
    <row r="22" spans="1:97" s="11" customFormat="1" ht="14.45" x14ac:dyDescent="0.3">
      <c r="A22" s="70" t="s">
        <v>63</v>
      </c>
      <c r="B22" s="70" t="str">
        <f>VLOOKUP(A22,'[1]Regional Mapping'!A$3:E$170,4,FALSE)</f>
        <v>South-Eastern EU-28</v>
      </c>
      <c r="C22" s="70" t="str">
        <f>VLOOKUP($A22,'[1]Regional Mapping'!$A$3:$E$170,5,FALSE)</f>
        <v>EUS</v>
      </c>
      <c r="D22" s="71">
        <f>VLOOKUP($A22,'[1]Regional Mapping'!$A$3:$F$170,6,FALSE)</f>
        <v>9</v>
      </c>
      <c r="E22" s="193">
        <f>'ILO employment 2007'!W1576</f>
        <v>53.618000000000002</v>
      </c>
      <c r="F22" s="194">
        <f>'ILO employment 2007'!W1577</f>
        <v>101.89699999999999</v>
      </c>
      <c r="G22" s="195">
        <f>10.729*(O22/(O22+P22))</f>
        <v>1.6384130153248433</v>
      </c>
      <c r="H22" s="196">
        <f>10.729*(P22/(O22+P22))</f>
        <v>9.0905869846751557</v>
      </c>
      <c r="I22" s="197">
        <f>E22+G22</f>
        <v>55.256413015324846</v>
      </c>
      <c r="J22" s="194">
        <f>F22+H22</f>
        <v>110.98758698467515</v>
      </c>
      <c r="K22" s="357">
        <f>G22/I22</f>
        <v>2.965109253238072E-2</v>
      </c>
      <c r="L22" s="358">
        <f>H22/J22</f>
        <v>8.1906339543451445E-2</v>
      </c>
      <c r="M22" s="193">
        <f>'ILO employment 2010'!AG1754</f>
        <v>62.134</v>
      </c>
      <c r="N22" s="228">
        <f>'ILO employment 2010'!AG1755</f>
        <v>102.27200000000001</v>
      </c>
      <c r="O22" s="197">
        <f>'ILO unemployment 2010'!AG1161</f>
        <v>1.415</v>
      </c>
      <c r="P22" s="194">
        <f>'ILO unemployment 2010'!AG1162</f>
        <v>7.851</v>
      </c>
      <c r="Q22" s="197">
        <f t="shared" si="9"/>
        <v>63.548999999999999</v>
      </c>
      <c r="R22" s="194">
        <f t="shared" si="10"/>
        <v>110.123</v>
      </c>
      <c r="S22" s="240">
        <f t="shared" si="11"/>
        <v>2.226628271097893E-2</v>
      </c>
      <c r="T22" s="247">
        <f t="shared" si="12"/>
        <v>7.1293008726605697E-2</v>
      </c>
      <c r="U22" s="170" t="s">
        <v>916</v>
      </c>
      <c r="V22" s="171"/>
      <c r="W22" s="172"/>
      <c r="X22" s="169"/>
      <c r="Y22" s="169"/>
      <c r="Z22" s="169"/>
      <c r="AA22" s="169"/>
      <c r="AB22" s="169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</row>
    <row r="23" spans="1:97" s="11" customFormat="1" ht="14.45" x14ac:dyDescent="0.3">
      <c r="A23" s="70" t="s">
        <v>69</v>
      </c>
      <c r="B23" s="70" t="str">
        <f>VLOOKUP(A23,'[1]Regional Mapping'!A$3:E$170,4,FALSE)</f>
        <v>Spain and Portugal</v>
      </c>
      <c r="C23" s="70" t="str">
        <f>VLOOKUP($A23,'[1]Regional Mapping'!$A$3:$E$170,5,FALSE)</f>
        <v>ESP</v>
      </c>
      <c r="D23" s="71">
        <f>VLOOKUP($A23,'[1]Regional Mapping'!$A$3:$F$170,6,FALSE)</f>
        <v>6</v>
      </c>
      <c r="E23" s="193">
        <f>'ILO employment 2007'!W2149</f>
        <v>1240.0999999999999</v>
      </c>
      <c r="F23" s="194">
        <f>'ILO employment 2007'!W2150</f>
        <v>3929.7000000000003</v>
      </c>
      <c r="G23" s="197">
        <f>'ILO unemployment 2007'!W1731</f>
        <v>70.807181606819952</v>
      </c>
      <c r="H23" s="202">
        <f>'ILO unemployment 2007'!W1732</f>
        <v>377.90870576078532</v>
      </c>
      <c r="I23" s="197">
        <f t="shared" si="5"/>
        <v>1310.9071816068199</v>
      </c>
      <c r="J23" s="194">
        <f t="shared" si="6"/>
        <v>4307.6087057607856</v>
      </c>
      <c r="K23" s="355">
        <f t="shared" si="7"/>
        <v>5.4013878785856811E-2</v>
      </c>
      <c r="L23" s="356">
        <f t="shared" si="8"/>
        <v>8.7730509332332965E-2</v>
      </c>
      <c r="M23" s="193">
        <f>'ILO employment 2010'!AG2135</f>
        <v>1268.0999999999999</v>
      </c>
      <c r="N23" s="194">
        <f>'ILO employment 2010'!AG2136</f>
        <v>3710</v>
      </c>
      <c r="O23" s="197">
        <f>'ILO unemployment 2010'!AG1329</f>
        <v>65.8</v>
      </c>
      <c r="P23" s="194">
        <f>'ILO unemployment 2010'!AG1330</f>
        <v>471.1</v>
      </c>
      <c r="Q23" s="197">
        <f t="shared" si="9"/>
        <v>1333.8999999999999</v>
      </c>
      <c r="R23" s="194">
        <f t="shared" si="10"/>
        <v>4181.1000000000004</v>
      </c>
      <c r="S23" s="240">
        <f t="shared" si="11"/>
        <v>4.9329035160056982E-2</v>
      </c>
      <c r="T23" s="247">
        <f t="shared" si="12"/>
        <v>0.11267369830905742</v>
      </c>
      <c r="U23" s="129"/>
      <c r="V23" s="109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</row>
    <row r="24" spans="1:97" s="11" customFormat="1" ht="14.45" x14ac:dyDescent="0.3">
      <c r="A24" s="70" t="s">
        <v>75</v>
      </c>
      <c r="B24" s="70" t="str">
        <f>VLOOKUP(A24,'[1]Regional Mapping'!A$3:E$170,4,FALSE)</f>
        <v>Spain and Portugal</v>
      </c>
      <c r="C24" s="70" t="str">
        <f>VLOOKUP($A24,'[1]Regional Mapping'!$A$3:$E$170,5,FALSE)</f>
        <v>ESP</v>
      </c>
      <c r="D24" s="71">
        <f>VLOOKUP($A24,'[1]Regional Mapping'!$A$3:$F$170,6,FALSE)</f>
        <v>6</v>
      </c>
      <c r="E24" s="193">
        <f>'ILO employment 2007'!W2533</f>
        <v>6449.5</v>
      </c>
      <c r="F24" s="194">
        <f>'ILO employment 2007'!W2534</f>
        <v>13906.7</v>
      </c>
      <c r="G24" s="197">
        <f>'ILO unemployment 2007'!W2067</f>
        <v>230.21159702549576</v>
      </c>
      <c r="H24" s="202">
        <f>'ILO unemployment 2007'!W2068</f>
        <v>1603.688402974504</v>
      </c>
      <c r="I24" s="197">
        <f t="shared" si="5"/>
        <v>6679.7115970254954</v>
      </c>
      <c r="J24" s="194">
        <f t="shared" si="6"/>
        <v>15510.388402974504</v>
      </c>
      <c r="K24" s="355">
        <f t="shared" si="7"/>
        <v>3.446430189111907E-2</v>
      </c>
      <c r="L24" s="356">
        <f t="shared" si="8"/>
        <v>0.10339447093839099</v>
      </c>
      <c r="M24" s="193">
        <f>'ILO employment 2010'!AG760</f>
        <v>6464.9520000000002</v>
      </c>
      <c r="N24" s="194">
        <f>'ILO employment 2010'!AG761</f>
        <v>11991.534</v>
      </c>
      <c r="O24" s="197">
        <f>'ILO unemployment 2010'!AG534</f>
        <v>642.35895700965432</v>
      </c>
      <c r="P24" s="194">
        <f>'ILO unemployment 2010'!AG535</f>
        <v>3990.0410429903463</v>
      </c>
      <c r="Q24" s="197">
        <f t="shared" si="9"/>
        <v>7107.3109570096549</v>
      </c>
      <c r="R24" s="194">
        <f t="shared" si="10"/>
        <v>15981.575042990346</v>
      </c>
      <c r="S24" s="240">
        <f t="shared" si="11"/>
        <v>9.038002711505419E-2</v>
      </c>
      <c r="T24" s="247">
        <f t="shared" si="12"/>
        <v>0.24966506944760819</v>
      </c>
      <c r="U24" s="129"/>
      <c r="V24" s="109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</row>
    <row r="25" spans="1:97" s="8" customFormat="1" ht="14.45" x14ac:dyDescent="0.3">
      <c r="A25" s="72" t="s">
        <v>67</v>
      </c>
      <c r="B25" s="72" t="str">
        <f>VLOOKUP(A25,'[1]Regional Mapping'!A$3:E$170,4,FALSE)</f>
        <v>Poland</v>
      </c>
      <c r="C25" s="72" t="str">
        <f>VLOOKUP($A25,'[1]Regional Mapping'!$A$3:$E$170,5,FALSE)</f>
        <v>POL</v>
      </c>
      <c r="D25" s="73">
        <f>VLOOKUP($A25,'[1]Regional Mapping'!$A$3:$F$170,6,FALSE)</f>
        <v>4</v>
      </c>
      <c r="E25" s="193">
        <f>('ILO employment 2007'!T2114+'ILO employment 2007'!T2115+'ILO employment 2007'!T2116)*( 1 +'ILO employment 2007'!T2124/('ILO employment 2007'!T2113-'ILO employment 2007'!T2124))</f>
        <v>5009.6434759779468</v>
      </c>
      <c r="F25" s="194">
        <f>('ILO employment 2007'!T2117+'ILO employment 2007'!T2118+'ILO employment 2007'!T2119+'ILO employment 2007'!T2120+'ILO employment 2007'!T2121+'ILO employment 2007'!T2122+'ILO employment 2007'!T2123)*( 1 +'ILO employment 2007'!T2124/('ILO employment 2007'!T2113-'ILO employment 2007'!T2124))</f>
        <v>10231.356524022052</v>
      </c>
      <c r="G25" s="197">
        <f>'ILO unemployment 2007'!W1692</f>
        <v>250.36082474226802</v>
      </c>
      <c r="H25" s="202">
        <f>'ILO unemployment 2007'!W1693</f>
        <v>1360.2938144329896</v>
      </c>
      <c r="I25" s="197">
        <f t="shared" si="5"/>
        <v>5260.0043007202148</v>
      </c>
      <c r="J25" s="194">
        <f t="shared" si="6"/>
        <v>11591.650338455041</v>
      </c>
      <c r="K25" s="355">
        <f t="shared" si="7"/>
        <v>4.7597076053338572E-2</v>
      </c>
      <c r="L25" s="356">
        <f t="shared" si="8"/>
        <v>0.11735117733151812</v>
      </c>
      <c r="M25" s="193">
        <f>'ILO employment 2010'!AG2099</f>
        <v>5645.216357513732</v>
      </c>
      <c r="N25" s="194">
        <f>'ILO employment 2010'!AG2100</f>
        <v>10315.583729651089</v>
      </c>
      <c r="O25" s="197">
        <f>'ILO unemployment 2010'!AG1295</f>
        <v>185.23840977068798</v>
      </c>
      <c r="P25" s="194">
        <f>'ILO unemployment 2010'!AG1296</f>
        <v>1019.1615154536393</v>
      </c>
      <c r="Q25" s="197">
        <f t="shared" si="9"/>
        <v>5830.4547672844201</v>
      </c>
      <c r="R25" s="194">
        <f t="shared" si="10"/>
        <v>11334.745245104728</v>
      </c>
      <c r="S25" s="240">
        <f t="shared" si="11"/>
        <v>3.1770833865325435E-2</v>
      </c>
      <c r="T25" s="247">
        <f t="shared" si="12"/>
        <v>8.9914814441356475E-2</v>
      </c>
      <c r="U25" s="129"/>
      <c r="V25" s="109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</row>
    <row r="26" spans="1:97" s="8" customFormat="1" ht="14.45" x14ac:dyDescent="0.3">
      <c r="A26" s="72" t="s">
        <v>83</v>
      </c>
      <c r="B26" s="72" t="str">
        <f>VLOOKUP(A26,'[1]Regional Mapping'!A$3:E$170,4,FALSE)</f>
        <v>South-Eastern EU-28</v>
      </c>
      <c r="C26" s="72" t="str">
        <f>VLOOKUP($A26,'[1]Regional Mapping'!$A$3:$E$170,5,FALSE)</f>
        <v>EUS</v>
      </c>
      <c r="D26" s="73">
        <f>VLOOKUP($A26,'[1]Regional Mapping'!$A$3:$F$170,6,FALSE)</f>
        <v>9</v>
      </c>
      <c r="E26" s="193">
        <f>('ILO employment 2007'!T318+'ILO employment 2007'!T319+'ILO employment 2007'!T320)*( 1 +'ILO employment 2007'!T327/('ILO employment 2007'!T317-'ILO employment 2007'!T327))</f>
        <v>934.02876291538678</v>
      </c>
      <c r="F26" s="194">
        <f>('ILO employment 2007'!T321+'ILO employment 2007'!T322+'ILO employment 2007'!T323+'ILO employment 2007'!T324+'ILO employment 2007'!T325+'ILO employment 2007'!T326)*( 1 +'ILO employment 2007'!T327/('ILO employment 2007'!T317-'ILO employment 2007'!T327))</f>
        <v>2318.4703155543143</v>
      </c>
      <c r="G26" s="197">
        <f>'ILO unemployment 2007'!W184</f>
        <v>28.538613861386139</v>
      </c>
      <c r="H26" s="202">
        <f>'ILO unemployment 2007'!W185</f>
        <v>211.66138613861386</v>
      </c>
      <c r="I26" s="197">
        <f t="shared" si="5"/>
        <v>962.5673767767729</v>
      </c>
      <c r="J26" s="194">
        <f t="shared" si="6"/>
        <v>2530.1317016929283</v>
      </c>
      <c r="K26" s="355">
        <f t="shared" si="7"/>
        <v>2.9648432462930304E-2</v>
      </c>
      <c r="L26" s="356">
        <f t="shared" si="8"/>
        <v>8.3656272120929437E-2</v>
      </c>
      <c r="M26" s="193">
        <f>'ILO employment 2010'!AG218</f>
        <v>927.23865462843537</v>
      </c>
      <c r="N26" s="194">
        <f>'ILO employment 2010'!AG219</f>
        <v>2125.561345371565</v>
      </c>
      <c r="O26" s="197">
        <f>'ILO unemployment 2010'!AG150</f>
        <v>39.737925870460501</v>
      </c>
      <c r="P26" s="194">
        <f>'ILO unemployment 2010'!AG151</f>
        <v>306.56832646948709</v>
      </c>
      <c r="Q26" s="197">
        <f t="shared" si="9"/>
        <v>966.97658049889583</v>
      </c>
      <c r="R26" s="194">
        <f t="shared" si="10"/>
        <v>2432.1296718410522</v>
      </c>
      <c r="S26" s="240">
        <f t="shared" si="11"/>
        <v>4.1095024090405961E-2</v>
      </c>
      <c r="T26" s="247">
        <f t="shared" si="12"/>
        <v>0.12604933446555244</v>
      </c>
      <c r="U26" s="129"/>
      <c r="V26" s="109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</row>
    <row r="27" spans="1:97" s="8" customFormat="1" ht="14.45" x14ac:dyDescent="0.3">
      <c r="A27" s="72" t="s">
        <v>333</v>
      </c>
      <c r="B27" s="72" t="str">
        <f>VLOOKUP(A27,'[1]Regional Mapping'!A$3:E$170,4,FALSE)</f>
        <v>South-Eastern EU-28</v>
      </c>
      <c r="C27" s="72" t="str">
        <f>VLOOKUP($A27,'[1]Regional Mapping'!$A$3:$E$170,5,FALSE)</f>
        <v>EUS</v>
      </c>
      <c r="D27" s="73">
        <f>VLOOKUP($A27,'[1]Regional Mapping'!$A$3:$F$170,6,FALSE)</f>
        <v>9</v>
      </c>
      <c r="E27" s="193">
        <f>'ILO employment 2007'!W500</f>
        <v>466.6</v>
      </c>
      <c r="F27" s="194">
        <f>'ILO employment 2007'!W501</f>
        <v>1147.8000000000002</v>
      </c>
      <c r="G27" s="197">
        <f>'ILO unemployment 2007'!W349</f>
        <v>24.870172555464254</v>
      </c>
      <c r="H27" s="202">
        <f>'ILO unemployment 2007'!W350</f>
        <v>146.12982744453575</v>
      </c>
      <c r="I27" s="197">
        <f t="shared" si="5"/>
        <v>491.47017255546427</v>
      </c>
      <c r="J27" s="194">
        <f t="shared" si="6"/>
        <v>1293.9298274445359</v>
      </c>
      <c r="K27" s="355">
        <f t="shared" si="7"/>
        <v>5.0603625498061251E-2</v>
      </c>
      <c r="L27" s="356">
        <f t="shared" si="8"/>
        <v>0.11293489364344959</v>
      </c>
      <c r="M27" s="193">
        <f>'ILO employment 2010'!AG1071</f>
        <v>489.72199999999998</v>
      </c>
      <c r="N27" s="194">
        <f>'ILO employment 2010'!AG1072</f>
        <v>1049.6079999999999</v>
      </c>
      <c r="O27" s="197">
        <f>'ILO unemployment 2010'!AG693</f>
        <v>16.817</v>
      </c>
      <c r="P27" s="194">
        <f>'ILO unemployment 2010'!AG694</f>
        <v>126.99700000000001</v>
      </c>
      <c r="Q27" s="197">
        <f t="shared" si="9"/>
        <v>506.53899999999999</v>
      </c>
      <c r="R27" s="194">
        <f t="shared" si="10"/>
        <v>1176.605</v>
      </c>
      <c r="S27" s="240">
        <f t="shared" si="11"/>
        <v>3.3199812847579356E-2</v>
      </c>
      <c r="T27" s="247">
        <f t="shared" si="12"/>
        <v>0.10793511841272135</v>
      </c>
      <c r="U27" s="129"/>
      <c r="V27" s="109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</row>
    <row r="28" spans="1:97" s="8" customFormat="1" ht="14.45" x14ac:dyDescent="0.3">
      <c r="A28" s="72" t="s">
        <v>116</v>
      </c>
      <c r="B28" s="72" t="str">
        <f>VLOOKUP(A28,'[1]Regional Mapping'!A$3:E$170,4,FALSE)</f>
        <v>South-Eastern EU-28</v>
      </c>
      <c r="C28" s="72" t="str">
        <f>VLOOKUP($A28,'[1]Regional Mapping'!$A$3:$E$170,5,FALSE)</f>
        <v>EUS</v>
      </c>
      <c r="D28" s="73">
        <f>VLOOKUP($A28,'[1]Regional Mapping'!$A$3:$F$170,6,FALSE)</f>
        <v>9</v>
      </c>
      <c r="E28" s="193">
        <f>('ILO employment 2007'!T587+'ILO employment 2007'!T588+'ILO employment 2007'!T589)*( 1 +'ILO employment 2007'!T597/('ILO employment 2007'!T586-'ILO employment 2007'!T597))</f>
        <v>1971.4005283478966</v>
      </c>
      <c r="F28" s="194">
        <f>('ILO employment 2007'!T590+'ILO employment 2007'!T591+'ILO employment 2007'!T592+'ILO employment 2007'!T593+'ILO employment 2007'!T594+'ILO employment 2007'!T595+'ILO employment 2007'!T596)*( 1 +'ILO employment 2007'!T597/('ILO employment 2007'!T586-'ILO employment 2007'!T597))</f>
        <v>2951.5996748628327</v>
      </c>
      <c r="G28" s="197">
        <f>'ILO unemployment 2007'!W493</f>
        <v>41.333333333333329</v>
      </c>
      <c r="H28" s="202">
        <f>'ILO unemployment 2007'!W494</f>
        <v>234.66666666666666</v>
      </c>
      <c r="I28" s="197">
        <f t="shared" si="5"/>
        <v>2012.7338616812299</v>
      </c>
      <c r="J28" s="194">
        <f t="shared" si="6"/>
        <v>3186.2663415294992</v>
      </c>
      <c r="K28" s="355">
        <f t="shared" si="7"/>
        <v>2.053591591031699E-2</v>
      </c>
      <c r="L28" s="356">
        <f t="shared" si="8"/>
        <v>7.3649419575521083E-2</v>
      </c>
      <c r="M28" s="193">
        <f>'ILO employment 2010'!AG554</f>
        <v>1988.1216635910368</v>
      </c>
      <c r="N28" s="194">
        <f>'ILO employment 2010'!AG555</f>
        <v>2897.1183365989596</v>
      </c>
      <c r="O28" s="197">
        <f>'ILO unemployment 2010'!AG362</f>
        <v>60.388495236625417</v>
      </c>
      <c r="P28" s="194">
        <f>'ILO unemployment 2010'!AG363</f>
        <v>323.26150476337455</v>
      </c>
      <c r="Q28" s="197">
        <f t="shared" si="9"/>
        <v>2048.5101588276621</v>
      </c>
      <c r="R28" s="194">
        <f t="shared" si="10"/>
        <v>3220.379841362334</v>
      </c>
      <c r="S28" s="240">
        <f t="shared" si="11"/>
        <v>2.9479226635217192E-2</v>
      </c>
      <c r="T28" s="247">
        <f t="shared" si="12"/>
        <v>0.10037993053223919</v>
      </c>
      <c r="U28" s="129"/>
      <c r="V28" s="109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</row>
    <row r="29" spans="1:97" s="8" customFormat="1" ht="14.45" x14ac:dyDescent="0.3">
      <c r="A29" s="72" t="s">
        <v>53</v>
      </c>
      <c r="B29" s="72" t="str">
        <f>VLOOKUP(A29,'[1]Regional Mapping'!A$3:E$170,4,FALSE)</f>
        <v>South-Eastern EU-28</v>
      </c>
      <c r="C29" s="72" t="str">
        <f>VLOOKUP($A29,'[1]Regional Mapping'!$A$3:$E$170,5,FALSE)</f>
        <v>EUS</v>
      </c>
      <c r="D29" s="73">
        <f>VLOOKUP($A29,'[1]Regional Mapping'!$A$3:$F$170,6,FALSE)</f>
        <v>9</v>
      </c>
      <c r="E29" s="193">
        <f>('ILO employment 2007'!T998+'ILO employment 2007'!T999+'ILO employment 2007'!T1000)*( 1 +'ILO employment 2007'!T1008/('ILO employment 2007'!T997-'ILO employment 2007'!T1008))</f>
        <v>1379.9</v>
      </c>
      <c r="F29" s="194">
        <f>('ILO employment 2007'!T1001+'ILO employment 2007'!T1002+'ILO employment 2007'!T1003+'ILO employment 2007'!T1004+'ILO employment 2007'!T1005+'ILO employment 2007'!T1006+'ILO employment 2007'!T1007)*( 1 +'ILO employment 2007'!T1008/('ILO employment 2007'!T997-'ILO employment 2007'!T1008))</f>
        <v>2546.2999999999997</v>
      </c>
      <c r="G29" s="197">
        <f>'ILO unemployment 2007'!W892</f>
        <v>45.042067810799495</v>
      </c>
      <c r="H29" s="202">
        <f>'ILO unemployment 2007'!W893</f>
        <v>266.85793218920054</v>
      </c>
      <c r="I29" s="197">
        <f t="shared" si="5"/>
        <v>1424.9420678107995</v>
      </c>
      <c r="J29" s="194">
        <f t="shared" si="6"/>
        <v>2813.1579321892004</v>
      </c>
      <c r="K29" s="355">
        <f t="shared" si="7"/>
        <v>3.1609753707390775E-2</v>
      </c>
      <c r="L29" s="356">
        <f t="shared" si="8"/>
        <v>9.4860629449812509E-2</v>
      </c>
      <c r="M29" s="193">
        <f>'ILO employment 2010'!AG1104</f>
        <v>1330.3029999999999</v>
      </c>
      <c r="N29" s="194">
        <f>'ILO employment 2010'!AG1105</f>
        <v>2450.931</v>
      </c>
      <c r="O29" s="197">
        <f>'ILO unemployment 2010'!AG723</f>
        <v>52.393999999999998</v>
      </c>
      <c r="P29" s="194">
        <f>'ILO unemployment 2010'!AG724</f>
        <v>327.858</v>
      </c>
      <c r="Q29" s="197">
        <f t="shared" si="9"/>
        <v>1382.6969999999999</v>
      </c>
      <c r="R29" s="194">
        <f t="shared" si="10"/>
        <v>2778.7890000000002</v>
      </c>
      <c r="S29" s="240">
        <f t="shared" si="11"/>
        <v>3.7892611324100656E-2</v>
      </c>
      <c r="T29" s="247">
        <f t="shared" si="12"/>
        <v>0.1179859284026243</v>
      </c>
      <c r="U29" s="129"/>
      <c r="V29" s="109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</row>
    <row r="30" spans="1:97" s="8" customFormat="1" ht="14.45" x14ac:dyDescent="0.3">
      <c r="A30" s="72" t="s">
        <v>85</v>
      </c>
      <c r="B30" s="72" t="str">
        <f>VLOOKUP(A30,'[1]Regional Mapping'!A$3:E$170,4,FALSE)</f>
        <v>South-Eastern EU-28</v>
      </c>
      <c r="C30" s="72" t="str">
        <f>VLOOKUP($A30,'[1]Regional Mapping'!$A$3:$E$170,5,FALSE)</f>
        <v>EUS</v>
      </c>
      <c r="D30" s="73">
        <f>VLOOKUP($A30,'[1]Regional Mapping'!$A$3:$F$170,6,FALSE)</f>
        <v>9</v>
      </c>
      <c r="E30" s="193">
        <f>'ILO employment 2007'!W2245</f>
        <v>1986.1999999999998</v>
      </c>
      <c r="F30" s="194">
        <f>'ILO employment 2007'!W2246</f>
        <v>7367.1</v>
      </c>
      <c r="G30" s="205">
        <f>'ILO unemployment 2007'!W1803</f>
        <v>44.444504165546888</v>
      </c>
      <c r="H30" s="202">
        <f>'ILO unemployment 2007'!W1804</f>
        <v>591.90432679387254</v>
      </c>
      <c r="I30" s="197">
        <f t="shared" si="5"/>
        <v>2030.6445041655468</v>
      </c>
      <c r="J30" s="194">
        <f t="shared" si="6"/>
        <v>7959.0043267938727</v>
      </c>
      <c r="K30" s="355">
        <f t="shared" si="7"/>
        <v>2.1886895551819139E-2</v>
      </c>
      <c r="L30" s="356">
        <f t="shared" si="8"/>
        <v>7.436914248196036E-2</v>
      </c>
      <c r="M30" s="193">
        <f>'ILO employment 2010'!AG2206</f>
        <v>2272.1665650765649</v>
      </c>
      <c r="N30" s="194">
        <f>'ILO employment 2010'!AG2207</f>
        <v>6967.2245602313315</v>
      </c>
      <c r="O30" s="197">
        <f>'ILO unemployment 2010'!AG1428</f>
        <v>56.270435906075484</v>
      </c>
      <c r="P30" s="194">
        <f>'ILO unemployment 2010'!AG1429</f>
        <v>357.61108698125821</v>
      </c>
      <c r="Q30" s="197">
        <f t="shared" si="9"/>
        <v>2328.4370009826403</v>
      </c>
      <c r="R30" s="194">
        <f t="shared" si="10"/>
        <v>7324.8356472125897</v>
      </c>
      <c r="S30" s="240">
        <f t="shared" si="11"/>
        <v>2.4166613003627924E-2</v>
      </c>
      <c r="T30" s="247">
        <f t="shared" si="12"/>
        <v>4.8821721633760397E-2</v>
      </c>
      <c r="U30" s="129"/>
      <c r="V30" s="109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</row>
    <row r="31" spans="1:97" s="8" customFormat="1" ht="15" customHeight="1" x14ac:dyDescent="0.3">
      <c r="A31" s="72" t="s">
        <v>71</v>
      </c>
      <c r="B31" s="72" t="str">
        <f>VLOOKUP(A31,'[1]Regional Mapping'!A$3:E$170,4,FALSE)</f>
        <v>South-Eastern EU-28</v>
      </c>
      <c r="C31" s="72" t="str">
        <f>VLOOKUP($A31,'[1]Regional Mapping'!$A$3:$E$170,5,FALSE)</f>
        <v>EUS</v>
      </c>
      <c r="D31" s="73">
        <f>VLOOKUP($A31,'[1]Regional Mapping'!$A$3:$F$170,6,FALSE)</f>
        <v>9</v>
      </c>
      <c r="E31" s="193">
        <f>('ILO employment 2007'!T2429+'ILO employment 2007'!T2430+'ILO employment 2007'!T2431)*( 1 +'ILO employment 2007'!T2439/('ILO employment 2007'!T2428-'ILO employment 2007'!T2439))</f>
        <v>818.5</v>
      </c>
      <c r="F31" s="194">
        <f>('ILO employment 2007'!T2432+'ILO employment 2007'!T2433+'ILO employment 2007'!T2434+'ILO employment 2007'!T2435+'ILO employment 2007'!T2436+'ILO employment 2007'!T2437+'ILO employment 2007'!T2438)*( 1 +'ILO employment 2007'!T2439/('ILO employment 2007'!T2428-'ILO employment 2007'!T2439))</f>
        <v>1538.9999999999998</v>
      </c>
      <c r="G31" s="197">
        <f>'ILO unemployment 2007'!W1941</f>
        <v>37.723588456712676</v>
      </c>
      <c r="H31" s="202">
        <f>'ILO unemployment 2007'!W1942</f>
        <v>253.99328732747801</v>
      </c>
      <c r="I31" s="197">
        <f t="shared" si="5"/>
        <v>856.22358845671272</v>
      </c>
      <c r="J31" s="194">
        <f t="shared" si="6"/>
        <v>1792.9932873274779</v>
      </c>
      <c r="K31" s="355">
        <f t="shared" si="7"/>
        <v>4.4058104641460517E-2</v>
      </c>
      <c r="L31" s="356">
        <f t="shared" si="8"/>
        <v>0.14165880548614004</v>
      </c>
      <c r="M31" s="193">
        <f>'ILO employment 2010'!AG2335</f>
        <v>867.8</v>
      </c>
      <c r="N31" s="194">
        <f>'ILO employment 2010'!AG2336</f>
        <v>1449.8</v>
      </c>
      <c r="O31" s="197">
        <f>'ILO unemployment 2010'!AG1559</f>
        <v>53.824837102338066</v>
      </c>
      <c r="P31" s="194">
        <f>'ILO unemployment 2010'!AG1560</f>
        <v>335.4733614411652</v>
      </c>
      <c r="Q31" s="197">
        <f t="shared" si="9"/>
        <v>921.62483710233801</v>
      </c>
      <c r="R31" s="194">
        <f t="shared" si="10"/>
        <v>1785.2733614411652</v>
      </c>
      <c r="S31" s="240">
        <f t="shared" si="11"/>
        <v>5.8402112156143327E-2</v>
      </c>
      <c r="T31" s="247">
        <f t="shared" si="12"/>
        <v>0.18791148105764247</v>
      </c>
      <c r="U31" s="129"/>
      <c r="V31" s="109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</row>
    <row r="32" spans="1:97" s="8" customFormat="1" ht="15" customHeight="1" x14ac:dyDescent="0.3">
      <c r="A32" s="72" t="s">
        <v>73</v>
      </c>
      <c r="B32" s="72" t="str">
        <f>VLOOKUP(A32,'[1]Regional Mapping'!A$3:E$170,4,FALSE)</f>
        <v>South-Eastern EU-28</v>
      </c>
      <c r="C32" s="72" t="str">
        <f>VLOOKUP($A32,'[1]Regional Mapping'!$A$3:$E$170,5,FALSE)</f>
        <v>EUS</v>
      </c>
      <c r="D32" s="73">
        <f>VLOOKUP($A32,'[1]Regional Mapping'!$A$3:$F$170,6,FALSE)</f>
        <v>9</v>
      </c>
      <c r="E32" s="193">
        <f>('ILO employment 2007'!T2465+'ILO employment 2007'!T2466+'ILO employment 2007'!T2467)*( 1 +'ILO employment 2007'!T2475/('ILO employment 2007'!T2464-'ILO employment 2007'!T2475))</f>
        <v>370.21428571428572</v>
      </c>
      <c r="F32" s="194">
        <f>('ILO employment 2007'!T2468+'ILO employment 2007'!T2469+'ILO employment 2007'!T2470+'ILO employment 2007'!T2471+'ILO employment 2007'!T2472+'ILO employment 2007'!T2473+'ILO employment 2007'!T2474)*( 1 +'ILO employment 2007'!T2475/('ILO employment 2007'!T2464-'ILO employment 2007'!T2475))</f>
        <v>623.78571428571422</v>
      </c>
      <c r="G32" s="197">
        <f>'ILO unemployment 2007'!W1992</f>
        <v>12.705882352941176</v>
      </c>
      <c r="H32" s="202">
        <f>'ILO unemployment 2007'!W1993</f>
        <v>33.882352941176464</v>
      </c>
      <c r="I32" s="197">
        <f t="shared" si="5"/>
        <v>382.92016806722688</v>
      </c>
      <c r="J32" s="194">
        <f t="shared" si="6"/>
        <v>657.66806722689068</v>
      </c>
      <c r="K32" s="355">
        <f t="shared" si="7"/>
        <v>3.3181543863499204E-2</v>
      </c>
      <c r="L32" s="356">
        <f t="shared" si="8"/>
        <v>5.1518926689027307E-2</v>
      </c>
      <c r="M32" s="193">
        <f>'ILO employment 2010'!AG2370</f>
        <v>397.88321167883214</v>
      </c>
      <c r="N32" s="194">
        <f>'ILO employment 2010'!AG2371</f>
        <v>568.11678832116797</v>
      </c>
      <c r="O32" s="197">
        <f>'ILO unemployment 2010'!AG1595</f>
        <v>13.220338983050848</v>
      </c>
      <c r="P32" s="194">
        <f>'ILO unemployment 2010'!AG1596</f>
        <v>47.796610169491522</v>
      </c>
      <c r="Q32" s="197">
        <f t="shared" si="9"/>
        <v>411.10355066188299</v>
      </c>
      <c r="R32" s="194">
        <f t="shared" si="10"/>
        <v>615.91339849065946</v>
      </c>
      <c r="S32" s="240">
        <f t="shared" si="11"/>
        <v>3.215817270798537E-2</v>
      </c>
      <c r="T32" s="247">
        <f t="shared" si="12"/>
        <v>7.7602809561572436E-2</v>
      </c>
      <c r="U32" s="129"/>
      <c r="V32" s="109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</row>
    <row r="33" spans="1:97" s="16" customFormat="1" ht="15" customHeight="1" x14ac:dyDescent="0.3">
      <c r="A33" s="74" t="s">
        <v>3</v>
      </c>
      <c r="B33" s="74" t="str">
        <f>VLOOKUP(A33,'[1]Regional Mapping'!A$3:E$170,4,FALSE)</f>
        <v>Rest of OECD</v>
      </c>
      <c r="C33" s="74" t="str">
        <f>VLOOKUP($A33,'[1]Regional Mapping'!$A$3:$E$170,5,FALSE)</f>
        <v>OEC</v>
      </c>
      <c r="D33" s="75">
        <f>VLOOKUP($A33,'[1]Regional Mapping'!$A$3:$F$170,6,FALSE)</f>
        <v>11</v>
      </c>
      <c r="E33" s="193">
        <f>'ILO employment 2007'!W1879</f>
        <v>1034</v>
      </c>
      <c r="F33" s="194">
        <f>'ILO employment 2007'!W1880</f>
        <v>1410</v>
      </c>
      <c r="G33" s="197">
        <f>'ILO unemployment 2007'!W1480</f>
        <v>11.733333333333333</v>
      </c>
      <c r="H33" s="202">
        <f>'ILO unemployment 2007'!W1481</f>
        <v>36.266666666666666</v>
      </c>
      <c r="I33" s="197">
        <f t="shared" si="5"/>
        <v>1045.7333333333333</v>
      </c>
      <c r="J33" s="194">
        <f t="shared" si="6"/>
        <v>1446.2666666666667</v>
      </c>
      <c r="K33" s="355">
        <f t="shared" si="7"/>
        <v>1.1220196353436185E-2</v>
      </c>
      <c r="L33" s="356">
        <f t="shared" si="8"/>
        <v>2.5076057896192494E-2</v>
      </c>
      <c r="M33" s="193">
        <f>'ILO employment 2010'!AG1919</f>
        <v>1113</v>
      </c>
      <c r="N33" s="194">
        <f>'ILO employment 2010'!AG1920</f>
        <v>1394</v>
      </c>
      <c r="O33" s="208">
        <f>94*(G33/(G33+H33))</f>
        <v>22.977777777777778</v>
      </c>
      <c r="P33" s="204">
        <f>94*(H33/(G33+H33))</f>
        <v>71.022222222222226</v>
      </c>
      <c r="Q33" s="197">
        <f t="shared" ref="Q33" si="14">M33+O33</f>
        <v>1135.9777777777779</v>
      </c>
      <c r="R33" s="194">
        <f t="shared" ref="R33" si="15">N33+P33</f>
        <v>1465.0222222222221</v>
      </c>
      <c r="S33" s="240">
        <f t="shared" ref="S33" si="16">O33/Q33</f>
        <v>2.0227312740859562E-2</v>
      </c>
      <c r="T33" s="247">
        <f t="shared" ref="T33" si="17">P33/R33</f>
        <v>4.8478597215059316E-2</v>
      </c>
      <c r="U33" s="170" t="s">
        <v>915</v>
      </c>
      <c r="V33" s="168"/>
      <c r="W33" s="169"/>
      <c r="X33" s="169"/>
      <c r="Y33" s="169"/>
      <c r="Z33" s="169"/>
      <c r="AA33" s="169"/>
      <c r="AB33" s="169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</row>
    <row r="34" spans="1:97" s="16" customFormat="1" ht="15" customHeight="1" x14ac:dyDescent="0.3">
      <c r="A34" s="74" t="s">
        <v>108</v>
      </c>
      <c r="B34" s="74" t="str">
        <f>VLOOKUP(A34,'[1]Regional Mapping'!A$3:E$170,4,FALSE)</f>
        <v>Rest of OECD</v>
      </c>
      <c r="C34" s="74" t="str">
        <f>VLOOKUP($A34,'[1]Regional Mapping'!$A$3:$E$170,5,FALSE)</f>
        <v>OEC</v>
      </c>
      <c r="D34" s="75">
        <f>VLOOKUP($A34,'[1]Regional Mapping'!$A$3:$F$170,6,FALSE)</f>
        <v>11</v>
      </c>
      <c r="E34" s="206"/>
      <c r="F34" s="194"/>
      <c r="G34" s="207"/>
      <c r="H34" s="202"/>
      <c r="I34" s="197"/>
      <c r="J34" s="194"/>
      <c r="K34" s="355"/>
      <c r="L34" s="356"/>
      <c r="M34" s="193"/>
      <c r="N34" s="194"/>
      <c r="O34" s="197"/>
      <c r="P34" s="194"/>
      <c r="Q34" s="197"/>
      <c r="R34" s="194"/>
      <c r="S34" s="240"/>
      <c r="T34" s="247"/>
      <c r="U34" s="129"/>
      <c r="V34" s="109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</row>
    <row r="35" spans="1:97" s="14" customFormat="1" ht="15" customHeight="1" x14ac:dyDescent="0.3">
      <c r="A35" s="76" t="s">
        <v>1272</v>
      </c>
      <c r="B35" s="76" t="str">
        <f>VLOOKUP(A35,'[1]Regional Mapping'!A$3:E$170,4,FALSE)</f>
        <v>USA</v>
      </c>
      <c r="C35" s="76" t="str">
        <f>VLOOKUP($A35,'[1]Regional Mapping'!$A$3:$E$170,5,FALSE)</f>
        <v>USA</v>
      </c>
      <c r="D35" s="77">
        <f>VLOOKUP($A35,'[1]Regional Mapping'!$A$3:$F$170,6,FALSE)</f>
        <v>10</v>
      </c>
      <c r="E35" s="193">
        <f>'ILO employment 2007'!W2846</f>
        <v>51787</v>
      </c>
      <c r="F35" s="194">
        <f>'ILO employment 2007'!W2847</f>
        <v>94259</v>
      </c>
      <c r="G35" s="197">
        <f>'ILO unemployment 2007'!W2368</f>
        <v>1200.7616233867204</v>
      </c>
      <c r="H35" s="202">
        <f>'ILO unemployment 2007'!W2369</f>
        <v>5877.2383766132789</v>
      </c>
      <c r="I35" s="197">
        <f t="shared" si="5"/>
        <v>52987.761623386723</v>
      </c>
      <c r="J35" s="194">
        <f t="shared" si="6"/>
        <v>100136.23837661328</v>
      </c>
      <c r="K35" s="355">
        <f t="shared" si="7"/>
        <v>2.2661112426699513E-2</v>
      </c>
      <c r="L35" s="356">
        <f t="shared" si="8"/>
        <v>5.8692422162982927E-2</v>
      </c>
      <c r="M35" s="210">
        <f>139064*(E35/(E35+F35))</f>
        <v>49311.226380729357</v>
      </c>
      <c r="N35" s="204">
        <f>139064*(F35/(E35+F35))</f>
        <v>89752.773619270636</v>
      </c>
      <c r="O35" s="208">
        <f>14825*(G35/(G35+H35))</f>
        <v>2515.0171046493547</v>
      </c>
      <c r="P35" s="204">
        <f>14825*(H35/(G35+H35))</f>
        <v>12309.982895350646</v>
      </c>
      <c r="Q35" s="197">
        <f t="shared" ref="Q35" si="18">M35+O35</f>
        <v>51826.243485378713</v>
      </c>
      <c r="R35" s="194">
        <f t="shared" ref="R35" si="19">N35+P35</f>
        <v>102062.75651462129</v>
      </c>
      <c r="S35" s="240">
        <f t="shared" ref="S35" si="20">O35/Q35</f>
        <v>4.8527868035793384E-2</v>
      </c>
      <c r="T35" s="247">
        <f t="shared" ref="T35" si="21">P35/R35</f>
        <v>0.12061189914645451</v>
      </c>
      <c r="U35" s="170" t="s">
        <v>914</v>
      </c>
      <c r="V35" s="171"/>
      <c r="W35" s="172"/>
      <c r="X35" s="169"/>
      <c r="Y35" s="169"/>
      <c r="Z35" s="169"/>
      <c r="AA35" s="169"/>
      <c r="AB35" s="169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</row>
    <row r="36" spans="1:97" s="21" customFormat="1" ht="15" customHeight="1" x14ac:dyDescent="0.3">
      <c r="A36" s="78" t="s">
        <v>24</v>
      </c>
      <c r="B36" s="78" t="str">
        <f>VLOOKUP(A36,'[1]Regional Mapping'!A$3:E$170,4,FALSE)</f>
        <v>Brazil</v>
      </c>
      <c r="C36" s="78" t="str">
        <f>VLOOKUP($A36,'[1]Regional Mapping'!$A$3:$E$170,5,FALSE)</f>
        <v>BRZ</v>
      </c>
      <c r="D36" s="79">
        <f>VLOOKUP($A36,'[1]Regional Mapping'!$A$3:$F$170,6,FALSE)</f>
        <v>12</v>
      </c>
      <c r="E36" s="193">
        <f>('ILO employment 2007'!T282+'ILO employment 2007'!T283+'ILO employment 2007'!T284)*( 1 +'ILO employment 2007'!T292/('ILO employment 2007'!T281-'ILO employment 2007'!T292))</f>
        <v>17536.892244243383</v>
      </c>
      <c r="F36" s="194">
        <f>('ILO employment 2007'!T285+'ILO employment 2007'!T286+'ILO employment 2007'!T287+'ILO employment 2007'!T288+'ILO employment 2007'!T289+'ILO employment 2007'!T290+'ILO employment 2007'!T291)*( 1 +'ILO employment 2007'!T292/('ILO employment 2007'!T281-'ILO employment 2007'!T292))</f>
        <v>73249.126755756617</v>
      </c>
      <c r="G36" s="195">
        <f>8060*((G37+G41)/(G37+H37+G41+H41))</f>
        <v>1087.948515476726</v>
      </c>
      <c r="H36" s="196">
        <f>8060*((H37+H38+H41)/(G37+H37+G38+H38+G41+H41))</f>
        <v>6972.0514845232728</v>
      </c>
      <c r="I36" s="197">
        <f t="shared" ref="I36" si="22">E36+G36</f>
        <v>18624.840759720108</v>
      </c>
      <c r="J36" s="194">
        <f t="shared" ref="J36" si="23">F36+H36</f>
        <v>80221.178240279885</v>
      </c>
      <c r="K36" s="355">
        <f>G36/I36</f>
        <v>5.8413842540314724E-2</v>
      </c>
      <c r="L36" s="356">
        <f t="shared" ref="L36" si="24">H36/J36</f>
        <v>8.691036005031566E-2</v>
      </c>
      <c r="M36" s="210">
        <f>92689.253*(E36/(E36+F36))</f>
        <v>17904.534860818301</v>
      </c>
      <c r="N36" s="204">
        <f>92689.253*(F36/(E36+F36))</f>
        <v>74784.718139181685</v>
      </c>
      <c r="O36" s="208">
        <f>8420.96*((O37+O40+O41)/(O37+P37+O40+P40+O41+P41))</f>
        <v>1327.0027897518421</v>
      </c>
      <c r="P36" s="204">
        <f>8420.96*((P37+P40+P41)/(O37+P37+O40+P40+O41+P41))</f>
        <v>7093.9572102481579</v>
      </c>
      <c r="Q36" s="197">
        <f t="shared" ref="Q36" si="25">M36+O36</f>
        <v>19231.537650570142</v>
      </c>
      <c r="R36" s="194">
        <f t="shared" ref="R36" si="26">N36+P36</f>
        <v>81878.675349429846</v>
      </c>
      <c r="S36" s="240">
        <f t="shared" ref="S36" si="27">O36/Q36</f>
        <v>6.9001387921391794E-2</v>
      </c>
      <c r="T36" s="247">
        <f t="shared" ref="T36" si="28">P36/R36</f>
        <v>8.6639862943234044E-2</v>
      </c>
      <c r="U36" s="170" t="s">
        <v>920</v>
      </c>
      <c r="V36" s="171"/>
      <c r="W36" s="172"/>
      <c r="X36" s="169"/>
      <c r="Y36" s="169"/>
      <c r="Z36" s="169"/>
      <c r="AA36" s="169"/>
      <c r="AB36" s="169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</row>
    <row r="37" spans="1:97" s="20" customFormat="1" ht="15" customHeight="1" x14ac:dyDescent="0.25">
      <c r="A37" s="80" t="s">
        <v>120</v>
      </c>
      <c r="B37" s="80" t="str">
        <f>VLOOKUP(A37,'[1]Regional Mapping'!A$3:E$170,4,FALSE)</f>
        <v>Russia</v>
      </c>
      <c r="C37" s="80" t="str">
        <f>VLOOKUP($A37,'[1]Regional Mapping'!$A$3:$E$170,5,FALSE)</f>
        <v>RUS</v>
      </c>
      <c r="D37" s="81">
        <f>VLOOKUP($A37,'[1]Regional Mapping'!$A$3:$F$170,6,FALSE)</f>
        <v>13</v>
      </c>
      <c r="E37" s="193">
        <f>'ILO employment 2007'!W2275</f>
        <v>28093</v>
      </c>
      <c r="F37" s="194">
        <f>'ILO employment 2007'!W2276</f>
        <v>42477</v>
      </c>
      <c r="G37" s="197">
        <f>'ILO unemployment 2007'!W1836</f>
        <v>901.42435897435905</v>
      </c>
      <c r="H37" s="202">
        <f>'ILO unemployment 2007'!W1837</f>
        <v>3686.5756410256413</v>
      </c>
      <c r="I37" s="197">
        <f t="shared" si="5"/>
        <v>28994.42435897436</v>
      </c>
      <c r="J37" s="194">
        <f t="shared" si="6"/>
        <v>46163.575641025644</v>
      </c>
      <c r="K37" s="355">
        <f>G37/I37</f>
        <v>3.1089575975504751E-2</v>
      </c>
      <c r="L37" s="356">
        <f t="shared" si="8"/>
        <v>7.9858970840841356E-2</v>
      </c>
      <c r="M37" s="193">
        <f>'ILO employment 2010'!AG2238</f>
        <v>29429.684000000001</v>
      </c>
      <c r="N37" s="194">
        <f>'ILO employment 2010'!AG2239</f>
        <v>40373.916000000005</v>
      </c>
      <c r="O37" s="197">
        <f>'ILO unemployment 2010'!AG1460</f>
        <v>941.59500000000003</v>
      </c>
      <c r="P37" s="194">
        <f>'ILO unemployment 2010'!AG1461</f>
        <v>3220.058</v>
      </c>
      <c r="Q37" s="197">
        <f t="shared" si="9"/>
        <v>30371.279000000002</v>
      </c>
      <c r="R37" s="194">
        <f t="shared" si="10"/>
        <v>43593.974000000002</v>
      </c>
      <c r="S37" s="240">
        <f t="shared" si="11"/>
        <v>3.1002810253726882E-2</v>
      </c>
      <c r="T37" s="247">
        <f t="shared" si="12"/>
        <v>7.3864750206072055E-2</v>
      </c>
      <c r="U37" s="129"/>
      <c r="V37" s="109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</row>
    <row r="38" spans="1:97" s="19" customFormat="1" ht="15" customHeight="1" x14ac:dyDescent="0.25">
      <c r="A38" s="82" t="s">
        <v>17</v>
      </c>
      <c r="B38" s="82" t="str">
        <f>VLOOKUP(A38,'[1]Regional Mapping'!A$3:E$170,4,FALSE)</f>
        <v>India</v>
      </c>
      <c r="C38" s="82" t="str">
        <f>VLOOKUP($A38,'[1]Regional Mapping'!$A$3:$E$170,5,FALSE)</f>
        <v>IND</v>
      </c>
      <c r="D38" s="83">
        <f>VLOOKUP($A38,'[1]Regional Mapping'!$A$3:$F$170,6,FALSE)</f>
        <v>14</v>
      </c>
      <c r="E38" s="203">
        <f>370000*((E36+E37+E40+E41)/(E36+F36+E37+F37+E40+F40+E41+F41))</f>
        <v>103665.09763745977</v>
      </c>
      <c r="F38" s="204">
        <f>370000*((F36+F37+F40+F41)/(E36+F36+E37+F37+E40+F40+E41+F41))</f>
        <v>266334.90236254025</v>
      </c>
      <c r="G38" s="208">
        <f>16634*((G37+G41)/(G37+H37+G41+H41))</f>
        <v>2245.2773705260374</v>
      </c>
      <c r="H38" s="196">
        <f>16634*((H37+H41)/(G37+H37+G41+H41))</f>
        <v>14388.722629473963</v>
      </c>
      <c r="I38" s="197">
        <f t="shared" ref="I38" si="29">E38+G38</f>
        <v>105910.3750079858</v>
      </c>
      <c r="J38" s="194">
        <f t="shared" ref="J38" si="30">F38+H38</f>
        <v>280723.6249920142</v>
      </c>
      <c r="K38" s="357">
        <f>G38/I38</f>
        <v>2.1199786804236509E-2</v>
      </c>
      <c r="L38" s="358">
        <f>H38/J38</f>
        <v>5.1255830818953275E-2</v>
      </c>
      <c r="M38" s="212" t="s">
        <v>921</v>
      </c>
      <c r="N38" s="194"/>
      <c r="O38" s="209" t="s">
        <v>921</v>
      </c>
      <c r="P38" s="194"/>
      <c r="Q38" s="209" t="s">
        <v>921</v>
      </c>
      <c r="R38" s="194"/>
      <c r="S38" s="241">
        <f>(Q36*S36+Q37*S37+Q39*S39+Q40*S40+Q41*S41)/(Q36+Q37+Q39+Q40+Q41)</f>
        <v>1.1467541877873282E-2</v>
      </c>
      <c r="T38" s="248">
        <f>(R36*T36+R37*T37+R39*T39+R40*T40+R41*T41)/(R36+R37+R39+R40+R41)</f>
        <v>3.6302812603391445E-2</v>
      </c>
      <c r="U38" s="170" t="s">
        <v>904</v>
      </c>
      <c r="V38" s="171"/>
      <c r="W38" s="172"/>
      <c r="X38" s="169"/>
      <c r="Y38" s="169"/>
      <c r="Z38" s="169"/>
      <c r="AA38" s="169"/>
      <c r="AB38" s="169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</row>
    <row r="39" spans="1:97" s="17" customFormat="1" ht="15" customHeight="1" x14ac:dyDescent="0.25">
      <c r="A39" s="84" t="s">
        <v>1056</v>
      </c>
      <c r="B39" s="84" t="str">
        <f>VLOOKUP(A39,'[1]Regional Mapping'!A$3:E$170,4,FALSE)</f>
        <v>China + Hong Kong</v>
      </c>
      <c r="C39" s="84" t="str">
        <f>VLOOKUP($A39,'[1]Regional Mapping'!$A$3:$E$170,5,FALSE)</f>
        <v>CHI</v>
      </c>
      <c r="D39" s="85">
        <f>VLOOKUP($A39,'[1]Regional Mapping'!$A$3:$F$170,6,FALSE)</f>
        <v>15</v>
      </c>
      <c r="E39" s="203">
        <f>769900*((E36+E37+E40+E41)/(E36+F36+E37+F37+E40+F40+E41+F41))</f>
        <v>215707.45586778453</v>
      </c>
      <c r="F39" s="204">
        <f>769900*((F36+F37+F40+F41)/(E36+F36+E37+F37+E40+F40+E41+F41))</f>
        <v>554192.54413221555</v>
      </c>
      <c r="G39" s="195">
        <f>8300*((G37+G41)/(G37+H37+G41+H41))</f>
        <v>1120.3440047713184</v>
      </c>
      <c r="H39" s="196">
        <f>8300*((H37+H41)/(G37+H37+G41+H41))</f>
        <v>7179.6559952286816</v>
      </c>
      <c r="I39" s="197">
        <f t="shared" si="5"/>
        <v>216827.79987255586</v>
      </c>
      <c r="J39" s="194">
        <f t="shared" si="6"/>
        <v>561372.20012744423</v>
      </c>
      <c r="K39" s="357">
        <f>G39/I39</f>
        <v>5.1669758464081596E-3</v>
      </c>
      <c r="L39" s="358">
        <f>H39/J39</f>
        <v>1.2789475491659076E-2</v>
      </c>
      <c r="M39" s="210">
        <f>761050*((M37+M40+M41)/(M37+N37+M40+N40+M41+N41))</f>
        <v>302972.92231266515</v>
      </c>
      <c r="N39" s="204">
        <f>761050*((N37+N40+N41)/(M37+N37+M40+N40+M41+N41))</f>
        <v>458077.07768733485</v>
      </c>
      <c r="O39" s="208">
        <f>9080*((O37+O40+O41)/(O37+P37+O40+P40+O41+P41))</f>
        <v>1430.8564974713961</v>
      </c>
      <c r="P39" s="204">
        <f>9080*((P37+P40+P41)/(O37+P37+O40+P40+O41+P41))</f>
        <v>7649.1435025286055</v>
      </c>
      <c r="Q39" s="197">
        <f t="shared" ref="Q39" si="31">M39+O39</f>
        <v>304403.77881013654</v>
      </c>
      <c r="R39" s="194">
        <f t="shared" ref="R39" si="32">N39+P39</f>
        <v>465726.22118986346</v>
      </c>
      <c r="S39" s="240">
        <f t="shared" ref="S39" si="33">O39/Q39</f>
        <v>4.7005214687688007E-3</v>
      </c>
      <c r="T39" s="247">
        <f t="shared" ref="T39" si="34">P39/R39</f>
        <v>1.6424120340456986E-2</v>
      </c>
      <c r="U39" s="170" t="s">
        <v>904</v>
      </c>
      <c r="V39" s="171"/>
      <c r="W39" s="172"/>
      <c r="X39" s="169"/>
      <c r="Y39" s="169"/>
      <c r="Z39" s="169"/>
      <c r="AA39" s="169"/>
      <c r="AB39" s="169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</row>
    <row r="40" spans="1:97" s="17" customFormat="1" ht="15" customHeight="1" x14ac:dyDescent="0.25">
      <c r="A40" s="84" t="s">
        <v>1273</v>
      </c>
      <c r="B40" s="84" t="str">
        <f>VLOOKUP(A40,'[1]Regional Mapping'!A$3:E$170,4,FALSE)</f>
        <v>China + Hong Kong</v>
      </c>
      <c r="C40" s="84" t="str">
        <f>VLOOKUP($A40,'[1]Regional Mapping'!$A$3:$E$170,5,FALSE)</f>
        <v>CHI</v>
      </c>
      <c r="D40" s="85">
        <f>VLOOKUP($A40,'[1]Regional Mapping'!$A$3:$F$170,6,FALSE)</f>
        <v>15</v>
      </c>
      <c r="E40" s="193">
        <f>'ILO employment 2007'!W967</f>
        <v>1264.5</v>
      </c>
      <c r="F40" s="194">
        <f>'ILO employment 2007'!W968</f>
        <v>2219.3000000000002</v>
      </c>
      <c r="G40" s="201">
        <f>'ILO unemployment 2007'!W859</f>
        <v>26.830536130536128</v>
      </c>
      <c r="H40" s="202">
        <f>'ILO unemployment 2007'!W860</f>
        <v>118.75625485625486</v>
      </c>
      <c r="I40" s="197">
        <f t="shared" si="5"/>
        <v>1291.3305361305361</v>
      </c>
      <c r="J40" s="194">
        <f t="shared" si="6"/>
        <v>2338.0562548562552</v>
      </c>
      <c r="K40" s="355">
        <f t="shared" si="7"/>
        <v>2.0777434885829976E-2</v>
      </c>
      <c r="L40" s="356">
        <f t="shared" si="8"/>
        <v>5.0792727766747446E-2</v>
      </c>
      <c r="M40" s="193">
        <f>'ILO employment 2010'!AG1040</f>
        <v>1467.6</v>
      </c>
      <c r="N40" s="194">
        <f>'ILO employment 2010'!AG1041</f>
        <v>2006.6</v>
      </c>
      <c r="O40" s="197">
        <f>'ILO unemployment 2010'!AG670</f>
        <v>34.807764198418404</v>
      </c>
      <c r="P40" s="194">
        <f>'ILO unemployment 2010'!AG671</f>
        <v>122.39223580158159</v>
      </c>
      <c r="Q40" s="197">
        <f t="shared" si="9"/>
        <v>1502.4077641984184</v>
      </c>
      <c r="R40" s="194">
        <f t="shared" si="10"/>
        <v>2128.9922358015815</v>
      </c>
      <c r="S40" s="240">
        <f t="shared" si="11"/>
        <v>2.3167987431820442E-2</v>
      </c>
      <c r="T40" s="247">
        <f t="shared" si="12"/>
        <v>5.7488342955605003E-2</v>
      </c>
      <c r="U40" s="129"/>
      <c r="V40" s="109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</row>
    <row r="41" spans="1:97" s="18" customFormat="1" x14ac:dyDescent="0.25">
      <c r="A41" s="86" t="s">
        <v>112</v>
      </c>
      <c r="B41" s="86" t="str">
        <f>VLOOKUP(A41,'[1]Regional Mapping'!A$3:E$170,4,FALSE)</f>
        <v>South Africa</v>
      </c>
      <c r="C41" s="86" t="str">
        <f>VLOOKUP($A41,'[1]Regional Mapping'!$A$3:$E$170,5,FALSE)</f>
        <v>RSA</v>
      </c>
      <c r="D41" s="87">
        <f>VLOOKUP($A41,'[1]Regional Mapping'!$A$3:$F$170,6,FALSE)</f>
        <v>16</v>
      </c>
      <c r="E41" s="193">
        <f>('ILO employment 2007'!T2501+'ILO employment 2007'!T2502+'ILO employment 2007'!T2503)*( 1 +'ILO employment 2007'!T2510/('ILO employment 2007'!T2500-'ILO employment 2007'!T2510))</f>
        <v>2997.6073052440138</v>
      </c>
      <c r="F41" s="194">
        <f>('ILO employment 2007'!T2504+'ILO employment 2007'!T2505+'ILO employment 2007'!T2506+'ILO employment 2007'!T2507+'ILO employment 2007'!T2508+'ILO employment 2007'!T2509)*( 1 +'ILO employment 2007'!T2510/('ILO employment 2007'!T2500-'ILO employment 2007'!T2510))</f>
        <v>10236.392694755988</v>
      </c>
      <c r="G41" s="201">
        <f>'ILO unemployment 2007'!W2031</f>
        <v>249.76823063877896</v>
      </c>
      <c r="H41" s="202">
        <f>'ILO unemployment 2007'!W2032</f>
        <v>3690.7716223855282</v>
      </c>
      <c r="I41" s="197">
        <f t="shared" si="5"/>
        <v>3247.375535882793</v>
      </c>
      <c r="J41" s="194">
        <f t="shared" si="6"/>
        <v>13927.164317141516</v>
      </c>
      <c r="K41" s="355">
        <f t="shared" si="7"/>
        <v>7.6913873335219277E-2</v>
      </c>
      <c r="L41" s="356">
        <f t="shared" si="8"/>
        <v>0.26500524718035651</v>
      </c>
      <c r="M41" s="193">
        <f>'ILO employment 2010'!AG2614</f>
        <v>3474.0694524259088</v>
      </c>
      <c r="N41" s="194">
        <f>'ILO employment 2010'!AG2615</f>
        <v>9586.9305475740894</v>
      </c>
      <c r="O41" s="197">
        <f>'ILO unemployment 2010'!AG1797</f>
        <v>386.8273265196342</v>
      </c>
      <c r="P41" s="194">
        <f>'ILO unemployment 2010'!AG1798</f>
        <v>3945.172673480366</v>
      </c>
      <c r="Q41" s="197">
        <f t="shared" si="9"/>
        <v>3860.8967789455428</v>
      </c>
      <c r="R41" s="194">
        <f t="shared" si="10"/>
        <v>13532.103221054454</v>
      </c>
      <c r="S41" s="240">
        <f t="shared" si="11"/>
        <v>0.10019105629269928</v>
      </c>
      <c r="T41" s="247">
        <f t="shared" si="12"/>
        <v>0.29154172186198773</v>
      </c>
      <c r="U41" s="129"/>
      <c r="V41" s="109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</row>
    <row r="42" spans="1:97" s="24" customFormat="1" x14ac:dyDescent="0.25">
      <c r="A42" s="88" t="s">
        <v>7</v>
      </c>
      <c r="B42" s="88" t="str">
        <f>VLOOKUP(A42,'[1]Regional Mapping'!A$3:E$170,4,FALSE)</f>
        <v>Rest of OECD</v>
      </c>
      <c r="C42" s="88" t="str">
        <f>VLOOKUP($A42,'[1]Regional Mapping'!$A$3:$E$170,5,FALSE)</f>
        <v>OEC</v>
      </c>
      <c r="D42" s="89">
        <f>VLOOKUP($A42,'[1]Regional Mapping'!$A$3:$F$170,6,FALSE)</f>
        <v>11</v>
      </c>
      <c r="E42" s="193">
        <f>'ILO employment 2007'!W1291</f>
        <v>23991.920529801326</v>
      </c>
      <c r="F42" s="194">
        <f>'ILO employment 2007'!W1292</f>
        <v>40128.079470198674</v>
      </c>
      <c r="G42" s="201">
        <f>'ILO unemployment 2007'!W1098</f>
        <v>550.49382716049388</v>
      </c>
      <c r="H42" s="202">
        <f>'ILO unemployment 2007'!W1099</f>
        <v>1269.5061728395062</v>
      </c>
      <c r="I42" s="197">
        <f t="shared" si="5"/>
        <v>24542.414356961821</v>
      </c>
      <c r="J42" s="194">
        <f t="shared" si="6"/>
        <v>41397.585643038183</v>
      </c>
      <c r="K42" s="355">
        <f t="shared" si="7"/>
        <v>2.2430304498723377E-2</v>
      </c>
      <c r="L42" s="356">
        <f t="shared" si="8"/>
        <v>3.0666188694823043E-2</v>
      </c>
      <c r="M42" s="193">
        <f>'ILO employment 2010'!AG1271</f>
        <v>15309.466129032258</v>
      </c>
      <c r="N42" s="194">
        <f>'ILO employment 2010'!AG1272</f>
        <v>47260.533870967745</v>
      </c>
      <c r="O42" s="229">
        <f>'ILO unemployment 2010'!AG896</f>
        <v>203.7558685446009</v>
      </c>
      <c r="P42" s="230">
        <f>'ILO unemployment 2010'!AG897</f>
        <v>1976.4319248826293</v>
      </c>
      <c r="Q42" s="197">
        <f t="shared" si="9"/>
        <v>15513.221997576858</v>
      </c>
      <c r="R42" s="194">
        <f t="shared" si="10"/>
        <v>49236.965795850374</v>
      </c>
      <c r="S42" s="240">
        <f t="shared" si="11"/>
        <v>1.3134335895949098E-2</v>
      </c>
      <c r="T42" s="247">
        <f t="shared" si="12"/>
        <v>4.0141220989884804E-2</v>
      </c>
      <c r="U42" s="173" t="s">
        <v>919</v>
      </c>
      <c r="V42" s="174"/>
      <c r="W42" s="175"/>
      <c r="X42" s="176"/>
      <c r="Y42" s="176"/>
      <c r="Z42" s="169"/>
      <c r="AA42" s="169"/>
      <c r="AB42" s="169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</row>
    <row r="43" spans="1:97" s="24" customFormat="1" x14ac:dyDescent="0.25">
      <c r="A43" s="88" t="s">
        <v>1274</v>
      </c>
      <c r="B43" s="88" t="str">
        <f>VLOOKUP(A43,'[1]Regional Mapping'!A$3:E$170,4,FALSE)</f>
        <v>Rest of OECD</v>
      </c>
      <c r="C43" s="88" t="str">
        <f>VLOOKUP($A43,'[1]Regional Mapping'!$A$3:$E$170,5,FALSE)</f>
        <v>OEC</v>
      </c>
      <c r="D43" s="89">
        <f>VLOOKUP($A43,'[1]Regional Mapping'!$A$3:$F$170,6,FALSE)</f>
        <v>11</v>
      </c>
      <c r="E43" s="193">
        <f>'ILO employment 2007'!W1348</f>
        <v>5197</v>
      </c>
      <c r="F43" s="194">
        <f>'ILO employment 2007'!W1349</f>
        <v>18236</v>
      </c>
      <c r="G43" s="201">
        <f>'ILO unemployment 2007'!W1128</f>
        <v>119.53173241852487</v>
      </c>
      <c r="H43" s="202">
        <f>'ILO unemployment 2007'!W1129</f>
        <v>663.46826758147517</v>
      </c>
      <c r="I43" s="197">
        <f t="shared" si="5"/>
        <v>5316.5317324185253</v>
      </c>
      <c r="J43" s="194">
        <f t="shared" si="6"/>
        <v>18899.468267581477</v>
      </c>
      <c r="K43" s="355">
        <f t="shared" si="7"/>
        <v>2.2483028115803064E-2</v>
      </c>
      <c r="L43" s="356">
        <f t="shared" si="8"/>
        <v>3.5105128789233275E-2</v>
      </c>
      <c r="M43" s="193">
        <f>'ILO employment 2010'!AG1373</f>
        <v>5133.0999999999995</v>
      </c>
      <c r="N43" s="194">
        <f>'ILO employment 2010'!AG1374</f>
        <v>18695.699999999997</v>
      </c>
      <c r="O43" s="197">
        <f>'ILO unemployment 2010'!AG956</f>
        <v>101.69999999999999</v>
      </c>
      <c r="P43" s="194">
        <f>'ILO unemployment 2010'!AG957</f>
        <v>563.19999999999993</v>
      </c>
      <c r="Q43" s="197">
        <f t="shared" si="9"/>
        <v>5234.7999999999993</v>
      </c>
      <c r="R43" s="194">
        <f t="shared" si="10"/>
        <v>19258.899999999998</v>
      </c>
      <c r="S43" s="240">
        <f t="shared" si="11"/>
        <v>1.9427676320012226E-2</v>
      </c>
      <c r="T43" s="247">
        <f t="shared" si="12"/>
        <v>2.9243622429110695E-2</v>
      </c>
      <c r="U43" s="129"/>
      <c r="V43" s="109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</row>
    <row r="44" spans="1:97" s="15" customFormat="1" x14ac:dyDescent="0.25">
      <c r="A44" s="90" t="s">
        <v>20</v>
      </c>
      <c r="B44" s="90" t="str">
        <f>VLOOKUP(A44,'[1]Regional Mapping'!A$3:E$170,4,FALSE)</f>
        <v>Rest of OECD</v>
      </c>
      <c r="C44" s="90" t="str">
        <f>VLOOKUP($A44,'[1]Regional Mapping'!$A$3:$E$170,5,FALSE)</f>
        <v>OEC</v>
      </c>
      <c r="D44" s="91">
        <f>VLOOKUP($A44,'[1]Regional Mapping'!$A$3:$F$170,6,FALSE)</f>
        <v>11</v>
      </c>
      <c r="E44" s="193">
        <f>SUM('ILO employment 2007'!T351:T353)</f>
        <v>7026.8</v>
      </c>
      <c r="F44" s="194">
        <f>SUM('ILO employment 2007'!T354:T360)</f>
        <v>9812.7000000000007</v>
      </c>
      <c r="G44" s="201">
        <f>'ILO unemployment 2007'!W220</f>
        <v>237.41388045916347</v>
      </c>
      <c r="H44" s="202">
        <f>'ILO unemployment 2007'!W221</f>
        <v>839.56498218762374</v>
      </c>
      <c r="I44" s="197">
        <f t="shared" si="5"/>
        <v>7264.2138804591632</v>
      </c>
      <c r="J44" s="194">
        <f t="shared" si="6"/>
        <v>10652.264982187624</v>
      </c>
      <c r="K44" s="355">
        <f t="shared" si="7"/>
        <v>3.268266661280584E-2</v>
      </c>
      <c r="L44" s="356">
        <f t="shared" si="8"/>
        <v>7.8815630627994834E-2</v>
      </c>
      <c r="M44" s="193">
        <f>'ILO employment 2010'!AG318</f>
        <v>7517.8</v>
      </c>
      <c r="N44" s="194">
        <f>'ILO employment 2010'!AG319</f>
        <v>9522.4</v>
      </c>
      <c r="O44" s="197">
        <f>'ILO unemployment 2010'!AG188</f>
        <v>354.54359749739319</v>
      </c>
      <c r="P44" s="194">
        <f>'ILO unemployment 2010'!AG189</f>
        <v>1129.5564025026069</v>
      </c>
      <c r="Q44" s="197">
        <f t="shared" si="9"/>
        <v>7872.3435974973936</v>
      </c>
      <c r="R44" s="194">
        <f t="shared" si="10"/>
        <v>10651.956402502607</v>
      </c>
      <c r="S44" s="240">
        <f t="shared" si="11"/>
        <v>4.5036600995172781E-2</v>
      </c>
      <c r="T44" s="247">
        <f t="shared" si="12"/>
        <v>0.10604215411895838</v>
      </c>
      <c r="U44" s="129"/>
      <c r="V44" s="109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</row>
    <row r="45" spans="1:97" s="15" customFormat="1" x14ac:dyDescent="0.25">
      <c r="A45" s="90" t="s">
        <v>356</v>
      </c>
      <c r="B45" s="90" t="str">
        <f>VLOOKUP(A45,'[1]Regional Mapping'!A$3:E$170,4,FALSE)</f>
        <v>Rest of OECD</v>
      </c>
      <c r="C45" s="90" t="str">
        <f>VLOOKUP($A45,'[1]Regional Mapping'!$A$3:$E$170,5,FALSE)</f>
        <v>OEC</v>
      </c>
      <c r="D45" s="91">
        <f>VLOOKUP($A45,'[1]Regional Mapping'!$A$3:$F$170,6,FALSE)</f>
        <v>11</v>
      </c>
      <c r="E45" s="193">
        <f>('ILO employment 2007'!T1643+'ILO employment 2007'!T1644+'ILO employment 2007'!T1645)*( 1 +'ILO employment 2007'!T1653/('ILO employment 2007'!T1642-'ILO employment 2007'!T1653))</f>
        <v>7963.3742389812214</v>
      </c>
      <c r="F45" s="194">
        <f>('ILO employment 2007'!T1646+'ILO employment 2007'!T1647+'ILO employment 2007'!T1648+'ILO employment 2007'!T1649+'ILO employment 2007'!T1650+'ILO employment 2007'!T1651+'ILO employment 2007'!T1652)*( 1 +'ILO employment 2007'!T1653/('ILO employment 2007'!T1642-'ILO employment 2007'!T1653))</f>
        <v>34943.125759154253</v>
      </c>
      <c r="G45" s="208">
        <f>1505.2*(G44/(G44+H44))</f>
        <v>331.81280084633693</v>
      </c>
      <c r="H45" s="196">
        <f>1505.2*(H44/(G44+H44))</f>
        <v>1173.3871991536632</v>
      </c>
      <c r="I45" s="197">
        <f t="shared" si="5"/>
        <v>8295.1870398275587</v>
      </c>
      <c r="J45" s="194">
        <f t="shared" si="6"/>
        <v>36116.512958307918</v>
      </c>
      <c r="K45" s="357">
        <f>G45/I45</f>
        <v>4.0000641245725867E-2</v>
      </c>
      <c r="L45" s="358">
        <f>H45/J45</f>
        <v>3.2488939353259125E-2</v>
      </c>
      <c r="M45" s="193">
        <f>'ILO employment 2010'!AG1720</f>
        <v>5587.1866691968044</v>
      </c>
      <c r="N45" s="194">
        <f>'ILO employment 2010'!AG1721</f>
        <v>39714.383387171525</v>
      </c>
      <c r="O45" s="197">
        <f>'ILO unemployment 2010'!AG1127</f>
        <v>283.57060447173086</v>
      </c>
      <c r="P45" s="194">
        <f>'ILO unemployment 2010'!AG1128</f>
        <v>1483.9063955282691</v>
      </c>
      <c r="Q45" s="197">
        <f t="shared" si="9"/>
        <v>5870.7572736685352</v>
      </c>
      <c r="R45" s="194">
        <f t="shared" si="10"/>
        <v>41198.289782699794</v>
      </c>
      <c r="S45" s="240">
        <f t="shared" si="11"/>
        <v>4.8302219160652249E-2</v>
      </c>
      <c r="T45" s="247">
        <f t="shared" si="12"/>
        <v>3.6018640660938281E-2</v>
      </c>
      <c r="U45" s="170" t="s">
        <v>905</v>
      </c>
      <c r="V45" s="171"/>
      <c r="W45" s="172"/>
      <c r="X45" s="169"/>
      <c r="Y45" s="169"/>
      <c r="Z45" s="169"/>
      <c r="AA45" s="169"/>
      <c r="AB45" s="169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</row>
    <row r="46" spans="1:97" s="15" customFormat="1" x14ac:dyDescent="0.25">
      <c r="A46" s="90" t="s">
        <v>1275</v>
      </c>
      <c r="B46" s="90" t="str">
        <f>VLOOKUP(A46,'[1]Regional Mapping'!A$3:E$170,4,FALSE)</f>
        <v>Rest of the World</v>
      </c>
      <c r="C46" s="90" t="str">
        <f>VLOOKUP($A46,'[1]Regional Mapping'!$A$3:$E$170,5,FALSE)</f>
        <v>ROW</v>
      </c>
      <c r="D46" s="91">
        <f>VLOOKUP($A46,'[1]Regional Mapping'!$A$3:$F$170,6,FALSE)</f>
        <v>18</v>
      </c>
      <c r="E46" s="206"/>
      <c r="F46" s="199"/>
      <c r="G46" s="209"/>
      <c r="H46" s="202"/>
      <c r="I46" s="197"/>
      <c r="J46" s="194"/>
      <c r="K46" s="355"/>
      <c r="L46" s="356"/>
      <c r="M46" s="193"/>
      <c r="N46" s="194"/>
      <c r="O46" s="197"/>
      <c r="P46" s="194"/>
      <c r="Q46" s="197"/>
      <c r="R46" s="194"/>
      <c r="S46" s="240"/>
      <c r="T46" s="247"/>
      <c r="U46" s="129"/>
      <c r="V46" s="109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</row>
    <row r="47" spans="1:97" s="22" customFormat="1" ht="15" customHeight="1" x14ac:dyDescent="0.25">
      <c r="A47" s="92" t="s">
        <v>304</v>
      </c>
      <c r="B47" s="92" t="str">
        <f>VLOOKUP(A47,'[1]Regional Mapping'!A$3:E$170,4,FALSE)</f>
        <v>Rest of OECD</v>
      </c>
      <c r="C47" s="92" t="str">
        <f>VLOOKUP($A47,'[1]Regional Mapping'!$A$3:$E$170,5,FALSE)</f>
        <v>OEC</v>
      </c>
      <c r="D47" s="93">
        <f>VLOOKUP($A47,'[1]Regional Mapping'!$A$3:$F$170,6,FALSE)</f>
        <v>11</v>
      </c>
      <c r="E47" s="198">
        <f>'ILO employment 2007'!W38</f>
        <v>4458.3770000000004</v>
      </c>
      <c r="F47" s="199">
        <f>'ILO employment 2007'!W39</f>
        <v>6053.97</v>
      </c>
      <c r="G47" s="201">
        <f>'ILO unemployment 2007'!W2</f>
        <v>134.17337154919977</v>
      </c>
      <c r="H47" s="202">
        <f>'ILO unemployment 2007'!W3</f>
        <v>461.81648301117752</v>
      </c>
      <c r="I47" s="197">
        <f t="shared" si="5"/>
        <v>4592.5503715492005</v>
      </c>
      <c r="J47" s="194">
        <f t="shared" si="6"/>
        <v>6515.7864830111776</v>
      </c>
      <c r="K47" s="355">
        <f t="shared" si="7"/>
        <v>2.9215438197564985E-2</v>
      </c>
      <c r="L47" s="356">
        <f t="shared" si="8"/>
        <v>7.087655254132201E-2</v>
      </c>
      <c r="M47" s="231">
        <f>'ILO employment 2010'!AG82</f>
        <v>3887.5</v>
      </c>
      <c r="N47" s="230">
        <f>'ILO employment 2010'!AG83</f>
        <v>2826.25</v>
      </c>
      <c r="O47" s="229">
        <f>'ILO unemployment 2010'!AG49</f>
        <v>62.4</v>
      </c>
      <c r="P47" s="230">
        <f>'ILO unemployment 2010'!AG50</f>
        <v>141</v>
      </c>
      <c r="Q47" s="197">
        <f t="shared" si="9"/>
        <v>3949.9</v>
      </c>
      <c r="R47" s="194">
        <f t="shared" si="10"/>
        <v>2967.25</v>
      </c>
      <c r="S47" s="240">
        <f t="shared" si="11"/>
        <v>1.5797868300463303E-2</v>
      </c>
      <c r="T47" s="247">
        <f t="shared" si="12"/>
        <v>4.7518746313927038E-2</v>
      </c>
      <c r="U47" s="173" t="s">
        <v>919</v>
      </c>
      <c r="V47" s="174"/>
      <c r="W47" s="175"/>
      <c r="X47" s="176"/>
      <c r="Y47" s="176"/>
      <c r="Z47" s="169"/>
      <c r="AA47" s="169"/>
      <c r="AB47" s="169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</row>
    <row r="48" spans="1:97" s="22" customFormat="1" ht="15" customHeight="1" x14ac:dyDescent="0.25">
      <c r="A48" s="92" t="s">
        <v>11</v>
      </c>
      <c r="B48" s="92" t="str">
        <f>VLOOKUP(A48,'[1]Regional Mapping'!A$3:E$170,4,FALSE)</f>
        <v>OPEC and Arabian World</v>
      </c>
      <c r="C48" s="92" t="str">
        <f>VLOOKUP($A48,'[1]Regional Mapping'!$A$3:$E$170,5,FALSE)</f>
        <v>OPA</v>
      </c>
      <c r="D48" s="93">
        <f>VLOOKUP($A48,'[1]Regional Mapping'!$A$3:$F$170,6,FALSE)</f>
        <v>17</v>
      </c>
      <c r="E48" s="198">
        <f>'ILO employment 2007'!W1093</f>
        <v>7548</v>
      </c>
      <c r="F48" s="199">
        <f>'ILO employment 2007'!W1094</f>
        <v>92383</v>
      </c>
      <c r="G48" s="195">
        <f>10011*((G47+G49)/(G47+H47+G49+H49))</f>
        <v>2234.1730921663425</v>
      </c>
      <c r="H48" s="196">
        <f>10011*((H47+H49)/(G47+H47+G49+H49))</f>
        <v>7776.826907833658</v>
      </c>
      <c r="I48" s="197">
        <f t="shared" si="5"/>
        <v>9782.173092166342</v>
      </c>
      <c r="J48" s="194">
        <f t="shared" si="6"/>
        <v>100159.82690783366</v>
      </c>
      <c r="K48" s="357">
        <f>G48/I48</f>
        <v>0.22839230824442167</v>
      </c>
      <c r="L48" s="358">
        <f>H48/J48</f>
        <v>7.7644172797840763E-2</v>
      </c>
      <c r="M48" s="193">
        <f>'ILO employment 2010'!AG1137</f>
        <v>9345.1330090054762</v>
      </c>
      <c r="N48" s="194">
        <f>'ILO employment 2010'!AG1138</f>
        <v>98862.633990994538</v>
      </c>
      <c r="O48" s="197"/>
      <c r="P48" s="194"/>
      <c r="Q48" s="197"/>
      <c r="R48" s="194"/>
      <c r="S48" s="240"/>
      <c r="T48" s="247"/>
      <c r="U48" s="170" t="s">
        <v>906</v>
      </c>
      <c r="V48" s="171"/>
      <c r="W48" s="172"/>
      <c r="X48" s="169"/>
      <c r="Y48" s="169"/>
      <c r="Z48" s="169"/>
      <c r="AA48" s="169"/>
      <c r="AB48" s="169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</row>
    <row r="49" spans="1:97" s="22" customFormat="1" ht="15" customHeight="1" x14ac:dyDescent="0.25">
      <c r="A49" s="92" t="s">
        <v>485</v>
      </c>
      <c r="B49" s="92" t="str">
        <f>VLOOKUP(A49,'[1]Regional Mapping'!A$3:E$170,4,FALSE)</f>
        <v>Rest of OECD</v>
      </c>
      <c r="C49" s="92" t="str">
        <f>VLOOKUP($A49,'[1]Regional Mapping'!$A$3:$E$170,5,FALSE)</f>
        <v>OEC</v>
      </c>
      <c r="D49" s="93">
        <f>VLOOKUP($A49,'[1]Regional Mapping'!$A$3:$F$170,6,FALSE)</f>
        <v>11</v>
      </c>
      <c r="E49" s="198">
        <f>('ILO employment 2007'!T1844+'ILO employment 2007'!T1845+'ILO employment 2007'!T1846)*( 1 +'ILO employment 2007'!T1854/('ILO employment 2007'!T1843-'ILO employment 2007'!T1854))</f>
        <v>897.9</v>
      </c>
      <c r="F49" s="199">
        <f>('ILO employment 2007'!T1847+'ILO employment 2007'!T1848+'ILO employment 2007'!T1849+'ILO employment 2007'!T1850+'ILO employment 2007'!T1851+'ILO employment 2007'!T1852+'ILO employment 2007'!T1853)*( 1 +'ILO employment 2007'!T1854/('ILO employment 2007'!T1843-'ILO employment 2007'!T1854))</f>
        <v>1276.5</v>
      </c>
      <c r="G49" s="197">
        <f>'ILO unemployment 2007'!W1444</f>
        <v>17.283495145631068</v>
      </c>
      <c r="H49" s="202">
        <f>'ILO unemployment 2007'!W1445</f>
        <v>65.382524271844659</v>
      </c>
      <c r="I49" s="197">
        <f t="shared" si="5"/>
        <v>915.18349514563101</v>
      </c>
      <c r="J49" s="194">
        <f t="shared" si="6"/>
        <v>1341.8825242718447</v>
      </c>
      <c r="K49" s="355">
        <f t="shared" si="7"/>
        <v>1.8885278457606784E-2</v>
      </c>
      <c r="L49" s="356">
        <f t="shared" si="8"/>
        <v>4.8724477060556139E-2</v>
      </c>
      <c r="M49" s="232"/>
      <c r="N49" s="194"/>
      <c r="O49" s="197"/>
      <c r="P49" s="194"/>
      <c r="Q49" s="197"/>
      <c r="R49" s="194"/>
      <c r="S49" s="240"/>
      <c r="T49" s="247"/>
      <c r="U49" s="129"/>
      <c r="V49" s="109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</row>
    <row r="50" spans="1:97" s="22" customFormat="1" ht="15" customHeight="1" x14ac:dyDescent="0.25">
      <c r="A50" s="92" t="s">
        <v>1266</v>
      </c>
      <c r="B50" s="92" t="str">
        <f>VLOOKUP(A50,'[1]Regional Mapping'!A$3:E$170,4,FALSE)</f>
        <v>Rest of the World</v>
      </c>
      <c r="C50" s="92" t="str">
        <f>VLOOKUP($A50,'[1]Regional Mapping'!$A$3:$E$170,5,FALSE)</f>
        <v>ROW</v>
      </c>
      <c r="D50" s="93">
        <f>VLOOKUP($A50,'[1]Regional Mapping'!$A$3:$F$170,6,FALSE)</f>
        <v>18</v>
      </c>
      <c r="E50" s="206"/>
      <c r="F50" s="199"/>
      <c r="G50" s="207"/>
      <c r="H50" s="202"/>
      <c r="I50" s="197"/>
      <c r="J50" s="194"/>
      <c r="K50" s="355"/>
      <c r="L50" s="356"/>
      <c r="M50" s="193"/>
      <c r="N50" s="194"/>
      <c r="O50" s="197"/>
      <c r="P50" s="194"/>
      <c r="Q50" s="197"/>
      <c r="R50" s="194"/>
      <c r="S50" s="240"/>
      <c r="T50" s="247"/>
      <c r="U50" s="129"/>
      <c r="V50" s="109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</row>
    <row r="51" spans="1:97" s="27" customFormat="1" ht="15" customHeight="1" x14ac:dyDescent="0.25">
      <c r="A51" s="28" t="s">
        <v>324</v>
      </c>
      <c r="B51" s="28" t="str">
        <f>VLOOKUP(A51,'[1]Regional Mapping'!A$3:E$170,4,FALSE)</f>
        <v>OPEC and Arabian World</v>
      </c>
      <c r="C51" s="28" t="str">
        <f>VLOOKUP($A51,'[1]Regional Mapping'!$A$3:$E$170,5,FALSE)</f>
        <v>OPA</v>
      </c>
      <c r="D51" s="94">
        <f>VLOOKUP($A51,'[1]Regional Mapping'!$A$3:$F$170,6,FALSE)</f>
        <v>17</v>
      </c>
      <c r="E51" s="198">
        <f>('ILO employment 2007'!T692+'ILO employment 2007'!T693+'ILO employment 2007'!T694)*( 1 +'ILO employment 2007'!T701/('ILO employment 2007'!T691-'ILO employment 2007'!T701))</f>
        <v>6582.0564996174789</v>
      </c>
      <c r="F51" s="199">
        <f>('ILO employment 2007'!T695+'ILO employment 2007'!T696+'ILO employment 2007'!T697+'ILO employment 2007'!T698+'ILO employment 2007'!T699+'ILO employment 2007'!T700)*( 1 +'ILO employment 2007'!T701/('ILO employment 2007'!T691-'ILO employment 2007'!T701))</f>
        <v>15141.242910471838</v>
      </c>
      <c r="G51" s="197">
        <f>'ILO unemployment 2007'!W607</f>
        <v>494.88679669917411</v>
      </c>
      <c r="H51" s="202">
        <f>'ILO unemployment 2007'!W608</f>
        <v>1633.6069017254292</v>
      </c>
      <c r="I51" s="197">
        <f t="shared" si="5"/>
        <v>7076.9432963166528</v>
      </c>
      <c r="J51" s="194">
        <f t="shared" si="6"/>
        <v>16774.849812197266</v>
      </c>
      <c r="K51" s="355">
        <f t="shared" si="7"/>
        <v>6.9929456260692177E-2</v>
      </c>
      <c r="L51" s="356">
        <f t="shared" si="8"/>
        <v>9.7384293750135811E-2</v>
      </c>
      <c r="M51" s="193">
        <f>'ILO employment 2010'!AG727</f>
        <v>6366.3913991871595</v>
      </c>
      <c r="N51" s="194">
        <f>'ILO employment 2010'!AG728</f>
        <v>17462.508449928762</v>
      </c>
      <c r="O51" s="197">
        <f>'ILO unemployment 2010'!AG499</f>
        <v>128.37868760515985</v>
      </c>
      <c r="P51" s="194">
        <f>'ILO unemployment 2010'!AG500</f>
        <v>244.42131239484019</v>
      </c>
      <c r="Q51" s="197">
        <f t="shared" si="9"/>
        <v>6494.7700867923195</v>
      </c>
      <c r="R51" s="194">
        <f t="shared" si="10"/>
        <v>17706.929762323602</v>
      </c>
      <c r="S51" s="240">
        <f t="shared" si="11"/>
        <v>1.9766471466977575E-2</v>
      </c>
      <c r="T51" s="247">
        <f t="shared" si="12"/>
        <v>1.3803709376817783E-2</v>
      </c>
      <c r="U51" s="129"/>
      <c r="V51" s="109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</row>
    <row r="52" spans="1:97" s="27" customFormat="1" ht="15" customHeight="1" x14ac:dyDescent="0.25">
      <c r="A52" s="28" t="s">
        <v>706</v>
      </c>
      <c r="B52" s="28" t="str">
        <f>VLOOKUP(A52,'[1]Regional Mapping'!A$3:E$170,4,FALSE)</f>
        <v>OPEC and Arabian World</v>
      </c>
      <c r="C52" s="28" t="str">
        <f>VLOOKUP($A52,'[1]Regional Mapping'!$A$3:$E$170,5,FALSE)</f>
        <v>OPA</v>
      </c>
      <c r="D52" s="94">
        <f>VLOOKUP($A52,'[1]Regional Mapping'!$A$3:$F$170,6,FALSE)</f>
        <v>17</v>
      </c>
      <c r="E52" s="198">
        <f>('ILO employment 2007'!T1742+'ILO employment 2007'!T1743+'ILO employment 2007'!T1744)*( 1 +'ILO employment 2007'!T1751/('ILO employment 2007'!T1741-'ILO employment 2007'!T1751))</f>
        <v>675.64859288734158</v>
      </c>
      <c r="F52" s="199">
        <f>('ILO employment 2007'!T1745+'ILO employment 2007'!T1746+'ILO employment 2007'!T1747+'ILO employment 2007'!T1748+'ILO employment 2007'!T1749+'ILO employment 2007'!T1750)*( 1 +'ILO employment 2007'!T1751/('ILO employment 2007'!T1741-'ILO employment 2007'!T1751))</f>
        <v>9380.6514439194252</v>
      </c>
      <c r="G52" s="197">
        <f>'ILO unemployment 2007'!W1432</f>
        <v>39.042634606243062</v>
      </c>
      <c r="H52" s="202">
        <f>'ILO unemployment 2007'!W1433</f>
        <v>1053.0813653937569</v>
      </c>
      <c r="I52" s="197">
        <f t="shared" si="5"/>
        <v>714.69122749358462</v>
      </c>
      <c r="J52" s="194">
        <f t="shared" si="6"/>
        <v>10433.732809313182</v>
      </c>
      <c r="K52" s="355">
        <f t="shared" si="7"/>
        <v>5.4628674739950582E-2</v>
      </c>
      <c r="L52" s="356">
        <f t="shared" si="8"/>
        <v>0.10093045170313095</v>
      </c>
      <c r="M52" s="193"/>
      <c r="N52" s="194"/>
      <c r="O52" s="197"/>
      <c r="P52" s="194"/>
      <c r="Q52" s="197"/>
      <c r="R52" s="194"/>
      <c r="S52" s="240"/>
      <c r="T52" s="247"/>
      <c r="U52" s="129"/>
      <c r="V52" s="109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</row>
    <row r="53" spans="1:97" s="27" customFormat="1" ht="15" customHeight="1" x14ac:dyDescent="0.25">
      <c r="A53" s="28" t="s">
        <v>1276</v>
      </c>
      <c r="B53" s="28" t="str">
        <f>VLOOKUP(A53,'[1]Regional Mapping'!A$3:E$170,4,FALSE)</f>
        <v>OPEC and Arabian World</v>
      </c>
      <c r="C53" s="28" t="str">
        <f>VLOOKUP($A53,'[1]Regional Mapping'!$A$3:$E$170,5,FALSE)</f>
        <v>OPA</v>
      </c>
      <c r="D53" s="94">
        <f>VLOOKUP($A53,'[1]Regional Mapping'!$A$3:$F$170,6,FALSE)</f>
        <v>17</v>
      </c>
      <c r="E53" s="206"/>
      <c r="F53" s="199"/>
      <c r="G53" s="207"/>
      <c r="H53" s="202"/>
      <c r="I53" s="197"/>
      <c r="J53" s="194"/>
      <c r="K53" s="359"/>
      <c r="L53" s="360"/>
      <c r="M53" s="193"/>
      <c r="N53" s="194"/>
      <c r="O53" s="197"/>
      <c r="P53" s="194"/>
      <c r="Q53" s="197"/>
      <c r="R53" s="194"/>
      <c r="S53" s="240"/>
      <c r="T53" s="247"/>
      <c r="U53" s="129"/>
      <c r="V53" s="109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</row>
    <row r="54" spans="1:97" s="27" customFormat="1" ht="15" customHeight="1" x14ac:dyDescent="0.25">
      <c r="A54" s="28" t="s">
        <v>1152</v>
      </c>
      <c r="B54" s="28" t="str">
        <f>VLOOKUP(A54,'[1]Regional Mapping'!A$3:E$170,4,FALSE)</f>
        <v>OPEC and Arabian World</v>
      </c>
      <c r="C54" s="28" t="str">
        <f>VLOOKUP($A54,'[1]Regional Mapping'!$A$3:$E$170,5,FALSE)</f>
        <v>OPA</v>
      </c>
      <c r="D54" s="94">
        <f>VLOOKUP($A54,'[1]Regional Mapping'!$A$3:$F$170,6,FALSE)</f>
        <v>17</v>
      </c>
      <c r="E54" s="203">
        <f>3085.1*((E51+E52)/(E51+F51+E52+F52))</f>
        <v>704.56350522295611</v>
      </c>
      <c r="F54" s="204">
        <f>3085.1*((F51+F52)/(E51+F51+E52+F52))</f>
        <v>2380.536494777044</v>
      </c>
      <c r="G54" s="195">
        <f>436*((G51+G52)/(G51+H51+G52+H52))</f>
        <v>72.282168778689567</v>
      </c>
      <c r="H54" s="196">
        <f>436*((H51+H52)/(G51+H51+G52+H52))</f>
        <v>363.71783122131046</v>
      </c>
      <c r="I54" s="197">
        <f t="shared" si="5"/>
        <v>776.84567400164565</v>
      </c>
      <c r="J54" s="194">
        <f t="shared" si="6"/>
        <v>2744.2543259983545</v>
      </c>
      <c r="K54" s="357">
        <f>G54/I54</f>
        <v>9.3045724778711258E-2</v>
      </c>
      <c r="L54" s="358">
        <f>H54/J54</f>
        <v>0.13253794583670397</v>
      </c>
      <c r="M54" s="193"/>
      <c r="N54" s="194"/>
      <c r="O54" s="197"/>
      <c r="P54" s="194"/>
      <c r="Q54" s="197"/>
      <c r="R54" s="194"/>
      <c r="S54" s="240"/>
      <c r="T54" s="247"/>
      <c r="U54" s="170" t="s">
        <v>908</v>
      </c>
      <c r="V54" s="171"/>
      <c r="W54" s="172"/>
      <c r="X54" s="169"/>
      <c r="Y54" s="169"/>
      <c r="Z54" s="169"/>
      <c r="AA54" s="169"/>
      <c r="AB54" s="169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</row>
    <row r="55" spans="1:97" s="26" customFormat="1" ht="15" customHeight="1" x14ac:dyDescent="0.25">
      <c r="A55" s="29" t="s">
        <v>1277</v>
      </c>
      <c r="B55" s="29" t="str">
        <f>VLOOKUP(A55,'[1]Regional Mapping'!A$3:E$170,4,FALSE)</f>
        <v>OPEC and Arabian World</v>
      </c>
      <c r="C55" s="29" t="str">
        <f>VLOOKUP($A55,'[1]Regional Mapping'!$A$3:$E$170,5,FALSE)</f>
        <v>OPA</v>
      </c>
      <c r="D55" s="95">
        <f>VLOOKUP($A55,'[1]Regional Mapping'!$A$3:$F$170,6,FALSE)</f>
        <v>17</v>
      </c>
      <c r="E55" s="193">
        <f>('ILO employment 2007'!T1127+'ILO employment 2007'!T1128+'ILO employment 2007'!T1129)*( 1 +'ILO employment 2007'!T1136/('ILO employment 2007'!T1126-'ILO employment 2007'!T1136))</f>
        <v>3304.6753902070382</v>
      </c>
      <c r="F55" s="194">
        <f>('ILO employment 2007'!T1130+'ILO employment 2007'!T1131+'ILO employment 2007'!T1132+'ILO employment 2007'!T1133+'ILO employment 2007'!T1134+'ILO employment 2007'!T1135)*( 1 +'ILO employment 2007'!T1136/('ILO employment 2007'!T1126-'ILO employment 2007'!T1136))</f>
        <v>17787.801609792961</v>
      </c>
      <c r="G55" s="197">
        <f>'ILO unemployment 2007'!W958</f>
        <v>311.80338983050848</v>
      </c>
      <c r="H55" s="202">
        <f>'ILO unemployment 2007'!W959</f>
        <v>2174.1966101694916</v>
      </c>
      <c r="I55" s="197">
        <f t="shared" si="5"/>
        <v>3616.4787800375466</v>
      </c>
      <c r="J55" s="194">
        <f t="shared" si="6"/>
        <v>19961.998219962454</v>
      </c>
      <c r="K55" s="355">
        <f>G55/I55</f>
        <v>8.6217397859934722E-2</v>
      </c>
      <c r="L55" s="356">
        <f t="shared" si="8"/>
        <v>0.10891678208824031</v>
      </c>
      <c r="M55" s="193"/>
      <c r="N55" s="194"/>
      <c r="O55" s="197">
        <f>'ILO unemployment 2010'!AG789</f>
        <v>203.99307460504787</v>
      </c>
      <c r="P55" s="194">
        <f>'ILO unemployment 2010'!AG790</f>
        <v>1604.8898606704126</v>
      </c>
      <c r="Q55" s="197"/>
      <c r="R55" s="194"/>
      <c r="S55" s="240"/>
      <c r="T55" s="247"/>
      <c r="U55" s="170" t="s">
        <v>907</v>
      </c>
      <c r="V55" s="171"/>
      <c r="W55" s="172"/>
      <c r="X55" s="169"/>
      <c r="Y55" s="169"/>
      <c r="Z55" s="169"/>
      <c r="AA55" s="169"/>
      <c r="AB55" s="169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</row>
    <row r="56" spans="1:97" s="26" customFormat="1" ht="15" customHeight="1" x14ac:dyDescent="0.25">
      <c r="A56" s="29" t="s">
        <v>199</v>
      </c>
      <c r="B56" s="29" t="str">
        <f>VLOOKUP(A56,'[1]Regional Mapping'!A$3:E$170,4,FALSE)</f>
        <v>OPEC and Arabian World</v>
      </c>
      <c r="C56" s="29" t="str">
        <f>VLOOKUP($A56,'[1]Regional Mapping'!$A$3:$E$170,5,FALSE)</f>
        <v>OPA</v>
      </c>
      <c r="D56" s="95">
        <f>VLOOKUP($A56,'[1]Regional Mapping'!$A$3:$F$170,6,FALSE)</f>
        <v>17</v>
      </c>
      <c r="E56" s="193">
        <f>('ILO employment 2007'!T2213+'ILO employment 2007'!T2214+'ILO employment 2007'!T2215)*( 1 +'ILO employment 2007'!T2222/('ILO employment 2007'!T2212-'ILO employment 2007'!T2222))</f>
        <v>200.64127011829592</v>
      </c>
      <c r="F56" s="194">
        <f>('ILO employment 2007'!T2216+'ILO employment 2007'!T2217+'ILO employment 2007'!T2218+'ILO employment 2007'!T2219+'ILO employment 2007'!T2220+'ILO employment 2007'!T2221)*( 1 +'ILO employment 2007'!T2222/('ILO employment 2007'!T2212-'ILO employment 2007'!T2222))</f>
        <v>626.94172988170396</v>
      </c>
      <c r="G56" s="195">
        <f>6.572*(G55/(G55+H55))</f>
        <v>0.82428474576271182</v>
      </c>
      <c r="H56" s="196">
        <f>6.572*(H55/(G55+H55))</f>
        <v>5.7477152542372885</v>
      </c>
      <c r="I56" s="197">
        <f t="shared" si="5"/>
        <v>201.46555486405865</v>
      </c>
      <c r="J56" s="194">
        <f t="shared" si="6"/>
        <v>632.68944513594124</v>
      </c>
      <c r="K56" s="357">
        <f t="shared" ref="K56" si="35">G56/I56</f>
        <v>4.0914425610815109E-3</v>
      </c>
      <c r="L56" s="358">
        <f t="shared" ref="L56" si="36">H56/J56</f>
        <v>9.0845758506407828E-3</v>
      </c>
      <c r="M56" s="193"/>
      <c r="N56" s="194"/>
      <c r="O56" s="197"/>
      <c r="P56" s="194"/>
      <c r="Q56" s="197"/>
      <c r="R56" s="194"/>
      <c r="S56" s="240"/>
      <c r="T56" s="247"/>
      <c r="U56" s="129"/>
      <c r="V56" s="109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</row>
    <row r="57" spans="1:97" s="26" customFormat="1" ht="15" customHeight="1" x14ac:dyDescent="0.25">
      <c r="A57" s="29" t="s">
        <v>744</v>
      </c>
      <c r="B57" s="29" t="str">
        <f>VLOOKUP(A57,'[1]Regional Mapping'!A$3:E$170,4,FALSE)</f>
        <v>OPEC and Arabian World</v>
      </c>
      <c r="C57" s="29" t="str">
        <f>VLOOKUP($A57,'[1]Regional Mapping'!$A$3:$E$170,5,FALSE)</f>
        <v>OPA</v>
      </c>
      <c r="D57" s="95">
        <f>VLOOKUP($A57,'[1]Regional Mapping'!$A$3:$F$170,6,FALSE)</f>
        <v>17</v>
      </c>
      <c r="E57" s="193">
        <f>'ILO employment 2007'!W2338</f>
        <v>1790.903</v>
      </c>
      <c r="F57" s="194">
        <f>'ILO employment 2007'!W2339</f>
        <v>5964.4830000000002</v>
      </c>
      <c r="G57" s="195">
        <f>471.695*(G55/(G55+H55))</f>
        <v>59.16174576271186</v>
      </c>
      <c r="H57" s="196">
        <f>471.695*(H55/(G55+H55))</f>
        <v>412.53325423728813</v>
      </c>
      <c r="I57" s="197">
        <f t="shared" si="5"/>
        <v>1850.0647457627119</v>
      </c>
      <c r="J57" s="194">
        <f t="shared" si="6"/>
        <v>6377.0162542372882</v>
      </c>
      <c r="K57" s="357">
        <f t="shared" ref="K57:K60" si="37">G57/I57</f>
        <v>3.1978202870041557E-2</v>
      </c>
      <c r="L57" s="358">
        <f t="shared" ref="L57:L60" si="38">H57/J57</f>
        <v>6.4690638660858876E-2</v>
      </c>
      <c r="M57" s="193"/>
      <c r="N57" s="194"/>
      <c r="O57" s="197"/>
      <c r="P57" s="194"/>
      <c r="Q57" s="197"/>
      <c r="R57" s="194"/>
      <c r="S57" s="240"/>
      <c r="T57" s="247"/>
      <c r="U57" s="129"/>
      <c r="V57" s="109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</row>
    <row r="58" spans="1:97" s="26" customFormat="1" ht="15" customHeight="1" x14ac:dyDescent="0.25">
      <c r="A58" s="29" t="s">
        <v>1156</v>
      </c>
      <c r="B58" s="29" t="str">
        <f>VLOOKUP(A58,'[1]Regional Mapping'!A$3:E$170,4,FALSE)</f>
        <v>OPEC and Arabian World</v>
      </c>
      <c r="C58" s="29" t="str">
        <f>VLOOKUP($A58,'[1]Regional Mapping'!$A$3:$E$170,5,FALSE)</f>
        <v>OPA</v>
      </c>
      <c r="D58" s="95">
        <f>VLOOKUP($A58,'[1]Regional Mapping'!$A$3:$F$170,6,FALSE)</f>
        <v>17</v>
      </c>
      <c r="E58" s="210">
        <f>1846.15*((E55+E56+E57+E59)/(E55+F55+E56+F56+E57+F57+E59+F59))</f>
        <v>330.8728882705455</v>
      </c>
      <c r="F58" s="204">
        <f>1846.15*((F55+F56+F57+F59)/(E55+F55+E56+F56+E57+F57+E59+F59))</f>
        <v>1515.2771117294546</v>
      </c>
      <c r="G58" s="208">
        <f>79.788*(G55/(G55+H55))</f>
        <v>10.00730847457627</v>
      </c>
      <c r="H58" s="196">
        <f>79.788*(H55/(G55+H55))</f>
        <v>69.78069152542372</v>
      </c>
      <c r="I58" s="197">
        <f t="shared" si="5"/>
        <v>340.88019674512179</v>
      </c>
      <c r="J58" s="194">
        <f t="shared" si="6"/>
        <v>1585.0578032548783</v>
      </c>
      <c r="K58" s="357">
        <f t="shared" si="37"/>
        <v>2.9357259735621415E-2</v>
      </c>
      <c r="L58" s="358">
        <f t="shared" si="38"/>
        <v>4.4024067376048207E-2</v>
      </c>
      <c r="M58" s="193"/>
      <c r="N58" s="194"/>
      <c r="O58" s="197"/>
      <c r="P58" s="194"/>
      <c r="Q58" s="197"/>
      <c r="R58" s="194"/>
      <c r="S58" s="240"/>
      <c r="T58" s="247"/>
      <c r="U58" s="129"/>
      <c r="V58" s="109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</row>
    <row r="59" spans="1:97" s="26" customFormat="1" ht="15" customHeight="1" x14ac:dyDescent="0.25">
      <c r="A59" s="29" t="s">
        <v>590</v>
      </c>
      <c r="B59" s="29" t="str">
        <f>VLOOKUP(A59,'[1]Regional Mapping'!A$3:E$170,4,FALSE)</f>
        <v>OPEC and Arabian World</v>
      </c>
      <c r="C59" s="29" t="str">
        <f>VLOOKUP($A59,'[1]Regional Mapping'!$A$3:$E$170,5,FALSE)</f>
        <v>OPA</v>
      </c>
      <c r="D59" s="95">
        <f>VLOOKUP($A59,'[1]Regional Mapping'!$A$3:$F$170,6,FALSE)</f>
        <v>17</v>
      </c>
      <c r="E59" s="193">
        <f>'ILO employment 2007'!W161</f>
        <v>81.944046584452721</v>
      </c>
      <c r="F59" s="194">
        <f>'ILO employment 2007'!W162</f>
        <v>250.80125433871007</v>
      </c>
      <c r="G59" s="208">
        <f>9.563*(G55/(G55+H55))</f>
        <v>1.1994271186440677</v>
      </c>
      <c r="H59" s="196">
        <f>9.563*(H55/(G55+H55))</f>
        <v>8.3635728813559318</v>
      </c>
      <c r="I59" s="197">
        <f t="shared" si="5"/>
        <v>83.143473703096788</v>
      </c>
      <c r="J59" s="194">
        <f t="shared" si="6"/>
        <v>259.164827220066</v>
      </c>
      <c r="K59" s="357">
        <f t="shared" si="37"/>
        <v>1.4425992386692805E-2</v>
      </c>
      <c r="L59" s="358">
        <f t="shared" si="38"/>
        <v>3.227124981066249E-2</v>
      </c>
      <c r="M59" s="193"/>
      <c r="N59" s="194"/>
      <c r="O59" s="197"/>
      <c r="P59" s="194"/>
      <c r="Q59" s="197"/>
      <c r="R59" s="194"/>
      <c r="S59" s="240"/>
      <c r="T59" s="247"/>
      <c r="U59" s="129"/>
      <c r="V59" s="109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</row>
    <row r="60" spans="1:97" s="26" customFormat="1" ht="15" customHeight="1" x14ac:dyDescent="0.25">
      <c r="A60" s="29" t="s">
        <v>1091</v>
      </c>
      <c r="B60" s="29" t="str">
        <f>VLOOKUP(A60,'[1]Regional Mapping'!A$3:E$170,4,FALSE)</f>
        <v>OPEC and Arabian World</v>
      </c>
      <c r="C60" s="29" t="str">
        <f>VLOOKUP($A60,'[1]Regional Mapping'!$A$3:$E$170,5,FALSE)</f>
        <v>OPA</v>
      </c>
      <c r="D60" s="95">
        <f>VLOOKUP($A60,'[1]Regional Mapping'!$A$3:$F$170,6,FALSE)</f>
        <v>17</v>
      </c>
      <c r="E60" s="203">
        <f>1844.888*((E55+E56+E57+E59)/(E55+F55+E56+F56+E57+F57+E59+F59))</f>
        <v>330.64670860746423</v>
      </c>
      <c r="F60" s="204">
        <f>1844.888*((F55+F56+F57+F59)/(E55+F55+E56+F56+E57+F57+E59+F59))</f>
        <v>1514.2412913925357</v>
      </c>
      <c r="G60" s="195">
        <f>18.249*(G55/(G55+H55))</f>
        <v>2.2888576271186438</v>
      </c>
      <c r="H60" s="196">
        <f>18.249*(H55/(G55+H55))</f>
        <v>15.960142372881354</v>
      </c>
      <c r="I60" s="197">
        <f t="shared" si="5"/>
        <v>332.93556623458289</v>
      </c>
      <c r="J60" s="194">
        <f t="shared" si="6"/>
        <v>1530.2014337654171</v>
      </c>
      <c r="K60" s="357">
        <f t="shared" si="37"/>
        <v>6.8747765611377751E-3</v>
      </c>
      <c r="L60" s="358">
        <f t="shared" si="38"/>
        <v>1.0430092418360702E-2</v>
      </c>
      <c r="M60" s="193"/>
      <c r="N60" s="194"/>
      <c r="O60" s="197"/>
      <c r="P60" s="194"/>
      <c r="Q60" s="197"/>
      <c r="R60" s="194"/>
      <c r="S60" s="240"/>
      <c r="T60" s="247"/>
      <c r="U60" s="129"/>
      <c r="V60" s="109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</row>
    <row r="61" spans="1:97" s="26" customFormat="1" ht="15" customHeight="1" x14ac:dyDescent="0.25">
      <c r="A61" s="29" t="s">
        <v>1117</v>
      </c>
      <c r="B61" s="29" t="str">
        <f>VLOOKUP(A61,'[1]Regional Mapping'!A$3:E$170,4,FALSE)</f>
        <v>OPEC and Arabian World</v>
      </c>
      <c r="C61" s="29" t="str">
        <f>VLOOKUP($A61,'[1]Regional Mapping'!$A$3:$E$170,5,FALSE)</f>
        <v>OPA</v>
      </c>
      <c r="D61" s="95">
        <f>VLOOKUP($A61,'[1]Regional Mapping'!$A$3:$F$170,6,FALSE)</f>
        <v>17</v>
      </c>
      <c r="E61" s="203">
        <f>281.645*((E55+E56+E57+E59)/(E55+F55+E56+F56+E57+F57+E59+F59))</f>
        <v>50.47731474525785</v>
      </c>
      <c r="F61" s="204">
        <f>281.645*((F55+F56+F57+F59)/(E55+F55+E56+F56+E57+F57+E59+F59))</f>
        <v>231.16768525474214</v>
      </c>
      <c r="G61" s="209" t="s">
        <v>891</v>
      </c>
      <c r="H61" s="211"/>
      <c r="I61" s="209" t="s">
        <v>891</v>
      </c>
      <c r="J61" s="194"/>
      <c r="K61" s="359">
        <f>(K55*I55+K56*I56+K57*I57+K58*I58+K59*I59+K60*I60)/(I55+I56+I57+I58+I59+I60)</f>
        <v>5.9966834780970091E-2</v>
      </c>
      <c r="L61" s="360">
        <f>(L55*J55+L56*J56+L57*J57+L58*J58+L59*J59+L60*J60)/(J55+J56+J57+J58+J59+J60)</f>
        <v>8.8531294269064961E-2</v>
      </c>
      <c r="M61" s="193"/>
      <c r="N61" s="194"/>
      <c r="O61" s="197"/>
      <c r="P61" s="194"/>
      <c r="Q61" s="197"/>
      <c r="R61" s="194"/>
      <c r="S61" s="240"/>
      <c r="T61" s="247"/>
      <c r="U61" s="129"/>
      <c r="V61" s="109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</row>
    <row r="62" spans="1:97" s="25" customFormat="1" ht="15" customHeight="1" x14ac:dyDescent="0.25">
      <c r="A62" s="96" t="s">
        <v>429</v>
      </c>
      <c r="B62" s="96" t="str">
        <f>VLOOKUP(A62,'[1]Regional Mapping'!A$3:E$170,4,FALSE)</f>
        <v>OPEC and Arabian World</v>
      </c>
      <c r="C62" s="96" t="str">
        <f>VLOOKUP($A62,'[1]Regional Mapping'!$A$3:$E$170,5,FALSE)</f>
        <v>OPA</v>
      </c>
      <c r="D62" s="97">
        <f>VLOOKUP($A62,'[1]Regional Mapping'!$A$3:$F$170,6,FALSE)</f>
        <v>17</v>
      </c>
      <c r="E62" s="210">
        <f>4032.7*(E64/(E64+F64))</f>
        <v>953.83191260946182</v>
      </c>
      <c r="F62" s="204">
        <f>4032.7*(F64/(E64+F64))</f>
        <v>3078.8680873905382</v>
      </c>
      <c r="G62" s="208">
        <f>260.4*(G64/(G64+H64))</f>
        <v>52.896464415862937</v>
      </c>
      <c r="H62" s="196">
        <f>260.4*(H64/(G64+H64))</f>
        <v>207.50353558413707</v>
      </c>
      <c r="I62" s="197">
        <f t="shared" si="5"/>
        <v>1006.7283770253248</v>
      </c>
      <c r="J62" s="194">
        <f t="shared" si="6"/>
        <v>3286.3716229746751</v>
      </c>
      <c r="K62" s="357">
        <f>G62/I62</f>
        <v>5.2542935734225658E-2</v>
      </c>
      <c r="L62" s="358">
        <f>H62/J62</f>
        <v>6.3140618100978568E-2</v>
      </c>
      <c r="M62" s="193">
        <f>'ILO employment 2010'!AG693</f>
        <v>873.02200000000005</v>
      </c>
      <c r="N62" s="194">
        <f>'ILO employment 2010'!AG694</f>
        <v>5336.018</v>
      </c>
      <c r="O62" s="197"/>
      <c r="P62" s="194"/>
      <c r="Q62" s="197"/>
      <c r="R62" s="194"/>
      <c r="S62" s="240"/>
      <c r="T62" s="247"/>
      <c r="U62" s="170" t="s">
        <v>909</v>
      </c>
      <c r="V62" s="171"/>
      <c r="W62" s="172"/>
      <c r="X62" s="169"/>
      <c r="Y62" s="169"/>
      <c r="Z62" s="169"/>
      <c r="AA62" s="169"/>
      <c r="AB62" s="169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</row>
    <row r="63" spans="1:97" s="25" customFormat="1" ht="15" customHeight="1" x14ac:dyDescent="0.25">
      <c r="A63" s="96" t="s">
        <v>1115</v>
      </c>
      <c r="B63" s="96" t="str">
        <f>VLOOKUP(A63,'[1]Regional Mapping'!A$3:E$170,4,FALSE)</f>
        <v>OPEC and Arabian World</v>
      </c>
      <c r="C63" s="96" t="str">
        <f>VLOOKUP($A63,'[1]Regional Mapping'!$A$3:$E$170,5,FALSE)</f>
        <v>OPA</v>
      </c>
      <c r="D63" s="97">
        <f>VLOOKUP($A63,'[1]Regional Mapping'!$A$3:$F$170,6,FALSE)</f>
        <v>17</v>
      </c>
      <c r="E63" s="212" t="s">
        <v>891</v>
      </c>
      <c r="F63" s="194"/>
      <c r="G63" s="209" t="s">
        <v>891</v>
      </c>
      <c r="H63" s="202"/>
      <c r="I63" s="209" t="s">
        <v>891</v>
      </c>
      <c r="J63" s="194"/>
      <c r="K63" s="359">
        <f>(K62*I62+K64*I64)/(I62+I64)</f>
        <v>6.1698854270296491E-2</v>
      </c>
      <c r="L63" s="360">
        <f>(L62*J62+L64*J64)/(J62+J64)</f>
        <v>7.3999012637594674E-2</v>
      </c>
      <c r="M63" s="193"/>
      <c r="N63" s="194"/>
      <c r="O63" s="197"/>
      <c r="P63" s="194"/>
      <c r="Q63" s="197"/>
      <c r="R63" s="194"/>
      <c r="S63" s="240"/>
      <c r="T63" s="247"/>
      <c r="U63" s="129"/>
      <c r="V63" s="109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</row>
    <row r="64" spans="1:97" s="25" customFormat="1" ht="15" customHeight="1" x14ac:dyDescent="0.25">
      <c r="A64" s="96" t="s">
        <v>1267</v>
      </c>
      <c r="B64" s="96" t="str">
        <f>VLOOKUP(A64,'[1]Regional Mapping'!A$3:E$170,4,FALSE)</f>
        <v>OPEC and Arabian World</v>
      </c>
      <c r="C64" s="96" t="str">
        <f>VLOOKUP($A64,'[1]Regional Mapping'!$A$3:$E$170,5,FALSE)</f>
        <v>OPA</v>
      </c>
      <c r="D64" s="97">
        <f>VLOOKUP($A64,'[1]Regional Mapping'!$A$3:$F$170,6,FALSE)</f>
        <v>17</v>
      </c>
      <c r="E64" s="193">
        <f>'ILO employment 2007'!W2903</f>
        <v>2718.1243493503339</v>
      </c>
      <c r="F64" s="194">
        <f>'ILO employment 2007'!W2904</f>
        <v>8773.8166506496655</v>
      </c>
      <c r="G64" s="197">
        <f>'ILO unemployment 2007'!W2434</f>
        <v>188.55639464184509</v>
      </c>
      <c r="H64" s="202">
        <f>'ILO unemployment 2007'!W2435</f>
        <v>739.67360535815499</v>
      </c>
      <c r="I64" s="197">
        <f t="shared" si="5"/>
        <v>2906.680743992179</v>
      </c>
      <c r="J64" s="194">
        <f t="shared" si="6"/>
        <v>9513.4902560078208</v>
      </c>
      <c r="K64" s="355">
        <f t="shared" si="7"/>
        <v>6.487000508451865E-2</v>
      </c>
      <c r="L64" s="356">
        <f t="shared" si="8"/>
        <v>7.774997245527708E-2</v>
      </c>
      <c r="M64" s="193">
        <f>'ILO employment 2010'!AG2568</f>
        <v>3002.3255833334852</v>
      </c>
      <c r="N64" s="194">
        <f>'ILO employment 2010'!AG2569</f>
        <v>9069.0474166665117</v>
      </c>
      <c r="O64" s="197">
        <f>'ILO unemployment 2010'!AG1763</f>
        <v>201.47794392069386</v>
      </c>
      <c r="P64" s="194">
        <f>'ILO unemployment 2010'!AG1764</f>
        <v>739.64605607930605</v>
      </c>
      <c r="Q64" s="197">
        <f t="shared" si="9"/>
        <v>3203.8035272541792</v>
      </c>
      <c r="R64" s="194">
        <f t="shared" si="10"/>
        <v>9808.6934727458174</v>
      </c>
      <c r="S64" s="240">
        <f t="shared" si="11"/>
        <v>6.2887109714049969E-2</v>
      </c>
      <c r="T64" s="247">
        <f t="shared" si="12"/>
        <v>7.540719445810673E-2</v>
      </c>
      <c r="U64" s="129"/>
      <c r="V64" s="109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</row>
    <row r="65" spans="1:97" s="30" customFormat="1" ht="15" customHeight="1" x14ac:dyDescent="0.25">
      <c r="A65" s="98" t="s">
        <v>381</v>
      </c>
      <c r="B65" s="98" t="str">
        <f>VLOOKUP(A65,'[1]Regional Mapping'!A$3:E$170,4,FALSE)</f>
        <v>Rest of the World</v>
      </c>
      <c r="C65" s="98" t="str">
        <f>VLOOKUP($A65,'[1]Regional Mapping'!$A$3:$E$170,5,FALSE)</f>
        <v>ROW</v>
      </c>
      <c r="D65" s="99">
        <f>VLOOKUP($A65,'[1]Regional Mapping'!$A$3:$F$170,6,FALSE)</f>
        <v>18</v>
      </c>
      <c r="E65" s="193">
        <f>'ILO employment 2007'!W2783</f>
        <v>6614.8</v>
      </c>
      <c r="F65" s="194">
        <f>'ILO employment 2007'!W2784</f>
        <v>14289.9</v>
      </c>
      <c r="G65" s="197">
        <f>'ILO unemployment 2007'!W2302</f>
        <v>297.62055423013396</v>
      </c>
      <c r="H65" s="202">
        <f>'ILO unemployment 2007'!W2303</f>
        <v>1119.9794457698658</v>
      </c>
      <c r="I65" s="197">
        <f t="shared" si="5"/>
        <v>6912.4205542301343</v>
      </c>
      <c r="J65" s="194">
        <f t="shared" si="6"/>
        <v>15409.879445769866</v>
      </c>
      <c r="K65" s="355">
        <f t="shared" si="7"/>
        <v>4.3055909560942685E-2</v>
      </c>
      <c r="L65" s="356">
        <f t="shared" si="8"/>
        <v>7.2679312626115905E-2</v>
      </c>
      <c r="M65" s="193">
        <f>'ILO employment 2010'!AG2501</f>
        <v>6776.3</v>
      </c>
      <c r="N65" s="194">
        <f>'ILO employment 2010'!AG2502</f>
        <v>13489.7</v>
      </c>
      <c r="O65" s="197">
        <f>'ILO unemployment 2010'!AG1693</f>
        <v>338.5</v>
      </c>
      <c r="P65" s="194">
        <f>'ILO unemployment 2010'!AG1694</f>
        <v>1070.8</v>
      </c>
      <c r="Q65" s="197">
        <f t="shared" si="9"/>
        <v>7114.8</v>
      </c>
      <c r="R65" s="194">
        <f t="shared" si="10"/>
        <v>14560.5</v>
      </c>
      <c r="S65" s="240">
        <f t="shared" si="11"/>
        <v>4.7576881992466409E-2</v>
      </c>
      <c r="T65" s="247">
        <f t="shared" si="12"/>
        <v>7.3541430582740971E-2</v>
      </c>
      <c r="U65" s="129"/>
      <c r="V65" s="109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</row>
    <row r="66" spans="1:97" s="30" customFormat="1" ht="15" customHeight="1" x14ac:dyDescent="0.25">
      <c r="A66" s="98" t="s">
        <v>1003</v>
      </c>
      <c r="B66" s="98" t="str">
        <f>VLOOKUP(A66,'[1]Regional Mapping'!A$3:E$170,4,FALSE)</f>
        <v>Rest of the World</v>
      </c>
      <c r="C66" s="98" t="str">
        <f>VLOOKUP($A66,'[1]Regional Mapping'!$A$3:$E$170,5,FALSE)</f>
        <v>ROW</v>
      </c>
      <c r="D66" s="99">
        <f>VLOOKUP($A66,'[1]Regional Mapping'!$A$3:$F$170,6,FALSE)</f>
        <v>18</v>
      </c>
      <c r="E66" s="203">
        <f>962.3*((E70+E65)/(E70+F70+E65+F65))</f>
        <v>258.44075288105716</v>
      </c>
      <c r="F66" s="204">
        <f>962.3*((F70+E65)/(E70+F70+E65+F65))</f>
        <v>526.49926013442928</v>
      </c>
      <c r="G66" s="195">
        <f>140.6*((G70+G65)/(G70+H70+G65+H65))</f>
        <v>23.829370805595307</v>
      </c>
      <c r="H66" s="196">
        <f>140.6*((H70+H65)/(G70+H70+G65+H65))</f>
        <v>116.77062919440469</v>
      </c>
      <c r="I66" s="197">
        <f t="shared" si="5"/>
        <v>282.27012368665248</v>
      </c>
      <c r="J66" s="194">
        <f t="shared" si="6"/>
        <v>643.26988932883398</v>
      </c>
      <c r="K66" s="355">
        <f t="shared" ref="K66" si="39">G66/I66</f>
        <v>8.4420449795984231E-2</v>
      </c>
      <c r="L66" s="356">
        <f t="shared" ref="L66" si="40">H66/J66</f>
        <v>0.18152665177012903</v>
      </c>
      <c r="M66" s="193"/>
      <c r="N66" s="194"/>
      <c r="O66" s="197"/>
      <c r="P66" s="194"/>
      <c r="Q66" s="197"/>
      <c r="R66" s="194"/>
      <c r="S66" s="240"/>
      <c r="T66" s="247"/>
      <c r="U66" s="170" t="s">
        <v>910</v>
      </c>
      <c r="V66" s="171"/>
      <c r="W66" s="172"/>
      <c r="X66" s="169"/>
      <c r="Y66" s="169"/>
      <c r="Z66" s="169"/>
      <c r="AA66" s="169"/>
      <c r="AB66" s="169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</row>
    <row r="67" spans="1:97" s="30" customFormat="1" ht="15" customHeight="1" x14ac:dyDescent="0.25">
      <c r="A67" s="98" t="s">
        <v>1030</v>
      </c>
      <c r="B67" s="98" t="str">
        <f>VLOOKUP(A67,'[1]Regional Mapping'!A$3:E$170,4,FALSE)</f>
        <v>Rest of the World</v>
      </c>
      <c r="C67" s="98" t="str">
        <f>VLOOKUP($A67,'[1]Regional Mapping'!$A$3:$E$170,5,FALSE)</f>
        <v>ROW</v>
      </c>
      <c r="D67" s="99">
        <f>VLOOKUP($A67,'[1]Regional Mapping'!$A$3:$F$170,6,FALSE)</f>
        <v>18</v>
      </c>
      <c r="E67" s="203">
        <f>4445.3*((E70+E65)/(E70+F70+E65+F65))</f>
        <v>1193.8550127633414</v>
      </c>
      <c r="F67" s="204">
        <f>4445.3*((F70+E65)/(E70+F70+E65+F65))</f>
        <v>2432.1387935940752</v>
      </c>
      <c r="G67" s="209" t="s">
        <v>891</v>
      </c>
      <c r="H67" s="213"/>
      <c r="I67" s="209" t="s">
        <v>891</v>
      </c>
      <c r="J67" s="194"/>
      <c r="K67" s="359">
        <f>(I65*K65+I70*K70)/(I65+I70)</f>
        <v>5.437778714124239E-2</v>
      </c>
      <c r="L67" s="360">
        <f>(J65*L65+J70*L70)/(J65+J70)</f>
        <v>9.3765031341727423E-2</v>
      </c>
      <c r="M67" s="193"/>
      <c r="N67" s="194"/>
      <c r="O67" s="197"/>
      <c r="P67" s="194"/>
      <c r="Q67" s="197"/>
      <c r="R67" s="194"/>
      <c r="S67" s="240"/>
      <c r="T67" s="247"/>
      <c r="U67" s="129"/>
      <c r="V67" s="109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</row>
    <row r="68" spans="1:97" s="30" customFormat="1" ht="15" customHeight="1" x14ac:dyDescent="0.25">
      <c r="A68" s="98" t="s">
        <v>1278</v>
      </c>
      <c r="B68" s="98" t="str">
        <f>VLOOKUP(A68,'[1]Regional Mapping'!A$3:E$170,4,FALSE)</f>
        <v>Rest of the World</v>
      </c>
      <c r="C68" s="98" t="str">
        <f>VLOOKUP($A68,'[1]Regional Mapping'!$A$3:$E$170,5,FALSE)</f>
        <v>ROW</v>
      </c>
      <c r="D68" s="99">
        <f>VLOOKUP($A68,'[1]Regional Mapping'!$A$3:$F$170,6,FALSE)</f>
        <v>18</v>
      </c>
      <c r="E68" s="206"/>
      <c r="F68" s="194"/>
      <c r="G68" s="209"/>
      <c r="H68" s="211"/>
      <c r="I68" s="197"/>
      <c r="J68" s="194"/>
      <c r="K68" s="359"/>
      <c r="L68" s="360"/>
      <c r="M68" s="193"/>
      <c r="N68" s="194"/>
      <c r="O68" s="197"/>
      <c r="P68" s="194"/>
      <c r="Q68" s="197"/>
      <c r="R68" s="194"/>
      <c r="S68" s="240"/>
      <c r="T68" s="247"/>
      <c r="U68" s="129"/>
      <c r="V68" s="109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</row>
    <row r="69" spans="1:97" s="30" customFormat="1" ht="15" customHeight="1" x14ac:dyDescent="0.25">
      <c r="A69" s="98" t="s">
        <v>111</v>
      </c>
      <c r="B69" s="98" t="str">
        <f>VLOOKUP(A69,'[1]Regional Mapping'!A$3:E$170,4,FALSE)</f>
        <v>Rest of the World</v>
      </c>
      <c r="C69" s="98" t="str">
        <f>VLOOKUP($A69,'[1]Regional Mapping'!$A$3:$E$170,5,FALSE)</f>
        <v>ROW</v>
      </c>
      <c r="D69" s="99">
        <f>VLOOKUP($A69,'[1]Regional Mapping'!$A$3:$F$170,6,FALSE)</f>
        <v>18</v>
      </c>
      <c r="E69" s="206"/>
      <c r="F69" s="194"/>
      <c r="G69" s="209"/>
      <c r="H69" s="211"/>
      <c r="I69" s="197"/>
      <c r="J69" s="194"/>
      <c r="K69" s="359"/>
      <c r="L69" s="360"/>
      <c r="M69" s="193"/>
      <c r="N69" s="194"/>
      <c r="O69" s="197"/>
      <c r="P69" s="194"/>
      <c r="Q69" s="197"/>
      <c r="R69" s="194"/>
      <c r="S69" s="240"/>
      <c r="T69" s="247"/>
      <c r="U69" s="129"/>
      <c r="V69" s="109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</row>
    <row r="70" spans="1:97" s="30" customFormat="1" ht="15" customHeight="1" x14ac:dyDescent="0.25">
      <c r="A70" s="98" t="s">
        <v>91</v>
      </c>
      <c r="B70" s="98" t="str">
        <f>VLOOKUP(A70,'[1]Regional Mapping'!A$3:E$170,4,FALSE)</f>
        <v>Rest of OECD</v>
      </c>
      <c r="C70" s="98" t="str">
        <f>VLOOKUP($A70,'[1]Regional Mapping'!$A$3:$E$170,5,FALSE)</f>
        <v>OEC</v>
      </c>
      <c r="D70" s="99">
        <f>VLOOKUP($A70,'[1]Regional Mapping'!$A$3:$F$170,6,FALSE)</f>
        <v>11</v>
      </c>
      <c r="E70" s="193">
        <f>'ILO employment 2007'!W2742</f>
        <v>4569</v>
      </c>
      <c r="F70" s="194">
        <f>'ILO employment 2007'!W2743</f>
        <v>16169</v>
      </c>
      <c r="G70" s="197">
        <f>'ILO unemployment 2007'!W2242</f>
        <v>345.50128402670776</v>
      </c>
      <c r="H70" s="202">
        <f>'ILO unemployment 2007'!W2243</f>
        <v>2031.4987159732921</v>
      </c>
      <c r="I70" s="197">
        <f t="shared" ref="I70:I132" si="41">E70+G70</f>
        <v>4914.5012840267082</v>
      </c>
      <c r="J70" s="194">
        <f t="shared" ref="J70:J132" si="42">F70+H70</f>
        <v>18200.498715973292</v>
      </c>
      <c r="K70" s="355">
        <f t="shared" ref="K70:K132" si="43">G70/I70</f>
        <v>7.030240996165138E-2</v>
      </c>
      <c r="L70" s="356">
        <f t="shared" ref="L70:L132" si="44">H70/J70</f>
        <v>0.1116177500229919</v>
      </c>
      <c r="M70" s="193">
        <f>'ILO employment 2010'!AG2471</f>
        <v>4831</v>
      </c>
      <c r="N70" s="194">
        <f>'ILO employment 2010'!AG2472</f>
        <v>17762</v>
      </c>
      <c r="O70" s="197">
        <f>'ILO unemployment 2010'!AG1662</f>
        <v>387.61567732115674</v>
      </c>
      <c r="P70" s="194">
        <f>'ILO unemployment 2010'!AG1663</f>
        <v>2314.3843226788431</v>
      </c>
      <c r="Q70" s="197">
        <f t="shared" ref="Q70:Q130" si="45">M70+O70</f>
        <v>5218.6156773211569</v>
      </c>
      <c r="R70" s="194">
        <f t="shared" ref="R70:R130" si="46">N70+P70</f>
        <v>20076.384322678845</v>
      </c>
      <c r="S70" s="240">
        <f t="shared" ref="S70:S130" si="47">O70/Q70</f>
        <v>7.4275574460415023E-2</v>
      </c>
      <c r="T70" s="247">
        <f t="shared" ref="T70:T130" si="48">P70/R70</f>
        <v>0.11527894094278968</v>
      </c>
      <c r="U70" s="129"/>
      <c r="V70" s="109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</row>
    <row r="71" spans="1:97" s="31" customFormat="1" ht="15" customHeight="1" x14ac:dyDescent="0.25">
      <c r="A71" s="100" t="s">
        <v>23</v>
      </c>
      <c r="B71" s="100" t="str">
        <f>VLOOKUP(A71,'[1]Regional Mapping'!A$3:E$170,4,FALSE)</f>
        <v>Rest of the World</v>
      </c>
      <c r="C71" s="100" t="str">
        <f>VLOOKUP($A71,'[1]Regional Mapping'!$A$3:$E$170,5,FALSE)</f>
        <v>ROW</v>
      </c>
      <c r="D71" s="101">
        <f>VLOOKUP($A71,'[1]Regional Mapping'!$A$3:$F$170,6,FALSE)</f>
        <v>18</v>
      </c>
      <c r="E71" s="210">
        <f>10116*((E72+E74+E75+E76+E77+E81+E82+E86)/(E72+F72+E74+F74+E75+F75+E76+F76+E77+F77+E81+F81+E82+F82+E86+F86))</f>
        <v>2119.5379878294716</v>
      </c>
      <c r="F71" s="204">
        <f>10116*((F72+F74+F75+F76+F77+F81+F82+F86)/(E72+F72+E74+F74+E75+F75+E76+F76+E77+F77+E81+F81+E82+F82+E86+F86))</f>
        <v>7996.4620121705284</v>
      </c>
      <c r="G71" s="208">
        <f>936*((G74+G75+G76+G77+G81+G82+G86)/(G74+H74+G75+H75+G76+H76+G77+H77+G81+H81+G82+H82+G86+H86))</f>
        <v>192.95608936472757</v>
      </c>
      <c r="H71" s="196">
        <f>936*((H74+H75+H76+H77+H81+H82+H86)/(G74+H74+G75+H75+G76+H76+G77+H77+G81+H81+G82+H82+G86+H86))</f>
        <v>743.0439106352726</v>
      </c>
      <c r="I71" s="197">
        <f t="shared" si="41"/>
        <v>2312.4940771941992</v>
      </c>
      <c r="J71" s="194">
        <f t="shared" si="42"/>
        <v>8739.5059228058017</v>
      </c>
      <c r="K71" s="357">
        <f>G71/I71</f>
        <v>8.3440684786032199E-2</v>
      </c>
      <c r="L71" s="358">
        <f>H71/J71</f>
        <v>8.5021272048834515E-2</v>
      </c>
      <c r="M71" s="193">
        <f>'ILO employment 2010'!AG62</f>
        <v>3793.5151221572701</v>
      </c>
      <c r="N71" s="194">
        <f>'ILO employment 2010'!AG63</f>
        <v>11368.313877842729</v>
      </c>
      <c r="O71" s="197">
        <f>'ILO unemployment 2010'!AG26</f>
        <v>95.600278381271011</v>
      </c>
      <c r="P71" s="194">
        <f>'ILO unemployment 2010'!AG27</f>
        <v>854.10772161872899</v>
      </c>
      <c r="Q71" s="197">
        <f t="shared" si="45"/>
        <v>3889.1154005385411</v>
      </c>
      <c r="R71" s="194">
        <f t="shared" si="46"/>
        <v>12222.421599461459</v>
      </c>
      <c r="S71" s="240">
        <f t="shared" si="47"/>
        <v>2.4581496956360017E-2</v>
      </c>
      <c r="T71" s="247">
        <f t="shared" si="48"/>
        <v>6.988040092287133E-2</v>
      </c>
      <c r="U71" s="170" t="s">
        <v>911</v>
      </c>
      <c r="V71" s="171"/>
      <c r="W71" s="172"/>
      <c r="X71" s="169"/>
      <c r="Y71" s="169"/>
      <c r="Z71" s="169"/>
      <c r="AA71" s="169"/>
      <c r="AB71" s="169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</row>
    <row r="72" spans="1:97" s="31" customFormat="1" ht="15" customHeight="1" x14ac:dyDescent="0.25">
      <c r="A72" s="100" t="s">
        <v>103</v>
      </c>
      <c r="B72" s="100" t="str">
        <f>VLOOKUP(A72,'[1]Regional Mapping'!A$3:E$170,4,FALSE)</f>
        <v>Rest of the World</v>
      </c>
      <c r="C72" s="100" t="str">
        <f>VLOOKUP($A72,'[1]Regional Mapping'!$A$3:$E$170,5,FALSE)</f>
        <v>ROW</v>
      </c>
      <c r="D72" s="101">
        <f>VLOOKUP($A72,'[1]Regional Mapping'!$A$3:$F$170,6,FALSE)</f>
        <v>18</v>
      </c>
      <c r="E72" s="193">
        <f>'ILO employment 2007'!W248</f>
        <v>669.20500000000004</v>
      </c>
      <c r="F72" s="194">
        <f>'ILO employment 2007'!W249</f>
        <v>4003.1559999999999</v>
      </c>
      <c r="G72" s="195">
        <f>255.01*((G74+G75+G76+G77+G81+G82+G86)/(G74+H74+G75+H75+G76+H76+G77+H77+G81+H81+G82+H82+G86+H86))</f>
        <v>52.570226868482024</v>
      </c>
      <c r="H72" s="196">
        <f>255.01*((H74+H75+H76+H77+H81+H82+H86)/(G74+H74+G75+H75+G76+H76+G77+H77+G81+H81+G82+H82+G86+H86))</f>
        <v>202.439773131518</v>
      </c>
      <c r="I72" s="197">
        <f t="shared" si="41"/>
        <v>721.77522686848204</v>
      </c>
      <c r="J72" s="194">
        <f t="shared" si="42"/>
        <v>4205.5957731315175</v>
      </c>
      <c r="K72" s="357">
        <f>G72/I72</f>
        <v>7.2834623455511158E-2</v>
      </c>
      <c r="L72" s="358">
        <f>H72/J72</f>
        <v>4.8135813342987992E-2</v>
      </c>
      <c r="M72" s="193"/>
      <c r="N72" s="194"/>
      <c r="O72" s="197"/>
      <c r="P72" s="194"/>
      <c r="Q72" s="197"/>
      <c r="R72" s="194"/>
      <c r="S72" s="240"/>
      <c r="T72" s="247"/>
      <c r="U72" s="129"/>
      <c r="V72" s="109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</row>
    <row r="73" spans="1:97" s="31" customFormat="1" ht="15" customHeight="1" x14ac:dyDescent="0.25">
      <c r="A73" s="100" t="s">
        <v>1279</v>
      </c>
      <c r="B73" s="100" t="str">
        <f>VLOOKUP(A73,'[1]Regional Mapping'!A$3:E$170,4,FALSE)</f>
        <v>Rest of the World</v>
      </c>
      <c r="C73" s="100" t="str">
        <f>VLOOKUP($A73,'[1]Regional Mapping'!$A$3:$E$170,5,FALSE)</f>
        <v>ROW</v>
      </c>
      <c r="D73" s="101">
        <f>VLOOKUP($A73,'[1]Regional Mapping'!$A$3:$F$170,6,FALSE)</f>
        <v>18</v>
      </c>
      <c r="E73" s="212" t="s">
        <v>891</v>
      </c>
      <c r="F73" s="194"/>
      <c r="G73" s="209" t="s">
        <v>891</v>
      </c>
      <c r="H73" s="202"/>
      <c r="I73" s="209" t="s">
        <v>891</v>
      </c>
      <c r="J73" s="194"/>
      <c r="K73" s="359">
        <f>(K71*I71+K72*I72+K74*I74+K75*I75+K76*I76+K77*I77+K78*I78+K79*I79+K80*I80+K81*I81+K82*I82+K86*I86)/(I71+I72+I74+I75+I76+I77+I78+I79+I80+I81+I82+I86)</f>
        <v>7.9759452158809696E-2</v>
      </c>
      <c r="L73" s="360">
        <f>(L71*J71+L72*J72+L74*J74+L75*J75+L76*J76+L77*J77+L78*J78+L79*J79+L80*J80+L81*J81+L82*J82+L86*J86)/(J71+J72+J74+J75+J76+J77+J78+J79+J80+J81+J82+J86)</f>
        <v>8.1276490694426523E-2</v>
      </c>
      <c r="M73" s="193"/>
      <c r="N73" s="194"/>
      <c r="O73" s="197"/>
      <c r="P73" s="194"/>
      <c r="Q73" s="197"/>
      <c r="R73" s="194"/>
      <c r="S73" s="240"/>
      <c r="T73" s="247"/>
      <c r="U73" s="129"/>
      <c r="V73" s="109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</row>
    <row r="74" spans="1:97" s="31" customFormat="1" ht="15" customHeight="1" x14ac:dyDescent="0.25">
      <c r="A74" s="100" t="s">
        <v>26</v>
      </c>
      <c r="B74" s="100" t="str">
        <f>VLOOKUP(A74,'[1]Regional Mapping'!A$3:E$170,4,FALSE)</f>
        <v>Rest of OECD</v>
      </c>
      <c r="C74" s="100" t="str">
        <f>VLOOKUP($A74,'[1]Regional Mapping'!$A$3:$E$170,5,FALSE)</f>
        <v>OEC</v>
      </c>
      <c r="D74" s="101">
        <f>VLOOKUP($A74,'[1]Regional Mapping'!$A$3:$F$170,6,FALSE)</f>
        <v>11</v>
      </c>
      <c r="E74" s="193">
        <f>'ILO employment 2007'!W413</f>
        <v>2011.8764327395577</v>
      </c>
      <c r="F74" s="194">
        <f>'ILO employment 2007'!W414</f>
        <v>4554.3243980343977</v>
      </c>
      <c r="G74" s="197">
        <f>'ILO unemployment 2007'!W253</f>
        <v>142.99469280420749</v>
      </c>
      <c r="H74" s="202">
        <f>'ILO unemployment 2007'!W254</f>
        <v>367.80530719579252</v>
      </c>
      <c r="I74" s="197">
        <f t="shared" si="41"/>
        <v>2154.8711255437652</v>
      </c>
      <c r="J74" s="194">
        <f t="shared" si="42"/>
        <v>4922.1297052301907</v>
      </c>
      <c r="K74" s="355">
        <f t="shared" si="43"/>
        <v>6.6358814273927341E-2</v>
      </c>
      <c r="L74" s="356">
        <f t="shared" si="44"/>
        <v>7.4724830352391441E-2</v>
      </c>
      <c r="M74" s="193">
        <f>'ILO employment 2010'!AG384</f>
        <v>1640.7624708825961</v>
      </c>
      <c r="N74" s="194">
        <f>'ILO employment 2010'!AG385</f>
        <v>5713.0705223441882</v>
      </c>
      <c r="O74" s="197">
        <f>'ILO unemployment 2010'!AG255</f>
        <v>82.983999999999995</v>
      </c>
      <c r="P74" s="194">
        <f>'ILO unemployment 2010'!AG256</f>
        <v>395.01</v>
      </c>
      <c r="Q74" s="197">
        <f t="shared" si="45"/>
        <v>1723.746470882596</v>
      </c>
      <c r="R74" s="194">
        <f t="shared" si="46"/>
        <v>6108.0805223441885</v>
      </c>
      <c r="S74" s="240">
        <f t="shared" si="47"/>
        <v>4.8141650411913747E-2</v>
      </c>
      <c r="T74" s="247">
        <f t="shared" si="48"/>
        <v>6.4670070827488227E-2</v>
      </c>
      <c r="U74" s="129"/>
      <c r="V74" s="109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</row>
    <row r="75" spans="1:97" s="31" customFormat="1" ht="15" customHeight="1" x14ac:dyDescent="0.25">
      <c r="A75" s="100" t="s">
        <v>315</v>
      </c>
      <c r="B75" s="100" t="str">
        <f>VLOOKUP(A75,'[1]Regional Mapping'!A$3:E$170,4,FALSE)</f>
        <v>Rest of OECD</v>
      </c>
      <c r="C75" s="100" t="str">
        <f>VLOOKUP($A75,'[1]Regional Mapping'!$A$3:$E$170,5,FALSE)</f>
        <v>OEC</v>
      </c>
      <c r="D75" s="101">
        <f>VLOOKUP($A75,'[1]Regional Mapping'!$A$3:$F$170,6,FALSE)</f>
        <v>11</v>
      </c>
      <c r="E75" s="193">
        <f>'ILO employment 2007'!W440</f>
        <v>3646.4987132292163</v>
      </c>
      <c r="F75" s="194">
        <f>'ILO employment 2007'!W441</f>
        <v>13429.984278790218</v>
      </c>
      <c r="G75" s="197">
        <f>'ILO unemployment 2007'!W283</f>
        <v>554.97252310715305</v>
      </c>
      <c r="H75" s="202">
        <f>'ILO unemployment 2007'!W284</f>
        <v>1945.9244768928468</v>
      </c>
      <c r="I75" s="197">
        <f t="shared" si="41"/>
        <v>4201.4712363363697</v>
      </c>
      <c r="J75" s="194">
        <f t="shared" si="42"/>
        <v>15375.908755683065</v>
      </c>
      <c r="K75" s="355">
        <f t="shared" si="43"/>
        <v>0.13209004462710119</v>
      </c>
      <c r="L75" s="356">
        <f t="shared" si="44"/>
        <v>0.1265567133502673</v>
      </c>
      <c r="M75" s="193">
        <f>'ILO employment 2010'!AG419</f>
        <v>3255.7752364051976</v>
      </c>
      <c r="N75" s="194">
        <f>'ILO employment 2010'!AG420</f>
        <v>15959.432763594801</v>
      </c>
      <c r="O75" s="197">
        <f>'ILO unemployment 2010'!AG290</f>
        <v>237.91050786688294</v>
      </c>
      <c r="P75" s="194">
        <f>'ILO unemployment 2010'!AG291</f>
        <v>1713.2238543860947</v>
      </c>
      <c r="Q75" s="197">
        <f t="shared" si="45"/>
        <v>3493.6857442720807</v>
      </c>
      <c r="R75" s="194">
        <f t="shared" si="46"/>
        <v>17672.656617980894</v>
      </c>
      <c r="S75" s="240">
        <f t="shared" si="47"/>
        <v>6.8097283293707428E-2</v>
      </c>
      <c r="T75" s="247">
        <f t="shared" si="48"/>
        <v>9.694206657322757E-2</v>
      </c>
      <c r="U75" s="129"/>
      <c r="V75" s="109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</row>
    <row r="76" spans="1:97" s="31" customFormat="1" ht="15" customHeight="1" x14ac:dyDescent="0.25">
      <c r="A76" s="100" t="s">
        <v>119</v>
      </c>
      <c r="B76" s="100" t="str">
        <f>VLOOKUP(A76,'[1]Regional Mapping'!A$3:E$170,4,FALSE)</f>
        <v>Rest of the World</v>
      </c>
      <c r="C76" s="100" t="str">
        <f>VLOOKUP($A76,'[1]Regional Mapping'!$A$3:$E$170,5,FALSE)</f>
        <v>ROW</v>
      </c>
      <c r="D76" s="101">
        <f>VLOOKUP($A76,'[1]Regional Mapping'!$A$3:$F$170,6,FALSE)</f>
        <v>18</v>
      </c>
      <c r="E76" s="193">
        <f>('ILO employment 2007'!T468+'ILO employment 2007'!T469+'ILO employment 2007'!T470)*( 1 +'ILO employment 2007'!T477/('ILO employment 2007'!T467-'ILO employment 2007'!T477))</f>
        <v>485.51103358500393</v>
      </c>
      <c r="F76" s="194">
        <f>('ILO employment 2007'!T471+'ILO employment 2007'!T472+'ILO employment 2007'!T473+'ILO employment 2007'!T474+'ILO employment 2007'!T475+'ILO employment 2007'!T476)*( 1 +'ILO employment 2007'!T477/('ILO employment 2007'!T467-'ILO employment 2007'!T477))</f>
        <v>1440.088695652174</v>
      </c>
      <c r="G76" s="197">
        <f>'ILO unemployment 2007'!W313</f>
        <v>9.4350974930362117</v>
      </c>
      <c r="H76" s="202">
        <f>'ILO unemployment 2007'!W314</f>
        <v>83.623398328690811</v>
      </c>
      <c r="I76" s="197">
        <f t="shared" si="41"/>
        <v>494.94613107804014</v>
      </c>
      <c r="J76" s="194">
        <f t="shared" si="42"/>
        <v>1523.7120939808649</v>
      </c>
      <c r="K76" s="355">
        <f t="shared" si="43"/>
        <v>1.9062877554948586E-2</v>
      </c>
      <c r="L76" s="356">
        <f t="shared" si="44"/>
        <v>5.4881364175705605E-2</v>
      </c>
      <c r="M76" s="193">
        <f>'ILO employment 2010'!AG455</f>
        <v>495.26858898074778</v>
      </c>
      <c r="N76" s="194">
        <f>'ILO employment 2010'!AG456</f>
        <v>1406.8954110192524</v>
      </c>
      <c r="O76" s="197"/>
      <c r="P76" s="194"/>
      <c r="Q76" s="197"/>
      <c r="R76" s="194"/>
      <c r="S76" s="240"/>
      <c r="T76" s="247"/>
      <c r="U76" s="129"/>
      <c r="V76" s="109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</row>
    <row r="77" spans="1:97" s="31" customFormat="1" ht="15" customHeight="1" x14ac:dyDescent="0.25">
      <c r="A77" s="100" t="s">
        <v>193</v>
      </c>
      <c r="B77" s="100" t="str">
        <f>VLOOKUP(A77,'[1]Regional Mapping'!A$3:E$170,4,FALSE)</f>
        <v>Rest of the World</v>
      </c>
      <c r="C77" s="100" t="str">
        <f>VLOOKUP($A77,'[1]Regional Mapping'!$A$3:$E$170,5,FALSE)</f>
        <v>ROW</v>
      </c>
      <c r="D77" s="101">
        <f>VLOOKUP($A77,'[1]Regional Mapping'!$A$3:$F$170,6,FALSE)</f>
        <v>18</v>
      </c>
      <c r="E77" s="193">
        <f>('ILO employment 2007'!T725+'ILO employment 2007'!T726+'ILO employment 2007'!T727)*( 1 +'ILO employment 2007'!T734/('ILO employment 2007'!T724-'ILO employment 2007'!T734))</f>
        <v>302.94108137861474</v>
      </c>
      <c r="F77" s="194">
        <f>('ILO employment 2007'!T728+'ILO employment 2007'!T729+'ILO employment 2007'!T730+'ILO employment 2007'!T731+'ILO employment 2007'!T732+'ILO employment 2007'!T733)*( 1 +'ILO employment 2007'!T734/('ILO employment 2007'!T724-'ILO employment 2007'!T734))</f>
        <v>2116.2159186213858</v>
      </c>
      <c r="G77" s="197">
        <f>'ILO unemployment 2007'!W643</f>
        <v>12.847856556383903</v>
      </c>
      <c r="H77" s="202">
        <f>'ILO unemployment 2007'!W644</f>
        <v>153.72195624563454</v>
      </c>
      <c r="I77" s="197">
        <f t="shared" si="41"/>
        <v>315.78893793499867</v>
      </c>
      <c r="J77" s="194">
        <f t="shared" si="42"/>
        <v>2269.9378748670201</v>
      </c>
      <c r="K77" s="355">
        <f t="shared" si="43"/>
        <v>4.0684948118823838E-2</v>
      </c>
      <c r="L77" s="356">
        <f t="shared" si="44"/>
        <v>6.7720776831674323E-2</v>
      </c>
      <c r="M77" s="193">
        <f>'ILO employment 2010'!AG2270</f>
        <v>427.86068652785303</v>
      </c>
      <c r="N77" s="194">
        <f>'ILO employment 2010'!AG2271</f>
        <v>1970.6173134721469</v>
      </c>
      <c r="O77" s="197">
        <f>'ILO unemployment 2010'!AG1491</f>
        <v>26.182550714463638</v>
      </c>
      <c r="P77" s="194">
        <f>'ILO unemployment 2010'!AG1492</f>
        <v>155.62344928553634</v>
      </c>
      <c r="Q77" s="197">
        <f t="shared" si="45"/>
        <v>454.04323724231665</v>
      </c>
      <c r="R77" s="194">
        <f t="shared" si="46"/>
        <v>2126.2407627576831</v>
      </c>
      <c r="S77" s="240">
        <f t="shared" si="47"/>
        <v>5.7665324724328774E-2</v>
      </c>
      <c r="T77" s="247">
        <f t="shared" si="48"/>
        <v>7.3191828513200205E-2</v>
      </c>
      <c r="U77" s="129"/>
      <c r="V77" s="109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</row>
    <row r="78" spans="1:97" s="31" customFormat="1" ht="15" customHeight="1" x14ac:dyDescent="0.25">
      <c r="A78" s="100" t="s">
        <v>1074</v>
      </c>
      <c r="B78" s="100" t="str">
        <f>VLOOKUP(A78,'[1]Regional Mapping'!A$3:E$170,4,FALSE)</f>
        <v>Rest of the World</v>
      </c>
      <c r="C78" s="100" t="str">
        <f>VLOOKUP($A78,'[1]Regional Mapping'!$A$3:$E$170,5,FALSE)</f>
        <v>ROW</v>
      </c>
      <c r="D78" s="101">
        <f>VLOOKUP($A78,'[1]Regional Mapping'!$A$3:$F$170,6,FALSE)</f>
        <v>18</v>
      </c>
      <c r="E78" s="203">
        <f>5390.5*((E72+E74+E75+E76+E77+E81+E82+E86)/(E72+F72+E74+F74+E75+F75+E76+F76+E77+F77+E81+F81+E82+F82+E86+F86))</f>
        <v>1129.4355005332905</v>
      </c>
      <c r="F78" s="204">
        <f>5390.5*((F72+F74+F75+F76+F77+F81+F82+F86)/(E72+F72+E74+F74+E75+F75+E76+F76+E77+F77+E81+F81+E82+F82+E86+F86))</f>
        <v>4261.06449946671</v>
      </c>
      <c r="G78" s="195">
        <f>100.1*((G74+G75+G76+G77+G81+G82+G86)/(G74+H74+G75+H75+G76+H76+G77+H77+G81+H81+G82+H82+G86+H86))</f>
        <v>20.635581779283363</v>
      </c>
      <c r="H78" s="196">
        <f>100.1*((H74+H75+H76+H77+H81+H82+H86)/(G74+H74+G75+H75+G76+H76+G77+H77+G81+H81+G82+H82+G86+H86))</f>
        <v>79.464418220716638</v>
      </c>
      <c r="I78" s="197">
        <f t="shared" si="41"/>
        <v>1150.0710823125737</v>
      </c>
      <c r="J78" s="194">
        <f t="shared" si="42"/>
        <v>4340.5289176874267</v>
      </c>
      <c r="K78" s="357">
        <f t="shared" ref="K78:L80" si="49">G78/I78</f>
        <v>1.7942875094110827E-2</v>
      </c>
      <c r="L78" s="358">
        <f t="shared" si="49"/>
        <v>1.8307542635392502E-2</v>
      </c>
      <c r="M78" s="193"/>
      <c r="N78" s="194"/>
      <c r="O78" s="197"/>
      <c r="P78" s="194"/>
      <c r="Q78" s="197"/>
      <c r="R78" s="194"/>
      <c r="S78" s="240"/>
      <c r="T78" s="247"/>
      <c r="U78" s="129"/>
      <c r="V78" s="109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</row>
    <row r="79" spans="1:97" s="31" customFormat="1" ht="15" customHeight="1" x14ac:dyDescent="0.25">
      <c r="A79" s="100" t="s">
        <v>1082</v>
      </c>
      <c r="B79" s="100" t="str">
        <f>VLOOKUP(A79,'[1]Regional Mapping'!A$3:E$170,4,FALSE)</f>
        <v>Rest of the World</v>
      </c>
      <c r="C79" s="100" t="str">
        <f>VLOOKUP($A79,'[1]Regional Mapping'!$A$3:$E$170,5,FALSE)</f>
        <v>ROW</v>
      </c>
      <c r="D79" s="101">
        <f>VLOOKUP($A79,'[1]Regional Mapping'!$A$3:$F$170,6,FALSE)</f>
        <v>18</v>
      </c>
      <c r="E79" s="203">
        <f>2836.1*((E72+E74+E75+E76+E77+E81+E82+E86)/(E72+F72+E74+F74+E75+F75+E76+F76+E77+F77+E81+F81+E82+F82+E86+F86))</f>
        <v>594.22911104024956</v>
      </c>
      <c r="F79" s="204">
        <f>2836.1*((F72+F74+F75+F76+F77+F81+F82+F86)/(E72+F72+E74+F74+E75+F75+E76+F76+E77+F77+E81+F81+E82+F82+E86+F86))</f>
        <v>2241.8708889597506</v>
      </c>
      <c r="G79" s="208">
        <f>85.3*((G74+G75+G76+G77+G81+G82+G86)/(G74+H74+G75+H75+G76+H76+G77+H77+G81+H81+G82+H82+G86+H86))</f>
        <v>17.584566691037672</v>
      </c>
      <c r="H79" s="196">
        <f>85.3*((H74+H75+H76+H77+H81+H82+H86)/(G74+H74+G75+H75+G76+H76+G77+H77+G81+H81+G82+H82+G86+H86))</f>
        <v>67.715433308962332</v>
      </c>
      <c r="I79" s="197">
        <f t="shared" si="41"/>
        <v>611.81367773128727</v>
      </c>
      <c r="J79" s="194">
        <f t="shared" si="42"/>
        <v>2309.586322268713</v>
      </c>
      <c r="K79" s="357">
        <f t="shared" si="49"/>
        <v>2.8741702467725696E-2</v>
      </c>
      <c r="L79" s="358">
        <f t="shared" si="49"/>
        <v>2.9319290929314682E-2</v>
      </c>
      <c r="M79" s="193"/>
      <c r="N79" s="194"/>
      <c r="O79" s="197"/>
      <c r="P79" s="194"/>
      <c r="Q79" s="197"/>
      <c r="R79" s="194"/>
      <c r="S79" s="240"/>
      <c r="T79" s="247"/>
      <c r="U79" s="129"/>
      <c r="V79" s="109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</row>
    <row r="80" spans="1:97" s="31" customFormat="1" ht="15" customHeight="1" x14ac:dyDescent="0.25">
      <c r="A80" s="100" t="s">
        <v>1111</v>
      </c>
      <c r="B80" s="100" t="str">
        <f>VLOOKUP(A80,'[1]Regional Mapping'!A$3:E$170,4,FALSE)</f>
        <v>Rest of the World</v>
      </c>
      <c r="C80" s="100" t="str">
        <f>VLOOKUP($A80,'[1]Regional Mapping'!$A$3:$E$170,5,FALSE)</f>
        <v>ROW</v>
      </c>
      <c r="D80" s="101">
        <f>VLOOKUP($A80,'[1]Regional Mapping'!$A$3:$F$170,6,FALSE)</f>
        <v>18</v>
      </c>
      <c r="E80" s="210">
        <f>2078.8*((E72+E74+E75+E76+E77+E81+E82+E86)/(E72+F72+E74+F74+E75+F75+E76+F76+E77+F77+E81+F81+E82+F82+E86+F86))</f>
        <v>435.5570946124858</v>
      </c>
      <c r="F80" s="204">
        <f>2078.8*((F72+F74+F75+F76+F77+F81+F82+F86)/(E72+F72+E74+F74+E75+F75+E76+F76+E77+F77+E81+F81+E82+F82+E86+F86))</f>
        <v>1643.2429053875146</v>
      </c>
      <c r="G80" s="195">
        <f>106.9*((G74+G75+G76+G77+G81+G82+G86)/(G74+H74+G75+H75+G76+H76+G77+H77+G81+H81+G82+H82+G86+H86))</f>
        <v>22.037399522531388</v>
      </c>
      <c r="H80" s="196">
        <f>106.9*((H74+H75+H76+H77+H81+H82+H86)/(G74+H74+G75+H75+G76+H76+G77+H77+G81+H81+G82+H82+G86+H86))</f>
        <v>84.862600477468632</v>
      </c>
      <c r="I80" s="197">
        <f t="shared" si="41"/>
        <v>457.59449413501716</v>
      </c>
      <c r="J80" s="194">
        <f t="shared" si="42"/>
        <v>1728.1055058649833</v>
      </c>
      <c r="K80" s="357">
        <f t="shared" si="49"/>
        <v>4.8159232256909684E-2</v>
      </c>
      <c r="L80" s="358">
        <f t="shared" si="49"/>
        <v>4.9107302875579711E-2</v>
      </c>
      <c r="M80" s="193"/>
      <c r="N80" s="194"/>
      <c r="O80" s="197"/>
      <c r="P80" s="194"/>
      <c r="Q80" s="197"/>
      <c r="R80" s="194"/>
      <c r="S80" s="240"/>
      <c r="T80" s="247"/>
      <c r="U80" s="129"/>
      <c r="V80" s="109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</row>
    <row r="81" spans="1:97" s="31" customFormat="1" ht="15" customHeight="1" x14ac:dyDescent="0.25">
      <c r="A81" s="100" t="s">
        <v>33</v>
      </c>
      <c r="B81" s="100" t="str">
        <f>VLOOKUP(A81,'[1]Regional Mapping'!A$3:E$170,4,FALSE)</f>
        <v>Rest of the World</v>
      </c>
      <c r="C81" s="100" t="str">
        <f>VLOOKUP($A81,'[1]Regional Mapping'!$A$3:$E$170,5,FALSE)</f>
        <v>ROW</v>
      </c>
      <c r="D81" s="101">
        <f>VLOOKUP($A81,'[1]Regional Mapping'!$A$3:$F$170,6,FALSE)</f>
        <v>18</v>
      </c>
      <c r="E81" s="193">
        <f>('ILO employment 2007'!T1946+'ILO employment 2007'!T1947+'ILO employment 2007'!T1948)*( 1 +'ILO employment 2007'!T1955/('ILO employment 2007'!T1945-'ILO employment 2007'!T1955))</f>
        <v>216.60000000000002</v>
      </c>
      <c r="F81" s="194">
        <f>('ILO employment 2007'!T1949+'ILO employment 2007'!T1950+'ILO employment 2007'!T1951+'ILO employment 2007'!T1952+'ILO employment 2007'!T1953+'ILO employment 2007'!T1954)*( 1 +'ILO employment 2007'!T1955/('ILO employment 2007'!T1945-'ILO employment 2007'!T1955))</f>
        <v>1047.2</v>
      </c>
      <c r="G81" s="197">
        <f>'ILO unemployment 2007'!W1552</f>
        <v>9.0706856733710861</v>
      </c>
      <c r="H81" s="202">
        <f>'ILO unemployment 2007'!W1553</f>
        <v>82.899314326628911</v>
      </c>
      <c r="I81" s="197">
        <f t="shared" si="41"/>
        <v>225.67068567337111</v>
      </c>
      <c r="J81" s="194">
        <f t="shared" si="42"/>
        <v>1130.0993143266289</v>
      </c>
      <c r="K81" s="355">
        <f t="shared" si="43"/>
        <v>4.0194346227581022E-2</v>
      </c>
      <c r="L81" s="356">
        <f t="shared" si="44"/>
        <v>7.3355777917646622E-2</v>
      </c>
      <c r="M81" s="193">
        <f>'ILO employment 2010'!AG1991</f>
        <v>264.53699999999998</v>
      </c>
      <c r="N81" s="194">
        <f>'ILO employment 2010'!AG1992</f>
        <v>1191.0550000000001</v>
      </c>
      <c r="O81" s="197">
        <f>'ILO unemployment 2010'!AG1225</f>
        <v>11.432</v>
      </c>
      <c r="P81" s="194">
        <f>'ILO unemployment 2010'!AG1226</f>
        <v>79.198999999999998</v>
      </c>
      <c r="Q81" s="197">
        <f t="shared" si="45"/>
        <v>275.96899999999999</v>
      </c>
      <c r="R81" s="194">
        <f t="shared" si="46"/>
        <v>1270.2540000000001</v>
      </c>
      <c r="S81" s="240">
        <f t="shared" si="47"/>
        <v>4.1424942656602737E-2</v>
      </c>
      <c r="T81" s="247">
        <f t="shared" si="48"/>
        <v>6.2348947533327974E-2</v>
      </c>
      <c r="U81" s="129"/>
      <c r="V81" s="109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</row>
    <row r="82" spans="1:97" s="31" customFormat="1" ht="15" customHeight="1" x14ac:dyDescent="0.25">
      <c r="A82" s="100" t="s">
        <v>365</v>
      </c>
      <c r="B82" s="100" t="str">
        <f>VLOOKUP(A82,'[1]Regional Mapping'!A$3:E$170,4,FALSE)</f>
        <v>Rest of the World</v>
      </c>
      <c r="C82" s="100" t="str">
        <f>VLOOKUP($A82,'[1]Regional Mapping'!$A$3:$E$170,5,FALSE)</f>
        <v>ROW</v>
      </c>
      <c r="D82" s="101">
        <f>VLOOKUP($A82,'[1]Regional Mapping'!$A$3:$F$170,6,FALSE)</f>
        <v>18</v>
      </c>
      <c r="E82" s="193">
        <f>('ILO employment 2007'!T1979+'ILO employment 2007'!T1980+'ILO employment 2007'!T1981)*( 1 +'ILO employment 2007'!T1989/('ILO employment 2007'!T1978-'ILO employment 2007'!T1989))</f>
        <v>337.73</v>
      </c>
      <c r="F82" s="194">
        <f>('ILO employment 2007'!T1982+'ILO employment 2007'!T1983+'ILO employment 2007'!T1984+'ILO employment 2007'!T1985+'ILO employment 2007'!T1986+'ILO employment 2007'!T1987+'ILO employment 2007'!T1988)*( 1 +'ILO employment 2007'!T1989/('ILO employment 2007'!T1978-'ILO employment 2007'!T1989))</f>
        <v>2378.6349999999998</v>
      </c>
      <c r="G82" s="197">
        <f>'ILO unemployment 2007'!W1588</f>
        <v>15.570010527063882</v>
      </c>
      <c r="H82" s="202">
        <f>'ILO unemployment 2007'!W1589</f>
        <v>145.59498947293613</v>
      </c>
      <c r="I82" s="197">
        <f t="shared" si="41"/>
        <v>353.30001052706388</v>
      </c>
      <c r="J82" s="194">
        <f t="shared" si="42"/>
        <v>2524.2299894729358</v>
      </c>
      <c r="K82" s="355">
        <f t="shared" si="43"/>
        <v>4.4070223784698048E-2</v>
      </c>
      <c r="L82" s="356">
        <f t="shared" si="44"/>
        <v>5.7678971440845869E-2</v>
      </c>
      <c r="M82" s="193">
        <f>'ILO employment 2010'!AG2170</f>
        <v>362.61859460415741</v>
      </c>
      <c r="N82" s="194">
        <f>'ILO employment 2010'!AG2171</f>
        <v>2556.1174053958425</v>
      </c>
      <c r="O82" s="197">
        <f>'ILO unemployment 2010'!AG1358</f>
        <v>4.5120000000000005</v>
      </c>
      <c r="P82" s="194">
        <f>'ILO unemployment 2010'!AG1359</f>
        <v>124.89400000000001</v>
      </c>
      <c r="Q82" s="197">
        <f t="shared" si="45"/>
        <v>367.13059460415741</v>
      </c>
      <c r="R82" s="194">
        <f t="shared" si="46"/>
        <v>2681.0114053958423</v>
      </c>
      <c r="S82" s="240">
        <f t="shared" si="47"/>
        <v>1.2289904645143694E-2</v>
      </c>
      <c r="T82" s="247">
        <f t="shared" si="48"/>
        <v>4.6584658218400909E-2</v>
      </c>
      <c r="U82" s="129"/>
      <c r="V82" s="109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</row>
    <row r="83" spans="1:97" s="31" customFormat="1" ht="15" customHeight="1" x14ac:dyDescent="0.25">
      <c r="A83" s="100" t="s">
        <v>28</v>
      </c>
      <c r="B83" s="100" t="str">
        <f>VLOOKUP(A83,'[1]Regional Mapping'!A$3:E$170,4,FALSE)</f>
        <v>Rest of the World</v>
      </c>
      <c r="C83" s="100" t="str">
        <f>VLOOKUP($A83,'[1]Regional Mapping'!$A$3:$E$170,5,FALSE)</f>
        <v>ROW</v>
      </c>
      <c r="D83" s="101">
        <f>VLOOKUP($A83,'[1]Regional Mapping'!$A$3:$F$170,6,FALSE)</f>
        <v>18</v>
      </c>
      <c r="E83" s="212" t="s">
        <v>891</v>
      </c>
      <c r="F83" s="199"/>
      <c r="G83" s="209" t="s">
        <v>891</v>
      </c>
      <c r="H83" s="200"/>
      <c r="I83" s="209" t="s">
        <v>891</v>
      </c>
      <c r="J83" s="199"/>
      <c r="K83" s="359">
        <f>(K71*I71+K72*I72+K74*I74+K75*I75+K76*I76+K77*I77+K78*I78+K79*I79+K80*I80+K81*I81+K82*I82+K86*I86)/(I71+I72+I74+I75+I76+I77+I78+I79+I80+I81+I82+I86)</f>
        <v>7.9759452158809696E-2</v>
      </c>
      <c r="L83" s="360">
        <f>(L71*J71+L72*J72+L74*J74+L75*J75+L76*J76+L77*J77+L78*J78+L79*J79+L80*J80+L81*J81+L82*J82+L86*J86)/(J71+J72+J74+J75+J76+J77+J78+J79+J80+J81+J82+J86)</f>
        <v>8.1276490694426523E-2</v>
      </c>
      <c r="M83" s="193">
        <f>'ILO employment 2010'!AG2027</f>
        <v>2148.3999999999996</v>
      </c>
      <c r="N83" s="194">
        <f>'ILO employment 2010'!AG2028</f>
        <v>12941.5</v>
      </c>
      <c r="O83" s="197"/>
      <c r="P83" s="194"/>
      <c r="Q83" s="197"/>
      <c r="R83" s="194"/>
      <c r="S83" s="240"/>
      <c r="T83" s="247"/>
      <c r="U83" s="129"/>
      <c r="V83" s="109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</row>
    <row r="84" spans="1:97" s="31" customFormat="1" ht="15" customHeight="1" x14ac:dyDescent="0.25">
      <c r="A84" s="100" t="s">
        <v>1280</v>
      </c>
      <c r="B84" s="100" t="str">
        <f>VLOOKUP(A84,'[1]Regional Mapping'!A$3:E$170,4,FALSE)</f>
        <v>Rest of the World</v>
      </c>
      <c r="C84" s="100" t="str">
        <f>VLOOKUP($A84,'[1]Regional Mapping'!$A$3:$E$170,5,FALSE)</f>
        <v>ROW</v>
      </c>
      <c r="D84" s="101">
        <f>VLOOKUP($A84,'[1]Regional Mapping'!$A$3:$F$170,6,FALSE)</f>
        <v>18</v>
      </c>
      <c r="E84" s="206"/>
      <c r="F84" s="194"/>
      <c r="G84" s="207"/>
      <c r="H84" s="202"/>
      <c r="I84" s="197"/>
      <c r="J84" s="194"/>
      <c r="K84" s="359"/>
      <c r="L84" s="360"/>
      <c r="M84" s="193"/>
      <c r="N84" s="194"/>
      <c r="O84" s="197"/>
      <c r="P84" s="194"/>
      <c r="Q84" s="197"/>
      <c r="R84" s="194"/>
      <c r="S84" s="240"/>
      <c r="T84" s="247"/>
      <c r="U84" s="129"/>
      <c r="V84" s="109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</row>
    <row r="85" spans="1:97" s="31" customFormat="1" ht="15" customHeight="1" x14ac:dyDescent="0.25">
      <c r="A85" s="100" t="s">
        <v>1281</v>
      </c>
      <c r="B85" s="100" t="str">
        <f>VLOOKUP(A85,'[1]Regional Mapping'!A$3:E$170,4,FALSE)</f>
        <v>Rest of the World</v>
      </c>
      <c r="C85" s="100" t="str">
        <f>VLOOKUP($A85,'[1]Regional Mapping'!$A$3:$E$170,5,FALSE)</f>
        <v>ROW</v>
      </c>
      <c r="D85" s="101">
        <f>VLOOKUP($A85,'[1]Regional Mapping'!$A$3:$F$170,6,FALSE)</f>
        <v>18</v>
      </c>
      <c r="E85" s="206"/>
      <c r="F85" s="194"/>
      <c r="G85" s="207"/>
      <c r="H85" s="202"/>
      <c r="I85" s="197"/>
      <c r="J85" s="194"/>
      <c r="K85" s="359"/>
      <c r="L85" s="360"/>
      <c r="M85" s="193"/>
      <c r="N85" s="194"/>
      <c r="O85" s="197"/>
      <c r="P85" s="194"/>
      <c r="Q85" s="197"/>
      <c r="R85" s="194"/>
      <c r="S85" s="240"/>
      <c r="T85" s="247"/>
      <c r="U85" s="129"/>
      <c r="V85" s="109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</row>
    <row r="86" spans="1:97" s="31" customFormat="1" ht="15" customHeight="1" x14ac:dyDescent="0.25">
      <c r="A86" s="100" t="s">
        <v>30</v>
      </c>
      <c r="B86" s="100" t="str">
        <f>VLOOKUP(A86,'[1]Regional Mapping'!A$3:E$170,4,FALSE)</f>
        <v>Rest of the World</v>
      </c>
      <c r="C86" s="100" t="str">
        <f>VLOOKUP($A86,'[1]Regional Mapping'!$A$3:$E$170,5,FALSE)</f>
        <v>ROW</v>
      </c>
      <c r="D86" s="101">
        <f>VLOOKUP($A86,'[1]Regional Mapping'!$A$3:$F$170,6,FALSE)</f>
        <v>18</v>
      </c>
      <c r="E86" s="193">
        <f>('ILO employment 2007'!T2868+'ILO employment 2007'!T2869+'ILO employment 2007'!T2870)*( 1 +'ILO employment 2007'!T2878/('ILO employment 2007'!T2867-'ILO employment 2007'!T2878))</f>
        <v>317.10000000000002</v>
      </c>
      <c r="F86" s="194">
        <f>('ILO employment 2007'!T2871+'ILO employment 2007'!T2872+'ILO employment 2007'!T2873+'ILO employment 2007'!T2874+'ILO employment 2007'!T2875+'ILO employment 2007'!T2876+'ILO employment 2007'!T2877)*( 1 +'ILO employment 2007'!T2878/('ILO employment 2007'!T2867-'ILO employment 2007'!T2878))</f>
        <v>1165</v>
      </c>
      <c r="G86" s="197">
        <f>'ILO unemployment 2007'!W2395</f>
        <v>12.468102734051369</v>
      </c>
      <c r="H86" s="202">
        <f>'ILO unemployment 2007'!W2396</f>
        <v>136.90223695111848</v>
      </c>
      <c r="I86" s="197">
        <f t="shared" si="41"/>
        <v>329.56810273405137</v>
      </c>
      <c r="J86" s="194">
        <f t="shared" si="42"/>
        <v>1301.9022369511185</v>
      </c>
      <c r="K86" s="355">
        <f t="shared" si="43"/>
        <v>3.7831642779194083E-2</v>
      </c>
      <c r="L86" s="356">
        <f t="shared" si="44"/>
        <v>0.10515554322398682</v>
      </c>
      <c r="M86" s="193">
        <f>'ILO employment 2010'!AG2533</f>
        <v>341.41999999999996</v>
      </c>
      <c r="N86" s="194">
        <f>'ILO employment 2010'!AG2534</f>
        <v>1220.893</v>
      </c>
      <c r="O86" s="197">
        <f>'ILO unemployment 2010'!AG1727</f>
        <v>8.0688732646940604</v>
      </c>
      <c r="P86" s="194">
        <f>'ILO unemployment 2010'!AG1728</f>
        <v>105.99212673530593</v>
      </c>
      <c r="Q86" s="197">
        <f t="shared" si="45"/>
        <v>349.48887326469401</v>
      </c>
      <c r="R86" s="194">
        <f t="shared" si="46"/>
        <v>1326.8851267353059</v>
      </c>
      <c r="S86" s="240">
        <f t="shared" si="47"/>
        <v>2.3087639927760733E-2</v>
      </c>
      <c r="T86" s="247">
        <f t="shared" si="48"/>
        <v>7.9880409087176238E-2</v>
      </c>
      <c r="U86" s="129"/>
      <c r="V86" s="109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</row>
    <row r="87" spans="1:97" s="32" customFormat="1" ht="15" customHeight="1" x14ac:dyDescent="0.25">
      <c r="A87" s="102" t="s">
        <v>1037</v>
      </c>
      <c r="B87" s="102" t="str">
        <f>VLOOKUP(A87,'[1]Regional Mapping'!A$3:E$170,4,FALSE)</f>
        <v>Rest of the World</v>
      </c>
      <c r="C87" s="102" t="str">
        <f>VLOOKUP($A87,'[1]Regional Mapping'!$A$3:$E$170,5,FALSE)</f>
        <v>ROW</v>
      </c>
      <c r="D87" s="103">
        <f>VLOOKUP($A87,'[1]Regional Mapping'!$A$3:$F$170,6,FALSE)</f>
        <v>18</v>
      </c>
      <c r="E87" s="210">
        <f>(15.58+19.453+35.152)*(1+12.729/(125.712-12.729))</f>
        <v>78.092250338546506</v>
      </c>
      <c r="F87" s="204">
        <f>(40.212+61.54+23.011+86.419+29.424+125.712)*(1+12.729/(125.712-12.729))</f>
        <v>407.58847274368708</v>
      </c>
      <c r="G87" s="208">
        <f>(1.662+0.99+3.503)*(1+29.101/(114.042-29.101))</f>
        <v>8.2637184634040093</v>
      </c>
      <c r="H87" s="196">
        <f>SUM(7.252+15.786+12.862+12.254+3.515+27.116)*(1+29.101/(114.042-29.101))</f>
        <v>105.77693893408365</v>
      </c>
      <c r="I87" s="197">
        <f t="shared" si="41"/>
        <v>86.35596880195051</v>
      </c>
      <c r="J87" s="194">
        <f t="shared" si="42"/>
        <v>513.36541167777068</v>
      </c>
      <c r="K87" s="355">
        <f t="shared" si="43"/>
        <v>9.5693657057523016E-2</v>
      </c>
      <c r="L87" s="356">
        <f t="shared" si="44"/>
        <v>0.20604609607099464</v>
      </c>
      <c r="M87" s="193"/>
      <c r="N87" s="194"/>
      <c r="O87" s="197"/>
      <c r="P87" s="194"/>
      <c r="Q87" s="197"/>
      <c r="R87" s="194"/>
      <c r="S87" s="240"/>
      <c r="T87" s="247"/>
      <c r="U87" s="170" t="s">
        <v>912</v>
      </c>
      <c r="V87" s="171"/>
      <c r="W87" s="172"/>
      <c r="X87" s="169"/>
      <c r="Y87" s="169"/>
      <c r="Z87" s="169"/>
      <c r="AA87" s="169"/>
      <c r="AB87" s="169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</row>
    <row r="88" spans="1:97" s="32" customFormat="1" ht="15" customHeight="1" x14ac:dyDescent="0.25">
      <c r="A88" s="102" t="s">
        <v>1048</v>
      </c>
      <c r="B88" s="102" t="str">
        <f>VLOOKUP(A88,'[1]Regional Mapping'!A$3:E$170,4,FALSE)</f>
        <v>Rest of the World</v>
      </c>
      <c r="C88" s="102" t="str">
        <f>VLOOKUP($A88,'[1]Regional Mapping'!$A$3:$E$170,5,FALSE)</f>
        <v>ROW</v>
      </c>
      <c r="D88" s="103">
        <f>VLOOKUP($A88,'[1]Regional Mapping'!$A$3:$F$170,6,FALSE)</f>
        <v>18</v>
      </c>
      <c r="E88" s="212" t="s">
        <v>891</v>
      </c>
      <c r="F88" s="194"/>
      <c r="G88" s="209" t="s">
        <v>891</v>
      </c>
      <c r="H88" s="202"/>
      <c r="I88" s="209" t="s">
        <v>891</v>
      </c>
      <c r="J88" s="194"/>
      <c r="K88" s="359">
        <f>(K87*I87+K96*I96)/(I87+I96)</f>
        <v>5.2297878621519127E-2</v>
      </c>
      <c r="L88" s="360">
        <f>(L87*J87+L96*J96)/(J87+J96)</f>
        <v>0.13164094724456535</v>
      </c>
      <c r="M88" s="193"/>
      <c r="N88" s="194"/>
      <c r="O88" s="197"/>
      <c r="P88" s="194"/>
      <c r="Q88" s="197"/>
      <c r="R88" s="194"/>
      <c r="S88" s="240"/>
      <c r="T88" s="247"/>
      <c r="U88" s="129"/>
      <c r="V88" s="109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</row>
    <row r="89" spans="1:97" s="32" customFormat="1" ht="15" customHeight="1" x14ac:dyDescent="0.25">
      <c r="A89" s="102" t="s">
        <v>1282</v>
      </c>
      <c r="B89" s="102" t="str">
        <f>VLOOKUP(A89,'[1]Regional Mapping'!A$3:E$170,4,FALSE)</f>
        <v>Rest of the World</v>
      </c>
      <c r="C89" s="102" t="str">
        <f>VLOOKUP($A89,'[1]Regional Mapping'!$A$3:$E$170,5,FALSE)</f>
        <v>ROW</v>
      </c>
      <c r="D89" s="103">
        <f>VLOOKUP($A89,'[1]Regional Mapping'!$A$3:$F$170,6,FALSE)</f>
        <v>18</v>
      </c>
      <c r="E89" s="212" t="s">
        <v>891</v>
      </c>
      <c r="F89" s="194"/>
      <c r="G89" s="209" t="s">
        <v>891</v>
      </c>
      <c r="H89" s="202"/>
      <c r="I89" s="209" t="s">
        <v>891</v>
      </c>
      <c r="J89" s="194"/>
      <c r="K89" s="359">
        <v>5.2297878621519127E-2</v>
      </c>
      <c r="L89" s="360">
        <v>0.13164094724456535</v>
      </c>
      <c r="M89" s="193"/>
      <c r="N89" s="194"/>
      <c r="O89" s="197"/>
      <c r="P89" s="194"/>
      <c r="Q89" s="197"/>
      <c r="R89" s="194"/>
      <c r="S89" s="240"/>
      <c r="T89" s="247"/>
      <c r="U89" s="129"/>
      <c r="V89" s="109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</row>
    <row r="90" spans="1:97" s="32" customFormat="1" ht="15" customHeight="1" x14ac:dyDescent="0.25">
      <c r="A90" s="102" t="s">
        <v>1060</v>
      </c>
      <c r="B90" s="102" t="str">
        <f>VLOOKUP(A90,'[1]Regional Mapping'!A$3:E$170,4,FALSE)</f>
        <v>Rest of the World</v>
      </c>
      <c r="C90" s="102" t="str">
        <f>VLOOKUP($A90,'[1]Regional Mapping'!$A$3:$E$170,5,FALSE)</f>
        <v>ROW</v>
      </c>
      <c r="D90" s="103">
        <f>VLOOKUP($A90,'[1]Regional Mapping'!$A$3:$F$170,6,FALSE)</f>
        <v>18</v>
      </c>
      <c r="E90" s="212" t="s">
        <v>891</v>
      </c>
      <c r="F90" s="194"/>
      <c r="G90" s="209" t="s">
        <v>891</v>
      </c>
      <c r="H90" s="202"/>
      <c r="I90" s="209" t="s">
        <v>891</v>
      </c>
      <c r="J90" s="194"/>
      <c r="K90" s="359">
        <v>5.2297878621519127E-2</v>
      </c>
      <c r="L90" s="360">
        <v>0.13164094724456535</v>
      </c>
      <c r="M90" s="193"/>
      <c r="N90" s="194"/>
      <c r="O90" s="197"/>
      <c r="P90" s="194"/>
      <c r="Q90" s="197"/>
      <c r="R90" s="194"/>
      <c r="S90" s="240"/>
      <c r="T90" s="247"/>
      <c r="U90" s="129"/>
      <c r="V90" s="109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</row>
    <row r="91" spans="1:97" s="32" customFormat="1" ht="15" customHeight="1" x14ac:dyDescent="0.25">
      <c r="A91" s="102" t="s">
        <v>93</v>
      </c>
      <c r="B91" s="102" t="str">
        <f>VLOOKUP(A91,'[1]Regional Mapping'!A$3:E$170,4,FALSE)</f>
        <v>Rest of the World</v>
      </c>
      <c r="C91" s="102" t="str">
        <f>VLOOKUP($A91,'[1]Regional Mapping'!$A$3:$E$170,5,FALSE)</f>
        <v>ROW</v>
      </c>
      <c r="D91" s="103">
        <f>VLOOKUP($A91,'[1]Regional Mapping'!$A$3:$F$170,6,FALSE)</f>
        <v>18</v>
      </c>
      <c r="E91" s="210">
        <f>3836.8*((E87+E96)/(E87+F87+E96+F96))</f>
        <v>608.51520852036174</v>
      </c>
      <c r="F91" s="204">
        <f>3836.8*((F87+F96)/(E87+F87+E96+F96))</f>
        <v>3228.2847914796384</v>
      </c>
      <c r="G91" s="214">
        <f>416.9*((G87+G96)/(G87+H87+G96+H96))</f>
        <v>26.768911610275708</v>
      </c>
      <c r="H91" s="196">
        <f>416.9*((H87+H96)/(G87+H87+G96+H96))</f>
        <v>390.13108838972425</v>
      </c>
      <c r="I91" s="197">
        <f t="shared" si="41"/>
        <v>635.28412013063746</v>
      </c>
      <c r="J91" s="194">
        <f t="shared" si="42"/>
        <v>3618.4158798693625</v>
      </c>
      <c r="K91" s="357">
        <f>G91/I91</f>
        <v>4.2136912858409002E-2</v>
      </c>
      <c r="L91" s="358">
        <f>H91/J91</f>
        <v>0.10781820037883798</v>
      </c>
      <c r="M91" s="193">
        <f>'ILO employment 2010'!AG828</f>
        <v>782.1459811528656</v>
      </c>
      <c r="N91" s="194">
        <f>'ILO employment 2010'!AG829</f>
        <v>4016.320018400751</v>
      </c>
      <c r="O91" s="197"/>
      <c r="P91" s="194"/>
      <c r="Q91" s="197">
        <f t="shared" si="45"/>
        <v>782.1459811528656</v>
      </c>
      <c r="R91" s="194">
        <f t="shared" si="46"/>
        <v>4016.320018400751</v>
      </c>
      <c r="S91" s="240">
        <f t="shared" si="47"/>
        <v>0</v>
      </c>
      <c r="T91" s="247">
        <f t="shared" si="48"/>
        <v>0</v>
      </c>
      <c r="U91" s="129"/>
      <c r="V91" s="109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</row>
    <row r="92" spans="1:97" s="32" customFormat="1" ht="15" customHeight="1" x14ac:dyDescent="0.25">
      <c r="A92" s="102" t="s">
        <v>1072</v>
      </c>
      <c r="B92" s="102" t="str">
        <f>VLOOKUP(A92,'[1]Regional Mapping'!A$3:E$170,4,FALSE)</f>
        <v>Rest of the World</v>
      </c>
      <c r="C92" s="102" t="str">
        <f>VLOOKUP($A92,'[1]Regional Mapping'!$A$3:$E$170,5,FALSE)</f>
        <v>ROW</v>
      </c>
      <c r="D92" s="103">
        <f>VLOOKUP($A92,'[1]Regional Mapping'!$A$3:$F$170,6,FALSE)</f>
        <v>18</v>
      </c>
      <c r="E92" s="212" t="s">
        <v>891</v>
      </c>
      <c r="F92" s="199"/>
      <c r="G92" s="209" t="s">
        <v>891</v>
      </c>
      <c r="H92" s="202"/>
      <c r="I92" s="209" t="s">
        <v>891</v>
      </c>
      <c r="J92" s="194"/>
      <c r="K92" s="359">
        <v>5.2297878621519127E-2</v>
      </c>
      <c r="L92" s="360">
        <v>0.13164094724456535</v>
      </c>
      <c r="M92" s="193"/>
      <c r="N92" s="194"/>
      <c r="O92" s="197"/>
      <c r="P92" s="194"/>
      <c r="Q92" s="197"/>
      <c r="R92" s="194"/>
      <c r="S92" s="240"/>
      <c r="T92" s="247"/>
      <c r="U92" s="129"/>
      <c r="V92" s="109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</row>
    <row r="93" spans="1:97" s="32" customFormat="1" ht="15" customHeight="1" x14ac:dyDescent="0.25">
      <c r="A93" s="102" t="s">
        <v>1088</v>
      </c>
      <c r="B93" s="102" t="str">
        <f>VLOOKUP(A93,'[1]Regional Mapping'!A$3:E$170,4,FALSE)</f>
        <v>Rest of the World</v>
      </c>
      <c r="C93" s="102" t="str">
        <f>VLOOKUP($A93,'[1]Regional Mapping'!$A$3:$E$170,5,FALSE)</f>
        <v>ROW</v>
      </c>
      <c r="D93" s="103">
        <f>VLOOKUP($A93,'[1]Regional Mapping'!$A$3:$F$170,6,FALSE)</f>
        <v>18</v>
      </c>
      <c r="E93" s="212" t="s">
        <v>891</v>
      </c>
      <c r="F93" s="199"/>
      <c r="G93" s="209" t="s">
        <v>891</v>
      </c>
      <c r="H93" s="202"/>
      <c r="I93" s="209" t="s">
        <v>891</v>
      </c>
      <c r="J93" s="194"/>
      <c r="K93" s="359">
        <v>5.2297878621519127E-2</v>
      </c>
      <c r="L93" s="360">
        <v>0.13164094724456535</v>
      </c>
      <c r="M93" s="193"/>
      <c r="N93" s="194"/>
      <c r="O93" s="197"/>
      <c r="P93" s="194"/>
      <c r="Q93" s="197"/>
      <c r="R93" s="194"/>
      <c r="S93" s="240"/>
      <c r="T93" s="247"/>
      <c r="U93" s="129"/>
      <c r="V93" s="109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</row>
    <row r="94" spans="1:97" s="32" customFormat="1" ht="15" customHeight="1" x14ac:dyDescent="0.25">
      <c r="A94" s="102" t="s">
        <v>470</v>
      </c>
      <c r="B94" s="102" t="str">
        <f>VLOOKUP(A94,'[1]Regional Mapping'!A$3:E$170,4,FALSE)</f>
        <v>Rest of the World</v>
      </c>
      <c r="C94" s="102" t="str">
        <f>VLOOKUP($A94,'[1]Regional Mapping'!$A$3:$E$170,5,FALSE)</f>
        <v>ROW</v>
      </c>
      <c r="D94" s="103">
        <f>VLOOKUP($A94,'[1]Regional Mapping'!$A$3:$F$170,6,FALSE)</f>
        <v>18</v>
      </c>
      <c r="E94" s="203">
        <f>9570.4*((E87+E96)/(E87+F87+E96+F96))</f>
        <v>1517.8622684589423</v>
      </c>
      <c r="F94" s="204">
        <f>9570.4*((F87+F96)/(E87+F87+E96+F96))</f>
        <v>8052.5377315410569</v>
      </c>
      <c r="G94" s="195">
        <f>274.3*((G87+G96)/(G87+H87+G96+H96))</f>
        <v>17.61264680906363</v>
      </c>
      <c r="H94" s="196">
        <f>274.3*((H87+H96)/(G87+H87+G96+H96))</f>
        <v>256.68735319093639</v>
      </c>
      <c r="I94" s="197">
        <f t="shared" si="41"/>
        <v>1535.4749152680058</v>
      </c>
      <c r="J94" s="194">
        <f t="shared" si="42"/>
        <v>8309.2250847319938</v>
      </c>
      <c r="K94" s="357">
        <f>G94/I94</f>
        <v>1.147048814274473E-2</v>
      </c>
      <c r="L94" s="358">
        <f>H94/J94</f>
        <v>3.0891852197215523E-2</v>
      </c>
      <c r="M94" s="193">
        <f>'ILO employment 2010'!AG1649</f>
        <v>292.26600000000002</v>
      </c>
      <c r="N94" s="194">
        <f>'ILO employment 2010'!AG1650</f>
        <v>9962.534999999998</v>
      </c>
      <c r="O94" s="197"/>
      <c r="P94" s="194"/>
      <c r="Q94" s="197">
        <f t="shared" si="45"/>
        <v>292.26600000000002</v>
      </c>
      <c r="R94" s="194">
        <f t="shared" si="46"/>
        <v>9962.534999999998</v>
      </c>
      <c r="S94" s="240">
        <f t="shared" si="47"/>
        <v>0</v>
      </c>
      <c r="T94" s="247">
        <f t="shared" si="48"/>
        <v>0</v>
      </c>
      <c r="U94" s="129"/>
      <c r="V94" s="109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</row>
    <row r="95" spans="1:97" s="32" customFormat="1" ht="15" customHeight="1" x14ac:dyDescent="0.25">
      <c r="A95" s="102" t="s">
        <v>1099</v>
      </c>
      <c r="B95" s="102" t="str">
        <f>VLOOKUP(A95,'[1]Regional Mapping'!A$3:E$170,4,FALSE)</f>
        <v>Rest of the World</v>
      </c>
      <c r="C95" s="102" t="str">
        <f>VLOOKUP($A95,'[1]Regional Mapping'!$A$3:$E$170,5,FALSE)</f>
        <v>ROW</v>
      </c>
      <c r="D95" s="103">
        <f>VLOOKUP($A95,'[1]Regional Mapping'!$A$3:$F$170,6,FALSE)</f>
        <v>18</v>
      </c>
      <c r="E95" s="212" t="s">
        <v>891</v>
      </c>
      <c r="F95" s="199"/>
      <c r="G95" s="209" t="s">
        <v>891</v>
      </c>
      <c r="H95" s="202"/>
      <c r="I95" s="209" t="s">
        <v>891</v>
      </c>
      <c r="J95" s="194"/>
      <c r="K95" s="359">
        <v>5.2297878621519127E-2</v>
      </c>
      <c r="L95" s="360">
        <v>0.13164094724456535</v>
      </c>
      <c r="M95" s="193"/>
      <c r="N95" s="194"/>
      <c r="O95" s="197"/>
      <c r="P95" s="194"/>
      <c r="Q95" s="197"/>
      <c r="R95" s="194"/>
      <c r="S95" s="240"/>
      <c r="T95" s="247"/>
      <c r="U95" s="129"/>
      <c r="V95" s="109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</row>
    <row r="96" spans="1:97" s="32" customFormat="1" ht="15" customHeight="1" x14ac:dyDescent="0.25">
      <c r="A96" s="102" t="s">
        <v>479</v>
      </c>
      <c r="B96" s="102" t="str">
        <f>VLOOKUP(A96,'[1]Regional Mapping'!A$3:E$170,4,FALSE)</f>
        <v>Rest of the World</v>
      </c>
      <c r="C96" s="102" t="str">
        <f>VLOOKUP($A96,'[1]Regional Mapping'!$A$3:$E$170,5,FALSE)</f>
        <v>ROW</v>
      </c>
      <c r="D96" s="103">
        <f>VLOOKUP($A96,'[1]Regional Mapping'!$A$3:$F$170,6,FALSE)</f>
        <v>18</v>
      </c>
      <c r="E96" s="198">
        <f>('ILO employment 2007'!T1610+'ILO employment 2007'!T1611+'ILO employment 2007'!T1612)*( 1 +'ILO employment 2007'!T1619/('ILO employment 2007'!T1609-'ILO employment 2007'!T1619))</f>
        <v>78.569445001001796</v>
      </c>
      <c r="F96" s="199">
        <f>('ILO employment 2007'!T1613+'ILO employment 2007'!T1614+'ILO employment 2007'!T1615+'ILO employment 2007'!T1616+'ILO employment 2007'!T1617+'ILO employment 2007'!T1618)*( 1 +'ILO employment 2007'!T1619/('ILO employment 2007'!T1609-'ILO employment 2007'!T1619))</f>
        <v>423.53055499899813</v>
      </c>
      <c r="G96" s="208">
        <f>(0.1+0.2)*(1+4.4/(20.6-4.4))</f>
        <v>0.38148148148148148</v>
      </c>
      <c r="H96" s="196">
        <f>(1.1+3.7+2.2+0.2+3.3+2.1+3.3)*(1+4.4/(20.6-4.4))</f>
        <v>20.218518518518515</v>
      </c>
      <c r="I96" s="197">
        <f t="shared" si="41"/>
        <v>78.950926482483283</v>
      </c>
      <c r="J96" s="194">
        <f t="shared" si="42"/>
        <v>443.74907351751665</v>
      </c>
      <c r="K96" s="357">
        <f>G96/I96</f>
        <v>4.831880998459469E-3</v>
      </c>
      <c r="L96" s="358">
        <f>H96/J96</f>
        <v>4.5562953761796206E-2</v>
      </c>
      <c r="M96" s="193">
        <f>'ILO employment 2010'!AG1818</f>
        <v>94.2</v>
      </c>
      <c r="N96" s="194">
        <f>'ILO employment 2010'!AG1819</f>
        <v>441.9</v>
      </c>
      <c r="O96" s="197"/>
      <c r="P96" s="194"/>
      <c r="Q96" s="197">
        <f t="shared" si="45"/>
        <v>94.2</v>
      </c>
      <c r="R96" s="194">
        <f t="shared" si="46"/>
        <v>441.9</v>
      </c>
      <c r="S96" s="240">
        <f t="shared" si="47"/>
        <v>0</v>
      </c>
      <c r="T96" s="247">
        <f t="shared" si="48"/>
        <v>0</v>
      </c>
      <c r="U96" s="129"/>
      <c r="V96" s="109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</row>
    <row r="97" spans="1:97" s="32" customFormat="1" ht="15" customHeight="1" x14ac:dyDescent="0.25">
      <c r="A97" s="102" t="s">
        <v>1107</v>
      </c>
      <c r="B97" s="102" t="str">
        <f>VLOOKUP(A97,'[1]Regional Mapping'!A$3:E$170,4,FALSE)</f>
        <v>Rest of the World</v>
      </c>
      <c r="C97" s="102" t="str">
        <f>VLOOKUP($A97,'[1]Regional Mapping'!$A$3:$E$170,5,FALSE)</f>
        <v>ROW</v>
      </c>
      <c r="D97" s="103">
        <f>VLOOKUP($A97,'[1]Regional Mapping'!$A$3:$F$170,6,FALSE)</f>
        <v>18</v>
      </c>
      <c r="E97" s="212" t="s">
        <v>891</v>
      </c>
      <c r="F97" s="199"/>
      <c r="G97" s="209" t="s">
        <v>891</v>
      </c>
      <c r="H97" s="202"/>
      <c r="I97" s="209" t="s">
        <v>891</v>
      </c>
      <c r="J97" s="194"/>
      <c r="K97" s="359">
        <v>5.2297878621519127E-2</v>
      </c>
      <c r="L97" s="360">
        <v>0.13164094724456535</v>
      </c>
      <c r="M97" s="193"/>
      <c r="N97" s="194"/>
      <c r="O97" s="197"/>
      <c r="P97" s="194"/>
      <c r="Q97" s="197"/>
      <c r="R97" s="194"/>
      <c r="S97" s="240"/>
      <c r="T97" s="247"/>
      <c r="U97" s="129"/>
      <c r="V97" s="109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</row>
    <row r="98" spans="1:97" s="32" customFormat="1" ht="15" customHeight="1" x14ac:dyDescent="0.25">
      <c r="A98" s="102" t="s">
        <v>1268</v>
      </c>
      <c r="B98" s="102" t="str">
        <f>VLOOKUP(A98,'[1]Regional Mapping'!A$3:E$170,4,FALSE)</f>
        <v>Rest of the World</v>
      </c>
      <c r="C98" s="102" t="str">
        <f>VLOOKUP($A98,'[1]Regional Mapping'!$A$3:$E$170,5,FALSE)</f>
        <v>ROW</v>
      </c>
      <c r="D98" s="103">
        <f>VLOOKUP($A98,'[1]Regional Mapping'!$A$3:$F$170,6,FALSE)</f>
        <v>18</v>
      </c>
      <c r="E98" s="203">
        <f>385.3*((E87+E96)/(E87+F87+E96+F96))</f>
        <v>61.108452315183321</v>
      </c>
      <c r="F98" s="204">
        <f>385.3*((F87+F96)/(E87+F87+E96+F96))</f>
        <v>324.19154768481667</v>
      </c>
      <c r="G98" s="195">
        <f>108.1*((G87+G96)/(G87+H87+G96+H96))</f>
        <v>6.9410394460801248</v>
      </c>
      <c r="H98" s="196">
        <f>108.1*((H87+H96)/(G87+H87+G96+H96))</f>
        <v>101.15896055391987</v>
      </c>
      <c r="I98" s="197">
        <f t="shared" si="41"/>
        <v>68.04949176126344</v>
      </c>
      <c r="J98" s="194">
        <f t="shared" si="42"/>
        <v>425.35050823873655</v>
      </c>
      <c r="K98" s="357">
        <f>G98/I98</f>
        <v>0.1019998719524787</v>
      </c>
      <c r="L98" s="358">
        <f>H98/J98</f>
        <v>0.23782494341617752</v>
      </c>
      <c r="M98" s="193"/>
      <c r="N98" s="194"/>
      <c r="O98" s="197"/>
      <c r="P98" s="194"/>
      <c r="Q98" s="197"/>
      <c r="R98" s="194"/>
      <c r="S98" s="240"/>
      <c r="T98" s="247"/>
      <c r="U98" s="129"/>
      <c r="V98" s="109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</row>
    <row r="99" spans="1:97" s="32" customFormat="1" ht="15" customHeight="1" x14ac:dyDescent="0.25">
      <c r="A99" s="102" t="s">
        <v>1283</v>
      </c>
      <c r="B99" s="102" t="str">
        <f>VLOOKUP(A99,'[1]Regional Mapping'!A$3:E$170,4,FALSE)</f>
        <v>Rest of the World</v>
      </c>
      <c r="C99" s="102" t="str">
        <f>VLOOKUP($A99,'[1]Regional Mapping'!$A$3:$E$170,5,FALSE)</f>
        <v>ROW</v>
      </c>
      <c r="D99" s="103">
        <f>VLOOKUP($A99,'[1]Regional Mapping'!$A$3:$F$170,6,FALSE)</f>
        <v>18</v>
      </c>
      <c r="E99" s="206"/>
      <c r="F99" s="199"/>
      <c r="G99" s="207"/>
      <c r="H99" s="202"/>
      <c r="I99" s="197"/>
      <c r="J99" s="194"/>
      <c r="K99" s="359"/>
      <c r="L99" s="360"/>
      <c r="M99" s="193"/>
      <c r="N99" s="194"/>
      <c r="O99" s="197"/>
      <c r="P99" s="194"/>
      <c r="Q99" s="197"/>
      <c r="R99" s="194"/>
      <c r="S99" s="240"/>
      <c r="T99" s="247"/>
      <c r="U99" s="129"/>
      <c r="V99" s="109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</row>
    <row r="100" spans="1:97" s="32" customFormat="1" ht="15" customHeight="1" x14ac:dyDescent="0.25">
      <c r="A100" s="102" t="s">
        <v>1284</v>
      </c>
      <c r="B100" s="102" t="str">
        <f>VLOOKUP(A100,'[1]Regional Mapping'!A$3:E$170,4,FALSE)</f>
        <v>Rest of the World</v>
      </c>
      <c r="C100" s="102" t="str">
        <f>VLOOKUP($A100,'[1]Regional Mapping'!$A$3:$E$170,5,FALSE)</f>
        <v>ROW</v>
      </c>
      <c r="D100" s="103">
        <f>VLOOKUP($A100,'[1]Regional Mapping'!$A$3:$F$170,6,FALSE)</f>
        <v>18</v>
      </c>
      <c r="E100" s="206"/>
      <c r="F100" s="199"/>
      <c r="G100" s="207"/>
      <c r="H100" s="202"/>
      <c r="I100" s="197"/>
      <c r="J100" s="194"/>
      <c r="K100" s="359"/>
      <c r="L100" s="360"/>
      <c r="M100" s="193"/>
      <c r="N100" s="194"/>
      <c r="O100" s="197"/>
      <c r="P100" s="194"/>
      <c r="Q100" s="197"/>
      <c r="R100" s="194"/>
      <c r="S100" s="240"/>
      <c r="T100" s="247"/>
      <c r="U100" s="129"/>
      <c r="V100" s="109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</row>
    <row r="101" spans="1:97" s="32" customFormat="1" ht="15" customHeight="1" x14ac:dyDescent="0.25">
      <c r="A101" s="102" t="s">
        <v>1285</v>
      </c>
      <c r="B101" s="102" t="str">
        <f>VLOOKUP(A101,'[1]Regional Mapping'!A$3:E$170,4,FALSE)</f>
        <v>Rest of the World</v>
      </c>
      <c r="C101" s="102" t="str">
        <f>VLOOKUP($A101,'[1]Regional Mapping'!$A$3:$E$170,5,FALSE)</f>
        <v>ROW</v>
      </c>
      <c r="D101" s="103">
        <f>VLOOKUP($A101,'[1]Regional Mapping'!$A$3:$F$170,6,FALSE)</f>
        <v>18</v>
      </c>
      <c r="E101" s="206"/>
      <c r="F101" s="199"/>
      <c r="G101" s="207"/>
      <c r="H101" s="202"/>
      <c r="I101" s="197"/>
      <c r="J101" s="194"/>
      <c r="K101" s="359"/>
      <c r="L101" s="360"/>
      <c r="M101" s="193"/>
      <c r="N101" s="194"/>
      <c r="O101" s="197"/>
      <c r="P101" s="194"/>
      <c r="Q101" s="197"/>
      <c r="R101" s="194"/>
      <c r="S101" s="240"/>
      <c r="T101" s="247"/>
      <c r="U101" s="129"/>
      <c r="V101" s="109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</row>
    <row r="102" spans="1:97" s="32" customFormat="1" ht="15" customHeight="1" x14ac:dyDescent="0.25">
      <c r="A102" s="102" t="s">
        <v>1127</v>
      </c>
      <c r="B102" s="102" t="str">
        <f>VLOOKUP(A102,'[1]Regional Mapping'!A$3:E$170,4,FALSE)</f>
        <v>Rest of the World</v>
      </c>
      <c r="C102" s="102" t="str">
        <f>VLOOKUP($A102,'[1]Regional Mapping'!$A$3:$E$170,5,FALSE)</f>
        <v>ROW</v>
      </c>
      <c r="D102" s="103">
        <f>VLOOKUP($A102,'[1]Regional Mapping'!$A$3:$F$170,6,FALSE)</f>
        <v>18</v>
      </c>
      <c r="E102" s="203">
        <f>3152.937*((E87+E96)/(E87+F87+E96+F96))</f>
        <v>500.05476334616441</v>
      </c>
      <c r="F102" s="204">
        <f>3152.937*((F87+F96)/(E87+F87+E96+F96))</f>
        <v>2652.8822366538352</v>
      </c>
      <c r="G102" s="195">
        <f>351.37*((G87+G96)/(G87+H87+G96+H96))</f>
        <v>22.561267624136669</v>
      </c>
      <c r="H102" s="196">
        <f>351.37*((H87+H96)/(G87+H87+G96+H96))</f>
        <v>328.80873237586337</v>
      </c>
      <c r="I102" s="197">
        <f t="shared" si="41"/>
        <v>522.61603097030104</v>
      </c>
      <c r="J102" s="194">
        <f t="shared" si="42"/>
        <v>2981.6909690296984</v>
      </c>
      <c r="K102" s="357">
        <f>G102/I102</f>
        <v>4.3169872884015623E-2</v>
      </c>
      <c r="L102" s="358">
        <f>H102/J102</f>
        <v>0.11027592590618614</v>
      </c>
      <c r="M102" s="193"/>
      <c r="N102" s="194"/>
      <c r="O102" s="197"/>
      <c r="P102" s="194"/>
      <c r="Q102" s="197"/>
      <c r="R102" s="194"/>
      <c r="S102" s="240"/>
      <c r="T102" s="247"/>
      <c r="U102" s="129"/>
      <c r="V102" s="109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</row>
    <row r="103" spans="1:97" s="32" customFormat="1" ht="15" customHeight="1" x14ac:dyDescent="0.25">
      <c r="A103" s="102" t="s">
        <v>1269</v>
      </c>
      <c r="B103" s="102" t="str">
        <f>VLOOKUP(A103,'[1]Regional Mapping'!A$3:E$170,4,FALSE)</f>
        <v>Rest of the World</v>
      </c>
      <c r="C103" s="102" t="str">
        <f>VLOOKUP($A103,'[1]Regional Mapping'!$A$3:$E$170,5,FALSE)</f>
        <v>ROW</v>
      </c>
      <c r="D103" s="103">
        <f>VLOOKUP($A103,'[1]Regional Mapping'!$A$3:$F$170,6,FALSE)</f>
        <v>18</v>
      </c>
      <c r="E103" s="212" t="s">
        <v>891</v>
      </c>
      <c r="F103" s="194"/>
      <c r="G103" s="209" t="s">
        <v>891</v>
      </c>
      <c r="H103" s="202"/>
      <c r="I103" s="209" t="s">
        <v>891</v>
      </c>
      <c r="J103" s="194"/>
      <c r="K103" s="359">
        <v>5.2297878621519127E-2</v>
      </c>
      <c r="L103" s="360">
        <v>0.13164094724456535</v>
      </c>
      <c r="M103" s="193"/>
      <c r="N103" s="194"/>
      <c r="O103" s="197"/>
      <c r="P103" s="194"/>
      <c r="Q103" s="197"/>
      <c r="R103" s="194"/>
      <c r="S103" s="240"/>
      <c r="T103" s="247"/>
      <c r="U103" s="129"/>
      <c r="V103" s="109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</row>
    <row r="104" spans="1:97" s="32" customFormat="1" ht="15" customHeight="1" x14ac:dyDescent="0.25">
      <c r="A104" s="102" t="s">
        <v>1286</v>
      </c>
      <c r="B104" s="102" t="str">
        <f>VLOOKUP(A104,'[1]Regional Mapping'!A$3:E$170,4,FALSE)</f>
        <v>Rest of the World</v>
      </c>
      <c r="C104" s="102" t="str">
        <f>VLOOKUP($A104,'[1]Regional Mapping'!$A$3:$E$170,5,FALSE)</f>
        <v>ROW</v>
      </c>
      <c r="D104" s="103">
        <f>VLOOKUP($A104,'[1]Regional Mapping'!$A$3:$F$170,6,FALSE)</f>
        <v>18</v>
      </c>
      <c r="E104" s="210">
        <f>17944.6*((E87+E96)/(E87+F87+E96+F96))</f>
        <v>2846.0076133273774</v>
      </c>
      <c r="F104" s="204">
        <f>17944.6*((F87+F96)/(E87+F87+E96+F96))</f>
        <v>15098.592386672621</v>
      </c>
      <c r="G104" s="195">
        <f>892.2*((G87+G96)/(G87+H87+G96+H96))</f>
        <v>57.287653966629861</v>
      </c>
      <c r="H104" s="196">
        <f>892.2*((H87+H96)/(G87+H87+G96+H96))</f>
        <v>834.91234603337023</v>
      </c>
      <c r="I104" s="197">
        <f t="shared" si="41"/>
        <v>2903.2952672940073</v>
      </c>
      <c r="J104" s="194">
        <f t="shared" si="42"/>
        <v>15933.504732705991</v>
      </c>
      <c r="K104" s="357">
        <f t="shared" ref="K104:L110" si="50">G104/I104</f>
        <v>1.9731942049430042E-2</v>
      </c>
      <c r="L104" s="358">
        <f t="shared" si="50"/>
        <v>5.2399792766219415E-2</v>
      </c>
      <c r="M104" s="193"/>
      <c r="N104" s="194"/>
      <c r="O104" s="197"/>
      <c r="P104" s="194"/>
      <c r="Q104" s="197"/>
      <c r="R104" s="194"/>
      <c r="S104" s="240"/>
      <c r="T104" s="247"/>
      <c r="U104" s="129"/>
      <c r="V104" s="109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</row>
    <row r="105" spans="1:97" s="32" customFormat="1" ht="15" customHeight="1" x14ac:dyDescent="0.25">
      <c r="A105" s="102" t="s">
        <v>1154</v>
      </c>
      <c r="B105" s="102" t="str">
        <f>VLOOKUP(A105,'[1]Regional Mapping'!A$3:E$170,4,FALSE)</f>
        <v>Rest of the World</v>
      </c>
      <c r="C105" s="102" t="str">
        <f>VLOOKUP($A105,'[1]Regional Mapping'!$A$3:$E$170,5,FALSE)</f>
        <v>ROW</v>
      </c>
      <c r="D105" s="103">
        <f>VLOOKUP($A105,'[1]Regional Mapping'!$A$3:$F$170,6,FALSE)</f>
        <v>18</v>
      </c>
      <c r="E105" s="215">
        <f>9260*((E87+E96)/(E87+F87+E96+F96))</f>
        <v>1468.6329313225995</v>
      </c>
      <c r="F105" s="204">
        <f>9260*((F87+F96)/(E87+F87+E96+F96))</f>
        <v>7791.3670686774003</v>
      </c>
      <c r="G105" s="195">
        <f>346*((G87+G96)/(G87+H87+G96+H96))</f>
        <v>22.216462981903085</v>
      </c>
      <c r="H105" s="196">
        <f>346*((H87+H96)/(G87+H87+G96+H96))</f>
        <v>323.78353701809692</v>
      </c>
      <c r="I105" s="197">
        <f t="shared" si="41"/>
        <v>1490.8493943045025</v>
      </c>
      <c r="J105" s="194">
        <f t="shared" si="42"/>
        <v>8115.1506056954968</v>
      </c>
      <c r="K105" s="357">
        <f t="shared" si="50"/>
        <v>1.4901882823829638E-2</v>
      </c>
      <c r="L105" s="358">
        <f t="shared" si="50"/>
        <v>3.9898647942633904E-2</v>
      </c>
      <c r="M105" s="193"/>
      <c r="N105" s="194"/>
      <c r="O105" s="197"/>
      <c r="P105" s="194"/>
      <c r="Q105" s="197"/>
      <c r="R105" s="194"/>
      <c r="S105" s="240"/>
      <c r="T105" s="247"/>
      <c r="U105" s="129"/>
      <c r="V105" s="109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</row>
    <row r="106" spans="1:97" s="32" customFormat="1" ht="15" customHeight="1" x14ac:dyDescent="0.25">
      <c r="A106" s="102" t="s">
        <v>95</v>
      </c>
      <c r="B106" s="102" t="str">
        <f>VLOOKUP(A106,'[1]Regional Mapping'!A$3:E$170,4,FALSE)</f>
        <v>Rest of the World</v>
      </c>
      <c r="C106" s="102" t="str">
        <f>VLOOKUP($A106,'[1]Regional Mapping'!$A$3:$E$170,5,FALSE)</f>
        <v>ROW</v>
      </c>
      <c r="D106" s="103">
        <f>VLOOKUP($A106,'[1]Regional Mapping'!$A$3:$F$170,6,FALSE)</f>
        <v>18</v>
      </c>
      <c r="E106" s="215">
        <f>2812.428*((E87+E96)/(E87+F87+E96+F96))</f>
        <v>446.05014878766258</v>
      </c>
      <c r="F106" s="204">
        <f>2812.428*((F87+F96)/(E87+F87+E96+F96))</f>
        <v>2366.3778512123372</v>
      </c>
      <c r="G106" s="195">
        <f>409.8*((G87+G96)/(G87+H87+G96+H96))</f>
        <v>26.313024653132615</v>
      </c>
      <c r="H106" s="196">
        <f>409.8*((H87+H96)/(G87+H87+G96+H96))</f>
        <v>383.48697534686738</v>
      </c>
      <c r="I106" s="197">
        <f t="shared" si="41"/>
        <v>472.36317344079521</v>
      </c>
      <c r="J106" s="194">
        <f t="shared" si="42"/>
        <v>2749.8648265592046</v>
      </c>
      <c r="K106" s="357">
        <f t="shared" si="50"/>
        <v>5.5705072140706628E-2</v>
      </c>
      <c r="L106" s="358">
        <f t="shared" si="50"/>
        <v>0.13945666406690588</v>
      </c>
      <c r="M106" s="193">
        <f>'ILO employment 2010'!AG2625</f>
        <v>341.28976628091675</v>
      </c>
      <c r="N106" s="194">
        <f>'ILO employment 2010'!AG2626</f>
        <v>4202.7102337190836</v>
      </c>
      <c r="O106" s="197"/>
      <c r="P106" s="194"/>
      <c r="Q106" s="197"/>
      <c r="R106" s="194"/>
      <c r="S106" s="240"/>
      <c r="T106" s="247"/>
      <c r="U106" s="129"/>
      <c r="V106" s="109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</row>
    <row r="107" spans="1:97" s="32" customFormat="1" ht="15" customHeight="1" x14ac:dyDescent="0.25">
      <c r="A107" s="102" t="s">
        <v>1270</v>
      </c>
      <c r="B107" s="102" t="str">
        <f>VLOOKUP(A107,'[1]Regional Mapping'!A$3:E$170,4,FALSE)</f>
        <v>Rest of the World</v>
      </c>
      <c r="C107" s="102" t="str">
        <f>VLOOKUP($A107,'[1]Regional Mapping'!$A$3:$E$170,5,FALSE)</f>
        <v>ROW</v>
      </c>
      <c r="D107" s="103">
        <f>VLOOKUP($A107,'[1]Regional Mapping'!$A$3:$F$170,6,FALSE)</f>
        <v>18</v>
      </c>
      <c r="E107" s="215">
        <f>4665*((E87+E96)/(E87+F87+E96+F96))</f>
        <v>739.86745406262696</v>
      </c>
      <c r="F107" s="204">
        <f>4665*((F87+F96)/(E87+F87+E96+F96))</f>
        <v>3925.1325459373729</v>
      </c>
      <c r="G107" s="195">
        <f>297.8*((G87+G96)/(G87+H87+G96+H96))</f>
        <v>19.121568427776701</v>
      </c>
      <c r="H107" s="196">
        <f>297.8*((H87+H96)/(G87+H87+G96+H96))</f>
        <v>278.6784315722233</v>
      </c>
      <c r="I107" s="197">
        <f t="shared" si="41"/>
        <v>758.98902249040361</v>
      </c>
      <c r="J107" s="194">
        <f t="shared" si="42"/>
        <v>4203.8109775095963</v>
      </c>
      <c r="K107" s="357">
        <f t="shared" si="50"/>
        <v>2.5193471659227414E-2</v>
      </c>
      <c r="L107" s="358">
        <f t="shared" si="50"/>
        <v>6.6291855904833469E-2</v>
      </c>
      <c r="M107" s="193"/>
      <c r="N107" s="194"/>
      <c r="O107" s="197"/>
      <c r="P107" s="194"/>
      <c r="Q107" s="197"/>
      <c r="R107" s="194"/>
      <c r="S107" s="240"/>
      <c r="T107" s="247"/>
      <c r="U107" s="129"/>
      <c r="V107" s="109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</row>
    <row r="108" spans="1:97" s="23" customFormat="1" ht="15" customHeight="1" x14ac:dyDescent="0.25">
      <c r="A108" s="34" t="s">
        <v>455</v>
      </c>
      <c r="B108" s="34" t="str">
        <f>VLOOKUP(A108,'[1]Regional Mapping'!A$3:E$170,4,FALSE)</f>
        <v>Rest of the World</v>
      </c>
      <c r="C108" s="34" t="str">
        <f>VLOOKUP($A108,'[1]Regional Mapping'!$A$3:$E$170,5,FALSE)</f>
        <v>ROW</v>
      </c>
      <c r="D108" s="104">
        <f>VLOOKUP($A108,'[1]Regional Mapping'!$A$3:$F$170,6,FALSE)</f>
        <v>18</v>
      </c>
      <c r="E108" s="193">
        <f>'ILO employment 2007'!W1318</f>
        <v>2152</v>
      </c>
      <c r="F108" s="194">
        <f>'ILO employment 2007'!W1319</f>
        <v>5449</v>
      </c>
      <c r="G108" s="195">
        <f>597.2*((G111+G115+G121+G122+G129+G132)/(G111+H111+G115+H115+G121+H121+G122+H122+G129+H129+G132+H132))</f>
        <v>86.727854044959329</v>
      </c>
      <c r="H108" s="196">
        <f>597.2*((H111+H115+H121+H122+H129+H132)/(G111+H111+G115+H115+G121+H121+G122+H122+G129+H129+G132+H132))</f>
        <v>510.47214595504067</v>
      </c>
      <c r="I108" s="197">
        <f t="shared" si="41"/>
        <v>2238.7278540449593</v>
      </c>
      <c r="J108" s="194">
        <f t="shared" si="42"/>
        <v>5959.472145955041</v>
      </c>
      <c r="K108" s="357">
        <f t="shared" si="50"/>
        <v>3.8739793176851951E-2</v>
      </c>
      <c r="L108" s="358">
        <f t="shared" si="50"/>
        <v>8.5657275250715093E-2</v>
      </c>
      <c r="M108" s="193">
        <f>'ILO employment 2010'!AG1302</f>
        <v>2385.4363944694069</v>
      </c>
      <c r="N108" s="194">
        <f>'ILO employment 2010'!AG1303</f>
        <v>5728.6631661034571</v>
      </c>
      <c r="O108" s="197"/>
      <c r="P108" s="194"/>
      <c r="Q108" s="197"/>
      <c r="R108" s="194"/>
      <c r="S108" s="240"/>
      <c r="T108" s="247"/>
      <c r="U108" s="170" t="s">
        <v>913</v>
      </c>
      <c r="V108" s="171"/>
      <c r="W108" s="172"/>
      <c r="X108" s="169"/>
      <c r="Y108" s="169"/>
      <c r="Z108" s="169"/>
      <c r="AA108" s="169"/>
      <c r="AB108" s="169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</row>
    <row r="109" spans="1:97" s="23" customFormat="1" ht="15" customHeight="1" x14ac:dyDescent="0.25">
      <c r="A109" s="34" t="s">
        <v>1287</v>
      </c>
      <c r="B109" s="34" t="str">
        <f>VLOOKUP(A109,'[1]Regional Mapping'!A$3:E$170,4,FALSE)</f>
        <v>Rest of the World</v>
      </c>
      <c r="C109" s="34" t="str">
        <f>VLOOKUP($A109,'[1]Regional Mapping'!$A$3:$E$170,5,FALSE)</f>
        <v>ROW</v>
      </c>
      <c r="D109" s="104">
        <f>VLOOKUP($A109,'[1]Regional Mapping'!$A$3:$F$170,6,FALSE)</f>
        <v>18</v>
      </c>
      <c r="E109" s="203">
        <f>42315.6*((E108+E111+E114+E115+E118+E119+E121+E122+E129+E130+E131+E132)/(E108+F108+E111+F111+E114+F114+E115+F115+E118+F118+E119+F119+E121+F121+E122+F122+E129+F129+E130+F130+E131+F131+E132+F132))</f>
        <v>8741.1856816961772</v>
      </c>
      <c r="F109" s="204">
        <f>42315.6*((F108+F111+F114+F115+F118+F119+F121+F122+F129+F130+F131+F132)/(E108+F108+E111+F111+E114+F114+E115+F115+E118+F118+E119+F119+E121+F121+E122+F122+E129+F129+E130+F130+E131+F131+E132+F132))</f>
        <v>33574.414318303818</v>
      </c>
      <c r="G109" s="195">
        <f>926.4*((G111+G115+G121+G122+G129+G132)/(G111+H111+G115+H115+G121+H121+G122+H122+G129+H129+G132+H132))</f>
        <v>134.53563963035887</v>
      </c>
      <c r="H109" s="196">
        <f>926.4*((H111+H115+H121+H122+H129+H132)/(G111+H111+G115+H115+G121+H121+G122+H122+G129+H129+G132+H132))</f>
        <v>791.86436036964108</v>
      </c>
      <c r="I109" s="197">
        <f t="shared" si="41"/>
        <v>8875.7213213265368</v>
      </c>
      <c r="J109" s="194">
        <f t="shared" si="42"/>
        <v>34366.278678673458</v>
      </c>
      <c r="K109" s="357">
        <f t="shared" si="50"/>
        <v>1.5157713357572116E-2</v>
      </c>
      <c r="L109" s="358">
        <f t="shared" si="50"/>
        <v>2.3041900107183998E-2</v>
      </c>
      <c r="M109" s="193"/>
      <c r="N109" s="194"/>
      <c r="O109" s="197"/>
      <c r="P109" s="194"/>
      <c r="Q109" s="197"/>
      <c r="R109" s="194"/>
      <c r="S109" s="240"/>
      <c r="T109" s="247"/>
      <c r="U109" s="129"/>
      <c r="V109" s="109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</row>
    <row r="110" spans="1:97" s="23" customFormat="1" ht="15" customHeight="1" x14ac:dyDescent="0.25">
      <c r="A110" s="34" t="s">
        <v>1021</v>
      </c>
      <c r="B110" s="34" t="str">
        <f>VLOOKUP(A110,'[1]Regional Mapping'!A$3:E$170,4,FALSE)</f>
        <v>Rest of the World</v>
      </c>
      <c r="C110" s="34" t="str">
        <f>VLOOKUP($A110,'[1]Regional Mapping'!$A$3:$E$170,5,FALSE)</f>
        <v>ROW</v>
      </c>
      <c r="D110" s="104">
        <f>VLOOKUP($A110,'[1]Regional Mapping'!$A$3:$F$170,6,FALSE)</f>
        <v>18</v>
      </c>
      <c r="E110" s="203">
        <f>1101.5*((E108+E111+E114+E115+E118+E119+E121+E122+E129+E130+E131+E132)/(E108+F108+E111+F111+E114+F114+E115+F115+E118+F118+E119+F119+E121+F121+E122+F122+E129+F129+E130+F130+E131+F131+E132+F132))</f>
        <v>227.53821352854123</v>
      </c>
      <c r="F110" s="204">
        <f>1101.5*((F108+F111+F114+F115+F118+F119+F121+F122+F129+F130+F131+F132)/(E108+F108+E111+F111+E114+F114+E115+F115+E118+F118+E119+F119+E121+F121+E122+F122+E129+F129+E130+F130+E131+F131+E132+F132))</f>
        <v>873.96178647145871</v>
      </c>
      <c r="G110" s="195">
        <f>82.8*((G111+G115+G121+G122+G129+G132)/(G111+H111+G115+H115+G121+H121+G122+H122+G129+H129+G132+H132))</f>
        <v>12.024558464371454</v>
      </c>
      <c r="H110" s="196">
        <f>82.8*((H111+H115+H121+H122+H129+H132)/(G111+H111+G115+H115+G121+H121+G122+H122+G129+H129+G132+H132))</f>
        <v>70.775441535628545</v>
      </c>
      <c r="I110" s="197">
        <f t="shared" si="41"/>
        <v>239.5627719929127</v>
      </c>
      <c r="J110" s="194">
        <f t="shared" si="42"/>
        <v>944.7372280070872</v>
      </c>
      <c r="K110" s="357">
        <f t="shared" si="50"/>
        <v>5.0193769108362096E-2</v>
      </c>
      <c r="L110" s="358">
        <f t="shared" si="50"/>
        <v>7.4915478545212577E-2</v>
      </c>
      <c r="M110" s="193"/>
      <c r="N110" s="194"/>
      <c r="O110" s="197"/>
      <c r="P110" s="194"/>
      <c r="Q110" s="197"/>
      <c r="R110" s="194"/>
      <c r="S110" s="240"/>
      <c r="T110" s="247"/>
      <c r="U110" s="129"/>
      <c r="V110" s="109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</row>
    <row r="111" spans="1:97" s="23" customFormat="1" ht="15" customHeight="1" x14ac:dyDescent="0.25">
      <c r="A111" s="34" t="s">
        <v>88</v>
      </c>
      <c r="B111" s="34" t="str">
        <f>VLOOKUP(A111,'[1]Regional Mapping'!A$3:E$170,4,FALSE)</f>
        <v>Rest of the World</v>
      </c>
      <c r="C111" s="34" t="str">
        <f>VLOOKUP($A111,'[1]Regional Mapping'!$A$3:$E$170,5,FALSE)</f>
        <v>ROW</v>
      </c>
      <c r="D111" s="104">
        <f>VLOOKUP($A111,'[1]Regional Mapping'!$A$3:$F$170,6,FALSE)</f>
        <v>18</v>
      </c>
      <c r="E111" s="193">
        <f>SUM('ILO employment 2007'!T102:T104)</f>
        <v>935.40000000000009</v>
      </c>
      <c r="F111" s="194">
        <f>SUM('ILO employment 2007'!T105:T111)</f>
        <v>3078.7</v>
      </c>
      <c r="G111" s="197">
        <f>'ILO unemployment 2007'!W76</f>
        <v>17.452999999999999</v>
      </c>
      <c r="H111" s="202">
        <f>'ILO unemployment 2007'!W77</f>
        <v>33.198</v>
      </c>
      <c r="I111" s="197">
        <f t="shared" si="41"/>
        <v>952.85300000000007</v>
      </c>
      <c r="J111" s="194">
        <f t="shared" si="42"/>
        <v>3111.8979999999997</v>
      </c>
      <c r="K111" s="355">
        <f t="shared" si="43"/>
        <v>1.8316571391389855E-2</v>
      </c>
      <c r="L111" s="356">
        <f t="shared" si="44"/>
        <v>1.066808745016707E-2</v>
      </c>
      <c r="M111" s="193">
        <f>'ILO employment 2010'!AG146</f>
        <v>1048.508</v>
      </c>
      <c r="N111" s="194">
        <f>'ILO employment 2010'!AG147</f>
        <v>3280.5920000000001</v>
      </c>
      <c r="O111" s="197"/>
      <c r="P111" s="194"/>
      <c r="Q111" s="197"/>
      <c r="R111" s="194"/>
      <c r="S111" s="240"/>
      <c r="T111" s="247"/>
      <c r="U111" s="129"/>
      <c r="V111" s="109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</row>
    <row r="112" spans="1:97" s="23" customFormat="1" ht="15" customHeight="1" x14ac:dyDescent="0.25">
      <c r="A112" s="34" t="s">
        <v>1026</v>
      </c>
      <c r="B112" s="34" t="str">
        <f>VLOOKUP(A112,'[1]Regional Mapping'!A$3:E$170,4,FALSE)</f>
        <v>Rest of the World</v>
      </c>
      <c r="C112" s="34" t="str">
        <f>VLOOKUP($A112,'[1]Regional Mapping'!$A$3:$E$170,5,FALSE)</f>
        <v>ROW</v>
      </c>
      <c r="D112" s="104">
        <f>VLOOKUP($A112,'[1]Regional Mapping'!$A$3:$F$170,6,FALSE)</f>
        <v>18</v>
      </c>
      <c r="E112" s="203">
        <f>47357*((E108+E111+E114+E115+E118+E119+E121+E122+E129+E130+E131+E132)/(E108+F108+E111+F111+E114+F114+E115+F115+E118+F118+E119+F119+E121+F121+E122+F122+E129+F129+E130+F130+E131+F131+E132+F132))</f>
        <v>9782.5938974771925</v>
      </c>
      <c r="F112" s="204">
        <f>47357*((F108+F111+F114+F115+F118+F119+F121+F122+F129+F130+F131+F132)/(E108+F108+E111+F111+E114+F114+E115+F115+E118+F118+E119+F119+E121+F121+E122+F122+E129+F129+E130+F130+E131+F131+E132+F132))</f>
        <v>37574.406102522807</v>
      </c>
      <c r="G112" s="195">
        <f>2105*((G111+G115+G121+G122+G129+G132)/(G111+H111+G115+H115+G121+H121+G122+H122+G129+H129+G132+H132))</f>
        <v>305.69680637079603</v>
      </c>
      <c r="H112" s="196">
        <f>2105*((H111+H115+H121+H122+H129+H132)/(G111+H111+G115+H115+G121+H121+G122+H122+G129+H129+G132+H132))</f>
        <v>1799.3031936292039</v>
      </c>
      <c r="I112" s="197">
        <f t="shared" si="41"/>
        <v>10088.290703847988</v>
      </c>
      <c r="J112" s="194">
        <f t="shared" si="42"/>
        <v>39373.70929615201</v>
      </c>
      <c r="K112" s="357">
        <f t="shared" ref="K112:L114" si="51">G112/I112</f>
        <v>3.0302140902243604E-2</v>
      </c>
      <c r="L112" s="358">
        <f t="shared" si="51"/>
        <v>4.5698087017802251E-2</v>
      </c>
      <c r="M112" s="193"/>
      <c r="N112" s="194"/>
      <c r="O112" s="197"/>
      <c r="P112" s="194"/>
      <c r="Q112" s="197"/>
      <c r="R112" s="194"/>
      <c r="S112" s="240"/>
      <c r="T112" s="247"/>
      <c r="U112" s="129"/>
      <c r="V112" s="109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</row>
    <row r="113" spans="1:97" s="23" customFormat="1" ht="15" customHeight="1" x14ac:dyDescent="0.25">
      <c r="A113" s="34" t="s">
        <v>1046</v>
      </c>
      <c r="B113" s="34" t="str">
        <f>VLOOKUP(A113,'[1]Regional Mapping'!A$3:E$170,4,FALSE)</f>
        <v>Rest of the World</v>
      </c>
      <c r="C113" s="34" t="str">
        <f>VLOOKUP($A113,'[1]Regional Mapping'!$A$3:$E$170,5,FALSE)</f>
        <v>ROW</v>
      </c>
      <c r="D113" s="104">
        <f>VLOOKUP($A113,'[1]Regional Mapping'!$A$3:$F$170,6,FALSE)</f>
        <v>18</v>
      </c>
      <c r="E113" s="203">
        <f>6560.63*((E108+E111+E114+E115+E118+E119+E121+E122+E129+E130+E131+E132)/(E108+F108+E111+F111+E114+F114+E115+F115+E118+F118+E119+F119+E121+F121+E122+F122+E129+F129+E130+F130+E131+F131+E132+F132))</f>
        <v>1355.2374306143927</v>
      </c>
      <c r="F113" s="204">
        <f>6560.63*((F108+F111+F114+F115+F118+F119+F121+F122+F129+F130+F131+F132)/(E108+F108+E111+F111+E114+F114+E115+F115+E118+F118+E119+F119+E121+F121+E122+F122+E129+F129+E130+F130+E131+F131+E132+F132))</f>
        <v>5205.3925693856072</v>
      </c>
      <c r="G113" s="195">
        <f>503.402*((G111+G115+G121+G122+G129+G132)/(G111+H111+G115+H115+G121+H121+G122+H122+G129+H129+G132+H132))</f>
        <v>73.106120532385489</v>
      </c>
      <c r="H113" s="196">
        <f>503.402*((H111+H115+H121+H122+H129+H132)/(G111+H111+G115+H115+G121+H121+G122+H122+G129+H129+G132+H132))</f>
        <v>430.2958794676145</v>
      </c>
      <c r="I113" s="197">
        <f t="shared" si="41"/>
        <v>1428.3435511467783</v>
      </c>
      <c r="J113" s="194">
        <f t="shared" si="42"/>
        <v>5635.6884488532214</v>
      </c>
      <c r="K113" s="357">
        <f t="shared" si="51"/>
        <v>5.1182448699887757E-2</v>
      </c>
      <c r="L113" s="358">
        <f t="shared" si="51"/>
        <v>7.6351963628360844E-2</v>
      </c>
      <c r="M113" s="193"/>
      <c r="N113" s="194"/>
      <c r="O113" s="197"/>
      <c r="P113" s="194"/>
      <c r="Q113" s="197"/>
      <c r="R113" s="194"/>
      <c r="S113" s="240"/>
      <c r="T113" s="247"/>
      <c r="U113" s="129"/>
      <c r="V113" s="109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</row>
    <row r="114" spans="1:97" s="23" customFormat="1" ht="15" customHeight="1" x14ac:dyDescent="0.25">
      <c r="A114" s="34" t="s">
        <v>654</v>
      </c>
      <c r="B114" s="34" t="str">
        <f>VLOOKUP(A114,'[1]Regional Mapping'!A$3:E$170,4,FALSE)</f>
        <v>Rest of the World</v>
      </c>
      <c r="C114" s="34" t="str">
        <f>VLOOKUP($A114,'[1]Regional Mapping'!$A$3:$E$170,5,FALSE)</f>
        <v>ROW</v>
      </c>
      <c r="D114" s="104">
        <f>VLOOKUP($A114,'[1]Regional Mapping'!$A$3:$F$170,6,FALSE)</f>
        <v>18</v>
      </c>
      <c r="E114" s="193">
        <f>('ILO employment 2007'!T863+'ILO employment 2007'!T864+'ILO employment 2007'!T865)*( 1 +'ILO employment 2007'!T873/('ILO employment 2007'!T862-'ILO employment 2007'!T873))</f>
        <v>379.20000000000005</v>
      </c>
      <c r="F114" s="194">
        <f>('ILO employment 2007'!T866+'ILO employment 2007'!T867+'ILO employment 2007'!T868+'ILO employment 2007'!T869+'ILO employment 2007'!T870+'ILO employment 2007'!T871+'ILO employment 2007'!T872)*( 1 +'ILO employment 2007'!T873/('ILO employment 2007'!T862-'ILO employment 2007'!T873))</f>
        <v>1324.7</v>
      </c>
      <c r="G114" s="195">
        <f>261*((G111+G115+G121+G122+G129+G132)/(G111+H111+G115+H115+G121+H121+G122+H122+G129+H129+G132+H132))</f>
        <v>37.903499507257841</v>
      </c>
      <c r="H114" s="196">
        <f>261*((H111+H115+H121+H122+H129+H132)/(G111+H111+G115+H115+G121+H121+G122+H122+G129+H129+G132+H132))</f>
        <v>223.09650049274214</v>
      </c>
      <c r="I114" s="197">
        <f t="shared" si="41"/>
        <v>417.10349950725788</v>
      </c>
      <c r="J114" s="194">
        <f t="shared" si="42"/>
        <v>1547.7965004927421</v>
      </c>
      <c r="K114" s="357">
        <f t="shared" si="51"/>
        <v>9.0873127537972845E-2</v>
      </c>
      <c r="L114" s="358">
        <f t="shared" si="51"/>
        <v>0.14413813471068013</v>
      </c>
      <c r="M114" s="193"/>
      <c r="N114" s="194"/>
      <c r="O114" s="197"/>
      <c r="P114" s="194"/>
      <c r="Q114" s="197"/>
      <c r="R114" s="194"/>
      <c r="S114" s="240"/>
      <c r="T114" s="247"/>
      <c r="U114" s="129"/>
      <c r="V114" s="109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</row>
    <row r="115" spans="1:97" s="23" customFormat="1" ht="15" customHeight="1" x14ac:dyDescent="0.25">
      <c r="A115" s="34" t="s">
        <v>231</v>
      </c>
      <c r="B115" s="34" t="str">
        <f>VLOOKUP(A115,'[1]Regional Mapping'!A$3:E$170,4,FALSE)</f>
        <v>Rest of the World</v>
      </c>
      <c r="C115" s="34" t="str">
        <f>VLOOKUP($A115,'[1]Regional Mapping'!$A$3:$E$170,5,FALSE)</f>
        <v>ROW</v>
      </c>
      <c r="D115" s="104">
        <f>VLOOKUP($A115,'[1]Regional Mapping'!$A$3:$F$170,6,FALSE)</f>
        <v>18</v>
      </c>
      <c r="E115" s="193">
        <f>'ILO employment 2007'!W1195</f>
        <v>1121.6219509721886</v>
      </c>
      <c r="F115" s="194">
        <f>'ILO employment 2007'!W1196</f>
        <v>1560.3690490278113</v>
      </c>
      <c r="G115" s="197">
        <f>'ILO unemployment 2007'!W994</f>
        <v>55.896760322577094</v>
      </c>
      <c r="H115" s="202">
        <f>'ILO unemployment 2007'!W995</f>
        <v>153.59623967742289</v>
      </c>
      <c r="I115" s="197">
        <f t="shared" si="41"/>
        <v>1177.5187112947658</v>
      </c>
      <c r="J115" s="194">
        <f t="shared" si="42"/>
        <v>1713.9652887052343</v>
      </c>
      <c r="K115" s="355">
        <f t="shared" si="43"/>
        <v>4.7469955072828203E-2</v>
      </c>
      <c r="L115" s="356">
        <f t="shared" si="44"/>
        <v>8.9614556776381818E-2</v>
      </c>
      <c r="M115" s="193">
        <f>'ILO employment 2010'!AG1206</f>
        <v>1249.8311906912993</v>
      </c>
      <c r="N115" s="194">
        <f>'ILO employment 2010'!AG1207</f>
        <v>1688.4097835321711</v>
      </c>
      <c r="O115" s="197">
        <f>'ILO unemployment 2010'!AG824</f>
        <v>65.905980616463452</v>
      </c>
      <c r="P115" s="194">
        <f>'ILO unemployment 2010'!AG825</f>
        <v>142.97701938353657</v>
      </c>
      <c r="Q115" s="197">
        <f t="shared" si="45"/>
        <v>1315.7371713077628</v>
      </c>
      <c r="R115" s="194">
        <f t="shared" si="46"/>
        <v>1831.3868029157077</v>
      </c>
      <c r="S115" s="240">
        <f t="shared" si="47"/>
        <v>5.0090536357619897E-2</v>
      </c>
      <c r="T115" s="247">
        <f t="shared" si="48"/>
        <v>7.8070355839578096E-2</v>
      </c>
      <c r="U115" s="129"/>
      <c r="V115" s="109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</row>
    <row r="116" spans="1:97" s="23" customFormat="1" ht="15" customHeight="1" x14ac:dyDescent="0.25">
      <c r="A116" s="34" t="s">
        <v>345</v>
      </c>
      <c r="B116" s="34" t="str">
        <f>VLOOKUP(A116,'[1]Regional Mapping'!A$3:E$170,4,FALSE)</f>
        <v>Rest of the World</v>
      </c>
      <c r="C116" s="34" t="str">
        <f>VLOOKUP($A116,'[1]Regional Mapping'!$A$3:$E$170,5,FALSE)</f>
        <v>ROW</v>
      </c>
      <c r="D116" s="104">
        <f>VLOOKUP($A116,'[1]Regional Mapping'!$A$3:$F$170,6,FALSE)</f>
        <v>18</v>
      </c>
      <c r="E116" s="210">
        <f>2152.7*((E108+E111+E114+E115+E118+E119+E121+E122+E129+E130+E131+E132)/(E108+F108+E111+F111+E114+F114+E115+F115+E118+F118+E119+F119+E121+F121+E122+F122+E129+F129+E130+F130+E131+F131+E132+F132))</f>
        <v>444.68589401987356</v>
      </c>
      <c r="F116" s="204">
        <f>2152.7*((F108+F111+F114+F115+F118+F119+F121+F122+F129+F130+F131+F132)/(E108+F108+E111+F111+E114+F114+E115+F115+E118+F118+E119+F119+E121+F121+E122+F122+E129+F129+E130+F130+E131+F131+E132+F132))</f>
        <v>1708.0141059801263</v>
      </c>
      <c r="G116" s="208">
        <f>191.1*((G111+G115+G121+G122+G129+G132)/(G111+H111+G115+H115+G121+H121+G122+H122+G129+H129+G132+H132))</f>
        <v>27.75233239784281</v>
      </c>
      <c r="H116" s="196">
        <f>191.1*((H111+H115+H121+H122+H129+H132)/(G111+H111+G115+H115+G121+H121+G122+H122+G129+H129+G132+H132))</f>
        <v>163.34766760215717</v>
      </c>
      <c r="I116" s="197">
        <f t="shared" si="41"/>
        <v>472.43822641771635</v>
      </c>
      <c r="J116" s="194">
        <f t="shared" si="42"/>
        <v>1871.3617735822834</v>
      </c>
      <c r="K116" s="357">
        <f t="shared" ref="K116:L120" si="52">G116/I116</f>
        <v>5.8742774919540469E-2</v>
      </c>
      <c r="L116" s="358">
        <f t="shared" si="52"/>
        <v>8.7288128841846738E-2</v>
      </c>
      <c r="M116" s="193">
        <f>'ILO employment 2010'!AG1337</f>
        <v>388.8</v>
      </c>
      <c r="N116" s="194">
        <f>'ILO employment 2010'!AG1338</f>
        <v>1855</v>
      </c>
      <c r="O116" s="197">
        <f>'ILO unemployment 2010'!AG928</f>
        <v>13.1</v>
      </c>
      <c r="P116" s="194">
        <f>'ILO unemployment 2010'!AG929</f>
        <v>111</v>
      </c>
      <c r="Q116" s="197">
        <f t="shared" si="45"/>
        <v>401.90000000000003</v>
      </c>
      <c r="R116" s="194">
        <f t="shared" si="46"/>
        <v>1966</v>
      </c>
      <c r="S116" s="240">
        <f t="shared" si="47"/>
        <v>3.2595172928589197E-2</v>
      </c>
      <c r="T116" s="247">
        <f t="shared" si="48"/>
        <v>5.6459816887080364E-2</v>
      </c>
      <c r="U116" s="129"/>
      <c r="V116" s="109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</row>
    <row r="117" spans="1:97" s="23" customFormat="1" ht="15" customHeight="1" x14ac:dyDescent="0.25">
      <c r="A117" s="34" t="s">
        <v>1288</v>
      </c>
      <c r="B117" s="34" t="str">
        <f>VLOOKUP(A117,'[1]Regional Mapping'!A$3:E$170,4,FALSE)</f>
        <v>Rest of the World</v>
      </c>
      <c r="C117" s="34" t="str">
        <f>VLOOKUP($A117,'[1]Regional Mapping'!$A$3:$E$170,5,FALSE)</f>
        <v>ROW</v>
      </c>
      <c r="D117" s="104">
        <f>VLOOKUP($A117,'[1]Regional Mapping'!$A$3:$F$170,6,FALSE)</f>
        <v>18</v>
      </c>
      <c r="E117" s="203">
        <f>2740*((E108+E111+E114+E115+E118+E119+E121+E122+E129+E130+E131+E132)/(E108+F108+E111+F111+E114+F114+E115+F115+E118+F118+E119+F119+E121+F121+E122+F122+E129+F129+E130+F130+E131+F131+E132+F132))</f>
        <v>566.00517936287156</v>
      </c>
      <c r="F117" s="204">
        <f>2740*((F108+F111+F114+F115+F118+F119+F121+F122+F129+F130+F131+F132)/(E108+F108+E111+F111+E114+F114+E115+F115+E118+F118+E119+F119+E121+F121+E122+F122+E129+F129+E130+F130+E131+F131+E132+F132))</f>
        <v>2173.9948206371282</v>
      </c>
      <c r="G117" s="195">
        <f>37.54*((G111+G115+G121+G122+G129+G132)/(G111+H111+G115+H115+G121+H121+G122+H122+G129+H129+G132+H132))</f>
        <v>5.4517140670592319</v>
      </c>
      <c r="H117" s="196">
        <f>37.54*((H111+H115+H121+H122+H129+H132)/(G111+H111+G115+H115+G121+H121+G122+H122+G129+H129+G132+H132))</f>
        <v>32.088285932940764</v>
      </c>
      <c r="I117" s="197">
        <f t="shared" si="41"/>
        <v>571.4568934299308</v>
      </c>
      <c r="J117" s="194">
        <f t="shared" si="42"/>
        <v>2206.083106570069</v>
      </c>
      <c r="K117" s="357">
        <f t="shared" si="52"/>
        <v>9.5400267802136403E-3</v>
      </c>
      <c r="L117" s="358">
        <f t="shared" si="52"/>
        <v>1.4545365873740978E-2</v>
      </c>
      <c r="M117" s="193"/>
      <c r="N117" s="194"/>
      <c r="O117" s="197"/>
      <c r="P117" s="194"/>
      <c r="Q117" s="197"/>
      <c r="R117" s="194"/>
      <c r="S117" s="240"/>
      <c r="T117" s="247"/>
      <c r="U117" s="129"/>
      <c r="V117" s="109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</row>
    <row r="118" spans="1:97" s="23" customFormat="1" ht="15" customHeight="1" x14ac:dyDescent="0.25">
      <c r="A118" s="34" t="s">
        <v>13</v>
      </c>
      <c r="B118" s="34" t="str">
        <f>VLOOKUP(A118,'[1]Regional Mapping'!A$3:E$170,4,FALSE)</f>
        <v>Rest of the World</v>
      </c>
      <c r="C118" s="34" t="str">
        <f>VLOOKUP($A118,'[1]Regional Mapping'!$A$3:$E$170,5,FALSE)</f>
        <v>ROW</v>
      </c>
      <c r="D118" s="104">
        <f>VLOOKUP($A118,'[1]Regional Mapping'!$A$3:$F$170,6,FALSE)</f>
        <v>18</v>
      </c>
      <c r="E118" s="193">
        <f>'ILO employment 2007'!W1546</f>
        <v>2767.7</v>
      </c>
      <c r="F118" s="194">
        <f>'ILO employment 2007'!W1547</f>
        <v>7770.3</v>
      </c>
      <c r="G118" s="195">
        <f>351.4*((G111+G115+G121+G122+G129+G132)/(G111+H111+G115+H115+G121+H121+G122+H122+G129+H129+G132+H132))</f>
        <v>51.031761405557106</v>
      </c>
      <c r="H118" s="196">
        <f>351.4*((H111+H115+H121+H122+H129+H132)/(G111+H111+G115+H115+G121+H121+G122+H122+G129+H129+G132+H132))</f>
        <v>300.36823859444286</v>
      </c>
      <c r="I118" s="197">
        <f t="shared" si="41"/>
        <v>2818.7317614055569</v>
      </c>
      <c r="J118" s="194">
        <f t="shared" si="42"/>
        <v>8070.6682385944432</v>
      </c>
      <c r="K118" s="357">
        <f t="shared" si="52"/>
        <v>1.8104511434642572E-2</v>
      </c>
      <c r="L118" s="358">
        <f t="shared" si="52"/>
        <v>3.7217269960133297E-2</v>
      </c>
      <c r="M118" s="193">
        <f>'ILO employment 2010'!AG1849</f>
        <v>3241.7999999999997</v>
      </c>
      <c r="N118" s="194">
        <f>'ILO employment 2010'!AG1850</f>
        <v>8534.9</v>
      </c>
      <c r="O118" s="197"/>
      <c r="P118" s="194"/>
      <c r="Q118" s="197"/>
      <c r="R118" s="194"/>
      <c r="S118" s="240"/>
      <c r="T118" s="247"/>
      <c r="U118" s="129"/>
      <c r="V118" s="109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</row>
    <row r="119" spans="1:97" s="23" customFormat="1" ht="15" customHeight="1" x14ac:dyDescent="0.25">
      <c r="A119" s="34" t="s">
        <v>211</v>
      </c>
      <c r="B119" s="34" t="str">
        <f>VLOOKUP(A119,'[1]Regional Mapping'!A$3:E$170,4,FALSE)</f>
        <v>Rest of the World</v>
      </c>
      <c r="C119" s="34" t="str">
        <f>VLOOKUP($A119,'[1]Regional Mapping'!$A$3:$E$170,5,FALSE)</f>
        <v>ROW</v>
      </c>
      <c r="D119" s="104">
        <f>VLOOKUP($A119,'[1]Regional Mapping'!$A$3:$F$170,6,FALSE)</f>
        <v>18</v>
      </c>
      <c r="E119" s="193">
        <f>'ILO employment 2007'!W1711</f>
        <v>201.404</v>
      </c>
      <c r="F119" s="194">
        <f>'ILO employment 2007'!W1712</f>
        <v>822.65300000000002</v>
      </c>
      <c r="G119" s="195">
        <f>29.9*((G111+G115+G121+G122+G129+G132)/(G111+H111+G115+H115+G121+H121+G122+H122+G129+H129+G132+H132))</f>
        <v>4.3422016676896913</v>
      </c>
      <c r="H119" s="196">
        <f>29.9*((H111+H115+H121+H122+H129+H132)/(G111+H111+G115+H115+G121+H121+G122+H122+G129+H129+G132+H132))</f>
        <v>25.557798332310306</v>
      </c>
      <c r="I119" s="197">
        <f t="shared" si="41"/>
        <v>205.74620166768969</v>
      </c>
      <c r="J119" s="194">
        <f t="shared" si="42"/>
        <v>848.21079833231033</v>
      </c>
      <c r="K119" s="357">
        <f t="shared" si="52"/>
        <v>2.1104650450378588E-2</v>
      </c>
      <c r="L119" s="358">
        <f t="shared" si="52"/>
        <v>3.013142297004491E-2</v>
      </c>
      <c r="M119" s="193">
        <f>'ILO employment 2010'!AG1787</f>
        <v>248.49600000000001</v>
      </c>
      <c r="N119" s="194">
        <f>'ILO employment 2010'!AG1788</f>
        <v>785.21100000000001</v>
      </c>
      <c r="O119" s="197">
        <f>'ILO unemployment 2010'!AG1194</f>
        <v>22.251999999999999</v>
      </c>
      <c r="P119" s="194">
        <f>'ILO unemployment 2010'!AG1195</f>
        <v>91.182000000000002</v>
      </c>
      <c r="Q119" s="197">
        <f t="shared" si="45"/>
        <v>270.74799999999999</v>
      </c>
      <c r="R119" s="194">
        <f t="shared" si="46"/>
        <v>876.39300000000003</v>
      </c>
      <c r="S119" s="240">
        <f t="shared" si="47"/>
        <v>8.2187126036018729E-2</v>
      </c>
      <c r="T119" s="247">
        <f t="shared" si="48"/>
        <v>0.10404236455562745</v>
      </c>
      <c r="U119" s="129"/>
      <c r="V119" s="109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</row>
    <row r="120" spans="1:97" s="23" customFormat="1" ht="15" customHeight="1" x14ac:dyDescent="0.25">
      <c r="A120" s="34" t="s">
        <v>1109</v>
      </c>
      <c r="B120" s="34" t="str">
        <f>VLOOKUP(A120,'[1]Regional Mapping'!A$3:E$170,4,FALSE)</f>
        <v>Rest of the World</v>
      </c>
      <c r="C120" s="34" t="str">
        <f>VLOOKUP($A120,'[1]Regional Mapping'!$A$3:$E$170,5,FALSE)</f>
        <v>ROW</v>
      </c>
      <c r="D120" s="104">
        <f>VLOOKUP($A120,'[1]Regional Mapping'!$A$3:$F$170,6,FALSE)</f>
        <v>18</v>
      </c>
      <c r="E120" s="203">
        <f>9463*((E108+E111+E114+E115+E118+E119+E121+E122+E129+E130+E131+E132)/(E108+F108+E111+F111+E114+F114+E115+F115+E118+F118+E119+F119+E121+F121+E122+F122+E129+F129+E130+F130+E131+F131+E132+F132))</f>
        <v>1954.783581135348</v>
      </c>
      <c r="F120" s="204">
        <f>9463*((F108+F111+F114+F115+F118+F119+F121+F122+F129+F130+F131+F132)/(E108+F108+E111+F111+E114+F114+E115+F115+E118+F118+E119+F119+E121+F121+E122+F122+E129+F129+E130+F130+E131+F131+E132+F132))</f>
        <v>7508.2164188646511</v>
      </c>
      <c r="G120" s="195">
        <f>178*((G111+G115+G121+G122+G129+G132)/(G111+H111+G115+H115+G121+H121+G122+H122+G129+H129+G132+H132))</f>
        <v>25.849896215677763</v>
      </c>
      <c r="H120" s="196">
        <f>178*((H111+H115+H121+H122+H129+H132)/(G111+H111+G115+H115+G121+H121+G122+H122+G129+H129+G132+H132))</f>
        <v>152.15010378432223</v>
      </c>
      <c r="I120" s="197">
        <f t="shared" si="41"/>
        <v>1980.6334773510257</v>
      </c>
      <c r="J120" s="194">
        <f t="shared" si="42"/>
        <v>7660.3665226489729</v>
      </c>
      <c r="K120" s="357">
        <f t="shared" si="52"/>
        <v>1.3051327522874346E-2</v>
      </c>
      <c r="L120" s="358">
        <f t="shared" si="52"/>
        <v>1.9861987456405463E-2</v>
      </c>
      <c r="M120" s="193"/>
      <c r="N120" s="194"/>
      <c r="O120" s="197"/>
      <c r="P120" s="194"/>
      <c r="Q120" s="197"/>
      <c r="R120" s="194"/>
      <c r="S120" s="240"/>
      <c r="T120" s="247"/>
      <c r="U120" s="129"/>
      <c r="V120" s="109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</row>
    <row r="121" spans="1:97" s="23" customFormat="1" ht="15" customHeight="1" x14ac:dyDescent="0.25">
      <c r="A121" s="34" t="s">
        <v>716</v>
      </c>
      <c r="B121" s="34" t="str">
        <f>VLOOKUP(A121,'[1]Regional Mapping'!A$3:E$170,4,FALSE)</f>
        <v>Rest of the World</v>
      </c>
      <c r="C121" s="34" t="str">
        <f>VLOOKUP($A121,'[1]Regional Mapping'!$A$3:$E$170,5,FALSE)</f>
        <v>ROW</v>
      </c>
      <c r="D121" s="104">
        <f>VLOOKUP($A121,'[1]Regional Mapping'!$A$3:$F$170,6,FALSE)</f>
        <v>18</v>
      </c>
      <c r="E121" s="193">
        <f>('ILO employment 2007'!T1913+'ILO employment 2007'!T1914+'ILO employment 2007'!T1915)*( 1 +'ILO employment 2007'!T1922/('ILO employment 2007'!T1912-'ILO employment 2007'!T1922))</f>
        <v>9025</v>
      </c>
      <c r="F121" s="194">
        <f>('ILO employment 2007'!T1916+'ILO employment 2007'!T1917+'ILO employment 2007'!T1918+'ILO employment 2007'!T1919+'ILO employment 2007'!T1920+'ILO employment 2007'!T1921)*( 1 +'ILO employment 2007'!T1922/('ILO employment 2007'!T1912-'ILO employment 2007'!T1922))</f>
        <v>38626</v>
      </c>
      <c r="G121" s="197">
        <f>'ILO unemployment 2007'!W1516</f>
        <v>519.0513833992095</v>
      </c>
      <c r="H121" s="202">
        <f>'ILO unemployment 2007'!W1517</f>
        <v>2160.9486166007905</v>
      </c>
      <c r="I121" s="197">
        <f t="shared" si="41"/>
        <v>9544.05138339921</v>
      </c>
      <c r="J121" s="194">
        <f t="shared" si="42"/>
        <v>40786.948616600792</v>
      </c>
      <c r="K121" s="355">
        <f t="shared" si="43"/>
        <v>5.4384806048094023E-2</v>
      </c>
      <c r="L121" s="356">
        <f t="shared" si="44"/>
        <v>5.2981374922498069E-2</v>
      </c>
      <c r="M121" s="193"/>
      <c r="N121" s="194"/>
      <c r="O121" s="197"/>
      <c r="P121" s="194"/>
      <c r="Q121" s="197"/>
      <c r="R121" s="194"/>
      <c r="S121" s="240"/>
      <c r="T121" s="247"/>
      <c r="U121" s="129"/>
      <c r="V121" s="109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</row>
    <row r="122" spans="1:97" s="23" customFormat="1" ht="15" customHeight="1" x14ac:dyDescent="0.25">
      <c r="A122" s="34" t="s">
        <v>15</v>
      </c>
      <c r="B122" s="34" t="str">
        <f>VLOOKUP(A122,'[1]Regional Mapping'!A$3:E$170,4,FALSE)</f>
        <v>Rest of the World</v>
      </c>
      <c r="C122" s="34" t="str">
        <f>VLOOKUP($A122,'[1]Regional Mapping'!$A$3:$E$170,5,FALSE)</f>
        <v>ROW</v>
      </c>
      <c r="D122" s="104">
        <f>VLOOKUP($A122,'[1]Regional Mapping'!$A$3:$F$170,6,FALSE)</f>
        <v>18</v>
      </c>
      <c r="E122" s="193">
        <f>('ILO employment 2007'!T2081+'ILO employment 2007'!T2082+'ILO employment 2007'!T2083)*( 1 +'ILO employment 2007'!T2090/('ILO employment 2007'!T2080-'ILO employment 2007'!T2090))</f>
        <v>6345.1387195464031</v>
      </c>
      <c r="F122" s="194">
        <f>('ILO employment 2007'!T2084+'ILO employment 2007'!T2085+'ILO employment 2007'!T2086+'ILO employment 2007'!T2087+'ILO employment 2007'!T2088+'ILO employment 2007'!T2089)*( 1 +'ILO employment 2007'!T2090/('ILO employment 2007'!T2080-'ILO employment 2007'!T2090))</f>
        <v>27214.108178057701</v>
      </c>
      <c r="G122" s="197">
        <f>'ILO unemployment 2007'!W1656</f>
        <v>240.17216117216117</v>
      </c>
      <c r="H122" s="202">
        <f>'ILO unemployment 2007'!W1657</f>
        <v>2412.8278388278386</v>
      </c>
      <c r="I122" s="197">
        <f t="shared" si="41"/>
        <v>6585.3108807185645</v>
      </c>
      <c r="J122" s="194">
        <f t="shared" si="42"/>
        <v>29626.936016885538</v>
      </c>
      <c r="K122" s="355">
        <f t="shared" si="43"/>
        <v>3.6470891886876945E-2</v>
      </c>
      <c r="L122" s="356">
        <f t="shared" si="44"/>
        <v>8.1440343255633138E-2</v>
      </c>
      <c r="M122" s="193">
        <f>'ILO employment 2010'!AG2063</f>
        <v>7632.7680011120374</v>
      </c>
      <c r="N122" s="194">
        <f>'ILO employment 2010'!AG2064</f>
        <v>28402.231998887961</v>
      </c>
      <c r="O122" s="197">
        <f>'ILO unemployment 2010'!AG1259</f>
        <v>199.55846585594014</v>
      </c>
      <c r="P122" s="194">
        <f>'ILO unemployment 2010'!AG1260</f>
        <v>1945.4443405051452</v>
      </c>
      <c r="Q122" s="197">
        <f t="shared" si="45"/>
        <v>7832.3264669679775</v>
      </c>
      <c r="R122" s="194">
        <f t="shared" si="46"/>
        <v>30347.676339393107</v>
      </c>
      <c r="S122" s="240">
        <f t="shared" si="47"/>
        <v>2.5478823782123641E-2</v>
      </c>
      <c r="T122" s="247">
        <f t="shared" si="48"/>
        <v>6.4105215791425904E-2</v>
      </c>
      <c r="U122" s="129"/>
      <c r="V122" s="109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</row>
    <row r="123" spans="1:97" s="23" customFormat="1" ht="15" customHeight="1" x14ac:dyDescent="0.25">
      <c r="A123" s="34" t="s">
        <v>1289</v>
      </c>
      <c r="B123" s="34" t="str">
        <f>VLOOKUP(A123,'[1]Regional Mapping'!A$3:E$170,4,FALSE)</f>
        <v>Rest of the World</v>
      </c>
      <c r="C123" s="34" t="str">
        <f>VLOOKUP($A123,'[1]Regional Mapping'!$A$3:$E$170,5,FALSE)</f>
        <v>ROW</v>
      </c>
      <c r="D123" s="104">
        <f>VLOOKUP($A123,'[1]Regional Mapping'!$A$3:$F$170,6,FALSE)</f>
        <v>18</v>
      </c>
      <c r="E123" s="206"/>
      <c r="F123" s="194"/>
      <c r="G123" s="207"/>
      <c r="H123" s="202"/>
      <c r="I123" s="197"/>
      <c r="J123" s="194"/>
      <c r="K123" s="359"/>
      <c r="L123" s="360"/>
      <c r="M123" s="193"/>
      <c r="N123" s="194"/>
      <c r="O123" s="197"/>
      <c r="P123" s="194"/>
      <c r="Q123" s="197"/>
      <c r="R123" s="194"/>
      <c r="S123" s="240"/>
      <c r="T123" s="247"/>
      <c r="U123" s="129"/>
      <c r="V123" s="109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</row>
    <row r="124" spans="1:97" s="23" customFormat="1" ht="15" customHeight="1" x14ac:dyDescent="0.25">
      <c r="A124" s="34" t="s">
        <v>1290</v>
      </c>
      <c r="B124" s="34" t="str">
        <f>VLOOKUP(A124,'[1]Regional Mapping'!A$3:E$170,4,FALSE)</f>
        <v>Rest of the World</v>
      </c>
      <c r="C124" s="34" t="str">
        <f>VLOOKUP($A124,'[1]Regional Mapping'!$A$3:$E$170,5,FALSE)</f>
        <v>ROW</v>
      </c>
      <c r="D124" s="104">
        <f>VLOOKUP($A124,'[1]Regional Mapping'!$A$3:$F$170,6,FALSE)</f>
        <v>18</v>
      </c>
      <c r="E124" s="206"/>
      <c r="F124" s="194"/>
      <c r="G124" s="207"/>
      <c r="H124" s="202"/>
      <c r="I124" s="197"/>
      <c r="J124" s="194"/>
      <c r="K124" s="359"/>
      <c r="L124" s="360"/>
      <c r="M124" s="193"/>
      <c r="N124" s="194"/>
      <c r="O124" s="197"/>
      <c r="P124" s="194"/>
      <c r="Q124" s="197"/>
      <c r="R124" s="194"/>
      <c r="S124" s="240"/>
      <c r="T124" s="247"/>
      <c r="U124" s="129"/>
      <c r="V124" s="109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</row>
    <row r="125" spans="1:97" s="23" customFormat="1" ht="15" customHeight="1" x14ac:dyDescent="0.25">
      <c r="A125" s="34" t="s">
        <v>1291</v>
      </c>
      <c r="B125" s="34" t="str">
        <f>VLOOKUP(A125,'[1]Regional Mapping'!A$3:E$170,4,FALSE)</f>
        <v>Rest of the World</v>
      </c>
      <c r="C125" s="34" t="str">
        <f>VLOOKUP($A125,'[1]Regional Mapping'!$A$3:$E$170,5,FALSE)</f>
        <v>ROW</v>
      </c>
      <c r="D125" s="104">
        <f>VLOOKUP($A125,'[1]Regional Mapping'!$A$3:$F$170,6,FALSE)</f>
        <v>18</v>
      </c>
      <c r="E125" s="206"/>
      <c r="F125" s="194"/>
      <c r="G125" s="207"/>
      <c r="H125" s="202"/>
      <c r="I125" s="197"/>
      <c r="J125" s="194"/>
      <c r="K125" s="359"/>
      <c r="L125" s="360"/>
      <c r="M125" s="193"/>
      <c r="N125" s="194"/>
      <c r="O125" s="197"/>
      <c r="P125" s="194"/>
      <c r="Q125" s="197"/>
      <c r="R125" s="194"/>
      <c r="S125" s="240"/>
      <c r="T125" s="247"/>
      <c r="U125" s="129"/>
      <c r="V125" s="109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</row>
    <row r="126" spans="1:97" s="23" customFormat="1" ht="15" customHeight="1" x14ac:dyDescent="0.25">
      <c r="A126" s="34" t="s">
        <v>1292</v>
      </c>
      <c r="B126" s="34" t="str">
        <f>VLOOKUP(A126,'[1]Regional Mapping'!A$3:E$170,4,FALSE)</f>
        <v>Rest of the World</v>
      </c>
      <c r="C126" s="34" t="str">
        <f>VLOOKUP($A126,'[1]Regional Mapping'!$A$3:$E$170,5,FALSE)</f>
        <v>ROW</v>
      </c>
      <c r="D126" s="104">
        <f>VLOOKUP($A126,'[1]Regional Mapping'!$A$3:$F$170,6,FALSE)</f>
        <v>18</v>
      </c>
      <c r="E126" s="206"/>
      <c r="F126" s="194"/>
      <c r="G126" s="207"/>
      <c r="H126" s="202"/>
      <c r="I126" s="197"/>
      <c r="J126" s="194"/>
      <c r="K126" s="359"/>
      <c r="L126" s="360"/>
      <c r="M126" s="193"/>
      <c r="N126" s="194"/>
      <c r="O126" s="197"/>
      <c r="P126" s="194"/>
      <c r="Q126" s="197"/>
      <c r="R126" s="194"/>
      <c r="S126" s="240"/>
      <c r="T126" s="247"/>
      <c r="U126" s="129"/>
      <c r="V126" s="109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</row>
    <row r="127" spans="1:97" s="23" customFormat="1" ht="15" customHeight="1" x14ac:dyDescent="0.25">
      <c r="A127" s="34" t="s">
        <v>1206</v>
      </c>
      <c r="B127" s="34" t="str">
        <f>VLOOKUP(A127,'[1]Regional Mapping'!A$3:E$170,4,FALSE)</f>
        <v>Rest of the World</v>
      </c>
      <c r="C127" s="34" t="str">
        <f>VLOOKUP($A127,'[1]Regional Mapping'!$A$3:$E$170,5,FALSE)</f>
        <v>ROW</v>
      </c>
      <c r="D127" s="104">
        <f>VLOOKUP($A127,'[1]Regional Mapping'!$A$3:$F$170,6,FALSE)</f>
        <v>18</v>
      </c>
      <c r="E127" s="206"/>
      <c r="F127" s="194"/>
      <c r="G127" s="207"/>
      <c r="H127" s="202"/>
      <c r="I127" s="197"/>
      <c r="J127" s="194"/>
      <c r="K127" s="359"/>
      <c r="L127" s="360"/>
      <c r="M127" s="193"/>
      <c r="N127" s="194"/>
      <c r="O127" s="197"/>
      <c r="P127" s="194"/>
      <c r="Q127" s="197"/>
      <c r="R127" s="194"/>
      <c r="S127" s="240"/>
      <c r="T127" s="247"/>
      <c r="U127" s="129"/>
      <c r="V127" s="109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</row>
    <row r="128" spans="1:97" s="23" customFormat="1" ht="15" customHeight="1" x14ac:dyDescent="0.25">
      <c r="A128" s="34" t="s">
        <v>1293</v>
      </c>
      <c r="B128" s="34" t="str">
        <f>VLOOKUP(A128,'[1]Regional Mapping'!A$3:E$170,4,FALSE)</f>
        <v>Rest of the World</v>
      </c>
      <c r="C128" s="34" t="str">
        <f>VLOOKUP($A128,'[1]Regional Mapping'!$A$3:$E$170,5,FALSE)</f>
        <v>ROW</v>
      </c>
      <c r="D128" s="104">
        <f>VLOOKUP($A128,'[1]Regional Mapping'!$A$3:$F$170,6,FALSE)</f>
        <v>18</v>
      </c>
      <c r="E128" s="206"/>
      <c r="F128" s="194"/>
      <c r="G128" s="207"/>
      <c r="H128" s="202"/>
      <c r="I128" s="197"/>
      <c r="J128" s="194"/>
      <c r="K128" s="359"/>
      <c r="L128" s="360"/>
      <c r="M128" s="193"/>
      <c r="N128" s="194"/>
      <c r="O128" s="197"/>
      <c r="P128" s="194"/>
      <c r="Q128" s="197"/>
      <c r="R128" s="194"/>
      <c r="S128" s="240"/>
      <c r="T128" s="247"/>
      <c r="U128" s="129"/>
      <c r="V128" s="109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</row>
    <row r="129" spans="1:236" s="23" customFormat="1" ht="15" customHeight="1" x14ac:dyDescent="0.25">
      <c r="A129" s="34" t="s">
        <v>749</v>
      </c>
      <c r="B129" s="34" t="str">
        <f>VLOOKUP(A129,'[1]Regional Mapping'!A$3:E$170,4,FALSE)</f>
        <v>Rest of the World</v>
      </c>
      <c r="C129" s="34" t="str">
        <f>VLOOKUP($A129,'[1]Regional Mapping'!$A$3:$E$170,5,FALSE)</f>
        <v>ROW</v>
      </c>
      <c r="D129" s="104">
        <f>VLOOKUP($A129,'[1]Regional Mapping'!$A$3:$F$170,6,FALSE)</f>
        <v>18</v>
      </c>
      <c r="E129" s="193">
        <f>'ILO employment 2007'!W2395</f>
        <v>907.60583438612605</v>
      </c>
      <c r="F129" s="194">
        <f>'ILO employment 2007'!W2396</f>
        <v>895.38706787642138</v>
      </c>
      <c r="G129" s="197">
        <f>'ILO unemployment 2007'!W1905</f>
        <v>25.262848751835538</v>
      </c>
      <c r="H129" s="202">
        <f>'ILO unemployment 2007'!W1906</f>
        <v>49.53715124816447</v>
      </c>
      <c r="I129" s="197">
        <f t="shared" si="41"/>
        <v>932.86868313796163</v>
      </c>
      <c r="J129" s="194">
        <f t="shared" si="42"/>
        <v>944.92421912458587</v>
      </c>
      <c r="K129" s="355">
        <f t="shared" si="43"/>
        <v>2.708081985007468E-2</v>
      </c>
      <c r="L129" s="356">
        <f t="shared" si="44"/>
        <v>5.2424469862839995E-2</v>
      </c>
      <c r="M129" s="193"/>
      <c r="N129" s="194"/>
      <c r="O129" s="197"/>
      <c r="P129" s="194"/>
      <c r="Q129" s="197"/>
      <c r="R129" s="194"/>
      <c r="S129" s="240"/>
      <c r="T129" s="247"/>
      <c r="U129" s="129"/>
      <c r="V129" s="109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</row>
    <row r="130" spans="1:236" s="23" customFormat="1" x14ac:dyDescent="0.25">
      <c r="A130" s="34" t="s">
        <v>118</v>
      </c>
      <c r="B130" s="34" t="str">
        <f>VLOOKUP(A130,'[1]Regional Mapping'!A$3:E$170,4,FALSE)</f>
        <v>Rest of the World</v>
      </c>
      <c r="C130" s="34" t="str">
        <f>VLOOKUP($A130,'[1]Regional Mapping'!$A$3:$E$170,5,FALSE)</f>
        <v>ROW</v>
      </c>
      <c r="D130" s="104">
        <f>VLOOKUP($A130,'[1]Regional Mapping'!$A$3:$F$170,6,FALSE)</f>
        <v>18</v>
      </c>
      <c r="E130" s="193">
        <f>('ILO employment 2007'!T2567+'ILO employment 2007'!T2568+'ILO employment 2007'!T2569)*( 1 +'ILO employment 2007'!T2576/('ILO employment 2007'!T2566-'ILO employment 2007'!T2576))</f>
        <v>1373.9630355918648</v>
      </c>
      <c r="F130" s="194">
        <f>('ILO employment 2007'!T2570+'ILO employment 2007'!T2571+'ILO employment 2007'!T2572+'ILO employment 2007'!T2573+'ILO employment 2007'!T2574+'ILO employment 2007'!T2575)*( 1 +'ILO employment 2007'!T2576/('ILO employment 2007'!T2566-'ILO employment 2007'!T2576))</f>
        <v>5667.9369644081362</v>
      </c>
      <c r="G130" s="195">
        <f>447*((G111+G115+G121+G122+G129+G132)/(G111+H111+G115+H115+G121+H121+G122+H122+G129+H129+G132+H132))</f>
        <v>64.915188811280672</v>
      </c>
      <c r="H130" s="196">
        <f>447*((H111+H115+H121+H122+H129+H132)/(G111+H111+G115+H115+G121+H121+G122+H122+G129+H129+G132+H132))</f>
        <v>382.0848111887193</v>
      </c>
      <c r="I130" s="197">
        <f t="shared" si="41"/>
        <v>1438.8782244031454</v>
      </c>
      <c r="J130" s="194">
        <f t="shared" si="42"/>
        <v>6050.0217755968552</v>
      </c>
      <c r="K130" s="357">
        <f>G130/I130</f>
        <v>4.5115137410747769E-2</v>
      </c>
      <c r="L130" s="358">
        <f>H130/J130</f>
        <v>6.3154286936599552E-2</v>
      </c>
      <c r="M130" s="193">
        <f>'ILO employment 2010'!AG1440</f>
        <v>1483.1401311700133</v>
      </c>
      <c r="N130" s="194">
        <f>'ILO employment 2010'!AG1441</f>
        <v>6223.4538688299872</v>
      </c>
      <c r="O130" s="197"/>
      <c r="P130" s="194"/>
      <c r="Q130" s="197">
        <f t="shared" si="45"/>
        <v>1483.1401311700133</v>
      </c>
      <c r="R130" s="194">
        <f t="shared" si="46"/>
        <v>6223.4538688299872</v>
      </c>
      <c r="S130" s="240">
        <f t="shared" si="47"/>
        <v>0</v>
      </c>
      <c r="T130" s="247">
        <f t="shared" si="48"/>
        <v>0</v>
      </c>
      <c r="U130" s="129"/>
      <c r="V130" s="109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</row>
    <row r="131" spans="1:236" s="23" customFormat="1" x14ac:dyDescent="0.25">
      <c r="A131" s="34" t="s">
        <v>1271</v>
      </c>
      <c r="B131" s="34" t="str">
        <f>VLOOKUP(A131,'[1]Regional Mapping'!A$3:E$170,4,FALSE)</f>
        <v>Rest of the World</v>
      </c>
      <c r="C131" s="34" t="str">
        <f>VLOOKUP($A131,'[1]Regional Mapping'!$A$3:$E$170,5,FALSE)</f>
        <v>ROW</v>
      </c>
      <c r="D131" s="104">
        <f>VLOOKUP($A131,'[1]Regional Mapping'!$A$3:$F$170,6,FALSE)</f>
        <v>18</v>
      </c>
      <c r="E131" s="193">
        <f>'ILO employment 2007'!W2701</f>
        <v>3348</v>
      </c>
      <c r="F131" s="194">
        <f>'ILO employment 2007'!W2702</f>
        <v>6947</v>
      </c>
      <c r="G131" s="195">
        <f>419*((G111+G115+G121+G122+G129+G132)/(G111+H111+G115+H115+G121+H121+G122+H122+G129+H129+G132+H132))</f>
        <v>60.848913002072933</v>
      </c>
      <c r="H131" s="196">
        <f>419*((H111+H115+H121+H122+H129+H132)/(G111+H111+G115+H115+G121+H121+G122+H122+G129+H129+G132+H132))</f>
        <v>358.15108699792705</v>
      </c>
      <c r="I131" s="197">
        <f t="shared" si="41"/>
        <v>3408.848913002073</v>
      </c>
      <c r="J131" s="194">
        <f t="shared" si="42"/>
        <v>7305.1510869979275</v>
      </c>
      <c r="K131" s="357">
        <f>G131/I131</f>
        <v>1.785028159211817E-2</v>
      </c>
      <c r="L131" s="358">
        <f>H131/J131</f>
        <v>4.9027197758494311E-2</v>
      </c>
      <c r="M131" s="193"/>
      <c r="N131" s="194"/>
      <c r="O131" s="197"/>
      <c r="P131" s="194"/>
      <c r="Q131" s="197"/>
      <c r="R131" s="194"/>
      <c r="S131" s="240"/>
      <c r="T131" s="247"/>
      <c r="U131" s="129"/>
      <c r="V131" s="109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</row>
    <row r="132" spans="1:236" s="33" customFormat="1" ht="15" customHeight="1" x14ac:dyDescent="0.25">
      <c r="A132" s="105" t="s">
        <v>773</v>
      </c>
      <c r="B132" s="105" t="str">
        <f>VLOOKUP(A132,'[1]Regional Mapping'!A$3:E$170,4,FALSE)</f>
        <v>Rest of the World</v>
      </c>
      <c r="C132" s="105" t="str">
        <f>VLOOKUP($A132,'[1]Regional Mapping'!$A$3:$E$170,5,FALSE)</f>
        <v>ROW</v>
      </c>
      <c r="D132" s="106">
        <f>VLOOKUP($A132,'[1]Regional Mapping'!$A$3:$F$170,6,FALSE)</f>
        <v>18</v>
      </c>
      <c r="E132" s="216">
        <f>('ILO employment 2007'!T2710+'ILO employment 2007'!T2711+'ILO employment 2007'!T2712)*( 1 +'ILO employment 2007'!T2719/('ILO employment 2007'!T2709-'ILO employment 2007'!T2719))</f>
        <v>5534.9018909659835</v>
      </c>
      <c r="F132" s="188">
        <f>('ILO employment 2007'!T2713+'ILO employment 2007'!T2714+'ILO employment 2007'!T2715+'ILO employment 2007'!T2716+'ILO employment 2007'!T2717+'ILO employment 2007'!T2718)*( 1 +'ILO employment 2007'!T2719/('ILO employment 2007'!T2709-'ILO employment 2007'!T2719))</f>
        <v>31589.098109034014</v>
      </c>
      <c r="G132" s="187">
        <f>'ILO unemployment 2007'!W2206</f>
        <v>29.518752266956835</v>
      </c>
      <c r="H132" s="217">
        <f>'ILO unemployment 2007'!W2207</f>
        <v>412.78124773304313</v>
      </c>
      <c r="I132" s="187">
        <f t="shared" si="41"/>
        <v>5564.4206432329402</v>
      </c>
      <c r="J132" s="188">
        <f t="shared" si="42"/>
        <v>32001.879356767058</v>
      </c>
      <c r="K132" s="351">
        <f t="shared" si="43"/>
        <v>5.3049102789983144E-3</v>
      </c>
      <c r="L132" s="361">
        <f t="shared" si="44"/>
        <v>1.2898656454867147E-2</v>
      </c>
      <c r="M132" s="216"/>
      <c r="N132" s="188"/>
      <c r="O132" s="187"/>
      <c r="P132" s="188"/>
      <c r="Q132" s="187"/>
      <c r="R132" s="188"/>
      <c r="S132" s="237"/>
      <c r="T132" s="238"/>
      <c r="U132" s="129"/>
      <c r="V132" s="109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23"/>
      <c r="CU132" s="23"/>
      <c r="CV132" s="23"/>
      <c r="CW132" s="23"/>
      <c r="CX132" s="23"/>
      <c r="CY132" s="23"/>
      <c r="CZ132" s="23"/>
      <c r="DA132" s="23"/>
      <c r="DB132" s="23"/>
      <c r="DC132" s="23"/>
      <c r="DD132" s="23"/>
      <c r="DE132" s="23"/>
      <c r="DF132" s="23"/>
      <c r="DG132" s="23"/>
      <c r="DH132" s="23"/>
      <c r="DI132" s="23"/>
      <c r="DJ132" s="23"/>
      <c r="DK132" s="23"/>
      <c r="DL132" s="23"/>
      <c r="DM132" s="23"/>
      <c r="DN132" s="23"/>
      <c r="DO132" s="23"/>
      <c r="DP132" s="23"/>
      <c r="DQ132" s="23"/>
      <c r="DR132" s="23"/>
      <c r="DS132" s="23"/>
      <c r="DT132" s="23"/>
      <c r="DU132" s="23"/>
      <c r="DV132" s="23"/>
      <c r="DW132" s="23"/>
      <c r="DX132" s="23"/>
      <c r="DY132" s="23"/>
      <c r="DZ132" s="23"/>
      <c r="EA132" s="23"/>
      <c r="EB132" s="23"/>
      <c r="EC132" s="23"/>
      <c r="ED132" s="23"/>
      <c r="EE132" s="23"/>
      <c r="EF132" s="23"/>
      <c r="EG132" s="23"/>
      <c r="EH132" s="23"/>
      <c r="EI132" s="23"/>
      <c r="EJ132" s="23"/>
      <c r="EK132" s="23"/>
      <c r="EL132" s="23"/>
      <c r="EM132" s="23"/>
      <c r="EN132" s="23"/>
      <c r="EO132" s="23"/>
      <c r="EP132" s="23"/>
      <c r="EQ132" s="23"/>
      <c r="ER132" s="23"/>
      <c r="ES132" s="23"/>
      <c r="ET132" s="23"/>
      <c r="EU132" s="23"/>
      <c r="EV132" s="23"/>
      <c r="EW132" s="23"/>
      <c r="EX132" s="23"/>
      <c r="EY132" s="23"/>
      <c r="EZ132" s="23"/>
      <c r="FA132" s="23"/>
      <c r="FB132" s="23"/>
      <c r="FC132" s="23"/>
      <c r="FD132" s="23"/>
      <c r="FE132" s="23"/>
      <c r="FF132" s="23"/>
      <c r="FG132" s="23"/>
      <c r="FH132" s="23"/>
      <c r="FI132" s="23"/>
      <c r="FJ132" s="23"/>
      <c r="FK132" s="23"/>
      <c r="FL132" s="23"/>
      <c r="FM132" s="23"/>
      <c r="FN132" s="23"/>
      <c r="FO132" s="23"/>
      <c r="FP132" s="23"/>
      <c r="FQ132" s="23"/>
      <c r="FR132" s="23"/>
      <c r="FS132" s="23"/>
      <c r="FT132" s="23"/>
      <c r="FU132" s="23"/>
      <c r="FV132" s="23"/>
      <c r="FW132" s="23"/>
      <c r="FX132" s="23"/>
      <c r="FY132" s="23"/>
      <c r="FZ132" s="23"/>
      <c r="GA132" s="23"/>
      <c r="GB132" s="23"/>
      <c r="GC132" s="23"/>
      <c r="GD132" s="23"/>
      <c r="GE132" s="23"/>
      <c r="GF132" s="23"/>
      <c r="GG132" s="23"/>
      <c r="GH132" s="23"/>
      <c r="GI132" s="23"/>
      <c r="GJ132" s="23"/>
      <c r="GK132" s="23"/>
      <c r="GL132" s="23"/>
      <c r="GM132" s="23"/>
      <c r="GN132" s="23"/>
      <c r="GO132" s="23"/>
      <c r="GP132" s="23"/>
      <c r="GQ132" s="23"/>
      <c r="GR132" s="23"/>
      <c r="GS132" s="23"/>
      <c r="GT132" s="23"/>
      <c r="GU132" s="23"/>
      <c r="GV132" s="23"/>
      <c r="GW132" s="23"/>
      <c r="GX132" s="23"/>
      <c r="GY132" s="23"/>
      <c r="GZ132" s="23"/>
      <c r="HA132" s="23"/>
      <c r="HB132" s="23"/>
      <c r="HC132" s="23"/>
      <c r="HD132" s="23"/>
      <c r="HE132" s="23"/>
      <c r="HF132" s="23"/>
      <c r="HG132" s="23"/>
      <c r="HH132" s="23"/>
      <c r="HI132" s="23"/>
      <c r="HJ132" s="23"/>
      <c r="HK132" s="23"/>
      <c r="HL132" s="23"/>
      <c r="HM132" s="23"/>
      <c r="HN132" s="23"/>
      <c r="HO132" s="23"/>
      <c r="HP132" s="23"/>
      <c r="HQ132" s="23"/>
      <c r="HR132" s="23"/>
      <c r="HS132" s="23"/>
      <c r="HT132" s="23"/>
      <c r="HU132" s="23"/>
      <c r="HV132" s="23"/>
      <c r="HW132" s="23"/>
      <c r="HX132" s="23"/>
      <c r="HY132" s="23"/>
      <c r="HZ132" s="23"/>
      <c r="IA132" s="23"/>
      <c r="IB132" s="23"/>
    </row>
    <row r="133" spans="1:236" x14ac:dyDescent="0.25">
      <c r="E133" s="218" t="s">
        <v>896</v>
      </c>
      <c r="F133" s="219"/>
      <c r="G133" s="220"/>
      <c r="H133" s="219"/>
      <c r="I133" s="220"/>
      <c r="J133" s="219"/>
      <c r="K133" s="347"/>
      <c r="V133" s="109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58"/>
      <c r="CU133" s="158"/>
      <c r="CV133" s="158"/>
      <c r="CW133" s="158"/>
      <c r="CX133" s="158"/>
      <c r="CY133" s="158"/>
      <c r="CZ133" s="158"/>
      <c r="DA133" s="158"/>
      <c r="DB133" s="158"/>
      <c r="DC133" s="158"/>
      <c r="DD133" s="158"/>
      <c r="DE133" s="158"/>
      <c r="DF133" s="158"/>
      <c r="DG133" s="158"/>
      <c r="DH133" s="158"/>
      <c r="DI133" s="158"/>
      <c r="DJ133" s="158"/>
      <c r="DK133" s="158"/>
      <c r="DL133" s="158"/>
      <c r="DM133" s="158"/>
      <c r="DN133" s="158"/>
      <c r="DO133" s="158"/>
      <c r="DP133" s="158"/>
      <c r="DQ133" s="158"/>
      <c r="DR133" s="158"/>
      <c r="DS133" s="158"/>
      <c r="DT133" s="158"/>
      <c r="DU133" s="158"/>
      <c r="DV133" s="158"/>
      <c r="DW133" s="158"/>
      <c r="DX133" s="158"/>
      <c r="DY133" s="158"/>
      <c r="DZ133" s="158"/>
      <c r="EA133" s="158"/>
      <c r="EB133" s="158"/>
      <c r="EC133" s="158"/>
      <c r="ED133" s="158"/>
      <c r="EE133" s="158"/>
      <c r="EF133" s="158"/>
      <c r="EG133" s="158"/>
      <c r="EH133" s="158"/>
      <c r="EI133" s="158"/>
      <c r="EJ133" s="158"/>
      <c r="EK133" s="158"/>
      <c r="EL133" s="158"/>
      <c r="EM133" s="158"/>
      <c r="EN133" s="158"/>
      <c r="EO133" s="158"/>
      <c r="EP133" s="158"/>
      <c r="EQ133" s="158"/>
      <c r="ER133" s="158"/>
      <c r="ES133" s="158"/>
      <c r="ET133" s="158"/>
      <c r="EU133" s="158"/>
      <c r="EV133" s="158"/>
      <c r="EW133" s="158"/>
      <c r="EX133" s="158"/>
      <c r="EY133" s="158"/>
      <c r="EZ133" s="158"/>
      <c r="FA133" s="158"/>
      <c r="FB133" s="158"/>
      <c r="FC133" s="158"/>
      <c r="FD133" s="158"/>
      <c r="FE133" s="158"/>
      <c r="FF133" s="158"/>
      <c r="FG133" s="158"/>
      <c r="FH133" s="158"/>
      <c r="FI133" s="158"/>
      <c r="FJ133" s="158"/>
      <c r="FK133" s="158"/>
      <c r="FL133" s="158"/>
      <c r="FM133" s="158"/>
      <c r="FN133" s="158"/>
      <c r="FO133" s="158"/>
      <c r="FP133" s="158"/>
      <c r="FQ133" s="158"/>
      <c r="FR133" s="158"/>
      <c r="FS133" s="158"/>
      <c r="FT133" s="158"/>
      <c r="FU133" s="158"/>
      <c r="FV133" s="158"/>
      <c r="FW133" s="158"/>
      <c r="FX133" s="158"/>
      <c r="FY133" s="158"/>
      <c r="FZ133" s="158"/>
      <c r="GA133" s="158"/>
      <c r="GB133" s="158"/>
      <c r="GC133" s="158"/>
      <c r="GD133" s="158"/>
      <c r="GE133" s="158"/>
      <c r="GF133" s="158"/>
      <c r="GG133" s="158"/>
      <c r="GH133" s="158"/>
      <c r="GI133" s="158"/>
      <c r="GJ133" s="158"/>
      <c r="GK133" s="158"/>
      <c r="GL133" s="158"/>
      <c r="GM133" s="158"/>
      <c r="GN133" s="158"/>
      <c r="GO133" s="158"/>
      <c r="GP133" s="158"/>
      <c r="GQ133" s="158"/>
      <c r="GR133" s="158"/>
      <c r="GS133" s="158"/>
      <c r="GT133" s="158"/>
      <c r="GU133" s="158"/>
      <c r="GV133" s="158"/>
      <c r="GW133" s="158"/>
      <c r="GX133" s="158"/>
      <c r="GY133" s="158"/>
      <c r="GZ133" s="158"/>
      <c r="HA133" s="158"/>
      <c r="HB133" s="158"/>
      <c r="HC133" s="158"/>
      <c r="HD133" s="158"/>
      <c r="HE133" s="158"/>
      <c r="HF133" s="158"/>
      <c r="HG133" s="158"/>
      <c r="HH133" s="158"/>
      <c r="HI133" s="158"/>
      <c r="HJ133" s="158"/>
      <c r="HK133" s="158"/>
      <c r="HL133" s="158"/>
      <c r="HM133" s="158"/>
      <c r="HN133" s="158"/>
      <c r="HO133" s="158"/>
      <c r="HP133" s="158"/>
      <c r="HQ133" s="158"/>
      <c r="HR133" s="158"/>
      <c r="HS133" s="158"/>
      <c r="HT133" s="158"/>
      <c r="HU133" s="158"/>
      <c r="HV133" s="158"/>
      <c r="HW133" s="158"/>
      <c r="HX133" s="158"/>
      <c r="HY133" s="158"/>
      <c r="HZ133" s="158"/>
      <c r="IA133" s="158"/>
      <c r="IB133" s="158"/>
    </row>
    <row r="134" spans="1:236" x14ac:dyDescent="0.25">
      <c r="E134" s="221" t="s">
        <v>901</v>
      </c>
      <c r="F134" s="222"/>
      <c r="G134" s="223"/>
      <c r="H134" s="222"/>
      <c r="I134" s="223"/>
      <c r="J134" s="222"/>
      <c r="V134" s="109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58"/>
      <c r="CU134" s="158"/>
      <c r="CV134" s="158"/>
      <c r="CW134" s="158"/>
      <c r="CX134" s="158"/>
      <c r="CY134" s="158"/>
      <c r="CZ134" s="158"/>
      <c r="DA134" s="158"/>
      <c r="DB134" s="158"/>
      <c r="DC134" s="158"/>
      <c r="DD134" s="158"/>
      <c r="DE134" s="158"/>
      <c r="DF134" s="158"/>
      <c r="DG134" s="158"/>
      <c r="DH134" s="158"/>
      <c r="DI134" s="158"/>
      <c r="DJ134" s="158"/>
      <c r="DK134" s="158"/>
      <c r="DL134" s="158"/>
      <c r="DM134" s="158"/>
      <c r="DN134" s="158"/>
      <c r="DO134" s="158"/>
      <c r="DP134" s="158"/>
      <c r="DQ134" s="158"/>
      <c r="DR134" s="158"/>
      <c r="DS134" s="158"/>
      <c r="DT134" s="158"/>
      <c r="DU134" s="158"/>
      <c r="DV134" s="158"/>
      <c r="DW134" s="158"/>
      <c r="DX134" s="158"/>
      <c r="DY134" s="158"/>
      <c r="DZ134" s="158"/>
      <c r="EA134" s="158"/>
      <c r="EB134" s="158"/>
      <c r="EC134" s="158"/>
      <c r="ED134" s="158"/>
      <c r="EE134" s="158"/>
      <c r="EF134" s="158"/>
      <c r="EG134" s="158"/>
      <c r="EH134" s="158"/>
      <c r="EI134" s="158"/>
      <c r="EJ134" s="158"/>
      <c r="EK134" s="158"/>
      <c r="EL134" s="158"/>
      <c r="EM134" s="158"/>
      <c r="EN134" s="158"/>
      <c r="EO134" s="158"/>
      <c r="EP134" s="158"/>
      <c r="EQ134" s="158"/>
      <c r="ER134" s="158"/>
      <c r="ES134" s="158"/>
      <c r="ET134" s="158"/>
      <c r="EU134" s="158"/>
      <c r="EV134" s="158"/>
      <c r="EW134" s="158"/>
      <c r="EX134" s="158"/>
      <c r="EY134" s="158"/>
      <c r="EZ134" s="158"/>
      <c r="FA134" s="158"/>
      <c r="FB134" s="158"/>
      <c r="FC134" s="158"/>
      <c r="FD134" s="158"/>
      <c r="FE134" s="158"/>
      <c r="FF134" s="158"/>
      <c r="FG134" s="158"/>
      <c r="FH134" s="158"/>
      <c r="FI134" s="158"/>
      <c r="FJ134" s="158"/>
      <c r="FK134" s="158"/>
      <c r="FL134" s="158"/>
      <c r="FM134" s="158"/>
      <c r="FN134" s="158"/>
      <c r="FO134" s="158"/>
      <c r="FP134" s="158"/>
      <c r="FQ134" s="158"/>
      <c r="FR134" s="158"/>
      <c r="FS134" s="158"/>
      <c r="FT134" s="158"/>
      <c r="FU134" s="158"/>
      <c r="FV134" s="158"/>
      <c r="FW134" s="158"/>
      <c r="FX134" s="158"/>
      <c r="FY134" s="158"/>
      <c r="FZ134" s="158"/>
      <c r="GA134" s="158"/>
      <c r="GB134" s="158"/>
      <c r="GC134" s="158"/>
      <c r="GD134" s="158"/>
      <c r="GE134" s="158"/>
      <c r="GF134" s="158"/>
      <c r="GG134" s="158"/>
      <c r="GH134" s="158"/>
      <c r="GI134" s="158"/>
      <c r="GJ134" s="158"/>
      <c r="GK134" s="158"/>
      <c r="GL134" s="158"/>
      <c r="GM134" s="158"/>
      <c r="GN134" s="158"/>
      <c r="GO134" s="158"/>
      <c r="GP134" s="158"/>
      <c r="GQ134" s="158"/>
      <c r="GR134" s="158"/>
      <c r="GS134" s="158"/>
      <c r="GT134" s="158"/>
      <c r="GU134" s="158"/>
      <c r="GV134" s="158"/>
      <c r="GW134" s="158"/>
      <c r="GX134" s="158"/>
      <c r="GY134" s="158"/>
      <c r="GZ134" s="158"/>
      <c r="HA134" s="158"/>
      <c r="HB134" s="158"/>
      <c r="HC134" s="158"/>
      <c r="HD134" s="158"/>
      <c r="HE134" s="158"/>
      <c r="HF134" s="158"/>
      <c r="HG134" s="158"/>
      <c r="HH134" s="158"/>
      <c r="HI134" s="158"/>
      <c r="HJ134" s="158"/>
      <c r="HK134" s="158"/>
      <c r="HL134" s="158"/>
      <c r="HM134" s="158"/>
      <c r="HN134" s="158"/>
      <c r="HO134" s="158"/>
      <c r="HP134" s="158"/>
      <c r="HQ134" s="158"/>
      <c r="HR134" s="158"/>
      <c r="HS134" s="158"/>
      <c r="HT134" s="158"/>
      <c r="HU134" s="158"/>
      <c r="HV134" s="158"/>
      <c r="HW134" s="158"/>
      <c r="HX134" s="158"/>
      <c r="HY134" s="158"/>
      <c r="HZ134" s="158"/>
      <c r="IA134" s="158"/>
      <c r="IB134" s="158"/>
    </row>
    <row r="135" spans="1:236" x14ac:dyDescent="0.25">
      <c r="V135" s="109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58"/>
      <c r="CU135" s="158"/>
      <c r="CV135" s="158"/>
      <c r="CW135" s="158"/>
      <c r="CX135" s="158"/>
      <c r="CY135" s="158"/>
      <c r="CZ135" s="158"/>
      <c r="DA135" s="158"/>
      <c r="DB135" s="158"/>
      <c r="DC135" s="158"/>
      <c r="DD135" s="158"/>
      <c r="DE135" s="158"/>
      <c r="DF135" s="158"/>
      <c r="DG135" s="158"/>
      <c r="DH135" s="158"/>
      <c r="DI135" s="158"/>
      <c r="DJ135" s="158"/>
      <c r="DK135" s="158"/>
      <c r="DL135" s="158"/>
      <c r="DM135" s="158"/>
      <c r="DN135" s="158"/>
      <c r="DO135" s="158"/>
      <c r="DP135" s="158"/>
      <c r="DQ135" s="158"/>
      <c r="DR135" s="158"/>
      <c r="DS135" s="158"/>
      <c r="DT135" s="158"/>
      <c r="DU135" s="158"/>
      <c r="DV135" s="158"/>
      <c r="DW135" s="158"/>
      <c r="DX135" s="158"/>
      <c r="DY135" s="158"/>
      <c r="DZ135" s="158"/>
      <c r="EA135" s="158"/>
      <c r="EB135" s="158"/>
      <c r="EC135" s="158"/>
      <c r="ED135" s="158"/>
      <c r="EE135" s="158"/>
      <c r="EF135" s="158"/>
      <c r="EG135" s="158"/>
      <c r="EH135" s="158"/>
      <c r="EI135" s="158"/>
      <c r="EJ135" s="158"/>
      <c r="EK135" s="158"/>
      <c r="EL135" s="158"/>
      <c r="EM135" s="158"/>
      <c r="EN135" s="158"/>
      <c r="EO135" s="158"/>
      <c r="EP135" s="158"/>
      <c r="EQ135" s="158"/>
      <c r="ER135" s="158"/>
      <c r="ES135" s="158"/>
      <c r="ET135" s="158"/>
      <c r="EU135" s="158"/>
      <c r="EV135" s="158"/>
      <c r="EW135" s="158"/>
      <c r="EX135" s="158"/>
      <c r="EY135" s="158"/>
      <c r="EZ135" s="158"/>
      <c r="FA135" s="158"/>
      <c r="FB135" s="158"/>
      <c r="FC135" s="158"/>
      <c r="FD135" s="158"/>
      <c r="FE135" s="158"/>
      <c r="FF135" s="158"/>
      <c r="FG135" s="158"/>
      <c r="FH135" s="158"/>
      <c r="FI135" s="158"/>
      <c r="FJ135" s="158"/>
      <c r="FK135" s="158"/>
      <c r="FL135" s="158"/>
      <c r="FM135" s="158"/>
      <c r="FN135" s="158"/>
      <c r="FO135" s="158"/>
      <c r="FP135" s="158"/>
      <c r="FQ135" s="158"/>
      <c r="FR135" s="158"/>
      <c r="FS135" s="158"/>
      <c r="FT135" s="158"/>
      <c r="FU135" s="158"/>
      <c r="FV135" s="158"/>
      <c r="FW135" s="158"/>
      <c r="FX135" s="158"/>
      <c r="FY135" s="158"/>
      <c r="FZ135" s="158"/>
      <c r="GA135" s="158"/>
      <c r="GB135" s="158"/>
      <c r="GC135" s="158"/>
      <c r="GD135" s="158"/>
      <c r="GE135" s="158"/>
      <c r="GF135" s="158"/>
      <c r="GG135" s="158"/>
      <c r="GH135" s="158"/>
      <c r="GI135" s="158"/>
      <c r="GJ135" s="158"/>
      <c r="GK135" s="158"/>
      <c r="GL135" s="158"/>
      <c r="GM135" s="158"/>
      <c r="GN135" s="158"/>
      <c r="GO135" s="158"/>
      <c r="GP135" s="158"/>
      <c r="GQ135" s="158"/>
      <c r="GR135" s="158"/>
      <c r="GS135" s="158"/>
      <c r="GT135" s="158"/>
      <c r="GU135" s="158"/>
      <c r="GV135" s="158"/>
      <c r="GW135" s="158"/>
      <c r="GX135" s="158"/>
      <c r="GY135" s="158"/>
      <c r="GZ135" s="158"/>
      <c r="HA135" s="158"/>
      <c r="HB135" s="158"/>
      <c r="HC135" s="158"/>
      <c r="HD135" s="158"/>
      <c r="HE135" s="158"/>
      <c r="HF135" s="158"/>
      <c r="HG135" s="158"/>
      <c r="HH135" s="158"/>
      <c r="HI135" s="158"/>
      <c r="HJ135" s="158"/>
      <c r="HK135" s="158"/>
      <c r="HL135" s="158"/>
      <c r="HM135" s="158"/>
      <c r="HN135" s="158"/>
      <c r="HO135" s="158"/>
      <c r="HP135" s="158"/>
      <c r="HQ135" s="158"/>
      <c r="HR135" s="158"/>
      <c r="HS135" s="158"/>
      <c r="HT135" s="158"/>
      <c r="HU135" s="158"/>
      <c r="HV135" s="158"/>
      <c r="HW135" s="158"/>
      <c r="HX135" s="158"/>
      <c r="HY135" s="158"/>
      <c r="HZ135" s="158"/>
      <c r="IA135" s="158"/>
      <c r="IB135" s="158"/>
    </row>
    <row r="136" spans="1:236" x14ac:dyDescent="0.25">
      <c r="V136" s="109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58"/>
      <c r="CU136" s="158"/>
      <c r="CV136" s="158"/>
      <c r="CW136" s="158"/>
      <c r="CX136" s="158"/>
      <c r="CY136" s="158"/>
      <c r="CZ136" s="158"/>
      <c r="DA136" s="158"/>
      <c r="DB136" s="158"/>
      <c r="DC136" s="158"/>
      <c r="DD136" s="158"/>
      <c r="DE136" s="158"/>
      <c r="DF136" s="158"/>
      <c r="DG136" s="158"/>
      <c r="DH136" s="158"/>
      <c r="DI136" s="158"/>
      <c r="DJ136" s="158"/>
      <c r="DK136" s="158"/>
      <c r="DL136" s="158"/>
      <c r="DM136" s="158"/>
      <c r="DN136" s="158"/>
      <c r="DO136" s="158"/>
      <c r="DP136" s="158"/>
      <c r="DQ136" s="158"/>
      <c r="DR136" s="158"/>
      <c r="DS136" s="158"/>
      <c r="DT136" s="158"/>
      <c r="DU136" s="158"/>
      <c r="DV136" s="158"/>
      <c r="DW136" s="158"/>
      <c r="DX136" s="158"/>
      <c r="DY136" s="158"/>
      <c r="DZ136" s="158"/>
      <c r="EA136" s="158"/>
      <c r="EB136" s="158"/>
      <c r="EC136" s="158"/>
      <c r="ED136" s="158"/>
      <c r="EE136" s="158"/>
      <c r="EF136" s="158"/>
      <c r="EG136" s="158"/>
      <c r="EH136" s="158"/>
      <c r="EI136" s="158"/>
      <c r="EJ136" s="158"/>
      <c r="EK136" s="158"/>
      <c r="EL136" s="158"/>
      <c r="EM136" s="158"/>
      <c r="EN136" s="158"/>
      <c r="EO136" s="158"/>
      <c r="EP136" s="158"/>
      <c r="EQ136" s="158"/>
      <c r="ER136" s="158"/>
      <c r="ES136" s="158"/>
      <c r="ET136" s="158"/>
      <c r="EU136" s="158"/>
      <c r="EV136" s="158"/>
      <c r="EW136" s="158"/>
      <c r="EX136" s="158"/>
      <c r="EY136" s="158"/>
      <c r="EZ136" s="158"/>
      <c r="FA136" s="158"/>
      <c r="FB136" s="158"/>
      <c r="FC136" s="158"/>
      <c r="FD136" s="158"/>
      <c r="FE136" s="158"/>
      <c r="FF136" s="158"/>
      <c r="FG136" s="158"/>
      <c r="FH136" s="158"/>
      <c r="FI136" s="158"/>
      <c r="FJ136" s="158"/>
      <c r="FK136" s="158"/>
      <c r="FL136" s="158"/>
      <c r="FM136" s="158"/>
      <c r="FN136" s="158"/>
      <c r="FO136" s="158"/>
      <c r="FP136" s="158"/>
      <c r="FQ136" s="158"/>
      <c r="FR136" s="158"/>
      <c r="FS136" s="158"/>
      <c r="FT136" s="158"/>
      <c r="FU136" s="158"/>
      <c r="FV136" s="158"/>
      <c r="FW136" s="158"/>
      <c r="FX136" s="158"/>
      <c r="FY136" s="158"/>
      <c r="FZ136" s="158"/>
      <c r="GA136" s="158"/>
      <c r="GB136" s="158"/>
      <c r="GC136" s="158"/>
      <c r="GD136" s="158"/>
      <c r="GE136" s="158"/>
      <c r="GF136" s="158"/>
      <c r="GG136" s="158"/>
      <c r="GH136" s="158"/>
      <c r="GI136" s="158"/>
      <c r="GJ136" s="158"/>
      <c r="GK136" s="158"/>
      <c r="GL136" s="158"/>
      <c r="GM136" s="158"/>
      <c r="GN136" s="158"/>
      <c r="GO136" s="158"/>
      <c r="GP136" s="158"/>
      <c r="GQ136" s="158"/>
      <c r="GR136" s="158"/>
      <c r="GS136" s="158"/>
      <c r="GT136" s="158"/>
      <c r="GU136" s="158"/>
      <c r="GV136" s="158"/>
      <c r="GW136" s="158"/>
      <c r="GX136" s="158"/>
      <c r="GY136" s="158"/>
      <c r="GZ136" s="158"/>
      <c r="HA136" s="158"/>
      <c r="HB136" s="158"/>
      <c r="HC136" s="158"/>
      <c r="HD136" s="158"/>
      <c r="HE136" s="158"/>
      <c r="HF136" s="158"/>
      <c r="HG136" s="158"/>
      <c r="HH136" s="158"/>
      <c r="HI136" s="158"/>
      <c r="HJ136" s="158"/>
      <c r="HK136" s="158"/>
      <c r="HL136" s="158"/>
      <c r="HM136" s="158"/>
      <c r="HN136" s="158"/>
      <c r="HO136" s="158"/>
      <c r="HP136" s="158"/>
      <c r="HQ136" s="158"/>
      <c r="HR136" s="158"/>
      <c r="HS136" s="158"/>
      <c r="HT136" s="158"/>
      <c r="HU136" s="158"/>
      <c r="HV136" s="158"/>
      <c r="HW136" s="158"/>
      <c r="HX136" s="158"/>
      <c r="HY136" s="158"/>
      <c r="HZ136" s="158"/>
      <c r="IA136" s="158"/>
      <c r="IB136" s="158"/>
    </row>
    <row r="137" spans="1:236" x14ac:dyDescent="0.25">
      <c r="V137" s="109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58"/>
      <c r="CU137" s="158"/>
      <c r="CV137" s="158"/>
      <c r="CW137" s="158"/>
      <c r="CX137" s="158"/>
      <c r="CY137" s="158"/>
      <c r="CZ137" s="158"/>
      <c r="DA137" s="158"/>
      <c r="DB137" s="158"/>
      <c r="DC137" s="158"/>
      <c r="DD137" s="158"/>
      <c r="DE137" s="158"/>
      <c r="DF137" s="158"/>
      <c r="DG137" s="158"/>
      <c r="DH137" s="158"/>
      <c r="DI137" s="158"/>
      <c r="DJ137" s="158"/>
      <c r="DK137" s="158"/>
      <c r="DL137" s="158"/>
      <c r="DM137" s="158"/>
      <c r="DN137" s="158"/>
      <c r="DO137" s="158"/>
      <c r="DP137" s="158"/>
      <c r="DQ137" s="158"/>
      <c r="DR137" s="158"/>
      <c r="DS137" s="158"/>
      <c r="DT137" s="158"/>
      <c r="DU137" s="158"/>
      <c r="DV137" s="158"/>
      <c r="DW137" s="158"/>
      <c r="DX137" s="158"/>
      <c r="DY137" s="158"/>
      <c r="DZ137" s="158"/>
      <c r="EA137" s="158"/>
      <c r="EB137" s="158"/>
      <c r="EC137" s="158"/>
      <c r="ED137" s="158"/>
      <c r="EE137" s="158"/>
      <c r="EF137" s="158"/>
      <c r="EG137" s="158"/>
      <c r="EH137" s="158"/>
      <c r="EI137" s="158"/>
      <c r="EJ137" s="158"/>
      <c r="EK137" s="158"/>
      <c r="EL137" s="158"/>
      <c r="EM137" s="158"/>
      <c r="EN137" s="158"/>
      <c r="EO137" s="158"/>
      <c r="EP137" s="158"/>
      <c r="EQ137" s="158"/>
      <c r="ER137" s="158"/>
      <c r="ES137" s="158"/>
      <c r="ET137" s="158"/>
      <c r="EU137" s="158"/>
      <c r="EV137" s="158"/>
      <c r="EW137" s="158"/>
      <c r="EX137" s="158"/>
      <c r="EY137" s="158"/>
      <c r="EZ137" s="158"/>
      <c r="FA137" s="158"/>
      <c r="FB137" s="158"/>
      <c r="FC137" s="158"/>
      <c r="FD137" s="158"/>
      <c r="FE137" s="158"/>
      <c r="FF137" s="158"/>
      <c r="FG137" s="158"/>
      <c r="FH137" s="158"/>
      <c r="FI137" s="158"/>
      <c r="FJ137" s="158"/>
      <c r="FK137" s="158"/>
      <c r="FL137" s="158"/>
      <c r="FM137" s="158"/>
      <c r="FN137" s="158"/>
      <c r="FO137" s="158"/>
      <c r="FP137" s="158"/>
      <c r="FQ137" s="158"/>
      <c r="FR137" s="158"/>
      <c r="FS137" s="158"/>
      <c r="FT137" s="158"/>
      <c r="FU137" s="158"/>
      <c r="FV137" s="158"/>
      <c r="FW137" s="158"/>
      <c r="FX137" s="158"/>
      <c r="FY137" s="158"/>
      <c r="FZ137" s="158"/>
      <c r="GA137" s="158"/>
      <c r="GB137" s="158"/>
      <c r="GC137" s="158"/>
      <c r="GD137" s="158"/>
      <c r="GE137" s="158"/>
      <c r="GF137" s="158"/>
      <c r="GG137" s="158"/>
      <c r="GH137" s="158"/>
      <c r="GI137" s="158"/>
      <c r="GJ137" s="158"/>
      <c r="GK137" s="158"/>
      <c r="GL137" s="158"/>
      <c r="GM137" s="158"/>
      <c r="GN137" s="158"/>
      <c r="GO137" s="158"/>
      <c r="GP137" s="158"/>
      <c r="GQ137" s="158"/>
      <c r="GR137" s="158"/>
      <c r="GS137" s="158"/>
      <c r="GT137" s="158"/>
      <c r="GU137" s="158"/>
      <c r="GV137" s="158"/>
      <c r="GW137" s="158"/>
      <c r="GX137" s="158"/>
      <c r="GY137" s="158"/>
      <c r="GZ137" s="158"/>
      <c r="HA137" s="158"/>
      <c r="HB137" s="158"/>
      <c r="HC137" s="158"/>
      <c r="HD137" s="158"/>
      <c r="HE137" s="158"/>
      <c r="HF137" s="158"/>
      <c r="HG137" s="158"/>
      <c r="HH137" s="158"/>
      <c r="HI137" s="158"/>
      <c r="HJ137" s="158"/>
      <c r="HK137" s="158"/>
      <c r="HL137" s="158"/>
      <c r="HM137" s="158"/>
      <c r="HN137" s="158"/>
      <c r="HO137" s="158"/>
      <c r="HP137" s="158"/>
      <c r="HQ137" s="158"/>
      <c r="HR137" s="158"/>
      <c r="HS137" s="158"/>
      <c r="HT137" s="158"/>
      <c r="HU137" s="158"/>
      <c r="HV137" s="158"/>
      <c r="HW137" s="158"/>
      <c r="HX137" s="158"/>
      <c r="HY137" s="158"/>
      <c r="HZ137" s="158"/>
      <c r="IA137" s="158"/>
      <c r="IB137" s="158"/>
    </row>
    <row r="138" spans="1:236" x14ac:dyDescent="0.25">
      <c r="V138" s="109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58"/>
      <c r="CU138" s="158"/>
      <c r="CV138" s="158"/>
      <c r="CW138" s="158"/>
      <c r="CX138" s="158"/>
      <c r="CY138" s="158"/>
      <c r="CZ138" s="158"/>
      <c r="DA138" s="158"/>
      <c r="DB138" s="158"/>
      <c r="DC138" s="158"/>
      <c r="DD138" s="158"/>
      <c r="DE138" s="158"/>
      <c r="DF138" s="158"/>
      <c r="DG138" s="158"/>
      <c r="DH138" s="158"/>
      <c r="DI138" s="158"/>
      <c r="DJ138" s="158"/>
      <c r="DK138" s="158"/>
      <c r="DL138" s="158"/>
      <c r="DM138" s="158"/>
      <c r="DN138" s="158"/>
      <c r="DO138" s="158"/>
      <c r="DP138" s="158"/>
      <c r="DQ138" s="158"/>
      <c r="DR138" s="158"/>
      <c r="DS138" s="158"/>
      <c r="DT138" s="158"/>
      <c r="DU138" s="158"/>
      <c r="DV138" s="158"/>
      <c r="DW138" s="158"/>
      <c r="DX138" s="158"/>
      <c r="DY138" s="158"/>
      <c r="DZ138" s="158"/>
      <c r="EA138" s="158"/>
      <c r="EB138" s="158"/>
      <c r="EC138" s="158"/>
      <c r="ED138" s="158"/>
      <c r="EE138" s="158"/>
      <c r="EF138" s="158"/>
      <c r="EG138" s="158"/>
      <c r="EH138" s="158"/>
      <c r="EI138" s="158"/>
      <c r="EJ138" s="158"/>
      <c r="EK138" s="158"/>
      <c r="EL138" s="158"/>
      <c r="EM138" s="158"/>
      <c r="EN138" s="158"/>
      <c r="EO138" s="158"/>
      <c r="EP138" s="158"/>
      <c r="EQ138" s="158"/>
      <c r="ER138" s="158"/>
      <c r="ES138" s="158"/>
      <c r="ET138" s="158"/>
      <c r="EU138" s="158"/>
      <c r="EV138" s="158"/>
      <c r="EW138" s="158"/>
      <c r="EX138" s="158"/>
      <c r="EY138" s="158"/>
      <c r="EZ138" s="158"/>
      <c r="FA138" s="158"/>
      <c r="FB138" s="158"/>
      <c r="FC138" s="158"/>
      <c r="FD138" s="158"/>
      <c r="FE138" s="158"/>
      <c r="FF138" s="158"/>
      <c r="FG138" s="158"/>
      <c r="FH138" s="158"/>
      <c r="FI138" s="158"/>
      <c r="FJ138" s="158"/>
      <c r="FK138" s="158"/>
      <c r="FL138" s="158"/>
      <c r="FM138" s="158"/>
      <c r="FN138" s="158"/>
      <c r="FO138" s="158"/>
      <c r="FP138" s="158"/>
      <c r="FQ138" s="158"/>
      <c r="FR138" s="158"/>
      <c r="FS138" s="158"/>
      <c r="FT138" s="158"/>
      <c r="FU138" s="158"/>
      <c r="FV138" s="158"/>
      <c r="FW138" s="158"/>
      <c r="FX138" s="158"/>
      <c r="FY138" s="158"/>
      <c r="FZ138" s="158"/>
      <c r="GA138" s="158"/>
      <c r="GB138" s="158"/>
      <c r="GC138" s="158"/>
      <c r="GD138" s="158"/>
      <c r="GE138" s="158"/>
      <c r="GF138" s="158"/>
      <c r="GG138" s="158"/>
      <c r="GH138" s="158"/>
      <c r="GI138" s="158"/>
      <c r="GJ138" s="158"/>
      <c r="GK138" s="158"/>
      <c r="GL138" s="158"/>
      <c r="GM138" s="158"/>
      <c r="GN138" s="158"/>
      <c r="GO138" s="158"/>
      <c r="GP138" s="158"/>
      <c r="GQ138" s="158"/>
      <c r="GR138" s="158"/>
      <c r="GS138" s="158"/>
      <c r="GT138" s="158"/>
      <c r="GU138" s="158"/>
      <c r="GV138" s="158"/>
      <c r="GW138" s="158"/>
      <c r="GX138" s="158"/>
      <c r="GY138" s="158"/>
      <c r="GZ138" s="158"/>
      <c r="HA138" s="158"/>
      <c r="HB138" s="158"/>
      <c r="HC138" s="158"/>
      <c r="HD138" s="158"/>
      <c r="HE138" s="158"/>
      <c r="HF138" s="158"/>
      <c r="HG138" s="158"/>
      <c r="HH138" s="158"/>
      <c r="HI138" s="158"/>
      <c r="HJ138" s="158"/>
      <c r="HK138" s="158"/>
      <c r="HL138" s="158"/>
      <c r="HM138" s="158"/>
      <c r="HN138" s="158"/>
      <c r="HO138" s="158"/>
      <c r="HP138" s="158"/>
      <c r="HQ138" s="158"/>
      <c r="HR138" s="158"/>
      <c r="HS138" s="158"/>
      <c r="HT138" s="158"/>
      <c r="HU138" s="158"/>
      <c r="HV138" s="158"/>
      <c r="HW138" s="158"/>
      <c r="HX138" s="158"/>
      <c r="HY138" s="158"/>
      <c r="HZ138" s="158"/>
      <c r="IA138" s="158"/>
      <c r="IB138" s="158"/>
    </row>
    <row r="139" spans="1:236" x14ac:dyDescent="0.25">
      <c r="V139" s="109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58"/>
      <c r="CU139" s="158"/>
      <c r="CV139" s="158"/>
      <c r="CW139" s="158"/>
      <c r="CX139" s="158"/>
      <c r="CY139" s="158"/>
      <c r="CZ139" s="158"/>
      <c r="DA139" s="158"/>
      <c r="DB139" s="158"/>
      <c r="DC139" s="158"/>
      <c r="DD139" s="158"/>
      <c r="DE139" s="158"/>
      <c r="DF139" s="158"/>
      <c r="DG139" s="158"/>
      <c r="DH139" s="158"/>
      <c r="DI139" s="158"/>
      <c r="DJ139" s="158"/>
      <c r="DK139" s="158"/>
      <c r="DL139" s="158"/>
      <c r="DM139" s="158"/>
      <c r="DN139" s="158"/>
      <c r="DO139" s="158"/>
      <c r="DP139" s="158"/>
      <c r="DQ139" s="158"/>
      <c r="DR139" s="158"/>
      <c r="DS139" s="158"/>
      <c r="DT139" s="158"/>
      <c r="DU139" s="158"/>
      <c r="DV139" s="158"/>
      <c r="DW139" s="158"/>
      <c r="DX139" s="158"/>
      <c r="DY139" s="158"/>
      <c r="DZ139" s="158"/>
      <c r="EA139" s="158"/>
      <c r="EB139" s="158"/>
      <c r="EC139" s="158"/>
      <c r="ED139" s="158"/>
      <c r="EE139" s="158"/>
      <c r="EF139" s="158"/>
      <c r="EG139" s="158"/>
      <c r="EH139" s="158"/>
      <c r="EI139" s="158"/>
      <c r="EJ139" s="158"/>
      <c r="EK139" s="158"/>
      <c r="EL139" s="158"/>
      <c r="EM139" s="158"/>
      <c r="EN139" s="158"/>
      <c r="EO139" s="158"/>
      <c r="EP139" s="158"/>
      <c r="EQ139" s="158"/>
      <c r="ER139" s="158"/>
      <c r="ES139" s="158"/>
      <c r="ET139" s="158"/>
      <c r="EU139" s="158"/>
      <c r="EV139" s="158"/>
      <c r="EW139" s="158"/>
      <c r="EX139" s="158"/>
      <c r="EY139" s="158"/>
      <c r="EZ139" s="158"/>
      <c r="FA139" s="158"/>
      <c r="FB139" s="158"/>
      <c r="FC139" s="158"/>
      <c r="FD139" s="158"/>
      <c r="FE139" s="158"/>
      <c r="FF139" s="158"/>
      <c r="FG139" s="158"/>
      <c r="FH139" s="158"/>
      <c r="FI139" s="158"/>
      <c r="FJ139" s="158"/>
      <c r="FK139" s="158"/>
      <c r="FL139" s="158"/>
      <c r="FM139" s="158"/>
      <c r="FN139" s="158"/>
      <c r="FO139" s="158"/>
      <c r="FP139" s="158"/>
      <c r="FQ139" s="158"/>
      <c r="FR139" s="158"/>
      <c r="FS139" s="158"/>
      <c r="FT139" s="158"/>
      <c r="FU139" s="158"/>
      <c r="FV139" s="158"/>
      <c r="FW139" s="158"/>
      <c r="FX139" s="158"/>
      <c r="FY139" s="158"/>
      <c r="FZ139" s="158"/>
      <c r="GA139" s="158"/>
      <c r="GB139" s="158"/>
      <c r="GC139" s="158"/>
      <c r="GD139" s="158"/>
      <c r="GE139" s="158"/>
      <c r="GF139" s="158"/>
      <c r="GG139" s="158"/>
      <c r="GH139" s="158"/>
      <c r="GI139" s="158"/>
      <c r="GJ139" s="158"/>
      <c r="GK139" s="158"/>
      <c r="GL139" s="158"/>
      <c r="GM139" s="158"/>
      <c r="GN139" s="158"/>
      <c r="GO139" s="158"/>
      <c r="GP139" s="158"/>
      <c r="GQ139" s="158"/>
      <c r="GR139" s="158"/>
      <c r="GS139" s="158"/>
      <c r="GT139" s="158"/>
      <c r="GU139" s="158"/>
      <c r="GV139" s="158"/>
      <c r="GW139" s="158"/>
      <c r="GX139" s="158"/>
      <c r="GY139" s="158"/>
      <c r="GZ139" s="158"/>
      <c r="HA139" s="158"/>
      <c r="HB139" s="158"/>
      <c r="HC139" s="158"/>
      <c r="HD139" s="158"/>
      <c r="HE139" s="158"/>
      <c r="HF139" s="158"/>
      <c r="HG139" s="158"/>
      <c r="HH139" s="158"/>
      <c r="HI139" s="158"/>
      <c r="HJ139" s="158"/>
      <c r="HK139" s="158"/>
      <c r="HL139" s="158"/>
      <c r="HM139" s="158"/>
      <c r="HN139" s="158"/>
      <c r="HO139" s="158"/>
      <c r="HP139" s="158"/>
      <c r="HQ139" s="158"/>
      <c r="HR139" s="158"/>
      <c r="HS139" s="158"/>
      <c r="HT139" s="158"/>
      <c r="HU139" s="158"/>
      <c r="HV139" s="158"/>
      <c r="HW139" s="158"/>
      <c r="HX139" s="158"/>
      <c r="HY139" s="158"/>
      <c r="HZ139" s="158"/>
      <c r="IA139" s="158"/>
      <c r="IB139" s="158"/>
    </row>
    <row r="140" spans="1:236" x14ac:dyDescent="0.25">
      <c r="V140" s="109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58"/>
      <c r="CU140" s="158"/>
      <c r="CV140" s="158"/>
      <c r="CW140" s="158"/>
      <c r="CX140" s="158"/>
      <c r="CY140" s="158"/>
      <c r="CZ140" s="158"/>
      <c r="DA140" s="158"/>
      <c r="DB140" s="158"/>
      <c r="DC140" s="158"/>
      <c r="DD140" s="158"/>
      <c r="DE140" s="158"/>
      <c r="DF140" s="158"/>
      <c r="DG140" s="158"/>
      <c r="DH140" s="158"/>
      <c r="DI140" s="158"/>
      <c r="DJ140" s="158"/>
      <c r="DK140" s="158"/>
      <c r="DL140" s="158"/>
      <c r="DM140" s="158"/>
      <c r="DN140" s="158"/>
      <c r="DO140" s="158"/>
      <c r="DP140" s="158"/>
      <c r="DQ140" s="158"/>
      <c r="DR140" s="158"/>
      <c r="DS140" s="158"/>
      <c r="DT140" s="158"/>
      <c r="DU140" s="158"/>
      <c r="DV140" s="158"/>
      <c r="DW140" s="158"/>
      <c r="DX140" s="158"/>
      <c r="DY140" s="158"/>
      <c r="DZ140" s="158"/>
      <c r="EA140" s="158"/>
      <c r="EB140" s="158"/>
      <c r="EC140" s="158"/>
      <c r="ED140" s="158"/>
      <c r="EE140" s="158"/>
      <c r="EF140" s="158"/>
      <c r="EG140" s="158"/>
      <c r="EH140" s="158"/>
      <c r="EI140" s="158"/>
      <c r="EJ140" s="158"/>
      <c r="EK140" s="158"/>
      <c r="EL140" s="158"/>
      <c r="EM140" s="158"/>
      <c r="EN140" s="158"/>
      <c r="EO140" s="158"/>
      <c r="EP140" s="158"/>
      <c r="EQ140" s="158"/>
      <c r="ER140" s="158"/>
      <c r="ES140" s="158"/>
      <c r="ET140" s="158"/>
      <c r="EU140" s="158"/>
      <c r="EV140" s="158"/>
      <c r="EW140" s="158"/>
      <c r="EX140" s="158"/>
      <c r="EY140" s="158"/>
      <c r="EZ140" s="158"/>
      <c r="FA140" s="158"/>
      <c r="FB140" s="158"/>
      <c r="FC140" s="158"/>
      <c r="FD140" s="158"/>
      <c r="FE140" s="158"/>
      <c r="FF140" s="158"/>
      <c r="FG140" s="158"/>
      <c r="FH140" s="158"/>
      <c r="FI140" s="158"/>
      <c r="FJ140" s="158"/>
      <c r="FK140" s="158"/>
      <c r="FL140" s="158"/>
      <c r="FM140" s="158"/>
      <c r="FN140" s="158"/>
      <c r="FO140" s="158"/>
      <c r="FP140" s="158"/>
      <c r="FQ140" s="158"/>
      <c r="FR140" s="158"/>
      <c r="FS140" s="158"/>
      <c r="FT140" s="158"/>
      <c r="FU140" s="158"/>
      <c r="FV140" s="158"/>
      <c r="FW140" s="158"/>
      <c r="FX140" s="158"/>
      <c r="FY140" s="158"/>
      <c r="FZ140" s="158"/>
      <c r="GA140" s="158"/>
      <c r="GB140" s="158"/>
      <c r="GC140" s="158"/>
      <c r="GD140" s="158"/>
      <c r="GE140" s="158"/>
      <c r="GF140" s="158"/>
      <c r="GG140" s="158"/>
      <c r="GH140" s="158"/>
      <c r="GI140" s="158"/>
      <c r="GJ140" s="158"/>
      <c r="GK140" s="158"/>
      <c r="GL140" s="158"/>
      <c r="GM140" s="158"/>
      <c r="GN140" s="158"/>
      <c r="GO140" s="158"/>
      <c r="GP140" s="158"/>
      <c r="GQ140" s="158"/>
      <c r="GR140" s="158"/>
      <c r="GS140" s="158"/>
      <c r="GT140" s="158"/>
      <c r="GU140" s="158"/>
      <c r="GV140" s="158"/>
      <c r="GW140" s="158"/>
      <c r="GX140" s="158"/>
      <c r="GY140" s="158"/>
      <c r="GZ140" s="158"/>
      <c r="HA140" s="158"/>
      <c r="HB140" s="158"/>
      <c r="HC140" s="158"/>
      <c r="HD140" s="158"/>
      <c r="HE140" s="158"/>
      <c r="HF140" s="158"/>
      <c r="HG140" s="158"/>
      <c r="HH140" s="158"/>
      <c r="HI140" s="158"/>
      <c r="HJ140" s="158"/>
      <c r="HK140" s="158"/>
      <c r="HL140" s="158"/>
      <c r="HM140" s="158"/>
      <c r="HN140" s="158"/>
      <c r="HO140" s="158"/>
      <c r="HP140" s="158"/>
      <c r="HQ140" s="158"/>
      <c r="HR140" s="158"/>
      <c r="HS140" s="158"/>
      <c r="HT140" s="158"/>
      <c r="HU140" s="158"/>
      <c r="HV140" s="158"/>
      <c r="HW140" s="158"/>
      <c r="HX140" s="158"/>
      <c r="HY140" s="158"/>
      <c r="HZ140" s="158"/>
      <c r="IA140" s="158"/>
      <c r="IB140" s="158"/>
    </row>
    <row r="141" spans="1:236" x14ac:dyDescent="0.25">
      <c r="V141" s="109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58"/>
      <c r="CU141" s="158"/>
      <c r="CV141" s="158"/>
      <c r="CW141" s="158"/>
      <c r="CX141" s="158"/>
      <c r="CY141" s="158"/>
      <c r="CZ141" s="158"/>
      <c r="DA141" s="158"/>
      <c r="DB141" s="158"/>
      <c r="DC141" s="158"/>
      <c r="DD141" s="158"/>
      <c r="DE141" s="158"/>
      <c r="DF141" s="158"/>
      <c r="DG141" s="158"/>
      <c r="DH141" s="158"/>
      <c r="DI141" s="158"/>
      <c r="DJ141" s="158"/>
      <c r="DK141" s="158"/>
      <c r="DL141" s="158"/>
      <c r="DM141" s="158"/>
      <c r="DN141" s="158"/>
      <c r="DO141" s="158"/>
      <c r="DP141" s="158"/>
      <c r="DQ141" s="158"/>
      <c r="DR141" s="158"/>
      <c r="DS141" s="158"/>
      <c r="DT141" s="158"/>
      <c r="DU141" s="158"/>
      <c r="DV141" s="158"/>
      <c r="DW141" s="158"/>
      <c r="DX141" s="158"/>
      <c r="DY141" s="158"/>
      <c r="DZ141" s="158"/>
      <c r="EA141" s="158"/>
      <c r="EB141" s="158"/>
      <c r="EC141" s="158"/>
      <c r="ED141" s="158"/>
      <c r="EE141" s="158"/>
      <c r="EF141" s="158"/>
      <c r="EG141" s="158"/>
      <c r="EH141" s="158"/>
      <c r="EI141" s="158"/>
      <c r="EJ141" s="158"/>
      <c r="EK141" s="158"/>
      <c r="EL141" s="158"/>
      <c r="EM141" s="158"/>
      <c r="EN141" s="158"/>
      <c r="EO141" s="158"/>
      <c r="EP141" s="158"/>
      <c r="EQ141" s="158"/>
      <c r="ER141" s="158"/>
      <c r="ES141" s="158"/>
      <c r="ET141" s="158"/>
      <c r="EU141" s="158"/>
      <c r="EV141" s="158"/>
      <c r="EW141" s="158"/>
      <c r="EX141" s="158"/>
      <c r="EY141" s="158"/>
      <c r="EZ141" s="158"/>
      <c r="FA141" s="158"/>
      <c r="FB141" s="158"/>
      <c r="FC141" s="158"/>
      <c r="FD141" s="158"/>
      <c r="FE141" s="158"/>
      <c r="FF141" s="158"/>
      <c r="FG141" s="158"/>
      <c r="FH141" s="158"/>
      <c r="FI141" s="158"/>
      <c r="FJ141" s="158"/>
      <c r="FK141" s="158"/>
      <c r="FL141" s="158"/>
      <c r="FM141" s="158"/>
      <c r="FN141" s="158"/>
      <c r="FO141" s="158"/>
      <c r="FP141" s="158"/>
      <c r="FQ141" s="158"/>
      <c r="FR141" s="158"/>
      <c r="FS141" s="158"/>
      <c r="FT141" s="158"/>
      <c r="FU141" s="158"/>
      <c r="FV141" s="158"/>
      <c r="FW141" s="158"/>
      <c r="FX141" s="158"/>
      <c r="FY141" s="158"/>
      <c r="FZ141" s="158"/>
      <c r="GA141" s="158"/>
      <c r="GB141" s="158"/>
      <c r="GC141" s="158"/>
      <c r="GD141" s="158"/>
      <c r="GE141" s="158"/>
      <c r="GF141" s="158"/>
      <c r="GG141" s="158"/>
      <c r="GH141" s="158"/>
      <c r="GI141" s="158"/>
      <c r="GJ141" s="158"/>
      <c r="GK141" s="158"/>
      <c r="GL141" s="158"/>
      <c r="GM141" s="158"/>
      <c r="GN141" s="158"/>
      <c r="GO141" s="158"/>
      <c r="GP141" s="158"/>
      <c r="GQ141" s="158"/>
      <c r="GR141" s="158"/>
      <c r="GS141" s="158"/>
      <c r="GT141" s="158"/>
      <c r="GU141" s="158"/>
      <c r="GV141" s="158"/>
      <c r="GW141" s="158"/>
      <c r="GX141" s="158"/>
      <c r="GY141" s="158"/>
      <c r="GZ141" s="158"/>
      <c r="HA141" s="158"/>
      <c r="HB141" s="158"/>
      <c r="HC141" s="158"/>
      <c r="HD141" s="158"/>
      <c r="HE141" s="158"/>
      <c r="HF141" s="158"/>
      <c r="HG141" s="158"/>
      <c r="HH141" s="158"/>
      <c r="HI141" s="158"/>
      <c r="HJ141" s="158"/>
      <c r="HK141" s="158"/>
      <c r="HL141" s="158"/>
      <c r="HM141" s="158"/>
      <c r="HN141" s="158"/>
      <c r="HO141" s="158"/>
      <c r="HP141" s="158"/>
      <c r="HQ141" s="158"/>
      <c r="HR141" s="158"/>
      <c r="HS141" s="158"/>
      <c r="HT141" s="158"/>
      <c r="HU141" s="158"/>
      <c r="HV141" s="158"/>
      <c r="HW141" s="158"/>
      <c r="HX141" s="158"/>
      <c r="HY141" s="158"/>
      <c r="HZ141" s="158"/>
      <c r="IA141" s="158"/>
      <c r="IB141" s="158"/>
    </row>
    <row r="142" spans="1:236" x14ac:dyDescent="0.25">
      <c r="V142" s="109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58"/>
      <c r="CU142" s="158"/>
      <c r="CV142" s="158"/>
      <c r="CW142" s="158"/>
      <c r="CX142" s="158"/>
      <c r="CY142" s="158"/>
      <c r="CZ142" s="158"/>
      <c r="DA142" s="158"/>
      <c r="DB142" s="158"/>
      <c r="DC142" s="158"/>
      <c r="DD142" s="158"/>
      <c r="DE142" s="158"/>
      <c r="DF142" s="158"/>
      <c r="DG142" s="158"/>
      <c r="DH142" s="158"/>
      <c r="DI142" s="158"/>
      <c r="DJ142" s="158"/>
      <c r="DK142" s="158"/>
      <c r="DL142" s="158"/>
      <c r="DM142" s="158"/>
      <c r="DN142" s="158"/>
      <c r="DO142" s="158"/>
      <c r="DP142" s="158"/>
      <c r="DQ142" s="158"/>
      <c r="DR142" s="158"/>
      <c r="DS142" s="158"/>
      <c r="DT142" s="158"/>
      <c r="DU142" s="158"/>
      <c r="DV142" s="158"/>
      <c r="DW142" s="158"/>
      <c r="DX142" s="158"/>
      <c r="DY142" s="158"/>
      <c r="DZ142" s="158"/>
      <c r="EA142" s="158"/>
      <c r="EB142" s="158"/>
      <c r="EC142" s="158"/>
      <c r="ED142" s="158"/>
      <c r="EE142" s="158"/>
      <c r="EF142" s="158"/>
      <c r="EG142" s="158"/>
      <c r="EH142" s="158"/>
      <c r="EI142" s="158"/>
      <c r="EJ142" s="158"/>
      <c r="EK142" s="158"/>
      <c r="EL142" s="158"/>
      <c r="EM142" s="158"/>
      <c r="EN142" s="158"/>
      <c r="EO142" s="158"/>
      <c r="EP142" s="158"/>
      <c r="EQ142" s="158"/>
      <c r="ER142" s="158"/>
      <c r="ES142" s="158"/>
      <c r="ET142" s="158"/>
      <c r="EU142" s="158"/>
      <c r="EV142" s="158"/>
      <c r="EW142" s="158"/>
      <c r="EX142" s="158"/>
      <c r="EY142" s="158"/>
      <c r="EZ142" s="158"/>
      <c r="FA142" s="158"/>
      <c r="FB142" s="158"/>
      <c r="FC142" s="158"/>
      <c r="FD142" s="158"/>
      <c r="FE142" s="158"/>
      <c r="FF142" s="158"/>
      <c r="FG142" s="158"/>
      <c r="FH142" s="158"/>
      <c r="FI142" s="158"/>
      <c r="FJ142" s="158"/>
      <c r="FK142" s="158"/>
      <c r="FL142" s="158"/>
      <c r="FM142" s="158"/>
      <c r="FN142" s="158"/>
      <c r="FO142" s="158"/>
      <c r="FP142" s="158"/>
      <c r="FQ142" s="158"/>
      <c r="FR142" s="158"/>
      <c r="FS142" s="158"/>
      <c r="FT142" s="158"/>
      <c r="FU142" s="158"/>
      <c r="FV142" s="158"/>
      <c r="FW142" s="158"/>
      <c r="FX142" s="158"/>
      <c r="FY142" s="158"/>
      <c r="FZ142" s="158"/>
      <c r="GA142" s="158"/>
      <c r="GB142" s="158"/>
      <c r="GC142" s="158"/>
      <c r="GD142" s="158"/>
      <c r="GE142" s="158"/>
      <c r="GF142" s="158"/>
      <c r="GG142" s="158"/>
      <c r="GH142" s="158"/>
      <c r="GI142" s="158"/>
      <c r="GJ142" s="158"/>
      <c r="GK142" s="158"/>
      <c r="GL142" s="158"/>
      <c r="GM142" s="158"/>
      <c r="GN142" s="158"/>
      <c r="GO142" s="158"/>
      <c r="GP142" s="158"/>
      <c r="GQ142" s="158"/>
      <c r="GR142" s="158"/>
      <c r="GS142" s="158"/>
      <c r="GT142" s="158"/>
      <c r="GU142" s="158"/>
      <c r="GV142" s="158"/>
      <c r="GW142" s="158"/>
      <c r="GX142" s="158"/>
      <c r="GY142" s="158"/>
      <c r="GZ142" s="158"/>
      <c r="HA142" s="158"/>
      <c r="HB142" s="158"/>
      <c r="HC142" s="158"/>
      <c r="HD142" s="158"/>
      <c r="HE142" s="158"/>
      <c r="HF142" s="158"/>
      <c r="HG142" s="158"/>
      <c r="HH142" s="158"/>
      <c r="HI142" s="158"/>
      <c r="HJ142" s="158"/>
      <c r="HK142" s="158"/>
      <c r="HL142" s="158"/>
      <c r="HM142" s="158"/>
      <c r="HN142" s="158"/>
      <c r="HO142" s="158"/>
      <c r="HP142" s="158"/>
      <c r="HQ142" s="158"/>
      <c r="HR142" s="158"/>
      <c r="HS142" s="158"/>
      <c r="HT142" s="158"/>
      <c r="HU142" s="158"/>
      <c r="HV142" s="158"/>
      <c r="HW142" s="158"/>
      <c r="HX142" s="158"/>
      <c r="HY142" s="158"/>
      <c r="HZ142" s="158"/>
      <c r="IA142" s="158"/>
      <c r="IB142" s="158"/>
    </row>
    <row r="143" spans="1:236" x14ac:dyDescent="0.25">
      <c r="V143" s="109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58"/>
      <c r="CU143" s="158"/>
      <c r="CV143" s="158"/>
      <c r="CW143" s="158"/>
      <c r="CX143" s="158"/>
      <c r="CY143" s="158"/>
      <c r="CZ143" s="158"/>
      <c r="DA143" s="158"/>
      <c r="DB143" s="158"/>
      <c r="DC143" s="158"/>
      <c r="DD143" s="158"/>
      <c r="DE143" s="158"/>
      <c r="DF143" s="158"/>
      <c r="DG143" s="158"/>
      <c r="DH143" s="158"/>
      <c r="DI143" s="158"/>
      <c r="DJ143" s="158"/>
      <c r="DK143" s="158"/>
      <c r="DL143" s="158"/>
      <c r="DM143" s="158"/>
      <c r="DN143" s="158"/>
      <c r="DO143" s="158"/>
      <c r="DP143" s="158"/>
      <c r="DQ143" s="158"/>
      <c r="DR143" s="158"/>
      <c r="DS143" s="158"/>
      <c r="DT143" s="158"/>
      <c r="DU143" s="158"/>
      <c r="DV143" s="158"/>
      <c r="DW143" s="158"/>
      <c r="DX143" s="158"/>
      <c r="DY143" s="158"/>
      <c r="DZ143" s="158"/>
      <c r="EA143" s="158"/>
      <c r="EB143" s="158"/>
      <c r="EC143" s="158"/>
      <c r="ED143" s="158"/>
      <c r="EE143" s="158"/>
      <c r="EF143" s="158"/>
      <c r="EG143" s="158"/>
      <c r="EH143" s="158"/>
      <c r="EI143" s="158"/>
      <c r="EJ143" s="158"/>
      <c r="EK143" s="158"/>
      <c r="EL143" s="158"/>
      <c r="EM143" s="158"/>
      <c r="EN143" s="158"/>
      <c r="EO143" s="158"/>
      <c r="EP143" s="158"/>
      <c r="EQ143" s="158"/>
      <c r="ER143" s="158"/>
      <c r="ES143" s="158"/>
      <c r="ET143" s="158"/>
      <c r="EU143" s="158"/>
      <c r="EV143" s="158"/>
      <c r="EW143" s="158"/>
      <c r="EX143" s="158"/>
      <c r="EY143" s="158"/>
      <c r="EZ143" s="158"/>
      <c r="FA143" s="158"/>
      <c r="FB143" s="158"/>
      <c r="FC143" s="158"/>
      <c r="FD143" s="158"/>
      <c r="FE143" s="158"/>
      <c r="FF143" s="158"/>
      <c r="FG143" s="158"/>
      <c r="FH143" s="158"/>
      <c r="FI143" s="158"/>
      <c r="FJ143" s="158"/>
      <c r="FK143" s="158"/>
      <c r="FL143" s="158"/>
      <c r="FM143" s="158"/>
      <c r="FN143" s="158"/>
      <c r="FO143" s="158"/>
      <c r="FP143" s="158"/>
      <c r="FQ143" s="158"/>
      <c r="FR143" s="158"/>
      <c r="FS143" s="158"/>
      <c r="FT143" s="158"/>
      <c r="FU143" s="158"/>
      <c r="FV143" s="158"/>
      <c r="FW143" s="158"/>
      <c r="FX143" s="158"/>
      <c r="FY143" s="158"/>
      <c r="FZ143" s="158"/>
      <c r="GA143" s="158"/>
      <c r="GB143" s="158"/>
      <c r="GC143" s="158"/>
      <c r="GD143" s="158"/>
      <c r="GE143" s="158"/>
      <c r="GF143" s="158"/>
      <c r="GG143" s="158"/>
      <c r="GH143" s="158"/>
      <c r="GI143" s="158"/>
      <c r="GJ143" s="158"/>
      <c r="GK143" s="158"/>
      <c r="GL143" s="158"/>
      <c r="GM143" s="158"/>
      <c r="GN143" s="158"/>
      <c r="GO143" s="158"/>
      <c r="GP143" s="158"/>
      <c r="GQ143" s="158"/>
      <c r="GR143" s="158"/>
      <c r="GS143" s="158"/>
      <c r="GT143" s="158"/>
      <c r="GU143" s="158"/>
      <c r="GV143" s="158"/>
      <c r="GW143" s="158"/>
      <c r="GX143" s="158"/>
      <c r="GY143" s="158"/>
      <c r="GZ143" s="158"/>
      <c r="HA143" s="158"/>
      <c r="HB143" s="158"/>
      <c r="HC143" s="158"/>
      <c r="HD143" s="158"/>
      <c r="HE143" s="158"/>
      <c r="HF143" s="158"/>
      <c r="HG143" s="158"/>
      <c r="HH143" s="158"/>
      <c r="HI143" s="158"/>
      <c r="HJ143" s="158"/>
      <c r="HK143" s="158"/>
      <c r="HL143" s="158"/>
      <c r="HM143" s="158"/>
      <c r="HN143" s="158"/>
      <c r="HO143" s="158"/>
      <c r="HP143" s="158"/>
      <c r="HQ143" s="158"/>
      <c r="HR143" s="158"/>
      <c r="HS143" s="158"/>
      <c r="HT143" s="158"/>
      <c r="HU143" s="158"/>
      <c r="HV143" s="158"/>
      <c r="HW143" s="158"/>
      <c r="HX143" s="158"/>
      <c r="HY143" s="158"/>
      <c r="HZ143" s="158"/>
      <c r="IA143" s="158"/>
      <c r="IB143" s="158"/>
    </row>
    <row r="144" spans="1:236" x14ac:dyDescent="0.25">
      <c r="V144" s="109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58"/>
      <c r="CU144" s="158"/>
      <c r="CV144" s="158"/>
      <c r="CW144" s="158"/>
      <c r="CX144" s="158"/>
      <c r="CY144" s="158"/>
      <c r="CZ144" s="158"/>
      <c r="DA144" s="158"/>
      <c r="DB144" s="158"/>
      <c r="DC144" s="158"/>
      <c r="DD144" s="158"/>
      <c r="DE144" s="158"/>
      <c r="DF144" s="158"/>
      <c r="DG144" s="158"/>
      <c r="DH144" s="158"/>
      <c r="DI144" s="158"/>
      <c r="DJ144" s="158"/>
      <c r="DK144" s="158"/>
      <c r="DL144" s="158"/>
      <c r="DM144" s="158"/>
      <c r="DN144" s="158"/>
      <c r="DO144" s="158"/>
      <c r="DP144" s="158"/>
      <c r="DQ144" s="158"/>
      <c r="DR144" s="158"/>
      <c r="DS144" s="158"/>
      <c r="DT144" s="158"/>
      <c r="DU144" s="158"/>
      <c r="DV144" s="158"/>
      <c r="DW144" s="158"/>
      <c r="DX144" s="158"/>
      <c r="DY144" s="158"/>
      <c r="DZ144" s="158"/>
      <c r="EA144" s="158"/>
      <c r="EB144" s="158"/>
      <c r="EC144" s="158"/>
      <c r="ED144" s="158"/>
      <c r="EE144" s="158"/>
      <c r="EF144" s="158"/>
      <c r="EG144" s="158"/>
      <c r="EH144" s="158"/>
      <c r="EI144" s="158"/>
      <c r="EJ144" s="158"/>
      <c r="EK144" s="158"/>
      <c r="EL144" s="158"/>
      <c r="EM144" s="158"/>
      <c r="EN144" s="158"/>
      <c r="EO144" s="158"/>
      <c r="EP144" s="158"/>
      <c r="EQ144" s="158"/>
      <c r="ER144" s="158"/>
      <c r="ES144" s="158"/>
      <c r="ET144" s="158"/>
      <c r="EU144" s="158"/>
      <c r="EV144" s="158"/>
      <c r="EW144" s="158"/>
      <c r="EX144" s="158"/>
      <c r="EY144" s="158"/>
      <c r="EZ144" s="158"/>
      <c r="FA144" s="158"/>
      <c r="FB144" s="158"/>
      <c r="FC144" s="158"/>
      <c r="FD144" s="158"/>
      <c r="FE144" s="158"/>
      <c r="FF144" s="158"/>
      <c r="FG144" s="158"/>
      <c r="FH144" s="158"/>
      <c r="FI144" s="158"/>
      <c r="FJ144" s="158"/>
      <c r="FK144" s="158"/>
      <c r="FL144" s="158"/>
      <c r="FM144" s="158"/>
      <c r="FN144" s="158"/>
      <c r="FO144" s="158"/>
      <c r="FP144" s="158"/>
      <c r="FQ144" s="158"/>
      <c r="FR144" s="158"/>
      <c r="FS144" s="158"/>
      <c r="FT144" s="158"/>
      <c r="FU144" s="158"/>
      <c r="FV144" s="158"/>
      <c r="FW144" s="158"/>
      <c r="FX144" s="158"/>
      <c r="FY144" s="158"/>
      <c r="FZ144" s="158"/>
      <c r="GA144" s="158"/>
      <c r="GB144" s="158"/>
      <c r="GC144" s="158"/>
      <c r="GD144" s="158"/>
      <c r="GE144" s="158"/>
      <c r="GF144" s="158"/>
      <c r="GG144" s="158"/>
      <c r="GH144" s="158"/>
      <c r="GI144" s="158"/>
      <c r="GJ144" s="158"/>
      <c r="GK144" s="158"/>
      <c r="GL144" s="158"/>
      <c r="GM144" s="158"/>
      <c r="GN144" s="158"/>
      <c r="GO144" s="158"/>
      <c r="GP144" s="158"/>
      <c r="GQ144" s="158"/>
      <c r="GR144" s="158"/>
      <c r="GS144" s="158"/>
      <c r="GT144" s="158"/>
      <c r="GU144" s="158"/>
      <c r="GV144" s="158"/>
      <c r="GW144" s="158"/>
      <c r="GX144" s="158"/>
      <c r="GY144" s="158"/>
      <c r="GZ144" s="158"/>
      <c r="HA144" s="158"/>
      <c r="HB144" s="158"/>
      <c r="HC144" s="158"/>
      <c r="HD144" s="158"/>
      <c r="HE144" s="158"/>
      <c r="HF144" s="158"/>
      <c r="HG144" s="158"/>
      <c r="HH144" s="158"/>
      <c r="HI144" s="158"/>
      <c r="HJ144" s="158"/>
      <c r="HK144" s="158"/>
      <c r="HL144" s="158"/>
      <c r="HM144" s="158"/>
      <c r="HN144" s="158"/>
      <c r="HO144" s="158"/>
      <c r="HP144" s="158"/>
      <c r="HQ144" s="158"/>
      <c r="HR144" s="158"/>
      <c r="HS144" s="158"/>
      <c r="HT144" s="158"/>
      <c r="HU144" s="158"/>
      <c r="HV144" s="158"/>
      <c r="HW144" s="158"/>
      <c r="HX144" s="158"/>
      <c r="HY144" s="158"/>
      <c r="HZ144" s="158"/>
      <c r="IA144" s="158"/>
      <c r="IB144" s="158"/>
    </row>
    <row r="145" spans="22:236" x14ac:dyDescent="0.25">
      <c r="V145" s="109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58"/>
      <c r="CU145" s="158"/>
      <c r="CV145" s="158"/>
      <c r="CW145" s="158"/>
      <c r="CX145" s="158"/>
      <c r="CY145" s="158"/>
      <c r="CZ145" s="158"/>
      <c r="DA145" s="158"/>
      <c r="DB145" s="158"/>
      <c r="DC145" s="158"/>
      <c r="DD145" s="158"/>
      <c r="DE145" s="158"/>
      <c r="DF145" s="158"/>
      <c r="DG145" s="158"/>
      <c r="DH145" s="158"/>
      <c r="DI145" s="158"/>
      <c r="DJ145" s="158"/>
      <c r="DK145" s="158"/>
      <c r="DL145" s="158"/>
      <c r="DM145" s="158"/>
      <c r="DN145" s="158"/>
      <c r="DO145" s="158"/>
      <c r="DP145" s="158"/>
      <c r="DQ145" s="158"/>
      <c r="DR145" s="158"/>
      <c r="DS145" s="158"/>
      <c r="DT145" s="158"/>
      <c r="DU145" s="158"/>
      <c r="DV145" s="158"/>
      <c r="DW145" s="158"/>
      <c r="DX145" s="158"/>
      <c r="DY145" s="158"/>
      <c r="DZ145" s="158"/>
      <c r="EA145" s="158"/>
      <c r="EB145" s="158"/>
      <c r="EC145" s="158"/>
      <c r="ED145" s="158"/>
      <c r="EE145" s="158"/>
      <c r="EF145" s="158"/>
      <c r="EG145" s="158"/>
      <c r="EH145" s="158"/>
      <c r="EI145" s="158"/>
      <c r="EJ145" s="158"/>
      <c r="EK145" s="158"/>
      <c r="EL145" s="158"/>
      <c r="EM145" s="158"/>
      <c r="EN145" s="158"/>
      <c r="EO145" s="158"/>
      <c r="EP145" s="158"/>
      <c r="EQ145" s="158"/>
      <c r="ER145" s="158"/>
      <c r="ES145" s="158"/>
      <c r="ET145" s="158"/>
      <c r="EU145" s="158"/>
      <c r="EV145" s="158"/>
      <c r="EW145" s="158"/>
      <c r="EX145" s="158"/>
      <c r="EY145" s="158"/>
      <c r="EZ145" s="158"/>
      <c r="FA145" s="158"/>
      <c r="FB145" s="158"/>
      <c r="FC145" s="158"/>
      <c r="FD145" s="158"/>
      <c r="FE145" s="158"/>
      <c r="FF145" s="158"/>
      <c r="FG145" s="158"/>
      <c r="FH145" s="158"/>
      <c r="FI145" s="158"/>
      <c r="FJ145" s="158"/>
      <c r="FK145" s="158"/>
      <c r="FL145" s="158"/>
      <c r="FM145" s="158"/>
      <c r="FN145" s="158"/>
      <c r="FO145" s="158"/>
      <c r="FP145" s="158"/>
      <c r="FQ145" s="158"/>
      <c r="FR145" s="158"/>
      <c r="FS145" s="158"/>
      <c r="FT145" s="158"/>
      <c r="FU145" s="158"/>
      <c r="FV145" s="158"/>
      <c r="FW145" s="158"/>
      <c r="FX145" s="158"/>
      <c r="FY145" s="158"/>
      <c r="FZ145" s="158"/>
      <c r="GA145" s="158"/>
      <c r="GB145" s="158"/>
      <c r="GC145" s="158"/>
      <c r="GD145" s="158"/>
      <c r="GE145" s="158"/>
      <c r="GF145" s="158"/>
      <c r="GG145" s="158"/>
      <c r="GH145" s="158"/>
      <c r="GI145" s="158"/>
      <c r="GJ145" s="158"/>
      <c r="GK145" s="158"/>
      <c r="GL145" s="158"/>
      <c r="GM145" s="158"/>
      <c r="GN145" s="158"/>
      <c r="GO145" s="158"/>
      <c r="GP145" s="158"/>
      <c r="GQ145" s="158"/>
      <c r="GR145" s="158"/>
      <c r="GS145" s="158"/>
      <c r="GT145" s="158"/>
      <c r="GU145" s="158"/>
      <c r="GV145" s="158"/>
      <c r="GW145" s="158"/>
      <c r="GX145" s="158"/>
      <c r="GY145" s="158"/>
      <c r="GZ145" s="158"/>
      <c r="HA145" s="158"/>
      <c r="HB145" s="158"/>
      <c r="HC145" s="158"/>
      <c r="HD145" s="158"/>
      <c r="HE145" s="158"/>
      <c r="HF145" s="158"/>
      <c r="HG145" s="158"/>
      <c r="HH145" s="158"/>
      <c r="HI145" s="158"/>
      <c r="HJ145" s="158"/>
      <c r="HK145" s="158"/>
      <c r="HL145" s="158"/>
      <c r="HM145" s="158"/>
      <c r="HN145" s="158"/>
      <c r="HO145" s="158"/>
      <c r="HP145" s="158"/>
      <c r="HQ145" s="158"/>
      <c r="HR145" s="158"/>
      <c r="HS145" s="158"/>
      <c r="HT145" s="158"/>
      <c r="HU145" s="158"/>
      <c r="HV145" s="158"/>
      <c r="HW145" s="158"/>
      <c r="HX145" s="158"/>
      <c r="HY145" s="158"/>
      <c r="HZ145" s="158"/>
      <c r="IA145" s="158"/>
      <c r="IB145" s="158"/>
    </row>
    <row r="146" spans="22:236" x14ac:dyDescent="0.25">
      <c r="V146" s="109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58"/>
      <c r="CU146" s="158"/>
      <c r="CV146" s="158"/>
      <c r="CW146" s="158"/>
      <c r="CX146" s="158"/>
      <c r="CY146" s="158"/>
      <c r="CZ146" s="158"/>
      <c r="DA146" s="158"/>
      <c r="DB146" s="158"/>
      <c r="DC146" s="158"/>
      <c r="DD146" s="158"/>
      <c r="DE146" s="158"/>
      <c r="DF146" s="158"/>
      <c r="DG146" s="158"/>
      <c r="DH146" s="158"/>
      <c r="DI146" s="158"/>
      <c r="DJ146" s="158"/>
      <c r="DK146" s="158"/>
      <c r="DL146" s="158"/>
      <c r="DM146" s="158"/>
      <c r="DN146" s="158"/>
      <c r="DO146" s="158"/>
      <c r="DP146" s="158"/>
      <c r="DQ146" s="158"/>
      <c r="DR146" s="158"/>
      <c r="DS146" s="158"/>
      <c r="DT146" s="158"/>
      <c r="DU146" s="158"/>
      <c r="DV146" s="158"/>
      <c r="DW146" s="158"/>
      <c r="DX146" s="158"/>
      <c r="DY146" s="158"/>
      <c r="DZ146" s="158"/>
      <c r="EA146" s="158"/>
      <c r="EB146" s="158"/>
      <c r="EC146" s="158"/>
      <c r="ED146" s="158"/>
      <c r="EE146" s="158"/>
      <c r="EF146" s="158"/>
      <c r="EG146" s="158"/>
      <c r="EH146" s="158"/>
      <c r="EI146" s="158"/>
      <c r="EJ146" s="158"/>
      <c r="EK146" s="158"/>
      <c r="EL146" s="158"/>
      <c r="EM146" s="158"/>
      <c r="EN146" s="158"/>
      <c r="EO146" s="158"/>
      <c r="EP146" s="158"/>
      <c r="EQ146" s="158"/>
      <c r="ER146" s="158"/>
      <c r="ES146" s="158"/>
      <c r="ET146" s="158"/>
      <c r="EU146" s="158"/>
      <c r="EV146" s="158"/>
      <c r="EW146" s="158"/>
      <c r="EX146" s="158"/>
      <c r="EY146" s="158"/>
      <c r="EZ146" s="158"/>
      <c r="FA146" s="158"/>
      <c r="FB146" s="158"/>
      <c r="FC146" s="158"/>
      <c r="FD146" s="158"/>
      <c r="FE146" s="158"/>
      <c r="FF146" s="158"/>
      <c r="FG146" s="158"/>
      <c r="FH146" s="158"/>
      <c r="FI146" s="158"/>
      <c r="FJ146" s="158"/>
      <c r="FK146" s="158"/>
      <c r="FL146" s="158"/>
      <c r="FM146" s="158"/>
      <c r="FN146" s="158"/>
      <c r="FO146" s="158"/>
      <c r="FP146" s="158"/>
      <c r="FQ146" s="158"/>
      <c r="FR146" s="158"/>
      <c r="FS146" s="158"/>
      <c r="FT146" s="158"/>
      <c r="FU146" s="158"/>
      <c r="FV146" s="158"/>
      <c r="FW146" s="158"/>
      <c r="FX146" s="158"/>
      <c r="FY146" s="158"/>
      <c r="FZ146" s="158"/>
      <c r="GA146" s="158"/>
      <c r="GB146" s="158"/>
      <c r="GC146" s="158"/>
      <c r="GD146" s="158"/>
      <c r="GE146" s="158"/>
      <c r="GF146" s="158"/>
      <c r="GG146" s="158"/>
      <c r="GH146" s="158"/>
      <c r="GI146" s="158"/>
      <c r="GJ146" s="158"/>
      <c r="GK146" s="158"/>
      <c r="GL146" s="158"/>
      <c r="GM146" s="158"/>
      <c r="GN146" s="158"/>
      <c r="GO146" s="158"/>
      <c r="GP146" s="158"/>
      <c r="GQ146" s="158"/>
      <c r="GR146" s="158"/>
      <c r="GS146" s="158"/>
      <c r="GT146" s="158"/>
      <c r="GU146" s="158"/>
      <c r="GV146" s="158"/>
      <c r="GW146" s="158"/>
      <c r="GX146" s="158"/>
      <c r="GY146" s="158"/>
      <c r="GZ146" s="158"/>
      <c r="HA146" s="158"/>
      <c r="HB146" s="158"/>
      <c r="HC146" s="158"/>
      <c r="HD146" s="158"/>
      <c r="HE146" s="158"/>
      <c r="HF146" s="158"/>
      <c r="HG146" s="158"/>
      <c r="HH146" s="158"/>
      <c r="HI146" s="158"/>
      <c r="HJ146" s="158"/>
      <c r="HK146" s="158"/>
      <c r="HL146" s="158"/>
      <c r="HM146" s="158"/>
      <c r="HN146" s="158"/>
      <c r="HO146" s="158"/>
      <c r="HP146" s="158"/>
      <c r="HQ146" s="158"/>
      <c r="HR146" s="158"/>
      <c r="HS146" s="158"/>
      <c r="HT146" s="158"/>
      <c r="HU146" s="158"/>
      <c r="HV146" s="158"/>
      <c r="HW146" s="158"/>
      <c r="HX146" s="158"/>
      <c r="HY146" s="158"/>
      <c r="HZ146" s="158"/>
      <c r="IA146" s="158"/>
      <c r="IB146" s="158"/>
    </row>
    <row r="147" spans="22:236" x14ac:dyDescent="0.25">
      <c r="V147" s="109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58"/>
      <c r="CU147" s="158"/>
      <c r="CV147" s="158"/>
      <c r="CW147" s="158"/>
      <c r="CX147" s="158"/>
      <c r="CY147" s="158"/>
      <c r="CZ147" s="158"/>
      <c r="DA147" s="158"/>
      <c r="DB147" s="158"/>
      <c r="DC147" s="158"/>
      <c r="DD147" s="158"/>
      <c r="DE147" s="158"/>
      <c r="DF147" s="158"/>
      <c r="DG147" s="158"/>
      <c r="DH147" s="158"/>
      <c r="DI147" s="158"/>
      <c r="DJ147" s="158"/>
      <c r="DK147" s="158"/>
      <c r="DL147" s="158"/>
      <c r="DM147" s="158"/>
      <c r="DN147" s="158"/>
      <c r="DO147" s="158"/>
      <c r="DP147" s="158"/>
      <c r="DQ147" s="158"/>
      <c r="DR147" s="158"/>
      <c r="DS147" s="158"/>
      <c r="DT147" s="158"/>
      <c r="DU147" s="158"/>
      <c r="DV147" s="158"/>
      <c r="DW147" s="158"/>
      <c r="DX147" s="158"/>
      <c r="DY147" s="158"/>
      <c r="DZ147" s="158"/>
      <c r="EA147" s="158"/>
      <c r="EB147" s="158"/>
      <c r="EC147" s="158"/>
      <c r="ED147" s="158"/>
      <c r="EE147" s="158"/>
      <c r="EF147" s="158"/>
      <c r="EG147" s="158"/>
      <c r="EH147" s="158"/>
      <c r="EI147" s="158"/>
      <c r="EJ147" s="158"/>
      <c r="EK147" s="158"/>
      <c r="EL147" s="158"/>
      <c r="EM147" s="158"/>
      <c r="EN147" s="158"/>
      <c r="EO147" s="158"/>
      <c r="EP147" s="158"/>
      <c r="EQ147" s="158"/>
      <c r="ER147" s="158"/>
      <c r="ES147" s="158"/>
      <c r="ET147" s="158"/>
      <c r="EU147" s="158"/>
      <c r="EV147" s="158"/>
      <c r="EW147" s="158"/>
      <c r="EX147" s="158"/>
      <c r="EY147" s="158"/>
      <c r="EZ147" s="158"/>
      <c r="FA147" s="158"/>
      <c r="FB147" s="158"/>
      <c r="FC147" s="158"/>
      <c r="FD147" s="158"/>
      <c r="FE147" s="158"/>
      <c r="FF147" s="158"/>
      <c r="FG147" s="158"/>
      <c r="FH147" s="158"/>
      <c r="FI147" s="158"/>
      <c r="FJ147" s="158"/>
      <c r="FK147" s="158"/>
      <c r="FL147" s="158"/>
      <c r="FM147" s="158"/>
      <c r="FN147" s="158"/>
      <c r="FO147" s="158"/>
      <c r="FP147" s="158"/>
      <c r="FQ147" s="158"/>
      <c r="FR147" s="158"/>
      <c r="FS147" s="158"/>
      <c r="FT147" s="158"/>
      <c r="FU147" s="158"/>
      <c r="FV147" s="158"/>
      <c r="FW147" s="158"/>
      <c r="FX147" s="158"/>
      <c r="FY147" s="158"/>
      <c r="FZ147" s="158"/>
      <c r="GA147" s="158"/>
      <c r="GB147" s="158"/>
      <c r="GC147" s="158"/>
      <c r="GD147" s="158"/>
      <c r="GE147" s="158"/>
      <c r="GF147" s="158"/>
      <c r="GG147" s="158"/>
      <c r="GH147" s="158"/>
      <c r="GI147" s="158"/>
      <c r="GJ147" s="158"/>
      <c r="GK147" s="158"/>
      <c r="GL147" s="158"/>
      <c r="GM147" s="158"/>
      <c r="GN147" s="158"/>
      <c r="GO147" s="158"/>
      <c r="GP147" s="158"/>
      <c r="GQ147" s="158"/>
      <c r="GR147" s="158"/>
      <c r="GS147" s="158"/>
      <c r="GT147" s="158"/>
      <c r="GU147" s="158"/>
      <c r="GV147" s="158"/>
      <c r="GW147" s="158"/>
      <c r="GX147" s="158"/>
      <c r="GY147" s="158"/>
      <c r="GZ147" s="158"/>
      <c r="HA147" s="158"/>
      <c r="HB147" s="158"/>
      <c r="HC147" s="158"/>
      <c r="HD147" s="158"/>
      <c r="HE147" s="158"/>
      <c r="HF147" s="158"/>
      <c r="HG147" s="158"/>
      <c r="HH147" s="158"/>
      <c r="HI147" s="158"/>
      <c r="HJ147" s="158"/>
      <c r="HK147" s="158"/>
      <c r="HL147" s="158"/>
      <c r="HM147" s="158"/>
      <c r="HN147" s="158"/>
      <c r="HO147" s="158"/>
      <c r="HP147" s="158"/>
      <c r="HQ147" s="158"/>
      <c r="HR147" s="158"/>
      <c r="HS147" s="158"/>
      <c r="HT147" s="158"/>
      <c r="HU147" s="158"/>
      <c r="HV147" s="158"/>
      <c r="HW147" s="158"/>
      <c r="HX147" s="158"/>
      <c r="HY147" s="158"/>
      <c r="HZ147" s="158"/>
      <c r="IA147" s="158"/>
      <c r="IB147" s="158"/>
    </row>
    <row r="148" spans="22:236" x14ac:dyDescent="0.25">
      <c r="V148" s="109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58"/>
      <c r="CU148" s="158"/>
      <c r="CV148" s="158"/>
      <c r="CW148" s="158"/>
      <c r="CX148" s="158"/>
      <c r="CY148" s="158"/>
      <c r="CZ148" s="158"/>
      <c r="DA148" s="158"/>
      <c r="DB148" s="158"/>
      <c r="DC148" s="158"/>
      <c r="DD148" s="158"/>
      <c r="DE148" s="158"/>
      <c r="DF148" s="158"/>
      <c r="DG148" s="158"/>
      <c r="DH148" s="158"/>
      <c r="DI148" s="158"/>
      <c r="DJ148" s="158"/>
      <c r="DK148" s="158"/>
      <c r="DL148" s="158"/>
      <c r="DM148" s="158"/>
      <c r="DN148" s="158"/>
      <c r="DO148" s="158"/>
      <c r="DP148" s="158"/>
      <c r="DQ148" s="158"/>
      <c r="DR148" s="158"/>
      <c r="DS148" s="158"/>
      <c r="DT148" s="158"/>
      <c r="DU148" s="158"/>
      <c r="DV148" s="158"/>
      <c r="DW148" s="158"/>
      <c r="DX148" s="158"/>
      <c r="DY148" s="158"/>
      <c r="DZ148" s="158"/>
      <c r="EA148" s="158"/>
      <c r="EB148" s="158"/>
      <c r="EC148" s="158"/>
      <c r="ED148" s="158"/>
      <c r="EE148" s="158"/>
      <c r="EF148" s="158"/>
      <c r="EG148" s="158"/>
      <c r="EH148" s="158"/>
      <c r="EI148" s="158"/>
      <c r="EJ148" s="158"/>
      <c r="EK148" s="158"/>
      <c r="EL148" s="158"/>
      <c r="EM148" s="158"/>
      <c r="EN148" s="158"/>
      <c r="EO148" s="158"/>
      <c r="EP148" s="158"/>
      <c r="EQ148" s="158"/>
      <c r="ER148" s="158"/>
      <c r="ES148" s="158"/>
      <c r="ET148" s="158"/>
      <c r="EU148" s="158"/>
      <c r="EV148" s="158"/>
      <c r="EW148" s="158"/>
      <c r="EX148" s="158"/>
      <c r="EY148" s="158"/>
      <c r="EZ148" s="158"/>
      <c r="FA148" s="158"/>
      <c r="FB148" s="158"/>
      <c r="FC148" s="158"/>
      <c r="FD148" s="158"/>
      <c r="FE148" s="158"/>
      <c r="FF148" s="158"/>
      <c r="FG148" s="158"/>
      <c r="FH148" s="158"/>
      <c r="FI148" s="158"/>
      <c r="FJ148" s="158"/>
      <c r="FK148" s="158"/>
      <c r="FL148" s="158"/>
      <c r="FM148" s="158"/>
      <c r="FN148" s="158"/>
      <c r="FO148" s="158"/>
      <c r="FP148" s="158"/>
      <c r="FQ148" s="158"/>
      <c r="FR148" s="158"/>
      <c r="FS148" s="158"/>
      <c r="FT148" s="158"/>
      <c r="FU148" s="158"/>
      <c r="FV148" s="158"/>
      <c r="FW148" s="158"/>
      <c r="FX148" s="158"/>
      <c r="FY148" s="158"/>
      <c r="FZ148" s="158"/>
      <c r="GA148" s="158"/>
      <c r="GB148" s="158"/>
      <c r="GC148" s="158"/>
      <c r="GD148" s="158"/>
      <c r="GE148" s="158"/>
      <c r="GF148" s="158"/>
      <c r="GG148" s="158"/>
      <c r="GH148" s="158"/>
      <c r="GI148" s="158"/>
      <c r="GJ148" s="158"/>
      <c r="GK148" s="158"/>
      <c r="GL148" s="158"/>
      <c r="GM148" s="158"/>
      <c r="GN148" s="158"/>
      <c r="GO148" s="158"/>
      <c r="GP148" s="158"/>
      <c r="GQ148" s="158"/>
      <c r="GR148" s="158"/>
      <c r="GS148" s="158"/>
      <c r="GT148" s="158"/>
      <c r="GU148" s="158"/>
      <c r="GV148" s="158"/>
      <c r="GW148" s="158"/>
      <c r="GX148" s="158"/>
      <c r="GY148" s="158"/>
      <c r="GZ148" s="158"/>
      <c r="HA148" s="158"/>
      <c r="HB148" s="158"/>
      <c r="HC148" s="158"/>
      <c r="HD148" s="158"/>
      <c r="HE148" s="158"/>
      <c r="HF148" s="158"/>
      <c r="HG148" s="158"/>
      <c r="HH148" s="158"/>
      <c r="HI148" s="158"/>
      <c r="HJ148" s="158"/>
      <c r="HK148" s="158"/>
      <c r="HL148" s="158"/>
      <c r="HM148" s="158"/>
      <c r="HN148" s="158"/>
      <c r="HO148" s="158"/>
      <c r="HP148" s="158"/>
      <c r="HQ148" s="158"/>
      <c r="HR148" s="158"/>
      <c r="HS148" s="158"/>
      <c r="HT148" s="158"/>
      <c r="HU148" s="158"/>
      <c r="HV148" s="158"/>
      <c r="HW148" s="158"/>
      <c r="HX148" s="158"/>
      <c r="HY148" s="158"/>
      <c r="HZ148" s="158"/>
      <c r="IA148" s="158"/>
      <c r="IB148" s="158"/>
    </row>
    <row r="149" spans="22:236" x14ac:dyDescent="0.25">
      <c r="V149" s="109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58"/>
      <c r="CU149" s="158"/>
      <c r="CV149" s="158"/>
      <c r="CW149" s="158"/>
      <c r="CX149" s="158"/>
      <c r="CY149" s="158"/>
      <c r="CZ149" s="158"/>
      <c r="DA149" s="158"/>
      <c r="DB149" s="158"/>
      <c r="DC149" s="158"/>
      <c r="DD149" s="158"/>
      <c r="DE149" s="158"/>
      <c r="DF149" s="158"/>
      <c r="DG149" s="158"/>
      <c r="DH149" s="158"/>
      <c r="DI149" s="158"/>
      <c r="DJ149" s="158"/>
      <c r="DK149" s="158"/>
      <c r="DL149" s="158"/>
      <c r="DM149" s="158"/>
      <c r="DN149" s="158"/>
      <c r="DO149" s="158"/>
      <c r="DP149" s="158"/>
      <c r="DQ149" s="158"/>
      <c r="DR149" s="158"/>
      <c r="DS149" s="158"/>
      <c r="DT149" s="158"/>
      <c r="DU149" s="158"/>
      <c r="DV149" s="158"/>
      <c r="DW149" s="158"/>
      <c r="DX149" s="158"/>
      <c r="DY149" s="158"/>
      <c r="DZ149" s="158"/>
      <c r="EA149" s="158"/>
      <c r="EB149" s="158"/>
      <c r="EC149" s="158"/>
      <c r="ED149" s="158"/>
      <c r="EE149" s="158"/>
      <c r="EF149" s="158"/>
      <c r="EG149" s="158"/>
      <c r="EH149" s="158"/>
      <c r="EI149" s="158"/>
      <c r="EJ149" s="158"/>
      <c r="EK149" s="158"/>
      <c r="EL149" s="158"/>
      <c r="EM149" s="158"/>
      <c r="EN149" s="158"/>
      <c r="EO149" s="158"/>
      <c r="EP149" s="158"/>
      <c r="EQ149" s="158"/>
      <c r="ER149" s="158"/>
      <c r="ES149" s="158"/>
      <c r="ET149" s="158"/>
      <c r="EU149" s="158"/>
      <c r="EV149" s="158"/>
      <c r="EW149" s="158"/>
      <c r="EX149" s="158"/>
      <c r="EY149" s="158"/>
      <c r="EZ149" s="158"/>
      <c r="FA149" s="158"/>
      <c r="FB149" s="158"/>
      <c r="FC149" s="158"/>
      <c r="FD149" s="158"/>
      <c r="FE149" s="158"/>
      <c r="FF149" s="158"/>
      <c r="FG149" s="158"/>
      <c r="FH149" s="158"/>
      <c r="FI149" s="158"/>
      <c r="FJ149" s="158"/>
      <c r="FK149" s="158"/>
      <c r="FL149" s="158"/>
      <c r="FM149" s="158"/>
      <c r="FN149" s="158"/>
      <c r="FO149" s="158"/>
      <c r="FP149" s="158"/>
      <c r="FQ149" s="158"/>
      <c r="FR149" s="158"/>
      <c r="FS149" s="158"/>
      <c r="FT149" s="158"/>
      <c r="FU149" s="158"/>
      <c r="FV149" s="158"/>
      <c r="FW149" s="158"/>
      <c r="FX149" s="158"/>
      <c r="FY149" s="158"/>
      <c r="FZ149" s="158"/>
      <c r="GA149" s="158"/>
      <c r="GB149" s="158"/>
      <c r="GC149" s="158"/>
      <c r="GD149" s="158"/>
      <c r="GE149" s="158"/>
      <c r="GF149" s="158"/>
      <c r="GG149" s="158"/>
      <c r="GH149" s="158"/>
      <c r="GI149" s="158"/>
      <c r="GJ149" s="158"/>
      <c r="GK149" s="158"/>
      <c r="GL149" s="158"/>
      <c r="GM149" s="158"/>
      <c r="GN149" s="158"/>
      <c r="GO149" s="158"/>
      <c r="GP149" s="158"/>
      <c r="GQ149" s="158"/>
      <c r="GR149" s="158"/>
      <c r="GS149" s="158"/>
      <c r="GT149" s="158"/>
      <c r="GU149" s="158"/>
      <c r="GV149" s="158"/>
      <c r="GW149" s="158"/>
      <c r="GX149" s="158"/>
      <c r="GY149" s="158"/>
      <c r="GZ149" s="158"/>
      <c r="HA149" s="158"/>
      <c r="HB149" s="158"/>
      <c r="HC149" s="158"/>
      <c r="HD149" s="158"/>
      <c r="HE149" s="158"/>
      <c r="HF149" s="158"/>
      <c r="HG149" s="158"/>
      <c r="HH149" s="158"/>
      <c r="HI149" s="158"/>
      <c r="HJ149" s="158"/>
      <c r="HK149" s="158"/>
      <c r="HL149" s="158"/>
      <c r="HM149" s="158"/>
      <c r="HN149" s="158"/>
      <c r="HO149" s="158"/>
      <c r="HP149" s="158"/>
      <c r="HQ149" s="158"/>
      <c r="HR149" s="158"/>
      <c r="HS149" s="158"/>
      <c r="HT149" s="158"/>
      <c r="HU149" s="158"/>
      <c r="HV149" s="158"/>
      <c r="HW149" s="158"/>
      <c r="HX149" s="158"/>
      <c r="HY149" s="158"/>
      <c r="HZ149" s="158"/>
      <c r="IA149" s="158"/>
      <c r="IB149" s="158"/>
    </row>
    <row r="150" spans="22:236" x14ac:dyDescent="0.25">
      <c r="V150" s="109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58"/>
      <c r="CU150" s="158"/>
      <c r="CV150" s="158"/>
      <c r="CW150" s="158"/>
      <c r="CX150" s="158"/>
      <c r="CY150" s="158"/>
      <c r="CZ150" s="158"/>
      <c r="DA150" s="158"/>
      <c r="DB150" s="158"/>
      <c r="DC150" s="158"/>
      <c r="DD150" s="158"/>
      <c r="DE150" s="158"/>
      <c r="DF150" s="158"/>
      <c r="DG150" s="158"/>
      <c r="DH150" s="158"/>
      <c r="DI150" s="158"/>
      <c r="DJ150" s="158"/>
      <c r="DK150" s="158"/>
      <c r="DL150" s="158"/>
      <c r="DM150" s="158"/>
      <c r="DN150" s="158"/>
      <c r="DO150" s="158"/>
      <c r="DP150" s="158"/>
      <c r="DQ150" s="158"/>
      <c r="DR150" s="158"/>
      <c r="DS150" s="158"/>
      <c r="DT150" s="158"/>
      <c r="DU150" s="158"/>
      <c r="DV150" s="158"/>
      <c r="DW150" s="158"/>
      <c r="DX150" s="158"/>
      <c r="DY150" s="158"/>
      <c r="DZ150" s="158"/>
      <c r="EA150" s="158"/>
      <c r="EB150" s="158"/>
      <c r="EC150" s="158"/>
      <c r="ED150" s="158"/>
      <c r="EE150" s="158"/>
      <c r="EF150" s="158"/>
      <c r="EG150" s="158"/>
      <c r="EH150" s="158"/>
      <c r="EI150" s="158"/>
      <c r="EJ150" s="158"/>
      <c r="EK150" s="158"/>
      <c r="EL150" s="158"/>
      <c r="EM150" s="158"/>
      <c r="EN150" s="158"/>
      <c r="EO150" s="158"/>
      <c r="EP150" s="158"/>
      <c r="EQ150" s="158"/>
      <c r="ER150" s="158"/>
      <c r="ES150" s="158"/>
      <c r="ET150" s="158"/>
      <c r="EU150" s="158"/>
      <c r="EV150" s="158"/>
      <c r="EW150" s="158"/>
      <c r="EX150" s="158"/>
      <c r="EY150" s="158"/>
      <c r="EZ150" s="158"/>
      <c r="FA150" s="158"/>
      <c r="FB150" s="158"/>
      <c r="FC150" s="158"/>
      <c r="FD150" s="158"/>
      <c r="FE150" s="158"/>
      <c r="FF150" s="158"/>
      <c r="FG150" s="158"/>
      <c r="FH150" s="158"/>
      <c r="FI150" s="158"/>
      <c r="FJ150" s="158"/>
      <c r="FK150" s="158"/>
      <c r="FL150" s="158"/>
      <c r="FM150" s="158"/>
      <c r="FN150" s="158"/>
      <c r="FO150" s="158"/>
      <c r="FP150" s="158"/>
      <c r="FQ150" s="158"/>
      <c r="FR150" s="158"/>
      <c r="FS150" s="158"/>
      <c r="FT150" s="158"/>
      <c r="FU150" s="158"/>
      <c r="FV150" s="158"/>
      <c r="FW150" s="158"/>
      <c r="FX150" s="158"/>
      <c r="FY150" s="158"/>
      <c r="FZ150" s="158"/>
      <c r="GA150" s="158"/>
      <c r="GB150" s="158"/>
      <c r="GC150" s="158"/>
      <c r="GD150" s="158"/>
      <c r="GE150" s="158"/>
      <c r="GF150" s="158"/>
      <c r="GG150" s="158"/>
      <c r="GH150" s="158"/>
      <c r="GI150" s="158"/>
      <c r="GJ150" s="158"/>
      <c r="GK150" s="158"/>
      <c r="GL150" s="158"/>
      <c r="GM150" s="158"/>
      <c r="GN150" s="158"/>
      <c r="GO150" s="158"/>
      <c r="GP150" s="158"/>
      <c r="GQ150" s="158"/>
      <c r="GR150" s="158"/>
      <c r="GS150" s="158"/>
      <c r="GT150" s="158"/>
      <c r="GU150" s="158"/>
      <c r="GV150" s="158"/>
      <c r="GW150" s="158"/>
      <c r="GX150" s="158"/>
      <c r="GY150" s="158"/>
      <c r="GZ150" s="158"/>
      <c r="HA150" s="158"/>
      <c r="HB150" s="158"/>
      <c r="HC150" s="158"/>
      <c r="HD150" s="158"/>
      <c r="HE150" s="158"/>
      <c r="HF150" s="158"/>
      <c r="HG150" s="158"/>
      <c r="HH150" s="158"/>
      <c r="HI150" s="158"/>
      <c r="HJ150" s="158"/>
      <c r="HK150" s="158"/>
      <c r="HL150" s="158"/>
      <c r="HM150" s="158"/>
      <c r="HN150" s="158"/>
      <c r="HO150" s="158"/>
      <c r="HP150" s="158"/>
      <c r="HQ150" s="158"/>
      <c r="HR150" s="158"/>
      <c r="HS150" s="158"/>
      <c r="HT150" s="158"/>
      <c r="HU150" s="158"/>
      <c r="HV150" s="158"/>
      <c r="HW150" s="158"/>
      <c r="HX150" s="158"/>
      <c r="HY150" s="158"/>
      <c r="HZ150" s="158"/>
      <c r="IA150" s="158"/>
      <c r="IB150" s="158"/>
    </row>
    <row r="151" spans="22:236" x14ac:dyDescent="0.25">
      <c r="V151" s="109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58"/>
      <c r="CU151" s="158"/>
      <c r="CV151" s="158"/>
      <c r="CW151" s="158"/>
      <c r="CX151" s="158"/>
      <c r="CY151" s="158"/>
      <c r="CZ151" s="158"/>
      <c r="DA151" s="158"/>
      <c r="DB151" s="158"/>
      <c r="DC151" s="158"/>
      <c r="DD151" s="158"/>
      <c r="DE151" s="158"/>
      <c r="DF151" s="158"/>
      <c r="DG151" s="158"/>
      <c r="DH151" s="158"/>
      <c r="DI151" s="158"/>
      <c r="DJ151" s="158"/>
      <c r="DK151" s="158"/>
      <c r="DL151" s="158"/>
      <c r="DM151" s="158"/>
      <c r="DN151" s="158"/>
      <c r="DO151" s="158"/>
      <c r="DP151" s="158"/>
      <c r="DQ151" s="158"/>
      <c r="DR151" s="158"/>
      <c r="DS151" s="158"/>
      <c r="DT151" s="158"/>
      <c r="DU151" s="158"/>
      <c r="DV151" s="158"/>
      <c r="DW151" s="158"/>
      <c r="DX151" s="158"/>
      <c r="DY151" s="158"/>
      <c r="DZ151" s="158"/>
      <c r="EA151" s="158"/>
      <c r="EB151" s="158"/>
      <c r="EC151" s="158"/>
      <c r="ED151" s="158"/>
      <c r="EE151" s="158"/>
      <c r="EF151" s="158"/>
      <c r="EG151" s="158"/>
      <c r="EH151" s="158"/>
      <c r="EI151" s="158"/>
      <c r="EJ151" s="158"/>
      <c r="EK151" s="158"/>
      <c r="EL151" s="158"/>
      <c r="EM151" s="158"/>
      <c r="EN151" s="158"/>
      <c r="EO151" s="158"/>
      <c r="EP151" s="158"/>
      <c r="EQ151" s="158"/>
      <c r="ER151" s="158"/>
      <c r="ES151" s="158"/>
      <c r="ET151" s="158"/>
      <c r="EU151" s="158"/>
      <c r="EV151" s="158"/>
      <c r="EW151" s="158"/>
      <c r="EX151" s="158"/>
      <c r="EY151" s="158"/>
      <c r="EZ151" s="158"/>
      <c r="FA151" s="158"/>
      <c r="FB151" s="158"/>
      <c r="FC151" s="158"/>
      <c r="FD151" s="158"/>
      <c r="FE151" s="158"/>
      <c r="FF151" s="158"/>
      <c r="FG151" s="158"/>
      <c r="FH151" s="158"/>
      <c r="FI151" s="158"/>
      <c r="FJ151" s="158"/>
      <c r="FK151" s="158"/>
      <c r="FL151" s="158"/>
      <c r="FM151" s="158"/>
      <c r="FN151" s="158"/>
      <c r="FO151" s="158"/>
      <c r="FP151" s="158"/>
      <c r="FQ151" s="158"/>
      <c r="FR151" s="158"/>
      <c r="FS151" s="158"/>
      <c r="FT151" s="158"/>
      <c r="FU151" s="158"/>
      <c r="FV151" s="158"/>
      <c r="FW151" s="158"/>
      <c r="FX151" s="158"/>
      <c r="FY151" s="158"/>
      <c r="FZ151" s="158"/>
      <c r="GA151" s="158"/>
      <c r="GB151" s="158"/>
      <c r="GC151" s="158"/>
      <c r="GD151" s="158"/>
      <c r="GE151" s="158"/>
      <c r="GF151" s="158"/>
      <c r="GG151" s="158"/>
      <c r="GH151" s="158"/>
      <c r="GI151" s="158"/>
      <c r="GJ151" s="158"/>
      <c r="GK151" s="158"/>
      <c r="GL151" s="158"/>
      <c r="GM151" s="158"/>
      <c r="GN151" s="158"/>
      <c r="GO151" s="158"/>
      <c r="GP151" s="158"/>
      <c r="GQ151" s="158"/>
      <c r="GR151" s="158"/>
      <c r="GS151" s="158"/>
      <c r="GT151" s="158"/>
      <c r="GU151" s="158"/>
      <c r="GV151" s="158"/>
      <c r="GW151" s="158"/>
      <c r="GX151" s="158"/>
      <c r="GY151" s="158"/>
      <c r="GZ151" s="158"/>
      <c r="HA151" s="158"/>
      <c r="HB151" s="158"/>
      <c r="HC151" s="158"/>
      <c r="HD151" s="158"/>
      <c r="HE151" s="158"/>
      <c r="HF151" s="158"/>
      <c r="HG151" s="158"/>
      <c r="HH151" s="158"/>
      <c r="HI151" s="158"/>
      <c r="HJ151" s="158"/>
      <c r="HK151" s="158"/>
      <c r="HL151" s="158"/>
      <c r="HM151" s="158"/>
      <c r="HN151" s="158"/>
      <c r="HO151" s="158"/>
      <c r="HP151" s="158"/>
      <c r="HQ151" s="158"/>
      <c r="HR151" s="158"/>
      <c r="HS151" s="158"/>
      <c r="HT151" s="158"/>
      <c r="HU151" s="158"/>
      <c r="HV151" s="158"/>
      <c r="HW151" s="158"/>
      <c r="HX151" s="158"/>
      <c r="HY151" s="158"/>
      <c r="HZ151" s="158"/>
      <c r="IA151" s="158"/>
      <c r="IB151" s="158"/>
    </row>
    <row r="152" spans="22:236" x14ac:dyDescent="0.25">
      <c r="V152" s="109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58"/>
      <c r="CU152" s="158"/>
      <c r="CV152" s="158"/>
      <c r="CW152" s="158"/>
      <c r="CX152" s="158"/>
      <c r="CY152" s="158"/>
      <c r="CZ152" s="158"/>
      <c r="DA152" s="158"/>
      <c r="DB152" s="158"/>
      <c r="DC152" s="158"/>
      <c r="DD152" s="158"/>
      <c r="DE152" s="158"/>
      <c r="DF152" s="158"/>
      <c r="DG152" s="158"/>
      <c r="DH152" s="158"/>
      <c r="DI152" s="158"/>
      <c r="DJ152" s="158"/>
      <c r="DK152" s="158"/>
      <c r="DL152" s="158"/>
      <c r="DM152" s="158"/>
      <c r="DN152" s="158"/>
      <c r="DO152" s="158"/>
      <c r="DP152" s="158"/>
      <c r="DQ152" s="158"/>
      <c r="DR152" s="158"/>
      <c r="DS152" s="158"/>
      <c r="DT152" s="158"/>
      <c r="DU152" s="158"/>
      <c r="DV152" s="158"/>
      <c r="DW152" s="158"/>
      <c r="DX152" s="158"/>
      <c r="DY152" s="158"/>
      <c r="DZ152" s="158"/>
      <c r="EA152" s="158"/>
      <c r="EB152" s="158"/>
      <c r="EC152" s="158"/>
      <c r="ED152" s="158"/>
      <c r="EE152" s="158"/>
      <c r="EF152" s="158"/>
      <c r="EG152" s="158"/>
      <c r="EH152" s="158"/>
      <c r="EI152" s="158"/>
      <c r="EJ152" s="158"/>
      <c r="EK152" s="158"/>
      <c r="EL152" s="158"/>
      <c r="EM152" s="158"/>
      <c r="EN152" s="158"/>
      <c r="EO152" s="158"/>
      <c r="EP152" s="158"/>
      <c r="EQ152" s="158"/>
      <c r="ER152" s="158"/>
      <c r="ES152" s="158"/>
      <c r="ET152" s="158"/>
      <c r="EU152" s="158"/>
      <c r="EV152" s="158"/>
      <c r="EW152" s="158"/>
      <c r="EX152" s="158"/>
      <c r="EY152" s="158"/>
      <c r="EZ152" s="158"/>
      <c r="FA152" s="158"/>
      <c r="FB152" s="158"/>
      <c r="FC152" s="158"/>
      <c r="FD152" s="158"/>
      <c r="FE152" s="158"/>
      <c r="FF152" s="158"/>
      <c r="FG152" s="158"/>
      <c r="FH152" s="158"/>
      <c r="FI152" s="158"/>
      <c r="FJ152" s="158"/>
      <c r="FK152" s="158"/>
      <c r="FL152" s="158"/>
      <c r="FM152" s="158"/>
      <c r="FN152" s="158"/>
      <c r="FO152" s="158"/>
      <c r="FP152" s="158"/>
      <c r="FQ152" s="158"/>
      <c r="FR152" s="158"/>
      <c r="FS152" s="158"/>
      <c r="FT152" s="158"/>
      <c r="FU152" s="158"/>
      <c r="FV152" s="158"/>
      <c r="FW152" s="158"/>
      <c r="FX152" s="158"/>
      <c r="FY152" s="158"/>
      <c r="FZ152" s="158"/>
      <c r="GA152" s="158"/>
      <c r="GB152" s="158"/>
      <c r="GC152" s="158"/>
      <c r="GD152" s="158"/>
      <c r="GE152" s="158"/>
      <c r="GF152" s="158"/>
      <c r="GG152" s="158"/>
      <c r="GH152" s="158"/>
      <c r="GI152" s="158"/>
      <c r="GJ152" s="158"/>
      <c r="GK152" s="158"/>
      <c r="GL152" s="158"/>
      <c r="GM152" s="158"/>
      <c r="GN152" s="158"/>
      <c r="GO152" s="158"/>
      <c r="GP152" s="158"/>
      <c r="GQ152" s="158"/>
      <c r="GR152" s="158"/>
      <c r="GS152" s="158"/>
      <c r="GT152" s="158"/>
      <c r="GU152" s="158"/>
      <c r="GV152" s="158"/>
      <c r="GW152" s="158"/>
      <c r="GX152" s="158"/>
      <c r="GY152" s="158"/>
      <c r="GZ152" s="158"/>
      <c r="HA152" s="158"/>
      <c r="HB152" s="158"/>
      <c r="HC152" s="158"/>
      <c r="HD152" s="158"/>
      <c r="HE152" s="158"/>
      <c r="HF152" s="158"/>
      <c r="HG152" s="158"/>
      <c r="HH152" s="158"/>
      <c r="HI152" s="158"/>
      <c r="HJ152" s="158"/>
      <c r="HK152" s="158"/>
      <c r="HL152" s="158"/>
      <c r="HM152" s="158"/>
      <c r="HN152" s="158"/>
      <c r="HO152" s="158"/>
      <c r="HP152" s="158"/>
      <c r="HQ152" s="158"/>
      <c r="HR152" s="158"/>
      <c r="HS152" s="158"/>
      <c r="HT152" s="158"/>
      <c r="HU152" s="158"/>
      <c r="HV152" s="158"/>
      <c r="HW152" s="158"/>
      <c r="HX152" s="158"/>
      <c r="HY152" s="158"/>
      <c r="HZ152" s="158"/>
      <c r="IA152" s="158"/>
      <c r="IB152" s="158"/>
    </row>
    <row r="153" spans="22:236" x14ac:dyDescent="0.25">
      <c r="V153" s="109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58"/>
      <c r="CU153" s="158"/>
      <c r="CV153" s="158"/>
      <c r="CW153" s="158"/>
      <c r="CX153" s="158"/>
      <c r="CY153" s="158"/>
      <c r="CZ153" s="158"/>
      <c r="DA153" s="158"/>
      <c r="DB153" s="158"/>
      <c r="DC153" s="158"/>
      <c r="DD153" s="158"/>
      <c r="DE153" s="158"/>
      <c r="DF153" s="158"/>
      <c r="DG153" s="158"/>
      <c r="DH153" s="158"/>
      <c r="DI153" s="158"/>
      <c r="DJ153" s="158"/>
      <c r="DK153" s="158"/>
      <c r="DL153" s="158"/>
      <c r="DM153" s="158"/>
      <c r="DN153" s="158"/>
      <c r="DO153" s="158"/>
      <c r="DP153" s="158"/>
      <c r="DQ153" s="158"/>
      <c r="DR153" s="158"/>
      <c r="DS153" s="158"/>
      <c r="DT153" s="158"/>
      <c r="DU153" s="158"/>
      <c r="DV153" s="158"/>
      <c r="DW153" s="158"/>
      <c r="DX153" s="158"/>
      <c r="DY153" s="158"/>
      <c r="DZ153" s="158"/>
      <c r="EA153" s="158"/>
      <c r="EB153" s="158"/>
      <c r="EC153" s="158"/>
      <c r="ED153" s="158"/>
      <c r="EE153" s="158"/>
      <c r="EF153" s="158"/>
      <c r="EG153" s="158"/>
      <c r="EH153" s="158"/>
      <c r="EI153" s="158"/>
      <c r="EJ153" s="158"/>
      <c r="EK153" s="158"/>
      <c r="EL153" s="158"/>
      <c r="EM153" s="158"/>
      <c r="EN153" s="158"/>
      <c r="EO153" s="158"/>
      <c r="EP153" s="158"/>
      <c r="EQ153" s="158"/>
      <c r="ER153" s="158"/>
      <c r="ES153" s="158"/>
      <c r="ET153" s="158"/>
      <c r="EU153" s="158"/>
      <c r="EV153" s="158"/>
      <c r="EW153" s="158"/>
      <c r="EX153" s="158"/>
      <c r="EY153" s="158"/>
      <c r="EZ153" s="158"/>
      <c r="FA153" s="158"/>
      <c r="FB153" s="158"/>
      <c r="FC153" s="158"/>
      <c r="FD153" s="158"/>
      <c r="FE153" s="158"/>
      <c r="FF153" s="158"/>
      <c r="FG153" s="158"/>
      <c r="FH153" s="158"/>
      <c r="FI153" s="158"/>
      <c r="FJ153" s="158"/>
      <c r="FK153" s="158"/>
      <c r="FL153" s="158"/>
      <c r="FM153" s="158"/>
      <c r="FN153" s="158"/>
      <c r="FO153" s="158"/>
      <c r="FP153" s="158"/>
      <c r="FQ153" s="158"/>
      <c r="FR153" s="158"/>
      <c r="FS153" s="158"/>
      <c r="FT153" s="158"/>
      <c r="FU153" s="158"/>
      <c r="FV153" s="158"/>
      <c r="FW153" s="158"/>
      <c r="FX153" s="158"/>
      <c r="FY153" s="158"/>
      <c r="FZ153" s="158"/>
      <c r="GA153" s="158"/>
      <c r="GB153" s="158"/>
      <c r="GC153" s="158"/>
      <c r="GD153" s="158"/>
      <c r="GE153" s="158"/>
      <c r="GF153" s="158"/>
      <c r="GG153" s="158"/>
      <c r="GH153" s="158"/>
      <c r="GI153" s="158"/>
      <c r="GJ153" s="158"/>
      <c r="GK153" s="158"/>
      <c r="GL153" s="158"/>
      <c r="GM153" s="158"/>
      <c r="GN153" s="158"/>
      <c r="GO153" s="158"/>
      <c r="GP153" s="158"/>
      <c r="GQ153" s="158"/>
      <c r="GR153" s="158"/>
      <c r="GS153" s="158"/>
      <c r="GT153" s="158"/>
      <c r="GU153" s="158"/>
      <c r="GV153" s="158"/>
      <c r="GW153" s="158"/>
      <c r="GX153" s="158"/>
      <c r="GY153" s="158"/>
      <c r="GZ153" s="158"/>
      <c r="HA153" s="158"/>
      <c r="HB153" s="158"/>
      <c r="HC153" s="158"/>
      <c r="HD153" s="158"/>
      <c r="HE153" s="158"/>
      <c r="HF153" s="158"/>
      <c r="HG153" s="158"/>
      <c r="HH153" s="158"/>
      <c r="HI153" s="158"/>
      <c r="HJ153" s="158"/>
      <c r="HK153" s="158"/>
      <c r="HL153" s="158"/>
      <c r="HM153" s="158"/>
      <c r="HN153" s="158"/>
      <c r="HO153" s="158"/>
      <c r="HP153" s="158"/>
      <c r="HQ153" s="158"/>
      <c r="HR153" s="158"/>
      <c r="HS153" s="158"/>
      <c r="HT153" s="158"/>
      <c r="HU153" s="158"/>
      <c r="HV153" s="158"/>
      <c r="HW153" s="158"/>
      <c r="HX153" s="158"/>
      <c r="HY153" s="158"/>
      <c r="HZ153" s="158"/>
      <c r="IA153" s="158"/>
      <c r="IB153" s="158"/>
    </row>
    <row r="154" spans="22:236" x14ac:dyDescent="0.25">
      <c r="V154" s="109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58"/>
      <c r="CU154" s="158"/>
      <c r="CV154" s="158"/>
      <c r="CW154" s="158"/>
      <c r="CX154" s="158"/>
      <c r="CY154" s="158"/>
      <c r="CZ154" s="158"/>
      <c r="DA154" s="158"/>
      <c r="DB154" s="158"/>
      <c r="DC154" s="158"/>
      <c r="DD154" s="158"/>
      <c r="DE154" s="158"/>
      <c r="DF154" s="158"/>
      <c r="DG154" s="158"/>
      <c r="DH154" s="158"/>
      <c r="DI154" s="158"/>
      <c r="DJ154" s="158"/>
      <c r="DK154" s="158"/>
      <c r="DL154" s="158"/>
      <c r="DM154" s="158"/>
      <c r="DN154" s="158"/>
      <c r="DO154" s="158"/>
      <c r="DP154" s="158"/>
      <c r="DQ154" s="158"/>
      <c r="DR154" s="158"/>
      <c r="DS154" s="158"/>
      <c r="DT154" s="158"/>
      <c r="DU154" s="158"/>
      <c r="DV154" s="158"/>
      <c r="DW154" s="158"/>
      <c r="DX154" s="158"/>
      <c r="DY154" s="158"/>
      <c r="DZ154" s="158"/>
      <c r="EA154" s="158"/>
      <c r="EB154" s="158"/>
      <c r="EC154" s="158"/>
      <c r="ED154" s="158"/>
      <c r="EE154" s="158"/>
      <c r="EF154" s="158"/>
      <c r="EG154" s="158"/>
      <c r="EH154" s="158"/>
      <c r="EI154" s="158"/>
      <c r="EJ154" s="158"/>
      <c r="EK154" s="158"/>
      <c r="EL154" s="158"/>
      <c r="EM154" s="158"/>
      <c r="EN154" s="158"/>
      <c r="EO154" s="158"/>
      <c r="EP154" s="158"/>
      <c r="EQ154" s="158"/>
      <c r="ER154" s="158"/>
      <c r="ES154" s="158"/>
      <c r="ET154" s="158"/>
      <c r="EU154" s="158"/>
      <c r="EV154" s="158"/>
      <c r="EW154" s="158"/>
      <c r="EX154" s="158"/>
      <c r="EY154" s="158"/>
      <c r="EZ154" s="158"/>
      <c r="FA154" s="158"/>
      <c r="FB154" s="158"/>
      <c r="FC154" s="158"/>
      <c r="FD154" s="158"/>
      <c r="FE154" s="158"/>
      <c r="FF154" s="158"/>
      <c r="FG154" s="158"/>
      <c r="FH154" s="158"/>
      <c r="FI154" s="158"/>
      <c r="FJ154" s="158"/>
      <c r="FK154" s="158"/>
      <c r="FL154" s="158"/>
      <c r="FM154" s="158"/>
      <c r="FN154" s="158"/>
      <c r="FO154" s="158"/>
      <c r="FP154" s="158"/>
      <c r="FQ154" s="158"/>
      <c r="FR154" s="158"/>
      <c r="FS154" s="158"/>
      <c r="FT154" s="158"/>
      <c r="FU154" s="158"/>
      <c r="FV154" s="158"/>
      <c r="FW154" s="158"/>
      <c r="FX154" s="158"/>
      <c r="FY154" s="158"/>
      <c r="FZ154" s="158"/>
      <c r="GA154" s="158"/>
      <c r="GB154" s="158"/>
      <c r="GC154" s="158"/>
      <c r="GD154" s="158"/>
      <c r="GE154" s="158"/>
      <c r="GF154" s="158"/>
      <c r="GG154" s="158"/>
      <c r="GH154" s="158"/>
      <c r="GI154" s="158"/>
      <c r="GJ154" s="158"/>
      <c r="GK154" s="158"/>
      <c r="GL154" s="158"/>
      <c r="GM154" s="158"/>
      <c r="GN154" s="158"/>
      <c r="GO154" s="158"/>
      <c r="GP154" s="158"/>
      <c r="GQ154" s="158"/>
      <c r="GR154" s="158"/>
      <c r="GS154" s="158"/>
      <c r="GT154" s="158"/>
      <c r="GU154" s="158"/>
      <c r="GV154" s="158"/>
      <c r="GW154" s="158"/>
      <c r="GX154" s="158"/>
      <c r="GY154" s="158"/>
      <c r="GZ154" s="158"/>
      <c r="HA154" s="158"/>
      <c r="HB154" s="158"/>
      <c r="HC154" s="158"/>
      <c r="HD154" s="158"/>
      <c r="HE154" s="158"/>
      <c r="HF154" s="158"/>
      <c r="HG154" s="158"/>
      <c r="HH154" s="158"/>
      <c r="HI154" s="158"/>
      <c r="HJ154" s="158"/>
      <c r="HK154" s="158"/>
      <c r="HL154" s="158"/>
      <c r="HM154" s="158"/>
      <c r="HN154" s="158"/>
      <c r="HO154" s="158"/>
      <c r="HP154" s="158"/>
      <c r="HQ154" s="158"/>
      <c r="HR154" s="158"/>
      <c r="HS154" s="158"/>
      <c r="HT154" s="158"/>
      <c r="HU154" s="158"/>
      <c r="HV154" s="158"/>
      <c r="HW154" s="158"/>
      <c r="HX154" s="158"/>
      <c r="HY154" s="158"/>
      <c r="HZ154" s="158"/>
      <c r="IA154" s="158"/>
      <c r="IB154" s="158"/>
    </row>
    <row r="155" spans="22:236" x14ac:dyDescent="0.25">
      <c r="V155" s="109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58"/>
      <c r="CU155" s="158"/>
      <c r="CV155" s="158"/>
      <c r="CW155" s="158"/>
      <c r="CX155" s="158"/>
      <c r="CY155" s="158"/>
      <c r="CZ155" s="158"/>
      <c r="DA155" s="158"/>
      <c r="DB155" s="158"/>
      <c r="DC155" s="158"/>
      <c r="DD155" s="158"/>
      <c r="DE155" s="158"/>
      <c r="DF155" s="158"/>
      <c r="DG155" s="158"/>
      <c r="DH155" s="158"/>
      <c r="DI155" s="158"/>
      <c r="DJ155" s="158"/>
      <c r="DK155" s="158"/>
      <c r="DL155" s="158"/>
      <c r="DM155" s="158"/>
      <c r="DN155" s="158"/>
      <c r="DO155" s="158"/>
      <c r="DP155" s="158"/>
      <c r="DQ155" s="158"/>
      <c r="DR155" s="158"/>
      <c r="DS155" s="158"/>
      <c r="DT155" s="158"/>
      <c r="DU155" s="158"/>
      <c r="DV155" s="158"/>
      <c r="DW155" s="158"/>
      <c r="DX155" s="158"/>
      <c r="DY155" s="158"/>
      <c r="DZ155" s="158"/>
      <c r="EA155" s="158"/>
      <c r="EB155" s="158"/>
      <c r="EC155" s="158"/>
      <c r="ED155" s="158"/>
      <c r="EE155" s="158"/>
      <c r="EF155" s="158"/>
      <c r="EG155" s="158"/>
      <c r="EH155" s="158"/>
      <c r="EI155" s="158"/>
      <c r="EJ155" s="158"/>
      <c r="EK155" s="158"/>
      <c r="EL155" s="158"/>
      <c r="EM155" s="158"/>
      <c r="EN155" s="158"/>
      <c r="EO155" s="158"/>
      <c r="EP155" s="158"/>
      <c r="EQ155" s="158"/>
      <c r="ER155" s="158"/>
      <c r="ES155" s="158"/>
      <c r="ET155" s="158"/>
      <c r="EU155" s="158"/>
      <c r="EV155" s="158"/>
      <c r="EW155" s="158"/>
      <c r="EX155" s="158"/>
      <c r="EY155" s="158"/>
      <c r="EZ155" s="158"/>
      <c r="FA155" s="158"/>
      <c r="FB155" s="158"/>
      <c r="FC155" s="158"/>
      <c r="FD155" s="158"/>
      <c r="FE155" s="158"/>
      <c r="FF155" s="158"/>
      <c r="FG155" s="158"/>
      <c r="FH155" s="158"/>
      <c r="FI155" s="158"/>
      <c r="FJ155" s="158"/>
      <c r="FK155" s="158"/>
      <c r="FL155" s="158"/>
      <c r="FM155" s="158"/>
      <c r="FN155" s="158"/>
      <c r="FO155" s="158"/>
      <c r="FP155" s="158"/>
      <c r="FQ155" s="158"/>
      <c r="FR155" s="158"/>
      <c r="FS155" s="158"/>
      <c r="FT155" s="158"/>
      <c r="FU155" s="158"/>
      <c r="FV155" s="158"/>
      <c r="FW155" s="158"/>
      <c r="FX155" s="158"/>
      <c r="FY155" s="158"/>
      <c r="FZ155" s="158"/>
      <c r="GA155" s="158"/>
      <c r="GB155" s="158"/>
      <c r="GC155" s="158"/>
      <c r="GD155" s="158"/>
      <c r="GE155" s="158"/>
      <c r="GF155" s="158"/>
      <c r="GG155" s="158"/>
      <c r="GH155" s="158"/>
      <c r="GI155" s="158"/>
      <c r="GJ155" s="158"/>
      <c r="GK155" s="158"/>
      <c r="GL155" s="158"/>
      <c r="GM155" s="158"/>
      <c r="GN155" s="158"/>
      <c r="GO155" s="158"/>
      <c r="GP155" s="158"/>
      <c r="GQ155" s="158"/>
      <c r="GR155" s="158"/>
      <c r="GS155" s="158"/>
      <c r="GT155" s="158"/>
      <c r="GU155" s="158"/>
      <c r="GV155" s="158"/>
      <c r="GW155" s="158"/>
      <c r="GX155" s="158"/>
      <c r="GY155" s="158"/>
      <c r="GZ155" s="158"/>
      <c r="HA155" s="158"/>
      <c r="HB155" s="158"/>
      <c r="HC155" s="158"/>
      <c r="HD155" s="158"/>
      <c r="HE155" s="158"/>
      <c r="HF155" s="158"/>
      <c r="HG155" s="158"/>
      <c r="HH155" s="158"/>
      <c r="HI155" s="158"/>
      <c r="HJ155" s="158"/>
      <c r="HK155" s="158"/>
      <c r="HL155" s="158"/>
      <c r="HM155" s="158"/>
      <c r="HN155" s="158"/>
      <c r="HO155" s="158"/>
      <c r="HP155" s="158"/>
      <c r="HQ155" s="158"/>
      <c r="HR155" s="158"/>
      <c r="HS155" s="158"/>
      <c r="HT155" s="158"/>
      <c r="HU155" s="158"/>
      <c r="HV155" s="158"/>
      <c r="HW155" s="158"/>
      <c r="HX155" s="158"/>
      <c r="HY155" s="158"/>
      <c r="HZ155" s="158"/>
      <c r="IA155" s="158"/>
      <c r="IB155" s="158"/>
    </row>
    <row r="156" spans="22:236" x14ac:dyDescent="0.25">
      <c r="V156" s="109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58"/>
      <c r="CU156" s="158"/>
      <c r="CV156" s="158"/>
      <c r="CW156" s="158"/>
      <c r="CX156" s="158"/>
      <c r="CY156" s="158"/>
      <c r="CZ156" s="158"/>
      <c r="DA156" s="158"/>
      <c r="DB156" s="158"/>
      <c r="DC156" s="158"/>
      <c r="DD156" s="158"/>
      <c r="DE156" s="158"/>
      <c r="DF156" s="158"/>
      <c r="DG156" s="158"/>
      <c r="DH156" s="158"/>
      <c r="DI156" s="158"/>
      <c r="DJ156" s="158"/>
      <c r="DK156" s="158"/>
      <c r="DL156" s="158"/>
      <c r="DM156" s="158"/>
      <c r="DN156" s="158"/>
      <c r="DO156" s="158"/>
      <c r="DP156" s="158"/>
      <c r="DQ156" s="158"/>
      <c r="DR156" s="158"/>
      <c r="DS156" s="158"/>
      <c r="DT156" s="158"/>
      <c r="DU156" s="158"/>
      <c r="DV156" s="158"/>
      <c r="DW156" s="158"/>
      <c r="DX156" s="158"/>
      <c r="DY156" s="158"/>
      <c r="DZ156" s="158"/>
      <c r="EA156" s="158"/>
      <c r="EB156" s="158"/>
      <c r="EC156" s="158"/>
      <c r="ED156" s="158"/>
      <c r="EE156" s="158"/>
      <c r="EF156" s="158"/>
      <c r="EG156" s="158"/>
      <c r="EH156" s="158"/>
      <c r="EI156" s="158"/>
      <c r="EJ156" s="158"/>
      <c r="EK156" s="158"/>
      <c r="EL156" s="158"/>
      <c r="EM156" s="158"/>
      <c r="EN156" s="158"/>
      <c r="EO156" s="158"/>
      <c r="EP156" s="158"/>
      <c r="EQ156" s="158"/>
      <c r="ER156" s="158"/>
      <c r="ES156" s="158"/>
      <c r="ET156" s="158"/>
      <c r="EU156" s="158"/>
      <c r="EV156" s="158"/>
      <c r="EW156" s="158"/>
      <c r="EX156" s="158"/>
      <c r="EY156" s="158"/>
      <c r="EZ156" s="158"/>
      <c r="FA156" s="158"/>
      <c r="FB156" s="158"/>
      <c r="FC156" s="158"/>
      <c r="FD156" s="158"/>
      <c r="FE156" s="158"/>
      <c r="FF156" s="158"/>
      <c r="FG156" s="158"/>
      <c r="FH156" s="158"/>
      <c r="FI156" s="158"/>
      <c r="FJ156" s="158"/>
      <c r="FK156" s="158"/>
      <c r="FL156" s="158"/>
      <c r="FM156" s="158"/>
      <c r="FN156" s="158"/>
      <c r="FO156" s="158"/>
      <c r="FP156" s="158"/>
      <c r="FQ156" s="158"/>
      <c r="FR156" s="158"/>
      <c r="FS156" s="158"/>
      <c r="FT156" s="158"/>
      <c r="FU156" s="158"/>
      <c r="FV156" s="158"/>
      <c r="FW156" s="158"/>
      <c r="FX156" s="158"/>
      <c r="FY156" s="158"/>
      <c r="FZ156" s="158"/>
      <c r="GA156" s="158"/>
      <c r="GB156" s="158"/>
      <c r="GC156" s="158"/>
      <c r="GD156" s="158"/>
      <c r="GE156" s="158"/>
      <c r="GF156" s="158"/>
      <c r="GG156" s="158"/>
      <c r="GH156" s="158"/>
      <c r="GI156" s="158"/>
      <c r="GJ156" s="158"/>
      <c r="GK156" s="158"/>
      <c r="GL156" s="158"/>
      <c r="GM156" s="158"/>
      <c r="GN156" s="158"/>
      <c r="GO156" s="158"/>
      <c r="GP156" s="158"/>
      <c r="GQ156" s="158"/>
      <c r="GR156" s="158"/>
      <c r="GS156" s="158"/>
      <c r="GT156" s="158"/>
      <c r="GU156" s="158"/>
      <c r="GV156" s="158"/>
      <c r="GW156" s="158"/>
      <c r="GX156" s="158"/>
      <c r="GY156" s="158"/>
      <c r="GZ156" s="158"/>
      <c r="HA156" s="158"/>
      <c r="HB156" s="158"/>
      <c r="HC156" s="158"/>
      <c r="HD156" s="158"/>
      <c r="HE156" s="158"/>
      <c r="HF156" s="158"/>
      <c r="HG156" s="158"/>
      <c r="HH156" s="158"/>
      <c r="HI156" s="158"/>
      <c r="HJ156" s="158"/>
      <c r="HK156" s="158"/>
      <c r="HL156" s="158"/>
      <c r="HM156" s="158"/>
      <c r="HN156" s="158"/>
      <c r="HO156" s="158"/>
      <c r="HP156" s="158"/>
      <c r="HQ156" s="158"/>
      <c r="HR156" s="158"/>
      <c r="HS156" s="158"/>
      <c r="HT156" s="158"/>
      <c r="HU156" s="158"/>
      <c r="HV156" s="158"/>
      <c r="HW156" s="158"/>
      <c r="HX156" s="158"/>
      <c r="HY156" s="158"/>
      <c r="HZ156" s="158"/>
      <c r="IA156" s="158"/>
      <c r="IB156" s="158"/>
    </row>
    <row r="157" spans="22:236" x14ac:dyDescent="0.25">
      <c r="V157" s="109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58"/>
      <c r="CU157" s="158"/>
      <c r="CV157" s="158"/>
      <c r="CW157" s="158"/>
      <c r="CX157" s="158"/>
      <c r="CY157" s="158"/>
      <c r="CZ157" s="158"/>
      <c r="DA157" s="158"/>
      <c r="DB157" s="158"/>
      <c r="DC157" s="158"/>
      <c r="DD157" s="158"/>
      <c r="DE157" s="158"/>
      <c r="DF157" s="158"/>
      <c r="DG157" s="158"/>
      <c r="DH157" s="158"/>
      <c r="DI157" s="158"/>
      <c r="DJ157" s="158"/>
      <c r="DK157" s="158"/>
      <c r="DL157" s="158"/>
      <c r="DM157" s="158"/>
      <c r="DN157" s="158"/>
      <c r="DO157" s="158"/>
      <c r="DP157" s="158"/>
      <c r="DQ157" s="158"/>
      <c r="DR157" s="158"/>
      <c r="DS157" s="158"/>
      <c r="DT157" s="158"/>
      <c r="DU157" s="158"/>
      <c r="DV157" s="158"/>
      <c r="DW157" s="158"/>
      <c r="DX157" s="158"/>
      <c r="DY157" s="158"/>
      <c r="DZ157" s="158"/>
      <c r="EA157" s="158"/>
      <c r="EB157" s="158"/>
      <c r="EC157" s="158"/>
      <c r="ED157" s="158"/>
      <c r="EE157" s="158"/>
      <c r="EF157" s="158"/>
      <c r="EG157" s="158"/>
      <c r="EH157" s="158"/>
      <c r="EI157" s="158"/>
      <c r="EJ157" s="158"/>
      <c r="EK157" s="158"/>
      <c r="EL157" s="158"/>
      <c r="EM157" s="158"/>
      <c r="EN157" s="158"/>
      <c r="EO157" s="158"/>
      <c r="EP157" s="158"/>
      <c r="EQ157" s="158"/>
      <c r="ER157" s="158"/>
      <c r="ES157" s="158"/>
      <c r="ET157" s="158"/>
      <c r="EU157" s="158"/>
      <c r="EV157" s="158"/>
      <c r="EW157" s="158"/>
      <c r="EX157" s="158"/>
      <c r="EY157" s="158"/>
      <c r="EZ157" s="158"/>
      <c r="FA157" s="158"/>
      <c r="FB157" s="158"/>
      <c r="FC157" s="158"/>
      <c r="FD157" s="158"/>
      <c r="FE157" s="158"/>
      <c r="FF157" s="158"/>
      <c r="FG157" s="158"/>
      <c r="FH157" s="158"/>
      <c r="FI157" s="158"/>
      <c r="FJ157" s="158"/>
      <c r="FK157" s="158"/>
      <c r="FL157" s="158"/>
      <c r="FM157" s="158"/>
      <c r="FN157" s="158"/>
      <c r="FO157" s="158"/>
      <c r="FP157" s="158"/>
      <c r="FQ157" s="158"/>
      <c r="FR157" s="158"/>
      <c r="FS157" s="158"/>
      <c r="FT157" s="158"/>
      <c r="FU157" s="158"/>
      <c r="FV157" s="158"/>
      <c r="FW157" s="158"/>
      <c r="FX157" s="158"/>
      <c r="FY157" s="158"/>
      <c r="FZ157" s="158"/>
      <c r="GA157" s="158"/>
      <c r="GB157" s="158"/>
      <c r="GC157" s="158"/>
      <c r="GD157" s="158"/>
      <c r="GE157" s="158"/>
      <c r="GF157" s="158"/>
      <c r="GG157" s="158"/>
      <c r="GH157" s="158"/>
      <c r="GI157" s="158"/>
      <c r="GJ157" s="158"/>
      <c r="GK157" s="158"/>
      <c r="GL157" s="158"/>
      <c r="GM157" s="158"/>
      <c r="GN157" s="158"/>
      <c r="GO157" s="158"/>
      <c r="GP157" s="158"/>
      <c r="GQ157" s="158"/>
      <c r="GR157" s="158"/>
      <c r="GS157" s="158"/>
      <c r="GT157" s="158"/>
      <c r="GU157" s="158"/>
      <c r="GV157" s="158"/>
      <c r="GW157" s="158"/>
      <c r="GX157" s="158"/>
      <c r="GY157" s="158"/>
      <c r="GZ157" s="158"/>
      <c r="HA157" s="158"/>
      <c r="HB157" s="158"/>
      <c r="HC157" s="158"/>
      <c r="HD157" s="158"/>
      <c r="HE157" s="158"/>
      <c r="HF157" s="158"/>
      <c r="HG157" s="158"/>
      <c r="HH157" s="158"/>
      <c r="HI157" s="158"/>
      <c r="HJ157" s="158"/>
      <c r="HK157" s="158"/>
      <c r="HL157" s="158"/>
      <c r="HM157" s="158"/>
      <c r="HN157" s="158"/>
      <c r="HO157" s="158"/>
      <c r="HP157" s="158"/>
      <c r="HQ157" s="158"/>
      <c r="HR157" s="158"/>
      <c r="HS157" s="158"/>
      <c r="HT157" s="158"/>
      <c r="HU157" s="158"/>
      <c r="HV157" s="158"/>
      <c r="HW157" s="158"/>
      <c r="HX157" s="158"/>
      <c r="HY157" s="158"/>
      <c r="HZ157" s="158"/>
      <c r="IA157" s="158"/>
      <c r="IB157" s="158"/>
    </row>
    <row r="158" spans="22:236" x14ac:dyDescent="0.25">
      <c r="V158" s="109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58"/>
      <c r="CU158" s="158"/>
      <c r="CV158" s="158"/>
      <c r="CW158" s="158"/>
      <c r="CX158" s="158"/>
      <c r="CY158" s="158"/>
      <c r="CZ158" s="158"/>
      <c r="DA158" s="158"/>
      <c r="DB158" s="158"/>
      <c r="DC158" s="158"/>
      <c r="DD158" s="158"/>
      <c r="DE158" s="158"/>
      <c r="DF158" s="158"/>
      <c r="DG158" s="158"/>
      <c r="DH158" s="158"/>
      <c r="DI158" s="158"/>
      <c r="DJ158" s="158"/>
      <c r="DK158" s="158"/>
      <c r="DL158" s="158"/>
      <c r="DM158" s="158"/>
      <c r="DN158" s="158"/>
      <c r="DO158" s="158"/>
      <c r="DP158" s="158"/>
      <c r="DQ158" s="158"/>
      <c r="DR158" s="158"/>
      <c r="DS158" s="158"/>
      <c r="DT158" s="158"/>
      <c r="DU158" s="158"/>
      <c r="DV158" s="158"/>
      <c r="DW158" s="158"/>
      <c r="DX158" s="158"/>
      <c r="DY158" s="158"/>
      <c r="DZ158" s="158"/>
      <c r="EA158" s="158"/>
      <c r="EB158" s="158"/>
      <c r="EC158" s="158"/>
      <c r="ED158" s="158"/>
      <c r="EE158" s="158"/>
      <c r="EF158" s="158"/>
      <c r="EG158" s="158"/>
      <c r="EH158" s="158"/>
      <c r="EI158" s="158"/>
      <c r="EJ158" s="158"/>
      <c r="EK158" s="158"/>
      <c r="EL158" s="158"/>
      <c r="EM158" s="158"/>
      <c r="EN158" s="158"/>
      <c r="EO158" s="158"/>
      <c r="EP158" s="158"/>
      <c r="EQ158" s="158"/>
      <c r="ER158" s="158"/>
      <c r="ES158" s="158"/>
      <c r="ET158" s="158"/>
      <c r="EU158" s="158"/>
      <c r="EV158" s="158"/>
      <c r="EW158" s="158"/>
      <c r="EX158" s="158"/>
      <c r="EY158" s="158"/>
      <c r="EZ158" s="158"/>
      <c r="FA158" s="158"/>
      <c r="FB158" s="158"/>
      <c r="FC158" s="158"/>
      <c r="FD158" s="158"/>
      <c r="FE158" s="158"/>
      <c r="FF158" s="158"/>
      <c r="FG158" s="158"/>
      <c r="FH158" s="158"/>
      <c r="FI158" s="158"/>
      <c r="FJ158" s="158"/>
      <c r="FK158" s="158"/>
      <c r="FL158" s="158"/>
      <c r="FM158" s="158"/>
      <c r="FN158" s="158"/>
      <c r="FO158" s="158"/>
      <c r="FP158" s="158"/>
      <c r="FQ158" s="158"/>
      <c r="FR158" s="158"/>
      <c r="FS158" s="158"/>
      <c r="FT158" s="158"/>
      <c r="FU158" s="158"/>
      <c r="FV158" s="158"/>
      <c r="FW158" s="158"/>
      <c r="FX158" s="158"/>
      <c r="FY158" s="158"/>
      <c r="FZ158" s="158"/>
      <c r="GA158" s="158"/>
      <c r="GB158" s="158"/>
      <c r="GC158" s="158"/>
      <c r="GD158" s="158"/>
      <c r="GE158" s="158"/>
      <c r="GF158" s="158"/>
      <c r="GG158" s="158"/>
      <c r="GH158" s="158"/>
      <c r="GI158" s="158"/>
      <c r="GJ158" s="158"/>
      <c r="GK158" s="158"/>
      <c r="GL158" s="158"/>
      <c r="GM158" s="158"/>
      <c r="GN158" s="158"/>
      <c r="GO158" s="158"/>
      <c r="GP158" s="158"/>
      <c r="GQ158" s="158"/>
      <c r="GR158" s="158"/>
      <c r="GS158" s="158"/>
      <c r="GT158" s="158"/>
      <c r="GU158" s="158"/>
      <c r="GV158" s="158"/>
      <c r="GW158" s="158"/>
      <c r="GX158" s="158"/>
      <c r="GY158" s="158"/>
      <c r="GZ158" s="158"/>
      <c r="HA158" s="158"/>
      <c r="HB158" s="158"/>
      <c r="HC158" s="158"/>
      <c r="HD158" s="158"/>
      <c r="HE158" s="158"/>
      <c r="HF158" s="158"/>
      <c r="HG158" s="158"/>
      <c r="HH158" s="158"/>
      <c r="HI158" s="158"/>
      <c r="HJ158" s="158"/>
      <c r="HK158" s="158"/>
      <c r="HL158" s="158"/>
      <c r="HM158" s="158"/>
      <c r="HN158" s="158"/>
      <c r="HO158" s="158"/>
      <c r="HP158" s="158"/>
      <c r="HQ158" s="158"/>
      <c r="HR158" s="158"/>
      <c r="HS158" s="158"/>
      <c r="HT158" s="158"/>
      <c r="HU158" s="158"/>
      <c r="HV158" s="158"/>
      <c r="HW158" s="158"/>
      <c r="HX158" s="158"/>
      <c r="HY158" s="158"/>
      <c r="HZ158" s="158"/>
      <c r="IA158" s="158"/>
      <c r="IB158" s="158"/>
    </row>
    <row r="159" spans="22:236" x14ac:dyDescent="0.25">
      <c r="V159" s="109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58"/>
      <c r="CU159" s="158"/>
      <c r="CV159" s="158"/>
      <c r="CW159" s="158"/>
      <c r="CX159" s="158"/>
      <c r="CY159" s="158"/>
      <c r="CZ159" s="158"/>
      <c r="DA159" s="158"/>
      <c r="DB159" s="158"/>
      <c r="DC159" s="158"/>
      <c r="DD159" s="158"/>
      <c r="DE159" s="158"/>
      <c r="DF159" s="158"/>
      <c r="DG159" s="158"/>
      <c r="DH159" s="158"/>
      <c r="DI159" s="158"/>
      <c r="DJ159" s="158"/>
      <c r="DK159" s="158"/>
      <c r="DL159" s="158"/>
      <c r="DM159" s="158"/>
      <c r="DN159" s="158"/>
      <c r="DO159" s="158"/>
      <c r="DP159" s="158"/>
      <c r="DQ159" s="158"/>
      <c r="DR159" s="158"/>
      <c r="DS159" s="158"/>
      <c r="DT159" s="158"/>
      <c r="DU159" s="158"/>
      <c r="DV159" s="158"/>
      <c r="DW159" s="158"/>
      <c r="DX159" s="158"/>
      <c r="DY159" s="158"/>
      <c r="DZ159" s="158"/>
      <c r="EA159" s="158"/>
      <c r="EB159" s="158"/>
      <c r="EC159" s="158"/>
      <c r="ED159" s="158"/>
      <c r="EE159" s="158"/>
      <c r="EF159" s="158"/>
      <c r="EG159" s="158"/>
      <c r="EH159" s="158"/>
      <c r="EI159" s="158"/>
      <c r="EJ159" s="158"/>
      <c r="EK159" s="158"/>
      <c r="EL159" s="158"/>
      <c r="EM159" s="158"/>
      <c r="EN159" s="158"/>
      <c r="EO159" s="158"/>
      <c r="EP159" s="158"/>
      <c r="EQ159" s="158"/>
      <c r="ER159" s="158"/>
      <c r="ES159" s="158"/>
      <c r="ET159" s="158"/>
      <c r="EU159" s="158"/>
      <c r="EV159" s="158"/>
      <c r="EW159" s="158"/>
      <c r="EX159" s="158"/>
      <c r="EY159" s="158"/>
      <c r="EZ159" s="158"/>
      <c r="FA159" s="158"/>
      <c r="FB159" s="158"/>
      <c r="FC159" s="158"/>
      <c r="FD159" s="158"/>
      <c r="FE159" s="158"/>
      <c r="FF159" s="158"/>
      <c r="FG159" s="158"/>
      <c r="FH159" s="158"/>
      <c r="FI159" s="158"/>
      <c r="FJ159" s="158"/>
      <c r="FK159" s="158"/>
      <c r="FL159" s="158"/>
      <c r="FM159" s="158"/>
      <c r="FN159" s="158"/>
      <c r="FO159" s="158"/>
      <c r="FP159" s="158"/>
      <c r="FQ159" s="158"/>
      <c r="FR159" s="158"/>
      <c r="FS159" s="158"/>
      <c r="FT159" s="158"/>
      <c r="FU159" s="158"/>
      <c r="FV159" s="158"/>
      <c r="FW159" s="158"/>
      <c r="FX159" s="158"/>
      <c r="FY159" s="158"/>
      <c r="FZ159" s="158"/>
      <c r="GA159" s="158"/>
      <c r="GB159" s="158"/>
      <c r="GC159" s="158"/>
      <c r="GD159" s="158"/>
      <c r="GE159" s="158"/>
      <c r="GF159" s="158"/>
      <c r="GG159" s="158"/>
      <c r="GH159" s="158"/>
      <c r="GI159" s="158"/>
      <c r="GJ159" s="158"/>
      <c r="GK159" s="158"/>
      <c r="GL159" s="158"/>
      <c r="GM159" s="158"/>
      <c r="GN159" s="158"/>
      <c r="GO159" s="158"/>
      <c r="GP159" s="158"/>
      <c r="GQ159" s="158"/>
      <c r="GR159" s="158"/>
      <c r="GS159" s="158"/>
      <c r="GT159" s="158"/>
      <c r="GU159" s="158"/>
      <c r="GV159" s="158"/>
      <c r="GW159" s="158"/>
      <c r="GX159" s="158"/>
      <c r="GY159" s="158"/>
      <c r="GZ159" s="158"/>
      <c r="HA159" s="158"/>
      <c r="HB159" s="158"/>
      <c r="HC159" s="158"/>
      <c r="HD159" s="158"/>
      <c r="HE159" s="158"/>
      <c r="HF159" s="158"/>
      <c r="HG159" s="158"/>
      <c r="HH159" s="158"/>
      <c r="HI159" s="158"/>
      <c r="HJ159" s="158"/>
      <c r="HK159" s="158"/>
      <c r="HL159" s="158"/>
      <c r="HM159" s="158"/>
      <c r="HN159" s="158"/>
      <c r="HO159" s="158"/>
      <c r="HP159" s="158"/>
      <c r="HQ159" s="158"/>
      <c r="HR159" s="158"/>
      <c r="HS159" s="158"/>
      <c r="HT159" s="158"/>
      <c r="HU159" s="158"/>
      <c r="HV159" s="158"/>
      <c r="HW159" s="158"/>
      <c r="HX159" s="158"/>
      <c r="HY159" s="158"/>
      <c r="HZ159" s="158"/>
      <c r="IA159" s="158"/>
      <c r="IB159" s="158"/>
    </row>
    <row r="160" spans="22:236" x14ac:dyDescent="0.25">
      <c r="V160" s="109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58"/>
      <c r="CU160" s="158"/>
      <c r="CV160" s="158"/>
      <c r="CW160" s="158"/>
      <c r="CX160" s="158"/>
      <c r="CY160" s="158"/>
      <c r="CZ160" s="158"/>
      <c r="DA160" s="158"/>
      <c r="DB160" s="158"/>
      <c r="DC160" s="158"/>
      <c r="DD160" s="158"/>
      <c r="DE160" s="158"/>
      <c r="DF160" s="158"/>
      <c r="DG160" s="158"/>
      <c r="DH160" s="158"/>
      <c r="DI160" s="158"/>
      <c r="DJ160" s="158"/>
      <c r="DK160" s="158"/>
      <c r="DL160" s="158"/>
      <c r="DM160" s="158"/>
      <c r="DN160" s="158"/>
      <c r="DO160" s="158"/>
      <c r="DP160" s="158"/>
      <c r="DQ160" s="158"/>
      <c r="DR160" s="158"/>
      <c r="DS160" s="158"/>
      <c r="DT160" s="158"/>
      <c r="DU160" s="158"/>
      <c r="DV160" s="158"/>
      <c r="DW160" s="158"/>
      <c r="DX160" s="158"/>
      <c r="DY160" s="158"/>
      <c r="DZ160" s="158"/>
      <c r="EA160" s="158"/>
      <c r="EB160" s="158"/>
      <c r="EC160" s="158"/>
      <c r="ED160" s="158"/>
      <c r="EE160" s="158"/>
      <c r="EF160" s="158"/>
      <c r="EG160" s="158"/>
      <c r="EH160" s="158"/>
      <c r="EI160" s="158"/>
      <c r="EJ160" s="158"/>
      <c r="EK160" s="158"/>
      <c r="EL160" s="158"/>
      <c r="EM160" s="158"/>
      <c r="EN160" s="158"/>
      <c r="EO160" s="158"/>
      <c r="EP160" s="158"/>
      <c r="EQ160" s="158"/>
      <c r="ER160" s="158"/>
      <c r="ES160" s="158"/>
      <c r="ET160" s="158"/>
      <c r="EU160" s="158"/>
      <c r="EV160" s="158"/>
      <c r="EW160" s="158"/>
      <c r="EX160" s="158"/>
      <c r="EY160" s="158"/>
      <c r="EZ160" s="158"/>
      <c r="FA160" s="158"/>
      <c r="FB160" s="158"/>
      <c r="FC160" s="158"/>
      <c r="FD160" s="158"/>
      <c r="FE160" s="158"/>
      <c r="FF160" s="158"/>
      <c r="FG160" s="158"/>
      <c r="FH160" s="158"/>
      <c r="FI160" s="158"/>
      <c r="FJ160" s="158"/>
      <c r="FK160" s="158"/>
      <c r="FL160" s="158"/>
      <c r="FM160" s="158"/>
      <c r="FN160" s="158"/>
      <c r="FO160" s="158"/>
      <c r="FP160" s="158"/>
      <c r="FQ160" s="158"/>
      <c r="FR160" s="158"/>
      <c r="FS160" s="158"/>
      <c r="FT160" s="158"/>
      <c r="FU160" s="158"/>
      <c r="FV160" s="158"/>
      <c r="FW160" s="158"/>
      <c r="FX160" s="158"/>
      <c r="FY160" s="158"/>
      <c r="FZ160" s="158"/>
      <c r="GA160" s="158"/>
      <c r="GB160" s="158"/>
      <c r="GC160" s="158"/>
      <c r="GD160" s="158"/>
      <c r="GE160" s="158"/>
      <c r="GF160" s="158"/>
      <c r="GG160" s="158"/>
      <c r="GH160" s="158"/>
      <c r="GI160" s="158"/>
      <c r="GJ160" s="158"/>
      <c r="GK160" s="158"/>
      <c r="GL160" s="158"/>
      <c r="GM160" s="158"/>
      <c r="GN160" s="158"/>
      <c r="GO160" s="158"/>
      <c r="GP160" s="158"/>
      <c r="GQ160" s="158"/>
      <c r="GR160" s="158"/>
      <c r="GS160" s="158"/>
      <c r="GT160" s="158"/>
      <c r="GU160" s="158"/>
      <c r="GV160" s="158"/>
      <c r="GW160" s="158"/>
      <c r="GX160" s="158"/>
      <c r="GY160" s="158"/>
      <c r="GZ160" s="158"/>
      <c r="HA160" s="158"/>
      <c r="HB160" s="158"/>
      <c r="HC160" s="158"/>
      <c r="HD160" s="158"/>
      <c r="HE160" s="158"/>
      <c r="HF160" s="158"/>
      <c r="HG160" s="158"/>
      <c r="HH160" s="158"/>
      <c r="HI160" s="158"/>
      <c r="HJ160" s="158"/>
      <c r="HK160" s="158"/>
      <c r="HL160" s="158"/>
      <c r="HM160" s="158"/>
      <c r="HN160" s="158"/>
      <c r="HO160" s="158"/>
      <c r="HP160" s="158"/>
      <c r="HQ160" s="158"/>
      <c r="HR160" s="158"/>
      <c r="HS160" s="158"/>
      <c r="HT160" s="158"/>
      <c r="HU160" s="158"/>
      <c r="HV160" s="158"/>
      <c r="HW160" s="158"/>
      <c r="HX160" s="158"/>
      <c r="HY160" s="158"/>
      <c r="HZ160" s="158"/>
      <c r="IA160" s="158"/>
      <c r="IB160" s="158"/>
    </row>
    <row r="161" spans="22:236" x14ac:dyDescent="0.25">
      <c r="V161" s="109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58"/>
      <c r="CU161" s="158"/>
      <c r="CV161" s="158"/>
      <c r="CW161" s="158"/>
      <c r="CX161" s="158"/>
      <c r="CY161" s="158"/>
      <c r="CZ161" s="158"/>
      <c r="DA161" s="158"/>
      <c r="DB161" s="158"/>
      <c r="DC161" s="158"/>
      <c r="DD161" s="158"/>
      <c r="DE161" s="158"/>
      <c r="DF161" s="158"/>
      <c r="DG161" s="158"/>
      <c r="DH161" s="158"/>
      <c r="DI161" s="158"/>
      <c r="DJ161" s="158"/>
      <c r="DK161" s="158"/>
      <c r="DL161" s="158"/>
      <c r="DM161" s="158"/>
      <c r="DN161" s="158"/>
      <c r="DO161" s="158"/>
      <c r="DP161" s="158"/>
      <c r="DQ161" s="158"/>
      <c r="DR161" s="158"/>
      <c r="DS161" s="158"/>
      <c r="DT161" s="158"/>
      <c r="DU161" s="158"/>
      <c r="DV161" s="158"/>
      <c r="DW161" s="158"/>
      <c r="DX161" s="158"/>
      <c r="DY161" s="158"/>
      <c r="DZ161" s="158"/>
      <c r="EA161" s="158"/>
      <c r="EB161" s="158"/>
      <c r="EC161" s="158"/>
      <c r="ED161" s="158"/>
      <c r="EE161" s="158"/>
      <c r="EF161" s="158"/>
      <c r="EG161" s="158"/>
      <c r="EH161" s="158"/>
      <c r="EI161" s="158"/>
      <c r="EJ161" s="158"/>
      <c r="EK161" s="158"/>
      <c r="EL161" s="158"/>
      <c r="EM161" s="158"/>
      <c r="EN161" s="158"/>
      <c r="EO161" s="158"/>
      <c r="EP161" s="158"/>
      <c r="EQ161" s="158"/>
      <c r="ER161" s="158"/>
      <c r="ES161" s="158"/>
      <c r="ET161" s="158"/>
      <c r="EU161" s="158"/>
      <c r="EV161" s="158"/>
      <c r="EW161" s="158"/>
      <c r="EX161" s="158"/>
      <c r="EY161" s="158"/>
      <c r="EZ161" s="158"/>
      <c r="FA161" s="158"/>
      <c r="FB161" s="158"/>
      <c r="FC161" s="158"/>
      <c r="FD161" s="158"/>
      <c r="FE161" s="158"/>
      <c r="FF161" s="158"/>
      <c r="FG161" s="158"/>
      <c r="FH161" s="158"/>
      <c r="FI161" s="158"/>
      <c r="FJ161" s="158"/>
      <c r="FK161" s="158"/>
      <c r="FL161" s="158"/>
      <c r="FM161" s="158"/>
      <c r="FN161" s="158"/>
      <c r="FO161" s="158"/>
      <c r="FP161" s="158"/>
      <c r="FQ161" s="158"/>
      <c r="FR161" s="158"/>
      <c r="FS161" s="158"/>
      <c r="FT161" s="158"/>
      <c r="FU161" s="158"/>
      <c r="FV161" s="158"/>
      <c r="FW161" s="158"/>
      <c r="FX161" s="158"/>
      <c r="FY161" s="158"/>
      <c r="FZ161" s="158"/>
      <c r="GA161" s="158"/>
      <c r="GB161" s="158"/>
      <c r="GC161" s="158"/>
      <c r="GD161" s="158"/>
      <c r="GE161" s="158"/>
      <c r="GF161" s="158"/>
      <c r="GG161" s="158"/>
      <c r="GH161" s="158"/>
      <c r="GI161" s="158"/>
      <c r="GJ161" s="158"/>
      <c r="GK161" s="158"/>
      <c r="GL161" s="158"/>
      <c r="GM161" s="158"/>
      <c r="GN161" s="158"/>
      <c r="GO161" s="158"/>
      <c r="GP161" s="158"/>
      <c r="GQ161" s="158"/>
      <c r="GR161" s="158"/>
      <c r="GS161" s="158"/>
      <c r="GT161" s="158"/>
      <c r="GU161" s="158"/>
      <c r="GV161" s="158"/>
      <c r="GW161" s="158"/>
      <c r="GX161" s="158"/>
      <c r="GY161" s="158"/>
      <c r="GZ161" s="158"/>
      <c r="HA161" s="158"/>
      <c r="HB161" s="158"/>
      <c r="HC161" s="158"/>
      <c r="HD161" s="158"/>
      <c r="HE161" s="158"/>
      <c r="HF161" s="158"/>
      <c r="HG161" s="158"/>
      <c r="HH161" s="158"/>
      <c r="HI161" s="158"/>
      <c r="HJ161" s="158"/>
      <c r="HK161" s="158"/>
      <c r="HL161" s="158"/>
      <c r="HM161" s="158"/>
      <c r="HN161" s="158"/>
      <c r="HO161" s="158"/>
      <c r="HP161" s="158"/>
      <c r="HQ161" s="158"/>
      <c r="HR161" s="158"/>
      <c r="HS161" s="158"/>
      <c r="HT161" s="158"/>
      <c r="HU161" s="158"/>
      <c r="HV161" s="158"/>
      <c r="HW161" s="158"/>
      <c r="HX161" s="158"/>
      <c r="HY161" s="158"/>
      <c r="HZ161" s="158"/>
      <c r="IA161" s="158"/>
      <c r="IB161" s="158"/>
    </row>
    <row r="162" spans="22:236" x14ac:dyDescent="0.25">
      <c r="V162" s="109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58"/>
      <c r="CU162" s="158"/>
      <c r="CV162" s="158"/>
      <c r="CW162" s="158"/>
      <c r="CX162" s="158"/>
      <c r="CY162" s="158"/>
      <c r="CZ162" s="158"/>
      <c r="DA162" s="158"/>
      <c r="DB162" s="158"/>
      <c r="DC162" s="158"/>
      <c r="DD162" s="158"/>
      <c r="DE162" s="158"/>
      <c r="DF162" s="158"/>
      <c r="DG162" s="158"/>
      <c r="DH162" s="158"/>
      <c r="DI162" s="158"/>
      <c r="DJ162" s="158"/>
      <c r="DK162" s="158"/>
      <c r="DL162" s="158"/>
      <c r="DM162" s="158"/>
      <c r="DN162" s="158"/>
      <c r="DO162" s="158"/>
      <c r="DP162" s="158"/>
      <c r="DQ162" s="158"/>
      <c r="DR162" s="158"/>
      <c r="DS162" s="158"/>
      <c r="DT162" s="158"/>
      <c r="DU162" s="158"/>
      <c r="DV162" s="158"/>
      <c r="DW162" s="158"/>
      <c r="DX162" s="158"/>
      <c r="DY162" s="158"/>
      <c r="DZ162" s="158"/>
      <c r="EA162" s="158"/>
      <c r="EB162" s="158"/>
      <c r="EC162" s="158"/>
      <c r="ED162" s="158"/>
      <c r="EE162" s="158"/>
      <c r="EF162" s="158"/>
      <c r="EG162" s="158"/>
      <c r="EH162" s="158"/>
      <c r="EI162" s="158"/>
      <c r="EJ162" s="158"/>
      <c r="EK162" s="158"/>
      <c r="EL162" s="158"/>
      <c r="EM162" s="158"/>
      <c r="EN162" s="158"/>
      <c r="EO162" s="158"/>
      <c r="EP162" s="158"/>
      <c r="EQ162" s="158"/>
      <c r="ER162" s="158"/>
      <c r="ES162" s="158"/>
      <c r="ET162" s="158"/>
      <c r="EU162" s="158"/>
      <c r="EV162" s="158"/>
      <c r="EW162" s="158"/>
      <c r="EX162" s="158"/>
      <c r="EY162" s="158"/>
      <c r="EZ162" s="158"/>
      <c r="FA162" s="158"/>
      <c r="FB162" s="158"/>
      <c r="FC162" s="158"/>
      <c r="FD162" s="158"/>
      <c r="FE162" s="158"/>
      <c r="FF162" s="158"/>
      <c r="FG162" s="158"/>
      <c r="FH162" s="158"/>
      <c r="FI162" s="158"/>
      <c r="FJ162" s="158"/>
      <c r="FK162" s="158"/>
      <c r="FL162" s="158"/>
      <c r="FM162" s="158"/>
      <c r="FN162" s="158"/>
      <c r="FO162" s="158"/>
      <c r="FP162" s="158"/>
      <c r="FQ162" s="158"/>
      <c r="FR162" s="158"/>
      <c r="FS162" s="158"/>
      <c r="FT162" s="158"/>
      <c r="FU162" s="158"/>
      <c r="FV162" s="158"/>
      <c r="FW162" s="158"/>
      <c r="FX162" s="158"/>
      <c r="FY162" s="158"/>
      <c r="FZ162" s="158"/>
      <c r="GA162" s="158"/>
      <c r="GB162" s="158"/>
      <c r="GC162" s="158"/>
      <c r="GD162" s="158"/>
      <c r="GE162" s="158"/>
      <c r="GF162" s="158"/>
      <c r="GG162" s="158"/>
      <c r="GH162" s="158"/>
      <c r="GI162" s="158"/>
      <c r="GJ162" s="158"/>
      <c r="GK162" s="158"/>
      <c r="GL162" s="158"/>
      <c r="GM162" s="158"/>
      <c r="GN162" s="158"/>
      <c r="GO162" s="158"/>
      <c r="GP162" s="158"/>
      <c r="GQ162" s="158"/>
      <c r="GR162" s="158"/>
      <c r="GS162" s="158"/>
      <c r="GT162" s="158"/>
      <c r="GU162" s="158"/>
      <c r="GV162" s="158"/>
      <c r="GW162" s="158"/>
      <c r="GX162" s="158"/>
      <c r="GY162" s="158"/>
      <c r="GZ162" s="158"/>
      <c r="HA162" s="158"/>
      <c r="HB162" s="158"/>
      <c r="HC162" s="158"/>
      <c r="HD162" s="158"/>
      <c r="HE162" s="158"/>
      <c r="HF162" s="158"/>
      <c r="HG162" s="158"/>
      <c r="HH162" s="158"/>
      <c r="HI162" s="158"/>
      <c r="HJ162" s="158"/>
      <c r="HK162" s="158"/>
      <c r="HL162" s="158"/>
      <c r="HM162" s="158"/>
      <c r="HN162" s="158"/>
      <c r="HO162" s="158"/>
      <c r="HP162" s="158"/>
      <c r="HQ162" s="158"/>
      <c r="HR162" s="158"/>
      <c r="HS162" s="158"/>
      <c r="HT162" s="158"/>
      <c r="HU162" s="158"/>
      <c r="HV162" s="158"/>
      <c r="HW162" s="158"/>
      <c r="HX162" s="158"/>
      <c r="HY162" s="158"/>
      <c r="HZ162" s="158"/>
      <c r="IA162" s="158"/>
      <c r="IB162" s="158"/>
    </row>
    <row r="163" spans="22:236" x14ac:dyDescent="0.25">
      <c r="V163" s="109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58"/>
      <c r="CU163" s="158"/>
      <c r="CV163" s="158"/>
      <c r="CW163" s="158"/>
      <c r="CX163" s="158"/>
      <c r="CY163" s="158"/>
      <c r="CZ163" s="158"/>
      <c r="DA163" s="158"/>
      <c r="DB163" s="158"/>
      <c r="DC163" s="158"/>
      <c r="DD163" s="158"/>
      <c r="DE163" s="158"/>
      <c r="DF163" s="158"/>
      <c r="DG163" s="158"/>
      <c r="DH163" s="158"/>
      <c r="DI163" s="158"/>
      <c r="DJ163" s="158"/>
      <c r="DK163" s="158"/>
      <c r="DL163" s="158"/>
      <c r="DM163" s="158"/>
      <c r="DN163" s="158"/>
      <c r="DO163" s="158"/>
      <c r="DP163" s="158"/>
      <c r="DQ163" s="158"/>
      <c r="DR163" s="158"/>
      <c r="DS163" s="158"/>
      <c r="DT163" s="158"/>
      <c r="DU163" s="158"/>
      <c r="DV163" s="158"/>
      <c r="DW163" s="158"/>
      <c r="DX163" s="158"/>
      <c r="DY163" s="158"/>
      <c r="DZ163" s="158"/>
      <c r="EA163" s="158"/>
      <c r="EB163" s="158"/>
      <c r="EC163" s="158"/>
      <c r="ED163" s="158"/>
      <c r="EE163" s="158"/>
      <c r="EF163" s="158"/>
      <c r="EG163" s="158"/>
      <c r="EH163" s="158"/>
      <c r="EI163" s="158"/>
      <c r="EJ163" s="158"/>
      <c r="EK163" s="158"/>
      <c r="EL163" s="158"/>
      <c r="EM163" s="158"/>
      <c r="EN163" s="158"/>
      <c r="EO163" s="158"/>
      <c r="EP163" s="158"/>
      <c r="EQ163" s="158"/>
      <c r="ER163" s="158"/>
      <c r="ES163" s="158"/>
      <c r="ET163" s="158"/>
      <c r="EU163" s="158"/>
      <c r="EV163" s="158"/>
      <c r="EW163" s="158"/>
      <c r="EX163" s="158"/>
      <c r="EY163" s="158"/>
      <c r="EZ163" s="158"/>
      <c r="FA163" s="158"/>
      <c r="FB163" s="158"/>
      <c r="FC163" s="158"/>
      <c r="FD163" s="158"/>
      <c r="FE163" s="158"/>
      <c r="FF163" s="158"/>
      <c r="FG163" s="158"/>
      <c r="FH163" s="158"/>
      <c r="FI163" s="158"/>
      <c r="FJ163" s="158"/>
      <c r="FK163" s="158"/>
      <c r="FL163" s="158"/>
      <c r="FM163" s="158"/>
      <c r="FN163" s="158"/>
      <c r="FO163" s="158"/>
      <c r="FP163" s="158"/>
      <c r="FQ163" s="158"/>
      <c r="FR163" s="158"/>
      <c r="FS163" s="158"/>
      <c r="FT163" s="158"/>
      <c r="FU163" s="158"/>
      <c r="FV163" s="158"/>
      <c r="FW163" s="158"/>
      <c r="FX163" s="158"/>
      <c r="FY163" s="158"/>
      <c r="FZ163" s="158"/>
      <c r="GA163" s="158"/>
      <c r="GB163" s="158"/>
      <c r="GC163" s="158"/>
      <c r="GD163" s="158"/>
      <c r="GE163" s="158"/>
      <c r="GF163" s="158"/>
      <c r="GG163" s="158"/>
      <c r="GH163" s="158"/>
      <c r="GI163" s="158"/>
      <c r="GJ163" s="158"/>
      <c r="GK163" s="158"/>
      <c r="GL163" s="158"/>
      <c r="GM163" s="158"/>
      <c r="GN163" s="158"/>
      <c r="GO163" s="158"/>
      <c r="GP163" s="158"/>
      <c r="GQ163" s="158"/>
      <c r="GR163" s="158"/>
      <c r="GS163" s="158"/>
      <c r="GT163" s="158"/>
      <c r="GU163" s="158"/>
      <c r="GV163" s="158"/>
      <c r="GW163" s="158"/>
      <c r="GX163" s="158"/>
      <c r="GY163" s="158"/>
      <c r="GZ163" s="158"/>
      <c r="HA163" s="158"/>
      <c r="HB163" s="158"/>
      <c r="HC163" s="158"/>
      <c r="HD163" s="158"/>
      <c r="HE163" s="158"/>
      <c r="HF163" s="158"/>
      <c r="HG163" s="158"/>
      <c r="HH163" s="158"/>
      <c r="HI163" s="158"/>
      <c r="HJ163" s="158"/>
      <c r="HK163" s="158"/>
      <c r="HL163" s="158"/>
      <c r="HM163" s="158"/>
      <c r="HN163" s="158"/>
      <c r="HO163" s="158"/>
      <c r="HP163" s="158"/>
      <c r="HQ163" s="158"/>
      <c r="HR163" s="158"/>
      <c r="HS163" s="158"/>
      <c r="HT163" s="158"/>
      <c r="HU163" s="158"/>
      <c r="HV163" s="158"/>
      <c r="HW163" s="158"/>
      <c r="HX163" s="158"/>
      <c r="HY163" s="158"/>
      <c r="HZ163" s="158"/>
      <c r="IA163" s="158"/>
      <c r="IB163" s="158"/>
    </row>
    <row r="164" spans="22:236" x14ac:dyDescent="0.25">
      <c r="V164" s="109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58"/>
      <c r="CU164" s="158"/>
      <c r="CV164" s="158"/>
      <c r="CW164" s="158"/>
      <c r="CX164" s="158"/>
      <c r="CY164" s="158"/>
      <c r="CZ164" s="158"/>
      <c r="DA164" s="158"/>
      <c r="DB164" s="158"/>
      <c r="DC164" s="158"/>
      <c r="DD164" s="158"/>
      <c r="DE164" s="158"/>
      <c r="DF164" s="158"/>
      <c r="DG164" s="158"/>
      <c r="DH164" s="158"/>
      <c r="DI164" s="158"/>
      <c r="DJ164" s="158"/>
      <c r="DK164" s="158"/>
      <c r="DL164" s="158"/>
      <c r="DM164" s="158"/>
      <c r="DN164" s="158"/>
      <c r="DO164" s="158"/>
      <c r="DP164" s="158"/>
      <c r="DQ164" s="158"/>
      <c r="DR164" s="158"/>
      <c r="DS164" s="158"/>
      <c r="DT164" s="158"/>
      <c r="DU164" s="158"/>
      <c r="DV164" s="158"/>
      <c r="DW164" s="158"/>
      <c r="DX164" s="158"/>
      <c r="DY164" s="158"/>
      <c r="DZ164" s="158"/>
      <c r="EA164" s="158"/>
      <c r="EB164" s="158"/>
      <c r="EC164" s="158"/>
      <c r="ED164" s="158"/>
      <c r="EE164" s="158"/>
      <c r="EF164" s="158"/>
      <c r="EG164" s="158"/>
      <c r="EH164" s="158"/>
      <c r="EI164" s="158"/>
      <c r="EJ164" s="158"/>
      <c r="EK164" s="158"/>
      <c r="EL164" s="158"/>
      <c r="EM164" s="158"/>
      <c r="EN164" s="158"/>
      <c r="EO164" s="158"/>
      <c r="EP164" s="158"/>
      <c r="EQ164" s="158"/>
      <c r="ER164" s="158"/>
      <c r="ES164" s="158"/>
      <c r="ET164" s="158"/>
      <c r="EU164" s="158"/>
      <c r="EV164" s="158"/>
      <c r="EW164" s="158"/>
      <c r="EX164" s="158"/>
      <c r="EY164" s="158"/>
      <c r="EZ164" s="158"/>
      <c r="FA164" s="158"/>
      <c r="FB164" s="158"/>
      <c r="FC164" s="158"/>
      <c r="FD164" s="158"/>
      <c r="FE164" s="158"/>
      <c r="FF164" s="158"/>
      <c r="FG164" s="158"/>
      <c r="FH164" s="158"/>
      <c r="FI164" s="158"/>
      <c r="FJ164" s="158"/>
      <c r="FK164" s="158"/>
      <c r="FL164" s="158"/>
      <c r="FM164" s="158"/>
      <c r="FN164" s="158"/>
      <c r="FO164" s="158"/>
      <c r="FP164" s="158"/>
      <c r="FQ164" s="158"/>
      <c r="FR164" s="158"/>
      <c r="FS164" s="158"/>
      <c r="FT164" s="158"/>
      <c r="FU164" s="158"/>
      <c r="FV164" s="158"/>
      <c r="FW164" s="158"/>
      <c r="FX164" s="158"/>
      <c r="FY164" s="158"/>
      <c r="FZ164" s="158"/>
      <c r="GA164" s="158"/>
      <c r="GB164" s="158"/>
      <c r="GC164" s="158"/>
      <c r="GD164" s="158"/>
      <c r="GE164" s="158"/>
      <c r="GF164" s="158"/>
      <c r="GG164" s="158"/>
      <c r="GH164" s="158"/>
      <c r="GI164" s="158"/>
      <c r="GJ164" s="158"/>
      <c r="GK164" s="158"/>
      <c r="GL164" s="158"/>
      <c r="GM164" s="158"/>
      <c r="GN164" s="158"/>
      <c r="GO164" s="158"/>
      <c r="GP164" s="158"/>
      <c r="GQ164" s="158"/>
      <c r="GR164" s="158"/>
      <c r="GS164" s="158"/>
      <c r="GT164" s="158"/>
      <c r="GU164" s="158"/>
      <c r="GV164" s="158"/>
      <c r="GW164" s="158"/>
      <c r="GX164" s="158"/>
      <c r="GY164" s="158"/>
      <c r="GZ164" s="158"/>
      <c r="HA164" s="158"/>
      <c r="HB164" s="158"/>
      <c r="HC164" s="158"/>
      <c r="HD164" s="158"/>
      <c r="HE164" s="158"/>
      <c r="HF164" s="158"/>
      <c r="HG164" s="158"/>
      <c r="HH164" s="158"/>
      <c r="HI164" s="158"/>
      <c r="HJ164" s="158"/>
      <c r="HK164" s="158"/>
      <c r="HL164" s="158"/>
      <c r="HM164" s="158"/>
      <c r="HN164" s="158"/>
      <c r="HO164" s="158"/>
      <c r="HP164" s="158"/>
      <c r="HQ164" s="158"/>
      <c r="HR164" s="158"/>
      <c r="HS164" s="158"/>
      <c r="HT164" s="158"/>
      <c r="HU164" s="158"/>
      <c r="HV164" s="158"/>
      <c r="HW164" s="158"/>
      <c r="HX164" s="158"/>
      <c r="HY164" s="158"/>
      <c r="HZ164" s="158"/>
      <c r="IA164" s="158"/>
      <c r="IB164" s="158"/>
    </row>
    <row r="165" spans="22:236" x14ac:dyDescent="0.25">
      <c r="V165" s="109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58"/>
      <c r="CU165" s="158"/>
      <c r="CV165" s="158"/>
      <c r="CW165" s="158"/>
      <c r="CX165" s="158"/>
      <c r="CY165" s="158"/>
      <c r="CZ165" s="158"/>
      <c r="DA165" s="158"/>
      <c r="DB165" s="158"/>
      <c r="DC165" s="158"/>
      <c r="DD165" s="158"/>
      <c r="DE165" s="158"/>
      <c r="DF165" s="158"/>
      <c r="DG165" s="158"/>
      <c r="DH165" s="158"/>
      <c r="DI165" s="158"/>
      <c r="DJ165" s="158"/>
      <c r="DK165" s="158"/>
      <c r="DL165" s="158"/>
      <c r="DM165" s="158"/>
      <c r="DN165" s="158"/>
      <c r="DO165" s="158"/>
      <c r="DP165" s="158"/>
      <c r="DQ165" s="158"/>
      <c r="DR165" s="158"/>
      <c r="DS165" s="158"/>
      <c r="DT165" s="158"/>
      <c r="DU165" s="158"/>
      <c r="DV165" s="158"/>
      <c r="DW165" s="158"/>
      <c r="DX165" s="158"/>
      <c r="DY165" s="158"/>
      <c r="DZ165" s="158"/>
      <c r="EA165" s="158"/>
      <c r="EB165" s="158"/>
      <c r="EC165" s="158"/>
      <c r="ED165" s="158"/>
      <c r="EE165" s="158"/>
      <c r="EF165" s="158"/>
      <c r="EG165" s="158"/>
      <c r="EH165" s="158"/>
      <c r="EI165" s="158"/>
      <c r="EJ165" s="158"/>
      <c r="EK165" s="158"/>
      <c r="EL165" s="158"/>
      <c r="EM165" s="158"/>
      <c r="EN165" s="158"/>
      <c r="EO165" s="158"/>
      <c r="EP165" s="158"/>
      <c r="EQ165" s="158"/>
      <c r="ER165" s="158"/>
      <c r="ES165" s="158"/>
      <c r="ET165" s="158"/>
      <c r="EU165" s="158"/>
      <c r="EV165" s="158"/>
      <c r="EW165" s="158"/>
      <c r="EX165" s="158"/>
      <c r="EY165" s="158"/>
      <c r="EZ165" s="158"/>
      <c r="FA165" s="158"/>
      <c r="FB165" s="158"/>
      <c r="FC165" s="158"/>
      <c r="FD165" s="158"/>
      <c r="FE165" s="158"/>
      <c r="FF165" s="158"/>
      <c r="FG165" s="158"/>
      <c r="FH165" s="158"/>
      <c r="FI165" s="158"/>
      <c r="FJ165" s="158"/>
      <c r="FK165" s="158"/>
      <c r="FL165" s="158"/>
      <c r="FM165" s="158"/>
      <c r="FN165" s="158"/>
      <c r="FO165" s="158"/>
      <c r="FP165" s="158"/>
      <c r="FQ165" s="158"/>
      <c r="FR165" s="158"/>
      <c r="FS165" s="158"/>
      <c r="FT165" s="158"/>
      <c r="FU165" s="158"/>
      <c r="FV165" s="158"/>
      <c r="FW165" s="158"/>
      <c r="FX165" s="158"/>
      <c r="FY165" s="158"/>
      <c r="FZ165" s="158"/>
      <c r="GA165" s="158"/>
      <c r="GB165" s="158"/>
      <c r="GC165" s="158"/>
      <c r="GD165" s="158"/>
      <c r="GE165" s="158"/>
      <c r="GF165" s="158"/>
      <c r="GG165" s="158"/>
      <c r="GH165" s="158"/>
      <c r="GI165" s="158"/>
      <c r="GJ165" s="158"/>
      <c r="GK165" s="158"/>
      <c r="GL165" s="158"/>
      <c r="GM165" s="158"/>
      <c r="GN165" s="158"/>
      <c r="GO165" s="158"/>
      <c r="GP165" s="158"/>
      <c r="GQ165" s="158"/>
      <c r="GR165" s="158"/>
      <c r="GS165" s="158"/>
      <c r="GT165" s="158"/>
      <c r="GU165" s="158"/>
      <c r="GV165" s="158"/>
      <c r="GW165" s="158"/>
      <c r="GX165" s="158"/>
      <c r="GY165" s="158"/>
      <c r="GZ165" s="158"/>
      <c r="HA165" s="158"/>
      <c r="HB165" s="158"/>
      <c r="HC165" s="158"/>
      <c r="HD165" s="158"/>
      <c r="HE165" s="158"/>
      <c r="HF165" s="158"/>
      <c r="HG165" s="158"/>
      <c r="HH165" s="158"/>
      <c r="HI165" s="158"/>
      <c r="HJ165" s="158"/>
      <c r="HK165" s="158"/>
      <c r="HL165" s="158"/>
      <c r="HM165" s="158"/>
      <c r="HN165" s="158"/>
      <c r="HO165" s="158"/>
      <c r="HP165" s="158"/>
      <c r="HQ165" s="158"/>
      <c r="HR165" s="158"/>
      <c r="HS165" s="158"/>
      <c r="HT165" s="158"/>
      <c r="HU165" s="158"/>
      <c r="HV165" s="158"/>
      <c r="HW165" s="158"/>
      <c r="HX165" s="158"/>
      <c r="HY165" s="158"/>
      <c r="HZ165" s="158"/>
      <c r="IA165" s="158"/>
      <c r="IB165" s="158"/>
    </row>
    <row r="166" spans="22:236" x14ac:dyDescent="0.25">
      <c r="V166" s="109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58"/>
      <c r="CU166" s="158"/>
      <c r="CV166" s="158"/>
      <c r="CW166" s="158"/>
      <c r="CX166" s="158"/>
      <c r="CY166" s="158"/>
      <c r="CZ166" s="158"/>
      <c r="DA166" s="158"/>
      <c r="DB166" s="158"/>
      <c r="DC166" s="158"/>
      <c r="DD166" s="158"/>
      <c r="DE166" s="158"/>
      <c r="DF166" s="158"/>
      <c r="DG166" s="158"/>
      <c r="DH166" s="158"/>
      <c r="DI166" s="158"/>
      <c r="DJ166" s="158"/>
      <c r="DK166" s="158"/>
      <c r="DL166" s="158"/>
      <c r="DM166" s="158"/>
      <c r="DN166" s="158"/>
      <c r="DO166" s="158"/>
      <c r="DP166" s="158"/>
      <c r="DQ166" s="158"/>
      <c r="DR166" s="158"/>
      <c r="DS166" s="158"/>
      <c r="DT166" s="158"/>
      <c r="DU166" s="158"/>
      <c r="DV166" s="158"/>
      <c r="DW166" s="158"/>
      <c r="DX166" s="158"/>
      <c r="DY166" s="158"/>
      <c r="DZ166" s="158"/>
      <c r="EA166" s="158"/>
      <c r="EB166" s="158"/>
      <c r="EC166" s="158"/>
      <c r="ED166" s="158"/>
      <c r="EE166" s="158"/>
      <c r="EF166" s="158"/>
      <c r="EG166" s="158"/>
      <c r="EH166" s="158"/>
      <c r="EI166" s="158"/>
      <c r="EJ166" s="158"/>
      <c r="EK166" s="158"/>
      <c r="EL166" s="158"/>
      <c r="EM166" s="158"/>
      <c r="EN166" s="158"/>
      <c r="EO166" s="158"/>
      <c r="EP166" s="158"/>
      <c r="EQ166" s="158"/>
      <c r="ER166" s="158"/>
      <c r="ES166" s="158"/>
      <c r="ET166" s="158"/>
      <c r="EU166" s="158"/>
      <c r="EV166" s="158"/>
      <c r="EW166" s="158"/>
      <c r="EX166" s="158"/>
      <c r="EY166" s="158"/>
      <c r="EZ166" s="158"/>
      <c r="FA166" s="158"/>
      <c r="FB166" s="158"/>
      <c r="FC166" s="158"/>
      <c r="FD166" s="158"/>
      <c r="FE166" s="158"/>
      <c r="FF166" s="158"/>
      <c r="FG166" s="158"/>
      <c r="FH166" s="158"/>
      <c r="FI166" s="158"/>
      <c r="FJ166" s="158"/>
      <c r="FK166" s="158"/>
      <c r="FL166" s="158"/>
      <c r="FM166" s="158"/>
      <c r="FN166" s="158"/>
      <c r="FO166" s="158"/>
      <c r="FP166" s="158"/>
      <c r="FQ166" s="158"/>
      <c r="FR166" s="158"/>
      <c r="FS166" s="158"/>
      <c r="FT166" s="158"/>
      <c r="FU166" s="158"/>
      <c r="FV166" s="158"/>
      <c r="FW166" s="158"/>
      <c r="FX166" s="158"/>
      <c r="FY166" s="158"/>
      <c r="FZ166" s="158"/>
      <c r="GA166" s="158"/>
      <c r="GB166" s="158"/>
      <c r="GC166" s="158"/>
      <c r="GD166" s="158"/>
      <c r="GE166" s="158"/>
      <c r="GF166" s="158"/>
      <c r="GG166" s="158"/>
      <c r="GH166" s="158"/>
      <c r="GI166" s="158"/>
      <c r="GJ166" s="158"/>
      <c r="GK166" s="158"/>
      <c r="GL166" s="158"/>
      <c r="GM166" s="158"/>
      <c r="GN166" s="158"/>
      <c r="GO166" s="158"/>
      <c r="GP166" s="158"/>
      <c r="GQ166" s="158"/>
      <c r="GR166" s="158"/>
      <c r="GS166" s="158"/>
      <c r="GT166" s="158"/>
      <c r="GU166" s="158"/>
      <c r="GV166" s="158"/>
      <c r="GW166" s="158"/>
      <c r="GX166" s="158"/>
      <c r="GY166" s="158"/>
      <c r="GZ166" s="158"/>
      <c r="HA166" s="158"/>
      <c r="HB166" s="158"/>
      <c r="HC166" s="158"/>
      <c r="HD166" s="158"/>
      <c r="HE166" s="158"/>
      <c r="HF166" s="158"/>
      <c r="HG166" s="158"/>
      <c r="HH166" s="158"/>
      <c r="HI166" s="158"/>
      <c r="HJ166" s="158"/>
      <c r="HK166" s="158"/>
      <c r="HL166" s="158"/>
      <c r="HM166" s="158"/>
      <c r="HN166" s="158"/>
      <c r="HO166" s="158"/>
      <c r="HP166" s="158"/>
      <c r="HQ166" s="158"/>
      <c r="HR166" s="158"/>
      <c r="HS166" s="158"/>
      <c r="HT166" s="158"/>
      <c r="HU166" s="158"/>
      <c r="HV166" s="158"/>
      <c r="HW166" s="158"/>
      <c r="HX166" s="158"/>
      <c r="HY166" s="158"/>
      <c r="HZ166" s="158"/>
      <c r="IA166" s="158"/>
      <c r="IB166" s="158"/>
    </row>
    <row r="167" spans="22:236" x14ac:dyDescent="0.25">
      <c r="V167" s="109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58"/>
      <c r="CU167" s="158"/>
      <c r="CV167" s="158"/>
      <c r="CW167" s="158"/>
      <c r="CX167" s="158"/>
      <c r="CY167" s="158"/>
      <c r="CZ167" s="158"/>
      <c r="DA167" s="158"/>
      <c r="DB167" s="158"/>
      <c r="DC167" s="158"/>
      <c r="DD167" s="158"/>
      <c r="DE167" s="158"/>
      <c r="DF167" s="158"/>
      <c r="DG167" s="158"/>
      <c r="DH167" s="158"/>
      <c r="DI167" s="158"/>
      <c r="DJ167" s="158"/>
      <c r="DK167" s="158"/>
      <c r="DL167" s="158"/>
      <c r="DM167" s="158"/>
      <c r="DN167" s="158"/>
      <c r="DO167" s="158"/>
      <c r="DP167" s="158"/>
      <c r="DQ167" s="158"/>
      <c r="DR167" s="158"/>
      <c r="DS167" s="158"/>
      <c r="DT167" s="158"/>
      <c r="DU167" s="158"/>
      <c r="DV167" s="158"/>
      <c r="DW167" s="158"/>
      <c r="DX167" s="158"/>
      <c r="DY167" s="158"/>
      <c r="DZ167" s="158"/>
      <c r="EA167" s="158"/>
      <c r="EB167" s="158"/>
      <c r="EC167" s="158"/>
      <c r="ED167" s="158"/>
      <c r="EE167" s="158"/>
      <c r="EF167" s="158"/>
      <c r="EG167" s="158"/>
      <c r="EH167" s="158"/>
      <c r="EI167" s="158"/>
      <c r="EJ167" s="158"/>
      <c r="EK167" s="158"/>
      <c r="EL167" s="158"/>
      <c r="EM167" s="158"/>
      <c r="EN167" s="158"/>
      <c r="EO167" s="158"/>
      <c r="EP167" s="158"/>
      <c r="EQ167" s="158"/>
      <c r="ER167" s="158"/>
      <c r="ES167" s="158"/>
      <c r="ET167" s="158"/>
      <c r="EU167" s="158"/>
      <c r="EV167" s="158"/>
      <c r="EW167" s="158"/>
      <c r="EX167" s="158"/>
      <c r="EY167" s="158"/>
      <c r="EZ167" s="158"/>
      <c r="FA167" s="158"/>
      <c r="FB167" s="158"/>
      <c r="FC167" s="158"/>
      <c r="FD167" s="158"/>
      <c r="FE167" s="158"/>
      <c r="FF167" s="158"/>
      <c r="FG167" s="158"/>
      <c r="FH167" s="158"/>
      <c r="FI167" s="158"/>
      <c r="FJ167" s="158"/>
      <c r="FK167" s="158"/>
      <c r="FL167" s="158"/>
      <c r="FM167" s="158"/>
      <c r="FN167" s="158"/>
      <c r="FO167" s="158"/>
      <c r="FP167" s="158"/>
      <c r="FQ167" s="158"/>
      <c r="FR167" s="158"/>
      <c r="FS167" s="158"/>
      <c r="FT167" s="158"/>
      <c r="FU167" s="158"/>
      <c r="FV167" s="158"/>
      <c r="FW167" s="158"/>
      <c r="FX167" s="158"/>
      <c r="FY167" s="158"/>
      <c r="FZ167" s="158"/>
      <c r="GA167" s="158"/>
      <c r="GB167" s="158"/>
      <c r="GC167" s="158"/>
      <c r="GD167" s="158"/>
      <c r="GE167" s="158"/>
      <c r="GF167" s="158"/>
      <c r="GG167" s="158"/>
      <c r="GH167" s="158"/>
      <c r="GI167" s="158"/>
      <c r="GJ167" s="158"/>
      <c r="GK167" s="158"/>
      <c r="GL167" s="158"/>
      <c r="GM167" s="158"/>
      <c r="GN167" s="158"/>
      <c r="GO167" s="158"/>
      <c r="GP167" s="158"/>
      <c r="GQ167" s="158"/>
      <c r="GR167" s="158"/>
      <c r="GS167" s="158"/>
      <c r="GT167" s="158"/>
      <c r="GU167" s="158"/>
      <c r="GV167" s="158"/>
      <c r="GW167" s="158"/>
      <c r="GX167" s="158"/>
      <c r="GY167" s="158"/>
      <c r="GZ167" s="158"/>
      <c r="HA167" s="158"/>
      <c r="HB167" s="158"/>
      <c r="HC167" s="158"/>
      <c r="HD167" s="158"/>
      <c r="HE167" s="158"/>
      <c r="HF167" s="158"/>
      <c r="HG167" s="158"/>
      <c r="HH167" s="158"/>
      <c r="HI167" s="158"/>
      <c r="HJ167" s="158"/>
      <c r="HK167" s="158"/>
      <c r="HL167" s="158"/>
      <c r="HM167" s="158"/>
      <c r="HN167" s="158"/>
      <c r="HO167" s="158"/>
      <c r="HP167" s="158"/>
      <c r="HQ167" s="158"/>
      <c r="HR167" s="158"/>
      <c r="HS167" s="158"/>
      <c r="HT167" s="158"/>
      <c r="HU167" s="158"/>
      <c r="HV167" s="158"/>
      <c r="HW167" s="158"/>
      <c r="HX167" s="158"/>
      <c r="HY167" s="158"/>
      <c r="HZ167" s="158"/>
      <c r="IA167" s="158"/>
      <c r="IB167" s="158"/>
    </row>
    <row r="168" spans="22:236" x14ac:dyDescent="0.25">
      <c r="V168" s="109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58"/>
      <c r="CU168" s="158"/>
      <c r="CV168" s="158"/>
      <c r="CW168" s="158"/>
      <c r="CX168" s="158"/>
      <c r="CY168" s="158"/>
      <c r="CZ168" s="158"/>
      <c r="DA168" s="158"/>
      <c r="DB168" s="158"/>
      <c r="DC168" s="158"/>
      <c r="DD168" s="158"/>
      <c r="DE168" s="158"/>
      <c r="DF168" s="158"/>
      <c r="DG168" s="158"/>
      <c r="DH168" s="158"/>
      <c r="DI168" s="158"/>
      <c r="DJ168" s="158"/>
      <c r="DK168" s="158"/>
      <c r="DL168" s="158"/>
      <c r="DM168" s="158"/>
      <c r="DN168" s="158"/>
      <c r="DO168" s="158"/>
      <c r="DP168" s="158"/>
      <c r="DQ168" s="158"/>
      <c r="DR168" s="158"/>
      <c r="DS168" s="158"/>
      <c r="DT168" s="158"/>
      <c r="DU168" s="158"/>
      <c r="DV168" s="158"/>
      <c r="DW168" s="158"/>
      <c r="DX168" s="158"/>
      <c r="DY168" s="158"/>
      <c r="DZ168" s="158"/>
      <c r="EA168" s="158"/>
      <c r="EB168" s="158"/>
      <c r="EC168" s="158"/>
      <c r="ED168" s="158"/>
      <c r="EE168" s="158"/>
      <c r="EF168" s="158"/>
      <c r="EG168" s="158"/>
      <c r="EH168" s="158"/>
      <c r="EI168" s="158"/>
      <c r="EJ168" s="158"/>
      <c r="EK168" s="158"/>
      <c r="EL168" s="158"/>
      <c r="EM168" s="158"/>
      <c r="EN168" s="158"/>
      <c r="EO168" s="158"/>
      <c r="EP168" s="158"/>
      <c r="EQ168" s="158"/>
      <c r="ER168" s="158"/>
      <c r="ES168" s="158"/>
      <c r="ET168" s="158"/>
      <c r="EU168" s="158"/>
      <c r="EV168" s="158"/>
      <c r="EW168" s="158"/>
      <c r="EX168" s="158"/>
      <c r="EY168" s="158"/>
      <c r="EZ168" s="158"/>
      <c r="FA168" s="158"/>
      <c r="FB168" s="158"/>
      <c r="FC168" s="158"/>
      <c r="FD168" s="158"/>
      <c r="FE168" s="158"/>
      <c r="FF168" s="158"/>
      <c r="FG168" s="158"/>
      <c r="FH168" s="158"/>
      <c r="FI168" s="158"/>
      <c r="FJ168" s="158"/>
      <c r="FK168" s="158"/>
      <c r="FL168" s="158"/>
      <c r="FM168" s="158"/>
      <c r="FN168" s="158"/>
      <c r="FO168" s="158"/>
      <c r="FP168" s="158"/>
      <c r="FQ168" s="158"/>
      <c r="FR168" s="158"/>
      <c r="FS168" s="158"/>
      <c r="FT168" s="158"/>
      <c r="FU168" s="158"/>
      <c r="FV168" s="158"/>
      <c r="FW168" s="158"/>
      <c r="FX168" s="158"/>
      <c r="FY168" s="158"/>
      <c r="FZ168" s="158"/>
      <c r="GA168" s="158"/>
      <c r="GB168" s="158"/>
      <c r="GC168" s="158"/>
      <c r="GD168" s="158"/>
      <c r="GE168" s="158"/>
      <c r="GF168" s="158"/>
      <c r="GG168" s="158"/>
      <c r="GH168" s="158"/>
      <c r="GI168" s="158"/>
      <c r="GJ168" s="158"/>
      <c r="GK168" s="158"/>
      <c r="GL168" s="158"/>
      <c r="GM168" s="158"/>
      <c r="GN168" s="158"/>
      <c r="GO168" s="158"/>
      <c r="GP168" s="158"/>
      <c r="GQ168" s="158"/>
      <c r="GR168" s="158"/>
      <c r="GS168" s="158"/>
      <c r="GT168" s="158"/>
      <c r="GU168" s="158"/>
      <c r="GV168" s="158"/>
      <c r="GW168" s="158"/>
      <c r="GX168" s="158"/>
      <c r="GY168" s="158"/>
      <c r="GZ168" s="158"/>
      <c r="HA168" s="158"/>
      <c r="HB168" s="158"/>
      <c r="HC168" s="158"/>
      <c r="HD168" s="158"/>
      <c r="HE168" s="158"/>
      <c r="HF168" s="158"/>
      <c r="HG168" s="158"/>
      <c r="HH168" s="158"/>
      <c r="HI168" s="158"/>
      <c r="HJ168" s="158"/>
      <c r="HK168" s="158"/>
      <c r="HL168" s="158"/>
      <c r="HM168" s="158"/>
      <c r="HN168" s="158"/>
      <c r="HO168" s="158"/>
      <c r="HP168" s="158"/>
      <c r="HQ168" s="158"/>
      <c r="HR168" s="158"/>
      <c r="HS168" s="158"/>
      <c r="HT168" s="158"/>
      <c r="HU168" s="158"/>
      <c r="HV168" s="158"/>
      <c r="HW168" s="158"/>
      <c r="HX168" s="158"/>
      <c r="HY168" s="158"/>
      <c r="HZ168" s="158"/>
      <c r="IA168" s="158"/>
      <c r="IB168" s="158"/>
    </row>
    <row r="169" spans="22:236" x14ac:dyDescent="0.25">
      <c r="V169" s="109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58"/>
      <c r="CU169" s="158"/>
      <c r="CV169" s="158"/>
      <c r="CW169" s="158"/>
      <c r="CX169" s="158"/>
      <c r="CY169" s="158"/>
      <c r="CZ169" s="158"/>
      <c r="DA169" s="158"/>
      <c r="DB169" s="158"/>
      <c r="DC169" s="158"/>
      <c r="DD169" s="158"/>
      <c r="DE169" s="158"/>
      <c r="DF169" s="158"/>
      <c r="DG169" s="158"/>
      <c r="DH169" s="158"/>
      <c r="DI169" s="158"/>
      <c r="DJ169" s="158"/>
      <c r="DK169" s="158"/>
      <c r="DL169" s="158"/>
      <c r="DM169" s="158"/>
      <c r="DN169" s="158"/>
      <c r="DO169" s="158"/>
      <c r="DP169" s="158"/>
      <c r="DQ169" s="158"/>
      <c r="DR169" s="158"/>
      <c r="DS169" s="158"/>
      <c r="DT169" s="158"/>
      <c r="DU169" s="158"/>
      <c r="DV169" s="158"/>
      <c r="DW169" s="158"/>
      <c r="DX169" s="158"/>
      <c r="DY169" s="158"/>
      <c r="DZ169" s="158"/>
      <c r="EA169" s="158"/>
      <c r="EB169" s="158"/>
      <c r="EC169" s="158"/>
      <c r="ED169" s="158"/>
      <c r="EE169" s="158"/>
      <c r="EF169" s="158"/>
      <c r="EG169" s="158"/>
      <c r="EH169" s="158"/>
      <c r="EI169" s="158"/>
      <c r="EJ169" s="158"/>
      <c r="EK169" s="158"/>
      <c r="EL169" s="158"/>
      <c r="EM169" s="158"/>
      <c r="EN169" s="158"/>
      <c r="EO169" s="158"/>
      <c r="EP169" s="158"/>
      <c r="EQ169" s="158"/>
      <c r="ER169" s="158"/>
      <c r="ES169" s="158"/>
      <c r="ET169" s="158"/>
      <c r="EU169" s="158"/>
      <c r="EV169" s="158"/>
      <c r="EW169" s="158"/>
      <c r="EX169" s="158"/>
      <c r="EY169" s="158"/>
      <c r="EZ169" s="158"/>
      <c r="FA169" s="158"/>
      <c r="FB169" s="158"/>
      <c r="FC169" s="158"/>
      <c r="FD169" s="158"/>
      <c r="FE169" s="158"/>
      <c r="FF169" s="158"/>
      <c r="FG169" s="158"/>
      <c r="FH169" s="158"/>
      <c r="FI169" s="158"/>
      <c r="FJ169" s="158"/>
      <c r="FK169" s="158"/>
      <c r="FL169" s="158"/>
      <c r="FM169" s="158"/>
      <c r="FN169" s="158"/>
      <c r="FO169" s="158"/>
      <c r="FP169" s="158"/>
      <c r="FQ169" s="158"/>
      <c r="FR169" s="158"/>
      <c r="FS169" s="158"/>
      <c r="FT169" s="158"/>
      <c r="FU169" s="158"/>
      <c r="FV169" s="158"/>
      <c r="FW169" s="158"/>
      <c r="FX169" s="158"/>
      <c r="FY169" s="158"/>
      <c r="FZ169" s="158"/>
      <c r="GA169" s="158"/>
      <c r="GB169" s="158"/>
      <c r="GC169" s="158"/>
      <c r="GD169" s="158"/>
      <c r="GE169" s="158"/>
      <c r="GF169" s="158"/>
      <c r="GG169" s="158"/>
      <c r="GH169" s="158"/>
      <c r="GI169" s="158"/>
      <c r="GJ169" s="158"/>
      <c r="GK169" s="158"/>
      <c r="GL169" s="158"/>
      <c r="GM169" s="158"/>
      <c r="GN169" s="158"/>
      <c r="GO169" s="158"/>
      <c r="GP169" s="158"/>
      <c r="GQ169" s="158"/>
      <c r="GR169" s="158"/>
      <c r="GS169" s="158"/>
      <c r="GT169" s="158"/>
      <c r="GU169" s="158"/>
      <c r="GV169" s="158"/>
      <c r="GW169" s="158"/>
      <c r="GX169" s="158"/>
      <c r="GY169" s="158"/>
      <c r="GZ169" s="158"/>
      <c r="HA169" s="158"/>
      <c r="HB169" s="158"/>
      <c r="HC169" s="158"/>
      <c r="HD169" s="158"/>
      <c r="HE169" s="158"/>
      <c r="HF169" s="158"/>
      <c r="HG169" s="158"/>
      <c r="HH169" s="158"/>
      <c r="HI169" s="158"/>
      <c r="HJ169" s="158"/>
      <c r="HK169" s="158"/>
      <c r="HL169" s="158"/>
      <c r="HM169" s="158"/>
      <c r="HN169" s="158"/>
      <c r="HO169" s="158"/>
      <c r="HP169" s="158"/>
      <c r="HQ169" s="158"/>
      <c r="HR169" s="158"/>
      <c r="HS169" s="158"/>
      <c r="HT169" s="158"/>
      <c r="HU169" s="158"/>
      <c r="HV169" s="158"/>
      <c r="HW169" s="158"/>
      <c r="HX169" s="158"/>
      <c r="HY169" s="158"/>
      <c r="HZ169" s="158"/>
      <c r="IA169" s="158"/>
      <c r="IB169" s="158"/>
    </row>
    <row r="170" spans="22:236" x14ac:dyDescent="0.25">
      <c r="V170" s="109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58"/>
      <c r="CU170" s="158"/>
      <c r="CV170" s="158"/>
      <c r="CW170" s="158"/>
      <c r="CX170" s="158"/>
      <c r="CY170" s="158"/>
      <c r="CZ170" s="158"/>
      <c r="DA170" s="158"/>
      <c r="DB170" s="158"/>
      <c r="DC170" s="158"/>
      <c r="DD170" s="158"/>
      <c r="DE170" s="158"/>
      <c r="DF170" s="158"/>
      <c r="DG170" s="158"/>
      <c r="DH170" s="158"/>
      <c r="DI170" s="158"/>
      <c r="DJ170" s="158"/>
      <c r="DK170" s="158"/>
      <c r="DL170" s="158"/>
      <c r="DM170" s="158"/>
      <c r="DN170" s="158"/>
      <c r="DO170" s="158"/>
      <c r="DP170" s="158"/>
      <c r="DQ170" s="158"/>
      <c r="DR170" s="158"/>
      <c r="DS170" s="158"/>
      <c r="DT170" s="158"/>
      <c r="DU170" s="158"/>
      <c r="DV170" s="158"/>
      <c r="DW170" s="158"/>
      <c r="DX170" s="158"/>
      <c r="DY170" s="158"/>
      <c r="DZ170" s="158"/>
      <c r="EA170" s="158"/>
      <c r="EB170" s="158"/>
      <c r="EC170" s="158"/>
      <c r="ED170" s="158"/>
      <c r="EE170" s="158"/>
      <c r="EF170" s="158"/>
      <c r="EG170" s="158"/>
      <c r="EH170" s="158"/>
      <c r="EI170" s="158"/>
      <c r="EJ170" s="158"/>
      <c r="EK170" s="158"/>
      <c r="EL170" s="158"/>
      <c r="EM170" s="158"/>
      <c r="EN170" s="158"/>
      <c r="EO170" s="158"/>
      <c r="EP170" s="158"/>
      <c r="EQ170" s="158"/>
      <c r="ER170" s="158"/>
      <c r="ES170" s="158"/>
      <c r="ET170" s="158"/>
      <c r="EU170" s="158"/>
      <c r="EV170" s="158"/>
      <c r="EW170" s="158"/>
      <c r="EX170" s="158"/>
      <c r="EY170" s="158"/>
      <c r="EZ170" s="158"/>
      <c r="FA170" s="158"/>
      <c r="FB170" s="158"/>
      <c r="FC170" s="158"/>
      <c r="FD170" s="158"/>
      <c r="FE170" s="158"/>
      <c r="FF170" s="158"/>
      <c r="FG170" s="158"/>
      <c r="FH170" s="158"/>
      <c r="FI170" s="158"/>
      <c r="FJ170" s="158"/>
      <c r="FK170" s="158"/>
      <c r="FL170" s="158"/>
      <c r="FM170" s="158"/>
      <c r="FN170" s="158"/>
      <c r="FO170" s="158"/>
      <c r="FP170" s="158"/>
      <c r="FQ170" s="158"/>
      <c r="FR170" s="158"/>
      <c r="FS170" s="158"/>
      <c r="FT170" s="158"/>
      <c r="FU170" s="158"/>
      <c r="FV170" s="158"/>
      <c r="FW170" s="158"/>
      <c r="FX170" s="158"/>
      <c r="FY170" s="158"/>
      <c r="FZ170" s="158"/>
      <c r="GA170" s="158"/>
      <c r="GB170" s="158"/>
      <c r="GC170" s="158"/>
      <c r="GD170" s="158"/>
      <c r="GE170" s="158"/>
      <c r="GF170" s="158"/>
      <c r="GG170" s="158"/>
      <c r="GH170" s="158"/>
      <c r="GI170" s="158"/>
      <c r="GJ170" s="158"/>
      <c r="GK170" s="158"/>
      <c r="GL170" s="158"/>
      <c r="GM170" s="158"/>
      <c r="GN170" s="158"/>
      <c r="GO170" s="158"/>
      <c r="GP170" s="158"/>
      <c r="GQ170" s="158"/>
      <c r="GR170" s="158"/>
      <c r="GS170" s="158"/>
      <c r="GT170" s="158"/>
      <c r="GU170" s="158"/>
      <c r="GV170" s="158"/>
      <c r="GW170" s="158"/>
      <c r="GX170" s="158"/>
      <c r="GY170" s="158"/>
      <c r="GZ170" s="158"/>
      <c r="HA170" s="158"/>
      <c r="HB170" s="158"/>
      <c r="HC170" s="158"/>
      <c r="HD170" s="158"/>
      <c r="HE170" s="158"/>
      <c r="HF170" s="158"/>
      <c r="HG170" s="158"/>
      <c r="HH170" s="158"/>
      <c r="HI170" s="158"/>
      <c r="HJ170" s="158"/>
      <c r="HK170" s="158"/>
      <c r="HL170" s="158"/>
      <c r="HM170" s="158"/>
      <c r="HN170" s="158"/>
      <c r="HO170" s="158"/>
      <c r="HP170" s="158"/>
      <c r="HQ170" s="158"/>
      <c r="HR170" s="158"/>
      <c r="HS170" s="158"/>
      <c r="HT170" s="158"/>
      <c r="HU170" s="158"/>
      <c r="HV170" s="158"/>
      <c r="HW170" s="158"/>
      <c r="HX170" s="158"/>
      <c r="HY170" s="158"/>
      <c r="HZ170" s="158"/>
      <c r="IA170" s="158"/>
      <c r="IB170" s="158"/>
    </row>
    <row r="171" spans="22:236" x14ac:dyDescent="0.25">
      <c r="V171" s="109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58"/>
      <c r="CU171" s="158"/>
      <c r="CV171" s="158"/>
      <c r="CW171" s="158"/>
      <c r="CX171" s="158"/>
      <c r="CY171" s="158"/>
      <c r="CZ171" s="158"/>
      <c r="DA171" s="158"/>
      <c r="DB171" s="158"/>
      <c r="DC171" s="158"/>
      <c r="DD171" s="158"/>
      <c r="DE171" s="158"/>
      <c r="DF171" s="158"/>
      <c r="DG171" s="158"/>
      <c r="DH171" s="158"/>
      <c r="DI171" s="158"/>
      <c r="DJ171" s="158"/>
      <c r="DK171" s="158"/>
      <c r="DL171" s="158"/>
      <c r="DM171" s="158"/>
      <c r="DN171" s="158"/>
      <c r="DO171" s="158"/>
      <c r="DP171" s="158"/>
      <c r="DQ171" s="158"/>
      <c r="DR171" s="158"/>
      <c r="DS171" s="158"/>
      <c r="DT171" s="158"/>
      <c r="DU171" s="158"/>
      <c r="DV171" s="158"/>
      <c r="DW171" s="158"/>
      <c r="DX171" s="158"/>
      <c r="DY171" s="158"/>
      <c r="DZ171" s="158"/>
      <c r="EA171" s="158"/>
      <c r="EB171" s="158"/>
      <c r="EC171" s="158"/>
      <c r="ED171" s="158"/>
      <c r="EE171" s="158"/>
      <c r="EF171" s="158"/>
      <c r="EG171" s="158"/>
      <c r="EH171" s="158"/>
      <c r="EI171" s="158"/>
      <c r="EJ171" s="158"/>
      <c r="EK171" s="158"/>
      <c r="EL171" s="158"/>
      <c r="EM171" s="158"/>
      <c r="EN171" s="158"/>
      <c r="EO171" s="158"/>
      <c r="EP171" s="158"/>
      <c r="EQ171" s="158"/>
      <c r="ER171" s="158"/>
      <c r="ES171" s="158"/>
      <c r="ET171" s="158"/>
      <c r="EU171" s="158"/>
      <c r="EV171" s="158"/>
      <c r="EW171" s="158"/>
      <c r="EX171" s="158"/>
      <c r="EY171" s="158"/>
      <c r="EZ171" s="158"/>
      <c r="FA171" s="158"/>
      <c r="FB171" s="158"/>
      <c r="FC171" s="158"/>
      <c r="FD171" s="158"/>
      <c r="FE171" s="158"/>
      <c r="FF171" s="158"/>
      <c r="FG171" s="158"/>
      <c r="FH171" s="158"/>
      <c r="FI171" s="158"/>
      <c r="FJ171" s="158"/>
      <c r="FK171" s="158"/>
      <c r="FL171" s="158"/>
      <c r="FM171" s="158"/>
      <c r="FN171" s="158"/>
      <c r="FO171" s="158"/>
      <c r="FP171" s="158"/>
      <c r="FQ171" s="158"/>
      <c r="FR171" s="158"/>
      <c r="FS171" s="158"/>
      <c r="FT171" s="158"/>
      <c r="FU171" s="158"/>
      <c r="FV171" s="158"/>
      <c r="FW171" s="158"/>
      <c r="FX171" s="158"/>
      <c r="FY171" s="158"/>
      <c r="FZ171" s="158"/>
      <c r="GA171" s="158"/>
      <c r="GB171" s="158"/>
      <c r="GC171" s="158"/>
      <c r="GD171" s="158"/>
      <c r="GE171" s="158"/>
      <c r="GF171" s="158"/>
      <c r="GG171" s="158"/>
      <c r="GH171" s="158"/>
      <c r="GI171" s="158"/>
      <c r="GJ171" s="158"/>
      <c r="GK171" s="158"/>
      <c r="GL171" s="158"/>
      <c r="GM171" s="158"/>
      <c r="GN171" s="158"/>
      <c r="GO171" s="158"/>
      <c r="GP171" s="158"/>
      <c r="GQ171" s="158"/>
      <c r="GR171" s="158"/>
      <c r="GS171" s="158"/>
      <c r="GT171" s="158"/>
      <c r="GU171" s="158"/>
      <c r="GV171" s="158"/>
      <c r="GW171" s="158"/>
      <c r="GX171" s="158"/>
      <c r="GY171" s="158"/>
      <c r="GZ171" s="158"/>
      <c r="HA171" s="158"/>
      <c r="HB171" s="158"/>
      <c r="HC171" s="158"/>
      <c r="HD171" s="158"/>
      <c r="HE171" s="158"/>
      <c r="HF171" s="158"/>
      <c r="HG171" s="158"/>
      <c r="HH171" s="158"/>
      <c r="HI171" s="158"/>
      <c r="HJ171" s="158"/>
      <c r="HK171" s="158"/>
      <c r="HL171" s="158"/>
      <c r="HM171" s="158"/>
      <c r="HN171" s="158"/>
      <c r="HO171" s="158"/>
      <c r="HP171" s="158"/>
      <c r="HQ171" s="158"/>
      <c r="HR171" s="158"/>
      <c r="HS171" s="158"/>
      <c r="HT171" s="158"/>
      <c r="HU171" s="158"/>
      <c r="HV171" s="158"/>
      <c r="HW171" s="158"/>
      <c r="HX171" s="158"/>
      <c r="HY171" s="158"/>
      <c r="HZ171" s="158"/>
      <c r="IA171" s="158"/>
      <c r="IB171" s="158"/>
    </row>
    <row r="172" spans="22:236" x14ac:dyDescent="0.25">
      <c r="V172" s="109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58"/>
      <c r="CU172" s="158"/>
      <c r="CV172" s="158"/>
      <c r="CW172" s="158"/>
      <c r="CX172" s="158"/>
      <c r="CY172" s="158"/>
      <c r="CZ172" s="158"/>
      <c r="DA172" s="158"/>
      <c r="DB172" s="158"/>
      <c r="DC172" s="158"/>
      <c r="DD172" s="158"/>
      <c r="DE172" s="158"/>
      <c r="DF172" s="158"/>
      <c r="DG172" s="158"/>
      <c r="DH172" s="158"/>
      <c r="DI172" s="158"/>
      <c r="DJ172" s="158"/>
      <c r="DK172" s="158"/>
      <c r="DL172" s="158"/>
      <c r="DM172" s="158"/>
      <c r="DN172" s="158"/>
      <c r="DO172" s="158"/>
      <c r="DP172" s="158"/>
      <c r="DQ172" s="158"/>
      <c r="DR172" s="158"/>
      <c r="DS172" s="158"/>
      <c r="DT172" s="158"/>
      <c r="DU172" s="158"/>
      <c r="DV172" s="158"/>
      <c r="DW172" s="158"/>
      <c r="DX172" s="158"/>
      <c r="DY172" s="158"/>
      <c r="DZ172" s="158"/>
      <c r="EA172" s="158"/>
      <c r="EB172" s="158"/>
      <c r="EC172" s="158"/>
      <c r="ED172" s="158"/>
      <c r="EE172" s="158"/>
      <c r="EF172" s="158"/>
      <c r="EG172" s="158"/>
      <c r="EH172" s="158"/>
      <c r="EI172" s="158"/>
      <c r="EJ172" s="158"/>
      <c r="EK172" s="158"/>
      <c r="EL172" s="158"/>
      <c r="EM172" s="158"/>
      <c r="EN172" s="158"/>
      <c r="EO172" s="158"/>
      <c r="EP172" s="158"/>
      <c r="EQ172" s="158"/>
      <c r="ER172" s="158"/>
      <c r="ES172" s="158"/>
      <c r="ET172" s="158"/>
      <c r="EU172" s="158"/>
      <c r="EV172" s="158"/>
      <c r="EW172" s="158"/>
      <c r="EX172" s="158"/>
      <c r="EY172" s="158"/>
      <c r="EZ172" s="158"/>
      <c r="FA172" s="158"/>
      <c r="FB172" s="158"/>
      <c r="FC172" s="158"/>
      <c r="FD172" s="158"/>
      <c r="FE172" s="158"/>
      <c r="FF172" s="158"/>
      <c r="FG172" s="158"/>
      <c r="FH172" s="158"/>
      <c r="FI172" s="158"/>
      <c r="FJ172" s="158"/>
      <c r="FK172" s="158"/>
      <c r="FL172" s="158"/>
      <c r="FM172" s="158"/>
      <c r="FN172" s="158"/>
      <c r="FO172" s="158"/>
      <c r="FP172" s="158"/>
      <c r="FQ172" s="158"/>
      <c r="FR172" s="158"/>
      <c r="FS172" s="158"/>
      <c r="FT172" s="158"/>
      <c r="FU172" s="158"/>
      <c r="FV172" s="158"/>
      <c r="FW172" s="158"/>
      <c r="FX172" s="158"/>
      <c r="FY172" s="158"/>
      <c r="FZ172" s="158"/>
      <c r="GA172" s="158"/>
      <c r="GB172" s="158"/>
      <c r="GC172" s="158"/>
      <c r="GD172" s="158"/>
      <c r="GE172" s="158"/>
      <c r="GF172" s="158"/>
      <c r="GG172" s="158"/>
      <c r="GH172" s="158"/>
      <c r="GI172" s="158"/>
      <c r="GJ172" s="158"/>
      <c r="GK172" s="158"/>
      <c r="GL172" s="158"/>
      <c r="GM172" s="158"/>
      <c r="GN172" s="158"/>
      <c r="GO172" s="158"/>
      <c r="GP172" s="158"/>
      <c r="GQ172" s="158"/>
      <c r="GR172" s="158"/>
      <c r="GS172" s="158"/>
      <c r="GT172" s="158"/>
      <c r="GU172" s="158"/>
      <c r="GV172" s="158"/>
      <c r="GW172" s="158"/>
      <c r="GX172" s="158"/>
      <c r="GY172" s="158"/>
      <c r="GZ172" s="158"/>
      <c r="HA172" s="158"/>
      <c r="HB172" s="158"/>
      <c r="HC172" s="158"/>
      <c r="HD172" s="158"/>
      <c r="HE172" s="158"/>
      <c r="HF172" s="158"/>
      <c r="HG172" s="158"/>
      <c r="HH172" s="158"/>
      <c r="HI172" s="158"/>
      <c r="HJ172" s="158"/>
      <c r="HK172" s="158"/>
      <c r="HL172" s="158"/>
      <c r="HM172" s="158"/>
      <c r="HN172" s="158"/>
      <c r="HO172" s="158"/>
      <c r="HP172" s="158"/>
      <c r="HQ172" s="158"/>
      <c r="HR172" s="158"/>
      <c r="HS172" s="158"/>
      <c r="HT172" s="158"/>
      <c r="HU172" s="158"/>
      <c r="HV172" s="158"/>
      <c r="HW172" s="158"/>
      <c r="HX172" s="158"/>
      <c r="HY172" s="158"/>
      <c r="HZ172" s="158"/>
      <c r="IA172" s="158"/>
      <c r="IB172" s="158"/>
    </row>
    <row r="173" spans="22:236" x14ac:dyDescent="0.25">
      <c r="V173" s="109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58"/>
      <c r="CU173" s="158"/>
      <c r="CV173" s="158"/>
      <c r="CW173" s="158"/>
      <c r="CX173" s="158"/>
      <c r="CY173" s="158"/>
      <c r="CZ173" s="158"/>
      <c r="DA173" s="158"/>
      <c r="DB173" s="158"/>
      <c r="DC173" s="158"/>
      <c r="DD173" s="158"/>
      <c r="DE173" s="158"/>
      <c r="DF173" s="158"/>
      <c r="DG173" s="158"/>
      <c r="DH173" s="158"/>
      <c r="DI173" s="158"/>
      <c r="DJ173" s="158"/>
      <c r="DK173" s="158"/>
      <c r="DL173" s="158"/>
      <c r="DM173" s="158"/>
      <c r="DN173" s="158"/>
      <c r="DO173" s="158"/>
      <c r="DP173" s="158"/>
      <c r="DQ173" s="158"/>
      <c r="DR173" s="158"/>
      <c r="DS173" s="158"/>
      <c r="DT173" s="158"/>
      <c r="DU173" s="158"/>
      <c r="DV173" s="158"/>
      <c r="DW173" s="158"/>
      <c r="DX173" s="158"/>
      <c r="DY173" s="158"/>
      <c r="DZ173" s="158"/>
      <c r="EA173" s="158"/>
      <c r="EB173" s="158"/>
      <c r="EC173" s="158"/>
      <c r="ED173" s="158"/>
      <c r="EE173" s="158"/>
      <c r="EF173" s="158"/>
      <c r="EG173" s="158"/>
      <c r="EH173" s="158"/>
      <c r="EI173" s="158"/>
      <c r="EJ173" s="158"/>
      <c r="EK173" s="158"/>
      <c r="EL173" s="158"/>
      <c r="EM173" s="158"/>
      <c r="EN173" s="158"/>
      <c r="EO173" s="158"/>
      <c r="EP173" s="158"/>
      <c r="EQ173" s="158"/>
      <c r="ER173" s="158"/>
      <c r="ES173" s="158"/>
      <c r="ET173" s="158"/>
      <c r="EU173" s="158"/>
      <c r="EV173" s="158"/>
      <c r="EW173" s="158"/>
      <c r="EX173" s="158"/>
      <c r="EY173" s="158"/>
      <c r="EZ173" s="158"/>
      <c r="FA173" s="158"/>
      <c r="FB173" s="158"/>
      <c r="FC173" s="158"/>
      <c r="FD173" s="158"/>
      <c r="FE173" s="158"/>
      <c r="FF173" s="158"/>
      <c r="FG173" s="158"/>
      <c r="FH173" s="158"/>
      <c r="FI173" s="158"/>
      <c r="FJ173" s="158"/>
      <c r="FK173" s="158"/>
      <c r="FL173" s="158"/>
      <c r="FM173" s="158"/>
      <c r="FN173" s="158"/>
      <c r="FO173" s="158"/>
      <c r="FP173" s="158"/>
      <c r="FQ173" s="158"/>
      <c r="FR173" s="158"/>
      <c r="FS173" s="158"/>
      <c r="FT173" s="158"/>
      <c r="FU173" s="158"/>
      <c r="FV173" s="158"/>
      <c r="FW173" s="158"/>
      <c r="FX173" s="158"/>
      <c r="FY173" s="158"/>
      <c r="FZ173" s="158"/>
      <c r="GA173" s="158"/>
      <c r="GB173" s="158"/>
      <c r="GC173" s="158"/>
      <c r="GD173" s="158"/>
      <c r="GE173" s="158"/>
      <c r="GF173" s="158"/>
      <c r="GG173" s="158"/>
      <c r="GH173" s="158"/>
      <c r="GI173" s="158"/>
      <c r="GJ173" s="158"/>
      <c r="GK173" s="158"/>
      <c r="GL173" s="158"/>
      <c r="GM173" s="158"/>
      <c r="GN173" s="158"/>
      <c r="GO173" s="158"/>
      <c r="GP173" s="158"/>
      <c r="GQ173" s="158"/>
      <c r="GR173" s="158"/>
      <c r="GS173" s="158"/>
      <c r="GT173" s="158"/>
      <c r="GU173" s="158"/>
      <c r="GV173" s="158"/>
      <c r="GW173" s="158"/>
      <c r="GX173" s="158"/>
      <c r="GY173" s="158"/>
      <c r="GZ173" s="158"/>
      <c r="HA173" s="158"/>
      <c r="HB173" s="158"/>
      <c r="HC173" s="158"/>
      <c r="HD173" s="158"/>
      <c r="HE173" s="158"/>
      <c r="HF173" s="158"/>
      <c r="HG173" s="158"/>
      <c r="HH173" s="158"/>
      <c r="HI173" s="158"/>
      <c r="HJ173" s="158"/>
      <c r="HK173" s="158"/>
      <c r="HL173" s="158"/>
      <c r="HM173" s="158"/>
      <c r="HN173" s="158"/>
      <c r="HO173" s="158"/>
      <c r="HP173" s="158"/>
      <c r="HQ173" s="158"/>
      <c r="HR173" s="158"/>
      <c r="HS173" s="158"/>
      <c r="HT173" s="158"/>
      <c r="HU173" s="158"/>
      <c r="HV173" s="158"/>
      <c r="HW173" s="158"/>
      <c r="HX173" s="158"/>
      <c r="HY173" s="158"/>
      <c r="HZ173" s="158"/>
      <c r="IA173" s="158"/>
      <c r="IB173" s="158"/>
    </row>
    <row r="174" spans="22:236" x14ac:dyDescent="0.25">
      <c r="V174" s="109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58"/>
      <c r="CU174" s="158"/>
      <c r="CV174" s="158"/>
      <c r="CW174" s="158"/>
      <c r="CX174" s="158"/>
      <c r="CY174" s="158"/>
      <c r="CZ174" s="158"/>
      <c r="DA174" s="158"/>
      <c r="DB174" s="158"/>
      <c r="DC174" s="158"/>
      <c r="DD174" s="158"/>
      <c r="DE174" s="158"/>
      <c r="DF174" s="158"/>
      <c r="DG174" s="158"/>
      <c r="DH174" s="158"/>
      <c r="DI174" s="158"/>
      <c r="DJ174" s="158"/>
      <c r="DK174" s="158"/>
      <c r="DL174" s="158"/>
      <c r="DM174" s="158"/>
      <c r="DN174" s="158"/>
      <c r="DO174" s="158"/>
      <c r="DP174" s="158"/>
      <c r="DQ174" s="158"/>
      <c r="DR174" s="158"/>
      <c r="DS174" s="158"/>
      <c r="DT174" s="158"/>
      <c r="DU174" s="158"/>
      <c r="DV174" s="158"/>
      <c r="DW174" s="158"/>
      <c r="DX174" s="158"/>
      <c r="DY174" s="158"/>
      <c r="DZ174" s="158"/>
      <c r="EA174" s="158"/>
      <c r="EB174" s="158"/>
      <c r="EC174" s="158"/>
      <c r="ED174" s="158"/>
      <c r="EE174" s="158"/>
      <c r="EF174" s="158"/>
      <c r="EG174" s="158"/>
      <c r="EH174" s="158"/>
      <c r="EI174" s="158"/>
      <c r="EJ174" s="158"/>
      <c r="EK174" s="158"/>
      <c r="EL174" s="158"/>
      <c r="EM174" s="158"/>
      <c r="EN174" s="158"/>
      <c r="EO174" s="158"/>
      <c r="EP174" s="158"/>
      <c r="EQ174" s="158"/>
      <c r="ER174" s="158"/>
      <c r="ES174" s="158"/>
      <c r="ET174" s="158"/>
      <c r="EU174" s="158"/>
      <c r="EV174" s="158"/>
      <c r="EW174" s="158"/>
      <c r="EX174" s="158"/>
      <c r="EY174" s="158"/>
      <c r="EZ174" s="158"/>
      <c r="FA174" s="158"/>
      <c r="FB174" s="158"/>
      <c r="FC174" s="158"/>
      <c r="FD174" s="158"/>
      <c r="FE174" s="158"/>
      <c r="FF174" s="158"/>
      <c r="FG174" s="158"/>
      <c r="FH174" s="158"/>
      <c r="FI174" s="158"/>
      <c r="FJ174" s="158"/>
      <c r="FK174" s="158"/>
      <c r="FL174" s="158"/>
      <c r="FM174" s="158"/>
      <c r="FN174" s="158"/>
      <c r="FO174" s="158"/>
      <c r="FP174" s="158"/>
      <c r="FQ174" s="158"/>
      <c r="FR174" s="158"/>
      <c r="FS174" s="158"/>
      <c r="FT174" s="158"/>
      <c r="FU174" s="158"/>
      <c r="FV174" s="158"/>
      <c r="FW174" s="158"/>
      <c r="FX174" s="158"/>
      <c r="FY174" s="158"/>
      <c r="FZ174" s="158"/>
      <c r="GA174" s="158"/>
      <c r="GB174" s="158"/>
      <c r="GC174" s="158"/>
      <c r="GD174" s="158"/>
      <c r="GE174" s="158"/>
      <c r="GF174" s="158"/>
      <c r="GG174" s="158"/>
      <c r="GH174" s="158"/>
      <c r="GI174" s="158"/>
      <c r="GJ174" s="158"/>
      <c r="GK174" s="158"/>
      <c r="GL174" s="158"/>
      <c r="GM174" s="158"/>
      <c r="GN174" s="158"/>
      <c r="GO174" s="158"/>
      <c r="GP174" s="158"/>
      <c r="GQ174" s="158"/>
      <c r="GR174" s="158"/>
      <c r="GS174" s="158"/>
      <c r="GT174" s="158"/>
      <c r="GU174" s="158"/>
      <c r="GV174" s="158"/>
      <c r="GW174" s="158"/>
      <c r="GX174" s="158"/>
      <c r="GY174" s="158"/>
      <c r="GZ174" s="158"/>
      <c r="HA174" s="158"/>
      <c r="HB174" s="158"/>
      <c r="HC174" s="158"/>
      <c r="HD174" s="158"/>
      <c r="HE174" s="158"/>
      <c r="HF174" s="158"/>
      <c r="HG174" s="158"/>
      <c r="HH174" s="158"/>
      <c r="HI174" s="158"/>
      <c r="HJ174" s="158"/>
      <c r="HK174" s="158"/>
      <c r="HL174" s="158"/>
      <c r="HM174" s="158"/>
      <c r="HN174" s="158"/>
      <c r="HO174" s="158"/>
      <c r="HP174" s="158"/>
      <c r="HQ174" s="158"/>
      <c r="HR174" s="158"/>
      <c r="HS174" s="158"/>
      <c r="HT174" s="158"/>
      <c r="HU174" s="158"/>
      <c r="HV174" s="158"/>
      <c r="HW174" s="158"/>
      <c r="HX174" s="158"/>
      <c r="HY174" s="158"/>
      <c r="HZ174" s="158"/>
      <c r="IA174" s="158"/>
      <c r="IB174" s="158"/>
    </row>
    <row r="175" spans="22:236" x14ac:dyDescent="0.25">
      <c r="V175" s="109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58"/>
      <c r="CU175" s="158"/>
      <c r="CV175" s="158"/>
      <c r="CW175" s="158"/>
      <c r="CX175" s="158"/>
      <c r="CY175" s="158"/>
      <c r="CZ175" s="158"/>
      <c r="DA175" s="158"/>
      <c r="DB175" s="158"/>
      <c r="DC175" s="158"/>
      <c r="DD175" s="158"/>
      <c r="DE175" s="158"/>
      <c r="DF175" s="158"/>
      <c r="DG175" s="158"/>
      <c r="DH175" s="158"/>
      <c r="DI175" s="158"/>
      <c r="DJ175" s="158"/>
      <c r="DK175" s="158"/>
      <c r="DL175" s="158"/>
      <c r="DM175" s="158"/>
      <c r="DN175" s="158"/>
      <c r="DO175" s="158"/>
      <c r="DP175" s="158"/>
      <c r="DQ175" s="158"/>
      <c r="DR175" s="158"/>
      <c r="DS175" s="158"/>
      <c r="DT175" s="158"/>
      <c r="DU175" s="158"/>
      <c r="DV175" s="158"/>
      <c r="DW175" s="158"/>
      <c r="DX175" s="158"/>
      <c r="DY175" s="158"/>
      <c r="DZ175" s="158"/>
      <c r="EA175" s="158"/>
      <c r="EB175" s="158"/>
      <c r="EC175" s="158"/>
      <c r="ED175" s="158"/>
      <c r="EE175" s="158"/>
      <c r="EF175" s="158"/>
      <c r="EG175" s="158"/>
      <c r="EH175" s="158"/>
      <c r="EI175" s="158"/>
      <c r="EJ175" s="158"/>
      <c r="EK175" s="158"/>
      <c r="EL175" s="158"/>
      <c r="EM175" s="158"/>
      <c r="EN175" s="158"/>
      <c r="EO175" s="158"/>
      <c r="EP175" s="158"/>
      <c r="EQ175" s="158"/>
      <c r="ER175" s="158"/>
      <c r="ES175" s="158"/>
      <c r="ET175" s="158"/>
      <c r="EU175" s="158"/>
      <c r="EV175" s="158"/>
      <c r="EW175" s="158"/>
      <c r="EX175" s="158"/>
      <c r="EY175" s="158"/>
      <c r="EZ175" s="158"/>
      <c r="FA175" s="158"/>
      <c r="FB175" s="158"/>
      <c r="FC175" s="158"/>
      <c r="FD175" s="158"/>
      <c r="FE175" s="158"/>
      <c r="FF175" s="158"/>
      <c r="FG175" s="158"/>
      <c r="FH175" s="158"/>
      <c r="FI175" s="158"/>
      <c r="FJ175" s="158"/>
      <c r="FK175" s="158"/>
      <c r="FL175" s="158"/>
      <c r="FM175" s="158"/>
      <c r="FN175" s="158"/>
      <c r="FO175" s="158"/>
      <c r="FP175" s="158"/>
      <c r="FQ175" s="158"/>
      <c r="FR175" s="158"/>
      <c r="FS175" s="158"/>
      <c r="FT175" s="158"/>
      <c r="FU175" s="158"/>
      <c r="FV175" s="158"/>
      <c r="FW175" s="158"/>
      <c r="FX175" s="158"/>
      <c r="FY175" s="158"/>
      <c r="FZ175" s="158"/>
      <c r="GA175" s="158"/>
      <c r="GB175" s="158"/>
      <c r="GC175" s="158"/>
      <c r="GD175" s="158"/>
      <c r="GE175" s="158"/>
      <c r="GF175" s="158"/>
      <c r="GG175" s="158"/>
      <c r="GH175" s="158"/>
      <c r="GI175" s="158"/>
      <c r="GJ175" s="158"/>
      <c r="GK175" s="158"/>
      <c r="GL175" s="158"/>
      <c r="GM175" s="158"/>
      <c r="GN175" s="158"/>
      <c r="GO175" s="158"/>
      <c r="GP175" s="158"/>
      <c r="GQ175" s="158"/>
      <c r="GR175" s="158"/>
      <c r="GS175" s="158"/>
      <c r="GT175" s="158"/>
      <c r="GU175" s="158"/>
      <c r="GV175" s="158"/>
      <c r="GW175" s="158"/>
      <c r="GX175" s="158"/>
      <c r="GY175" s="158"/>
      <c r="GZ175" s="158"/>
      <c r="HA175" s="158"/>
      <c r="HB175" s="158"/>
      <c r="HC175" s="158"/>
      <c r="HD175" s="158"/>
      <c r="HE175" s="158"/>
      <c r="HF175" s="158"/>
      <c r="HG175" s="158"/>
      <c r="HH175" s="158"/>
      <c r="HI175" s="158"/>
      <c r="HJ175" s="158"/>
      <c r="HK175" s="158"/>
      <c r="HL175" s="158"/>
      <c r="HM175" s="158"/>
      <c r="HN175" s="158"/>
      <c r="HO175" s="158"/>
      <c r="HP175" s="158"/>
      <c r="HQ175" s="158"/>
      <c r="HR175" s="158"/>
      <c r="HS175" s="158"/>
      <c r="HT175" s="158"/>
      <c r="HU175" s="158"/>
      <c r="HV175" s="158"/>
      <c r="HW175" s="158"/>
      <c r="HX175" s="158"/>
      <c r="HY175" s="158"/>
      <c r="HZ175" s="158"/>
      <c r="IA175" s="158"/>
      <c r="IB175" s="158"/>
    </row>
    <row r="176" spans="22:236" x14ac:dyDescent="0.25">
      <c r="V176" s="109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58"/>
      <c r="CU176" s="158"/>
      <c r="CV176" s="158"/>
      <c r="CW176" s="158"/>
      <c r="CX176" s="158"/>
      <c r="CY176" s="158"/>
      <c r="CZ176" s="158"/>
      <c r="DA176" s="158"/>
      <c r="DB176" s="158"/>
      <c r="DC176" s="158"/>
      <c r="DD176" s="158"/>
      <c r="DE176" s="158"/>
      <c r="DF176" s="158"/>
      <c r="DG176" s="158"/>
      <c r="DH176" s="158"/>
      <c r="DI176" s="158"/>
      <c r="DJ176" s="158"/>
      <c r="DK176" s="158"/>
      <c r="DL176" s="158"/>
      <c r="DM176" s="158"/>
      <c r="DN176" s="158"/>
      <c r="DO176" s="158"/>
      <c r="DP176" s="158"/>
      <c r="DQ176" s="158"/>
      <c r="DR176" s="158"/>
      <c r="DS176" s="158"/>
      <c r="DT176" s="158"/>
      <c r="DU176" s="158"/>
      <c r="DV176" s="158"/>
      <c r="DW176" s="158"/>
      <c r="DX176" s="158"/>
      <c r="DY176" s="158"/>
      <c r="DZ176" s="158"/>
      <c r="EA176" s="158"/>
      <c r="EB176" s="158"/>
      <c r="EC176" s="158"/>
      <c r="ED176" s="158"/>
      <c r="EE176" s="158"/>
      <c r="EF176" s="158"/>
      <c r="EG176" s="158"/>
      <c r="EH176" s="158"/>
      <c r="EI176" s="158"/>
      <c r="EJ176" s="158"/>
      <c r="EK176" s="158"/>
      <c r="EL176" s="158"/>
      <c r="EM176" s="158"/>
      <c r="EN176" s="158"/>
      <c r="EO176" s="158"/>
      <c r="EP176" s="158"/>
      <c r="EQ176" s="158"/>
      <c r="ER176" s="158"/>
      <c r="ES176" s="158"/>
      <c r="ET176" s="158"/>
      <c r="EU176" s="158"/>
      <c r="EV176" s="158"/>
      <c r="EW176" s="158"/>
      <c r="EX176" s="158"/>
      <c r="EY176" s="158"/>
      <c r="EZ176" s="158"/>
      <c r="FA176" s="158"/>
      <c r="FB176" s="158"/>
      <c r="FC176" s="158"/>
      <c r="FD176" s="158"/>
      <c r="FE176" s="158"/>
      <c r="FF176" s="158"/>
      <c r="FG176" s="158"/>
      <c r="FH176" s="158"/>
      <c r="FI176" s="158"/>
      <c r="FJ176" s="158"/>
      <c r="FK176" s="158"/>
      <c r="FL176" s="158"/>
      <c r="FM176" s="158"/>
      <c r="FN176" s="158"/>
      <c r="FO176" s="158"/>
      <c r="FP176" s="158"/>
      <c r="FQ176" s="158"/>
      <c r="FR176" s="158"/>
      <c r="FS176" s="158"/>
      <c r="FT176" s="158"/>
      <c r="FU176" s="158"/>
      <c r="FV176" s="158"/>
      <c r="FW176" s="158"/>
      <c r="FX176" s="158"/>
      <c r="FY176" s="158"/>
      <c r="FZ176" s="158"/>
      <c r="GA176" s="158"/>
      <c r="GB176" s="158"/>
      <c r="GC176" s="158"/>
      <c r="GD176" s="158"/>
      <c r="GE176" s="158"/>
      <c r="GF176" s="158"/>
      <c r="GG176" s="158"/>
      <c r="GH176" s="158"/>
      <c r="GI176" s="158"/>
      <c r="GJ176" s="158"/>
      <c r="GK176" s="158"/>
      <c r="GL176" s="158"/>
      <c r="GM176" s="158"/>
      <c r="GN176" s="158"/>
      <c r="GO176" s="158"/>
      <c r="GP176" s="158"/>
      <c r="GQ176" s="158"/>
      <c r="GR176" s="158"/>
      <c r="GS176" s="158"/>
      <c r="GT176" s="158"/>
      <c r="GU176" s="158"/>
      <c r="GV176" s="158"/>
      <c r="GW176" s="158"/>
      <c r="GX176" s="158"/>
      <c r="GY176" s="158"/>
      <c r="GZ176" s="158"/>
      <c r="HA176" s="158"/>
      <c r="HB176" s="158"/>
      <c r="HC176" s="158"/>
      <c r="HD176" s="158"/>
      <c r="HE176" s="158"/>
      <c r="HF176" s="158"/>
      <c r="HG176" s="158"/>
      <c r="HH176" s="158"/>
      <c r="HI176" s="158"/>
      <c r="HJ176" s="158"/>
      <c r="HK176" s="158"/>
      <c r="HL176" s="158"/>
      <c r="HM176" s="158"/>
      <c r="HN176" s="158"/>
      <c r="HO176" s="158"/>
      <c r="HP176" s="158"/>
      <c r="HQ176" s="158"/>
      <c r="HR176" s="158"/>
      <c r="HS176" s="158"/>
      <c r="HT176" s="158"/>
      <c r="HU176" s="158"/>
      <c r="HV176" s="158"/>
      <c r="HW176" s="158"/>
      <c r="HX176" s="158"/>
      <c r="HY176" s="158"/>
      <c r="HZ176" s="158"/>
      <c r="IA176" s="158"/>
      <c r="IB176" s="158"/>
    </row>
    <row r="177" spans="22:236" x14ac:dyDescent="0.25">
      <c r="V177" s="109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58"/>
      <c r="CU177" s="158"/>
      <c r="CV177" s="158"/>
      <c r="CW177" s="158"/>
      <c r="CX177" s="158"/>
      <c r="CY177" s="158"/>
      <c r="CZ177" s="158"/>
      <c r="DA177" s="158"/>
      <c r="DB177" s="158"/>
      <c r="DC177" s="158"/>
      <c r="DD177" s="158"/>
      <c r="DE177" s="158"/>
      <c r="DF177" s="158"/>
      <c r="DG177" s="158"/>
      <c r="DH177" s="158"/>
      <c r="DI177" s="158"/>
      <c r="DJ177" s="158"/>
      <c r="DK177" s="158"/>
      <c r="DL177" s="158"/>
      <c r="DM177" s="158"/>
      <c r="DN177" s="158"/>
      <c r="DO177" s="158"/>
      <c r="DP177" s="158"/>
      <c r="DQ177" s="158"/>
      <c r="DR177" s="158"/>
      <c r="DS177" s="158"/>
      <c r="DT177" s="158"/>
      <c r="DU177" s="158"/>
      <c r="DV177" s="158"/>
      <c r="DW177" s="158"/>
      <c r="DX177" s="158"/>
      <c r="DY177" s="158"/>
      <c r="DZ177" s="158"/>
      <c r="EA177" s="158"/>
      <c r="EB177" s="158"/>
      <c r="EC177" s="158"/>
      <c r="ED177" s="158"/>
      <c r="EE177" s="158"/>
      <c r="EF177" s="158"/>
      <c r="EG177" s="158"/>
      <c r="EH177" s="158"/>
      <c r="EI177" s="158"/>
      <c r="EJ177" s="158"/>
      <c r="EK177" s="158"/>
      <c r="EL177" s="158"/>
      <c r="EM177" s="158"/>
      <c r="EN177" s="158"/>
      <c r="EO177" s="158"/>
      <c r="EP177" s="158"/>
      <c r="EQ177" s="158"/>
      <c r="ER177" s="158"/>
      <c r="ES177" s="158"/>
      <c r="ET177" s="158"/>
      <c r="EU177" s="158"/>
      <c r="EV177" s="158"/>
      <c r="EW177" s="158"/>
      <c r="EX177" s="158"/>
      <c r="EY177" s="158"/>
      <c r="EZ177" s="158"/>
      <c r="FA177" s="158"/>
      <c r="FB177" s="158"/>
      <c r="FC177" s="158"/>
      <c r="FD177" s="158"/>
      <c r="FE177" s="158"/>
      <c r="FF177" s="158"/>
      <c r="FG177" s="158"/>
      <c r="FH177" s="158"/>
      <c r="FI177" s="158"/>
      <c r="FJ177" s="158"/>
      <c r="FK177" s="158"/>
      <c r="FL177" s="158"/>
      <c r="FM177" s="158"/>
      <c r="FN177" s="158"/>
      <c r="FO177" s="158"/>
      <c r="FP177" s="158"/>
      <c r="FQ177" s="158"/>
      <c r="FR177" s="158"/>
      <c r="FS177" s="158"/>
      <c r="FT177" s="158"/>
      <c r="FU177" s="158"/>
      <c r="FV177" s="158"/>
      <c r="FW177" s="158"/>
      <c r="FX177" s="158"/>
      <c r="FY177" s="158"/>
      <c r="FZ177" s="158"/>
      <c r="GA177" s="158"/>
      <c r="GB177" s="158"/>
      <c r="GC177" s="158"/>
      <c r="GD177" s="158"/>
      <c r="GE177" s="158"/>
      <c r="GF177" s="158"/>
      <c r="GG177" s="158"/>
      <c r="GH177" s="158"/>
      <c r="GI177" s="158"/>
      <c r="GJ177" s="158"/>
      <c r="GK177" s="158"/>
      <c r="GL177" s="158"/>
      <c r="GM177" s="158"/>
      <c r="GN177" s="158"/>
      <c r="GO177" s="158"/>
      <c r="GP177" s="158"/>
      <c r="GQ177" s="158"/>
      <c r="GR177" s="158"/>
      <c r="GS177" s="158"/>
      <c r="GT177" s="158"/>
      <c r="GU177" s="158"/>
      <c r="GV177" s="158"/>
      <c r="GW177" s="158"/>
      <c r="GX177" s="158"/>
      <c r="GY177" s="158"/>
      <c r="GZ177" s="158"/>
      <c r="HA177" s="158"/>
      <c r="HB177" s="158"/>
      <c r="HC177" s="158"/>
      <c r="HD177" s="158"/>
      <c r="HE177" s="158"/>
      <c r="HF177" s="158"/>
      <c r="HG177" s="158"/>
      <c r="HH177" s="158"/>
      <c r="HI177" s="158"/>
      <c r="HJ177" s="158"/>
      <c r="HK177" s="158"/>
      <c r="HL177" s="158"/>
      <c r="HM177" s="158"/>
      <c r="HN177" s="158"/>
      <c r="HO177" s="158"/>
      <c r="HP177" s="158"/>
      <c r="HQ177" s="158"/>
      <c r="HR177" s="158"/>
      <c r="HS177" s="158"/>
      <c r="HT177" s="158"/>
      <c r="HU177" s="158"/>
      <c r="HV177" s="158"/>
      <c r="HW177" s="158"/>
      <c r="HX177" s="158"/>
      <c r="HY177" s="158"/>
      <c r="HZ177" s="158"/>
      <c r="IA177" s="158"/>
      <c r="IB177" s="158"/>
    </row>
    <row r="178" spans="22:236" x14ac:dyDescent="0.25">
      <c r="V178" s="109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58"/>
      <c r="CU178" s="158"/>
      <c r="CV178" s="158"/>
      <c r="CW178" s="158"/>
      <c r="CX178" s="158"/>
      <c r="CY178" s="158"/>
      <c r="CZ178" s="158"/>
      <c r="DA178" s="158"/>
      <c r="DB178" s="158"/>
      <c r="DC178" s="158"/>
      <c r="DD178" s="158"/>
      <c r="DE178" s="158"/>
      <c r="DF178" s="158"/>
      <c r="DG178" s="158"/>
      <c r="DH178" s="158"/>
      <c r="DI178" s="158"/>
      <c r="DJ178" s="158"/>
      <c r="DK178" s="158"/>
      <c r="DL178" s="158"/>
      <c r="DM178" s="158"/>
      <c r="DN178" s="158"/>
      <c r="DO178" s="158"/>
      <c r="DP178" s="158"/>
      <c r="DQ178" s="158"/>
      <c r="DR178" s="158"/>
      <c r="DS178" s="158"/>
      <c r="DT178" s="158"/>
      <c r="DU178" s="158"/>
      <c r="DV178" s="158"/>
      <c r="DW178" s="158"/>
      <c r="DX178" s="158"/>
      <c r="DY178" s="158"/>
      <c r="DZ178" s="158"/>
      <c r="EA178" s="158"/>
      <c r="EB178" s="158"/>
      <c r="EC178" s="158"/>
      <c r="ED178" s="158"/>
      <c r="EE178" s="158"/>
      <c r="EF178" s="158"/>
      <c r="EG178" s="158"/>
      <c r="EH178" s="158"/>
      <c r="EI178" s="158"/>
      <c r="EJ178" s="158"/>
      <c r="EK178" s="158"/>
      <c r="EL178" s="158"/>
      <c r="EM178" s="158"/>
      <c r="EN178" s="158"/>
      <c r="EO178" s="158"/>
      <c r="EP178" s="158"/>
      <c r="EQ178" s="158"/>
      <c r="ER178" s="158"/>
      <c r="ES178" s="158"/>
      <c r="ET178" s="158"/>
      <c r="EU178" s="158"/>
      <c r="EV178" s="158"/>
      <c r="EW178" s="158"/>
      <c r="EX178" s="158"/>
      <c r="EY178" s="158"/>
      <c r="EZ178" s="158"/>
      <c r="FA178" s="158"/>
      <c r="FB178" s="158"/>
      <c r="FC178" s="158"/>
      <c r="FD178" s="158"/>
      <c r="FE178" s="158"/>
      <c r="FF178" s="158"/>
      <c r="FG178" s="158"/>
      <c r="FH178" s="158"/>
      <c r="FI178" s="158"/>
      <c r="FJ178" s="158"/>
      <c r="FK178" s="158"/>
      <c r="FL178" s="158"/>
      <c r="FM178" s="158"/>
      <c r="FN178" s="158"/>
      <c r="FO178" s="158"/>
      <c r="FP178" s="158"/>
      <c r="FQ178" s="158"/>
      <c r="FR178" s="158"/>
      <c r="FS178" s="158"/>
      <c r="FT178" s="158"/>
      <c r="FU178" s="158"/>
      <c r="FV178" s="158"/>
      <c r="FW178" s="158"/>
      <c r="FX178" s="158"/>
      <c r="FY178" s="158"/>
      <c r="FZ178" s="158"/>
      <c r="GA178" s="158"/>
      <c r="GB178" s="158"/>
      <c r="GC178" s="158"/>
      <c r="GD178" s="158"/>
      <c r="GE178" s="158"/>
      <c r="GF178" s="158"/>
      <c r="GG178" s="158"/>
      <c r="GH178" s="158"/>
      <c r="GI178" s="158"/>
      <c r="GJ178" s="158"/>
      <c r="GK178" s="158"/>
      <c r="GL178" s="158"/>
      <c r="GM178" s="158"/>
      <c r="GN178" s="158"/>
      <c r="GO178" s="158"/>
      <c r="GP178" s="158"/>
      <c r="GQ178" s="158"/>
      <c r="GR178" s="158"/>
      <c r="GS178" s="158"/>
      <c r="GT178" s="158"/>
      <c r="GU178" s="158"/>
      <c r="GV178" s="158"/>
      <c r="GW178" s="158"/>
      <c r="GX178" s="158"/>
      <c r="GY178" s="158"/>
      <c r="GZ178" s="158"/>
      <c r="HA178" s="158"/>
      <c r="HB178" s="158"/>
      <c r="HC178" s="158"/>
      <c r="HD178" s="158"/>
      <c r="HE178" s="158"/>
      <c r="HF178" s="158"/>
      <c r="HG178" s="158"/>
      <c r="HH178" s="158"/>
      <c r="HI178" s="158"/>
      <c r="HJ178" s="158"/>
      <c r="HK178" s="158"/>
      <c r="HL178" s="158"/>
      <c r="HM178" s="158"/>
      <c r="HN178" s="158"/>
      <c r="HO178" s="158"/>
      <c r="HP178" s="158"/>
      <c r="HQ178" s="158"/>
      <c r="HR178" s="158"/>
      <c r="HS178" s="158"/>
      <c r="HT178" s="158"/>
      <c r="HU178" s="158"/>
      <c r="HV178" s="158"/>
      <c r="HW178" s="158"/>
      <c r="HX178" s="158"/>
      <c r="HY178" s="158"/>
      <c r="HZ178" s="158"/>
      <c r="IA178" s="158"/>
      <c r="IB178" s="158"/>
    </row>
    <row r="179" spans="22:236" x14ac:dyDescent="0.25">
      <c r="V179" s="109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58"/>
      <c r="CU179" s="158"/>
      <c r="CV179" s="158"/>
      <c r="CW179" s="158"/>
      <c r="CX179" s="158"/>
      <c r="CY179" s="158"/>
      <c r="CZ179" s="158"/>
      <c r="DA179" s="158"/>
      <c r="DB179" s="158"/>
      <c r="DC179" s="158"/>
      <c r="DD179" s="158"/>
      <c r="DE179" s="158"/>
      <c r="DF179" s="158"/>
      <c r="DG179" s="158"/>
      <c r="DH179" s="158"/>
      <c r="DI179" s="158"/>
      <c r="DJ179" s="158"/>
      <c r="DK179" s="158"/>
      <c r="DL179" s="158"/>
      <c r="DM179" s="158"/>
      <c r="DN179" s="158"/>
      <c r="DO179" s="158"/>
      <c r="DP179" s="158"/>
      <c r="DQ179" s="158"/>
      <c r="DR179" s="158"/>
      <c r="DS179" s="158"/>
      <c r="DT179" s="158"/>
      <c r="DU179" s="158"/>
      <c r="DV179" s="158"/>
      <c r="DW179" s="158"/>
      <c r="DX179" s="158"/>
      <c r="DY179" s="158"/>
      <c r="DZ179" s="158"/>
      <c r="EA179" s="158"/>
      <c r="EB179" s="158"/>
      <c r="EC179" s="158"/>
      <c r="ED179" s="158"/>
      <c r="EE179" s="158"/>
      <c r="EF179" s="158"/>
      <c r="EG179" s="158"/>
      <c r="EH179" s="158"/>
      <c r="EI179" s="158"/>
      <c r="EJ179" s="158"/>
      <c r="EK179" s="158"/>
      <c r="EL179" s="158"/>
      <c r="EM179" s="158"/>
      <c r="EN179" s="158"/>
      <c r="EO179" s="158"/>
      <c r="EP179" s="158"/>
      <c r="EQ179" s="158"/>
      <c r="ER179" s="158"/>
      <c r="ES179" s="158"/>
      <c r="ET179" s="158"/>
      <c r="EU179" s="158"/>
      <c r="EV179" s="158"/>
      <c r="EW179" s="158"/>
      <c r="EX179" s="158"/>
      <c r="EY179" s="158"/>
      <c r="EZ179" s="158"/>
      <c r="FA179" s="158"/>
      <c r="FB179" s="158"/>
      <c r="FC179" s="158"/>
      <c r="FD179" s="158"/>
      <c r="FE179" s="158"/>
      <c r="FF179" s="158"/>
      <c r="FG179" s="158"/>
      <c r="FH179" s="158"/>
      <c r="FI179" s="158"/>
      <c r="FJ179" s="158"/>
      <c r="FK179" s="158"/>
      <c r="FL179" s="158"/>
      <c r="FM179" s="158"/>
      <c r="FN179" s="158"/>
      <c r="FO179" s="158"/>
      <c r="FP179" s="158"/>
      <c r="FQ179" s="158"/>
      <c r="FR179" s="158"/>
      <c r="FS179" s="158"/>
      <c r="FT179" s="158"/>
      <c r="FU179" s="158"/>
      <c r="FV179" s="158"/>
      <c r="FW179" s="158"/>
      <c r="FX179" s="158"/>
      <c r="FY179" s="158"/>
      <c r="FZ179" s="158"/>
      <c r="GA179" s="158"/>
      <c r="GB179" s="158"/>
      <c r="GC179" s="158"/>
      <c r="GD179" s="158"/>
      <c r="GE179" s="158"/>
      <c r="GF179" s="158"/>
      <c r="GG179" s="158"/>
      <c r="GH179" s="158"/>
      <c r="GI179" s="158"/>
      <c r="GJ179" s="158"/>
      <c r="GK179" s="158"/>
      <c r="GL179" s="158"/>
      <c r="GM179" s="158"/>
      <c r="GN179" s="158"/>
      <c r="GO179" s="158"/>
      <c r="GP179" s="158"/>
      <c r="GQ179" s="158"/>
      <c r="GR179" s="158"/>
      <c r="GS179" s="158"/>
      <c r="GT179" s="158"/>
      <c r="GU179" s="158"/>
      <c r="GV179" s="158"/>
      <c r="GW179" s="158"/>
      <c r="GX179" s="158"/>
      <c r="GY179" s="158"/>
      <c r="GZ179" s="158"/>
      <c r="HA179" s="158"/>
      <c r="HB179" s="158"/>
      <c r="HC179" s="158"/>
      <c r="HD179" s="158"/>
      <c r="HE179" s="158"/>
      <c r="HF179" s="158"/>
      <c r="HG179" s="158"/>
      <c r="HH179" s="158"/>
      <c r="HI179" s="158"/>
      <c r="HJ179" s="158"/>
      <c r="HK179" s="158"/>
      <c r="HL179" s="158"/>
      <c r="HM179" s="158"/>
      <c r="HN179" s="158"/>
      <c r="HO179" s="158"/>
      <c r="HP179" s="158"/>
      <c r="HQ179" s="158"/>
      <c r="HR179" s="158"/>
      <c r="HS179" s="158"/>
      <c r="HT179" s="158"/>
      <c r="HU179" s="158"/>
      <c r="HV179" s="158"/>
      <c r="HW179" s="158"/>
      <c r="HX179" s="158"/>
      <c r="HY179" s="158"/>
      <c r="HZ179" s="158"/>
      <c r="IA179" s="158"/>
      <c r="IB179" s="158"/>
    </row>
    <row r="180" spans="22:236" x14ac:dyDescent="0.25">
      <c r="V180" s="109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58"/>
      <c r="CU180" s="158"/>
      <c r="CV180" s="158"/>
      <c r="CW180" s="158"/>
      <c r="CX180" s="158"/>
      <c r="CY180" s="158"/>
      <c r="CZ180" s="158"/>
      <c r="DA180" s="158"/>
      <c r="DB180" s="158"/>
      <c r="DC180" s="158"/>
      <c r="DD180" s="158"/>
      <c r="DE180" s="158"/>
      <c r="DF180" s="158"/>
      <c r="DG180" s="158"/>
      <c r="DH180" s="158"/>
      <c r="DI180" s="158"/>
      <c r="DJ180" s="158"/>
      <c r="DK180" s="158"/>
      <c r="DL180" s="158"/>
      <c r="DM180" s="158"/>
      <c r="DN180" s="158"/>
      <c r="DO180" s="158"/>
      <c r="DP180" s="158"/>
      <c r="DQ180" s="158"/>
      <c r="DR180" s="158"/>
      <c r="DS180" s="158"/>
      <c r="DT180" s="158"/>
      <c r="DU180" s="158"/>
      <c r="DV180" s="158"/>
      <c r="DW180" s="158"/>
      <c r="DX180" s="158"/>
      <c r="DY180" s="158"/>
      <c r="DZ180" s="158"/>
      <c r="EA180" s="158"/>
      <c r="EB180" s="158"/>
      <c r="EC180" s="158"/>
      <c r="ED180" s="158"/>
      <c r="EE180" s="158"/>
      <c r="EF180" s="158"/>
      <c r="EG180" s="158"/>
      <c r="EH180" s="158"/>
      <c r="EI180" s="158"/>
      <c r="EJ180" s="158"/>
      <c r="EK180" s="158"/>
      <c r="EL180" s="158"/>
      <c r="EM180" s="158"/>
      <c r="EN180" s="158"/>
      <c r="EO180" s="158"/>
      <c r="EP180" s="158"/>
      <c r="EQ180" s="158"/>
      <c r="ER180" s="158"/>
      <c r="ES180" s="158"/>
      <c r="ET180" s="158"/>
      <c r="EU180" s="158"/>
      <c r="EV180" s="158"/>
      <c r="EW180" s="158"/>
      <c r="EX180" s="158"/>
      <c r="EY180" s="158"/>
      <c r="EZ180" s="158"/>
      <c r="FA180" s="158"/>
      <c r="FB180" s="158"/>
      <c r="FC180" s="158"/>
      <c r="FD180" s="158"/>
      <c r="FE180" s="158"/>
      <c r="FF180" s="158"/>
      <c r="FG180" s="158"/>
      <c r="FH180" s="158"/>
      <c r="FI180" s="158"/>
      <c r="FJ180" s="158"/>
      <c r="FK180" s="158"/>
      <c r="FL180" s="158"/>
      <c r="FM180" s="158"/>
      <c r="FN180" s="158"/>
      <c r="FO180" s="158"/>
      <c r="FP180" s="158"/>
      <c r="FQ180" s="158"/>
      <c r="FR180" s="158"/>
      <c r="FS180" s="158"/>
      <c r="FT180" s="158"/>
      <c r="FU180" s="158"/>
      <c r="FV180" s="158"/>
      <c r="FW180" s="158"/>
      <c r="FX180" s="158"/>
      <c r="FY180" s="158"/>
      <c r="FZ180" s="158"/>
      <c r="GA180" s="158"/>
      <c r="GB180" s="158"/>
      <c r="GC180" s="158"/>
      <c r="GD180" s="158"/>
      <c r="GE180" s="158"/>
      <c r="GF180" s="158"/>
      <c r="GG180" s="158"/>
      <c r="GH180" s="158"/>
      <c r="GI180" s="158"/>
      <c r="GJ180" s="158"/>
      <c r="GK180" s="158"/>
      <c r="GL180" s="158"/>
      <c r="GM180" s="158"/>
      <c r="GN180" s="158"/>
      <c r="GO180" s="158"/>
      <c r="GP180" s="158"/>
      <c r="GQ180" s="158"/>
      <c r="GR180" s="158"/>
      <c r="GS180" s="158"/>
      <c r="GT180" s="158"/>
      <c r="GU180" s="158"/>
      <c r="GV180" s="158"/>
      <c r="GW180" s="158"/>
      <c r="GX180" s="158"/>
      <c r="GY180" s="158"/>
      <c r="GZ180" s="158"/>
      <c r="HA180" s="158"/>
      <c r="HB180" s="158"/>
      <c r="HC180" s="158"/>
      <c r="HD180" s="158"/>
      <c r="HE180" s="158"/>
      <c r="HF180" s="158"/>
      <c r="HG180" s="158"/>
      <c r="HH180" s="158"/>
      <c r="HI180" s="158"/>
      <c r="HJ180" s="158"/>
      <c r="HK180" s="158"/>
      <c r="HL180" s="158"/>
      <c r="HM180" s="158"/>
      <c r="HN180" s="158"/>
      <c r="HO180" s="158"/>
      <c r="HP180" s="158"/>
      <c r="HQ180" s="158"/>
      <c r="HR180" s="158"/>
      <c r="HS180" s="158"/>
      <c r="HT180" s="158"/>
      <c r="HU180" s="158"/>
      <c r="HV180" s="158"/>
      <c r="HW180" s="158"/>
      <c r="HX180" s="158"/>
      <c r="HY180" s="158"/>
      <c r="HZ180" s="158"/>
      <c r="IA180" s="158"/>
      <c r="IB180" s="158"/>
    </row>
    <row r="181" spans="22:236" x14ac:dyDescent="0.25">
      <c r="V181" s="109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58"/>
      <c r="CU181" s="158"/>
      <c r="CV181" s="158"/>
      <c r="CW181" s="158"/>
      <c r="CX181" s="158"/>
      <c r="CY181" s="158"/>
      <c r="CZ181" s="158"/>
      <c r="DA181" s="158"/>
      <c r="DB181" s="158"/>
      <c r="DC181" s="158"/>
      <c r="DD181" s="158"/>
      <c r="DE181" s="158"/>
      <c r="DF181" s="158"/>
      <c r="DG181" s="158"/>
      <c r="DH181" s="158"/>
      <c r="DI181" s="158"/>
      <c r="DJ181" s="158"/>
      <c r="DK181" s="158"/>
      <c r="DL181" s="158"/>
      <c r="DM181" s="158"/>
      <c r="DN181" s="158"/>
      <c r="DO181" s="158"/>
      <c r="DP181" s="158"/>
      <c r="DQ181" s="158"/>
      <c r="DR181" s="158"/>
      <c r="DS181" s="158"/>
      <c r="DT181" s="158"/>
      <c r="DU181" s="158"/>
      <c r="DV181" s="158"/>
      <c r="DW181" s="158"/>
      <c r="DX181" s="158"/>
      <c r="DY181" s="158"/>
      <c r="DZ181" s="158"/>
      <c r="EA181" s="158"/>
      <c r="EB181" s="158"/>
      <c r="EC181" s="158"/>
      <c r="ED181" s="158"/>
      <c r="EE181" s="158"/>
      <c r="EF181" s="158"/>
      <c r="EG181" s="158"/>
      <c r="EH181" s="158"/>
      <c r="EI181" s="158"/>
      <c r="EJ181" s="158"/>
      <c r="EK181" s="158"/>
      <c r="EL181" s="158"/>
      <c r="EM181" s="158"/>
      <c r="EN181" s="158"/>
      <c r="EO181" s="158"/>
      <c r="EP181" s="158"/>
      <c r="EQ181" s="158"/>
      <c r="ER181" s="158"/>
      <c r="ES181" s="158"/>
      <c r="ET181" s="158"/>
      <c r="EU181" s="158"/>
      <c r="EV181" s="158"/>
      <c r="EW181" s="158"/>
      <c r="EX181" s="158"/>
      <c r="EY181" s="158"/>
      <c r="EZ181" s="158"/>
      <c r="FA181" s="158"/>
      <c r="FB181" s="158"/>
      <c r="FC181" s="158"/>
      <c r="FD181" s="158"/>
      <c r="FE181" s="158"/>
      <c r="FF181" s="158"/>
      <c r="FG181" s="158"/>
      <c r="FH181" s="158"/>
      <c r="FI181" s="158"/>
      <c r="FJ181" s="158"/>
      <c r="FK181" s="158"/>
      <c r="FL181" s="158"/>
      <c r="FM181" s="158"/>
      <c r="FN181" s="158"/>
      <c r="FO181" s="158"/>
      <c r="FP181" s="158"/>
      <c r="FQ181" s="158"/>
      <c r="FR181" s="158"/>
      <c r="FS181" s="158"/>
      <c r="FT181" s="158"/>
      <c r="FU181" s="158"/>
      <c r="FV181" s="158"/>
      <c r="FW181" s="158"/>
      <c r="FX181" s="158"/>
      <c r="FY181" s="158"/>
      <c r="FZ181" s="158"/>
      <c r="GA181" s="158"/>
      <c r="GB181" s="158"/>
      <c r="GC181" s="158"/>
      <c r="GD181" s="158"/>
      <c r="GE181" s="158"/>
      <c r="GF181" s="158"/>
      <c r="GG181" s="158"/>
      <c r="GH181" s="158"/>
      <c r="GI181" s="158"/>
      <c r="GJ181" s="158"/>
      <c r="GK181" s="158"/>
      <c r="GL181" s="158"/>
      <c r="GM181" s="158"/>
      <c r="GN181" s="158"/>
      <c r="GO181" s="158"/>
      <c r="GP181" s="158"/>
      <c r="GQ181" s="158"/>
      <c r="GR181" s="158"/>
      <c r="GS181" s="158"/>
      <c r="GT181" s="158"/>
      <c r="GU181" s="158"/>
      <c r="GV181" s="158"/>
      <c r="GW181" s="158"/>
      <c r="GX181" s="158"/>
      <c r="GY181" s="158"/>
      <c r="GZ181" s="158"/>
      <c r="HA181" s="158"/>
      <c r="HB181" s="158"/>
      <c r="HC181" s="158"/>
      <c r="HD181" s="158"/>
      <c r="HE181" s="158"/>
      <c r="HF181" s="158"/>
      <c r="HG181" s="158"/>
      <c r="HH181" s="158"/>
      <c r="HI181" s="158"/>
      <c r="HJ181" s="158"/>
      <c r="HK181" s="158"/>
      <c r="HL181" s="158"/>
      <c r="HM181" s="158"/>
      <c r="HN181" s="158"/>
      <c r="HO181" s="158"/>
      <c r="HP181" s="158"/>
      <c r="HQ181" s="158"/>
      <c r="HR181" s="158"/>
      <c r="HS181" s="158"/>
      <c r="HT181" s="158"/>
      <c r="HU181" s="158"/>
      <c r="HV181" s="158"/>
      <c r="HW181" s="158"/>
      <c r="HX181" s="158"/>
      <c r="HY181" s="158"/>
      <c r="HZ181" s="158"/>
      <c r="IA181" s="158"/>
      <c r="IB181" s="158"/>
    </row>
    <row r="182" spans="22:236" x14ac:dyDescent="0.25">
      <c r="V182" s="109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58"/>
      <c r="CU182" s="158"/>
      <c r="CV182" s="158"/>
      <c r="CW182" s="158"/>
      <c r="CX182" s="158"/>
      <c r="CY182" s="158"/>
      <c r="CZ182" s="158"/>
      <c r="DA182" s="158"/>
      <c r="DB182" s="158"/>
      <c r="DC182" s="158"/>
      <c r="DD182" s="158"/>
      <c r="DE182" s="158"/>
      <c r="DF182" s="158"/>
      <c r="DG182" s="158"/>
      <c r="DH182" s="158"/>
      <c r="DI182" s="158"/>
      <c r="DJ182" s="158"/>
      <c r="DK182" s="158"/>
      <c r="DL182" s="158"/>
      <c r="DM182" s="158"/>
      <c r="DN182" s="158"/>
      <c r="DO182" s="158"/>
      <c r="DP182" s="158"/>
      <c r="DQ182" s="158"/>
      <c r="DR182" s="158"/>
      <c r="DS182" s="158"/>
      <c r="DT182" s="158"/>
      <c r="DU182" s="158"/>
      <c r="DV182" s="158"/>
      <c r="DW182" s="158"/>
      <c r="DX182" s="158"/>
      <c r="DY182" s="158"/>
      <c r="DZ182" s="158"/>
      <c r="EA182" s="158"/>
      <c r="EB182" s="158"/>
      <c r="EC182" s="158"/>
      <c r="ED182" s="158"/>
      <c r="EE182" s="158"/>
      <c r="EF182" s="158"/>
      <c r="EG182" s="158"/>
      <c r="EH182" s="158"/>
      <c r="EI182" s="158"/>
      <c r="EJ182" s="158"/>
      <c r="EK182" s="158"/>
      <c r="EL182" s="158"/>
      <c r="EM182" s="158"/>
      <c r="EN182" s="158"/>
      <c r="EO182" s="158"/>
      <c r="EP182" s="158"/>
      <c r="EQ182" s="158"/>
      <c r="ER182" s="158"/>
      <c r="ES182" s="158"/>
      <c r="ET182" s="158"/>
      <c r="EU182" s="158"/>
      <c r="EV182" s="158"/>
      <c r="EW182" s="158"/>
      <c r="EX182" s="158"/>
      <c r="EY182" s="158"/>
      <c r="EZ182" s="158"/>
      <c r="FA182" s="158"/>
      <c r="FB182" s="158"/>
      <c r="FC182" s="158"/>
      <c r="FD182" s="158"/>
      <c r="FE182" s="158"/>
      <c r="FF182" s="158"/>
      <c r="FG182" s="158"/>
      <c r="FH182" s="158"/>
      <c r="FI182" s="158"/>
      <c r="FJ182" s="158"/>
      <c r="FK182" s="158"/>
      <c r="FL182" s="158"/>
      <c r="FM182" s="158"/>
      <c r="FN182" s="158"/>
      <c r="FO182" s="158"/>
      <c r="FP182" s="158"/>
      <c r="FQ182" s="158"/>
      <c r="FR182" s="158"/>
      <c r="FS182" s="158"/>
      <c r="FT182" s="158"/>
      <c r="FU182" s="158"/>
      <c r="FV182" s="158"/>
      <c r="FW182" s="158"/>
      <c r="FX182" s="158"/>
      <c r="FY182" s="158"/>
      <c r="FZ182" s="158"/>
      <c r="GA182" s="158"/>
      <c r="GB182" s="158"/>
      <c r="GC182" s="158"/>
      <c r="GD182" s="158"/>
      <c r="GE182" s="158"/>
      <c r="GF182" s="158"/>
      <c r="GG182" s="158"/>
      <c r="GH182" s="158"/>
      <c r="GI182" s="158"/>
      <c r="GJ182" s="158"/>
      <c r="GK182" s="158"/>
      <c r="GL182" s="158"/>
      <c r="GM182" s="158"/>
      <c r="GN182" s="158"/>
      <c r="GO182" s="158"/>
      <c r="GP182" s="158"/>
      <c r="GQ182" s="158"/>
      <c r="GR182" s="158"/>
      <c r="GS182" s="158"/>
      <c r="GT182" s="158"/>
      <c r="GU182" s="158"/>
      <c r="GV182" s="158"/>
      <c r="GW182" s="158"/>
      <c r="GX182" s="158"/>
      <c r="GY182" s="158"/>
      <c r="GZ182" s="158"/>
      <c r="HA182" s="158"/>
      <c r="HB182" s="158"/>
      <c r="HC182" s="158"/>
      <c r="HD182" s="158"/>
      <c r="HE182" s="158"/>
      <c r="HF182" s="158"/>
      <c r="HG182" s="158"/>
      <c r="HH182" s="158"/>
      <c r="HI182" s="158"/>
      <c r="HJ182" s="158"/>
      <c r="HK182" s="158"/>
      <c r="HL182" s="158"/>
      <c r="HM182" s="158"/>
      <c r="HN182" s="158"/>
      <c r="HO182" s="158"/>
      <c r="HP182" s="158"/>
      <c r="HQ182" s="158"/>
      <c r="HR182" s="158"/>
      <c r="HS182" s="158"/>
      <c r="HT182" s="158"/>
      <c r="HU182" s="158"/>
      <c r="HV182" s="158"/>
      <c r="HW182" s="158"/>
      <c r="HX182" s="158"/>
      <c r="HY182" s="158"/>
      <c r="HZ182" s="158"/>
      <c r="IA182" s="158"/>
      <c r="IB182" s="158"/>
    </row>
    <row r="183" spans="22:236" x14ac:dyDescent="0.25">
      <c r="V183" s="109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58"/>
      <c r="CU183" s="158"/>
      <c r="CV183" s="158"/>
      <c r="CW183" s="158"/>
      <c r="CX183" s="158"/>
      <c r="CY183" s="158"/>
      <c r="CZ183" s="158"/>
      <c r="DA183" s="158"/>
      <c r="DB183" s="158"/>
      <c r="DC183" s="158"/>
      <c r="DD183" s="158"/>
      <c r="DE183" s="158"/>
      <c r="DF183" s="158"/>
      <c r="DG183" s="158"/>
      <c r="DH183" s="158"/>
      <c r="DI183" s="158"/>
      <c r="DJ183" s="158"/>
      <c r="DK183" s="158"/>
      <c r="DL183" s="158"/>
      <c r="DM183" s="158"/>
      <c r="DN183" s="158"/>
      <c r="DO183" s="158"/>
      <c r="DP183" s="158"/>
      <c r="DQ183" s="158"/>
      <c r="DR183" s="158"/>
      <c r="DS183" s="158"/>
      <c r="DT183" s="158"/>
      <c r="DU183" s="158"/>
      <c r="DV183" s="158"/>
      <c r="DW183" s="158"/>
      <c r="DX183" s="158"/>
      <c r="DY183" s="158"/>
      <c r="DZ183" s="158"/>
      <c r="EA183" s="158"/>
      <c r="EB183" s="158"/>
      <c r="EC183" s="158"/>
      <c r="ED183" s="158"/>
      <c r="EE183" s="158"/>
      <c r="EF183" s="158"/>
      <c r="EG183" s="158"/>
      <c r="EH183" s="158"/>
      <c r="EI183" s="158"/>
      <c r="EJ183" s="158"/>
      <c r="EK183" s="158"/>
      <c r="EL183" s="158"/>
      <c r="EM183" s="158"/>
      <c r="EN183" s="158"/>
      <c r="EO183" s="158"/>
      <c r="EP183" s="158"/>
      <c r="EQ183" s="158"/>
      <c r="ER183" s="158"/>
      <c r="ES183" s="158"/>
      <c r="ET183" s="158"/>
      <c r="EU183" s="158"/>
      <c r="EV183" s="158"/>
      <c r="EW183" s="158"/>
      <c r="EX183" s="158"/>
      <c r="EY183" s="158"/>
      <c r="EZ183" s="158"/>
      <c r="FA183" s="158"/>
      <c r="FB183" s="158"/>
      <c r="FC183" s="158"/>
      <c r="FD183" s="158"/>
      <c r="FE183" s="158"/>
      <c r="FF183" s="158"/>
      <c r="FG183" s="158"/>
      <c r="FH183" s="158"/>
      <c r="FI183" s="158"/>
      <c r="FJ183" s="158"/>
      <c r="FK183" s="158"/>
      <c r="FL183" s="158"/>
      <c r="FM183" s="158"/>
      <c r="FN183" s="158"/>
      <c r="FO183" s="158"/>
      <c r="FP183" s="158"/>
      <c r="FQ183" s="158"/>
      <c r="FR183" s="158"/>
      <c r="FS183" s="158"/>
      <c r="FT183" s="158"/>
      <c r="FU183" s="158"/>
      <c r="FV183" s="158"/>
      <c r="FW183" s="158"/>
      <c r="FX183" s="158"/>
      <c r="FY183" s="158"/>
      <c r="FZ183" s="158"/>
      <c r="GA183" s="158"/>
      <c r="GB183" s="158"/>
      <c r="GC183" s="158"/>
      <c r="GD183" s="158"/>
      <c r="GE183" s="158"/>
      <c r="GF183" s="158"/>
      <c r="GG183" s="158"/>
      <c r="GH183" s="158"/>
      <c r="GI183" s="158"/>
      <c r="GJ183" s="158"/>
      <c r="GK183" s="158"/>
      <c r="GL183" s="158"/>
      <c r="GM183" s="158"/>
      <c r="GN183" s="158"/>
      <c r="GO183" s="158"/>
      <c r="GP183" s="158"/>
      <c r="GQ183" s="158"/>
      <c r="GR183" s="158"/>
      <c r="GS183" s="158"/>
      <c r="GT183" s="158"/>
      <c r="GU183" s="158"/>
      <c r="GV183" s="158"/>
      <c r="GW183" s="158"/>
      <c r="GX183" s="158"/>
      <c r="GY183" s="158"/>
      <c r="GZ183" s="158"/>
      <c r="HA183" s="158"/>
      <c r="HB183" s="158"/>
      <c r="HC183" s="158"/>
      <c r="HD183" s="158"/>
      <c r="HE183" s="158"/>
      <c r="HF183" s="158"/>
      <c r="HG183" s="158"/>
      <c r="HH183" s="158"/>
      <c r="HI183" s="158"/>
      <c r="HJ183" s="158"/>
      <c r="HK183" s="158"/>
      <c r="HL183" s="158"/>
      <c r="HM183" s="158"/>
      <c r="HN183" s="158"/>
      <c r="HO183" s="158"/>
      <c r="HP183" s="158"/>
      <c r="HQ183" s="158"/>
      <c r="HR183" s="158"/>
      <c r="HS183" s="158"/>
      <c r="HT183" s="158"/>
      <c r="HU183" s="158"/>
      <c r="HV183" s="158"/>
      <c r="HW183" s="158"/>
      <c r="HX183" s="158"/>
      <c r="HY183" s="158"/>
      <c r="HZ183" s="158"/>
      <c r="IA183" s="158"/>
      <c r="IB183" s="158"/>
    </row>
    <row r="184" spans="22:236" x14ac:dyDescent="0.25">
      <c r="V184" s="109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58"/>
      <c r="CU184" s="158"/>
      <c r="CV184" s="158"/>
      <c r="CW184" s="158"/>
      <c r="CX184" s="158"/>
      <c r="CY184" s="158"/>
      <c r="CZ184" s="158"/>
      <c r="DA184" s="158"/>
      <c r="DB184" s="158"/>
      <c r="DC184" s="158"/>
      <c r="DD184" s="158"/>
      <c r="DE184" s="158"/>
      <c r="DF184" s="158"/>
      <c r="DG184" s="158"/>
      <c r="DH184" s="158"/>
      <c r="DI184" s="158"/>
      <c r="DJ184" s="158"/>
      <c r="DK184" s="158"/>
      <c r="DL184" s="158"/>
      <c r="DM184" s="158"/>
      <c r="DN184" s="158"/>
      <c r="DO184" s="158"/>
      <c r="DP184" s="158"/>
      <c r="DQ184" s="158"/>
      <c r="DR184" s="158"/>
      <c r="DS184" s="158"/>
      <c r="DT184" s="158"/>
      <c r="DU184" s="158"/>
      <c r="DV184" s="158"/>
      <c r="DW184" s="158"/>
      <c r="DX184" s="158"/>
      <c r="DY184" s="158"/>
      <c r="DZ184" s="158"/>
      <c r="EA184" s="158"/>
      <c r="EB184" s="158"/>
      <c r="EC184" s="158"/>
      <c r="ED184" s="158"/>
      <c r="EE184" s="158"/>
      <c r="EF184" s="158"/>
      <c r="EG184" s="158"/>
      <c r="EH184" s="158"/>
      <c r="EI184" s="158"/>
      <c r="EJ184" s="158"/>
      <c r="EK184" s="158"/>
      <c r="EL184" s="158"/>
      <c r="EM184" s="158"/>
      <c r="EN184" s="158"/>
      <c r="EO184" s="158"/>
      <c r="EP184" s="158"/>
      <c r="EQ184" s="158"/>
      <c r="ER184" s="158"/>
      <c r="ES184" s="158"/>
      <c r="ET184" s="158"/>
      <c r="EU184" s="158"/>
      <c r="EV184" s="158"/>
      <c r="EW184" s="158"/>
      <c r="EX184" s="158"/>
      <c r="EY184" s="158"/>
      <c r="EZ184" s="158"/>
      <c r="FA184" s="158"/>
      <c r="FB184" s="158"/>
      <c r="FC184" s="158"/>
      <c r="FD184" s="158"/>
      <c r="FE184" s="158"/>
      <c r="FF184" s="158"/>
      <c r="FG184" s="158"/>
      <c r="FH184" s="158"/>
      <c r="FI184" s="158"/>
      <c r="FJ184" s="158"/>
      <c r="FK184" s="158"/>
      <c r="FL184" s="158"/>
      <c r="FM184" s="158"/>
      <c r="FN184" s="158"/>
      <c r="FO184" s="158"/>
      <c r="FP184" s="158"/>
      <c r="FQ184" s="158"/>
      <c r="FR184" s="158"/>
      <c r="FS184" s="158"/>
      <c r="FT184" s="158"/>
      <c r="FU184" s="158"/>
      <c r="FV184" s="158"/>
      <c r="FW184" s="158"/>
      <c r="FX184" s="158"/>
      <c r="FY184" s="158"/>
      <c r="FZ184" s="158"/>
      <c r="GA184" s="158"/>
      <c r="GB184" s="158"/>
      <c r="GC184" s="158"/>
      <c r="GD184" s="158"/>
      <c r="GE184" s="158"/>
      <c r="GF184" s="158"/>
      <c r="GG184" s="158"/>
      <c r="GH184" s="158"/>
      <c r="GI184" s="158"/>
      <c r="GJ184" s="158"/>
      <c r="GK184" s="158"/>
      <c r="GL184" s="158"/>
      <c r="GM184" s="158"/>
      <c r="GN184" s="158"/>
      <c r="GO184" s="158"/>
      <c r="GP184" s="158"/>
      <c r="GQ184" s="158"/>
      <c r="GR184" s="158"/>
      <c r="GS184" s="158"/>
      <c r="GT184" s="158"/>
      <c r="GU184" s="158"/>
      <c r="GV184" s="158"/>
      <c r="GW184" s="158"/>
      <c r="GX184" s="158"/>
      <c r="GY184" s="158"/>
      <c r="GZ184" s="158"/>
      <c r="HA184" s="158"/>
      <c r="HB184" s="158"/>
      <c r="HC184" s="158"/>
      <c r="HD184" s="158"/>
      <c r="HE184" s="158"/>
      <c r="HF184" s="158"/>
      <c r="HG184" s="158"/>
      <c r="HH184" s="158"/>
      <c r="HI184" s="158"/>
      <c r="HJ184" s="158"/>
      <c r="HK184" s="158"/>
      <c r="HL184" s="158"/>
      <c r="HM184" s="158"/>
      <c r="HN184" s="158"/>
      <c r="HO184" s="158"/>
      <c r="HP184" s="158"/>
      <c r="HQ184" s="158"/>
      <c r="HR184" s="158"/>
      <c r="HS184" s="158"/>
      <c r="HT184" s="158"/>
      <c r="HU184" s="158"/>
      <c r="HV184" s="158"/>
      <c r="HW184" s="158"/>
      <c r="HX184" s="158"/>
      <c r="HY184" s="158"/>
      <c r="HZ184" s="158"/>
      <c r="IA184" s="158"/>
      <c r="IB184" s="158"/>
    </row>
    <row r="185" spans="22:236" x14ac:dyDescent="0.25">
      <c r="V185" s="109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58"/>
      <c r="CU185" s="158"/>
      <c r="CV185" s="158"/>
      <c r="CW185" s="158"/>
      <c r="CX185" s="158"/>
      <c r="CY185" s="158"/>
      <c r="CZ185" s="158"/>
      <c r="DA185" s="158"/>
      <c r="DB185" s="158"/>
      <c r="DC185" s="158"/>
      <c r="DD185" s="158"/>
      <c r="DE185" s="158"/>
      <c r="DF185" s="158"/>
      <c r="DG185" s="158"/>
      <c r="DH185" s="158"/>
      <c r="DI185" s="158"/>
      <c r="DJ185" s="158"/>
      <c r="DK185" s="158"/>
      <c r="DL185" s="158"/>
      <c r="DM185" s="158"/>
      <c r="DN185" s="158"/>
      <c r="DO185" s="158"/>
      <c r="DP185" s="158"/>
      <c r="DQ185" s="158"/>
      <c r="DR185" s="158"/>
      <c r="DS185" s="158"/>
      <c r="DT185" s="158"/>
      <c r="DU185" s="158"/>
      <c r="DV185" s="158"/>
      <c r="DW185" s="158"/>
      <c r="DX185" s="158"/>
      <c r="DY185" s="158"/>
      <c r="DZ185" s="158"/>
      <c r="EA185" s="158"/>
      <c r="EB185" s="158"/>
      <c r="EC185" s="158"/>
      <c r="ED185" s="158"/>
      <c r="EE185" s="158"/>
      <c r="EF185" s="158"/>
      <c r="EG185" s="158"/>
      <c r="EH185" s="158"/>
      <c r="EI185" s="158"/>
      <c r="EJ185" s="158"/>
      <c r="EK185" s="158"/>
      <c r="EL185" s="158"/>
      <c r="EM185" s="158"/>
      <c r="EN185" s="158"/>
      <c r="EO185" s="158"/>
      <c r="EP185" s="158"/>
      <c r="EQ185" s="158"/>
      <c r="ER185" s="158"/>
      <c r="ES185" s="158"/>
      <c r="ET185" s="158"/>
      <c r="EU185" s="158"/>
      <c r="EV185" s="158"/>
      <c r="EW185" s="158"/>
      <c r="EX185" s="158"/>
      <c r="EY185" s="158"/>
      <c r="EZ185" s="158"/>
      <c r="FA185" s="158"/>
      <c r="FB185" s="158"/>
      <c r="FC185" s="158"/>
      <c r="FD185" s="158"/>
      <c r="FE185" s="158"/>
      <c r="FF185" s="158"/>
      <c r="FG185" s="158"/>
      <c r="FH185" s="158"/>
      <c r="FI185" s="158"/>
      <c r="FJ185" s="158"/>
      <c r="FK185" s="158"/>
      <c r="FL185" s="158"/>
      <c r="FM185" s="158"/>
      <c r="FN185" s="158"/>
      <c r="FO185" s="158"/>
      <c r="FP185" s="158"/>
      <c r="FQ185" s="158"/>
      <c r="FR185" s="158"/>
      <c r="FS185" s="158"/>
      <c r="FT185" s="158"/>
      <c r="FU185" s="158"/>
      <c r="FV185" s="158"/>
      <c r="FW185" s="158"/>
      <c r="FX185" s="158"/>
      <c r="FY185" s="158"/>
      <c r="FZ185" s="158"/>
      <c r="GA185" s="158"/>
      <c r="GB185" s="158"/>
      <c r="GC185" s="158"/>
      <c r="GD185" s="158"/>
      <c r="GE185" s="158"/>
      <c r="GF185" s="158"/>
      <c r="GG185" s="158"/>
      <c r="GH185" s="158"/>
      <c r="GI185" s="158"/>
      <c r="GJ185" s="158"/>
      <c r="GK185" s="158"/>
      <c r="GL185" s="158"/>
      <c r="GM185" s="158"/>
      <c r="GN185" s="158"/>
      <c r="GO185" s="158"/>
      <c r="GP185" s="158"/>
      <c r="GQ185" s="158"/>
      <c r="GR185" s="158"/>
      <c r="GS185" s="158"/>
      <c r="GT185" s="158"/>
      <c r="GU185" s="158"/>
      <c r="GV185" s="158"/>
      <c r="GW185" s="158"/>
      <c r="GX185" s="158"/>
      <c r="GY185" s="158"/>
      <c r="GZ185" s="158"/>
      <c r="HA185" s="158"/>
      <c r="HB185" s="158"/>
      <c r="HC185" s="158"/>
      <c r="HD185" s="158"/>
      <c r="HE185" s="158"/>
      <c r="HF185" s="158"/>
      <c r="HG185" s="158"/>
      <c r="HH185" s="158"/>
      <c r="HI185" s="158"/>
      <c r="HJ185" s="158"/>
      <c r="HK185" s="158"/>
      <c r="HL185" s="158"/>
      <c r="HM185" s="158"/>
      <c r="HN185" s="158"/>
      <c r="HO185" s="158"/>
      <c r="HP185" s="158"/>
      <c r="HQ185" s="158"/>
      <c r="HR185" s="158"/>
      <c r="HS185" s="158"/>
      <c r="HT185" s="158"/>
      <c r="HU185" s="158"/>
      <c r="HV185" s="158"/>
      <c r="HW185" s="158"/>
      <c r="HX185" s="158"/>
      <c r="HY185" s="158"/>
      <c r="HZ185" s="158"/>
      <c r="IA185" s="158"/>
      <c r="IB185" s="158"/>
    </row>
    <row r="186" spans="22:236" x14ac:dyDescent="0.25">
      <c r="V186" s="109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58"/>
      <c r="CU186" s="158"/>
      <c r="CV186" s="158"/>
      <c r="CW186" s="158"/>
      <c r="CX186" s="158"/>
      <c r="CY186" s="158"/>
      <c r="CZ186" s="158"/>
      <c r="DA186" s="158"/>
      <c r="DB186" s="158"/>
      <c r="DC186" s="158"/>
      <c r="DD186" s="158"/>
      <c r="DE186" s="158"/>
      <c r="DF186" s="158"/>
      <c r="DG186" s="158"/>
      <c r="DH186" s="158"/>
      <c r="DI186" s="158"/>
      <c r="DJ186" s="158"/>
      <c r="DK186" s="158"/>
      <c r="DL186" s="158"/>
      <c r="DM186" s="158"/>
      <c r="DN186" s="158"/>
      <c r="DO186" s="158"/>
      <c r="DP186" s="158"/>
      <c r="DQ186" s="158"/>
      <c r="DR186" s="158"/>
      <c r="DS186" s="158"/>
      <c r="DT186" s="158"/>
      <c r="DU186" s="158"/>
      <c r="DV186" s="158"/>
      <c r="DW186" s="158"/>
      <c r="DX186" s="158"/>
      <c r="DY186" s="158"/>
      <c r="DZ186" s="158"/>
      <c r="EA186" s="158"/>
      <c r="EB186" s="158"/>
      <c r="EC186" s="158"/>
      <c r="ED186" s="158"/>
      <c r="EE186" s="158"/>
      <c r="EF186" s="158"/>
      <c r="EG186" s="158"/>
      <c r="EH186" s="158"/>
      <c r="EI186" s="158"/>
      <c r="EJ186" s="158"/>
      <c r="EK186" s="158"/>
      <c r="EL186" s="158"/>
      <c r="EM186" s="158"/>
      <c r="EN186" s="158"/>
      <c r="EO186" s="158"/>
      <c r="EP186" s="158"/>
      <c r="EQ186" s="158"/>
      <c r="ER186" s="158"/>
      <c r="ES186" s="158"/>
      <c r="ET186" s="158"/>
      <c r="EU186" s="158"/>
      <c r="EV186" s="158"/>
      <c r="EW186" s="158"/>
      <c r="EX186" s="158"/>
      <c r="EY186" s="158"/>
      <c r="EZ186" s="158"/>
      <c r="FA186" s="158"/>
      <c r="FB186" s="158"/>
      <c r="FC186" s="158"/>
      <c r="FD186" s="158"/>
      <c r="FE186" s="158"/>
      <c r="FF186" s="158"/>
      <c r="FG186" s="158"/>
      <c r="FH186" s="158"/>
      <c r="FI186" s="158"/>
      <c r="FJ186" s="158"/>
      <c r="FK186" s="158"/>
      <c r="FL186" s="158"/>
      <c r="FM186" s="158"/>
      <c r="FN186" s="158"/>
      <c r="FO186" s="158"/>
      <c r="FP186" s="158"/>
      <c r="FQ186" s="158"/>
      <c r="FR186" s="158"/>
      <c r="FS186" s="158"/>
      <c r="FT186" s="158"/>
      <c r="FU186" s="158"/>
      <c r="FV186" s="158"/>
      <c r="FW186" s="158"/>
      <c r="FX186" s="158"/>
      <c r="FY186" s="158"/>
      <c r="FZ186" s="158"/>
      <c r="GA186" s="158"/>
      <c r="GB186" s="158"/>
      <c r="GC186" s="158"/>
      <c r="GD186" s="158"/>
      <c r="GE186" s="158"/>
      <c r="GF186" s="158"/>
      <c r="GG186" s="158"/>
      <c r="GH186" s="158"/>
      <c r="GI186" s="158"/>
      <c r="GJ186" s="158"/>
      <c r="GK186" s="158"/>
      <c r="GL186" s="158"/>
      <c r="GM186" s="158"/>
      <c r="GN186" s="158"/>
      <c r="GO186" s="158"/>
      <c r="GP186" s="158"/>
      <c r="GQ186" s="158"/>
      <c r="GR186" s="158"/>
      <c r="GS186" s="158"/>
      <c r="GT186" s="158"/>
      <c r="GU186" s="158"/>
      <c r="GV186" s="158"/>
      <c r="GW186" s="158"/>
      <c r="GX186" s="158"/>
      <c r="GY186" s="158"/>
      <c r="GZ186" s="158"/>
      <c r="HA186" s="158"/>
      <c r="HB186" s="158"/>
      <c r="HC186" s="158"/>
      <c r="HD186" s="158"/>
      <c r="HE186" s="158"/>
      <c r="HF186" s="158"/>
      <c r="HG186" s="158"/>
      <c r="HH186" s="158"/>
      <c r="HI186" s="158"/>
      <c r="HJ186" s="158"/>
      <c r="HK186" s="158"/>
      <c r="HL186" s="158"/>
      <c r="HM186" s="158"/>
      <c r="HN186" s="158"/>
      <c r="HO186" s="158"/>
      <c r="HP186" s="158"/>
      <c r="HQ186" s="158"/>
      <c r="HR186" s="158"/>
      <c r="HS186" s="158"/>
      <c r="HT186" s="158"/>
      <c r="HU186" s="158"/>
      <c r="HV186" s="158"/>
      <c r="HW186" s="158"/>
      <c r="HX186" s="158"/>
      <c r="HY186" s="158"/>
      <c r="HZ186" s="158"/>
      <c r="IA186" s="158"/>
      <c r="IB186" s="158"/>
    </row>
    <row r="187" spans="22:236" x14ac:dyDescent="0.25">
      <c r="V187" s="109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58"/>
      <c r="CU187" s="158"/>
      <c r="CV187" s="158"/>
      <c r="CW187" s="158"/>
      <c r="CX187" s="158"/>
      <c r="CY187" s="158"/>
      <c r="CZ187" s="158"/>
      <c r="DA187" s="158"/>
      <c r="DB187" s="158"/>
      <c r="DC187" s="158"/>
      <c r="DD187" s="158"/>
      <c r="DE187" s="158"/>
      <c r="DF187" s="158"/>
      <c r="DG187" s="158"/>
      <c r="DH187" s="158"/>
      <c r="DI187" s="158"/>
      <c r="DJ187" s="158"/>
      <c r="DK187" s="158"/>
      <c r="DL187" s="158"/>
      <c r="DM187" s="158"/>
      <c r="DN187" s="158"/>
      <c r="DO187" s="158"/>
      <c r="DP187" s="158"/>
      <c r="DQ187" s="158"/>
      <c r="DR187" s="158"/>
      <c r="DS187" s="158"/>
      <c r="DT187" s="158"/>
      <c r="DU187" s="158"/>
      <c r="DV187" s="158"/>
      <c r="DW187" s="158"/>
      <c r="DX187" s="158"/>
      <c r="DY187" s="158"/>
      <c r="DZ187" s="158"/>
      <c r="EA187" s="158"/>
      <c r="EB187" s="158"/>
      <c r="EC187" s="158"/>
      <c r="ED187" s="158"/>
      <c r="EE187" s="158"/>
      <c r="EF187" s="158"/>
      <c r="EG187" s="158"/>
      <c r="EH187" s="158"/>
      <c r="EI187" s="158"/>
      <c r="EJ187" s="158"/>
      <c r="EK187" s="158"/>
      <c r="EL187" s="158"/>
      <c r="EM187" s="158"/>
      <c r="EN187" s="158"/>
      <c r="EO187" s="158"/>
      <c r="EP187" s="158"/>
      <c r="EQ187" s="158"/>
      <c r="ER187" s="158"/>
      <c r="ES187" s="158"/>
      <c r="ET187" s="158"/>
      <c r="EU187" s="158"/>
      <c r="EV187" s="158"/>
      <c r="EW187" s="158"/>
      <c r="EX187" s="158"/>
      <c r="EY187" s="158"/>
      <c r="EZ187" s="158"/>
      <c r="FA187" s="158"/>
      <c r="FB187" s="158"/>
      <c r="FC187" s="158"/>
      <c r="FD187" s="158"/>
      <c r="FE187" s="158"/>
      <c r="FF187" s="158"/>
      <c r="FG187" s="158"/>
      <c r="FH187" s="158"/>
      <c r="FI187" s="158"/>
      <c r="FJ187" s="158"/>
      <c r="FK187" s="158"/>
      <c r="FL187" s="158"/>
      <c r="FM187" s="158"/>
      <c r="FN187" s="158"/>
      <c r="FO187" s="158"/>
      <c r="FP187" s="158"/>
      <c r="FQ187" s="158"/>
      <c r="FR187" s="158"/>
      <c r="FS187" s="158"/>
      <c r="FT187" s="158"/>
      <c r="FU187" s="158"/>
      <c r="FV187" s="158"/>
      <c r="FW187" s="158"/>
      <c r="FX187" s="158"/>
      <c r="FY187" s="158"/>
      <c r="FZ187" s="158"/>
      <c r="GA187" s="158"/>
      <c r="GB187" s="158"/>
      <c r="GC187" s="158"/>
      <c r="GD187" s="158"/>
      <c r="GE187" s="158"/>
      <c r="GF187" s="158"/>
      <c r="GG187" s="158"/>
      <c r="GH187" s="158"/>
      <c r="GI187" s="158"/>
      <c r="GJ187" s="158"/>
      <c r="GK187" s="158"/>
      <c r="GL187" s="158"/>
      <c r="GM187" s="158"/>
      <c r="GN187" s="158"/>
      <c r="GO187" s="158"/>
      <c r="GP187" s="158"/>
      <c r="GQ187" s="158"/>
      <c r="GR187" s="158"/>
      <c r="GS187" s="158"/>
      <c r="GT187" s="158"/>
      <c r="GU187" s="158"/>
      <c r="GV187" s="158"/>
      <c r="GW187" s="158"/>
      <c r="GX187" s="158"/>
      <c r="GY187" s="158"/>
      <c r="GZ187" s="158"/>
      <c r="HA187" s="158"/>
      <c r="HB187" s="158"/>
      <c r="HC187" s="158"/>
      <c r="HD187" s="158"/>
      <c r="HE187" s="158"/>
      <c r="HF187" s="158"/>
      <c r="HG187" s="158"/>
      <c r="HH187" s="158"/>
      <c r="HI187" s="158"/>
      <c r="HJ187" s="158"/>
      <c r="HK187" s="158"/>
      <c r="HL187" s="158"/>
      <c r="HM187" s="158"/>
      <c r="HN187" s="158"/>
      <c r="HO187" s="158"/>
      <c r="HP187" s="158"/>
      <c r="HQ187" s="158"/>
      <c r="HR187" s="158"/>
      <c r="HS187" s="158"/>
      <c r="HT187" s="158"/>
      <c r="HU187" s="158"/>
      <c r="HV187" s="158"/>
      <c r="HW187" s="158"/>
      <c r="HX187" s="158"/>
      <c r="HY187" s="158"/>
      <c r="HZ187" s="158"/>
      <c r="IA187" s="158"/>
      <c r="IB187" s="158"/>
    </row>
    <row r="188" spans="22:236" x14ac:dyDescent="0.25">
      <c r="V188" s="109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58"/>
      <c r="CU188" s="158"/>
      <c r="CV188" s="158"/>
      <c r="CW188" s="158"/>
      <c r="CX188" s="158"/>
      <c r="CY188" s="158"/>
      <c r="CZ188" s="158"/>
      <c r="DA188" s="158"/>
      <c r="DB188" s="158"/>
      <c r="DC188" s="158"/>
      <c r="DD188" s="158"/>
      <c r="DE188" s="158"/>
      <c r="DF188" s="158"/>
      <c r="DG188" s="158"/>
      <c r="DH188" s="158"/>
      <c r="DI188" s="158"/>
      <c r="DJ188" s="158"/>
      <c r="DK188" s="158"/>
      <c r="DL188" s="158"/>
      <c r="DM188" s="158"/>
      <c r="DN188" s="158"/>
      <c r="DO188" s="158"/>
      <c r="DP188" s="158"/>
      <c r="DQ188" s="158"/>
      <c r="DR188" s="158"/>
      <c r="DS188" s="158"/>
      <c r="DT188" s="158"/>
      <c r="DU188" s="158"/>
      <c r="DV188" s="158"/>
      <c r="DW188" s="158"/>
      <c r="DX188" s="158"/>
      <c r="DY188" s="158"/>
      <c r="DZ188" s="158"/>
      <c r="EA188" s="158"/>
      <c r="EB188" s="158"/>
      <c r="EC188" s="158"/>
      <c r="ED188" s="158"/>
      <c r="EE188" s="158"/>
      <c r="EF188" s="158"/>
      <c r="EG188" s="158"/>
      <c r="EH188" s="158"/>
      <c r="EI188" s="158"/>
      <c r="EJ188" s="158"/>
      <c r="EK188" s="158"/>
      <c r="EL188" s="158"/>
      <c r="EM188" s="158"/>
      <c r="EN188" s="158"/>
      <c r="EO188" s="158"/>
      <c r="EP188" s="158"/>
      <c r="EQ188" s="158"/>
      <c r="ER188" s="158"/>
      <c r="ES188" s="158"/>
      <c r="ET188" s="158"/>
      <c r="EU188" s="158"/>
      <c r="EV188" s="158"/>
      <c r="EW188" s="158"/>
      <c r="EX188" s="158"/>
      <c r="EY188" s="158"/>
      <c r="EZ188" s="158"/>
      <c r="FA188" s="158"/>
      <c r="FB188" s="158"/>
      <c r="FC188" s="158"/>
      <c r="FD188" s="158"/>
      <c r="FE188" s="158"/>
      <c r="FF188" s="158"/>
      <c r="FG188" s="158"/>
      <c r="FH188" s="158"/>
      <c r="FI188" s="158"/>
      <c r="FJ188" s="158"/>
      <c r="FK188" s="158"/>
      <c r="FL188" s="158"/>
      <c r="FM188" s="158"/>
      <c r="FN188" s="158"/>
      <c r="FO188" s="158"/>
      <c r="FP188" s="158"/>
      <c r="FQ188" s="158"/>
      <c r="FR188" s="158"/>
      <c r="FS188" s="158"/>
      <c r="FT188" s="158"/>
      <c r="FU188" s="158"/>
      <c r="FV188" s="158"/>
      <c r="FW188" s="158"/>
      <c r="FX188" s="158"/>
      <c r="FY188" s="158"/>
      <c r="FZ188" s="158"/>
      <c r="GA188" s="158"/>
      <c r="GB188" s="158"/>
      <c r="GC188" s="158"/>
      <c r="GD188" s="158"/>
      <c r="GE188" s="158"/>
      <c r="GF188" s="158"/>
      <c r="GG188" s="158"/>
      <c r="GH188" s="158"/>
      <c r="GI188" s="158"/>
      <c r="GJ188" s="158"/>
      <c r="GK188" s="158"/>
      <c r="GL188" s="158"/>
      <c r="GM188" s="158"/>
      <c r="GN188" s="158"/>
      <c r="GO188" s="158"/>
      <c r="GP188" s="158"/>
      <c r="GQ188" s="158"/>
      <c r="GR188" s="158"/>
      <c r="GS188" s="158"/>
      <c r="GT188" s="158"/>
      <c r="GU188" s="158"/>
      <c r="GV188" s="158"/>
      <c r="GW188" s="158"/>
      <c r="GX188" s="158"/>
      <c r="GY188" s="158"/>
      <c r="GZ188" s="158"/>
      <c r="HA188" s="158"/>
      <c r="HB188" s="158"/>
      <c r="HC188" s="158"/>
      <c r="HD188" s="158"/>
      <c r="HE188" s="158"/>
      <c r="HF188" s="158"/>
      <c r="HG188" s="158"/>
      <c r="HH188" s="158"/>
      <c r="HI188" s="158"/>
      <c r="HJ188" s="158"/>
      <c r="HK188" s="158"/>
      <c r="HL188" s="158"/>
      <c r="HM188" s="158"/>
      <c r="HN188" s="158"/>
      <c r="HO188" s="158"/>
      <c r="HP188" s="158"/>
      <c r="HQ188" s="158"/>
      <c r="HR188" s="158"/>
      <c r="HS188" s="158"/>
      <c r="HT188" s="158"/>
      <c r="HU188" s="158"/>
      <c r="HV188" s="158"/>
      <c r="HW188" s="158"/>
      <c r="HX188" s="158"/>
      <c r="HY188" s="158"/>
      <c r="HZ188" s="158"/>
      <c r="IA188" s="158"/>
      <c r="IB188" s="158"/>
    </row>
    <row r="189" spans="22:236" x14ac:dyDescent="0.25">
      <c r="V189" s="109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58"/>
      <c r="CU189" s="158"/>
      <c r="CV189" s="158"/>
      <c r="CW189" s="158"/>
      <c r="CX189" s="158"/>
      <c r="CY189" s="158"/>
      <c r="CZ189" s="158"/>
      <c r="DA189" s="158"/>
      <c r="DB189" s="158"/>
      <c r="DC189" s="158"/>
      <c r="DD189" s="158"/>
      <c r="DE189" s="158"/>
      <c r="DF189" s="158"/>
      <c r="DG189" s="158"/>
      <c r="DH189" s="158"/>
      <c r="DI189" s="158"/>
      <c r="DJ189" s="158"/>
      <c r="DK189" s="158"/>
      <c r="DL189" s="158"/>
      <c r="DM189" s="158"/>
      <c r="DN189" s="158"/>
      <c r="DO189" s="158"/>
      <c r="DP189" s="158"/>
      <c r="DQ189" s="158"/>
      <c r="DR189" s="158"/>
      <c r="DS189" s="158"/>
      <c r="DT189" s="158"/>
      <c r="DU189" s="158"/>
      <c r="DV189" s="158"/>
      <c r="DW189" s="158"/>
      <c r="DX189" s="158"/>
      <c r="DY189" s="158"/>
      <c r="DZ189" s="158"/>
      <c r="EA189" s="158"/>
      <c r="EB189" s="158"/>
      <c r="EC189" s="158"/>
      <c r="ED189" s="158"/>
      <c r="EE189" s="158"/>
      <c r="EF189" s="158"/>
      <c r="EG189" s="158"/>
      <c r="EH189" s="158"/>
      <c r="EI189" s="158"/>
      <c r="EJ189" s="158"/>
      <c r="EK189" s="158"/>
      <c r="EL189" s="158"/>
      <c r="EM189" s="158"/>
      <c r="EN189" s="158"/>
      <c r="EO189" s="158"/>
      <c r="EP189" s="158"/>
      <c r="EQ189" s="158"/>
      <c r="ER189" s="158"/>
      <c r="ES189" s="158"/>
      <c r="ET189" s="158"/>
      <c r="EU189" s="158"/>
      <c r="EV189" s="158"/>
      <c r="EW189" s="158"/>
      <c r="EX189" s="158"/>
      <c r="EY189" s="158"/>
      <c r="EZ189" s="158"/>
      <c r="FA189" s="158"/>
      <c r="FB189" s="158"/>
      <c r="FC189" s="158"/>
      <c r="FD189" s="158"/>
      <c r="FE189" s="158"/>
      <c r="FF189" s="158"/>
      <c r="FG189" s="158"/>
      <c r="FH189" s="158"/>
      <c r="FI189" s="158"/>
      <c r="FJ189" s="158"/>
      <c r="FK189" s="158"/>
      <c r="FL189" s="158"/>
      <c r="FM189" s="158"/>
      <c r="FN189" s="158"/>
      <c r="FO189" s="158"/>
      <c r="FP189" s="158"/>
      <c r="FQ189" s="158"/>
      <c r="FR189" s="158"/>
      <c r="FS189" s="158"/>
      <c r="FT189" s="158"/>
      <c r="FU189" s="158"/>
      <c r="FV189" s="158"/>
      <c r="FW189" s="158"/>
      <c r="FX189" s="158"/>
      <c r="FY189" s="158"/>
      <c r="FZ189" s="158"/>
      <c r="GA189" s="158"/>
      <c r="GB189" s="158"/>
      <c r="GC189" s="158"/>
      <c r="GD189" s="158"/>
      <c r="GE189" s="158"/>
      <c r="GF189" s="158"/>
      <c r="GG189" s="158"/>
      <c r="GH189" s="158"/>
      <c r="GI189" s="158"/>
      <c r="GJ189" s="158"/>
      <c r="GK189" s="158"/>
      <c r="GL189" s="158"/>
      <c r="GM189" s="158"/>
      <c r="GN189" s="158"/>
      <c r="GO189" s="158"/>
      <c r="GP189" s="158"/>
      <c r="GQ189" s="158"/>
      <c r="GR189" s="158"/>
      <c r="GS189" s="158"/>
      <c r="GT189" s="158"/>
      <c r="GU189" s="158"/>
      <c r="GV189" s="158"/>
      <c r="GW189" s="158"/>
      <c r="GX189" s="158"/>
      <c r="GY189" s="158"/>
      <c r="GZ189" s="158"/>
      <c r="HA189" s="158"/>
      <c r="HB189" s="158"/>
      <c r="HC189" s="158"/>
      <c r="HD189" s="158"/>
      <c r="HE189" s="158"/>
      <c r="HF189" s="158"/>
      <c r="HG189" s="158"/>
      <c r="HH189" s="158"/>
      <c r="HI189" s="158"/>
      <c r="HJ189" s="158"/>
      <c r="HK189" s="158"/>
      <c r="HL189" s="158"/>
      <c r="HM189" s="158"/>
      <c r="HN189" s="158"/>
      <c r="HO189" s="158"/>
      <c r="HP189" s="158"/>
      <c r="HQ189" s="158"/>
      <c r="HR189" s="158"/>
      <c r="HS189" s="158"/>
      <c r="HT189" s="158"/>
      <c r="HU189" s="158"/>
      <c r="HV189" s="158"/>
      <c r="HW189" s="158"/>
      <c r="HX189" s="158"/>
      <c r="HY189" s="158"/>
      <c r="HZ189" s="158"/>
      <c r="IA189" s="158"/>
      <c r="IB189" s="158"/>
    </row>
    <row r="190" spans="22:236" x14ac:dyDescent="0.25">
      <c r="V190" s="109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58"/>
      <c r="CU190" s="158"/>
      <c r="CV190" s="158"/>
      <c r="CW190" s="158"/>
      <c r="CX190" s="158"/>
      <c r="CY190" s="158"/>
      <c r="CZ190" s="158"/>
      <c r="DA190" s="158"/>
      <c r="DB190" s="158"/>
      <c r="DC190" s="158"/>
      <c r="DD190" s="158"/>
      <c r="DE190" s="158"/>
      <c r="DF190" s="158"/>
      <c r="DG190" s="158"/>
      <c r="DH190" s="158"/>
      <c r="DI190" s="158"/>
      <c r="DJ190" s="158"/>
      <c r="DK190" s="158"/>
      <c r="DL190" s="158"/>
      <c r="DM190" s="158"/>
      <c r="DN190" s="158"/>
      <c r="DO190" s="158"/>
      <c r="DP190" s="158"/>
      <c r="DQ190" s="158"/>
      <c r="DR190" s="158"/>
      <c r="DS190" s="158"/>
      <c r="DT190" s="158"/>
      <c r="DU190" s="158"/>
      <c r="DV190" s="158"/>
      <c r="DW190" s="158"/>
      <c r="DX190" s="158"/>
      <c r="DY190" s="158"/>
      <c r="DZ190" s="158"/>
      <c r="EA190" s="158"/>
      <c r="EB190" s="158"/>
      <c r="EC190" s="158"/>
      <c r="ED190" s="158"/>
      <c r="EE190" s="158"/>
      <c r="EF190" s="158"/>
      <c r="EG190" s="158"/>
      <c r="EH190" s="158"/>
      <c r="EI190" s="158"/>
      <c r="EJ190" s="158"/>
      <c r="EK190" s="158"/>
      <c r="EL190" s="158"/>
      <c r="EM190" s="158"/>
      <c r="EN190" s="158"/>
      <c r="EO190" s="158"/>
      <c r="EP190" s="158"/>
      <c r="EQ190" s="158"/>
      <c r="ER190" s="158"/>
      <c r="ES190" s="158"/>
      <c r="ET190" s="158"/>
      <c r="EU190" s="158"/>
      <c r="EV190" s="158"/>
      <c r="EW190" s="158"/>
      <c r="EX190" s="158"/>
      <c r="EY190" s="158"/>
      <c r="EZ190" s="158"/>
      <c r="FA190" s="158"/>
      <c r="FB190" s="158"/>
      <c r="FC190" s="158"/>
      <c r="FD190" s="158"/>
      <c r="FE190" s="158"/>
      <c r="FF190" s="158"/>
      <c r="FG190" s="158"/>
      <c r="FH190" s="158"/>
      <c r="FI190" s="158"/>
      <c r="FJ190" s="158"/>
      <c r="FK190" s="158"/>
      <c r="FL190" s="158"/>
      <c r="FM190" s="158"/>
      <c r="FN190" s="158"/>
      <c r="FO190" s="158"/>
      <c r="FP190" s="158"/>
      <c r="FQ190" s="158"/>
      <c r="FR190" s="158"/>
      <c r="FS190" s="158"/>
      <c r="FT190" s="158"/>
      <c r="FU190" s="158"/>
      <c r="FV190" s="158"/>
      <c r="FW190" s="158"/>
      <c r="FX190" s="158"/>
      <c r="FY190" s="158"/>
      <c r="FZ190" s="158"/>
      <c r="GA190" s="158"/>
      <c r="GB190" s="158"/>
      <c r="GC190" s="158"/>
      <c r="GD190" s="158"/>
      <c r="GE190" s="158"/>
      <c r="GF190" s="158"/>
      <c r="GG190" s="158"/>
      <c r="GH190" s="158"/>
      <c r="GI190" s="158"/>
      <c r="GJ190" s="158"/>
      <c r="GK190" s="158"/>
      <c r="GL190" s="158"/>
      <c r="GM190" s="158"/>
      <c r="GN190" s="158"/>
      <c r="GO190" s="158"/>
      <c r="GP190" s="158"/>
      <c r="GQ190" s="158"/>
      <c r="GR190" s="158"/>
      <c r="GS190" s="158"/>
      <c r="GT190" s="158"/>
      <c r="GU190" s="158"/>
      <c r="GV190" s="158"/>
      <c r="GW190" s="158"/>
      <c r="GX190" s="158"/>
      <c r="GY190" s="158"/>
      <c r="GZ190" s="158"/>
      <c r="HA190" s="158"/>
      <c r="HB190" s="158"/>
      <c r="HC190" s="158"/>
      <c r="HD190" s="158"/>
      <c r="HE190" s="158"/>
      <c r="HF190" s="158"/>
      <c r="HG190" s="158"/>
      <c r="HH190" s="158"/>
      <c r="HI190" s="158"/>
      <c r="HJ190" s="158"/>
      <c r="HK190" s="158"/>
      <c r="HL190" s="158"/>
      <c r="HM190" s="158"/>
      <c r="HN190" s="158"/>
      <c r="HO190" s="158"/>
      <c r="HP190" s="158"/>
      <c r="HQ190" s="158"/>
      <c r="HR190" s="158"/>
      <c r="HS190" s="158"/>
      <c r="HT190" s="158"/>
      <c r="HU190" s="158"/>
      <c r="HV190" s="158"/>
      <c r="HW190" s="158"/>
      <c r="HX190" s="158"/>
      <c r="HY190" s="158"/>
      <c r="HZ190" s="158"/>
      <c r="IA190" s="158"/>
      <c r="IB190" s="158"/>
    </row>
    <row r="191" spans="22:236" x14ac:dyDescent="0.25">
      <c r="V191" s="109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58"/>
      <c r="CU191" s="158"/>
      <c r="CV191" s="158"/>
      <c r="CW191" s="158"/>
      <c r="CX191" s="158"/>
      <c r="CY191" s="158"/>
      <c r="CZ191" s="158"/>
      <c r="DA191" s="158"/>
      <c r="DB191" s="158"/>
      <c r="DC191" s="158"/>
      <c r="DD191" s="158"/>
      <c r="DE191" s="158"/>
      <c r="DF191" s="158"/>
      <c r="DG191" s="158"/>
      <c r="DH191" s="158"/>
      <c r="DI191" s="158"/>
      <c r="DJ191" s="158"/>
      <c r="DK191" s="158"/>
      <c r="DL191" s="158"/>
      <c r="DM191" s="158"/>
      <c r="DN191" s="158"/>
      <c r="DO191" s="158"/>
      <c r="DP191" s="158"/>
      <c r="DQ191" s="158"/>
      <c r="DR191" s="158"/>
      <c r="DS191" s="158"/>
      <c r="DT191" s="158"/>
      <c r="DU191" s="158"/>
      <c r="DV191" s="158"/>
      <c r="DW191" s="158"/>
      <c r="DX191" s="158"/>
      <c r="DY191" s="158"/>
      <c r="DZ191" s="158"/>
      <c r="EA191" s="158"/>
      <c r="EB191" s="158"/>
      <c r="EC191" s="158"/>
      <c r="ED191" s="158"/>
      <c r="EE191" s="158"/>
      <c r="EF191" s="158"/>
      <c r="EG191" s="158"/>
      <c r="EH191" s="158"/>
      <c r="EI191" s="158"/>
      <c r="EJ191" s="158"/>
      <c r="EK191" s="158"/>
      <c r="EL191" s="158"/>
      <c r="EM191" s="158"/>
      <c r="EN191" s="158"/>
      <c r="EO191" s="158"/>
      <c r="EP191" s="158"/>
      <c r="EQ191" s="158"/>
      <c r="ER191" s="158"/>
      <c r="ES191" s="158"/>
      <c r="ET191" s="158"/>
      <c r="EU191" s="158"/>
      <c r="EV191" s="158"/>
      <c r="EW191" s="158"/>
      <c r="EX191" s="158"/>
      <c r="EY191" s="158"/>
      <c r="EZ191" s="158"/>
      <c r="FA191" s="158"/>
      <c r="FB191" s="158"/>
      <c r="FC191" s="158"/>
      <c r="FD191" s="158"/>
      <c r="FE191" s="158"/>
      <c r="FF191" s="158"/>
      <c r="FG191" s="158"/>
      <c r="FH191" s="158"/>
      <c r="FI191" s="158"/>
      <c r="FJ191" s="158"/>
      <c r="FK191" s="158"/>
      <c r="FL191" s="158"/>
      <c r="FM191" s="158"/>
      <c r="FN191" s="158"/>
      <c r="FO191" s="158"/>
      <c r="FP191" s="158"/>
      <c r="FQ191" s="158"/>
      <c r="FR191" s="158"/>
      <c r="FS191" s="158"/>
      <c r="FT191" s="158"/>
      <c r="FU191" s="158"/>
      <c r="FV191" s="158"/>
      <c r="FW191" s="158"/>
      <c r="FX191" s="158"/>
      <c r="FY191" s="158"/>
      <c r="FZ191" s="158"/>
      <c r="GA191" s="158"/>
      <c r="GB191" s="158"/>
      <c r="GC191" s="158"/>
      <c r="GD191" s="158"/>
      <c r="GE191" s="158"/>
      <c r="GF191" s="158"/>
      <c r="GG191" s="158"/>
      <c r="GH191" s="158"/>
      <c r="GI191" s="158"/>
      <c r="GJ191" s="158"/>
      <c r="GK191" s="158"/>
      <c r="GL191" s="158"/>
      <c r="GM191" s="158"/>
      <c r="GN191" s="158"/>
      <c r="GO191" s="158"/>
      <c r="GP191" s="158"/>
      <c r="GQ191" s="158"/>
      <c r="GR191" s="158"/>
      <c r="GS191" s="158"/>
      <c r="GT191" s="158"/>
      <c r="GU191" s="158"/>
      <c r="GV191" s="158"/>
      <c r="GW191" s="158"/>
      <c r="GX191" s="158"/>
      <c r="GY191" s="158"/>
      <c r="GZ191" s="158"/>
      <c r="HA191" s="158"/>
      <c r="HB191" s="158"/>
      <c r="HC191" s="158"/>
      <c r="HD191" s="158"/>
      <c r="HE191" s="158"/>
      <c r="HF191" s="158"/>
      <c r="HG191" s="158"/>
      <c r="HH191" s="158"/>
      <c r="HI191" s="158"/>
      <c r="HJ191" s="158"/>
      <c r="HK191" s="158"/>
      <c r="HL191" s="158"/>
      <c r="HM191" s="158"/>
      <c r="HN191" s="158"/>
      <c r="HO191" s="158"/>
      <c r="HP191" s="158"/>
      <c r="HQ191" s="158"/>
      <c r="HR191" s="158"/>
      <c r="HS191" s="158"/>
      <c r="HT191" s="158"/>
      <c r="HU191" s="158"/>
      <c r="HV191" s="158"/>
      <c r="HW191" s="158"/>
      <c r="HX191" s="158"/>
      <c r="HY191" s="158"/>
      <c r="HZ191" s="158"/>
      <c r="IA191" s="158"/>
      <c r="IB191" s="158"/>
    </row>
    <row r="192" spans="22:236" x14ac:dyDescent="0.25">
      <c r="V192" s="109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58"/>
      <c r="CU192" s="158"/>
      <c r="CV192" s="158"/>
      <c r="CW192" s="158"/>
      <c r="CX192" s="158"/>
      <c r="CY192" s="158"/>
      <c r="CZ192" s="158"/>
      <c r="DA192" s="158"/>
      <c r="DB192" s="158"/>
      <c r="DC192" s="158"/>
      <c r="DD192" s="158"/>
      <c r="DE192" s="158"/>
      <c r="DF192" s="158"/>
      <c r="DG192" s="158"/>
      <c r="DH192" s="158"/>
      <c r="DI192" s="158"/>
      <c r="DJ192" s="158"/>
      <c r="DK192" s="158"/>
      <c r="DL192" s="158"/>
      <c r="DM192" s="158"/>
      <c r="DN192" s="158"/>
      <c r="DO192" s="158"/>
      <c r="DP192" s="158"/>
      <c r="DQ192" s="158"/>
      <c r="DR192" s="158"/>
      <c r="DS192" s="158"/>
      <c r="DT192" s="158"/>
      <c r="DU192" s="158"/>
      <c r="DV192" s="158"/>
      <c r="DW192" s="158"/>
      <c r="DX192" s="158"/>
      <c r="DY192" s="158"/>
      <c r="DZ192" s="158"/>
      <c r="EA192" s="158"/>
      <c r="EB192" s="158"/>
      <c r="EC192" s="158"/>
      <c r="ED192" s="158"/>
      <c r="EE192" s="158"/>
      <c r="EF192" s="158"/>
      <c r="EG192" s="158"/>
      <c r="EH192" s="158"/>
      <c r="EI192" s="158"/>
      <c r="EJ192" s="158"/>
      <c r="EK192" s="158"/>
      <c r="EL192" s="158"/>
      <c r="EM192" s="158"/>
      <c r="EN192" s="158"/>
      <c r="EO192" s="158"/>
      <c r="EP192" s="158"/>
      <c r="EQ192" s="158"/>
      <c r="ER192" s="158"/>
      <c r="ES192" s="158"/>
      <c r="ET192" s="158"/>
      <c r="EU192" s="158"/>
      <c r="EV192" s="158"/>
      <c r="EW192" s="158"/>
      <c r="EX192" s="158"/>
      <c r="EY192" s="158"/>
      <c r="EZ192" s="158"/>
      <c r="FA192" s="158"/>
      <c r="FB192" s="158"/>
      <c r="FC192" s="158"/>
      <c r="FD192" s="158"/>
      <c r="FE192" s="158"/>
      <c r="FF192" s="158"/>
      <c r="FG192" s="158"/>
      <c r="FH192" s="158"/>
      <c r="FI192" s="158"/>
      <c r="FJ192" s="158"/>
      <c r="FK192" s="158"/>
      <c r="FL192" s="158"/>
      <c r="FM192" s="158"/>
      <c r="FN192" s="158"/>
      <c r="FO192" s="158"/>
      <c r="FP192" s="158"/>
      <c r="FQ192" s="158"/>
      <c r="FR192" s="158"/>
      <c r="FS192" s="158"/>
      <c r="FT192" s="158"/>
      <c r="FU192" s="158"/>
      <c r="FV192" s="158"/>
      <c r="FW192" s="158"/>
      <c r="FX192" s="158"/>
      <c r="FY192" s="158"/>
      <c r="FZ192" s="158"/>
      <c r="GA192" s="158"/>
      <c r="GB192" s="158"/>
      <c r="GC192" s="158"/>
      <c r="GD192" s="158"/>
      <c r="GE192" s="158"/>
      <c r="GF192" s="158"/>
      <c r="GG192" s="158"/>
      <c r="GH192" s="158"/>
      <c r="GI192" s="158"/>
      <c r="GJ192" s="158"/>
      <c r="GK192" s="158"/>
      <c r="GL192" s="158"/>
      <c r="GM192" s="158"/>
      <c r="GN192" s="158"/>
      <c r="GO192" s="158"/>
      <c r="GP192" s="158"/>
      <c r="GQ192" s="158"/>
      <c r="GR192" s="158"/>
      <c r="GS192" s="158"/>
      <c r="GT192" s="158"/>
      <c r="GU192" s="158"/>
      <c r="GV192" s="158"/>
      <c r="GW192" s="158"/>
      <c r="GX192" s="158"/>
      <c r="GY192" s="158"/>
      <c r="GZ192" s="158"/>
      <c r="HA192" s="158"/>
      <c r="HB192" s="158"/>
      <c r="HC192" s="158"/>
      <c r="HD192" s="158"/>
      <c r="HE192" s="158"/>
      <c r="HF192" s="158"/>
      <c r="HG192" s="158"/>
      <c r="HH192" s="158"/>
      <c r="HI192" s="158"/>
      <c r="HJ192" s="158"/>
      <c r="HK192" s="158"/>
      <c r="HL192" s="158"/>
      <c r="HM192" s="158"/>
      <c r="HN192" s="158"/>
      <c r="HO192" s="158"/>
      <c r="HP192" s="158"/>
      <c r="HQ192" s="158"/>
      <c r="HR192" s="158"/>
      <c r="HS192" s="158"/>
      <c r="HT192" s="158"/>
      <c r="HU192" s="158"/>
      <c r="HV192" s="158"/>
      <c r="HW192" s="158"/>
      <c r="HX192" s="158"/>
      <c r="HY192" s="158"/>
      <c r="HZ192" s="158"/>
      <c r="IA192" s="158"/>
      <c r="IB192" s="158"/>
    </row>
    <row r="193" spans="22:236" x14ac:dyDescent="0.25">
      <c r="V193" s="109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58"/>
      <c r="CU193" s="158"/>
      <c r="CV193" s="158"/>
      <c r="CW193" s="158"/>
      <c r="CX193" s="158"/>
      <c r="CY193" s="158"/>
      <c r="CZ193" s="158"/>
      <c r="DA193" s="158"/>
      <c r="DB193" s="158"/>
      <c r="DC193" s="158"/>
      <c r="DD193" s="158"/>
      <c r="DE193" s="158"/>
      <c r="DF193" s="158"/>
      <c r="DG193" s="158"/>
      <c r="DH193" s="158"/>
      <c r="DI193" s="158"/>
      <c r="DJ193" s="158"/>
      <c r="DK193" s="158"/>
      <c r="DL193" s="158"/>
      <c r="DM193" s="158"/>
      <c r="DN193" s="158"/>
      <c r="DO193" s="158"/>
      <c r="DP193" s="158"/>
      <c r="DQ193" s="158"/>
      <c r="DR193" s="158"/>
      <c r="DS193" s="158"/>
      <c r="DT193" s="158"/>
      <c r="DU193" s="158"/>
      <c r="DV193" s="158"/>
      <c r="DW193" s="158"/>
      <c r="DX193" s="158"/>
      <c r="DY193" s="158"/>
      <c r="DZ193" s="158"/>
      <c r="EA193" s="158"/>
      <c r="EB193" s="158"/>
      <c r="EC193" s="158"/>
      <c r="ED193" s="158"/>
      <c r="EE193" s="158"/>
      <c r="EF193" s="158"/>
      <c r="EG193" s="158"/>
      <c r="EH193" s="158"/>
      <c r="EI193" s="158"/>
      <c r="EJ193" s="158"/>
      <c r="EK193" s="158"/>
      <c r="EL193" s="158"/>
      <c r="EM193" s="158"/>
      <c r="EN193" s="158"/>
      <c r="EO193" s="158"/>
      <c r="EP193" s="158"/>
      <c r="EQ193" s="158"/>
      <c r="ER193" s="158"/>
      <c r="ES193" s="158"/>
      <c r="ET193" s="158"/>
      <c r="EU193" s="158"/>
      <c r="EV193" s="158"/>
      <c r="EW193" s="158"/>
      <c r="EX193" s="158"/>
      <c r="EY193" s="158"/>
      <c r="EZ193" s="158"/>
      <c r="FA193" s="158"/>
      <c r="FB193" s="158"/>
      <c r="FC193" s="158"/>
      <c r="FD193" s="158"/>
      <c r="FE193" s="158"/>
      <c r="FF193" s="158"/>
      <c r="FG193" s="158"/>
      <c r="FH193" s="158"/>
      <c r="FI193" s="158"/>
      <c r="FJ193" s="158"/>
      <c r="FK193" s="158"/>
      <c r="FL193" s="158"/>
      <c r="FM193" s="158"/>
      <c r="FN193" s="158"/>
      <c r="FO193" s="158"/>
      <c r="FP193" s="158"/>
      <c r="FQ193" s="158"/>
      <c r="FR193" s="158"/>
      <c r="FS193" s="158"/>
      <c r="FT193" s="158"/>
      <c r="FU193" s="158"/>
      <c r="FV193" s="158"/>
      <c r="FW193" s="158"/>
      <c r="FX193" s="158"/>
      <c r="FY193" s="158"/>
      <c r="FZ193" s="158"/>
      <c r="GA193" s="158"/>
      <c r="GB193" s="158"/>
      <c r="GC193" s="158"/>
      <c r="GD193" s="158"/>
      <c r="GE193" s="158"/>
      <c r="GF193" s="158"/>
      <c r="GG193" s="158"/>
      <c r="GH193" s="158"/>
      <c r="GI193" s="158"/>
      <c r="GJ193" s="158"/>
      <c r="GK193" s="158"/>
      <c r="GL193" s="158"/>
      <c r="GM193" s="158"/>
      <c r="GN193" s="158"/>
      <c r="GO193" s="158"/>
      <c r="GP193" s="158"/>
      <c r="GQ193" s="158"/>
      <c r="GR193" s="158"/>
      <c r="GS193" s="158"/>
      <c r="GT193" s="158"/>
      <c r="GU193" s="158"/>
      <c r="GV193" s="158"/>
      <c r="GW193" s="158"/>
      <c r="GX193" s="158"/>
      <c r="GY193" s="158"/>
      <c r="GZ193" s="158"/>
      <c r="HA193" s="158"/>
      <c r="HB193" s="158"/>
      <c r="HC193" s="158"/>
      <c r="HD193" s="158"/>
      <c r="HE193" s="158"/>
      <c r="HF193" s="158"/>
      <c r="HG193" s="158"/>
      <c r="HH193" s="158"/>
      <c r="HI193" s="158"/>
      <c r="HJ193" s="158"/>
      <c r="HK193" s="158"/>
      <c r="HL193" s="158"/>
      <c r="HM193" s="158"/>
      <c r="HN193" s="158"/>
      <c r="HO193" s="158"/>
      <c r="HP193" s="158"/>
      <c r="HQ193" s="158"/>
      <c r="HR193" s="158"/>
      <c r="HS193" s="158"/>
      <c r="HT193" s="158"/>
      <c r="HU193" s="158"/>
      <c r="HV193" s="158"/>
      <c r="HW193" s="158"/>
      <c r="HX193" s="158"/>
      <c r="HY193" s="158"/>
      <c r="HZ193" s="158"/>
      <c r="IA193" s="158"/>
      <c r="IB193" s="158"/>
    </row>
    <row r="194" spans="22:236" x14ac:dyDescent="0.25">
      <c r="V194" s="109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58"/>
      <c r="CU194" s="158"/>
      <c r="CV194" s="158"/>
      <c r="CW194" s="158"/>
      <c r="CX194" s="158"/>
      <c r="CY194" s="158"/>
      <c r="CZ194" s="158"/>
      <c r="DA194" s="158"/>
      <c r="DB194" s="158"/>
      <c r="DC194" s="158"/>
      <c r="DD194" s="158"/>
      <c r="DE194" s="158"/>
      <c r="DF194" s="158"/>
      <c r="DG194" s="158"/>
      <c r="DH194" s="158"/>
      <c r="DI194" s="158"/>
      <c r="DJ194" s="158"/>
      <c r="DK194" s="158"/>
      <c r="DL194" s="158"/>
      <c r="DM194" s="158"/>
      <c r="DN194" s="158"/>
      <c r="DO194" s="158"/>
      <c r="DP194" s="158"/>
      <c r="DQ194" s="158"/>
      <c r="DR194" s="158"/>
      <c r="DS194" s="158"/>
      <c r="DT194" s="158"/>
      <c r="DU194" s="158"/>
      <c r="DV194" s="158"/>
      <c r="DW194" s="158"/>
      <c r="DX194" s="158"/>
      <c r="DY194" s="158"/>
      <c r="DZ194" s="158"/>
      <c r="EA194" s="158"/>
      <c r="EB194" s="158"/>
      <c r="EC194" s="158"/>
      <c r="ED194" s="158"/>
      <c r="EE194" s="158"/>
      <c r="EF194" s="158"/>
      <c r="EG194" s="158"/>
      <c r="EH194" s="158"/>
      <c r="EI194" s="158"/>
      <c r="EJ194" s="158"/>
      <c r="EK194" s="158"/>
      <c r="EL194" s="158"/>
      <c r="EM194" s="158"/>
      <c r="EN194" s="158"/>
      <c r="EO194" s="158"/>
      <c r="EP194" s="158"/>
      <c r="EQ194" s="158"/>
      <c r="ER194" s="158"/>
      <c r="ES194" s="158"/>
      <c r="ET194" s="158"/>
      <c r="EU194" s="158"/>
      <c r="EV194" s="158"/>
      <c r="EW194" s="158"/>
      <c r="EX194" s="158"/>
      <c r="EY194" s="158"/>
      <c r="EZ194" s="158"/>
      <c r="FA194" s="158"/>
      <c r="FB194" s="158"/>
      <c r="FC194" s="158"/>
      <c r="FD194" s="158"/>
      <c r="FE194" s="158"/>
      <c r="FF194" s="158"/>
      <c r="FG194" s="158"/>
      <c r="FH194" s="158"/>
      <c r="FI194" s="158"/>
      <c r="FJ194" s="158"/>
      <c r="FK194" s="158"/>
      <c r="FL194" s="158"/>
      <c r="FM194" s="158"/>
      <c r="FN194" s="158"/>
      <c r="FO194" s="158"/>
      <c r="FP194" s="158"/>
      <c r="FQ194" s="158"/>
      <c r="FR194" s="158"/>
      <c r="FS194" s="158"/>
      <c r="FT194" s="158"/>
      <c r="FU194" s="158"/>
      <c r="FV194" s="158"/>
      <c r="FW194" s="158"/>
      <c r="FX194" s="158"/>
      <c r="FY194" s="158"/>
      <c r="FZ194" s="158"/>
      <c r="GA194" s="158"/>
      <c r="GB194" s="158"/>
      <c r="GC194" s="158"/>
      <c r="GD194" s="158"/>
      <c r="GE194" s="158"/>
      <c r="GF194" s="158"/>
      <c r="GG194" s="158"/>
      <c r="GH194" s="158"/>
      <c r="GI194" s="158"/>
      <c r="GJ194" s="158"/>
      <c r="GK194" s="158"/>
      <c r="GL194" s="158"/>
      <c r="GM194" s="158"/>
      <c r="GN194" s="158"/>
      <c r="GO194" s="158"/>
      <c r="GP194" s="158"/>
      <c r="GQ194" s="158"/>
      <c r="GR194" s="158"/>
      <c r="GS194" s="158"/>
      <c r="GT194" s="158"/>
      <c r="GU194" s="158"/>
      <c r="GV194" s="158"/>
      <c r="GW194" s="158"/>
      <c r="GX194" s="158"/>
      <c r="GY194" s="158"/>
      <c r="GZ194" s="158"/>
      <c r="HA194" s="158"/>
      <c r="HB194" s="158"/>
      <c r="HC194" s="158"/>
      <c r="HD194" s="158"/>
      <c r="HE194" s="158"/>
      <c r="HF194" s="158"/>
      <c r="HG194" s="158"/>
      <c r="HH194" s="158"/>
      <c r="HI194" s="158"/>
      <c r="HJ194" s="158"/>
      <c r="HK194" s="158"/>
      <c r="HL194" s="158"/>
      <c r="HM194" s="158"/>
      <c r="HN194" s="158"/>
      <c r="HO194" s="158"/>
      <c r="HP194" s="158"/>
      <c r="HQ194" s="158"/>
      <c r="HR194" s="158"/>
      <c r="HS194" s="158"/>
      <c r="HT194" s="158"/>
      <c r="HU194" s="158"/>
      <c r="HV194" s="158"/>
      <c r="HW194" s="158"/>
      <c r="HX194" s="158"/>
      <c r="HY194" s="158"/>
      <c r="HZ194" s="158"/>
      <c r="IA194" s="158"/>
      <c r="IB194" s="158"/>
    </row>
    <row r="195" spans="22:236" x14ac:dyDescent="0.25">
      <c r="V195" s="109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58"/>
      <c r="CU195" s="158"/>
      <c r="CV195" s="158"/>
      <c r="CW195" s="158"/>
      <c r="CX195" s="158"/>
      <c r="CY195" s="158"/>
      <c r="CZ195" s="158"/>
      <c r="DA195" s="158"/>
      <c r="DB195" s="158"/>
      <c r="DC195" s="158"/>
      <c r="DD195" s="158"/>
      <c r="DE195" s="158"/>
      <c r="DF195" s="158"/>
      <c r="DG195" s="158"/>
      <c r="DH195" s="158"/>
      <c r="DI195" s="158"/>
      <c r="DJ195" s="158"/>
      <c r="DK195" s="158"/>
      <c r="DL195" s="158"/>
      <c r="DM195" s="158"/>
      <c r="DN195" s="158"/>
      <c r="DO195" s="158"/>
      <c r="DP195" s="158"/>
      <c r="DQ195" s="158"/>
      <c r="DR195" s="158"/>
      <c r="DS195" s="158"/>
      <c r="DT195" s="158"/>
      <c r="DU195" s="158"/>
      <c r="DV195" s="158"/>
      <c r="DW195" s="158"/>
      <c r="DX195" s="158"/>
      <c r="DY195" s="158"/>
      <c r="DZ195" s="158"/>
      <c r="EA195" s="158"/>
      <c r="EB195" s="158"/>
      <c r="EC195" s="158"/>
      <c r="ED195" s="158"/>
      <c r="EE195" s="158"/>
      <c r="EF195" s="158"/>
      <c r="EG195" s="158"/>
      <c r="EH195" s="158"/>
      <c r="EI195" s="158"/>
      <c r="EJ195" s="158"/>
      <c r="EK195" s="158"/>
      <c r="EL195" s="158"/>
      <c r="EM195" s="158"/>
      <c r="EN195" s="158"/>
      <c r="EO195" s="158"/>
      <c r="EP195" s="158"/>
      <c r="EQ195" s="158"/>
      <c r="ER195" s="158"/>
      <c r="ES195" s="158"/>
      <c r="ET195" s="158"/>
      <c r="EU195" s="158"/>
      <c r="EV195" s="158"/>
      <c r="EW195" s="158"/>
      <c r="EX195" s="158"/>
      <c r="EY195" s="158"/>
      <c r="EZ195" s="158"/>
      <c r="FA195" s="158"/>
      <c r="FB195" s="158"/>
      <c r="FC195" s="158"/>
      <c r="FD195" s="158"/>
      <c r="FE195" s="158"/>
      <c r="FF195" s="158"/>
      <c r="FG195" s="158"/>
      <c r="FH195" s="158"/>
      <c r="FI195" s="158"/>
      <c r="FJ195" s="158"/>
      <c r="FK195" s="158"/>
      <c r="FL195" s="158"/>
      <c r="FM195" s="158"/>
      <c r="FN195" s="158"/>
      <c r="FO195" s="158"/>
      <c r="FP195" s="158"/>
      <c r="FQ195" s="158"/>
      <c r="FR195" s="158"/>
      <c r="FS195" s="158"/>
      <c r="FT195" s="158"/>
      <c r="FU195" s="158"/>
      <c r="FV195" s="158"/>
      <c r="FW195" s="158"/>
      <c r="FX195" s="158"/>
      <c r="FY195" s="158"/>
      <c r="FZ195" s="158"/>
      <c r="GA195" s="158"/>
      <c r="GB195" s="158"/>
      <c r="GC195" s="158"/>
      <c r="GD195" s="158"/>
      <c r="GE195" s="158"/>
      <c r="GF195" s="158"/>
      <c r="GG195" s="158"/>
      <c r="GH195" s="158"/>
      <c r="GI195" s="158"/>
      <c r="GJ195" s="158"/>
      <c r="GK195" s="158"/>
      <c r="GL195" s="158"/>
      <c r="GM195" s="158"/>
      <c r="GN195" s="158"/>
      <c r="GO195" s="158"/>
      <c r="GP195" s="158"/>
      <c r="GQ195" s="158"/>
      <c r="GR195" s="158"/>
      <c r="GS195" s="158"/>
      <c r="GT195" s="158"/>
      <c r="GU195" s="158"/>
      <c r="GV195" s="158"/>
      <c r="GW195" s="158"/>
      <c r="GX195" s="158"/>
      <c r="GY195" s="158"/>
      <c r="GZ195" s="158"/>
      <c r="HA195" s="158"/>
      <c r="HB195" s="158"/>
      <c r="HC195" s="158"/>
      <c r="HD195" s="158"/>
      <c r="HE195" s="158"/>
      <c r="HF195" s="158"/>
      <c r="HG195" s="158"/>
      <c r="HH195" s="158"/>
      <c r="HI195" s="158"/>
      <c r="HJ195" s="158"/>
      <c r="HK195" s="158"/>
      <c r="HL195" s="158"/>
      <c r="HM195" s="158"/>
      <c r="HN195" s="158"/>
      <c r="HO195" s="158"/>
      <c r="HP195" s="158"/>
      <c r="HQ195" s="158"/>
      <c r="HR195" s="158"/>
      <c r="HS195" s="158"/>
      <c r="HT195" s="158"/>
      <c r="HU195" s="158"/>
      <c r="HV195" s="158"/>
      <c r="HW195" s="158"/>
      <c r="HX195" s="158"/>
      <c r="HY195" s="158"/>
      <c r="HZ195" s="158"/>
      <c r="IA195" s="158"/>
      <c r="IB195" s="158"/>
    </row>
    <row r="196" spans="22:236" x14ac:dyDescent="0.25">
      <c r="V196" s="109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58"/>
      <c r="CU196" s="158"/>
      <c r="CV196" s="158"/>
      <c r="CW196" s="158"/>
      <c r="CX196" s="158"/>
      <c r="CY196" s="158"/>
      <c r="CZ196" s="158"/>
      <c r="DA196" s="158"/>
      <c r="DB196" s="158"/>
      <c r="DC196" s="158"/>
      <c r="DD196" s="158"/>
      <c r="DE196" s="158"/>
      <c r="DF196" s="158"/>
      <c r="DG196" s="158"/>
      <c r="DH196" s="158"/>
      <c r="DI196" s="158"/>
      <c r="DJ196" s="158"/>
      <c r="DK196" s="158"/>
      <c r="DL196" s="158"/>
      <c r="DM196" s="158"/>
      <c r="DN196" s="158"/>
      <c r="DO196" s="158"/>
      <c r="DP196" s="158"/>
      <c r="DQ196" s="158"/>
      <c r="DR196" s="158"/>
      <c r="DS196" s="158"/>
      <c r="DT196" s="158"/>
      <c r="DU196" s="158"/>
      <c r="DV196" s="158"/>
      <c r="DW196" s="158"/>
      <c r="DX196" s="158"/>
      <c r="DY196" s="158"/>
      <c r="DZ196" s="158"/>
      <c r="EA196" s="158"/>
      <c r="EB196" s="158"/>
      <c r="EC196" s="158"/>
      <c r="ED196" s="158"/>
      <c r="EE196" s="158"/>
      <c r="EF196" s="158"/>
      <c r="EG196" s="158"/>
      <c r="EH196" s="158"/>
      <c r="EI196" s="158"/>
      <c r="EJ196" s="158"/>
      <c r="EK196" s="158"/>
      <c r="EL196" s="158"/>
      <c r="EM196" s="158"/>
      <c r="EN196" s="158"/>
      <c r="EO196" s="158"/>
      <c r="EP196" s="158"/>
      <c r="EQ196" s="158"/>
      <c r="ER196" s="158"/>
      <c r="ES196" s="158"/>
      <c r="ET196" s="158"/>
      <c r="EU196" s="158"/>
      <c r="EV196" s="158"/>
      <c r="EW196" s="158"/>
      <c r="EX196" s="158"/>
      <c r="EY196" s="158"/>
      <c r="EZ196" s="158"/>
      <c r="FA196" s="158"/>
      <c r="FB196" s="158"/>
      <c r="FC196" s="158"/>
      <c r="FD196" s="158"/>
      <c r="FE196" s="158"/>
      <c r="FF196" s="158"/>
      <c r="FG196" s="158"/>
      <c r="FH196" s="158"/>
      <c r="FI196" s="158"/>
      <c r="FJ196" s="158"/>
      <c r="FK196" s="158"/>
      <c r="FL196" s="158"/>
      <c r="FM196" s="158"/>
      <c r="FN196" s="158"/>
      <c r="FO196" s="158"/>
      <c r="FP196" s="158"/>
      <c r="FQ196" s="158"/>
      <c r="FR196" s="158"/>
      <c r="FS196" s="158"/>
      <c r="FT196" s="158"/>
      <c r="FU196" s="158"/>
      <c r="FV196" s="158"/>
      <c r="FW196" s="158"/>
      <c r="FX196" s="158"/>
      <c r="FY196" s="158"/>
      <c r="FZ196" s="158"/>
      <c r="GA196" s="158"/>
      <c r="GB196" s="158"/>
      <c r="GC196" s="158"/>
      <c r="GD196" s="158"/>
      <c r="GE196" s="158"/>
      <c r="GF196" s="158"/>
      <c r="GG196" s="158"/>
      <c r="GH196" s="158"/>
      <c r="GI196" s="158"/>
      <c r="GJ196" s="158"/>
      <c r="GK196" s="158"/>
      <c r="GL196" s="158"/>
      <c r="GM196" s="158"/>
      <c r="GN196" s="158"/>
      <c r="GO196" s="158"/>
      <c r="GP196" s="158"/>
      <c r="GQ196" s="158"/>
      <c r="GR196" s="158"/>
      <c r="GS196" s="158"/>
      <c r="GT196" s="158"/>
      <c r="GU196" s="158"/>
      <c r="GV196" s="158"/>
      <c r="GW196" s="158"/>
      <c r="GX196" s="158"/>
      <c r="GY196" s="158"/>
      <c r="GZ196" s="158"/>
      <c r="HA196" s="158"/>
      <c r="HB196" s="158"/>
      <c r="HC196" s="158"/>
      <c r="HD196" s="158"/>
      <c r="HE196" s="158"/>
      <c r="HF196" s="158"/>
      <c r="HG196" s="158"/>
      <c r="HH196" s="158"/>
      <c r="HI196" s="158"/>
      <c r="HJ196" s="158"/>
      <c r="HK196" s="158"/>
      <c r="HL196" s="158"/>
      <c r="HM196" s="158"/>
      <c r="HN196" s="158"/>
      <c r="HO196" s="158"/>
      <c r="HP196" s="158"/>
      <c r="HQ196" s="158"/>
      <c r="HR196" s="158"/>
      <c r="HS196" s="158"/>
      <c r="HT196" s="158"/>
      <c r="HU196" s="158"/>
      <c r="HV196" s="158"/>
      <c r="HW196" s="158"/>
      <c r="HX196" s="158"/>
      <c r="HY196" s="158"/>
      <c r="HZ196" s="158"/>
      <c r="IA196" s="158"/>
      <c r="IB196" s="158"/>
    </row>
    <row r="197" spans="22:236" x14ac:dyDescent="0.25">
      <c r="V197" s="109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58"/>
      <c r="CU197" s="158"/>
      <c r="CV197" s="158"/>
      <c r="CW197" s="158"/>
      <c r="CX197" s="158"/>
      <c r="CY197" s="158"/>
      <c r="CZ197" s="158"/>
      <c r="DA197" s="158"/>
      <c r="DB197" s="158"/>
      <c r="DC197" s="158"/>
      <c r="DD197" s="158"/>
      <c r="DE197" s="158"/>
      <c r="DF197" s="158"/>
      <c r="DG197" s="158"/>
      <c r="DH197" s="158"/>
      <c r="DI197" s="158"/>
      <c r="DJ197" s="158"/>
      <c r="DK197" s="158"/>
      <c r="DL197" s="158"/>
      <c r="DM197" s="158"/>
      <c r="DN197" s="158"/>
      <c r="DO197" s="158"/>
      <c r="DP197" s="158"/>
      <c r="DQ197" s="158"/>
      <c r="DR197" s="158"/>
      <c r="DS197" s="158"/>
      <c r="DT197" s="158"/>
      <c r="DU197" s="158"/>
      <c r="DV197" s="158"/>
      <c r="DW197" s="158"/>
      <c r="DX197" s="158"/>
      <c r="DY197" s="158"/>
      <c r="DZ197" s="158"/>
      <c r="EA197" s="158"/>
      <c r="EB197" s="158"/>
      <c r="EC197" s="158"/>
      <c r="ED197" s="158"/>
      <c r="EE197" s="158"/>
      <c r="EF197" s="158"/>
      <c r="EG197" s="158"/>
      <c r="EH197" s="158"/>
      <c r="EI197" s="158"/>
      <c r="EJ197" s="158"/>
      <c r="EK197" s="158"/>
      <c r="EL197" s="158"/>
      <c r="EM197" s="158"/>
      <c r="EN197" s="158"/>
      <c r="EO197" s="158"/>
      <c r="EP197" s="158"/>
      <c r="EQ197" s="158"/>
      <c r="ER197" s="158"/>
      <c r="ES197" s="158"/>
      <c r="ET197" s="158"/>
      <c r="EU197" s="158"/>
      <c r="EV197" s="158"/>
      <c r="EW197" s="158"/>
      <c r="EX197" s="158"/>
      <c r="EY197" s="158"/>
      <c r="EZ197" s="158"/>
      <c r="FA197" s="158"/>
      <c r="FB197" s="158"/>
      <c r="FC197" s="158"/>
      <c r="FD197" s="158"/>
      <c r="FE197" s="158"/>
      <c r="FF197" s="158"/>
      <c r="FG197" s="158"/>
      <c r="FH197" s="158"/>
      <c r="FI197" s="158"/>
      <c r="FJ197" s="158"/>
      <c r="FK197" s="158"/>
      <c r="FL197" s="158"/>
      <c r="FM197" s="158"/>
      <c r="FN197" s="158"/>
      <c r="FO197" s="158"/>
      <c r="FP197" s="158"/>
      <c r="FQ197" s="158"/>
      <c r="FR197" s="158"/>
      <c r="FS197" s="158"/>
      <c r="FT197" s="158"/>
      <c r="FU197" s="158"/>
      <c r="FV197" s="158"/>
      <c r="FW197" s="158"/>
      <c r="FX197" s="158"/>
      <c r="FY197" s="158"/>
      <c r="FZ197" s="158"/>
      <c r="GA197" s="158"/>
      <c r="GB197" s="158"/>
      <c r="GC197" s="158"/>
      <c r="GD197" s="158"/>
      <c r="GE197" s="158"/>
      <c r="GF197" s="158"/>
      <c r="GG197" s="158"/>
      <c r="GH197" s="158"/>
      <c r="GI197" s="158"/>
      <c r="GJ197" s="158"/>
      <c r="GK197" s="158"/>
      <c r="GL197" s="158"/>
      <c r="GM197" s="158"/>
      <c r="GN197" s="158"/>
      <c r="GO197" s="158"/>
      <c r="GP197" s="158"/>
      <c r="GQ197" s="158"/>
      <c r="GR197" s="158"/>
      <c r="GS197" s="158"/>
      <c r="GT197" s="158"/>
      <c r="GU197" s="158"/>
      <c r="GV197" s="158"/>
      <c r="GW197" s="158"/>
      <c r="GX197" s="158"/>
      <c r="GY197" s="158"/>
      <c r="GZ197" s="158"/>
      <c r="HA197" s="158"/>
      <c r="HB197" s="158"/>
      <c r="HC197" s="158"/>
      <c r="HD197" s="158"/>
      <c r="HE197" s="158"/>
      <c r="HF197" s="158"/>
      <c r="HG197" s="158"/>
      <c r="HH197" s="158"/>
      <c r="HI197" s="158"/>
      <c r="HJ197" s="158"/>
      <c r="HK197" s="158"/>
      <c r="HL197" s="158"/>
      <c r="HM197" s="158"/>
      <c r="HN197" s="158"/>
      <c r="HO197" s="158"/>
      <c r="HP197" s="158"/>
      <c r="HQ197" s="158"/>
      <c r="HR197" s="158"/>
      <c r="HS197" s="158"/>
      <c r="HT197" s="158"/>
      <c r="HU197" s="158"/>
      <c r="HV197" s="158"/>
      <c r="HW197" s="158"/>
      <c r="HX197" s="158"/>
      <c r="HY197" s="158"/>
      <c r="HZ197" s="158"/>
      <c r="IA197" s="158"/>
      <c r="IB197" s="158"/>
    </row>
    <row r="198" spans="22:236" x14ac:dyDescent="0.25">
      <c r="V198" s="109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58"/>
      <c r="CU198" s="158"/>
      <c r="CV198" s="158"/>
      <c r="CW198" s="158"/>
      <c r="CX198" s="158"/>
      <c r="CY198" s="158"/>
      <c r="CZ198" s="158"/>
      <c r="DA198" s="158"/>
      <c r="DB198" s="158"/>
      <c r="DC198" s="158"/>
      <c r="DD198" s="158"/>
      <c r="DE198" s="158"/>
      <c r="DF198" s="158"/>
      <c r="DG198" s="158"/>
      <c r="DH198" s="158"/>
      <c r="DI198" s="158"/>
      <c r="DJ198" s="158"/>
      <c r="DK198" s="158"/>
      <c r="DL198" s="158"/>
      <c r="DM198" s="158"/>
      <c r="DN198" s="158"/>
      <c r="DO198" s="158"/>
      <c r="DP198" s="158"/>
      <c r="DQ198" s="158"/>
      <c r="DR198" s="158"/>
      <c r="DS198" s="158"/>
      <c r="DT198" s="158"/>
      <c r="DU198" s="158"/>
      <c r="DV198" s="158"/>
      <c r="DW198" s="158"/>
      <c r="DX198" s="158"/>
      <c r="DY198" s="158"/>
      <c r="DZ198" s="158"/>
      <c r="EA198" s="158"/>
      <c r="EB198" s="158"/>
      <c r="EC198" s="158"/>
      <c r="ED198" s="158"/>
      <c r="EE198" s="158"/>
      <c r="EF198" s="158"/>
      <c r="EG198" s="158"/>
      <c r="EH198" s="158"/>
      <c r="EI198" s="158"/>
      <c r="EJ198" s="158"/>
      <c r="EK198" s="158"/>
      <c r="EL198" s="158"/>
      <c r="EM198" s="158"/>
      <c r="EN198" s="158"/>
      <c r="EO198" s="158"/>
      <c r="EP198" s="158"/>
      <c r="EQ198" s="158"/>
      <c r="ER198" s="158"/>
      <c r="ES198" s="158"/>
      <c r="ET198" s="158"/>
      <c r="EU198" s="158"/>
      <c r="EV198" s="158"/>
      <c r="EW198" s="158"/>
      <c r="EX198" s="158"/>
      <c r="EY198" s="158"/>
      <c r="EZ198" s="158"/>
      <c r="FA198" s="158"/>
      <c r="FB198" s="158"/>
      <c r="FC198" s="158"/>
      <c r="FD198" s="158"/>
      <c r="FE198" s="158"/>
      <c r="FF198" s="158"/>
      <c r="FG198" s="158"/>
      <c r="FH198" s="158"/>
      <c r="FI198" s="158"/>
      <c r="FJ198" s="158"/>
      <c r="FK198" s="158"/>
      <c r="FL198" s="158"/>
      <c r="FM198" s="158"/>
      <c r="FN198" s="158"/>
      <c r="FO198" s="158"/>
      <c r="FP198" s="158"/>
      <c r="FQ198" s="158"/>
      <c r="FR198" s="158"/>
      <c r="FS198" s="158"/>
      <c r="FT198" s="158"/>
      <c r="FU198" s="158"/>
      <c r="FV198" s="158"/>
      <c r="FW198" s="158"/>
      <c r="FX198" s="158"/>
      <c r="FY198" s="158"/>
      <c r="FZ198" s="158"/>
      <c r="GA198" s="158"/>
      <c r="GB198" s="158"/>
      <c r="GC198" s="158"/>
      <c r="GD198" s="158"/>
      <c r="GE198" s="158"/>
      <c r="GF198" s="158"/>
      <c r="GG198" s="158"/>
      <c r="GH198" s="158"/>
      <c r="GI198" s="158"/>
      <c r="GJ198" s="158"/>
      <c r="GK198" s="158"/>
      <c r="GL198" s="158"/>
      <c r="GM198" s="158"/>
      <c r="GN198" s="158"/>
      <c r="GO198" s="158"/>
      <c r="GP198" s="158"/>
      <c r="GQ198" s="158"/>
      <c r="GR198" s="158"/>
      <c r="GS198" s="158"/>
      <c r="GT198" s="158"/>
      <c r="GU198" s="158"/>
      <c r="GV198" s="158"/>
      <c r="GW198" s="158"/>
      <c r="GX198" s="158"/>
      <c r="GY198" s="158"/>
      <c r="GZ198" s="158"/>
      <c r="HA198" s="158"/>
      <c r="HB198" s="158"/>
      <c r="HC198" s="158"/>
      <c r="HD198" s="158"/>
      <c r="HE198" s="158"/>
      <c r="HF198" s="158"/>
      <c r="HG198" s="158"/>
      <c r="HH198" s="158"/>
      <c r="HI198" s="158"/>
      <c r="HJ198" s="158"/>
      <c r="HK198" s="158"/>
      <c r="HL198" s="158"/>
      <c r="HM198" s="158"/>
      <c r="HN198" s="158"/>
      <c r="HO198" s="158"/>
      <c r="HP198" s="158"/>
      <c r="HQ198" s="158"/>
      <c r="HR198" s="158"/>
      <c r="HS198" s="158"/>
      <c r="HT198" s="158"/>
      <c r="HU198" s="158"/>
      <c r="HV198" s="158"/>
      <c r="HW198" s="158"/>
      <c r="HX198" s="158"/>
      <c r="HY198" s="158"/>
      <c r="HZ198" s="158"/>
      <c r="IA198" s="158"/>
      <c r="IB198" s="158"/>
    </row>
    <row r="199" spans="22:236" x14ac:dyDescent="0.25">
      <c r="V199" s="109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58"/>
      <c r="CU199" s="158"/>
      <c r="CV199" s="158"/>
      <c r="CW199" s="158"/>
      <c r="CX199" s="158"/>
      <c r="CY199" s="158"/>
      <c r="CZ199" s="158"/>
      <c r="DA199" s="158"/>
      <c r="DB199" s="158"/>
      <c r="DC199" s="158"/>
      <c r="DD199" s="158"/>
      <c r="DE199" s="158"/>
      <c r="DF199" s="158"/>
      <c r="DG199" s="158"/>
      <c r="DH199" s="158"/>
      <c r="DI199" s="158"/>
      <c r="DJ199" s="158"/>
      <c r="DK199" s="158"/>
      <c r="DL199" s="158"/>
      <c r="DM199" s="158"/>
      <c r="DN199" s="158"/>
      <c r="DO199" s="158"/>
      <c r="DP199" s="158"/>
      <c r="DQ199" s="158"/>
      <c r="DR199" s="158"/>
      <c r="DS199" s="158"/>
      <c r="DT199" s="158"/>
      <c r="DU199" s="158"/>
      <c r="DV199" s="158"/>
      <c r="DW199" s="158"/>
      <c r="DX199" s="158"/>
      <c r="DY199" s="158"/>
      <c r="DZ199" s="158"/>
      <c r="EA199" s="158"/>
      <c r="EB199" s="158"/>
      <c r="EC199" s="158"/>
      <c r="ED199" s="158"/>
      <c r="EE199" s="158"/>
      <c r="EF199" s="158"/>
      <c r="EG199" s="158"/>
      <c r="EH199" s="158"/>
      <c r="EI199" s="158"/>
      <c r="EJ199" s="158"/>
      <c r="EK199" s="158"/>
      <c r="EL199" s="158"/>
      <c r="EM199" s="158"/>
      <c r="EN199" s="158"/>
      <c r="EO199" s="158"/>
      <c r="EP199" s="158"/>
      <c r="EQ199" s="158"/>
      <c r="ER199" s="158"/>
      <c r="ES199" s="158"/>
      <c r="ET199" s="158"/>
      <c r="EU199" s="158"/>
      <c r="EV199" s="158"/>
      <c r="EW199" s="158"/>
      <c r="EX199" s="158"/>
      <c r="EY199" s="158"/>
      <c r="EZ199" s="158"/>
      <c r="FA199" s="158"/>
      <c r="FB199" s="158"/>
      <c r="FC199" s="158"/>
      <c r="FD199" s="158"/>
      <c r="FE199" s="158"/>
      <c r="FF199" s="158"/>
      <c r="FG199" s="158"/>
      <c r="FH199" s="158"/>
      <c r="FI199" s="158"/>
      <c r="FJ199" s="158"/>
      <c r="FK199" s="158"/>
      <c r="FL199" s="158"/>
      <c r="FM199" s="158"/>
      <c r="FN199" s="158"/>
      <c r="FO199" s="158"/>
      <c r="FP199" s="158"/>
      <c r="FQ199" s="158"/>
      <c r="FR199" s="158"/>
      <c r="FS199" s="158"/>
      <c r="FT199" s="158"/>
      <c r="FU199" s="158"/>
      <c r="FV199" s="158"/>
      <c r="FW199" s="158"/>
      <c r="FX199" s="158"/>
      <c r="FY199" s="158"/>
      <c r="FZ199" s="158"/>
      <c r="GA199" s="158"/>
      <c r="GB199" s="158"/>
      <c r="GC199" s="158"/>
      <c r="GD199" s="158"/>
      <c r="GE199" s="158"/>
      <c r="GF199" s="158"/>
      <c r="GG199" s="158"/>
      <c r="GH199" s="158"/>
      <c r="GI199" s="158"/>
      <c r="GJ199" s="158"/>
      <c r="GK199" s="158"/>
      <c r="GL199" s="158"/>
      <c r="GM199" s="158"/>
      <c r="GN199" s="158"/>
      <c r="GO199" s="158"/>
      <c r="GP199" s="158"/>
      <c r="GQ199" s="158"/>
      <c r="GR199" s="158"/>
      <c r="GS199" s="158"/>
      <c r="GT199" s="158"/>
      <c r="GU199" s="158"/>
      <c r="GV199" s="158"/>
      <c r="GW199" s="158"/>
      <c r="GX199" s="158"/>
      <c r="GY199" s="158"/>
      <c r="GZ199" s="158"/>
      <c r="HA199" s="158"/>
      <c r="HB199" s="158"/>
      <c r="HC199" s="158"/>
      <c r="HD199" s="158"/>
      <c r="HE199" s="158"/>
      <c r="HF199" s="158"/>
      <c r="HG199" s="158"/>
      <c r="HH199" s="158"/>
      <c r="HI199" s="158"/>
      <c r="HJ199" s="158"/>
      <c r="HK199" s="158"/>
      <c r="HL199" s="158"/>
      <c r="HM199" s="158"/>
      <c r="HN199" s="158"/>
      <c r="HO199" s="158"/>
      <c r="HP199" s="158"/>
      <c r="HQ199" s="158"/>
      <c r="HR199" s="158"/>
      <c r="HS199" s="158"/>
      <c r="HT199" s="158"/>
      <c r="HU199" s="158"/>
      <c r="HV199" s="158"/>
      <c r="HW199" s="158"/>
      <c r="HX199" s="158"/>
      <c r="HY199" s="158"/>
      <c r="HZ199" s="158"/>
      <c r="IA199" s="158"/>
      <c r="IB199" s="158"/>
    </row>
    <row r="200" spans="22:236" x14ac:dyDescent="0.25">
      <c r="V200" s="109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58"/>
      <c r="CU200" s="158"/>
      <c r="CV200" s="158"/>
      <c r="CW200" s="158"/>
      <c r="CX200" s="158"/>
      <c r="CY200" s="158"/>
      <c r="CZ200" s="158"/>
      <c r="DA200" s="158"/>
      <c r="DB200" s="158"/>
      <c r="DC200" s="158"/>
      <c r="DD200" s="158"/>
      <c r="DE200" s="158"/>
      <c r="DF200" s="158"/>
      <c r="DG200" s="158"/>
      <c r="DH200" s="158"/>
      <c r="DI200" s="158"/>
      <c r="DJ200" s="158"/>
      <c r="DK200" s="158"/>
      <c r="DL200" s="158"/>
      <c r="DM200" s="158"/>
      <c r="DN200" s="158"/>
      <c r="DO200" s="158"/>
      <c r="DP200" s="158"/>
      <c r="DQ200" s="158"/>
      <c r="DR200" s="158"/>
      <c r="DS200" s="158"/>
      <c r="DT200" s="158"/>
      <c r="DU200" s="158"/>
      <c r="DV200" s="158"/>
      <c r="DW200" s="158"/>
      <c r="DX200" s="158"/>
      <c r="DY200" s="158"/>
      <c r="DZ200" s="158"/>
      <c r="EA200" s="158"/>
      <c r="EB200" s="158"/>
      <c r="EC200" s="158"/>
      <c r="ED200" s="158"/>
      <c r="EE200" s="158"/>
      <c r="EF200" s="158"/>
      <c r="EG200" s="158"/>
      <c r="EH200" s="158"/>
      <c r="EI200" s="158"/>
      <c r="EJ200" s="158"/>
      <c r="EK200" s="158"/>
      <c r="EL200" s="158"/>
      <c r="EM200" s="158"/>
      <c r="EN200" s="158"/>
      <c r="EO200" s="158"/>
      <c r="EP200" s="158"/>
      <c r="EQ200" s="158"/>
      <c r="ER200" s="158"/>
      <c r="ES200" s="158"/>
      <c r="ET200" s="158"/>
      <c r="EU200" s="158"/>
      <c r="EV200" s="158"/>
      <c r="EW200" s="158"/>
      <c r="EX200" s="158"/>
      <c r="EY200" s="158"/>
      <c r="EZ200" s="158"/>
      <c r="FA200" s="158"/>
      <c r="FB200" s="158"/>
      <c r="FC200" s="158"/>
      <c r="FD200" s="158"/>
      <c r="FE200" s="158"/>
      <c r="FF200" s="158"/>
      <c r="FG200" s="158"/>
      <c r="FH200" s="158"/>
      <c r="FI200" s="158"/>
      <c r="FJ200" s="158"/>
      <c r="FK200" s="158"/>
      <c r="FL200" s="158"/>
      <c r="FM200" s="158"/>
      <c r="FN200" s="158"/>
      <c r="FO200" s="158"/>
      <c r="FP200" s="158"/>
      <c r="FQ200" s="158"/>
      <c r="FR200" s="158"/>
      <c r="FS200" s="158"/>
      <c r="FT200" s="158"/>
      <c r="FU200" s="158"/>
      <c r="FV200" s="158"/>
      <c r="FW200" s="158"/>
      <c r="FX200" s="158"/>
      <c r="FY200" s="158"/>
      <c r="FZ200" s="158"/>
      <c r="GA200" s="158"/>
      <c r="GB200" s="158"/>
      <c r="GC200" s="158"/>
      <c r="GD200" s="158"/>
      <c r="GE200" s="158"/>
      <c r="GF200" s="158"/>
      <c r="GG200" s="158"/>
      <c r="GH200" s="158"/>
      <c r="GI200" s="158"/>
      <c r="GJ200" s="158"/>
      <c r="GK200" s="158"/>
      <c r="GL200" s="158"/>
      <c r="GM200" s="158"/>
      <c r="GN200" s="158"/>
      <c r="GO200" s="158"/>
      <c r="GP200" s="158"/>
      <c r="GQ200" s="158"/>
      <c r="GR200" s="158"/>
      <c r="GS200" s="158"/>
      <c r="GT200" s="158"/>
      <c r="GU200" s="158"/>
      <c r="GV200" s="158"/>
      <c r="GW200" s="158"/>
      <c r="GX200" s="158"/>
      <c r="GY200" s="158"/>
      <c r="GZ200" s="158"/>
      <c r="HA200" s="158"/>
      <c r="HB200" s="158"/>
      <c r="HC200" s="158"/>
      <c r="HD200" s="158"/>
      <c r="HE200" s="158"/>
      <c r="HF200" s="158"/>
      <c r="HG200" s="158"/>
      <c r="HH200" s="158"/>
      <c r="HI200" s="158"/>
      <c r="HJ200" s="158"/>
      <c r="HK200" s="158"/>
      <c r="HL200" s="158"/>
      <c r="HM200" s="158"/>
      <c r="HN200" s="158"/>
      <c r="HO200" s="158"/>
      <c r="HP200" s="158"/>
      <c r="HQ200" s="158"/>
      <c r="HR200" s="158"/>
      <c r="HS200" s="158"/>
      <c r="HT200" s="158"/>
      <c r="HU200" s="158"/>
      <c r="HV200" s="158"/>
      <c r="HW200" s="158"/>
      <c r="HX200" s="158"/>
      <c r="HY200" s="158"/>
      <c r="HZ200" s="158"/>
      <c r="IA200" s="158"/>
      <c r="IB200" s="158"/>
    </row>
    <row r="201" spans="22:236" x14ac:dyDescent="0.25">
      <c r="V201" s="109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58"/>
      <c r="CU201" s="158"/>
      <c r="CV201" s="158"/>
      <c r="CW201" s="158"/>
      <c r="CX201" s="158"/>
      <c r="CY201" s="158"/>
      <c r="CZ201" s="158"/>
      <c r="DA201" s="158"/>
      <c r="DB201" s="158"/>
      <c r="DC201" s="158"/>
      <c r="DD201" s="158"/>
      <c r="DE201" s="158"/>
      <c r="DF201" s="158"/>
      <c r="DG201" s="158"/>
      <c r="DH201" s="158"/>
      <c r="DI201" s="158"/>
      <c r="DJ201" s="158"/>
      <c r="DK201" s="158"/>
      <c r="DL201" s="158"/>
      <c r="DM201" s="158"/>
      <c r="DN201" s="158"/>
      <c r="DO201" s="158"/>
      <c r="DP201" s="158"/>
      <c r="DQ201" s="158"/>
      <c r="DR201" s="158"/>
      <c r="DS201" s="158"/>
      <c r="DT201" s="158"/>
      <c r="DU201" s="158"/>
      <c r="DV201" s="158"/>
      <c r="DW201" s="158"/>
      <c r="DX201" s="158"/>
      <c r="DY201" s="158"/>
      <c r="DZ201" s="158"/>
      <c r="EA201" s="158"/>
      <c r="EB201" s="158"/>
      <c r="EC201" s="158"/>
      <c r="ED201" s="158"/>
      <c r="EE201" s="158"/>
      <c r="EF201" s="158"/>
      <c r="EG201" s="158"/>
      <c r="EH201" s="158"/>
      <c r="EI201" s="158"/>
      <c r="EJ201" s="158"/>
      <c r="EK201" s="158"/>
      <c r="EL201" s="158"/>
      <c r="EM201" s="158"/>
      <c r="EN201" s="158"/>
      <c r="EO201" s="158"/>
      <c r="EP201" s="158"/>
      <c r="EQ201" s="158"/>
      <c r="ER201" s="158"/>
      <c r="ES201" s="158"/>
      <c r="ET201" s="158"/>
      <c r="EU201" s="158"/>
      <c r="EV201" s="158"/>
      <c r="EW201" s="158"/>
      <c r="EX201" s="158"/>
      <c r="EY201" s="158"/>
      <c r="EZ201" s="158"/>
      <c r="FA201" s="158"/>
      <c r="FB201" s="158"/>
      <c r="FC201" s="158"/>
      <c r="FD201" s="158"/>
      <c r="FE201" s="158"/>
      <c r="FF201" s="158"/>
      <c r="FG201" s="158"/>
      <c r="FH201" s="158"/>
      <c r="FI201" s="158"/>
      <c r="FJ201" s="158"/>
      <c r="FK201" s="158"/>
      <c r="FL201" s="158"/>
      <c r="FM201" s="158"/>
      <c r="FN201" s="158"/>
      <c r="FO201" s="158"/>
      <c r="FP201" s="158"/>
      <c r="FQ201" s="158"/>
      <c r="FR201" s="158"/>
      <c r="FS201" s="158"/>
      <c r="FT201" s="158"/>
      <c r="FU201" s="158"/>
      <c r="FV201" s="158"/>
      <c r="FW201" s="158"/>
      <c r="FX201" s="158"/>
      <c r="FY201" s="158"/>
      <c r="FZ201" s="158"/>
      <c r="GA201" s="158"/>
      <c r="GB201" s="158"/>
      <c r="GC201" s="158"/>
      <c r="GD201" s="158"/>
      <c r="GE201" s="158"/>
      <c r="GF201" s="158"/>
      <c r="GG201" s="158"/>
      <c r="GH201" s="158"/>
      <c r="GI201" s="158"/>
      <c r="GJ201" s="158"/>
      <c r="GK201" s="158"/>
      <c r="GL201" s="158"/>
      <c r="GM201" s="158"/>
      <c r="GN201" s="158"/>
      <c r="GO201" s="158"/>
      <c r="GP201" s="158"/>
      <c r="GQ201" s="158"/>
      <c r="GR201" s="158"/>
      <c r="GS201" s="158"/>
      <c r="GT201" s="158"/>
      <c r="GU201" s="158"/>
      <c r="GV201" s="158"/>
      <c r="GW201" s="158"/>
      <c r="GX201" s="158"/>
      <c r="GY201" s="158"/>
      <c r="GZ201" s="158"/>
      <c r="HA201" s="158"/>
      <c r="HB201" s="158"/>
      <c r="HC201" s="158"/>
      <c r="HD201" s="158"/>
      <c r="HE201" s="158"/>
      <c r="HF201" s="158"/>
      <c r="HG201" s="158"/>
      <c r="HH201" s="158"/>
      <c r="HI201" s="158"/>
      <c r="HJ201" s="158"/>
      <c r="HK201" s="158"/>
      <c r="HL201" s="158"/>
      <c r="HM201" s="158"/>
      <c r="HN201" s="158"/>
      <c r="HO201" s="158"/>
      <c r="HP201" s="158"/>
      <c r="HQ201" s="158"/>
      <c r="HR201" s="158"/>
      <c r="HS201" s="158"/>
      <c r="HT201" s="158"/>
      <c r="HU201" s="158"/>
      <c r="HV201" s="158"/>
      <c r="HW201" s="158"/>
      <c r="HX201" s="158"/>
      <c r="HY201" s="158"/>
      <c r="HZ201" s="158"/>
      <c r="IA201" s="158"/>
      <c r="IB201" s="158"/>
    </row>
    <row r="202" spans="22:236" x14ac:dyDescent="0.25">
      <c r="V202" s="109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58"/>
      <c r="CU202" s="158"/>
      <c r="CV202" s="158"/>
      <c r="CW202" s="158"/>
      <c r="CX202" s="158"/>
      <c r="CY202" s="158"/>
      <c r="CZ202" s="158"/>
      <c r="DA202" s="158"/>
      <c r="DB202" s="158"/>
      <c r="DC202" s="158"/>
      <c r="DD202" s="158"/>
      <c r="DE202" s="158"/>
      <c r="DF202" s="158"/>
      <c r="DG202" s="158"/>
      <c r="DH202" s="158"/>
      <c r="DI202" s="158"/>
      <c r="DJ202" s="158"/>
      <c r="DK202" s="158"/>
      <c r="DL202" s="158"/>
      <c r="DM202" s="158"/>
      <c r="DN202" s="158"/>
      <c r="DO202" s="158"/>
      <c r="DP202" s="158"/>
      <c r="DQ202" s="158"/>
      <c r="DR202" s="158"/>
      <c r="DS202" s="158"/>
      <c r="DT202" s="158"/>
      <c r="DU202" s="158"/>
      <c r="DV202" s="158"/>
      <c r="DW202" s="158"/>
      <c r="DX202" s="158"/>
      <c r="DY202" s="158"/>
      <c r="DZ202" s="158"/>
      <c r="EA202" s="158"/>
      <c r="EB202" s="158"/>
      <c r="EC202" s="158"/>
      <c r="ED202" s="158"/>
      <c r="EE202" s="158"/>
      <c r="EF202" s="158"/>
      <c r="EG202" s="158"/>
      <c r="EH202" s="158"/>
      <c r="EI202" s="158"/>
      <c r="EJ202" s="158"/>
      <c r="EK202" s="158"/>
      <c r="EL202" s="158"/>
      <c r="EM202" s="158"/>
      <c r="EN202" s="158"/>
      <c r="EO202" s="158"/>
      <c r="EP202" s="158"/>
      <c r="EQ202" s="158"/>
      <c r="ER202" s="158"/>
      <c r="ES202" s="158"/>
      <c r="ET202" s="158"/>
      <c r="EU202" s="158"/>
      <c r="EV202" s="158"/>
      <c r="EW202" s="158"/>
      <c r="EX202" s="158"/>
      <c r="EY202" s="158"/>
      <c r="EZ202" s="158"/>
      <c r="FA202" s="158"/>
      <c r="FB202" s="158"/>
      <c r="FC202" s="158"/>
      <c r="FD202" s="158"/>
      <c r="FE202" s="158"/>
      <c r="FF202" s="158"/>
      <c r="FG202" s="158"/>
      <c r="FH202" s="158"/>
      <c r="FI202" s="158"/>
      <c r="FJ202" s="158"/>
      <c r="FK202" s="158"/>
      <c r="FL202" s="158"/>
      <c r="FM202" s="158"/>
      <c r="FN202" s="158"/>
      <c r="FO202" s="158"/>
      <c r="FP202" s="158"/>
      <c r="FQ202" s="158"/>
      <c r="FR202" s="158"/>
      <c r="FS202" s="158"/>
      <c r="FT202" s="158"/>
      <c r="FU202" s="158"/>
      <c r="FV202" s="158"/>
      <c r="FW202" s="158"/>
      <c r="FX202" s="158"/>
      <c r="FY202" s="158"/>
      <c r="FZ202" s="158"/>
      <c r="GA202" s="158"/>
      <c r="GB202" s="158"/>
      <c r="GC202" s="158"/>
      <c r="GD202" s="158"/>
      <c r="GE202" s="158"/>
      <c r="GF202" s="158"/>
      <c r="GG202" s="158"/>
      <c r="GH202" s="158"/>
      <c r="GI202" s="158"/>
      <c r="GJ202" s="158"/>
      <c r="GK202" s="158"/>
      <c r="GL202" s="158"/>
      <c r="GM202" s="158"/>
      <c r="GN202" s="158"/>
      <c r="GO202" s="158"/>
      <c r="GP202" s="158"/>
      <c r="GQ202" s="158"/>
      <c r="GR202" s="158"/>
      <c r="GS202" s="158"/>
      <c r="GT202" s="158"/>
      <c r="GU202" s="158"/>
      <c r="GV202" s="158"/>
      <c r="GW202" s="158"/>
      <c r="GX202" s="158"/>
      <c r="GY202" s="158"/>
      <c r="GZ202" s="158"/>
      <c r="HA202" s="158"/>
      <c r="HB202" s="158"/>
      <c r="HC202" s="158"/>
      <c r="HD202" s="158"/>
      <c r="HE202" s="158"/>
      <c r="HF202" s="158"/>
      <c r="HG202" s="158"/>
      <c r="HH202" s="158"/>
      <c r="HI202" s="158"/>
      <c r="HJ202" s="158"/>
      <c r="HK202" s="158"/>
      <c r="HL202" s="158"/>
      <c r="HM202" s="158"/>
      <c r="HN202" s="158"/>
      <c r="HO202" s="158"/>
      <c r="HP202" s="158"/>
      <c r="HQ202" s="158"/>
      <c r="HR202" s="158"/>
      <c r="HS202" s="158"/>
      <c r="HT202" s="158"/>
      <c r="HU202" s="158"/>
      <c r="HV202" s="158"/>
      <c r="HW202" s="158"/>
      <c r="HX202" s="158"/>
      <c r="HY202" s="158"/>
      <c r="HZ202" s="158"/>
      <c r="IA202" s="158"/>
      <c r="IB202" s="158"/>
    </row>
    <row r="203" spans="22:236" x14ac:dyDescent="0.25">
      <c r="V203" s="109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58"/>
      <c r="CU203" s="158"/>
      <c r="CV203" s="158"/>
      <c r="CW203" s="158"/>
      <c r="CX203" s="158"/>
      <c r="CY203" s="158"/>
      <c r="CZ203" s="158"/>
      <c r="DA203" s="158"/>
      <c r="DB203" s="158"/>
      <c r="DC203" s="158"/>
      <c r="DD203" s="158"/>
      <c r="DE203" s="158"/>
      <c r="DF203" s="158"/>
      <c r="DG203" s="158"/>
      <c r="DH203" s="158"/>
      <c r="DI203" s="158"/>
      <c r="DJ203" s="158"/>
      <c r="DK203" s="158"/>
      <c r="DL203" s="158"/>
      <c r="DM203" s="158"/>
      <c r="DN203" s="158"/>
      <c r="DO203" s="158"/>
      <c r="DP203" s="158"/>
      <c r="DQ203" s="158"/>
      <c r="DR203" s="158"/>
      <c r="DS203" s="158"/>
      <c r="DT203" s="158"/>
      <c r="DU203" s="158"/>
      <c r="DV203" s="158"/>
      <c r="DW203" s="158"/>
      <c r="DX203" s="158"/>
      <c r="DY203" s="158"/>
      <c r="DZ203" s="158"/>
      <c r="EA203" s="158"/>
      <c r="EB203" s="158"/>
      <c r="EC203" s="158"/>
      <c r="ED203" s="158"/>
      <c r="EE203" s="158"/>
      <c r="EF203" s="158"/>
      <c r="EG203" s="158"/>
      <c r="EH203" s="158"/>
      <c r="EI203" s="158"/>
      <c r="EJ203" s="158"/>
      <c r="EK203" s="158"/>
      <c r="EL203" s="158"/>
      <c r="EM203" s="158"/>
      <c r="EN203" s="158"/>
      <c r="EO203" s="158"/>
      <c r="EP203" s="158"/>
      <c r="EQ203" s="158"/>
      <c r="ER203" s="158"/>
      <c r="ES203" s="158"/>
      <c r="ET203" s="158"/>
      <c r="EU203" s="158"/>
      <c r="EV203" s="158"/>
      <c r="EW203" s="158"/>
      <c r="EX203" s="158"/>
      <c r="EY203" s="158"/>
      <c r="EZ203" s="158"/>
      <c r="FA203" s="158"/>
      <c r="FB203" s="158"/>
      <c r="FC203" s="158"/>
      <c r="FD203" s="158"/>
      <c r="FE203" s="158"/>
      <c r="FF203" s="158"/>
      <c r="FG203" s="158"/>
      <c r="FH203" s="158"/>
      <c r="FI203" s="158"/>
      <c r="FJ203" s="158"/>
      <c r="FK203" s="158"/>
      <c r="FL203" s="158"/>
      <c r="FM203" s="158"/>
      <c r="FN203" s="158"/>
      <c r="FO203" s="158"/>
      <c r="FP203" s="158"/>
      <c r="FQ203" s="158"/>
      <c r="FR203" s="158"/>
      <c r="FS203" s="158"/>
      <c r="FT203" s="158"/>
      <c r="FU203" s="158"/>
      <c r="FV203" s="158"/>
      <c r="FW203" s="158"/>
      <c r="FX203" s="158"/>
      <c r="FY203" s="158"/>
      <c r="FZ203" s="158"/>
      <c r="GA203" s="158"/>
      <c r="GB203" s="158"/>
      <c r="GC203" s="158"/>
      <c r="GD203" s="158"/>
      <c r="GE203" s="158"/>
      <c r="GF203" s="158"/>
      <c r="GG203" s="158"/>
      <c r="GH203" s="158"/>
      <c r="GI203" s="158"/>
      <c r="GJ203" s="158"/>
      <c r="GK203" s="158"/>
      <c r="GL203" s="158"/>
      <c r="GM203" s="158"/>
      <c r="GN203" s="158"/>
      <c r="GO203" s="158"/>
      <c r="GP203" s="158"/>
      <c r="GQ203" s="158"/>
      <c r="GR203" s="158"/>
      <c r="GS203" s="158"/>
      <c r="GT203" s="158"/>
      <c r="GU203" s="158"/>
      <c r="GV203" s="158"/>
      <c r="GW203" s="158"/>
      <c r="GX203" s="158"/>
      <c r="GY203" s="158"/>
      <c r="GZ203" s="158"/>
      <c r="HA203" s="158"/>
      <c r="HB203" s="158"/>
      <c r="HC203" s="158"/>
      <c r="HD203" s="158"/>
      <c r="HE203" s="158"/>
      <c r="HF203" s="158"/>
      <c r="HG203" s="158"/>
      <c r="HH203" s="158"/>
      <c r="HI203" s="158"/>
      <c r="HJ203" s="158"/>
      <c r="HK203" s="158"/>
      <c r="HL203" s="158"/>
      <c r="HM203" s="158"/>
      <c r="HN203" s="158"/>
      <c r="HO203" s="158"/>
      <c r="HP203" s="158"/>
      <c r="HQ203" s="158"/>
      <c r="HR203" s="158"/>
      <c r="HS203" s="158"/>
      <c r="HT203" s="158"/>
      <c r="HU203" s="158"/>
      <c r="HV203" s="158"/>
      <c r="HW203" s="158"/>
      <c r="HX203" s="158"/>
      <c r="HY203" s="158"/>
      <c r="HZ203" s="158"/>
      <c r="IA203" s="158"/>
      <c r="IB203" s="158"/>
    </row>
    <row r="204" spans="22:236" x14ac:dyDescent="0.25">
      <c r="V204" s="109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58"/>
      <c r="CU204" s="158"/>
      <c r="CV204" s="158"/>
      <c r="CW204" s="158"/>
      <c r="CX204" s="158"/>
      <c r="CY204" s="158"/>
      <c r="CZ204" s="158"/>
      <c r="DA204" s="158"/>
      <c r="DB204" s="158"/>
      <c r="DC204" s="158"/>
      <c r="DD204" s="158"/>
      <c r="DE204" s="158"/>
      <c r="DF204" s="158"/>
      <c r="DG204" s="158"/>
      <c r="DH204" s="158"/>
      <c r="DI204" s="158"/>
      <c r="DJ204" s="158"/>
      <c r="DK204" s="158"/>
      <c r="DL204" s="158"/>
      <c r="DM204" s="158"/>
      <c r="DN204" s="158"/>
      <c r="DO204" s="158"/>
      <c r="DP204" s="158"/>
      <c r="DQ204" s="158"/>
      <c r="DR204" s="158"/>
      <c r="DS204" s="158"/>
      <c r="DT204" s="158"/>
      <c r="DU204" s="158"/>
      <c r="DV204" s="158"/>
      <c r="DW204" s="158"/>
      <c r="DX204" s="158"/>
      <c r="DY204" s="158"/>
      <c r="DZ204" s="158"/>
      <c r="EA204" s="158"/>
      <c r="EB204" s="158"/>
      <c r="EC204" s="158"/>
      <c r="ED204" s="158"/>
      <c r="EE204" s="158"/>
      <c r="EF204" s="158"/>
      <c r="EG204" s="158"/>
      <c r="EH204" s="158"/>
      <c r="EI204" s="158"/>
      <c r="EJ204" s="158"/>
      <c r="EK204" s="158"/>
      <c r="EL204" s="158"/>
      <c r="EM204" s="158"/>
      <c r="EN204" s="158"/>
      <c r="EO204" s="158"/>
      <c r="EP204" s="158"/>
      <c r="EQ204" s="158"/>
      <c r="ER204" s="158"/>
      <c r="ES204" s="158"/>
      <c r="ET204" s="158"/>
      <c r="EU204" s="158"/>
      <c r="EV204" s="158"/>
      <c r="EW204" s="158"/>
      <c r="EX204" s="158"/>
      <c r="EY204" s="158"/>
      <c r="EZ204" s="158"/>
      <c r="FA204" s="158"/>
      <c r="FB204" s="158"/>
      <c r="FC204" s="158"/>
      <c r="FD204" s="158"/>
      <c r="FE204" s="158"/>
      <c r="FF204" s="158"/>
      <c r="FG204" s="158"/>
      <c r="FH204" s="158"/>
      <c r="FI204" s="158"/>
      <c r="FJ204" s="158"/>
      <c r="FK204" s="158"/>
      <c r="FL204" s="158"/>
      <c r="FM204" s="158"/>
      <c r="FN204" s="158"/>
      <c r="FO204" s="158"/>
      <c r="FP204" s="158"/>
      <c r="FQ204" s="158"/>
      <c r="FR204" s="158"/>
      <c r="FS204" s="158"/>
      <c r="FT204" s="158"/>
      <c r="FU204" s="158"/>
      <c r="FV204" s="158"/>
      <c r="FW204" s="158"/>
      <c r="FX204" s="158"/>
      <c r="FY204" s="158"/>
      <c r="FZ204" s="158"/>
      <c r="GA204" s="158"/>
      <c r="GB204" s="158"/>
      <c r="GC204" s="158"/>
      <c r="GD204" s="158"/>
      <c r="GE204" s="158"/>
      <c r="GF204" s="158"/>
      <c r="GG204" s="158"/>
      <c r="GH204" s="158"/>
      <c r="GI204" s="158"/>
      <c r="GJ204" s="158"/>
      <c r="GK204" s="158"/>
      <c r="GL204" s="158"/>
      <c r="GM204" s="158"/>
      <c r="GN204" s="158"/>
      <c r="GO204" s="158"/>
      <c r="GP204" s="158"/>
      <c r="GQ204" s="158"/>
      <c r="GR204" s="158"/>
      <c r="GS204" s="158"/>
      <c r="GT204" s="158"/>
      <c r="GU204" s="158"/>
      <c r="GV204" s="158"/>
      <c r="GW204" s="158"/>
      <c r="GX204" s="158"/>
      <c r="GY204" s="158"/>
      <c r="GZ204" s="158"/>
      <c r="HA204" s="158"/>
      <c r="HB204" s="158"/>
      <c r="HC204" s="158"/>
      <c r="HD204" s="158"/>
      <c r="HE204" s="158"/>
      <c r="HF204" s="158"/>
      <c r="HG204" s="158"/>
      <c r="HH204" s="158"/>
      <c r="HI204" s="158"/>
      <c r="HJ204" s="158"/>
      <c r="HK204" s="158"/>
      <c r="HL204" s="158"/>
      <c r="HM204" s="158"/>
      <c r="HN204" s="158"/>
      <c r="HO204" s="158"/>
      <c r="HP204" s="158"/>
      <c r="HQ204" s="158"/>
      <c r="HR204" s="158"/>
      <c r="HS204" s="158"/>
      <c r="HT204" s="158"/>
      <c r="HU204" s="158"/>
      <c r="HV204" s="158"/>
      <c r="HW204" s="158"/>
      <c r="HX204" s="158"/>
      <c r="HY204" s="158"/>
      <c r="HZ204" s="158"/>
      <c r="IA204" s="158"/>
      <c r="IB204" s="158"/>
    </row>
    <row r="205" spans="22:236" x14ac:dyDescent="0.25">
      <c r="V205" s="109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58"/>
      <c r="CU205" s="158"/>
      <c r="CV205" s="158"/>
      <c r="CW205" s="158"/>
      <c r="CX205" s="158"/>
      <c r="CY205" s="158"/>
      <c r="CZ205" s="158"/>
      <c r="DA205" s="158"/>
      <c r="DB205" s="158"/>
      <c r="DC205" s="158"/>
      <c r="DD205" s="158"/>
      <c r="DE205" s="158"/>
      <c r="DF205" s="158"/>
      <c r="DG205" s="158"/>
      <c r="DH205" s="158"/>
      <c r="DI205" s="158"/>
      <c r="DJ205" s="158"/>
      <c r="DK205" s="158"/>
      <c r="DL205" s="158"/>
      <c r="DM205" s="158"/>
      <c r="DN205" s="158"/>
      <c r="DO205" s="158"/>
      <c r="DP205" s="158"/>
      <c r="DQ205" s="158"/>
      <c r="DR205" s="158"/>
      <c r="DS205" s="158"/>
      <c r="DT205" s="158"/>
      <c r="DU205" s="158"/>
      <c r="DV205" s="158"/>
      <c r="DW205" s="158"/>
      <c r="DX205" s="158"/>
      <c r="DY205" s="158"/>
      <c r="DZ205" s="158"/>
      <c r="EA205" s="158"/>
      <c r="EB205" s="158"/>
      <c r="EC205" s="158"/>
      <c r="ED205" s="158"/>
      <c r="EE205" s="158"/>
      <c r="EF205" s="158"/>
      <c r="EG205" s="158"/>
      <c r="EH205" s="158"/>
      <c r="EI205" s="158"/>
      <c r="EJ205" s="158"/>
      <c r="EK205" s="158"/>
      <c r="EL205" s="158"/>
      <c r="EM205" s="158"/>
      <c r="EN205" s="158"/>
      <c r="EO205" s="158"/>
      <c r="EP205" s="158"/>
      <c r="EQ205" s="158"/>
      <c r="ER205" s="158"/>
      <c r="ES205" s="158"/>
      <c r="ET205" s="158"/>
      <c r="EU205" s="158"/>
      <c r="EV205" s="158"/>
      <c r="EW205" s="158"/>
      <c r="EX205" s="158"/>
      <c r="EY205" s="158"/>
      <c r="EZ205" s="158"/>
      <c r="FA205" s="158"/>
      <c r="FB205" s="158"/>
      <c r="FC205" s="158"/>
      <c r="FD205" s="158"/>
      <c r="FE205" s="158"/>
      <c r="FF205" s="158"/>
      <c r="FG205" s="158"/>
      <c r="FH205" s="158"/>
      <c r="FI205" s="158"/>
      <c r="FJ205" s="158"/>
      <c r="FK205" s="158"/>
      <c r="FL205" s="158"/>
      <c r="FM205" s="158"/>
      <c r="FN205" s="158"/>
      <c r="FO205" s="158"/>
      <c r="FP205" s="158"/>
      <c r="FQ205" s="158"/>
      <c r="FR205" s="158"/>
      <c r="FS205" s="158"/>
      <c r="FT205" s="158"/>
      <c r="FU205" s="158"/>
      <c r="FV205" s="158"/>
      <c r="FW205" s="158"/>
      <c r="FX205" s="158"/>
      <c r="FY205" s="158"/>
      <c r="FZ205" s="158"/>
      <c r="GA205" s="158"/>
      <c r="GB205" s="158"/>
      <c r="GC205" s="158"/>
      <c r="GD205" s="158"/>
      <c r="GE205" s="158"/>
      <c r="GF205" s="158"/>
      <c r="GG205" s="158"/>
      <c r="GH205" s="158"/>
      <c r="GI205" s="158"/>
      <c r="GJ205" s="158"/>
      <c r="GK205" s="158"/>
      <c r="GL205" s="158"/>
      <c r="GM205" s="158"/>
      <c r="GN205" s="158"/>
      <c r="GO205" s="158"/>
      <c r="GP205" s="158"/>
      <c r="GQ205" s="158"/>
      <c r="GR205" s="158"/>
      <c r="GS205" s="158"/>
      <c r="GT205" s="158"/>
      <c r="GU205" s="158"/>
      <c r="GV205" s="158"/>
      <c r="GW205" s="158"/>
      <c r="GX205" s="158"/>
      <c r="GY205" s="158"/>
      <c r="GZ205" s="158"/>
      <c r="HA205" s="158"/>
      <c r="HB205" s="158"/>
      <c r="HC205" s="158"/>
      <c r="HD205" s="158"/>
      <c r="HE205" s="158"/>
      <c r="HF205" s="158"/>
      <c r="HG205" s="158"/>
      <c r="HH205" s="158"/>
      <c r="HI205" s="158"/>
      <c r="HJ205" s="158"/>
      <c r="HK205" s="158"/>
      <c r="HL205" s="158"/>
      <c r="HM205" s="158"/>
      <c r="HN205" s="158"/>
      <c r="HO205" s="158"/>
      <c r="HP205" s="158"/>
      <c r="HQ205" s="158"/>
      <c r="HR205" s="158"/>
      <c r="HS205" s="158"/>
      <c r="HT205" s="158"/>
      <c r="HU205" s="158"/>
      <c r="HV205" s="158"/>
      <c r="HW205" s="158"/>
      <c r="HX205" s="158"/>
      <c r="HY205" s="158"/>
      <c r="HZ205" s="158"/>
      <c r="IA205" s="158"/>
      <c r="IB205" s="158"/>
    </row>
    <row r="206" spans="22:236" x14ac:dyDescent="0.25">
      <c r="V206" s="109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58"/>
      <c r="CU206" s="158"/>
      <c r="CV206" s="158"/>
      <c r="CW206" s="158"/>
      <c r="CX206" s="158"/>
      <c r="CY206" s="158"/>
      <c r="CZ206" s="158"/>
      <c r="DA206" s="158"/>
      <c r="DB206" s="158"/>
      <c r="DC206" s="158"/>
      <c r="DD206" s="158"/>
      <c r="DE206" s="158"/>
      <c r="DF206" s="158"/>
      <c r="DG206" s="158"/>
      <c r="DH206" s="158"/>
      <c r="DI206" s="158"/>
      <c r="DJ206" s="158"/>
      <c r="DK206" s="158"/>
      <c r="DL206" s="158"/>
      <c r="DM206" s="158"/>
      <c r="DN206" s="158"/>
      <c r="DO206" s="158"/>
      <c r="DP206" s="158"/>
      <c r="DQ206" s="158"/>
      <c r="DR206" s="158"/>
      <c r="DS206" s="158"/>
      <c r="DT206" s="158"/>
      <c r="DU206" s="158"/>
      <c r="DV206" s="158"/>
      <c r="DW206" s="158"/>
      <c r="DX206" s="158"/>
      <c r="DY206" s="158"/>
      <c r="DZ206" s="158"/>
      <c r="EA206" s="158"/>
      <c r="EB206" s="158"/>
      <c r="EC206" s="158"/>
      <c r="ED206" s="158"/>
      <c r="EE206" s="158"/>
      <c r="EF206" s="158"/>
      <c r="EG206" s="158"/>
      <c r="EH206" s="158"/>
      <c r="EI206" s="158"/>
      <c r="EJ206" s="158"/>
      <c r="EK206" s="158"/>
      <c r="EL206" s="158"/>
      <c r="EM206" s="158"/>
      <c r="EN206" s="158"/>
      <c r="EO206" s="158"/>
      <c r="EP206" s="158"/>
      <c r="EQ206" s="158"/>
      <c r="ER206" s="158"/>
      <c r="ES206" s="158"/>
      <c r="ET206" s="158"/>
      <c r="EU206" s="158"/>
      <c r="EV206" s="158"/>
      <c r="EW206" s="158"/>
      <c r="EX206" s="158"/>
      <c r="EY206" s="158"/>
      <c r="EZ206" s="158"/>
      <c r="FA206" s="158"/>
      <c r="FB206" s="158"/>
      <c r="FC206" s="158"/>
      <c r="FD206" s="158"/>
      <c r="FE206" s="158"/>
      <c r="FF206" s="158"/>
      <c r="FG206" s="158"/>
      <c r="FH206" s="158"/>
      <c r="FI206" s="158"/>
      <c r="FJ206" s="158"/>
      <c r="FK206" s="158"/>
      <c r="FL206" s="158"/>
      <c r="FM206" s="158"/>
      <c r="FN206" s="158"/>
      <c r="FO206" s="158"/>
      <c r="FP206" s="158"/>
      <c r="FQ206" s="158"/>
      <c r="FR206" s="158"/>
      <c r="FS206" s="158"/>
      <c r="FT206" s="158"/>
      <c r="FU206" s="158"/>
      <c r="FV206" s="158"/>
      <c r="FW206" s="158"/>
      <c r="FX206" s="158"/>
      <c r="FY206" s="158"/>
      <c r="FZ206" s="158"/>
      <c r="GA206" s="158"/>
      <c r="GB206" s="158"/>
      <c r="GC206" s="158"/>
      <c r="GD206" s="158"/>
      <c r="GE206" s="158"/>
      <c r="GF206" s="158"/>
      <c r="GG206" s="158"/>
      <c r="GH206" s="158"/>
      <c r="GI206" s="158"/>
      <c r="GJ206" s="158"/>
      <c r="GK206" s="158"/>
      <c r="GL206" s="158"/>
      <c r="GM206" s="158"/>
      <c r="GN206" s="158"/>
      <c r="GO206" s="158"/>
      <c r="GP206" s="158"/>
      <c r="GQ206" s="158"/>
      <c r="GR206" s="158"/>
      <c r="GS206" s="158"/>
      <c r="GT206" s="158"/>
      <c r="GU206" s="158"/>
      <c r="GV206" s="158"/>
      <c r="GW206" s="158"/>
      <c r="GX206" s="158"/>
      <c r="GY206" s="158"/>
      <c r="GZ206" s="158"/>
      <c r="HA206" s="158"/>
      <c r="HB206" s="158"/>
      <c r="HC206" s="158"/>
      <c r="HD206" s="158"/>
      <c r="HE206" s="158"/>
      <c r="HF206" s="158"/>
      <c r="HG206" s="158"/>
      <c r="HH206" s="158"/>
      <c r="HI206" s="158"/>
      <c r="HJ206" s="158"/>
      <c r="HK206" s="158"/>
      <c r="HL206" s="158"/>
      <c r="HM206" s="158"/>
      <c r="HN206" s="158"/>
      <c r="HO206" s="158"/>
      <c r="HP206" s="158"/>
      <c r="HQ206" s="158"/>
      <c r="HR206" s="158"/>
      <c r="HS206" s="158"/>
      <c r="HT206" s="158"/>
      <c r="HU206" s="158"/>
      <c r="HV206" s="158"/>
      <c r="HW206" s="158"/>
      <c r="HX206" s="158"/>
      <c r="HY206" s="158"/>
      <c r="HZ206" s="158"/>
      <c r="IA206" s="158"/>
      <c r="IB206" s="158"/>
    </row>
    <row r="207" spans="22:236" x14ac:dyDescent="0.25">
      <c r="V207" s="109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58"/>
      <c r="CU207" s="158"/>
      <c r="CV207" s="158"/>
      <c r="CW207" s="158"/>
      <c r="CX207" s="158"/>
      <c r="CY207" s="158"/>
      <c r="CZ207" s="158"/>
      <c r="DA207" s="158"/>
      <c r="DB207" s="158"/>
      <c r="DC207" s="158"/>
      <c r="DD207" s="158"/>
      <c r="DE207" s="158"/>
      <c r="DF207" s="158"/>
      <c r="DG207" s="158"/>
      <c r="DH207" s="158"/>
      <c r="DI207" s="158"/>
      <c r="DJ207" s="158"/>
      <c r="DK207" s="158"/>
      <c r="DL207" s="158"/>
      <c r="DM207" s="158"/>
      <c r="DN207" s="158"/>
      <c r="DO207" s="158"/>
      <c r="DP207" s="158"/>
      <c r="DQ207" s="158"/>
      <c r="DR207" s="158"/>
      <c r="DS207" s="158"/>
      <c r="DT207" s="158"/>
      <c r="DU207" s="158"/>
      <c r="DV207" s="158"/>
      <c r="DW207" s="158"/>
      <c r="DX207" s="158"/>
      <c r="DY207" s="158"/>
      <c r="DZ207" s="158"/>
      <c r="EA207" s="158"/>
      <c r="EB207" s="158"/>
      <c r="EC207" s="158"/>
      <c r="ED207" s="158"/>
      <c r="EE207" s="158"/>
      <c r="EF207" s="158"/>
      <c r="EG207" s="158"/>
      <c r="EH207" s="158"/>
      <c r="EI207" s="158"/>
      <c r="EJ207" s="158"/>
      <c r="EK207" s="158"/>
      <c r="EL207" s="158"/>
      <c r="EM207" s="158"/>
      <c r="EN207" s="158"/>
      <c r="EO207" s="158"/>
      <c r="EP207" s="158"/>
      <c r="EQ207" s="158"/>
      <c r="ER207" s="158"/>
      <c r="ES207" s="158"/>
      <c r="ET207" s="158"/>
      <c r="EU207" s="158"/>
      <c r="EV207" s="158"/>
      <c r="EW207" s="158"/>
      <c r="EX207" s="158"/>
      <c r="EY207" s="158"/>
      <c r="EZ207" s="158"/>
      <c r="FA207" s="158"/>
      <c r="FB207" s="158"/>
      <c r="FC207" s="158"/>
      <c r="FD207" s="158"/>
      <c r="FE207" s="158"/>
      <c r="FF207" s="158"/>
      <c r="FG207" s="158"/>
      <c r="FH207" s="158"/>
      <c r="FI207" s="158"/>
      <c r="FJ207" s="158"/>
      <c r="FK207" s="158"/>
      <c r="FL207" s="158"/>
      <c r="FM207" s="158"/>
      <c r="FN207" s="158"/>
      <c r="FO207" s="158"/>
      <c r="FP207" s="158"/>
      <c r="FQ207" s="158"/>
      <c r="FR207" s="158"/>
      <c r="FS207" s="158"/>
      <c r="FT207" s="158"/>
      <c r="FU207" s="158"/>
      <c r="FV207" s="158"/>
      <c r="FW207" s="158"/>
      <c r="FX207" s="158"/>
      <c r="FY207" s="158"/>
      <c r="FZ207" s="158"/>
      <c r="GA207" s="158"/>
      <c r="GB207" s="158"/>
      <c r="GC207" s="158"/>
      <c r="GD207" s="158"/>
      <c r="GE207" s="158"/>
      <c r="GF207" s="158"/>
      <c r="GG207" s="158"/>
      <c r="GH207" s="158"/>
      <c r="GI207" s="158"/>
      <c r="GJ207" s="158"/>
      <c r="GK207" s="158"/>
      <c r="GL207" s="158"/>
      <c r="GM207" s="158"/>
      <c r="GN207" s="158"/>
      <c r="GO207" s="158"/>
      <c r="GP207" s="158"/>
      <c r="GQ207" s="158"/>
      <c r="GR207" s="158"/>
      <c r="GS207" s="158"/>
      <c r="GT207" s="158"/>
      <c r="GU207" s="158"/>
      <c r="GV207" s="158"/>
      <c r="GW207" s="158"/>
      <c r="GX207" s="158"/>
      <c r="GY207" s="158"/>
      <c r="GZ207" s="158"/>
      <c r="HA207" s="158"/>
      <c r="HB207" s="158"/>
      <c r="HC207" s="158"/>
      <c r="HD207" s="158"/>
      <c r="HE207" s="158"/>
      <c r="HF207" s="158"/>
      <c r="HG207" s="158"/>
      <c r="HH207" s="158"/>
      <c r="HI207" s="158"/>
      <c r="HJ207" s="158"/>
      <c r="HK207" s="158"/>
      <c r="HL207" s="158"/>
      <c r="HM207" s="158"/>
      <c r="HN207" s="158"/>
      <c r="HO207" s="158"/>
      <c r="HP207" s="158"/>
      <c r="HQ207" s="158"/>
      <c r="HR207" s="158"/>
      <c r="HS207" s="158"/>
      <c r="HT207" s="158"/>
      <c r="HU207" s="158"/>
      <c r="HV207" s="158"/>
      <c r="HW207" s="158"/>
      <c r="HX207" s="158"/>
      <c r="HY207" s="158"/>
      <c r="HZ207" s="158"/>
      <c r="IA207" s="158"/>
      <c r="IB207" s="158"/>
    </row>
    <row r="208" spans="22:236" x14ac:dyDescent="0.25">
      <c r="V208" s="109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58"/>
      <c r="CU208" s="158"/>
      <c r="CV208" s="158"/>
      <c r="CW208" s="158"/>
      <c r="CX208" s="158"/>
      <c r="CY208" s="158"/>
      <c r="CZ208" s="158"/>
      <c r="DA208" s="158"/>
      <c r="DB208" s="158"/>
      <c r="DC208" s="158"/>
      <c r="DD208" s="158"/>
      <c r="DE208" s="158"/>
      <c r="DF208" s="158"/>
      <c r="DG208" s="158"/>
      <c r="DH208" s="158"/>
      <c r="DI208" s="158"/>
      <c r="DJ208" s="158"/>
      <c r="DK208" s="158"/>
      <c r="DL208" s="158"/>
      <c r="DM208" s="158"/>
      <c r="DN208" s="158"/>
      <c r="DO208" s="158"/>
      <c r="DP208" s="158"/>
      <c r="DQ208" s="158"/>
      <c r="DR208" s="158"/>
      <c r="DS208" s="158"/>
      <c r="DT208" s="158"/>
      <c r="DU208" s="158"/>
      <c r="DV208" s="158"/>
      <c r="DW208" s="158"/>
      <c r="DX208" s="158"/>
      <c r="DY208" s="158"/>
      <c r="DZ208" s="158"/>
      <c r="EA208" s="158"/>
      <c r="EB208" s="158"/>
      <c r="EC208" s="158"/>
      <c r="ED208" s="158"/>
      <c r="EE208" s="158"/>
      <c r="EF208" s="158"/>
      <c r="EG208" s="158"/>
      <c r="EH208" s="158"/>
      <c r="EI208" s="158"/>
      <c r="EJ208" s="158"/>
      <c r="EK208" s="158"/>
      <c r="EL208" s="158"/>
      <c r="EM208" s="158"/>
      <c r="EN208" s="158"/>
      <c r="EO208" s="158"/>
      <c r="EP208" s="158"/>
      <c r="EQ208" s="158"/>
      <c r="ER208" s="158"/>
      <c r="ES208" s="158"/>
      <c r="ET208" s="158"/>
      <c r="EU208" s="158"/>
      <c r="EV208" s="158"/>
      <c r="EW208" s="158"/>
      <c r="EX208" s="158"/>
      <c r="EY208" s="158"/>
      <c r="EZ208" s="158"/>
      <c r="FA208" s="158"/>
      <c r="FB208" s="158"/>
      <c r="FC208" s="158"/>
      <c r="FD208" s="158"/>
      <c r="FE208" s="158"/>
      <c r="FF208" s="158"/>
      <c r="FG208" s="158"/>
      <c r="FH208" s="158"/>
      <c r="FI208" s="158"/>
      <c r="FJ208" s="158"/>
      <c r="FK208" s="158"/>
      <c r="FL208" s="158"/>
      <c r="FM208" s="158"/>
      <c r="FN208" s="158"/>
      <c r="FO208" s="158"/>
      <c r="FP208" s="158"/>
      <c r="FQ208" s="158"/>
      <c r="FR208" s="158"/>
      <c r="FS208" s="158"/>
      <c r="FT208" s="158"/>
      <c r="FU208" s="158"/>
      <c r="FV208" s="158"/>
      <c r="FW208" s="158"/>
      <c r="FX208" s="158"/>
      <c r="FY208" s="158"/>
      <c r="FZ208" s="158"/>
      <c r="GA208" s="158"/>
      <c r="GB208" s="158"/>
      <c r="GC208" s="158"/>
      <c r="GD208" s="158"/>
      <c r="GE208" s="158"/>
      <c r="GF208" s="158"/>
      <c r="GG208" s="158"/>
      <c r="GH208" s="158"/>
      <c r="GI208" s="158"/>
      <c r="GJ208" s="158"/>
      <c r="GK208" s="158"/>
      <c r="GL208" s="158"/>
      <c r="GM208" s="158"/>
      <c r="GN208" s="158"/>
      <c r="GO208" s="158"/>
      <c r="GP208" s="158"/>
      <c r="GQ208" s="158"/>
      <c r="GR208" s="158"/>
      <c r="GS208" s="158"/>
      <c r="GT208" s="158"/>
      <c r="GU208" s="158"/>
      <c r="GV208" s="158"/>
      <c r="GW208" s="158"/>
      <c r="GX208" s="158"/>
      <c r="GY208" s="158"/>
      <c r="GZ208" s="158"/>
      <c r="HA208" s="158"/>
      <c r="HB208" s="158"/>
      <c r="HC208" s="158"/>
      <c r="HD208" s="158"/>
      <c r="HE208" s="158"/>
      <c r="HF208" s="158"/>
      <c r="HG208" s="158"/>
      <c r="HH208" s="158"/>
      <c r="HI208" s="158"/>
      <c r="HJ208" s="158"/>
      <c r="HK208" s="158"/>
      <c r="HL208" s="158"/>
      <c r="HM208" s="158"/>
      <c r="HN208" s="158"/>
      <c r="HO208" s="158"/>
      <c r="HP208" s="158"/>
      <c r="HQ208" s="158"/>
      <c r="HR208" s="158"/>
      <c r="HS208" s="158"/>
      <c r="HT208" s="158"/>
      <c r="HU208" s="158"/>
      <c r="HV208" s="158"/>
      <c r="HW208" s="158"/>
      <c r="HX208" s="158"/>
      <c r="HY208" s="158"/>
      <c r="HZ208" s="158"/>
      <c r="IA208" s="158"/>
      <c r="IB208" s="158"/>
    </row>
    <row r="209" spans="22:236" x14ac:dyDescent="0.25">
      <c r="V209" s="109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58"/>
      <c r="CU209" s="158"/>
      <c r="CV209" s="158"/>
      <c r="CW209" s="158"/>
      <c r="CX209" s="158"/>
      <c r="CY209" s="158"/>
      <c r="CZ209" s="158"/>
      <c r="DA209" s="158"/>
      <c r="DB209" s="158"/>
      <c r="DC209" s="158"/>
      <c r="DD209" s="158"/>
      <c r="DE209" s="158"/>
      <c r="DF209" s="158"/>
      <c r="DG209" s="158"/>
      <c r="DH209" s="158"/>
      <c r="DI209" s="158"/>
      <c r="DJ209" s="158"/>
      <c r="DK209" s="158"/>
      <c r="DL209" s="158"/>
      <c r="DM209" s="158"/>
      <c r="DN209" s="158"/>
      <c r="DO209" s="158"/>
      <c r="DP209" s="158"/>
      <c r="DQ209" s="158"/>
      <c r="DR209" s="158"/>
      <c r="DS209" s="158"/>
      <c r="DT209" s="158"/>
      <c r="DU209" s="158"/>
      <c r="DV209" s="158"/>
      <c r="DW209" s="158"/>
      <c r="DX209" s="158"/>
      <c r="DY209" s="158"/>
      <c r="DZ209" s="158"/>
      <c r="EA209" s="158"/>
      <c r="EB209" s="158"/>
      <c r="EC209" s="158"/>
      <c r="ED209" s="158"/>
      <c r="EE209" s="158"/>
      <c r="EF209" s="158"/>
      <c r="EG209" s="158"/>
      <c r="EH209" s="158"/>
      <c r="EI209" s="158"/>
      <c r="EJ209" s="158"/>
      <c r="EK209" s="158"/>
      <c r="EL209" s="158"/>
      <c r="EM209" s="158"/>
      <c r="EN209" s="158"/>
      <c r="EO209" s="158"/>
      <c r="EP209" s="158"/>
      <c r="EQ209" s="158"/>
      <c r="ER209" s="158"/>
      <c r="ES209" s="158"/>
      <c r="ET209" s="158"/>
      <c r="EU209" s="158"/>
      <c r="EV209" s="158"/>
      <c r="EW209" s="158"/>
      <c r="EX209" s="158"/>
      <c r="EY209" s="158"/>
      <c r="EZ209" s="158"/>
      <c r="FA209" s="158"/>
      <c r="FB209" s="158"/>
      <c r="FC209" s="158"/>
      <c r="FD209" s="158"/>
      <c r="FE209" s="158"/>
      <c r="FF209" s="158"/>
      <c r="FG209" s="158"/>
      <c r="FH209" s="158"/>
      <c r="FI209" s="158"/>
      <c r="FJ209" s="158"/>
      <c r="FK209" s="158"/>
      <c r="FL209" s="158"/>
      <c r="FM209" s="158"/>
      <c r="FN209" s="158"/>
      <c r="FO209" s="158"/>
      <c r="FP209" s="158"/>
      <c r="FQ209" s="158"/>
      <c r="FR209" s="158"/>
      <c r="FS209" s="158"/>
      <c r="FT209" s="158"/>
      <c r="FU209" s="158"/>
      <c r="FV209" s="158"/>
      <c r="FW209" s="158"/>
      <c r="FX209" s="158"/>
      <c r="FY209" s="158"/>
      <c r="FZ209" s="158"/>
      <c r="GA209" s="158"/>
      <c r="GB209" s="158"/>
      <c r="GC209" s="158"/>
      <c r="GD209" s="158"/>
      <c r="GE209" s="158"/>
      <c r="GF209" s="158"/>
      <c r="GG209" s="158"/>
      <c r="GH209" s="158"/>
      <c r="GI209" s="158"/>
      <c r="GJ209" s="158"/>
      <c r="GK209" s="158"/>
      <c r="GL209" s="158"/>
      <c r="GM209" s="158"/>
      <c r="GN209" s="158"/>
      <c r="GO209" s="158"/>
      <c r="GP209" s="158"/>
      <c r="GQ209" s="158"/>
      <c r="GR209" s="158"/>
      <c r="GS209" s="158"/>
      <c r="GT209" s="158"/>
      <c r="GU209" s="158"/>
      <c r="GV209" s="158"/>
      <c r="GW209" s="158"/>
      <c r="GX209" s="158"/>
      <c r="GY209" s="158"/>
      <c r="GZ209" s="158"/>
      <c r="HA209" s="158"/>
      <c r="HB209" s="158"/>
      <c r="HC209" s="158"/>
      <c r="HD209" s="158"/>
      <c r="HE209" s="158"/>
      <c r="HF209" s="158"/>
      <c r="HG209" s="158"/>
      <c r="HH209" s="158"/>
      <c r="HI209" s="158"/>
      <c r="HJ209" s="158"/>
      <c r="HK209" s="158"/>
      <c r="HL209" s="158"/>
      <c r="HM209" s="158"/>
      <c r="HN209" s="158"/>
      <c r="HO209" s="158"/>
      <c r="HP209" s="158"/>
      <c r="HQ209" s="158"/>
      <c r="HR209" s="158"/>
      <c r="HS209" s="158"/>
      <c r="HT209" s="158"/>
      <c r="HU209" s="158"/>
      <c r="HV209" s="158"/>
      <c r="HW209" s="158"/>
      <c r="HX209" s="158"/>
      <c r="HY209" s="158"/>
      <c r="HZ209" s="158"/>
      <c r="IA209" s="158"/>
      <c r="IB209" s="158"/>
    </row>
    <row r="210" spans="22:236" x14ac:dyDescent="0.25">
      <c r="V210" s="109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58"/>
      <c r="CU210" s="158"/>
      <c r="CV210" s="158"/>
      <c r="CW210" s="158"/>
      <c r="CX210" s="158"/>
      <c r="CY210" s="158"/>
      <c r="CZ210" s="158"/>
      <c r="DA210" s="158"/>
      <c r="DB210" s="158"/>
      <c r="DC210" s="158"/>
      <c r="DD210" s="158"/>
      <c r="DE210" s="158"/>
      <c r="DF210" s="158"/>
      <c r="DG210" s="158"/>
      <c r="DH210" s="158"/>
      <c r="DI210" s="158"/>
      <c r="DJ210" s="158"/>
      <c r="DK210" s="158"/>
      <c r="DL210" s="158"/>
      <c r="DM210" s="158"/>
      <c r="DN210" s="158"/>
      <c r="DO210" s="158"/>
      <c r="DP210" s="158"/>
      <c r="DQ210" s="158"/>
      <c r="DR210" s="158"/>
      <c r="DS210" s="158"/>
      <c r="DT210" s="158"/>
      <c r="DU210" s="158"/>
      <c r="DV210" s="158"/>
      <c r="DW210" s="158"/>
      <c r="DX210" s="158"/>
      <c r="DY210" s="158"/>
      <c r="DZ210" s="158"/>
      <c r="EA210" s="158"/>
      <c r="EB210" s="158"/>
      <c r="EC210" s="158"/>
      <c r="ED210" s="158"/>
      <c r="EE210" s="158"/>
      <c r="EF210" s="158"/>
      <c r="EG210" s="158"/>
      <c r="EH210" s="158"/>
      <c r="EI210" s="158"/>
      <c r="EJ210" s="158"/>
      <c r="EK210" s="158"/>
      <c r="EL210" s="158"/>
      <c r="EM210" s="158"/>
      <c r="EN210" s="158"/>
      <c r="EO210" s="158"/>
      <c r="EP210" s="158"/>
      <c r="EQ210" s="158"/>
      <c r="ER210" s="158"/>
      <c r="ES210" s="158"/>
      <c r="ET210" s="158"/>
      <c r="EU210" s="158"/>
      <c r="EV210" s="158"/>
      <c r="EW210" s="158"/>
      <c r="EX210" s="158"/>
      <c r="EY210" s="158"/>
      <c r="EZ210" s="158"/>
      <c r="FA210" s="158"/>
      <c r="FB210" s="158"/>
      <c r="FC210" s="158"/>
      <c r="FD210" s="158"/>
      <c r="FE210" s="158"/>
      <c r="FF210" s="158"/>
      <c r="FG210" s="158"/>
      <c r="FH210" s="158"/>
      <c r="FI210" s="158"/>
      <c r="FJ210" s="158"/>
      <c r="FK210" s="158"/>
      <c r="FL210" s="158"/>
      <c r="FM210" s="158"/>
      <c r="FN210" s="158"/>
      <c r="FO210" s="158"/>
      <c r="FP210" s="158"/>
      <c r="FQ210" s="158"/>
      <c r="FR210" s="158"/>
      <c r="FS210" s="158"/>
      <c r="FT210" s="158"/>
      <c r="FU210" s="158"/>
      <c r="FV210" s="158"/>
      <c r="FW210" s="158"/>
      <c r="FX210" s="158"/>
      <c r="FY210" s="158"/>
      <c r="FZ210" s="158"/>
      <c r="GA210" s="158"/>
      <c r="GB210" s="158"/>
      <c r="GC210" s="158"/>
      <c r="GD210" s="158"/>
      <c r="GE210" s="158"/>
      <c r="GF210" s="158"/>
      <c r="GG210" s="158"/>
      <c r="GH210" s="158"/>
      <c r="GI210" s="158"/>
      <c r="GJ210" s="158"/>
      <c r="GK210" s="158"/>
      <c r="GL210" s="158"/>
      <c r="GM210" s="158"/>
      <c r="GN210" s="158"/>
      <c r="GO210" s="158"/>
      <c r="GP210" s="158"/>
      <c r="GQ210" s="158"/>
      <c r="GR210" s="158"/>
      <c r="GS210" s="158"/>
      <c r="GT210" s="158"/>
      <c r="GU210" s="158"/>
      <c r="GV210" s="158"/>
      <c r="GW210" s="158"/>
      <c r="GX210" s="158"/>
      <c r="GY210" s="158"/>
      <c r="GZ210" s="158"/>
      <c r="HA210" s="158"/>
      <c r="HB210" s="158"/>
      <c r="HC210" s="158"/>
      <c r="HD210" s="158"/>
      <c r="HE210" s="158"/>
      <c r="HF210" s="158"/>
      <c r="HG210" s="158"/>
      <c r="HH210" s="158"/>
      <c r="HI210" s="158"/>
      <c r="HJ210" s="158"/>
      <c r="HK210" s="158"/>
      <c r="HL210" s="158"/>
      <c r="HM210" s="158"/>
      <c r="HN210" s="158"/>
      <c r="HO210" s="158"/>
      <c r="HP210" s="158"/>
      <c r="HQ210" s="158"/>
      <c r="HR210" s="158"/>
      <c r="HS210" s="158"/>
      <c r="HT210" s="158"/>
      <c r="HU210" s="158"/>
      <c r="HV210" s="158"/>
      <c r="HW210" s="158"/>
      <c r="HX210" s="158"/>
      <c r="HY210" s="158"/>
      <c r="HZ210" s="158"/>
      <c r="IA210" s="158"/>
      <c r="IB210" s="158"/>
    </row>
    <row r="211" spans="22:236" x14ac:dyDescent="0.25">
      <c r="V211" s="109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58"/>
      <c r="CU211" s="158"/>
      <c r="CV211" s="158"/>
      <c r="CW211" s="158"/>
      <c r="CX211" s="158"/>
      <c r="CY211" s="158"/>
      <c r="CZ211" s="158"/>
      <c r="DA211" s="158"/>
      <c r="DB211" s="158"/>
      <c r="DC211" s="158"/>
      <c r="DD211" s="158"/>
      <c r="DE211" s="158"/>
      <c r="DF211" s="158"/>
      <c r="DG211" s="158"/>
      <c r="DH211" s="158"/>
      <c r="DI211" s="158"/>
      <c r="DJ211" s="158"/>
      <c r="DK211" s="158"/>
      <c r="DL211" s="158"/>
      <c r="DM211" s="158"/>
      <c r="DN211" s="158"/>
      <c r="DO211" s="158"/>
      <c r="DP211" s="158"/>
      <c r="DQ211" s="158"/>
      <c r="DR211" s="158"/>
      <c r="DS211" s="158"/>
      <c r="DT211" s="158"/>
      <c r="DU211" s="158"/>
      <c r="DV211" s="158"/>
      <c r="DW211" s="158"/>
      <c r="DX211" s="158"/>
      <c r="DY211" s="158"/>
      <c r="DZ211" s="158"/>
      <c r="EA211" s="158"/>
      <c r="EB211" s="158"/>
      <c r="EC211" s="158"/>
      <c r="ED211" s="158"/>
      <c r="EE211" s="158"/>
      <c r="EF211" s="158"/>
      <c r="EG211" s="158"/>
      <c r="EH211" s="158"/>
      <c r="EI211" s="158"/>
      <c r="EJ211" s="158"/>
      <c r="EK211" s="158"/>
      <c r="EL211" s="158"/>
      <c r="EM211" s="158"/>
      <c r="EN211" s="158"/>
      <c r="EO211" s="158"/>
      <c r="EP211" s="158"/>
      <c r="EQ211" s="158"/>
      <c r="ER211" s="158"/>
      <c r="ES211" s="158"/>
      <c r="ET211" s="158"/>
      <c r="EU211" s="158"/>
      <c r="EV211" s="158"/>
      <c r="EW211" s="158"/>
      <c r="EX211" s="158"/>
      <c r="EY211" s="158"/>
      <c r="EZ211" s="158"/>
      <c r="FA211" s="158"/>
      <c r="FB211" s="158"/>
      <c r="FC211" s="158"/>
      <c r="FD211" s="158"/>
      <c r="FE211" s="158"/>
      <c r="FF211" s="158"/>
      <c r="FG211" s="158"/>
      <c r="FH211" s="158"/>
      <c r="FI211" s="158"/>
      <c r="FJ211" s="158"/>
      <c r="FK211" s="158"/>
      <c r="FL211" s="158"/>
      <c r="FM211" s="158"/>
      <c r="FN211" s="158"/>
      <c r="FO211" s="158"/>
      <c r="FP211" s="158"/>
      <c r="FQ211" s="158"/>
      <c r="FR211" s="158"/>
      <c r="FS211" s="158"/>
      <c r="FT211" s="158"/>
      <c r="FU211" s="158"/>
      <c r="FV211" s="158"/>
      <c r="FW211" s="158"/>
      <c r="FX211" s="158"/>
      <c r="FY211" s="158"/>
      <c r="FZ211" s="158"/>
      <c r="GA211" s="158"/>
      <c r="GB211" s="158"/>
      <c r="GC211" s="158"/>
      <c r="GD211" s="158"/>
      <c r="GE211" s="158"/>
      <c r="GF211" s="158"/>
      <c r="GG211" s="158"/>
      <c r="GH211" s="158"/>
      <c r="GI211" s="158"/>
      <c r="GJ211" s="158"/>
      <c r="GK211" s="158"/>
      <c r="GL211" s="158"/>
      <c r="GM211" s="158"/>
      <c r="GN211" s="158"/>
      <c r="GO211" s="158"/>
      <c r="GP211" s="158"/>
      <c r="GQ211" s="158"/>
      <c r="GR211" s="158"/>
      <c r="GS211" s="158"/>
      <c r="GT211" s="158"/>
      <c r="GU211" s="158"/>
      <c r="GV211" s="158"/>
      <c r="GW211" s="158"/>
      <c r="GX211" s="158"/>
      <c r="GY211" s="158"/>
      <c r="GZ211" s="158"/>
      <c r="HA211" s="158"/>
      <c r="HB211" s="158"/>
      <c r="HC211" s="158"/>
      <c r="HD211" s="158"/>
      <c r="HE211" s="158"/>
      <c r="HF211" s="158"/>
      <c r="HG211" s="158"/>
      <c r="HH211" s="158"/>
      <c r="HI211" s="158"/>
      <c r="HJ211" s="158"/>
      <c r="HK211" s="158"/>
      <c r="HL211" s="158"/>
      <c r="HM211" s="158"/>
      <c r="HN211" s="158"/>
      <c r="HO211" s="158"/>
      <c r="HP211" s="158"/>
      <c r="HQ211" s="158"/>
      <c r="HR211" s="158"/>
      <c r="HS211" s="158"/>
      <c r="HT211" s="158"/>
      <c r="HU211" s="158"/>
      <c r="HV211" s="158"/>
      <c r="HW211" s="158"/>
      <c r="HX211" s="158"/>
      <c r="HY211" s="158"/>
      <c r="HZ211" s="158"/>
      <c r="IA211" s="158"/>
      <c r="IB211" s="158"/>
    </row>
    <row r="212" spans="22:236" x14ac:dyDescent="0.25">
      <c r="V212" s="109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58"/>
      <c r="CU212" s="158"/>
      <c r="CV212" s="158"/>
      <c r="CW212" s="158"/>
      <c r="CX212" s="158"/>
      <c r="CY212" s="158"/>
      <c r="CZ212" s="158"/>
      <c r="DA212" s="158"/>
      <c r="DB212" s="158"/>
      <c r="DC212" s="158"/>
      <c r="DD212" s="158"/>
      <c r="DE212" s="158"/>
      <c r="DF212" s="158"/>
      <c r="DG212" s="158"/>
      <c r="DH212" s="158"/>
      <c r="DI212" s="158"/>
      <c r="DJ212" s="158"/>
      <c r="DK212" s="158"/>
      <c r="DL212" s="158"/>
      <c r="DM212" s="158"/>
      <c r="DN212" s="158"/>
      <c r="DO212" s="158"/>
      <c r="DP212" s="158"/>
      <c r="DQ212" s="158"/>
      <c r="DR212" s="158"/>
      <c r="DS212" s="158"/>
      <c r="DT212" s="158"/>
      <c r="DU212" s="158"/>
      <c r="DV212" s="158"/>
      <c r="DW212" s="158"/>
      <c r="DX212" s="158"/>
      <c r="DY212" s="158"/>
      <c r="DZ212" s="158"/>
      <c r="EA212" s="158"/>
      <c r="EB212" s="158"/>
      <c r="EC212" s="158"/>
      <c r="ED212" s="158"/>
      <c r="EE212" s="158"/>
      <c r="EF212" s="158"/>
      <c r="EG212" s="158"/>
      <c r="EH212" s="158"/>
      <c r="EI212" s="158"/>
      <c r="EJ212" s="158"/>
      <c r="EK212" s="158"/>
      <c r="EL212" s="158"/>
      <c r="EM212" s="158"/>
      <c r="EN212" s="158"/>
      <c r="EO212" s="158"/>
      <c r="EP212" s="158"/>
      <c r="EQ212" s="158"/>
      <c r="ER212" s="158"/>
      <c r="ES212" s="158"/>
      <c r="ET212" s="158"/>
      <c r="EU212" s="158"/>
      <c r="EV212" s="158"/>
      <c r="EW212" s="158"/>
      <c r="EX212" s="158"/>
      <c r="EY212" s="158"/>
      <c r="EZ212" s="158"/>
      <c r="FA212" s="158"/>
      <c r="FB212" s="158"/>
      <c r="FC212" s="158"/>
      <c r="FD212" s="158"/>
      <c r="FE212" s="158"/>
      <c r="FF212" s="158"/>
      <c r="FG212" s="158"/>
      <c r="FH212" s="158"/>
      <c r="FI212" s="158"/>
      <c r="FJ212" s="158"/>
      <c r="FK212" s="158"/>
      <c r="FL212" s="158"/>
      <c r="FM212" s="158"/>
      <c r="FN212" s="158"/>
      <c r="FO212" s="158"/>
      <c r="FP212" s="158"/>
      <c r="FQ212" s="158"/>
      <c r="FR212" s="158"/>
      <c r="FS212" s="158"/>
      <c r="FT212" s="158"/>
      <c r="FU212" s="158"/>
      <c r="FV212" s="158"/>
      <c r="FW212" s="158"/>
      <c r="FX212" s="158"/>
      <c r="FY212" s="158"/>
      <c r="FZ212" s="158"/>
      <c r="GA212" s="158"/>
      <c r="GB212" s="158"/>
      <c r="GC212" s="158"/>
      <c r="GD212" s="158"/>
      <c r="GE212" s="158"/>
      <c r="GF212" s="158"/>
      <c r="GG212" s="158"/>
      <c r="GH212" s="158"/>
      <c r="GI212" s="158"/>
      <c r="GJ212" s="158"/>
      <c r="GK212" s="158"/>
      <c r="GL212" s="158"/>
      <c r="GM212" s="158"/>
      <c r="GN212" s="158"/>
      <c r="GO212" s="158"/>
      <c r="GP212" s="158"/>
      <c r="GQ212" s="158"/>
      <c r="GR212" s="158"/>
      <c r="GS212" s="158"/>
      <c r="GT212" s="158"/>
      <c r="GU212" s="158"/>
      <c r="GV212" s="158"/>
      <c r="GW212" s="158"/>
      <c r="GX212" s="158"/>
      <c r="GY212" s="158"/>
      <c r="GZ212" s="158"/>
      <c r="HA212" s="158"/>
      <c r="HB212" s="158"/>
      <c r="HC212" s="158"/>
      <c r="HD212" s="158"/>
      <c r="HE212" s="158"/>
      <c r="HF212" s="158"/>
      <c r="HG212" s="158"/>
      <c r="HH212" s="158"/>
      <c r="HI212" s="158"/>
      <c r="HJ212" s="158"/>
      <c r="HK212" s="158"/>
      <c r="HL212" s="158"/>
      <c r="HM212" s="158"/>
      <c r="HN212" s="158"/>
      <c r="HO212" s="158"/>
      <c r="HP212" s="158"/>
      <c r="HQ212" s="158"/>
      <c r="HR212" s="158"/>
      <c r="HS212" s="158"/>
      <c r="HT212" s="158"/>
      <c r="HU212" s="158"/>
      <c r="HV212" s="158"/>
      <c r="HW212" s="158"/>
      <c r="HX212" s="158"/>
      <c r="HY212" s="158"/>
      <c r="HZ212" s="158"/>
      <c r="IA212" s="158"/>
      <c r="IB212" s="158"/>
    </row>
    <row r="213" spans="22:236" x14ac:dyDescent="0.25">
      <c r="V213" s="109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58"/>
      <c r="CU213" s="158"/>
      <c r="CV213" s="158"/>
      <c r="CW213" s="158"/>
      <c r="CX213" s="158"/>
      <c r="CY213" s="158"/>
      <c r="CZ213" s="158"/>
      <c r="DA213" s="158"/>
      <c r="DB213" s="158"/>
      <c r="DC213" s="158"/>
      <c r="DD213" s="158"/>
      <c r="DE213" s="158"/>
      <c r="DF213" s="158"/>
      <c r="DG213" s="158"/>
      <c r="DH213" s="158"/>
      <c r="DI213" s="158"/>
      <c r="DJ213" s="158"/>
      <c r="DK213" s="158"/>
      <c r="DL213" s="158"/>
      <c r="DM213" s="158"/>
      <c r="DN213" s="158"/>
      <c r="DO213" s="158"/>
      <c r="DP213" s="158"/>
      <c r="DQ213" s="158"/>
      <c r="DR213" s="158"/>
      <c r="DS213" s="158"/>
      <c r="DT213" s="158"/>
      <c r="DU213" s="158"/>
      <c r="DV213" s="158"/>
      <c r="DW213" s="158"/>
      <c r="DX213" s="158"/>
      <c r="DY213" s="158"/>
      <c r="DZ213" s="158"/>
      <c r="EA213" s="158"/>
      <c r="EB213" s="158"/>
      <c r="EC213" s="158"/>
      <c r="ED213" s="158"/>
      <c r="EE213" s="158"/>
      <c r="EF213" s="158"/>
      <c r="EG213" s="158"/>
      <c r="EH213" s="158"/>
      <c r="EI213" s="158"/>
      <c r="EJ213" s="158"/>
      <c r="EK213" s="158"/>
      <c r="EL213" s="158"/>
      <c r="EM213" s="158"/>
      <c r="EN213" s="158"/>
      <c r="EO213" s="158"/>
      <c r="EP213" s="158"/>
      <c r="EQ213" s="158"/>
      <c r="ER213" s="158"/>
      <c r="ES213" s="158"/>
      <c r="ET213" s="158"/>
      <c r="EU213" s="158"/>
      <c r="EV213" s="158"/>
      <c r="EW213" s="158"/>
      <c r="EX213" s="158"/>
      <c r="EY213" s="158"/>
      <c r="EZ213" s="158"/>
      <c r="FA213" s="158"/>
      <c r="FB213" s="158"/>
      <c r="FC213" s="158"/>
      <c r="FD213" s="158"/>
      <c r="FE213" s="158"/>
      <c r="FF213" s="158"/>
      <c r="FG213" s="158"/>
      <c r="FH213" s="158"/>
      <c r="FI213" s="158"/>
      <c r="FJ213" s="158"/>
      <c r="FK213" s="158"/>
      <c r="FL213" s="158"/>
      <c r="FM213" s="158"/>
      <c r="FN213" s="158"/>
      <c r="FO213" s="158"/>
      <c r="FP213" s="158"/>
      <c r="FQ213" s="158"/>
      <c r="FR213" s="158"/>
      <c r="FS213" s="158"/>
      <c r="FT213" s="158"/>
      <c r="FU213" s="158"/>
      <c r="FV213" s="158"/>
      <c r="FW213" s="158"/>
      <c r="FX213" s="158"/>
      <c r="FY213" s="158"/>
      <c r="FZ213" s="158"/>
      <c r="GA213" s="158"/>
      <c r="GB213" s="158"/>
      <c r="GC213" s="158"/>
      <c r="GD213" s="158"/>
      <c r="GE213" s="158"/>
      <c r="GF213" s="158"/>
      <c r="GG213" s="158"/>
      <c r="GH213" s="158"/>
      <c r="GI213" s="158"/>
      <c r="GJ213" s="158"/>
      <c r="GK213" s="158"/>
      <c r="GL213" s="158"/>
      <c r="GM213" s="158"/>
      <c r="GN213" s="158"/>
      <c r="GO213" s="158"/>
      <c r="GP213" s="158"/>
      <c r="GQ213" s="158"/>
      <c r="GR213" s="158"/>
      <c r="GS213" s="158"/>
      <c r="GT213" s="158"/>
      <c r="GU213" s="158"/>
      <c r="GV213" s="158"/>
      <c r="GW213" s="158"/>
      <c r="GX213" s="158"/>
      <c r="GY213" s="158"/>
      <c r="GZ213" s="158"/>
      <c r="HA213" s="158"/>
      <c r="HB213" s="158"/>
      <c r="HC213" s="158"/>
      <c r="HD213" s="158"/>
      <c r="HE213" s="158"/>
      <c r="HF213" s="158"/>
      <c r="HG213" s="158"/>
      <c r="HH213" s="158"/>
      <c r="HI213" s="158"/>
      <c r="HJ213" s="158"/>
      <c r="HK213" s="158"/>
      <c r="HL213" s="158"/>
      <c r="HM213" s="158"/>
      <c r="HN213" s="158"/>
      <c r="HO213" s="158"/>
      <c r="HP213" s="158"/>
      <c r="HQ213" s="158"/>
      <c r="HR213" s="158"/>
      <c r="HS213" s="158"/>
      <c r="HT213" s="158"/>
      <c r="HU213" s="158"/>
      <c r="HV213" s="158"/>
      <c r="HW213" s="158"/>
      <c r="HX213" s="158"/>
      <c r="HY213" s="158"/>
      <c r="HZ213" s="158"/>
      <c r="IA213" s="158"/>
      <c r="IB213" s="158"/>
    </row>
    <row r="214" spans="22:236" x14ac:dyDescent="0.25">
      <c r="V214" s="109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58"/>
      <c r="CU214" s="158"/>
      <c r="CV214" s="158"/>
      <c r="CW214" s="158"/>
      <c r="CX214" s="158"/>
      <c r="CY214" s="158"/>
      <c r="CZ214" s="158"/>
      <c r="DA214" s="158"/>
      <c r="DB214" s="158"/>
      <c r="DC214" s="158"/>
      <c r="DD214" s="158"/>
      <c r="DE214" s="158"/>
      <c r="DF214" s="158"/>
      <c r="DG214" s="158"/>
      <c r="DH214" s="158"/>
      <c r="DI214" s="158"/>
      <c r="DJ214" s="158"/>
      <c r="DK214" s="158"/>
      <c r="DL214" s="158"/>
      <c r="DM214" s="158"/>
      <c r="DN214" s="158"/>
      <c r="DO214" s="158"/>
      <c r="DP214" s="158"/>
      <c r="DQ214" s="158"/>
      <c r="DR214" s="158"/>
      <c r="DS214" s="158"/>
      <c r="DT214" s="158"/>
      <c r="DU214" s="158"/>
      <c r="DV214" s="158"/>
      <c r="DW214" s="158"/>
      <c r="DX214" s="158"/>
      <c r="DY214" s="158"/>
      <c r="DZ214" s="158"/>
      <c r="EA214" s="158"/>
      <c r="EB214" s="158"/>
      <c r="EC214" s="158"/>
      <c r="ED214" s="158"/>
      <c r="EE214" s="158"/>
      <c r="EF214" s="158"/>
      <c r="EG214" s="158"/>
      <c r="EH214" s="158"/>
      <c r="EI214" s="158"/>
      <c r="EJ214" s="158"/>
      <c r="EK214" s="158"/>
      <c r="EL214" s="158"/>
      <c r="EM214" s="158"/>
      <c r="EN214" s="158"/>
      <c r="EO214" s="158"/>
      <c r="EP214" s="158"/>
      <c r="EQ214" s="158"/>
      <c r="ER214" s="158"/>
      <c r="ES214" s="158"/>
      <c r="ET214" s="158"/>
      <c r="EU214" s="158"/>
      <c r="EV214" s="158"/>
      <c r="EW214" s="158"/>
      <c r="EX214" s="158"/>
      <c r="EY214" s="158"/>
      <c r="EZ214" s="158"/>
      <c r="FA214" s="158"/>
      <c r="FB214" s="158"/>
      <c r="FC214" s="158"/>
      <c r="FD214" s="158"/>
      <c r="FE214" s="158"/>
      <c r="FF214" s="158"/>
      <c r="FG214" s="158"/>
      <c r="FH214" s="158"/>
      <c r="FI214" s="158"/>
      <c r="FJ214" s="158"/>
      <c r="FK214" s="158"/>
      <c r="FL214" s="158"/>
      <c r="FM214" s="158"/>
      <c r="FN214" s="158"/>
      <c r="FO214" s="158"/>
      <c r="FP214" s="158"/>
      <c r="FQ214" s="158"/>
      <c r="FR214" s="158"/>
      <c r="FS214" s="158"/>
      <c r="FT214" s="158"/>
      <c r="FU214" s="158"/>
      <c r="FV214" s="158"/>
      <c r="FW214" s="158"/>
      <c r="FX214" s="158"/>
      <c r="FY214" s="158"/>
      <c r="FZ214" s="158"/>
      <c r="GA214" s="158"/>
      <c r="GB214" s="158"/>
      <c r="GC214" s="158"/>
      <c r="GD214" s="158"/>
      <c r="GE214" s="158"/>
      <c r="GF214" s="158"/>
      <c r="GG214" s="158"/>
      <c r="GH214" s="158"/>
      <c r="GI214" s="158"/>
      <c r="GJ214" s="158"/>
      <c r="GK214" s="158"/>
      <c r="GL214" s="158"/>
      <c r="GM214" s="158"/>
      <c r="GN214" s="158"/>
      <c r="GO214" s="158"/>
      <c r="GP214" s="158"/>
      <c r="GQ214" s="158"/>
      <c r="GR214" s="158"/>
      <c r="GS214" s="158"/>
      <c r="GT214" s="158"/>
      <c r="GU214" s="158"/>
      <c r="GV214" s="158"/>
      <c r="GW214" s="158"/>
      <c r="GX214" s="158"/>
      <c r="GY214" s="158"/>
      <c r="GZ214" s="158"/>
      <c r="HA214" s="158"/>
      <c r="HB214" s="158"/>
      <c r="HC214" s="158"/>
      <c r="HD214" s="158"/>
      <c r="HE214" s="158"/>
      <c r="HF214" s="158"/>
      <c r="HG214" s="158"/>
      <c r="HH214" s="158"/>
      <c r="HI214" s="158"/>
      <c r="HJ214" s="158"/>
      <c r="HK214" s="158"/>
      <c r="HL214" s="158"/>
      <c r="HM214" s="158"/>
      <c r="HN214" s="158"/>
      <c r="HO214" s="158"/>
      <c r="HP214" s="158"/>
      <c r="HQ214" s="158"/>
      <c r="HR214" s="158"/>
      <c r="HS214" s="158"/>
      <c r="HT214" s="158"/>
      <c r="HU214" s="158"/>
      <c r="HV214" s="158"/>
      <c r="HW214" s="158"/>
      <c r="HX214" s="158"/>
      <c r="HY214" s="158"/>
      <c r="HZ214" s="158"/>
      <c r="IA214" s="158"/>
      <c r="IB214" s="158"/>
    </row>
    <row r="215" spans="22:236" x14ac:dyDescent="0.25">
      <c r="V215" s="109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58"/>
      <c r="CU215" s="158"/>
      <c r="CV215" s="158"/>
      <c r="CW215" s="158"/>
      <c r="CX215" s="158"/>
      <c r="CY215" s="158"/>
      <c r="CZ215" s="158"/>
      <c r="DA215" s="158"/>
      <c r="DB215" s="158"/>
      <c r="DC215" s="158"/>
      <c r="DD215" s="158"/>
      <c r="DE215" s="158"/>
      <c r="DF215" s="158"/>
      <c r="DG215" s="158"/>
      <c r="DH215" s="158"/>
      <c r="DI215" s="158"/>
      <c r="DJ215" s="158"/>
      <c r="DK215" s="158"/>
      <c r="DL215" s="158"/>
      <c r="DM215" s="158"/>
      <c r="DN215" s="158"/>
      <c r="DO215" s="158"/>
      <c r="DP215" s="158"/>
      <c r="DQ215" s="158"/>
      <c r="DR215" s="158"/>
      <c r="DS215" s="158"/>
      <c r="DT215" s="158"/>
      <c r="DU215" s="158"/>
      <c r="DV215" s="158"/>
      <c r="DW215" s="158"/>
      <c r="DX215" s="158"/>
      <c r="DY215" s="158"/>
      <c r="DZ215" s="158"/>
      <c r="EA215" s="158"/>
      <c r="EB215" s="158"/>
      <c r="EC215" s="158"/>
      <c r="ED215" s="158"/>
      <c r="EE215" s="158"/>
      <c r="EF215" s="158"/>
      <c r="EG215" s="158"/>
      <c r="EH215" s="158"/>
      <c r="EI215" s="158"/>
      <c r="EJ215" s="158"/>
      <c r="EK215" s="158"/>
      <c r="EL215" s="158"/>
      <c r="EM215" s="158"/>
      <c r="EN215" s="158"/>
      <c r="EO215" s="158"/>
      <c r="EP215" s="158"/>
      <c r="EQ215" s="158"/>
      <c r="ER215" s="158"/>
      <c r="ES215" s="158"/>
      <c r="ET215" s="158"/>
      <c r="EU215" s="158"/>
      <c r="EV215" s="158"/>
      <c r="EW215" s="158"/>
      <c r="EX215" s="158"/>
      <c r="EY215" s="158"/>
      <c r="EZ215" s="158"/>
      <c r="FA215" s="158"/>
      <c r="FB215" s="158"/>
      <c r="FC215" s="158"/>
      <c r="FD215" s="158"/>
      <c r="FE215" s="158"/>
      <c r="FF215" s="158"/>
      <c r="FG215" s="158"/>
      <c r="FH215" s="158"/>
      <c r="FI215" s="158"/>
      <c r="FJ215" s="158"/>
      <c r="FK215" s="158"/>
      <c r="FL215" s="158"/>
      <c r="FM215" s="158"/>
      <c r="FN215" s="158"/>
      <c r="FO215" s="158"/>
      <c r="FP215" s="158"/>
      <c r="FQ215" s="158"/>
      <c r="FR215" s="158"/>
      <c r="FS215" s="158"/>
      <c r="FT215" s="158"/>
      <c r="FU215" s="158"/>
      <c r="FV215" s="158"/>
      <c r="FW215" s="158"/>
      <c r="FX215" s="158"/>
      <c r="FY215" s="158"/>
      <c r="FZ215" s="158"/>
      <c r="GA215" s="158"/>
      <c r="GB215" s="158"/>
      <c r="GC215" s="158"/>
      <c r="GD215" s="158"/>
      <c r="GE215" s="158"/>
      <c r="GF215" s="158"/>
      <c r="GG215" s="158"/>
      <c r="GH215" s="158"/>
      <c r="GI215" s="158"/>
      <c r="GJ215" s="158"/>
      <c r="GK215" s="158"/>
      <c r="GL215" s="158"/>
      <c r="GM215" s="158"/>
      <c r="GN215" s="158"/>
      <c r="GO215" s="158"/>
      <c r="GP215" s="158"/>
      <c r="GQ215" s="158"/>
      <c r="GR215" s="158"/>
      <c r="GS215" s="158"/>
      <c r="GT215" s="158"/>
      <c r="GU215" s="158"/>
      <c r="GV215" s="158"/>
      <c r="GW215" s="158"/>
      <c r="GX215" s="158"/>
      <c r="GY215" s="158"/>
      <c r="GZ215" s="158"/>
      <c r="HA215" s="158"/>
      <c r="HB215" s="158"/>
      <c r="HC215" s="158"/>
      <c r="HD215" s="158"/>
      <c r="HE215" s="158"/>
      <c r="HF215" s="158"/>
      <c r="HG215" s="158"/>
      <c r="HH215" s="158"/>
      <c r="HI215" s="158"/>
      <c r="HJ215" s="158"/>
      <c r="HK215" s="158"/>
      <c r="HL215" s="158"/>
      <c r="HM215" s="158"/>
      <c r="HN215" s="158"/>
      <c r="HO215" s="158"/>
      <c r="HP215" s="158"/>
      <c r="HQ215" s="158"/>
      <c r="HR215" s="158"/>
      <c r="HS215" s="158"/>
      <c r="HT215" s="158"/>
      <c r="HU215" s="158"/>
      <c r="HV215" s="158"/>
      <c r="HW215" s="158"/>
      <c r="HX215" s="158"/>
      <c r="HY215" s="158"/>
      <c r="HZ215" s="158"/>
      <c r="IA215" s="158"/>
      <c r="IB215" s="158"/>
    </row>
    <row r="216" spans="22:236" x14ac:dyDescent="0.25">
      <c r="V216" s="109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58"/>
      <c r="CU216" s="158"/>
      <c r="CV216" s="158"/>
      <c r="CW216" s="158"/>
      <c r="CX216" s="158"/>
      <c r="CY216" s="158"/>
      <c r="CZ216" s="158"/>
      <c r="DA216" s="158"/>
      <c r="DB216" s="158"/>
      <c r="DC216" s="158"/>
      <c r="DD216" s="158"/>
      <c r="DE216" s="158"/>
      <c r="DF216" s="158"/>
      <c r="DG216" s="158"/>
      <c r="DH216" s="158"/>
      <c r="DI216" s="158"/>
      <c r="DJ216" s="158"/>
      <c r="DK216" s="158"/>
      <c r="DL216" s="158"/>
      <c r="DM216" s="158"/>
      <c r="DN216" s="158"/>
      <c r="DO216" s="158"/>
      <c r="DP216" s="158"/>
      <c r="DQ216" s="158"/>
      <c r="DR216" s="158"/>
      <c r="DS216" s="158"/>
      <c r="DT216" s="158"/>
      <c r="DU216" s="158"/>
      <c r="DV216" s="158"/>
      <c r="DW216" s="158"/>
      <c r="DX216" s="158"/>
      <c r="DY216" s="158"/>
      <c r="DZ216" s="158"/>
      <c r="EA216" s="158"/>
      <c r="EB216" s="158"/>
      <c r="EC216" s="158"/>
      <c r="ED216" s="158"/>
      <c r="EE216" s="158"/>
      <c r="EF216" s="158"/>
      <c r="EG216" s="158"/>
      <c r="EH216" s="158"/>
      <c r="EI216" s="158"/>
      <c r="EJ216" s="158"/>
      <c r="EK216" s="158"/>
      <c r="EL216" s="158"/>
      <c r="EM216" s="158"/>
      <c r="EN216" s="158"/>
      <c r="EO216" s="158"/>
      <c r="EP216" s="158"/>
      <c r="EQ216" s="158"/>
      <c r="ER216" s="158"/>
      <c r="ES216" s="158"/>
      <c r="ET216" s="158"/>
      <c r="EU216" s="158"/>
      <c r="EV216" s="158"/>
      <c r="EW216" s="158"/>
      <c r="EX216" s="158"/>
      <c r="EY216" s="158"/>
      <c r="EZ216" s="158"/>
      <c r="FA216" s="158"/>
      <c r="FB216" s="158"/>
      <c r="FC216" s="158"/>
      <c r="FD216" s="158"/>
      <c r="FE216" s="158"/>
      <c r="FF216" s="158"/>
      <c r="FG216" s="158"/>
      <c r="FH216" s="158"/>
      <c r="FI216" s="158"/>
      <c r="FJ216" s="158"/>
      <c r="FK216" s="158"/>
      <c r="FL216" s="158"/>
      <c r="FM216" s="158"/>
      <c r="FN216" s="158"/>
      <c r="FO216" s="158"/>
      <c r="FP216" s="158"/>
      <c r="FQ216" s="158"/>
      <c r="FR216" s="158"/>
      <c r="FS216" s="158"/>
      <c r="FT216" s="158"/>
      <c r="FU216" s="158"/>
      <c r="FV216" s="158"/>
      <c r="FW216" s="158"/>
      <c r="FX216" s="158"/>
      <c r="FY216" s="158"/>
      <c r="FZ216" s="158"/>
      <c r="GA216" s="158"/>
      <c r="GB216" s="158"/>
      <c r="GC216" s="158"/>
      <c r="GD216" s="158"/>
      <c r="GE216" s="158"/>
      <c r="GF216" s="158"/>
      <c r="GG216" s="158"/>
      <c r="GH216" s="158"/>
      <c r="GI216" s="158"/>
      <c r="GJ216" s="158"/>
      <c r="GK216" s="158"/>
      <c r="GL216" s="158"/>
      <c r="GM216" s="158"/>
      <c r="GN216" s="158"/>
      <c r="GO216" s="158"/>
      <c r="GP216" s="158"/>
      <c r="GQ216" s="158"/>
      <c r="GR216" s="158"/>
      <c r="GS216" s="158"/>
      <c r="GT216" s="158"/>
      <c r="GU216" s="158"/>
      <c r="GV216" s="158"/>
      <c r="GW216" s="158"/>
      <c r="GX216" s="158"/>
      <c r="GY216" s="158"/>
      <c r="GZ216" s="158"/>
      <c r="HA216" s="158"/>
      <c r="HB216" s="158"/>
      <c r="HC216" s="158"/>
      <c r="HD216" s="158"/>
      <c r="HE216" s="158"/>
      <c r="HF216" s="158"/>
      <c r="HG216" s="158"/>
      <c r="HH216" s="158"/>
      <c r="HI216" s="158"/>
      <c r="HJ216" s="158"/>
      <c r="HK216" s="158"/>
      <c r="HL216" s="158"/>
      <c r="HM216" s="158"/>
      <c r="HN216" s="158"/>
      <c r="HO216" s="158"/>
      <c r="HP216" s="158"/>
      <c r="HQ216" s="158"/>
      <c r="HR216" s="158"/>
      <c r="HS216" s="158"/>
      <c r="HT216" s="158"/>
      <c r="HU216" s="158"/>
      <c r="HV216" s="158"/>
      <c r="HW216" s="158"/>
      <c r="HX216" s="158"/>
      <c r="HY216" s="158"/>
      <c r="HZ216" s="158"/>
      <c r="IA216" s="158"/>
      <c r="IB216" s="158"/>
    </row>
    <row r="217" spans="22:236" x14ac:dyDescent="0.25">
      <c r="V217" s="109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58"/>
      <c r="CU217" s="158"/>
      <c r="CV217" s="158"/>
      <c r="CW217" s="158"/>
      <c r="CX217" s="158"/>
      <c r="CY217" s="158"/>
      <c r="CZ217" s="158"/>
      <c r="DA217" s="158"/>
      <c r="DB217" s="158"/>
      <c r="DC217" s="158"/>
      <c r="DD217" s="158"/>
      <c r="DE217" s="158"/>
      <c r="DF217" s="158"/>
      <c r="DG217" s="158"/>
      <c r="DH217" s="158"/>
      <c r="DI217" s="158"/>
      <c r="DJ217" s="158"/>
      <c r="DK217" s="158"/>
      <c r="DL217" s="158"/>
      <c r="DM217" s="158"/>
      <c r="DN217" s="158"/>
      <c r="DO217" s="158"/>
      <c r="DP217" s="158"/>
      <c r="DQ217" s="158"/>
      <c r="DR217" s="158"/>
      <c r="DS217" s="158"/>
      <c r="DT217" s="158"/>
      <c r="DU217" s="158"/>
      <c r="DV217" s="158"/>
      <c r="DW217" s="158"/>
      <c r="DX217" s="158"/>
      <c r="DY217" s="158"/>
      <c r="DZ217" s="158"/>
      <c r="EA217" s="158"/>
      <c r="EB217" s="158"/>
      <c r="EC217" s="158"/>
      <c r="ED217" s="158"/>
      <c r="EE217" s="158"/>
      <c r="EF217" s="158"/>
      <c r="EG217" s="158"/>
      <c r="EH217" s="158"/>
      <c r="EI217" s="158"/>
      <c r="EJ217" s="158"/>
      <c r="EK217" s="158"/>
      <c r="EL217" s="158"/>
      <c r="EM217" s="158"/>
      <c r="EN217" s="158"/>
      <c r="EO217" s="158"/>
      <c r="EP217" s="158"/>
      <c r="EQ217" s="158"/>
      <c r="ER217" s="158"/>
      <c r="ES217" s="158"/>
      <c r="ET217" s="158"/>
      <c r="EU217" s="158"/>
      <c r="EV217" s="158"/>
      <c r="EW217" s="158"/>
      <c r="EX217" s="158"/>
      <c r="EY217" s="158"/>
      <c r="EZ217" s="158"/>
      <c r="FA217" s="158"/>
      <c r="FB217" s="158"/>
      <c r="FC217" s="158"/>
      <c r="FD217" s="158"/>
      <c r="FE217" s="158"/>
      <c r="FF217" s="158"/>
      <c r="FG217" s="158"/>
      <c r="FH217" s="158"/>
      <c r="FI217" s="158"/>
      <c r="FJ217" s="158"/>
      <c r="FK217" s="158"/>
      <c r="FL217" s="158"/>
      <c r="FM217" s="158"/>
      <c r="FN217" s="158"/>
      <c r="FO217" s="158"/>
      <c r="FP217" s="158"/>
      <c r="FQ217" s="158"/>
      <c r="FR217" s="158"/>
      <c r="FS217" s="158"/>
      <c r="FT217" s="158"/>
      <c r="FU217" s="158"/>
      <c r="FV217" s="158"/>
      <c r="FW217" s="158"/>
      <c r="FX217" s="158"/>
      <c r="FY217" s="158"/>
      <c r="FZ217" s="158"/>
      <c r="GA217" s="158"/>
      <c r="GB217" s="158"/>
      <c r="GC217" s="158"/>
      <c r="GD217" s="158"/>
      <c r="GE217" s="158"/>
      <c r="GF217" s="158"/>
      <c r="GG217" s="158"/>
      <c r="GH217" s="158"/>
      <c r="GI217" s="158"/>
      <c r="GJ217" s="158"/>
      <c r="GK217" s="158"/>
      <c r="GL217" s="158"/>
      <c r="GM217" s="158"/>
      <c r="GN217" s="158"/>
      <c r="GO217" s="158"/>
      <c r="GP217" s="158"/>
      <c r="GQ217" s="158"/>
      <c r="GR217" s="158"/>
      <c r="GS217" s="158"/>
      <c r="GT217" s="158"/>
      <c r="GU217" s="158"/>
      <c r="GV217" s="158"/>
      <c r="GW217" s="158"/>
      <c r="GX217" s="158"/>
      <c r="GY217" s="158"/>
      <c r="GZ217" s="158"/>
      <c r="HA217" s="158"/>
      <c r="HB217" s="158"/>
      <c r="HC217" s="158"/>
      <c r="HD217" s="158"/>
      <c r="HE217" s="158"/>
      <c r="HF217" s="158"/>
      <c r="HG217" s="158"/>
      <c r="HH217" s="158"/>
      <c r="HI217" s="158"/>
      <c r="HJ217" s="158"/>
      <c r="HK217" s="158"/>
      <c r="HL217" s="158"/>
      <c r="HM217" s="158"/>
      <c r="HN217" s="158"/>
      <c r="HO217" s="158"/>
      <c r="HP217" s="158"/>
      <c r="HQ217" s="158"/>
      <c r="HR217" s="158"/>
      <c r="HS217" s="158"/>
      <c r="HT217" s="158"/>
      <c r="HU217" s="158"/>
      <c r="HV217" s="158"/>
      <c r="HW217" s="158"/>
      <c r="HX217" s="158"/>
      <c r="HY217" s="158"/>
      <c r="HZ217" s="158"/>
      <c r="IA217" s="158"/>
      <c r="IB217" s="158"/>
    </row>
    <row r="218" spans="22:236" x14ac:dyDescent="0.25">
      <c r="V218" s="109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58"/>
      <c r="CU218" s="158"/>
      <c r="CV218" s="158"/>
      <c r="CW218" s="158"/>
      <c r="CX218" s="158"/>
      <c r="CY218" s="158"/>
      <c r="CZ218" s="158"/>
      <c r="DA218" s="158"/>
      <c r="DB218" s="158"/>
      <c r="DC218" s="158"/>
      <c r="DD218" s="158"/>
      <c r="DE218" s="158"/>
      <c r="DF218" s="158"/>
      <c r="DG218" s="158"/>
      <c r="DH218" s="158"/>
      <c r="DI218" s="158"/>
      <c r="DJ218" s="158"/>
      <c r="DK218" s="158"/>
      <c r="DL218" s="158"/>
      <c r="DM218" s="158"/>
      <c r="DN218" s="158"/>
      <c r="DO218" s="158"/>
      <c r="DP218" s="158"/>
      <c r="DQ218" s="158"/>
      <c r="DR218" s="158"/>
      <c r="DS218" s="158"/>
      <c r="DT218" s="158"/>
      <c r="DU218" s="158"/>
      <c r="DV218" s="158"/>
      <c r="DW218" s="158"/>
      <c r="DX218" s="158"/>
      <c r="DY218" s="158"/>
      <c r="DZ218" s="158"/>
      <c r="EA218" s="158"/>
      <c r="EB218" s="158"/>
      <c r="EC218" s="158"/>
      <c r="ED218" s="158"/>
      <c r="EE218" s="158"/>
      <c r="EF218" s="158"/>
      <c r="EG218" s="158"/>
      <c r="EH218" s="158"/>
      <c r="EI218" s="158"/>
      <c r="EJ218" s="158"/>
      <c r="EK218" s="158"/>
      <c r="EL218" s="158"/>
      <c r="EM218" s="158"/>
      <c r="EN218" s="158"/>
      <c r="EO218" s="158"/>
      <c r="EP218" s="158"/>
      <c r="EQ218" s="158"/>
      <c r="ER218" s="158"/>
      <c r="ES218" s="158"/>
      <c r="ET218" s="158"/>
      <c r="EU218" s="158"/>
      <c r="EV218" s="158"/>
      <c r="EW218" s="158"/>
      <c r="EX218" s="158"/>
      <c r="EY218" s="158"/>
      <c r="EZ218" s="158"/>
      <c r="FA218" s="158"/>
      <c r="FB218" s="158"/>
      <c r="FC218" s="158"/>
      <c r="FD218" s="158"/>
      <c r="FE218" s="158"/>
      <c r="FF218" s="158"/>
      <c r="FG218" s="158"/>
      <c r="FH218" s="158"/>
      <c r="FI218" s="158"/>
      <c r="FJ218" s="158"/>
      <c r="FK218" s="158"/>
      <c r="FL218" s="158"/>
      <c r="FM218" s="158"/>
      <c r="FN218" s="158"/>
      <c r="FO218" s="158"/>
      <c r="FP218" s="158"/>
      <c r="FQ218" s="158"/>
      <c r="FR218" s="158"/>
      <c r="FS218" s="158"/>
      <c r="FT218" s="158"/>
      <c r="FU218" s="158"/>
      <c r="FV218" s="158"/>
      <c r="FW218" s="158"/>
      <c r="FX218" s="158"/>
      <c r="FY218" s="158"/>
      <c r="FZ218" s="158"/>
      <c r="GA218" s="158"/>
      <c r="GB218" s="158"/>
      <c r="GC218" s="158"/>
      <c r="GD218" s="158"/>
      <c r="GE218" s="158"/>
      <c r="GF218" s="158"/>
      <c r="GG218" s="158"/>
      <c r="GH218" s="158"/>
      <c r="GI218" s="158"/>
      <c r="GJ218" s="158"/>
      <c r="GK218" s="158"/>
      <c r="GL218" s="158"/>
      <c r="GM218" s="158"/>
      <c r="GN218" s="158"/>
      <c r="GO218" s="158"/>
      <c r="GP218" s="158"/>
      <c r="GQ218" s="158"/>
      <c r="GR218" s="158"/>
      <c r="GS218" s="158"/>
      <c r="GT218" s="158"/>
      <c r="GU218" s="158"/>
      <c r="GV218" s="158"/>
      <c r="GW218" s="158"/>
      <c r="GX218" s="158"/>
      <c r="GY218" s="158"/>
      <c r="GZ218" s="158"/>
      <c r="HA218" s="158"/>
      <c r="HB218" s="158"/>
      <c r="HC218" s="158"/>
      <c r="HD218" s="158"/>
      <c r="HE218" s="158"/>
      <c r="HF218" s="158"/>
      <c r="HG218" s="158"/>
      <c r="HH218" s="158"/>
      <c r="HI218" s="158"/>
      <c r="HJ218" s="158"/>
      <c r="HK218" s="158"/>
      <c r="HL218" s="158"/>
      <c r="HM218" s="158"/>
      <c r="HN218" s="158"/>
      <c r="HO218" s="158"/>
      <c r="HP218" s="158"/>
      <c r="HQ218" s="158"/>
      <c r="HR218" s="158"/>
      <c r="HS218" s="158"/>
      <c r="HT218" s="158"/>
      <c r="HU218" s="158"/>
      <c r="HV218" s="158"/>
      <c r="HW218" s="158"/>
      <c r="HX218" s="158"/>
      <c r="HY218" s="158"/>
      <c r="HZ218" s="158"/>
      <c r="IA218" s="158"/>
      <c r="IB218" s="158"/>
    </row>
    <row r="219" spans="22:236" x14ac:dyDescent="0.25">
      <c r="V219" s="109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58"/>
      <c r="CU219" s="158"/>
      <c r="CV219" s="158"/>
      <c r="CW219" s="158"/>
      <c r="CX219" s="158"/>
      <c r="CY219" s="158"/>
      <c r="CZ219" s="158"/>
      <c r="DA219" s="158"/>
      <c r="DB219" s="158"/>
      <c r="DC219" s="158"/>
      <c r="DD219" s="158"/>
      <c r="DE219" s="158"/>
      <c r="DF219" s="158"/>
      <c r="DG219" s="158"/>
      <c r="DH219" s="158"/>
      <c r="DI219" s="158"/>
      <c r="DJ219" s="158"/>
      <c r="DK219" s="158"/>
      <c r="DL219" s="158"/>
      <c r="DM219" s="158"/>
      <c r="DN219" s="158"/>
      <c r="DO219" s="158"/>
      <c r="DP219" s="158"/>
      <c r="DQ219" s="158"/>
      <c r="DR219" s="158"/>
      <c r="DS219" s="158"/>
      <c r="DT219" s="158"/>
      <c r="DU219" s="158"/>
      <c r="DV219" s="158"/>
      <c r="DW219" s="158"/>
      <c r="DX219" s="158"/>
      <c r="DY219" s="158"/>
      <c r="DZ219" s="158"/>
      <c r="EA219" s="158"/>
      <c r="EB219" s="158"/>
      <c r="EC219" s="158"/>
      <c r="ED219" s="158"/>
      <c r="EE219" s="158"/>
      <c r="EF219" s="158"/>
      <c r="EG219" s="158"/>
      <c r="EH219" s="158"/>
      <c r="EI219" s="158"/>
      <c r="EJ219" s="158"/>
      <c r="EK219" s="158"/>
      <c r="EL219" s="158"/>
      <c r="EM219" s="158"/>
      <c r="EN219" s="158"/>
      <c r="EO219" s="158"/>
      <c r="EP219" s="158"/>
      <c r="EQ219" s="158"/>
      <c r="ER219" s="158"/>
      <c r="ES219" s="158"/>
      <c r="ET219" s="158"/>
      <c r="EU219" s="158"/>
      <c r="EV219" s="158"/>
      <c r="EW219" s="158"/>
      <c r="EX219" s="158"/>
      <c r="EY219" s="158"/>
      <c r="EZ219" s="158"/>
      <c r="FA219" s="158"/>
      <c r="FB219" s="158"/>
      <c r="FC219" s="158"/>
      <c r="FD219" s="158"/>
      <c r="FE219" s="158"/>
      <c r="FF219" s="158"/>
      <c r="FG219" s="158"/>
      <c r="FH219" s="158"/>
      <c r="FI219" s="158"/>
      <c r="FJ219" s="158"/>
      <c r="FK219" s="158"/>
      <c r="FL219" s="158"/>
      <c r="FM219" s="158"/>
      <c r="FN219" s="158"/>
      <c r="FO219" s="158"/>
      <c r="FP219" s="158"/>
      <c r="FQ219" s="158"/>
      <c r="FR219" s="158"/>
      <c r="FS219" s="158"/>
      <c r="FT219" s="158"/>
      <c r="FU219" s="158"/>
      <c r="FV219" s="158"/>
      <c r="FW219" s="158"/>
      <c r="FX219" s="158"/>
      <c r="FY219" s="158"/>
      <c r="FZ219" s="158"/>
      <c r="GA219" s="158"/>
      <c r="GB219" s="158"/>
      <c r="GC219" s="158"/>
      <c r="GD219" s="158"/>
      <c r="GE219" s="158"/>
      <c r="GF219" s="158"/>
      <c r="GG219" s="158"/>
      <c r="GH219" s="158"/>
      <c r="GI219" s="158"/>
      <c r="GJ219" s="158"/>
      <c r="GK219" s="158"/>
      <c r="GL219" s="158"/>
      <c r="GM219" s="158"/>
      <c r="GN219" s="158"/>
      <c r="GO219" s="158"/>
      <c r="GP219" s="158"/>
      <c r="GQ219" s="158"/>
      <c r="GR219" s="158"/>
      <c r="GS219" s="158"/>
      <c r="GT219" s="158"/>
      <c r="GU219" s="158"/>
      <c r="GV219" s="158"/>
      <c r="GW219" s="158"/>
      <c r="GX219" s="158"/>
      <c r="GY219" s="158"/>
      <c r="GZ219" s="158"/>
      <c r="HA219" s="158"/>
      <c r="HB219" s="158"/>
      <c r="HC219" s="158"/>
      <c r="HD219" s="158"/>
      <c r="HE219" s="158"/>
      <c r="HF219" s="158"/>
      <c r="HG219" s="158"/>
      <c r="HH219" s="158"/>
      <c r="HI219" s="158"/>
      <c r="HJ219" s="158"/>
      <c r="HK219" s="158"/>
      <c r="HL219" s="158"/>
      <c r="HM219" s="158"/>
      <c r="HN219" s="158"/>
      <c r="HO219" s="158"/>
      <c r="HP219" s="158"/>
      <c r="HQ219" s="158"/>
      <c r="HR219" s="158"/>
      <c r="HS219" s="158"/>
      <c r="HT219" s="158"/>
      <c r="HU219" s="158"/>
      <c r="HV219" s="158"/>
      <c r="HW219" s="158"/>
      <c r="HX219" s="158"/>
      <c r="HY219" s="158"/>
      <c r="HZ219" s="158"/>
      <c r="IA219" s="158"/>
      <c r="IB219" s="158"/>
    </row>
    <row r="220" spans="22:236" x14ac:dyDescent="0.25">
      <c r="V220" s="109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58"/>
      <c r="CU220" s="158"/>
      <c r="CV220" s="158"/>
      <c r="CW220" s="158"/>
      <c r="CX220" s="158"/>
      <c r="CY220" s="158"/>
      <c r="CZ220" s="158"/>
      <c r="DA220" s="158"/>
      <c r="DB220" s="158"/>
      <c r="DC220" s="158"/>
      <c r="DD220" s="158"/>
      <c r="DE220" s="158"/>
      <c r="DF220" s="158"/>
      <c r="DG220" s="158"/>
      <c r="DH220" s="158"/>
      <c r="DI220" s="158"/>
      <c r="DJ220" s="158"/>
      <c r="DK220" s="158"/>
      <c r="DL220" s="158"/>
      <c r="DM220" s="158"/>
      <c r="DN220" s="158"/>
      <c r="DO220" s="158"/>
      <c r="DP220" s="158"/>
      <c r="DQ220" s="158"/>
      <c r="DR220" s="158"/>
      <c r="DS220" s="158"/>
      <c r="DT220" s="158"/>
      <c r="DU220" s="158"/>
      <c r="DV220" s="158"/>
      <c r="DW220" s="158"/>
      <c r="DX220" s="158"/>
      <c r="DY220" s="158"/>
      <c r="DZ220" s="158"/>
      <c r="EA220" s="158"/>
      <c r="EB220" s="158"/>
      <c r="EC220" s="158"/>
      <c r="ED220" s="158"/>
      <c r="EE220" s="158"/>
      <c r="EF220" s="158"/>
      <c r="EG220" s="158"/>
      <c r="EH220" s="158"/>
      <c r="EI220" s="158"/>
      <c r="EJ220" s="158"/>
      <c r="EK220" s="158"/>
      <c r="EL220" s="158"/>
      <c r="EM220" s="158"/>
      <c r="EN220" s="158"/>
      <c r="EO220" s="158"/>
      <c r="EP220" s="158"/>
      <c r="EQ220" s="158"/>
      <c r="ER220" s="158"/>
      <c r="ES220" s="158"/>
      <c r="ET220" s="158"/>
      <c r="EU220" s="158"/>
      <c r="EV220" s="158"/>
      <c r="EW220" s="158"/>
      <c r="EX220" s="158"/>
      <c r="EY220" s="158"/>
      <c r="EZ220" s="158"/>
      <c r="FA220" s="158"/>
      <c r="FB220" s="158"/>
      <c r="FC220" s="158"/>
      <c r="FD220" s="158"/>
      <c r="FE220" s="158"/>
      <c r="FF220" s="158"/>
      <c r="FG220" s="158"/>
      <c r="FH220" s="158"/>
      <c r="FI220" s="158"/>
      <c r="FJ220" s="158"/>
      <c r="FK220" s="158"/>
      <c r="FL220" s="158"/>
      <c r="FM220" s="158"/>
      <c r="FN220" s="158"/>
      <c r="FO220" s="158"/>
      <c r="FP220" s="158"/>
      <c r="FQ220" s="158"/>
      <c r="FR220" s="158"/>
      <c r="FS220" s="158"/>
      <c r="FT220" s="158"/>
      <c r="FU220" s="158"/>
      <c r="FV220" s="158"/>
      <c r="FW220" s="158"/>
      <c r="FX220" s="158"/>
      <c r="FY220" s="158"/>
      <c r="FZ220" s="158"/>
      <c r="GA220" s="158"/>
      <c r="GB220" s="158"/>
      <c r="GC220" s="158"/>
      <c r="GD220" s="158"/>
      <c r="GE220" s="158"/>
      <c r="GF220" s="158"/>
      <c r="GG220" s="158"/>
      <c r="GH220" s="158"/>
      <c r="GI220" s="158"/>
      <c r="GJ220" s="158"/>
      <c r="GK220" s="158"/>
      <c r="GL220" s="158"/>
      <c r="GM220" s="158"/>
      <c r="GN220" s="158"/>
      <c r="GO220" s="158"/>
      <c r="GP220" s="158"/>
      <c r="GQ220" s="158"/>
      <c r="GR220" s="158"/>
      <c r="GS220" s="158"/>
      <c r="GT220" s="158"/>
      <c r="GU220" s="158"/>
      <c r="GV220" s="158"/>
      <c r="GW220" s="158"/>
      <c r="GX220" s="158"/>
      <c r="GY220" s="158"/>
      <c r="GZ220" s="158"/>
      <c r="HA220" s="158"/>
      <c r="HB220" s="158"/>
      <c r="HC220" s="158"/>
      <c r="HD220" s="158"/>
      <c r="HE220" s="158"/>
      <c r="HF220" s="158"/>
      <c r="HG220" s="158"/>
      <c r="HH220" s="158"/>
      <c r="HI220" s="158"/>
      <c r="HJ220" s="158"/>
      <c r="HK220" s="158"/>
      <c r="HL220" s="158"/>
      <c r="HM220" s="158"/>
      <c r="HN220" s="158"/>
      <c r="HO220" s="158"/>
      <c r="HP220" s="158"/>
      <c r="HQ220" s="158"/>
      <c r="HR220" s="158"/>
      <c r="HS220" s="158"/>
      <c r="HT220" s="158"/>
      <c r="HU220" s="158"/>
      <c r="HV220" s="158"/>
      <c r="HW220" s="158"/>
      <c r="HX220" s="158"/>
      <c r="HY220" s="158"/>
      <c r="HZ220" s="158"/>
      <c r="IA220" s="158"/>
      <c r="IB220" s="158"/>
    </row>
    <row r="221" spans="22:236" x14ac:dyDescent="0.25">
      <c r="V221" s="109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58"/>
      <c r="CU221" s="158"/>
      <c r="CV221" s="158"/>
      <c r="CW221" s="158"/>
      <c r="CX221" s="158"/>
      <c r="CY221" s="158"/>
      <c r="CZ221" s="158"/>
      <c r="DA221" s="158"/>
      <c r="DB221" s="158"/>
      <c r="DC221" s="158"/>
      <c r="DD221" s="158"/>
      <c r="DE221" s="158"/>
      <c r="DF221" s="158"/>
      <c r="DG221" s="158"/>
      <c r="DH221" s="158"/>
      <c r="DI221" s="158"/>
      <c r="DJ221" s="158"/>
      <c r="DK221" s="158"/>
      <c r="DL221" s="158"/>
      <c r="DM221" s="158"/>
      <c r="DN221" s="158"/>
      <c r="DO221" s="158"/>
      <c r="DP221" s="158"/>
      <c r="DQ221" s="158"/>
      <c r="DR221" s="158"/>
      <c r="DS221" s="158"/>
      <c r="DT221" s="158"/>
      <c r="DU221" s="158"/>
      <c r="DV221" s="158"/>
      <c r="DW221" s="158"/>
      <c r="DX221" s="158"/>
      <c r="DY221" s="158"/>
      <c r="DZ221" s="158"/>
      <c r="EA221" s="158"/>
      <c r="EB221" s="158"/>
      <c r="EC221" s="158"/>
      <c r="ED221" s="158"/>
      <c r="EE221" s="158"/>
      <c r="EF221" s="158"/>
      <c r="EG221" s="158"/>
      <c r="EH221" s="158"/>
      <c r="EI221" s="158"/>
      <c r="EJ221" s="158"/>
      <c r="EK221" s="158"/>
      <c r="EL221" s="158"/>
      <c r="EM221" s="158"/>
      <c r="EN221" s="158"/>
      <c r="EO221" s="158"/>
      <c r="EP221" s="158"/>
      <c r="EQ221" s="158"/>
      <c r="ER221" s="158"/>
      <c r="ES221" s="158"/>
      <c r="ET221" s="158"/>
      <c r="EU221" s="158"/>
      <c r="EV221" s="158"/>
      <c r="EW221" s="158"/>
      <c r="EX221" s="158"/>
      <c r="EY221" s="158"/>
      <c r="EZ221" s="158"/>
      <c r="FA221" s="158"/>
      <c r="FB221" s="158"/>
      <c r="FC221" s="158"/>
      <c r="FD221" s="158"/>
      <c r="FE221" s="158"/>
      <c r="FF221" s="158"/>
      <c r="FG221" s="158"/>
      <c r="FH221" s="158"/>
      <c r="FI221" s="158"/>
      <c r="FJ221" s="158"/>
      <c r="FK221" s="158"/>
      <c r="FL221" s="158"/>
      <c r="FM221" s="158"/>
      <c r="FN221" s="158"/>
      <c r="FO221" s="158"/>
      <c r="FP221" s="158"/>
      <c r="FQ221" s="158"/>
      <c r="FR221" s="158"/>
      <c r="FS221" s="158"/>
      <c r="FT221" s="158"/>
      <c r="FU221" s="158"/>
      <c r="FV221" s="158"/>
      <c r="FW221" s="158"/>
      <c r="FX221" s="158"/>
      <c r="FY221" s="158"/>
      <c r="FZ221" s="158"/>
      <c r="GA221" s="158"/>
      <c r="GB221" s="158"/>
      <c r="GC221" s="158"/>
      <c r="GD221" s="158"/>
      <c r="GE221" s="158"/>
      <c r="GF221" s="158"/>
      <c r="GG221" s="158"/>
      <c r="GH221" s="158"/>
      <c r="GI221" s="158"/>
      <c r="GJ221" s="158"/>
      <c r="GK221" s="158"/>
      <c r="GL221" s="158"/>
      <c r="GM221" s="158"/>
      <c r="GN221" s="158"/>
      <c r="GO221" s="158"/>
      <c r="GP221" s="158"/>
      <c r="GQ221" s="158"/>
      <c r="GR221" s="158"/>
      <c r="GS221" s="158"/>
      <c r="GT221" s="158"/>
      <c r="GU221" s="158"/>
      <c r="GV221" s="158"/>
      <c r="GW221" s="158"/>
      <c r="GX221" s="158"/>
      <c r="GY221" s="158"/>
      <c r="GZ221" s="158"/>
      <c r="HA221" s="158"/>
      <c r="HB221" s="158"/>
      <c r="HC221" s="158"/>
      <c r="HD221" s="158"/>
      <c r="HE221" s="158"/>
      <c r="HF221" s="158"/>
      <c r="HG221" s="158"/>
      <c r="HH221" s="158"/>
      <c r="HI221" s="158"/>
      <c r="HJ221" s="158"/>
      <c r="HK221" s="158"/>
      <c r="HL221" s="158"/>
      <c r="HM221" s="158"/>
      <c r="HN221" s="158"/>
      <c r="HO221" s="158"/>
      <c r="HP221" s="158"/>
      <c r="HQ221" s="158"/>
      <c r="HR221" s="158"/>
      <c r="HS221" s="158"/>
      <c r="HT221" s="158"/>
      <c r="HU221" s="158"/>
      <c r="HV221" s="158"/>
      <c r="HW221" s="158"/>
      <c r="HX221" s="158"/>
      <c r="HY221" s="158"/>
      <c r="HZ221" s="158"/>
      <c r="IA221" s="158"/>
      <c r="IB221" s="158"/>
    </row>
    <row r="222" spans="22:236" x14ac:dyDescent="0.25">
      <c r="V222" s="109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58"/>
      <c r="CU222" s="158"/>
      <c r="CV222" s="158"/>
      <c r="CW222" s="158"/>
      <c r="CX222" s="158"/>
      <c r="CY222" s="158"/>
      <c r="CZ222" s="158"/>
      <c r="DA222" s="158"/>
      <c r="DB222" s="158"/>
      <c r="DC222" s="158"/>
      <c r="DD222" s="158"/>
      <c r="DE222" s="158"/>
      <c r="DF222" s="158"/>
      <c r="DG222" s="158"/>
      <c r="DH222" s="158"/>
      <c r="DI222" s="158"/>
      <c r="DJ222" s="158"/>
      <c r="DK222" s="158"/>
      <c r="DL222" s="158"/>
      <c r="DM222" s="158"/>
      <c r="DN222" s="158"/>
      <c r="DO222" s="158"/>
      <c r="DP222" s="158"/>
      <c r="DQ222" s="158"/>
      <c r="DR222" s="158"/>
      <c r="DS222" s="158"/>
      <c r="DT222" s="158"/>
      <c r="DU222" s="158"/>
      <c r="DV222" s="158"/>
      <c r="DW222" s="158"/>
      <c r="DX222" s="158"/>
      <c r="DY222" s="158"/>
      <c r="DZ222" s="158"/>
      <c r="EA222" s="158"/>
      <c r="EB222" s="158"/>
      <c r="EC222" s="158"/>
      <c r="ED222" s="158"/>
      <c r="EE222" s="158"/>
      <c r="EF222" s="158"/>
      <c r="EG222" s="158"/>
      <c r="EH222" s="158"/>
      <c r="EI222" s="158"/>
      <c r="EJ222" s="158"/>
      <c r="EK222" s="158"/>
      <c r="EL222" s="158"/>
      <c r="EM222" s="158"/>
      <c r="EN222" s="158"/>
      <c r="EO222" s="158"/>
      <c r="EP222" s="158"/>
      <c r="EQ222" s="158"/>
      <c r="ER222" s="158"/>
      <c r="ES222" s="158"/>
      <c r="ET222" s="158"/>
      <c r="EU222" s="158"/>
      <c r="EV222" s="158"/>
      <c r="EW222" s="158"/>
      <c r="EX222" s="158"/>
      <c r="EY222" s="158"/>
      <c r="EZ222" s="158"/>
      <c r="FA222" s="158"/>
      <c r="FB222" s="158"/>
      <c r="FC222" s="158"/>
      <c r="FD222" s="158"/>
      <c r="FE222" s="158"/>
      <c r="FF222" s="158"/>
      <c r="FG222" s="158"/>
      <c r="FH222" s="158"/>
      <c r="FI222" s="158"/>
      <c r="FJ222" s="158"/>
      <c r="FK222" s="158"/>
      <c r="FL222" s="158"/>
      <c r="FM222" s="158"/>
      <c r="FN222" s="158"/>
      <c r="FO222" s="158"/>
      <c r="FP222" s="158"/>
      <c r="FQ222" s="158"/>
      <c r="FR222" s="158"/>
      <c r="FS222" s="158"/>
      <c r="FT222" s="158"/>
      <c r="FU222" s="158"/>
      <c r="FV222" s="158"/>
      <c r="FW222" s="158"/>
      <c r="FX222" s="158"/>
      <c r="FY222" s="158"/>
      <c r="FZ222" s="158"/>
      <c r="GA222" s="158"/>
      <c r="GB222" s="158"/>
      <c r="GC222" s="158"/>
      <c r="GD222" s="158"/>
      <c r="GE222" s="158"/>
      <c r="GF222" s="158"/>
      <c r="GG222" s="158"/>
      <c r="GH222" s="158"/>
      <c r="GI222" s="158"/>
      <c r="GJ222" s="158"/>
      <c r="GK222" s="158"/>
      <c r="GL222" s="158"/>
      <c r="GM222" s="158"/>
      <c r="GN222" s="158"/>
      <c r="GO222" s="158"/>
      <c r="GP222" s="158"/>
      <c r="GQ222" s="158"/>
      <c r="GR222" s="158"/>
      <c r="GS222" s="158"/>
      <c r="GT222" s="158"/>
      <c r="GU222" s="158"/>
      <c r="GV222" s="158"/>
      <c r="GW222" s="158"/>
      <c r="GX222" s="158"/>
      <c r="GY222" s="158"/>
      <c r="GZ222" s="158"/>
      <c r="HA222" s="158"/>
      <c r="HB222" s="158"/>
      <c r="HC222" s="158"/>
      <c r="HD222" s="158"/>
      <c r="HE222" s="158"/>
      <c r="HF222" s="158"/>
      <c r="HG222" s="158"/>
      <c r="HH222" s="158"/>
      <c r="HI222" s="158"/>
      <c r="HJ222" s="158"/>
      <c r="HK222" s="158"/>
      <c r="HL222" s="158"/>
      <c r="HM222" s="158"/>
      <c r="HN222" s="158"/>
      <c r="HO222" s="158"/>
      <c r="HP222" s="158"/>
      <c r="HQ222" s="158"/>
      <c r="HR222" s="158"/>
      <c r="HS222" s="158"/>
      <c r="HT222" s="158"/>
      <c r="HU222" s="158"/>
      <c r="HV222" s="158"/>
      <c r="HW222" s="158"/>
      <c r="HX222" s="158"/>
      <c r="HY222" s="158"/>
      <c r="HZ222" s="158"/>
      <c r="IA222" s="158"/>
      <c r="IB222" s="158"/>
    </row>
    <row r="223" spans="22:236" x14ac:dyDescent="0.25">
      <c r="V223" s="109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58"/>
      <c r="CU223" s="158"/>
      <c r="CV223" s="158"/>
      <c r="CW223" s="158"/>
      <c r="CX223" s="158"/>
      <c r="CY223" s="158"/>
      <c r="CZ223" s="158"/>
      <c r="DA223" s="158"/>
      <c r="DB223" s="158"/>
      <c r="DC223" s="158"/>
      <c r="DD223" s="158"/>
      <c r="DE223" s="158"/>
      <c r="DF223" s="158"/>
      <c r="DG223" s="158"/>
      <c r="DH223" s="158"/>
      <c r="DI223" s="158"/>
      <c r="DJ223" s="158"/>
      <c r="DK223" s="158"/>
      <c r="DL223" s="158"/>
      <c r="DM223" s="158"/>
      <c r="DN223" s="158"/>
      <c r="DO223" s="158"/>
      <c r="DP223" s="158"/>
      <c r="DQ223" s="158"/>
      <c r="DR223" s="158"/>
      <c r="DS223" s="158"/>
      <c r="DT223" s="158"/>
      <c r="DU223" s="158"/>
      <c r="DV223" s="158"/>
      <c r="DW223" s="158"/>
      <c r="DX223" s="158"/>
      <c r="DY223" s="158"/>
      <c r="DZ223" s="158"/>
      <c r="EA223" s="158"/>
      <c r="EB223" s="158"/>
      <c r="EC223" s="158"/>
      <c r="ED223" s="158"/>
      <c r="EE223" s="158"/>
      <c r="EF223" s="158"/>
      <c r="EG223" s="158"/>
      <c r="EH223" s="158"/>
      <c r="EI223" s="158"/>
      <c r="EJ223" s="158"/>
      <c r="EK223" s="158"/>
      <c r="EL223" s="158"/>
      <c r="EM223" s="158"/>
      <c r="EN223" s="158"/>
      <c r="EO223" s="158"/>
      <c r="EP223" s="158"/>
      <c r="EQ223" s="158"/>
      <c r="ER223" s="158"/>
      <c r="ES223" s="158"/>
      <c r="ET223" s="158"/>
      <c r="EU223" s="158"/>
      <c r="EV223" s="158"/>
      <c r="EW223" s="158"/>
      <c r="EX223" s="158"/>
      <c r="EY223" s="158"/>
      <c r="EZ223" s="158"/>
      <c r="FA223" s="158"/>
      <c r="FB223" s="158"/>
      <c r="FC223" s="158"/>
      <c r="FD223" s="158"/>
      <c r="FE223" s="158"/>
      <c r="FF223" s="158"/>
      <c r="FG223" s="158"/>
      <c r="FH223" s="158"/>
      <c r="FI223" s="158"/>
      <c r="FJ223" s="158"/>
      <c r="FK223" s="158"/>
      <c r="FL223" s="158"/>
      <c r="FM223" s="158"/>
      <c r="FN223" s="158"/>
      <c r="FO223" s="158"/>
      <c r="FP223" s="158"/>
      <c r="FQ223" s="158"/>
      <c r="FR223" s="158"/>
      <c r="FS223" s="158"/>
      <c r="FT223" s="158"/>
      <c r="FU223" s="158"/>
      <c r="FV223" s="158"/>
      <c r="FW223" s="158"/>
      <c r="FX223" s="158"/>
      <c r="FY223" s="158"/>
      <c r="FZ223" s="158"/>
      <c r="GA223" s="158"/>
      <c r="GB223" s="158"/>
      <c r="GC223" s="158"/>
      <c r="GD223" s="158"/>
      <c r="GE223" s="158"/>
      <c r="GF223" s="158"/>
      <c r="GG223" s="158"/>
      <c r="GH223" s="158"/>
      <c r="GI223" s="158"/>
      <c r="GJ223" s="158"/>
      <c r="GK223" s="158"/>
      <c r="GL223" s="158"/>
      <c r="GM223" s="158"/>
      <c r="GN223" s="158"/>
      <c r="GO223" s="158"/>
      <c r="GP223" s="158"/>
      <c r="GQ223" s="158"/>
      <c r="GR223" s="158"/>
      <c r="GS223" s="158"/>
      <c r="GT223" s="158"/>
      <c r="GU223" s="158"/>
      <c r="GV223" s="158"/>
      <c r="GW223" s="158"/>
      <c r="GX223" s="158"/>
      <c r="GY223" s="158"/>
      <c r="GZ223" s="158"/>
      <c r="HA223" s="158"/>
      <c r="HB223" s="158"/>
      <c r="HC223" s="158"/>
      <c r="HD223" s="158"/>
      <c r="HE223" s="158"/>
      <c r="HF223" s="158"/>
      <c r="HG223" s="158"/>
      <c r="HH223" s="158"/>
      <c r="HI223" s="158"/>
      <c r="HJ223" s="158"/>
      <c r="HK223" s="158"/>
      <c r="HL223" s="158"/>
      <c r="HM223" s="158"/>
      <c r="HN223" s="158"/>
      <c r="HO223" s="158"/>
      <c r="HP223" s="158"/>
      <c r="HQ223" s="158"/>
      <c r="HR223" s="158"/>
      <c r="HS223" s="158"/>
      <c r="HT223" s="158"/>
      <c r="HU223" s="158"/>
      <c r="HV223" s="158"/>
      <c r="HW223" s="158"/>
      <c r="HX223" s="158"/>
      <c r="HY223" s="158"/>
      <c r="HZ223" s="158"/>
      <c r="IA223" s="158"/>
      <c r="IB223" s="158"/>
    </row>
    <row r="224" spans="22:236" x14ac:dyDescent="0.25">
      <c r="V224" s="109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58"/>
      <c r="CU224" s="158"/>
      <c r="CV224" s="158"/>
      <c r="CW224" s="158"/>
      <c r="CX224" s="158"/>
      <c r="CY224" s="158"/>
      <c r="CZ224" s="158"/>
      <c r="DA224" s="158"/>
      <c r="DB224" s="158"/>
      <c r="DC224" s="158"/>
      <c r="DD224" s="158"/>
      <c r="DE224" s="158"/>
      <c r="DF224" s="158"/>
      <c r="DG224" s="158"/>
      <c r="DH224" s="158"/>
      <c r="DI224" s="158"/>
      <c r="DJ224" s="158"/>
      <c r="DK224" s="158"/>
      <c r="DL224" s="158"/>
      <c r="DM224" s="158"/>
      <c r="DN224" s="158"/>
      <c r="DO224" s="158"/>
      <c r="DP224" s="158"/>
      <c r="DQ224" s="158"/>
      <c r="DR224" s="158"/>
      <c r="DS224" s="158"/>
      <c r="DT224" s="158"/>
      <c r="DU224" s="158"/>
      <c r="DV224" s="158"/>
      <c r="DW224" s="158"/>
      <c r="DX224" s="158"/>
      <c r="DY224" s="158"/>
      <c r="DZ224" s="158"/>
      <c r="EA224" s="158"/>
      <c r="EB224" s="158"/>
      <c r="EC224" s="158"/>
      <c r="ED224" s="158"/>
      <c r="EE224" s="158"/>
      <c r="EF224" s="158"/>
      <c r="EG224" s="158"/>
      <c r="EH224" s="158"/>
      <c r="EI224" s="158"/>
      <c r="EJ224" s="158"/>
      <c r="EK224" s="158"/>
      <c r="EL224" s="158"/>
      <c r="EM224" s="158"/>
      <c r="EN224" s="158"/>
      <c r="EO224" s="158"/>
      <c r="EP224" s="158"/>
      <c r="EQ224" s="158"/>
      <c r="ER224" s="158"/>
      <c r="ES224" s="158"/>
      <c r="ET224" s="158"/>
      <c r="EU224" s="158"/>
      <c r="EV224" s="158"/>
      <c r="EW224" s="158"/>
      <c r="EX224" s="158"/>
      <c r="EY224" s="158"/>
      <c r="EZ224" s="158"/>
      <c r="FA224" s="158"/>
      <c r="FB224" s="158"/>
      <c r="FC224" s="158"/>
      <c r="FD224" s="158"/>
      <c r="FE224" s="158"/>
      <c r="FF224" s="158"/>
      <c r="FG224" s="158"/>
      <c r="FH224" s="158"/>
      <c r="FI224" s="158"/>
      <c r="FJ224" s="158"/>
      <c r="FK224" s="158"/>
      <c r="FL224" s="158"/>
      <c r="FM224" s="158"/>
      <c r="FN224" s="158"/>
      <c r="FO224" s="158"/>
      <c r="FP224" s="158"/>
      <c r="FQ224" s="158"/>
      <c r="FR224" s="158"/>
      <c r="FS224" s="158"/>
      <c r="FT224" s="158"/>
      <c r="FU224" s="158"/>
      <c r="FV224" s="158"/>
      <c r="FW224" s="158"/>
      <c r="FX224" s="158"/>
      <c r="FY224" s="158"/>
      <c r="FZ224" s="158"/>
      <c r="GA224" s="158"/>
      <c r="GB224" s="158"/>
      <c r="GC224" s="158"/>
      <c r="GD224" s="158"/>
      <c r="GE224" s="158"/>
      <c r="GF224" s="158"/>
      <c r="GG224" s="158"/>
      <c r="GH224" s="158"/>
      <c r="GI224" s="158"/>
      <c r="GJ224" s="158"/>
      <c r="GK224" s="158"/>
      <c r="GL224" s="158"/>
      <c r="GM224" s="158"/>
      <c r="GN224" s="158"/>
      <c r="GO224" s="158"/>
      <c r="GP224" s="158"/>
      <c r="GQ224" s="158"/>
      <c r="GR224" s="158"/>
      <c r="GS224" s="158"/>
      <c r="GT224" s="158"/>
      <c r="GU224" s="158"/>
      <c r="GV224" s="158"/>
      <c r="GW224" s="158"/>
      <c r="GX224" s="158"/>
      <c r="GY224" s="158"/>
      <c r="GZ224" s="158"/>
      <c r="HA224" s="158"/>
      <c r="HB224" s="158"/>
      <c r="HC224" s="158"/>
      <c r="HD224" s="158"/>
      <c r="HE224" s="158"/>
      <c r="HF224" s="158"/>
      <c r="HG224" s="158"/>
      <c r="HH224" s="158"/>
      <c r="HI224" s="158"/>
      <c r="HJ224" s="158"/>
      <c r="HK224" s="158"/>
      <c r="HL224" s="158"/>
      <c r="HM224" s="158"/>
      <c r="HN224" s="158"/>
      <c r="HO224" s="158"/>
      <c r="HP224" s="158"/>
      <c r="HQ224" s="158"/>
      <c r="HR224" s="158"/>
      <c r="HS224" s="158"/>
      <c r="HT224" s="158"/>
      <c r="HU224" s="158"/>
      <c r="HV224" s="158"/>
      <c r="HW224" s="158"/>
      <c r="HX224" s="158"/>
      <c r="HY224" s="158"/>
      <c r="HZ224" s="158"/>
      <c r="IA224" s="158"/>
      <c r="IB224" s="158"/>
    </row>
    <row r="225" spans="22:236" x14ac:dyDescent="0.25">
      <c r="V225" s="109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58"/>
      <c r="CU225" s="158"/>
      <c r="CV225" s="158"/>
      <c r="CW225" s="158"/>
      <c r="CX225" s="158"/>
      <c r="CY225" s="158"/>
      <c r="CZ225" s="158"/>
      <c r="DA225" s="158"/>
      <c r="DB225" s="158"/>
      <c r="DC225" s="158"/>
      <c r="DD225" s="158"/>
      <c r="DE225" s="158"/>
      <c r="DF225" s="158"/>
      <c r="DG225" s="158"/>
      <c r="DH225" s="158"/>
      <c r="DI225" s="158"/>
      <c r="DJ225" s="158"/>
      <c r="DK225" s="158"/>
      <c r="DL225" s="158"/>
      <c r="DM225" s="158"/>
      <c r="DN225" s="158"/>
      <c r="DO225" s="158"/>
      <c r="DP225" s="158"/>
      <c r="DQ225" s="158"/>
      <c r="DR225" s="158"/>
      <c r="DS225" s="158"/>
      <c r="DT225" s="158"/>
      <c r="DU225" s="158"/>
      <c r="DV225" s="158"/>
      <c r="DW225" s="158"/>
      <c r="DX225" s="158"/>
      <c r="DY225" s="158"/>
      <c r="DZ225" s="158"/>
      <c r="EA225" s="158"/>
      <c r="EB225" s="158"/>
      <c r="EC225" s="158"/>
      <c r="ED225" s="158"/>
      <c r="EE225" s="158"/>
      <c r="EF225" s="158"/>
      <c r="EG225" s="158"/>
      <c r="EH225" s="158"/>
      <c r="EI225" s="158"/>
      <c r="EJ225" s="158"/>
      <c r="EK225" s="158"/>
      <c r="EL225" s="158"/>
      <c r="EM225" s="158"/>
      <c r="EN225" s="158"/>
      <c r="EO225" s="158"/>
      <c r="EP225" s="158"/>
      <c r="EQ225" s="158"/>
      <c r="ER225" s="158"/>
      <c r="ES225" s="158"/>
      <c r="ET225" s="158"/>
      <c r="EU225" s="158"/>
      <c r="EV225" s="158"/>
      <c r="EW225" s="158"/>
      <c r="EX225" s="158"/>
      <c r="EY225" s="158"/>
      <c r="EZ225" s="158"/>
      <c r="FA225" s="158"/>
      <c r="FB225" s="158"/>
      <c r="FC225" s="158"/>
      <c r="FD225" s="158"/>
      <c r="FE225" s="158"/>
      <c r="FF225" s="158"/>
      <c r="FG225" s="158"/>
      <c r="FH225" s="158"/>
      <c r="FI225" s="158"/>
      <c r="FJ225" s="158"/>
      <c r="FK225" s="158"/>
      <c r="FL225" s="158"/>
      <c r="FM225" s="158"/>
      <c r="FN225" s="158"/>
      <c r="FO225" s="158"/>
      <c r="FP225" s="158"/>
      <c r="FQ225" s="158"/>
      <c r="FR225" s="158"/>
      <c r="FS225" s="158"/>
      <c r="FT225" s="158"/>
      <c r="FU225" s="158"/>
      <c r="FV225" s="158"/>
      <c r="FW225" s="158"/>
      <c r="FX225" s="158"/>
      <c r="FY225" s="158"/>
      <c r="FZ225" s="158"/>
      <c r="GA225" s="158"/>
      <c r="GB225" s="158"/>
      <c r="GC225" s="158"/>
      <c r="GD225" s="158"/>
      <c r="GE225" s="158"/>
      <c r="GF225" s="158"/>
      <c r="GG225" s="158"/>
      <c r="GH225" s="158"/>
      <c r="GI225" s="158"/>
      <c r="GJ225" s="158"/>
      <c r="GK225" s="158"/>
      <c r="GL225" s="158"/>
      <c r="GM225" s="158"/>
      <c r="GN225" s="158"/>
      <c r="GO225" s="158"/>
      <c r="GP225" s="158"/>
      <c r="GQ225" s="158"/>
      <c r="GR225" s="158"/>
      <c r="GS225" s="158"/>
      <c r="GT225" s="158"/>
      <c r="GU225" s="158"/>
      <c r="GV225" s="158"/>
      <c r="GW225" s="158"/>
      <c r="GX225" s="158"/>
      <c r="GY225" s="158"/>
      <c r="GZ225" s="158"/>
      <c r="HA225" s="158"/>
      <c r="HB225" s="158"/>
      <c r="HC225" s="158"/>
      <c r="HD225" s="158"/>
      <c r="HE225" s="158"/>
      <c r="HF225" s="158"/>
      <c r="HG225" s="158"/>
      <c r="HH225" s="158"/>
      <c r="HI225" s="158"/>
      <c r="HJ225" s="158"/>
      <c r="HK225" s="158"/>
      <c r="HL225" s="158"/>
      <c r="HM225" s="158"/>
      <c r="HN225" s="158"/>
      <c r="HO225" s="158"/>
      <c r="HP225" s="158"/>
      <c r="HQ225" s="158"/>
      <c r="HR225" s="158"/>
      <c r="HS225" s="158"/>
      <c r="HT225" s="158"/>
      <c r="HU225" s="158"/>
      <c r="HV225" s="158"/>
      <c r="HW225" s="158"/>
      <c r="HX225" s="158"/>
      <c r="HY225" s="158"/>
      <c r="HZ225" s="158"/>
      <c r="IA225" s="158"/>
      <c r="IB225" s="158"/>
    </row>
    <row r="226" spans="22:236" x14ac:dyDescent="0.25">
      <c r="V226" s="109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58"/>
      <c r="CU226" s="158"/>
      <c r="CV226" s="158"/>
      <c r="CW226" s="158"/>
      <c r="CX226" s="158"/>
      <c r="CY226" s="158"/>
      <c r="CZ226" s="158"/>
      <c r="DA226" s="158"/>
      <c r="DB226" s="158"/>
      <c r="DC226" s="158"/>
      <c r="DD226" s="158"/>
      <c r="DE226" s="158"/>
      <c r="DF226" s="158"/>
      <c r="DG226" s="158"/>
      <c r="DH226" s="158"/>
      <c r="DI226" s="158"/>
      <c r="DJ226" s="158"/>
      <c r="DK226" s="158"/>
      <c r="DL226" s="158"/>
      <c r="DM226" s="158"/>
      <c r="DN226" s="158"/>
      <c r="DO226" s="158"/>
      <c r="DP226" s="158"/>
      <c r="DQ226" s="158"/>
      <c r="DR226" s="158"/>
      <c r="DS226" s="158"/>
      <c r="DT226" s="158"/>
      <c r="DU226" s="158"/>
      <c r="DV226" s="158"/>
      <c r="DW226" s="158"/>
      <c r="DX226" s="158"/>
      <c r="DY226" s="158"/>
      <c r="DZ226" s="158"/>
      <c r="EA226" s="158"/>
      <c r="EB226" s="158"/>
      <c r="EC226" s="158"/>
      <c r="ED226" s="158"/>
      <c r="EE226" s="158"/>
      <c r="EF226" s="158"/>
      <c r="EG226" s="158"/>
      <c r="EH226" s="158"/>
      <c r="EI226" s="158"/>
      <c r="EJ226" s="158"/>
      <c r="EK226" s="158"/>
      <c r="EL226" s="158"/>
      <c r="EM226" s="158"/>
      <c r="EN226" s="158"/>
      <c r="EO226" s="158"/>
      <c r="EP226" s="158"/>
      <c r="EQ226" s="158"/>
      <c r="ER226" s="158"/>
      <c r="ES226" s="158"/>
      <c r="ET226" s="158"/>
      <c r="EU226" s="158"/>
      <c r="EV226" s="158"/>
      <c r="EW226" s="158"/>
      <c r="EX226" s="158"/>
      <c r="EY226" s="158"/>
      <c r="EZ226" s="158"/>
      <c r="FA226" s="158"/>
      <c r="FB226" s="158"/>
      <c r="FC226" s="158"/>
      <c r="FD226" s="158"/>
      <c r="FE226" s="158"/>
      <c r="FF226" s="158"/>
      <c r="FG226" s="158"/>
      <c r="FH226" s="158"/>
      <c r="FI226" s="158"/>
      <c r="FJ226" s="158"/>
      <c r="FK226" s="158"/>
      <c r="FL226" s="158"/>
      <c r="FM226" s="158"/>
      <c r="FN226" s="158"/>
      <c r="FO226" s="158"/>
      <c r="FP226" s="158"/>
      <c r="FQ226" s="158"/>
      <c r="FR226" s="158"/>
      <c r="FS226" s="158"/>
      <c r="FT226" s="158"/>
      <c r="FU226" s="158"/>
      <c r="FV226" s="158"/>
      <c r="FW226" s="158"/>
      <c r="FX226" s="158"/>
      <c r="FY226" s="158"/>
      <c r="FZ226" s="158"/>
      <c r="GA226" s="158"/>
      <c r="GB226" s="158"/>
      <c r="GC226" s="158"/>
      <c r="GD226" s="158"/>
      <c r="GE226" s="158"/>
      <c r="GF226" s="158"/>
      <c r="GG226" s="158"/>
      <c r="GH226" s="158"/>
      <c r="GI226" s="158"/>
      <c r="GJ226" s="158"/>
      <c r="GK226" s="158"/>
      <c r="GL226" s="158"/>
      <c r="GM226" s="158"/>
      <c r="GN226" s="158"/>
      <c r="GO226" s="158"/>
      <c r="GP226" s="158"/>
      <c r="GQ226" s="158"/>
      <c r="GR226" s="158"/>
      <c r="GS226" s="158"/>
      <c r="GT226" s="158"/>
      <c r="GU226" s="158"/>
      <c r="GV226" s="158"/>
      <c r="GW226" s="158"/>
      <c r="GX226" s="158"/>
      <c r="GY226" s="158"/>
      <c r="GZ226" s="158"/>
      <c r="HA226" s="158"/>
      <c r="HB226" s="158"/>
      <c r="HC226" s="158"/>
      <c r="HD226" s="158"/>
      <c r="HE226" s="158"/>
      <c r="HF226" s="158"/>
      <c r="HG226" s="158"/>
      <c r="HH226" s="158"/>
      <c r="HI226" s="158"/>
      <c r="HJ226" s="158"/>
      <c r="HK226" s="158"/>
      <c r="HL226" s="158"/>
      <c r="HM226" s="158"/>
      <c r="HN226" s="158"/>
      <c r="HO226" s="158"/>
      <c r="HP226" s="158"/>
      <c r="HQ226" s="158"/>
      <c r="HR226" s="158"/>
      <c r="HS226" s="158"/>
      <c r="HT226" s="158"/>
      <c r="HU226" s="158"/>
      <c r="HV226" s="158"/>
      <c r="HW226" s="158"/>
      <c r="HX226" s="158"/>
      <c r="HY226" s="158"/>
      <c r="HZ226" s="158"/>
      <c r="IA226" s="158"/>
      <c r="IB226" s="158"/>
    </row>
    <row r="227" spans="22:236" x14ac:dyDescent="0.25">
      <c r="V227" s="109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58"/>
      <c r="CU227" s="158"/>
      <c r="CV227" s="158"/>
      <c r="CW227" s="158"/>
      <c r="CX227" s="158"/>
      <c r="CY227" s="158"/>
      <c r="CZ227" s="158"/>
      <c r="DA227" s="158"/>
      <c r="DB227" s="158"/>
      <c r="DC227" s="158"/>
      <c r="DD227" s="158"/>
      <c r="DE227" s="158"/>
      <c r="DF227" s="158"/>
      <c r="DG227" s="158"/>
      <c r="DH227" s="158"/>
      <c r="DI227" s="158"/>
      <c r="DJ227" s="158"/>
      <c r="DK227" s="158"/>
      <c r="DL227" s="158"/>
      <c r="DM227" s="158"/>
      <c r="DN227" s="158"/>
      <c r="DO227" s="158"/>
      <c r="DP227" s="158"/>
      <c r="DQ227" s="158"/>
      <c r="DR227" s="158"/>
      <c r="DS227" s="158"/>
      <c r="DT227" s="158"/>
      <c r="DU227" s="158"/>
      <c r="DV227" s="158"/>
      <c r="DW227" s="158"/>
      <c r="DX227" s="158"/>
      <c r="DY227" s="158"/>
      <c r="DZ227" s="158"/>
      <c r="EA227" s="158"/>
      <c r="EB227" s="158"/>
      <c r="EC227" s="158"/>
      <c r="ED227" s="158"/>
      <c r="EE227" s="158"/>
      <c r="EF227" s="158"/>
      <c r="EG227" s="158"/>
      <c r="EH227" s="158"/>
      <c r="EI227" s="158"/>
      <c r="EJ227" s="158"/>
      <c r="EK227" s="158"/>
      <c r="EL227" s="158"/>
      <c r="EM227" s="158"/>
      <c r="EN227" s="158"/>
      <c r="EO227" s="158"/>
      <c r="EP227" s="158"/>
      <c r="EQ227" s="158"/>
      <c r="ER227" s="158"/>
      <c r="ES227" s="158"/>
      <c r="ET227" s="158"/>
      <c r="EU227" s="158"/>
      <c r="EV227" s="158"/>
      <c r="EW227" s="158"/>
      <c r="EX227" s="158"/>
      <c r="EY227" s="158"/>
      <c r="EZ227" s="158"/>
      <c r="FA227" s="158"/>
      <c r="FB227" s="158"/>
      <c r="FC227" s="158"/>
      <c r="FD227" s="158"/>
      <c r="FE227" s="158"/>
      <c r="FF227" s="158"/>
      <c r="FG227" s="158"/>
      <c r="FH227" s="158"/>
      <c r="FI227" s="158"/>
      <c r="FJ227" s="158"/>
      <c r="FK227" s="158"/>
      <c r="FL227" s="158"/>
      <c r="FM227" s="158"/>
      <c r="FN227" s="158"/>
      <c r="FO227" s="158"/>
      <c r="FP227" s="158"/>
      <c r="FQ227" s="158"/>
      <c r="FR227" s="158"/>
      <c r="FS227" s="158"/>
      <c r="FT227" s="158"/>
      <c r="FU227" s="158"/>
      <c r="FV227" s="158"/>
      <c r="FW227" s="158"/>
      <c r="FX227" s="158"/>
      <c r="FY227" s="158"/>
      <c r="FZ227" s="158"/>
      <c r="GA227" s="158"/>
      <c r="GB227" s="158"/>
      <c r="GC227" s="158"/>
      <c r="GD227" s="158"/>
      <c r="GE227" s="158"/>
      <c r="GF227" s="158"/>
      <c r="GG227" s="158"/>
      <c r="GH227" s="158"/>
      <c r="GI227" s="158"/>
      <c r="GJ227" s="158"/>
      <c r="GK227" s="158"/>
      <c r="GL227" s="158"/>
      <c r="GM227" s="158"/>
      <c r="GN227" s="158"/>
      <c r="GO227" s="158"/>
      <c r="GP227" s="158"/>
      <c r="GQ227" s="158"/>
      <c r="GR227" s="158"/>
      <c r="GS227" s="158"/>
      <c r="GT227" s="158"/>
      <c r="GU227" s="158"/>
      <c r="GV227" s="158"/>
      <c r="GW227" s="158"/>
      <c r="GX227" s="158"/>
      <c r="GY227" s="158"/>
      <c r="GZ227" s="158"/>
      <c r="HA227" s="158"/>
      <c r="HB227" s="158"/>
      <c r="HC227" s="158"/>
      <c r="HD227" s="158"/>
      <c r="HE227" s="158"/>
      <c r="HF227" s="158"/>
      <c r="HG227" s="158"/>
      <c r="HH227" s="158"/>
      <c r="HI227" s="158"/>
      <c r="HJ227" s="158"/>
      <c r="HK227" s="158"/>
      <c r="HL227" s="158"/>
      <c r="HM227" s="158"/>
      <c r="HN227" s="158"/>
      <c r="HO227" s="158"/>
      <c r="HP227" s="158"/>
      <c r="HQ227" s="158"/>
      <c r="HR227" s="158"/>
      <c r="HS227" s="158"/>
      <c r="HT227" s="158"/>
      <c r="HU227" s="158"/>
      <c r="HV227" s="158"/>
      <c r="HW227" s="158"/>
      <c r="HX227" s="158"/>
      <c r="HY227" s="158"/>
      <c r="HZ227" s="158"/>
      <c r="IA227" s="158"/>
      <c r="IB227" s="158"/>
    </row>
    <row r="228" spans="22:236" x14ac:dyDescent="0.25">
      <c r="V228" s="109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58"/>
      <c r="CU228" s="158"/>
      <c r="CV228" s="158"/>
      <c r="CW228" s="158"/>
      <c r="CX228" s="158"/>
      <c r="CY228" s="158"/>
      <c r="CZ228" s="158"/>
      <c r="DA228" s="158"/>
      <c r="DB228" s="158"/>
      <c r="DC228" s="158"/>
      <c r="DD228" s="158"/>
      <c r="DE228" s="158"/>
      <c r="DF228" s="158"/>
      <c r="DG228" s="158"/>
      <c r="DH228" s="158"/>
      <c r="DI228" s="158"/>
      <c r="DJ228" s="158"/>
      <c r="DK228" s="158"/>
      <c r="DL228" s="158"/>
      <c r="DM228" s="158"/>
      <c r="DN228" s="158"/>
      <c r="DO228" s="158"/>
      <c r="DP228" s="158"/>
      <c r="DQ228" s="158"/>
      <c r="DR228" s="158"/>
      <c r="DS228" s="158"/>
      <c r="DT228" s="158"/>
      <c r="DU228" s="158"/>
      <c r="DV228" s="158"/>
      <c r="DW228" s="158"/>
      <c r="DX228" s="158"/>
      <c r="DY228" s="158"/>
      <c r="DZ228" s="158"/>
      <c r="EA228" s="158"/>
      <c r="EB228" s="158"/>
      <c r="EC228" s="158"/>
      <c r="ED228" s="158"/>
      <c r="EE228" s="158"/>
      <c r="EF228" s="158"/>
      <c r="EG228" s="158"/>
      <c r="EH228" s="158"/>
      <c r="EI228" s="158"/>
      <c r="EJ228" s="158"/>
      <c r="EK228" s="158"/>
      <c r="EL228" s="158"/>
      <c r="EM228" s="158"/>
      <c r="EN228" s="158"/>
      <c r="EO228" s="158"/>
      <c r="EP228" s="158"/>
      <c r="EQ228" s="158"/>
      <c r="ER228" s="158"/>
      <c r="ES228" s="158"/>
      <c r="ET228" s="158"/>
      <c r="EU228" s="158"/>
      <c r="EV228" s="158"/>
      <c r="EW228" s="158"/>
      <c r="EX228" s="158"/>
      <c r="EY228" s="158"/>
      <c r="EZ228" s="158"/>
      <c r="FA228" s="158"/>
      <c r="FB228" s="158"/>
      <c r="FC228" s="158"/>
      <c r="FD228" s="158"/>
      <c r="FE228" s="158"/>
      <c r="FF228" s="158"/>
      <c r="FG228" s="158"/>
      <c r="FH228" s="158"/>
      <c r="FI228" s="158"/>
      <c r="FJ228" s="158"/>
      <c r="FK228" s="158"/>
      <c r="FL228" s="158"/>
      <c r="FM228" s="158"/>
      <c r="FN228" s="158"/>
      <c r="FO228" s="158"/>
      <c r="FP228" s="158"/>
      <c r="FQ228" s="158"/>
      <c r="FR228" s="158"/>
      <c r="FS228" s="158"/>
      <c r="FT228" s="158"/>
      <c r="FU228" s="158"/>
      <c r="FV228" s="158"/>
      <c r="FW228" s="158"/>
      <c r="FX228" s="158"/>
      <c r="FY228" s="158"/>
      <c r="FZ228" s="158"/>
      <c r="GA228" s="158"/>
      <c r="GB228" s="158"/>
      <c r="GC228" s="158"/>
      <c r="GD228" s="158"/>
      <c r="GE228" s="158"/>
      <c r="GF228" s="158"/>
      <c r="GG228" s="158"/>
      <c r="GH228" s="158"/>
      <c r="GI228" s="158"/>
      <c r="GJ228" s="158"/>
      <c r="GK228" s="158"/>
      <c r="GL228" s="158"/>
      <c r="GM228" s="158"/>
      <c r="GN228" s="158"/>
      <c r="GO228" s="158"/>
      <c r="GP228" s="158"/>
      <c r="GQ228" s="158"/>
      <c r="GR228" s="158"/>
      <c r="GS228" s="158"/>
      <c r="GT228" s="158"/>
      <c r="GU228" s="158"/>
      <c r="GV228" s="158"/>
      <c r="GW228" s="158"/>
      <c r="GX228" s="158"/>
      <c r="GY228" s="158"/>
      <c r="GZ228" s="158"/>
      <c r="HA228" s="158"/>
      <c r="HB228" s="158"/>
      <c r="HC228" s="158"/>
      <c r="HD228" s="158"/>
      <c r="HE228" s="158"/>
      <c r="HF228" s="158"/>
      <c r="HG228" s="158"/>
      <c r="HH228" s="158"/>
      <c r="HI228" s="158"/>
      <c r="HJ228" s="158"/>
      <c r="HK228" s="158"/>
      <c r="HL228" s="158"/>
      <c r="HM228" s="158"/>
      <c r="HN228" s="158"/>
      <c r="HO228" s="158"/>
      <c r="HP228" s="158"/>
      <c r="HQ228" s="158"/>
      <c r="HR228" s="158"/>
      <c r="HS228" s="158"/>
      <c r="HT228" s="158"/>
      <c r="HU228" s="158"/>
      <c r="HV228" s="158"/>
      <c r="HW228" s="158"/>
      <c r="HX228" s="158"/>
      <c r="HY228" s="158"/>
      <c r="HZ228" s="158"/>
      <c r="IA228" s="158"/>
      <c r="IB228" s="158"/>
    </row>
    <row r="229" spans="22:236" x14ac:dyDescent="0.25">
      <c r="V229" s="109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58"/>
      <c r="CU229" s="158"/>
      <c r="CV229" s="158"/>
      <c r="CW229" s="158"/>
      <c r="CX229" s="158"/>
      <c r="CY229" s="158"/>
      <c r="CZ229" s="158"/>
      <c r="DA229" s="158"/>
      <c r="DB229" s="158"/>
      <c r="DC229" s="158"/>
      <c r="DD229" s="158"/>
      <c r="DE229" s="158"/>
      <c r="DF229" s="158"/>
      <c r="DG229" s="158"/>
      <c r="DH229" s="158"/>
      <c r="DI229" s="158"/>
      <c r="DJ229" s="158"/>
      <c r="DK229" s="158"/>
      <c r="DL229" s="158"/>
      <c r="DM229" s="158"/>
      <c r="DN229" s="158"/>
      <c r="DO229" s="158"/>
      <c r="DP229" s="158"/>
      <c r="DQ229" s="158"/>
      <c r="DR229" s="158"/>
      <c r="DS229" s="158"/>
      <c r="DT229" s="158"/>
      <c r="DU229" s="158"/>
      <c r="DV229" s="158"/>
      <c r="DW229" s="158"/>
      <c r="DX229" s="158"/>
      <c r="DY229" s="158"/>
      <c r="DZ229" s="158"/>
      <c r="EA229" s="158"/>
      <c r="EB229" s="158"/>
      <c r="EC229" s="158"/>
      <c r="ED229" s="158"/>
      <c r="EE229" s="158"/>
      <c r="EF229" s="158"/>
      <c r="EG229" s="158"/>
      <c r="EH229" s="158"/>
      <c r="EI229" s="158"/>
      <c r="EJ229" s="158"/>
      <c r="EK229" s="158"/>
      <c r="EL229" s="158"/>
      <c r="EM229" s="158"/>
      <c r="EN229" s="158"/>
      <c r="EO229" s="158"/>
      <c r="EP229" s="158"/>
      <c r="EQ229" s="158"/>
      <c r="ER229" s="158"/>
      <c r="ES229" s="158"/>
      <c r="ET229" s="158"/>
      <c r="EU229" s="158"/>
      <c r="EV229" s="158"/>
      <c r="EW229" s="158"/>
      <c r="EX229" s="158"/>
      <c r="EY229" s="158"/>
      <c r="EZ229" s="158"/>
      <c r="FA229" s="158"/>
      <c r="FB229" s="158"/>
      <c r="FC229" s="158"/>
      <c r="FD229" s="158"/>
      <c r="FE229" s="158"/>
      <c r="FF229" s="158"/>
      <c r="FG229" s="158"/>
      <c r="FH229" s="158"/>
      <c r="FI229" s="158"/>
      <c r="FJ229" s="158"/>
      <c r="FK229" s="158"/>
      <c r="FL229" s="158"/>
      <c r="FM229" s="158"/>
      <c r="FN229" s="158"/>
      <c r="FO229" s="158"/>
      <c r="FP229" s="158"/>
      <c r="FQ229" s="158"/>
      <c r="FR229" s="158"/>
      <c r="FS229" s="158"/>
      <c r="FT229" s="158"/>
      <c r="FU229" s="158"/>
      <c r="FV229" s="158"/>
      <c r="FW229" s="158"/>
      <c r="FX229" s="158"/>
      <c r="FY229" s="158"/>
      <c r="FZ229" s="158"/>
      <c r="GA229" s="158"/>
      <c r="GB229" s="158"/>
      <c r="GC229" s="158"/>
      <c r="GD229" s="158"/>
      <c r="GE229" s="158"/>
      <c r="GF229" s="158"/>
      <c r="GG229" s="158"/>
      <c r="GH229" s="158"/>
      <c r="GI229" s="158"/>
      <c r="GJ229" s="158"/>
      <c r="GK229" s="158"/>
      <c r="GL229" s="158"/>
      <c r="GM229" s="158"/>
      <c r="GN229" s="158"/>
      <c r="GO229" s="158"/>
      <c r="GP229" s="158"/>
      <c r="GQ229" s="158"/>
      <c r="GR229" s="158"/>
      <c r="GS229" s="158"/>
      <c r="GT229" s="158"/>
      <c r="GU229" s="158"/>
      <c r="GV229" s="158"/>
      <c r="GW229" s="158"/>
      <c r="GX229" s="158"/>
      <c r="GY229" s="158"/>
      <c r="GZ229" s="158"/>
      <c r="HA229" s="158"/>
      <c r="HB229" s="158"/>
      <c r="HC229" s="158"/>
      <c r="HD229" s="158"/>
      <c r="HE229" s="158"/>
      <c r="HF229" s="158"/>
      <c r="HG229" s="158"/>
      <c r="HH229" s="158"/>
      <c r="HI229" s="158"/>
      <c r="HJ229" s="158"/>
      <c r="HK229" s="158"/>
      <c r="HL229" s="158"/>
      <c r="HM229" s="158"/>
      <c r="HN229" s="158"/>
      <c r="HO229" s="158"/>
      <c r="HP229" s="158"/>
      <c r="HQ229" s="158"/>
      <c r="HR229" s="158"/>
      <c r="HS229" s="158"/>
      <c r="HT229" s="158"/>
      <c r="HU229" s="158"/>
      <c r="HV229" s="158"/>
      <c r="HW229" s="158"/>
      <c r="HX229" s="158"/>
      <c r="HY229" s="158"/>
      <c r="HZ229" s="158"/>
      <c r="IA229" s="158"/>
      <c r="IB229" s="158"/>
    </row>
    <row r="230" spans="22:236" x14ac:dyDescent="0.25">
      <c r="V230" s="109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58"/>
      <c r="CU230" s="158"/>
      <c r="CV230" s="158"/>
      <c r="CW230" s="158"/>
      <c r="CX230" s="158"/>
      <c r="CY230" s="158"/>
      <c r="CZ230" s="158"/>
      <c r="DA230" s="158"/>
      <c r="DB230" s="158"/>
      <c r="DC230" s="158"/>
      <c r="DD230" s="158"/>
      <c r="DE230" s="158"/>
      <c r="DF230" s="158"/>
      <c r="DG230" s="158"/>
      <c r="DH230" s="158"/>
      <c r="DI230" s="158"/>
      <c r="DJ230" s="158"/>
      <c r="DK230" s="158"/>
      <c r="DL230" s="158"/>
      <c r="DM230" s="158"/>
      <c r="DN230" s="158"/>
      <c r="DO230" s="158"/>
      <c r="DP230" s="158"/>
      <c r="DQ230" s="158"/>
      <c r="DR230" s="158"/>
      <c r="DS230" s="158"/>
      <c r="DT230" s="158"/>
      <c r="DU230" s="158"/>
      <c r="DV230" s="158"/>
      <c r="DW230" s="158"/>
      <c r="DX230" s="158"/>
      <c r="DY230" s="158"/>
      <c r="DZ230" s="158"/>
      <c r="EA230" s="158"/>
      <c r="EB230" s="158"/>
      <c r="EC230" s="158"/>
      <c r="ED230" s="158"/>
      <c r="EE230" s="158"/>
      <c r="EF230" s="158"/>
      <c r="EG230" s="158"/>
      <c r="EH230" s="158"/>
      <c r="EI230" s="158"/>
      <c r="EJ230" s="158"/>
      <c r="EK230" s="158"/>
      <c r="EL230" s="158"/>
      <c r="EM230" s="158"/>
      <c r="EN230" s="158"/>
      <c r="EO230" s="158"/>
      <c r="EP230" s="158"/>
      <c r="EQ230" s="158"/>
      <c r="ER230" s="158"/>
      <c r="ES230" s="158"/>
      <c r="ET230" s="158"/>
      <c r="EU230" s="158"/>
      <c r="EV230" s="158"/>
      <c r="EW230" s="158"/>
      <c r="EX230" s="158"/>
      <c r="EY230" s="158"/>
      <c r="EZ230" s="158"/>
      <c r="FA230" s="158"/>
      <c r="FB230" s="158"/>
      <c r="FC230" s="158"/>
      <c r="FD230" s="158"/>
      <c r="FE230" s="158"/>
      <c r="FF230" s="158"/>
      <c r="FG230" s="158"/>
      <c r="FH230" s="158"/>
      <c r="FI230" s="158"/>
      <c r="FJ230" s="158"/>
      <c r="FK230" s="158"/>
      <c r="FL230" s="158"/>
      <c r="FM230" s="158"/>
      <c r="FN230" s="158"/>
      <c r="FO230" s="158"/>
      <c r="FP230" s="158"/>
      <c r="FQ230" s="158"/>
      <c r="FR230" s="158"/>
      <c r="FS230" s="158"/>
      <c r="FT230" s="158"/>
      <c r="FU230" s="158"/>
      <c r="FV230" s="158"/>
      <c r="FW230" s="158"/>
      <c r="FX230" s="158"/>
      <c r="FY230" s="158"/>
      <c r="FZ230" s="158"/>
      <c r="GA230" s="158"/>
      <c r="GB230" s="158"/>
      <c r="GC230" s="158"/>
      <c r="GD230" s="158"/>
      <c r="GE230" s="158"/>
      <c r="GF230" s="158"/>
      <c r="GG230" s="158"/>
      <c r="GH230" s="158"/>
      <c r="GI230" s="158"/>
      <c r="GJ230" s="158"/>
      <c r="GK230" s="158"/>
      <c r="GL230" s="158"/>
      <c r="GM230" s="158"/>
      <c r="GN230" s="158"/>
      <c r="GO230" s="158"/>
      <c r="GP230" s="158"/>
      <c r="GQ230" s="158"/>
      <c r="GR230" s="158"/>
      <c r="GS230" s="158"/>
      <c r="GT230" s="158"/>
      <c r="GU230" s="158"/>
      <c r="GV230" s="158"/>
      <c r="GW230" s="158"/>
      <c r="GX230" s="158"/>
      <c r="GY230" s="158"/>
      <c r="GZ230" s="158"/>
      <c r="HA230" s="158"/>
      <c r="HB230" s="158"/>
      <c r="HC230" s="158"/>
      <c r="HD230" s="158"/>
      <c r="HE230" s="158"/>
      <c r="HF230" s="158"/>
      <c r="HG230" s="158"/>
      <c r="HH230" s="158"/>
      <c r="HI230" s="158"/>
      <c r="HJ230" s="158"/>
      <c r="HK230" s="158"/>
      <c r="HL230" s="158"/>
      <c r="HM230" s="158"/>
      <c r="HN230" s="158"/>
      <c r="HO230" s="158"/>
      <c r="HP230" s="158"/>
      <c r="HQ230" s="158"/>
      <c r="HR230" s="158"/>
      <c r="HS230" s="158"/>
      <c r="HT230" s="158"/>
      <c r="HU230" s="158"/>
      <c r="HV230" s="158"/>
      <c r="HW230" s="158"/>
      <c r="HX230" s="158"/>
      <c r="HY230" s="158"/>
      <c r="HZ230" s="158"/>
      <c r="IA230" s="158"/>
      <c r="IB230" s="158"/>
    </row>
    <row r="231" spans="22:236" x14ac:dyDescent="0.25">
      <c r="V231" s="109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58"/>
      <c r="CU231" s="158"/>
      <c r="CV231" s="158"/>
      <c r="CW231" s="158"/>
      <c r="CX231" s="158"/>
      <c r="CY231" s="158"/>
      <c r="CZ231" s="158"/>
      <c r="DA231" s="158"/>
      <c r="DB231" s="158"/>
      <c r="DC231" s="158"/>
      <c r="DD231" s="158"/>
      <c r="DE231" s="158"/>
      <c r="DF231" s="158"/>
      <c r="DG231" s="158"/>
      <c r="DH231" s="158"/>
      <c r="DI231" s="158"/>
      <c r="DJ231" s="158"/>
      <c r="DK231" s="158"/>
      <c r="DL231" s="158"/>
      <c r="DM231" s="158"/>
      <c r="DN231" s="158"/>
      <c r="DO231" s="158"/>
      <c r="DP231" s="158"/>
      <c r="DQ231" s="158"/>
      <c r="DR231" s="158"/>
      <c r="DS231" s="158"/>
      <c r="DT231" s="158"/>
      <c r="DU231" s="158"/>
      <c r="DV231" s="158"/>
      <c r="DW231" s="158"/>
      <c r="DX231" s="158"/>
      <c r="DY231" s="158"/>
      <c r="DZ231" s="158"/>
      <c r="EA231" s="158"/>
      <c r="EB231" s="158"/>
      <c r="EC231" s="158"/>
      <c r="ED231" s="158"/>
      <c r="EE231" s="158"/>
      <c r="EF231" s="158"/>
      <c r="EG231" s="158"/>
      <c r="EH231" s="158"/>
      <c r="EI231" s="158"/>
      <c r="EJ231" s="158"/>
      <c r="EK231" s="158"/>
      <c r="EL231" s="158"/>
      <c r="EM231" s="158"/>
      <c r="EN231" s="158"/>
      <c r="EO231" s="158"/>
      <c r="EP231" s="158"/>
      <c r="EQ231" s="158"/>
      <c r="ER231" s="158"/>
      <c r="ES231" s="158"/>
      <c r="ET231" s="158"/>
      <c r="EU231" s="158"/>
      <c r="EV231" s="158"/>
      <c r="EW231" s="158"/>
      <c r="EX231" s="158"/>
      <c r="EY231" s="158"/>
      <c r="EZ231" s="158"/>
      <c r="FA231" s="158"/>
      <c r="FB231" s="158"/>
      <c r="FC231" s="158"/>
      <c r="FD231" s="158"/>
      <c r="FE231" s="158"/>
      <c r="FF231" s="158"/>
      <c r="FG231" s="158"/>
      <c r="FH231" s="158"/>
      <c r="FI231" s="158"/>
      <c r="FJ231" s="158"/>
      <c r="FK231" s="158"/>
      <c r="FL231" s="158"/>
      <c r="FM231" s="158"/>
      <c r="FN231" s="158"/>
      <c r="FO231" s="158"/>
      <c r="FP231" s="158"/>
      <c r="FQ231" s="158"/>
      <c r="FR231" s="158"/>
      <c r="FS231" s="158"/>
      <c r="FT231" s="158"/>
      <c r="FU231" s="158"/>
      <c r="FV231" s="158"/>
      <c r="FW231" s="158"/>
      <c r="FX231" s="158"/>
      <c r="FY231" s="158"/>
      <c r="FZ231" s="158"/>
      <c r="GA231" s="158"/>
      <c r="GB231" s="158"/>
      <c r="GC231" s="158"/>
      <c r="GD231" s="158"/>
      <c r="GE231" s="158"/>
      <c r="GF231" s="158"/>
      <c r="GG231" s="158"/>
      <c r="GH231" s="158"/>
      <c r="GI231" s="158"/>
      <c r="GJ231" s="158"/>
      <c r="GK231" s="158"/>
      <c r="GL231" s="158"/>
      <c r="GM231" s="158"/>
      <c r="GN231" s="158"/>
      <c r="GO231" s="158"/>
      <c r="GP231" s="158"/>
      <c r="GQ231" s="158"/>
      <c r="GR231" s="158"/>
      <c r="GS231" s="158"/>
      <c r="GT231" s="158"/>
      <c r="GU231" s="158"/>
      <c r="GV231" s="158"/>
      <c r="GW231" s="158"/>
      <c r="GX231" s="158"/>
      <c r="GY231" s="158"/>
      <c r="GZ231" s="158"/>
      <c r="HA231" s="158"/>
      <c r="HB231" s="158"/>
      <c r="HC231" s="158"/>
      <c r="HD231" s="158"/>
      <c r="HE231" s="158"/>
      <c r="HF231" s="158"/>
      <c r="HG231" s="158"/>
      <c r="HH231" s="158"/>
      <c r="HI231" s="158"/>
      <c r="HJ231" s="158"/>
      <c r="HK231" s="158"/>
      <c r="HL231" s="158"/>
      <c r="HM231" s="158"/>
      <c r="HN231" s="158"/>
      <c r="HO231" s="158"/>
      <c r="HP231" s="158"/>
      <c r="HQ231" s="158"/>
      <c r="HR231" s="158"/>
      <c r="HS231" s="158"/>
      <c r="HT231" s="158"/>
      <c r="HU231" s="158"/>
      <c r="HV231" s="158"/>
      <c r="HW231" s="158"/>
      <c r="HX231" s="158"/>
      <c r="HY231" s="158"/>
      <c r="HZ231" s="158"/>
      <c r="IA231" s="158"/>
      <c r="IB231" s="158"/>
    </row>
    <row r="232" spans="22:236" x14ac:dyDescent="0.25">
      <c r="V232" s="109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58"/>
      <c r="CU232" s="158"/>
      <c r="CV232" s="158"/>
      <c r="CW232" s="158"/>
      <c r="CX232" s="158"/>
      <c r="CY232" s="158"/>
      <c r="CZ232" s="158"/>
      <c r="DA232" s="158"/>
      <c r="DB232" s="158"/>
      <c r="DC232" s="158"/>
      <c r="DD232" s="158"/>
      <c r="DE232" s="158"/>
      <c r="DF232" s="158"/>
      <c r="DG232" s="158"/>
      <c r="DH232" s="158"/>
      <c r="DI232" s="158"/>
      <c r="DJ232" s="158"/>
      <c r="DK232" s="158"/>
      <c r="DL232" s="158"/>
      <c r="DM232" s="158"/>
      <c r="DN232" s="158"/>
      <c r="DO232" s="158"/>
      <c r="DP232" s="158"/>
      <c r="DQ232" s="158"/>
      <c r="DR232" s="158"/>
      <c r="DS232" s="158"/>
      <c r="DT232" s="158"/>
      <c r="DU232" s="158"/>
      <c r="DV232" s="158"/>
      <c r="DW232" s="158"/>
      <c r="DX232" s="158"/>
      <c r="DY232" s="158"/>
      <c r="DZ232" s="158"/>
      <c r="EA232" s="158"/>
      <c r="EB232" s="158"/>
      <c r="EC232" s="158"/>
      <c r="ED232" s="158"/>
      <c r="EE232" s="158"/>
      <c r="EF232" s="158"/>
      <c r="EG232" s="158"/>
      <c r="EH232" s="158"/>
      <c r="EI232" s="158"/>
      <c r="EJ232" s="158"/>
      <c r="EK232" s="158"/>
      <c r="EL232" s="158"/>
      <c r="EM232" s="158"/>
      <c r="EN232" s="158"/>
      <c r="EO232" s="158"/>
      <c r="EP232" s="158"/>
      <c r="EQ232" s="158"/>
      <c r="ER232" s="158"/>
      <c r="ES232" s="158"/>
      <c r="ET232" s="158"/>
      <c r="EU232" s="158"/>
      <c r="EV232" s="158"/>
      <c r="EW232" s="158"/>
      <c r="EX232" s="158"/>
      <c r="EY232" s="158"/>
      <c r="EZ232" s="158"/>
      <c r="FA232" s="158"/>
      <c r="FB232" s="158"/>
      <c r="FC232" s="158"/>
      <c r="FD232" s="158"/>
      <c r="FE232" s="158"/>
      <c r="FF232" s="158"/>
      <c r="FG232" s="158"/>
      <c r="FH232" s="158"/>
      <c r="FI232" s="158"/>
      <c r="FJ232" s="158"/>
      <c r="FK232" s="158"/>
      <c r="FL232" s="158"/>
      <c r="FM232" s="158"/>
      <c r="FN232" s="158"/>
      <c r="FO232" s="158"/>
      <c r="FP232" s="158"/>
      <c r="FQ232" s="158"/>
      <c r="FR232" s="158"/>
      <c r="FS232" s="158"/>
      <c r="FT232" s="158"/>
      <c r="FU232" s="158"/>
      <c r="FV232" s="158"/>
      <c r="FW232" s="158"/>
      <c r="FX232" s="158"/>
      <c r="FY232" s="158"/>
      <c r="FZ232" s="158"/>
      <c r="GA232" s="158"/>
      <c r="GB232" s="158"/>
      <c r="GC232" s="158"/>
      <c r="GD232" s="158"/>
      <c r="GE232" s="158"/>
      <c r="GF232" s="158"/>
      <c r="GG232" s="158"/>
      <c r="GH232" s="158"/>
      <c r="GI232" s="158"/>
      <c r="GJ232" s="158"/>
      <c r="GK232" s="158"/>
      <c r="GL232" s="158"/>
      <c r="GM232" s="158"/>
      <c r="GN232" s="158"/>
      <c r="GO232" s="158"/>
      <c r="GP232" s="158"/>
      <c r="GQ232" s="158"/>
      <c r="GR232" s="158"/>
      <c r="GS232" s="158"/>
      <c r="GT232" s="158"/>
      <c r="GU232" s="158"/>
      <c r="GV232" s="158"/>
      <c r="GW232" s="158"/>
      <c r="GX232" s="158"/>
      <c r="GY232" s="158"/>
      <c r="GZ232" s="158"/>
      <c r="HA232" s="158"/>
      <c r="HB232" s="158"/>
      <c r="HC232" s="158"/>
      <c r="HD232" s="158"/>
      <c r="HE232" s="158"/>
      <c r="HF232" s="158"/>
      <c r="HG232" s="158"/>
      <c r="HH232" s="158"/>
      <c r="HI232" s="158"/>
      <c r="HJ232" s="158"/>
      <c r="HK232" s="158"/>
      <c r="HL232" s="158"/>
      <c r="HM232" s="158"/>
      <c r="HN232" s="158"/>
      <c r="HO232" s="158"/>
      <c r="HP232" s="158"/>
      <c r="HQ232" s="158"/>
      <c r="HR232" s="158"/>
      <c r="HS232" s="158"/>
      <c r="HT232" s="158"/>
      <c r="HU232" s="158"/>
      <c r="HV232" s="158"/>
      <c r="HW232" s="158"/>
      <c r="HX232" s="158"/>
      <c r="HY232" s="158"/>
      <c r="HZ232" s="158"/>
      <c r="IA232" s="158"/>
      <c r="IB232" s="158"/>
    </row>
    <row r="233" spans="22:236" x14ac:dyDescent="0.25">
      <c r="V233" s="109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58"/>
      <c r="CU233" s="158"/>
      <c r="CV233" s="158"/>
      <c r="CW233" s="158"/>
      <c r="CX233" s="158"/>
      <c r="CY233" s="158"/>
      <c r="CZ233" s="158"/>
      <c r="DA233" s="158"/>
      <c r="DB233" s="158"/>
      <c r="DC233" s="158"/>
      <c r="DD233" s="158"/>
      <c r="DE233" s="158"/>
      <c r="DF233" s="158"/>
      <c r="DG233" s="158"/>
      <c r="DH233" s="158"/>
      <c r="DI233" s="158"/>
      <c r="DJ233" s="158"/>
      <c r="DK233" s="158"/>
      <c r="DL233" s="158"/>
      <c r="DM233" s="158"/>
      <c r="DN233" s="158"/>
      <c r="DO233" s="158"/>
      <c r="DP233" s="158"/>
      <c r="DQ233" s="158"/>
      <c r="DR233" s="158"/>
      <c r="DS233" s="158"/>
      <c r="DT233" s="158"/>
      <c r="DU233" s="158"/>
      <c r="DV233" s="158"/>
      <c r="DW233" s="158"/>
      <c r="DX233" s="158"/>
      <c r="DY233" s="158"/>
      <c r="DZ233" s="158"/>
      <c r="EA233" s="158"/>
      <c r="EB233" s="158"/>
      <c r="EC233" s="158"/>
      <c r="ED233" s="158"/>
      <c r="EE233" s="158"/>
      <c r="EF233" s="158"/>
      <c r="EG233" s="158"/>
      <c r="EH233" s="158"/>
      <c r="EI233" s="158"/>
      <c r="EJ233" s="158"/>
      <c r="EK233" s="158"/>
      <c r="EL233" s="158"/>
      <c r="EM233" s="158"/>
      <c r="EN233" s="158"/>
      <c r="EO233" s="158"/>
      <c r="EP233" s="158"/>
      <c r="EQ233" s="158"/>
      <c r="ER233" s="158"/>
      <c r="ES233" s="158"/>
      <c r="ET233" s="158"/>
      <c r="EU233" s="158"/>
      <c r="EV233" s="158"/>
      <c r="EW233" s="158"/>
      <c r="EX233" s="158"/>
      <c r="EY233" s="158"/>
      <c r="EZ233" s="158"/>
      <c r="FA233" s="158"/>
      <c r="FB233" s="158"/>
      <c r="FC233" s="158"/>
      <c r="FD233" s="158"/>
      <c r="FE233" s="158"/>
      <c r="FF233" s="158"/>
      <c r="FG233" s="158"/>
      <c r="FH233" s="158"/>
      <c r="FI233" s="158"/>
      <c r="FJ233" s="158"/>
      <c r="FK233" s="158"/>
      <c r="FL233" s="158"/>
      <c r="FM233" s="158"/>
      <c r="FN233" s="158"/>
      <c r="FO233" s="158"/>
      <c r="FP233" s="158"/>
      <c r="FQ233" s="158"/>
      <c r="FR233" s="158"/>
      <c r="FS233" s="158"/>
      <c r="FT233" s="158"/>
      <c r="FU233" s="158"/>
      <c r="FV233" s="158"/>
      <c r="FW233" s="158"/>
      <c r="FX233" s="158"/>
      <c r="FY233" s="158"/>
      <c r="FZ233" s="158"/>
      <c r="GA233" s="158"/>
      <c r="GB233" s="158"/>
      <c r="GC233" s="158"/>
      <c r="GD233" s="158"/>
      <c r="GE233" s="158"/>
      <c r="GF233" s="158"/>
      <c r="GG233" s="158"/>
      <c r="GH233" s="158"/>
      <c r="GI233" s="158"/>
      <c r="GJ233" s="158"/>
      <c r="GK233" s="158"/>
      <c r="GL233" s="158"/>
      <c r="GM233" s="158"/>
      <c r="GN233" s="158"/>
      <c r="GO233" s="158"/>
      <c r="GP233" s="158"/>
      <c r="GQ233" s="158"/>
      <c r="GR233" s="158"/>
      <c r="GS233" s="158"/>
      <c r="GT233" s="158"/>
      <c r="GU233" s="158"/>
      <c r="GV233" s="158"/>
      <c r="GW233" s="158"/>
      <c r="GX233" s="158"/>
      <c r="GY233" s="158"/>
      <c r="GZ233" s="158"/>
      <c r="HA233" s="158"/>
      <c r="HB233" s="158"/>
      <c r="HC233" s="158"/>
      <c r="HD233" s="158"/>
      <c r="HE233" s="158"/>
      <c r="HF233" s="158"/>
      <c r="HG233" s="158"/>
      <c r="HH233" s="158"/>
      <c r="HI233" s="158"/>
      <c r="HJ233" s="158"/>
      <c r="HK233" s="158"/>
      <c r="HL233" s="158"/>
      <c r="HM233" s="158"/>
      <c r="HN233" s="158"/>
      <c r="HO233" s="158"/>
      <c r="HP233" s="158"/>
      <c r="HQ233" s="158"/>
      <c r="HR233" s="158"/>
      <c r="HS233" s="158"/>
      <c r="HT233" s="158"/>
      <c r="HU233" s="158"/>
      <c r="HV233" s="158"/>
      <c r="HW233" s="158"/>
      <c r="HX233" s="158"/>
      <c r="HY233" s="158"/>
      <c r="HZ233" s="158"/>
      <c r="IA233" s="158"/>
      <c r="IB233" s="158"/>
    </row>
    <row r="234" spans="22:236" x14ac:dyDescent="0.25">
      <c r="V234" s="109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58"/>
      <c r="CU234" s="158"/>
      <c r="CV234" s="158"/>
      <c r="CW234" s="158"/>
      <c r="CX234" s="158"/>
      <c r="CY234" s="158"/>
      <c r="CZ234" s="158"/>
      <c r="DA234" s="158"/>
      <c r="DB234" s="158"/>
      <c r="DC234" s="158"/>
      <c r="DD234" s="158"/>
      <c r="DE234" s="158"/>
      <c r="DF234" s="158"/>
      <c r="DG234" s="158"/>
      <c r="DH234" s="158"/>
      <c r="DI234" s="158"/>
      <c r="DJ234" s="158"/>
      <c r="DK234" s="158"/>
      <c r="DL234" s="158"/>
      <c r="DM234" s="158"/>
      <c r="DN234" s="158"/>
      <c r="DO234" s="158"/>
      <c r="DP234" s="158"/>
      <c r="DQ234" s="158"/>
      <c r="DR234" s="158"/>
      <c r="DS234" s="158"/>
      <c r="DT234" s="158"/>
      <c r="DU234" s="158"/>
      <c r="DV234" s="158"/>
      <c r="DW234" s="158"/>
      <c r="DX234" s="158"/>
      <c r="DY234" s="158"/>
      <c r="DZ234" s="158"/>
      <c r="EA234" s="158"/>
      <c r="EB234" s="158"/>
      <c r="EC234" s="158"/>
      <c r="ED234" s="158"/>
      <c r="EE234" s="158"/>
      <c r="EF234" s="158"/>
      <c r="EG234" s="158"/>
      <c r="EH234" s="158"/>
      <c r="EI234" s="158"/>
      <c r="EJ234" s="158"/>
      <c r="EK234" s="158"/>
      <c r="EL234" s="158"/>
      <c r="EM234" s="158"/>
      <c r="EN234" s="158"/>
      <c r="EO234" s="158"/>
      <c r="EP234" s="158"/>
      <c r="EQ234" s="158"/>
      <c r="ER234" s="158"/>
      <c r="ES234" s="158"/>
      <c r="ET234" s="158"/>
      <c r="EU234" s="158"/>
      <c r="EV234" s="158"/>
      <c r="EW234" s="158"/>
      <c r="EX234" s="158"/>
      <c r="EY234" s="158"/>
      <c r="EZ234" s="158"/>
      <c r="FA234" s="158"/>
      <c r="FB234" s="158"/>
      <c r="FC234" s="158"/>
      <c r="FD234" s="158"/>
      <c r="FE234" s="158"/>
      <c r="FF234" s="158"/>
      <c r="FG234" s="158"/>
      <c r="FH234" s="158"/>
      <c r="FI234" s="158"/>
      <c r="FJ234" s="158"/>
      <c r="FK234" s="158"/>
      <c r="FL234" s="158"/>
      <c r="FM234" s="158"/>
      <c r="FN234" s="158"/>
      <c r="FO234" s="158"/>
      <c r="FP234" s="158"/>
      <c r="FQ234" s="158"/>
      <c r="FR234" s="158"/>
      <c r="FS234" s="158"/>
      <c r="FT234" s="158"/>
      <c r="FU234" s="158"/>
      <c r="FV234" s="158"/>
      <c r="FW234" s="158"/>
      <c r="FX234" s="158"/>
      <c r="FY234" s="158"/>
      <c r="FZ234" s="158"/>
      <c r="GA234" s="158"/>
      <c r="GB234" s="158"/>
      <c r="GC234" s="158"/>
      <c r="GD234" s="158"/>
      <c r="GE234" s="158"/>
      <c r="GF234" s="158"/>
      <c r="GG234" s="158"/>
      <c r="GH234" s="158"/>
      <c r="GI234" s="158"/>
      <c r="GJ234" s="158"/>
      <c r="GK234" s="158"/>
      <c r="GL234" s="158"/>
      <c r="GM234" s="158"/>
      <c r="GN234" s="158"/>
      <c r="GO234" s="158"/>
      <c r="GP234" s="158"/>
      <c r="GQ234" s="158"/>
      <c r="GR234" s="158"/>
      <c r="GS234" s="158"/>
      <c r="GT234" s="158"/>
      <c r="GU234" s="158"/>
      <c r="GV234" s="158"/>
      <c r="GW234" s="158"/>
      <c r="GX234" s="158"/>
      <c r="GY234" s="158"/>
      <c r="GZ234" s="158"/>
      <c r="HA234" s="158"/>
      <c r="HB234" s="158"/>
      <c r="HC234" s="158"/>
      <c r="HD234" s="158"/>
      <c r="HE234" s="158"/>
      <c r="HF234" s="158"/>
      <c r="HG234" s="158"/>
      <c r="HH234" s="158"/>
      <c r="HI234" s="158"/>
      <c r="HJ234" s="158"/>
      <c r="HK234" s="158"/>
      <c r="HL234" s="158"/>
      <c r="HM234" s="158"/>
      <c r="HN234" s="158"/>
      <c r="HO234" s="158"/>
      <c r="HP234" s="158"/>
      <c r="HQ234" s="158"/>
      <c r="HR234" s="158"/>
      <c r="HS234" s="158"/>
      <c r="HT234" s="158"/>
      <c r="HU234" s="158"/>
      <c r="HV234" s="158"/>
      <c r="HW234" s="158"/>
      <c r="HX234" s="158"/>
      <c r="HY234" s="158"/>
      <c r="HZ234" s="158"/>
      <c r="IA234" s="158"/>
      <c r="IB234" s="158"/>
    </row>
    <row r="235" spans="22:236" x14ac:dyDescent="0.25">
      <c r="V235" s="109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58"/>
      <c r="CU235" s="158"/>
      <c r="CV235" s="158"/>
      <c r="CW235" s="158"/>
      <c r="CX235" s="158"/>
      <c r="CY235" s="158"/>
      <c r="CZ235" s="158"/>
      <c r="DA235" s="158"/>
      <c r="DB235" s="158"/>
      <c r="DC235" s="158"/>
      <c r="DD235" s="158"/>
      <c r="DE235" s="158"/>
      <c r="DF235" s="158"/>
      <c r="DG235" s="158"/>
      <c r="DH235" s="158"/>
      <c r="DI235" s="158"/>
      <c r="DJ235" s="158"/>
      <c r="DK235" s="158"/>
      <c r="DL235" s="158"/>
      <c r="DM235" s="158"/>
      <c r="DN235" s="158"/>
      <c r="DO235" s="158"/>
      <c r="DP235" s="158"/>
      <c r="DQ235" s="158"/>
      <c r="DR235" s="158"/>
      <c r="DS235" s="158"/>
      <c r="DT235" s="158"/>
      <c r="DU235" s="158"/>
      <c r="DV235" s="158"/>
      <c r="DW235" s="158"/>
      <c r="DX235" s="158"/>
      <c r="DY235" s="158"/>
      <c r="DZ235" s="158"/>
      <c r="EA235" s="158"/>
      <c r="EB235" s="158"/>
      <c r="EC235" s="158"/>
      <c r="ED235" s="158"/>
      <c r="EE235" s="158"/>
      <c r="EF235" s="158"/>
      <c r="EG235" s="158"/>
      <c r="EH235" s="158"/>
      <c r="EI235" s="158"/>
      <c r="EJ235" s="158"/>
      <c r="EK235" s="158"/>
      <c r="EL235" s="158"/>
      <c r="EM235" s="158"/>
      <c r="EN235" s="158"/>
      <c r="EO235" s="158"/>
      <c r="EP235" s="158"/>
      <c r="EQ235" s="158"/>
      <c r="ER235" s="158"/>
      <c r="ES235" s="158"/>
      <c r="ET235" s="158"/>
      <c r="EU235" s="158"/>
      <c r="EV235" s="158"/>
      <c r="EW235" s="158"/>
      <c r="EX235" s="158"/>
      <c r="EY235" s="158"/>
      <c r="EZ235" s="158"/>
      <c r="FA235" s="158"/>
      <c r="FB235" s="158"/>
      <c r="FC235" s="158"/>
      <c r="FD235" s="158"/>
      <c r="FE235" s="158"/>
      <c r="FF235" s="158"/>
      <c r="FG235" s="158"/>
      <c r="FH235" s="158"/>
      <c r="FI235" s="158"/>
      <c r="FJ235" s="158"/>
      <c r="FK235" s="158"/>
      <c r="FL235" s="158"/>
      <c r="FM235" s="158"/>
      <c r="FN235" s="158"/>
      <c r="FO235" s="158"/>
      <c r="FP235" s="158"/>
      <c r="FQ235" s="158"/>
      <c r="FR235" s="158"/>
      <c r="FS235" s="158"/>
      <c r="FT235" s="158"/>
      <c r="FU235" s="158"/>
      <c r="FV235" s="158"/>
      <c r="FW235" s="158"/>
      <c r="FX235" s="158"/>
      <c r="FY235" s="158"/>
      <c r="FZ235" s="158"/>
      <c r="GA235" s="158"/>
      <c r="GB235" s="158"/>
      <c r="GC235" s="158"/>
      <c r="GD235" s="158"/>
      <c r="GE235" s="158"/>
      <c r="GF235" s="158"/>
      <c r="GG235" s="158"/>
      <c r="GH235" s="158"/>
      <c r="GI235" s="158"/>
      <c r="GJ235" s="158"/>
      <c r="GK235" s="158"/>
      <c r="GL235" s="158"/>
      <c r="GM235" s="158"/>
      <c r="GN235" s="158"/>
      <c r="GO235" s="158"/>
      <c r="GP235" s="158"/>
      <c r="GQ235" s="158"/>
      <c r="GR235" s="158"/>
      <c r="GS235" s="158"/>
      <c r="GT235" s="158"/>
      <c r="GU235" s="158"/>
      <c r="GV235" s="158"/>
      <c r="GW235" s="158"/>
      <c r="GX235" s="158"/>
      <c r="GY235" s="158"/>
      <c r="GZ235" s="158"/>
      <c r="HA235" s="158"/>
      <c r="HB235" s="158"/>
      <c r="HC235" s="158"/>
      <c r="HD235" s="158"/>
      <c r="HE235" s="158"/>
      <c r="HF235" s="158"/>
      <c r="HG235" s="158"/>
      <c r="HH235" s="158"/>
      <c r="HI235" s="158"/>
      <c r="HJ235" s="158"/>
      <c r="HK235" s="158"/>
      <c r="HL235" s="158"/>
      <c r="HM235" s="158"/>
      <c r="HN235" s="158"/>
      <c r="HO235" s="158"/>
      <c r="HP235" s="158"/>
      <c r="HQ235" s="158"/>
      <c r="HR235" s="158"/>
      <c r="HS235" s="158"/>
      <c r="HT235" s="158"/>
      <c r="HU235" s="158"/>
      <c r="HV235" s="158"/>
      <c r="HW235" s="158"/>
      <c r="HX235" s="158"/>
      <c r="HY235" s="158"/>
      <c r="HZ235" s="158"/>
      <c r="IA235" s="158"/>
      <c r="IB235" s="158"/>
    </row>
    <row r="236" spans="22:236" x14ac:dyDescent="0.25">
      <c r="V236" s="109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58"/>
      <c r="CU236" s="158"/>
      <c r="CV236" s="158"/>
      <c r="CW236" s="158"/>
      <c r="CX236" s="158"/>
      <c r="CY236" s="158"/>
      <c r="CZ236" s="158"/>
      <c r="DA236" s="158"/>
      <c r="DB236" s="158"/>
      <c r="DC236" s="158"/>
      <c r="DD236" s="158"/>
      <c r="DE236" s="158"/>
      <c r="DF236" s="158"/>
      <c r="DG236" s="158"/>
      <c r="DH236" s="158"/>
      <c r="DI236" s="158"/>
      <c r="DJ236" s="158"/>
      <c r="DK236" s="158"/>
      <c r="DL236" s="158"/>
      <c r="DM236" s="158"/>
      <c r="DN236" s="158"/>
      <c r="DO236" s="158"/>
      <c r="DP236" s="158"/>
      <c r="DQ236" s="158"/>
      <c r="DR236" s="158"/>
      <c r="DS236" s="158"/>
      <c r="DT236" s="158"/>
      <c r="DU236" s="158"/>
      <c r="DV236" s="158"/>
      <c r="DW236" s="158"/>
      <c r="DX236" s="158"/>
      <c r="DY236" s="158"/>
      <c r="DZ236" s="158"/>
      <c r="EA236" s="158"/>
      <c r="EB236" s="158"/>
      <c r="EC236" s="158"/>
      <c r="ED236" s="158"/>
      <c r="EE236" s="158"/>
      <c r="EF236" s="158"/>
      <c r="EG236" s="158"/>
      <c r="EH236" s="158"/>
      <c r="EI236" s="158"/>
      <c r="EJ236" s="158"/>
      <c r="EK236" s="158"/>
      <c r="EL236" s="158"/>
      <c r="EM236" s="158"/>
      <c r="EN236" s="158"/>
      <c r="EO236" s="158"/>
      <c r="EP236" s="158"/>
      <c r="EQ236" s="158"/>
      <c r="ER236" s="158"/>
      <c r="ES236" s="158"/>
      <c r="ET236" s="158"/>
      <c r="EU236" s="158"/>
      <c r="EV236" s="158"/>
      <c r="EW236" s="158"/>
      <c r="EX236" s="158"/>
      <c r="EY236" s="158"/>
      <c r="EZ236" s="158"/>
      <c r="FA236" s="158"/>
      <c r="FB236" s="158"/>
      <c r="FC236" s="158"/>
      <c r="FD236" s="158"/>
      <c r="FE236" s="158"/>
      <c r="FF236" s="158"/>
      <c r="FG236" s="158"/>
      <c r="FH236" s="158"/>
      <c r="FI236" s="158"/>
      <c r="FJ236" s="158"/>
      <c r="FK236" s="158"/>
      <c r="FL236" s="158"/>
      <c r="FM236" s="158"/>
      <c r="FN236" s="158"/>
      <c r="FO236" s="158"/>
      <c r="FP236" s="158"/>
      <c r="FQ236" s="158"/>
      <c r="FR236" s="158"/>
      <c r="FS236" s="158"/>
      <c r="FT236" s="158"/>
      <c r="FU236" s="158"/>
      <c r="FV236" s="158"/>
      <c r="FW236" s="158"/>
      <c r="FX236" s="158"/>
      <c r="FY236" s="158"/>
      <c r="FZ236" s="158"/>
      <c r="GA236" s="158"/>
      <c r="GB236" s="158"/>
      <c r="GC236" s="158"/>
      <c r="GD236" s="158"/>
      <c r="GE236" s="158"/>
      <c r="GF236" s="158"/>
      <c r="GG236" s="158"/>
      <c r="GH236" s="158"/>
      <c r="GI236" s="158"/>
      <c r="GJ236" s="158"/>
      <c r="GK236" s="158"/>
      <c r="GL236" s="158"/>
      <c r="GM236" s="158"/>
      <c r="GN236" s="158"/>
      <c r="GO236" s="158"/>
      <c r="GP236" s="158"/>
      <c r="GQ236" s="158"/>
      <c r="GR236" s="158"/>
      <c r="GS236" s="158"/>
      <c r="GT236" s="158"/>
      <c r="GU236" s="158"/>
      <c r="GV236" s="158"/>
      <c r="GW236" s="158"/>
      <c r="GX236" s="158"/>
      <c r="GY236" s="158"/>
      <c r="GZ236" s="158"/>
      <c r="HA236" s="158"/>
      <c r="HB236" s="158"/>
      <c r="HC236" s="158"/>
      <c r="HD236" s="158"/>
      <c r="HE236" s="158"/>
      <c r="HF236" s="158"/>
      <c r="HG236" s="158"/>
      <c r="HH236" s="158"/>
      <c r="HI236" s="158"/>
      <c r="HJ236" s="158"/>
      <c r="HK236" s="158"/>
      <c r="HL236" s="158"/>
      <c r="HM236" s="158"/>
      <c r="HN236" s="158"/>
      <c r="HO236" s="158"/>
      <c r="HP236" s="158"/>
      <c r="HQ236" s="158"/>
      <c r="HR236" s="158"/>
      <c r="HS236" s="158"/>
      <c r="HT236" s="158"/>
      <c r="HU236" s="158"/>
      <c r="HV236" s="158"/>
      <c r="HW236" s="158"/>
      <c r="HX236" s="158"/>
      <c r="HY236" s="158"/>
      <c r="HZ236" s="158"/>
      <c r="IA236" s="158"/>
      <c r="IB236" s="158"/>
    </row>
    <row r="237" spans="22:236" x14ac:dyDescent="0.25">
      <c r="V237" s="109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58"/>
      <c r="CU237" s="158"/>
      <c r="CV237" s="158"/>
      <c r="CW237" s="158"/>
      <c r="CX237" s="158"/>
      <c r="CY237" s="158"/>
      <c r="CZ237" s="158"/>
      <c r="DA237" s="158"/>
      <c r="DB237" s="158"/>
      <c r="DC237" s="158"/>
      <c r="DD237" s="158"/>
      <c r="DE237" s="158"/>
      <c r="DF237" s="158"/>
      <c r="DG237" s="158"/>
      <c r="DH237" s="158"/>
      <c r="DI237" s="158"/>
      <c r="DJ237" s="158"/>
      <c r="DK237" s="158"/>
      <c r="DL237" s="158"/>
      <c r="DM237" s="158"/>
      <c r="DN237" s="158"/>
      <c r="DO237" s="158"/>
      <c r="DP237" s="158"/>
      <c r="DQ237" s="158"/>
      <c r="DR237" s="158"/>
      <c r="DS237" s="158"/>
      <c r="DT237" s="158"/>
      <c r="DU237" s="158"/>
      <c r="DV237" s="158"/>
      <c r="DW237" s="158"/>
      <c r="DX237" s="158"/>
      <c r="DY237" s="158"/>
      <c r="DZ237" s="158"/>
      <c r="EA237" s="158"/>
      <c r="EB237" s="158"/>
      <c r="EC237" s="158"/>
      <c r="ED237" s="158"/>
      <c r="EE237" s="158"/>
      <c r="EF237" s="158"/>
      <c r="EG237" s="158"/>
      <c r="EH237" s="158"/>
      <c r="EI237" s="158"/>
      <c r="EJ237" s="158"/>
      <c r="EK237" s="158"/>
      <c r="EL237" s="158"/>
      <c r="EM237" s="158"/>
      <c r="EN237" s="158"/>
      <c r="EO237" s="158"/>
      <c r="EP237" s="158"/>
      <c r="EQ237" s="158"/>
      <c r="ER237" s="158"/>
      <c r="ES237" s="158"/>
      <c r="ET237" s="158"/>
      <c r="EU237" s="158"/>
      <c r="EV237" s="158"/>
      <c r="EW237" s="158"/>
      <c r="EX237" s="158"/>
      <c r="EY237" s="158"/>
      <c r="EZ237" s="158"/>
      <c r="FA237" s="158"/>
      <c r="FB237" s="158"/>
      <c r="FC237" s="158"/>
      <c r="FD237" s="158"/>
      <c r="FE237" s="158"/>
      <c r="FF237" s="158"/>
      <c r="FG237" s="158"/>
      <c r="FH237" s="158"/>
      <c r="FI237" s="158"/>
      <c r="FJ237" s="158"/>
      <c r="FK237" s="158"/>
      <c r="FL237" s="158"/>
      <c r="FM237" s="158"/>
      <c r="FN237" s="158"/>
      <c r="FO237" s="158"/>
      <c r="FP237" s="158"/>
      <c r="FQ237" s="158"/>
      <c r="FR237" s="158"/>
      <c r="FS237" s="158"/>
      <c r="FT237" s="158"/>
      <c r="FU237" s="158"/>
      <c r="FV237" s="158"/>
      <c r="FW237" s="158"/>
      <c r="FX237" s="158"/>
      <c r="FY237" s="158"/>
      <c r="FZ237" s="158"/>
      <c r="GA237" s="158"/>
      <c r="GB237" s="158"/>
      <c r="GC237" s="158"/>
      <c r="GD237" s="158"/>
      <c r="GE237" s="158"/>
      <c r="GF237" s="158"/>
      <c r="GG237" s="158"/>
      <c r="GH237" s="158"/>
      <c r="GI237" s="158"/>
      <c r="GJ237" s="158"/>
      <c r="GK237" s="158"/>
      <c r="GL237" s="158"/>
      <c r="GM237" s="158"/>
      <c r="GN237" s="158"/>
      <c r="GO237" s="158"/>
      <c r="GP237" s="158"/>
      <c r="GQ237" s="158"/>
      <c r="GR237" s="158"/>
      <c r="GS237" s="158"/>
      <c r="GT237" s="158"/>
      <c r="GU237" s="158"/>
      <c r="GV237" s="158"/>
      <c r="GW237" s="158"/>
      <c r="GX237" s="158"/>
      <c r="GY237" s="158"/>
      <c r="GZ237" s="158"/>
      <c r="HA237" s="158"/>
      <c r="HB237" s="158"/>
      <c r="HC237" s="158"/>
      <c r="HD237" s="158"/>
      <c r="HE237" s="158"/>
      <c r="HF237" s="158"/>
      <c r="HG237" s="158"/>
      <c r="HH237" s="158"/>
      <c r="HI237" s="158"/>
      <c r="HJ237" s="158"/>
      <c r="HK237" s="158"/>
      <c r="HL237" s="158"/>
      <c r="HM237" s="158"/>
      <c r="HN237" s="158"/>
      <c r="HO237" s="158"/>
      <c r="HP237" s="158"/>
      <c r="HQ237" s="158"/>
      <c r="HR237" s="158"/>
      <c r="HS237" s="158"/>
      <c r="HT237" s="158"/>
      <c r="HU237" s="158"/>
      <c r="HV237" s="158"/>
      <c r="HW237" s="158"/>
      <c r="HX237" s="158"/>
      <c r="HY237" s="158"/>
      <c r="HZ237" s="158"/>
      <c r="IA237" s="158"/>
      <c r="IB237" s="158"/>
    </row>
    <row r="238" spans="22:236" x14ac:dyDescent="0.25">
      <c r="V238" s="109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58"/>
      <c r="CU238" s="158"/>
      <c r="CV238" s="158"/>
      <c r="CW238" s="158"/>
      <c r="CX238" s="158"/>
      <c r="CY238" s="158"/>
      <c r="CZ238" s="158"/>
      <c r="DA238" s="158"/>
      <c r="DB238" s="158"/>
      <c r="DC238" s="158"/>
      <c r="DD238" s="158"/>
      <c r="DE238" s="158"/>
      <c r="DF238" s="158"/>
      <c r="DG238" s="158"/>
      <c r="DH238" s="158"/>
      <c r="DI238" s="158"/>
      <c r="DJ238" s="158"/>
      <c r="DK238" s="158"/>
      <c r="DL238" s="158"/>
      <c r="DM238" s="158"/>
      <c r="DN238" s="158"/>
      <c r="DO238" s="158"/>
      <c r="DP238" s="158"/>
      <c r="DQ238" s="158"/>
      <c r="DR238" s="158"/>
      <c r="DS238" s="158"/>
      <c r="DT238" s="158"/>
      <c r="DU238" s="158"/>
      <c r="DV238" s="158"/>
      <c r="DW238" s="158"/>
      <c r="DX238" s="158"/>
      <c r="DY238" s="158"/>
      <c r="DZ238" s="158"/>
      <c r="EA238" s="158"/>
      <c r="EB238" s="158"/>
      <c r="EC238" s="158"/>
      <c r="ED238" s="158"/>
      <c r="EE238" s="158"/>
      <c r="EF238" s="158"/>
      <c r="EG238" s="158"/>
      <c r="EH238" s="158"/>
      <c r="EI238" s="158"/>
      <c r="EJ238" s="158"/>
      <c r="EK238" s="158"/>
      <c r="EL238" s="158"/>
      <c r="EM238" s="158"/>
      <c r="EN238" s="158"/>
      <c r="EO238" s="158"/>
      <c r="EP238" s="158"/>
      <c r="EQ238" s="158"/>
      <c r="ER238" s="158"/>
      <c r="ES238" s="158"/>
      <c r="ET238" s="158"/>
      <c r="EU238" s="158"/>
      <c r="EV238" s="158"/>
      <c r="EW238" s="158"/>
      <c r="EX238" s="158"/>
      <c r="EY238" s="158"/>
      <c r="EZ238" s="158"/>
      <c r="FA238" s="158"/>
      <c r="FB238" s="158"/>
      <c r="FC238" s="158"/>
      <c r="FD238" s="158"/>
      <c r="FE238" s="158"/>
      <c r="FF238" s="158"/>
      <c r="FG238" s="158"/>
      <c r="FH238" s="158"/>
      <c r="FI238" s="158"/>
      <c r="FJ238" s="158"/>
      <c r="FK238" s="158"/>
      <c r="FL238" s="158"/>
      <c r="FM238" s="158"/>
      <c r="FN238" s="158"/>
      <c r="FO238" s="158"/>
      <c r="FP238" s="158"/>
      <c r="FQ238" s="158"/>
      <c r="FR238" s="158"/>
      <c r="FS238" s="158"/>
      <c r="FT238" s="158"/>
      <c r="FU238" s="158"/>
      <c r="FV238" s="158"/>
      <c r="FW238" s="158"/>
      <c r="FX238" s="158"/>
      <c r="FY238" s="158"/>
      <c r="FZ238" s="158"/>
      <c r="GA238" s="158"/>
      <c r="GB238" s="158"/>
      <c r="GC238" s="158"/>
      <c r="GD238" s="158"/>
      <c r="GE238" s="158"/>
      <c r="GF238" s="158"/>
      <c r="GG238" s="158"/>
      <c r="GH238" s="158"/>
      <c r="GI238" s="158"/>
      <c r="GJ238" s="158"/>
      <c r="GK238" s="158"/>
      <c r="GL238" s="158"/>
      <c r="GM238" s="158"/>
      <c r="GN238" s="158"/>
      <c r="GO238" s="158"/>
      <c r="GP238" s="158"/>
      <c r="GQ238" s="158"/>
      <c r="GR238" s="158"/>
      <c r="GS238" s="158"/>
      <c r="GT238" s="158"/>
      <c r="GU238" s="158"/>
      <c r="GV238" s="158"/>
      <c r="GW238" s="158"/>
      <c r="GX238" s="158"/>
      <c r="GY238" s="158"/>
      <c r="GZ238" s="158"/>
      <c r="HA238" s="158"/>
      <c r="HB238" s="158"/>
      <c r="HC238" s="158"/>
      <c r="HD238" s="158"/>
      <c r="HE238" s="158"/>
      <c r="HF238" s="158"/>
      <c r="HG238" s="158"/>
      <c r="HH238" s="158"/>
      <c r="HI238" s="158"/>
      <c r="HJ238" s="158"/>
      <c r="HK238" s="158"/>
      <c r="HL238" s="158"/>
      <c r="HM238" s="158"/>
      <c r="HN238" s="158"/>
      <c r="HO238" s="158"/>
      <c r="HP238" s="158"/>
      <c r="HQ238" s="158"/>
      <c r="HR238" s="158"/>
      <c r="HS238" s="158"/>
      <c r="HT238" s="158"/>
      <c r="HU238" s="158"/>
      <c r="HV238" s="158"/>
      <c r="HW238" s="158"/>
      <c r="HX238" s="158"/>
      <c r="HY238" s="158"/>
      <c r="HZ238" s="158"/>
      <c r="IA238" s="158"/>
      <c r="IB238" s="158"/>
    </row>
    <row r="239" spans="22:236" x14ac:dyDescent="0.25">
      <c r="V239" s="109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58"/>
      <c r="CU239" s="158"/>
      <c r="CV239" s="158"/>
      <c r="CW239" s="158"/>
      <c r="CX239" s="158"/>
      <c r="CY239" s="158"/>
      <c r="CZ239" s="158"/>
      <c r="DA239" s="158"/>
      <c r="DB239" s="158"/>
      <c r="DC239" s="158"/>
      <c r="DD239" s="158"/>
      <c r="DE239" s="158"/>
      <c r="DF239" s="158"/>
      <c r="DG239" s="158"/>
      <c r="DH239" s="158"/>
      <c r="DI239" s="158"/>
      <c r="DJ239" s="158"/>
      <c r="DK239" s="158"/>
      <c r="DL239" s="158"/>
      <c r="DM239" s="158"/>
      <c r="DN239" s="158"/>
      <c r="DO239" s="158"/>
      <c r="DP239" s="158"/>
      <c r="DQ239" s="158"/>
      <c r="DR239" s="158"/>
      <c r="DS239" s="158"/>
      <c r="DT239" s="158"/>
      <c r="DU239" s="158"/>
      <c r="DV239" s="158"/>
      <c r="DW239" s="158"/>
      <c r="DX239" s="158"/>
      <c r="DY239" s="158"/>
      <c r="DZ239" s="158"/>
      <c r="EA239" s="158"/>
      <c r="EB239" s="158"/>
      <c r="EC239" s="158"/>
      <c r="ED239" s="158"/>
      <c r="EE239" s="158"/>
      <c r="EF239" s="158"/>
      <c r="EG239" s="158"/>
      <c r="EH239" s="158"/>
      <c r="EI239" s="158"/>
      <c r="EJ239" s="158"/>
      <c r="EK239" s="158"/>
      <c r="EL239" s="158"/>
      <c r="EM239" s="158"/>
      <c r="EN239" s="158"/>
      <c r="EO239" s="158"/>
      <c r="EP239" s="158"/>
      <c r="EQ239" s="158"/>
      <c r="ER239" s="158"/>
      <c r="ES239" s="158"/>
      <c r="ET239" s="158"/>
      <c r="EU239" s="158"/>
      <c r="EV239" s="158"/>
      <c r="EW239" s="158"/>
      <c r="EX239" s="158"/>
      <c r="EY239" s="158"/>
      <c r="EZ239" s="158"/>
      <c r="FA239" s="158"/>
      <c r="FB239" s="158"/>
      <c r="FC239" s="158"/>
      <c r="FD239" s="158"/>
      <c r="FE239" s="158"/>
      <c r="FF239" s="158"/>
      <c r="FG239" s="158"/>
      <c r="FH239" s="158"/>
      <c r="FI239" s="158"/>
      <c r="FJ239" s="158"/>
      <c r="FK239" s="158"/>
      <c r="FL239" s="158"/>
      <c r="FM239" s="158"/>
      <c r="FN239" s="158"/>
      <c r="FO239" s="158"/>
      <c r="FP239" s="158"/>
      <c r="FQ239" s="158"/>
      <c r="FR239" s="158"/>
      <c r="FS239" s="158"/>
      <c r="FT239" s="158"/>
      <c r="FU239" s="158"/>
      <c r="FV239" s="158"/>
      <c r="FW239" s="158"/>
      <c r="FX239" s="158"/>
      <c r="FY239" s="158"/>
      <c r="FZ239" s="158"/>
      <c r="GA239" s="158"/>
      <c r="GB239" s="158"/>
      <c r="GC239" s="158"/>
      <c r="GD239" s="158"/>
      <c r="GE239" s="158"/>
      <c r="GF239" s="158"/>
      <c r="GG239" s="158"/>
      <c r="GH239" s="158"/>
      <c r="GI239" s="158"/>
      <c r="GJ239" s="158"/>
      <c r="GK239" s="158"/>
      <c r="GL239" s="158"/>
      <c r="GM239" s="158"/>
      <c r="GN239" s="158"/>
      <c r="GO239" s="158"/>
      <c r="GP239" s="158"/>
      <c r="GQ239" s="158"/>
      <c r="GR239" s="158"/>
      <c r="GS239" s="158"/>
      <c r="GT239" s="158"/>
      <c r="GU239" s="158"/>
      <c r="GV239" s="158"/>
      <c r="GW239" s="158"/>
      <c r="GX239" s="158"/>
      <c r="GY239" s="158"/>
      <c r="GZ239" s="158"/>
      <c r="HA239" s="158"/>
      <c r="HB239" s="158"/>
      <c r="HC239" s="158"/>
      <c r="HD239" s="158"/>
      <c r="HE239" s="158"/>
      <c r="HF239" s="158"/>
      <c r="HG239" s="158"/>
      <c r="HH239" s="158"/>
      <c r="HI239" s="158"/>
      <c r="HJ239" s="158"/>
      <c r="HK239" s="158"/>
      <c r="HL239" s="158"/>
      <c r="HM239" s="158"/>
      <c r="HN239" s="158"/>
      <c r="HO239" s="158"/>
      <c r="HP239" s="158"/>
      <c r="HQ239" s="158"/>
      <c r="HR239" s="158"/>
      <c r="HS239" s="158"/>
      <c r="HT239" s="158"/>
      <c r="HU239" s="158"/>
      <c r="HV239" s="158"/>
      <c r="HW239" s="158"/>
      <c r="HX239" s="158"/>
      <c r="HY239" s="158"/>
      <c r="HZ239" s="158"/>
      <c r="IA239" s="158"/>
      <c r="IB239" s="158"/>
    </row>
    <row r="240" spans="22:236" x14ac:dyDescent="0.25">
      <c r="V240" s="109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58"/>
      <c r="CU240" s="158"/>
      <c r="CV240" s="158"/>
      <c r="CW240" s="158"/>
      <c r="CX240" s="158"/>
      <c r="CY240" s="158"/>
      <c r="CZ240" s="158"/>
      <c r="DA240" s="158"/>
      <c r="DB240" s="158"/>
      <c r="DC240" s="158"/>
      <c r="DD240" s="158"/>
      <c r="DE240" s="158"/>
      <c r="DF240" s="158"/>
      <c r="DG240" s="158"/>
      <c r="DH240" s="158"/>
      <c r="DI240" s="158"/>
      <c r="DJ240" s="158"/>
      <c r="DK240" s="158"/>
      <c r="DL240" s="158"/>
      <c r="DM240" s="158"/>
      <c r="DN240" s="158"/>
      <c r="DO240" s="158"/>
      <c r="DP240" s="158"/>
      <c r="DQ240" s="158"/>
      <c r="DR240" s="158"/>
      <c r="DS240" s="158"/>
      <c r="DT240" s="158"/>
      <c r="DU240" s="158"/>
      <c r="DV240" s="158"/>
      <c r="DW240" s="158"/>
      <c r="DX240" s="158"/>
      <c r="DY240" s="158"/>
      <c r="DZ240" s="158"/>
      <c r="EA240" s="158"/>
      <c r="EB240" s="158"/>
      <c r="EC240" s="158"/>
      <c r="ED240" s="158"/>
      <c r="EE240" s="158"/>
      <c r="EF240" s="158"/>
      <c r="EG240" s="158"/>
      <c r="EH240" s="158"/>
      <c r="EI240" s="158"/>
      <c r="EJ240" s="158"/>
      <c r="EK240" s="158"/>
      <c r="EL240" s="158"/>
      <c r="EM240" s="158"/>
      <c r="EN240" s="158"/>
      <c r="EO240" s="158"/>
      <c r="EP240" s="158"/>
      <c r="EQ240" s="158"/>
      <c r="ER240" s="158"/>
      <c r="ES240" s="158"/>
      <c r="ET240" s="158"/>
      <c r="EU240" s="158"/>
      <c r="EV240" s="158"/>
      <c r="EW240" s="158"/>
      <c r="EX240" s="158"/>
      <c r="EY240" s="158"/>
      <c r="EZ240" s="158"/>
      <c r="FA240" s="158"/>
      <c r="FB240" s="158"/>
      <c r="FC240" s="158"/>
      <c r="FD240" s="158"/>
      <c r="FE240" s="158"/>
      <c r="FF240" s="158"/>
      <c r="FG240" s="158"/>
      <c r="FH240" s="158"/>
      <c r="FI240" s="158"/>
      <c r="FJ240" s="158"/>
      <c r="FK240" s="158"/>
      <c r="FL240" s="158"/>
      <c r="FM240" s="158"/>
      <c r="FN240" s="158"/>
      <c r="FO240" s="158"/>
      <c r="FP240" s="158"/>
      <c r="FQ240" s="158"/>
      <c r="FR240" s="158"/>
      <c r="FS240" s="158"/>
      <c r="FT240" s="158"/>
      <c r="FU240" s="158"/>
      <c r="FV240" s="158"/>
      <c r="FW240" s="158"/>
      <c r="FX240" s="158"/>
      <c r="FY240" s="158"/>
      <c r="FZ240" s="158"/>
      <c r="GA240" s="158"/>
      <c r="GB240" s="158"/>
      <c r="GC240" s="158"/>
      <c r="GD240" s="158"/>
      <c r="GE240" s="158"/>
      <c r="GF240" s="158"/>
      <c r="GG240" s="158"/>
      <c r="GH240" s="158"/>
      <c r="GI240" s="158"/>
      <c r="GJ240" s="158"/>
      <c r="GK240" s="158"/>
      <c r="GL240" s="158"/>
      <c r="GM240" s="158"/>
      <c r="GN240" s="158"/>
      <c r="GO240" s="158"/>
      <c r="GP240" s="158"/>
      <c r="GQ240" s="158"/>
      <c r="GR240" s="158"/>
      <c r="GS240" s="158"/>
      <c r="GT240" s="158"/>
      <c r="GU240" s="158"/>
      <c r="GV240" s="158"/>
      <c r="GW240" s="158"/>
      <c r="GX240" s="158"/>
      <c r="GY240" s="158"/>
      <c r="GZ240" s="158"/>
      <c r="HA240" s="158"/>
      <c r="HB240" s="158"/>
      <c r="HC240" s="158"/>
      <c r="HD240" s="158"/>
      <c r="HE240" s="158"/>
      <c r="HF240" s="158"/>
      <c r="HG240" s="158"/>
      <c r="HH240" s="158"/>
      <c r="HI240" s="158"/>
      <c r="HJ240" s="158"/>
      <c r="HK240" s="158"/>
      <c r="HL240" s="158"/>
      <c r="HM240" s="158"/>
      <c r="HN240" s="158"/>
      <c r="HO240" s="158"/>
      <c r="HP240" s="158"/>
      <c r="HQ240" s="158"/>
      <c r="HR240" s="158"/>
      <c r="HS240" s="158"/>
      <c r="HT240" s="158"/>
      <c r="HU240" s="158"/>
      <c r="HV240" s="158"/>
      <c r="HW240" s="158"/>
      <c r="HX240" s="158"/>
      <c r="HY240" s="158"/>
      <c r="HZ240" s="158"/>
      <c r="IA240" s="158"/>
      <c r="IB240" s="158"/>
    </row>
    <row r="241" spans="22:236" x14ac:dyDescent="0.25">
      <c r="V241" s="109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58"/>
      <c r="CU241" s="158"/>
      <c r="CV241" s="158"/>
      <c r="CW241" s="158"/>
      <c r="CX241" s="158"/>
      <c r="CY241" s="158"/>
      <c r="CZ241" s="158"/>
      <c r="DA241" s="158"/>
      <c r="DB241" s="158"/>
      <c r="DC241" s="158"/>
      <c r="DD241" s="158"/>
      <c r="DE241" s="158"/>
      <c r="DF241" s="158"/>
      <c r="DG241" s="158"/>
      <c r="DH241" s="158"/>
      <c r="DI241" s="158"/>
      <c r="DJ241" s="158"/>
      <c r="DK241" s="158"/>
      <c r="DL241" s="158"/>
      <c r="DM241" s="158"/>
      <c r="DN241" s="158"/>
      <c r="DO241" s="158"/>
      <c r="DP241" s="158"/>
      <c r="DQ241" s="158"/>
      <c r="DR241" s="158"/>
      <c r="DS241" s="158"/>
      <c r="DT241" s="158"/>
      <c r="DU241" s="158"/>
      <c r="DV241" s="158"/>
      <c r="DW241" s="158"/>
      <c r="DX241" s="158"/>
      <c r="DY241" s="158"/>
      <c r="DZ241" s="158"/>
      <c r="EA241" s="158"/>
      <c r="EB241" s="158"/>
      <c r="EC241" s="158"/>
      <c r="ED241" s="158"/>
      <c r="EE241" s="158"/>
      <c r="EF241" s="158"/>
      <c r="EG241" s="158"/>
      <c r="EH241" s="158"/>
      <c r="EI241" s="158"/>
      <c r="EJ241" s="158"/>
      <c r="EK241" s="158"/>
      <c r="EL241" s="158"/>
      <c r="EM241" s="158"/>
      <c r="EN241" s="158"/>
      <c r="EO241" s="158"/>
      <c r="EP241" s="158"/>
      <c r="EQ241" s="158"/>
      <c r="ER241" s="158"/>
      <c r="ES241" s="158"/>
      <c r="ET241" s="158"/>
      <c r="EU241" s="158"/>
      <c r="EV241" s="158"/>
      <c r="EW241" s="158"/>
      <c r="EX241" s="158"/>
      <c r="EY241" s="158"/>
      <c r="EZ241" s="158"/>
      <c r="FA241" s="158"/>
      <c r="FB241" s="158"/>
      <c r="FC241" s="158"/>
      <c r="FD241" s="158"/>
      <c r="FE241" s="158"/>
      <c r="FF241" s="158"/>
      <c r="FG241" s="158"/>
      <c r="FH241" s="158"/>
      <c r="FI241" s="158"/>
      <c r="FJ241" s="158"/>
      <c r="FK241" s="158"/>
      <c r="FL241" s="158"/>
      <c r="FM241" s="158"/>
      <c r="FN241" s="158"/>
      <c r="FO241" s="158"/>
      <c r="FP241" s="158"/>
      <c r="FQ241" s="158"/>
      <c r="FR241" s="158"/>
      <c r="FS241" s="158"/>
      <c r="FT241" s="158"/>
      <c r="FU241" s="158"/>
      <c r="FV241" s="158"/>
      <c r="FW241" s="158"/>
      <c r="FX241" s="158"/>
      <c r="FY241" s="158"/>
      <c r="FZ241" s="158"/>
      <c r="GA241" s="158"/>
      <c r="GB241" s="158"/>
      <c r="GC241" s="158"/>
      <c r="GD241" s="158"/>
      <c r="GE241" s="158"/>
      <c r="GF241" s="158"/>
      <c r="GG241" s="158"/>
      <c r="GH241" s="158"/>
      <c r="GI241" s="158"/>
      <c r="GJ241" s="158"/>
      <c r="GK241" s="158"/>
      <c r="GL241" s="158"/>
      <c r="GM241" s="158"/>
      <c r="GN241" s="158"/>
      <c r="GO241" s="158"/>
      <c r="GP241" s="158"/>
      <c r="GQ241" s="158"/>
      <c r="GR241" s="158"/>
      <c r="GS241" s="158"/>
      <c r="GT241" s="158"/>
      <c r="GU241" s="158"/>
      <c r="GV241" s="158"/>
      <c r="GW241" s="158"/>
      <c r="GX241" s="158"/>
      <c r="GY241" s="158"/>
      <c r="GZ241" s="158"/>
      <c r="HA241" s="158"/>
      <c r="HB241" s="158"/>
      <c r="HC241" s="158"/>
      <c r="HD241" s="158"/>
      <c r="HE241" s="158"/>
      <c r="HF241" s="158"/>
      <c r="HG241" s="158"/>
      <c r="HH241" s="158"/>
      <c r="HI241" s="158"/>
      <c r="HJ241" s="158"/>
      <c r="HK241" s="158"/>
      <c r="HL241" s="158"/>
      <c r="HM241" s="158"/>
      <c r="HN241" s="158"/>
      <c r="HO241" s="158"/>
      <c r="HP241" s="158"/>
      <c r="HQ241" s="158"/>
      <c r="HR241" s="158"/>
      <c r="HS241" s="158"/>
      <c r="HT241" s="158"/>
      <c r="HU241" s="158"/>
      <c r="HV241" s="158"/>
      <c r="HW241" s="158"/>
      <c r="HX241" s="158"/>
      <c r="HY241" s="158"/>
      <c r="HZ241" s="158"/>
      <c r="IA241" s="158"/>
      <c r="IB241" s="158"/>
    </row>
    <row r="242" spans="22:236" x14ac:dyDescent="0.25">
      <c r="V242" s="109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58"/>
      <c r="CU242" s="158"/>
      <c r="CV242" s="158"/>
      <c r="CW242" s="158"/>
      <c r="CX242" s="158"/>
      <c r="CY242" s="158"/>
      <c r="CZ242" s="158"/>
      <c r="DA242" s="158"/>
      <c r="DB242" s="158"/>
      <c r="DC242" s="158"/>
      <c r="DD242" s="158"/>
      <c r="DE242" s="158"/>
      <c r="DF242" s="158"/>
      <c r="DG242" s="158"/>
      <c r="DH242" s="158"/>
      <c r="DI242" s="158"/>
      <c r="DJ242" s="158"/>
      <c r="DK242" s="158"/>
      <c r="DL242" s="158"/>
      <c r="DM242" s="158"/>
      <c r="DN242" s="158"/>
      <c r="DO242" s="158"/>
      <c r="DP242" s="158"/>
      <c r="DQ242" s="158"/>
      <c r="DR242" s="158"/>
      <c r="DS242" s="158"/>
      <c r="DT242" s="158"/>
      <c r="DU242" s="158"/>
      <c r="DV242" s="158"/>
      <c r="DW242" s="158"/>
      <c r="DX242" s="158"/>
      <c r="DY242" s="158"/>
      <c r="DZ242" s="158"/>
      <c r="EA242" s="158"/>
      <c r="EB242" s="158"/>
      <c r="EC242" s="158"/>
      <c r="ED242" s="158"/>
      <c r="EE242" s="158"/>
      <c r="EF242" s="158"/>
      <c r="EG242" s="158"/>
      <c r="EH242" s="158"/>
      <c r="EI242" s="158"/>
      <c r="EJ242" s="158"/>
      <c r="EK242" s="158"/>
      <c r="EL242" s="158"/>
      <c r="EM242" s="158"/>
      <c r="EN242" s="158"/>
      <c r="EO242" s="158"/>
      <c r="EP242" s="158"/>
      <c r="EQ242" s="158"/>
      <c r="ER242" s="158"/>
      <c r="ES242" s="158"/>
      <c r="ET242" s="158"/>
      <c r="EU242" s="158"/>
      <c r="EV242" s="158"/>
      <c r="EW242" s="158"/>
      <c r="EX242" s="158"/>
      <c r="EY242" s="158"/>
      <c r="EZ242" s="158"/>
      <c r="FA242" s="158"/>
      <c r="FB242" s="158"/>
      <c r="FC242" s="158"/>
      <c r="FD242" s="158"/>
      <c r="FE242" s="158"/>
      <c r="FF242" s="158"/>
      <c r="FG242" s="158"/>
      <c r="FH242" s="158"/>
      <c r="FI242" s="158"/>
      <c r="FJ242" s="158"/>
      <c r="FK242" s="158"/>
      <c r="FL242" s="158"/>
      <c r="FM242" s="158"/>
      <c r="FN242" s="158"/>
      <c r="FO242" s="158"/>
      <c r="FP242" s="158"/>
      <c r="FQ242" s="158"/>
      <c r="FR242" s="158"/>
      <c r="FS242" s="158"/>
      <c r="FT242" s="158"/>
      <c r="FU242" s="158"/>
      <c r="FV242" s="158"/>
      <c r="FW242" s="158"/>
      <c r="FX242" s="158"/>
      <c r="FY242" s="158"/>
      <c r="FZ242" s="158"/>
      <c r="GA242" s="158"/>
      <c r="GB242" s="158"/>
      <c r="GC242" s="158"/>
      <c r="GD242" s="158"/>
      <c r="GE242" s="158"/>
      <c r="GF242" s="158"/>
      <c r="GG242" s="158"/>
      <c r="GH242" s="158"/>
      <c r="GI242" s="158"/>
      <c r="GJ242" s="158"/>
      <c r="GK242" s="158"/>
      <c r="GL242" s="158"/>
      <c r="GM242" s="158"/>
      <c r="GN242" s="158"/>
      <c r="GO242" s="158"/>
      <c r="GP242" s="158"/>
      <c r="GQ242" s="158"/>
      <c r="GR242" s="158"/>
      <c r="GS242" s="158"/>
      <c r="GT242" s="158"/>
      <c r="GU242" s="158"/>
      <c r="GV242" s="158"/>
      <c r="GW242" s="158"/>
      <c r="GX242" s="158"/>
      <c r="GY242" s="158"/>
      <c r="GZ242" s="158"/>
      <c r="HA242" s="158"/>
      <c r="HB242" s="158"/>
      <c r="HC242" s="158"/>
      <c r="HD242" s="158"/>
      <c r="HE242" s="158"/>
      <c r="HF242" s="158"/>
      <c r="HG242" s="158"/>
      <c r="HH242" s="158"/>
      <c r="HI242" s="158"/>
      <c r="HJ242" s="158"/>
      <c r="HK242" s="158"/>
      <c r="HL242" s="158"/>
      <c r="HM242" s="158"/>
      <c r="HN242" s="158"/>
      <c r="HO242" s="158"/>
      <c r="HP242" s="158"/>
      <c r="HQ242" s="158"/>
      <c r="HR242" s="158"/>
      <c r="HS242" s="158"/>
      <c r="HT242" s="158"/>
      <c r="HU242" s="158"/>
      <c r="HV242" s="158"/>
      <c r="HW242" s="158"/>
      <c r="HX242" s="158"/>
      <c r="HY242" s="158"/>
      <c r="HZ242" s="158"/>
      <c r="IA242" s="158"/>
      <c r="IB242" s="158"/>
    </row>
    <row r="243" spans="22:236" x14ac:dyDescent="0.25">
      <c r="V243" s="109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58"/>
      <c r="CU243" s="158"/>
      <c r="CV243" s="158"/>
      <c r="CW243" s="158"/>
      <c r="CX243" s="158"/>
      <c r="CY243" s="158"/>
      <c r="CZ243" s="158"/>
      <c r="DA243" s="158"/>
      <c r="DB243" s="158"/>
      <c r="DC243" s="158"/>
      <c r="DD243" s="158"/>
      <c r="DE243" s="158"/>
      <c r="DF243" s="158"/>
      <c r="DG243" s="158"/>
      <c r="DH243" s="158"/>
      <c r="DI243" s="158"/>
      <c r="DJ243" s="158"/>
      <c r="DK243" s="158"/>
      <c r="DL243" s="158"/>
      <c r="DM243" s="158"/>
      <c r="DN243" s="158"/>
      <c r="DO243" s="158"/>
      <c r="DP243" s="158"/>
      <c r="DQ243" s="158"/>
      <c r="DR243" s="158"/>
      <c r="DS243" s="158"/>
      <c r="DT243" s="158"/>
      <c r="DU243" s="158"/>
      <c r="DV243" s="158"/>
      <c r="DW243" s="158"/>
      <c r="DX243" s="158"/>
      <c r="DY243" s="158"/>
      <c r="DZ243" s="158"/>
      <c r="EA243" s="158"/>
      <c r="EB243" s="158"/>
      <c r="EC243" s="158"/>
      <c r="ED243" s="158"/>
      <c r="EE243" s="158"/>
      <c r="EF243" s="158"/>
      <c r="EG243" s="158"/>
      <c r="EH243" s="158"/>
      <c r="EI243" s="158"/>
      <c r="EJ243" s="158"/>
      <c r="EK243" s="158"/>
      <c r="EL243" s="158"/>
      <c r="EM243" s="158"/>
      <c r="EN243" s="158"/>
      <c r="EO243" s="158"/>
      <c r="EP243" s="158"/>
      <c r="EQ243" s="158"/>
      <c r="ER243" s="158"/>
      <c r="ES243" s="158"/>
      <c r="ET243" s="158"/>
      <c r="EU243" s="158"/>
      <c r="EV243" s="158"/>
      <c r="EW243" s="158"/>
      <c r="EX243" s="158"/>
      <c r="EY243" s="158"/>
      <c r="EZ243" s="158"/>
      <c r="FA243" s="158"/>
      <c r="FB243" s="158"/>
      <c r="FC243" s="158"/>
      <c r="FD243" s="158"/>
      <c r="FE243" s="158"/>
      <c r="FF243" s="158"/>
      <c r="FG243" s="158"/>
      <c r="FH243" s="158"/>
      <c r="FI243" s="158"/>
      <c r="FJ243" s="158"/>
      <c r="FK243" s="158"/>
      <c r="FL243" s="158"/>
      <c r="FM243" s="158"/>
      <c r="FN243" s="158"/>
      <c r="FO243" s="158"/>
      <c r="FP243" s="158"/>
      <c r="FQ243" s="158"/>
      <c r="FR243" s="158"/>
      <c r="FS243" s="158"/>
      <c r="FT243" s="158"/>
      <c r="FU243" s="158"/>
      <c r="FV243" s="158"/>
      <c r="FW243" s="158"/>
      <c r="FX243" s="158"/>
      <c r="FY243" s="158"/>
      <c r="FZ243" s="158"/>
      <c r="GA243" s="158"/>
      <c r="GB243" s="158"/>
      <c r="GC243" s="158"/>
      <c r="GD243" s="158"/>
      <c r="GE243" s="158"/>
      <c r="GF243" s="158"/>
      <c r="GG243" s="158"/>
      <c r="GH243" s="158"/>
      <c r="GI243" s="158"/>
      <c r="GJ243" s="158"/>
      <c r="GK243" s="158"/>
      <c r="GL243" s="158"/>
      <c r="GM243" s="158"/>
      <c r="GN243" s="158"/>
      <c r="GO243" s="158"/>
      <c r="GP243" s="158"/>
      <c r="GQ243" s="158"/>
      <c r="GR243" s="158"/>
      <c r="GS243" s="158"/>
      <c r="GT243" s="158"/>
      <c r="GU243" s="158"/>
      <c r="GV243" s="158"/>
      <c r="GW243" s="158"/>
      <c r="GX243" s="158"/>
      <c r="GY243" s="158"/>
      <c r="GZ243" s="158"/>
      <c r="HA243" s="158"/>
      <c r="HB243" s="158"/>
      <c r="HC243" s="158"/>
      <c r="HD243" s="158"/>
      <c r="HE243" s="158"/>
      <c r="HF243" s="158"/>
      <c r="HG243" s="158"/>
      <c r="HH243" s="158"/>
      <c r="HI243" s="158"/>
      <c r="HJ243" s="158"/>
      <c r="HK243" s="158"/>
      <c r="HL243" s="158"/>
      <c r="HM243" s="158"/>
      <c r="HN243" s="158"/>
      <c r="HO243" s="158"/>
      <c r="HP243" s="158"/>
      <c r="HQ243" s="158"/>
      <c r="HR243" s="158"/>
      <c r="HS243" s="158"/>
      <c r="HT243" s="158"/>
      <c r="HU243" s="158"/>
      <c r="HV243" s="158"/>
      <c r="HW243" s="158"/>
      <c r="HX243" s="158"/>
      <c r="HY243" s="158"/>
      <c r="HZ243" s="158"/>
      <c r="IA243" s="158"/>
      <c r="IB243" s="158"/>
    </row>
    <row r="244" spans="22:236" x14ac:dyDescent="0.25">
      <c r="V244" s="109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58"/>
      <c r="CU244" s="158"/>
      <c r="CV244" s="158"/>
      <c r="CW244" s="158"/>
      <c r="CX244" s="158"/>
      <c r="CY244" s="158"/>
      <c r="CZ244" s="158"/>
      <c r="DA244" s="158"/>
      <c r="DB244" s="158"/>
      <c r="DC244" s="158"/>
      <c r="DD244" s="158"/>
      <c r="DE244" s="158"/>
      <c r="DF244" s="158"/>
      <c r="DG244" s="158"/>
      <c r="DH244" s="158"/>
      <c r="DI244" s="158"/>
      <c r="DJ244" s="158"/>
      <c r="DK244" s="158"/>
      <c r="DL244" s="158"/>
      <c r="DM244" s="158"/>
      <c r="DN244" s="158"/>
      <c r="DO244" s="158"/>
      <c r="DP244" s="158"/>
      <c r="DQ244" s="158"/>
      <c r="DR244" s="158"/>
      <c r="DS244" s="158"/>
      <c r="DT244" s="158"/>
      <c r="DU244" s="158"/>
      <c r="DV244" s="158"/>
      <c r="DW244" s="158"/>
      <c r="DX244" s="158"/>
      <c r="DY244" s="158"/>
      <c r="DZ244" s="158"/>
      <c r="EA244" s="158"/>
      <c r="EB244" s="158"/>
      <c r="EC244" s="158"/>
      <c r="ED244" s="158"/>
      <c r="EE244" s="158"/>
      <c r="EF244" s="158"/>
      <c r="EG244" s="158"/>
      <c r="EH244" s="158"/>
      <c r="EI244" s="158"/>
      <c r="EJ244" s="158"/>
      <c r="EK244" s="158"/>
      <c r="EL244" s="158"/>
      <c r="EM244" s="158"/>
      <c r="EN244" s="158"/>
      <c r="EO244" s="158"/>
      <c r="EP244" s="158"/>
      <c r="EQ244" s="158"/>
      <c r="ER244" s="158"/>
      <c r="ES244" s="158"/>
      <c r="ET244" s="158"/>
      <c r="EU244" s="158"/>
      <c r="EV244" s="158"/>
      <c r="EW244" s="158"/>
      <c r="EX244" s="158"/>
      <c r="EY244" s="158"/>
      <c r="EZ244" s="158"/>
      <c r="FA244" s="158"/>
      <c r="FB244" s="158"/>
      <c r="FC244" s="158"/>
      <c r="FD244" s="158"/>
      <c r="FE244" s="158"/>
      <c r="FF244" s="158"/>
      <c r="FG244" s="158"/>
      <c r="FH244" s="158"/>
      <c r="FI244" s="158"/>
      <c r="FJ244" s="158"/>
      <c r="FK244" s="158"/>
      <c r="FL244" s="158"/>
      <c r="FM244" s="158"/>
      <c r="FN244" s="158"/>
      <c r="FO244" s="158"/>
      <c r="FP244" s="158"/>
      <c r="FQ244" s="158"/>
      <c r="FR244" s="158"/>
      <c r="FS244" s="158"/>
      <c r="FT244" s="158"/>
      <c r="FU244" s="158"/>
      <c r="FV244" s="158"/>
      <c r="FW244" s="158"/>
      <c r="FX244" s="158"/>
      <c r="FY244" s="158"/>
      <c r="FZ244" s="158"/>
      <c r="GA244" s="158"/>
      <c r="GB244" s="158"/>
      <c r="GC244" s="158"/>
      <c r="GD244" s="158"/>
      <c r="GE244" s="158"/>
      <c r="GF244" s="158"/>
      <c r="GG244" s="158"/>
      <c r="GH244" s="158"/>
      <c r="GI244" s="158"/>
      <c r="GJ244" s="158"/>
      <c r="GK244" s="158"/>
      <c r="GL244" s="158"/>
      <c r="GM244" s="158"/>
      <c r="GN244" s="158"/>
      <c r="GO244" s="158"/>
      <c r="GP244" s="158"/>
      <c r="GQ244" s="158"/>
      <c r="GR244" s="158"/>
      <c r="GS244" s="158"/>
      <c r="GT244" s="158"/>
      <c r="GU244" s="158"/>
      <c r="GV244" s="158"/>
      <c r="GW244" s="158"/>
      <c r="GX244" s="158"/>
      <c r="GY244" s="158"/>
      <c r="GZ244" s="158"/>
      <c r="HA244" s="158"/>
      <c r="HB244" s="158"/>
      <c r="HC244" s="158"/>
      <c r="HD244" s="158"/>
      <c r="HE244" s="158"/>
      <c r="HF244" s="158"/>
      <c r="HG244" s="158"/>
      <c r="HH244" s="158"/>
      <c r="HI244" s="158"/>
      <c r="HJ244" s="158"/>
      <c r="HK244" s="158"/>
      <c r="HL244" s="158"/>
      <c r="HM244" s="158"/>
      <c r="HN244" s="158"/>
      <c r="HO244" s="158"/>
      <c r="HP244" s="158"/>
      <c r="HQ244" s="158"/>
      <c r="HR244" s="158"/>
      <c r="HS244" s="158"/>
      <c r="HT244" s="158"/>
      <c r="HU244" s="158"/>
      <c r="HV244" s="158"/>
      <c r="HW244" s="158"/>
      <c r="HX244" s="158"/>
      <c r="HY244" s="158"/>
      <c r="HZ244" s="158"/>
      <c r="IA244" s="158"/>
      <c r="IB244" s="158"/>
    </row>
    <row r="245" spans="22:236" x14ac:dyDescent="0.25">
      <c r="V245" s="109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58"/>
      <c r="CU245" s="158"/>
      <c r="CV245" s="158"/>
      <c r="CW245" s="158"/>
      <c r="CX245" s="158"/>
      <c r="CY245" s="158"/>
      <c r="CZ245" s="158"/>
      <c r="DA245" s="158"/>
      <c r="DB245" s="158"/>
      <c r="DC245" s="158"/>
      <c r="DD245" s="158"/>
      <c r="DE245" s="158"/>
      <c r="DF245" s="158"/>
      <c r="DG245" s="158"/>
      <c r="DH245" s="158"/>
      <c r="DI245" s="158"/>
      <c r="DJ245" s="158"/>
      <c r="DK245" s="158"/>
      <c r="DL245" s="158"/>
      <c r="DM245" s="158"/>
      <c r="DN245" s="158"/>
      <c r="DO245" s="158"/>
      <c r="DP245" s="158"/>
      <c r="DQ245" s="158"/>
      <c r="DR245" s="158"/>
      <c r="DS245" s="158"/>
      <c r="DT245" s="158"/>
      <c r="DU245" s="158"/>
      <c r="DV245" s="158"/>
      <c r="DW245" s="158"/>
      <c r="DX245" s="158"/>
      <c r="DY245" s="158"/>
      <c r="DZ245" s="158"/>
      <c r="EA245" s="158"/>
      <c r="EB245" s="158"/>
      <c r="EC245" s="158"/>
      <c r="ED245" s="158"/>
      <c r="EE245" s="158"/>
      <c r="EF245" s="158"/>
      <c r="EG245" s="158"/>
      <c r="EH245" s="158"/>
      <c r="EI245" s="158"/>
      <c r="EJ245" s="158"/>
      <c r="EK245" s="158"/>
      <c r="EL245" s="158"/>
      <c r="EM245" s="158"/>
      <c r="EN245" s="158"/>
      <c r="EO245" s="158"/>
      <c r="EP245" s="158"/>
      <c r="EQ245" s="158"/>
      <c r="ER245" s="158"/>
      <c r="ES245" s="158"/>
      <c r="ET245" s="158"/>
      <c r="EU245" s="158"/>
      <c r="EV245" s="158"/>
      <c r="EW245" s="158"/>
      <c r="EX245" s="158"/>
      <c r="EY245" s="158"/>
      <c r="EZ245" s="158"/>
      <c r="FA245" s="158"/>
      <c r="FB245" s="158"/>
      <c r="FC245" s="158"/>
      <c r="FD245" s="158"/>
      <c r="FE245" s="158"/>
      <c r="FF245" s="158"/>
      <c r="FG245" s="158"/>
      <c r="FH245" s="158"/>
      <c r="FI245" s="158"/>
      <c r="FJ245" s="158"/>
      <c r="FK245" s="158"/>
      <c r="FL245" s="158"/>
      <c r="FM245" s="158"/>
      <c r="FN245" s="158"/>
      <c r="FO245" s="158"/>
      <c r="FP245" s="158"/>
      <c r="FQ245" s="158"/>
      <c r="FR245" s="158"/>
      <c r="FS245" s="158"/>
      <c r="FT245" s="158"/>
      <c r="FU245" s="158"/>
      <c r="FV245" s="158"/>
      <c r="FW245" s="158"/>
      <c r="FX245" s="158"/>
      <c r="FY245" s="158"/>
      <c r="FZ245" s="158"/>
      <c r="GA245" s="158"/>
      <c r="GB245" s="158"/>
      <c r="GC245" s="158"/>
      <c r="GD245" s="158"/>
      <c r="GE245" s="158"/>
      <c r="GF245" s="158"/>
      <c r="GG245" s="158"/>
      <c r="GH245" s="158"/>
      <c r="GI245" s="158"/>
      <c r="GJ245" s="158"/>
      <c r="GK245" s="158"/>
      <c r="GL245" s="158"/>
      <c r="GM245" s="158"/>
      <c r="GN245" s="158"/>
      <c r="GO245" s="158"/>
      <c r="GP245" s="158"/>
      <c r="GQ245" s="158"/>
      <c r="GR245" s="158"/>
      <c r="GS245" s="158"/>
      <c r="GT245" s="158"/>
      <c r="GU245" s="158"/>
      <c r="GV245" s="158"/>
      <c r="GW245" s="158"/>
      <c r="GX245" s="158"/>
      <c r="GY245" s="158"/>
      <c r="GZ245" s="158"/>
      <c r="HA245" s="158"/>
      <c r="HB245" s="158"/>
      <c r="HC245" s="158"/>
      <c r="HD245" s="158"/>
      <c r="HE245" s="158"/>
      <c r="HF245" s="158"/>
      <c r="HG245" s="158"/>
      <c r="HH245" s="158"/>
      <c r="HI245" s="158"/>
      <c r="HJ245" s="158"/>
      <c r="HK245" s="158"/>
      <c r="HL245" s="158"/>
      <c r="HM245" s="158"/>
      <c r="HN245" s="158"/>
      <c r="HO245" s="158"/>
      <c r="HP245" s="158"/>
      <c r="HQ245" s="158"/>
      <c r="HR245" s="158"/>
      <c r="HS245" s="158"/>
      <c r="HT245" s="158"/>
      <c r="HU245" s="158"/>
      <c r="HV245" s="158"/>
      <c r="HW245" s="158"/>
      <c r="HX245" s="158"/>
      <c r="HY245" s="158"/>
      <c r="HZ245" s="158"/>
      <c r="IA245" s="158"/>
      <c r="IB245" s="158"/>
    </row>
    <row r="246" spans="22:236" x14ac:dyDescent="0.25">
      <c r="V246" s="109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58"/>
      <c r="CU246" s="158"/>
      <c r="CV246" s="158"/>
      <c r="CW246" s="158"/>
      <c r="CX246" s="158"/>
      <c r="CY246" s="158"/>
      <c r="CZ246" s="158"/>
      <c r="DA246" s="158"/>
      <c r="DB246" s="158"/>
      <c r="DC246" s="158"/>
      <c r="DD246" s="158"/>
      <c r="DE246" s="158"/>
      <c r="DF246" s="158"/>
      <c r="DG246" s="158"/>
      <c r="DH246" s="158"/>
      <c r="DI246" s="158"/>
      <c r="DJ246" s="158"/>
      <c r="DK246" s="158"/>
      <c r="DL246" s="158"/>
      <c r="DM246" s="158"/>
      <c r="DN246" s="158"/>
      <c r="DO246" s="158"/>
      <c r="DP246" s="158"/>
      <c r="DQ246" s="158"/>
      <c r="DR246" s="158"/>
      <c r="DS246" s="158"/>
      <c r="DT246" s="158"/>
      <c r="DU246" s="158"/>
      <c r="DV246" s="158"/>
      <c r="DW246" s="158"/>
      <c r="DX246" s="158"/>
      <c r="DY246" s="158"/>
      <c r="DZ246" s="158"/>
      <c r="EA246" s="158"/>
      <c r="EB246" s="158"/>
      <c r="EC246" s="158"/>
      <c r="ED246" s="158"/>
      <c r="EE246" s="158"/>
      <c r="EF246" s="158"/>
      <c r="EG246" s="158"/>
      <c r="EH246" s="158"/>
      <c r="EI246" s="158"/>
      <c r="EJ246" s="158"/>
      <c r="EK246" s="158"/>
      <c r="EL246" s="158"/>
      <c r="EM246" s="158"/>
      <c r="EN246" s="158"/>
      <c r="EO246" s="158"/>
      <c r="EP246" s="158"/>
      <c r="EQ246" s="158"/>
      <c r="ER246" s="158"/>
      <c r="ES246" s="158"/>
      <c r="ET246" s="158"/>
      <c r="EU246" s="158"/>
      <c r="EV246" s="158"/>
      <c r="EW246" s="158"/>
      <c r="EX246" s="158"/>
      <c r="EY246" s="158"/>
      <c r="EZ246" s="158"/>
      <c r="FA246" s="158"/>
      <c r="FB246" s="158"/>
      <c r="FC246" s="158"/>
      <c r="FD246" s="158"/>
      <c r="FE246" s="158"/>
      <c r="FF246" s="158"/>
      <c r="FG246" s="158"/>
      <c r="FH246" s="158"/>
      <c r="FI246" s="158"/>
      <c r="FJ246" s="158"/>
      <c r="FK246" s="158"/>
      <c r="FL246" s="158"/>
      <c r="FM246" s="158"/>
      <c r="FN246" s="158"/>
      <c r="FO246" s="158"/>
      <c r="FP246" s="158"/>
      <c r="FQ246" s="158"/>
      <c r="FR246" s="158"/>
      <c r="FS246" s="158"/>
      <c r="FT246" s="158"/>
      <c r="FU246" s="158"/>
      <c r="FV246" s="158"/>
      <c r="FW246" s="158"/>
      <c r="FX246" s="158"/>
      <c r="FY246" s="158"/>
      <c r="FZ246" s="158"/>
      <c r="GA246" s="158"/>
      <c r="GB246" s="158"/>
      <c r="GC246" s="158"/>
      <c r="GD246" s="158"/>
      <c r="GE246" s="158"/>
      <c r="GF246" s="158"/>
      <c r="GG246" s="158"/>
      <c r="GH246" s="158"/>
      <c r="GI246" s="158"/>
      <c r="GJ246" s="158"/>
      <c r="GK246" s="158"/>
      <c r="GL246" s="158"/>
      <c r="GM246" s="158"/>
      <c r="GN246" s="158"/>
      <c r="GO246" s="158"/>
      <c r="GP246" s="158"/>
      <c r="GQ246" s="158"/>
      <c r="GR246" s="158"/>
      <c r="GS246" s="158"/>
      <c r="GT246" s="158"/>
      <c r="GU246" s="158"/>
      <c r="GV246" s="158"/>
      <c r="GW246" s="158"/>
      <c r="GX246" s="158"/>
      <c r="GY246" s="158"/>
      <c r="GZ246" s="158"/>
      <c r="HA246" s="158"/>
      <c r="HB246" s="158"/>
      <c r="HC246" s="158"/>
      <c r="HD246" s="158"/>
      <c r="HE246" s="158"/>
      <c r="HF246" s="158"/>
      <c r="HG246" s="158"/>
      <c r="HH246" s="158"/>
      <c r="HI246" s="158"/>
      <c r="HJ246" s="158"/>
      <c r="HK246" s="158"/>
      <c r="HL246" s="158"/>
      <c r="HM246" s="158"/>
      <c r="HN246" s="158"/>
      <c r="HO246" s="158"/>
      <c r="HP246" s="158"/>
      <c r="HQ246" s="158"/>
      <c r="HR246" s="158"/>
      <c r="HS246" s="158"/>
      <c r="HT246" s="158"/>
      <c r="HU246" s="158"/>
      <c r="HV246" s="158"/>
      <c r="HW246" s="158"/>
      <c r="HX246" s="158"/>
      <c r="HY246" s="158"/>
      <c r="HZ246" s="158"/>
      <c r="IA246" s="158"/>
      <c r="IB246" s="158"/>
    </row>
    <row r="247" spans="22:236" x14ac:dyDescent="0.25">
      <c r="V247" s="109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58"/>
      <c r="CU247" s="158"/>
      <c r="CV247" s="158"/>
      <c r="CW247" s="158"/>
      <c r="CX247" s="158"/>
      <c r="CY247" s="158"/>
      <c r="CZ247" s="158"/>
      <c r="DA247" s="158"/>
      <c r="DB247" s="158"/>
      <c r="DC247" s="158"/>
      <c r="DD247" s="158"/>
      <c r="DE247" s="158"/>
      <c r="DF247" s="158"/>
      <c r="DG247" s="158"/>
      <c r="DH247" s="158"/>
      <c r="DI247" s="158"/>
      <c r="DJ247" s="158"/>
      <c r="DK247" s="158"/>
      <c r="DL247" s="158"/>
      <c r="DM247" s="158"/>
      <c r="DN247" s="158"/>
      <c r="DO247" s="158"/>
      <c r="DP247" s="158"/>
      <c r="DQ247" s="158"/>
      <c r="DR247" s="158"/>
      <c r="DS247" s="158"/>
      <c r="DT247" s="158"/>
      <c r="DU247" s="158"/>
      <c r="DV247" s="158"/>
      <c r="DW247" s="158"/>
      <c r="DX247" s="158"/>
      <c r="DY247" s="158"/>
      <c r="DZ247" s="158"/>
      <c r="EA247" s="158"/>
      <c r="EB247" s="158"/>
      <c r="EC247" s="158"/>
      <c r="ED247" s="158"/>
      <c r="EE247" s="158"/>
      <c r="EF247" s="158"/>
      <c r="EG247" s="158"/>
      <c r="EH247" s="158"/>
      <c r="EI247" s="158"/>
      <c r="EJ247" s="158"/>
      <c r="EK247" s="158"/>
      <c r="EL247" s="158"/>
      <c r="EM247" s="158"/>
      <c r="EN247" s="158"/>
      <c r="EO247" s="158"/>
      <c r="EP247" s="158"/>
      <c r="EQ247" s="158"/>
      <c r="ER247" s="158"/>
      <c r="ES247" s="158"/>
      <c r="ET247" s="158"/>
      <c r="EU247" s="158"/>
      <c r="EV247" s="158"/>
      <c r="EW247" s="158"/>
      <c r="EX247" s="158"/>
      <c r="EY247" s="158"/>
      <c r="EZ247" s="158"/>
      <c r="FA247" s="158"/>
      <c r="FB247" s="158"/>
      <c r="FC247" s="158"/>
      <c r="FD247" s="158"/>
      <c r="FE247" s="158"/>
      <c r="FF247" s="158"/>
      <c r="FG247" s="158"/>
      <c r="FH247" s="158"/>
      <c r="FI247" s="158"/>
      <c r="FJ247" s="158"/>
      <c r="FK247" s="158"/>
      <c r="FL247" s="158"/>
      <c r="FM247" s="158"/>
      <c r="FN247" s="158"/>
      <c r="FO247" s="158"/>
      <c r="FP247" s="158"/>
      <c r="FQ247" s="158"/>
      <c r="FR247" s="158"/>
      <c r="FS247" s="158"/>
      <c r="FT247" s="158"/>
      <c r="FU247" s="158"/>
      <c r="FV247" s="158"/>
      <c r="FW247" s="158"/>
      <c r="FX247" s="158"/>
      <c r="FY247" s="158"/>
      <c r="FZ247" s="158"/>
      <c r="GA247" s="158"/>
      <c r="GB247" s="158"/>
      <c r="GC247" s="158"/>
      <c r="GD247" s="158"/>
      <c r="GE247" s="158"/>
      <c r="GF247" s="158"/>
      <c r="GG247" s="158"/>
      <c r="GH247" s="158"/>
      <c r="GI247" s="158"/>
      <c r="GJ247" s="158"/>
      <c r="GK247" s="158"/>
      <c r="GL247" s="158"/>
      <c r="GM247" s="158"/>
      <c r="GN247" s="158"/>
      <c r="GO247" s="158"/>
      <c r="GP247" s="158"/>
      <c r="GQ247" s="158"/>
      <c r="GR247" s="158"/>
      <c r="GS247" s="158"/>
      <c r="GT247" s="158"/>
      <c r="GU247" s="158"/>
      <c r="GV247" s="158"/>
      <c r="GW247" s="158"/>
      <c r="GX247" s="158"/>
      <c r="GY247" s="158"/>
      <c r="GZ247" s="158"/>
      <c r="HA247" s="158"/>
      <c r="HB247" s="158"/>
      <c r="HC247" s="158"/>
      <c r="HD247" s="158"/>
      <c r="HE247" s="158"/>
      <c r="HF247" s="158"/>
      <c r="HG247" s="158"/>
      <c r="HH247" s="158"/>
      <c r="HI247" s="158"/>
      <c r="HJ247" s="158"/>
      <c r="HK247" s="158"/>
      <c r="HL247" s="158"/>
      <c r="HM247" s="158"/>
      <c r="HN247" s="158"/>
      <c r="HO247" s="158"/>
      <c r="HP247" s="158"/>
      <c r="HQ247" s="158"/>
      <c r="HR247" s="158"/>
      <c r="HS247" s="158"/>
      <c r="HT247" s="158"/>
      <c r="HU247" s="158"/>
      <c r="HV247" s="158"/>
      <c r="HW247" s="158"/>
      <c r="HX247" s="158"/>
      <c r="HY247" s="158"/>
      <c r="HZ247" s="158"/>
      <c r="IA247" s="158"/>
      <c r="IB247" s="158"/>
    </row>
    <row r="248" spans="22:236" x14ac:dyDescent="0.25">
      <c r="V248" s="109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58"/>
      <c r="CU248" s="158"/>
      <c r="CV248" s="158"/>
      <c r="CW248" s="158"/>
      <c r="CX248" s="158"/>
      <c r="CY248" s="158"/>
      <c r="CZ248" s="158"/>
      <c r="DA248" s="158"/>
      <c r="DB248" s="158"/>
      <c r="DC248" s="158"/>
      <c r="DD248" s="158"/>
      <c r="DE248" s="158"/>
      <c r="DF248" s="158"/>
      <c r="DG248" s="158"/>
      <c r="DH248" s="158"/>
      <c r="DI248" s="158"/>
      <c r="DJ248" s="158"/>
      <c r="DK248" s="158"/>
      <c r="DL248" s="158"/>
      <c r="DM248" s="158"/>
      <c r="DN248" s="158"/>
      <c r="DO248" s="158"/>
      <c r="DP248" s="158"/>
      <c r="DQ248" s="158"/>
      <c r="DR248" s="158"/>
      <c r="DS248" s="158"/>
      <c r="DT248" s="158"/>
      <c r="DU248" s="158"/>
      <c r="DV248" s="158"/>
      <c r="DW248" s="158"/>
      <c r="DX248" s="158"/>
      <c r="DY248" s="158"/>
      <c r="DZ248" s="158"/>
      <c r="EA248" s="158"/>
      <c r="EB248" s="158"/>
      <c r="EC248" s="158"/>
      <c r="ED248" s="158"/>
      <c r="EE248" s="158"/>
      <c r="EF248" s="158"/>
      <c r="EG248" s="158"/>
      <c r="EH248" s="158"/>
      <c r="EI248" s="158"/>
      <c r="EJ248" s="158"/>
      <c r="EK248" s="158"/>
      <c r="EL248" s="158"/>
      <c r="EM248" s="158"/>
      <c r="EN248" s="158"/>
      <c r="EO248" s="158"/>
      <c r="EP248" s="158"/>
      <c r="EQ248" s="158"/>
      <c r="ER248" s="158"/>
      <c r="ES248" s="158"/>
      <c r="ET248" s="158"/>
      <c r="EU248" s="158"/>
      <c r="EV248" s="158"/>
      <c r="EW248" s="158"/>
      <c r="EX248" s="158"/>
      <c r="EY248" s="158"/>
      <c r="EZ248" s="158"/>
      <c r="FA248" s="158"/>
      <c r="FB248" s="158"/>
      <c r="FC248" s="158"/>
      <c r="FD248" s="158"/>
      <c r="FE248" s="158"/>
      <c r="FF248" s="158"/>
      <c r="FG248" s="158"/>
      <c r="FH248" s="158"/>
      <c r="FI248" s="158"/>
      <c r="FJ248" s="158"/>
      <c r="FK248" s="158"/>
      <c r="FL248" s="158"/>
      <c r="FM248" s="158"/>
      <c r="FN248" s="158"/>
      <c r="FO248" s="158"/>
      <c r="FP248" s="158"/>
      <c r="FQ248" s="158"/>
      <c r="FR248" s="158"/>
      <c r="FS248" s="158"/>
      <c r="FT248" s="158"/>
      <c r="FU248" s="158"/>
      <c r="FV248" s="158"/>
      <c r="FW248" s="158"/>
      <c r="FX248" s="158"/>
      <c r="FY248" s="158"/>
      <c r="FZ248" s="158"/>
      <c r="GA248" s="158"/>
      <c r="GB248" s="158"/>
      <c r="GC248" s="158"/>
      <c r="GD248" s="158"/>
      <c r="GE248" s="158"/>
      <c r="GF248" s="158"/>
      <c r="GG248" s="158"/>
      <c r="GH248" s="158"/>
      <c r="GI248" s="158"/>
      <c r="GJ248" s="158"/>
      <c r="GK248" s="158"/>
      <c r="GL248" s="158"/>
      <c r="GM248" s="158"/>
      <c r="GN248" s="158"/>
      <c r="GO248" s="158"/>
      <c r="GP248" s="158"/>
      <c r="GQ248" s="158"/>
      <c r="GR248" s="158"/>
      <c r="GS248" s="158"/>
      <c r="GT248" s="158"/>
      <c r="GU248" s="158"/>
      <c r="GV248" s="158"/>
      <c r="GW248" s="158"/>
      <c r="GX248" s="158"/>
      <c r="GY248" s="158"/>
      <c r="GZ248" s="158"/>
      <c r="HA248" s="158"/>
      <c r="HB248" s="158"/>
      <c r="HC248" s="158"/>
      <c r="HD248" s="158"/>
      <c r="HE248" s="158"/>
      <c r="HF248" s="158"/>
      <c r="HG248" s="158"/>
      <c r="HH248" s="158"/>
      <c r="HI248" s="158"/>
      <c r="HJ248" s="158"/>
      <c r="HK248" s="158"/>
      <c r="HL248" s="158"/>
      <c r="HM248" s="158"/>
      <c r="HN248" s="158"/>
      <c r="HO248" s="158"/>
      <c r="HP248" s="158"/>
      <c r="HQ248" s="158"/>
      <c r="HR248" s="158"/>
      <c r="HS248" s="158"/>
      <c r="HT248" s="158"/>
      <c r="HU248" s="158"/>
      <c r="HV248" s="158"/>
      <c r="HW248" s="158"/>
      <c r="HX248" s="158"/>
      <c r="HY248" s="158"/>
      <c r="HZ248" s="158"/>
      <c r="IA248" s="158"/>
      <c r="IB248" s="158"/>
    </row>
    <row r="249" spans="22:236" x14ac:dyDescent="0.25">
      <c r="V249" s="109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58"/>
      <c r="CU249" s="158"/>
      <c r="CV249" s="158"/>
      <c r="CW249" s="158"/>
      <c r="CX249" s="158"/>
      <c r="CY249" s="158"/>
      <c r="CZ249" s="158"/>
      <c r="DA249" s="158"/>
      <c r="DB249" s="158"/>
      <c r="DC249" s="158"/>
      <c r="DD249" s="158"/>
      <c r="DE249" s="158"/>
      <c r="DF249" s="158"/>
      <c r="DG249" s="158"/>
      <c r="DH249" s="158"/>
      <c r="DI249" s="158"/>
      <c r="DJ249" s="158"/>
      <c r="DK249" s="158"/>
      <c r="DL249" s="158"/>
      <c r="DM249" s="158"/>
      <c r="DN249" s="158"/>
      <c r="DO249" s="158"/>
      <c r="DP249" s="158"/>
      <c r="DQ249" s="158"/>
      <c r="DR249" s="158"/>
      <c r="DS249" s="158"/>
      <c r="DT249" s="158"/>
      <c r="DU249" s="158"/>
      <c r="DV249" s="158"/>
      <c r="DW249" s="158"/>
      <c r="DX249" s="158"/>
      <c r="DY249" s="158"/>
      <c r="DZ249" s="158"/>
      <c r="EA249" s="158"/>
      <c r="EB249" s="158"/>
      <c r="EC249" s="158"/>
      <c r="ED249" s="158"/>
      <c r="EE249" s="158"/>
      <c r="EF249" s="158"/>
      <c r="EG249" s="158"/>
      <c r="EH249" s="158"/>
      <c r="EI249" s="158"/>
      <c r="EJ249" s="158"/>
      <c r="EK249" s="158"/>
      <c r="EL249" s="158"/>
      <c r="EM249" s="158"/>
      <c r="EN249" s="158"/>
      <c r="EO249" s="158"/>
      <c r="EP249" s="158"/>
      <c r="EQ249" s="158"/>
      <c r="ER249" s="158"/>
      <c r="ES249" s="158"/>
      <c r="ET249" s="158"/>
      <c r="EU249" s="158"/>
      <c r="EV249" s="158"/>
      <c r="EW249" s="158"/>
      <c r="EX249" s="158"/>
      <c r="EY249" s="158"/>
      <c r="EZ249" s="158"/>
      <c r="FA249" s="158"/>
      <c r="FB249" s="158"/>
      <c r="FC249" s="158"/>
      <c r="FD249" s="158"/>
      <c r="FE249" s="158"/>
      <c r="FF249" s="158"/>
      <c r="FG249" s="158"/>
      <c r="FH249" s="158"/>
      <c r="FI249" s="158"/>
      <c r="FJ249" s="158"/>
      <c r="FK249" s="158"/>
      <c r="FL249" s="158"/>
      <c r="FM249" s="158"/>
      <c r="FN249" s="158"/>
      <c r="FO249" s="158"/>
      <c r="FP249" s="158"/>
      <c r="FQ249" s="158"/>
      <c r="FR249" s="158"/>
      <c r="FS249" s="158"/>
      <c r="FT249" s="158"/>
      <c r="FU249" s="158"/>
      <c r="FV249" s="158"/>
      <c r="FW249" s="158"/>
      <c r="FX249" s="158"/>
      <c r="FY249" s="158"/>
      <c r="FZ249" s="158"/>
      <c r="GA249" s="158"/>
      <c r="GB249" s="158"/>
      <c r="GC249" s="158"/>
      <c r="GD249" s="158"/>
      <c r="GE249" s="158"/>
      <c r="GF249" s="158"/>
      <c r="GG249" s="158"/>
      <c r="GH249" s="158"/>
      <c r="GI249" s="158"/>
      <c r="GJ249" s="158"/>
      <c r="GK249" s="158"/>
      <c r="GL249" s="158"/>
      <c r="GM249" s="158"/>
      <c r="GN249" s="158"/>
      <c r="GO249" s="158"/>
      <c r="GP249" s="158"/>
      <c r="GQ249" s="158"/>
      <c r="GR249" s="158"/>
      <c r="GS249" s="158"/>
      <c r="GT249" s="158"/>
      <c r="GU249" s="158"/>
      <c r="GV249" s="158"/>
      <c r="GW249" s="158"/>
      <c r="GX249" s="158"/>
      <c r="GY249" s="158"/>
      <c r="GZ249" s="158"/>
      <c r="HA249" s="158"/>
      <c r="HB249" s="158"/>
      <c r="HC249" s="158"/>
      <c r="HD249" s="158"/>
      <c r="HE249" s="158"/>
      <c r="HF249" s="158"/>
      <c r="HG249" s="158"/>
      <c r="HH249" s="158"/>
      <c r="HI249" s="158"/>
      <c r="HJ249" s="158"/>
      <c r="HK249" s="158"/>
      <c r="HL249" s="158"/>
      <c r="HM249" s="158"/>
      <c r="HN249" s="158"/>
      <c r="HO249" s="158"/>
      <c r="HP249" s="158"/>
      <c r="HQ249" s="158"/>
      <c r="HR249" s="158"/>
      <c r="HS249" s="158"/>
      <c r="HT249" s="158"/>
      <c r="HU249" s="158"/>
      <c r="HV249" s="158"/>
      <c r="HW249" s="158"/>
      <c r="HX249" s="158"/>
      <c r="HY249" s="158"/>
      <c r="HZ249" s="158"/>
      <c r="IA249" s="158"/>
      <c r="IB249" s="158"/>
    </row>
    <row r="250" spans="22:236" x14ac:dyDescent="0.25">
      <c r="V250" s="109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58"/>
      <c r="CU250" s="158"/>
      <c r="CV250" s="158"/>
      <c r="CW250" s="158"/>
      <c r="CX250" s="158"/>
      <c r="CY250" s="158"/>
      <c r="CZ250" s="158"/>
      <c r="DA250" s="158"/>
      <c r="DB250" s="158"/>
      <c r="DC250" s="158"/>
      <c r="DD250" s="158"/>
      <c r="DE250" s="158"/>
      <c r="DF250" s="158"/>
      <c r="DG250" s="158"/>
      <c r="DH250" s="158"/>
      <c r="DI250" s="158"/>
      <c r="DJ250" s="158"/>
      <c r="DK250" s="158"/>
      <c r="DL250" s="158"/>
      <c r="DM250" s="158"/>
      <c r="DN250" s="158"/>
      <c r="DO250" s="158"/>
      <c r="DP250" s="158"/>
      <c r="DQ250" s="158"/>
      <c r="DR250" s="158"/>
      <c r="DS250" s="158"/>
      <c r="DT250" s="158"/>
      <c r="DU250" s="158"/>
      <c r="DV250" s="158"/>
      <c r="DW250" s="158"/>
      <c r="DX250" s="158"/>
      <c r="DY250" s="158"/>
      <c r="DZ250" s="158"/>
      <c r="EA250" s="158"/>
      <c r="EB250" s="158"/>
      <c r="EC250" s="158"/>
      <c r="ED250" s="158"/>
      <c r="EE250" s="158"/>
      <c r="EF250" s="158"/>
      <c r="EG250" s="158"/>
      <c r="EH250" s="158"/>
      <c r="EI250" s="158"/>
      <c r="EJ250" s="158"/>
      <c r="EK250" s="158"/>
      <c r="EL250" s="158"/>
      <c r="EM250" s="158"/>
      <c r="EN250" s="158"/>
      <c r="EO250" s="158"/>
      <c r="EP250" s="158"/>
      <c r="EQ250" s="158"/>
      <c r="ER250" s="158"/>
      <c r="ES250" s="158"/>
      <c r="ET250" s="158"/>
      <c r="EU250" s="158"/>
      <c r="EV250" s="158"/>
      <c r="EW250" s="158"/>
      <c r="EX250" s="158"/>
      <c r="EY250" s="158"/>
      <c r="EZ250" s="158"/>
      <c r="FA250" s="158"/>
      <c r="FB250" s="158"/>
      <c r="FC250" s="158"/>
      <c r="FD250" s="158"/>
      <c r="FE250" s="158"/>
      <c r="FF250" s="158"/>
      <c r="FG250" s="158"/>
      <c r="FH250" s="158"/>
      <c r="FI250" s="158"/>
      <c r="FJ250" s="158"/>
      <c r="FK250" s="158"/>
      <c r="FL250" s="158"/>
      <c r="FM250" s="158"/>
      <c r="FN250" s="158"/>
      <c r="FO250" s="158"/>
      <c r="FP250" s="158"/>
      <c r="FQ250" s="158"/>
      <c r="FR250" s="158"/>
      <c r="FS250" s="158"/>
      <c r="FT250" s="158"/>
      <c r="FU250" s="158"/>
      <c r="FV250" s="158"/>
      <c r="FW250" s="158"/>
      <c r="FX250" s="158"/>
      <c r="FY250" s="158"/>
      <c r="FZ250" s="158"/>
      <c r="GA250" s="158"/>
      <c r="GB250" s="158"/>
      <c r="GC250" s="158"/>
      <c r="GD250" s="158"/>
      <c r="GE250" s="158"/>
      <c r="GF250" s="158"/>
      <c r="GG250" s="158"/>
      <c r="GH250" s="158"/>
      <c r="GI250" s="158"/>
      <c r="GJ250" s="158"/>
      <c r="GK250" s="158"/>
      <c r="GL250" s="158"/>
      <c r="GM250" s="158"/>
      <c r="GN250" s="158"/>
      <c r="GO250" s="158"/>
      <c r="GP250" s="158"/>
      <c r="GQ250" s="158"/>
      <c r="GR250" s="158"/>
      <c r="GS250" s="158"/>
      <c r="GT250" s="158"/>
      <c r="GU250" s="158"/>
      <c r="GV250" s="158"/>
      <c r="GW250" s="158"/>
      <c r="GX250" s="158"/>
      <c r="GY250" s="158"/>
      <c r="GZ250" s="158"/>
      <c r="HA250" s="158"/>
      <c r="HB250" s="158"/>
      <c r="HC250" s="158"/>
      <c r="HD250" s="158"/>
      <c r="HE250" s="158"/>
      <c r="HF250" s="158"/>
      <c r="HG250" s="158"/>
      <c r="HH250" s="158"/>
      <c r="HI250" s="158"/>
      <c r="HJ250" s="158"/>
      <c r="HK250" s="158"/>
      <c r="HL250" s="158"/>
      <c r="HM250" s="158"/>
      <c r="HN250" s="158"/>
      <c r="HO250" s="158"/>
      <c r="HP250" s="158"/>
      <c r="HQ250" s="158"/>
      <c r="HR250" s="158"/>
      <c r="HS250" s="158"/>
      <c r="HT250" s="158"/>
      <c r="HU250" s="158"/>
      <c r="HV250" s="158"/>
      <c r="HW250" s="158"/>
      <c r="HX250" s="158"/>
      <c r="HY250" s="158"/>
      <c r="HZ250" s="158"/>
      <c r="IA250" s="158"/>
      <c r="IB250" s="158"/>
    </row>
    <row r="251" spans="22:236" x14ac:dyDescent="0.25">
      <c r="V251" s="109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58"/>
      <c r="CU251" s="158"/>
      <c r="CV251" s="158"/>
      <c r="CW251" s="158"/>
      <c r="CX251" s="158"/>
      <c r="CY251" s="158"/>
      <c r="CZ251" s="158"/>
      <c r="DA251" s="158"/>
      <c r="DB251" s="158"/>
      <c r="DC251" s="158"/>
      <c r="DD251" s="158"/>
      <c r="DE251" s="158"/>
      <c r="DF251" s="158"/>
      <c r="DG251" s="158"/>
      <c r="DH251" s="158"/>
      <c r="DI251" s="158"/>
      <c r="DJ251" s="158"/>
      <c r="DK251" s="158"/>
      <c r="DL251" s="158"/>
      <c r="DM251" s="158"/>
      <c r="DN251" s="158"/>
      <c r="DO251" s="158"/>
      <c r="DP251" s="158"/>
      <c r="DQ251" s="158"/>
      <c r="DR251" s="158"/>
      <c r="DS251" s="158"/>
      <c r="DT251" s="158"/>
      <c r="DU251" s="158"/>
      <c r="DV251" s="158"/>
      <c r="DW251" s="158"/>
      <c r="DX251" s="158"/>
      <c r="DY251" s="158"/>
      <c r="DZ251" s="158"/>
      <c r="EA251" s="158"/>
      <c r="EB251" s="158"/>
      <c r="EC251" s="158"/>
      <c r="ED251" s="158"/>
      <c r="EE251" s="158"/>
      <c r="EF251" s="158"/>
      <c r="EG251" s="158"/>
      <c r="EH251" s="158"/>
      <c r="EI251" s="158"/>
      <c r="EJ251" s="158"/>
      <c r="EK251" s="158"/>
      <c r="EL251" s="158"/>
      <c r="EM251" s="158"/>
      <c r="EN251" s="158"/>
      <c r="EO251" s="158"/>
      <c r="EP251" s="158"/>
      <c r="EQ251" s="158"/>
      <c r="ER251" s="158"/>
      <c r="ES251" s="158"/>
      <c r="ET251" s="158"/>
      <c r="EU251" s="158"/>
      <c r="EV251" s="158"/>
      <c r="EW251" s="158"/>
      <c r="EX251" s="158"/>
      <c r="EY251" s="158"/>
      <c r="EZ251" s="158"/>
      <c r="FA251" s="158"/>
      <c r="FB251" s="158"/>
      <c r="FC251" s="158"/>
      <c r="FD251" s="158"/>
      <c r="FE251" s="158"/>
      <c r="FF251" s="158"/>
      <c r="FG251" s="158"/>
      <c r="FH251" s="158"/>
      <c r="FI251" s="158"/>
      <c r="FJ251" s="158"/>
      <c r="FK251" s="158"/>
      <c r="FL251" s="158"/>
      <c r="FM251" s="158"/>
      <c r="FN251" s="158"/>
      <c r="FO251" s="158"/>
      <c r="FP251" s="158"/>
      <c r="FQ251" s="158"/>
      <c r="FR251" s="158"/>
      <c r="FS251" s="158"/>
      <c r="FT251" s="158"/>
      <c r="FU251" s="158"/>
      <c r="FV251" s="158"/>
      <c r="FW251" s="158"/>
      <c r="FX251" s="158"/>
      <c r="FY251" s="158"/>
      <c r="FZ251" s="158"/>
      <c r="GA251" s="158"/>
      <c r="GB251" s="158"/>
      <c r="GC251" s="158"/>
      <c r="GD251" s="158"/>
      <c r="GE251" s="158"/>
      <c r="GF251" s="158"/>
      <c r="GG251" s="158"/>
      <c r="GH251" s="158"/>
      <c r="GI251" s="158"/>
      <c r="GJ251" s="158"/>
      <c r="GK251" s="158"/>
      <c r="GL251" s="158"/>
      <c r="GM251" s="158"/>
      <c r="GN251" s="158"/>
      <c r="GO251" s="158"/>
      <c r="GP251" s="158"/>
      <c r="GQ251" s="158"/>
      <c r="GR251" s="158"/>
      <c r="GS251" s="158"/>
      <c r="GT251" s="158"/>
      <c r="GU251" s="158"/>
      <c r="GV251" s="158"/>
      <c r="GW251" s="158"/>
      <c r="GX251" s="158"/>
      <c r="GY251" s="158"/>
      <c r="GZ251" s="158"/>
      <c r="HA251" s="158"/>
      <c r="HB251" s="158"/>
      <c r="HC251" s="158"/>
      <c r="HD251" s="158"/>
      <c r="HE251" s="158"/>
      <c r="HF251" s="158"/>
      <c r="HG251" s="158"/>
      <c r="HH251" s="158"/>
      <c r="HI251" s="158"/>
      <c r="HJ251" s="158"/>
      <c r="HK251" s="158"/>
      <c r="HL251" s="158"/>
      <c r="HM251" s="158"/>
      <c r="HN251" s="158"/>
      <c r="HO251" s="158"/>
      <c r="HP251" s="158"/>
      <c r="HQ251" s="158"/>
      <c r="HR251" s="158"/>
      <c r="HS251" s="158"/>
      <c r="HT251" s="158"/>
      <c r="HU251" s="158"/>
      <c r="HV251" s="158"/>
      <c r="HW251" s="158"/>
      <c r="HX251" s="158"/>
      <c r="HY251" s="158"/>
      <c r="HZ251" s="158"/>
      <c r="IA251" s="158"/>
      <c r="IB251" s="158"/>
    </row>
    <row r="252" spans="22:236" x14ac:dyDescent="0.25">
      <c r="V252" s="109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58"/>
      <c r="CU252" s="158"/>
      <c r="CV252" s="158"/>
      <c r="CW252" s="158"/>
      <c r="CX252" s="158"/>
      <c r="CY252" s="158"/>
      <c r="CZ252" s="158"/>
      <c r="DA252" s="158"/>
      <c r="DB252" s="158"/>
      <c r="DC252" s="158"/>
      <c r="DD252" s="158"/>
      <c r="DE252" s="158"/>
      <c r="DF252" s="158"/>
      <c r="DG252" s="158"/>
      <c r="DH252" s="158"/>
      <c r="DI252" s="158"/>
      <c r="DJ252" s="158"/>
      <c r="DK252" s="158"/>
      <c r="DL252" s="158"/>
      <c r="DM252" s="158"/>
      <c r="DN252" s="158"/>
      <c r="DO252" s="158"/>
      <c r="DP252" s="158"/>
      <c r="DQ252" s="158"/>
      <c r="DR252" s="158"/>
      <c r="DS252" s="158"/>
      <c r="DT252" s="158"/>
      <c r="DU252" s="158"/>
      <c r="DV252" s="158"/>
      <c r="DW252" s="158"/>
      <c r="DX252" s="158"/>
      <c r="DY252" s="158"/>
      <c r="DZ252" s="158"/>
      <c r="EA252" s="158"/>
      <c r="EB252" s="158"/>
      <c r="EC252" s="158"/>
      <c r="ED252" s="158"/>
      <c r="EE252" s="158"/>
      <c r="EF252" s="158"/>
      <c r="EG252" s="158"/>
      <c r="EH252" s="158"/>
      <c r="EI252" s="158"/>
      <c r="EJ252" s="158"/>
      <c r="EK252" s="158"/>
      <c r="EL252" s="158"/>
      <c r="EM252" s="158"/>
      <c r="EN252" s="158"/>
      <c r="EO252" s="158"/>
      <c r="EP252" s="158"/>
      <c r="EQ252" s="158"/>
      <c r="ER252" s="158"/>
      <c r="ES252" s="158"/>
      <c r="ET252" s="158"/>
      <c r="EU252" s="158"/>
      <c r="EV252" s="158"/>
      <c r="EW252" s="158"/>
      <c r="EX252" s="158"/>
      <c r="EY252" s="158"/>
      <c r="EZ252" s="158"/>
      <c r="FA252" s="158"/>
      <c r="FB252" s="158"/>
      <c r="FC252" s="158"/>
      <c r="FD252" s="158"/>
      <c r="FE252" s="158"/>
      <c r="FF252" s="158"/>
      <c r="FG252" s="158"/>
      <c r="FH252" s="158"/>
      <c r="FI252" s="158"/>
      <c r="FJ252" s="158"/>
      <c r="FK252" s="158"/>
      <c r="FL252" s="158"/>
      <c r="FM252" s="158"/>
      <c r="FN252" s="158"/>
      <c r="FO252" s="158"/>
      <c r="FP252" s="158"/>
      <c r="FQ252" s="158"/>
      <c r="FR252" s="158"/>
      <c r="FS252" s="158"/>
      <c r="FT252" s="158"/>
      <c r="FU252" s="158"/>
      <c r="FV252" s="158"/>
      <c r="FW252" s="158"/>
      <c r="FX252" s="158"/>
      <c r="FY252" s="158"/>
      <c r="FZ252" s="158"/>
      <c r="GA252" s="158"/>
      <c r="GB252" s="158"/>
      <c r="GC252" s="158"/>
      <c r="GD252" s="158"/>
      <c r="GE252" s="158"/>
      <c r="GF252" s="158"/>
      <c r="GG252" s="158"/>
      <c r="GH252" s="158"/>
      <c r="GI252" s="158"/>
      <c r="GJ252" s="158"/>
      <c r="GK252" s="158"/>
      <c r="GL252" s="158"/>
      <c r="GM252" s="158"/>
      <c r="GN252" s="158"/>
      <c r="GO252" s="158"/>
      <c r="GP252" s="158"/>
      <c r="GQ252" s="158"/>
      <c r="GR252" s="158"/>
      <c r="GS252" s="158"/>
      <c r="GT252" s="158"/>
      <c r="GU252" s="158"/>
      <c r="GV252" s="158"/>
      <c r="GW252" s="158"/>
      <c r="GX252" s="158"/>
      <c r="GY252" s="158"/>
      <c r="GZ252" s="158"/>
      <c r="HA252" s="158"/>
      <c r="HB252" s="158"/>
      <c r="HC252" s="158"/>
      <c r="HD252" s="158"/>
      <c r="HE252" s="158"/>
      <c r="HF252" s="158"/>
      <c r="HG252" s="158"/>
      <c r="HH252" s="158"/>
      <c r="HI252" s="158"/>
      <c r="HJ252" s="158"/>
      <c r="HK252" s="158"/>
      <c r="HL252" s="158"/>
      <c r="HM252" s="158"/>
      <c r="HN252" s="158"/>
      <c r="HO252" s="158"/>
      <c r="HP252" s="158"/>
      <c r="HQ252" s="158"/>
      <c r="HR252" s="158"/>
      <c r="HS252" s="158"/>
      <c r="HT252" s="158"/>
      <c r="HU252" s="158"/>
      <c r="HV252" s="158"/>
      <c r="HW252" s="158"/>
      <c r="HX252" s="158"/>
      <c r="HY252" s="158"/>
      <c r="HZ252" s="158"/>
      <c r="IA252" s="158"/>
      <c r="IB252" s="158"/>
    </row>
    <row r="253" spans="22:236" x14ac:dyDescent="0.25">
      <c r="V253" s="109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58"/>
      <c r="CU253" s="158"/>
      <c r="CV253" s="158"/>
      <c r="CW253" s="158"/>
      <c r="CX253" s="158"/>
      <c r="CY253" s="158"/>
      <c r="CZ253" s="158"/>
      <c r="DA253" s="158"/>
      <c r="DB253" s="158"/>
      <c r="DC253" s="158"/>
      <c r="DD253" s="158"/>
      <c r="DE253" s="158"/>
      <c r="DF253" s="158"/>
      <c r="DG253" s="158"/>
      <c r="DH253" s="158"/>
      <c r="DI253" s="158"/>
      <c r="DJ253" s="158"/>
      <c r="DK253" s="158"/>
      <c r="DL253" s="158"/>
      <c r="DM253" s="158"/>
      <c r="DN253" s="158"/>
      <c r="DO253" s="158"/>
      <c r="DP253" s="158"/>
      <c r="DQ253" s="158"/>
      <c r="DR253" s="158"/>
      <c r="DS253" s="158"/>
      <c r="DT253" s="158"/>
      <c r="DU253" s="158"/>
      <c r="DV253" s="158"/>
      <c r="DW253" s="158"/>
      <c r="DX253" s="158"/>
      <c r="DY253" s="158"/>
      <c r="DZ253" s="158"/>
      <c r="EA253" s="158"/>
      <c r="EB253" s="158"/>
      <c r="EC253" s="158"/>
      <c r="ED253" s="158"/>
      <c r="EE253" s="158"/>
      <c r="EF253" s="158"/>
      <c r="EG253" s="158"/>
      <c r="EH253" s="158"/>
      <c r="EI253" s="158"/>
      <c r="EJ253" s="158"/>
      <c r="EK253" s="158"/>
      <c r="EL253" s="158"/>
      <c r="EM253" s="158"/>
      <c r="EN253" s="158"/>
      <c r="EO253" s="158"/>
      <c r="EP253" s="158"/>
      <c r="EQ253" s="158"/>
      <c r="ER253" s="158"/>
      <c r="ES253" s="158"/>
      <c r="ET253" s="158"/>
      <c r="EU253" s="158"/>
      <c r="EV253" s="158"/>
      <c r="EW253" s="158"/>
      <c r="EX253" s="158"/>
      <c r="EY253" s="158"/>
      <c r="EZ253" s="158"/>
      <c r="FA253" s="158"/>
      <c r="FB253" s="158"/>
      <c r="FC253" s="158"/>
      <c r="FD253" s="158"/>
      <c r="FE253" s="158"/>
      <c r="FF253" s="158"/>
      <c r="FG253" s="158"/>
      <c r="FH253" s="158"/>
      <c r="FI253" s="158"/>
      <c r="FJ253" s="158"/>
      <c r="FK253" s="158"/>
      <c r="FL253" s="158"/>
      <c r="FM253" s="158"/>
      <c r="FN253" s="158"/>
      <c r="FO253" s="158"/>
      <c r="FP253" s="158"/>
      <c r="FQ253" s="158"/>
      <c r="FR253" s="158"/>
      <c r="FS253" s="158"/>
      <c r="FT253" s="158"/>
      <c r="FU253" s="158"/>
      <c r="FV253" s="158"/>
      <c r="FW253" s="158"/>
      <c r="FX253" s="158"/>
      <c r="FY253" s="158"/>
      <c r="FZ253" s="158"/>
      <c r="GA253" s="158"/>
      <c r="GB253" s="158"/>
      <c r="GC253" s="158"/>
      <c r="GD253" s="158"/>
      <c r="GE253" s="158"/>
      <c r="GF253" s="158"/>
      <c r="GG253" s="158"/>
      <c r="GH253" s="158"/>
      <c r="GI253" s="158"/>
      <c r="GJ253" s="158"/>
      <c r="GK253" s="158"/>
      <c r="GL253" s="158"/>
      <c r="GM253" s="158"/>
      <c r="GN253" s="158"/>
      <c r="GO253" s="158"/>
      <c r="GP253" s="158"/>
      <c r="GQ253" s="158"/>
      <c r="GR253" s="158"/>
      <c r="GS253" s="158"/>
      <c r="GT253" s="158"/>
      <c r="GU253" s="158"/>
      <c r="GV253" s="158"/>
      <c r="GW253" s="158"/>
      <c r="GX253" s="158"/>
      <c r="GY253" s="158"/>
      <c r="GZ253" s="158"/>
      <c r="HA253" s="158"/>
      <c r="HB253" s="158"/>
      <c r="HC253" s="158"/>
      <c r="HD253" s="158"/>
      <c r="HE253" s="158"/>
      <c r="HF253" s="158"/>
      <c r="HG253" s="158"/>
      <c r="HH253" s="158"/>
      <c r="HI253" s="158"/>
      <c r="HJ253" s="158"/>
      <c r="HK253" s="158"/>
      <c r="HL253" s="158"/>
      <c r="HM253" s="158"/>
      <c r="HN253" s="158"/>
      <c r="HO253" s="158"/>
      <c r="HP253" s="158"/>
      <c r="HQ253" s="158"/>
      <c r="HR253" s="158"/>
      <c r="HS253" s="158"/>
      <c r="HT253" s="158"/>
      <c r="HU253" s="158"/>
      <c r="HV253" s="158"/>
      <c r="HW253" s="158"/>
      <c r="HX253" s="158"/>
      <c r="HY253" s="158"/>
      <c r="HZ253" s="158"/>
      <c r="IA253" s="158"/>
      <c r="IB253" s="158"/>
    </row>
    <row r="254" spans="22:236" x14ac:dyDescent="0.25">
      <c r="V254" s="109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58"/>
      <c r="CU254" s="158"/>
      <c r="CV254" s="158"/>
      <c r="CW254" s="158"/>
      <c r="CX254" s="158"/>
      <c r="CY254" s="158"/>
      <c r="CZ254" s="158"/>
      <c r="DA254" s="158"/>
      <c r="DB254" s="158"/>
      <c r="DC254" s="158"/>
      <c r="DD254" s="158"/>
      <c r="DE254" s="158"/>
      <c r="DF254" s="158"/>
      <c r="DG254" s="158"/>
      <c r="DH254" s="158"/>
      <c r="DI254" s="158"/>
      <c r="DJ254" s="158"/>
      <c r="DK254" s="158"/>
      <c r="DL254" s="158"/>
      <c r="DM254" s="158"/>
      <c r="DN254" s="158"/>
      <c r="DO254" s="158"/>
      <c r="DP254" s="158"/>
      <c r="DQ254" s="158"/>
      <c r="DR254" s="158"/>
      <c r="DS254" s="158"/>
      <c r="DT254" s="158"/>
      <c r="DU254" s="158"/>
      <c r="DV254" s="158"/>
      <c r="DW254" s="158"/>
      <c r="DX254" s="158"/>
      <c r="DY254" s="158"/>
      <c r="DZ254" s="158"/>
      <c r="EA254" s="158"/>
      <c r="EB254" s="158"/>
      <c r="EC254" s="158"/>
      <c r="ED254" s="158"/>
      <c r="EE254" s="158"/>
      <c r="EF254" s="158"/>
      <c r="EG254" s="158"/>
      <c r="EH254" s="158"/>
      <c r="EI254" s="158"/>
      <c r="EJ254" s="158"/>
      <c r="EK254" s="158"/>
      <c r="EL254" s="158"/>
      <c r="EM254" s="158"/>
      <c r="EN254" s="158"/>
      <c r="EO254" s="158"/>
      <c r="EP254" s="158"/>
      <c r="EQ254" s="158"/>
      <c r="ER254" s="158"/>
      <c r="ES254" s="158"/>
      <c r="ET254" s="158"/>
      <c r="EU254" s="158"/>
      <c r="EV254" s="158"/>
      <c r="EW254" s="158"/>
      <c r="EX254" s="158"/>
      <c r="EY254" s="158"/>
      <c r="EZ254" s="158"/>
      <c r="FA254" s="158"/>
      <c r="FB254" s="158"/>
      <c r="FC254" s="158"/>
      <c r="FD254" s="158"/>
      <c r="FE254" s="158"/>
      <c r="FF254" s="158"/>
      <c r="FG254" s="158"/>
      <c r="FH254" s="158"/>
      <c r="FI254" s="158"/>
      <c r="FJ254" s="158"/>
      <c r="FK254" s="158"/>
      <c r="FL254" s="158"/>
      <c r="FM254" s="158"/>
      <c r="FN254" s="158"/>
      <c r="FO254" s="158"/>
      <c r="FP254" s="158"/>
      <c r="FQ254" s="158"/>
      <c r="FR254" s="158"/>
      <c r="FS254" s="158"/>
      <c r="FT254" s="158"/>
      <c r="FU254" s="158"/>
      <c r="FV254" s="158"/>
      <c r="FW254" s="158"/>
      <c r="FX254" s="158"/>
      <c r="FY254" s="158"/>
      <c r="FZ254" s="158"/>
      <c r="GA254" s="158"/>
      <c r="GB254" s="158"/>
      <c r="GC254" s="158"/>
      <c r="GD254" s="158"/>
      <c r="GE254" s="158"/>
      <c r="GF254" s="158"/>
      <c r="GG254" s="158"/>
      <c r="GH254" s="158"/>
      <c r="GI254" s="158"/>
      <c r="GJ254" s="158"/>
      <c r="GK254" s="158"/>
      <c r="GL254" s="158"/>
      <c r="GM254" s="158"/>
      <c r="GN254" s="158"/>
      <c r="GO254" s="158"/>
      <c r="GP254" s="158"/>
      <c r="GQ254" s="158"/>
      <c r="GR254" s="158"/>
      <c r="GS254" s="158"/>
      <c r="GT254" s="158"/>
      <c r="GU254" s="158"/>
      <c r="GV254" s="158"/>
      <c r="GW254" s="158"/>
      <c r="GX254" s="158"/>
      <c r="GY254" s="158"/>
      <c r="GZ254" s="158"/>
      <c r="HA254" s="158"/>
      <c r="HB254" s="158"/>
      <c r="HC254" s="158"/>
      <c r="HD254" s="158"/>
      <c r="HE254" s="158"/>
      <c r="HF254" s="158"/>
      <c r="HG254" s="158"/>
      <c r="HH254" s="158"/>
      <c r="HI254" s="158"/>
      <c r="HJ254" s="158"/>
      <c r="HK254" s="158"/>
      <c r="HL254" s="158"/>
      <c r="HM254" s="158"/>
      <c r="HN254" s="158"/>
      <c r="HO254" s="158"/>
      <c r="HP254" s="158"/>
      <c r="HQ254" s="158"/>
      <c r="HR254" s="158"/>
      <c r="HS254" s="158"/>
      <c r="HT254" s="158"/>
      <c r="HU254" s="158"/>
      <c r="HV254" s="158"/>
      <c r="HW254" s="158"/>
      <c r="HX254" s="158"/>
      <c r="HY254" s="158"/>
      <c r="HZ254" s="158"/>
      <c r="IA254" s="158"/>
      <c r="IB254" s="158"/>
    </row>
    <row r="255" spans="22:236" x14ac:dyDescent="0.25">
      <c r="V255" s="109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58"/>
      <c r="CU255" s="158"/>
      <c r="CV255" s="158"/>
      <c r="CW255" s="158"/>
      <c r="CX255" s="158"/>
      <c r="CY255" s="158"/>
      <c r="CZ255" s="158"/>
      <c r="DA255" s="158"/>
      <c r="DB255" s="158"/>
      <c r="DC255" s="158"/>
      <c r="DD255" s="158"/>
      <c r="DE255" s="158"/>
      <c r="DF255" s="158"/>
      <c r="DG255" s="158"/>
      <c r="DH255" s="158"/>
      <c r="DI255" s="158"/>
      <c r="DJ255" s="158"/>
      <c r="DK255" s="158"/>
      <c r="DL255" s="158"/>
      <c r="DM255" s="158"/>
      <c r="DN255" s="158"/>
      <c r="DO255" s="158"/>
      <c r="DP255" s="158"/>
      <c r="DQ255" s="158"/>
      <c r="DR255" s="158"/>
      <c r="DS255" s="158"/>
      <c r="DT255" s="158"/>
      <c r="DU255" s="158"/>
      <c r="DV255" s="158"/>
      <c r="DW255" s="158"/>
      <c r="DX255" s="158"/>
      <c r="DY255" s="158"/>
      <c r="DZ255" s="158"/>
      <c r="EA255" s="158"/>
      <c r="EB255" s="158"/>
      <c r="EC255" s="158"/>
      <c r="ED255" s="158"/>
      <c r="EE255" s="158"/>
      <c r="EF255" s="158"/>
      <c r="EG255" s="158"/>
      <c r="EH255" s="158"/>
      <c r="EI255" s="158"/>
      <c r="EJ255" s="158"/>
      <c r="EK255" s="158"/>
      <c r="EL255" s="158"/>
      <c r="EM255" s="158"/>
      <c r="EN255" s="158"/>
      <c r="EO255" s="158"/>
      <c r="EP255" s="158"/>
      <c r="EQ255" s="158"/>
      <c r="ER255" s="158"/>
      <c r="ES255" s="158"/>
      <c r="ET255" s="158"/>
      <c r="EU255" s="158"/>
      <c r="EV255" s="158"/>
      <c r="EW255" s="158"/>
      <c r="EX255" s="158"/>
      <c r="EY255" s="158"/>
      <c r="EZ255" s="158"/>
      <c r="FA255" s="158"/>
      <c r="FB255" s="158"/>
      <c r="FC255" s="158"/>
      <c r="FD255" s="158"/>
      <c r="FE255" s="158"/>
      <c r="FF255" s="158"/>
      <c r="FG255" s="158"/>
      <c r="FH255" s="158"/>
      <c r="FI255" s="158"/>
      <c r="FJ255" s="158"/>
      <c r="FK255" s="158"/>
      <c r="FL255" s="158"/>
      <c r="FM255" s="158"/>
      <c r="FN255" s="158"/>
      <c r="FO255" s="158"/>
      <c r="FP255" s="158"/>
      <c r="FQ255" s="158"/>
      <c r="FR255" s="158"/>
      <c r="FS255" s="158"/>
      <c r="FT255" s="158"/>
      <c r="FU255" s="158"/>
      <c r="FV255" s="158"/>
      <c r="FW255" s="158"/>
      <c r="FX255" s="158"/>
      <c r="FY255" s="158"/>
      <c r="FZ255" s="158"/>
      <c r="GA255" s="158"/>
      <c r="GB255" s="158"/>
      <c r="GC255" s="158"/>
      <c r="GD255" s="158"/>
      <c r="GE255" s="158"/>
      <c r="GF255" s="158"/>
      <c r="GG255" s="158"/>
      <c r="GH255" s="158"/>
      <c r="GI255" s="158"/>
      <c r="GJ255" s="158"/>
      <c r="GK255" s="158"/>
      <c r="GL255" s="158"/>
      <c r="GM255" s="158"/>
      <c r="GN255" s="158"/>
      <c r="GO255" s="158"/>
      <c r="GP255" s="158"/>
      <c r="GQ255" s="158"/>
      <c r="GR255" s="158"/>
      <c r="GS255" s="158"/>
      <c r="GT255" s="158"/>
      <c r="GU255" s="158"/>
      <c r="GV255" s="158"/>
      <c r="GW255" s="158"/>
      <c r="GX255" s="158"/>
      <c r="GY255" s="158"/>
      <c r="GZ255" s="158"/>
      <c r="HA255" s="158"/>
      <c r="HB255" s="158"/>
      <c r="HC255" s="158"/>
      <c r="HD255" s="158"/>
      <c r="HE255" s="158"/>
      <c r="HF255" s="158"/>
      <c r="HG255" s="158"/>
      <c r="HH255" s="158"/>
      <c r="HI255" s="158"/>
      <c r="HJ255" s="158"/>
      <c r="HK255" s="158"/>
      <c r="HL255" s="158"/>
      <c r="HM255" s="158"/>
      <c r="HN255" s="158"/>
      <c r="HO255" s="158"/>
      <c r="HP255" s="158"/>
      <c r="HQ255" s="158"/>
      <c r="HR255" s="158"/>
      <c r="HS255" s="158"/>
      <c r="HT255" s="158"/>
      <c r="HU255" s="158"/>
      <c r="HV255" s="158"/>
      <c r="HW255" s="158"/>
      <c r="HX255" s="158"/>
      <c r="HY255" s="158"/>
      <c r="HZ255" s="158"/>
      <c r="IA255" s="158"/>
      <c r="IB255" s="158"/>
    </row>
    <row r="256" spans="22:236" x14ac:dyDescent="0.25">
      <c r="V256" s="109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58"/>
      <c r="CU256" s="158"/>
      <c r="CV256" s="158"/>
      <c r="CW256" s="158"/>
      <c r="CX256" s="158"/>
      <c r="CY256" s="158"/>
      <c r="CZ256" s="158"/>
      <c r="DA256" s="158"/>
      <c r="DB256" s="158"/>
      <c r="DC256" s="158"/>
      <c r="DD256" s="158"/>
      <c r="DE256" s="158"/>
      <c r="DF256" s="158"/>
      <c r="DG256" s="158"/>
      <c r="DH256" s="158"/>
      <c r="DI256" s="158"/>
      <c r="DJ256" s="158"/>
      <c r="DK256" s="158"/>
      <c r="DL256" s="158"/>
      <c r="DM256" s="158"/>
      <c r="DN256" s="158"/>
      <c r="DO256" s="158"/>
      <c r="DP256" s="158"/>
      <c r="DQ256" s="158"/>
      <c r="DR256" s="158"/>
      <c r="DS256" s="158"/>
      <c r="DT256" s="158"/>
      <c r="DU256" s="158"/>
      <c r="DV256" s="158"/>
      <c r="DW256" s="158"/>
      <c r="DX256" s="158"/>
      <c r="DY256" s="158"/>
      <c r="DZ256" s="158"/>
      <c r="EA256" s="158"/>
      <c r="EB256" s="158"/>
      <c r="EC256" s="158"/>
      <c r="ED256" s="158"/>
      <c r="EE256" s="158"/>
      <c r="EF256" s="158"/>
      <c r="EG256" s="158"/>
      <c r="EH256" s="158"/>
      <c r="EI256" s="158"/>
      <c r="EJ256" s="158"/>
      <c r="EK256" s="158"/>
      <c r="EL256" s="158"/>
      <c r="EM256" s="158"/>
      <c r="EN256" s="158"/>
      <c r="EO256" s="158"/>
      <c r="EP256" s="158"/>
      <c r="EQ256" s="158"/>
      <c r="ER256" s="158"/>
      <c r="ES256" s="158"/>
      <c r="ET256" s="158"/>
      <c r="EU256" s="158"/>
      <c r="EV256" s="158"/>
      <c r="EW256" s="158"/>
      <c r="EX256" s="158"/>
      <c r="EY256" s="158"/>
      <c r="EZ256" s="158"/>
      <c r="FA256" s="158"/>
      <c r="FB256" s="158"/>
      <c r="FC256" s="158"/>
      <c r="FD256" s="158"/>
      <c r="FE256" s="158"/>
      <c r="FF256" s="158"/>
      <c r="FG256" s="158"/>
      <c r="FH256" s="158"/>
      <c r="FI256" s="158"/>
      <c r="FJ256" s="158"/>
      <c r="FK256" s="158"/>
      <c r="FL256" s="158"/>
      <c r="FM256" s="158"/>
      <c r="FN256" s="158"/>
      <c r="FO256" s="158"/>
      <c r="FP256" s="158"/>
      <c r="FQ256" s="158"/>
      <c r="FR256" s="158"/>
      <c r="FS256" s="158"/>
      <c r="FT256" s="158"/>
      <c r="FU256" s="158"/>
      <c r="FV256" s="158"/>
      <c r="FW256" s="158"/>
      <c r="FX256" s="158"/>
      <c r="FY256" s="158"/>
      <c r="FZ256" s="158"/>
      <c r="GA256" s="158"/>
      <c r="GB256" s="158"/>
      <c r="GC256" s="158"/>
      <c r="GD256" s="158"/>
      <c r="GE256" s="158"/>
      <c r="GF256" s="158"/>
      <c r="GG256" s="158"/>
      <c r="GH256" s="158"/>
      <c r="GI256" s="158"/>
      <c r="GJ256" s="158"/>
      <c r="GK256" s="158"/>
      <c r="GL256" s="158"/>
      <c r="GM256" s="158"/>
      <c r="GN256" s="158"/>
      <c r="GO256" s="158"/>
      <c r="GP256" s="158"/>
      <c r="GQ256" s="158"/>
      <c r="GR256" s="158"/>
      <c r="GS256" s="158"/>
      <c r="GT256" s="158"/>
      <c r="GU256" s="158"/>
      <c r="GV256" s="158"/>
      <c r="GW256" s="158"/>
      <c r="GX256" s="158"/>
      <c r="GY256" s="158"/>
      <c r="GZ256" s="158"/>
      <c r="HA256" s="158"/>
      <c r="HB256" s="158"/>
      <c r="HC256" s="158"/>
      <c r="HD256" s="158"/>
      <c r="HE256" s="158"/>
      <c r="HF256" s="158"/>
      <c r="HG256" s="158"/>
      <c r="HH256" s="158"/>
      <c r="HI256" s="158"/>
      <c r="HJ256" s="158"/>
      <c r="HK256" s="158"/>
      <c r="HL256" s="158"/>
      <c r="HM256" s="158"/>
      <c r="HN256" s="158"/>
      <c r="HO256" s="158"/>
      <c r="HP256" s="158"/>
      <c r="HQ256" s="158"/>
      <c r="HR256" s="158"/>
      <c r="HS256" s="158"/>
      <c r="HT256" s="158"/>
      <c r="HU256" s="158"/>
      <c r="HV256" s="158"/>
      <c r="HW256" s="158"/>
      <c r="HX256" s="158"/>
      <c r="HY256" s="158"/>
      <c r="HZ256" s="158"/>
      <c r="IA256" s="158"/>
      <c r="IB256" s="158"/>
    </row>
    <row r="257" spans="22:236" x14ac:dyDescent="0.25">
      <c r="V257" s="109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58"/>
      <c r="CU257" s="158"/>
      <c r="CV257" s="158"/>
      <c r="CW257" s="158"/>
      <c r="CX257" s="158"/>
      <c r="CY257" s="158"/>
      <c r="CZ257" s="158"/>
      <c r="DA257" s="158"/>
      <c r="DB257" s="158"/>
      <c r="DC257" s="158"/>
      <c r="DD257" s="158"/>
      <c r="DE257" s="158"/>
      <c r="DF257" s="158"/>
      <c r="DG257" s="158"/>
      <c r="DH257" s="158"/>
      <c r="DI257" s="158"/>
      <c r="DJ257" s="158"/>
      <c r="DK257" s="158"/>
      <c r="DL257" s="158"/>
      <c r="DM257" s="158"/>
      <c r="DN257" s="158"/>
      <c r="DO257" s="158"/>
      <c r="DP257" s="158"/>
      <c r="DQ257" s="158"/>
      <c r="DR257" s="158"/>
      <c r="DS257" s="158"/>
      <c r="DT257" s="158"/>
      <c r="DU257" s="158"/>
      <c r="DV257" s="158"/>
      <c r="DW257" s="158"/>
      <c r="DX257" s="158"/>
      <c r="DY257" s="158"/>
      <c r="DZ257" s="158"/>
      <c r="EA257" s="158"/>
      <c r="EB257" s="158"/>
      <c r="EC257" s="158"/>
      <c r="ED257" s="158"/>
      <c r="EE257" s="158"/>
      <c r="EF257" s="158"/>
      <c r="EG257" s="158"/>
      <c r="EH257" s="158"/>
      <c r="EI257" s="158"/>
      <c r="EJ257" s="158"/>
      <c r="EK257" s="158"/>
      <c r="EL257" s="158"/>
      <c r="EM257" s="158"/>
      <c r="EN257" s="158"/>
      <c r="EO257" s="158"/>
      <c r="EP257" s="158"/>
      <c r="EQ257" s="158"/>
      <c r="ER257" s="158"/>
      <c r="ES257" s="158"/>
      <c r="ET257" s="158"/>
      <c r="EU257" s="158"/>
      <c r="EV257" s="158"/>
      <c r="EW257" s="158"/>
      <c r="EX257" s="158"/>
      <c r="EY257" s="158"/>
      <c r="EZ257" s="158"/>
      <c r="FA257" s="158"/>
      <c r="FB257" s="158"/>
      <c r="FC257" s="158"/>
      <c r="FD257" s="158"/>
      <c r="FE257" s="158"/>
      <c r="FF257" s="158"/>
      <c r="FG257" s="158"/>
      <c r="FH257" s="158"/>
      <c r="FI257" s="158"/>
      <c r="FJ257" s="158"/>
      <c r="FK257" s="158"/>
      <c r="FL257" s="158"/>
      <c r="FM257" s="158"/>
      <c r="FN257" s="158"/>
      <c r="FO257" s="158"/>
      <c r="FP257" s="158"/>
      <c r="FQ257" s="158"/>
      <c r="FR257" s="158"/>
      <c r="FS257" s="158"/>
      <c r="FT257" s="158"/>
      <c r="FU257" s="158"/>
      <c r="FV257" s="158"/>
      <c r="FW257" s="158"/>
      <c r="FX257" s="158"/>
      <c r="FY257" s="158"/>
      <c r="FZ257" s="158"/>
      <c r="GA257" s="158"/>
      <c r="GB257" s="158"/>
      <c r="GC257" s="158"/>
      <c r="GD257" s="158"/>
      <c r="GE257" s="158"/>
      <c r="GF257" s="158"/>
      <c r="GG257" s="158"/>
      <c r="GH257" s="158"/>
      <c r="GI257" s="158"/>
      <c r="GJ257" s="158"/>
      <c r="GK257" s="158"/>
      <c r="GL257" s="158"/>
      <c r="GM257" s="158"/>
      <c r="GN257" s="158"/>
      <c r="GO257" s="158"/>
      <c r="GP257" s="158"/>
      <c r="GQ257" s="158"/>
      <c r="GR257" s="158"/>
      <c r="GS257" s="158"/>
      <c r="GT257" s="158"/>
      <c r="GU257" s="158"/>
      <c r="GV257" s="158"/>
      <c r="GW257" s="158"/>
      <c r="GX257" s="158"/>
      <c r="GY257" s="158"/>
      <c r="GZ257" s="158"/>
      <c r="HA257" s="158"/>
      <c r="HB257" s="158"/>
      <c r="HC257" s="158"/>
      <c r="HD257" s="158"/>
      <c r="HE257" s="158"/>
      <c r="HF257" s="158"/>
      <c r="HG257" s="158"/>
      <c r="HH257" s="158"/>
      <c r="HI257" s="158"/>
      <c r="HJ257" s="158"/>
      <c r="HK257" s="158"/>
      <c r="HL257" s="158"/>
      <c r="HM257" s="158"/>
      <c r="HN257" s="158"/>
      <c r="HO257" s="158"/>
      <c r="HP257" s="158"/>
      <c r="HQ257" s="158"/>
      <c r="HR257" s="158"/>
      <c r="HS257" s="158"/>
      <c r="HT257" s="158"/>
      <c r="HU257" s="158"/>
      <c r="HV257" s="158"/>
      <c r="HW257" s="158"/>
      <c r="HX257" s="158"/>
      <c r="HY257" s="158"/>
      <c r="HZ257" s="158"/>
      <c r="IA257" s="158"/>
      <c r="IB257" s="158"/>
    </row>
    <row r="258" spans="22:236" x14ac:dyDescent="0.25">
      <c r="V258" s="109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58"/>
      <c r="CU258" s="158"/>
      <c r="CV258" s="158"/>
      <c r="CW258" s="158"/>
      <c r="CX258" s="158"/>
      <c r="CY258" s="158"/>
      <c r="CZ258" s="158"/>
      <c r="DA258" s="158"/>
      <c r="DB258" s="158"/>
      <c r="DC258" s="158"/>
      <c r="DD258" s="158"/>
      <c r="DE258" s="158"/>
      <c r="DF258" s="158"/>
      <c r="DG258" s="158"/>
      <c r="DH258" s="158"/>
      <c r="DI258" s="158"/>
      <c r="DJ258" s="158"/>
      <c r="DK258" s="158"/>
      <c r="DL258" s="158"/>
      <c r="DM258" s="158"/>
      <c r="DN258" s="158"/>
      <c r="DO258" s="158"/>
      <c r="DP258" s="158"/>
      <c r="DQ258" s="158"/>
      <c r="DR258" s="158"/>
      <c r="DS258" s="158"/>
      <c r="DT258" s="158"/>
      <c r="DU258" s="158"/>
      <c r="DV258" s="158"/>
      <c r="DW258" s="158"/>
      <c r="DX258" s="158"/>
      <c r="DY258" s="158"/>
      <c r="DZ258" s="158"/>
      <c r="EA258" s="158"/>
      <c r="EB258" s="158"/>
      <c r="EC258" s="158"/>
      <c r="ED258" s="158"/>
      <c r="EE258" s="158"/>
      <c r="EF258" s="158"/>
      <c r="EG258" s="158"/>
      <c r="EH258" s="158"/>
      <c r="EI258" s="158"/>
      <c r="EJ258" s="158"/>
      <c r="EK258" s="158"/>
      <c r="EL258" s="158"/>
      <c r="EM258" s="158"/>
      <c r="EN258" s="158"/>
      <c r="EO258" s="158"/>
      <c r="EP258" s="158"/>
      <c r="EQ258" s="158"/>
      <c r="ER258" s="158"/>
      <c r="ES258" s="158"/>
      <c r="ET258" s="158"/>
      <c r="EU258" s="158"/>
      <c r="EV258" s="158"/>
      <c r="EW258" s="158"/>
      <c r="EX258" s="158"/>
      <c r="EY258" s="158"/>
      <c r="EZ258" s="158"/>
      <c r="FA258" s="158"/>
      <c r="FB258" s="158"/>
      <c r="FC258" s="158"/>
      <c r="FD258" s="158"/>
      <c r="FE258" s="158"/>
      <c r="FF258" s="158"/>
      <c r="FG258" s="158"/>
      <c r="FH258" s="158"/>
      <c r="FI258" s="158"/>
      <c r="FJ258" s="158"/>
      <c r="FK258" s="158"/>
      <c r="FL258" s="158"/>
      <c r="FM258" s="158"/>
      <c r="FN258" s="158"/>
      <c r="FO258" s="158"/>
      <c r="FP258" s="158"/>
      <c r="FQ258" s="158"/>
      <c r="FR258" s="158"/>
      <c r="FS258" s="158"/>
      <c r="FT258" s="158"/>
      <c r="FU258" s="158"/>
      <c r="FV258" s="158"/>
      <c r="FW258" s="158"/>
      <c r="FX258" s="158"/>
      <c r="FY258" s="158"/>
      <c r="FZ258" s="158"/>
      <c r="GA258" s="158"/>
      <c r="GB258" s="158"/>
      <c r="GC258" s="158"/>
      <c r="GD258" s="158"/>
      <c r="GE258" s="158"/>
      <c r="GF258" s="158"/>
      <c r="GG258" s="158"/>
      <c r="GH258" s="158"/>
      <c r="GI258" s="158"/>
      <c r="GJ258" s="158"/>
      <c r="GK258" s="158"/>
      <c r="GL258" s="158"/>
      <c r="GM258" s="158"/>
      <c r="GN258" s="158"/>
      <c r="GO258" s="158"/>
      <c r="GP258" s="158"/>
      <c r="GQ258" s="158"/>
      <c r="GR258" s="158"/>
      <c r="GS258" s="158"/>
      <c r="GT258" s="158"/>
      <c r="GU258" s="158"/>
      <c r="GV258" s="158"/>
      <c r="GW258" s="158"/>
      <c r="GX258" s="158"/>
      <c r="GY258" s="158"/>
      <c r="GZ258" s="158"/>
      <c r="HA258" s="158"/>
      <c r="HB258" s="158"/>
      <c r="HC258" s="158"/>
      <c r="HD258" s="158"/>
      <c r="HE258" s="158"/>
      <c r="HF258" s="158"/>
      <c r="HG258" s="158"/>
      <c r="HH258" s="158"/>
      <c r="HI258" s="158"/>
      <c r="HJ258" s="158"/>
      <c r="HK258" s="158"/>
      <c r="HL258" s="158"/>
      <c r="HM258" s="158"/>
      <c r="HN258" s="158"/>
      <c r="HO258" s="158"/>
      <c r="HP258" s="158"/>
      <c r="HQ258" s="158"/>
      <c r="HR258" s="158"/>
      <c r="HS258" s="158"/>
      <c r="HT258" s="158"/>
      <c r="HU258" s="158"/>
      <c r="HV258" s="158"/>
      <c r="HW258" s="158"/>
      <c r="HX258" s="158"/>
      <c r="HY258" s="158"/>
      <c r="HZ258" s="158"/>
      <c r="IA258" s="158"/>
      <c r="IB258" s="158"/>
    </row>
    <row r="259" spans="22:236" x14ac:dyDescent="0.25">
      <c r="V259" s="109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58"/>
      <c r="CU259" s="158"/>
      <c r="CV259" s="158"/>
      <c r="CW259" s="158"/>
      <c r="CX259" s="158"/>
      <c r="CY259" s="158"/>
      <c r="CZ259" s="158"/>
      <c r="DA259" s="158"/>
      <c r="DB259" s="158"/>
      <c r="DC259" s="158"/>
      <c r="DD259" s="158"/>
      <c r="DE259" s="158"/>
      <c r="DF259" s="158"/>
      <c r="DG259" s="158"/>
      <c r="DH259" s="158"/>
      <c r="DI259" s="158"/>
      <c r="DJ259" s="158"/>
      <c r="DK259" s="158"/>
      <c r="DL259" s="158"/>
      <c r="DM259" s="158"/>
      <c r="DN259" s="158"/>
      <c r="DO259" s="158"/>
      <c r="DP259" s="158"/>
      <c r="DQ259" s="158"/>
      <c r="DR259" s="158"/>
      <c r="DS259" s="158"/>
      <c r="DT259" s="158"/>
      <c r="DU259" s="158"/>
      <c r="DV259" s="158"/>
      <c r="DW259" s="158"/>
      <c r="DX259" s="158"/>
      <c r="DY259" s="158"/>
      <c r="DZ259" s="158"/>
      <c r="EA259" s="158"/>
      <c r="EB259" s="158"/>
      <c r="EC259" s="158"/>
      <c r="ED259" s="158"/>
      <c r="EE259" s="158"/>
      <c r="EF259" s="158"/>
      <c r="EG259" s="158"/>
      <c r="EH259" s="158"/>
      <c r="EI259" s="158"/>
      <c r="EJ259" s="158"/>
      <c r="EK259" s="158"/>
      <c r="EL259" s="158"/>
      <c r="EM259" s="158"/>
      <c r="EN259" s="158"/>
      <c r="EO259" s="158"/>
      <c r="EP259" s="158"/>
      <c r="EQ259" s="158"/>
      <c r="ER259" s="158"/>
      <c r="ES259" s="158"/>
      <c r="ET259" s="158"/>
      <c r="EU259" s="158"/>
      <c r="EV259" s="158"/>
      <c r="EW259" s="158"/>
      <c r="EX259" s="158"/>
      <c r="EY259" s="158"/>
      <c r="EZ259" s="158"/>
      <c r="FA259" s="158"/>
      <c r="FB259" s="158"/>
      <c r="FC259" s="158"/>
      <c r="FD259" s="158"/>
      <c r="FE259" s="158"/>
      <c r="FF259" s="158"/>
      <c r="FG259" s="158"/>
      <c r="FH259" s="158"/>
      <c r="FI259" s="158"/>
      <c r="FJ259" s="158"/>
      <c r="FK259" s="158"/>
      <c r="FL259" s="158"/>
      <c r="FM259" s="158"/>
      <c r="FN259" s="158"/>
      <c r="FO259" s="158"/>
      <c r="FP259" s="158"/>
      <c r="FQ259" s="158"/>
      <c r="FR259" s="158"/>
      <c r="FS259" s="158"/>
      <c r="FT259" s="158"/>
      <c r="FU259" s="158"/>
      <c r="FV259" s="158"/>
      <c r="FW259" s="158"/>
      <c r="FX259" s="158"/>
      <c r="FY259" s="158"/>
      <c r="FZ259" s="158"/>
      <c r="GA259" s="158"/>
      <c r="GB259" s="158"/>
      <c r="GC259" s="158"/>
      <c r="GD259" s="158"/>
      <c r="GE259" s="158"/>
      <c r="GF259" s="158"/>
      <c r="GG259" s="158"/>
      <c r="GH259" s="158"/>
      <c r="GI259" s="158"/>
      <c r="GJ259" s="158"/>
      <c r="GK259" s="158"/>
      <c r="GL259" s="158"/>
      <c r="GM259" s="158"/>
      <c r="GN259" s="158"/>
      <c r="GO259" s="158"/>
      <c r="GP259" s="158"/>
      <c r="GQ259" s="158"/>
      <c r="GR259" s="158"/>
      <c r="GS259" s="158"/>
      <c r="GT259" s="158"/>
      <c r="GU259" s="158"/>
      <c r="GV259" s="158"/>
      <c r="GW259" s="158"/>
      <c r="GX259" s="158"/>
      <c r="GY259" s="158"/>
      <c r="GZ259" s="158"/>
      <c r="HA259" s="158"/>
      <c r="HB259" s="158"/>
      <c r="HC259" s="158"/>
      <c r="HD259" s="158"/>
      <c r="HE259" s="158"/>
      <c r="HF259" s="158"/>
      <c r="HG259" s="158"/>
      <c r="HH259" s="158"/>
      <c r="HI259" s="158"/>
      <c r="HJ259" s="158"/>
      <c r="HK259" s="158"/>
      <c r="HL259" s="158"/>
      <c r="HM259" s="158"/>
      <c r="HN259" s="158"/>
      <c r="HO259" s="158"/>
      <c r="HP259" s="158"/>
      <c r="HQ259" s="158"/>
      <c r="HR259" s="158"/>
      <c r="HS259" s="158"/>
      <c r="HT259" s="158"/>
      <c r="HU259" s="158"/>
      <c r="HV259" s="158"/>
      <c r="HW259" s="158"/>
      <c r="HX259" s="158"/>
      <c r="HY259" s="158"/>
      <c r="HZ259" s="158"/>
      <c r="IA259" s="158"/>
      <c r="IB259" s="158"/>
    </row>
    <row r="260" spans="22:236" x14ac:dyDescent="0.25">
      <c r="V260" s="109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58"/>
      <c r="CU260" s="158"/>
      <c r="CV260" s="158"/>
      <c r="CW260" s="158"/>
      <c r="CX260" s="158"/>
      <c r="CY260" s="158"/>
      <c r="CZ260" s="158"/>
      <c r="DA260" s="158"/>
      <c r="DB260" s="158"/>
      <c r="DC260" s="158"/>
      <c r="DD260" s="158"/>
      <c r="DE260" s="158"/>
      <c r="DF260" s="158"/>
      <c r="DG260" s="158"/>
      <c r="DH260" s="158"/>
      <c r="DI260" s="158"/>
      <c r="DJ260" s="158"/>
      <c r="DK260" s="158"/>
      <c r="DL260" s="158"/>
      <c r="DM260" s="158"/>
      <c r="DN260" s="158"/>
      <c r="DO260" s="158"/>
      <c r="DP260" s="158"/>
      <c r="DQ260" s="158"/>
      <c r="DR260" s="158"/>
      <c r="DS260" s="158"/>
      <c r="DT260" s="158"/>
      <c r="DU260" s="158"/>
      <c r="DV260" s="158"/>
      <c r="DW260" s="158"/>
      <c r="DX260" s="158"/>
      <c r="DY260" s="158"/>
      <c r="DZ260" s="158"/>
      <c r="EA260" s="158"/>
      <c r="EB260" s="158"/>
      <c r="EC260" s="158"/>
      <c r="ED260" s="158"/>
      <c r="EE260" s="158"/>
      <c r="EF260" s="158"/>
      <c r="EG260" s="158"/>
      <c r="EH260" s="158"/>
      <c r="EI260" s="158"/>
      <c r="EJ260" s="158"/>
      <c r="EK260" s="158"/>
      <c r="EL260" s="158"/>
      <c r="EM260" s="158"/>
      <c r="EN260" s="158"/>
      <c r="EO260" s="158"/>
      <c r="EP260" s="158"/>
      <c r="EQ260" s="158"/>
      <c r="ER260" s="158"/>
      <c r="ES260" s="158"/>
      <c r="ET260" s="158"/>
      <c r="EU260" s="158"/>
      <c r="EV260" s="158"/>
      <c r="EW260" s="158"/>
      <c r="EX260" s="158"/>
      <c r="EY260" s="158"/>
      <c r="EZ260" s="158"/>
      <c r="FA260" s="158"/>
      <c r="FB260" s="158"/>
      <c r="FC260" s="158"/>
      <c r="FD260" s="158"/>
      <c r="FE260" s="158"/>
      <c r="FF260" s="158"/>
      <c r="FG260" s="158"/>
      <c r="FH260" s="158"/>
      <c r="FI260" s="158"/>
      <c r="FJ260" s="158"/>
      <c r="FK260" s="158"/>
      <c r="FL260" s="158"/>
      <c r="FM260" s="158"/>
      <c r="FN260" s="158"/>
      <c r="FO260" s="158"/>
      <c r="FP260" s="158"/>
      <c r="FQ260" s="158"/>
      <c r="FR260" s="158"/>
      <c r="FS260" s="158"/>
      <c r="FT260" s="158"/>
      <c r="FU260" s="158"/>
      <c r="FV260" s="158"/>
      <c r="FW260" s="158"/>
      <c r="FX260" s="158"/>
      <c r="FY260" s="158"/>
      <c r="FZ260" s="158"/>
      <c r="GA260" s="158"/>
      <c r="GB260" s="158"/>
      <c r="GC260" s="158"/>
      <c r="GD260" s="158"/>
      <c r="GE260" s="158"/>
      <c r="GF260" s="158"/>
      <c r="GG260" s="158"/>
      <c r="GH260" s="158"/>
      <c r="GI260" s="158"/>
      <c r="GJ260" s="158"/>
      <c r="GK260" s="158"/>
      <c r="GL260" s="158"/>
      <c r="GM260" s="158"/>
      <c r="GN260" s="158"/>
      <c r="GO260" s="158"/>
      <c r="GP260" s="158"/>
      <c r="GQ260" s="158"/>
      <c r="GR260" s="158"/>
      <c r="GS260" s="158"/>
      <c r="GT260" s="158"/>
      <c r="GU260" s="158"/>
      <c r="GV260" s="158"/>
      <c r="GW260" s="158"/>
      <c r="GX260" s="158"/>
      <c r="GY260" s="158"/>
      <c r="GZ260" s="158"/>
      <c r="HA260" s="158"/>
      <c r="HB260" s="158"/>
      <c r="HC260" s="158"/>
      <c r="HD260" s="158"/>
      <c r="HE260" s="158"/>
      <c r="HF260" s="158"/>
      <c r="HG260" s="158"/>
      <c r="HH260" s="158"/>
      <c r="HI260" s="158"/>
      <c r="HJ260" s="158"/>
      <c r="HK260" s="158"/>
      <c r="HL260" s="158"/>
      <c r="HM260" s="158"/>
      <c r="HN260" s="158"/>
      <c r="HO260" s="158"/>
      <c r="HP260" s="158"/>
      <c r="HQ260" s="158"/>
      <c r="HR260" s="158"/>
      <c r="HS260" s="158"/>
      <c r="HT260" s="158"/>
      <c r="HU260" s="158"/>
      <c r="HV260" s="158"/>
      <c r="HW260" s="158"/>
      <c r="HX260" s="158"/>
      <c r="HY260" s="158"/>
      <c r="HZ260" s="158"/>
      <c r="IA260" s="158"/>
      <c r="IB260" s="158"/>
    </row>
    <row r="261" spans="22:236" x14ac:dyDescent="0.25">
      <c r="V261" s="109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58"/>
      <c r="CU261" s="158"/>
      <c r="CV261" s="158"/>
      <c r="CW261" s="158"/>
      <c r="CX261" s="158"/>
      <c r="CY261" s="158"/>
      <c r="CZ261" s="158"/>
      <c r="DA261" s="158"/>
      <c r="DB261" s="158"/>
      <c r="DC261" s="158"/>
      <c r="DD261" s="158"/>
      <c r="DE261" s="158"/>
      <c r="DF261" s="158"/>
      <c r="DG261" s="158"/>
      <c r="DH261" s="158"/>
      <c r="DI261" s="158"/>
      <c r="DJ261" s="158"/>
      <c r="DK261" s="158"/>
      <c r="DL261" s="158"/>
      <c r="DM261" s="158"/>
      <c r="DN261" s="158"/>
      <c r="DO261" s="158"/>
      <c r="DP261" s="158"/>
      <c r="DQ261" s="158"/>
      <c r="DR261" s="158"/>
      <c r="DS261" s="158"/>
      <c r="DT261" s="158"/>
      <c r="DU261" s="158"/>
      <c r="DV261" s="158"/>
      <c r="DW261" s="158"/>
      <c r="DX261" s="158"/>
      <c r="DY261" s="158"/>
      <c r="DZ261" s="158"/>
      <c r="EA261" s="158"/>
      <c r="EB261" s="158"/>
      <c r="EC261" s="158"/>
      <c r="ED261" s="158"/>
      <c r="EE261" s="158"/>
      <c r="EF261" s="158"/>
      <c r="EG261" s="158"/>
      <c r="EH261" s="158"/>
      <c r="EI261" s="158"/>
      <c r="EJ261" s="158"/>
      <c r="EK261" s="158"/>
      <c r="EL261" s="158"/>
      <c r="EM261" s="158"/>
      <c r="EN261" s="158"/>
      <c r="EO261" s="158"/>
      <c r="EP261" s="158"/>
      <c r="EQ261" s="158"/>
      <c r="ER261" s="158"/>
      <c r="ES261" s="158"/>
      <c r="ET261" s="158"/>
      <c r="EU261" s="158"/>
      <c r="EV261" s="158"/>
      <c r="EW261" s="158"/>
      <c r="EX261" s="158"/>
      <c r="EY261" s="158"/>
      <c r="EZ261" s="158"/>
      <c r="FA261" s="158"/>
      <c r="FB261" s="158"/>
      <c r="FC261" s="158"/>
      <c r="FD261" s="158"/>
      <c r="FE261" s="158"/>
      <c r="FF261" s="158"/>
      <c r="FG261" s="158"/>
      <c r="FH261" s="158"/>
      <c r="FI261" s="158"/>
      <c r="FJ261" s="158"/>
      <c r="FK261" s="158"/>
      <c r="FL261" s="158"/>
      <c r="FM261" s="158"/>
      <c r="FN261" s="158"/>
      <c r="FO261" s="158"/>
      <c r="FP261" s="158"/>
      <c r="FQ261" s="158"/>
      <c r="FR261" s="158"/>
      <c r="FS261" s="158"/>
      <c r="FT261" s="158"/>
      <c r="FU261" s="158"/>
      <c r="FV261" s="158"/>
      <c r="FW261" s="158"/>
      <c r="FX261" s="158"/>
      <c r="FY261" s="158"/>
      <c r="FZ261" s="158"/>
      <c r="GA261" s="158"/>
      <c r="GB261" s="158"/>
      <c r="GC261" s="158"/>
      <c r="GD261" s="158"/>
      <c r="GE261" s="158"/>
      <c r="GF261" s="158"/>
      <c r="GG261" s="158"/>
      <c r="GH261" s="158"/>
      <c r="GI261" s="158"/>
      <c r="GJ261" s="158"/>
      <c r="GK261" s="158"/>
      <c r="GL261" s="158"/>
      <c r="GM261" s="158"/>
      <c r="GN261" s="158"/>
      <c r="GO261" s="158"/>
      <c r="GP261" s="158"/>
      <c r="GQ261" s="158"/>
      <c r="GR261" s="158"/>
      <c r="GS261" s="158"/>
      <c r="GT261" s="158"/>
      <c r="GU261" s="158"/>
      <c r="GV261" s="158"/>
      <c r="GW261" s="158"/>
      <c r="GX261" s="158"/>
      <c r="GY261" s="158"/>
      <c r="GZ261" s="158"/>
      <c r="HA261" s="158"/>
      <c r="HB261" s="158"/>
      <c r="HC261" s="158"/>
      <c r="HD261" s="158"/>
      <c r="HE261" s="158"/>
      <c r="HF261" s="158"/>
      <c r="HG261" s="158"/>
      <c r="HH261" s="158"/>
      <c r="HI261" s="158"/>
      <c r="HJ261" s="158"/>
      <c r="HK261" s="158"/>
      <c r="HL261" s="158"/>
      <c r="HM261" s="158"/>
      <c r="HN261" s="158"/>
      <c r="HO261" s="158"/>
      <c r="HP261" s="158"/>
      <c r="HQ261" s="158"/>
      <c r="HR261" s="158"/>
      <c r="HS261" s="158"/>
      <c r="HT261" s="158"/>
      <c r="HU261" s="158"/>
      <c r="HV261" s="158"/>
      <c r="HW261" s="158"/>
      <c r="HX261" s="158"/>
      <c r="HY261" s="158"/>
      <c r="HZ261" s="158"/>
      <c r="IA261" s="158"/>
      <c r="IB261" s="158"/>
    </row>
    <row r="262" spans="22:236" x14ac:dyDescent="0.25">
      <c r="V262" s="109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58"/>
      <c r="CU262" s="158"/>
      <c r="CV262" s="158"/>
      <c r="CW262" s="158"/>
      <c r="CX262" s="158"/>
      <c r="CY262" s="158"/>
      <c r="CZ262" s="158"/>
      <c r="DA262" s="158"/>
      <c r="DB262" s="158"/>
      <c r="DC262" s="158"/>
      <c r="DD262" s="158"/>
      <c r="DE262" s="158"/>
      <c r="DF262" s="158"/>
      <c r="DG262" s="158"/>
      <c r="DH262" s="158"/>
      <c r="DI262" s="158"/>
      <c r="DJ262" s="158"/>
      <c r="DK262" s="158"/>
      <c r="DL262" s="158"/>
      <c r="DM262" s="158"/>
      <c r="DN262" s="158"/>
      <c r="DO262" s="158"/>
      <c r="DP262" s="158"/>
      <c r="DQ262" s="158"/>
      <c r="DR262" s="158"/>
      <c r="DS262" s="158"/>
      <c r="DT262" s="158"/>
      <c r="DU262" s="158"/>
      <c r="DV262" s="158"/>
      <c r="DW262" s="158"/>
      <c r="DX262" s="158"/>
      <c r="DY262" s="158"/>
      <c r="DZ262" s="158"/>
      <c r="EA262" s="158"/>
      <c r="EB262" s="158"/>
      <c r="EC262" s="158"/>
      <c r="ED262" s="158"/>
      <c r="EE262" s="158"/>
      <c r="EF262" s="158"/>
      <c r="EG262" s="158"/>
      <c r="EH262" s="158"/>
      <c r="EI262" s="158"/>
      <c r="EJ262" s="158"/>
      <c r="EK262" s="158"/>
      <c r="EL262" s="158"/>
      <c r="EM262" s="158"/>
      <c r="EN262" s="158"/>
      <c r="EO262" s="158"/>
      <c r="EP262" s="158"/>
      <c r="EQ262" s="158"/>
      <c r="ER262" s="158"/>
      <c r="ES262" s="158"/>
      <c r="ET262" s="158"/>
      <c r="EU262" s="158"/>
      <c r="EV262" s="158"/>
      <c r="EW262" s="158"/>
      <c r="EX262" s="158"/>
      <c r="EY262" s="158"/>
      <c r="EZ262" s="158"/>
      <c r="FA262" s="158"/>
      <c r="FB262" s="158"/>
      <c r="FC262" s="158"/>
      <c r="FD262" s="158"/>
      <c r="FE262" s="158"/>
      <c r="FF262" s="158"/>
      <c r="FG262" s="158"/>
      <c r="FH262" s="158"/>
      <c r="FI262" s="158"/>
      <c r="FJ262" s="158"/>
      <c r="FK262" s="158"/>
      <c r="FL262" s="158"/>
      <c r="FM262" s="158"/>
      <c r="FN262" s="158"/>
      <c r="FO262" s="158"/>
      <c r="FP262" s="158"/>
      <c r="FQ262" s="158"/>
      <c r="FR262" s="158"/>
      <c r="FS262" s="158"/>
      <c r="FT262" s="158"/>
      <c r="FU262" s="158"/>
      <c r="FV262" s="158"/>
      <c r="FW262" s="158"/>
      <c r="FX262" s="158"/>
      <c r="FY262" s="158"/>
      <c r="FZ262" s="158"/>
      <c r="GA262" s="158"/>
      <c r="GB262" s="158"/>
      <c r="GC262" s="158"/>
      <c r="GD262" s="158"/>
      <c r="GE262" s="158"/>
      <c r="GF262" s="158"/>
      <c r="GG262" s="158"/>
      <c r="GH262" s="158"/>
      <c r="GI262" s="158"/>
      <c r="GJ262" s="158"/>
      <c r="GK262" s="158"/>
      <c r="GL262" s="158"/>
      <c r="GM262" s="158"/>
      <c r="GN262" s="158"/>
      <c r="GO262" s="158"/>
      <c r="GP262" s="158"/>
      <c r="GQ262" s="158"/>
      <c r="GR262" s="158"/>
      <c r="GS262" s="158"/>
      <c r="GT262" s="158"/>
      <c r="GU262" s="158"/>
      <c r="GV262" s="158"/>
      <c r="GW262" s="158"/>
      <c r="GX262" s="158"/>
      <c r="GY262" s="158"/>
      <c r="GZ262" s="158"/>
      <c r="HA262" s="158"/>
      <c r="HB262" s="158"/>
      <c r="HC262" s="158"/>
      <c r="HD262" s="158"/>
      <c r="HE262" s="158"/>
      <c r="HF262" s="158"/>
      <c r="HG262" s="158"/>
      <c r="HH262" s="158"/>
      <c r="HI262" s="158"/>
      <c r="HJ262" s="158"/>
      <c r="HK262" s="158"/>
      <c r="HL262" s="158"/>
      <c r="HM262" s="158"/>
      <c r="HN262" s="158"/>
      <c r="HO262" s="158"/>
      <c r="HP262" s="158"/>
      <c r="HQ262" s="158"/>
      <c r="HR262" s="158"/>
      <c r="HS262" s="158"/>
      <c r="HT262" s="158"/>
      <c r="HU262" s="158"/>
      <c r="HV262" s="158"/>
      <c r="HW262" s="158"/>
      <c r="HX262" s="158"/>
      <c r="HY262" s="158"/>
      <c r="HZ262" s="158"/>
      <c r="IA262" s="158"/>
      <c r="IB262" s="158"/>
    </row>
    <row r="263" spans="22:236" x14ac:dyDescent="0.25">
      <c r="V263" s="109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58"/>
      <c r="CU263" s="158"/>
      <c r="CV263" s="158"/>
      <c r="CW263" s="158"/>
      <c r="CX263" s="158"/>
      <c r="CY263" s="158"/>
      <c r="CZ263" s="158"/>
      <c r="DA263" s="158"/>
      <c r="DB263" s="158"/>
      <c r="DC263" s="158"/>
      <c r="DD263" s="158"/>
      <c r="DE263" s="158"/>
      <c r="DF263" s="158"/>
      <c r="DG263" s="158"/>
      <c r="DH263" s="158"/>
      <c r="DI263" s="158"/>
      <c r="DJ263" s="158"/>
      <c r="DK263" s="158"/>
      <c r="DL263" s="158"/>
      <c r="DM263" s="158"/>
      <c r="DN263" s="158"/>
      <c r="DO263" s="158"/>
      <c r="DP263" s="158"/>
      <c r="DQ263" s="158"/>
      <c r="DR263" s="158"/>
      <c r="DS263" s="158"/>
      <c r="DT263" s="158"/>
      <c r="DU263" s="158"/>
      <c r="DV263" s="158"/>
      <c r="DW263" s="158"/>
      <c r="DX263" s="158"/>
      <c r="DY263" s="158"/>
      <c r="DZ263" s="158"/>
      <c r="EA263" s="158"/>
      <c r="EB263" s="158"/>
      <c r="EC263" s="158"/>
      <c r="ED263" s="158"/>
      <c r="EE263" s="158"/>
      <c r="EF263" s="158"/>
      <c r="EG263" s="158"/>
      <c r="EH263" s="158"/>
      <c r="EI263" s="158"/>
      <c r="EJ263" s="158"/>
      <c r="EK263" s="158"/>
      <c r="EL263" s="158"/>
      <c r="EM263" s="158"/>
      <c r="EN263" s="158"/>
      <c r="EO263" s="158"/>
      <c r="EP263" s="158"/>
      <c r="EQ263" s="158"/>
      <c r="ER263" s="158"/>
      <c r="ES263" s="158"/>
      <c r="ET263" s="158"/>
      <c r="EU263" s="158"/>
      <c r="EV263" s="158"/>
      <c r="EW263" s="158"/>
      <c r="EX263" s="158"/>
      <c r="EY263" s="158"/>
      <c r="EZ263" s="158"/>
      <c r="FA263" s="158"/>
      <c r="FB263" s="158"/>
      <c r="FC263" s="158"/>
      <c r="FD263" s="158"/>
      <c r="FE263" s="158"/>
      <c r="FF263" s="158"/>
      <c r="FG263" s="158"/>
      <c r="FH263" s="158"/>
      <c r="FI263" s="158"/>
      <c r="FJ263" s="158"/>
      <c r="FK263" s="158"/>
      <c r="FL263" s="158"/>
      <c r="FM263" s="158"/>
      <c r="FN263" s="158"/>
      <c r="FO263" s="158"/>
      <c r="FP263" s="158"/>
      <c r="FQ263" s="158"/>
      <c r="FR263" s="158"/>
      <c r="FS263" s="158"/>
      <c r="FT263" s="158"/>
      <c r="FU263" s="158"/>
      <c r="FV263" s="158"/>
      <c r="FW263" s="158"/>
      <c r="FX263" s="158"/>
      <c r="FY263" s="158"/>
      <c r="FZ263" s="158"/>
      <c r="GA263" s="158"/>
      <c r="GB263" s="158"/>
      <c r="GC263" s="158"/>
      <c r="GD263" s="158"/>
      <c r="GE263" s="158"/>
      <c r="GF263" s="158"/>
      <c r="GG263" s="158"/>
      <c r="GH263" s="158"/>
      <c r="GI263" s="158"/>
      <c r="GJ263" s="158"/>
      <c r="GK263" s="158"/>
      <c r="GL263" s="158"/>
      <c r="GM263" s="158"/>
      <c r="GN263" s="158"/>
      <c r="GO263" s="158"/>
      <c r="GP263" s="158"/>
      <c r="GQ263" s="158"/>
      <c r="GR263" s="158"/>
      <c r="GS263" s="158"/>
      <c r="GT263" s="158"/>
      <c r="GU263" s="158"/>
      <c r="GV263" s="158"/>
      <c r="GW263" s="158"/>
      <c r="GX263" s="158"/>
      <c r="GY263" s="158"/>
      <c r="GZ263" s="158"/>
      <c r="HA263" s="158"/>
      <c r="HB263" s="158"/>
      <c r="HC263" s="158"/>
      <c r="HD263" s="158"/>
      <c r="HE263" s="158"/>
      <c r="HF263" s="158"/>
      <c r="HG263" s="158"/>
      <c r="HH263" s="158"/>
      <c r="HI263" s="158"/>
      <c r="HJ263" s="158"/>
      <c r="HK263" s="158"/>
      <c r="HL263" s="158"/>
      <c r="HM263" s="158"/>
      <c r="HN263" s="158"/>
      <c r="HO263" s="158"/>
      <c r="HP263" s="158"/>
      <c r="HQ263" s="158"/>
      <c r="HR263" s="158"/>
      <c r="HS263" s="158"/>
      <c r="HT263" s="158"/>
      <c r="HU263" s="158"/>
      <c r="HV263" s="158"/>
      <c r="HW263" s="158"/>
      <c r="HX263" s="158"/>
      <c r="HY263" s="158"/>
      <c r="HZ263" s="158"/>
      <c r="IA263" s="158"/>
      <c r="IB263" s="158"/>
    </row>
    <row r="264" spans="22:236" x14ac:dyDescent="0.25">
      <c r="V264" s="109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58"/>
      <c r="CU264" s="158"/>
      <c r="CV264" s="158"/>
      <c r="CW264" s="158"/>
      <c r="CX264" s="158"/>
      <c r="CY264" s="158"/>
      <c r="CZ264" s="158"/>
      <c r="DA264" s="158"/>
      <c r="DB264" s="158"/>
      <c r="DC264" s="158"/>
      <c r="DD264" s="158"/>
      <c r="DE264" s="158"/>
      <c r="DF264" s="158"/>
      <c r="DG264" s="158"/>
      <c r="DH264" s="158"/>
      <c r="DI264" s="158"/>
      <c r="DJ264" s="158"/>
      <c r="DK264" s="158"/>
      <c r="DL264" s="158"/>
      <c r="DM264" s="158"/>
      <c r="DN264" s="158"/>
      <c r="DO264" s="158"/>
      <c r="DP264" s="158"/>
      <c r="DQ264" s="158"/>
      <c r="DR264" s="158"/>
      <c r="DS264" s="158"/>
      <c r="DT264" s="158"/>
      <c r="DU264" s="158"/>
      <c r="DV264" s="158"/>
      <c r="DW264" s="158"/>
      <c r="DX264" s="158"/>
      <c r="DY264" s="158"/>
      <c r="DZ264" s="158"/>
      <c r="EA264" s="158"/>
      <c r="EB264" s="158"/>
      <c r="EC264" s="158"/>
      <c r="ED264" s="158"/>
      <c r="EE264" s="158"/>
      <c r="EF264" s="158"/>
      <c r="EG264" s="158"/>
      <c r="EH264" s="158"/>
      <c r="EI264" s="158"/>
      <c r="EJ264" s="158"/>
      <c r="EK264" s="158"/>
      <c r="EL264" s="158"/>
      <c r="EM264" s="158"/>
      <c r="EN264" s="158"/>
      <c r="EO264" s="158"/>
      <c r="EP264" s="158"/>
      <c r="EQ264" s="158"/>
      <c r="ER264" s="158"/>
      <c r="ES264" s="158"/>
      <c r="ET264" s="158"/>
      <c r="EU264" s="158"/>
      <c r="EV264" s="158"/>
      <c r="EW264" s="158"/>
      <c r="EX264" s="158"/>
      <c r="EY264" s="158"/>
      <c r="EZ264" s="158"/>
      <c r="FA264" s="158"/>
      <c r="FB264" s="158"/>
      <c r="FC264" s="158"/>
      <c r="FD264" s="158"/>
      <c r="FE264" s="158"/>
      <c r="FF264" s="158"/>
      <c r="FG264" s="158"/>
      <c r="FH264" s="158"/>
      <c r="FI264" s="158"/>
      <c r="FJ264" s="158"/>
      <c r="FK264" s="158"/>
      <c r="FL264" s="158"/>
      <c r="FM264" s="158"/>
      <c r="FN264" s="158"/>
      <c r="FO264" s="158"/>
      <c r="FP264" s="158"/>
      <c r="FQ264" s="158"/>
      <c r="FR264" s="158"/>
      <c r="FS264" s="158"/>
      <c r="FT264" s="158"/>
      <c r="FU264" s="158"/>
      <c r="FV264" s="158"/>
      <c r="FW264" s="158"/>
      <c r="FX264" s="158"/>
      <c r="FY264" s="158"/>
      <c r="FZ264" s="158"/>
      <c r="GA264" s="158"/>
      <c r="GB264" s="158"/>
      <c r="GC264" s="158"/>
      <c r="GD264" s="158"/>
      <c r="GE264" s="158"/>
      <c r="GF264" s="158"/>
      <c r="GG264" s="158"/>
      <c r="GH264" s="158"/>
      <c r="GI264" s="158"/>
      <c r="GJ264" s="158"/>
      <c r="GK264" s="158"/>
      <c r="GL264" s="158"/>
      <c r="GM264" s="158"/>
      <c r="GN264" s="158"/>
      <c r="GO264" s="158"/>
      <c r="GP264" s="158"/>
      <c r="GQ264" s="158"/>
      <c r="GR264" s="158"/>
      <c r="GS264" s="158"/>
      <c r="GT264" s="158"/>
      <c r="GU264" s="158"/>
      <c r="GV264" s="158"/>
      <c r="GW264" s="158"/>
      <c r="GX264" s="158"/>
      <c r="GY264" s="158"/>
      <c r="GZ264" s="158"/>
      <c r="HA264" s="158"/>
      <c r="HB264" s="158"/>
      <c r="HC264" s="158"/>
      <c r="HD264" s="158"/>
      <c r="HE264" s="158"/>
      <c r="HF264" s="158"/>
      <c r="HG264" s="158"/>
      <c r="HH264" s="158"/>
      <c r="HI264" s="158"/>
      <c r="HJ264" s="158"/>
      <c r="HK264" s="158"/>
      <c r="HL264" s="158"/>
      <c r="HM264" s="158"/>
      <c r="HN264" s="158"/>
      <c r="HO264" s="158"/>
      <c r="HP264" s="158"/>
      <c r="HQ264" s="158"/>
      <c r="HR264" s="158"/>
      <c r="HS264" s="158"/>
      <c r="HT264" s="158"/>
      <c r="HU264" s="158"/>
      <c r="HV264" s="158"/>
      <c r="HW264" s="158"/>
      <c r="HX264" s="158"/>
      <c r="HY264" s="158"/>
      <c r="HZ264" s="158"/>
      <c r="IA264" s="158"/>
      <c r="IB264" s="158"/>
    </row>
    <row r="265" spans="22:236" x14ac:dyDescent="0.25">
      <c r="V265" s="109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58"/>
      <c r="CU265" s="158"/>
      <c r="CV265" s="158"/>
      <c r="CW265" s="158"/>
      <c r="CX265" s="158"/>
      <c r="CY265" s="158"/>
      <c r="CZ265" s="158"/>
      <c r="DA265" s="158"/>
      <c r="DB265" s="158"/>
      <c r="DC265" s="158"/>
      <c r="DD265" s="158"/>
      <c r="DE265" s="158"/>
      <c r="DF265" s="158"/>
      <c r="DG265" s="158"/>
      <c r="DH265" s="158"/>
      <c r="DI265" s="158"/>
      <c r="DJ265" s="158"/>
      <c r="DK265" s="158"/>
      <c r="DL265" s="158"/>
      <c r="DM265" s="158"/>
      <c r="DN265" s="158"/>
      <c r="DO265" s="158"/>
      <c r="DP265" s="158"/>
      <c r="DQ265" s="158"/>
      <c r="DR265" s="158"/>
      <c r="DS265" s="158"/>
      <c r="DT265" s="158"/>
      <c r="DU265" s="158"/>
      <c r="DV265" s="158"/>
      <c r="DW265" s="158"/>
      <c r="DX265" s="158"/>
      <c r="DY265" s="158"/>
      <c r="DZ265" s="158"/>
      <c r="EA265" s="158"/>
      <c r="EB265" s="158"/>
      <c r="EC265" s="158"/>
      <c r="ED265" s="158"/>
      <c r="EE265" s="158"/>
      <c r="EF265" s="158"/>
      <c r="EG265" s="158"/>
      <c r="EH265" s="158"/>
      <c r="EI265" s="158"/>
      <c r="EJ265" s="158"/>
      <c r="EK265" s="158"/>
      <c r="EL265" s="158"/>
      <c r="EM265" s="158"/>
      <c r="EN265" s="158"/>
      <c r="EO265" s="158"/>
      <c r="EP265" s="158"/>
      <c r="EQ265" s="158"/>
      <c r="ER265" s="158"/>
      <c r="ES265" s="158"/>
      <c r="ET265" s="158"/>
      <c r="EU265" s="158"/>
      <c r="EV265" s="158"/>
      <c r="EW265" s="158"/>
      <c r="EX265" s="158"/>
      <c r="EY265" s="158"/>
      <c r="EZ265" s="158"/>
      <c r="FA265" s="158"/>
      <c r="FB265" s="158"/>
      <c r="FC265" s="158"/>
      <c r="FD265" s="158"/>
      <c r="FE265" s="158"/>
      <c r="FF265" s="158"/>
      <c r="FG265" s="158"/>
      <c r="FH265" s="158"/>
      <c r="FI265" s="158"/>
      <c r="FJ265" s="158"/>
      <c r="FK265" s="158"/>
      <c r="FL265" s="158"/>
      <c r="FM265" s="158"/>
      <c r="FN265" s="158"/>
      <c r="FO265" s="158"/>
      <c r="FP265" s="158"/>
      <c r="FQ265" s="158"/>
      <c r="FR265" s="158"/>
      <c r="FS265" s="158"/>
      <c r="FT265" s="158"/>
      <c r="FU265" s="158"/>
      <c r="FV265" s="158"/>
      <c r="FW265" s="158"/>
      <c r="FX265" s="158"/>
      <c r="FY265" s="158"/>
      <c r="FZ265" s="158"/>
      <c r="GA265" s="158"/>
      <c r="GB265" s="158"/>
      <c r="GC265" s="158"/>
      <c r="GD265" s="158"/>
      <c r="GE265" s="158"/>
      <c r="GF265" s="158"/>
      <c r="GG265" s="158"/>
      <c r="GH265" s="158"/>
      <c r="GI265" s="158"/>
      <c r="GJ265" s="158"/>
      <c r="GK265" s="158"/>
      <c r="GL265" s="158"/>
      <c r="GM265" s="158"/>
      <c r="GN265" s="158"/>
      <c r="GO265" s="158"/>
      <c r="GP265" s="158"/>
      <c r="GQ265" s="158"/>
      <c r="GR265" s="158"/>
      <c r="GS265" s="158"/>
      <c r="GT265" s="158"/>
      <c r="GU265" s="158"/>
      <c r="GV265" s="158"/>
      <c r="GW265" s="158"/>
      <c r="GX265" s="158"/>
      <c r="GY265" s="158"/>
      <c r="GZ265" s="158"/>
      <c r="HA265" s="158"/>
      <c r="HB265" s="158"/>
      <c r="HC265" s="158"/>
      <c r="HD265" s="158"/>
      <c r="HE265" s="158"/>
      <c r="HF265" s="158"/>
      <c r="HG265" s="158"/>
      <c r="HH265" s="158"/>
      <c r="HI265" s="158"/>
      <c r="HJ265" s="158"/>
      <c r="HK265" s="158"/>
      <c r="HL265" s="158"/>
      <c r="HM265" s="158"/>
      <c r="HN265" s="158"/>
      <c r="HO265" s="158"/>
      <c r="HP265" s="158"/>
      <c r="HQ265" s="158"/>
      <c r="HR265" s="158"/>
      <c r="HS265" s="158"/>
      <c r="HT265" s="158"/>
      <c r="HU265" s="158"/>
      <c r="HV265" s="158"/>
      <c r="HW265" s="158"/>
      <c r="HX265" s="158"/>
      <c r="HY265" s="158"/>
      <c r="HZ265" s="158"/>
      <c r="IA265" s="158"/>
      <c r="IB265" s="158"/>
    </row>
    <row r="266" spans="22:236" x14ac:dyDescent="0.25">
      <c r="V266" s="109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58"/>
      <c r="CU266" s="158"/>
      <c r="CV266" s="158"/>
      <c r="CW266" s="158"/>
      <c r="CX266" s="158"/>
      <c r="CY266" s="158"/>
      <c r="CZ266" s="158"/>
      <c r="DA266" s="158"/>
      <c r="DB266" s="158"/>
      <c r="DC266" s="158"/>
      <c r="DD266" s="158"/>
      <c r="DE266" s="158"/>
      <c r="DF266" s="158"/>
      <c r="DG266" s="158"/>
      <c r="DH266" s="158"/>
      <c r="DI266" s="158"/>
      <c r="DJ266" s="158"/>
      <c r="DK266" s="158"/>
      <c r="DL266" s="158"/>
      <c r="DM266" s="158"/>
      <c r="DN266" s="158"/>
      <c r="DO266" s="158"/>
      <c r="DP266" s="158"/>
      <c r="DQ266" s="158"/>
      <c r="DR266" s="158"/>
      <c r="DS266" s="158"/>
      <c r="DT266" s="158"/>
      <c r="DU266" s="158"/>
      <c r="DV266" s="158"/>
      <c r="DW266" s="158"/>
      <c r="DX266" s="158"/>
      <c r="DY266" s="158"/>
      <c r="DZ266" s="158"/>
      <c r="EA266" s="158"/>
      <c r="EB266" s="158"/>
      <c r="EC266" s="158"/>
      <c r="ED266" s="158"/>
      <c r="EE266" s="158"/>
      <c r="EF266" s="158"/>
      <c r="EG266" s="158"/>
      <c r="EH266" s="158"/>
      <c r="EI266" s="158"/>
      <c r="EJ266" s="158"/>
      <c r="EK266" s="158"/>
      <c r="EL266" s="158"/>
      <c r="EM266" s="158"/>
      <c r="EN266" s="158"/>
      <c r="EO266" s="158"/>
      <c r="EP266" s="158"/>
      <c r="EQ266" s="158"/>
      <c r="ER266" s="158"/>
      <c r="ES266" s="158"/>
      <c r="ET266" s="158"/>
      <c r="EU266" s="158"/>
      <c r="EV266" s="158"/>
      <c r="EW266" s="158"/>
      <c r="EX266" s="158"/>
      <c r="EY266" s="158"/>
      <c r="EZ266" s="158"/>
      <c r="FA266" s="158"/>
      <c r="FB266" s="158"/>
      <c r="FC266" s="158"/>
      <c r="FD266" s="158"/>
      <c r="FE266" s="158"/>
      <c r="FF266" s="158"/>
      <c r="FG266" s="158"/>
      <c r="FH266" s="158"/>
      <c r="FI266" s="158"/>
      <c r="FJ266" s="158"/>
      <c r="FK266" s="158"/>
      <c r="FL266" s="158"/>
      <c r="FM266" s="158"/>
      <c r="FN266" s="158"/>
      <c r="FO266" s="158"/>
      <c r="FP266" s="158"/>
      <c r="FQ266" s="158"/>
      <c r="FR266" s="158"/>
      <c r="FS266" s="158"/>
      <c r="FT266" s="158"/>
      <c r="FU266" s="158"/>
      <c r="FV266" s="158"/>
      <c r="FW266" s="158"/>
      <c r="FX266" s="158"/>
      <c r="FY266" s="158"/>
      <c r="FZ266" s="158"/>
      <c r="GA266" s="158"/>
      <c r="GB266" s="158"/>
      <c r="GC266" s="158"/>
      <c r="GD266" s="158"/>
      <c r="GE266" s="158"/>
      <c r="GF266" s="158"/>
      <c r="GG266" s="158"/>
      <c r="GH266" s="158"/>
      <c r="GI266" s="158"/>
      <c r="GJ266" s="158"/>
      <c r="GK266" s="158"/>
      <c r="GL266" s="158"/>
      <c r="GM266" s="158"/>
      <c r="GN266" s="158"/>
      <c r="GO266" s="158"/>
      <c r="GP266" s="158"/>
      <c r="GQ266" s="158"/>
      <c r="GR266" s="158"/>
      <c r="GS266" s="158"/>
      <c r="GT266" s="158"/>
      <c r="GU266" s="158"/>
      <c r="GV266" s="158"/>
      <c r="GW266" s="158"/>
      <c r="GX266" s="158"/>
      <c r="GY266" s="158"/>
      <c r="GZ266" s="158"/>
      <c r="HA266" s="158"/>
      <c r="HB266" s="158"/>
      <c r="HC266" s="158"/>
      <c r="HD266" s="158"/>
      <c r="HE266" s="158"/>
      <c r="HF266" s="158"/>
      <c r="HG266" s="158"/>
      <c r="HH266" s="158"/>
      <c r="HI266" s="158"/>
      <c r="HJ266" s="158"/>
      <c r="HK266" s="158"/>
      <c r="HL266" s="158"/>
      <c r="HM266" s="158"/>
      <c r="HN266" s="158"/>
      <c r="HO266" s="158"/>
      <c r="HP266" s="158"/>
      <c r="HQ266" s="158"/>
      <c r="HR266" s="158"/>
      <c r="HS266" s="158"/>
      <c r="HT266" s="158"/>
      <c r="HU266" s="158"/>
      <c r="HV266" s="158"/>
      <c r="HW266" s="158"/>
      <c r="HX266" s="158"/>
      <c r="HY266" s="158"/>
      <c r="HZ266" s="158"/>
      <c r="IA266" s="158"/>
      <c r="IB266" s="158"/>
    </row>
    <row r="267" spans="22:236" x14ac:dyDescent="0.25">
      <c r="V267" s="109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58"/>
      <c r="CU267" s="158"/>
      <c r="CV267" s="158"/>
      <c r="CW267" s="158"/>
      <c r="CX267" s="158"/>
      <c r="CY267" s="158"/>
      <c r="CZ267" s="158"/>
      <c r="DA267" s="158"/>
      <c r="DB267" s="158"/>
      <c r="DC267" s="158"/>
      <c r="DD267" s="158"/>
      <c r="DE267" s="158"/>
      <c r="DF267" s="158"/>
      <c r="DG267" s="158"/>
      <c r="DH267" s="158"/>
      <c r="DI267" s="158"/>
      <c r="DJ267" s="158"/>
      <c r="DK267" s="158"/>
      <c r="DL267" s="158"/>
      <c r="DM267" s="158"/>
      <c r="DN267" s="158"/>
      <c r="DO267" s="158"/>
      <c r="DP267" s="158"/>
      <c r="DQ267" s="158"/>
      <c r="DR267" s="158"/>
      <c r="DS267" s="158"/>
      <c r="DT267" s="158"/>
      <c r="DU267" s="158"/>
      <c r="DV267" s="158"/>
      <c r="DW267" s="158"/>
      <c r="DX267" s="158"/>
      <c r="DY267" s="158"/>
      <c r="DZ267" s="158"/>
      <c r="EA267" s="158"/>
      <c r="EB267" s="158"/>
      <c r="EC267" s="158"/>
      <c r="ED267" s="158"/>
      <c r="EE267" s="158"/>
      <c r="EF267" s="158"/>
      <c r="EG267" s="158"/>
      <c r="EH267" s="158"/>
      <c r="EI267" s="158"/>
      <c r="EJ267" s="158"/>
      <c r="EK267" s="158"/>
      <c r="EL267" s="158"/>
      <c r="EM267" s="158"/>
      <c r="EN267" s="158"/>
      <c r="EO267" s="158"/>
      <c r="EP267" s="158"/>
      <c r="EQ267" s="158"/>
      <c r="ER267" s="158"/>
      <c r="ES267" s="158"/>
      <c r="ET267" s="158"/>
      <c r="EU267" s="158"/>
      <c r="EV267" s="158"/>
      <c r="EW267" s="158"/>
      <c r="EX267" s="158"/>
      <c r="EY267" s="158"/>
      <c r="EZ267" s="158"/>
      <c r="FA267" s="158"/>
      <c r="FB267" s="158"/>
      <c r="FC267" s="158"/>
      <c r="FD267" s="158"/>
      <c r="FE267" s="158"/>
      <c r="FF267" s="158"/>
      <c r="FG267" s="158"/>
      <c r="FH267" s="158"/>
      <c r="FI267" s="158"/>
      <c r="FJ267" s="158"/>
      <c r="FK267" s="158"/>
      <c r="FL267" s="158"/>
      <c r="FM267" s="158"/>
      <c r="FN267" s="158"/>
      <c r="FO267" s="158"/>
      <c r="FP267" s="158"/>
      <c r="FQ267" s="158"/>
      <c r="FR267" s="158"/>
      <c r="FS267" s="158"/>
      <c r="FT267" s="158"/>
      <c r="FU267" s="158"/>
      <c r="FV267" s="158"/>
      <c r="FW267" s="158"/>
      <c r="FX267" s="158"/>
      <c r="FY267" s="158"/>
      <c r="FZ267" s="158"/>
      <c r="GA267" s="158"/>
      <c r="GB267" s="158"/>
      <c r="GC267" s="158"/>
      <c r="GD267" s="158"/>
      <c r="GE267" s="158"/>
      <c r="GF267" s="158"/>
      <c r="GG267" s="158"/>
      <c r="GH267" s="158"/>
      <c r="GI267" s="158"/>
      <c r="GJ267" s="158"/>
      <c r="GK267" s="158"/>
      <c r="GL267" s="158"/>
      <c r="GM267" s="158"/>
      <c r="GN267" s="158"/>
      <c r="GO267" s="158"/>
      <c r="GP267" s="158"/>
      <c r="GQ267" s="158"/>
      <c r="GR267" s="158"/>
      <c r="GS267" s="158"/>
      <c r="GT267" s="158"/>
      <c r="GU267" s="158"/>
      <c r="GV267" s="158"/>
      <c r="GW267" s="158"/>
      <c r="GX267" s="158"/>
      <c r="GY267" s="158"/>
      <c r="GZ267" s="158"/>
      <c r="HA267" s="158"/>
      <c r="HB267" s="158"/>
      <c r="HC267" s="158"/>
      <c r="HD267" s="158"/>
      <c r="HE267" s="158"/>
      <c r="HF267" s="158"/>
      <c r="HG267" s="158"/>
      <c r="HH267" s="158"/>
      <c r="HI267" s="158"/>
      <c r="HJ267" s="158"/>
      <c r="HK267" s="158"/>
      <c r="HL267" s="158"/>
      <c r="HM267" s="158"/>
      <c r="HN267" s="158"/>
      <c r="HO267" s="158"/>
      <c r="HP267" s="158"/>
      <c r="HQ267" s="158"/>
      <c r="HR267" s="158"/>
      <c r="HS267" s="158"/>
      <c r="HT267" s="158"/>
      <c r="HU267" s="158"/>
      <c r="HV267" s="158"/>
      <c r="HW267" s="158"/>
      <c r="HX267" s="158"/>
      <c r="HY267" s="158"/>
      <c r="HZ267" s="158"/>
      <c r="IA267" s="158"/>
      <c r="IB267" s="158"/>
    </row>
    <row r="268" spans="22:236" x14ac:dyDescent="0.25">
      <c r="V268" s="109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58"/>
      <c r="CU268" s="158"/>
      <c r="CV268" s="158"/>
      <c r="CW268" s="158"/>
      <c r="CX268" s="158"/>
      <c r="CY268" s="158"/>
      <c r="CZ268" s="158"/>
      <c r="DA268" s="158"/>
      <c r="DB268" s="158"/>
      <c r="DC268" s="158"/>
      <c r="DD268" s="158"/>
      <c r="DE268" s="158"/>
      <c r="DF268" s="158"/>
      <c r="DG268" s="158"/>
      <c r="DH268" s="158"/>
      <c r="DI268" s="158"/>
      <c r="DJ268" s="158"/>
      <c r="DK268" s="158"/>
      <c r="DL268" s="158"/>
      <c r="DM268" s="158"/>
      <c r="DN268" s="158"/>
      <c r="DO268" s="158"/>
      <c r="DP268" s="158"/>
      <c r="DQ268" s="158"/>
      <c r="DR268" s="158"/>
      <c r="DS268" s="158"/>
      <c r="DT268" s="158"/>
      <c r="DU268" s="158"/>
      <c r="DV268" s="158"/>
      <c r="DW268" s="158"/>
      <c r="DX268" s="158"/>
      <c r="DY268" s="158"/>
      <c r="DZ268" s="158"/>
      <c r="EA268" s="158"/>
      <c r="EB268" s="158"/>
      <c r="EC268" s="158"/>
      <c r="ED268" s="158"/>
      <c r="EE268" s="158"/>
      <c r="EF268" s="158"/>
      <c r="EG268" s="158"/>
      <c r="EH268" s="158"/>
      <c r="EI268" s="158"/>
      <c r="EJ268" s="158"/>
      <c r="EK268" s="158"/>
      <c r="EL268" s="158"/>
      <c r="EM268" s="158"/>
      <c r="EN268" s="158"/>
      <c r="EO268" s="158"/>
      <c r="EP268" s="158"/>
      <c r="EQ268" s="158"/>
      <c r="ER268" s="158"/>
      <c r="ES268" s="158"/>
      <c r="ET268" s="158"/>
      <c r="EU268" s="158"/>
      <c r="EV268" s="158"/>
      <c r="EW268" s="158"/>
      <c r="EX268" s="158"/>
      <c r="EY268" s="158"/>
      <c r="EZ268" s="158"/>
      <c r="FA268" s="158"/>
      <c r="FB268" s="158"/>
      <c r="FC268" s="158"/>
      <c r="FD268" s="158"/>
      <c r="FE268" s="158"/>
      <c r="FF268" s="158"/>
      <c r="FG268" s="158"/>
      <c r="FH268" s="158"/>
      <c r="FI268" s="158"/>
      <c r="FJ268" s="158"/>
      <c r="FK268" s="158"/>
      <c r="FL268" s="158"/>
      <c r="FM268" s="158"/>
      <c r="FN268" s="158"/>
      <c r="FO268" s="158"/>
      <c r="FP268" s="158"/>
      <c r="FQ268" s="158"/>
      <c r="FR268" s="158"/>
      <c r="FS268" s="158"/>
      <c r="FT268" s="158"/>
      <c r="FU268" s="158"/>
      <c r="FV268" s="158"/>
      <c r="FW268" s="158"/>
      <c r="FX268" s="158"/>
      <c r="FY268" s="158"/>
      <c r="FZ268" s="158"/>
      <c r="GA268" s="158"/>
      <c r="GB268" s="158"/>
      <c r="GC268" s="158"/>
      <c r="GD268" s="158"/>
      <c r="GE268" s="158"/>
      <c r="GF268" s="158"/>
      <c r="GG268" s="158"/>
      <c r="GH268" s="158"/>
      <c r="GI268" s="158"/>
      <c r="GJ268" s="158"/>
      <c r="GK268" s="158"/>
      <c r="GL268" s="158"/>
      <c r="GM268" s="158"/>
      <c r="GN268" s="158"/>
      <c r="GO268" s="158"/>
      <c r="GP268" s="158"/>
      <c r="GQ268" s="158"/>
      <c r="GR268" s="158"/>
      <c r="GS268" s="158"/>
      <c r="GT268" s="158"/>
      <c r="GU268" s="158"/>
      <c r="GV268" s="158"/>
      <c r="GW268" s="158"/>
      <c r="GX268" s="158"/>
      <c r="GY268" s="158"/>
      <c r="GZ268" s="158"/>
      <c r="HA268" s="158"/>
      <c r="HB268" s="158"/>
      <c r="HC268" s="158"/>
      <c r="HD268" s="158"/>
      <c r="HE268" s="158"/>
      <c r="HF268" s="158"/>
      <c r="HG268" s="158"/>
      <c r="HH268" s="158"/>
      <c r="HI268" s="158"/>
      <c r="HJ268" s="158"/>
      <c r="HK268" s="158"/>
      <c r="HL268" s="158"/>
      <c r="HM268" s="158"/>
      <c r="HN268" s="158"/>
      <c r="HO268" s="158"/>
      <c r="HP268" s="158"/>
      <c r="HQ268" s="158"/>
      <c r="HR268" s="158"/>
      <c r="HS268" s="158"/>
      <c r="HT268" s="158"/>
      <c r="HU268" s="158"/>
      <c r="HV268" s="158"/>
      <c r="HW268" s="158"/>
      <c r="HX268" s="158"/>
      <c r="HY268" s="158"/>
      <c r="HZ268" s="158"/>
      <c r="IA268" s="158"/>
      <c r="IB268" s="158"/>
    </row>
    <row r="269" spans="22:236" x14ac:dyDescent="0.25">
      <c r="V269" s="109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58"/>
      <c r="CU269" s="158"/>
      <c r="CV269" s="158"/>
      <c r="CW269" s="158"/>
      <c r="CX269" s="158"/>
      <c r="CY269" s="158"/>
      <c r="CZ269" s="158"/>
      <c r="DA269" s="158"/>
      <c r="DB269" s="158"/>
      <c r="DC269" s="158"/>
      <c r="DD269" s="158"/>
      <c r="DE269" s="158"/>
      <c r="DF269" s="158"/>
      <c r="DG269" s="158"/>
      <c r="DH269" s="158"/>
      <c r="DI269" s="158"/>
      <c r="DJ269" s="158"/>
      <c r="DK269" s="158"/>
      <c r="DL269" s="158"/>
      <c r="DM269" s="158"/>
      <c r="DN269" s="158"/>
      <c r="DO269" s="158"/>
      <c r="DP269" s="158"/>
      <c r="DQ269" s="158"/>
      <c r="DR269" s="158"/>
      <c r="DS269" s="158"/>
      <c r="DT269" s="158"/>
      <c r="DU269" s="158"/>
      <c r="DV269" s="158"/>
      <c r="DW269" s="158"/>
      <c r="DX269" s="158"/>
      <c r="DY269" s="158"/>
      <c r="DZ269" s="158"/>
      <c r="EA269" s="158"/>
      <c r="EB269" s="158"/>
      <c r="EC269" s="158"/>
      <c r="ED269" s="158"/>
      <c r="EE269" s="158"/>
      <c r="EF269" s="158"/>
      <c r="EG269" s="158"/>
      <c r="EH269" s="158"/>
      <c r="EI269" s="158"/>
      <c r="EJ269" s="158"/>
      <c r="EK269" s="158"/>
      <c r="EL269" s="158"/>
      <c r="EM269" s="158"/>
      <c r="EN269" s="158"/>
      <c r="EO269" s="158"/>
      <c r="EP269" s="158"/>
      <c r="EQ269" s="158"/>
      <c r="ER269" s="158"/>
      <c r="ES269" s="158"/>
      <c r="ET269" s="158"/>
      <c r="EU269" s="158"/>
      <c r="EV269" s="158"/>
      <c r="EW269" s="158"/>
      <c r="EX269" s="158"/>
      <c r="EY269" s="158"/>
      <c r="EZ269" s="158"/>
      <c r="FA269" s="158"/>
      <c r="FB269" s="158"/>
      <c r="FC269" s="158"/>
      <c r="FD269" s="158"/>
      <c r="FE269" s="158"/>
      <c r="FF269" s="158"/>
      <c r="FG269" s="158"/>
      <c r="FH269" s="158"/>
      <c r="FI269" s="158"/>
      <c r="FJ269" s="158"/>
      <c r="FK269" s="158"/>
      <c r="FL269" s="158"/>
      <c r="FM269" s="158"/>
      <c r="FN269" s="158"/>
      <c r="FO269" s="158"/>
      <c r="FP269" s="158"/>
      <c r="FQ269" s="158"/>
      <c r="FR269" s="158"/>
      <c r="FS269" s="158"/>
      <c r="FT269" s="158"/>
      <c r="FU269" s="158"/>
      <c r="FV269" s="158"/>
      <c r="FW269" s="158"/>
      <c r="FX269" s="158"/>
      <c r="FY269" s="158"/>
      <c r="FZ269" s="158"/>
      <c r="GA269" s="158"/>
      <c r="GB269" s="158"/>
      <c r="GC269" s="158"/>
      <c r="GD269" s="158"/>
      <c r="GE269" s="158"/>
      <c r="GF269" s="158"/>
      <c r="GG269" s="158"/>
      <c r="GH269" s="158"/>
      <c r="GI269" s="158"/>
      <c r="GJ269" s="158"/>
      <c r="GK269" s="158"/>
      <c r="GL269" s="158"/>
      <c r="GM269" s="158"/>
      <c r="GN269" s="158"/>
      <c r="GO269" s="158"/>
      <c r="GP269" s="158"/>
      <c r="GQ269" s="158"/>
      <c r="GR269" s="158"/>
      <c r="GS269" s="158"/>
      <c r="GT269" s="158"/>
      <c r="GU269" s="158"/>
      <c r="GV269" s="158"/>
      <c r="GW269" s="158"/>
      <c r="GX269" s="158"/>
      <c r="GY269" s="158"/>
      <c r="GZ269" s="158"/>
      <c r="HA269" s="158"/>
      <c r="HB269" s="158"/>
      <c r="HC269" s="158"/>
      <c r="HD269" s="158"/>
      <c r="HE269" s="158"/>
      <c r="HF269" s="158"/>
      <c r="HG269" s="158"/>
      <c r="HH269" s="158"/>
      <c r="HI269" s="158"/>
      <c r="HJ269" s="158"/>
      <c r="HK269" s="158"/>
      <c r="HL269" s="158"/>
      <c r="HM269" s="158"/>
      <c r="HN269" s="158"/>
      <c r="HO269" s="158"/>
      <c r="HP269" s="158"/>
      <c r="HQ269" s="158"/>
      <c r="HR269" s="158"/>
      <c r="HS269" s="158"/>
      <c r="HT269" s="158"/>
      <c r="HU269" s="158"/>
      <c r="HV269" s="158"/>
      <c r="HW269" s="158"/>
      <c r="HX269" s="158"/>
      <c r="HY269" s="158"/>
      <c r="HZ269" s="158"/>
      <c r="IA269" s="158"/>
      <c r="IB269" s="158"/>
    </row>
    <row r="270" spans="22:236" x14ac:dyDescent="0.25">
      <c r="V270" s="109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58"/>
      <c r="CU270" s="158"/>
      <c r="CV270" s="158"/>
      <c r="CW270" s="158"/>
      <c r="CX270" s="158"/>
      <c r="CY270" s="158"/>
      <c r="CZ270" s="158"/>
      <c r="DA270" s="158"/>
      <c r="DB270" s="158"/>
      <c r="DC270" s="158"/>
      <c r="DD270" s="158"/>
      <c r="DE270" s="158"/>
      <c r="DF270" s="158"/>
      <c r="DG270" s="158"/>
      <c r="DH270" s="158"/>
      <c r="DI270" s="158"/>
      <c r="DJ270" s="158"/>
      <c r="DK270" s="158"/>
      <c r="DL270" s="158"/>
      <c r="DM270" s="158"/>
      <c r="DN270" s="158"/>
      <c r="DO270" s="158"/>
      <c r="DP270" s="158"/>
      <c r="DQ270" s="158"/>
      <c r="DR270" s="158"/>
      <c r="DS270" s="158"/>
      <c r="DT270" s="158"/>
      <c r="DU270" s="158"/>
      <c r="DV270" s="158"/>
      <c r="DW270" s="158"/>
      <c r="DX270" s="158"/>
      <c r="DY270" s="158"/>
      <c r="DZ270" s="158"/>
      <c r="EA270" s="158"/>
      <c r="EB270" s="158"/>
      <c r="EC270" s="158"/>
      <c r="ED270" s="158"/>
      <c r="EE270" s="158"/>
      <c r="EF270" s="158"/>
      <c r="EG270" s="158"/>
      <c r="EH270" s="158"/>
      <c r="EI270" s="158"/>
      <c r="EJ270" s="158"/>
      <c r="EK270" s="158"/>
      <c r="EL270" s="158"/>
      <c r="EM270" s="158"/>
      <c r="EN270" s="158"/>
      <c r="EO270" s="158"/>
      <c r="EP270" s="158"/>
      <c r="EQ270" s="158"/>
      <c r="ER270" s="158"/>
      <c r="ES270" s="158"/>
      <c r="ET270" s="158"/>
      <c r="EU270" s="158"/>
      <c r="EV270" s="158"/>
      <c r="EW270" s="158"/>
      <c r="EX270" s="158"/>
      <c r="EY270" s="158"/>
      <c r="EZ270" s="158"/>
      <c r="FA270" s="158"/>
      <c r="FB270" s="158"/>
      <c r="FC270" s="158"/>
      <c r="FD270" s="158"/>
      <c r="FE270" s="158"/>
      <c r="FF270" s="158"/>
      <c r="FG270" s="158"/>
      <c r="FH270" s="158"/>
      <c r="FI270" s="158"/>
      <c r="FJ270" s="158"/>
      <c r="FK270" s="158"/>
      <c r="FL270" s="158"/>
      <c r="FM270" s="158"/>
      <c r="FN270" s="158"/>
      <c r="FO270" s="158"/>
      <c r="FP270" s="158"/>
      <c r="FQ270" s="158"/>
      <c r="FR270" s="158"/>
      <c r="FS270" s="158"/>
      <c r="FT270" s="158"/>
      <c r="FU270" s="158"/>
      <c r="FV270" s="158"/>
      <c r="FW270" s="158"/>
      <c r="FX270" s="158"/>
      <c r="FY270" s="158"/>
      <c r="FZ270" s="158"/>
      <c r="GA270" s="158"/>
      <c r="GB270" s="158"/>
      <c r="GC270" s="158"/>
      <c r="GD270" s="158"/>
      <c r="GE270" s="158"/>
      <c r="GF270" s="158"/>
      <c r="GG270" s="158"/>
      <c r="GH270" s="158"/>
      <c r="GI270" s="158"/>
      <c r="GJ270" s="158"/>
      <c r="GK270" s="158"/>
      <c r="GL270" s="158"/>
      <c r="GM270" s="158"/>
      <c r="GN270" s="158"/>
      <c r="GO270" s="158"/>
      <c r="GP270" s="158"/>
      <c r="GQ270" s="158"/>
      <c r="GR270" s="158"/>
      <c r="GS270" s="158"/>
      <c r="GT270" s="158"/>
      <c r="GU270" s="158"/>
      <c r="GV270" s="158"/>
      <c r="GW270" s="158"/>
      <c r="GX270" s="158"/>
      <c r="GY270" s="158"/>
      <c r="GZ270" s="158"/>
      <c r="HA270" s="158"/>
      <c r="HB270" s="158"/>
      <c r="HC270" s="158"/>
      <c r="HD270" s="158"/>
      <c r="HE270" s="158"/>
      <c r="HF270" s="158"/>
      <c r="HG270" s="158"/>
      <c r="HH270" s="158"/>
      <c r="HI270" s="158"/>
      <c r="HJ270" s="158"/>
      <c r="HK270" s="158"/>
      <c r="HL270" s="158"/>
      <c r="HM270" s="158"/>
      <c r="HN270" s="158"/>
      <c r="HO270" s="158"/>
      <c r="HP270" s="158"/>
      <c r="HQ270" s="158"/>
      <c r="HR270" s="158"/>
      <c r="HS270" s="158"/>
      <c r="HT270" s="158"/>
      <c r="HU270" s="158"/>
      <c r="HV270" s="158"/>
      <c r="HW270" s="158"/>
      <c r="HX270" s="158"/>
      <c r="HY270" s="158"/>
      <c r="HZ270" s="158"/>
      <c r="IA270" s="158"/>
      <c r="IB270" s="158"/>
    </row>
    <row r="271" spans="22:236" x14ac:dyDescent="0.25">
      <c r="V271" s="109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58"/>
      <c r="CU271" s="158"/>
      <c r="CV271" s="158"/>
      <c r="CW271" s="158"/>
      <c r="CX271" s="158"/>
      <c r="CY271" s="158"/>
      <c r="CZ271" s="158"/>
      <c r="DA271" s="158"/>
      <c r="DB271" s="158"/>
      <c r="DC271" s="158"/>
      <c r="DD271" s="158"/>
      <c r="DE271" s="158"/>
      <c r="DF271" s="158"/>
      <c r="DG271" s="158"/>
      <c r="DH271" s="158"/>
      <c r="DI271" s="158"/>
      <c r="DJ271" s="158"/>
      <c r="DK271" s="158"/>
      <c r="DL271" s="158"/>
      <c r="DM271" s="158"/>
      <c r="DN271" s="158"/>
      <c r="DO271" s="158"/>
      <c r="DP271" s="158"/>
      <c r="DQ271" s="158"/>
      <c r="DR271" s="158"/>
      <c r="DS271" s="158"/>
      <c r="DT271" s="158"/>
      <c r="DU271" s="158"/>
      <c r="DV271" s="158"/>
      <c r="DW271" s="158"/>
      <c r="DX271" s="158"/>
      <c r="DY271" s="158"/>
      <c r="DZ271" s="158"/>
      <c r="EA271" s="158"/>
      <c r="EB271" s="158"/>
      <c r="EC271" s="158"/>
      <c r="ED271" s="158"/>
      <c r="EE271" s="158"/>
      <c r="EF271" s="158"/>
      <c r="EG271" s="158"/>
      <c r="EH271" s="158"/>
      <c r="EI271" s="158"/>
      <c r="EJ271" s="158"/>
      <c r="EK271" s="158"/>
      <c r="EL271" s="158"/>
      <c r="EM271" s="158"/>
      <c r="EN271" s="158"/>
      <c r="EO271" s="158"/>
      <c r="EP271" s="158"/>
      <c r="EQ271" s="158"/>
      <c r="ER271" s="158"/>
      <c r="ES271" s="158"/>
      <c r="ET271" s="158"/>
      <c r="EU271" s="158"/>
      <c r="EV271" s="158"/>
      <c r="EW271" s="158"/>
      <c r="EX271" s="158"/>
      <c r="EY271" s="158"/>
      <c r="EZ271" s="158"/>
      <c r="FA271" s="158"/>
      <c r="FB271" s="158"/>
      <c r="FC271" s="158"/>
      <c r="FD271" s="158"/>
      <c r="FE271" s="158"/>
      <c r="FF271" s="158"/>
      <c r="FG271" s="158"/>
      <c r="FH271" s="158"/>
      <c r="FI271" s="158"/>
      <c r="FJ271" s="158"/>
      <c r="FK271" s="158"/>
      <c r="FL271" s="158"/>
      <c r="FM271" s="158"/>
      <c r="FN271" s="158"/>
      <c r="FO271" s="158"/>
      <c r="FP271" s="158"/>
      <c r="FQ271" s="158"/>
      <c r="FR271" s="158"/>
      <c r="FS271" s="158"/>
      <c r="FT271" s="158"/>
      <c r="FU271" s="158"/>
      <c r="FV271" s="158"/>
      <c r="FW271" s="158"/>
      <c r="FX271" s="158"/>
      <c r="FY271" s="158"/>
      <c r="FZ271" s="158"/>
      <c r="GA271" s="158"/>
      <c r="GB271" s="158"/>
      <c r="GC271" s="158"/>
      <c r="GD271" s="158"/>
      <c r="GE271" s="158"/>
      <c r="GF271" s="158"/>
      <c r="GG271" s="158"/>
      <c r="GH271" s="158"/>
      <c r="GI271" s="158"/>
      <c r="GJ271" s="158"/>
      <c r="GK271" s="158"/>
      <c r="GL271" s="158"/>
      <c r="GM271" s="158"/>
      <c r="GN271" s="158"/>
      <c r="GO271" s="158"/>
      <c r="GP271" s="158"/>
      <c r="GQ271" s="158"/>
      <c r="GR271" s="158"/>
      <c r="GS271" s="158"/>
      <c r="GT271" s="158"/>
      <c r="GU271" s="158"/>
      <c r="GV271" s="158"/>
      <c r="GW271" s="158"/>
      <c r="GX271" s="158"/>
      <c r="GY271" s="158"/>
      <c r="GZ271" s="158"/>
      <c r="HA271" s="158"/>
      <c r="HB271" s="158"/>
      <c r="HC271" s="158"/>
      <c r="HD271" s="158"/>
      <c r="HE271" s="158"/>
      <c r="HF271" s="158"/>
      <c r="HG271" s="158"/>
      <c r="HH271" s="158"/>
      <c r="HI271" s="158"/>
      <c r="HJ271" s="158"/>
      <c r="HK271" s="158"/>
      <c r="HL271" s="158"/>
      <c r="HM271" s="158"/>
      <c r="HN271" s="158"/>
      <c r="HO271" s="158"/>
      <c r="HP271" s="158"/>
      <c r="HQ271" s="158"/>
      <c r="HR271" s="158"/>
      <c r="HS271" s="158"/>
      <c r="HT271" s="158"/>
      <c r="HU271" s="158"/>
      <c r="HV271" s="158"/>
      <c r="HW271" s="158"/>
      <c r="HX271" s="158"/>
      <c r="HY271" s="158"/>
      <c r="HZ271" s="158"/>
      <c r="IA271" s="158"/>
      <c r="IB271" s="158"/>
    </row>
    <row r="272" spans="22:236" x14ac:dyDescent="0.25">
      <c r="V272" s="109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58"/>
      <c r="CU272" s="158"/>
      <c r="CV272" s="158"/>
      <c r="CW272" s="158"/>
      <c r="CX272" s="158"/>
      <c r="CY272" s="158"/>
      <c r="CZ272" s="158"/>
      <c r="DA272" s="158"/>
      <c r="DB272" s="158"/>
      <c r="DC272" s="158"/>
      <c r="DD272" s="158"/>
      <c r="DE272" s="158"/>
      <c r="DF272" s="158"/>
      <c r="DG272" s="158"/>
      <c r="DH272" s="158"/>
      <c r="DI272" s="158"/>
      <c r="DJ272" s="158"/>
      <c r="DK272" s="158"/>
      <c r="DL272" s="158"/>
      <c r="DM272" s="158"/>
      <c r="DN272" s="158"/>
      <c r="DO272" s="158"/>
      <c r="DP272" s="158"/>
      <c r="DQ272" s="158"/>
      <c r="DR272" s="158"/>
      <c r="DS272" s="158"/>
      <c r="DT272" s="158"/>
      <c r="DU272" s="158"/>
      <c r="DV272" s="158"/>
      <c r="DW272" s="158"/>
      <c r="DX272" s="158"/>
      <c r="DY272" s="158"/>
      <c r="DZ272" s="158"/>
      <c r="EA272" s="158"/>
      <c r="EB272" s="158"/>
      <c r="EC272" s="158"/>
      <c r="ED272" s="158"/>
      <c r="EE272" s="158"/>
      <c r="EF272" s="158"/>
      <c r="EG272" s="158"/>
      <c r="EH272" s="158"/>
      <c r="EI272" s="158"/>
      <c r="EJ272" s="158"/>
      <c r="EK272" s="158"/>
      <c r="EL272" s="158"/>
      <c r="EM272" s="158"/>
      <c r="EN272" s="158"/>
      <c r="EO272" s="158"/>
      <c r="EP272" s="158"/>
      <c r="EQ272" s="158"/>
      <c r="ER272" s="158"/>
      <c r="ES272" s="158"/>
      <c r="ET272" s="158"/>
      <c r="EU272" s="158"/>
      <c r="EV272" s="158"/>
      <c r="EW272" s="158"/>
      <c r="EX272" s="158"/>
      <c r="EY272" s="158"/>
      <c r="EZ272" s="158"/>
      <c r="FA272" s="158"/>
      <c r="FB272" s="158"/>
      <c r="FC272" s="158"/>
      <c r="FD272" s="158"/>
      <c r="FE272" s="158"/>
      <c r="FF272" s="158"/>
      <c r="FG272" s="158"/>
      <c r="FH272" s="158"/>
      <c r="FI272" s="158"/>
      <c r="FJ272" s="158"/>
      <c r="FK272" s="158"/>
      <c r="FL272" s="158"/>
      <c r="FM272" s="158"/>
      <c r="FN272" s="158"/>
      <c r="FO272" s="158"/>
      <c r="FP272" s="158"/>
      <c r="FQ272" s="158"/>
      <c r="FR272" s="158"/>
      <c r="FS272" s="158"/>
      <c r="FT272" s="158"/>
      <c r="FU272" s="158"/>
      <c r="FV272" s="158"/>
      <c r="FW272" s="158"/>
      <c r="FX272" s="158"/>
      <c r="FY272" s="158"/>
      <c r="FZ272" s="158"/>
      <c r="GA272" s="158"/>
      <c r="GB272" s="158"/>
      <c r="GC272" s="158"/>
      <c r="GD272" s="158"/>
      <c r="GE272" s="158"/>
      <c r="GF272" s="158"/>
      <c r="GG272" s="158"/>
      <c r="GH272" s="158"/>
      <c r="GI272" s="158"/>
      <c r="GJ272" s="158"/>
      <c r="GK272" s="158"/>
      <c r="GL272" s="158"/>
      <c r="GM272" s="158"/>
      <c r="GN272" s="158"/>
      <c r="GO272" s="158"/>
      <c r="GP272" s="158"/>
      <c r="GQ272" s="158"/>
      <c r="GR272" s="158"/>
      <c r="GS272" s="158"/>
      <c r="GT272" s="158"/>
      <c r="GU272" s="158"/>
      <c r="GV272" s="158"/>
      <c r="GW272" s="158"/>
      <c r="GX272" s="158"/>
      <c r="GY272" s="158"/>
      <c r="GZ272" s="158"/>
      <c r="HA272" s="158"/>
      <c r="HB272" s="158"/>
      <c r="HC272" s="158"/>
      <c r="HD272" s="158"/>
      <c r="HE272" s="158"/>
      <c r="HF272" s="158"/>
      <c r="HG272" s="158"/>
      <c r="HH272" s="158"/>
      <c r="HI272" s="158"/>
      <c r="HJ272" s="158"/>
      <c r="HK272" s="158"/>
      <c r="HL272" s="158"/>
      <c r="HM272" s="158"/>
      <c r="HN272" s="158"/>
      <c r="HO272" s="158"/>
      <c r="HP272" s="158"/>
      <c r="HQ272" s="158"/>
      <c r="HR272" s="158"/>
      <c r="HS272" s="158"/>
      <c r="HT272" s="158"/>
      <c r="HU272" s="158"/>
      <c r="HV272" s="158"/>
      <c r="HW272" s="158"/>
      <c r="HX272" s="158"/>
      <c r="HY272" s="158"/>
      <c r="HZ272" s="158"/>
      <c r="IA272" s="158"/>
      <c r="IB272" s="158"/>
    </row>
    <row r="273" spans="22:236" x14ac:dyDescent="0.25">
      <c r="V273" s="109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58"/>
      <c r="CU273" s="158"/>
      <c r="CV273" s="158"/>
      <c r="CW273" s="158"/>
      <c r="CX273" s="158"/>
      <c r="CY273" s="158"/>
      <c r="CZ273" s="158"/>
      <c r="DA273" s="158"/>
      <c r="DB273" s="158"/>
      <c r="DC273" s="158"/>
      <c r="DD273" s="158"/>
      <c r="DE273" s="158"/>
      <c r="DF273" s="158"/>
      <c r="DG273" s="158"/>
      <c r="DH273" s="158"/>
      <c r="DI273" s="158"/>
      <c r="DJ273" s="158"/>
      <c r="DK273" s="158"/>
      <c r="DL273" s="158"/>
      <c r="DM273" s="158"/>
      <c r="DN273" s="158"/>
      <c r="DO273" s="158"/>
      <c r="DP273" s="158"/>
      <c r="DQ273" s="158"/>
      <c r="DR273" s="158"/>
      <c r="DS273" s="158"/>
      <c r="DT273" s="158"/>
      <c r="DU273" s="158"/>
      <c r="DV273" s="158"/>
      <c r="DW273" s="158"/>
      <c r="DX273" s="158"/>
      <c r="DY273" s="158"/>
      <c r="DZ273" s="158"/>
      <c r="EA273" s="158"/>
      <c r="EB273" s="158"/>
      <c r="EC273" s="158"/>
      <c r="ED273" s="158"/>
      <c r="EE273" s="158"/>
      <c r="EF273" s="158"/>
      <c r="EG273" s="158"/>
      <c r="EH273" s="158"/>
      <c r="EI273" s="158"/>
      <c r="EJ273" s="158"/>
      <c r="EK273" s="158"/>
      <c r="EL273" s="158"/>
      <c r="EM273" s="158"/>
      <c r="EN273" s="158"/>
      <c r="EO273" s="158"/>
      <c r="EP273" s="158"/>
      <c r="EQ273" s="158"/>
      <c r="ER273" s="158"/>
      <c r="ES273" s="158"/>
      <c r="ET273" s="158"/>
      <c r="EU273" s="158"/>
      <c r="EV273" s="158"/>
      <c r="EW273" s="158"/>
      <c r="EX273" s="158"/>
      <c r="EY273" s="158"/>
      <c r="EZ273" s="158"/>
      <c r="FA273" s="158"/>
      <c r="FB273" s="158"/>
      <c r="FC273" s="158"/>
      <c r="FD273" s="158"/>
      <c r="FE273" s="158"/>
      <c r="FF273" s="158"/>
      <c r="FG273" s="158"/>
      <c r="FH273" s="158"/>
      <c r="FI273" s="158"/>
      <c r="FJ273" s="158"/>
      <c r="FK273" s="158"/>
      <c r="FL273" s="158"/>
      <c r="FM273" s="158"/>
      <c r="FN273" s="158"/>
      <c r="FO273" s="158"/>
      <c r="FP273" s="158"/>
      <c r="FQ273" s="158"/>
      <c r="FR273" s="158"/>
      <c r="FS273" s="158"/>
      <c r="FT273" s="158"/>
      <c r="FU273" s="158"/>
      <c r="FV273" s="158"/>
      <c r="FW273" s="158"/>
      <c r="FX273" s="158"/>
      <c r="FY273" s="158"/>
      <c r="FZ273" s="158"/>
      <c r="GA273" s="158"/>
      <c r="GB273" s="158"/>
      <c r="GC273" s="158"/>
      <c r="GD273" s="158"/>
      <c r="GE273" s="158"/>
      <c r="GF273" s="158"/>
      <c r="GG273" s="158"/>
      <c r="GH273" s="158"/>
      <c r="GI273" s="158"/>
      <c r="GJ273" s="158"/>
      <c r="GK273" s="158"/>
      <c r="GL273" s="158"/>
      <c r="GM273" s="158"/>
      <c r="GN273" s="158"/>
      <c r="GO273" s="158"/>
      <c r="GP273" s="158"/>
      <c r="GQ273" s="158"/>
      <c r="GR273" s="158"/>
      <c r="GS273" s="158"/>
      <c r="GT273" s="158"/>
      <c r="GU273" s="158"/>
      <c r="GV273" s="158"/>
      <c r="GW273" s="158"/>
      <c r="GX273" s="158"/>
      <c r="GY273" s="158"/>
      <c r="GZ273" s="158"/>
      <c r="HA273" s="158"/>
      <c r="HB273" s="158"/>
      <c r="HC273" s="158"/>
      <c r="HD273" s="158"/>
      <c r="HE273" s="158"/>
      <c r="HF273" s="158"/>
      <c r="HG273" s="158"/>
      <c r="HH273" s="158"/>
      <c r="HI273" s="158"/>
      <c r="HJ273" s="158"/>
      <c r="HK273" s="158"/>
      <c r="HL273" s="158"/>
      <c r="HM273" s="158"/>
      <c r="HN273" s="158"/>
      <c r="HO273" s="158"/>
      <c r="HP273" s="158"/>
      <c r="HQ273" s="158"/>
      <c r="HR273" s="158"/>
      <c r="HS273" s="158"/>
      <c r="HT273" s="158"/>
      <c r="HU273" s="158"/>
      <c r="HV273" s="158"/>
      <c r="HW273" s="158"/>
      <c r="HX273" s="158"/>
      <c r="HY273" s="158"/>
      <c r="HZ273" s="158"/>
      <c r="IA273" s="158"/>
      <c r="IB273" s="158"/>
    </row>
    <row r="274" spans="22:236" x14ac:dyDescent="0.25">
      <c r="V274" s="109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58"/>
      <c r="CU274" s="158"/>
      <c r="CV274" s="158"/>
      <c r="CW274" s="158"/>
      <c r="CX274" s="158"/>
      <c r="CY274" s="158"/>
      <c r="CZ274" s="158"/>
      <c r="DA274" s="158"/>
      <c r="DB274" s="158"/>
      <c r="DC274" s="158"/>
      <c r="DD274" s="158"/>
      <c r="DE274" s="158"/>
      <c r="DF274" s="158"/>
      <c r="DG274" s="158"/>
      <c r="DH274" s="158"/>
      <c r="DI274" s="158"/>
      <c r="DJ274" s="158"/>
      <c r="DK274" s="158"/>
      <c r="DL274" s="158"/>
      <c r="DM274" s="158"/>
      <c r="DN274" s="158"/>
      <c r="DO274" s="158"/>
      <c r="DP274" s="158"/>
      <c r="DQ274" s="158"/>
      <c r="DR274" s="158"/>
      <c r="DS274" s="158"/>
      <c r="DT274" s="158"/>
      <c r="DU274" s="158"/>
      <c r="DV274" s="158"/>
      <c r="DW274" s="158"/>
      <c r="DX274" s="158"/>
      <c r="DY274" s="158"/>
      <c r="DZ274" s="158"/>
      <c r="EA274" s="158"/>
      <c r="EB274" s="158"/>
      <c r="EC274" s="158"/>
      <c r="ED274" s="158"/>
      <c r="EE274" s="158"/>
      <c r="EF274" s="158"/>
      <c r="EG274" s="158"/>
      <c r="EH274" s="158"/>
      <c r="EI274" s="158"/>
      <c r="EJ274" s="158"/>
      <c r="EK274" s="158"/>
      <c r="EL274" s="158"/>
      <c r="EM274" s="158"/>
      <c r="EN274" s="158"/>
      <c r="EO274" s="158"/>
      <c r="EP274" s="158"/>
      <c r="EQ274" s="158"/>
      <c r="ER274" s="158"/>
      <c r="ES274" s="158"/>
      <c r="ET274" s="158"/>
      <c r="EU274" s="158"/>
      <c r="EV274" s="158"/>
      <c r="EW274" s="158"/>
      <c r="EX274" s="158"/>
      <c r="EY274" s="158"/>
      <c r="EZ274" s="158"/>
      <c r="FA274" s="158"/>
      <c r="FB274" s="158"/>
      <c r="FC274" s="158"/>
      <c r="FD274" s="158"/>
      <c r="FE274" s="158"/>
      <c r="FF274" s="158"/>
      <c r="FG274" s="158"/>
      <c r="FH274" s="158"/>
      <c r="FI274" s="158"/>
      <c r="FJ274" s="158"/>
      <c r="FK274" s="158"/>
      <c r="FL274" s="158"/>
      <c r="FM274" s="158"/>
      <c r="FN274" s="158"/>
      <c r="FO274" s="158"/>
      <c r="FP274" s="158"/>
      <c r="FQ274" s="158"/>
      <c r="FR274" s="158"/>
      <c r="FS274" s="158"/>
      <c r="FT274" s="158"/>
      <c r="FU274" s="158"/>
      <c r="FV274" s="158"/>
      <c r="FW274" s="158"/>
      <c r="FX274" s="158"/>
      <c r="FY274" s="158"/>
      <c r="FZ274" s="158"/>
      <c r="GA274" s="158"/>
      <c r="GB274" s="158"/>
      <c r="GC274" s="158"/>
      <c r="GD274" s="158"/>
      <c r="GE274" s="158"/>
      <c r="GF274" s="158"/>
      <c r="GG274" s="158"/>
      <c r="GH274" s="158"/>
      <c r="GI274" s="158"/>
      <c r="GJ274" s="158"/>
      <c r="GK274" s="158"/>
      <c r="GL274" s="158"/>
      <c r="GM274" s="158"/>
      <c r="GN274" s="158"/>
      <c r="GO274" s="158"/>
      <c r="GP274" s="158"/>
      <c r="GQ274" s="158"/>
      <c r="GR274" s="158"/>
      <c r="GS274" s="158"/>
      <c r="GT274" s="158"/>
      <c r="GU274" s="158"/>
      <c r="GV274" s="158"/>
      <c r="GW274" s="158"/>
      <c r="GX274" s="158"/>
      <c r="GY274" s="158"/>
      <c r="GZ274" s="158"/>
      <c r="HA274" s="158"/>
      <c r="HB274" s="158"/>
      <c r="HC274" s="158"/>
      <c r="HD274" s="158"/>
      <c r="HE274" s="158"/>
      <c r="HF274" s="158"/>
      <c r="HG274" s="158"/>
      <c r="HH274" s="158"/>
      <c r="HI274" s="158"/>
      <c r="HJ274" s="158"/>
      <c r="HK274" s="158"/>
      <c r="HL274" s="158"/>
      <c r="HM274" s="158"/>
      <c r="HN274" s="158"/>
      <c r="HO274" s="158"/>
      <c r="HP274" s="158"/>
      <c r="HQ274" s="158"/>
      <c r="HR274" s="158"/>
      <c r="HS274" s="158"/>
      <c r="HT274" s="158"/>
      <c r="HU274" s="158"/>
      <c r="HV274" s="158"/>
      <c r="HW274" s="158"/>
      <c r="HX274" s="158"/>
      <c r="HY274" s="158"/>
      <c r="HZ274" s="158"/>
      <c r="IA274" s="158"/>
      <c r="IB274" s="158"/>
    </row>
    <row r="275" spans="22:236" x14ac:dyDescent="0.25">
      <c r="V275" s="109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58"/>
      <c r="CU275" s="158"/>
      <c r="CV275" s="158"/>
      <c r="CW275" s="158"/>
      <c r="CX275" s="158"/>
      <c r="CY275" s="158"/>
      <c r="CZ275" s="158"/>
      <c r="DA275" s="158"/>
      <c r="DB275" s="158"/>
      <c r="DC275" s="158"/>
      <c r="DD275" s="158"/>
      <c r="DE275" s="158"/>
      <c r="DF275" s="158"/>
      <c r="DG275" s="158"/>
      <c r="DH275" s="158"/>
      <c r="DI275" s="158"/>
      <c r="DJ275" s="158"/>
      <c r="DK275" s="158"/>
      <c r="DL275" s="158"/>
      <c r="DM275" s="158"/>
      <c r="DN275" s="158"/>
      <c r="DO275" s="158"/>
      <c r="DP275" s="158"/>
      <c r="DQ275" s="158"/>
      <c r="DR275" s="158"/>
      <c r="DS275" s="158"/>
      <c r="DT275" s="158"/>
      <c r="DU275" s="158"/>
      <c r="DV275" s="158"/>
      <c r="DW275" s="158"/>
      <c r="DX275" s="158"/>
      <c r="DY275" s="158"/>
      <c r="DZ275" s="158"/>
      <c r="EA275" s="158"/>
      <c r="EB275" s="158"/>
      <c r="EC275" s="158"/>
      <c r="ED275" s="158"/>
      <c r="EE275" s="158"/>
      <c r="EF275" s="158"/>
      <c r="EG275" s="158"/>
      <c r="EH275" s="158"/>
      <c r="EI275" s="158"/>
      <c r="EJ275" s="158"/>
      <c r="EK275" s="158"/>
      <c r="EL275" s="158"/>
      <c r="EM275" s="158"/>
      <c r="EN275" s="158"/>
      <c r="EO275" s="158"/>
      <c r="EP275" s="158"/>
      <c r="EQ275" s="158"/>
      <c r="ER275" s="158"/>
      <c r="ES275" s="158"/>
      <c r="ET275" s="158"/>
      <c r="EU275" s="158"/>
      <c r="EV275" s="158"/>
      <c r="EW275" s="158"/>
      <c r="EX275" s="158"/>
      <c r="EY275" s="158"/>
      <c r="EZ275" s="158"/>
      <c r="FA275" s="158"/>
      <c r="FB275" s="158"/>
      <c r="FC275" s="158"/>
      <c r="FD275" s="158"/>
      <c r="FE275" s="158"/>
      <c r="FF275" s="158"/>
      <c r="FG275" s="158"/>
      <c r="FH275" s="158"/>
      <c r="FI275" s="158"/>
      <c r="FJ275" s="158"/>
      <c r="FK275" s="158"/>
      <c r="FL275" s="158"/>
      <c r="FM275" s="158"/>
      <c r="FN275" s="158"/>
      <c r="FO275" s="158"/>
      <c r="FP275" s="158"/>
      <c r="FQ275" s="158"/>
      <c r="FR275" s="158"/>
      <c r="FS275" s="158"/>
      <c r="FT275" s="158"/>
      <c r="FU275" s="158"/>
      <c r="FV275" s="158"/>
      <c r="FW275" s="158"/>
      <c r="FX275" s="158"/>
      <c r="FY275" s="158"/>
      <c r="FZ275" s="158"/>
      <c r="GA275" s="158"/>
      <c r="GB275" s="158"/>
      <c r="GC275" s="158"/>
      <c r="GD275" s="158"/>
      <c r="GE275" s="158"/>
      <c r="GF275" s="158"/>
      <c r="GG275" s="158"/>
      <c r="GH275" s="158"/>
      <c r="GI275" s="158"/>
      <c r="GJ275" s="158"/>
      <c r="GK275" s="158"/>
      <c r="GL275" s="158"/>
      <c r="GM275" s="158"/>
      <c r="GN275" s="158"/>
      <c r="GO275" s="158"/>
      <c r="GP275" s="158"/>
      <c r="GQ275" s="158"/>
      <c r="GR275" s="158"/>
      <c r="GS275" s="158"/>
      <c r="GT275" s="158"/>
      <c r="GU275" s="158"/>
      <c r="GV275" s="158"/>
      <c r="GW275" s="158"/>
      <c r="GX275" s="158"/>
      <c r="GY275" s="158"/>
      <c r="GZ275" s="158"/>
      <c r="HA275" s="158"/>
      <c r="HB275" s="158"/>
      <c r="HC275" s="158"/>
      <c r="HD275" s="158"/>
      <c r="HE275" s="158"/>
      <c r="HF275" s="158"/>
      <c r="HG275" s="158"/>
      <c r="HH275" s="158"/>
      <c r="HI275" s="158"/>
      <c r="HJ275" s="158"/>
      <c r="HK275" s="158"/>
      <c r="HL275" s="158"/>
      <c r="HM275" s="158"/>
      <c r="HN275" s="158"/>
      <c r="HO275" s="158"/>
      <c r="HP275" s="158"/>
      <c r="HQ275" s="158"/>
      <c r="HR275" s="158"/>
      <c r="HS275" s="158"/>
      <c r="HT275" s="158"/>
      <c r="HU275" s="158"/>
      <c r="HV275" s="158"/>
      <c r="HW275" s="158"/>
      <c r="HX275" s="158"/>
      <c r="HY275" s="158"/>
      <c r="HZ275" s="158"/>
      <c r="IA275" s="158"/>
      <c r="IB275" s="158"/>
    </row>
    <row r="276" spans="22:236" x14ac:dyDescent="0.25">
      <c r="V276" s="109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58"/>
      <c r="CU276" s="158"/>
      <c r="CV276" s="158"/>
      <c r="CW276" s="158"/>
      <c r="CX276" s="158"/>
      <c r="CY276" s="158"/>
      <c r="CZ276" s="158"/>
      <c r="DA276" s="158"/>
      <c r="DB276" s="158"/>
      <c r="DC276" s="158"/>
      <c r="DD276" s="158"/>
      <c r="DE276" s="158"/>
      <c r="DF276" s="158"/>
      <c r="DG276" s="158"/>
      <c r="DH276" s="158"/>
      <c r="DI276" s="158"/>
      <c r="DJ276" s="158"/>
      <c r="DK276" s="158"/>
      <c r="DL276" s="158"/>
      <c r="DM276" s="158"/>
      <c r="DN276" s="158"/>
      <c r="DO276" s="158"/>
      <c r="DP276" s="158"/>
      <c r="DQ276" s="158"/>
      <c r="DR276" s="158"/>
      <c r="DS276" s="158"/>
      <c r="DT276" s="158"/>
      <c r="DU276" s="158"/>
      <c r="DV276" s="158"/>
      <c r="DW276" s="158"/>
      <c r="DX276" s="158"/>
      <c r="DY276" s="158"/>
      <c r="DZ276" s="158"/>
      <c r="EA276" s="158"/>
      <c r="EB276" s="158"/>
      <c r="EC276" s="158"/>
      <c r="ED276" s="158"/>
      <c r="EE276" s="158"/>
      <c r="EF276" s="158"/>
      <c r="EG276" s="158"/>
      <c r="EH276" s="158"/>
      <c r="EI276" s="158"/>
      <c r="EJ276" s="158"/>
      <c r="EK276" s="158"/>
      <c r="EL276" s="158"/>
      <c r="EM276" s="158"/>
      <c r="EN276" s="158"/>
      <c r="EO276" s="158"/>
      <c r="EP276" s="158"/>
      <c r="EQ276" s="158"/>
      <c r="ER276" s="158"/>
      <c r="ES276" s="158"/>
      <c r="ET276" s="158"/>
      <c r="EU276" s="158"/>
      <c r="EV276" s="158"/>
      <c r="EW276" s="158"/>
      <c r="EX276" s="158"/>
      <c r="EY276" s="158"/>
      <c r="EZ276" s="158"/>
      <c r="FA276" s="158"/>
      <c r="FB276" s="158"/>
      <c r="FC276" s="158"/>
      <c r="FD276" s="158"/>
      <c r="FE276" s="158"/>
      <c r="FF276" s="158"/>
      <c r="FG276" s="158"/>
      <c r="FH276" s="158"/>
      <c r="FI276" s="158"/>
      <c r="FJ276" s="158"/>
      <c r="FK276" s="158"/>
      <c r="FL276" s="158"/>
      <c r="FM276" s="158"/>
      <c r="FN276" s="158"/>
      <c r="FO276" s="158"/>
      <c r="FP276" s="158"/>
      <c r="FQ276" s="158"/>
      <c r="FR276" s="158"/>
      <c r="FS276" s="158"/>
      <c r="FT276" s="158"/>
      <c r="FU276" s="158"/>
      <c r="FV276" s="158"/>
      <c r="FW276" s="158"/>
      <c r="FX276" s="158"/>
      <c r="FY276" s="158"/>
      <c r="FZ276" s="158"/>
      <c r="GA276" s="158"/>
      <c r="GB276" s="158"/>
      <c r="GC276" s="158"/>
      <c r="GD276" s="158"/>
      <c r="GE276" s="158"/>
      <c r="GF276" s="158"/>
      <c r="GG276" s="158"/>
      <c r="GH276" s="158"/>
      <c r="GI276" s="158"/>
      <c r="GJ276" s="158"/>
      <c r="GK276" s="158"/>
      <c r="GL276" s="158"/>
      <c r="GM276" s="158"/>
      <c r="GN276" s="158"/>
      <c r="GO276" s="158"/>
      <c r="GP276" s="158"/>
      <c r="GQ276" s="158"/>
      <c r="GR276" s="158"/>
      <c r="GS276" s="158"/>
      <c r="GT276" s="158"/>
      <c r="GU276" s="158"/>
      <c r="GV276" s="158"/>
      <c r="GW276" s="158"/>
      <c r="GX276" s="158"/>
      <c r="GY276" s="158"/>
      <c r="GZ276" s="158"/>
      <c r="HA276" s="158"/>
      <c r="HB276" s="158"/>
      <c r="HC276" s="158"/>
      <c r="HD276" s="158"/>
      <c r="HE276" s="158"/>
      <c r="HF276" s="158"/>
      <c r="HG276" s="158"/>
      <c r="HH276" s="158"/>
      <c r="HI276" s="158"/>
      <c r="HJ276" s="158"/>
      <c r="HK276" s="158"/>
      <c r="HL276" s="158"/>
      <c r="HM276" s="158"/>
      <c r="HN276" s="158"/>
      <c r="HO276" s="158"/>
      <c r="HP276" s="158"/>
      <c r="HQ276" s="158"/>
      <c r="HR276" s="158"/>
      <c r="HS276" s="158"/>
      <c r="HT276" s="158"/>
      <c r="HU276" s="158"/>
      <c r="HV276" s="158"/>
      <c r="HW276" s="158"/>
      <c r="HX276" s="158"/>
      <c r="HY276" s="158"/>
      <c r="HZ276" s="158"/>
      <c r="IA276" s="158"/>
      <c r="IB276" s="158"/>
    </row>
    <row r="277" spans="22:236" x14ac:dyDescent="0.25">
      <c r="V277" s="109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58"/>
      <c r="CU277" s="158"/>
      <c r="CV277" s="158"/>
      <c r="CW277" s="158"/>
      <c r="CX277" s="158"/>
      <c r="CY277" s="158"/>
      <c r="CZ277" s="158"/>
      <c r="DA277" s="158"/>
      <c r="DB277" s="158"/>
      <c r="DC277" s="158"/>
      <c r="DD277" s="158"/>
      <c r="DE277" s="158"/>
      <c r="DF277" s="158"/>
      <c r="DG277" s="158"/>
      <c r="DH277" s="158"/>
      <c r="DI277" s="158"/>
      <c r="DJ277" s="158"/>
      <c r="DK277" s="158"/>
      <c r="DL277" s="158"/>
      <c r="DM277" s="158"/>
      <c r="DN277" s="158"/>
      <c r="DO277" s="158"/>
      <c r="DP277" s="158"/>
      <c r="DQ277" s="158"/>
      <c r="DR277" s="158"/>
      <c r="DS277" s="158"/>
      <c r="DT277" s="158"/>
      <c r="DU277" s="158"/>
      <c r="DV277" s="158"/>
      <c r="DW277" s="158"/>
      <c r="DX277" s="158"/>
      <c r="DY277" s="158"/>
      <c r="DZ277" s="158"/>
      <c r="EA277" s="158"/>
      <c r="EB277" s="158"/>
      <c r="EC277" s="158"/>
      <c r="ED277" s="158"/>
      <c r="EE277" s="158"/>
      <c r="EF277" s="158"/>
      <c r="EG277" s="158"/>
      <c r="EH277" s="158"/>
      <c r="EI277" s="158"/>
      <c r="EJ277" s="158"/>
      <c r="EK277" s="158"/>
      <c r="EL277" s="158"/>
      <c r="EM277" s="158"/>
      <c r="EN277" s="158"/>
      <c r="EO277" s="158"/>
      <c r="EP277" s="158"/>
      <c r="EQ277" s="158"/>
      <c r="ER277" s="158"/>
      <c r="ES277" s="158"/>
      <c r="ET277" s="158"/>
      <c r="EU277" s="158"/>
      <c r="EV277" s="158"/>
      <c r="EW277" s="158"/>
      <c r="EX277" s="158"/>
      <c r="EY277" s="158"/>
      <c r="EZ277" s="158"/>
      <c r="FA277" s="158"/>
      <c r="FB277" s="158"/>
      <c r="FC277" s="158"/>
      <c r="FD277" s="158"/>
      <c r="FE277" s="158"/>
      <c r="FF277" s="158"/>
      <c r="FG277" s="158"/>
      <c r="FH277" s="158"/>
      <c r="FI277" s="158"/>
      <c r="FJ277" s="158"/>
      <c r="FK277" s="158"/>
      <c r="FL277" s="158"/>
      <c r="FM277" s="158"/>
      <c r="FN277" s="158"/>
      <c r="FO277" s="158"/>
      <c r="FP277" s="158"/>
      <c r="FQ277" s="158"/>
      <c r="FR277" s="158"/>
      <c r="FS277" s="158"/>
      <c r="FT277" s="158"/>
      <c r="FU277" s="158"/>
      <c r="FV277" s="158"/>
      <c r="FW277" s="158"/>
      <c r="FX277" s="158"/>
      <c r="FY277" s="158"/>
      <c r="FZ277" s="158"/>
      <c r="GA277" s="158"/>
      <c r="GB277" s="158"/>
      <c r="GC277" s="158"/>
      <c r="GD277" s="158"/>
      <c r="GE277" s="158"/>
      <c r="GF277" s="158"/>
      <c r="GG277" s="158"/>
      <c r="GH277" s="158"/>
      <c r="GI277" s="158"/>
      <c r="GJ277" s="158"/>
      <c r="GK277" s="158"/>
      <c r="GL277" s="158"/>
      <c r="GM277" s="158"/>
      <c r="GN277" s="158"/>
      <c r="GO277" s="158"/>
      <c r="GP277" s="158"/>
      <c r="GQ277" s="158"/>
      <c r="GR277" s="158"/>
      <c r="GS277" s="158"/>
      <c r="GT277" s="158"/>
      <c r="GU277" s="158"/>
      <c r="GV277" s="158"/>
      <c r="GW277" s="158"/>
      <c r="GX277" s="158"/>
      <c r="GY277" s="158"/>
      <c r="GZ277" s="158"/>
      <c r="HA277" s="158"/>
      <c r="HB277" s="158"/>
      <c r="HC277" s="158"/>
      <c r="HD277" s="158"/>
      <c r="HE277" s="158"/>
      <c r="HF277" s="158"/>
      <c r="HG277" s="158"/>
      <c r="HH277" s="158"/>
      <c r="HI277" s="158"/>
      <c r="HJ277" s="158"/>
      <c r="HK277" s="158"/>
      <c r="HL277" s="158"/>
      <c r="HM277" s="158"/>
      <c r="HN277" s="158"/>
      <c r="HO277" s="158"/>
      <c r="HP277" s="158"/>
      <c r="HQ277" s="158"/>
      <c r="HR277" s="158"/>
      <c r="HS277" s="158"/>
      <c r="HT277" s="158"/>
      <c r="HU277" s="158"/>
      <c r="HV277" s="158"/>
      <c r="HW277" s="158"/>
      <c r="HX277" s="158"/>
      <c r="HY277" s="158"/>
      <c r="HZ277" s="158"/>
      <c r="IA277" s="158"/>
      <c r="IB277" s="158"/>
    </row>
    <row r="278" spans="22:236" x14ac:dyDescent="0.25">
      <c r="V278" s="109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58"/>
      <c r="CU278" s="158"/>
      <c r="CV278" s="158"/>
      <c r="CW278" s="158"/>
      <c r="CX278" s="158"/>
      <c r="CY278" s="158"/>
      <c r="CZ278" s="158"/>
      <c r="DA278" s="158"/>
      <c r="DB278" s="158"/>
      <c r="DC278" s="158"/>
      <c r="DD278" s="158"/>
      <c r="DE278" s="158"/>
      <c r="DF278" s="158"/>
      <c r="DG278" s="158"/>
      <c r="DH278" s="158"/>
      <c r="DI278" s="158"/>
      <c r="DJ278" s="158"/>
      <c r="DK278" s="158"/>
      <c r="DL278" s="158"/>
      <c r="DM278" s="158"/>
      <c r="DN278" s="158"/>
      <c r="DO278" s="158"/>
      <c r="DP278" s="158"/>
      <c r="DQ278" s="158"/>
      <c r="DR278" s="158"/>
      <c r="DS278" s="158"/>
      <c r="DT278" s="158"/>
      <c r="DU278" s="158"/>
      <c r="DV278" s="158"/>
      <c r="DW278" s="158"/>
      <c r="DX278" s="158"/>
      <c r="DY278" s="158"/>
      <c r="DZ278" s="158"/>
      <c r="EA278" s="158"/>
      <c r="EB278" s="158"/>
      <c r="EC278" s="158"/>
      <c r="ED278" s="158"/>
      <c r="EE278" s="158"/>
      <c r="EF278" s="158"/>
      <c r="EG278" s="158"/>
      <c r="EH278" s="158"/>
      <c r="EI278" s="158"/>
      <c r="EJ278" s="158"/>
      <c r="EK278" s="158"/>
      <c r="EL278" s="158"/>
      <c r="EM278" s="158"/>
      <c r="EN278" s="158"/>
      <c r="EO278" s="158"/>
      <c r="EP278" s="158"/>
      <c r="EQ278" s="158"/>
      <c r="ER278" s="158"/>
      <c r="ES278" s="158"/>
      <c r="ET278" s="158"/>
      <c r="EU278" s="158"/>
      <c r="EV278" s="158"/>
      <c r="EW278" s="158"/>
      <c r="EX278" s="158"/>
      <c r="EY278" s="158"/>
      <c r="EZ278" s="158"/>
      <c r="FA278" s="158"/>
      <c r="FB278" s="158"/>
      <c r="FC278" s="158"/>
      <c r="FD278" s="158"/>
      <c r="FE278" s="158"/>
      <c r="FF278" s="158"/>
      <c r="FG278" s="158"/>
      <c r="FH278" s="158"/>
      <c r="FI278" s="158"/>
      <c r="FJ278" s="158"/>
      <c r="FK278" s="158"/>
      <c r="FL278" s="158"/>
      <c r="FM278" s="158"/>
      <c r="FN278" s="158"/>
      <c r="FO278" s="158"/>
      <c r="FP278" s="158"/>
      <c r="FQ278" s="158"/>
      <c r="FR278" s="158"/>
      <c r="FS278" s="158"/>
      <c r="FT278" s="158"/>
      <c r="FU278" s="158"/>
      <c r="FV278" s="158"/>
      <c r="FW278" s="158"/>
      <c r="FX278" s="158"/>
      <c r="FY278" s="158"/>
      <c r="FZ278" s="158"/>
      <c r="GA278" s="158"/>
      <c r="GB278" s="158"/>
      <c r="GC278" s="158"/>
      <c r="GD278" s="158"/>
      <c r="GE278" s="158"/>
      <c r="GF278" s="158"/>
      <c r="GG278" s="158"/>
      <c r="GH278" s="158"/>
      <c r="GI278" s="158"/>
      <c r="GJ278" s="158"/>
      <c r="GK278" s="158"/>
      <c r="GL278" s="158"/>
      <c r="GM278" s="158"/>
      <c r="GN278" s="158"/>
      <c r="GO278" s="158"/>
      <c r="GP278" s="158"/>
      <c r="GQ278" s="158"/>
      <c r="GR278" s="158"/>
      <c r="GS278" s="158"/>
      <c r="GT278" s="158"/>
      <c r="GU278" s="158"/>
      <c r="GV278" s="158"/>
      <c r="GW278" s="158"/>
      <c r="GX278" s="158"/>
      <c r="GY278" s="158"/>
      <c r="GZ278" s="158"/>
      <c r="HA278" s="158"/>
      <c r="HB278" s="158"/>
      <c r="HC278" s="158"/>
      <c r="HD278" s="158"/>
      <c r="HE278" s="158"/>
      <c r="HF278" s="158"/>
      <c r="HG278" s="158"/>
      <c r="HH278" s="158"/>
      <c r="HI278" s="158"/>
      <c r="HJ278" s="158"/>
      <c r="HK278" s="158"/>
      <c r="HL278" s="158"/>
      <c r="HM278" s="158"/>
      <c r="HN278" s="158"/>
      <c r="HO278" s="158"/>
      <c r="HP278" s="158"/>
      <c r="HQ278" s="158"/>
      <c r="HR278" s="158"/>
      <c r="HS278" s="158"/>
      <c r="HT278" s="158"/>
      <c r="HU278" s="158"/>
      <c r="HV278" s="158"/>
      <c r="HW278" s="158"/>
      <c r="HX278" s="158"/>
      <c r="HY278" s="158"/>
      <c r="HZ278" s="158"/>
      <c r="IA278" s="158"/>
      <c r="IB278" s="158"/>
    </row>
    <row r="279" spans="22:236" x14ac:dyDescent="0.25">
      <c r="V279" s="109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58"/>
      <c r="CU279" s="158"/>
      <c r="CV279" s="158"/>
      <c r="CW279" s="158"/>
      <c r="CX279" s="158"/>
      <c r="CY279" s="158"/>
      <c r="CZ279" s="158"/>
      <c r="DA279" s="158"/>
      <c r="DB279" s="158"/>
      <c r="DC279" s="158"/>
      <c r="DD279" s="158"/>
      <c r="DE279" s="158"/>
      <c r="DF279" s="158"/>
      <c r="DG279" s="158"/>
      <c r="DH279" s="158"/>
      <c r="DI279" s="158"/>
      <c r="DJ279" s="158"/>
      <c r="DK279" s="158"/>
      <c r="DL279" s="158"/>
      <c r="DM279" s="158"/>
      <c r="DN279" s="158"/>
      <c r="DO279" s="158"/>
      <c r="DP279" s="158"/>
      <c r="DQ279" s="158"/>
      <c r="DR279" s="158"/>
      <c r="DS279" s="158"/>
      <c r="DT279" s="158"/>
      <c r="DU279" s="158"/>
      <c r="DV279" s="158"/>
      <c r="DW279" s="158"/>
      <c r="DX279" s="158"/>
      <c r="DY279" s="158"/>
      <c r="DZ279" s="158"/>
      <c r="EA279" s="158"/>
      <c r="EB279" s="158"/>
      <c r="EC279" s="158"/>
      <c r="ED279" s="158"/>
      <c r="EE279" s="158"/>
      <c r="EF279" s="158"/>
      <c r="EG279" s="158"/>
      <c r="EH279" s="158"/>
      <c r="EI279" s="158"/>
      <c r="EJ279" s="158"/>
      <c r="EK279" s="158"/>
      <c r="EL279" s="158"/>
      <c r="EM279" s="158"/>
      <c r="EN279" s="158"/>
      <c r="EO279" s="158"/>
      <c r="EP279" s="158"/>
      <c r="EQ279" s="158"/>
      <c r="ER279" s="158"/>
      <c r="ES279" s="158"/>
      <c r="ET279" s="158"/>
      <c r="EU279" s="158"/>
      <c r="EV279" s="158"/>
      <c r="EW279" s="158"/>
      <c r="EX279" s="158"/>
      <c r="EY279" s="158"/>
      <c r="EZ279" s="158"/>
      <c r="FA279" s="158"/>
      <c r="FB279" s="158"/>
      <c r="FC279" s="158"/>
      <c r="FD279" s="158"/>
      <c r="FE279" s="158"/>
      <c r="FF279" s="158"/>
      <c r="FG279" s="158"/>
      <c r="FH279" s="158"/>
      <c r="FI279" s="158"/>
      <c r="FJ279" s="158"/>
      <c r="FK279" s="158"/>
      <c r="FL279" s="158"/>
      <c r="FM279" s="158"/>
      <c r="FN279" s="158"/>
      <c r="FO279" s="158"/>
      <c r="FP279" s="158"/>
      <c r="FQ279" s="158"/>
      <c r="FR279" s="158"/>
      <c r="FS279" s="158"/>
      <c r="FT279" s="158"/>
      <c r="FU279" s="158"/>
      <c r="FV279" s="158"/>
      <c r="FW279" s="158"/>
      <c r="FX279" s="158"/>
      <c r="FY279" s="158"/>
      <c r="FZ279" s="158"/>
      <c r="GA279" s="158"/>
      <c r="GB279" s="158"/>
      <c r="GC279" s="158"/>
      <c r="GD279" s="158"/>
      <c r="GE279" s="158"/>
      <c r="GF279" s="158"/>
      <c r="GG279" s="158"/>
      <c r="GH279" s="158"/>
      <c r="GI279" s="158"/>
      <c r="GJ279" s="158"/>
      <c r="GK279" s="158"/>
      <c r="GL279" s="158"/>
      <c r="GM279" s="158"/>
      <c r="GN279" s="158"/>
      <c r="GO279" s="158"/>
      <c r="GP279" s="158"/>
      <c r="GQ279" s="158"/>
      <c r="GR279" s="158"/>
      <c r="GS279" s="158"/>
      <c r="GT279" s="158"/>
      <c r="GU279" s="158"/>
      <c r="GV279" s="158"/>
      <c r="GW279" s="158"/>
      <c r="GX279" s="158"/>
      <c r="GY279" s="158"/>
      <c r="GZ279" s="158"/>
      <c r="HA279" s="158"/>
      <c r="HB279" s="158"/>
      <c r="HC279" s="158"/>
      <c r="HD279" s="158"/>
      <c r="HE279" s="158"/>
      <c r="HF279" s="158"/>
      <c r="HG279" s="158"/>
      <c r="HH279" s="158"/>
      <c r="HI279" s="158"/>
      <c r="HJ279" s="158"/>
      <c r="HK279" s="158"/>
      <c r="HL279" s="158"/>
      <c r="HM279" s="158"/>
      <c r="HN279" s="158"/>
      <c r="HO279" s="158"/>
      <c r="HP279" s="158"/>
      <c r="HQ279" s="158"/>
      <c r="HR279" s="158"/>
      <c r="HS279" s="158"/>
      <c r="HT279" s="158"/>
      <c r="HU279" s="158"/>
      <c r="HV279" s="158"/>
      <c r="HW279" s="158"/>
      <c r="HX279" s="158"/>
      <c r="HY279" s="158"/>
      <c r="HZ279" s="158"/>
      <c r="IA279" s="158"/>
      <c r="IB279" s="158"/>
    </row>
    <row r="280" spans="22:236" x14ac:dyDescent="0.25">
      <c r="V280" s="109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58"/>
      <c r="CU280" s="158"/>
      <c r="CV280" s="158"/>
      <c r="CW280" s="158"/>
      <c r="CX280" s="158"/>
      <c r="CY280" s="158"/>
      <c r="CZ280" s="158"/>
      <c r="DA280" s="158"/>
      <c r="DB280" s="158"/>
      <c r="DC280" s="158"/>
      <c r="DD280" s="158"/>
      <c r="DE280" s="158"/>
      <c r="DF280" s="158"/>
      <c r="DG280" s="158"/>
      <c r="DH280" s="158"/>
      <c r="DI280" s="158"/>
      <c r="DJ280" s="158"/>
      <c r="DK280" s="158"/>
      <c r="DL280" s="158"/>
      <c r="DM280" s="158"/>
      <c r="DN280" s="158"/>
      <c r="DO280" s="158"/>
      <c r="DP280" s="158"/>
      <c r="DQ280" s="158"/>
      <c r="DR280" s="158"/>
      <c r="DS280" s="158"/>
      <c r="DT280" s="158"/>
      <c r="DU280" s="158"/>
      <c r="DV280" s="158"/>
      <c r="DW280" s="158"/>
      <c r="DX280" s="158"/>
      <c r="DY280" s="158"/>
      <c r="DZ280" s="158"/>
      <c r="EA280" s="158"/>
      <c r="EB280" s="158"/>
      <c r="EC280" s="158"/>
      <c r="ED280" s="158"/>
      <c r="EE280" s="158"/>
      <c r="EF280" s="158"/>
      <c r="EG280" s="158"/>
      <c r="EH280" s="158"/>
      <c r="EI280" s="158"/>
      <c r="EJ280" s="158"/>
      <c r="EK280" s="158"/>
      <c r="EL280" s="158"/>
      <c r="EM280" s="158"/>
      <c r="EN280" s="158"/>
      <c r="EO280" s="158"/>
      <c r="EP280" s="158"/>
      <c r="EQ280" s="158"/>
      <c r="ER280" s="158"/>
      <c r="ES280" s="158"/>
      <c r="ET280" s="158"/>
      <c r="EU280" s="158"/>
      <c r="EV280" s="158"/>
      <c r="EW280" s="158"/>
      <c r="EX280" s="158"/>
      <c r="EY280" s="158"/>
      <c r="EZ280" s="158"/>
      <c r="FA280" s="158"/>
      <c r="FB280" s="158"/>
      <c r="FC280" s="158"/>
      <c r="FD280" s="158"/>
      <c r="FE280" s="158"/>
      <c r="FF280" s="158"/>
      <c r="FG280" s="158"/>
      <c r="FH280" s="158"/>
      <c r="FI280" s="158"/>
      <c r="FJ280" s="158"/>
      <c r="FK280" s="158"/>
      <c r="FL280" s="158"/>
      <c r="FM280" s="158"/>
      <c r="FN280" s="158"/>
      <c r="FO280" s="158"/>
      <c r="FP280" s="158"/>
      <c r="FQ280" s="158"/>
      <c r="FR280" s="158"/>
      <c r="FS280" s="158"/>
      <c r="FT280" s="158"/>
      <c r="FU280" s="158"/>
      <c r="FV280" s="158"/>
      <c r="FW280" s="158"/>
      <c r="FX280" s="158"/>
      <c r="FY280" s="158"/>
      <c r="FZ280" s="158"/>
      <c r="GA280" s="158"/>
      <c r="GB280" s="158"/>
      <c r="GC280" s="158"/>
      <c r="GD280" s="158"/>
      <c r="GE280" s="158"/>
      <c r="GF280" s="158"/>
      <c r="GG280" s="158"/>
      <c r="GH280" s="158"/>
      <c r="GI280" s="158"/>
      <c r="GJ280" s="158"/>
      <c r="GK280" s="158"/>
      <c r="GL280" s="158"/>
      <c r="GM280" s="158"/>
      <c r="GN280" s="158"/>
      <c r="GO280" s="158"/>
      <c r="GP280" s="158"/>
      <c r="GQ280" s="158"/>
      <c r="GR280" s="158"/>
      <c r="GS280" s="158"/>
      <c r="GT280" s="158"/>
      <c r="GU280" s="158"/>
      <c r="GV280" s="158"/>
      <c r="GW280" s="158"/>
      <c r="GX280" s="158"/>
      <c r="GY280" s="158"/>
      <c r="GZ280" s="158"/>
      <c r="HA280" s="158"/>
      <c r="HB280" s="158"/>
      <c r="HC280" s="158"/>
      <c r="HD280" s="158"/>
      <c r="HE280" s="158"/>
      <c r="HF280" s="158"/>
      <c r="HG280" s="158"/>
      <c r="HH280" s="158"/>
      <c r="HI280" s="158"/>
      <c r="HJ280" s="158"/>
      <c r="HK280" s="158"/>
      <c r="HL280" s="158"/>
      <c r="HM280" s="158"/>
      <c r="HN280" s="158"/>
      <c r="HO280" s="158"/>
      <c r="HP280" s="158"/>
      <c r="HQ280" s="158"/>
      <c r="HR280" s="158"/>
      <c r="HS280" s="158"/>
      <c r="HT280" s="158"/>
      <c r="HU280" s="158"/>
      <c r="HV280" s="158"/>
      <c r="HW280" s="158"/>
      <c r="HX280" s="158"/>
      <c r="HY280" s="158"/>
      <c r="HZ280" s="158"/>
      <c r="IA280" s="158"/>
      <c r="IB280" s="158"/>
    </row>
    <row r="281" spans="22:236" x14ac:dyDescent="0.25">
      <c r="V281" s="109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58"/>
      <c r="CU281" s="158"/>
      <c r="CV281" s="158"/>
      <c r="CW281" s="158"/>
      <c r="CX281" s="158"/>
      <c r="CY281" s="158"/>
      <c r="CZ281" s="158"/>
      <c r="DA281" s="158"/>
      <c r="DB281" s="158"/>
      <c r="DC281" s="158"/>
      <c r="DD281" s="158"/>
      <c r="DE281" s="158"/>
      <c r="DF281" s="158"/>
      <c r="DG281" s="158"/>
      <c r="DH281" s="158"/>
      <c r="DI281" s="158"/>
      <c r="DJ281" s="158"/>
      <c r="DK281" s="158"/>
      <c r="DL281" s="158"/>
      <c r="DM281" s="158"/>
      <c r="DN281" s="158"/>
      <c r="DO281" s="158"/>
      <c r="DP281" s="158"/>
      <c r="DQ281" s="158"/>
      <c r="DR281" s="158"/>
      <c r="DS281" s="158"/>
      <c r="DT281" s="158"/>
      <c r="DU281" s="158"/>
      <c r="DV281" s="158"/>
      <c r="DW281" s="158"/>
      <c r="DX281" s="158"/>
      <c r="DY281" s="158"/>
      <c r="DZ281" s="158"/>
      <c r="EA281" s="158"/>
      <c r="EB281" s="158"/>
      <c r="EC281" s="158"/>
      <c r="ED281" s="158"/>
      <c r="EE281" s="158"/>
      <c r="EF281" s="158"/>
      <c r="EG281" s="158"/>
      <c r="EH281" s="158"/>
      <c r="EI281" s="158"/>
      <c r="EJ281" s="158"/>
      <c r="EK281" s="158"/>
      <c r="EL281" s="158"/>
      <c r="EM281" s="158"/>
      <c r="EN281" s="158"/>
      <c r="EO281" s="158"/>
      <c r="EP281" s="158"/>
      <c r="EQ281" s="158"/>
      <c r="ER281" s="158"/>
      <c r="ES281" s="158"/>
      <c r="ET281" s="158"/>
      <c r="EU281" s="158"/>
      <c r="EV281" s="158"/>
      <c r="EW281" s="158"/>
      <c r="EX281" s="158"/>
      <c r="EY281" s="158"/>
      <c r="EZ281" s="158"/>
      <c r="FA281" s="158"/>
      <c r="FB281" s="158"/>
      <c r="FC281" s="158"/>
      <c r="FD281" s="158"/>
      <c r="FE281" s="158"/>
      <c r="FF281" s="158"/>
      <c r="FG281" s="158"/>
      <c r="FH281" s="158"/>
      <c r="FI281" s="158"/>
      <c r="FJ281" s="158"/>
      <c r="FK281" s="158"/>
      <c r="FL281" s="158"/>
      <c r="FM281" s="158"/>
      <c r="FN281" s="158"/>
      <c r="FO281" s="158"/>
      <c r="FP281" s="158"/>
      <c r="FQ281" s="158"/>
      <c r="FR281" s="158"/>
      <c r="FS281" s="158"/>
      <c r="FT281" s="158"/>
      <c r="FU281" s="158"/>
      <c r="FV281" s="158"/>
      <c r="FW281" s="158"/>
      <c r="FX281" s="158"/>
      <c r="FY281" s="158"/>
      <c r="FZ281" s="158"/>
      <c r="GA281" s="158"/>
      <c r="GB281" s="158"/>
      <c r="GC281" s="158"/>
      <c r="GD281" s="158"/>
      <c r="GE281" s="158"/>
      <c r="GF281" s="158"/>
      <c r="GG281" s="158"/>
      <c r="GH281" s="158"/>
      <c r="GI281" s="158"/>
      <c r="GJ281" s="158"/>
      <c r="GK281" s="158"/>
      <c r="GL281" s="158"/>
      <c r="GM281" s="158"/>
      <c r="GN281" s="158"/>
      <c r="GO281" s="158"/>
      <c r="GP281" s="158"/>
      <c r="GQ281" s="158"/>
      <c r="GR281" s="158"/>
      <c r="GS281" s="158"/>
      <c r="GT281" s="158"/>
      <c r="GU281" s="158"/>
      <c r="GV281" s="158"/>
      <c r="GW281" s="158"/>
      <c r="GX281" s="158"/>
      <c r="GY281" s="158"/>
      <c r="GZ281" s="158"/>
      <c r="HA281" s="158"/>
      <c r="HB281" s="158"/>
      <c r="HC281" s="158"/>
      <c r="HD281" s="158"/>
      <c r="HE281" s="158"/>
      <c r="HF281" s="158"/>
      <c r="HG281" s="158"/>
      <c r="HH281" s="158"/>
      <c r="HI281" s="158"/>
      <c r="HJ281" s="158"/>
      <c r="HK281" s="158"/>
      <c r="HL281" s="158"/>
      <c r="HM281" s="158"/>
      <c r="HN281" s="158"/>
      <c r="HO281" s="158"/>
      <c r="HP281" s="158"/>
      <c r="HQ281" s="158"/>
      <c r="HR281" s="158"/>
      <c r="HS281" s="158"/>
      <c r="HT281" s="158"/>
      <c r="HU281" s="158"/>
      <c r="HV281" s="158"/>
      <c r="HW281" s="158"/>
      <c r="HX281" s="158"/>
      <c r="HY281" s="158"/>
      <c r="HZ281" s="158"/>
      <c r="IA281" s="158"/>
      <c r="IB281" s="158"/>
    </row>
    <row r="282" spans="22:236" x14ac:dyDescent="0.25">
      <c r="V282" s="109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58"/>
      <c r="CU282" s="158"/>
      <c r="CV282" s="158"/>
      <c r="CW282" s="158"/>
      <c r="CX282" s="158"/>
      <c r="CY282" s="158"/>
      <c r="CZ282" s="158"/>
      <c r="DA282" s="158"/>
      <c r="DB282" s="158"/>
      <c r="DC282" s="158"/>
      <c r="DD282" s="158"/>
      <c r="DE282" s="158"/>
      <c r="DF282" s="158"/>
      <c r="DG282" s="158"/>
      <c r="DH282" s="158"/>
      <c r="DI282" s="158"/>
      <c r="DJ282" s="158"/>
      <c r="DK282" s="158"/>
      <c r="DL282" s="158"/>
      <c r="DM282" s="158"/>
      <c r="DN282" s="158"/>
      <c r="DO282" s="158"/>
      <c r="DP282" s="158"/>
      <c r="DQ282" s="158"/>
      <c r="DR282" s="158"/>
      <c r="DS282" s="158"/>
      <c r="DT282" s="158"/>
      <c r="DU282" s="158"/>
      <c r="DV282" s="158"/>
      <c r="DW282" s="158"/>
      <c r="DX282" s="158"/>
      <c r="DY282" s="158"/>
      <c r="DZ282" s="158"/>
      <c r="EA282" s="158"/>
      <c r="EB282" s="158"/>
      <c r="EC282" s="158"/>
      <c r="ED282" s="158"/>
      <c r="EE282" s="158"/>
      <c r="EF282" s="158"/>
      <c r="EG282" s="158"/>
      <c r="EH282" s="158"/>
      <c r="EI282" s="158"/>
      <c r="EJ282" s="158"/>
      <c r="EK282" s="158"/>
      <c r="EL282" s="158"/>
      <c r="EM282" s="158"/>
      <c r="EN282" s="158"/>
      <c r="EO282" s="158"/>
      <c r="EP282" s="158"/>
      <c r="EQ282" s="158"/>
      <c r="ER282" s="158"/>
      <c r="ES282" s="158"/>
      <c r="ET282" s="158"/>
      <c r="EU282" s="158"/>
      <c r="EV282" s="158"/>
      <c r="EW282" s="158"/>
      <c r="EX282" s="158"/>
      <c r="EY282" s="158"/>
      <c r="EZ282" s="158"/>
      <c r="FA282" s="158"/>
      <c r="FB282" s="158"/>
      <c r="FC282" s="158"/>
      <c r="FD282" s="158"/>
      <c r="FE282" s="158"/>
      <c r="FF282" s="158"/>
      <c r="FG282" s="158"/>
      <c r="FH282" s="158"/>
      <c r="FI282" s="158"/>
      <c r="FJ282" s="158"/>
      <c r="FK282" s="158"/>
      <c r="FL282" s="158"/>
      <c r="FM282" s="158"/>
      <c r="FN282" s="158"/>
      <c r="FO282" s="158"/>
      <c r="FP282" s="158"/>
      <c r="FQ282" s="158"/>
      <c r="FR282" s="158"/>
      <c r="FS282" s="158"/>
      <c r="FT282" s="158"/>
      <c r="FU282" s="158"/>
      <c r="FV282" s="158"/>
      <c r="FW282" s="158"/>
      <c r="FX282" s="158"/>
      <c r="FY282" s="158"/>
      <c r="FZ282" s="158"/>
      <c r="GA282" s="158"/>
      <c r="GB282" s="158"/>
      <c r="GC282" s="158"/>
      <c r="GD282" s="158"/>
      <c r="GE282" s="158"/>
      <c r="GF282" s="158"/>
      <c r="GG282" s="158"/>
      <c r="GH282" s="158"/>
      <c r="GI282" s="158"/>
      <c r="GJ282" s="158"/>
      <c r="GK282" s="158"/>
      <c r="GL282" s="158"/>
      <c r="GM282" s="158"/>
      <c r="GN282" s="158"/>
      <c r="GO282" s="158"/>
      <c r="GP282" s="158"/>
      <c r="GQ282" s="158"/>
      <c r="GR282" s="158"/>
      <c r="GS282" s="158"/>
      <c r="GT282" s="158"/>
      <c r="GU282" s="158"/>
      <c r="GV282" s="158"/>
      <c r="GW282" s="158"/>
      <c r="GX282" s="158"/>
      <c r="GY282" s="158"/>
      <c r="GZ282" s="158"/>
      <c r="HA282" s="158"/>
      <c r="HB282" s="158"/>
      <c r="HC282" s="158"/>
      <c r="HD282" s="158"/>
      <c r="HE282" s="158"/>
      <c r="HF282" s="158"/>
      <c r="HG282" s="158"/>
      <c r="HH282" s="158"/>
      <c r="HI282" s="158"/>
      <c r="HJ282" s="158"/>
      <c r="HK282" s="158"/>
      <c r="HL282" s="158"/>
      <c r="HM282" s="158"/>
      <c r="HN282" s="158"/>
      <c r="HO282" s="158"/>
      <c r="HP282" s="158"/>
      <c r="HQ282" s="158"/>
      <c r="HR282" s="158"/>
      <c r="HS282" s="158"/>
      <c r="HT282" s="158"/>
      <c r="HU282" s="158"/>
      <c r="HV282" s="158"/>
      <c r="HW282" s="158"/>
      <c r="HX282" s="158"/>
      <c r="HY282" s="158"/>
      <c r="HZ282" s="158"/>
      <c r="IA282" s="158"/>
      <c r="IB282" s="158"/>
    </row>
    <row r="283" spans="22:236" x14ac:dyDescent="0.25">
      <c r="V283" s="109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58"/>
      <c r="CU283" s="158"/>
      <c r="CV283" s="158"/>
      <c r="CW283" s="158"/>
      <c r="CX283" s="158"/>
      <c r="CY283" s="158"/>
      <c r="CZ283" s="158"/>
      <c r="DA283" s="158"/>
      <c r="DB283" s="158"/>
      <c r="DC283" s="158"/>
      <c r="DD283" s="158"/>
      <c r="DE283" s="158"/>
      <c r="DF283" s="158"/>
      <c r="DG283" s="158"/>
      <c r="DH283" s="158"/>
      <c r="DI283" s="158"/>
      <c r="DJ283" s="158"/>
      <c r="DK283" s="158"/>
      <c r="DL283" s="158"/>
      <c r="DM283" s="158"/>
      <c r="DN283" s="158"/>
      <c r="DO283" s="158"/>
      <c r="DP283" s="158"/>
      <c r="DQ283" s="158"/>
      <c r="DR283" s="158"/>
      <c r="DS283" s="158"/>
      <c r="DT283" s="158"/>
      <c r="DU283" s="158"/>
      <c r="DV283" s="158"/>
      <c r="DW283" s="158"/>
      <c r="DX283" s="158"/>
      <c r="DY283" s="158"/>
      <c r="DZ283" s="158"/>
      <c r="EA283" s="158"/>
      <c r="EB283" s="158"/>
      <c r="EC283" s="158"/>
      <c r="ED283" s="158"/>
      <c r="EE283" s="158"/>
      <c r="EF283" s="158"/>
      <c r="EG283" s="158"/>
      <c r="EH283" s="158"/>
      <c r="EI283" s="158"/>
      <c r="EJ283" s="158"/>
      <c r="EK283" s="158"/>
      <c r="EL283" s="158"/>
      <c r="EM283" s="158"/>
      <c r="EN283" s="158"/>
      <c r="EO283" s="158"/>
      <c r="EP283" s="158"/>
      <c r="EQ283" s="158"/>
      <c r="ER283" s="158"/>
      <c r="ES283" s="158"/>
      <c r="ET283" s="158"/>
      <c r="EU283" s="158"/>
      <c r="EV283" s="158"/>
      <c r="EW283" s="158"/>
      <c r="EX283" s="158"/>
      <c r="EY283" s="158"/>
      <c r="EZ283" s="158"/>
      <c r="FA283" s="158"/>
      <c r="FB283" s="158"/>
      <c r="FC283" s="158"/>
      <c r="FD283" s="158"/>
      <c r="FE283" s="158"/>
      <c r="FF283" s="158"/>
      <c r="FG283" s="158"/>
      <c r="FH283" s="158"/>
      <c r="FI283" s="158"/>
      <c r="FJ283" s="158"/>
      <c r="FK283" s="158"/>
      <c r="FL283" s="158"/>
      <c r="FM283" s="158"/>
      <c r="FN283" s="158"/>
      <c r="FO283" s="158"/>
      <c r="FP283" s="158"/>
      <c r="FQ283" s="158"/>
      <c r="FR283" s="158"/>
      <c r="FS283" s="158"/>
      <c r="FT283" s="158"/>
      <c r="FU283" s="158"/>
      <c r="FV283" s="158"/>
      <c r="FW283" s="158"/>
      <c r="FX283" s="158"/>
      <c r="FY283" s="158"/>
      <c r="FZ283" s="158"/>
      <c r="GA283" s="158"/>
      <c r="GB283" s="158"/>
      <c r="GC283" s="158"/>
      <c r="GD283" s="158"/>
      <c r="GE283" s="158"/>
      <c r="GF283" s="158"/>
      <c r="GG283" s="158"/>
      <c r="GH283" s="158"/>
      <c r="GI283" s="158"/>
      <c r="GJ283" s="158"/>
      <c r="GK283" s="158"/>
      <c r="GL283" s="158"/>
      <c r="GM283" s="158"/>
      <c r="GN283" s="158"/>
      <c r="GO283" s="158"/>
      <c r="GP283" s="158"/>
      <c r="GQ283" s="158"/>
      <c r="GR283" s="158"/>
      <c r="GS283" s="158"/>
      <c r="GT283" s="158"/>
      <c r="GU283" s="158"/>
      <c r="GV283" s="158"/>
      <c r="GW283" s="158"/>
      <c r="GX283" s="158"/>
      <c r="GY283" s="158"/>
      <c r="GZ283" s="158"/>
      <c r="HA283" s="158"/>
      <c r="HB283" s="158"/>
      <c r="HC283" s="158"/>
      <c r="HD283" s="158"/>
      <c r="HE283" s="158"/>
      <c r="HF283" s="158"/>
      <c r="HG283" s="158"/>
      <c r="HH283" s="158"/>
      <c r="HI283" s="158"/>
      <c r="HJ283" s="158"/>
      <c r="HK283" s="158"/>
      <c r="HL283" s="158"/>
      <c r="HM283" s="158"/>
      <c r="HN283" s="158"/>
      <c r="HO283" s="158"/>
      <c r="HP283" s="158"/>
      <c r="HQ283" s="158"/>
      <c r="HR283" s="158"/>
      <c r="HS283" s="158"/>
      <c r="HT283" s="158"/>
      <c r="HU283" s="158"/>
      <c r="HV283" s="158"/>
      <c r="HW283" s="158"/>
      <c r="HX283" s="158"/>
      <c r="HY283" s="158"/>
      <c r="HZ283" s="158"/>
      <c r="IA283" s="158"/>
      <c r="IB283" s="158"/>
    </row>
    <row r="284" spans="22:236" x14ac:dyDescent="0.25">
      <c r="V284" s="109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58"/>
      <c r="CU284" s="158"/>
      <c r="CV284" s="158"/>
      <c r="CW284" s="158"/>
      <c r="CX284" s="158"/>
      <c r="CY284" s="158"/>
      <c r="CZ284" s="158"/>
      <c r="DA284" s="158"/>
      <c r="DB284" s="158"/>
      <c r="DC284" s="158"/>
      <c r="DD284" s="158"/>
      <c r="DE284" s="158"/>
      <c r="DF284" s="158"/>
      <c r="DG284" s="158"/>
      <c r="DH284" s="158"/>
      <c r="DI284" s="158"/>
      <c r="DJ284" s="158"/>
      <c r="DK284" s="158"/>
      <c r="DL284" s="158"/>
      <c r="DM284" s="158"/>
      <c r="DN284" s="158"/>
      <c r="DO284" s="158"/>
      <c r="DP284" s="158"/>
      <c r="DQ284" s="158"/>
      <c r="DR284" s="158"/>
      <c r="DS284" s="158"/>
      <c r="DT284" s="158"/>
      <c r="DU284" s="158"/>
      <c r="DV284" s="158"/>
      <c r="DW284" s="158"/>
      <c r="DX284" s="158"/>
      <c r="DY284" s="158"/>
      <c r="DZ284" s="158"/>
      <c r="EA284" s="158"/>
      <c r="EB284" s="158"/>
      <c r="EC284" s="158"/>
      <c r="ED284" s="158"/>
      <c r="EE284" s="158"/>
      <c r="EF284" s="158"/>
      <c r="EG284" s="158"/>
      <c r="EH284" s="158"/>
      <c r="EI284" s="158"/>
      <c r="EJ284" s="158"/>
      <c r="EK284" s="158"/>
      <c r="EL284" s="158"/>
      <c r="EM284" s="158"/>
      <c r="EN284" s="158"/>
      <c r="EO284" s="158"/>
      <c r="EP284" s="158"/>
      <c r="EQ284" s="158"/>
      <c r="ER284" s="158"/>
      <c r="ES284" s="158"/>
      <c r="ET284" s="158"/>
      <c r="EU284" s="158"/>
      <c r="EV284" s="158"/>
      <c r="EW284" s="158"/>
      <c r="EX284" s="158"/>
      <c r="EY284" s="158"/>
      <c r="EZ284" s="158"/>
      <c r="FA284" s="158"/>
      <c r="FB284" s="158"/>
      <c r="FC284" s="158"/>
      <c r="FD284" s="158"/>
      <c r="FE284" s="158"/>
      <c r="FF284" s="158"/>
      <c r="FG284" s="158"/>
      <c r="FH284" s="158"/>
      <c r="FI284" s="158"/>
      <c r="FJ284" s="158"/>
      <c r="FK284" s="158"/>
      <c r="FL284" s="158"/>
      <c r="FM284" s="158"/>
      <c r="FN284" s="158"/>
      <c r="FO284" s="158"/>
      <c r="FP284" s="158"/>
      <c r="FQ284" s="158"/>
      <c r="FR284" s="158"/>
      <c r="FS284" s="158"/>
      <c r="FT284" s="158"/>
      <c r="FU284" s="158"/>
      <c r="FV284" s="158"/>
      <c r="FW284" s="158"/>
      <c r="FX284" s="158"/>
      <c r="FY284" s="158"/>
      <c r="FZ284" s="158"/>
      <c r="GA284" s="158"/>
      <c r="GB284" s="158"/>
      <c r="GC284" s="158"/>
      <c r="GD284" s="158"/>
      <c r="GE284" s="158"/>
      <c r="GF284" s="158"/>
      <c r="GG284" s="158"/>
      <c r="GH284" s="158"/>
      <c r="GI284" s="158"/>
      <c r="GJ284" s="158"/>
      <c r="GK284" s="158"/>
      <c r="GL284" s="158"/>
      <c r="GM284" s="158"/>
      <c r="GN284" s="158"/>
      <c r="GO284" s="158"/>
      <c r="GP284" s="158"/>
      <c r="GQ284" s="158"/>
      <c r="GR284" s="158"/>
      <c r="GS284" s="158"/>
      <c r="GT284" s="158"/>
      <c r="GU284" s="158"/>
      <c r="GV284" s="158"/>
      <c r="GW284" s="158"/>
      <c r="GX284" s="158"/>
      <c r="GY284" s="158"/>
      <c r="GZ284" s="158"/>
      <c r="HA284" s="158"/>
      <c r="HB284" s="158"/>
      <c r="HC284" s="158"/>
      <c r="HD284" s="158"/>
      <c r="HE284" s="158"/>
      <c r="HF284" s="158"/>
      <c r="HG284" s="158"/>
      <c r="HH284" s="158"/>
      <c r="HI284" s="158"/>
      <c r="HJ284" s="158"/>
      <c r="HK284" s="158"/>
      <c r="HL284" s="158"/>
      <c r="HM284" s="158"/>
      <c r="HN284" s="158"/>
      <c r="HO284" s="158"/>
      <c r="HP284" s="158"/>
      <c r="HQ284" s="158"/>
      <c r="HR284" s="158"/>
      <c r="HS284" s="158"/>
      <c r="HT284" s="158"/>
      <c r="HU284" s="158"/>
      <c r="HV284" s="158"/>
      <c r="HW284" s="158"/>
      <c r="HX284" s="158"/>
      <c r="HY284" s="158"/>
      <c r="HZ284" s="158"/>
      <c r="IA284" s="158"/>
      <c r="IB284" s="158"/>
    </row>
    <row r="285" spans="22:236" x14ac:dyDescent="0.25">
      <c r="V285" s="109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58"/>
      <c r="CU285" s="158"/>
      <c r="CV285" s="158"/>
      <c r="CW285" s="158"/>
      <c r="CX285" s="158"/>
      <c r="CY285" s="158"/>
      <c r="CZ285" s="158"/>
      <c r="DA285" s="158"/>
      <c r="DB285" s="158"/>
      <c r="DC285" s="158"/>
      <c r="DD285" s="158"/>
      <c r="DE285" s="158"/>
      <c r="DF285" s="158"/>
      <c r="DG285" s="158"/>
      <c r="DH285" s="158"/>
      <c r="DI285" s="158"/>
      <c r="DJ285" s="158"/>
      <c r="DK285" s="158"/>
      <c r="DL285" s="158"/>
      <c r="DM285" s="158"/>
      <c r="DN285" s="158"/>
      <c r="DO285" s="158"/>
      <c r="DP285" s="158"/>
      <c r="DQ285" s="158"/>
      <c r="DR285" s="158"/>
      <c r="DS285" s="158"/>
      <c r="DT285" s="158"/>
      <c r="DU285" s="158"/>
      <c r="DV285" s="158"/>
      <c r="DW285" s="158"/>
      <c r="DX285" s="158"/>
      <c r="DY285" s="158"/>
      <c r="DZ285" s="158"/>
      <c r="EA285" s="158"/>
      <c r="EB285" s="158"/>
      <c r="EC285" s="158"/>
      <c r="ED285" s="158"/>
      <c r="EE285" s="158"/>
      <c r="EF285" s="158"/>
      <c r="EG285" s="158"/>
      <c r="EH285" s="158"/>
      <c r="EI285" s="158"/>
      <c r="EJ285" s="158"/>
      <c r="EK285" s="158"/>
      <c r="EL285" s="158"/>
      <c r="EM285" s="158"/>
      <c r="EN285" s="158"/>
      <c r="EO285" s="158"/>
      <c r="EP285" s="158"/>
      <c r="EQ285" s="158"/>
      <c r="ER285" s="158"/>
      <c r="ES285" s="158"/>
      <c r="ET285" s="158"/>
      <c r="EU285" s="158"/>
      <c r="EV285" s="158"/>
      <c r="EW285" s="158"/>
      <c r="EX285" s="158"/>
      <c r="EY285" s="158"/>
      <c r="EZ285" s="158"/>
      <c r="FA285" s="158"/>
      <c r="FB285" s="158"/>
      <c r="FC285" s="158"/>
      <c r="FD285" s="158"/>
      <c r="FE285" s="158"/>
      <c r="FF285" s="158"/>
      <c r="FG285" s="158"/>
      <c r="FH285" s="158"/>
      <c r="FI285" s="158"/>
      <c r="FJ285" s="158"/>
      <c r="FK285" s="158"/>
      <c r="FL285" s="158"/>
      <c r="FM285" s="158"/>
      <c r="FN285" s="158"/>
      <c r="FO285" s="158"/>
      <c r="FP285" s="158"/>
      <c r="FQ285" s="158"/>
      <c r="FR285" s="158"/>
      <c r="FS285" s="158"/>
      <c r="FT285" s="158"/>
      <c r="FU285" s="158"/>
      <c r="FV285" s="158"/>
      <c r="FW285" s="158"/>
      <c r="FX285" s="158"/>
      <c r="FY285" s="158"/>
      <c r="FZ285" s="158"/>
      <c r="GA285" s="158"/>
      <c r="GB285" s="158"/>
      <c r="GC285" s="158"/>
      <c r="GD285" s="158"/>
      <c r="GE285" s="158"/>
      <c r="GF285" s="158"/>
      <c r="GG285" s="158"/>
      <c r="GH285" s="158"/>
      <c r="GI285" s="158"/>
      <c r="GJ285" s="158"/>
      <c r="GK285" s="158"/>
      <c r="GL285" s="158"/>
      <c r="GM285" s="158"/>
      <c r="GN285" s="158"/>
      <c r="GO285" s="158"/>
      <c r="GP285" s="158"/>
      <c r="GQ285" s="158"/>
      <c r="GR285" s="158"/>
      <c r="GS285" s="158"/>
      <c r="GT285" s="158"/>
      <c r="GU285" s="158"/>
      <c r="GV285" s="158"/>
      <c r="GW285" s="158"/>
      <c r="GX285" s="158"/>
      <c r="GY285" s="158"/>
      <c r="GZ285" s="158"/>
      <c r="HA285" s="158"/>
      <c r="HB285" s="158"/>
      <c r="HC285" s="158"/>
      <c r="HD285" s="158"/>
      <c r="HE285" s="158"/>
      <c r="HF285" s="158"/>
      <c r="HG285" s="158"/>
      <c r="HH285" s="158"/>
      <c r="HI285" s="158"/>
      <c r="HJ285" s="158"/>
      <c r="HK285" s="158"/>
      <c r="HL285" s="158"/>
      <c r="HM285" s="158"/>
      <c r="HN285" s="158"/>
      <c r="HO285" s="158"/>
      <c r="HP285" s="158"/>
      <c r="HQ285" s="158"/>
      <c r="HR285" s="158"/>
      <c r="HS285" s="158"/>
      <c r="HT285" s="158"/>
      <c r="HU285" s="158"/>
      <c r="HV285" s="158"/>
      <c r="HW285" s="158"/>
      <c r="HX285" s="158"/>
      <c r="HY285" s="158"/>
      <c r="HZ285" s="158"/>
      <c r="IA285" s="158"/>
      <c r="IB285" s="158"/>
    </row>
    <row r="286" spans="22:236" x14ac:dyDescent="0.25">
      <c r="V286" s="109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58"/>
      <c r="CU286" s="158"/>
      <c r="CV286" s="158"/>
      <c r="CW286" s="158"/>
      <c r="CX286" s="158"/>
      <c r="CY286" s="158"/>
      <c r="CZ286" s="158"/>
      <c r="DA286" s="158"/>
      <c r="DB286" s="158"/>
      <c r="DC286" s="158"/>
      <c r="DD286" s="158"/>
      <c r="DE286" s="158"/>
      <c r="DF286" s="158"/>
      <c r="DG286" s="158"/>
      <c r="DH286" s="158"/>
      <c r="DI286" s="158"/>
      <c r="DJ286" s="158"/>
      <c r="DK286" s="158"/>
      <c r="DL286" s="158"/>
      <c r="DM286" s="158"/>
      <c r="DN286" s="158"/>
      <c r="DO286" s="158"/>
      <c r="DP286" s="158"/>
      <c r="DQ286" s="158"/>
      <c r="DR286" s="158"/>
      <c r="DS286" s="158"/>
      <c r="DT286" s="158"/>
      <c r="DU286" s="158"/>
      <c r="DV286" s="158"/>
      <c r="DW286" s="158"/>
      <c r="DX286" s="158"/>
      <c r="DY286" s="158"/>
      <c r="DZ286" s="158"/>
      <c r="EA286" s="158"/>
      <c r="EB286" s="158"/>
      <c r="EC286" s="158"/>
      <c r="ED286" s="158"/>
      <c r="EE286" s="158"/>
      <c r="EF286" s="158"/>
      <c r="EG286" s="158"/>
      <c r="EH286" s="158"/>
      <c r="EI286" s="158"/>
      <c r="EJ286" s="158"/>
      <c r="EK286" s="158"/>
      <c r="EL286" s="158"/>
      <c r="EM286" s="158"/>
      <c r="EN286" s="158"/>
      <c r="EO286" s="158"/>
      <c r="EP286" s="158"/>
      <c r="EQ286" s="158"/>
      <c r="ER286" s="158"/>
      <c r="ES286" s="158"/>
      <c r="ET286" s="158"/>
      <c r="EU286" s="158"/>
      <c r="EV286" s="158"/>
      <c r="EW286" s="158"/>
      <c r="EX286" s="158"/>
      <c r="EY286" s="158"/>
      <c r="EZ286" s="158"/>
      <c r="FA286" s="158"/>
      <c r="FB286" s="158"/>
      <c r="FC286" s="158"/>
      <c r="FD286" s="158"/>
      <c r="FE286" s="158"/>
      <c r="FF286" s="158"/>
      <c r="FG286" s="158"/>
      <c r="FH286" s="158"/>
      <c r="FI286" s="158"/>
      <c r="FJ286" s="158"/>
      <c r="FK286" s="158"/>
      <c r="FL286" s="158"/>
      <c r="FM286" s="158"/>
      <c r="FN286" s="158"/>
      <c r="FO286" s="158"/>
      <c r="FP286" s="158"/>
      <c r="FQ286" s="158"/>
      <c r="FR286" s="158"/>
      <c r="FS286" s="158"/>
      <c r="FT286" s="158"/>
      <c r="FU286" s="158"/>
      <c r="FV286" s="158"/>
      <c r="FW286" s="158"/>
      <c r="FX286" s="158"/>
      <c r="FY286" s="158"/>
      <c r="FZ286" s="158"/>
      <c r="GA286" s="158"/>
      <c r="GB286" s="158"/>
      <c r="GC286" s="158"/>
      <c r="GD286" s="158"/>
      <c r="GE286" s="158"/>
      <c r="GF286" s="158"/>
      <c r="GG286" s="158"/>
      <c r="GH286" s="158"/>
      <c r="GI286" s="158"/>
      <c r="GJ286" s="158"/>
      <c r="GK286" s="158"/>
      <c r="GL286" s="158"/>
      <c r="GM286" s="158"/>
      <c r="GN286" s="158"/>
      <c r="GO286" s="158"/>
      <c r="GP286" s="158"/>
      <c r="GQ286" s="158"/>
      <c r="GR286" s="158"/>
      <c r="GS286" s="158"/>
      <c r="GT286" s="158"/>
      <c r="GU286" s="158"/>
      <c r="GV286" s="158"/>
      <c r="GW286" s="158"/>
      <c r="GX286" s="158"/>
      <c r="GY286" s="158"/>
      <c r="GZ286" s="158"/>
      <c r="HA286" s="158"/>
      <c r="HB286" s="158"/>
      <c r="HC286" s="158"/>
      <c r="HD286" s="158"/>
      <c r="HE286" s="158"/>
      <c r="HF286" s="158"/>
      <c r="HG286" s="158"/>
      <c r="HH286" s="158"/>
      <c r="HI286" s="158"/>
      <c r="HJ286" s="158"/>
      <c r="HK286" s="158"/>
      <c r="HL286" s="158"/>
      <c r="HM286" s="158"/>
      <c r="HN286" s="158"/>
      <c r="HO286" s="158"/>
      <c r="HP286" s="158"/>
      <c r="HQ286" s="158"/>
      <c r="HR286" s="158"/>
      <c r="HS286" s="158"/>
      <c r="HT286" s="158"/>
      <c r="HU286" s="158"/>
      <c r="HV286" s="158"/>
      <c r="HW286" s="158"/>
      <c r="HX286" s="158"/>
      <c r="HY286" s="158"/>
      <c r="HZ286" s="158"/>
      <c r="IA286" s="158"/>
      <c r="IB286" s="158"/>
    </row>
    <row r="287" spans="22:236" x14ac:dyDescent="0.25">
      <c r="V287" s="109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58"/>
      <c r="CU287" s="158"/>
      <c r="CV287" s="158"/>
      <c r="CW287" s="158"/>
      <c r="CX287" s="158"/>
      <c r="CY287" s="158"/>
      <c r="CZ287" s="158"/>
      <c r="DA287" s="158"/>
      <c r="DB287" s="158"/>
      <c r="DC287" s="158"/>
      <c r="DD287" s="158"/>
      <c r="DE287" s="158"/>
      <c r="DF287" s="158"/>
      <c r="DG287" s="158"/>
      <c r="DH287" s="158"/>
      <c r="DI287" s="158"/>
      <c r="DJ287" s="158"/>
      <c r="DK287" s="158"/>
      <c r="DL287" s="158"/>
      <c r="DM287" s="158"/>
      <c r="DN287" s="158"/>
      <c r="DO287" s="158"/>
      <c r="DP287" s="158"/>
      <c r="DQ287" s="158"/>
      <c r="DR287" s="158"/>
      <c r="DS287" s="158"/>
      <c r="DT287" s="158"/>
      <c r="DU287" s="158"/>
      <c r="DV287" s="158"/>
      <c r="DW287" s="158"/>
      <c r="DX287" s="158"/>
      <c r="DY287" s="158"/>
      <c r="DZ287" s="158"/>
      <c r="EA287" s="158"/>
      <c r="EB287" s="158"/>
      <c r="EC287" s="158"/>
      <c r="ED287" s="158"/>
      <c r="EE287" s="158"/>
      <c r="EF287" s="158"/>
      <c r="EG287" s="158"/>
      <c r="EH287" s="158"/>
      <c r="EI287" s="158"/>
      <c r="EJ287" s="158"/>
      <c r="EK287" s="158"/>
      <c r="EL287" s="158"/>
      <c r="EM287" s="158"/>
      <c r="EN287" s="158"/>
      <c r="EO287" s="158"/>
      <c r="EP287" s="158"/>
      <c r="EQ287" s="158"/>
      <c r="ER287" s="158"/>
      <c r="ES287" s="158"/>
      <c r="ET287" s="158"/>
      <c r="EU287" s="158"/>
      <c r="EV287" s="158"/>
      <c r="EW287" s="158"/>
      <c r="EX287" s="158"/>
      <c r="EY287" s="158"/>
      <c r="EZ287" s="158"/>
      <c r="FA287" s="158"/>
      <c r="FB287" s="158"/>
      <c r="FC287" s="158"/>
      <c r="FD287" s="158"/>
      <c r="FE287" s="158"/>
      <c r="FF287" s="158"/>
      <c r="FG287" s="158"/>
      <c r="FH287" s="158"/>
      <c r="FI287" s="158"/>
      <c r="FJ287" s="158"/>
      <c r="FK287" s="158"/>
      <c r="FL287" s="158"/>
      <c r="FM287" s="158"/>
      <c r="FN287" s="158"/>
      <c r="FO287" s="158"/>
      <c r="FP287" s="158"/>
      <c r="FQ287" s="158"/>
      <c r="FR287" s="158"/>
      <c r="FS287" s="158"/>
      <c r="FT287" s="158"/>
      <c r="FU287" s="158"/>
      <c r="FV287" s="158"/>
      <c r="FW287" s="158"/>
      <c r="FX287" s="158"/>
      <c r="FY287" s="158"/>
      <c r="FZ287" s="158"/>
      <c r="GA287" s="158"/>
      <c r="GB287" s="158"/>
      <c r="GC287" s="158"/>
      <c r="GD287" s="158"/>
      <c r="GE287" s="158"/>
      <c r="GF287" s="158"/>
      <c r="GG287" s="158"/>
      <c r="GH287" s="158"/>
      <c r="GI287" s="158"/>
      <c r="GJ287" s="158"/>
      <c r="GK287" s="158"/>
      <c r="GL287" s="158"/>
      <c r="GM287" s="158"/>
      <c r="GN287" s="158"/>
      <c r="GO287" s="158"/>
      <c r="GP287" s="158"/>
      <c r="GQ287" s="158"/>
      <c r="GR287" s="158"/>
      <c r="GS287" s="158"/>
      <c r="GT287" s="158"/>
      <c r="GU287" s="158"/>
      <c r="GV287" s="158"/>
      <c r="GW287" s="158"/>
      <c r="GX287" s="158"/>
      <c r="GY287" s="158"/>
      <c r="GZ287" s="158"/>
      <c r="HA287" s="158"/>
      <c r="HB287" s="158"/>
      <c r="HC287" s="158"/>
      <c r="HD287" s="158"/>
      <c r="HE287" s="158"/>
      <c r="HF287" s="158"/>
      <c r="HG287" s="158"/>
      <c r="HH287" s="158"/>
      <c r="HI287" s="158"/>
      <c r="HJ287" s="158"/>
      <c r="HK287" s="158"/>
      <c r="HL287" s="158"/>
      <c r="HM287" s="158"/>
      <c r="HN287" s="158"/>
      <c r="HO287" s="158"/>
      <c r="HP287" s="158"/>
      <c r="HQ287" s="158"/>
      <c r="HR287" s="158"/>
      <c r="HS287" s="158"/>
      <c r="HT287" s="158"/>
      <c r="HU287" s="158"/>
      <c r="HV287" s="158"/>
      <c r="HW287" s="158"/>
      <c r="HX287" s="158"/>
      <c r="HY287" s="158"/>
      <c r="HZ287" s="158"/>
      <c r="IA287" s="158"/>
      <c r="IB287" s="158"/>
    </row>
    <row r="288" spans="22:236" x14ac:dyDescent="0.25">
      <c r="V288" s="109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58"/>
      <c r="CU288" s="158"/>
      <c r="CV288" s="158"/>
      <c r="CW288" s="158"/>
      <c r="CX288" s="158"/>
      <c r="CY288" s="158"/>
      <c r="CZ288" s="158"/>
      <c r="DA288" s="158"/>
      <c r="DB288" s="158"/>
      <c r="DC288" s="158"/>
      <c r="DD288" s="158"/>
      <c r="DE288" s="158"/>
      <c r="DF288" s="158"/>
      <c r="DG288" s="158"/>
      <c r="DH288" s="158"/>
      <c r="DI288" s="158"/>
      <c r="DJ288" s="158"/>
      <c r="DK288" s="158"/>
      <c r="DL288" s="158"/>
      <c r="DM288" s="158"/>
      <c r="DN288" s="158"/>
      <c r="DO288" s="158"/>
      <c r="DP288" s="158"/>
      <c r="DQ288" s="158"/>
      <c r="DR288" s="158"/>
      <c r="DS288" s="158"/>
      <c r="DT288" s="158"/>
      <c r="DU288" s="158"/>
      <c r="DV288" s="158"/>
      <c r="DW288" s="158"/>
      <c r="DX288" s="158"/>
      <c r="DY288" s="158"/>
      <c r="DZ288" s="158"/>
      <c r="EA288" s="158"/>
      <c r="EB288" s="158"/>
      <c r="EC288" s="158"/>
      <c r="ED288" s="158"/>
      <c r="EE288" s="158"/>
      <c r="EF288" s="158"/>
      <c r="EG288" s="158"/>
      <c r="EH288" s="158"/>
      <c r="EI288" s="158"/>
      <c r="EJ288" s="158"/>
      <c r="EK288" s="158"/>
      <c r="EL288" s="158"/>
      <c r="EM288" s="158"/>
      <c r="EN288" s="158"/>
      <c r="EO288" s="158"/>
      <c r="EP288" s="158"/>
      <c r="EQ288" s="158"/>
      <c r="ER288" s="158"/>
      <c r="ES288" s="158"/>
      <c r="ET288" s="158"/>
      <c r="EU288" s="158"/>
      <c r="EV288" s="158"/>
      <c r="EW288" s="158"/>
      <c r="EX288" s="158"/>
      <c r="EY288" s="158"/>
      <c r="EZ288" s="158"/>
      <c r="FA288" s="158"/>
      <c r="FB288" s="158"/>
      <c r="FC288" s="158"/>
      <c r="FD288" s="158"/>
      <c r="FE288" s="158"/>
      <c r="FF288" s="158"/>
      <c r="FG288" s="158"/>
      <c r="FH288" s="158"/>
      <c r="FI288" s="158"/>
      <c r="FJ288" s="158"/>
      <c r="FK288" s="158"/>
      <c r="FL288" s="158"/>
      <c r="FM288" s="158"/>
      <c r="FN288" s="158"/>
      <c r="FO288" s="158"/>
      <c r="FP288" s="158"/>
      <c r="FQ288" s="158"/>
      <c r="FR288" s="158"/>
      <c r="FS288" s="158"/>
      <c r="FT288" s="158"/>
      <c r="FU288" s="158"/>
      <c r="FV288" s="158"/>
      <c r="FW288" s="158"/>
      <c r="FX288" s="158"/>
      <c r="FY288" s="158"/>
      <c r="FZ288" s="158"/>
      <c r="GA288" s="158"/>
      <c r="GB288" s="158"/>
      <c r="GC288" s="158"/>
      <c r="GD288" s="158"/>
      <c r="GE288" s="158"/>
      <c r="GF288" s="158"/>
      <c r="GG288" s="158"/>
      <c r="GH288" s="158"/>
      <c r="GI288" s="158"/>
      <c r="GJ288" s="158"/>
      <c r="GK288" s="158"/>
      <c r="GL288" s="158"/>
      <c r="GM288" s="158"/>
      <c r="GN288" s="158"/>
      <c r="GO288" s="158"/>
      <c r="GP288" s="158"/>
      <c r="GQ288" s="158"/>
      <c r="GR288" s="158"/>
      <c r="GS288" s="158"/>
      <c r="GT288" s="158"/>
      <c r="GU288" s="158"/>
      <c r="GV288" s="158"/>
      <c r="GW288" s="158"/>
      <c r="GX288" s="158"/>
      <c r="GY288" s="158"/>
      <c r="GZ288" s="158"/>
      <c r="HA288" s="158"/>
      <c r="HB288" s="158"/>
      <c r="HC288" s="158"/>
      <c r="HD288" s="158"/>
      <c r="HE288" s="158"/>
      <c r="HF288" s="158"/>
      <c r="HG288" s="158"/>
      <c r="HH288" s="158"/>
      <c r="HI288" s="158"/>
      <c r="HJ288" s="158"/>
      <c r="HK288" s="158"/>
      <c r="HL288" s="158"/>
      <c r="HM288" s="158"/>
      <c r="HN288" s="158"/>
      <c r="HO288" s="158"/>
      <c r="HP288" s="158"/>
      <c r="HQ288" s="158"/>
      <c r="HR288" s="158"/>
      <c r="HS288" s="158"/>
      <c r="HT288" s="158"/>
      <c r="HU288" s="158"/>
      <c r="HV288" s="158"/>
      <c r="HW288" s="158"/>
      <c r="HX288" s="158"/>
      <c r="HY288" s="158"/>
      <c r="HZ288" s="158"/>
      <c r="IA288" s="158"/>
      <c r="IB288" s="158"/>
    </row>
    <row r="289" spans="22:236" x14ac:dyDescent="0.25">
      <c r="V289" s="109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58"/>
      <c r="CU289" s="158"/>
      <c r="CV289" s="158"/>
      <c r="CW289" s="158"/>
      <c r="CX289" s="158"/>
      <c r="CY289" s="158"/>
      <c r="CZ289" s="158"/>
      <c r="DA289" s="158"/>
      <c r="DB289" s="158"/>
      <c r="DC289" s="158"/>
      <c r="DD289" s="158"/>
      <c r="DE289" s="158"/>
      <c r="DF289" s="158"/>
      <c r="DG289" s="158"/>
      <c r="DH289" s="158"/>
      <c r="DI289" s="158"/>
      <c r="DJ289" s="158"/>
      <c r="DK289" s="158"/>
      <c r="DL289" s="158"/>
      <c r="DM289" s="158"/>
      <c r="DN289" s="158"/>
      <c r="DO289" s="158"/>
      <c r="DP289" s="158"/>
      <c r="DQ289" s="158"/>
      <c r="DR289" s="158"/>
      <c r="DS289" s="158"/>
      <c r="DT289" s="158"/>
      <c r="DU289" s="158"/>
      <c r="DV289" s="158"/>
      <c r="DW289" s="158"/>
      <c r="DX289" s="158"/>
      <c r="DY289" s="158"/>
      <c r="DZ289" s="158"/>
      <c r="EA289" s="158"/>
      <c r="EB289" s="158"/>
      <c r="EC289" s="158"/>
      <c r="ED289" s="158"/>
      <c r="EE289" s="158"/>
      <c r="EF289" s="158"/>
      <c r="EG289" s="158"/>
      <c r="EH289" s="158"/>
      <c r="EI289" s="158"/>
      <c r="EJ289" s="158"/>
      <c r="EK289" s="158"/>
      <c r="EL289" s="158"/>
      <c r="EM289" s="158"/>
      <c r="EN289" s="158"/>
      <c r="EO289" s="158"/>
      <c r="EP289" s="158"/>
      <c r="EQ289" s="158"/>
      <c r="ER289" s="158"/>
      <c r="ES289" s="158"/>
      <c r="ET289" s="158"/>
      <c r="EU289" s="158"/>
      <c r="EV289" s="158"/>
      <c r="EW289" s="158"/>
      <c r="EX289" s="158"/>
      <c r="EY289" s="158"/>
      <c r="EZ289" s="158"/>
      <c r="FA289" s="158"/>
      <c r="FB289" s="158"/>
      <c r="FC289" s="158"/>
      <c r="FD289" s="158"/>
      <c r="FE289" s="158"/>
      <c r="FF289" s="158"/>
      <c r="FG289" s="158"/>
      <c r="FH289" s="158"/>
      <c r="FI289" s="158"/>
      <c r="FJ289" s="158"/>
      <c r="FK289" s="158"/>
      <c r="FL289" s="158"/>
      <c r="FM289" s="158"/>
      <c r="FN289" s="158"/>
      <c r="FO289" s="158"/>
      <c r="FP289" s="158"/>
      <c r="FQ289" s="158"/>
      <c r="FR289" s="158"/>
      <c r="FS289" s="158"/>
      <c r="FT289" s="158"/>
      <c r="FU289" s="158"/>
      <c r="FV289" s="158"/>
      <c r="FW289" s="158"/>
      <c r="FX289" s="158"/>
      <c r="FY289" s="158"/>
      <c r="FZ289" s="158"/>
      <c r="GA289" s="158"/>
      <c r="GB289" s="158"/>
      <c r="GC289" s="158"/>
      <c r="GD289" s="158"/>
      <c r="GE289" s="158"/>
      <c r="GF289" s="158"/>
      <c r="GG289" s="158"/>
      <c r="GH289" s="158"/>
      <c r="GI289" s="158"/>
      <c r="GJ289" s="158"/>
      <c r="GK289" s="158"/>
      <c r="GL289" s="158"/>
      <c r="GM289" s="158"/>
      <c r="GN289" s="158"/>
      <c r="GO289" s="158"/>
      <c r="GP289" s="158"/>
      <c r="GQ289" s="158"/>
      <c r="GR289" s="158"/>
      <c r="GS289" s="158"/>
      <c r="GT289" s="158"/>
      <c r="GU289" s="158"/>
      <c r="GV289" s="158"/>
      <c r="GW289" s="158"/>
      <c r="GX289" s="158"/>
      <c r="GY289" s="158"/>
      <c r="GZ289" s="158"/>
      <c r="HA289" s="158"/>
      <c r="HB289" s="158"/>
      <c r="HC289" s="158"/>
      <c r="HD289" s="158"/>
      <c r="HE289" s="158"/>
      <c r="HF289" s="158"/>
      <c r="HG289" s="158"/>
      <c r="HH289" s="158"/>
      <c r="HI289" s="158"/>
      <c r="HJ289" s="158"/>
      <c r="HK289" s="158"/>
      <c r="HL289" s="158"/>
      <c r="HM289" s="158"/>
      <c r="HN289" s="158"/>
      <c r="HO289" s="158"/>
      <c r="HP289" s="158"/>
      <c r="HQ289" s="158"/>
      <c r="HR289" s="158"/>
      <c r="HS289" s="158"/>
      <c r="HT289" s="158"/>
      <c r="HU289" s="158"/>
      <c r="HV289" s="158"/>
      <c r="HW289" s="158"/>
      <c r="HX289" s="158"/>
      <c r="HY289" s="158"/>
      <c r="HZ289" s="158"/>
      <c r="IA289" s="158"/>
      <c r="IB289" s="158"/>
    </row>
    <row r="290" spans="22:236" x14ac:dyDescent="0.25">
      <c r="V290" s="109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58"/>
      <c r="CU290" s="158"/>
      <c r="CV290" s="158"/>
      <c r="CW290" s="158"/>
      <c r="CX290" s="158"/>
      <c r="CY290" s="158"/>
      <c r="CZ290" s="158"/>
      <c r="DA290" s="158"/>
      <c r="DB290" s="158"/>
      <c r="DC290" s="158"/>
      <c r="DD290" s="158"/>
      <c r="DE290" s="158"/>
      <c r="DF290" s="158"/>
      <c r="DG290" s="158"/>
      <c r="DH290" s="158"/>
      <c r="DI290" s="158"/>
      <c r="DJ290" s="158"/>
      <c r="DK290" s="158"/>
      <c r="DL290" s="158"/>
      <c r="DM290" s="158"/>
      <c r="DN290" s="158"/>
      <c r="DO290" s="158"/>
      <c r="DP290" s="158"/>
      <c r="DQ290" s="158"/>
      <c r="DR290" s="158"/>
      <c r="DS290" s="158"/>
      <c r="DT290" s="158"/>
      <c r="DU290" s="158"/>
      <c r="DV290" s="158"/>
      <c r="DW290" s="158"/>
      <c r="DX290" s="158"/>
      <c r="DY290" s="158"/>
      <c r="DZ290" s="158"/>
      <c r="EA290" s="158"/>
      <c r="EB290" s="158"/>
      <c r="EC290" s="158"/>
      <c r="ED290" s="158"/>
      <c r="EE290" s="158"/>
      <c r="EF290" s="158"/>
      <c r="EG290" s="158"/>
      <c r="EH290" s="158"/>
      <c r="EI290" s="158"/>
      <c r="EJ290" s="158"/>
      <c r="EK290" s="158"/>
      <c r="EL290" s="158"/>
      <c r="EM290" s="158"/>
      <c r="EN290" s="158"/>
      <c r="EO290" s="158"/>
      <c r="EP290" s="158"/>
      <c r="EQ290" s="158"/>
      <c r="ER290" s="158"/>
      <c r="ES290" s="158"/>
      <c r="ET290" s="158"/>
      <c r="EU290" s="158"/>
      <c r="EV290" s="158"/>
      <c r="EW290" s="158"/>
      <c r="EX290" s="158"/>
      <c r="EY290" s="158"/>
      <c r="EZ290" s="158"/>
      <c r="FA290" s="158"/>
      <c r="FB290" s="158"/>
      <c r="FC290" s="158"/>
      <c r="FD290" s="158"/>
      <c r="FE290" s="158"/>
      <c r="FF290" s="158"/>
      <c r="FG290" s="158"/>
      <c r="FH290" s="158"/>
      <c r="FI290" s="158"/>
      <c r="FJ290" s="158"/>
      <c r="FK290" s="158"/>
      <c r="FL290" s="158"/>
      <c r="FM290" s="158"/>
      <c r="FN290" s="158"/>
      <c r="FO290" s="158"/>
      <c r="FP290" s="158"/>
      <c r="FQ290" s="158"/>
      <c r="FR290" s="158"/>
      <c r="FS290" s="158"/>
      <c r="FT290" s="158"/>
      <c r="FU290" s="158"/>
      <c r="FV290" s="158"/>
      <c r="FW290" s="158"/>
      <c r="FX290" s="158"/>
      <c r="FY290" s="158"/>
      <c r="FZ290" s="158"/>
      <c r="GA290" s="158"/>
      <c r="GB290" s="158"/>
      <c r="GC290" s="158"/>
      <c r="GD290" s="158"/>
      <c r="GE290" s="158"/>
      <c r="GF290" s="158"/>
      <c r="GG290" s="158"/>
      <c r="GH290" s="158"/>
      <c r="GI290" s="158"/>
      <c r="GJ290" s="158"/>
      <c r="GK290" s="158"/>
      <c r="GL290" s="158"/>
      <c r="GM290" s="158"/>
      <c r="GN290" s="158"/>
      <c r="GO290" s="158"/>
      <c r="GP290" s="158"/>
      <c r="GQ290" s="158"/>
      <c r="GR290" s="158"/>
      <c r="GS290" s="158"/>
      <c r="GT290" s="158"/>
      <c r="GU290" s="158"/>
      <c r="GV290" s="158"/>
      <c r="GW290" s="158"/>
      <c r="GX290" s="158"/>
      <c r="GY290" s="158"/>
      <c r="GZ290" s="158"/>
      <c r="HA290" s="158"/>
      <c r="HB290" s="158"/>
      <c r="HC290" s="158"/>
      <c r="HD290" s="158"/>
      <c r="HE290" s="158"/>
      <c r="HF290" s="158"/>
      <c r="HG290" s="158"/>
      <c r="HH290" s="158"/>
      <c r="HI290" s="158"/>
      <c r="HJ290" s="158"/>
      <c r="HK290" s="158"/>
      <c r="HL290" s="158"/>
      <c r="HM290" s="158"/>
      <c r="HN290" s="158"/>
      <c r="HO290" s="158"/>
      <c r="HP290" s="158"/>
      <c r="HQ290" s="158"/>
      <c r="HR290" s="158"/>
      <c r="HS290" s="158"/>
      <c r="HT290" s="158"/>
      <c r="HU290" s="158"/>
      <c r="HV290" s="158"/>
      <c r="HW290" s="158"/>
      <c r="HX290" s="158"/>
      <c r="HY290" s="158"/>
      <c r="HZ290" s="158"/>
      <c r="IA290" s="158"/>
      <c r="IB290" s="158"/>
    </row>
    <row r="291" spans="22:236" x14ac:dyDescent="0.25">
      <c r="V291" s="109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58"/>
      <c r="CU291" s="158"/>
      <c r="CV291" s="158"/>
      <c r="CW291" s="158"/>
      <c r="CX291" s="158"/>
      <c r="CY291" s="158"/>
      <c r="CZ291" s="158"/>
      <c r="DA291" s="158"/>
      <c r="DB291" s="158"/>
      <c r="DC291" s="158"/>
      <c r="DD291" s="158"/>
      <c r="DE291" s="158"/>
      <c r="DF291" s="158"/>
      <c r="DG291" s="158"/>
      <c r="DH291" s="158"/>
      <c r="DI291" s="158"/>
      <c r="DJ291" s="158"/>
      <c r="DK291" s="158"/>
      <c r="DL291" s="158"/>
      <c r="DM291" s="158"/>
      <c r="DN291" s="158"/>
      <c r="DO291" s="158"/>
      <c r="DP291" s="158"/>
      <c r="DQ291" s="158"/>
      <c r="DR291" s="158"/>
      <c r="DS291" s="158"/>
      <c r="DT291" s="158"/>
      <c r="DU291" s="158"/>
      <c r="DV291" s="158"/>
      <c r="DW291" s="158"/>
      <c r="DX291" s="158"/>
      <c r="DY291" s="158"/>
      <c r="DZ291" s="158"/>
      <c r="EA291" s="158"/>
      <c r="EB291" s="158"/>
      <c r="EC291" s="158"/>
      <c r="ED291" s="158"/>
      <c r="EE291" s="158"/>
      <c r="EF291" s="158"/>
      <c r="EG291" s="158"/>
      <c r="EH291" s="158"/>
      <c r="EI291" s="158"/>
      <c r="EJ291" s="158"/>
      <c r="EK291" s="158"/>
      <c r="EL291" s="158"/>
      <c r="EM291" s="158"/>
      <c r="EN291" s="158"/>
      <c r="EO291" s="158"/>
      <c r="EP291" s="158"/>
      <c r="EQ291" s="158"/>
      <c r="ER291" s="158"/>
      <c r="ES291" s="158"/>
      <c r="ET291" s="158"/>
      <c r="EU291" s="158"/>
      <c r="EV291" s="158"/>
      <c r="EW291" s="158"/>
      <c r="EX291" s="158"/>
      <c r="EY291" s="158"/>
      <c r="EZ291" s="158"/>
      <c r="FA291" s="158"/>
      <c r="FB291" s="158"/>
      <c r="FC291" s="158"/>
      <c r="FD291" s="158"/>
      <c r="FE291" s="158"/>
      <c r="FF291" s="158"/>
      <c r="FG291" s="158"/>
      <c r="FH291" s="158"/>
      <c r="FI291" s="158"/>
      <c r="FJ291" s="158"/>
      <c r="FK291" s="158"/>
      <c r="FL291" s="158"/>
      <c r="FM291" s="158"/>
      <c r="FN291" s="158"/>
      <c r="FO291" s="158"/>
      <c r="FP291" s="158"/>
      <c r="FQ291" s="158"/>
      <c r="FR291" s="158"/>
      <c r="FS291" s="158"/>
      <c r="FT291" s="158"/>
      <c r="FU291" s="158"/>
      <c r="FV291" s="158"/>
      <c r="FW291" s="158"/>
      <c r="FX291" s="158"/>
      <c r="FY291" s="158"/>
      <c r="FZ291" s="158"/>
      <c r="GA291" s="158"/>
      <c r="GB291" s="158"/>
      <c r="GC291" s="158"/>
      <c r="GD291" s="158"/>
      <c r="GE291" s="158"/>
      <c r="GF291" s="158"/>
      <c r="GG291" s="158"/>
      <c r="GH291" s="158"/>
      <c r="GI291" s="158"/>
      <c r="GJ291" s="158"/>
      <c r="GK291" s="158"/>
      <c r="GL291" s="158"/>
      <c r="GM291" s="158"/>
      <c r="GN291" s="158"/>
      <c r="GO291" s="158"/>
      <c r="GP291" s="158"/>
      <c r="GQ291" s="158"/>
      <c r="GR291" s="158"/>
      <c r="GS291" s="158"/>
      <c r="GT291" s="158"/>
      <c r="GU291" s="158"/>
      <c r="GV291" s="158"/>
      <c r="GW291" s="158"/>
      <c r="GX291" s="158"/>
      <c r="GY291" s="158"/>
      <c r="GZ291" s="158"/>
      <c r="HA291" s="158"/>
      <c r="HB291" s="158"/>
      <c r="HC291" s="158"/>
      <c r="HD291" s="158"/>
      <c r="HE291" s="158"/>
      <c r="HF291" s="158"/>
      <c r="HG291" s="158"/>
      <c r="HH291" s="158"/>
      <c r="HI291" s="158"/>
      <c r="HJ291" s="158"/>
      <c r="HK291" s="158"/>
      <c r="HL291" s="158"/>
      <c r="HM291" s="158"/>
      <c r="HN291" s="158"/>
      <c r="HO291" s="158"/>
      <c r="HP291" s="158"/>
      <c r="HQ291" s="158"/>
      <c r="HR291" s="158"/>
      <c r="HS291" s="158"/>
      <c r="HT291" s="158"/>
      <c r="HU291" s="158"/>
      <c r="HV291" s="158"/>
      <c r="HW291" s="158"/>
      <c r="HX291" s="158"/>
      <c r="HY291" s="158"/>
      <c r="HZ291" s="158"/>
      <c r="IA291" s="158"/>
      <c r="IB291" s="158"/>
    </row>
    <row r="292" spans="22:236" x14ac:dyDescent="0.25">
      <c r="V292" s="109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58"/>
      <c r="CU292" s="158"/>
      <c r="CV292" s="158"/>
      <c r="CW292" s="158"/>
      <c r="CX292" s="158"/>
      <c r="CY292" s="158"/>
      <c r="CZ292" s="158"/>
      <c r="DA292" s="158"/>
      <c r="DB292" s="158"/>
      <c r="DC292" s="158"/>
      <c r="DD292" s="158"/>
      <c r="DE292" s="158"/>
      <c r="DF292" s="158"/>
      <c r="DG292" s="158"/>
      <c r="DH292" s="158"/>
      <c r="DI292" s="158"/>
      <c r="DJ292" s="158"/>
      <c r="DK292" s="158"/>
      <c r="DL292" s="158"/>
      <c r="DM292" s="158"/>
      <c r="DN292" s="158"/>
      <c r="DO292" s="158"/>
      <c r="DP292" s="158"/>
      <c r="DQ292" s="158"/>
      <c r="DR292" s="158"/>
      <c r="DS292" s="158"/>
      <c r="DT292" s="158"/>
      <c r="DU292" s="158"/>
      <c r="DV292" s="158"/>
      <c r="DW292" s="158"/>
      <c r="DX292" s="158"/>
      <c r="DY292" s="158"/>
      <c r="DZ292" s="158"/>
      <c r="EA292" s="158"/>
      <c r="EB292" s="158"/>
      <c r="EC292" s="158"/>
      <c r="ED292" s="158"/>
      <c r="EE292" s="158"/>
      <c r="EF292" s="158"/>
      <c r="EG292" s="158"/>
      <c r="EH292" s="158"/>
      <c r="EI292" s="158"/>
      <c r="EJ292" s="158"/>
      <c r="EK292" s="158"/>
      <c r="EL292" s="158"/>
      <c r="EM292" s="158"/>
      <c r="EN292" s="158"/>
      <c r="EO292" s="158"/>
      <c r="EP292" s="158"/>
      <c r="EQ292" s="158"/>
      <c r="ER292" s="158"/>
      <c r="ES292" s="158"/>
      <c r="ET292" s="158"/>
      <c r="EU292" s="158"/>
      <c r="EV292" s="158"/>
      <c r="EW292" s="158"/>
      <c r="EX292" s="158"/>
      <c r="EY292" s="158"/>
      <c r="EZ292" s="158"/>
      <c r="FA292" s="158"/>
      <c r="FB292" s="158"/>
      <c r="FC292" s="158"/>
      <c r="FD292" s="158"/>
      <c r="FE292" s="158"/>
      <c r="FF292" s="158"/>
      <c r="FG292" s="158"/>
      <c r="FH292" s="158"/>
      <c r="FI292" s="158"/>
      <c r="FJ292" s="158"/>
      <c r="FK292" s="158"/>
      <c r="FL292" s="158"/>
      <c r="FM292" s="158"/>
      <c r="FN292" s="158"/>
      <c r="FO292" s="158"/>
      <c r="FP292" s="158"/>
      <c r="FQ292" s="158"/>
      <c r="FR292" s="158"/>
      <c r="FS292" s="158"/>
      <c r="FT292" s="158"/>
      <c r="FU292" s="158"/>
      <c r="FV292" s="158"/>
      <c r="FW292" s="158"/>
      <c r="FX292" s="158"/>
      <c r="FY292" s="158"/>
      <c r="FZ292" s="158"/>
      <c r="GA292" s="158"/>
      <c r="GB292" s="158"/>
      <c r="GC292" s="158"/>
      <c r="GD292" s="158"/>
      <c r="GE292" s="158"/>
      <c r="GF292" s="158"/>
      <c r="GG292" s="158"/>
      <c r="GH292" s="158"/>
      <c r="GI292" s="158"/>
      <c r="GJ292" s="158"/>
      <c r="GK292" s="158"/>
      <c r="GL292" s="158"/>
      <c r="GM292" s="158"/>
      <c r="GN292" s="158"/>
      <c r="GO292" s="158"/>
      <c r="GP292" s="158"/>
      <c r="GQ292" s="158"/>
      <c r="GR292" s="158"/>
      <c r="GS292" s="158"/>
      <c r="GT292" s="158"/>
      <c r="GU292" s="158"/>
      <c r="GV292" s="158"/>
      <c r="GW292" s="158"/>
      <c r="GX292" s="158"/>
      <c r="GY292" s="158"/>
      <c r="GZ292" s="158"/>
      <c r="HA292" s="158"/>
      <c r="HB292" s="158"/>
      <c r="HC292" s="158"/>
      <c r="HD292" s="158"/>
      <c r="HE292" s="158"/>
      <c r="HF292" s="158"/>
      <c r="HG292" s="158"/>
      <c r="HH292" s="158"/>
      <c r="HI292" s="158"/>
      <c r="HJ292" s="158"/>
      <c r="HK292" s="158"/>
      <c r="HL292" s="158"/>
      <c r="HM292" s="158"/>
      <c r="HN292" s="158"/>
      <c r="HO292" s="158"/>
      <c r="HP292" s="158"/>
      <c r="HQ292" s="158"/>
      <c r="HR292" s="158"/>
      <c r="HS292" s="158"/>
      <c r="HT292" s="158"/>
      <c r="HU292" s="158"/>
      <c r="HV292" s="158"/>
      <c r="HW292" s="158"/>
      <c r="HX292" s="158"/>
      <c r="HY292" s="158"/>
      <c r="HZ292" s="158"/>
      <c r="IA292" s="158"/>
      <c r="IB292" s="158"/>
    </row>
    <row r="293" spans="22:236" x14ac:dyDescent="0.25">
      <c r="V293" s="109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58"/>
      <c r="CU293" s="158"/>
      <c r="CV293" s="158"/>
      <c r="CW293" s="158"/>
      <c r="CX293" s="158"/>
      <c r="CY293" s="158"/>
      <c r="CZ293" s="158"/>
      <c r="DA293" s="158"/>
      <c r="DB293" s="158"/>
      <c r="DC293" s="158"/>
      <c r="DD293" s="158"/>
      <c r="DE293" s="158"/>
      <c r="DF293" s="158"/>
      <c r="DG293" s="158"/>
      <c r="DH293" s="158"/>
      <c r="DI293" s="158"/>
      <c r="DJ293" s="158"/>
      <c r="DK293" s="158"/>
      <c r="DL293" s="158"/>
      <c r="DM293" s="158"/>
      <c r="DN293" s="158"/>
      <c r="DO293" s="158"/>
      <c r="DP293" s="158"/>
      <c r="DQ293" s="158"/>
      <c r="DR293" s="158"/>
      <c r="DS293" s="158"/>
      <c r="DT293" s="158"/>
      <c r="DU293" s="158"/>
      <c r="DV293" s="158"/>
      <c r="DW293" s="158"/>
      <c r="DX293" s="158"/>
      <c r="DY293" s="158"/>
      <c r="DZ293" s="158"/>
      <c r="EA293" s="158"/>
      <c r="EB293" s="158"/>
      <c r="EC293" s="158"/>
      <c r="ED293" s="158"/>
      <c r="EE293" s="158"/>
      <c r="EF293" s="158"/>
      <c r="EG293" s="158"/>
      <c r="EH293" s="158"/>
      <c r="EI293" s="158"/>
      <c r="EJ293" s="158"/>
      <c r="EK293" s="158"/>
      <c r="EL293" s="158"/>
      <c r="EM293" s="158"/>
      <c r="EN293" s="158"/>
      <c r="EO293" s="158"/>
      <c r="EP293" s="158"/>
      <c r="EQ293" s="158"/>
      <c r="ER293" s="158"/>
      <c r="ES293" s="158"/>
      <c r="ET293" s="158"/>
      <c r="EU293" s="158"/>
      <c r="EV293" s="158"/>
      <c r="EW293" s="158"/>
      <c r="EX293" s="158"/>
      <c r="EY293" s="158"/>
      <c r="EZ293" s="158"/>
      <c r="FA293" s="158"/>
      <c r="FB293" s="158"/>
      <c r="FC293" s="158"/>
      <c r="FD293" s="158"/>
      <c r="FE293" s="158"/>
      <c r="FF293" s="158"/>
      <c r="FG293" s="158"/>
      <c r="FH293" s="158"/>
      <c r="FI293" s="158"/>
      <c r="FJ293" s="158"/>
      <c r="FK293" s="158"/>
      <c r="FL293" s="158"/>
      <c r="FM293" s="158"/>
      <c r="FN293" s="158"/>
      <c r="FO293" s="158"/>
      <c r="FP293" s="158"/>
      <c r="FQ293" s="158"/>
      <c r="FR293" s="158"/>
      <c r="FS293" s="158"/>
      <c r="FT293" s="158"/>
      <c r="FU293" s="158"/>
      <c r="FV293" s="158"/>
      <c r="FW293" s="158"/>
      <c r="FX293" s="158"/>
      <c r="FY293" s="158"/>
      <c r="FZ293" s="158"/>
      <c r="GA293" s="158"/>
      <c r="GB293" s="158"/>
      <c r="GC293" s="158"/>
      <c r="GD293" s="158"/>
      <c r="GE293" s="158"/>
      <c r="GF293" s="158"/>
      <c r="GG293" s="158"/>
      <c r="GH293" s="158"/>
      <c r="GI293" s="158"/>
      <c r="GJ293" s="158"/>
      <c r="GK293" s="158"/>
      <c r="GL293" s="158"/>
      <c r="GM293" s="158"/>
      <c r="GN293" s="158"/>
      <c r="GO293" s="158"/>
      <c r="GP293" s="158"/>
      <c r="GQ293" s="158"/>
      <c r="GR293" s="158"/>
      <c r="GS293" s="158"/>
      <c r="GT293" s="158"/>
      <c r="GU293" s="158"/>
      <c r="GV293" s="158"/>
      <c r="GW293" s="158"/>
      <c r="GX293" s="158"/>
      <c r="GY293" s="158"/>
      <c r="GZ293" s="158"/>
      <c r="HA293" s="158"/>
      <c r="HB293" s="158"/>
      <c r="HC293" s="158"/>
      <c r="HD293" s="158"/>
      <c r="HE293" s="158"/>
      <c r="HF293" s="158"/>
      <c r="HG293" s="158"/>
      <c r="HH293" s="158"/>
      <c r="HI293" s="158"/>
      <c r="HJ293" s="158"/>
      <c r="HK293" s="158"/>
      <c r="HL293" s="158"/>
      <c r="HM293" s="158"/>
      <c r="HN293" s="158"/>
      <c r="HO293" s="158"/>
      <c r="HP293" s="158"/>
      <c r="HQ293" s="158"/>
      <c r="HR293" s="158"/>
      <c r="HS293" s="158"/>
      <c r="HT293" s="158"/>
      <c r="HU293" s="158"/>
      <c r="HV293" s="158"/>
      <c r="HW293" s="158"/>
      <c r="HX293" s="158"/>
      <c r="HY293" s="158"/>
      <c r="HZ293" s="158"/>
      <c r="IA293" s="158"/>
      <c r="IB293" s="158"/>
    </row>
    <row r="294" spans="22:236" x14ac:dyDescent="0.25">
      <c r="V294" s="109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58"/>
      <c r="CU294" s="158"/>
      <c r="CV294" s="158"/>
      <c r="CW294" s="158"/>
      <c r="CX294" s="158"/>
      <c r="CY294" s="158"/>
      <c r="CZ294" s="158"/>
      <c r="DA294" s="158"/>
      <c r="DB294" s="158"/>
      <c r="DC294" s="158"/>
      <c r="DD294" s="158"/>
      <c r="DE294" s="158"/>
      <c r="DF294" s="158"/>
      <c r="DG294" s="158"/>
      <c r="DH294" s="158"/>
      <c r="DI294" s="158"/>
      <c r="DJ294" s="158"/>
      <c r="DK294" s="158"/>
      <c r="DL294" s="158"/>
      <c r="DM294" s="158"/>
      <c r="DN294" s="158"/>
      <c r="DO294" s="158"/>
      <c r="DP294" s="158"/>
      <c r="DQ294" s="158"/>
      <c r="DR294" s="158"/>
      <c r="DS294" s="158"/>
      <c r="DT294" s="158"/>
      <c r="DU294" s="158"/>
      <c r="DV294" s="158"/>
      <c r="DW294" s="158"/>
      <c r="DX294" s="158"/>
      <c r="DY294" s="158"/>
      <c r="DZ294" s="158"/>
      <c r="EA294" s="158"/>
      <c r="EB294" s="158"/>
      <c r="EC294" s="158"/>
      <c r="ED294" s="158"/>
      <c r="EE294" s="158"/>
      <c r="EF294" s="158"/>
      <c r="EG294" s="158"/>
      <c r="EH294" s="158"/>
      <c r="EI294" s="158"/>
      <c r="EJ294" s="158"/>
      <c r="EK294" s="158"/>
      <c r="EL294" s="158"/>
      <c r="EM294" s="158"/>
      <c r="EN294" s="158"/>
      <c r="EO294" s="158"/>
      <c r="EP294" s="158"/>
      <c r="EQ294" s="158"/>
      <c r="ER294" s="158"/>
      <c r="ES294" s="158"/>
      <c r="ET294" s="158"/>
      <c r="EU294" s="158"/>
      <c r="EV294" s="158"/>
      <c r="EW294" s="158"/>
      <c r="EX294" s="158"/>
      <c r="EY294" s="158"/>
      <c r="EZ294" s="158"/>
      <c r="FA294" s="158"/>
      <c r="FB294" s="158"/>
      <c r="FC294" s="158"/>
      <c r="FD294" s="158"/>
      <c r="FE294" s="158"/>
      <c r="FF294" s="158"/>
      <c r="FG294" s="158"/>
      <c r="FH294" s="158"/>
      <c r="FI294" s="158"/>
      <c r="FJ294" s="158"/>
      <c r="FK294" s="158"/>
      <c r="FL294" s="158"/>
      <c r="FM294" s="158"/>
      <c r="FN294" s="158"/>
      <c r="FO294" s="158"/>
      <c r="FP294" s="158"/>
      <c r="FQ294" s="158"/>
      <c r="FR294" s="158"/>
      <c r="FS294" s="158"/>
      <c r="FT294" s="158"/>
      <c r="FU294" s="158"/>
      <c r="FV294" s="158"/>
      <c r="FW294" s="158"/>
      <c r="FX294" s="158"/>
      <c r="FY294" s="158"/>
      <c r="FZ294" s="158"/>
      <c r="GA294" s="158"/>
      <c r="GB294" s="158"/>
      <c r="GC294" s="158"/>
      <c r="GD294" s="158"/>
      <c r="GE294" s="158"/>
      <c r="GF294" s="158"/>
      <c r="GG294" s="158"/>
      <c r="GH294" s="158"/>
      <c r="GI294" s="158"/>
      <c r="GJ294" s="158"/>
      <c r="GK294" s="158"/>
      <c r="GL294" s="158"/>
      <c r="GM294" s="158"/>
      <c r="GN294" s="158"/>
      <c r="GO294" s="158"/>
      <c r="GP294" s="158"/>
      <c r="GQ294" s="158"/>
      <c r="GR294" s="158"/>
      <c r="GS294" s="158"/>
      <c r="GT294" s="158"/>
      <c r="GU294" s="158"/>
      <c r="GV294" s="158"/>
      <c r="GW294" s="158"/>
      <c r="GX294" s="158"/>
      <c r="GY294" s="158"/>
      <c r="GZ294" s="158"/>
      <c r="HA294" s="158"/>
      <c r="HB294" s="158"/>
      <c r="HC294" s="158"/>
      <c r="HD294" s="158"/>
      <c r="HE294" s="158"/>
      <c r="HF294" s="158"/>
      <c r="HG294" s="158"/>
      <c r="HH294" s="158"/>
      <c r="HI294" s="158"/>
      <c r="HJ294" s="158"/>
      <c r="HK294" s="158"/>
      <c r="HL294" s="158"/>
      <c r="HM294" s="158"/>
      <c r="HN294" s="158"/>
      <c r="HO294" s="158"/>
      <c r="HP294" s="158"/>
      <c r="HQ294" s="158"/>
      <c r="HR294" s="158"/>
      <c r="HS294" s="158"/>
      <c r="HT294" s="158"/>
      <c r="HU294" s="158"/>
      <c r="HV294" s="158"/>
      <c r="HW294" s="158"/>
      <c r="HX294" s="158"/>
      <c r="HY294" s="158"/>
      <c r="HZ294" s="158"/>
      <c r="IA294" s="158"/>
      <c r="IB294" s="158"/>
    </row>
    <row r="295" spans="22:236" x14ac:dyDescent="0.25">
      <c r="V295" s="109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58"/>
      <c r="CU295" s="158"/>
      <c r="CV295" s="158"/>
      <c r="CW295" s="158"/>
      <c r="CX295" s="158"/>
      <c r="CY295" s="158"/>
      <c r="CZ295" s="158"/>
      <c r="DA295" s="158"/>
      <c r="DB295" s="158"/>
      <c r="DC295" s="158"/>
      <c r="DD295" s="158"/>
      <c r="DE295" s="158"/>
      <c r="DF295" s="158"/>
      <c r="DG295" s="158"/>
      <c r="DH295" s="158"/>
      <c r="DI295" s="158"/>
      <c r="DJ295" s="158"/>
      <c r="DK295" s="158"/>
      <c r="DL295" s="158"/>
      <c r="DM295" s="158"/>
      <c r="DN295" s="158"/>
      <c r="DO295" s="158"/>
      <c r="DP295" s="158"/>
      <c r="DQ295" s="158"/>
      <c r="DR295" s="158"/>
      <c r="DS295" s="158"/>
      <c r="DT295" s="158"/>
      <c r="DU295" s="158"/>
      <c r="DV295" s="158"/>
      <c r="DW295" s="158"/>
      <c r="DX295" s="158"/>
      <c r="DY295" s="158"/>
      <c r="DZ295" s="158"/>
      <c r="EA295" s="158"/>
      <c r="EB295" s="158"/>
      <c r="EC295" s="158"/>
      <c r="ED295" s="158"/>
      <c r="EE295" s="158"/>
      <c r="EF295" s="158"/>
      <c r="EG295" s="158"/>
      <c r="EH295" s="158"/>
      <c r="EI295" s="158"/>
      <c r="EJ295" s="158"/>
      <c r="EK295" s="158"/>
      <c r="EL295" s="158"/>
      <c r="EM295" s="158"/>
      <c r="EN295" s="158"/>
      <c r="EO295" s="158"/>
      <c r="EP295" s="158"/>
      <c r="EQ295" s="158"/>
      <c r="ER295" s="158"/>
      <c r="ES295" s="158"/>
      <c r="ET295" s="158"/>
      <c r="EU295" s="158"/>
      <c r="EV295" s="158"/>
      <c r="EW295" s="158"/>
      <c r="EX295" s="158"/>
      <c r="EY295" s="158"/>
      <c r="EZ295" s="158"/>
      <c r="FA295" s="158"/>
      <c r="FB295" s="158"/>
      <c r="FC295" s="158"/>
      <c r="FD295" s="158"/>
      <c r="FE295" s="158"/>
      <c r="FF295" s="158"/>
      <c r="FG295" s="158"/>
      <c r="FH295" s="158"/>
      <c r="FI295" s="158"/>
      <c r="FJ295" s="158"/>
      <c r="FK295" s="158"/>
      <c r="FL295" s="158"/>
      <c r="FM295" s="158"/>
      <c r="FN295" s="158"/>
      <c r="FO295" s="158"/>
      <c r="FP295" s="158"/>
      <c r="FQ295" s="158"/>
      <c r="FR295" s="158"/>
      <c r="FS295" s="158"/>
      <c r="FT295" s="158"/>
      <c r="FU295" s="158"/>
      <c r="FV295" s="158"/>
      <c r="FW295" s="158"/>
      <c r="FX295" s="158"/>
      <c r="FY295" s="158"/>
      <c r="FZ295" s="158"/>
      <c r="GA295" s="158"/>
      <c r="GB295" s="158"/>
      <c r="GC295" s="158"/>
      <c r="GD295" s="158"/>
      <c r="GE295" s="158"/>
      <c r="GF295" s="158"/>
      <c r="GG295" s="158"/>
      <c r="GH295" s="158"/>
      <c r="GI295" s="158"/>
      <c r="GJ295" s="158"/>
      <c r="GK295" s="158"/>
      <c r="GL295" s="158"/>
      <c r="GM295" s="158"/>
      <c r="GN295" s="158"/>
      <c r="GO295" s="158"/>
      <c r="GP295" s="158"/>
      <c r="GQ295" s="158"/>
      <c r="GR295" s="158"/>
      <c r="GS295" s="158"/>
      <c r="GT295" s="158"/>
      <c r="GU295" s="158"/>
      <c r="GV295" s="158"/>
      <c r="GW295" s="158"/>
      <c r="GX295" s="158"/>
      <c r="GY295" s="158"/>
      <c r="GZ295" s="158"/>
      <c r="HA295" s="158"/>
      <c r="HB295" s="158"/>
      <c r="HC295" s="158"/>
      <c r="HD295" s="158"/>
      <c r="HE295" s="158"/>
      <c r="HF295" s="158"/>
      <c r="HG295" s="158"/>
      <c r="HH295" s="158"/>
      <c r="HI295" s="158"/>
      <c r="HJ295" s="158"/>
      <c r="HK295" s="158"/>
      <c r="HL295" s="158"/>
      <c r="HM295" s="158"/>
      <c r="HN295" s="158"/>
      <c r="HO295" s="158"/>
      <c r="HP295" s="158"/>
      <c r="HQ295" s="158"/>
      <c r="HR295" s="158"/>
      <c r="HS295" s="158"/>
      <c r="HT295" s="158"/>
      <c r="HU295" s="158"/>
      <c r="HV295" s="158"/>
      <c r="HW295" s="158"/>
      <c r="HX295" s="158"/>
      <c r="HY295" s="158"/>
      <c r="HZ295" s="158"/>
      <c r="IA295" s="158"/>
      <c r="IB295" s="158"/>
    </row>
    <row r="296" spans="22:236" x14ac:dyDescent="0.25">
      <c r="V296" s="109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58"/>
      <c r="CU296" s="158"/>
      <c r="CV296" s="158"/>
      <c r="CW296" s="158"/>
      <c r="CX296" s="158"/>
      <c r="CY296" s="158"/>
      <c r="CZ296" s="158"/>
      <c r="DA296" s="158"/>
      <c r="DB296" s="158"/>
      <c r="DC296" s="158"/>
      <c r="DD296" s="158"/>
      <c r="DE296" s="158"/>
      <c r="DF296" s="158"/>
      <c r="DG296" s="158"/>
      <c r="DH296" s="158"/>
      <c r="DI296" s="158"/>
      <c r="DJ296" s="158"/>
      <c r="DK296" s="158"/>
      <c r="DL296" s="158"/>
      <c r="DM296" s="158"/>
      <c r="DN296" s="158"/>
      <c r="DO296" s="158"/>
      <c r="DP296" s="158"/>
      <c r="DQ296" s="158"/>
      <c r="DR296" s="158"/>
      <c r="DS296" s="158"/>
      <c r="DT296" s="158"/>
      <c r="DU296" s="158"/>
      <c r="DV296" s="158"/>
      <c r="DW296" s="158"/>
      <c r="DX296" s="158"/>
      <c r="DY296" s="158"/>
      <c r="DZ296" s="158"/>
      <c r="EA296" s="158"/>
      <c r="EB296" s="158"/>
      <c r="EC296" s="158"/>
      <c r="ED296" s="158"/>
      <c r="EE296" s="158"/>
      <c r="EF296" s="158"/>
      <c r="EG296" s="158"/>
      <c r="EH296" s="158"/>
      <c r="EI296" s="158"/>
      <c r="EJ296" s="158"/>
      <c r="EK296" s="158"/>
      <c r="EL296" s="158"/>
      <c r="EM296" s="158"/>
      <c r="EN296" s="158"/>
      <c r="EO296" s="158"/>
      <c r="EP296" s="158"/>
      <c r="EQ296" s="158"/>
      <c r="ER296" s="158"/>
      <c r="ES296" s="158"/>
      <c r="ET296" s="158"/>
      <c r="EU296" s="158"/>
      <c r="EV296" s="158"/>
      <c r="EW296" s="158"/>
      <c r="EX296" s="158"/>
      <c r="EY296" s="158"/>
      <c r="EZ296" s="158"/>
      <c r="FA296" s="158"/>
      <c r="FB296" s="158"/>
      <c r="FC296" s="158"/>
      <c r="FD296" s="158"/>
      <c r="FE296" s="158"/>
      <c r="FF296" s="158"/>
      <c r="FG296" s="158"/>
      <c r="FH296" s="158"/>
      <c r="FI296" s="158"/>
      <c r="FJ296" s="158"/>
      <c r="FK296" s="158"/>
      <c r="FL296" s="158"/>
      <c r="FM296" s="158"/>
      <c r="FN296" s="158"/>
      <c r="FO296" s="158"/>
      <c r="FP296" s="158"/>
      <c r="FQ296" s="158"/>
      <c r="FR296" s="158"/>
      <c r="FS296" s="158"/>
      <c r="FT296" s="158"/>
      <c r="FU296" s="158"/>
      <c r="FV296" s="158"/>
      <c r="FW296" s="158"/>
      <c r="FX296" s="158"/>
      <c r="FY296" s="158"/>
      <c r="FZ296" s="158"/>
      <c r="GA296" s="158"/>
      <c r="GB296" s="158"/>
      <c r="GC296" s="158"/>
      <c r="GD296" s="158"/>
      <c r="GE296" s="158"/>
      <c r="GF296" s="158"/>
      <c r="GG296" s="158"/>
      <c r="GH296" s="158"/>
      <c r="GI296" s="158"/>
      <c r="GJ296" s="158"/>
      <c r="GK296" s="158"/>
      <c r="GL296" s="158"/>
      <c r="GM296" s="158"/>
      <c r="GN296" s="158"/>
      <c r="GO296" s="158"/>
      <c r="GP296" s="158"/>
      <c r="GQ296" s="158"/>
      <c r="GR296" s="158"/>
      <c r="GS296" s="158"/>
      <c r="GT296" s="158"/>
      <c r="GU296" s="158"/>
      <c r="GV296" s="158"/>
      <c r="GW296" s="158"/>
      <c r="GX296" s="158"/>
      <c r="GY296" s="158"/>
      <c r="GZ296" s="158"/>
      <c r="HA296" s="158"/>
      <c r="HB296" s="158"/>
      <c r="HC296" s="158"/>
      <c r="HD296" s="158"/>
      <c r="HE296" s="158"/>
      <c r="HF296" s="158"/>
      <c r="HG296" s="158"/>
      <c r="HH296" s="158"/>
      <c r="HI296" s="158"/>
      <c r="HJ296" s="158"/>
      <c r="HK296" s="158"/>
      <c r="HL296" s="158"/>
      <c r="HM296" s="158"/>
      <c r="HN296" s="158"/>
      <c r="HO296" s="158"/>
      <c r="HP296" s="158"/>
      <c r="HQ296" s="158"/>
      <c r="HR296" s="158"/>
      <c r="HS296" s="158"/>
      <c r="HT296" s="158"/>
      <c r="HU296" s="158"/>
      <c r="HV296" s="158"/>
      <c r="HW296" s="158"/>
      <c r="HX296" s="158"/>
      <c r="HY296" s="158"/>
      <c r="HZ296" s="158"/>
      <c r="IA296" s="158"/>
      <c r="IB296" s="158"/>
    </row>
    <row r="297" spans="22:236" x14ac:dyDescent="0.25">
      <c r="V297" s="109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58"/>
      <c r="CU297" s="158"/>
      <c r="CV297" s="158"/>
      <c r="CW297" s="158"/>
      <c r="CX297" s="158"/>
      <c r="CY297" s="158"/>
      <c r="CZ297" s="158"/>
      <c r="DA297" s="158"/>
      <c r="DB297" s="158"/>
      <c r="DC297" s="158"/>
      <c r="DD297" s="158"/>
      <c r="DE297" s="158"/>
      <c r="DF297" s="158"/>
      <c r="DG297" s="158"/>
      <c r="DH297" s="158"/>
      <c r="DI297" s="158"/>
      <c r="DJ297" s="158"/>
      <c r="DK297" s="158"/>
      <c r="DL297" s="158"/>
      <c r="DM297" s="158"/>
      <c r="DN297" s="158"/>
      <c r="DO297" s="158"/>
      <c r="DP297" s="158"/>
      <c r="DQ297" s="158"/>
      <c r="DR297" s="158"/>
      <c r="DS297" s="158"/>
      <c r="DT297" s="158"/>
      <c r="DU297" s="158"/>
      <c r="DV297" s="158"/>
      <c r="DW297" s="158"/>
      <c r="DX297" s="158"/>
      <c r="DY297" s="158"/>
      <c r="DZ297" s="158"/>
      <c r="EA297" s="158"/>
      <c r="EB297" s="158"/>
      <c r="EC297" s="158"/>
      <c r="ED297" s="158"/>
      <c r="EE297" s="158"/>
      <c r="EF297" s="158"/>
      <c r="EG297" s="158"/>
      <c r="EH297" s="158"/>
      <c r="EI297" s="158"/>
      <c r="EJ297" s="158"/>
      <c r="EK297" s="158"/>
      <c r="EL297" s="158"/>
      <c r="EM297" s="158"/>
      <c r="EN297" s="158"/>
      <c r="EO297" s="158"/>
      <c r="EP297" s="158"/>
      <c r="EQ297" s="158"/>
      <c r="ER297" s="158"/>
      <c r="ES297" s="158"/>
      <c r="ET297" s="158"/>
      <c r="EU297" s="158"/>
      <c r="EV297" s="158"/>
      <c r="EW297" s="158"/>
      <c r="EX297" s="158"/>
      <c r="EY297" s="158"/>
      <c r="EZ297" s="158"/>
      <c r="FA297" s="158"/>
      <c r="FB297" s="158"/>
      <c r="FC297" s="158"/>
      <c r="FD297" s="158"/>
      <c r="FE297" s="158"/>
      <c r="FF297" s="158"/>
      <c r="FG297" s="158"/>
      <c r="FH297" s="158"/>
      <c r="FI297" s="158"/>
      <c r="FJ297" s="158"/>
      <c r="FK297" s="158"/>
      <c r="FL297" s="158"/>
      <c r="FM297" s="158"/>
      <c r="FN297" s="158"/>
      <c r="FO297" s="158"/>
      <c r="FP297" s="158"/>
      <c r="FQ297" s="158"/>
      <c r="FR297" s="158"/>
      <c r="FS297" s="158"/>
      <c r="FT297" s="158"/>
      <c r="FU297" s="158"/>
      <c r="FV297" s="158"/>
      <c r="FW297" s="158"/>
      <c r="FX297" s="158"/>
      <c r="FY297" s="158"/>
      <c r="FZ297" s="158"/>
      <c r="GA297" s="158"/>
      <c r="GB297" s="158"/>
      <c r="GC297" s="158"/>
      <c r="GD297" s="158"/>
      <c r="GE297" s="158"/>
      <c r="GF297" s="158"/>
      <c r="GG297" s="158"/>
      <c r="GH297" s="158"/>
      <c r="GI297" s="158"/>
      <c r="GJ297" s="158"/>
      <c r="GK297" s="158"/>
      <c r="GL297" s="158"/>
      <c r="GM297" s="158"/>
      <c r="GN297" s="158"/>
      <c r="GO297" s="158"/>
      <c r="GP297" s="158"/>
      <c r="GQ297" s="158"/>
      <c r="GR297" s="158"/>
      <c r="GS297" s="158"/>
      <c r="GT297" s="158"/>
      <c r="GU297" s="158"/>
      <c r="GV297" s="158"/>
      <c r="GW297" s="158"/>
      <c r="GX297" s="158"/>
      <c r="GY297" s="158"/>
      <c r="GZ297" s="158"/>
      <c r="HA297" s="158"/>
      <c r="HB297" s="158"/>
      <c r="HC297" s="158"/>
      <c r="HD297" s="158"/>
      <c r="HE297" s="158"/>
      <c r="HF297" s="158"/>
      <c r="HG297" s="158"/>
      <c r="HH297" s="158"/>
      <c r="HI297" s="158"/>
      <c r="HJ297" s="158"/>
      <c r="HK297" s="158"/>
      <c r="HL297" s="158"/>
      <c r="HM297" s="158"/>
      <c r="HN297" s="158"/>
      <c r="HO297" s="158"/>
      <c r="HP297" s="158"/>
      <c r="HQ297" s="158"/>
      <c r="HR297" s="158"/>
      <c r="HS297" s="158"/>
      <c r="HT297" s="158"/>
      <c r="HU297" s="158"/>
      <c r="HV297" s="158"/>
      <c r="HW297" s="158"/>
      <c r="HX297" s="158"/>
      <c r="HY297" s="158"/>
      <c r="HZ297" s="158"/>
      <c r="IA297" s="158"/>
      <c r="IB297" s="158"/>
    </row>
    <row r="298" spans="22:236" x14ac:dyDescent="0.25">
      <c r="V298" s="109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58"/>
      <c r="CU298" s="158"/>
      <c r="CV298" s="158"/>
      <c r="CW298" s="158"/>
      <c r="CX298" s="158"/>
      <c r="CY298" s="158"/>
      <c r="CZ298" s="158"/>
      <c r="DA298" s="158"/>
      <c r="DB298" s="158"/>
      <c r="DC298" s="158"/>
      <c r="DD298" s="158"/>
      <c r="DE298" s="158"/>
      <c r="DF298" s="158"/>
      <c r="DG298" s="158"/>
      <c r="DH298" s="158"/>
      <c r="DI298" s="158"/>
      <c r="DJ298" s="158"/>
      <c r="DK298" s="158"/>
      <c r="DL298" s="158"/>
      <c r="DM298" s="158"/>
      <c r="DN298" s="158"/>
      <c r="DO298" s="158"/>
      <c r="DP298" s="158"/>
      <c r="DQ298" s="158"/>
      <c r="DR298" s="158"/>
      <c r="DS298" s="158"/>
      <c r="DT298" s="158"/>
      <c r="DU298" s="158"/>
      <c r="DV298" s="158"/>
      <c r="DW298" s="158"/>
      <c r="DX298" s="158"/>
      <c r="DY298" s="158"/>
      <c r="DZ298" s="158"/>
      <c r="EA298" s="158"/>
      <c r="EB298" s="158"/>
      <c r="EC298" s="158"/>
      <c r="ED298" s="158"/>
      <c r="EE298" s="158"/>
      <c r="EF298" s="158"/>
      <c r="EG298" s="158"/>
      <c r="EH298" s="158"/>
      <c r="EI298" s="158"/>
      <c r="EJ298" s="158"/>
      <c r="EK298" s="158"/>
      <c r="EL298" s="158"/>
      <c r="EM298" s="158"/>
      <c r="EN298" s="158"/>
      <c r="EO298" s="158"/>
      <c r="EP298" s="158"/>
      <c r="EQ298" s="158"/>
      <c r="ER298" s="158"/>
      <c r="ES298" s="158"/>
      <c r="ET298" s="158"/>
      <c r="EU298" s="158"/>
      <c r="EV298" s="158"/>
      <c r="EW298" s="158"/>
      <c r="EX298" s="158"/>
      <c r="EY298" s="158"/>
      <c r="EZ298" s="158"/>
      <c r="FA298" s="158"/>
      <c r="FB298" s="158"/>
      <c r="FC298" s="158"/>
      <c r="FD298" s="158"/>
      <c r="FE298" s="158"/>
      <c r="FF298" s="158"/>
      <c r="FG298" s="158"/>
      <c r="FH298" s="158"/>
      <c r="FI298" s="158"/>
      <c r="FJ298" s="158"/>
      <c r="FK298" s="158"/>
      <c r="FL298" s="158"/>
      <c r="FM298" s="158"/>
      <c r="FN298" s="158"/>
      <c r="FO298" s="158"/>
      <c r="FP298" s="158"/>
      <c r="FQ298" s="158"/>
      <c r="FR298" s="158"/>
      <c r="FS298" s="158"/>
      <c r="FT298" s="158"/>
      <c r="FU298" s="158"/>
      <c r="FV298" s="158"/>
      <c r="FW298" s="158"/>
      <c r="FX298" s="158"/>
      <c r="FY298" s="158"/>
      <c r="FZ298" s="158"/>
      <c r="GA298" s="158"/>
      <c r="GB298" s="158"/>
      <c r="GC298" s="158"/>
      <c r="GD298" s="158"/>
      <c r="GE298" s="158"/>
      <c r="GF298" s="158"/>
      <c r="GG298" s="158"/>
      <c r="GH298" s="158"/>
      <c r="GI298" s="158"/>
      <c r="GJ298" s="158"/>
      <c r="GK298" s="158"/>
      <c r="GL298" s="158"/>
      <c r="GM298" s="158"/>
      <c r="GN298" s="158"/>
      <c r="GO298" s="158"/>
      <c r="GP298" s="158"/>
      <c r="GQ298" s="158"/>
      <c r="GR298" s="158"/>
      <c r="GS298" s="158"/>
      <c r="GT298" s="158"/>
      <c r="GU298" s="158"/>
      <c r="GV298" s="158"/>
      <c r="GW298" s="158"/>
      <c r="GX298" s="158"/>
      <c r="GY298" s="158"/>
      <c r="GZ298" s="158"/>
      <c r="HA298" s="158"/>
      <c r="HB298" s="158"/>
      <c r="HC298" s="158"/>
      <c r="HD298" s="158"/>
      <c r="HE298" s="158"/>
      <c r="HF298" s="158"/>
      <c r="HG298" s="158"/>
      <c r="HH298" s="158"/>
      <c r="HI298" s="158"/>
      <c r="HJ298" s="158"/>
      <c r="HK298" s="158"/>
      <c r="HL298" s="158"/>
      <c r="HM298" s="158"/>
      <c r="HN298" s="158"/>
      <c r="HO298" s="158"/>
      <c r="HP298" s="158"/>
      <c r="HQ298" s="158"/>
      <c r="HR298" s="158"/>
      <c r="HS298" s="158"/>
      <c r="HT298" s="158"/>
      <c r="HU298" s="158"/>
      <c r="HV298" s="158"/>
      <c r="HW298" s="158"/>
      <c r="HX298" s="158"/>
      <c r="HY298" s="158"/>
      <c r="HZ298" s="158"/>
      <c r="IA298" s="158"/>
      <c r="IB298" s="158"/>
    </row>
    <row r="299" spans="22:236" x14ac:dyDescent="0.25">
      <c r="V299" s="109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58"/>
      <c r="CU299" s="158"/>
      <c r="CV299" s="158"/>
      <c r="CW299" s="158"/>
      <c r="CX299" s="158"/>
      <c r="CY299" s="158"/>
      <c r="CZ299" s="158"/>
      <c r="DA299" s="158"/>
      <c r="DB299" s="158"/>
      <c r="DC299" s="158"/>
      <c r="DD299" s="158"/>
      <c r="DE299" s="158"/>
      <c r="DF299" s="158"/>
      <c r="DG299" s="158"/>
      <c r="DH299" s="158"/>
      <c r="DI299" s="158"/>
      <c r="DJ299" s="158"/>
      <c r="DK299" s="158"/>
      <c r="DL299" s="158"/>
      <c r="DM299" s="158"/>
      <c r="DN299" s="158"/>
      <c r="DO299" s="158"/>
      <c r="DP299" s="158"/>
      <c r="DQ299" s="158"/>
      <c r="DR299" s="158"/>
      <c r="DS299" s="158"/>
      <c r="DT299" s="158"/>
      <c r="DU299" s="158"/>
      <c r="DV299" s="158"/>
      <c r="DW299" s="158"/>
      <c r="DX299" s="158"/>
      <c r="DY299" s="158"/>
      <c r="DZ299" s="158"/>
      <c r="EA299" s="158"/>
      <c r="EB299" s="158"/>
      <c r="EC299" s="158"/>
      <c r="ED299" s="158"/>
      <c r="EE299" s="158"/>
      <c r="EF299" s="158"/>
      <c r="EG299" s="158"/>
      <c r="EH299" s="158"/>
      <c r="EI299" s="158"/>
      <c r="EJ299" s="158"/>
      <c r="EK299" s="158"/>
      <c r="EL299" s="158"/>
      <c r="EM299" s="158"/>
      <c r="EN299" s="158"/>
      <c r="EO299" s="158"/>
      <c r="EP299" s="158"/>
      <c r="EQ299" s="158"/>
      <c r="ER299" s="158"/>
      <c r="ES299" s="158"/>
      <c r="ET299" s="158"/>
      <c r="EU299" s="158"/>
      <c r="EV299" s="158"/>
      <c r="EW299" s="158"/>
      <c r="EX299" s="158"/>
      <c r="EY299" s="158"/>
      <c r="EZ299" s="158"/>
      <c r="FA299" s="158"/>
      <c r="FB299" s="158"/>
      <c r="FC299" s="158"/>
      <c r="FD299" s="158"/>
      <c r="FE299" s="158"/>
      <c r="FF299" s="158"/>
      <c r="FG299" s="158"/>
      <c r="FH299" s="158"/>
      <c r="FI299" s="158"/>
      <c r="FJ299" s="158"/>
      <c r="FK299" s="158"/>
      <c r="FL299" s="158"/>
      <c r="FM299" s="158"/>
      <c r="FN299" s="158"/>
      <c r="FO299" s="158"/>
      <c r="FP299" s="158"/>
      <c r="FQ299" s="158"/>
      <c r="FR299" s="158"/>
      <c r="FS299" s="158"/>
      <c r="FT299" s="158"/>
      <c r="FU299" s="158"/>
      <c r="FV299" s="158"/>
      <c r="FW299" s="158"/>
      <c r="FX299" s="158"/>
      <c r="FY299" s="158"/>
      <c r="FZ299" s="158"/>
      <c r="GA299" s="158"/>
      <c r="GB299" s="158"/>
      <c r="GC299" s="158"/>
      <c r="GD299" s="158"/>
      <c r="GE299" s="158"/>
      <c r="GF299" s="158"/>
      <c r="GG299" s="158"/>
      <c r="GH299" s="158"/>
      <c r="GI299" s="158"/>
      <c r="GJ299" s="158"/>
      <c r="GK299" s="158"/>
      <c r="GL299" s="158"/>
      <c r="GM299" s="158"/>
      <c r="GN299" s="158"/>
      <c r="GO299" s="158"/>
      <c r="GP299" s="158"/>
      <c r="GQ299" s="158"/>
      <c r="GR299" s="158"/>
      <c r="GS299" s="158"/>
      <c r="GT299" s="158"/>
      <c r="GU299" s="158"/>
      <c r="GV299" s="158"/>
      <c r="GW299" s="158"/>
      <c r="GX299" s="158"/>
      <c r="GY299" s="158"/>
      <c r="GZ299" s="158"/>
      <c r="HA299" s="158"/>
      <c r="HB299" s="158"/>
      <c r="HC299" s="158"/>
      <c r="HD299" s="158"/>
      <c r="HE299" s="158"/>
      <c r="HF299" s="158"/>
      <c r="HG299" s="158"/>
      <c r="HH299" s="158"/>
      <c r="HI299" s="158"/>
      <c r="HJ299" s="158"/>
      <c r="HK299" s="158"/>
      <c r="HL299" s="158"/>
      <c r="HM299" s="158"/>
      <c r="HN299" s="158"/>
      <c r="HO299" s="158"/>
      <c r="HP299" s="158"/>
      <c r="HQ299" s="158"/>
      <c r="HR299" s="158"/>
      <c r="HS299" s="158"/>
      <c r="HT299" s="158"/>
      <c r="HU299" s="158"/>
      <c r="HV299" s="158"/>
      <c r="HW299" s="158"/>
      <c r="HX299" s="158"/>
      <c r="HY299" s="158"/>
      <c r="HZ299" s="158"/>
      <c r="IA299" s="158"/>
      <c r="IB299" s="158"/>
    </row>
    <row r="300" spans="22:236" x14ac:dyDescent="0.25">
      <c r="V300" s="109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58"/>
      <c r="CU300" s="158"/>
      <c r="CV300" s="158"/>
      <c r="CW300" s="158"/>
      <c r="CX300" s="158"/>
      <c r="CY300" s="158"/>
      <c r="CZ300" s="158"/>
      <c r="DA300" s="158"/>
      <c r="DB300" s="158"/>
      <c r="DC300" s="158"/>
      <c r="DD300" s="158"/>
      <c r="DE300" s="158"/>
      <c r="DF300" s="158"/>
      <c r="DG300" s="158"/>
      <c r="DH300" s="158"/>
      <c r="DI300" s="158"/>
      <c r="DJ300" s="158"/>
      <c r="DK300" s="158"/>
      <c r="DL300" s="158"/>
      <c r="DM300" s="158"/>
      <c r="DN300" s="158"/>
      <c r="DO300" s="158"/>
      <c r="DP300" s="158"/>
      <c r="DQ300" s="158"/>
      <c r="DR300" s="158"/>
      <c r="DS300" s="158"/>
      <c r="DT300" s="158"/>
      <c r="DU300" s="158"/>
      <c r="DV300" s="158"/>
      <c r="DW300" s="158"/>
      <c r="DX300" s="158"/>
      <c r="DY300" s="158"/>
      <c r="DZ300" s="158"/>
      <c r="EA300" s="158"/>
      <c r="EB300" s="158"/>
      <c r="EC300" s="158"/>
      <c r="ED300" s="158"/>
      <c r="EE300" s="158"/>
      <c r="EF300" s="158"/>
      <c r="EG300" s="158"/>
      <c r="EH300" s="158"/>
      <c r="EI300" s="158"/>
      <c r="EJ300" s="158"/>
      <c r="EK300" s="158"/>
      <c r="EL300" s="158"/>
      <c r="EM300" s="158"/>
      <c r="EN300" s="158"/>
      <c r="EO300" s="158"/>
      <c r="EP300" s="158"/>
      <c r="EQ300" s="158"/>
      <c r="ER300" s="158"/>
      <c r="ES300" s="158"/>
      <c r="ET300" s="158"/>
      <c r="EU300" s="158"/>
      <c r="EV300" s="158"/>
      <c r="EW300" s="158"/>
      <c r="EX300" s="158"/>
      <c r="EY300" s="158"/>
      <c r="EZ300" s="158"/>
      <c r="FA300" s="158"/>
      <c r="FB300" s="158"/>
      <c r="FC300" s="158"/>
      <c r="FD300" s="158"/>
      <c r="FE300" s="158"/>
      <c r="FF300" s="158"/>
      <c r="FG300" s="158"/>
      <c r="FH300" s="158"/>
      <c r="FI300" s="158"/>
      <c r="FJ300" s="158"/>
      <c r="FK300" s="158"/>
      <c r="FL300" s="158"/>
      <c r="FM300" s="158"/>
      <c r="FN300" s="158"/>
      <c r="FO300" s="158"/>
      <c r="FP300" s="158"/>
      <c r="FQ300" s="158"/>
      <c r="FR300" s="158"/>
      <c r="FS300" s="158"/>
      <c r="FT300" s="158"/>
      <c r="FU300" s="158"/>
      <c r="FV300" s="158"/>
      <c r="FW300" s="158"/>
      <c r="FX300" s="158"/>
      <c r="FY300" s="158"/>
      <c r="FZ300" s="158"/>
      <c r="GA300" s="158"/>
      <c r="GB300" s="158"/>
      <c r="GC300" s="158"/>
      <c r="GD300" s="158"/>
      <c r="GE300" s="158"/>
      <c r="GF300" s="158"/>
      <c r="GG300" s="158"/>
      <c r="GH300" s="158"/>
      <c r="GI300" s="158"/>
      <c r="GJ300" s="158"/>
      <c r="GK300" s="158"/>
      <c r="GL300" s="158"/>
      <c r="GM300" s="158"/>
      <c r="GN300" s="158"/>
      <c r="GO300" s="158"/>
      <c r="GP300" s="158"/>
      <c r="GQ300" s="158"/>
      <c r="GR300" s="158"/>
      <c r="GS300" s="158"/>
      <c r="GT300" s="158"/>
      <c r="GU300" s="158"/>
      <c r="GV300" s="158"/>
      <c r="GW300" s="158"/>
      <c r="GX300" s="158"/>
      <c r="GY300" s="158"/>
      <c r="GZ300" s="158"/>
      <c r="HA300" s="158"/>
      <c r="HB300" s="158"/>
      <c r="HC300" s="158"/>
      <c r="HD300" s="158"/>
      <c r="HE300" s="158"/>
      <c r="HF300" s="158"/>
      <c r="HG300" s="158"/>
      <c r="HH300" s="158"/>
      <c r="HI300" s="158"/>
      <c r="HJ300" s="158"/>
      <c r="HK300" s="158"/>
      <c r="HL300" s="158"/>
      <c r="HM300" s="158"/>
      <c r="HN300" s="158"/>
      <c r="HO300" s="158"/>
      <c r="HP300" s="158"/>
      <c r="HQ300" s="158"/>
      <c r="HR300" s="158"/>
      <c r="HS300" s="158"/>
      <c r="HT300" s="158"/>
      <c r="HU300" s="158"/>
      <c r="HV300" s="158"/>
      <c r="HW300" s="158"/>
      <c r="HX300" s="158"/>
      <c r="HY300" s="158"/>
      <c r="HZ300" s="158"/>
      <c r="IA300" s="158"/>
      <c r="IB300" s="158"/>
    </row>
    <row r="301" spans="22:236" x14ac:dyDescent="0.25">
      <c r="V301" s="109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58"/>
      <c r="CU301" s="158"/>
      <c r="CV301" s="158"/>
      <c r="CW301" s="158"/>
      <c r="CX301" s="158"/>
      <c r="CY301" s="158"/>
      <c r="CZ301" s="158"/>
      <c r="DA301" s="158"/>
      <c r="DB301" s="158"/>
      <c r="DC301" s="158"/>
      <c r="DD301" s="158"/>
      <c r="DE301" s="158"/>
      <c r="DF301" s="158"/>
      <c r="DG301" s="158"/>
      <c r="DH301" s="158"/>
      <c r="DI301" s="158"/>
      <c r="DJ301" s="158"/>
      <c r="DK301" s="158"/>
      <c r="DL301" s="158"/>
      <c r="DM301" s="158"/>
      <c r="DN301" s="158"/>
      <c r="DO301" s="158"/>
      <c r="DP301" s="158"/>
      <c r="DQ301" s="158"/>
      <c r="DR301" s="158"/>
      <c r="DS301" s="158"/>
      <c r="DT301" s="158"/>
      <c r="DU301" s="158"/>
      <c r="DV301" s="158"/>
      <c r="DW301" s="158"/>
      <c r="DX301" s="158"/>
      <c r="DY301" s="158"/>
      <c r="DZ301" s="158"/>
      <c r="EA301" s="158"/>
      <c r="EB301" s="158"/>
      <c r="EC301" s="158"/>
      <c r="ED301" s="158"/>
      <c r="EE301" s="158"/>
      <c r="EF301" s="158"/>
      <c r="EG301" s="158"/>
      <c r="EH301" s="158"/>
      <c r="EI301" s="158"/>
      <c r="EJ301" s="158"/>
      <c r="EK301" s="158"/>
      <c r="EL301" s="158"/>
      <c r="EM301" s="158"/>
      <c r="EN301" s="158"/>
      <c r="EO301" s="158"/>
      <c r="EP301" s="158"/>
      <c r="EQ301" s="158"/>
      <c r="ER301" s="158"/>
      <c r="ES301" s="158"/>
      <c r="ET301" s="158"/>
      <c r="EU301" s="158"/>
      <c r="EV301" s="158"/>
      <c r="EW301" s="158"/>
      <c r="EX301" s="158"/>
      <c r="EY301" s="158"/>
      <c r="EZ301" s="158"/>
      <c r="FA301" s="158"/>
      <c r="FB301" s="158"/>
      <c r="FC301" s="158"/>
      <c r="FD301" s="158"/>
      <c r="FE301" s="158"/>
      <c r="FF301" s="158"/>
      <c r="FG301" s="158"/>
      <c r="FH301" s="158"/>
      <c r="FI301" s="158"/>
      <c r="FJ301" s="158"/>
      <c r="FK301" s="158"/>
      <c r="FL301" s="158"/>
      <c r="FM301" s="158"/>
      <c r="FN301" s="158"/>
      <c r="FO301" s="158"/>
      <c r="FP301" s="158"/>
      <c r="FQ301" s="158"/>
      <c r="FR301" s="158"/>
      <c r="FS301" s="158"/>
      <c r="FT301" s="158"/>
      <c r="FU301" s="158"/>
      <c r="FV301" s="158"/>
      <c r="FW301" s="158"/>
      <c r="FX301" s="158"/>
      <c r="FY301" s="158"/>
      <c r="FZ301" s="158"/>
      <c r="GA301" s="158"/>
      <c r="GB301" s="158"/>
      <c r="GC301" s="158"/>
      <c r="GD301" s="158"/>
      <c r="GE301" s="158"/>
      <c r="GF301" s="158"/>
      <c r="GG301" s="158"/>
      <c r="GH301" s="158"/>
      <c r="GI301" s="158"/>
      <c r="GJ301" s="158"/>
      <c r="GK301" s="158"/>
      <c r="GL301" s="158"/>
      <c r="GM301" s="158"/>
      <c r="GN301" s="158"/>
      <c r="GO301" s="158"/>
      <c r="GP301" s="158"/>
      <c r="GQ301" s="158"/>
      <c r="GR301" s="158"/>
      <c r="GS301" s="158"/>
      <c r="GT301" s="158"/>
      <c r="GU301" s="158"/>
      <c r="GV301" s="158"/>
      <c r="GW301" s="158"/>
      <c r="GX301" s="158"/>
      <c r="GY301" s="158"/>
      <c r="GZ301" s="158"/>
      <c r="HA301" s="158"/>
      <c r="HB301" s="158"/>
      <c r="HC301" s="158"/>
      <c r="HD301" s="158"/>
      <c r="HE301" s="158"/>
      <c r="HF301" s="158"/>
      <c r="HG301" s="158"/>
      <c r="HH301" s="158"/>
      <c r="HI301" s="158"/>
      <c r="HJ301" s="158"/>
      <c r="HK301" s="158"/>
      <c r="HL301" s="158"/>
      <c r="HM301" s="158"/>
      <c r="HN301" s="158"/>
      <c r="HO301" s="158"/>
      <c r="HP301" s="158"/>
      <c r="HQ301" s="158"/>
      <c r="HR301" s="158"/>
      <c r="HS301" s="158"/>
      <c r="HT301" s="158"/>
      <c r="HU301" s="158"/>
      <c r="HV301" s="158"/>
      <c r="HW301" s="158"/>
      <c r="HX301" s="158"/>
      <c r="HY301" s="158"/>
      <c r="HZ301" s="158"/>
      <c r="IA301" s="158"/>
      <c r="IB301" s="158"/>
    </row>
    <row r="302" spans="22:236" x14ac:dyDescent="0.25">
      <c r="V302" s="109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58"/>
      <c r="CU302" s="158"/>
      <c r="CV302" s="158"/>
      <c r="CW302" s="158"/>
      <c r="CX302" s="158"/>
      <c r="CY302" s="158"/>
      <c r="CZ302" s="158"/>
      <c r="DA302" s="158"/>
      <c r="DB302" s="158"/>
      <c r="DC302" s="158"/>
      <c r="DD302" s="158"/>
      <c r="DE302" s="158"/>
      <c r="DF302" s="158"/>
      <c r="DG302" s="158"/>
      <c r="DH302" s="158"/>
      <c r="DI302" s="158"/>
      <c r="DJ302" s="158"/>
      <c r="DK302" s="158"/>
      <c r="DL302" s="158"/>
      <c r="DM302" s="158"/>
      <c r="DN302" s="158"/>
      <c r="DO302" s="158"/>
      <c r="DP302" s="158"/>
      <c r="DQ302" s="158"/>
      <c r="DR302" s="158"/>
      <c r="DS302" s="158"/>
      <c r="DT302" s="158"/>
      <c r="DU302" s="158"/>
      <c r="DV302" s="158"/>
      <c r="DW302" s="158"/>
      <c r="DX302" s="158"/>
      <c r="DY302" s="158"/>
      <c r="DZ302" s="158"/>
      <c r="EA302" s="158"/>
      <c r="EB302" s="158"/>
      <c r="EC302" s="158"/>
      <c r="ED302" s="158"/>
      <c r="EE302" s="158"/>
      <c r="EF302" s="158"/>
      <c r="EG302" s="158"/>
      <c r="EH302" s="158"/>
      <c r="EI302" s="158"/>
      <c r="EJ302" s="158"/>
      <c r="EK302" s="158"/>
      <c r="EL302" s="158"/>
      <c r="EM302" s="158"/>
      <c r="EN302" s="158"/>
      <c r="EO302" s="158"/>
      <c r="EP302" s="158"/>
      <c r="EQ302" s="158"/>
      <c r="ER302" s="158"/>
      <c r="ES302" s="158"/>
      <c r="ET302" s="158"/>
      <c r="EU302" s="158"/>
      <c r="EV302" s="158"/>
      <c r="EW302" s="158"/>
      <c r="EX302" s="158"/>
      <c r="EY302" s="158"/>
      <c r="EZ302" s="158"/>
      <c r="FA302" s="158"/>
      <c r="FB302" s="158"/>
      <c r="FC302" s="158"/>
      <c r="FD302" s="158"/>
      <c r="FE302" s="158"/>
      <c r="FF302" s="158"/>
      <c r="FG302" s="158"/>
      <c r="FH302" s="158"/>
      <c r="FI302" s="158"/>
      <c r="FJ302" s="158"/>
      <c r="FK302" s="158"/>
      <c r="FL302" s="158"/>
      <c r="FM302" s="158"/>
      <c r="FN302" s="158"/>
      <c r="FO302" s="158"/>
      <c r="FP302" s="158"/>
      <c r="FQ302" s="158"/>
      <c r="FR302" s="158"/>
      <c r="FS302" s="158"/>
      <c r="FT302" s="158"/>
      <c r="FU302" s="158"/>
      <c r="FV302" s="158"/>
      <c r="FW302" s="158"/>
      <c r="FX302" s="158"/>
      <c r="FY302" s="158"/>
      <c r="FZ302" s="158"/>
      <c r="GA302" s="158"/>
      <c r="GB302" s="158"/>
      <c r="GC302" s="158"/>
      <c r="GD302" s="158"/>
      <c r="GE302" s="158"/>
      <c r="GF302" s="158"/>
      <c r="GG302" s="158"/>
      <c r="GH302" s="158"/>
      <c r="GI302" s="158"/>
      <c r="GJ302" s="158"/>
      <c r="GK302" s="158"/>
      <c r="GL302" s="158"/>
      <c r="GM302" s="158"/>
      <c r="GN302" s="158"/>
      <c r="GO302" s="158"/>
      <c r="GP302" s="158"/>
      <c r="GQ302" s="158"/>
      <c r="GR302" s="158"/>
      <c r="GS302" s="158"/>
      <c r="GT302" s="158"/>
      <c r="GU302" s="158"/>
      <c r="GV302" s="158"/>
      <c r="GW302" s="158"/>
      <c r="GX302" s="158"/>
      <c r="GY302" s="158"/>
      <c r="GZ302" s="158"/>
      <c r="HA302" s="158"/>
      <c r="HB302" s="158"/>
      <c r="HC302" s="158"/>
      <c r="HD302" s="158"/>
      <c r="HE302" s="158"/>
      <c r="HF302" s="158"/>
      <c r="HG302" s="158"/>
      <c r="HH302" s="158"/>
      <c r="HI302" s="158"/>
      <c r="HJ302" s="158"/>
      <c r="HK302" s="158"/>
      <c r="HL302" s="158"/>
      <c r="HM302" s="158"/>
      <c r="HN302" s="158"/>
      <c r="HO302" s="158"/>
      <c r="HP302" s="158"/>
      <c r="HQ302" s="158"/>
      <c r="HR302" s="158"/>
      <c r="HS302" s="158"/>
      <c r="HT302" s="158"/>
      <c r="HU302" s="158"/>
      <c r="HV302" s="158"/>
      <c r="HW302" s="158"/>
      <c r="HX302" s="158"/>
      <c r="HY302" s="158"/>
      <c r="HZ302" s="158"/>
      <c r="IA302" s="158"/>
      <c r="IB302" s="158"/>
    </row>
    <row r="303" spans="22:236" x14ac:dyDescent="0.25">
      <c r="V303" s="109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58"/>
      <c r="CU303" s="158"/>
      <c r="CV303" s="158"/>
      <c r="CW303" s="158"/>
      <c r="CX303" s="158"/>
      <c r="CY303" s="158"/>
      <c r="CZ303" s="158"/>
      <c r="DA303" s="158"/>
      <c r="DB303" s="158"/>
      <c r="DC303" s="158"/>
      <c r="DD303" s="158"/>
      <c r="DE303" s="158"/>
      <c r="DF303" s="158"/>
      <c r="DG303" s="158"/>
      <c r="DH303" s="158"/>
      <c r="DI303" s="158"/>
      <c r="DJ303" s="158"/>
      <c r="DK303" s="158"/>
      <c r="DL303" s="158"/>
      <c r="DM303" s="158"/>
      <c r="DN303" s="158"/>
      <c r="DO303" s="158"/>
      <c r="DP303" s="158"/>
      <c r="DQ303" s="158"/>
      <c r="DR303" s="158"/>
      <c r="DS303" s="158"/>
      <c r="DT303" s="158"/>
      <c r="DU303" s="158"/>
      <c r="DV303" s="158"/>
      <c r="DW303" s="158"/>
      <c r="DX303" s="158"/>
      <c r="DY303" s="158"/>
      <c r="DZ303" s="158"/>
      <c r="EA303" s="158"/>
      <c r="EB303" s="158"/>
      <c r="EC303" s="158"/>
      <c r="ED303" s="158"/>
      <c r="EE303" s="158"/>
      <c r="EF303" s="158"/>
      <c r="EG303" s="158"/>
      <c r="EH303" s="158"/>
      <c r="EI303" s="158"/>
      <c r="EJ303" s="158"/>
      <c r="EK303" s="158"/>
      <c r="EL303" s="158"/>
      <c r="EM303" s="158"/>
      <c r="EN303" s="158"/>
      <c r="EO303" s="158"/>
      <c r="EP303" s="158"/>
      <c r="EQ303" s="158"/>
      <c r="ER303" s="158"/>
      <c r="ES303" s="158"/>
      <c r="ET303" s="158"/>
      <c r="EU303" s="158"/>
      <c r="EV303" s="158"/>
      <c r="EW303" s="158"/>
      <c r="EX303" s="158"/>
      <c r="EY303" s="158"/>
      <c r="EZ303" s="158"/>
      <c r="FA303" s="158"/>
      <c r="FB303" s="158"/>
      <c r="FC303" s="158"/>
      <c r="FD303" s="158"/>
      <c r="FE303" s="158"/>
      <c r="FF303" s="158"/>
      <c r="FG303" s="158"/>
      <c r="FH303" s="158"/>
      <c r="FI303" s="158"/>
      <c r="FJ303" s="158"/>
      <c r="FK303" s="158"/>
      <c r="FL303" s="158"/>
      <c r="FM303" s="158"/>
      <c r="FN303" s="158"/>
      <c r="FO303" s="158"/>
      <c r="FP303" s="158"/>
      <c r="FQ303" s="158"/>
      <c r="FR303" s="158"/>
      <c r="FS303" s="158"/>
      <c r="FT303" s="158"/>
      <c r="FU303" s="158"/>
      <c r="FV303" s="158"/>
      <c r="FW303" s="158"/>
      <c r="FX303" s="158"/>
      <c r="FY303" s="158"/>
      <c r="FZ303" s="158"/>
      <c r="GA303" s="158"/>
      <c r="GB303" s="158"/>
      <c r="GC303" s="158"/>
      <c r="GD303" s="158"/>
      <c r="GE303" s="158"/>
      <c r="GF303" s="158"/>
      <c r="GG303" s="158"/>
      <c r="GH303" s="158"/>
      <c r="GI303" s="158"/>
      <c r="GJ303" s="158"/>
      <c r="GK303" s="158"/>
      <c r="GL303" s="158"/>
      <c r="GM303" s="158"/>
      <c r="GN303" s="158"/>
      <c r="GO303" s="158"/>
      <c r="GP303" s="158"/>
      <c r="GQ303" s="158"/>
      <c r="GR303" s="158"/>
      <c r="GS303" s="158"/>
      <c r="GT303" s="158"/>
      <c r="GU303" s="158"/>
      <c r="GV303" s="158"/>
      <c r="GW303" s="158"/>
      <c r="GX303" s="158"/>
      <c r="GY303" s="158"/>
      <c r="GZ303" s="158"/>
      <c r="HA303" s="158"/>
      <c r="HB303" s="158"/>
      <c r="HC303" s="158"/>
      <c r="HD303" s="158"/>
      <c r="HE303" s="158"/>
      <c r="HF303" s="158"/>
      <c r="HG303" s="158"/>
      <c r="HH303" s="158"/>
      <c r="HI303" s="158"/>
      <c r="HJ303" s="158"/>
      <c r="HK303" s="158"/>
      <c r="HL303" s="158"/>
      <c r="HM303" s="158"/>
      <c r="HN303" s="158"/>
      <c r="HO303" s="158"/>
      <c r="HP303" s="158"/>
      <c r="HQ303" s="158"/>
      <c r="HR303" s="158"/>
      <c r="HS303" s="158"/>
      <c r="HT303" s="158"/>
      <c r="HU303" s="158"/>
      <c r="HV303" s="158"/>
      <c r="HW303" s="158"/>
      <c r="HX303" s="158"/>
      <c r="HY303" s="158"/>
      <c r="HZ303" s="158"/>
      <c r="IA303" s="158"/>
      <c r="IB303" s="158"/>
    </row>
    <row r="304" spans="22:236" x14ac:dyDescent="0.25">
      <c r="V304" s="109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58"/>
      <c r="CU304" s="158"/>
      <c r="CV304" s="158"/>
      <c r="CW304" s="158"/>
      <c r="CX304" s="158"/>
      <c r="CY304" s="158"/>
      <c r="CZ304" s="158"/>
      <c r="DA304" s="158"/>
      <c r="DB304" s="158"/>
      <c r="DC304" s="158"/>
      <c r="DD304" s="158"/>
      <c r="DE304" s="158"/>
      <c r="DF304" s="158"/>
      <c r="DG304" s="158"/>
      <c r="DH304" s="158"/>
      <c r="DI304" s="158"/>
      <c r="DJ304" s="158"/>
      <c r="DK304" s="158"/>
      <c r="DL304" s="158"/>
      <c r="DM304" s="158"/>
      <c r="DN304" s="158"/>
      <c r="DO304" s="158"/>
      <c r="DP304" s="158"/>
      <c r="DQ304" s="158"/>
      <c r="DR304" s="158"/>
      <c r="DS304" s="158"/>
      <c r="DT304" s="158"/>
      <c r="DU304" s="158"/>
      <c r="DV304" s="158"/>
      <c r="DW304" s="158"/>
      <c r="DX304" s="158"/>
      <c r="DY304" s="158"/>
      <c r="DZ304" s="158"/>
      <c r="EA304" s="158"/>
      <c r="EB304" s="158"/>
      <c r="EC304" s="158"/>
      <c r="ED304" s="158"/>
      <c r="EE304" s="158"/>
      <c r="EF304" s="158"/>
      <c r="EG304" s="158"/>
      <c r="EH304" s="158"/>
      <c r="EI304" s="158"/>
      <c r="EJ304" s="158"/>
      <c r="EK304" s="158"/>
      <c r="EL304" s="158"/>
      <c r="EM304" s="158"/>
      <c r="EN304" s="158"/>
      <c r="EO304" s="158"/>
      <c r="EP304" s="158"/>
      <c r="EQ304" s="158"/>
      <c r="ER304" s="158"/>
      <c r="ES304" s="158"/>
      <c r="ET304" s="158"/>
      <c r="EU304" s="158"/>
      <c r="EV304" s="158"/>
      <c r="EW304" s="158"/>
      <c r="EX304" s="158"/>
      <c r="EY304" s="158"/>
      <c r="EZ304" s="158"/>
      <c r="FA304" s="158"/>
      <c r="FB304" s="158"/>
      <c r="FC304" s="158"/>
      <c r="FD304" s="158"/>
      <c r="FE304" s="158"/>
      <c r="FF304" s="158"/>
      <c r="FG304" s="158"/>
      <c r="FH304" s="158"/>
      <c r="FI304" s="158"/>
      <c r="FJ304" s="158"/>
      <c r="FK304" s="158"/>
      <c r="FL304" s="158"/>
      <c r="FM304" s="158"/>
      <c r="FN304" s="158"/>
      <c r="FO304" s="158"/>
      <c r="FP304" s="158"/>
      <c r="FQ304" s="158"/>
      <c r="FR304" s="158"/>
      <c r="FS304" s="158"/>
      <c r="FT304" s="158"/>
      <c r="FU304" s="158"/>
      <c r="FV304" s="158"/>
      <c r="FW304" s="158"/>
      <c r="FX304" s="158"/>
      <c r="FY304" s="158"/>
      <c r="FZ304" s="158"/>
      <c r="GA304" s="158"/>
      <c r="GB304" s="158"/>
      <c r="GC304" s="158"/>
      <c r="GD304" s="158"/>
      <c r="GE304" s="158"/>
      <c r="GF304" s="158"/>
      <c r="GG304" s="158"/>
      <c r="GH304" s="158"/>
      <c r="GI304" s="158"/>
      <c r="GJ304" s="158"/>
      <c r="GK304" s="158"/>
      <c r="GL304" s="158"/>
      <c r="GM304" s="158"/>
      <c r="GN304" s="158"/>
      <c r="GO304" s="158"/>
      <c r="GP304" s="158"/>
      <c r="GQ304" s="158"/>
      <c r="GR304" s="158"/>
      <c r="GS304" s="158"/>
      <c r="GT304" s="158"/>
      <c r="GU304" s="158"/>
      <c r="GV304" s="158"/>
      <c r="GW304" s="158"/>
      <c r="GX304" s="158"/>
      <c r="GY304" s="158"/>
      <c r="GZ304" s="158"/>
      <c r="HA304" s="158"/>
      <c r="HB304" s="158"/>
      <c r="HC304" s="158"/>
      <c r="HD304" s="158"/>
      <c r="HE304" s="158"/>
      <c r="HF304" s="158"/>
      <c r="HG304" s="158"/>
      <c r="HH304" s="158"/>
      <c r="HI304" s="158"/>
      <c r="HJ304" s="158"/>
      <c r="HK304" s="158"/>
      <c r="HL304" s="158"/>
      <c r="HM304" s="158"/>
      <c r="HN304" s="158"/>
      <c r="HO304" s="158"/>
      <c r="HP304" s="158"/>
      <c r="HQ304" s="158"/>
      <c r="HR304" s="158"/>
      <c r="HS304" s="158"/>
      <c r="HT304" s="158"/>
      <c r="HU304" s="158"/>
      <c r="HV304" s="158"/>
      <c r="HW304" s="158"/>
      <c r="HX304" s="158"/>
      <c r="HY304" s="158"/>
      <c r="HZ304" s="158"/>
      <c r="IA304" s="158"/>
      <c r="IB304" s="158"/>
    </row>
    <row r="305" spans="22:236" x14ac:dyDescent="0.25">
      <c r="V305" s="109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58"/>
      <c r="CU305" s="158"/>
      <c r="CV305" s="158"/>
      <c r="CW305" s="158"/>
      <c r="CX305" s="158"/>
      <c r="CY305" s="158"/>
      <c r="CZ305" s="158"/>
      <c r="DA305" s="158"/>
      <c r="DB305" s="158"/>
      <c r="DC305" s="158"/>
      <c r="DD305" s="158"/>
      <c r="DE305" s="158"/>
      <c r="DF305" s="158"/>
      <c r="DG305" s="158"/>
      <c r="DH305" s="158"/>
      <c r="DI305" s="158"/>
      <c r="DJ305" s="158"/>
      <c r="DK305" s="158"/>
      <c r="DL305" s="158"/>
      <c r="DM305" s="158"/>
      <c r="DN305" s="158"/>
      <c r="DO305" s="158"/>
      <c r="DP305" s="158"/>
      <c r="DQ305" s="158"/>
      <c r="DR305" s="158"/>
      <c r="DS305" s="158"/>
      <c r="DT305" s="158"/>
      <c r="DU305" s="158"/>
      <c r="DV305" s="158"/>
      <c r="DW305" s="158"/>
      <c r="DX305" s="158"/>
      <c r="DY305" s="158"/>
      <c r="DZ305" s="158"/>
      <c r="EA305" s="158"/>
      <c r="EB305" s="158"/>
      <c r="EC305" s="158"/>
      <c r="ED305" s="158"/>
      <c r="EE305" s="158"/>
      <c r="EF305" s="158"/>
      <c r="EG305" s="158"/>
      <c r="EH305" s="158"/>
      <c r="EI305" s="158"/>
      <c r="EJ305" s="158"/>
      <c r="EK305" s="158"/>
      <c r="EL305" s="158"/>
      <c r="EM305" s="158"/>
      <c r="EN305" s="158"/>
      <c r="EO305" s="158"/>
      <c r="EP305" s="158"/>
      <c r="EQ305" s="158"/>
      <c r="ER305" s="158"/>
      <c r="ES305" s="158"/>
      <c r="ET305" s="158"/>
      <c r="EU305" s="158"/>
      <c r="EV305" s="158"/>
      <c r="EW305" s="158"/>
      <c r="EX305" s="158"/>
      <c r="EY305" s="158"/>
      <c r="EZ305" s="158"/>
      <c r="FA305" s="158"/>
      <c r="FB305" s="158"/>
      <c r="FC305" s="158"/>
      <c r="FD305" s="158"/>
      <c r="FE305" s="158"/>
      <c r="FF305" s="158"/>
      <c r="FG305" s="158"/>
      <c r="FH305" s="158"/>
      <c r="FI305" s="158"/>
      <c r="FJ305" s="158"/>
      <c r="FK305" s="158"/>
      <c r="FL305" s="158"/>
      <c r="FM305" s="158"/>
      <c r="FN305" s="158"/>
      <c r="FO305" s="158"/>
      <c r="FP305" s="158"/>
      <c r="FQ305" s="158"/>
      <c r="FR305" s="158"/>
      <c r="FS305" s="158"/>
      <c r="FT305" s="158"/>
      <c r="FU305" s="158"/>
      <c r="FV305" s="158"/>
      <c r="FW305" s="158"/>
      <c r="FX305" s="158"/>
      <c r="FY305" s="158"/>
      <c r="FZ305" s="158"/>
      <c r="GA305" s="158"/>
      <c r="GB305" s="158"/>
      <c r="GC305" s="158"/>
      <c r="GD305" s="158"/>
      <c r="GE305" s="158"/>
      <c r="GF305" s="158"/>
      <c r="GG305" s="158"/>
      <c r="GH305" s="158"/>
      <c r="GI305" s="158"/>
      <c r="GJ305" s="158"/>
      <c r="GK305" s="158"/>
      <c r="GL305" s="158"/>
      <c r="GM305" s="158"/>
      <c r="GN305" s="158"/>
      <c r="GO305" s="158"/>
      <c r="GP305" s="158"/>
      <c r="GQ305" s="158"/>
      <c r="GR305" s="158"/>
      <c r="GS305" s="158"/>
      <c r="GT305" s="158"/>
      <c r="GU305" s="158"/>
      <c r="GV305" s="158"/>
      <c r="GW305" s="158"/>
      <c r="GX305" s="158"/>
      <c r="GY305" s="158"/>
      <c r="GZ305" s="158"/>
      <c r="HA305" s="158"/>
      <c r="HB305" s="158"/>
      <c r="HC305" s="158"/>
      <c r="HD305" s="158"/>
      <c r="HE305" s="158"/>
      <c r="HF305" s="158"/>
      <c r="HG305" s="158"/>
      <c r="HH305" s="158"/>
      <c r="HI305" s="158"/>
      <c r="HJ305" s="158"/>
      <c r="HK305" s="158"/>
      <c r="HL305" s="158"/>
      <c r="HM305" s="158"/>
      <c r="HN305" s="158"/>
      <c r="HO305" s="158"/>
      <c r="HP305" s="158"/>
      <c r="HQ305" s="158"/>
      <c r="HR305" s="158"/>
      <c r="HS305" s="158"/>
      <c r="HT305" s="158"/>
      <c r="HU305" s="158"/>
      <c r="HV305" s="158"/>
      <c r="HW305" s="158"/>
      <c r="HX305" s="158"/>
      <c r="HY305" s="158"/>
      <c r="HZ305" s="158"/>
      <c r="IA305" s="158"/>
      <c r="IB305" s="158"/>
    </row>
    <row r="306" spans="22:236" x14ac:dyDescent="0.25">
      <c r="V306" s="109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58"/>
      <c r="CU306" s="158"/>
      <c r="CV306" s="158"/>
      <c r="CW306" s="158"/>
      <c r="CX306" s="158"/>
      <c r="CY306" s="158"/>
      <c r="CZ306" s="158"/>
      <c r="DA306" s="158"/>
      <c r="DB306" s="158"/>
      <c r="DC306" s="158"/>
      <c r="DD306" s="158"/>
      <c r="DE306" s="158"/>
      <c r="DF306" s="158"/>
      <c r="DG306" s="158"/>
      <c r="DH306" s="158"/>
      <c r="DI306" s="158"/>
      <c r="DJ306" s="158"/>
      <c r="DK306" s="158"/>
      <c r="DL306" s="158"/>
      <c r="DM306" s="158"/>
      <c r="DN306" s="158"/>
      <c r="DO306" s="158"/>
      <c r="DP306" s="158"/>
      <c r="DQ306" s="158"/>
      <c r="DR306" s="158"/>
      <c r="DS306" s="158"/>
      <c r="DT306" s="158"/>
      <c r="DU306" s="158"/>
      <c r="DV306" s="158"/>
      <c r="DW306" s="158"/>
      <c r="DX306" s="158"/>
      <c r="DY306" s="158"/>
      <c r="DZ306" s="158"/>
      <c r="EA306" s="158"/>
      <c r="EB306" s="158"/>
      <c r="EC306" s="158"/>
      <c r="ED306" s="158"/>
      <c r="EE306" s="158"/>
      <c r="EF306" s="158"/>
      <c r="EG306" s="158"/>
      <c r="EH306" s="158"/>
      <c r="EI306" s="158"/>
      <c r="EJ306" s="158"/>
      <c r="EK306" s="158"/>
      <c r="EL306" s="158"/>
      <c r="EM306" s="158"/>
      <c r="EN306" s="158"/>
      <c r="EO306" s="158"/>
      <c r="EP306" s="158"/>
      <c r="EQ306" s="158"/>
      <c r="ER306" s="158"/>
      <c r="ES306" s="158"/>
      <c r="ET306" s="158"/>
      <c r="EU306" s="158"/>
      <c r="EV306" s="158"/>
      <c r="EW306" s="158"/>
      <c r="EX306" s="158"/>
      <c r="EY306" s="158"/>
      <c r="EZ306" s="158"/>
      <c r="FA306" s="158"/>
      <c r="FB306" s="158"/>
      <c r="FC306" s="158"/>
      <c r="FD306" s="158"/>
      <c r="FE306" s="158"/>
      <c r="FF306" s="158"/>
      <c r="FG306" s="158"/>
      <c r="FH306" s="158"/>
      <c r="FI306" s="158"/>
      <c r="FJ306" s="158"/>
      <c r="FK306" s="158"/>
      <c r="FL306" s="158"/>
      <c r="FM306" s="158"/>
      <c r="FN306" s="158"/>
      <c r="FO306" s="158"/>
      <c r="FP306" s="158"/>
      <c r="FQ306" s="158"/>
      <c r="FR306" s="158"/>
      <c r="FS306" s="158"/>
      <c r="FT306" s="158"/>
      <c r="FU306" s="158"/>
      <c r="FV306" s="158"/>
      <c r="FW306" s="158"/>
      <c r="FX306" s="158"/>
      <c r="FY306" s="158"/>
      <c r="FZ306" s="158"/>
      <c r="GA306" s="158"/>
      <c r="GB306" s="158"/>
      <c r="GC306" s="158"/>
      <c r="GD306" s="158"/>
      <c r="GE306" s="158"/>
      <c r="GF306" s="158"/>
      <c r="GG306" s="158"/>
      <c r="GH306" s="158"/>
      <c r="GI306" s="158"/>
      <c r="GJ306" s="158"/>
      <c r="GK306" s="158"/>
      <c r="GL306" s="158"/>
      <c r="GM306" s="158"/>
      <c r="GN306" s="158"/>
      <c r="GO306" s="158"/>
      <c r="GP306" s="158"/>
      <c r="GQ306" s="158"/>
      <c r="GR306" s="158"/>
      <c r="GS306" s="158"/>
      <c r="GT306" s="158"/>
      <c r="GU306" s="158"/>
      <c r="GV306" s="158"/>
      <c r="GW306" s="158"/>
      <c r="GX306" s="158"/>
      <c r="GY306" s="158"/>
      <c r="GZ306" s="158"/>
      <c r="HA306" s="158"/>
      <c r="HB306" s="158"/>
      <c r="HC306" s="158"/>
      <c r="HD306" s="158"/>
      <c r="HE306" s="158"/>
      <c r="HF306" s="158"/>
      <c r="HG306" s="158"/>
      <c r="HH306" s="158"/>
      <c r="HI306" s="158"/>
      <c r="HJ306" s="158"/>
      <c r="HK306" s="158"/>
      <c r="HL306" s="158"/>
      <c r="HM306" s="158"/>
      <c r="HN306" s="158"/>
      <c r="HO306" s="158"/>
      <c r="HP306" s="158"/>
      <c r="HQ306" s="158"/>
      <c r="HR306" s="158"/>
      <c r="HS306" s="158"/>
      <c r="HT306" s="158"/>
      <c r="HU306" s="158"/>
      <c r="HV306" s="158"/>
      <c r="HW306" s="158"/>
      <c r="HX306" s="158"/>
      <c r="HY306" s="158"/>
      <c r="HZ306" s="158"/>
      <c r="IA306" s="158"/>
      <c r="IB306" s="158"/>
    </row>
    <row r="307" spans="22:236" x14ac:dyDescent="0.25">
      <c r="V307" s="109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58"/>
      <c r="CU307" s="158"/>
      <c r="CV307" s="158"/>
      <c r="CW307" s="158"/>
      <c r="CX307" s="158"/>
      <c r="CY307" s="158"/>
      <c r="CZ307" s="158"/>
      <c r="DA307" s="158"/>
      <c r="DB307" s="158"/>
      <c r="DC307" s="158"/>
      <c r="DD307" s="158"/>
      <c r="DE307" s="158"/>
      <c r="DF307" s="158"/>
      <c r="DG307" s="158"/>
      <c r="DH307" s="158"/>
      <c r="DI307" s="158"/>
      <c r="DJ307" s="158"/>
      <c r="DK307" s="158"/>
      <c r="DL307" s="158"/>
      <c r="DM307" s="158"/>
      <c r="DN307" s="158"/>
      <c r="DO307" s="158"/>
      <c r="DP307" s="158"/>
      <c r="DQ307" s="158"/>
      <c r="DR307" s="158"/>
      <c r="DS307" s="158"/>
      <c r="DT307" s="158"/>
      <c r="DU307" s="158"/>
      <c r="DV307" s="158"/>
      <c r="DW307" s="158"/>
      <c r="DX307" s="158"/>
      <c r="DY307" s="158"/>
      <c r="DZ307" s="158"/>
      <c r="EA307" s="158"/>
      <c r="EB307" s="158"/>
      <c r="EC307" s="158"/>
      <c r="ED307" s="158"/>
      <c r="EE307" s="158"/>
      <c r="EF307" s="158"/>
      <c r="EG307" s="158"/>
      <c r="EH307" s="158"/>
      <c r="EI307" s="158"/>
      <c r="EJ307" s="158"/>
      <c r="EK307" s="158"/>
      <c r="EL307" s="158"/>
      <c r="EM307" s="158"/>
      <c r="EN307" s="158"/>
      <c r="EO307" s="158"/>
      <c r="EP307" s="158"/>
      <c r="EQ307" s="158"/>
      <c r="ER307" s="158"/>
      <c r="ES307" s="158"/>
      <c r="ET307" s="158"/>
      <c r="EU307" s="158"/>
      <c r="EV307" s="158"/>
      <c r="EW307" s="158"/>
      <c r="EX307" s="158"/>
      <c r="EY307" s="158"/>
      <c r="EZ307" s="158"/>
      <c r="FA307" s="158"/>
      <c r="FB307" s="158"/>
      <c r="FC307" s="158"/>
      <c r="FD307" s="158"/>
      <c r="FE307" s="158"/>
      <c r="FF307" s="158"/>
      <c r="FG307" s="158"/>
      <c r="FH307" s="158"/>
      <c r="FI307" s="158"/>
      <c r="FJ307" s="158"/>
      <c r="FK307" s="158"/>
      <c r="FL307" s="158"/>
      <c r="FM307" s="158"/>
      <c r="FN307" s="158"/>
      <c r="FO307" s="158"/>
      <c r="FP307" s="158"/>
      <c r="FQ307" s="158"/>
      <c r="FR307" s="158"/>
      <c r="FS307" s="158"/>
      <c r="FT307" s="158"/>
      <c r="FU307" s="158"/>
      <c r="FV307" s="158"/>
      <c r="FW307" s="158"/>
      <c r="FX307" s="158"/>
      <c r="FY307" s="158"/>
      <c r="FZ307" s="158"/>
      <c r="GA307" s="158"/>
      <c r="GB307" s="158"/>
      <c r="GC307" s="158"/>
      <c r="GD307" s="158"/>
      <c r="GE307" s="158"/>
      <c r="GF307" s="158"/>
      <c r="GG307" s="158"/>
      <c r="GH307" s="158"/>
      <c r="GI307" s="158"/>
      <c r="GJ307" s="158"/>
      <c r="GK307" s="158"/>
      <c r="GL307" s="158"/>
      <c r="GM307" s="158"/>
      <c r="GN307" s="158"/>
      <c r="GO307" s="158"/>
      <c r="GP307" s="158"/>
      <c r="GQ307" s="158"/>
      <c r="GR307" s="158"/>
      <c r="GS307" s="158"/>
      <c r="GT307" s="158"/>
      <c r="GU307" s="158"/>
      <c r="GV307" s="158"/>
      <c r="GW307" s="158"/>
      <c r="GX307" s="158"/>
      <c r="GY307" s="158"/>
      <c r="GZ307" s="158"/>
      <c r="HA307" s="158"/>
      <c r="HB307" s="158"/>
      <c r="HC307" s="158"/>
      <c r="HD307" s="158"/>
      <c r="HE307" s="158"/>
      <c r="HF307" s="158"/>
      <c r="HG307" s="158"/>
      <c r="HH307" s="158"/>
      <c r="HI307" s="158"/>
      <c r="HJ307" s="158"/>
      <c r="HK307" s="158"/>
      <c r="HL307" s="158"/>
      <c r="HM307" s="158"/>
      <c r="HN307" s="158"/>
      <c r="HO307" s="158"/>
      <c r="HP307" s="158"/>
      <c r="HQ307" s="158"/>
      <c r="HR307" s="158"/>
      <c r="HS307" s="158"/>
      <c r="HT307" s="158"/>
      <c r="HU307" s="158"/>
      <c r="HV307" s="158"/>
      <c r="HW307" s="158"/>
      <c r="HX307" s="158"/>
      <c r="HY307" s="158"/>
      <c r="HZ307" s="158"/>
      <c r="IA307" s="158"/>
      <c r="IB307" s="158"/>
    </row>
    <row r="308" spans="22:236" x14ac:dyDescent="0.25">
      <c r="V308" s="109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58"/>
      <c r="CU308" s="158"/>
      <c r="CV308" s="158"/>
      <c r="CW308" s="158"/>
      <c r="CX308" s="158"/>
      <c r="CY308" s="158"/>
      <c r="CZ308" s="158"/>
      <c r="DA308" s="158"/>
      <c r="DB308" s="158"/>
      <c r="DC308" s="158"/>
      <c r="DD308" s="158"/>
      <c r="DE308" s="158"/>
      <c r="DF308" s="158"/>
      <c r="DG308" s="158"/>
      <c r="DH308" s="158"/>
      <c r="DI308" s="158"/>
      <c r="DJ308" s="158"/>
      <c r="DK308" s="158"/>
      <c r="DL308" s="158"/>
      <c r="DM308" s="158"/>
      <c r="DN308" s="158"/>
      <c r="DO308" s="158"/>
      <c r="DP308" s="158"/>
      <c r="DQ308" s="158"/>
      <c r="DR308" s="158"/>
      <c r="DS308" s="158"/>
      <c r="DT308" s="158"/>
      <c r="DU308" s="158"/>
      <c r="DV308" s="158"/>
      <c r="DW308" s="158"/>
      <c r="DX308" s="158"/>
      <c r="DY308" s="158"/>
      <c r="DZ308" s="158"/>
      <c r="EA308" s="158"/>
      <c r="EB308" s="158"/>
      <c r="EC308" s="158"/>
      <c r="ED308" s="158"/>
      <c r="EE308" s="158"/>
      <c r="EF308" s="158"/>
      <c r="EG308" s="158"/>
      <c r="EH308" s="158"/>
      <c r="EI308" s="158"/>
      <c r="EJ308" s="158"/>
      <c r="EK308" s="158"/>
      <c r="EL308" s="158"/>
      <c r="EM308" s="158"/>
      <c r="EN308" s="158"/>
      <c r="EO308" s="158"/>
      <c r="EP308" s="158"/>
      <c r="EQ308" s="158"/>
      <c r="ER308" s="158"/>
      <c r="ES308" s="158"/>
      <c r="ET308" s="158"/>
      <c r="EU308" s="158"/>
      <c r="EV308" s="158"/>
      <c r="EW308" s="158"/>
      <c r="EX308" s="158"/>
      <c r="EY308" s="158"/>
      <c r="EZ308" s="158"/>
      <c r="FA308" s="158"/>
      <c r="FB308" s="158"/>
      <c r="FC308" s="158"/>
      <c r="FD308" s="158"/>
      <c r="FE308" s="158"/>
      <c r="FF308" s="158"/>
      <c r="FG308" s="158"/>
      <c r="FH308" s="158"/>
      <c r="FI308" s="158"/>
      <c r="FJ308" s="158"/>
      <c r="FK308" s="158"/>
      <c r="FL308" s="158"/>
      <c r="FM308" s="158"/>
      <c r="FN308" s="158"/>
      <c r="FO308" s="158"/>
      <c r="FP308" s="158"/>
      <c r="FQ308" s="158"/>
      <c r="FR308" s="158"/>
      <c r="FS308" s="158"/>
      <c r="FT308" s="158"/>
      <c r="FU308" s="158"/>
      <c r="FV308" s="158"/>
      <c r="FW308" s="158"/>
      <c r="FX308" s="158"/>
      <c r="FY308" s="158"/>
      <c r="FZ308" s="158"/>
      <c r="GA308" s="158"/>
      <c r="GB308" s="158"/>
      <c r="GC308" s="158"/>
      <c r="GD308" s="158"/>
      <c r="GE308" s="158"/>
      <c r="GF308" s="158"/>
      <c r="GG308" s="158"/>
      <c r="GH308" s="158"/>
      <c r="GI308" s="158"/>
      <c r="GJ308" s="158"/>
      <c r="GK308" s="158"/>
      <c r="GL308" s="158"/>
      <c r="GM308" s="158"/>
      <c r="GN308" s="158"/>
      <c r="GO308" s="158"/>
      <c r="GP308" s="158"/>
      <c r="GQ308" s="158"/>
      <c r="GR308" s="158"/>
      <c r="GS308" s="158"/>
      <c r="GT308" s="158"/>
      <c r="GU308" s="158"/>
      <c r="GV308" s="158"/>
      <c r="GW308" s="158"/>
      <c r="GX308" s="158"/>
      <c r="GY308" s="158"/>
      <c r="GZ308" s="158"/>
      <c r="HA308" s="158"/>
      <c r="HB308" s="158"/>
      <c r="HC308" s="158"/>
      <c r="HD308" s="158"/>
      <c r="HE308" s="158"/>
      <c r="HF308" s="158"/>
      <c r="HG308" s="158"/>
      <c r="HH308" s="158"/>
      <c r="HI308" s="158"/>
      <c r="HJ308" s="158"/>
      <c r="HK308" s="158"/>
      <c r="HL308" s="158"/>
      <c r="HM308" s="158"/>
      <c r="HN308" s="158"/>
      <c r="HO308" s="158"/>
      <c r="HP308" s="158"/>
      <c r="HQ308" s="158"/>
      <c r="HR308" s="158"/>
      <c r="HS308" s="158"/>
      <c r="HT308" s="158"/>
      <c r="HU308" s="158"/>
      <c r="HV308" s="158"/>
      <c r="HW308" s="158"/>
      <c r="HX308" s="158"/>
      <c r="HY308" s="158"/>
      <c r="HZ308" s="158"/>
      <c r="IA308" s="158"/>
      <c r="IB308" s="158"/>
    </row>
    <row r="309" spans="22:236" x14ac:dyDescent="0.25">
      <c r="V309" s="109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58"/>
      <c r="CU309" s="158"/>
      <c r="CV309" s="158"/>
      <c r="CW309" s="158"/>
      <c r="CX309" s="158"/>
      <c r="CY309" s="158"/>
      <c r="CZ309" s="158"/>
      <c r="DA309" s="158"/>
      <c r="DB309" s="158"/>
      <c r="DC309" s="158"/>
      <c r="DD309" s="158"/>
      <c r="DE309" s="158"/>
      <c r="DF309" s="158"/>
      <c r="DG309" s="158"/>
      <c r="DH309" s="158"/>
      <c r="DI309" s="158"/>
      <c r="DJ309" s="158"/>
      <c r="DK309" s="158"/>
      <c r="DL309" s="158"/>
      <c r="DM309" s="158"/>
      <c r="DN309" s="158"/>
      <c r="DO309" s="158"/>
      <c r="DP309" s="158"/>
      <c r="DQ309" s="158"/>
      <c r="DR309" s="158"/>
      <c r="DS309" s="158"/>
      <c r="DT309" s="158"/>
      <c r="DU309" s="158"/>
      <c r="DV309" s="158"/>
      <c r="DW309" s="158"/>
      <c r="DX309" s="158"/>
      <c r="DY309" s="158"/>
      <c r="DZ309" s="158"/>
      <c r="EA309" s="158"/>
      <c r="EB309" s="158"/>
      <c r="EC309" s="158"/>
      <c r="ED309" s="158"/>
      <c r="EE309" s="158"/>
      <c r="EF309" s="158"/>
      <c r="EG309" s="158"/>
      <c r="EH309" s="158"/>
      <c r="EI309" s="158"/>
      <c r="EJ309" s="158"/>
      <c r="EK309" s="158"/>
      <c r="EL309" s="158"/>
      <c r="EM309" s="158"/>
      <c r="EN309" s="158"/>
      <c r="EO309" s="158"/>
      <c r="EP309" s="158"/>
      <c r="EQ309" s="158"/>
      <c r="ER309" s="158"/>
      <c r="ES309" s="158"/>
      <c r="ET309" s="158"/>
      <c r="EU309" s="158"/>
      <c r="EV309" s="158"/>
      <c r="EW309" s="158"/>
      <c r="EX309" s="158"/>
      <c r="EY309" s="158"/>
      <c r="EZ309" s="158"/>
      <c r="FA309" s="158"/>
      <c r="FB309" s="158"/>
      <c r="FC309" s="158"/>
      <c r="FD309" s="158"/>
      <c r="FE309" s="158"/>
      <c r="FF309" s="158"/>
      <c r="FG309" s="158"/>
      <c r="FH309" s="158"/>
      <c r="FI309" s="158"/>
      <c r="FJ309" s="158"/>
      <c r="FK309" s="158"/>
      <c r="FL309" s="158"/>
      <c r="FM309" s="158"/>
      <c r="FN309" s="158"/>
      <c r="FO309" s="158"/>
      <c r="FP309" s="158"/>
      <c r="FQ309" s="158"/>
      <c r="FR309" s="158"/>
      <c r="FS309" s="158"/>
      <c r="FT309" s="158"/>
      <c r="FU309" s="158"/>
      <c r="FV309" s="158"/>
      <c r="FW309" s="158"/>
      <c r="FX309" s="158"/>
      <c r="FY309" s="158"/>
      <c r="FZ309" s="158"/>
      <c r="GA309" s="158"/>
      <c r="GB309" s="158"/>
      <c r="GC309" s="158"/>
      <c r="GD309" s="158"/>
      <c r="GE309" s="158"/>
      <c r="GF309" s="158"/>
      <c r="GG309" s="158"/>
      <c r="GH309" s="158"/>
      <c r="GI309" s="158"/>
      <c r="GJ309" s="158"/>
      <c r="GK309" s="158"/>
      <c r="GL309" s="158"/>
      <c r="GM309" s="158"/>
      <c r="GN309" s="158"/>
      <c r="GO309" s="158"/>
      <c r="GP309" s="158"/>
      <c r="GQ309" s="158"/>
      <c r="GR309" s="158"/>
      <c r="GS309" s="158"/>
      <c r="GT309" s="158"/>
      <c r="GU309" s="158"/>
      <c r="GV309" s="158"/>
      <c r="GW309" s="158"/>
      <c r="GX309" s="158"/>
      <c r="GY309" s="158"/>
      <c r="GZ309" s="158"/>
      <c r="HA309" s="158"/>
      <c r="HB309" s="158"/>
      <c r="HC309" s="158"/>
      <c r="HD309" s="158"/>
      <c r="HE309" s="158"/>
      <c r="HF309" s="158"/>
      <c r="HG309" s="158"/>
      <c r="HH309" s="158"/>
      <c r="HI309" s="158"/>
      <c r="HJ309" s="158"/>
      <c r="HK309" s="158"/>
      <c r="HL309" s="158"/>
      <c r="HM309" s="158"/>
      <c r="HN309" s="158"/>
      <c r="HO309" s="158"/>
      <c r="HP309" s="158"/>
      <c r="HQ309" s="158"/>
      <c r="HR309" s="158"/>
      <c r="HS309" s="158"/>
      <c r="HT309" s="158"/>
      <c r="HU309" s="158"/>
      <c r="HV309" s="158"/>
      <c r="HW309" s="158"/>
      <c r="HX309" s="158"/>
      <c r="HY309" s="158"/>
      <c r="HZ309" s="158"/>
      <c r="IA309" s="158"/>
      <c r="IB309" s="158"/>
    </row>
    <row r="310" spans="22:236" x14ac:dyDescent="0.25">
      <c r="V310" s="109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58"/>
      <c r="CU310" s="158"/>
      <c r="CV310" s="158"/>
      <c r="CW310" s="158"/>
      <c r="CX310" s="158"/>
      <c r="CY310" s="158"/>
      <c r="CZ310" s="158"/>
      <c r="DA310" s="158"/>
      <c r="DB310" s="158"/>
      <c r="DC310" s="158"/>
      <c r="DD310" s="158"/>
      <c r="DE310" s="158"/>
      <c r="DF310" s="158"/>
      <c r="DG310" s="158"/>
      <c r="DH310" s="158"/>
      <c r="DI310" s="158"/>
      <c r="DJ310" s="158"/>
      <c r="DK310" s="158"/>
      <c r="DL310" s="158"/>
      <c r="DM310" s="158"/>
      <c r="DN310" s="158"/>
      <c r="DO310" s="158"/>
      <c r="DP310" s="158"/>
      <c r="DQ310" s="158"/>
      <c r="DR310" s="158"/>
      <c r="DS310" s="158"/>
      <c r="DT310" s="158"/>
      <c r="DU310" s="158"/>
      <c r="DV310" s="158"/>
      <c r="DW310" s="158"/>
      <c r="DX310" s="158"/>
      <c r="DY310" s="158"/>
      <c r="DZ310" s="158"/>
      <c r="EA310" s="158"/>
      <c r="EB310" s="158"/>
      <c r="EC310" s="158"/>
      <c r="ED310" s="158"/>
      <c r="EE310" s="158"/>
      <c r="EF310" s="158"/>
      <c r="EG310" s="158"/>
      <c r="EH310" s="158"/>
      <c r="EI310" s="158"/>
      <c r="EJ310" s="158"/>
      <c r="EK310" s="158"/>
      <c r="EL310" s="158"/>
      <c r="EM310" s="158"/>
      <c r="EN310" s="158"/>
      <c r="EO310" s="158"/>
      <c r="EP310" s="158"/>
      <c r="EQ310" s="158"/>
      <c r="ER310" s="158"/>
      <c r="ES310" s="158"/>
      <c r="ET310" s="158"/>
      <c r="EU310" s="158"/>
      <c r="EV310" s="158"/>
      <c r="EW310" s="158"/>
      <c r="EX310" s="158"/>
      <c r="EY310" s="158"/>
      <c r="EZ310" s="158"/>
      <c r="FA310" s="158"/>
      <c r="FB310" s="158"/>
      <c r="FC310" s="158"/>
      <c r="FD310" s="158"/>
      <c r="FE310" s="158"/>
      <c r="FF310" s="158"/>
      <c r="FG310" s="158"/>
      <c r="FH310" s="158"/>
      <c r="FI310" s="158"/>
      <c r="FJ310" s="158"/>
      <c r="FK310" s="158"/>
      <c r="FL310" s="158"/>
      <c r="FM310" s="158"/>
      <c r="FN310" s="158"/>
      <c r="FO310" s="158"/>
      <c r="FP310" s="158"/>
      <c r="FQ310" s="158"/>
      <c r="FR310" s="158"/>
      <c r="FS310" s="158"/>
      <c r="FT310" s="158"/>
      <c r="FU310" s="158"/>
      <c r="FV310" s="158"/>
      <c r="FW310" s="158"/>
      <c r="FX310" s="158"/>
      <c r="FY310" s="158"/>
      <c r="FZ310" s="158"/>
      <c r="GA310" s="158"/>
      <c r="GB310" s="158"/>
      <c r="GC310" s="158"/>
      <c r="GD310" s="158"/>
      <c r="GE310" s="158"/>
      <c r="GF310" s="158"/>
      <c r="GG310" s="158"/>
      <c r="GH310" s="158"/>
      <c r="GI310" s="158"/>
      <c r="GJ310" s="158"/>
      <c r="GK310" s="158"/>
      <c r="GL310" s="158"/>
      <c r="GM310" s="158"/>
      <c r="GN310" s="158"/>
      <c r="GO310" s="158"/>
      <c r="GP310" s="158"/>
      <c r="GQ310" s="158"/>
      <c r="GR310" s="158"/>
      <c r="GS310" s="158"/>
      <c r="GT310" s="158"/>
      <c r="GU310" s="158"/>
      <c r="GV310" s="158"/>
      <c r="GW310" s="158"/>
      <c r="GX310" s="158"/>
      <c r="GY310" s="158"/>
      <c r="GZ310" s="158"/>
      <c r="HA310" s="158"/>
      <c r="HB310" s="158"/>
      <c r="HC310" s="158"/>
      <c r="HD310" s="158"/>
      <c r="HE310" s="158"/>
      <c r="HF310" s="158"/>
      <c r="HG310" s="158"/>
      <c r="HH310" s="158"/>
      <c r="HI310" s="158"/>
      <c r="HJ310" s="158"/>
      <c r="HK310" s="158"/>
      <c r="HL310" s="158"/>
      <c r="HM310" s="158"/>
      <c r="HN310" s="158"/>
      <c r="HO310" s="158"/>
      <c r="HP310" s="158"/>
      <c r="HQ310" s="158"/>
      <c r="HR310" s="158"/>
      <c r="HS310" s="158"/>
      <c r="HT310" s="158"/>
      <c r="HU310" s="158"/>
      <c r="HV310" s="158"/>
      <c r="HW310" s="158"/>
      <c r="HX310" s="158"/>
      <c r="HY310" s="158"/>
      <c r="HZ310" s="158"/>
      <c r="IA310" s="158"/>
      <c r="IB310" s="158"/>
    </row>
    <row r="311" spans="22:236" x14ac:dyDescent="0.25">
      <c r="V311" s="109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58"/>
      <c r="CU311" s="158"/>
      <c r="CV311" s="158"/>
      <c r="CW311" s="158"/>
      <c r="CX311" s="158"/>
      <c r="CY311" s="158"/>
      <c r="CZ311" s="158"/>
      <c r="DA311" s="158"/>
      <c r="DB311" s="158"/>
      <c r="DC311" s="158"/>
      <c r="DD311" s="158"/>
      <c r="DE311" s="158"/>
      <c r="DF311" s="158"/>
      <c r="DG311" s="158"/>
      <c r="DH311" s="158"/>
      <c r="DI311" s="158"/>
      <c r="DJ311" s="158"/>
      <c r="DK311" s="158"/>
      <c r="DL311" s="158"/>
      <c r="DM311" s="158"/>
      <c r="DN311" s="158"/>
      <c r="DO311" s="158"/>
      <c r="DP311" s="158"/>
      <c r="DQ311" s="158"/>
      <c r="DR311" s="158"/>
      <c r="DS311" s="158"/>
      <c r="DT311" s="158"/>
      <c r="DU311" s="158"/>
      <c r="DV311" s="158"/>
      <c r="DW311" s="158"/>
      <c r="DX311" s="158"/>
      <c r="DY311" s="158"/>
      <c r="DZ311" s="158"/>
      <c r="EA311" s="158"/>
      <c r="EB311" s="158"/>
      <c r="EC311" s="158"/>
      <c r="ED311" s="158"/>
      <c r="EE311" s="158"/>
      <c r="EF311" s="158"/>
      <c r="EG311" s="158"/>
      <c r="EH311" s="158"/>
      <c r="EI311" s="158"/>
      <c r="EJ311" s="158"/>
      <c r="EK311" s="158"/>
      <c r="EL311" s="158"/>
      <c r="EM311" s="158"/>
      <c r="EN311" s="158"/>
      <c r="EO311" s="158"/>
      <c r="EP311" s="158"/>
      <c r="EQ311" s="158"/>
      <c r="ER311" s="158"/>
      <c r="ES311" s="158"/>
      <c r="ET311" s="158"/>
      <c r="EU311" s="158"/>
      <c r="EV311" s="158"/>
      <c r="EW311" s="158"/>
      <c r="EX311" s="158"/>
      <c r="EY311" s="158"/>
      <c r="EZ311" s="158"/>
      <c r="FA311" s="158"/>
      <c r="FB311" s="158"/>
      <c r="FC311" s="158"/>
      <c r="FD311" s="158"/>
      <c r="FE311" s="158"/>
      <c r="FF311" s="158"/>
      <c r="FG311" s="158"/>
      <c r="FH311" s="158"/>
      <c r="FI311" s="158"/>
      <c r="FJ311" s="158"/>
      <c r="FK311" s="158"/>
      <c r="FL311" s="158"/>
      <c r="FM311" s="158"/>
      <c r="FN311" s="158"/>
      <c r="FO311" s="158"/>
      <c r="FP311" s="158"/>
      <c r="FQ311" s="158"/>
      <c r="FR311" s="158"/>
      <c r="FS311" s="158"/>
      <c r="FT311" s="158"/>
      <c r="FU311" s="158"/>
      <c r="FV311" s="158"/>
      <c r="FW311" s="158"/>
      <c r="FX311" s="158"/>
      <c r="FY311" s="158"/>
      <c r="FZ311" s="158"/>
      <c r="GA311" s="158"/>
      <c r="GB311" s="158"/>
      <c r="GC311" s="158"/>
      <c r="GD311" s="158"/>
      <c r="GE311" s="158"/>
      <c r="GF311" s="158"/>
      <c r="GG311" s="158"/>
      <c r="GH311" s="158"/>
      <c r="GI311" s="158"/>
      <c r="GJ311" s="158"/>
      <c r="GK311" s="158"/>
      <c r="GL311" s="158"/>
      <c r="GM311" s="158"/>
      <c r="GN311" s="158"/>
      <c r="GO311" s="158"/>
      <c r="GP311" s="158"/>
      <c r="GQ311" s="158"/>
      <c r="GR311" s="158"/>
      <c r="GS311" s="158"/>
      <c r="GT311" s="158"/>
      <c r="GU311" s="158"/>
      <c r="GV311" s="158"/>
      <c r="GW311" s="158"/>
      <c r="GX311" s="158"/>
      <c r="GY311" s="158"/>
      <c r="GZ311" s="158"/>
      <c r="HA311" s="158"/>
      <c r="HB311" s="158"/>
      <c r="HC311" s="158"/>
      <c r="HD311" s="158"/>
      <c r="HE311" s="158"/>
      <c r="HF311" s="158"/>
      <c r="HG311" s="158"/>
      <c r="HH311" s="158"/>
      <c r="HI311" s="158"/>
      <c r="HJ311" s="158"/>
      <c r="HK311" s="158"/>
      <c r="HL311" s="158"/>
      <c r="HM311" s="158"/>
      <c r="HN311" s="158"/>
      <c r="HO311" s="158"/>
      <c r="HP311" s="158"/>
      <c r="HQ311" s="158"/>
      <c r="HR311" s="158"/>
      <c r="HS311" s="158"/>
      <c r="HT311" s="158"/>
      <c r="HU311" s="158"/>
      <c r="HV311" s="158"/>
      <c r="HW311" s="158"/>
      <c r="HX311" s="158"/>
      <c r="HY311" s="158"/>
      <c r="HZ311" s="158"/>
      <c r="IA311" s="158"/>
      <c r="IB311" s="158"/>
    </row>
    <row r="312" spans="22:236" x14ac:dyDescent="0.25">
      <c r="V312" s="109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58"/>
      <c r="CU312" s="158"/>
      <c r="CV312" s="158"/>
      <c r="CW312" s="158"/>
      <c r="CX312" s="158"/>
      <c r="CY312" s="158"/>
      <c r="CZ312" s="158"/>
      <c r="DA312" s="158"/>
      <c r="DB312" s="158"/>
      <c r="DC312" s="158"/>
      <c r="DD312" s="158"/>
      <c r="DE312" s="158"/>
      <c r="DF312" s="158"/>
      <c r="DG312" s="158"/>
      <c r="DH312" s="158"/>
      <c r="DI312" s="158"/>
      <c r="DJ312" s="158"/>
      <c r="DK312" s="158"/>
      <c r="DL312" s="158"/>
      <c r="DM312" s="158"/>
      <c r="DN312" s="158"/>
      <c r="DO312" s="158"/>
      <c r="DP312" s="158"/>
      <c r="DQ312" s="158"/>
      <c r="DR312" s="158"/>
      <c r="DS312" s="158"/>
      <c r="DT312" s="158"/>
      <c r="DU312" s="158"/>
      <c r="DV312" s="158"/>
      <c r="DW312" s="158"/>
      <c r="DX312" s="158"/>
      <c r="DY312" s="158"/>
      <c r="DZ312" s="158"/>
      <c r="EA312" s="158"/>
      <c r="EB312" s="158"/>
      <c r="EC312" s="158"/>
      <c r="ED312" s="158"/>
      <c r="EE312" s="158"/>
      <c r="EF312" s="158"/>
      <c r="EG312" s="158"/>
      <c r="EH312" s="158"/>
      <c r="EI312" s="158"/>
      <c r="EJ312" s="158"/>
      <c r="EK312" s="158"/>
      <c r="EL312" s="158"/>
      <c r="EM312" s="158"/>
      <c r="EN312" s="158"/>
      <c r="EO312" s="158"/>
      <c r="EP312" s="158"/>
      <c r="EQ312" s="158"/>
      <c r="ER312" s="158"/>
      <c r="ES312" s="158"/>
      <c r="ET312" s="158"/>
      <c r="EU312" s="158"/>
      <c r="EV312" s="158"/>
      <c r="EW312" s="158"/>
      <c r="EX312" s="158"/>
      <c r="EY312" s="158"/>
      <c r="EZ312" s="158"/>
      <c r="FA312" s="158"/>
      <c r="FB312" s="158"/>
      <c r="FC312" s="158"/>
      <c r="FD312" s="158"/>
      <c r="FE312" s="158"/>
      <c r="FF312" s="158"/>
      <c r="FG312" s="158"/>
      <c r="FH312" s="158"/>
      <c r="FI312" s="158"/>
      <c r="FJ312" s="158"/>
      <c r="FK312" s="158"/>
      <c r="FL312" s="158"/>
      <c r="FM312" s="158"/>
      <c r="FN312" s="158"/>
      <c r="FO312" s="158"/>
      <c r="FP312" s="158"/>
      <c r="FQ312" s="158"/>
      <c r="FR312" s="158"/>
      <c r="FS312" s="158"/>
      <c r="FT312" s="158"/>
      <c r="FU312" s="158"/>
      <c r="FV312" s="158"/>
      <c r="FW312" s="158"/>
      <c r="FX312" s="158"/>
      <c r="FY312" s="158"/>
      <c r="FZ312" s="158"/>
      <c r="GA312" s="158"/>
      <c r="GB312" s="158"/>
      <c r="GC312" s="158"/>
      <c r="GD312" s="158"/>
      <c r="GE312" s="158"/>
      <c r="GF312" s="158"/>
      <c r="GG312" s="158"/>
      <c r="GH312" s="158"/>
      <c r="GI312" s="158"/>
      <c r="GJ312" s="158"/>
      <c r="GK312" s="158"/>
      <c r="GL312" s="158"/>
      <c r="GM312" s="158"/>
      <c r="GN312" s="158"/>
      <c r="GO312" s="158"/>
      <c r="GP312" s="158"/>
      <c r="GQ312" s="158"/>
      <c r="GR312" s="158"/>
      <c r="GS312" s="158"/>
      <c r="GT312" s="158"/>
      <c r="GU312" s="158"/>
      <c r="GV312" s="158"/>
      <c r="GW312" s="158"/>
      <c r="GX312" s="158"/>
      <c r="GY312" s="158"/>
      <c r="GZ312" s="158"/>
      <c r="HA312" s="158"/>
      <c r="HB312" s="158"/>
      <c r="HC312" s="158"/>
      <c r="HD312" s="158"/>
      <c r="HE312" s="158"/>
      <c r="HF312" s="158"/>
      <c r="HG312" s="158"/>
      <c r="HH312" s="158"/>
      <c r="HI312" s="158"/>
      <c r="HJ312" s="158"/>
      <c r="HK312" s="158"/>
      <c r="HL312" s="158"/>
      <c r="HM312" s="158"/>
      <c r="HN312" s="158"/>
      <c r="HO312" s="158"/>
      <c r="HP312" s="158"/>
      <c r="HQ312" s="158"/>
      <c r="HR312" s="158"/>
      <c r="HS312" s="158"/>
      <c r="HT312" s="158"/>
      <c r="HU312" s="158"/>
      <c r="HV312" s="158"/>
      <c r="HW312" s="158"/>
      <c r="HX312" s="158"/>
      <c r="HY312" s="158"/>
      <c r="HZ312" s="158"/>
      <c r="IA312" s="158"/>
      <c r="IB312" s="158"/>
    </row>
    <row r="313" spans="22:236" x14ac:dyDescent="0.25">
      <c r="V313" s="109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58"/>
      <c r="CU313" s="158"/>
      <c r="CV313" s="158"/>
      <c r="CW313" s="158"/>
      <c r="CX313" s="158"/>
      <c r="CY313" s="158"/>
      <c r="CZ313" s="158"/>
      <c r="DA313" s="158"/>
      <c r="DB313" s="158"/>
      <c r="DC313" s="158"/>
      <c r="DD313" s="158"/>
      <c r="DE313" s="158"/>
      <c r="DF313" s="158"/>
      <c r="DG313" s="158"/>
      <c r="DH313" s="158"/>
      <c r="DI313" s="158"/>
      <c r="DJ313" s="158"/>
      <c r="DK313" s="158"/>
      <c r="DL313" s="158"/>
      <c r="DM313" s="158"/>
      <c r="DN313" s="158"/>
      <c r="DO313" s="158"/>
      <c r="DP313" s="158"/>
      <c r="DQ313" s="158"/>
      <c r="DR313" s="158"/>
      <c r="DS313" s="158"/>
      <c r="DT313" s="158"/>
      <c r="DU313" s="158"/>
      <c r="DV313" s="158"/>
      <c r="DW313" s="158"/>
      <c r="DX313" s="158"/>
      <c r="DY313" s="158"/>
      <c r="DZ313" s="158"/>
      <c r="EA313" s="158"/>
      <c r="EB313" s="158"/>
      <c r="EC313" s="158"/>
      <c r="ED313" s="158"/>
      <c r="EE313" s="158"/>
      <c r="EF313" s="158"/>
      <c r="EG313" s="158"/>
      <c r="EH313" s="158"/>
      <c r="EI313" s="158"/>
      <c r="EJ313" s="158"/>
      <c r="EK313" s="158"/>
      <c r="EL313" s="158"/>
      <c r="EM313" s="158"/>
      <c r="EN313" s="158"/>
      <c r="EO313" s="158"/>
      <c r="EP313" s="158"/>
      <c r="EQ313" s="158"/>
      <c r="ER313" s="158"/>
      <c r="ES313" s="158"/>
      <c r="ET313" s="158"/>
      <c r="EU313" s="158"/>
      <c r="EV313" s="158"/>
      <c r="EW313" s="158"/>
      <c r="EX313" s="158"/>
      <c r="EY313" s="158"/>
      <c r="EZ313" s="158"/>
      <c r="FA313" s="158"/>
      <c r="FB313" s="158"/>
      <c r="FC313" s="158"/>
      <c r="FD313" s="158"/>
      <c r="FE313" s="158"/>
      <c r="FF313" s="158"/>
      <c r="FG313" s="158"/>
      <c r="FH313" s="158"/>
      <c r="FI313" s="158"/>
      <c r="FJ313" s="158"/>
      <c r="FK313" s="158"/>
      <c r="FL313" s="158"/>
      <c r="FM313" s="158"/>
      <c r="FN313" s="158"/>
      <c r="FO313" s="158"/>
      <c r="FP313" s="158"/>
      <c r="FQ313" s="158"/>
      <c r="FR313" s="158"/>
      <c r="FS313" s="158"/>
      <c r="FT313" s="158"/>
      <c r="FU313" s="158"/>
      <c r="FV313" s="158"/>
      <c r="FW313" s="158"/>
      <c r="FX313" s="158"/>
      <c r="FY313" s="158"/>
      <c r="FZ313" s="158"/>
      <c r="GA313" s="158"/>
      <c r="GB313" s="158"/>
      <c r="GC313" s="158"/>
      <c r="GD313" s="158"/>
      <c r="GE313" s="158"/>
      <c r="GF313" s="158"/>
      <c r="GG313" s="158"/>
      <c r="GH313" s="158"/>
      <c r="GI313" s="158"/>
      <c r="GJ313" s="158"/>
      <c r="GK313" s="158"/>
      <c r="GL313" s="158"/>
      <c r="GM313" s="158"/>
      <c r="GN313" s="158"/>
      <c r="GO313" s="158"/>
      <c r="GP313" s="158"/>
      <c r="GQ313" s="158"/>
      <c r="GR313" s="158"/>
      <c r="GS313" s="158"/>
      <c r="GT313" s="158"/>
      <c r="GU313" s="158"/>
      <c r="GV313" s="158"/>
      <c r="GW313" s="158"/>
      <c r="GX313" s="158"/>
      <c r="GY313" s="158"/>
      <c r="GZ313" s="158"/>
      <c r="HA313" s="158"/>
      <c r="HB313" s="158"/>
      <c r="HC313" s="158"/>
      <c r="HD313" s="158"/>
      <c r="HE313" s="158"/>
      <c r="HF313" s="158"/>
      <c r="HG313" s="158"/>
      <c r="HH313" s="158"/>
      <c r="HI313" s="158"/>
      <c r="HJ313" s="158"/>
      <c r="HK313" s="158"/>
      <c r="HL313" s="158"/>
      <c r="HM313" s="158"/>
      <c r="HN313" s="158"/>
      <c r="HO313" s="158"/>
      <c r="HP313" s="158"/>
      <c r="HQ313" s="158"/>
      <c r="HR313" s="158"/>
      <c r="HS313" s="158"/>
      <c r="HT313" s="158"/>
      <c r="HU313" s="158"/>
      <c r="HV313" s="158"/>
      <c r="HW313" s="158"/>
      <c r="HX313" s="158"/>
      <c r="HY313" s="158"/>
      <c r="HZ313" s="158"/>
      <c r="IA313" s="158"/>
      <c r="IB313" s="158"/>
    </row>
    <row r="314" spans="22:236" x14ac:dyDescent="0.25">
      <c r="V314" s="109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58"/>
      <c r="CU314" s="158"/>
      <c r="CV314" s="158"/>
      <c r="CW314" s="158"/>
      <c r="CX314" s="158"/>
      <c r="CY314" s="158"/>
      <c r="CZ314" s="158"/>
      <c r="DA314" s="158"/>
      <c r="DB314" s="158"/>
      <c r="DC314" s="158"/>
      <c r="DD314" s="158"/>
      <c r="DE314" s="158"/>
      <c r="DF314" s="158"/>
      <c r="DG314" s="158"/>
      <c r="DH314" s="158"/>
      <c r="DI314" s="158"/>
      <c r="DJ314" s="158"/>
      <c r="DK314" s="158"/>
      <c r="DL314" s="158"/>
      <c r="DM314" s="158"/>
      <c r="DN314" s="158"/>
      <c r="DO314" s="158"/>
      <c r="DP314" s="158"/>
      <c r="DQ314" s="158"/>
      <c r="DR314" s="158"/>
      <c r="DS314" s="158"/>
      <c r="DT314" s="158"/>
      <c r="DU314" s="158"/>
      <c r="DV314" s="158"/>
      <c r="DW314" s="158"/>
      <c r="DX314" s="158"/>
      <c r="DY314" s="158"/>
      <c r="DZ314" s="158"/>
      <c r="EA314" s="158"/>
      <c r="EB314" s="158"/>
      <c r="EC314" s="158"/>
      <c r="ED314" s="158"/>
      <c r="EE314" s="158"/>
      <c r="EF314" s="158"/>
      <c r="EG314" s="158"/>
      <c r="EH314" s="158"/>
      <c r="EI314" s="158"/>
      <c r="EJ314" s="158"/>
      <c r="EK314" s="158"/>
      <c r="EL314" s="158"/>
      <c r="EM314" s="158"/>
      <c r="EN314" s="158"/>
      <c r="EO314" s="158"/>
      <c r="EP314" s="158"/>
      <c r="EQ314" s="158"/>
      <c r="ER314" s="158"/>
      <c r="ES314" s="158"/>
      <c r="ET314" s="158"/>
      <c r="EU314" s="158"/>
      <c r="EV314" s="158"/>
      <c r="EW314" s="158"/>
      <c r="EX314" s="158"/>
      <c r="EY314" s="158"/>
      <c r="EZ314" s="158"/>
      <c r="FA314" s="158"/>
      <c r="FB314" s="158"/>
      <c r="FC314" s="158"/>
      <c r="FD314" s="158"/>
      <c r="FE314" s="158"/>
      <c r="FF314" s="158"/>
      <c r="FG314" s="158"/>
      <c r="FH314" s="158"/>
      <c r="FI314" s="158"/>
      <c r="FJ314" s="158"/>
      <c r="FK314" s="158"/>
      <c r="FL314" s="158"/>
      <c r="FM314" s="158"/>
      <c r="FN314" s="158"/>
      <c r="FO314" s="158"/>
      <c r="FP314" s="158"/>
      <c r="FQ314" s="158"/>
      <c r="FR314" s="158"/>
      <c r="FS314" s="158"/>
      <c r="FT314" s="158"/>
      <c r="FU314" s="158"/>
      <c r="FV314" s="158"/>
      <c r="FW314" s="158"/>
      <c r="FX314" s="158"/>
      <c r="FY314" s="158"/>
      <c r="FZ314" s="158"/>
      <c r="GA314" s="158"/>
      <c r="GB314" s="158"/>
      <c r="GC314" s="158"/>
      <c r="GD314" s="158"/>
      <c r="GE314" s="158"/>
      <c r="GF314" s="158"/>
      <c r="GG314" s="158"/>
      <c r="GH314" s="158"/>
      <c r="GI314" s="158"/>
      <c r="GJ314" s="158"/>
      <c r="GK314" s="158"/>
      <c r="GL314" s="158"/>
      <c r="GM314" s="158"/>
      <c r="GN314" s="158"/>
      <c r="GO314" s="158"/>
      <c r="GP314" s="158"/>
      <c r="GQ314" s="158"/>
      <c r="GR314" s="158"/>
      <c r="GS314" s="158"/>
      <c r="GT314" s="158"/>
      <c r="GU314" s="158"/>
      <c r="GV314" s="158"/>
      <c r="GW314" s="158"/>
      <c r="GX314" s="158"/>
      <c r="GY314" s="158"/>
      <c r="GZ314" s="158"/>
      <c r="HA314" s="158"/>
      <c r="HB314" s="158"/>
      <c r="HC314" s="158"/>
      <c r="HD314" s="158"/>
      <c r="HE314" s="158"/>
      <c r="HF314" s="158"/>
      <c r="HG314" s="158"/>
      <c r="HH314" s="158"/>
      <c r="HI314" s="158"/>
      <c r="HJ314" s="158"/>
      <c r="HK314" s="158"/>
      <c r="HL314" s="158"/>
      <c r="HM314" s="158"/>
      <c r="HN314" s="158"/>
      <c r="HO314" s="158"/>
      <c r="HP314" s="158"/>
      <c r="HQ314" s="158"/>
      <c r="HR314" s="158"/>
      <c r="HS314" s="158"/>
      <c r="HT314" s="158"/>
      <c r="HU314" s="158"/>
      <c r="HV314" s="158"/>
      <c r="HW314" s="158"/>
      <c r="HX314" s="158"/>
      <c r="HY314" s="158"/>
      <c r="HZ314" s="158"/>
      <c r="IA314" s="158"/>
      <c r="IB314" s="158"/>
    </row>
    <row r="315" spans="22:236" x14ac:dyDescent="0.25">
      <c r="V315" s="109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58"/>
      <c r="CU315" s="158"/>
      <c r="CV315" s="158"/>
      <c r="CW315" s="158"/>
      <c r="CX315" s="158"/>
      <c r="CY315" s="158"/>
      <c r="CZ315" s="158"/>
      <c r="DA315" s="158"/>
      <c r="DB315" s="158"/>
      <c r="DC315" s="158"/>
      <c r="DD315" s="158"/>
      <c r="DE315" s="158"/>
      <c r="DF315" s="158"/>
      <c r="DG315" s="158"/>
      <c r="DH315" s="158"/>
      <c r="DI315" s="158"/>
      <c r="DJ315" s="158"/>
      <c r="DK315" s="158"/>
      <c r="DL315" s="158"/>
      <c r="DM315" s="158"/>
      <c r="DN315" s="158"/>
      <c r="DO315" s="158"/>
      <c r="DP315" s="158"/>
      <c r="DQ315" s="158"/>
      <c r="DR315" s="158"/>
      <c r="DS315" s="158"/>
      <c r="DT315" s="158"/>
      <c r="DU315" s="158"/>
      <c r="DV315" s="158"/>
      <c r="DW315" s="158"/>
      <c r="DX315" s="158"/>
      <c r="DY315" s="158"/>
      <c r="DZ315" s="158"/>
      <c r="EA315" s="158"/>
      <c r="EB315" s="158"/>
      <c r="EC315" s="158"/>
      <c r="ED315" s="158"/>
      <c r="EE315" s="158"/>
      <c r="EF315" s="158"/>
      <c r="EG315" s="158"/>
      <c r="EH315" s="158"/>
      <c r="EI315" s="158"/>
      <c r="EJ315" s="158"/>
      <c r="EK315" s="158"/>
      <c r="EL315" s="158"/>
      <c r="EM315" s="158"/>
      <c r="EN315" s="158"/>
      <c r="EO315" s="158"/>
      <c r="EP315" s="158"/>
      <c r="EQ315" s="158"/>
      <c r="ER315" s="158"/>
      <c r="ES315" s="158"/>
      <c r="ET315" s="158"/>
      <c r="EU315" s="158"/>
      <c r="EV315" s="158"/>
      <c r="EW315" s="158"/>
      <c r="EX315" s="158"/>
      <c r="EY315" s="158"/>
      <c r="EZ315" s="158"/>
      <c r="FA315" s="158"/>
      <c r="FB315" s="158"/>
      <c r="FC315" s="158"/>
      <c r="FD315" s="158"/>
      <c r="FE315" s="158"/>
      <c r="FF315" s="158"/>
      <c r="FG315" s="158"/>
      <c r="FH315" s="158"/>
      <c r="FI315" s="158"/>
      <c r="FJ315" s="158"/>
      <c r="FK315" s="158"/>
      <c r="FL315" s="158"/>
      <c r="FM315" s="158"/>
      <c r="FN315" s="158"/>
      <c r="FO315" s="158"/>
      <c r="FP315" s="158"/>
      <c r="FQ315" s="158"/>
      <c r="FR315" s="158"/>
      <c r="FS315" s="158"/>
      <c r="FT315" s="158"/>
      <c r="FU315" s="158"/>
      <c r="FV315" s="158"/>
      <c r="FW315" s="158"/>
      <c r="FX315" s="158"/>
      <c r="FY315" s="158"/>
      <c r="FZ315" s="158"/>
      <c r="GA315" s="158"/>
      <c r="GB315" s="158"/>
      <c r="GC315" s="158"/>
      <c r="GD315" s="158"/>
      <c r="GE315" s="158"/>
      <c r="GF315" s="158"/>
      <c r="GG315" s="158"/>
      <c r="GH315" s="158"/>
      <c r="GI315" s="158"/>
      <c r="GJ315" s="158"/>
      <c r="GK315" s="158"/>
      <c r="GL315" s="158"/>
      <c r="GM315" s="158"/>
      <c r="GN315" s="158"/>
      <c r="GO315" s="158"/>
      <c r="GP315" s="158"/>
      <c r="GQ315" s="158"/>
      <c r="GR315" s="158"/>
      <c r="GS315" s="158"/>
      <c r="GT315" s="158"/>
      <c r="GU315" s="158"/>
      <c r="GV315" s="158"/>
      <c r="GW315" s="158"/>
      <c r="GX315" s="158"/>
      <c r="GY315" s="158"/>
      <c r="GZ315" s="158"/>
      <c r="HA315" s="158"/>
      <c r="HB315" s="158"/>
      <c r="HC315" s="158"/>
      <c r="HD315" s="158"/>
      <c r="HE315" s="158"/>
      <c r="HF315" s="158"/>
      <c r="HG315" s="158"/>
      <c r="HH315" s="158"/>
      <c r="HI315" s="158"/>
      <c r="HJ315" s="158"/>
      <c r="HK315" s="158"/>
      <c r="HL315" s="158"/>
      <c r="HM315" s="158"/>
      <c r="HN315" s="158"/>
      <c r="HO315" s="158"/>
      <c r="HP315" s="158"/>
      <c r="HQ315" s="158"/>
      <c r="HR315" s="158"/>
      <c r="HS315" s="158"/>
      <c r="HT315" s="158"/>
      <c r="HU315" s="158"/>
      <c r="HV315" s="158"/>
      <c r="HW315" s="158"/>
      <c r="HX315" s="158"/>
      <c r="HY315" s="158"/>
      <c r="HZ315" s="158"/>
      <c r="IA315" s="158"/>
      <c r="IB315" s="158"/>
    </row>
    <row r="316" spans="22:236" x14ac:dyDescent="0.25">
      <c r="V316" s="109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58"/>
      <c r="CU316" s="158"/>
      <c r="CV316" s="158"/>
      <c r="CW316" s="158"/>
      <c r="CX316" s="158"/>
      <c r="CY316" s="158"/>
      <c r="CZ316" s="158"/>
      <c r="DA316" s="158"/>
      <c r="DB316" s="158"/>
      <c r="DC316" s="158"/>
      <c r="DD316" s="158"/>
      <c r="DE316" s="158"/>
      <c r="DF316" s="158"/>
      <c r="DG316" s="158"/>
      <c r="DH316" s="158"/>
      <c r="DI316" s="158"/>
      <c r="DJ316" s="158"/>
      <c r="DK316" s="158"/>
      <c r="DL316" s="158"/>
      <c r="DM316" s="158"/>
      <c r="DN316" s="158"/>
      <c r="DO316" s="158"/>
      <c r="DP316" s="158"/>
      <c r="DQ316" s="158"/>
      <c r="DR316" s="158"/>
      <c r="DS316" s="158"/>
      <c r="DT316" s="158"/>
      <c r="DU316" s="158"/>
      <c r="DV316" s="158"/>
      <c r="DW316" s="158"/>
      <c r="DX316" s="158"/>
      <c r="DY316" s="158"/>
      <c r="DZ316" s="158"/>
      <c r="EA316" s="158"/>
      <c r="EB316" s="158"/>
      <c r="EC316" s="158"/>
      <c r="ED316" s="158"/>
      <c r="EE316" s="158"/>
      <c r="EF316" s="158"/>
      <c r="EG316" s="158"/>
      <c r="EH316" s="158"/>
      <c r="EI316" s="158"/>
      <c r="EJ316" s="158"/>
      <c r="EK316" s="158"/>
      <c r="EL316" s="158"/>
      <c r="EM316" s="158"/>
      <c r="EN316" s="158"/>
      <c r="EO316" s="158"/>
      <c r="EP316" s="158"/>
      <c r="EQ316" s="158"/>
      <c r="ER316" s="158"/>
      <c r="ES316" s="158"/>
      <c r="ET316" s="158"/>
      <c r="EU316" s="158"/>
      <c r="EV316" s="158"/>
      <c r="EW316" s="158"/>
      <c r="EX316" s="158"/>
      <c r="EY316" s="158"/>
      <c r="EZ316" s="158"/>
      <c r="FA316" s="158"/>
      <c r="FB316" s="158"/>
      <c r="FC316" s="158"/>
      <c r="FD316" s="158"/>
      <c r="FE316" s="158"/>
      <c r="FF316" s="158"/>
      <c r="FG316" s="158"/>
      <c r="FH316" s="158"/>
      <c r="FI316" s="158"/>
      <c r="FJ316" s="158"/>
      <c r="FK316" s="158"/>
      <c r="FL316" s="158"/>
      <c r="FM316" s="158"/>
      <c r="FN316" s="158"/>
      <c r="FO316" s="158"/>
      <c r="FP316" s="158"/>
      <c r="FQ316" s="158"/>
      <c r="FR316" s="158"/>
      <c r="FS316" s="158"/>
      <c r="FT316" s="158"/>
      <c r="FU316" s="158"/>
      <c r="FV316" s="158"/>
      <c r="FW316" s="158"/>
      <c r="FX316" s="158"/>
      <c r="FY316" s="158"/>
      <c r="FZ316" s="158"/>
      <c r="GA316" s="158"/>
      <c r="GB316" s="158"/>
      <c r="GC316" s="158"/>
      <c r="GD316" s="158"/>
      <c r="GE316" s="158"/>
      <c r="GF316" s="158"/>
      <c r="GG316" s="158"/>
      <c r="GH316" s="158"/>
      <c r="GI316" s="158"/>
      <c r="GJ316" s="158"/>
      <c r="GK316" s="158"/>
      <c r="GL316" s="158"/>
      <c r="GM316" s="158"/>
      <c r="GN316" s="158"/>
      <c r="GO316" s="158"/>
      <c r="GP316" s="158"/>
      <c r="GQ316" s="158"/>
      <c r="GR316" s="158"/>
      <c r="GS316" s="158"/>
      <c r="GT316" s="158"/>
      <c r="GU316" s="158"/>
      <c r="GV316" s="158"/>
      <c r="GW316" s="158"/>
      <c r="GX316" s="158"/>
      <c r="GY316" s="158"/>
      <c r="GZ316" s="158"/>
      <c r="HA316" s="158"/>
      <c r="HB316" s="158"/>
      <c r="HC316" s="158"/>
      <c r="HD316" s="158"/>
      <c r="HE316" s="158"/>
      <c r="HF316" s="158"/>
      <c r="HG316" s="158"/>
      <c r="HH316" s="158"/>
      <c r="HI316" s="158"/>
      <c r="HJ316" s="158"/>
      <c r="HK316" s="158"/>
      <c r="HL316" s="158"/>
      <c r="HM316" s="158"/>
      <c r="HN316" s="158"/>
      <c r="HO316" s="158"/>
      <c r="HP316" s="158"/>
      <c r="HQ316" s="158"/>
      <c r="HR316" s="158"/>
      <c r="HS316" s="158"/>
      <c r="HT316" s="158"/>
      <c r="HU316" s="158"/>
      <c r="HV316" s="158"/>
      <c r="HW316" s="158"/>
      <c r="HX316" s="158"/>
      <c r="HY316" s="158"/>
      <c r="HZ316" s="158"/>
      <c r="IA316" s="158"/>
      <c r="IB316" s="158"/>
    </row>
    <row r="317" spans="22:236" x14ac:dyDescent="0.25">
      <c r="V317" s="109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58"/>
      <c r="CU317" s="158"/>
      <c r="CV317" s="158"/>
      <c r="CW317" s="158"/>
      <c r="CX317" s="158"/>
      <c r="CY317" s="158"/>
      <c r="CZ317" s="158"/>
      <c r="DA317" s="158"/>
      <c r="DB317" s="158"/>
      <c r="DC317" s="158"/>
      <c r="DD317" s="158"/>
      <c r="DE317" s="158"/>
      <c r="DF317" s="158"/>
      <c r="DG317" s="158"/>
      <c r="DH317" s="158"/>
      <c r="DI317" s="158"/>
      <c r="DJ317" s="158"/>
      <c r="DK317" s="158"/>
      <c r="DL317" s="158"/>
      <c r="DM317" s="158"/>
      <c r="DN317" s="158"/>
      <c r="DO317" s="158"/>
      <c r="DP317" s="158"/>
      <c r="DQ317" s="158"/>
      <c r="DR317" s="158"/>
      <c r="DS317" s="158"/>
      <c r="DT317" s="158"/>
      <c r="DU317" s="158"/>
      <c r="DV317" s="158"/>
      <c r="DW317" s="158"/>
      <c r="DX317" s="158"/>
      <c r="DY317" s="158"/>
      <c r="DZ317" s="158"/>
      <c r="EA317" s="158"/>
      <c r="EB317" s="158"/>
      <c r="EC317" s="158"/>
      <c r="ED317" s="158"/>
      <c r="EE317" s="158"/>
      <c r="EF317" s="158"/>
      <c r="EG317" s="158"/>
      <c r="EH317" s="158"/>
      <c r="EI317" s="158"/>
      <c r="EJ317" s="158"/>
      <c r="EK317" s="158"/>
      <c r="EL317" s="158"/>
      <c r="EM317" s="158"/>
      <c r="EN317" s="158"/>
      <c r="EO317" s="158"/>
      <c r="EP317" s="158"/>
      <c r="EQ317" s="158"/>
      <c r="ER317" s="158"/>
      <c r="ES317" s="158"/>
      <c r="ET317" s="158"/>
      <c r="EU317" s="158"/>
      <c r="EV317" s="158"/>
      <c r="EW317" s="158"/>
      <c r="EX317" s="158"/>
      <c r="EY317" s="158"/>
      <c r="EZ317" s="158"/>
      <c r="FA317" s="158"/>
      <c r="FB317" s="158"/>
      <c r="FC317" s="158"/>
      <c r="FD317" s="158"/>
      <c r="FE317" s="158"/>
      <c r="FF317" s="158"/>
      <c r="FG317" s="158"/>
      <c r="FH317" s="158"/>
      <c r="FI317" s="158"/>
      <c r="FJ317" s="158"/>
      <c r="FK317" s="158"/>
      <c r="FL317" s="158"/>
      <c r="FM317" s="158"/>
      <c r="FN317" s="158"/>
      <c r="FO317" s="158"/>
      <c r="FP317" s="158"/>
      <c r="FQ317" s="158"/>
      <c r="FR317" s="158"/>
      <c r="FS317" s="158"/>
      <c r="FT317" s="158"/>
      <c r="FU317" s="158"/>
      <c r="FV317" s="158"/>
      <c r="FW317" s="158"/>
      <c r="FX317" s="158"/>
      <c r="FY317" s="158"/>
      <c r="FZ317" s="158"/>
      <c r="GA317" s="158"/>
      <c r="GB317" s="158"/>
      <c r="GC317" s="158"/>
      <c r="GD317" s="158"/>
      <c r="GE317" s="158"/>
      <c r="GF317" s="158"/>
      <c r="GG317" s="158"/>
      <c r="GH317" s="158"/>
      <c r="GI317" s="158"/>
      <c r="GJ317" s="158"/>
      <c r="GK317" s="158"/>
      <c r="GL317" s="158"/>
      <c r="GM317" s="158"/>
      <c r="GN317" s="158"/>
      <c r="GO317" s="158"/>
      <c r="GP317" s="158"/>
      <c r="GQ317" s="158"/>
      <c r="GR317" s="158"/>
      <c r="GS317" s="158"/>
      <c r="GT317" s="158"/>
      <c r="GU317" s="158"/>
      <c r="GV317" s="158"/>
      <c r="GW317" s="158"/>
      <c r="GX317" s="158"/>
      <c r="GY317" s="158"/>
      <c r="GZ317" s="158"/>
      <c r="HA317" s="158"/>
      <c r="HB317" s="158"/>
      <c r="HC317" s="158"/>
      <c r="HD317" s="158"/>
      <c r="HE317" s="158"/>
      <c r="HF317" s="158"/>
      <c r="HG317" s="158"/>
      <c r="HH317" s="158"/>
      <c r="HI317" s="158"/>
      <c r="HJ317" s="158"/>
      <c r="HK317" s="158"/>
      <c r="HL317" s="158"/>
      <c r="HM317" s="158"/>
      <c r="HN317" s="158"/>
      <c r="HO317" s="158"/>
      <c r="HP317" s="158"/>
      <c r="HQ317" s="158"/>
      <c r="HR317" s="158"/>
      <c r="HS317" s="158"/>
      <c r="HT317" s="158"/>
      <c r="HU317" s="158"/>
      <c r="HV317" s="158"/>
      <c r="HW317" s="158"/>
      <c r="HX317" s="158"/>
      <c r="HY317" s="158"/>
      <c r="HZ317" s="158"/>
      <c r="IA317" s="158"/>
      <c r="IB317" s="158"/>
    </row>
    <row r="318" spans="22:236" x14ac:dyDescent="0.25">
      <c r="V318" s="109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58"/>
      <c r="CU318" s="158"/>
      <c r="CV318" s="158"/>
      <c r="CW318" s="158"/>
      <c r="CX318" s="158"/>
      <c r="CY318" s="158"/>
      <c r="CZ318" s="158"/>
      <c r="DA318" s="158"/>
      <c r="DB318" s="158"/>
      <c r="DC318" s="158"/>
      <c r="DD318" s="158"/>
      <c r="DE318" s="158"/>
      <c r="DF318" s="158"/>
      <c r="DG318" s="158"/>
      <c r="DH318" s="158"/>
      <c r="DI318" s="158"/>
      <c r="DJ318" s="158"/>
      <c r="DK318" s="158"/>
      <c r="DL318" s="158"/>
      <c r="DM318" s="158"/>
      <c r="DN318" s="158"/>
      <c r="DO318" s="158"/>
      <c r="DP318" s="158"/>
      <c r="DQ318" s="158"/>
      <c r="DR318" s="158"/>
      <c r="DS318" s="158"/>
      <c r="DT318" s="158"/>
      <c r="DU318" s="158"/>
      <c r="DV318" s="158"/>
      <c r="DW318" s="158"/>
      <c r="DX318" s="158"/>
      <c r="DY318" s="158"/>
      <c r="DZ318" s="158"/>
      <c r="EA318" s="158"/>
      <c r="EB318" s="158"/>
      <c r="EC318" s="158"/>
      <c r="ED318" s="158"/>
      <c r="EE318" s="158"/>
      <c r="EF318" s="158"/>
      <c r="EG318" s="158"/>
      <c r="EH318" s="158"/>
      <c r="EI318" s="158"/>
      <c r="EJ318" s="158"/>
      <c r="EK318" s="158"/>
      <c r="EL318" s="158"/>
      <c r="EM318" s="158"/>
      <c r="EN318" s="158"/>
      <c r="EO318" s="158"/>
      <c r="EP318" s="158"/>
      <c r="EQ318" s="158"/>
      <c r="ER318" s="158"/>
      <c r="ES318" s="158"/>
      <c r="ET318" s="158"/>
      <c r="EU318" s="158"/>
      <c r="EV318" s="158"/>
      <c r="EW318" s="158"/>
      <c r="EX318" s="158"/>
      <c r="EY318" s="158"/>
      <c r="EZ318" s="158"/>
      <c r="FA318" s="158"/>
      <c r="FB318" s="158"/>
      <c r="FC318" s="158"/>
      <c r="FD318" s="158"/>
      <c r="FE318" s="158"/>
      <c r="FF318" s="158"/>
      <c r="FG318" s="158"/>
      <c r="FH318" s="158"/>
      <c r="FI318" s="158"/>
      <c r="FJ318" s="158"/>
      <c r="FK318" s="158"/>
      <c r="FL318" s="158"/>
      <c r="FM318" s="158"/>
      <c r="FN318" s="158"/>
      <c r="FO318" s="158"/>
      <c r="FP318" s="158"/>
      <c r="FQ318" s="158"/>
      <c r="FR318" s="158"/>
      <c r="FS318" s="158"/>
      <c r="FT318" s="158"/>
      <c r="FU318" s="158"/>
      <c r="FV318" s="158"/>
      <c r="FW318" s="158"/>
      <c r="FX318" s="158"/>
      <c r="FY318" s="158"/>
      <c r="FZ318" s="158"/>
      <c r="GA318" s="158"/>
      <c r="GB318" s="158"/>
      <c r="GC318" s="158"/>
      <c r="GD318" s="158"/>
      <c r="GE318" s="158"/>
      <c r="GF318" s="158"/>
      <c r="GG318" s="158"/>
      <c r="GH318" s="158"/>
      <c r="GI318" s="158"/>
      <c r="GJ318" s="158"/>
      <c r="GK318" s="158"/>
      <c r="GL318" s="158"/>
      <c r="GM318" s="158"/>
      <c r="GN318" s="158"/>
      <c r="GO318" s="158"/>
      <c r="GP318" s="158"/>
      <c r="GQ318" s="158"/>
      <c r="GR318" s="158"/>
      <c r="GS318" s="158"/>
      <c r="GT318" s="158"/>
      <c r="GU318" s="158"/>
      <c r="GV318" s="158"/>
      <c r="GW318" s="158"/>
      <c r="GX318" s="158"/>
      <c r="GY318" s="158"/>
      <c r="GZ318" s="158"/>
      <c r="HA318" s="158"/>
      <c r="HB318" s="158"/>
      <c r="HC318" s="158"/>
      <c r="HD318" s="158"/>
      <c r="HE318" s="158"/>
      <c r="HF318" s="158"/>
      <c r="HG318" s="158"/>
      <c r="HH318" s="158"/>
      <c r="HI318" s="158"/>
      <c r="HJ318" s="158"/>
      <c r="HK318" s="158"/>
      <c r="HL318" s="158"/>
      <c r="HM318" s="158"/>
      <c r="HN318" s="158"/>
      <c r="HO318" s="158"/>
      <c r="HP318" s="158"/>
      <c r="HQ318" s="158"/>
      <c r="HR318" s="158"/>
      <c r="HS318" s="158"/>
      <c r="HT318" s="158"/>
      <c r="HU318" s="158"/>
      <c r="HV318" s="158"/>
      <c r="HW318" s="158"/>
      <c r="HX318" s="158"/>
      <c r="HY318" s="158"/>
      <c r="HZ318" s="158"/>
      <c r="IA318" s="158"/>
      <c r="IB318" s="158"/>
    </row>
    <row r="319" spans="22:236" x14ac:dyDescent="0.25">
      <c r="V319" s="109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58"/>
      <c r="CU319" s="158"/>
      <c r="CV319" s="158"/>
      <c r="CW319" s="158"/>
      <c r="CX319" s="158"/>
      <c r="CY319" s="158"/>
      <c r="CZ319" s="158"/>
      <c r="DA319" s="158"/>
      <c r="DB319" s="158"/>
      <c r="DC319" s="158"/>
      <c r="DD319" s="158"/>
      <c r="DE319" s="158"/>
      <c r="DF319" s="158"/>
      <c r="DG319" s="158"/>
      <c r="DH319" s="158"/>
      <c r="DI319" s="158"/>
      <c r="DJ319" s="158"/>
      <c r="DK319" s="158"/>
      <c r="DL319" s="158"/>
      <c r="DM319" s="158"/>
      <c r="DN319" s="158"/>
      <c r="DO319" s="158"/>
      <c r="DP319" s="158"/>
      <c r="DQ319" s="158"/>
      <c r="DR319" s="158"/>
      <c r="DS319" s="158"/>
      <c r="DT319" s="158"/>
      <c r="DU319" s="158"/>
      <c r="DV319" s="158"/>
      <c r="DW319" s="158"/>
      <c r="DX319" s="158"/>
      <c r="DY319" s="158"/>
      <c r="DZ319" s="158"/>
      <c r="EA319" s="158"/>
      <c r="EB319" s="158"/>
      <c r="EC319" s="158"/>
      <c r="ED319" s="158"/>
      <c r="EE319" s="158"/>
      <c r="EF319" s="158"/>
      <c r="EG319" s="158"/>
      <c r="EH319" s="158"/>
      <c r="EI319" s="158"/>
      <c r="EJ319" s="158"/>
      <c r="EK319" s="158"/>
      <c r="EL319" s="158"/>
      <c r="EM319" s="158"/>
      <c r="EN319" s="158"/>
      <c r="EO319" s="158"/>
      <c r="EP319" s="158"/>
      <c r="EQ319" s="158"/>
      <c r="ER319" s="158"/>
      <c r="ES319" s="158"/>
      <c r="ET319" s="158"/>
      <c r="EU319" s="158"/>
      <c r="EV319" s="158"/>
      <c r="EW319" s="158"/>
      <c r="EX319" s="158"/>
      <c r="EY319" s="158"/>
      <c r="EZ319" s="158"/>
      <c r="FA319" s="158"/>
      <c r="FB319" s="158"/>
      <c r="FC319" s="158"/>
      <c r="FD319" s="158"/>
      <c r="FE319" s="158"/>
      <c r="FF319" s="158"/>
      <c r="FG319" s="158"/>
      <c r="FH319" s="158"/>
      <c r="FI319" s="158"/>
      <c r="FJ319" s="158"/>
      <c r="FK319" s="158"/>
      <c r="FL319" s="158"/>
      <c r="FM319" s="158"/>
      <c r="FN319" s="158"/>
      <c r="FO319" s="158"/>
      <c r="FP319" s="158"/>
      <c r="FQ319" s="158"/>
      <c r="FR319" s="158"/>
      <c r="FS319" s="158"/>
      <c r="FT319" s="158"/>
      <c r="FU319" s="158"/>
      <c r="FV319" s="158"/>
      <c r="FW319" s="158"/>
      <c r="FX319" s="158"/>
      <c r="FY319" s="158"/>
      <c r="FZ319" s="158"/>
      <c r="GA319" s="158"/>
      <c r="GB319" s="158"/>
      <c r="GC319" s="158"/>
      <c r="GD319" s="158"/>
      <c r="GE319" s="158"/>
      <c r="GF319" s="158"/>
      <c r="GG319" s="158"/>
      <c r="GH319" s="158"/>
      <c r="GI319" s="158"/>
      <c r="GJ319" s="158"/>
      <c r="GK319" s="158"/>
      <c r="GL319" s="158"/>
      <c r="GM319" s="158"/>
      <c r="GN319" s="158"/>
      <c r="GO319" s="158"/>
      <c r="GP319" s="158"/>
      <c r="GQ319" s="158"/>
      <c r="GR319" s="158"/>
      <c r="GS319" s="158"/>
      <c r="GT319" s="158"/>
      <c r="GU319" s="158"/>
      <c r="GV319" s="158"/>
      <c r="GW319" s="158"/>
      <c r="GX319" s="158"/>
      <c r="GY319" s="158"/>
      <c r="GZ319" s="158"/>
      <c r="HA319" s="158"/>
      <c r="HB319" s="158"/>
      <c r="HC319" s="158"/>
      <c r="HD319" s="158"/>
      <c r="HE319" s="158"/>
      <c r="HF319" s="158"/>
      <c r="HG319" s="158"/>
      <c r="HH319" s="158"/>
      <c r="HI319" s="158"/>
      <c r="HJ319" s="158"/>
      <c r="HK319" s="158"/>
      <c r="HL319" s="158"/>
      <c r="HM319" s="158"/>
      <c r="HN319" s="158"/>
      <c r="HO319" s="158"/>
      <c r="HP319" s="158"/>
      <c r="HQ319" s="158"/>
      <c r="HR319" s="158"/>
      <c r="HS319" s="158"/>
      <c r="HT319" s="158"/>
      <c r="HU319" s="158"/>
      <c r="HV319" s="158"/>
      <c r="HW319" s="158"/>
      <c r="HX319" s="158"/>
      <c r="HY319" s="158"/>
      <c r="HZ319" s="158"/>
      <c r="IA319" s="158"/>
      <c r="IB319" s="158"/>
    </row>
    <row r="320" spans="22:236" x14ac:dyDescent="0.25">
      <c r="V320" s="109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58"/>
      <c r="CU320" s="158"/>
      <c r="CV320" s="158"/>
      <c r="CW320" s="158"/>
      <c r="CX320" s="158"/>
      <c r="CY320" s="158"/>
      <c r="CZ320" s="158"/>
      <c r="DA320" s="158"/>
      <c r="DB320" s="158"/>
      <c r="DC320" s="158"/>
      <c r="DD320" s="158"/>
      <c r="DE320" s="158"/>
      <c r="DF320" s="158"/>
      <c r="DG320" s="158"/>
      <c r="DH320" s="158"/>
      <c r="DI320" s="158"/>
      <c r="DJ320" s="158"/>
      <c r="DK320" s="158"/>
      <c r="DL320" s="158"/>
      <c r="DM320" s="158"/>
      <c r="DN320" s="158"/>
      <c r="DO320" s="158"/>
      <c r="DP320" s="158"/>
      <c r="DQ320" s="158"/>
      <c r="DR320" s="158"/>
      <c r="DS320" s="158"/>
      <c r="DT320" s="158"/>
      <c r="DU320" s="158"/>
      <c r="DV320" s="158"/>
      <c r="DW320" s="158"/>
      <c r="DX320" s="158"/>
      <c r="DY320" s="158"/>
      <c r="DZ320" s="158"/>
      <c r="EA320" s="158"/>
      <c r="EB320" s="158"/>
      <c r="EC320" s="158"/>
      <c r="ED320" s="158"/>
      <c r="EE320" s="158"/>
      <c r="EF320" s="158"/>
      <c r="EG320" s="158"/>
      <c r="EH320" s="158"/>
      <c r="EI320" s="158"/>
      <c r="EJ320" s="158"/>
      <c r="EK320" s="158"/>
      <c r="EL320" s="158"/>
      <c r="EM320" s="158"/>
      <c r="EN320" s="158"/>
      <c r="EO320" s="158"/>
      <c r="EP320" s="158"/>
      <c r="EQ320" s="158"/>
      <c r="ER320" s="158"/>
      <c r="ES320" s="158"/>
      <c r="ET320" s="158"/>
      <c r="EU320" s="158"/>
      <c r="EV320" s="158"/>
      <c r="EW320" s="158"/>
      <c r="EX320" s="158"/>
      <c r="EY320" s="158"/>
      <c r="EZ320" s="158"/>
      <c r="FA320" s="158"/>
      <c r="FB320" s="158"/>
      <c r="FC320" s="158"/>
      <c r="FD320" s="158"/>
      <c r="FE320" s="158"/>
      <c r="FF320" s="158"/>
      <c r="FG320" s="158"/>
      <c r="FH320" s="158"/>
      <c r="FI320" s="158"/>
      <c r="FJ320" s="158"/>
      <c r="FK320" s="158"/>
      <c r="FL320" s="158"/>
      <c r="FM320" s="158"/>
      <c r="FN320" s="158"/>
      <c r="FO320" s="158"/>
      <c r="FP320" s="158"/>
      <c r="FQ320" s="158"/>
      <c r="FR320" s="158"/>
      <c r="FS320" s="158"/>
      <c r="FT320" s="158"/>
      <c r="FU320" s="158"/>
      <c r="FV320" s="158"/>
      <c r="FW320" s="158"/>
      <c r="FX320" s="158"/>
      <c r="FY320" s="158"/>
      <c r="FZ320" s="158"/>
      <c r="GA320" s="158"/>
      <c r="GB320" s="158"/>
      <c r="GC320" s="158"/>
      <c r="GD320" s="158"/>
      <c r="GE320" s="158"/>
      <c r="GF320" s="158"/>
      <c r="GG320" s="158"/>
      <c r="GH320" s="158"/>
      <c r="GI320" s="158"/>
      <c r="GJ320" s="158"/>
      <c r="GK320" s="158"/>
      <c r="GL320" s="158"/>
      <c r="GM320" s="158"/>
      <c r="GN320" s="158"/>
      <c r="GO320" s="158"/>
      <c r="GP320" s="158"/>
      <c r="GQ320" s="158"/>
      <c r="GR320" s="158"/>
      <c r="GS320" s="158"/>
      <c r="GT320" s="158"/>
      <c r="GU320" s="158"/>
      <c r="GV320" s="158"/>
      <c r="GW320" s="158"/>
      <c r="GX320" s="158"/>
      <c r="GY320" s="158"/>
      <c r="GZ320" s="158"/>
      <c r="HA320" s="158"/>
      <c r="HB320" s="158"/>
      <c r="HC320" s="158"/>
      <c r="HD320" s="158"/>
      <c r="HE320" s="158"/>
      <c r="HF320" s="158"/>
      <c r="HG320" s="158"/>
      <c r="HH320" s="158"/>
      <c r="HI320" s="158"/>
      <c r="HJ320" s="158"/>
      <c r="HK320" s="158"/>
      <c r="HL320" s="158"/>
      <c r="HM320" s="158"/>
      <c r="HN320" s="158"/>
      <c r="HO320" s="158"/>
      <c r="HP320" s="158"/>
      <c r="HQ320" s="158"/>
      <c r="HR320" s="158"/>
      <c r="HS320" s="158"/>
      <c r="HT320" s="158"/>
      <c r="HU320" s="158"/>
      <c r="HV320" s="158"/>
      <c r="HW320" s="158"/>
      <c r="HX320" s="158"/>
      <c r="HY320" s="158"/>
      <c r="HZ320" s="158"/>
      <c r="IA320" s="158"/>
      <c r="IB320" s="158"/>
    </row>
    <row r="321" spans="22:236" x14ac:dyDescent="0.25">
      <c r="V321" s="109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58"/>
      <c r="CU321" s="158"/>
      <c r="CV321" s="158"/>
      <c r="CW321" s="158"/>
      <c r="CX321" s="158"/>
      <c r="CY321" s="158"/>
      <c r="CZ321" s="158"/>
      <c r="DA321" s="158"/>
      <c r="DB321" s="158"/>
      <c r="DC321" s="158"/>
      <c r="DD321" s="158"/>
      <c r="DE321" s="158"/>
      <c r="DF321" s="158"/>
      <c r="DG321" s="158"/>
      <c r="DH321" s="158"/>
      <c r="DI321" s="158"/>
      <c r="DJ321" s="158"/>
      <c r="DK321" s="158"/>
      <c r="DL321" s="158"/>
      <c r="DM321" s="158"/>
      <c r="DN321" s="158"/>
      <c r="DO321" s="158"/>
      <c r="DP321" s="158"/>
      <c r="DQ321" s="158"/>
      <c r="DR321" s="158"/>
      <c r="DS321" s="158"/>
      <c r="DT321" s="158"/>
      <c r="DU321" s="158"/>
      <c r="DV321" s="158"/>
      <c r="DW321" s="158"/>
      <c r="DX321" s="158"/>
      <c r="DY321" s="158"/>
      <c r="DZ321" s="158"/>
      <c r="EA321" s="158"/>
      <c r="EB321" s="158"/>
      <c r="EC321" s="158"/>
      <c r="ED321" s="158"/>
      <c r="EE321" s="158"/>
      <c r="EF321" s="158"/>
      <c r="EG321" s="158"/>
      <c r="EH321" s="158"/>
      <c r="EI321" s="158"/>
      <c r="EJ321" s="158"/>
      <c r="EK321" s="158"/>
      <c r="EL321" s="158"/>
      <c r="EM321" s="158"/>
      <c r="EN321" s="158"/>
      <c r="EO321" s="158"/>
      <c r="EP321" s="158"/>
      <c r="EQ321" s="158"/>
      <c r="ER321" s="158"/>
      <c r="ES321" s="158"/>
      <c r="ET321" s="158"/>
      <c r="EU321" s="158"/>
      <c r="EV321" s="158"/>
      <c r="EW321" s="158"/>
      <c r="EX321" s="158"/>
      <c r="EY321" s="158"/>
      <c r="EZ321" s="158"/>
      <c r="FA321" s="158"/>
      <c r="FB321" s="158"/>
      <c r="FC321" s="158"/>
      <c r="FD321" s="158"/>
      <c r="FE321" s="158"/>
      <c r="FF321" s="158"/>
      <c r="FG321" s="158"/>
      <c r="FH321" s="158"/>
      <c r="FI321" s="158"/>
      <c r="FJ321" s="158"/>
      <c r="FK321" s="158"/>
      <c r="FL321" s="158"/>
      <c r="FM321" s="158"/>
      <c r="FN321" s="158"/>
      <c r="FO321" s="158"/>
      <c r="FP321" s="158"/>
      <c r="FQ321" s="158"/>
      <c r="FR321" s="158"/>
      <c r="FS321" s="158"/>
      <c r="FT321" s="158"/>
      <c r="FU321" s="158"/>
      <c r="FV321" s="158"/>
      <c r="FW321" s="158"/>
      <c r="FX321" s="158"/>
      <c r="FY321" s="158"/>
      <c r="FZ321" s="158"/>
      <c r="GA321" s="158"/>
      <c r="GB321" s="158"/>
      <c r="GC321" s="158"/>
      <c r="GD321" s="158"/>
      <c r="GE321" s="158"/>
      <c r="GF321" s="158"/>
      <c r="GG321" s="158"/>
      <c r="GH321" s="158"/>
      <c r="GI321" s="158"/>
      <c r="GJ321" s="158"/>
      <c r="GK321" s="158"/>
      <c r="GL321" s="158"/>
      <c r="GM321" s="158"/>
      <c r="GN321" s="158"/>
      <c r="GO321" s="158"/>
      <c r="GP321" s="158"/>
      <c r="GQ321" s="158"/>
      <c r="GR321" s="158"/>
      <c r="GS321" s="158"/>
      <c r="GT321" s="158"/>
      <c r="GU321" s="158"/>
      <c r="GV321" s="158"/>
      <c r="GW321" s="158"/>
      <c r="GX321" s="158"/>
      <c r="GY321" s="158"/>
      <c r="GZ321" s="158"/>
      <c r="HA321" s="158"/>
      <c r="HB321" s="158"/>
      <c r="HC321" s="158"/>
      <c r="HD321" s="158"/>
      <c r="HE321" s="158"/>
      <c r="HF321" s="158"/>
      <c r="HG321" s="158"/>
      <c r="HH321" s="158"/>
      <c r="HI321" s="158"/>
      <c r="HJ321" s="158"/>
      <c r="HK321" s="158"/>
      <c r="HL321" s="158"/>
      <c r="HM321" s="158"/>
      <c r="HN321" s="158"/>
      <c r="HO321" s="158"/>
      <c r="HP321" s="158"/>
      <c r="HQ321" s="158"/>
      <c r="HR321" s="158"/>
      <c r="HS321" s="158"/>
      <c r="HT321" s="158"/>
      <c r="HU321" s="158"/>
      <c r="HV321" s="158"/>
      <c r="HW321" s="158"/>
      <c r="HX321" s="158"/>
      <c r="HY321" s="158"/>
      <c r="HZ321" s="158"/>
      <c r="IA321" s="158"/>
      <c r="IB321" s="158"/>
    </row>
    <row r="322" spans="22:236" x14ac:dyDescent="0.25">
      <c r="V322" s="109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58"/>
      <c r="CU322" s="158"/>
      <c r="CV322" s="158"/>
      <c r="CW322" s="158"/>
      <c r="CX322" s="158"/>
      <c r="CY322" s="158"/>
      <c r="CZ322" s="158"/>
      <c r="DA322" s="158"/>
      <c r="DB322" s="158"/>
      <c r="DC322" s="158"/>
      <c r="DD322" s="158"/>
      <c r="DE322" s="158"/>
      <c r="DF322" s="158"/>
      <c r="DG322" s="158"/>
      <c r="DH322" s="158"/>
      <c r="DI322" s="158"/>
      <c r="DJ322" s="158"/>
      <c r="DK322" s="158"/>
      <c r="DL322" s="158"/>
      <c r="DM322" s="158"/>
      <c r="DN322" s="158"/>
      <c r="DO322" s="158"/>
      <c r="DP322" s="158"/>
      <c r="DQ322" s="158"/>
      <c r="DR322" s="158"/>
      <c r="DS322" s="158"/>
      <c r="DT322" s="158"/>
      <c r="DU322" s="158"/>
      <c r="DV322" s="158"/>
      <c r="DW322" s="158"/>
      <c r="DX322" s="158"/>
      <c r="DY322" s="158"/>
      <c r="DZ322" s="158"/>
      <c r="EA322" s="158"/>
      <c r="EB322" s="158"/>
      <c r="EC322" s="158"/>
      <c r="ED322" s="158"/>
      <c r="EE322" s="158"/>
      <c r="EF322" s="158"/>
      <c r="EG322" s="158"/>
      <c r="EH322" s="158"/>
      <c r="EI322" s="158"/>
      <c r="EJ322" s="158"/>
      <c r="EK322" s="158"/>
      <c r="EL322" s="158"/>
      <c r="EM322" s="158"/>
      <c r="EN322" s="158"/>
      <c r="EO322" s="158"/>
      <c r="EP322" s="158"/>
      <c r="EQ322" s="158"/>
      <c r="ER322" s="158"/>
      <c r="ES322" s="158"/>
      <c r="ET322" s="158"/>
      <c r="EU322" s="158"/>
      <c r="EV322" s="158"/>
      <c r="EW322" s="158"/>
      <c r="EX322" s="158"/>
      <c r="EY322" s="158"/>
      <c r="EZ322" s="158"/>
      <c r="FA322" s="158"/>
      <c r="FB322" s="158"/>
      <c r="FC322" s="158"/>
      <c r="FD322" s="158"/>
      <c r="FE322" s="158"/>
      <c r="FF322" s="158"/>
      <c r="FG322" s="158"/>
      <c r="FH322" s="158"/>
      <c r="FI322" s="158"/>
      <c r="FJ322" s="158"/>
      <c r="FK322" s="158"/>
      <c r="FL322" s="158"/>
      <c r="FM322" s="158"/>
      <c r="FN322" s="158"/>
      <c r="FO322" s="158"/>
      <c r="FP322" s="158"/>
      <c r="FQ322" s="158"/>
      <c r="FR322" s="158"/>
      <c r="FS322" s="158"/>
      <c r="FT322" s="158"/>
      <c r="FU322" s="158"/>
      <c r="FV322" s="158"/>
      <c r="FW322" s="158"/>
      <c r="FX322" s="158"/>
      <c r="FY322" s="158"/>
      <c r="FZ322" s="158"/>
      <c r="GA322" s="158"/>
      <c r="GB322" s="158"/>
      <c r="GC322" s="158"/>
      <c r="GD322" s="158"/>
      <c r="GE322" s="158"/>
      <c r="GF322" s="158"/>
      <c r="GG322" s="158"/>
      <c r="GH322" s="158"/>
      <c r="GI322" s="158"/>
      <c r="GJ322" s="158"/>
      <c r="GK322" s="158"/>
      <c r="GL322" s="158"/>
      <c r="GM322" s="158"/>
      <c r="GN322" s="158"/>
      <c r="GO322" s="158"/>
      <c r="GP322" s="158"/>
      <c r="GQ322" s="158"/>
      <c r="GR322" s="158"/>
      <c r="GS322" s="158"/>
      <c r="GT322" s="158"/>
      <c r="GU322" s="158"/>
      <c r="GV322" s="158"/>
      <c r="GW322" s="158"/>
      <c r="GX322" s="158"/>
      <c r="GY322" s="158"/>
      <c r="GZ322" s="158"/>
      <c r="HA322" s="158"/>
      <c r="HB322" s="158"/>
      <c r="HC322" s="158"/>
      <c r="HD322" s="158"/>
      <c r="HE322" s="158"/>
      <c r="HF322" s="158"/>
      <c r="HG322" s="158"/>
      <c r="HH322" s="158"/>
      <c r="HI322" s="158"/>
      <c r="HJ322" s="158"/>
      <c r="HK322" s="158"/>
      <c r="HL322" s="158"/>
      <c r="HM322" s="158"/>
      <c r="HN322" s="158"/>
      <c r="HO322" s="158"/>
      <c r="HP322" s="158"/>
      <c r="HQ322" s="158"/>
      <c r="HR322" s="158"/>
      <c r="HS322" s="158"/>
      <c r="HT322" s="158"/>
      <c r="HU322" s="158"/>
      <c r="HV322" s="158"/>
      <c r="HW322" s="158"/>
      <c r="HX322" s="158"/>
      <c r="HY322" s="158"/>
      <c r="HZ322" s="158"/>
      <c r="IA322" s="158"/>
      <c r="IB322" s="158"/>
    </row>
    <row r="323" spans="22:236" x14ac:dyDescent="0.25">
      <c r="V323" s="109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58"/>
      <c r="CU323" s="158"/>
      <c r="CV323" s="158"/>
      <c r="CW323" s="158"/>
      <c r="CX323" s="158"/>
      <c r="CY323" s="158"/>
      <c r="CZ323" s="158"/>
      <c r="DA323" s="158"/>
      <c r="DB323" s="158"/>
      <c r="DC323" s="158"/>
      <c r="DD323" s="158"/>
      <c r="DE323" s="158"/>
      <c r="DF323" s="158"/>
      <c r="DG323" s="158"/>
      <c r="DH323" s="158"/>
      <c r="DI323" s="158"/>
      <c r="DJ323" s="158"/>
      <c r="DK323" s="158"/>
      <c r="DL323" s="158"/>
      <c r="DM323" s="158"/>
      <c r="DN323" s="158"/>
      <c r="DO323" s="158"/>
      <c r="DP323" s="158"/>
      <c r="DQ323" s="158"/>
      <c r="DR323" s="158"/>
      <c r="DS323" s="158"/>
      <c r="DT323" s="158"/>
      <c r="DU323" s="158"/>
      <c r="DV323" s="158"/>
      <c r="DW323" s="158"/>
      <c r="DX323" s="158"/>
      <c r="DY323" s="158"/>
      <c r="DZ323" s="158"/>
      <c r="EA323" s="158"/>
      <c r="EB323" s="158"/>
      <c r="EC323" s="158"/>
      <c r="ED323" s="158"/>
      <c r="EE323" s="158"/>
      <c r="EF323" s="158"/>
      <c r="EG323" s="158"/>
      <c r="EH323" s="158"/>
      <c r="EI323" s="158"/>
      <c r="EJ323" s="158"/>
      <c r="EK323" s="158"/>
      <c r="EL323" s="158"/>
      <c r="EM323" s="158"/>
      <c r="EN323" s="158"/>
      <c r="EO323" s="158"/>
      <c r="EP323" s="158"/>
      <c r="EQ323" s="158"/>
      <c r="ER323" s="158"/>
      <c r="ES323" s="158"/>
      <c r="ET323" s="158"/>
      <c r="EU323" s="158"/>
      <c r="EV323" s="158"/>
      <c r="EW323" s="158"/>
      <c r="EX323" s="158"/>
      <c r="EY323" s="158"/>
      <c r="EZ323" s="158"/>
      <c r="FA323" s="158"/>
      <c r="FB323" s="158"/>
      <c r="FC323" s="158"/>
      <c r="FD323" s="158"/>
      <c r="FE323" s="158"/>
      <c r="FF323" s="158"/>
      <c r="FG323" s="158"/>
      <c r="FH323" s="158"/>
      <c r="FI323" s="158"/>
      <c r="FJ323" s="158"/>
      <c r="FK323" s="158"/>
      <c r="FL323" s="158"/>
      <c r="FM323" s="158"/>
      <c r="FN323" s="158"/>
      <c r="FO323" s="158"/>
      <c r="FP323" s="158"/>
      <c r="FQ323" s="158"/>
      <c r="FR323" s="158"/>
      <c r="FS323" s="158"/>
      <c r="FT323" s="158"/>
      <c r="FU323" s="158"/>
      <c r="FV323" s="158"/>
      <c r="FW323" s="158"/>
      <c r="FX323" s="158"/>
      <c r="FY323" s="158"/>
      <c r="FZ323" s="158"/>
      <c r="GA323" s="158"/>
      <c r="GB323" s="158"/>
      <c r="GC323" s="158"/>
      <c r="GD323" s="158"/>
      <c r="GE323" s="158"/>
      <c r="GF323" s="158"/>
      <c r="GG323" s="158"/>
      <c r="GH323" s="158"/>
      <c r="GI323" s="158"/>
      <c r="GJ323" s="158"/>
      <c r="GK323" s="158"/>
      <c r="GL323" s="158"/>
      <c r="GM323" s="158"/>
      <c r="GN323" s="158"/>
      <c r="GO323" s="158"/>
      <c r="GP323" s="158"/>
      <c r="GQ323" s="158"/>
      <c r="GR323" s="158"/>
      <c r="GS323" s="158"/>
      <c r="GT323" s="158"/>
      <c r="GU323" s="158"/>
      <c r="GV323" s="158"/>
      <c r="GW323" s="158"/>
      <c r="GX323" s="158"/>
      <c r="GY323" s="158"/>
      <c r="GZ323" s="158"/>
      <c r="HA323" s="158"/>
      <c r="HB323" s="158"/>
      <c r="HC323" s="158"/>
      <c r="HD323" s="158"/>
      <c r="HE323" s="158"/>
      <c r="HF323" s="158"/>
      <c r="HG323" s="158"/>
      <c r="HH323" s="158"/>
      <c r="HI323" s="158"/>
      <c r="HJ323" s="158"/>
      <c r="HK323" s="158"/>
      <c r="HL323" s="158"/>
      <c r="HM323" s="158"/>
      <c r="HN323" s="158"/>
      <c r="HO323" s="158"/>
      <c r="HP323" s="158"/>
      <c r="HQ323" s="158"/>
      <c r="HR323" s="158"/>
      <c r="HS323" s="158"/>
      <c r="HT323" s="158"/>
      <c r="HU323" s="158"/>
      <c r="HV323" s="158"/>
      <c r="HW323" s="158"/>
      <c r="HX323" s="158"/>
      <c r="HY323" s="158"/>
      <c r="HZ323" s="158"/>
      <c r="IA323" s="158"/>
      <c r="IB323" s="158"/>
    </row>
    <row r="324" spans="22:236" x14ac:dyDescent="0.25">
      <c r="V324" s="109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58"/>
      <c r="CU324" s="158"/>
      <c r="CV324" s="158"/>
      <c r="CW324" s="158"/>
      <c r="CX324" s="158"/>
      <c r="CY324" s="158"/>
      <c r="CZ324" s="158"/>
      <c r="DA324" s="158"/>
      <c r="DB324" s="158"/>
      <c r="DC324" s="158"/>
      <c r="DD324" s="158"/>
      <c r="DE324" s="158"/>
      <c r="DF324" s="158"/>
      <c r="DG324" s="158"/>
      <c r="DH324" s="158"/>
      <c r="DI324" s="158"/>
      <c r="DJ324" s="158"/>
      <c r="DK324" s="158"/>
      <c r="DL324" s="158"/>
      <c r="DM324" s="158"/>
      <c r="DN324" s="158"/>
      <c r="DO324" s="158"/>
      <c r="DP324" s="158"/>
      <c r="DQ324" s="158"/>
      <c r="DR324" s="158"/>
      <c r="DS324" s="158"/>
      <c r="DT324" s="158"/>
      <c r="DU324" s="158"/>
      <c r="DV324" s="158"/>
      <c r="DW324" s="158"/>
      <c r="DX324" s="158"/>
      <c r="DY324" s="158"/>
      <c r="DZ324" s="158"/>
      <c r="EA324" s="158"/>
      <c r="EB324" s="158"/>
      <c r="EC324" s="158"/>
      <c r="ED324" s="158"/>
      <c r="EE324" s="158"/>
      <c r="EF324" s="158"/>
      <c r="EG324" s="158"/>
      <c r="EH324" s="158"/>
      <c r="EI324" s="158"/>
      <c r="EJ324" s="158"/>
      <c r="EK324" s="158"/>
      <c r="EL324" s="158"/>
      <c r="EM324" s="158"/>
      <c r="EN324" s="158"/>
      <c r="EO324" s="158"/>
      <c r="EP324" s="158"/>
      <c r="EQ324" s="158"/>
      <c r="ER324" s="158"/>
      <c r="ES324" s="158"/>
      <c r="ET324" s="158"/>
      <c r="EU324" s="158"/>
      <c r="EV324" s="158"/>
      <c r="EW324" s="158"/>
      <c r="EX324" s="158"/>
      <c r="EY324" s="158"/>
      <c r="EZ324" s="158"/>
      <c r="FA324" s="158"/>
      <c r="FB324" s="158"/>
      <c r="FC324" s="158"/>
      <c r="FD324" s="158"/>
      <c r="FE324" s="158"/>
      <c r="FF324" s="158"/>
      <c r="FG324" s="158"/>
      <c r="FH324" s="158"/>
      <c r="FI324" s="158"/>
      <c r="FJ324" s="158"/>
      <c r="FK324" s="158"/>
      <c r="FL324" s="158"/>
      <c r="FM324" s="158"/>
      <c r="FN324" s="158"/>
      <c r="FO324" s="158"/>
      <c r="FP324" s="158"/>
      <c r="FQ324" s="158"/>
      <c r="FR324" s="158"/>
      <c r="FS324" s="158"/>
      <c r="FT324" s="158"/>
      <c r="FU324" s="158"/>
      <c r="FV324" s="158"/>
      <c r="FW324" s="158"/>
      <c r="FX324" s="158"/>
      <c r="FY324" s="158"/>
      <c r="FZ324" s="158"/>
      <c r="GA324" s="158"/>
      <c r="GB324" s="158"/>
      <c r="GC324" s="158"/>
      <c r="GD324" s="158"/>
      <c r="GE324" s="158"/>
      <c r="GF324" s="158"/>
      <c r="GG324" s="158"/>
      <c r="GH324" s="158"/>
      <c r="GI324" s="158"/>
      <c r="GJ324" s="158"/>
      <c r="GK324" s="158"/>
      <c r="GL324" s="158"/>
      <c r="GM324" s="158"/>
      <c r="GN324" s="158"/>
      <c r="GO324" s="158"/>
      <c r="GP324" s="158"/>
      <c r="GQ324" s="158"/>
      <c r="GR324" s="158"/>
      <c r="GS324" s="158"/>
      <c r="GT324" s="158"/>
      <c r="GU324" s="158"/>
      <c r="GV324" s="158"/>
      <c r="GW324" s="158"/>
      <c r="GX324" s="158"/>
      <c r="GY324" s="158"/>
      <c r="GZ324" s="158"/>
      <c r="HA324" s="158"/>
      <c r="HB324" s="158"/>
      <c r="HC324" s="158"/>
      <c r="HD324" s="158"/>
      <c r="HE324" s="158"/>
      <c r="HF324" s="158"/>
      <c r="HG324" s="158"/>
      <c r="HH324" s="158"/>
      <c r="HI324" s="158"/>
      <c r="HJ324" s="158"/>
      <c r="HK324" s="158"/>
      <c r="HL324" s="158"/>
      <c r="HM324" s="158"/>
      <c r="HN324" s="158"/>
      <c r="HO324" s="158"/>
      <c r="HP324" s="158"/>
      <c r="HQ324" s="158"/>
      <c r="HR324" s="158"/>
      <c r="HS324" s="158"/>
      <c r="HT324" s="158"/>
      <c r="HU324" s="158"/>
      <c r="HV324" s="158"/>
      <c r="HW324" s="158"/>
      <c r="HX324" s="158"/>
      <c r="HY324" s="158"/>
      <c r="HZ324" s="158"/>
      <c r="IA324" s="158"/>
      <c r="IB324" s="158"/>
    </row>
  </sheetData>
  <autoFilter ref="A2:D132">
    <sortState ref="A3:D132">
      <sortCondition ref="D2:D132"/>
    </sortState>
  </autoFilter>
  <pageMargins left="0.7" right="0.7" top="0.78740157499999996" bottom="0.78740157499999996" header="0.3" footer="0.3"/>
  <pageSetup paperSize="9" orientation="portrait" r:id="rId1"/>
  <ignoredErrors>
    <ignoredError sqref="K63:L63 K61:L61 K73:L73 T38" formula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6">
    <tabColor theme="3" tint="0.79998168889431442"/>
  </sheetPr>
  <dimension ref="A1:B19"/>
  <sheetViews>
    <sheetView zoomScale="90" zoomScaleNormal="90" workbookViewId="0">
      <selection activeCell="I27" sqref="I27"/>
    </sheetView>
  </sheetViews>
  <sheetFormatPr defaultColWidth="11.42578125" defaultRowHeight="15" x14ac:dyDescent="0.25"/>
  <sheetData>
    <row r="1" spans="1:2" ht="23.45" x14ac:dyDescent="0.45">
      <c r="A1" s="41" t="s">
        <v>848</v>
      </c>
    </row>
    <row r="5" spans="1:2" ht="14.45" x14ac:dyDescent="0.3">
      <c r="A5" s="45"/>
      <c r="B5" s="46"/>
    </row>
    <row r="6" spans="1:2" ht="14.45" x14ac:dyDescent="0.3">
      <c r="B6" s="46"/>
    </row>
    <row r="9" spans="1:2" ht="14.45" x14ac:dyDescent="0.3">
      <c r="A9" s="48"/>
      <c r="B9" s="46"/>
    </row>
    <row r="19" spans="2:2" x14ac:dyDescent="0.25">
      <c r="B19" s="51" t="s">
        <v>857</v>
      </c>
    </row>
  </sheetData>
  <pageMargins left="0.7" right="0.7" top="0.78740157499999996" bottom="0.78740157499999996" header="0.3" footer="0.3"/>
  <pageSetup paperSize="9" orientation="portrait" horizontalDpi="4294967293" verticalDpi="4294967293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7">
    <tabColor theme="3" tint="0.79998168889431442"/>
  </sheetPr>
  <dimension ref="A1:H57"/>
  <sheetViews>
    <sheetView zoomScale="80" zoomScaleNormal="80" workbookViewId="0">
      <selection activeCell="D43" sqref="D43"/>
    </sheetView>
  </sheetViews>
  <sheetFormatPr defaultColWidth="11.42578125" defaultRowHeight="15" x14ac:dyDescent="0.25"/>
  <cols>
    <col min="1" max="17" width="13" customWidth="1"/>
  </cols>
  <sheetData>
    <row r="1" spans="1:8" ht="23.45" x14ac:dyDescent="0.45">
      <c r="A1" s="41" t="s">
        <v>392</v>
      </c>
    </row>
    <row r="3" spans="1:8" ht="14.45" x14ac:dyDescent="0.3">
      <c r="A3" s="40" t="s">
        <v>402</v>
      </c>
      <c r="B3" s="40" t="s">
        <v>792</v>
      </c>
    </row>
    <row r="4" spans="1:8" ht="14.45" x14ac:dyDescent="0.3">
      <c r="A4" s="42" t="s">
        <v>394</v>
      </c>
      <c r="B4" t="s">
        <v>793</v>
      </c>
      <c r="G4" t="s">
        <v>393</v>
      </c>
      <c r="H4" s="43" t="s">
        <v>794</v>
      </c>
    </row>
    <row r="6" spans="1:8" ht="14.45" x14ac:dyDescent="0.3">
      <c r="A6" t="s">
        <v>397</v>
      </c>
      <c r="B6" t="s">
        <v>795</v>
      </c>
      <c r="G6" t="s">
        <v>400</v>
      </c>
      <c r="H6" s="44">
        <v>2007</v>
      </c>
    </row>
    <row r="8" spans="1:8" ht="14.45" x14ac:dyDescent="0.3">
      <c r="A8" t="s">
        <v>511</v>
      </c>
      <c r="B8" t="s">
        <v>512</v>
      </c>
    </row>
    <row r="9" spans="1:8" ht="14.45" x14ac:dyDescent="0.3">
      <c r="B9" t="s">
        <v>513</v>
      </c>
    </row>
    <row r="10" spans="1:8" ht="14.45" x14ac:dyDescent="0.3">
      <c r="B10" t="s">
        <v>514</v>
      </c>
    </row>
    <row r="11" spans="1:8" ht="14.45" x14ac:dyDescent="0.3">
      <c r="B11" t="s">
        <v>515</v>
      </c>
    </row>
    <row r="12" spans="1:8" ht="14.45" x14ac:dyDescent="0.3">
      <c r="B12" t="s">
        <v>516</v>
      </c>
    </row>
    <row r="14" spans="1:8" ht="14.45" x14ac:dyDescent="0.3">
      <c r="A14" s="40" t="s">
        <v>402</v>
      </c>
      <c r="B14" s="40" t="s">
        <v>796</v>
      </c>
    </row>
    <row r="15" spans="1:8" ht="14.45" x14ac:dyDescent="0.3">
      <c r="A15" s="42" t="s">
        <v>394</v>
      </c>
      <c r="B15" t="s">
        <v>793</v>
      </c>
      <c r="G15" t="s">
        <v>393</v>
      </c>
      <c r="H15" s="43" t="s">
        <v>794</v>
      </c>
    </row>
    <row r="17" spans="1:8" ht="14.45" x14ac:dyDescent="0.3">
      <c r="A17" t="s">
        <v>397</v>
      </c>
      <c r="B17" t="s">
        <v>797</v>
      </c>
      <c r="G17" t="s">
        <v>400</v>
      </c>
      <c r="H17" s="44">
        <v>2007</v>
      </c>
    </row>
    <row r="19" spans="1:8" ht="14.45" x14ac:dyDescent="0.3">
      <c r="A19" t="s">
        <v>511</v>
      </c>
      <c r="B19" t="s">
        <v>512</v>
      </c>
    </row>
    <row r="20" spans="1:8" ht="14.45" x14ac:dyDescent="0.3">
      <c r="B20" t="s">
        <v>513</v>
      </c>
    </row>
    <row r="21" spans="1:8" ht="14.45" x14ac:dyDescent="0.3">
      <c r="B21" t="s">
        <v>514</v>
      </c>
    </row>
    <row r="22" spans="1:8" ht="14.45" x14ac:dyDescent="0.3">
      <c r="B22" t="s">
        <v>798</v>
      </c>
    </row>
    <row r="23" spans="1:8" ht="14.45" x14ac:dyDescent="0.3">
      <c r="B23" t="s">
        <v>516</v>
      </c>
    </row>
    <row r="25" spans="1:8" ht="14.45" x14ac:dyDescent="0.3">
      <c r="A25" s="40" t="s">
        <v>402</v>
      </c>
      <c r="B25" s="40" t="s">
        <v>509</v>
      </c>
    </row>
    <row r="26" spans="1:8" ht="14.45" x14ac:dyDescent="0.3">
      <c r="A26" s="42" t="s">
        <v>394</v>
      </c>
      <c r="B26" t="s">
        <v>399</v>
      </c>
      <c r="G26" t="s">
        <v>393</v>
      </c>
      <c r="H26" s="43" t="s">
        <v>395</v>
      </c>
    </row>
    <row r="28" spans="1:8" ht="14.45" x14ac:dyDescent="0.3">
      <c r="A28" t="s">
        <v>397</v>
      </c>
      <c r="B28" t="s">
        <v>398</v>
      </c>
      <c r="G28" t="s">
        <v>400</v>
      </c>
      <c r="H28" s="44">
        <v>2010</v>
      </c>
    </row>
    <row r="29" spans="1:8" x14ac:dyDescent="0.25">
      <c r="A29" t="s">
        <v>396</v>
      </c>
      <c r="B29" t="s">
        <v>401</v>
      </c>
    </row>
    <row r="31" spans="1:8" x14ac:dyDescent="0.25">
      <c r="A31" s="40" t="s">
        <v>402</v>
      </c>
      <c r="B31" s="40" t="s">
        <v>510</v>
      </c>
    </row>
    <row r="32" spans="1:8" x14ac:dyDescent="0.25">
      <c r="A32" s="42" t="s">
        <v>394</v>
      </c>
      <c r="B32" t="s">
        <v>399</v>
      </c>
      <c r="G32" t="s">
        <v>393</v>
      </c>
      <c r="H32" s="43" t="s">
        <v>395</v>
      </c>
    </row>
    <row r="34" spans="1:8" x14ac:dyDescent="0.25">
      <c r="A34" t="s">
        <v>397</v>
      </c>
      <c r="B34" t="s">
        <v>508</v>
      </c>
      <c r="G34" t="s">
        <v>400</v>
      </c>
      <c r="H34" s="44">
        <v>2010</v>
      </c>
    </row>
    <row r="35" spans="1:8" x14ac:dyDescent="0.25">
      <c r="A35" t="s">
        <v>396</v>
      </c>
      <c r="B35" t="s">
        <v>401</v>
      </c>
    </row>
    <row r="37" spans="1:8" x14ac:dyDescent="0.25">
      <c r="A37" s="40" t="s">
        <v>892</v>
      </c>
    </row>
    <row r="38" spans="1:8" x14ac:dyDescent="0.25">
      <c r="A38" t="s">
        <v>394</v>
      </c>
      <c r="B38" t="s">
        <v>894</v>
      </c>
      <c r="G38" t="s">
        <v>393</v>
      </c>
      <c r="H38" s="43" t="s">
        <v>893</v>
      </c>
    </row>
    <row r="40" spans="1:8" x14ac:dyDescent="0.25">
      <c r="A40" t="s">
        <v>397</v>
      </c>
      <c r="B40" t="s">
        <v>895</v>
      </c>
    </row>
    <row r="42" spans="1:8" x14ac:dyDescent="0.25">
      <c r="A42" s="40" t="s">
        <v>402</v>
      </c>
      <c r="B42" s="40" t="s">
        <v>1223</v>
      </c>
    </row>
    <row r="43" spans="1:8" x14ac:dyDescent="0.25">
      <c r="A43" s="42" t="s">
        <v>394</v>
      </c>
      <c r="B43" s="42" t="s">
        <v>1165</v>
      </c>
      <c r="G43" t="s">
        <v>393</v>
      </c>
      <c r="H43" s="43" t="s">
        <v>1166</v>
      </c>
    </row>
    <row r="45" spans="1:8" x14ac:dyDescent="0.25">
      <c r="A45" t="s">
        <v>511</v>
      </c>
      <c r="B45" t="s">
        <v>1167</v>
      </c>
      <c r="C45" s="44" t="s">
        <v>1168</v>
      </c>
    </row>
    <row r="46" spans="1:8" x14ac:dyDescent="0.25">
      <c r="B46" t="s">
        <v>1169</v>
      </c>
    </row>
    <row r="48" spans="1:8" x14ac:dyDescent="0.25">
      <c r="A48" s="40" t="s">
        <v>402</v>
      </c>
      <c r="B48" s="40" t="s">
        <v>1215</v>
      </c>
    </row>
    <row r="49" spans="1:2" x14ac:dyDescent="0.25">
      <c r="A49" s="42" t="s">
        <v>394</v>
      </c>
      <c r="B49" t="s">
        <v>1172</v>
      </c>
    </row>
    <row r="50" spans="1:2" x14ac:dyDescent="0.25">
      <c r="A50" t="s">
        <v>393</v>
      </c>
      <c r="B50" s="43" t="s">
        <v>1171</v>
      </c>
    </row>
    <row r="52" spans="1:2" x14ac:dyDescent="0.25">
      <c r="A52" t="s">
        <v>400</v>
      </c>
      <c r="B52" s="44">
        <v>2012</v>
      </c>
    </row>
    <row r="53" spans="1:2" x14ac:dyDescent="0.25">
      <c r="A53" t="s">
        <v>396</v>
      </c>
      <c r="B53" t="s">
        <v>1173</v>
      </c>
    </row>
    <row r="55" spans="1:2" x14ac:dyDescent="0.25">
      <c r="A55" s="40" t="s">
        <v>402</v>
      </c>
      <c r="B55" s="40" t="s">
        <v>1214</v>
      </c>
    </row>
    <row r="56" spans="1:2" x14ac:dyDescent="0.25">
      <c r="A56" s="42" t="s">
        <v>1211</v>
      </c>
      <c r="B56" s="322" t="s">
        <v>1212</v>
      </c>
    </row>
    <row r="57" spans="1:2" x14ac:dyDescent="0.25">
      <c r="A57" s="42" t="s">
        <v>393</v>
      </c>
      <c r="B57" s="43" t="s">
        <v>1213</v>
      </c>
    </row>
  </sheetData>
  <hyperlinks>
    <hyperlink ref="H26" r:id="rId1"/>
    <hyperlink ref="H32" r:id="rId2"/>
    <hyperlink ref="H4" r:id="rId3"/>
    <hyperlink ref="H15" r:id="rId4"/>
    <hyperlink ref="H38" r:id="rId5"/>
    <hyperlink ref="H43" r:id="rId6"/>
    <hyperlink ref="B50" r:id="rId7"/>
    <hyperlink ref="B57" r:id="rId8"/>
  </hyperlinks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79998168889431442"/>
  </sheetPr>
  <dimension ref="A1:M20"/>
  <sheetViews>
    <sheetView workbookViewId="0">
      <selection activeCell="K17" sqref="K17"/>
    </sheetView>
  </sheetViews>
  <sheetFormatPr defaultColWidth="11.42578125" defaultRowHeight="15" x14ac:dyDescent="0.25"/>
  <sheetData>
    <row r="1" spans="1:13" ht="23.45" x14ac:dyDescent="0.45">
      <c r="A1" s="41" t="s">
        <v>1239</v>
      </c>
    </row>
    <row r="3" spans="1:13" x14ac:dyDescent="0.25">
      <c r="A3" s="40" t="s">
        <v>1226</v>
      </c>
      <c r="F3" s="40" t="s">
        <v>1227</v>
      </c>
      <c r="M3" s="40" t="s">
        <v>1228</v>
      </c>
    </row>
    <row r="4" spans="1:13" ht="14.45" x14ac:dyDescent="0.3">
      <c r="A4" t="s">
        <v>1238</v>
      </c>
    </row>
    <row r="5" spans="1:13" ht="14.45" x14ac:dyDescent="0.3">
      <c r="A5" t="s">
        <v>1224</v>
      </c>
    </row>
    <row r="6" spans="1:13" ht="14.45" x14ac:dyDescent="0.3">
      <c r="A6" t="s">
        <v>1225</v>
      </c>
    </row>
    <row r="8" spans="1:13" ht="14.45" x14ac:dyDescent="0.3">
      <c r="A8" s="40" t="s">
        <v>1237</v>
      </c>
    </row>
    <row r="9" spans="1:13" x14ac:dyDescent="0.25">
      <c r="A9" t="s">
        <v>1242</v>
      </c>
      <c r="L9" s="46" t="s">
        <v>1244</v>
      </c>
    </row>
    <row r="11" spans="1:13" ht="14.45" x14ac:dyDescent="0.3">
      <c r="A11" s="40"/>
    </row>
    <row r="12" spans="1:13" ht="14.45" x14ac:dyDescent="0.3">
      <c r="F12" s="335" t="s">
        <v>1243</v>
      </c>
      <c r="G12" s="335"/>
      <c r="H12" s="335"/>
      <c r="I12" s="335"/>
      <c r="J12" s="335"/>
      <c r="K12" s="335"/>
    </row>
    <row r="13" spans="1:13" ht="14.45" x14ac:dyDescent="0.3">
      <c r="F13" s="335" t="s">
        <v>1248</v>
      </c>
      <c r="G13" s="335"/>
      <c r="H13" s="335"/>
      <c r="I13" s="335"/>
      <c r="J13" s="335"/>
      <c r="K13" s="335"/>
    </row>
    <row r="15" spans="1:13" ht="14.45" x14ac:dyDescent="0.3">
      <c r="A15" s="40" t="s">
        <v>1240</v>
      </c>
    </row>
    <row r="16" spans="1:13" ht="14.45" x14ac:dyDescent="0.3">
      <c r="A16" s="334" t="s">
        <v>1241</v>
      </c>
      <c r="B16" s="335"/>
      <c r="C16" s="335"/>
      <c r="D16" s="335"/>
      <c r="E16" s="335"/>
      <c r="F16" s="335"/>
      <c r="G16" s="335"/>
      <c r="H16" s="335"/>
      <c r="I16" s="335"/>
    </row>
    <row r="18" spans="1:1" ht="14.45" x14ac:dyDescent="0.3">
      <c r="A18" s="40" t="s">
        <v>1246</v>
      </c>
    </row>
    <row r="19" spans="1:1" x14ac:dyDescent="0.25">
      <c r="A19" s="333" t="s">
        <v>1247</v>
      </c>
    </row>
    <row r="20" spans="1:1" ht="14.45" x14ac:dyDescent="0.3">
      <c r="A20" s="333" t="s">
        <v>1245</v>
      </c>
    </row>
  </sheetData>
  <pageMargins left="0.7" right="0.7" top="0.78740157499999996" bottom="0.78740157499999996" header="0.3" footer="0.3"/>
  <pageSetup paperSize="9" orientation="portrait" horizontalDpi="4294967293" verticalDpi="4294967293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3:BW1189"/>
  <sheetViews>
    <sheetView topLeftCell="A13" workbookViewId="0">
      <pane xSplit="4" ySplit="1" topLeftCell="AF386" activePane="bottomRight" state="frozen"/>
      <selection activeCell="A13" sqref="A13"/>
      <selection pane="topRight" activeCell="E13" sqref="E13"/>
      <selection pane="bottomLeft" activeCell="A23" sqref="A23"/>
      <selection pane="bottomRight" activeCell="C405" sqref="C405"/>
    </sheetView>
  </sheetViews>
  <sheetFormatPr defaultColWidth="11.42578125" defaultRowHeight="15" x14ac:dyDescent="0.25"/>
  <cols>
    <col min="1" max="1" width="28.7109375" style="297" bestFit="1" customWidth="1"/>
    <col min="2" max="2" width="9" style="297" bestFit="1" customWidth="1"/>
    <col min="3" max="3" width="28.85546875" style="297" bestFit="1" customWidth="1"/>
    <col min="4" max="4" width="35.42578125" style="297" bestFit="1" customWidth="1"/>
    <col min="5" max="75" width="11.5703125" style="297" bestFit="1" customWidth="1"/>
    <col min="76" max="256" width="11.5703125" style="297"/>
    <col min="257" max="257" width="28.7109375" style="297" bestFit="1" customWidth="1"/>
    <col min="258" max="258" width="9" style="297" bestFit="1" customWidth="1"/>
    <col min="259" max="259" width="28.85546875" style="297" bestFit="1" customWidth="1"/>
    <col min="260" max="260" width="35.42578125" style="297" bestFit="1" customWidth="1"/>
    <col min="261" max="331" width="11.5703125" style="297" bestFit="1" customWidth="1"/>
    <col min="332" max="512" width="11.5703125" style="297"/>
    <col min="513" max="513" width="28.7109375" style="297" bestFit="1" customWidth="1"/>
    <col min="514" max="514" width="9" style="297" bestFit="1" customWidth="1"/>
    <col min="515" max="515" width="28.85546875" style="297" bestFit="1" customWidth="1"/>
    <col min="516" max="516" width="35.42578125" style="297" bestFit="1" customWidth="1"/>
    <col min="517" max="587" width="11.5703125" style="297" bestFit="1" customWidth="1"/>
    <col min="588" max="768" width="11.5703125" style="297"/>
    <col min="769" max="769" width="28.7109375" style="297" bestFit="1" customWidth="1"/>
    <col min="770" max="770" width="9" style="297" bestFit="1" customWidth="1"/>
    <col min="771" max="771" width="28.85546875" style="297" bestFit="1" customWidth="1"/>
    <col min="772" max="772" width="35.42578125" style="297" bestFit="1" customWidth="1"/>
    <col min="773" max="843" width="11.5703125" style="297" bestFit="1" customWidth="1"/>
    <col min="844" max="1024" width="11.5703125" style="297"/>
    <col min="1025" max="1025" width="28.7109375" style="297" bestFit="1" customWidth="1"/>
    <col min="1026" max="1026" width="9" style="297" bestFit="1" customWidth="1"/>
    <col min="1027" max="1027" width="28.85546875" style="297" bestFit="1" customWidth="1"/>
    <col min="1028" max="1028" width="35.42578125" style="297" bestFit="1" customWidth="1"/>
    <col min="1029" max="1099" width="11.5703125" style="297" bestFit="1" customWidth="1"/>
    <col min="1100" max="1280" width="11.5703125" style="297"/>
    <col min="1281" max="1281" width="28.7109375" style="297" bestFit="1" customWidth="1"/>
    <col min="1282" max="1282" width="9" style="297" bestFit="1" customWidth="1"/>
    <col min="1283" max="1283" width="28.85546875" style="297" bestFit="1" customWidth="1"/>
    <col min="1284" max="1284" width="35.42578125" style="297" bestFit="1" customWidth="1"/>
    <col min="1285" max="1355" width="11.5703125" style="297" bestFit="1" customWidth="1"/>
    <col min="1356" max="1536" width="11.5703125" style="297"/>
    <col min="1537" max="1537" width="28.7109375" style="297" bestFit="1" customWidth="1"/>
    <col min="1538" max="1538" width="9" style="297" bestFit="1" customWidth="1"/>
    <col min="1539" max="1539" width="28.85546875" style="297" bestFit="1" customWidth="1"/>
    <col min="1540" max="1540" width="35.42578125" style="297" bestFit="1" customWidth="1"/>
    <col min="1541" max="1611" width="11.5703125" style="297" bestFit="1" customWidth="1"/>
    <col min="1612" max="1792" width="11.5703125" style="297"/>
    <col min="1793" max="1793" width="28.7109375" style="297" bestFit="1" customWidth="1"/>
    <col min="1794" max="1794" width="9" style="297" bestFit="1" customWidth="1"/>
    <col min="1795" max="1795" width="28.85546875" style="297" bestFit="1" customWidth="1"/>
    <col min="1796" max="1796" width="35.42578125" style="297" bestFit="1" customWidth="1"/>
    <col min="1797" max="1867" width="11.5703125" style="297" bestFit="1" customWidth="1"/>
    <col min="1868" max="2048" width="11.5703125" style="297"/>
    <col min="2049" max="2049" width="28.7109375" style="297" bestFit="1" customWidth="1"/>
    <col min="2050" max="2050" width="9" style="297" bestFit="1" customWidth="1"/>
    <col min="2051" max="2051" width="28.85546875" style="297" bestFit="1" customWidth="1"/>
    <col min="2052" max="2052" width="35.42578125" style="297" bestFit="1" customWidth="1"/>
    <col min="2053" max="2123" width="11.5703125" style="297" bestFit="1" customWidth="1"/>
    <col min="2124" max="2304" width="11.5703125" style="297"/>
    <col min="2305" max="2305" width="28.7109375" style="297" bestFit="1" customWidth="1"/>
    <col min="2306" max="2306" width="9" style="297" bestFit="1" customWidth="1"/>
    <col min="2307" max="2307" width="28.85546875" style="297" bestFit="1" customWidth="1"/>
    <col min="2308" max="2308" width="35.42578125" style="297" bestFit="1" customWidth="1"/>
    <col min="2309" max="2379" width="11.5703125" style="297" bestFit="1" customWidth="1"/>
    <col min="2380" max="2560" width="11.5703125" style="297"/>
    <col min="2561" max="2561" width="28.7109375" style="297" bestFit="1" customWidth="1"/>
    <col min="2562" max="2562" width="9" style="297" bestFit="1" customWidth="1"/>
    <col min="2563" max="2563" width="28.85546875" style="297" bestFit="1" customWidth="1"/>
    <col min="2564" max="2564" width="35.42578125" style="297" bestFit="1" customWidth="1"/>
    <col min="2565" max="2635" width="11.5703125" style="297" bestFit="1" customWidth="1"/>
    <col min="2636" max="2816" width="11.5703125" style="297"/>
    <col min="2817" max="2817" width="28.7109375" style="297" bestFit="1" customWidth="1"/>
    <col min="2818" max="2818" width="9" style="297" bestFit="1" customWidth="1"/>
    <col min="2819" max="2819" width="28.85546875" style="297" bestFit="1" customWidth="1"/>
    <col min="2820" max="2820" width="35.42578125" style="297" bestFit="1" customWidth="1"/>
    <col min="2821" max="2891" width="11.5703125" style="297" bestFit="1" customWidth="1"/>
    <col min="2892" max="3072" width="11.5703125" style="297"/>
    <col min="3073" max="3073" width="28.7109375" style="297" bestFit="1" customWidth="1"/>
    <col min="3074" max="3074" width="9" style="297" bestFit="1" customWidth="1"/>
    <col min="3075" max="3075" width="28.85546875" style="297" bestFit="1" customWidth="1"/>
    <col min="3076" max="3076" width="35.42578125" style="297" bestFit="1" customWidth="1"/>
    <col min="3077" max="3147" width="11.5703125" style="297" bestFit="1" customWidth="1"/>
    <col min="3148" max="3328" width="11.5703125" style="297"/>
    <col min="3329" max="3329" width="28.7109375" style="297" bestFit="1" customWidth="1"/>
    <col min="3330" max="3330" width="9" style="297" bestFit="1" customWidth="1"/>
    <col min="3331" max="3331" width="28.85546875" style="297" bestFit="1" customWidth="1"/>
    <col min="3332" max="3332" width="35.42578125" style="297" bestFit="1" customWidth="1"/>
    <col min="3333" max="3403" width="11.5703125" style="297" bestFit="1" customWidth="1"/>
    <col min="3404" max="3584" width="11.5703125" style="297"/>
    <col min="3585" max="3585" width="28.7109375" style="297" bestFit="1" customWidth="1"/>
    <col min="3586" max="3586" width="9" style="297" bestFit="1" customWidth="1"/>
    <col min="3587" max="3587" width="28.85546875" style="297" bestFit="1" customWidth="1"/>
    <col min="3588" max="3588" width="35.42578125" style="297" bestFit="1" customWidth="1"/>
    <col min="3589" max="3659" width="11.5703125" style="297" bestFit="1" customWidth="1"/>
    <col min="3660" max="3840" width="11.5703125" style="297"/>
    <col min="3841" max="3841" width="28.7109375" style="297" bestFit="1" customWidth="1"/>
    <col min="3842" max="3842" width="9" style="297" bestFit="1" customWidth="1"/>
    <col min="3843" max="3843" width="28.85546875" style="297" bestFit="1" customWidth="1"/>
    <col min="3844" max="3844" width="35.42578125" style="297" bestFit="1" customWidth="1"/>
    <col min="3845" max="3915" width="11.5703125" style="297" bestFit="1" customWidth="1"/>
    <col min="3916" max="4096" width="11.5703125" style="297"/>
    <col min="4097" max="4097" width="28.7109375" style="297" bestFit="1" customWidth="1"/>
    <col min="4098" max="4098" width="9" style="297" bestFit="1" customWidth="1"/>
    <col min="4099" max="4099" width="28.85546875" style="297" bestFit="1" customWidth="1"/>
    <col min="4100" max="4100" width="35.42578125" style="297" bestFit="1" customWidth="1"/>
    <col min="4101" max="4171" width="11.5703125" style="297" bestFit="1" customWidth="1"/>
    <col min="4172" max="4352" width="11.5703125" style="297"/>
    <col min="4353" max="4353" width="28.7109375" style="297" bestFit="1" customWidth="1"/>
    <col min="4354" max="4354" width="9" style="297" bestFit="1" customWidth="1"/>
    <col min="4355" max="4355" width="28.85546875" style="297" bestFit="1" customWidth="1"/>
    <col min="4356" max="4356" width="35.42578125" style="297" bestFit="1" customWidth="1"/>
    <col min="4357" max="4427" width="11.5703125" style="297" bestFit="1" customWidth="1"/>
    <col min="4428" max="4608" width="11.5703125" style="297"/>
    <col min="4609" max="4609" width="28.7109375" style="297" bestFit="1" customWidth="1"/>
    <col min="4610" max="4610" width="9" style="297" bestFit="1" customWidth="1"/>
    <col min="4611" max="4611" width="28.85546875" style="297" bestFit="1" customWidth="1"/>
    <col min="4612" max="4612" width="35.42578125" style="297" bestFit="1" customWidth="1"/>
    <col min="4613" max="4683" width="11.5703125" style="297" bestFit="1" customWidth="1"/>
    <col min="4684" max="4864" width="11.5703125" style="297"/>
    <col min="4865" max="4865" width="28.7109375" style="297" bestFit="1" customWidth="1"/>
    <col min="4866" max="4866" width="9" style="297" bestFit="1" customWidth="1"/>
    <col min="4867" max="4867" width="28.85546875" style="297" bestFit="1" customWidth="1"/>
    <col min="4868" max="4868" width="35.42578125" style="297" bestFit="1" customWidth="1"/>
    <col min="4869" max="4939" width="11.5703125" style="297" bestFit="1" customWidth="1"/>
    <col min="4940" max="5120" width="11.5703125" style="297"/>
    <col min="5121" max="5121" width="28.7109375" style="297" bestFit="1" customWidth="1"/>
    <col min="5122" max="5122" width="9" style="297" bestFit="1" customWidth="1"/>
    <col min="5123" max="5123" width="28.85546875" style="297" bestFit="1" customWidth="1"/>
    <col min="5124" max="5124" width="35.42578125" style="297" bestFit="1" customWidth="1"/>
    <col min="5125" max="5195" width="11.5703125" style="297" bestFit="1" customWidth="1"/>
    <col min="5196" max="5376" width="11.5703125" style="297"/>
    <col min="5377" max="5377" width="28.7109375" style="297" bestFit="1" customWidth="1"/>
    <col min="5378" max="5378" width="9" style="297" bestFit="1" customWidth="1"/>
    <col min="5379" max="5379" width="28.85546875" style="297" bestFit="1" customWidth="1"/>
    <col min="5380" max="5380" width="35.42578125" style="297" bestFit="1" customWidth="1"/>
    <col min="5381" max="5451" width="11.5703125" style="297" bestFit="1" customWidth="1"/>
    <col min="5452" max="5632" width="11.5703125" style="297"/>
    <col min="5633" max="5633" width="28.7109375" style="297" bestFit="1" customWidth="1"/>
    <col min="5634" max="5634" width="9" style="297" bestFit="1" customWidth="1"/>
    <col min="5635" max="5635" width="28.85546875" style="297" bestFit="1" customWidth="1"/>
    <col min="5636" max="5636" width="35.42578125" style="297" bestFit="1" customWidth="1"/>
    <col min="5637" max="5707" width="11.5703125" style="297" bestFit="1" customWidth="1"/>
    <col min="5708" max="5888" width="11.5703125" style="297"/>
    <col min="5889" max="5889" width="28.7109375" style="297" bestFit="1" customWidth="1"/>
    <col min="5890" max="5890" width="9" style="297" bestFit="1" customWidth="1"/>
    <col min="5891" max="5891" width="28.85546875" style="297" bestFit="1" customWidth="1"/>
    <col min="5892" max="5892" width="35.42578125" style="297" bestFit="1" customWidth="1"/>
    <col min="5893" max="5963" width="11.5703125" style="297" bestFit="1" customWidth="1"/>
    <col min="5964" max="6144" width="11.5703125" style="297"/>
    <col min="6145" max="6145" width="28.7109375" style="297" bestFit="1" customWidth="1"/>
    <col min="6146" max="6146" width="9" style="297" bestFit="1" customWidth="1"/>
    <col min="6147" max="6147" width="28.85546875" style="297" bestFit="1" customWidth="1"/>
    <col min="6148" max="6148" width="35.42578125" style="297" bestFit="1" customWidth="1"/>
    <col min="6149" max="6219" width="11.5703125" style="297" bestFit="1" customWidth="1"/>
    <col min="6220" max="6400" width="11.5703125" style="297"/>
    <col min="6401" max="6401" width="28.7109375" style="297" bestFit="1" customWidth="1"/>
    <col min="6402" max="6402" width="9" style="297" bestFit="1" customWidth="1"/>
    <col min="6403" max="6403" width="28.85546875" style="297" bestFit="1" customWidth="1"/>
    <col min="6404" max="6404" width="35.42578125" style="297" bestFit="1" customWidth="1"/>
    <col min="6405" max="6475" width="11.5703125" style="297" bestFit="1" customWidth="1"/>
    <col min="6476" max="6656" width="11.5703125" style="297"/>
    <col min="6657" max="6657" width="28.7109375" style="297" bestFit="1" customWidth="1"/>
    <col min="6658" max="6658" width="9" style="297" bestFit="1" customWidth="1"/>
    <col min="6659" max="6659" width="28.85546875" style="297" bestFit="1" customWidth="1"/>
    <col min="6660" max="6660" width="35.42578125" style="297" bestFit="1" customWidth="1"/>
    <col min="6661" max="6731" width="11.5703125" style="297" bestFit="1" customWidth="1"/>
    <col min="6732" max="6912" width="11.5703125" style="297"/>
    <col min="6913" max="6913" width="28.7109375" style="297" bestFit="1" customWidth="1"/>
    <col min="6914" max="6914" width="9" style="297" bestFit="1" customWidth="1"/>
    <col min="6915" max="6915" width="28.85546875" style="297" bestFit="1" customWidth="1"/>
    <col min="6916" max="6916" width="35.42578125" style="297" bestFit="1" customWidth="1"/>
    <col min="6917" max="6987" width="11.5703125" style="297" bestFit="1" customWidth="1"/>
    <col min="6988" max="7168" width="11.5703125" style="297"/>
    <col min="7169" max="7169" width="28.7109375" style="297" bestFit="1" customWidth="1"/>
    <col min="7170" max="7170" width="9" style="297" bestFit="1" customWidth="1"/>
    <col min="7171" max="7171" width="28.85546875" style="297" bestFit="1" customWidth="1"/>
    <col min="7172" max="7172" width="35.42578125" style="297" bestFit="1" customWidth="1"/>
    <col min="7173" max="7243" width="11.5703125" style="297" bestFit="1" customWidth="1"/>
    <col min="7244" max="7424" width="11.5703125" style="297"/>
    <col min="7425" max="7425" width="28.7109375" style="297" bestFit="1" customWidth="1"/>
    <col min="7426" max="7426" width="9" style="297" bestFit="1" customWidth="1"/>
    <col min="7427" max="7427" width="28.85546875" style="297" bestFit="1" customWidth="1"/>
    <col min="7428" max="7428" width="35.42578125" style="297" bestFit="1" customWidth="1"/>
    <col min="7429" max="7499" width="11.5703125" style="297" bestFit="1" customWidth="1"/>
    <col min="7500" max="7680" width="11.5703125" style="297"/>
    <col min="7681" max="7681" width="28.7109375" style="297" bestFit="1" customWidth="1"/>
    <col min="7682" max="7682" width="9" style="297" bestFit="1" customWidth="1"/>
    <col min="7683" max="7683" width="28.85546875" style="297" bestFit="1" customWidth="1"/>
    <col min="7684" max="7684" width="35.42578125" style="297" bestFit="1" customWidth="1"/>
    <col min="7685" max="7755" width="11.5703125" style="297" bestFit="1" customWidth="1"/>
    <col min="7756" max="7936" width="11.5703125" style="297"/>
    <col min="7937" max="7937" width="28.7109375" style="297" bestFit="1" customWidth="1"/>
    <col min="7938" max="7938" width="9" style="297" bestFit="1" customWidth="1"/>
    <col min="7939" max="7939" width="28.85546875" style="297" bestFit="1" customWidth="1"/>
    <col min="7940" max="7940" width="35.42578125" style="297" bestFit="1" customWidth="1"/>
    <col min="7941" max="8011" width="11.5703125" style="297" bestFit="1" customWidth="1"/>
    <col min="8012" max="8192" width="11.5703125" style="297"/>
    <col min="8193" max="8193" width="28.7109375" style="297" bestFit="1" customWidth="1"/>
    <col min="8194" max="8194" width="9" style="297" bestFit="1" customWidth="1"/>
    <col min="8195" max="8195" width="28.85546875" style="297" bestFit="1" customWidth="1"/>
    <col min="8196" max="8196" width="35.42578125" style="297" bestFit="1" customWidth="1"/>
    <col min="8197" max="8267" width="11.5703125" style="297" bestFit="1" customWidth="1"/>
    <col min="8268" max="8448" width="11.5703125" style="297"/>
    <col min="8449" max="8449" width="28.7109375" style="297" bestFit="1" customWidth="1"/>
    <col min="8450" max="8450" width="9" style="297" bestFit="1" customWidth="1"/>
    <col min="8451" max="8451" width="28.85546875" style="297" bestFit="1" customWidth="1"/>
    <col min="8452" max="8452" width="35.42578125" style="297" bestFit="1" customWidth="1"/>
    <col min="8453" max="8523" width="11.5703125" style="297" bestFit="1" customWidth="1"/>
    <col min="8524" max="8704" width="11.5703125" style="297"/>
    <col min="8705" max="8705" width="28.7109375" style="297" bestFit="1" customWidth="1"/>
    <col min="8706" max="8706" width="9" style="297" bestFit="1" customWidth="1"/>
    <col min="8707" max="8707" width="28.85546875" style="297" bestFit="1" customWidth="1"/>
    <col min="8708" max="8708" width="35.42578125" style="297" bestFit="1" customWidth="1"/>
    <col min="8709" max="8779" width="11.5703125" style="297" bestFit="1" customWidth="1"/>
    <col min="8780" max="8960" width="11.5703125" style="297"/>
    <col min="8961" max="8961" width="28.7109375" style="297" bestFit="1" customWidth="1"/>
    <col min="8962" max="8962" width="9" style="297" bestFit="1" customWidth="1"/>
    <col min="8963" max="8963" width="28.85546875" style="297" bestFit="1" customWidth="1"/>
    <col min="8964" max="8964" width="35.42578125" style="297" bestFit="1" customWidth="1"/>
    <col min="8965" max="9035" width="11.5703125" style="297" bestFit="1" customWidth="1"/>
    <col min="9036" max="9216" width="11.5703125" style="297"/>
    <col min="9217" max="9217" width="28.7109375" style="297" bestFit="1" customWidth="1"/>
    <col min="9218" max="9218" width="9" style="297" bestFit="1" customWidth="1"/>
    <col min="9219" max="9219" width="28.85546875" style="297" bestFit="1" customWidth="1"/>
    <col min="9220" max="9220" width="35.42578125" style="297" bestFit="1" customWidth="1"/>
    <col min="9221" max="9291" width="11.5703125" style="297" bestFit="1" customWidth="1"/>
    <col min="9292" max="9472" width="11.5703125" style="297"/>
    <col min="9473" max="9473" width="28.7109375" style="297" bestFit="1" customWidth="1"/>
    <col min="9474" max="9474" width="9" style="297" bestFit="1" customWidth="1"/>
    <col min="9475" max="9475" width="28.85546875" style="297" bestFit="1" customWidth="1"/>
    <col min="9476" max="9476" width="35.42578125" style="297" bestFit="1" customWidth="1"/>
    <col min="9477" max="9547" width="11.5703125" style="297" bestFit="1" customWidth="1"/>
    <col min="9548" max="9728" width="11.5703125" style="297"/>
    <col min="9729" max="9729" width="28.7109375" style="297" bestFit="1" customWidth="1"/>
    <col min="9730" max="9730" width="9" style="297" bestFit="1" customWidth="1"/>
    <col min="9731" max="9731" width="28.85546875" style="297" bestFit="1" customWidth="1"/>
    <col min="9732" max="9732" width="35.42578125" style="297" bestFit="1" customWidth="1"/>
    <col min="9733" max="9803" width="11.5703125" style="297" bestFit="1" customWidth="1"/>
    <col min="9804" max="9984" width="11.5703125" style="297"/>
    <col min="9985" max="9985" width="28.7109375" style="297" bestFit="1" customWidth="1"/>
    <col min="9986" max="9986" width="9" style="297" bestFit="1" customWidth="1"/>
    <col min="9987" max="9987" width="28.85546875" style="297" bestFit="1" customWidth="1"/>
    <col min="9988" max="9988" width="35.42578125" style="297" bestFit="1" customWidth="1"/>
    <col min="9989" max="10059" width="11.5703125" style="297" bestFit="1" customWidth="1"/>
    <col min="10060" max="10240" width="11.5703125" style="297"/>
    <col min="10241" max="10241" width="28.7109375" style="297" bestFit="1" customWidth="1"/>
    <col min="10242" max="10242" width="9" style="297" bestFit="1" customWidth="1"/>
    <col min="10243" max="10243" width="28.85546875" style="297" bestFit="1" customWidth="1"/>
    <col min="10244" max="10244" width="35.42578125" style="297" bestFit="1" customWidth="1"/>
    <col min="10245" max="10315" width="11.5703125" style="297" bestFit="1" customWidth="1"/>
    <col min="10316" max="10496" width="11.5703125" style="297"/>
    <col min="10497" max="10497" width="28.7109375" style="297" bestFit="1" customWidth="1"/>
    <col min="10498" max="10498" width="9" style="297" bestFit="1" customWidth="1"/>
    <col min="10499" max="10499" width="28.85546875" style="297" bestFit="1" customWidth="1"/>
    <col min="10500" max="10500" width="35.42578125" style="297" bestFit="1" customWidth="1"/>
    <col min="10501" max="10571" width="11.5703125" style="297" bestFit="1" customWidth="1"/>
    <col min="10572" max="10752" width="11.5703125" style="297"/>
    <col min="10753" max="10753" width="28.7109375" style="297" bestFit="1" customWidth="1"/>
    <col min="10754" max="10754" width="9" style="297" bestFit="1" customWidth="1"/>
    <col min="10755" max="10755" width="28.85546875" style="297" bestFit="1" customWidth="1"/>
    <col min="10756" max="10756" width="35.42578125" style="297" bestFit="1" customWidth="1"/>
    <col min="10757" max="10827" width="11.5703125" style="297" bestFit="1" customWidth="1"/>
    <col min="10828" max="11008" width="11.5703125" style="297"/>
    <col min="11009" max="11009" width="28.7109375" style="297" bestFit="1" customWidth="1"/>
    <col min="11010" max="11010" width="9" style="297" bestFit="1" customWidth="1"/>
    <col min="11011" max="11011" width="28.85546875" style="297" bestFit="1" customWidth="1"/>
    <col min="11012" max="11012" width="35.42578125" style="297" bestFit="1" customWidth="1"/>
    <col min="11013" max="11083" width="11.5703125" style="297" bestFit="1" customWidth="1"/>
    <col min="11084" max="11264" width="11.5703125" style="297"/>
    <col min="11265" max="11265" width="28.7109375" style="297" bestFit="1" customWidth="1"/>
    <col min="11266" max="11266" width="9" style="297" bestFit="1" customWidth="1"/>
    <col min="11267" max="11267" width="28.85546875" style="297" bestFit="1" customWidth="1"/>
    <col min="11268" max="11268" width="35.42578125" style="297" bestFit="1" customWidth="1"/>
    <col min="11269" max="11339" width="11.5703125" style="297" bestFit="1" customWidth="1"/>
    <col min="11340" max="11520" width="11.5703125" style="297"/>
    <col min="11521" max="11521" width="28.7109375" style="297" bestFit="1" customWidth="1"/>
    <col min="11522" max="11522" width="9" style="297" bestFit="1" customWidth="1"/>
    <col min="11523" max="11523" width="28.85546875" style="297" bestFit="1" customWidth="1"/>
    <col min="11524" max="11524" width="35.42578125" style="297" bestFit="1" customWidth="1"/>
    <col min="11525" max="11595" width="11.5703125" style="297" bestFit="1" customWidth="1"/>
    <col min="11596" max="11776" width="11.5703125" style="297"/>
    <col min="11777" max="11777" width="28.7109375" style="297" bestFit="1" customWidth="1"/>
    <col min="11778" max="11778" width="9" style="297" bestFit="1" customWidth="1"/>
    <col min="11779" max="11779" width="28.85546875" style="297" bestFit="1" customWidth="1"/>
    <col min="11780" max="11780" width="35.42578125" style="297" bestFit="1" customWidth="1"/>
    <col min="11781" max="11851" width="11.5703125" style="297" bestFit="1" customWidth="1"/>
    <col min="11852" max="12032" width="11.5703125" style="297"/>
    <col min="12033" max="12033" width="28.7109375" style="297" bestFit="1" customWidth="1"/>
    <col min="12034" max="12034" width="9" style="297" bestFit="1" customWidth="1"/>
    <col min="12035" max="12035" width="28.85546875" style="297" bestFit="1" customWidth="1"/>
    <col min="12036" max="12036" width="35.42578125" style="297" bestFit="1" customWidth="1"/>
    <col min="12037" max="12107" width="11.5703125" style="297" bestFit="1" customWidth="1"/>
    <col min="12108" max="12288" width="11.5703125" style="297"/>
    <col min="12289" max="12289" width="28.7109375" style="297" bestFit="1" customWidth="1"/>
    <col min="12290" max="12290" width="9" style="297" bestFit="1" customWidth="1"/>
    <col min="12291" max="12291" width="28.85546875" style="297" bestFit="1" customWidth="1"/>
    <col min="12292" max="12292" width="35.42578125" style="297" bestFit="1" customWidth="1"/>
    <col min="12293" max="12363" width="11.5703125" style="297" bestFit="1" customWidth="1"/>
    <col min="12364" max="12544" width="11.5703125" style="297"/>
    <col min="12545" max="12545" width="28.7109375" style="297" bestFit="1" customWidth="1"/>
    <col min="12546" max="12546" width="9" style="297" bestFit="1" customWidth="1"/>
    <col min="12547" max="12547" width="28.85546875" style="297" bestFit="1" customWidth="1"/>
    <col min="12548" max="12548" width="35.42578125" style="297" bestFit="1" customWidth="1"/>
    <col min="12549" max="12619" width="11.5703125" style="297" bestFit="1" customWidth="1"/>
    <col min="12620" max="12800" width="11.5703125" style="297"/>
    <col min="12801" max="12801" width="28.7109375" style="297" bestFit="1" customWidth="1"/>
    <col min="12802" max="12802" width="9" style="297" bestFit="1" customWidth="1"/>
    <col min="12803" max="12803" width="28.85546875" style="297" bestFit="1" customWidth="1"/>
    <col min="12804" max="12804" width="35.42578125" style="297" bestFit="1" customWidth="1"/>
    <col min="12805" max="12875" width="11.5703125" style="297" bestFit="1" customWidth="1"/>
    <col min="12876" max="13056" width="11.5703125" style="297"/>
    <col min="13057" max="13057" width="28.7109375" style="297" bestFit="1" customWidth="1"/>
    <col min="13058" max="13058" width="9" style="297" bestFit="1" customWidth="1"/>
    <col min="13059" max="13059" width="28.85546875" style="297" bestFit="1" customWidth="1"/>
    <col min="13060" max="13060" width="35.42578125" style="297" bestFit="1" customWidth="1"/>
    <col min="13061" max="13131" width="11.5703125" style="297" bestFit="1" customWidth="1"/>
    <col min="13132" max="13312" width="11.5703125" style="297"/>
    <col min="13313" max="13313" width="28.7109375" style="297" bestFit="1" customWidth="1"/>
    <col min="13314" max="13314" width="9" style="297" bestFit="1" customWidth="1"/>
    <col min="13315" max="13315" width="28.85546875" style="297" bestFit="1" customWidth="1"/>
    <col min="13316" max="13316" width="35.42578125" style="297" bestFit="1" customWidth="1"/>
    <col min="13317" max="13387" width="11.5703125" style="297" bestFit="1" customWidth="1"/>
    <col min="13388" max="13568" width="11.5703125" style="297"/>
    <col min="13569" max="13569" width="28.7109375" style="297" bestFit="1" customWidth="1"/>
    <col min="13570" max="13570" width="9" style="297" bestFit="1" customWidth="1"/>
    <col min="13571" max="13571" width="28.85546875" style="297" bestFit="1" customWidth="1"/>
    <col min="13572" max="13572" width="35.42578125" style="297" bestFit="1" customWidth="1"/>
    <col min="13573" max="13643" width="11.5703125" style="297" bestFit="1" customWidth="1"/>
    <col min="13644" max="13824" width="11.5703125" style="297"/>
    <col min="13825" max="13825" width="28.7109375" style="297" bestFit="1" customWidth="1"/>
    <col min="13826" max="13826" width="9" style="297" bestFit="1" customWidth="1"/>
    <col min="13827" max="13827" width="28.85546875" style="297" bestFit="1" customWidth="1"/>
    <col min="13828" max="13828" width="35.42578125" style="297" bestFit="1" customWidth="1"/>
    <col min="13829" max="13899" width="11.5703125" style="297" bestFit="1" customWidth="1"/>
    <col min="13900" max="14080" width="11.5703125" style="297"/>
    <col min="14081" max="14081" width="28.7109375" style="297" bestFit="1" customWidth="1"/>
    <col min="14082" max="14082" width="9" style="297" bestFit="1" customWidth="1"/>
    <col min="14083" max="14083" width="28.85546875" style="297" bestFit="1" customWidth="1"/>
    <col min="14084" max="14084" width="35.42578125" style="297" bestFit="1" customWidth="1"/>
    <col min="14085" max="14155" width="11.5703125" style="297" bestFit="1" customWidth="1"/>
    <col min="14156" max="14336" width="11.5703125" style="297"/>
    <col min="14337" max="14337" width="28.7109375" style="297" bestFit="1" customWidth="1"/>
    <col min="14338" max="14338" width="9" style="297" bestFit="1" customWidth="1"/>
    <col min="14339" max="14339" width="28.85546875" style="297" bestFit="1" customWidth="1"/>
    <col min="14340" max="14340" width="35.42578125" style="297" bestFit="1" customWidth="1"/>
    <col min="14341" max="14411" width="11.5703125" style="297" bestFit="1" customWidth="1"/>
    <col min="14412" max="14592" width="11.5703125" style="297"/>
    <col min="14593" max="14593" width="28.7109375" style="297" bestFit="1" customWidth="1"/>
    <col min="14594" max="14594" width="9" style="297" bestFit="1" customWidth="1"/>
    <col min="14595" max="14595" width="28.85546875" style="297" bestFit="1" customWidth="1"/>
    <col min="14596" max="14596" width="35.42578125" style="297" bestFit="1" customWidth="1"/>
    <col min="14597" max="14667" width="11.5703125" style="297" bestFit="1" customWidth="1"/>
    <col min="14668" max="14848" width="11.5703125" style="297"/>
    <col min="14849" max="14849" width="28.7109375" style="297" bestFit="1" customWidth="1"/>
    <col min="14850" max="14850" width="9" style="297" bestFit="1" customWidth="1"/>
    <col min="14851" max="14851" width="28.85546875" style="297" bestFit="1" customWidth="1"/>
    <col min="14852" max="14852" width="35.42578125" style="297" bestFit="1" customWidth="1"/>
    <col min="14853" max="14923" width="11.5703125" style="297" bestFit="1" customWidth="1"/>
    <col min="14924" max="15104" width="11.5703125" style="297"/>
    <col min="15105" max="15105" width="28.7109375" style="297" bestFit="1" customWidth="1"/>
    <col min="15106" max="15106" width="9" style="297" bestFit="1" customWidth="1"/>
    <col min="15107" max="15107" width="28.85546875" style="297" bestFit="1" customWidth="1"/>
    <col min="15108" max="15108" width="35.42578125" style="297" bestFit="1" customWidth="1"/>
    <col min="15109" max="15179" width="11.5703125" style="297" bestFit="1" customWidth="1"/>
    <col min="15180" max="15360" width="11.5703125" style="297"/>
    <col min="15361" max="15361" width="28.7109375" style="297" bestFit="1" customWidth="1"/>
    <col min="15362" max="15362" width="9" style="297" bestFit="1" customWidth="1"/>
    <col min="15363" max="15363" width="28.85546875" style="297" bestFit="1" customWidth="1"/>
    <col min="15364" max="15364" width="35.42578125" style="297" bestFit="1" customWidth="1"/>
    <col min="15365" max="15435" width="11.5703125" style="297" bestFit="1" customWidth="1"/>
    <col min="15436" max="15616" width="11.5703125" style="297"/>
    <col min="15617" max="15617" width="28.7109375" style="297" bestFit="1" customWidth="1"/>
    <col min="15618" max="15618" width="9" style="297" bestFit="1" customWidth="1"/>
    <col min="15619" max="15619" width="28.85546875" style="297" bestFit="1" customWidth="1"/>
    <col min="15620" max="15620" width="35.42578125" style="297" bestFit="1" customWidth="1"/>
    <col min="15621" max="15691" width="11.5703125" style="297" bestFit="1" customWidth="1"/>
    <col min="15692" max="15872" width="11.5703125" style="297"/>
    <col min="15873" max="15873" width="28.7109375" style="297" bestFit="1" customWidth="1"/>
    <col min="15874" max="15874" width="9" style="297" bestFit="1" customWidth="1"/>
    <col min="15875" max="15875" width="28.85546875" style="297" bestFit="1" customWidth="1"/>
    <col min="15876" max="15876" width="35.42578125" style="297" bestFit="1" customWidth="1"/>
    <col min="15877" max="15947" width="11.5703125" style="297" bestFit="1" customWidth="1"/>
    <col min="15948" max="16128" width="11.5703125" style="297"/>
    <col min="16129" max="16129" width="28.7109375" style="297" bestFit="1" customWidth="1"/>
    <col min="16130" max="16130" width="9" style="297" bestFit="1" customWidth="1"/>
    <col min="16131" max="16131" width="28.85546875" style="297" bestFit="1" customWidth="1"/>
    <col min="16132" max="16132" width="35.42578125" style="297" bestFit="1" customWidth="1"/>
    <col min="16133" max="16203" width="11.5703125" style="297" bestFit="1" customWidth="1"/>
    <col min="16204" max="16384" width="11.5703125" style="297"/>
  </cols>
  <sheetData>
    <row r="13" spans="1:75" ht="14.45" x14ac:dyDescent="0.3">
      <c r="A13" s="297" t="s">
        <v>928</v>
      </c>
      <c r="B13" s="297" t="s">
        <v>929</v>
      </c>
      <c r="C13" s="297" t="s">
        <v>930</v>
      </c>
      <c r="D13" s="297" t="s">
        <v>931</v>
      </c>
      <c r="E13" s="297" t="s">
        <v>932</v>
      </c>
      <c r="F13" s="297" t="s">
        <v>933</v>
      </c>
      <c r="G13" s="297" t="s">
        <v>934</v>
      </c>
      <c r="H13" s="297" t="s">
        <v>935</v>
      </c>
      <c r="I13" s="297" t="s">
        <v>936</v>
      </c>
      <c r="J13" s="297" t="s">
        <v>937</v>
      </c>
      <c r="K13" s="297" t="s">
        <v>938</v>
      </c>
      <c r="L13" s="297" t="s">
        <v>939</v>
      </c>
      <c r="M13" s="297" t="s">
        <v>940</v>
      </c>
      <c r="N13" s="297" t="s">
        <v>941</v>
      </c>
      <c r="O13" s="297" t="s">
        <v>942</v>
      </c>
      <c r="P13" s="297" t="s">
        <v>943</v>
      </c>
      <c r="Q13" s="297" t="s">
        <v>944</v>
      </c>
      <c r="R13" s="297" t="s">
        <v>945</v>
      </c>
      <c r="S13" s="297" t="s">
        <v>946</v>
      </c>
      <c r="T13" s="297" t="s">
        <v>947</v>
      </c>
      <c r="U13" s="297" t="s">
        <v>948</v>
      </c>
      <c r="V13" s="297" t="s">
        <v>949</v>
      </c>
      <c r="W13" s="297" t="s">
        <v>950</v>
      </c>
      <c r="X13" s="297" t="s">
        <v>951</v>
      </c>
      <c r="Y13" s="297" t="s">
        <v>952</v>
      </c>
      <c r="Z13" s="297" t="s">
        <v>953</v>
      </c>
      <c r="AA13" s="297" t="s">
        <v>954</v>
      </c>
      <c r="AB13" s="297" t="s">
        <v>955</v>
      </c>
      <c r="AC13" s="297" t="s">
        <v>956</v>
      </c>
      <c r="AD13" s="297" t="s">
        <v>957</v>
      </c>
      <c r="AE13" s="297" t="s">
        <v>958</v>
      </c>
      <c r="AF13" s="297" t="s">
        <v>959</v>
      </c>
      <c r="AG13" s="297" t="s">
        <v>960</v>
      </c>
      <c r="AH13" s="297" t="s">
        <v>961</v>
      </c>
      <c r="AI13" s="297" t="s">
        <v>962</v>
      </c>
      <c r="AJ13" s="297" t="s">
        <v>963</v>
      </c>
      <c r="AK13" s="297" t="s">
        <v>964</v>
      </c>
      <c r="AL13" s="297" t="s">
        <v>965</v>
      </c>
      <c r="AM13" s="297" t="s">
        <v>966</v>
      </c>
      <c r="AN13" s="297" t="s">
        <v>967</v>
      </c>
      <c r="AO13" s="297" t="s">
        <v>968</v>
      </c>
      <c r="AP13" s="297" t="s">
        <v>969</v>
      </c>
      <c r="AQ13" s="297" t="s">
        <v>970</v>
      </c>
      <c r="AR13" s="297" t="s">
        <v>971</v>
      </c>
      <c r="AS13" s="297" t="s">
        <v>972</v>
      </c>
      <c r="AT13" s="297" t="s">
        <v>973</v>
      </c>
      <c r="AU13" s="297" t="s">
        <v>974</v>
      </c>
      <c r="AV13" s="297" t="s">
        <v>975</v>
      </c>
      <c r="AW13" s="297" t="s">
        <v>976</v>
      </c>
      <c r="AX13" s="297" t="s">
        <v>977</v>
      </c>
      <c r="AY13" s="297" t="s">
        <v>978</v>
      </c>
      <c r="AZ13" s="297" t="s">
        <v>979</v>
      </c>
      <c r="BA13" s="297" t="s">
        <v>980</v>
      </c>
      <c r="BB13" s="297" t="s">
        <v>981</v>
      </c>
      <c r="BC13" s="297" t="s">
        <v>982</v>
      </c>
      <c r="BD13" s="297" t="s">
        <v>983</v>
      </c>
      <c r="BE13" s="297" t="s">
        <v>984</v>
      </c>
      <c r="BF13" s="297" t="s">
        <v>985</v>
      </c>
      <c r="BG13" s="297" t="s">
        <v>986</v>
      </c>
      <c r="BH13" s="297" t="s">
        <v>987</v>
      </c>
      <c r="BI13" s="297" t="s">
        <v>988</v>
      </c>
      <c r="BJ13" s="297" t="s">
        <v>989</v>
      </c>
      <c r="BK13" s="297" t="s">
        <v>990</v>
      </c>
      <c r="BL13" s="297" t="s">
        <v>991</v>
      </c>
      <c r="BM13" s="297" t="s">
        <v>992</v>
      </c>
      <c r="BN13" s="297" t="s">
        <v>993</v>
      </c>
      <c r="BO13" s="297" t="s">
        <v>994</v>
      </c>
      <c r="BP13" s="297" t="s">
        <v>995</v>
      </c>
      <c r="BQ13" s="297" t="s">
        <v>996</v>
      </c>
      <c r="BR13" s="297" t="s">
        <v>997</v>
      </c>
      <c r="BS13" s="297" t="s">
        <v>998</v>
      </c>
      <c r="BT13" s="297" t="s">
        <v>999</v>
      </c>
      <c r="BU13" s="297" t="s">
        <v>1000</v>
      </c>
      <c r="BV13" s="297" t="s">
        <v>1001</v>
      </c>
      <c r="BW13" s="297" t="s">
        <v>1002</v>
      </c>
    </row>
    <row r="14" spans="1:75" ht="14.45" x14ac:dyDescent="0.3">
      <c r="A14" s="297" t="s">
        <v>1003</v>
      </c>
      <c r="B14" s="297" t="s">
        <v>1004</v>
      </c>
      <c r="C14" s="297" t="s">
        <v>1005</v>
      </c>
      <c r="D14" s="297" t="s">
        <v>1006</v>
      </c>
      <c r="E14" s="297">
        <v>15.65</v>
      </c>
      <c r="F14" s="297">
        <v>16.34</v>
      </c>
      <c r="G14" s="297">
        <v>17.149999999999999</v>
      </c>
      <c r="H14" s="297">
        <v>18.05</v>
      </c>
      <c r="I14" s="297">
        <v>18.96</v>
      </c>
      <c r="J14" s="297">
        <v>19.59</v>
      </c>
      <c r="K14" s="297">
        <v>20.21</v>
      </c>
      <c r="L14" s="297">
        <v>20.86</v>
      </c>
      <c r="M14" s="297">
        <v>21.39</v>
      </c>
      <c r="N14" s="297">
        <v>22.05</v>
      </c>
      <c r="O14" s="297">
        <v>22.38</v>
      </c>
      <c r="P14" s="297">
        <v>21.33</v>
      </c>
      <c r="Q14" s="297">
        <v>20.25</v>
      </c>
      <c r="R14" s="297">
        <v>19.579999999999998</v>
      </c>
      <c r="S14" s="297">
        <v>19.22</v>
      </c>
      <c r="T14" s="297">
        <v>19.100000000000001</v>
      </c>
      <c r="U14" s="297">
        <v>19.059999999999999</v>
      </c>
      <c r="V14" s="297">
        <v>18.73</v>
      </c>
      <c r="W14" s="297">
        <v>18.489999999999998</v>
      </c>
      <c r="X14" s="297">
        <v>18.52</v>
      </c>
      <c r="Y14" s="297">
        <v>19</v>
      </c>
      <c r="Z14" s="297">
        <v>19.760000000000002</v>
      </c>
      <c r="AA14" s="297">
        <v>20.309999999999999</v>
      </c>
      <c r="AB14" s="297">
        <v>20.85</v>
      </c>
      <c r="AC14" s="297">
        <v>21.49</v>
      </c>
      <c r="AD14" s="297">
        <v>22.18</v>
      </c>
      <c r="AE14" s="297">
        <v>23.05</v>
      </c>
      <c r="AF14" s="297">
        <v>24.46</v>
      </c>
      <c r="AG14" s="297">
        <v>26.16</v>
      </c>
      <c r="AH14" s="297">
        <v>27.4</v>
      </c>
      <c r="AI14" s="297">
        <v>28.34</v>
      </c>
      <c r="AJ14" s="297">
        <v>29.48</v>
      </c>
      <c r="AK14" s="297">
        <v>30.54</v>
      </c>
      <c r="AL14" s="297">
        <v>31.6</v>
      </c>
      <c r="AM14" s="297">
        <v>32.75</v>
      </c>
      <c r="AN14" s="297">
        <v>33.97</v>
      </c>
      <c r="AO14" s="297">
        <v>35.28</v>
      </c>
      <c r="AP14" s="297">
        <v>36.67</v>
      </c>
      <c r="AQ14" s="297">
        <v>38.15</v>
      </c>
      <c r="AR14" s="297">
        <v>39.74</v>
      </c>
      <c r="AS14" s="297">
        <v>41.43</v>
      </c>
      <c r="AT14" s="297">
        <v>43.23</v>
      </c>
      <c r="AU14" s="297">
        <v>45.1</v>
      </c>
      <c r="AV14" s="297">
        <v>47.07</v>
      </c>
      <c r="AW14" s="297">
        <v>49.14</v>
      </c>
      <c r="AX14" s="297">
        <v>51.3</v>
      </c>
      <c r="AY14" s="297">
        <v>53.57</v>
      </c>
      <c r="AZ14" s="297">
        <v>55.92</v>
      </c>
      <c r="BA14" s="297">
        <v>58.37</v>
      </c>
      <c r="BB14" s="297">
        <v>60.92</v>
      </c>
      <c r="BC14" s="297">
        <v>63.57</v>
      </c>
      <c r="BD14" s="297">
        <v>66.33</v>
      </c>
      <c r="BE14" s="297">
        <v>69.16</v>
      </c>
      <c r="BF14" s="297">
        <v>72.099999999999994</v>
      </c>
      <c r="BG14" s="297">
        <v>75.13</v>
      </c>
      <c r="BH14" s="297">
        <v>78.260000000000005</v>
      </c>
      <c r="BI14" s="297">
        <v>81.489999999999995</v>
      </c>
      <c r="BJ14" s="297">
        <v>84.79</v>
      </c>
      <c r="BK14" s="297">
        <v>88.19</v>
      </c>
      <c r="BL14" s="297">
        <v>91.68</v>
      </c>
      <c r="BM14" s="297">
        <v>95.26</v>
      </c>
      <c r="BN14" s="297">
        <v>98.93</v>
      </c>
      <c r="BO14" s="297">
        <v>102.68</v>
      </c>
      <c r="BP14" s="297">
        <v>106.52</v>
      </c>
      <c r="BQ14" s="297">
        <v>110.43</v>
      </c>
      <c r="BR14" s="297">
        <v>114.43</v>
      </c>
      <c r="BS14" s="297">
        <v>118.5</v>
      </c>
      <c r="BT14" s="297">
        <v>122.64</v>
      </c>
      <c r="BU14" s="297">
        <v>126.84</v>
      </c>
      <c r="BV14" s="297">
        <v>131.09</v>
      </c>
      <c r="BW14" s="297">
        <v>135.38999999999999</v>
      </c>
    </row>
    <row r="15" spans="1:75" ht="14.45" x14ac:dyDescent="0.3">
      <c r="A15" s="297" t="s">
        <v>1003</v>
      </c>
      <c r="B15" s="297" t="s">
        <v>1004</v>
      </c>
      <c r="C15" s="297" t="s">
        <v>1007</v>
      </c>
      <c r="D15" s="297" t="s">
        <v>1008</v>
      </c>
      <c r="E15" s="297">
        <v>20904.11</v>
      </c>
      <c r="F15" s="297">
        <v>18390.41</v>
      </c>
      <c r="G15" s="297">
        <v>18363.009999999998</v>
      </c>
      <c r="H15" s="297">
        <v>19397.259999999998</v>
      </c>
      <c r="I15" s="297">
        <v>20164.38</v>
      </c>
      <c r="J15" s="297">
        <v>18527.400000000001</v>
      </c>
      <c r="K15" s="297">
        <v>19876.71</v>
      </c>
      <c r="L15" s="297">
        <v>19390.41</v>
      </c>
      <c r="M15" s="297">
        <v>19890.41</v>
      </c>
      <c r="N15" s="297">
        <v>19739.73</v>
      </c>
      <c r="O15" s="297">
        <v>18232.88</v>
      </c>
      <c r="P15" s="297">
        <v>12760.27</v>
      </c>
      <c r="Q15" s="297">
        <v>9260.27</v>
      </c>
      <c r="R15" s="297">
        <v>9075.34</v>
      </c>
      <c r="S15" s="297">
        <v>9657.5300000000007</v>
      </c>
      <c r="T15" s="297">
        <v>9068.49</v>
      </c>
      <c r="U15" s="297">
        <v>9684.93</v>
      </c>
      <c r="V15" s="297">
        <v>8267.1200000000008</v>
      </c>
      <c r="W15" s="297">
        <v>8924.66</v>
      </c>
      <c r="X15" s="297">
        <v>12047.95</v>
      </c>
      <c r="Y15" s="297">
        <v>12164.38</v>
      </c>
      <c r="Z15" s="297">
        <v>12294.52</v>
      </c>
      <c r="AA15" s="297">
        <v>13780.82</v>
      </c>
      <c r="AB15" s="297">
        <v>14308.22</v>
      </c>
      <c r="AC15" s="297">
        <v>13705.48</v>
      </c>
      <c r="AD15" s="297">
        <v>15897.26</v>
      </c>
      <c r="AE15" s="297">
        <v>14691.78</v>
      </c>
      <c r="AF15" s="297">
        <v>14849.32</v>
      </c>
      <c r="AG15" s="297">
        <v>14301.37</v>
      </c>
      <c r="AH15" s="297">
        <v>15041.82</v>
      </c>
      <c r="AI15" s="297">
        <v>14218.58</v>
      </c>
      <c r="AJ15" s="297">
        <v>14478.18</v>
      </c>
      <c r="AK15" s="297">
        <v>14788.46</v>
      </c>
      <c r="AL15" s="297">
        <v>15423.65</v>
      </c>
      <c r="AM15" s="297">
        <v>16128.1</v>
      </c>
      <c r="AN15" s="297">
        <v>16914.45</v>
      </c>
      <c r="AO15" s="297">
        <v>17714.57</v>
      </c>
      <c r="AP15" s="297">
        <v>18553.43</v>
      </c>
      <c r="AQ15" s="297">
        <v>19427.22</v>
      </c>
      <c r="AR15" s="297">
        <v>20366.830000000002</v>
      </c>
      <c r="AS15" s="297">
        <v>21347.47</v>
      </c>
      <c r="AT15" s="297">
        <v>22344.65</v>
      </c>
      <c r="AU15" s="297">
        <v>23300.77</v>
      </c>
      <c r="AV15" s="297">
        <v>24282.79</v>
      </c>
      <c r="AW15" s="297">
        <v>25303.34</v>
      </c>
      <c r="AX15" s="297">
        <v>26357.77</v>
      </c>
      <c r="AY15" s="297">
        <v>27415.75</v>
      </c>
      <c r="AZ15" s="297">
        <v>28485.27</v>
      </c>
      <c r="BA15" s="297">
        <v>29585.48</v>
      </c>
      <c r="BB15" s="297">
        <v>30714.46</v>
      </c>
      <c r="BC15" s="297">
        <v>31890.26</v>
      </c>
      <c r="BD15" s="297">
        <v>33036.89</v>
      </c>
      <c r="BE15" s="297">
        <v>34215.25</v>
      </c>
      <c r="BF15" s="297">
        <v>35414.35</v>
      </c>
      <c r="BG15" s="297">
        <v>36631.120000000003</v>
      </c>
      <c r="BH15" s="297">
        <v>37871.300000000003</v>
      </c>
      <c r="BI15" s="297">
        <v>39112</v>
      </c>
      <c r="BJ15" s="297">
        <v>40370.71</v>
      </c>
      <c r="BK15" s="297">
        <v>41637.660000000003</v>
      </c>
      <c r="BL15" s="297">
        <v>42916.17</v>
      </c>
      <c r="BM15" s="297">
        <v>44198.36</v>
      </c>
      <c r="BN15" s="297">
        <v>45489.27</v>
      </c>
      <c r="BO15" s="297">
        <v>46791.26</v>
      </c>
      <c r="BP15" s="297">
        <v>48088.28</v>
      </c>
      <c r="BQ15" s="297">
        <v>49374.41</v>
      </c>
      <c r="BR15" s="297">
        <v>50641.51</v>
      </c>
      <c r="BS15" s="297">
        <v>51905.9</v>
      </c>
      <c r="BT15" s="297">
        <v>53162.11</v>
      </c>
      <c r="BU15" s="297">
        <v>54398.47</v>
      </c>
      <c r="BV15" s="297">
        <v>55613.48</v>
      </c>
      <c r="BW15" s="297">
        <v>56819.31</v>
      </c>
    </row>
    <row r="16" spans="1:75" ht="14.45" x14ac:dyDescent="0.3">
      <c r="A16" s="297" t="s">
        <v>1003</v>
      </c>
      <c r="B16" s="297" t="s">
        <v>1004</v>
      </c>
      <c r="C16" s="297" t="s">
        <v>1009</v>
      </c>
      <c r="D16" s="297" t="s">
        <v>1010</v>
      </c>
      <c r="E16" s="297">
        <v>33.909999999999997</v>
      </c>
      <c r="F16" s="297">
        <v>31.03</v>
      </c>
      <c r="G16" s="297">
        <v>33.29</v>
      </c>
      <c r="H16" s="297">
        <v>35.42</v>
      </c>
      <c r="I16" s="297">
        <v>37.01</v>
      </c>
      <c r="J16" s="297">
        <v>32.29</v>
      </c>
      <c r="K16" s="297">
        <v>30.97</v>
      </c>
      <c r="L16" s="297">
        <v>32.39</v>
      </c>
      <c r="M16" s="297">
        <v>31.53</v>
      </c>
      <c r="N16" s="297">
        <v>31.34</v>
      </c>
      <c r="O16" s="297">
        <v>29.31</v>
      </c>
      <c r="P16" s="297">
        <v>7.34</v>
      </c>
      <c r="Q16" s="297">
        <v>5.2</v>
      </c>
      <c r="R16" s="297">
        <v>13.2</v>
      </c>
      <c r="S16" s="297">
        <v>17.899999999999999</v>
      </c>
      <c r="T16" s="297">
        <v>21</v>
      </c>
      <c r="U16" s="297">
        <v>20.5</v>
      </c>
      <c r="V16" s="297">
        <v>16.79</v>
      </c>
      <c r="W16" s="297">
        <v>16.14</v>
      </c>
      <c r="X16" s="297">
        <v>19.05</v>
      </c>
      <c r="Y16" s="297">
        <v>25.87</v>
      </c>
      <c r="Z16" s="297">
        <v>28.14</v>
      </c>
      <c r="AA16" s="297">
        <v>25.36</v>
      </c>
      <c r="AB16" s="297">
        <v>24.31</v>
      </c>
      <c r="AC16" s="297">
        <v>25</v>
      </c>
      <c r="AD16" s="297">
        <v>24.51</v>
      </c>
      <c r="AE16" s="297">
        <v>26.18</v>
      </c>
      <c r="AF16" s="297">
        <v>30.76</v>
      </c>
      <c r="AG16" s="297">
        <v>31.28</v>
      </c>
      <c r="AH16" s="297">
        <v>28.41</v>
      </c>
      <c r="AI16" s="297">
        <v>25.3</v>
      </c>
      <c r="AJ16" s="297">
        <v>26.92</v>
      </c>
      <c r="AK16" s="297">
        <v>26.12</v>
      </c>
      <c r="AL16" s="297">
        <v>25.79</v>
      </c>
      <c r="AM16" s="297">
        <v>25.7</v>
      </c>
      <c r="AN16" s="297">
        <v>25.56</v>
      </c>
      <c r="AO16" s="297">
        <v>25.43</v>
      </c>
      <c r="AP16" s="297">
        <v>25.24</v>
      </c>
      <c r="AQ16" s="297">
        <v>25.19</v>
      </c>
      <c r="AR16" s="297">
        <v>25.16</v>
      </c>
      <c r="AS16" s="297">
        <v>25.12</v>
      </c>
      <c r="AT16" s="297">
        <v>25.07</v>
      </c>
      <c r="AU16" s="297">
        <v>24.93</v>
      </c>
      <c r="AV16" s="297">
        <v>24.84</v>
      </c>
      <c r="AW16" s="297">
        <v>24.78</v>
      </c>
      <c r="AX16" s="297">
        <v>24.72</v>
      </c>
      <c r="AY16" s="297">
        <v>24.66</v>
      </c>
      <c r="AZ16" s="297">
        <v>24.52</v>
      </c>
      <c r="BA16" s="297">
        <v>24.44</v>
      </c>
      <c r="BB16" s="297">
        <v>24.36</v>
      </c>
      <c r="BC16" s="297">
        <v>24.28</v>
      </c>
      <c r="BD16" s="297">
        <v>24.2</v>
      </c>
      <c r="BE16" s="297">
        <v>24.05</v>
      </c>
      <c r="BF16" s="297">
        <v>23.96</v>
      </c>
      <c r="BG16" s="297">
        <v>23.87</v>
      </c>
      <c r="BH16" s="297">
        <v>23.77</v>
      </c>
      <c r="BI16" s="297">
        <v>23.67</v>
      </c>
      <c r="BJ16" s="297">
        <v>23.54</v>
      </c>
      <c r="BK16" s="297">
        <v>23.44</v>
      </c>
      <c r="BL16" s="297">
        <v>23.34</v>
      </c>
      <c r="BM16" s="297">
        <v>23.24</v>
      </c>
      <c r="BN16" s="297">
        <v>23.15</v>
      </c>
      <c r="BO16" s="297">
        <v>23.03</v>
      </c>
      <c r="BP16" s="297">
        <v>22.94</v>
      </c>
      <c r="BQ16" s="297">
        <v>22.85</v>
      </c>
      <c r="BR16" s="297">
        <v>22.76</v>
      </c>
      <c r="BS16" s="297">
        <v>22.68</v>
      </c>
      <c r="BT16" s="297">
        <v>22.59</v>
      </c>
      <c r="BU16" s="297">
        <v>22.5</v>
      </c>
      <c r="BV16" s="297">
        <v>22.41</v>
      </c>
      <c r="BW16" s="297">
        <v>22.3</v>
      </c>
    </row>
    <row r="17" spans="1:75" ht="14.45" x14ac:dyDescent="0.3">
      <c r="A17" s="297" t="s">
        <v>1003</v>
      </c>
      <c r="B17" s="297" t="s">
        <v>1004</v>
      </c>
      <c r="C17" s="297" t="s">
        <v>1011</v>
      </c>
      <c r="D17" s="297" t="s">
        <v>927</v>
      </c>
      <c r="E17" s="297">
        <v>1055.51</v>
      </c>
      <c r="F17" s="297">
        <v>1085.08</v>
      </c>
      <c r="G17" s="297">
        <v>1113.6300000000001</v>
      </c>
      <c r="H17" s="297">
        <v>1142.1400000000001</v>
      </c>
      <c r="I17" s="297">
        <v>1171.31</v>
      </c>
      <c r="J17" s="297">
        <v>1203.74</v>
      </c>
      <c r="K17" s="297">
        <v>1245</v>
      </c>
      <c r="L17" s="297">
        <v>1285.2</v>
      </c>
      <c r="M17" s="297">
        <v>1322.98</v>
      </c>
      <c r="N17" s="297">
        <v>1361.09</v>
      </c>
      <c r="O17" s="297">
        <v>1379.05</v>
      </c>
      <c r="P17" s="297">
        <v>1340.41</v>
      </c>
      <c r="Q17" s="297">
        <v>1319.18</v>
      </c>
      <c r="R17" s="297">
        <v>1320.65</v>
      </c>
      <c r="S17" s="297">
        <v>1314.61</v>
      </c>
      <c r="T17" s="297">
        <v>1305.1600000000001</v>
      </c>
      <c r="U17" s="297">
        <v>1306.8499999999999</v>
      </c>
      <c r="V17" s="297">
        <v>1295.8900000000001</v>
      </c>
      <c r="W17" s="297">
        <v>1304.5</v>
      </c>
      <c r="X17" s="297">
        <v>1313.07</v>
      </c>
      <c r="Y17" s="297">
        <v>1323</v>
      </c>
      <c r="Z17" s="297">
        <v>1333.17</v>
      </c>
      <c r="AA17" s="297">
        <v>1349.24</v>
      </c>
      <c r="AB17" s="297">
        <v>1368.5</v>
      </c>
      <c r="AC17" s="297">
        <v>1387.46</v>
      </c>
      <c r="AD17" s="297">
        <v>1404.14</v>
      </c>
      <c r="AE17" s="297">
        <v>1425.53</v>
      </c>
      <c r="AF17" s="297">
        <v>1443.27</v>
      </c>
      <c r="AG17" s="297">
        <v>1457.84</v>
      </c>
      <c r="AH17" s="297">
        <v>1478.99</v>
      </c>
      <c r="AI17" s="297">
        <v>1495.15</v>
      </c>
      <c r="AJ17" s="297">
        <v>1508.99</v>
      </c>
      <c r="AK17" s="297">
        <v>1520.48</v>
      </c>
      <c r="AL17" s="297">
        <v>1530.54</v>
      </c>
      <c r="AM17" s="297">
        <v>1539.73</v>
      </c>
      <c r="AN17" s="297">
        <v>1548</v>
      </c>
      <c r="AO17" s="297">
        <v>1554.43</v>
      </c>
      <c r="AP17" s="297">
        <v>1560.79</v>
      </c>
      <c r="AQ17" s="297">
        <v>1566.24</v>
      </c>
      <c r="AR17" s="297">
        <v>1569.83</v>
      </c>
      <c r="AS17" s="297">
        <v>1571.24</v>
      </c>
      <c r="AT17" s="297">
        <v>1572.69</v>
      </c>
      <c r="AU17" s="297">
        <v>1571.97</v>
      </c>
      <c r="AV17" s="297">
        <v>1569.66</v>
      </c>
      <c r="AW17" s="297">
        <v>1566.59</v>
      </c>
      <c r="AX17" s="297">
        <v>1563.19</v>
      </c>
      <c r="AY17" s="297">
        <v>1560.92</v>
      </c>
      <c r="AZ17" s="297">
        <v>1558.13</v>
      </c>
      <c r="BA17" s="297">
        <v>1554.81</v>
      </c>
      <c r="BB17" s="297">
        <v>1550.76</v>
      </c>
      <c r="BC17" s="297">
        <v>1545.87</v>
      </c>
      <c r="BD17" s="297">
        <v>1541.48</v>
      </c>
      <c r="BE17" s="297">
        <v>1536.33</v>
      </c>
      <c r="BF17" s="297">
        <v>1530.32</v>
      </c>
      <c r="BG17" s="297">
        <v>1523.3</v>
      </c>
      <c r="BH17" s="297">
        <v>1515.18</v>
      </c>
      <c r="BI17" s="297">
        <v>1508.12</v>
      </c>
      <c r="BJ17" s="297">
        <v>1499.9</v>
      </c>
      <c r="BK17" s="297">
        <v>1490.55</v>
      </c>
      <c r="BL17" s="297">
        <v>1480.1</v>
      </c>
      <c r="BM17" s="297">
        <v>1468.52</v>
      </c>
      <c r="BN17" s="297">
        <v>1457.7</v>
      </c>
      <c r="BO17" s="297">
        <v>1445.83</v>
      </c>
      <c r="BP17" s="297">
        <v>1432.72</v>
      </c>
      <c r="BQ17" s="297">
        <v>1418.08</v>
      </c>
      <c r="BR17" s="297">
        <v>1401.75</v>
      </c>
      <c r="BS17" s="297">
        <v>1385.79</v>
      </c>
      <c r="BT17" s="297">
        <v>1368.46</v>
      </c>
      <c r="BU17" s="297">
        <v>1349.87</v>
      </c>
      <c r="BV17" s="297">
        <v>1330.33</v>
      </c>
      <c r="BW17" s="297">
        <v>1310.24</v>
      </c>
    </row>
    <row r="18" spans="1:75" ht="14.45" x14ac:dyDescent="0.3">
      <c r="A18" s="297" t="s">
        <v>1003</v>
      </c>
      <c r="B18" s="297" t="s">
        <v>1004</v>
      </c>
      <c r="C18" s="297" t="s">
        <v>1012</v>
      </c>
      <c r="D18" s="297" t="s">
        <v>927</v>
      </c>
      <c r="E18" s="297">
        <v>2671.3</v>
      </c>
      <c r="F18" s="297">
        <v>2725.03</v>
      </c>
      <c r="G18" s="297">
        <v>2777.59</v>
      </c>
      <c r="H18" s="297">
        <v>2831.68</v>
      </c>
      <c r="I18" s="297">
        <v>2891</v>
      </c>
      <c r="J18" s="297">
        <v>2957.39</v>
      </c>
      <c r="K18" s="297">
        <v>3033.39</v>
      </c>
      <c r="L18" s="297">
        <v>3116.01</v>
      </c>
      <c r="M18" s="297">
        <v>3194.85</v>
      </c>
      <c r="N18" s="297">
        <v>3255.86</v>
      </c>
      <c r="O18" s="297">
        <v>3289.48</v>
      </c>
      <c r="P18" s="297">
        <v>3291.7</v>
      </c>
      <c r="Q18" s="297">
        <v>3266.98</v>
      </c>
      <c r="R18" s="297">
        <v>3224.9</v>
      </c>
      <c r="S18" s="297">
        <v>3179.44</v>
      </c>
      <c r="T18" s="297">
        <v>3141.1</v>
      </c>
      <c r="U18" s="297">
        <v>3112.6</v>
      </c>
      <c r="V18" s="297">
        <v>3091.9</v>
      </c>
      <c r="W18" s="297">
        <v>3079.04</v>
      </c>
      <c r="X18" s="297">
        <v>3072.73</v>
      </c>
      <c r="Y18" s="297">
        <v>3071.86</v>
      </c>
      <c r="Z18" s="297">
        <v>3077.38</v>
      </c>
      <c r="AA18" s="297">
        <v>3089.78</v>
      </c>
      <c r="AB18" s="297">
        <v>3106.7</v>
      </c>
      <c r="AC18" s="297">
        <v>3124.86</v>
      </c>
      <c r="AD18" s="297">
        <v>3141.8</v>
      </c>
      <c r="AE18" s="297">
        <v>3156.61</v>
      </c>
      <c r="AF18" s="297">
        <v>3169.67</v>
      </c>
      <c r="AG18" s="297">
        <v>3181.4</v>
      </c>
      <c r="AH18" s="297">
        <v>3192.72</v>
      </c>
      <c r="AI18" s="297">
        <v>3204.28</v>
      </c>
      <c r="AJ18" s="297">
        <v>3215.99</v>
      </c>
      <c r="AK18" s="297">
        <v>3227.37</v>
      </c>
      <c r="AL18" s="297">
        <v>3238.32</v>
      </c>
      <c r="AM18" s="297">
        <v>3248.66</v>
      </c>
      <c r="AN18" s="297">
        <v>3258.26</v>
      </c>
      <c r="AO18" s="297">
        <v>3267.07</v>
      </c>
      <c r="AP18" s="297">
        <v>3275.05</v>
      </c>
      <c r="AQ18" s="297">
        <v>3282.18</v>
      </c>
      <c r="AR18" s="297">
        <v>3288.41</v>
      </c>
      <c r="AS18" s="297">
        <v>3293.71</v>
      </c>
      <c r="AT18" s="297">
        <v>3298.05</v>
      </c>
      <c r="AU18" s="297">
        <v>3301.38</v>
      </c>
      <c r="AV18" s="297">
        <v>3303.69</v>
      </c>
      <c r="AW18" s="297">
        <v>3304.97</v>
      </c>
      <c r="AX18" s="297">
        <v>3305.21</v>
      </c>
      <c r="AY18" s="297">
        <v>3304.39</v>
      </c>
      <c r="AZ18" s="297">
        <v>3302.5</v>
      </c>
      <c r="BA18" s="297">
        <v>3299.52</v>
      </c>
      <c r="BB18" s="297">
        <v>3295.41</v>
      </c>
      <c r="BC18" s="297">
        <v>3290.16</v>
      </c>
      <c r="BD18" s="297">
        <v>3283.77</v>
      </c>
      <c r="BE18" s="297">
        <v>3276.25</v>
      </c>
      <c r="BF18" s="297">
        <v>3267.63</v>
      </c>
      <c r="BG18" s="297">
        <v>3257.94</v>
      </c>
      <c r="BH18" s="297">
        <v>3247.21</v>
      </c>
      <c r="BI18" s="297">
        <v>3235.46</v>
      </c>
      <c r="BJ18" s="297">
        <v>3222.72</v>
      </c>
      <c r="BK18" s="297">
        <v>3209.05</v>
      </c>
      <c r="BL18" s="297">
        <v>3194.53</v>
      </c>
      <c r="BM18" s="297">
        <v>3179.21</v>
      </c>
      <c r="BN18" s="297">
        <v>3163.15</v>
      </c>
      <c r="BO18" s="297">
        <v>3146.37</v>
      </c>
      <c r="BP18" s="297">
        <v>3128.9</v>
      </c>
      <c r="BQ18" s="297">
        <v>3110.75</v>
      </c>
      <c r="BR18" s="297">
        <v>3091.93</v>
      </c>
      <c r="BS18" s="297">
        <v>3072.48</v>
      </c>
      <c r="BT18" s="297">
        <v>3052.43</v>
      </c>
      <c r="BU18" s="297">
        <v>3031.89</v>
      </c>
      <c r="BV18" s="297">
        <v>3010.97</v>
      </c>
      <c r="BW18" s="297">
        <v>2989.75</v>
      </c>
    </row>
    <row r="19" spans="1:75" ht="14.45" x14ac:dyDescent="0.3">
      <c r="A19" s="297" t="s">
        <v>1003</v>
      </c>
      <c r="B19" s="297" t="s">
        <v>1004</v>
      </c>
      <c r="C19" s="297" t="s">
        <v>1013</v>
      </c>
      <c r="D19" s="297" t="s">
        <v>1010</v>
      </c>
      <c r="E19" s="297">
        <v>34.950000000000003</v>
      </c>
      <c r="F19" s="297">
        <v>36.590000000000003</v>
      </c>
      <c r="G19" s="297">
        <v>33.409999999999997</v>
      </c>
      <c r="H19" s="297">
        <v>33.46</v>
      </c>
      <c r="I19" s="297">
        <v>29.82</v>
      </c>
      <c r="J19" s="297">
        <v>30.54</v>
      </c>
      <c r="K19" s="297">
        <v>30.5</v>
      </c>
      <c r="L19" s="297">
        <v>28.32</v>
      </c>
      <c r="M19" s="297">
        <v>26.07</v>
      </c>
      <c r="N19" s="297">
        <v>28.94</v>
      </c>
      <c r="O19" s="297">
        <v>20.98</v>
      </c>
      <c r="P19" s="297">
        <v>-13.03</v>
      </c>
      <c r="Q19" s="297">
        <v>-71.819999999999993</v>
      </c>
      <c r="R19" s="297">
        <v>-33.67</v>
      </c>
      <c r="S19" s="297">
        <v>-9.6999999999999993</v>
      </c>
      <c r="T19" s="297">
        <v>-1.04</v>
      </c>
      <c r="U19" s="297">
        <v>-2.21</v>
      </c>
      <c r="V19" s="297">
        <v>-9.4700000000000006</v>
      </c>
      <c r="W19" s="297">
        <v>-7.47</v>
      </c>
      <c r="X19" s="297">
        <v>4.3099999999999996</v>
      </c>
      <c r="Y19" s="297">
        <v>6.38</v>
      </c>
      <c r="Z19" s="297">
        <v>9.36</v>
      </c>
      <c r="AA19" s="297">
        <v>-1.81</v>
      </c>
      <c r="AB19" s="297">
        <v>-1.82</v>
      </c>
      <c r="AC19" s="297">
        <v>2.0699999999999998</v>
      </c>
      <c r="AD19" s="297">
        <v>-0.46</v>
      </c>
      <c r="AE19" s="297">
        <v>0.99</v>
      </c>
      <c r="AF19" s="297">
        <v>3.47</v>
      </c>
      <c r="AG19" s="297">
        <v>5.55</v>
      </c>
      <c r="AH19" s="297">
        <v>13.96</v>
      </c>
      <c r="AI19" s="297">
        <v>12.47</v>
      </c>
      <c r="AJ19" s="297">
        <v>12.61</v>
      </c>
      <c r="AK19" s="297">
        <v>12.07</v>
      </c>
      <c r="AL19" s="297">
        <v>12.76</v>
      </c>
      <c r="AM19" s="297">
        <v>14.18</v>
      </c>
      <c r="AN19" s="297">
        <v>14.31</v>
      </c>
      <c r="AO19" s="297">
        <v>14.47</v>
      </c>
      <c r="AP19" s="297">
        <v>14.51</v>
      </c>
      <c r="AQ19" s="297">
        <v>14.79</v>
      </c>
      <c r="AR19" s="297">
        <v>14.93</v>
      </c>
      <c r="AS19" s="297">
        <v>15</v>
      </c>
      <c r="AT19" s="297">
        <v>15.03</v>
      </c>
      <c r="AU19" s="297">
        <v>14.94</v>
      </c>
      <c r="AV19" s="297">
        <v>14.93</v>
      </c>
      <c r="AW19" s="297">
        <v>14.9</v>
      </c>
      <c r="AX19" s="297">
        <v>14.86</v>
      </c>
      <c r="AY19" s="297">
        <v>14.82</v>
      </c>
      <c r="AZ19" s="297">
        <v>14.65</v>
      </c>
      <c r="BA19" s="297">
        <v>14.54</v>
      </c>
      <c r="BB19" s="297">
        <v>14.44</v>
      </c>
      <c r="BC19" s="297">
        <v>14.35</v>
      </c>
      <c r="BD19" s="297">
        <v>14.29</v>
      </c>
      <c r="BE19" s="297">
        <v>14.19</v>
      </c>
      <c r="BF19" s="297">
        <v>14.14</v>
      </c>
      <c r="BG19" s="297">
        <v>14.09</v>
      </c>
      <c r="BH19" s="297">
        <v>14.03</v>
      </c>
      <c r="BI19" s="297">
        <v>14</v>
      </c>
      <c r="BJ19" s="297">
        <v>13.94</v>
      </c>
      <c r="BK19" s="297">
        <v>13.88</v>
      </c>
      <c r="BL19" s="297">
        <v>13.81</v>
      </c>
      <c r="BM19" s="297">
        <v>13.71</v>
      </c>
      <c r="BN19" s="297">
        <v>13.63</v>
      </c>
      <c r="BO19" s="297">
        <v>13.52</v>
      </c>
      <c r="BP19" s="297">
        <v>13.39</v>
      </c>
      <c r="BQ19" s="297">
        <v>13.24</v>
      </c>
      <c r="BR19" s="297">
        <v>13.05</v>
      </c>
      <c r="BS19" s="297">
        <v>12.87</v>
      </c>
      <c r="BT19" s="297">
        <v>12.67</v>
      </c>
      <c r="BU19" s="297">
        <v>12.44</v>
      </c>
      <c r="BV19" s="297">
        <v>12.17</v>
      </c>
      <c r="BW19" s="297">
        <v>11.85</v>
      </c>
    </row>
    <row r="20" spans="1:75" ht="14.45" x14ac:dyDescent="0.3">
      <c r="A20" s="297" t="s">
        <v>1003</v>
      </c>
      <c r="B20" s="297" t="s">
        <v>1004</v>
      </c>
      <c r="C20" s="297" t="s">
        <v>1014</v>
      </c>
      <c r="D20" s="297" t="s">
        <v>1015</v>
      </c>
      <c r="E20" s="297">
        <v>58.05</v>
      </c>
      <c r="F20" s="297">
        <v>59.47</v>
      </c>
      <c r="G20" s="297">
        <v>60.94</v>
      </c>
      <c r="H20" s="297">
        <v>62.43</v>
      </c>
      <c r="I20" s="297">
        <v>63.97</v>
      </c>
      <c r="J20" s="297">
        <v>65.540000000000006</v>
      </c>
      <c r="K20" s="297">
        <v>67.040000000000006</v>
      </c>
      <c r="L20" s="297">
        <v>68.569999999999993</v>
      </c>
      <c r="M20" s="297">
        <v>70.14</v>
      </c>
      <c r="N20" s="297">
        <v>71.739999999999995</v>
      </c>
      <c r="O20" s="297">
        <v>73.38</v>
      </c>
      <c r="P20" s="297">
        <v>73.67</v>
      </c>
      <c r="Q20" s="297">
        <v>73.97</v>
      </c>
      <c r="R20" s="297">
        <v>74.27</v>
      </c>
      <c r="S20" s="297">
        <v>74.56</v>
      </c>
      <c r="T20" s="297">
        <v>74.86</v>
      </c>
      <c r="U20" s="297">
        <v>76.430000000000007</v>
      </c>
      <c r="V20" s="297">
        <v>78.02</v>
      </c>
      <c r="W20" s="297">
        <v>79.650000000000006</v>
      </c>
      <c r="X20" s="297">
        <v>81.319999999999993</v>
      </c>
      <c r="Y20" s="297">
        <v>83.02</v>
      </c>
      <c r="Z20" s="297">
        <v>83.9</v>
      </c>
      <c r="AA20" s="297">
        <v>84.8</v>
      </c>
      <c r="AB20" s="297">
        <v>85.7</v>
      </c>
      <c r="AC20" s="297">
        <v>86.61</v>
      </c>
      <c r="AD20" s="297">
        <v>87.54</v>
      </c>
      <c r="AE20" s="297">
        <v>88.25</v>
      </c>
      <c r="AF20" s="297">
        <v>88.98</v>
      </c>
      <c r="AG20" s="297">
        <v>89.7</v>
      </c>
      <c r="AH20" s="297">
        <v>90.44</v>
      </c>
      <c r="AI20" s="297">
        <v>91.18</v>
      </c>
      <c r="AJ20" s="297">
        <v>91.76</v>
      </c>
      <c r="AK20" s="297">
        <v>92.35</v>
      </c>
      <c r="AL20" s="297">
        <v>92.94</v>
      </c>
      <c r="AM20" s="297">
        <v>93.53</v>
      </c>
      <c r="AN20" s="297">
        <v>94.13</v>
      </c>
      <c r="AO20" s="297">
        <v>94.37</v>
      </c>
      <c r="AP20" s="297">
        <v>94.62</v>
      </c>
      <c r="AQ20" s="297">
        <v>94.87</v>
      </c>
      <c r="AR20" s="297">
        <v>95.12</v>
      </c>
      <c r="AS20" s="297">
        <v>95.37</v>
      </c>
      <c r="AT20" s="297">
        <v>95.61</v>
      </c>
      <c r="AU20" s="297">
        <v>95.85</v>
      </c>
      <c r="AV20" s="297">
        <v>96.1</v>
      </c>
      <c r="AW20" s="297">
        <v>96.35</v>
      </c>
      <c r="AX20" s="297">
        <v>96.59</v>
      </c>
      <c r="AY20" s="297">
        <v>96.68</v>
      </c>
      <c r="AZ20" s="297">
        <v>96.76</v>
      </c>
      <c r="BA20" s="297">
        <v>96.84</v>
      </c>
      <c r="BB20" s="297">
        <v>96.93</v>
      </c>
      <c r="BC20" s="297">
        <v>97.01</v>
      </c>
      <c r="BD20" s="297">
        <v>97.1</v>
      </c>
      <c r="BE20" s="297">
        <v>97.18</v>
      </c>
      <c r="BF20" s="297">
        <v>97.27</v>
      </c>
      <c r="BG20" s="297">
        <v>97.35</v>
      </c>
      <c r="BH20" s="297">
        <v>97.44</v>
      </c>
      <c r="BI20" s="297">
        <v>97.5</v>
      </c>
      <c r="BJ20" s="297">
        <v>97.57</v>
      </c>
      <c r="BK20" s="297">
        <v>97.64</v>
      </c>
      <c r="BL20" s="297">
        <v>97.7</v>
      </c>
      <c r="BM20" s="297">
        <v>97.77</v>
      </c>
      <c r="BN20" s="297">
        <v>97.84</v>
      </c>
      <c r="BO20" s="297">
        <v>97.91</v>
      </c>
      <c r="BP20" s="297">
        <v>97.97</v>
      </c>
      <c r="BQ20" s="297">
        <v>98.04</v>
      </c>
      <c r="BR20" s="297">
        <v>98.11</v>
      </c>
      <c r="BS20" s="297">
        <v>98.2</v>
      </c>
      <c r="BT20" s="297">
        <v>98.28</v>
      </c>
      <c r="BU20" s="297">
        <v>98.37</v>
      </c>
      <c r="BV20" s="297">
        <v>98.46</v>
      </c>
      <c r="BW20" s="297">
        <v>98.55</v>
      </c>
    </row>
    <row r="21" spans="1:75" ht="14.45" x14ac:dyDescent="0.3">
      <c r="A21" s="297" t="s">
        <v>1003</v>
      </c>
      <c r="B21" s="297" t="s">
        <v>1004</v>
      </c>
      <c r="C21" s="297" t="s">
        <v>1016</v>
      </c>
      <c r="D21" s="297" t="s">
        <v>1015</v>
      </c>
      <c r="E21" s="297">
        <v>4.43</v>
      </c>
      <c r="F21" s="297">
        <v>4.54</v>
      </c>
      <c r="G21" s="297">
        <v>4.6500000000000004</v>
      </c>
      <c r="H21" s="297">
        <v>4.7699999999999996</v>
      </c>
      <c r="I21" s="297">
        <v>4.9000000000000004</v>
      </c>
      <c r="J21" s="297">
        <v>5.0199999999999996</v>
      </c>
      <c r="K21" s="297">
        <v>5.13</v>
      </c>
      <c r="L21" s="297">
        <v>5.25</v>
      </c>
      <c r="M21" s="297">
        <v>5.36</v>
      </c>
      <c r="N21" s="297">
        <v>5.48</v>
      </c>
      <c r="O21" s="297">
        <v>5.6</v>
      </c>
      <c r="P21" s="297">
        <v>5.71</v>
      </c>
      <c r="Q21" s="297">
        <v>5.82</v>
      </c>
      <c r="R21" s="297">
        <v>5.94</v>
      </c>
      <c r="S21" s="297">
        <v>6.05</v>
      </c>
      <c r="T21" s="297">
        <v>6.17</v>
      </c>
      <c r="U21" s="297">
        <v>6.21</v>
      </c>
      <c r="V21" s="297">
        <v>6.25</v>
      </c>
      <c r="W21" s="297">
        <v>6.28</v>
      </c>
      <c r="X21" s="297">
        <v>6.32</v>
      </c>
      <c r="Y21" s="297">
        <v>6.36</v>
      </c>
      <c r="Z21" s="297">
        <v>6.48</v>
      </c>
      <c r="AA21" s="297">
        <v>6.61</v>
      </c>
      <c r="AB21" s="297">
        <v>6.73</v>
      </c>
      <c r="AC21" s="297">
        <v>6.86</v>
      </c>
      <c r="AD21" s="297">
        <v>6.99</v>
      </c>
      <c r="AE21" s="297">
        <v>7.24</v>
      </c>
      <c r="AF21" s="297">
        <v>7.49</v>
      </c>
      <c r="AG21" s="297">
        <v>7.75</v>
      </c>
      <c r="AH21" s="297">
        <v>8.02</v>
      </c>
      <c r="AI21" s="297">
        <v>8.3000000000000007</v>
      </c>
      <c r="AJ21" s="297">
        <v>8.6999999999999993</v>
      </c>
      <c r="AK21" s="297">
        <v>9.1199999999999992</v>
      </c>
      <c r="AL21" s="297">
        <v>9.56</v>
      </c>
      <c r="AM21" s="297">
        <v>10.02</v>
      </c>
      <c r="AN21" s="297">
        <v>10.51</v>
      </c>
      <c r="AO21" s="297">
        <v>10.99</v>
      </c>
      <c r="AP21" s="297">
        <v>11.5</v>
      </c>
      <c r="AQ21" s="297">
        <v>12.03</v>
      </c>
      <c r="AR21" s="297">
        <v>12.58</v>
      </c>
      <c r="AS21" s="297">
        <v>13.16</v>
      </c>
      <c r="AT21" s="297">
        <v>13.71</v>
      </c>
      <c r="AU21" s="297">
        <v>14.29</v>
      </c>
      <c r="AV21" s="297">
        <v>14.89</v>
      </c>
      <c r="AW21" s="297">
        <v>15.51</v>
      </c>
      <c r="AX21" s="297">
        <v>16.170000000000002</v>
      </c>
      <c r="AY21" s="297">
        <v>16.829999999999998</v>
      </c>
      <c r="AZ21" s="297">
        <v>17.510000000000002</v>
      </c>
      <c r="BA21" s="297">
        <v>18.22</v>
      </c>
      <c r="BB21" s="297">
        <v>18.97</v>
      </c>
      <c r="BC21" s="297">
        <v>19.739999999999998</v>
      </c>
      <c r="BD21" s="297">
        <v>20.5</v>
      </c>
      <c r="BE21" s="297">
        <v>21.29</v>
      </c>
      <c r="BF21" s="297">
        <v>22.1</v>
      </c>
      <c r="BG21" s="297">
        <v>22.95</v>
      </c>
      <c r="BH21" s="297">
        <v>23.84</v>
      </c>
      <c r="BI21" s="297">
        <v>24.66</v>
      </c>
      <c r="BJ21" s="297">
        <v>25.52</v>
      </c>
      <c r="BK21" s="297">
        <v>26.4</v>
      </c>
      <c r="BL21" s="297">
        <v>27.32</v>
      </c>
      <c r="BM21" s="297">
        <v>28.26</v>
      </c>
      <c r="BN21" s="297">
        <v>29.16</v>
      </c>
      <c r="BO21" s="297">
        <v>30.09</v>
      </c>
      <c r="BP21" s="297">
        <v>31.04</v>
      </c>
      <c r="BQ21" s="297">
        <v>32.020000000000003</v>
      </c>
      <c r="BR21" s="297">
        <v>33.04</v>
      </c>
      <c r="BS21" s="297">
        <v>34.020000000000003</v>
      </c>
      <c r="BT21" s="297">
        <v>35.04</v>
      </c>
      <c r="BU21" s="297">
        <v>36.08</v>
      </c>
      <c r="BV21" s="297">
        <v>37.159999999999997</v>
      </c>
      <c r="BW21" s="297">
        <v>38.26</v>
      </c>
    </row>
    <row r="22" spans="1:75" ht="14.45" x14ac:dyDescent="0.3">
      <c r="A22" s="297" t="s">
        <v>1017</v>
      </c>
      <c r="B22" s="297" t="s">
        <v>1018</v>
      </c>
      <c r="C22" s="297" t="s">
        <v>1005</v>
      </c>
      <c r="D22" s="297" t="s">
        <v>1006</v>
      </c>
      <c r="E22" s="297">
        <v>154.69999999999999</v>
      </c>
      <c r="F22" s="297">
        <v>163.02000000000001</v>
      </c>
      <c r="G22" s="297">
        <v>172.84</v>
      </c>
      <c r="H22" s="297">
        <v>183.07</v>
      </c>
      <c r="I22" s="297">
        <v>193.29</v>
      </c>
      <c r="J22" s="297">
        <v>203</v>
      </c>
      <c r="K22" s="297">
        <v>213.54</v>
      </c>
      <c r="L22" s="297">
        <v>220.16</v>
      </c>
      <c r="M22" s="297">
        <v>223.96</v>
      </c>
      <c r="N22" s="297">
        <v>228.87</v>
      </c>
      <c r="O22" s="297">
        <v>233.54</v>
      </c>
      <c r="P22" s="297">
        <v>236.96</v>
      </c>
      <c r="Q22" s="297">
        <v>241.31</v>
      </c>
      <c r="R22" s="297">
        <v>244.97</v>
      </c>
      <c r="S22" s="297">
        <v>249.18</v>
      </c>
      <c r="T22" s="297">
        <v>254.36</v>
      </c>
      <c r="U22" s="297">
        <v>256.99</v>
      </c>
      <c r="V22" s="297">
        <v>258.26</v>
      </c>
      <c r="W22" s="297">
        <v>262.44</v>
      </c>
      <c r="X22" s="297">
        <v>265.93</v>
      </c>
      <c r="Y22" s="297">
        <v>266.64</v>
      </c>
      <c r="Z22" s="297">
        <v>269.38</v>
      </c>
      <c r="AA22" s="297">
        <v>274.39</v>
      </c>
      <c r="AB22" s="297">
        <v>280.17</v>
      </c>
      <c r="AC22" s="297">
        <v>286.83</v>
      </c>
      <c r="AD22" s="297">
        <v>292.48</v>
      </c>
      <c r="AE22" s="297">
        <v>299</v>
      </c>
      <c r="AF22" s="297">
        <v>308.64999999999998</v>
      </c>
      <c r="AG22" s="297">
        <v>321</v>
      </c>
      <c r="AH22" s="297">
        <v>325.37</v>
      </c>
      <c r="AI22" s="297">
        <v>330.71</v>
      </c>
      <c r="AJ22" s="297">
        <v>341.24</v>
      </c>
      <c r="AK22" s="297">
        <v>353.18</v>
      </c>
      <c r="AL22" s="297">
        <v>366.63</v>
      </c>
      <c r="AM22" s="297">
        <v>381.53</v>
      </c>
      <c r="AN22" s="297">
        <v>397.53</v>
      </c>
      <c r="AO22" s="297">
        <v>414.25</v>
      </c>
      <c r="AP22" s="297">
        <v>431.81</v>
      </c>
      <c r="AQ22" s="297">
        <v>449.95</v>
      </c>
      <c r="AR22" s="297">
        <v>468.67</v>
      </c>
      <c r="AS22" s="297">
        <v>487.78</v>
      </c>
      <c r="AT22" s="297">
        <v>507.23</v>
      </c>
      <c r="AU22" s="297">
        <v>526.88</v>
      </c>
      <c r="AV22" s="297">
        <v>546.76</v>
      </c>
      <c r="AW22" s="297">
        <v>566.91</v>
      </c>
      <c r="AX22" s="297">
        <v>587.33000000000004</v>
      </c>
      <c r="AY22" s="297">
        <v>608.02</v>
      </c>
      <c r="AZ22" s="297">
        <v>628.92999999999995</v>
      </c>
      <c r="BA22" s="297">
        <v>650.13</v>
      </c>
      <c r="BB22" s="297">
        <v>671.63</v>
      </c>
      <c r="BC22" s="297">
        <v>693.42</v>
      </c>
      <c r="BD22" s="297">
        <v>715.39</v>
      </c>
      <c r="BE22" s="297">
        <v>737.61</v>
      </c>
      <c r="BF22" s="297">
        <v>760.04</v>
      </c>
      <c r="BG22" s="297">
        <v>782.71</v>
      </c>
      <c r="BH22" s="297">
        <v>805.59</v>
      </c>
      <c r="BI22" s="297">
        <v>828.63</v>
      </c>
      <c r="BJ22" s="297">
        <v>851.86</v>
      </c>
      <c r="BK22" s="297">
        <v>875.29</v>
      </c>
      <c r="BL22" s="297">
        <v>898.94</v>
      </c>
      <c r="BM22" s="297">
        <v>922.78</v>
      </c>
      <c r="BN22" s="297">
        <v>946.79</v>
      </c>
      <c r="BO22" s="297">
        <v>971.02</v>
      </c>
      <c r="BP22" s="297">
        <v>995.49</v>
      </c>
      <c r="BQ22" s="297">
        <v>1020.2</v>
      </c>
      <c r="BR22" s="297">
        <v>1045.1500000000001</v>
      </c>
      <c r="BS22" s="297">
        <v>1070.32</v>
      </c>
      <c r="BT22" s="297">
        <v>1095.78</v>
      </c>
      <c r="BU22" s="297">
        <v>1121.52</v>
      </c>
      <c r="BV22" s="297">
        <v>1147.52</v>
      </c>
      <c r="BW22" s="297">
        <v>1173.74</v>
      </c>
    </row>
    <row r="23" spans="1:75" ht="14.45" x14ac:dyDescent="0.3">
      <c r="A23" s="297" t="s">
        <v>1017</v>
      </c>
      <c r="B23" s="297" t="s">
        <v>1018</v>
      </c>
      <c r="C23" s="297" t="s">
        <v>1007</v>
      </c>
      <c r="D23" s="297" t="s">
        <v>1008</v>
      </c>
      <c r="E23" s="297">
        <v>76773.98</v>
      </c>
      <c r="F23" s="297">
        <v>83534.25</v>
      </c>
      <c r="G23" s="297">
        <v>108712.33</v>
      </c>
      <c r="H23" s="297">
        <v>117486.3</v>
      </c>
      <c r="I23" s="297">
        <v>116445.21</v>
      </c>
      <c r="J23" s="297">
        <v>121561.64</v>
      </c>
      <c r="K23" s="297">
        <v>137315.07999999999</v>
      </c>
      <c r="L23" s="297">
        <v>135595.89000000001</v>
      </c>
      <c r="M23" s="297">
        <v>143150.69</v>
      </c>
      <c r="N23" s="297">
        <v>141945.20000000001</v>
      </c>
      <c r="O23" s="297">
        <v>152000</v>
      </c>
      <c r="P23" s="297">
        <v>160808.22</v>
      </c>
      <c r="Q23" s="297">
        <v>165253.42000000001</v>
      </c>
      <c r="R23" s="297">
        <v>165246.57999999999</v>
      </c>
      <c r="S23" s="297">
        <v>159280.81</v>
      </c>
      <c r="T23" s="297">
        <v>165102.73000000001</v>
      </c>
      <c r="U23" s="297">
        <v>160068.5</v>
      </c>
      <c r="V23" s="297">
        <v>164842.47</v>
      </c>
      <c r="W23" s="297">
        <v>170486.3</v>
      </c>
      <c r="X23" s="297">
        <v>182184.92</v>
      </c>
      <c r="Y23" s="297">
        <v>185075.34</v>
      </c>
      <c r="Z23" s="297">
        <v>185568.5</v>
      </c>
      <c r="AA23" s="297">
        <v>197102.73</v>
      </c>
      <c r="AB23" s="297">
        <v>210280.81</v>
      </c>
      <c r="AC23" s="297">
        <v>212171.23</v>
      </c>
      <c r="AD23" s="297">
        <v>220952.05</v>
      </c>
      <c r="AE23" s="297">
        <v>237369.86</v>
      </c>
      <c r="AF23" s="297">
        <v>252034.23</v>
      </c>
      <c r="AG23" s="297">
        <v>253897.27</v>
      </c>
      <c r="AH23" s="297">
        <v>329788.03000000003</v>
      </c>
      <c r="AI23" s="297">
        <v>341106.09</v>
      </c>
      <c r="AJ23" s="297">
        <v>334758.69</v>
      </c>
      <c r="AK23" s="297">
        <v>325563.38</v>
      </c>
      <c r="AL23" s="297">
        <v>318916.13</v>
      </c>
      <c r="AM23" s="297">
        <v>313278.63</v>
      </c>
      <c r="AN23" s="297">
        <v>308672.31</v>
      </c>
      <c r="AO23" s="297">
        <v>305634.78000000003</v>
      </c>
      <c r="AP23" s="297">
        <v>308597</v>
      </c>
      <c r="AQ23" s="297">
        <v>311235.09000000003</v>
      </c>
      <c r="AR23" s="297">
        <v>314370.13</v>
      </c>
      <c r="AS23" s="297">
        <v>317601.03000000003</v>
      </c>
      <c r="AT23" s="297">
        <v>321487.71999999997</v>
      </c>
      <c r="AU23" s="297">
        <v>327243.03000000003</v>
      </c>
      <c r="AV23" s="297">
        <v>332988.09000000003</v>
      </c>
      <c r="AW23" s="297">
        <v>338748.63</v>
      </c>
      <c r="AX23" s="297">
        <v>344354.41</v>
      </c>
      <c r="AY23" s="297">
        <v>350350.44</v>
      </c>
      <c r="AZ23" s="297">
        <v>357674.38</v>
      </c>
      <c r="BA23" s="297">
        <v>364979.66</v>
      </c>
      <c r="BB23" s="297">
        <v>372252.03</v>
      </c>
      <c r="BC23" s="297">
        <v>379736.03</v>
      </c>
      <c r="BD23" s="297">
        <v>387298.63</v>
      </c>
      <c r="BE23" s="297">
        <v>395881.66</v>
      </c>
      <c r="BF23" s="297">
        <v>404405.09</v>
      </c>
      <c r="BG23" s="297">
        <v>412848.75</v>
      </c>
      <c r="BH23" s="297">
        <v>421296</v>
      </c>
      <c r="BI23" s="297">
        <v>430043.5</v>
      </c>
      <c r="BJ23" s="297">
        <v>439364.19</v>
      </c>
      <c r="BK23" s="297">
        <v>448581.31</v>
      </c>
      <c r="BL23" s="297">
        <v>457704.72</v>
      </c>
      <c r="BM23" s="297">
        <v>466636.69</v>
      </c>
      <c r="BN23" s="297">
        <v>476052.25</v>
      </c>
      <c r="BO23" s="297">
        <v>485751.69</v>
      </c>
      <c r="BP23" s="297">
        <v>495313.41</v>
      </c>
      <c r="BQ23" s="297">
        <v>504785.22</v>
      </c>
      <c r="BR23" s="297">
        <v>514166.06</v>
      </c>
      <c r="BS23" s="297">
        <v>523851.78</v>
      </c>
      <c r="BT23" s="297">
        <v>533739.93999999994</v>
      </c>
      <c r="BU23" s="297">
        <v>543607.18999999994</v>
      </c>
      <c r="BV23" s="297">
        <v>553383.93999999994</v>
      </c>
      <c r="BW23" s="297">
        <v>563133.5</v>
      </c>
    </row>
    <row r="24" spans="1:75" ht="14.45" x14ac:dyDescent="0.3">
      <c r="A24" s="297" t="s">
        <v>1017</v>
      </c>
      <c r="B24" s="297" t="s">
        <v>1018</v>
      </c>
      <c r="C24" s="297" t="s">
        <v>1009</v>
      </c>
      <c r="D24" s="297" t="s">
        <v>1010</v>
      </c>
      <c r="E24" s="297">
        <v>33.78</v>
      </c>
      <c r="F24" s="297">
        <v>32.92</v>
      </c>
      <c r="G24" s="297">
        <v>34.44</v>
      </c>
      <c r="H24" s="297">
        <v>34.36</v>
      </c>
      <c r="I24" s="297">
        <v>33.479999999999997</v>
      </c>
      <c r="J24" s="297">
        <v>32.44</v>
      </c>
      <c r="K24" s="297">
        <v>34.46</v>
      </c>
      <c r="L24" s="297">
        <v>29.69</v>
      </c>
      <c r="M24" s="297">
        <v>26.24</v>
      </c>
      <c r="N24" s="297">
        <v>27.12</v>
      </c>
      <c r="O24" s="297">
        <v>26.97</v>
      </c>
      <c r="P24" s="297">
        <v>25.86</v>
      </c>
      <c r="Q24" s="297">
        <v>27.07</v>
      </c>
      <c r="R24" s="297">
        <v>27.01</v>
      </c>
      <c r="S24" s="297">
        <v>28.4</v>
      </c>
      <c r="T24" s="297">
        <v>29.14</v>
      </c>
      <c r="U24" s="297">
        <v>24.88</v>
      </c>
      <c r="V24" s="297">
        <v>22.95</v>
      </c>
      <c r="W24" s="297">
        <v>25.75</v>
      </c>
      <c r="X24" s="297">
        <v>24.39</v>
      </c>
      <c r="Y24" s="297">
        <v>21.62</v>
      </c>
      <c r="Z24" s="297">
        <v>23.15</v>
      </c>
      <c r="AA24" s="297">
        <v>25.32</v>
      </c>
      <c r="AB24" s="297">
        <v>24.93</v>
      </c>
      <c r="AC24" s="297">
        <v>25.28</v>
      </c>
      <c r="AD24" s="297">
        <v>23.2</v>
      </c>
      <c r="AE24" s="297">
        <v>24.11</v>
      </c>
      <c r="AF24" s="297">
        <v>26.37</v>
      </c>
      <c r="AG24" s="297">
        <v>27.21</v>
      </c>
      <c r="AH24" s="297">
        <v>21.33</v>
      </c>
      <c r="AI24" s="297">
        <v>21.93</v>
      </c>
      <c r="AJ24" s="297">
        <v>25.94</v>
      </c>
      <c r="AK24" s="297">
        <v>26.92</v>
      </c>
      <c r="AL24" s="297">
        <v>27.85</v>
      </c>
      <c r="AM24" s="297">
        <v>28.58</v>
      </c>
      <c r="AN24" s="297">
        <v>29.09</v>
      </c>
      <c r="AO24" s="297">
        <v>29.4</v>
      </c>
      <c r="AP24" s="297">
        <v>29.67</v>
      </c>
      <c r="AQ24" s="297">
        <v>29.82</v>
      </c>
      <c r="AR24" s="297">
        <v>29.97</v>
      </c>
      <c r="AS24" s="297">
        <v>30.04</v>
      </c>
      <c r="AT24" s="297">
        <v>30.1</v>
      </c>
      <c r="AU24" s="297">
        <v>30.04</v>
      </c>
      <c r="AV24" s="297">
        <v>30.01</v>
      </c>
      <c r="AW24" s="297">
        <v>30</v>
      </c>
      <c r="AX24" s="297">
        <v>29.98</v>
      </c>
      <c r="AY24" s="297">
        <v>29.95</v>
      </c>
      <c r="AZ24" s="297">
        <v>29.86</v>
      </c>
      <c r="BA24" s="297">
        <v>29.81</v>
      </c>
      <c r="BB24" s="297">
        <v>29.75</v>
      </c>
      <c r="BC24" s="297">
        <v>29.68</v>
      </c>
      <c r="BD24" s="297">
        <v>29.58</v>
      </c>
      <c r="BE24" s="297">
        <v>29.46</v>
      </c>
      <c r="BF24" s="297">
        <v>29.33</v>
      </c>
      <c r="BG24" s="297">
        <v>29.22</v>
      </c>
      <c r="BH24" s="297">
        <v>29.1</v>
      </c>
      <c r="BI24" s="297">
        <v>28.97</v>
      </c>
      <c r="BJ24" s="297">
        <v>28.82</v>
      </c>
      <c r="BK24" s="297">
        <v>28.68</v>
      </c>
      <c r="BL24" s="297">
        <v>28.56</v>
      </c>
      <c r="BM24" s="297">
        <v>28.43</v>
      </c>
      <c r="BN24" s="297">
        <v>28.31</v>
      </c>
      <c r="BO24" s="297">
        <v>28.18</v>
      </c>
      <c r="BP24" s="297">
        <v>28.07</v>
      </c>
      <c r="BQ24" s="297">
        <v>27.96</v>
      </c>
      <c r="BR24" s="297">
        <v>27.86</v>
      </c>
      <c r="BS24" s="297">
        <v>27.76</v>
      </c>
      <c r="BT24" s="297">
        <v>27.67</v>
      </c>
      <c r="BU24" s="297">
        <v>27.58</v>
      </c>
      <c r="BV24" s="297">
        <v>27.49</v>
      </c>
      <c r="BW24" s="297">
        <v>27.39</v>
      </c>
    </row>
    <row r="25" spans="1:75" ht="14.45" x14ac:dyDescent="0.3">
      <c r="A25" s="297" t="s">
        <v>1017</v>
      </c>
      <c r="B25" s="297" t="s">
        <v>1018</v>
      </c>
      <c r="C25" s="297" t="s">
        <v>1011</v>
      </c>
      <c r="D25" s="297" t="s">
        <v>927</v>
      </c>
      <c r="E25" s="297">
        <v>4549.79</v>
      </c>
      <c r="F25" s="297">
        <v>4729.91</v>
      </c>
      <c r="G25" s="297">
        <v>4896.58</v>
      </c>
      <c r="H25" s="297">
        <v>5074.04</v>
      </c>
      <c r="I25" s="297">
        <v>5258.03</v>
      </c>
      <c r="J25" s="297">
        <v>5464.55</v>
      </c>
      <c r="K25" s="297">
        <v>5739.9</v>
      </c>
      <c r="L25" s="297">
        <v>6036.98</v>
      </c>
      <c r="M25" s="297">
        <v>6352.21</v>
      </c>
      <c r="N25" s="297">
        <v>6676.49</v>
      </c>
      <c r="O25" s="297">
        <v>7015.25</v>
      </c>
      <c r="P25" s="297">
        <v>7380.11</v>
      </c>
      <c r="Q25" s="297">
        <v>7750.28</v>
      </c>
      <c r="R25" s="297">
        <v>8135.71</v>
      </c>
      <c r="S25" s="297">
        <v>8538.58</v>
      </c>
      <c r="T25" s="297">
        <v>8958.35</v>
      </c>
      <c r="U25" s="297">
        <v>9377.4</v>
      </c>
      <c r="V25" s="297">
        <v>9803.91</v>
      </c>
      <c r="W25" s="297">
        <v>10206.74</v>
      </c>
      <c r="X25" s="297">
        <v>10643.15</v>
      </c>
      <c r="Y25" s="297">
        <v>11093.32</v>
      </c>
      <c r="Z25" s="297">
        <v>11570.9</v>
      </c>
      <c r="AA25" s="297">
        <v>11995.44</v>
      </c>
      <c r="AB25" s="297">
        <v>12372.33</v>
      </c>
      <c r="AC25" s="297">
        <v>12777.25</v>
      </c>
      <c r="AD25" s="297">
        <v>13192.62</v>
      </c>
      <c r="AE25" s="297">
        <v>13621.45</v>
      </c>
      <c r="AF25" s="297">
        <v>14050.37</v>
      </c>
      <c r="AG25" s="297">
        <v>14477.2</v>
      </c>
      <c r="AH25" s="297">
        <v>14846.37</v>
      </c>
      <c r="AI25" s="297">
        <v>15205.42</v>
      </c>
      <c r="AJ25" s="297">
        <v>15449.19</v>
      </c>
      <c r="AK25" s="297">
        <v>15673.12</v>
      </c>
      <c r="AL25" s="297">
        <v>15874.82</v>
      </c>
      <c r="AM25" s="297">
        <v>16055.98</v>
      </c>
      <c r="AN25" s="297">
        <v>16218.13</v>
      </c>
      <c r="AO25" s="297">
        <v>16453.22</v>
      </c>
      <c r="AP25" s="297">
        <v>16662.77</v>
      </c>
      <c r="AQ25" s="297">
        <v>16854.93</v>
      </c>
      <c r="AR25" s="297">
        <v>17040.38</v>
      </c>
      <c r="AS25" s="297">
        <v>17225.099999999999</v>
      </c>
      <c r="AT25" s="297">
        <v>17411.86</v>
      </c>
      <c r="AU25" s="297">
        <v>17592.36</v>
      </c>
      <c r="AV25" s="297">
        <v>17772.810000000001</v>
      </c>
      <c r="AW25" s="297">
        <v>17950.349999999999</v>
      </c>
      <c r="AX25" s="297">
        <v>18124.27</v>
      </c>
      <c r="AY25" s="297">
        <v>18295.21</v>
      </c>
      <c r="AZ25" s="297">
        <v>18464.39</v>
      </c>
      <c r="BA25" s="297">
        <v>18630.91</v>
      </c>
      <c r="BB25" s="297">
        <v>18793.55</v>
      </c>
      <c r="BC25" s="297">
        <v>18950.740000000002</v>
      </c>
      <c r="BD25" s="297">
        <v>19102.060000000001</v>
      </c>
      <c r="BE25" s="297">
        <v>19246.75</v>
      </c>
      <c r="BF25" s="297">
        <v>19383.59</v>
      </c>
      <c r="BG25" s="297">
        <v>19511.18</v>
      </c>
      <c r="BH25" s="297">
        <v>19628.080000000002</v>
      </c>
      <c r="BI25" s="297">
        <v>19737.41</v>
      </c>
      <c r="BJ25" s="297">
        <v>19837.53</v>
      </c>
      <c r="BK25" s="297">
        <v>19925.849999999999</v>
      </c>
      <c r="BL25" s="297">
        <v>19999.68</v>
      </c>
      <c r="BM25" s="297">
        <v>20057.45</v>
      </c>
      <c r="BN25" s="297">
        <v>20114.5</v>
      </c>
      <c r="BO25" s="297">
        <v>20159.03</v>
      </c>
      <c r="BP25" s="297">
        <v>20189.900000000001</v>
      </c>
      <c r="BQ25" s="297">
        <v>20207.09</v>
      </c>
      <c r="BR25" s="297">
        <v>20211.13</v>
      </c>
      <c r="BS25" s="297">
        <v>20208.38</v>
      </c>
      <c r="BT25" s="297">
        <v>20195.68</v>
      </c>
      <c r="BU25" s="297">
        <v>20173.439999999999</v>
      </c>
      <c r="BV25" s="297">
        <v>20141.97</v>
      </c>
      <c r="BW25" s="297">
        <v>20102</v>
      </c>
    </row>
    <row r="26" spans="1:75" ht="14.45" x14ac:dyDescent="0.3">
      <c r="A26" s="297" t="s">
        <v>1017</v>
      </c>
      <c r="B26" s="297" t="s">
        <v>1018</v>
      </c>
      <c r="C26" s="297" t="s">
        <v>1012</v>
      </c>
      <c r="D26" s="297" t="s">
        <v>927</v>
      </c>
      <c r="E26" s="297">
        <v>18811.2</v>
      </c>
      <c r="F26" s="297">
        <v>19442.419999999998</v>
      </c>
      <c r="G26" s="297">
        <v>20095.650000000001</v>
      </c>
      <c r="H26" s="297">
        <v>20762.77</v>
      </c>
      <c r="I26" s="297">
        <v>21433.07</v>
      </c>
      <c r="J26" s="297">
        <v>22098.3</v>
      </c>
      <c r="K26" s="297">
        <v>22753.51</v>
      </c>
      <c r="L26" s="297">
        <v>23398.47</v>
      </c>
      <c r="M26" s="297">
        <v>24035.24</v>
      </c>
      <c r="N26" s="297">
        <v>24668.1</v>
      </c>
      <c r="O26" s="297">
        <v>25299.18</v>
      </c>
      <c r="P26" s="297">
        <v>25930.560000000001</v>
      </c>
      <c r="Q26" s="297">
        <v>26557.97</v>
      </c>
      <c r="R26" s="297">
        <v>27169.9</v>
      </c>
      <c r="S26" s="297">
        <v>27751.09</v>
      </c>
      <c r="T26" s="297">
        <v>28291.59</v>
      </c>
      <c r="U26" s="297">
        <v>28786.86</v>
      </c>
      <c r="V26" s="297">
        <v>29242.92</v>
      </c>
      <c r="W26" s="297">
        <v>29673.69</v>
      </c>
      <c r="X26" s="297">
        <v>30099.01</v>
      </c>
      <c r="Y26" s="297">
        <v>30533.83</v>
      </c>
      <c r="Z26" s="297">
        <v>30982.21</v>
      </c>
      <c r="AA26" s="297">
        <v>31441.85</v>
      </c>
      <c r="AB26" s="297">
        <v>31913.46</v>
      </c>
      <c r="AC26" s="297">
        <v>32396.05</v>
      </c>
      <c r="AD26" s="297">
        <v>32888.449999999997</v>
      </c>
      <c r="AE26" s="297">
        <v>33391.949999999997</v>
      </c>
      <c r="AF26" s="297">
        <v>33906.61</v>
      </c>
      <c r="AG26" s="297">
        <v>34428.03</v>
      </c>
      <c r="AH26" s="297">
        <v>34950.17</v>
      </c>
      <c r="AI26" s="297">
        <v>35468.21</v>
      </c>
      <c r="AJ26" s="297">
        <v>35980.19</v>
      </c>
      <c r="AK26" s="297">
        <v>36485.83</v>
      </c>
      <c r="AL26" s="297">
        <v>36983.93</v>
      </c>
      <c r="AM26" s="297">
        <v>37473.69</v>
      </c>
      <c r="AN26" s="297">
        <v>37954.28</v>
      </c>
      <c r="AO26" s="297">
        <v>38424.449999999997</v>
      </c>
      <c r="AP26" s="297">
        <v>38882.89</v>
      </c>
      <c r="AQ26" s="297">
        <v>39328.81</v>
      </c>
      <c r="AR26" s="297">
        <v>39761.519999999997</v>
      </c>
      <c r="AS26" s="297">
        <v>40180.36</v>
      </c>
      <c r="AT26" s="297">
        <v>40585</v>
      </c>
      <c r="AU26" s="297">
        <v>40974.82</v>
      </c>
      <c r="AV26" s="297">
        <v>41348.589999999997</v>
      </c>
      <c r="AW26" s="297">
        <v>41704.879999999997</v>
      </c>
      <c r="AX26" s="297">
        <v>42042.83</v>
      </c>
      <c r="AY26" s="297">
        <v>42362</v>
      </c>
      <c r="AZ26" s="297">
        <v>42663.02</v>
      </c>
      <c r="BA26" s="297">
        <v>42947.46</v>
      </c>
      <c r="BB26" s="297">
        <v>43217.53</v>
      </c>
      <c r="BC26" s="297">
        <v>43475.06</v>
      </c>
      <c r="BD26" s="297">
        <v>43720.61</v>
      </c>
      <c r="BE26" s="297">
        <v>43954.36</v>
      </c>
      <c r="BF26" s="297">
        <v>44177.32</v>
      </c>
      <c r="BG26" s="297">
        <v>44390.55</v>
      </c>
      <c r="BH26" s="297">
        <v>44594.86</v>
      </c>
      <c r="BI26" s="297">
        <v>44790.65</v>
      </c>
      <c r="BJ26" s="297">
        <v>44978.05</v>
      </c>
      <c r="BK26" s="297">
        <v>45157.16</v>
      </c>
      <c r="BL26" s="297">
        <v>45327.96</v>
      </c>
      <c r="BM26" s="297">
        <v>45490.27</v>
      </c>
      <c r="BN26" s="297">
        <v>45644.12</v>
      </c>
      <c r="BO26" s="297">
        <v>45789.21</v>
      </c>
      <c r="BP26" s="297">
        <v>45924.5</v>
      </c>
      <c r="BQ26" s="297">
        <v>46048.63</v>
      </c>
      <c r="BR26" s="297">
        <v>46160.5</v>
      </c>
      <c r="BS26" s="297">
        <v>46259.69</v>
      </c>
      <c r="BT26" s="297">
        <v>46346</v>
      </c>
      <c r="BU26" s="297">
        <v>46418.81</v>
      </c>
      <c r="BV26" s="297">
        <v>46477.49</v>
      </c>
      <c r="BW26" s="297">
        <v>46521.56</v>
      </c>
    </row>
    <row r="27" spans="1:75" ht="14.45" x14ac:dyDescent="0.3">
      <c r="A27" s="297" t="s">
        <v>1017</v>
      </c>
      <c r="B27" s="297" t="s">
        <v>1018</v>
      </c>
      <c r="C27" s="297" t="s">
        <v>1013</v>
      </c>
      <c r="D27" s="297" t="s">
        <v>1010</v>
      </c>
      <c r="E27" s="297">
        <v>43.08</v>
      </c>
      <c r="F27" s="297">
        <v>40.700000000000003</v>
      </c>
      <c r="G27" s="297">
        <v>39.21</v>
      </c>
      <c r="H27" s="297">
        <v>39.71</v>
      </c>
      <c r="I27" s="297">
        <v>33.409999999999997</v>
      </c>
      <c r="J27" s="297">
        <v>31.41</v>
      </c>
      <c r="K27" s="297">
        <v>23.24</v>
      </c>
      <c r="L27" s="297">
        <v>23.42</v>
      </c>
      <c r="M27" s="297">
        <v>20.54</v>
      </c>
      <c r="N27" s="297">
        <v>20.2</v>
      </c>
      <c r="O27" s="297">
        <v>27.1</v>
      </c>
      <c r="P27" s="297">
        <v>37.36</v>
      </c>
      <c r="Q27" s="297">
        <v>32.21</v>
      </c>
      <c r="R27" s="297">
        <v>27.74</v>
      </c>
      <c r="S27" s="297">
        <v>26.56</v>
      </c>
      <c r="T27" s="297">
        <v>28.11</v>
      </c>
      <c r="U27" s="297">
        <v>31.49</v>
      </c>
      <c r="V27" s="297">
        <v>32.020000000000003</v>
      </c>
      <c r="W27" s="297">
        <v>27.21</v>
      </c>
      <c r="X27" s="297">
        <v>31.62</v>
      </c>
      <c r="Y27" s="297">
        <v>44.85</v>
      </c>
      <c r="Z27" s="297">
        <v>41.98</v>
      </c>
      <c r="AA27" s="297">
        <v>40.86</v>
      </c>
      <c r="AB27" s="297">
        <v>44.86</v>
      </c>
      <c r="AC27" s="297">
        <v>47.69</v>
      </c>
      <c r="AD27" s="297">
        <v>54.89</v>
      </c>
      <c r="AE27" s="297">
        <v>56.94</v>
      </c>
      <c r="AF27" s="297">
        <v>56.54</v>
      </c>
      <c r="AG27" s="297">
        <v>71.5</v>
      </c>
      <c r="AH27" s="297">
        <v>30.5</v>
      </c>
      <c r="AI27" s="297">
        <v>30.18</v>
      </c>
      <c r="AJ27" s="297">
        <v>31.08</v>
      </c>
      <c r="AK27" s="297">
        <v>30.88</v>
      </c>
      <c r="AL27" s="297">
        <v>31.53</v>
      </c>
      <c r="AM27" s="297">
        <v>32.28</v>
      </c>
      <c r="AN27" s="297">
        <v>32.200000000000003</v>
      </c>
      <c r="AO27" s="297">
        <v>31.95</v>
      </c>
      <c r="AP27" s="297">
        <v>32.659999999999997</v>
      </c>
      <c r="AQ27" s="297">
        <v>32.5</v>
      </c>
      <c r="AR27" s="297">
        <v>32.58</v>
      </c>
      <c r="AS27" s="297">
        <v>32.44</v>
      </c>
      <c r="AT27" s="297">
        <v>32.47</v>
      </c>
      <c r="AU27" s="297">
        <v>32.590000000000003</v>
      </c>
      <c r="AV27" s="297">
        <v>32.619999999999997</v>
      </c>
      <c r="AW27" s="297">
        <v>32.69</v>
      </c>
      <c r="AX27" s="297">
        <v>32.72</v>
      </c>
      <c r="AY27" s="297">
        <v>32.79</v>
      </c>
      <c r="AZ27" s="297">
        <v>32.99</v>
      </c>
      <c r="BA27" s="297">
        <v>33.03</v>
      </c>
      <c r="BB27" s="297">
        <v>33.06</v>
      </c>
      <c r="BC27" s="297">
        <v>33.06</v>
      </c>
      <c r="BD27" s="297">
        <v>32.96</v>
      </c>
      <c r="BE27" s="297">
        <v>33.119999999999997</v>
      </c>
      <c r="BF27" s="297">
        <v>33</v>
      </c>
      <c r="BG27" s="297">
        <v>32.93</v>
      </c>
      <c r="BH27" s="297">
        <v>32.83</v>
      </c>
      <c r="BI27" s="297">
        <v>32.71</v>
      </c>
      <c r="BJ27" s="297">
        <v>32.729999999999997</v>
      </c>
      <c r="BK27" s="297">
        <v>32.590000000000003</v>
      </c>
      <c r="BL27" s="297">
        <v>32.450000000000003</v>
      </c>
      <c r="BM27" s="297">
        <v>32.29</v>
      </c>
      <c r="BN27" s="297">
        <v>32.130000000000003</v>
      </c>
      <c r="BO27" s="297">
        <v>32.08</v>
      </c>
      <c r="BP27" s="297">
        <v>31.91</v>
      </c>
      <c r="BQ27" s="297">
        <v>31.74</v>
      </c>
      <c r="BR27" s="297">
        <v>31.56</v>
      </c>
      <c r="BS27" s="297">
        <v>31.38</v>
      </c>
      <c r="BT27" s="297">
        <v>31.25</v>
      </c>
      <c r="BU27" s="297">
        <v>31.07</v>
      </c>
      <c r="BV27" s="297">
        <v>30.88</v>
      </c>
      <c r="BW27" s="297">
        <v>30.68</v>
      </c>
    </row>
    <row r="28" spans="1:75" ht="14.45" x14ac:dyDescent="0.3">
      <c r="A28" s="297" t="s">
        <v>1017</v>
      </c>
      <c r="B28" s="297" t="s">
        <v>1018</v>
      </c>
      <c r="C28" s="297" t="s">
        <v>1014</v>
      </c>
      <c r="D28" s="297" t="s">
        <v>1015</v>
      </c>
      <c r="E28" s="297">
        <v>15.87</v>
      </c>
      <c r="F28" s="297">
        <v>17.100000000000001</v>
      </c>
      <c r="G28" s="297">
        <v>18.41</v>
      </c>
      <c r="H28" s="297">
        <v>19.829999999999998</v>
      </c>
      <c r="I28" s="297">
        <v>21.35</v>
      </c>
      <c r="J28" s="297">
        <v>22.99</v>
      </c>
      <c r="K28" s="297">
        <v>24.38</v>
      </c>
      <c r="L28" s="297">
        <v>25.84</v>
      </c>
      <c r="M28" s="297">
        <v>27.4</v>
      </c>
      <c r="N28" s="297">
        <v>29.05</v>
      </c>
      <c r="O28" s="297">
        <v>30.8</v>
      </c>
      <c r="P28" s="297">
        <v>32.07</v>
      </c>
      <c r="Q28" s="297">
        <v>33.39</v>
      </c>
      <c r="R28" s="297">
        <v>34.770000000000003</v>
      </c>
      <c r="S28" s="297">
        <v>36.200000000000003</v>
      </c>
      <c r="T28" s="297">
        <v>37.700000000000003</v>
      </c>
      <c r="U28" s="297">
        <v>38.71</v>
      </c>
      <c r="V28" s="297">
        <v>39.75</v>
      </c>
      <c r="W28" s="297">
        <v>40.82</v>
      </c>
      <c r="X28" s="297">
        <v>41.91</v>
      </c>
      <c r="Y28" s="297">
        <v>43.04</v>
      </c>
      <c r="Z28" s="297">
        <v>44.14</v>
      </c>
      <c r="AA28" s="297">
        <v>45.26</v>
      </c>
      <c r="AB28" s="297">
        <v>46.42</v>
      </c>
      <c r="AC28" s="297">
        <v>47.6</v>
      </c>
      <c r="AD28" s="297">
        <v>48.82</v>
      </c>
      <c r="AE28" s="297">
        <v>49.57</v>
      </c>
      <c r="AF28" s="297">
        <v>50.34</v>
      </c>
      <c r="AG28" s="297">
        <v>51.11</v>
      </c>
      <c r="AH28" s="297">
        <v>51.9</v>
      </c>
      <c r="AI28" s="297">
        <v>52.71</v>
      </c>
      <c r="AJ28" s="297">
        <v>53.48</v>
      </c>
      <c r="AK28" s="297">
        <v>54.26</v>
      </c>
      <c r="AL28" s="297">
        <v>55.05</v>
      </c>
      <c r="AM28" s="297">
        <v>55.86</v>
      </c>
      <c r="AN28" s="297">
        <v>56.67</v>
      </c>
      <c r="AO28" s="297">
        <v>57.42</v>
      </c>
      <c r="AP28" s="297">
        <v>58.17</v>
      </c>
      <c r="AQ28" s="297">
        <v>58.93</v>
      </c>
      <c r="AR28" s="297">
        <v>59.71</v>
      </c>
      <c r="AS28" s="297">
        <v>60.49</v>
      </c>
      <c r="AT28" s="297">
        <v>61.3</v>
      </c>
      <c r="AU28" s="297">
        <v>62.12</v>
      </c>
      <c r="AV28" s="297">
        <v>62.95</v>
      </c>
      <c r="AW28" s="297">
        <v>63.79</v>
      </c>
      <c r="AX28" s="297">
        <v>64.650000000000006</v>
      </c>
      <c r="AY28" s="297">
        <v>65.41</v>
      </c>
      <c r="AZ28" s="297">
        <v>66.17</v>
      </c>
      <c r="BA28" s="297">
        <v>66.95</v>
      </c>
      <c r="BB28" s="297">
        <v>67.73</v>
      </c>
      <c r="BC28" s="297">
        <v>68.53</v>
      </c>
      <c r="BD28" s="297">
        <v>69.23</v>
      </c>
      <c r="BE28" s="297">
        <v>69.94</v>
      </c>
      <c r="BF28" s="297">
        <v>70.66</v>
      </c>
      <c r="BG28" s="297">
        <v>71.39</v>
      </c>
      <c r="BH28" s="297">
        <v>72.12</v>
      </c>
      <c r="BI28" s="297">
        <v>72.69</v>
      </c>
      <c r="BJ28" s="297">
        <v>73.28</v>
      </c>
      <c r="BK28" s="297">
        <v>73.86</v>
      </c>
      <c r="BL28" s="297">
        <v>74.45</v>
      </c>
      <c r="BM28" s="297">
        <v>75.05</v>
      </c>
      <c r="BN28" s="297">
        <v>75.53</v>
      </c>
      <c r="BO28" s="297">
        <v>76.010000000000005</v>
      </c>
      <c r="BP28" s="297">
        <v>76.5</v>
      </c>
      <c r="BQ28" s="297">
        <v>76.98</v>
      </c>
      <c r="BR28" s="297">
        <v>77.48</v>
      </c>
      <c r="BS28" s="297">
        <v>78</v>
      </c>
      <c r="BT28" s="297">
        <v>78.52</v>
      </c>
      <c r="BU28" s="297">
        <v>79.05</v>
      </c>
      <c r="BV28" s="297">
        <v>79.59</v>
      </c>
      <c r="BW28" s="297">
        <v>80.12</v>
      </c>
    </row>
    <row r="29" spans="1:75" ht="14.45" x14ac:dyDescent="0.3">
      <c r="A29" s="297" t="s">
        <v>1017</v>
      </c>
      <c r="B29" s="297" t="s">
        <v>1018</v>
      </c>
      <c r="C29" s="297" t="s">
        <v>1016</v>
      </c>
      <c r="D29" s="297" t="s">
        <v>1015</v>
      </c>
      <c r="E29" s="297">
        <v>1.34</v>
      </c>
      <c r="F29" s="297">
        <v>1.49</v>
      </c>
      <c r="G29" s="297">
        <v>1.66</v>
      </c>
      <c r="H29" s="297">
        <v>1.85</v>
      </c>
      <c r="I29" s="297">
        <v>2.06</v>
      </c>
      <c r="J29" s="297">
        <v>2.29</v>
      </c>
      <c r="K29" s="297">
        <v>2.52</v>
      </c>
      <c r="L29" s="297">
        <v>2.77</v>
      </c>
      <c r="M29" s="297">
        <v>3.04</v>
      </c>
      <c r="N29" s="297">
        <v>3.35</v>
      </c>
      <c r="O29" s="297">
        <v>3.68</v>
      </c>
      <c r="P29" s="297">
        <v>3.86</v>
      </c>
      <c r="Q29" s="297">
        <v>4.05</v>
      </c>
      <c r="R29" s="297">
        <v>4.25</v>
      </c>
      <c r="S29" s="297">
        <v>4.46</v>
      </c>
      <c r="T29" s="297">
        <v>4.68</v>
      </c>
      <c r="U29" s="297">
        <v>5</v>
      </c>
      <c r="V29" s="297">
        <v>5.34</v>
      </c>
      <c r="W29" s="297">
        <v>5.7</v>
      </c>
      <c r="X29" s="297">
        <v>6.08</v>
      </c>
      <c r="Y29" s="297">
        <v>6.5</v>
      </c>
      <c r="Z29" s="297">
        <v>6.83</v>
      </c>
      <c r="AA29" s="297">
        <v>7.18</v>
      </c>
      <c r="AB29" s="297">
        <v>7.54</v>
      </c>
      <c r="AC29" s="297">
        <v>7.93</v>
      </c>
      <c r="AD29" s="297">
        <v>8.33</v>
      </c>
      <c r="AE29" s="297">
        <v>8.73</v>
      </c>
      <c r="AF29" s="297">
        <v>9.14</v>
      </c>
      <c r="AG29" s="297">
        <v>9.58</v>
      </c>
      <c r="AH29" s="297">
        <v>10.029999999999999</v>
      </c>
      <c r="AI29" s="297">
        <v>10.51</v>
      </c>
      <c r="AJ29" s="297">
        <v>10.91</v>
      </c>
      <c r="AK29" s="297">
        <v>11.32</v>
      </c>
      <c r="AL29" s="297">
        <v>11.75</v>
      </c>
      <c r="AM29" s="297">
        <v>12.2</v>
      </c>
      <c r="AN29" s="297">
        <v>12.66</v>
      </c>
      <c r="AO29" s="297">
        <v>13.05</v>
      </c>
      <c r="AP29" s="297">
        <v>13.45</v>
      </c>
      <c r="AQ29" s="297">
        <v>13.87</v>
      </c>
      <c r="AR29" s="297">
        <v>14.3</v>
      </c>
      <c r="AS29" s="297">
        <v>14.74</v>
      </c>
      <c r="AT29" s="297">
        <v>15.2</v>
      </c>
      <c r="AU29" s="297">
        <v>15.67</v>
      </c>
      <c r="AV29" s="297">
        <v>16.170000000000002</v>
      </c>
      <c r="AW29" s="297">
        <v>16.670000000000002</v>
      </c>
      <c r="AX29" s="297">
        <v>17.190000000000001</v>
      </c>
      <c r="AY29" s="297">
        <v>17.71</v>
      </c>
      <c r="AZ29" s="297">
        <v>18.239999999999998</v>
      </c>
      <c r="BA29" s="297">
        <v>18.79</v>
      </c>
      <c r="BB29" s="297">
        <v>19.36</v>
      </c>
      <c r="BC29" s="297">
        <v>19.940000000000001</v>
      </c>
      <c r="BD29" s="297">
        <v>20.51</v>
      </c>
      <c r="BE29" s="297">
        <v>21.09</v>
      </c>
      <c r="BF29" s="297">
        <v>21.69</v>
      </c>
      <c r="BG29" s="297">
        <v>22.31</v>
      </c>
      <c r="BH29" s="297">
        <v>22.94</v>
      </c>
      <c r="BI29" s="297">
        <v>23.53</v>
      </c>
      <c r="BJ29" s="297">
        <v>24.13</v>
      </c>
      <c r="BK29" s="297">
        <v>24.75</v>
      </c>
      <c r="BL29" s="297">
        <v>25.39</v>
      </c>
      <c r="BM29" s="297">
        <v>26.04</v>
      </c>
      <c r="BN29" s="297">
        <v>26.68</v>
      </c>
      <c r="BO29" s="297">
        <v>27.33</v>
      </c>
      <c r="BP29" s="297">
        <v>27.99</v>
      </c>
      <c r="BQ29" s="297">
        <v>28.68</v>
      </c>
      <c r="BR29" s="297">
        <v>29.38</v>
      </c>
      <c r="BS29" s="297">
        <v>30.06</v>
      </c>
      <c r="BT29" s="297">
        <v>30.76</v>
      </c>
      <c r="BU29" s="297">
        <v>31.48</v>
      </c>
      <c r="BV29" s="297">
        <v>32.21</v>
      </c>
      <c r="BW29" s="297">
        <v>32.96</v>
      </c>
    </row>
    <row r="30" spans="1:75" ht="14.45" x14ac:dyDescent="0.3">
      <c r="A30" s="297" t="s">
        <v>1019</v>
      </c>
      <c r="B30" s="297" t="s">
        <v>1020</v>
      </c>
      <c r="C30" s="297" t="s">
        <v>1005</v>
      </c>
      <c r="D30" s="297" t="s">
        <v>1006</v>
      </c>
      <c r="E30" s="297">
        <v>30.12</v>
      </c>
      <c r="F30" s="297">
        <v>30.37</v>
      </c>
      <c r="G30" s="297">
        <v>30.61</v>
      </c>
      <c r="H30" s="297">
        <v>30.92</v>
      </c>
      <c r="I30" s="297">
        <v>31.34</v>
      </c>
      <c r="J30" s="297">
        <v>31.82</v>
      </c>
      <c r="K30" s="297">
        <v>32.090000000000003</v>
      </c>
      <c r="L30" s="297">
        <v>32.450000000000003</v>
      </c>
      <c r="M30" s="297">
        <v>32.4</v>
      </c>
      <c r="N30" s="297">
        <v>32.270000000000003</v>
      </c>
      <c r="O30" s="297">
        <v>32.11</v>
      </c>
      <c r="P30" s="297">
        <v>32.229999999999997</v>
      </c>
      <c r="Q30" s="297">
        <v>30.83</v>
      </c>
      <c r="R30" s="297">
        <v>31.91</v>
      </c>
      <c r="S30" s="297">
        <v>33.5</v>
      </c>
      <c r="T30" s="297">
        <v>35.880000000000003</v>
      </c>
      <c r="U30" s="297">
        <v>38.619999999999997</v>
      </c>
      <c r="V30" s="297">
        <v>40.17</v>
      </c>
      <c r="W30" s="297">
        <v>43.52</v>
      </c>
      <c r="X30" s="297">
        <v>45.74</v>
      </c>
      <c r="Y30" s="297">
        <v>45.59</v>
      </c>
      <c r="Z30" s="297">
        <v>45.24</v>
      </c>
      <c r="AA30" s="297">
        <v>45.09</v>
      </c>
      <c r="AB30" s="297">
        <v>45.05</v>
      </c>
      <c r="AC30" s="297">
        <v>44.48</v>
      </c>
      <c r="AD30" s="297">
        <v>44.09</v>
      </c>
      <c r="AE30" s="297">
        <v>46.03</v>
      </c>
      <c r="AF30" s="297">
        <v>49.05</v>
      </c>
      <c r="AG30" s="297">
        <v>51.81</v>
      </c>
      <c r="AH30" s="297">
        <v>51.88</v>
      </c>
      <c r="AI30" s="297">
        <v>52.29</v>
      </c>
      <c r="AJ30" s="297">
        <v>53.87</v>
      </c>
      <c r="AK30" s="297">
        <v>56</v>
      </c>
      <c r="AL30" s="297">
        <v>59.16</v>
      </c>
      <c r="AM30" s="297">
        <v>62.85</v>
      </c>
      <c r="AN30" s="297">
        <v>67.069999999999993</v>
      </c>
      <c r="AO30" s="297">
        <v>71.72</v>
      </c>
      <c r="AP30" s="297">
        <v>76.73</v>
      </c>
      <c r="AQ30" s="297">
        <v>82.1</v>
      </c>
      <c r="AR30" s="297">
        <v>87.84</v>
      </c>
      <c r="AS30" s="297">
        <v>93.89</v>
      </c>
      <c r="AT30" s="297">
        <v>100.25</v>
      </c>
      <c r="AU30" s="297">
        <v>106.83</v>
      </c>
      <c r="AV30" s="297">
        <v>113.68</v>
      </c>
      <c r="AW30" s="297">
        <v>120.83</v>
      </c>
      <c r="AX30" s="297">
        <v>128.30000000000001</v>
      </c>
      <c r="AY30" s="297">
        <v>136.12</v>
      </c>
      <c r="AZ30" s="297">
        <v>144.22999999999999</v>
      </c>
      <c r="BA30" s="297">
        <v>152.69999999999999</v>
      </c>
      <c r="BB30" s="297">
        <v>161.58000000000001</v>
      </c>
      <c r="BC30" s="297">
        <v>170.9</v>
      </c>
      <c r="BD30" s="297">
        <v>180.63</v>
      </c>
      <c r="BE30" s="297">
        <v>190.77</v>
      </c>
      <c r="BF30" s="297">
        <v>201.36</v>
      </c>
      <c r="BG30" s="297">
        <v>212.46</v>
      </c>
      <c r="BH30" s="297">
        <v>224.09</v>
      </c>
      <c r="BI30" s="297">
        <v>236.27</v>
      </c>
      <c r="BJ30" s="297">
        <v>248.96</v>
      </c>
      <c r="BK30" s="297">
        <v>262.22000000000003</v>
      </c>
      <c r="BL30" s="297">
        <v>276.13</v>
      </c>
      <c r="BM30" s="297">
        <v>290.70999999999998</v>
      </c>
      <c r="BN30" s="297">
        <v>306.02</v>
      </c>
      <c r="BO30" s="297">
        <v>321.95</v>
      </c>
      <c r="BP30" s="297">
        <v>338.64</v>
      </c>
      <c r="BQ30" s="297">
        <v>356.15</v>
      </c>
      <c r="BR30" s="297">
        <v>374.51</v>
      </c>
      <c r="BS30" s="297">
        <v>393.78</v>
      </c>
      <c r="BT30" s="297">
        <v>413.86</v>
      </c>
      <c r="BU30" s="297">
        <v>434.89</v>
      </c>
      <c r="BV30" s="297">
        <v>456.9</v>
      </c>
      <c r="BW30" s="297">
        <v>479.92</v>
      </c>
    </row>
    <row r="31" spans="1:75" ht="14.45" x14ac:dyDescent="0.3">
      <c r="A31" s="297" t="s">
        <v>1019</v>
      </c>
      <c r="B31" s="297" t="s">
        <v>1020</v>
      </c>
      <c r="C31" s="297" t="s">
        <v>1007</v>
      </c>
      <c r="D31" s="297" t="s">
        <v>1008</v>
      </c>
      <c r="E31" s="297">
        <v>31253.42</v>
      </c>
      <c r="F31" s="297">
        <v>31458.9</v>
      </c>
      <c r="G31" s="297">
        <v>31034.25</v>
      </c>
      <c r="H31" s="297">
        <v>31897.26</v>
      </c>
      <c r="I31" s="297">
        <v>32226.03</v>
      </c>
      <c r="J31" s="297">
        <v>34178.089999999997</v>
      </c>
      <c r="K31" s="297">
        <v>34575.339999999997</v>
      </c>
      <c r="L31" s="297">
        <v>35410.959999999999</v>
      </c>
      <c r="M31" s="297">
        <v>36842.46</v>
      </c>
      <c r="N31" s="297">
        <v>37664.379999999997</v>
      </c>
      <c r="O31" s="297">
        <v>40294.519999999997</v>
      </c>
      <c r="P31" s="297">
        <v>41260.269999999997</v>
      </c>
      <c r="Q31" s="297">
        <v>41493.15</v>
      </c>
      <c r="R31" s="297">
        <v>42972.61</v>
      </c>
      <c r="S31" s="297">
        <v>43335.62</v>
      </c>
      <c r="T31" s="297">
        <v>43808.22</v>
      </c>
      <c r="U31" s="297">
        <v>45349.32</v>
      </c>
      <c r="V31" s="297">
        <v>46589.04</v>
      </c>
      <c r="W31" s="297">
        <v>46726.03</v>
      </c>
      <c r="X31" s="297">
        <v>49226.03</v>
      </c>
      <c r="Y31" s="297">
        <v>50938.36</v>
      </c>
      <c r="Z31" s="297">
        <v>53458.9</v>
      </c>
      <c r="AA31" s="297">
        <v>56136.99</v>
      </c>
      <c r="AB31" s="297">
        <v>59554.8</v>
      </c>
      <c r="AC31" s="297">
        <v>64143.839999999997</v>
      </c>
      <c r="AD31" s="297">
        <v>62130.14</v>
      </c>
      <c r="AE31" s="297">
        <v>67732.88</v>
      </c>
      <c r="AF31" s="297">
        <v>73726.02</v>
      </c>
      <c r="AG31" s="297">
        <v>75150.69</v>
      </c>
      <c r="AH31" s="297">
        <v>144058.85999999999</v>
      </c>
      <c r="AI31" s="297">
        <v>124091.58</v>
      </c>
      <c r="AJ31" s="297">
        <v>123685.61</v>
      </c>
      <c r="AK31" s="297">
        <v>133406.29999999999</v>
      </c>
      <c r="AL31" s="297">
        <v>137307.45000000001</v>
      </c>
      <c r="AM31" s="297">
        <v>142152.39000000001</v>
      </c>
      <c r="AN31" s="297">
        <v>148100.57999999999</v>
      </c>
      <c r="AO31" s="297">
        <v>153786.44</v>
      </c>
      <c r="AP31" s="297">
        <v>162401.06</v>
      </c>
      <c r="AQ31" s="297">
        <v>171561.61</v>
      </c>
      <c r="AR31" s="297">
        <v>181612.44</v>
      </c>
      <c r="AS31" s="297">
        <v>192206.19</v>
      </c>
      <c r="AT31" s="297">
        <v>202897.39</v>
      </c>
      <c r="AU31" s="297">
        <v>214943.3</v>
      </c>
      <c r="AV31" s="297">
        <v>227561.88</v>
      </c>
      <c r="AW31" s="297">
        <v>240869.06</v>
      </c>
      <c r="AX31" s="297">
        <v>254789.39</v>
      </c>
      <c r="AY31" s="297">
        <v>268810.31</v>
      </c>
      <c r="AZ31" s="297">
        <v>284327.03000000003</v>
      </c>
      <c r="BA31" s="297">
        <v>300636.31</v>
      </c>
      <c r="BB31" s="297">
        <v>317761.75</v>
      </c>
      <c r="BC31" s="297">
        <v>336000.59</v>
      </c>
      <c r="BD31" s="297">
        <v>354112.47</v>
      </c>
      <c r="BE31" s="297">
        <v>373922.81</v>
      </c>
      <c r="BF31" s="297">
        <v>394694.97</v>
      </c>
      <c r="BG31" s="297">
        <v>416467.31</v>
      </c>
      <c r="BH31" s="297">
        <v>439403.78</v>
      </c>
      <c r="BI31" s="297">
        <v>462525.16</v>
      </c>
      <c r="BJ31" s="297">
        <v>487230.31</v>
      </c>
      <c r="BK31" s="297">
        <v>513062.09</v>
      </c>
      <c r="BL31" s="297">
        <v>540140.18999999994</v>
      </c>
      <c r="BM31" s="297">
        <v>568417.88</v>
      </c>
      <c r="BN31" s="297">
        <v>597053.06000000006</v>
      </c>
      <c r="BO31" s="297">
        <v>627232.56000000006</v>
      </c>
      <c r="BP31" s="297">
        <v>658688.31000000006</v>
      </c>
      <c r="BQ31" s="297">
        <v>691542.88</v>
      </c>
      <c r="BR31" s="297">
        <v>725830.88</v>
      </c>
      <c r="BS31" s="297">
        <v>760415.81</v>
      </c>
      <c r="BT31" s="297">
        <v>796604.63</v>
      </c>
      <c r="BU31" s="297">
        <v>834298.94</v>
      </c>
      <c r="BV31" s="297">
        <v>873409.69</v>
      </c>
      <c r="BW31" s="297">
        <v>914070.94</v>
      </c>
    </row>
    <row r="32" spans="1:75" ht="14.45" x14ac:dyDescent="0.3">
      <c r="A32" s="297" t="s">
        <v>1019</v>
      </c>
      <c r="B32" s="297" t="s">
        <v>1020</v>
      </c>
      <c r="C32" s="297" t="s">
        <v>1009</v>
      </c>
      <c r="D32" s="297" t="s">
        <v>1010</v>
      </c>
      <c r="J32" s="297">
        <v>17.27</v>
      </c>
      <c r="K32" s="297">
        <v>15.54</v>
      </c>
      <c r="L32" s="297">
        <v>15.12</v>
      </c>
      <c r="M32" s="297">
        <v>11.86</v>
      </c>
      <c r="N32" s="297">
        <v>11.29</v>
      </c>
      <c r="O32" s="297">
        <v>11.13</v>
      </c>
      <c r="P32" s="297">
        <v>12.95</v>
      </c>
      <c r="Q32" s="297">
        <v>3.62</v>
      </c>
      <c r="R32" s="297">
        <v>26.44</v>
      </c>
      <c r="S32" s="297">
        <v>30.52</v>
      </c>
      <c r="U32" s="297">
        <v>34.700000000000003</v>
      </c>
      <c r="V32" s="297">
        <v>25.47</v>
      </c>
      <c r="W32" s="297">
        <v>35.53</v>
      </c>
      <c r="X32" s="297">
        <v>28.8</v>
      </c>
      <c r="Y32" s="297">
        <v>15.74</v>
      </c>
      <c r="Z32" s="297">
        <v>13.69</v>
      </c>
      <c r="AA32" s="297">
        <v>13.02</v>
      </c>
      <c r="AB32" s="297">
        <v>13.14</v>
      </c>
      <c r="AC32" s="297">
        <v>9.56</v>
      </c>
      <c r="AD32" s="297">
        <v>8.3800000000000008</v>
      </c>
      <c r="AE32" s="297">
        <v>14.32</v>
      </c>
      <c r="AF32" s="297">
        <v>14.76</v>
      </c>
      <c r="AG32" s="297">
        <v>12.03</v>
      </c>
      <c r="AH32" s="297">
        <v>6.88</v>
      </c>
      <c r="AI32" s="297">
        <v>7.44</v>
      </c>
      <c r="AJ32" s="297">
        <v>9.65</v>
      </c>
      <c r="AK32" s="297">
        <v>10.56</v>
      </c>
      <c r="AL32" s="297">
        <v>11.6</v>
      </c>
      <c r="AM32" s="297">
        <v>11.96</v>
      </c>
      <c r="AN32" s="297">
        <v>12.34</v>
      </c>
      <c r="AO32" s="297">
        <v>12.6</v>
      </c>
      <c r="AP32" s="297">
        <v>12.75</v>
      </c>
      <c r="AQ32" s="297">
        <v>12.9</v>
      </c>
      <c r="AR32" s="297">
        <v>13.02</v>
      </c>
      <c r="AS32" s="297">
        <v>13.09</v>
      </c>
      <c r="AT32" s="297">
        <v>13.15</v>
      </c>
      <c r="AU32" s="297">
        <v>13.13</v>
      </c>
      <c r="AV32" s="297">
        <v>13.14</v>
      </c>
      <c r="AW32" s="297">
        <v>13.15</v>
      </c>
      <c r="AX32" s="297">
        <v>13.16</v>
      </c>
      <c r="AY32" s="297">
        <v>13.17</v>
      </c>
      <c r="AZ32" s="297">
        <v>13.13</v>
      </c>
      <c r="BA32" s="297">
        <v>13.13</v>
      </c>
      <c r="BB32" s="297">
        <v>13.13</v>
      </c>
      <c r="BC32" s="297">
        <v>13.12</v>
      </c>
      <c r="BD32" s="297">
        <v>13.1</v>
      </c>
      <c r="BE32" s="297">
        <v>13.06</v>
      </c>
      <c r="BF32" s="297">
        <v>13.03</v>
      </c>
      <c r="BG32" s="297">
        <v>13.01</v>
      </c>
      <c r="BH32" s="297">
        <v>13</v>
      </c>
      <c r="BI32" s="297">
        <v>12.98</v>
      </c>
      <c r="BJ32" s="297">
        <v>12.92</v>
      </c>
      <c r="BK32" s="297">
        <v>12.9</v>
      </c>
      <c r="BL32" s="297">
        <v>12.89</v>
      </c>
      <c r="BM32" s="297">
        <v>12.87</v>
      </c>
      <c r="BN32" s="297">
        <v>12.86</v>
      </c>
      <c r="BO32" s="297">
        <v>12.82</v>
      </c>
      <c r="BP32" s="297">
        <v>12.81</v>
      </c>
      <c r="BQ32" s="297">
        <v>12.8</v>
      </c>
      <c r="BR32" s="297">
        <v>12.8</v>
      </c>
      <c r="BS32" s="297">
        <v>12.8</v>
      </c>
      <c r="BT32" s="297">
        <v>12.77</v>
      </c>
      <c r="BU32" s="297">
        <v>12.77</v>
      </c>
      <c r="BV32" s="297">
        <v>12.77</v>
      </c>
      <c r="BW32" s="297">
        <v>12.77</v>
      </c>
    </row>
    <row r="33" spans="1:75" ht="14.45" x14ac:dyDescent="0.3">
      <c r="A33" s="297" t="s">
        <v>1019</v>
      </c>
      <c r="B33" s="297" t="s">
        <v>1020</v>
      </c>
      <c r="C33" s="297" t="s">
        <v>1011</v>
      </c>
      <c r="D33" s="297" t="s">
        <v>927</v>
      </c>
      <c r="E33" s="297">
        <v>3348.89</v>
      </c>
      <c r="F33" s="297">
        <v>3456.98</v>
      </c>
      <c r="G33" s="297">
        <v>3576.42</v>
      </c>
      <c r="H33" s="297">
        <v>3700.42</v>
      </c>
      <c r="I33" s="297">
        <v>3822.88</v>
      </c>
      <c r="J33" s="297">
        <v>3943.81</v>
      </c>
      <c r="K33" s="297">
        <v>4036.7</v>
      </c>
      <c r="L33" s="297">
        <v>4120.45</v>
      </c>
      <c r="M33" s="297">
        <v>4209.37</v>
      </c>
      <c r="N33" s="297">
        <v>4315.74</v>
      </c>
      <c r="O33" s="297">
        <v>4439.53</v>
      </c>
      <c r="P33" s="297">
        <v>4564.9399999999996</v>
      </c>
      <c r="Q33" s="297">
        <v>4720</v>
      </c>
      <c r="R33" s="297">
        <v>4916.6099999999997</v>
      </c>
      <c r="S33" s="297">
        <v>5081.9799999999996</v>
      </c>
      <c r="T33" s="297">
        <v>5240.9399999999996</v>
      </c>
      <c r="U33" s="297">
        <v>5370.88</v>
      </c>
      <c r="V33" s="297">
        <v>5508.28</v>
      </c>
      <c r="W33" s="297">
        <v>5656.47</v>
      </c>
      <c r="X33" s="297">
        <v>5825.87</v>
      </c>
      <c r="Y33" s="297">
        <v>6015.13</v>
      </c>
      <c r="Z33" s="297">
        <v>6202.61</v>
      </c>
      <c r="AA33" s="297">
        <v>6396.88</v>
      </c>
      <c r="AB33" s="297">
        <v>6626.14</v>
      </c>
      <c r="AC33" s="297">
        <v>6855.52</v>
      </c>
      <c r="AD33" s="297">
        <v>7078.63</v>
      </c>
      <c r="AE33" s="297">
        <v>7278.38</v>
      </c>
      <c r="AF33" s="297">
        <v>7492.95</v>
      </c>
      <c r="AG33" s="297">
        <v>7732.3</v>
      </c>
      <c r="AH33" s="297">
        <v>8004.14</v>
      </c>
      <c r="AI33" s="297">
        <v>8273.24</v>
      </c>
      <c r="AJ33" s="297">
        <v>8556.19</v>
      </c>
      <c r="AK33" s="297">
        <v>8844.69</v>
      </c>
      <c r="AL33" s="297">
        <v>9145.06</v>
      </c>
      <c r="AM33" s="297">
        <v>9466.69</v>
      </c>
      <c r="AN33" s="297">
        <v>9813.0400000000009</v>
      </c>
      <c r="AO33" s="297">
        <v>10137.58</v>
      </c>
      <c r="AP33" s="297">
        <v>10490</v>
      </c>
      <c r="AQ33" s="297">
        <v>10863.51</v>
      </c>
      <c r="AR33" s="297">
        <v>11247.01</v>
      </c>
      <c r="AS33" s="297">
        <v>11634.18</v>
      </c>
      <c r="AT33" s="297">
        <v>11998.07</v>
      </c>
      <c r="AU33" s="297">
        <v>12369.82</v>
      </c>
      <c r="AV33" s="297">
        <v>12748.76</v>
      </c>
      <c r="AW33" s="297">
        <v>13137.86</v>
      </c>
      <c r="AX33" s="297">
        <v>13538.55</v>
      </c>
      <c r="AY33" s="297">
        <v>13926.92</v>
      </c>
      <c r="AZ33" s="297">
        <v>14328.4</v>
      </c>
      <c r="BA33" s="297">
        <v>14741.76</v>
      </c>
      <c r="BB33" s="297">
        <v>15165.37</v>
      </c>
      <c r="BC33" s="297">
        <v>15597.93</v>
      </c>
      <c r="BD33" s="297">
        <v>16018.69</v>
      </c>
      <c r="BE33" s="297">
        <v>16450.400000000001</v>
      </c>
      <c r="BF33" s="297">
        <v>16891.939999999999</v>
      </c>
      <c r="BG33" s="297">
        <v>17342.05</v>
      </c>
      <c r="BH33" s="297">
        <v>17799.5</v>
      </c>
      <c r="BI33" s="297">
        <v>18245.54</v>
      </c>
      <c r="BJ33" s="297">
        <v>18699.7</v>
      </c>
      <c r="BK33" s="297">
        <v>19160.95</v>
      </c>
      <c r="BL33" s="297">
        <v>19628.09</v>
      </c>
      <c r="BM33" s="297">
        <v>20099.84</v>
      </c>
      <c r="BN33" s="297">
        <v>20556.66</v>
      </c>
      <c r="BO33" s="297">
        <v>21018.76</v>
      </c>
      <c r="BP33" s="297">
        <v>21484.77</v>
      </c>
      <c r="BQ33" s="297">
        <v>21953.18</v>
      </c>
      <c r="BR33" s="297">
        <v>22422.62</v>
      </c>
      <c r="BS33" s="297">
        <v>22875.4</v>
      </c>
      <c r="BT33" s="297">
        <v>23330.32</v>
      </c>
      <c r="BU33" s="297">
        <v>23786.05</v>
      </c>
      <c r="BV33" s="297">
        <v>24241.39</v>
      </c>
      <c r="BW33" s="297">
        <v>24695.31</v>
      </c>
    </row>
    <row r="34" spans="1:75" ht="14.45" x14ac:dyDescent="0.3">
      <c r="A34" s="297" t="s">
        <v>1019</v>
      </c>
      <c r="B34" s="297" t="s">
        <v>1020</v>
      </c>
      <c r="C34" s="297" t="s">
        <v>1012</v>
      </c>
      <c r="D34" s="297" t="s">
        <v>927</v>
      </c>
      <c r="E34" s="297">
        <v>7638.42</v>
      </c>
      <c r="F34" s="297">
        <v>7903.37</v>
      </c>
      <c r="G34" s="297">
        <v>8191.77</v>
      </c>
      <c r="H34" s="297">
        <v>8491.68</v>
      </c>
      <c r="I34" s="297">
        <v>8786.65</v>
      </c>
      <c r="J34" s="297">
        <v>9065.56</v>
      </c>
      <c r="K34" s="297">
        <v>9322.5499999999993</v>
      </c>
      <c r="L34" s="297">
        <v>9562.7999999999993</v>
      </c>
      <c r="M34" s="297">
        <v>9799.68</v>
      </c>
      <c r="N34" s="297">
        <v>10052.57</v>
      </c>
      <c r="O34" s="297">
        <v>10335.049999999999</v>
      </c>
      <c r="P34" s="297">
        <v>10653.51</v>
      </c>
      <c r="Q34" s="297">
        <v>11002.91</v>
      </c>
      <c r="R34" s="297">
        <v>11371.75</v>
      </c>
      <c r="S34" s="297">
        <v>11742.96</v>
      </c>
      <c r="T34" s="297">
        <v>12105.11</v>
      </c>
      <c r="U34" s="297">
        <v>12452.72</v>
      </c>
      <c r="V34" s="297">
        <v>12792.24</v>
      </c>
      <c r="W34" s="297">
        <v>13138.26</v>
      </c>
      <c r="X34" s="297">
        <v>13511.58</v>
      </c>
      <c r="Y34" s="297">
        <v>13926.37</v>
      </c>
      <c r="Z34" s="297">
        <v>14388.24</v>
      </c>
      <c r="AA34" s="297">
        <v>14890.47</v>
      </c>
      <c r="AB34" s="297">
        <v>15419.94</v>
      </c>
      <c r="AC34" s="297">
        <v>15957.46</v>
      </c>
      <c r="AD34" s="297">
        <v>16489.02</v>
      </c>
      <c r="AE34" s="297">
        <v>17010.37</v>
      </c>
      <c r="AF34" s="297">
        <v>17525.37</v>
      </c>
      <c r="AG34" s="297">
        <v>18037.96</v>
      </c>
      <c r="AH34" s="297">
        <v>18555.11</v>
      </c>
      <c r="AI34" s="297">
        <v>19081.91</v>
      </c>
      <c r="AJ34" s="297">
        <v>19618.43</v>
      </c>
      <c r="AK34" s="297">
        <v>20162.52</v>
      </c>
      <c r="AL34" s="297">
        <v>20714.490000000002</v>
      </c>
      <c r="AM34" s="297">
        <v>21274.5</v>
      </c>
      <c r="AN34" s="297">
        <v>21842.44</v>
      </c>
      <c r="AO34" s="297">
        <v>22418.66</v>
      </c>
      <c r="AP34" s="297">
        <v>23002.71</v>
      </c>
      <c r="AQ34" s="297">
        <v>23592.62</v>
      </c>
      <c r="AR34" s="297">
        <v>24185.78</v>
      </c>
      <c r="AS34" s="297">
        <v>24780.2</v>
      </c>
      <c r="AT34" s="297">
        <v>25374.89</v>
      </c>
      <c r="AU34" s="297">
        <v>25970.04</v>
      </c>
      <c r="AV34" s="297">
        <v>26566.3</v>
      </c>
      <c r="AW34" s="297">
        <v>27164.880000000001</v>
      </c>
      <c r="AX34" s="297">
        <v>27766.52</v>
      </c>
      <c r="AY34" s="297">
        <v>28371.14</v>
      </c>
      <c r="AZ34" s="297">
        <v>28977.919999999998</v>
      </c>
      <c r="BA34" s="297">
        <v>29585.94</v>
      </c>
      <c r="BB34" s="297">
        <v>30194</v>
      </c>
      <c r="BC34" s="297">
        <v>30801.119999999999</v>
      </c>
      <c r="BD34" s="297">
        <v>31406.85</v>
      </c>
      <c r="BE34" s="297">
        <v>32011.02</v>
      </c>
      <c r="BF34" s="297">
        <v>32613.29</v>
      </c>
      <c r="BG34" s="297">
        <v>33213.339999999997</v>
      </c>
      <c r="BH34" s="297">
        <v>33810.93</v>
      </c>
      <c r="BI34" s="297">
        <v>34405.68</v>
      </c>
      <c r="BJ34" s="297">
        <v>34997.31</v>
      </c>
      <c r="BK34" s="297">
        <v>35585.730000000003</v>
      </c>
      <c r="BL34" s="297">
        <v>36170.949999999997</v>
      </c>
      <c r="BM34" s="297">
        <v>36752.89</v>
      </c>
      <c r="BN34" s="297">
        <v>37331.339999999997</v>
      </c>
      <c r="BO34" s="297">
        <v>37905.99</v>
      </c>
      <c r="BP34" s="297">
        <v>38476.6</v>
      </c>
      <c r="BQ34" s="297">
        <v>39042.89</v>
      </c>
      <c r="BR34" s="297">
        <v>39604.620000000003</v>
      </c>
      <c r="BS34" s="297">
        <v>40161.449999999997</v>
      </c>
      <c r="BT34" s="297">
        <v>40713.089999999997</v>
      </c>
      <c r="BU34" s="297">
        <v>41259.269999999997</v>
      </c>
      <c r="BV34" s="297">
        <v>41799.72</v>
      </c>
      <c r="BW34" s="297">
        <v>42334.14</v>
      </c>
    </row>
    <row r="35" spans="1:75" ht="14.45" x14ac:dyDescent="0.3">
      <c r="A35" s="297" t="s">
        <v>1019</v>
      </c>
      <c r="B35" s="297" t="s">
        <v>1020</v>
      </c>
      <c r="C35" s="297" t="s">
        <v>1013</v>
      </c>
      <c r="D35" s="297" t="s">
        <v>1010</v>
      </c>
      <c r="J35" s="297">
        <v>28.35</v>
      </c>
      <c r="K35" s="297">
        <v>22.61</v>
      </c>
      <c r="L35" s="297">
        <v>19.329999999999998</v>
      </c>
      <c r="M35" s="297">
        <v>22.7</v>
      </c>
      <c r="N35" s="297">
        <v>26.89</v>
      </c>
      <c r="O35" s="297">
        <v>29.7</v>
      </c>
      <c r="P35" s="297">
        <v>16.16</v>
      </c>
      <c r="Q35" s="297">
        <v>1.68</v>
      </c>
      <c r="R35" s="297">
        <v>9.94</v>
      </c>
      <c r="S35" s="297">
        <v>26.1</v>
      </c>
      <c r="U35" s="297">
        <v>48.8</v>
      </c>
      <c r="V35" s="297">
        <v>25.89</v>
      </c>
      <c r="W35" s="297">
        <v>19.260000000000002</v>
      </c>
      <c r="X35" s="297">
        <v>20.73</v>
      </c>
      <c r="Y35" s="297">
        <v>41.85</v>
      </c>
      <c r="Z35" s="297">
        <v>15.09</v>
      </c>
      <c r="AA35" s="297">
        <v>23.91</v>
      </c>
      <c r="AB35" s="297">
        <v>19.22</v>
      </c>
      <c r="AC35" s="297">
        <v>25.08</v>
      </c>
      <c r="AD35" s="297">
        <v>37.92</v>
      </c>
      <c r="AE35" s="297">
        <v>49.54</v>
      </c>
      <c r="AF35" s="297">
        <v>47.89</v>
      </c>
      <c r="AG35" s="297">
        <v>62.56</v>
      </c>
      <c r="AH35" s="297">
        <v>20.350000000000001</v>
      </c>
      <c r="AI35" s="297">
        <v>15.96</v>
      </c>
      <c r="AJ35" s="297">
        <v>16.28</v>
      </c>
      <c r="AK35" s="297">
        <v>16.36</v>
      </c>
      <c r="AL35" s="297">
        <v>18.440000000000001</v>
      </c>
      <c r="AM35" s="297">
        <v>17.53</v>
      </c>
      <c r="AN35" s="297">
        <v>17.37</v>
      </c>
      <c r="AO35" s="297">
        <v>17.2</v>
      </c>
      <c r="AP35" s="297">
        <v>17.149999999999999</v>
      </c>
      <c r="AQ35" s="297">
        <v>17.149999999999999</v>
      </c>
      <c r="AR35" s="297">
        <v>17.22</v>
      </c>
      <c r="AS35" s="297">
        <v>17.170000000000002</v>
      </c>
      <c r="AT35" s="297">
        <v>17.2</v>
      </c>
      <c r="AU35" s="297">
        <v>17.16</v>
      </c>
      <c r="AV35" s="297">
        <v>17.239999999999998</v>
      </c>
      <c r="AW35" s="297">
        <v>17.32</v>
      </c>
      <c r="AX35" s="297">
        <v>17.41</v>
      </c>
      <c r="AY35" s="297">
        <v>17.53</v>
      </c>
      <c r="AZ35" s="297">
        <v>17.57</v>
      </c>
      <c r="BA35" s="297">
        <v>17.690000000000001</v>
      </c>
      <c r="BB35" s="297">
        <v>17.82</v>
      </c>
      <c r="BC35" s="297">
        <v>17.96</v>
      </c>
      <c r="BD35" s="297">
        <v>18.059999999999999</v>
      </c>
      <c r="BE35" s="297">
        <v>18.170000000000002</v>
      </c>
      <c r="BF35" s="297">
        <v>18.28</v>
      </c>
      <c r="BG35" s="297">
        <v>18.440000000000001</v>
      </c>
      <c r="BH35" s="297">
        <v>18.61</v>
      </c>
      <c r="BI35" s="297">
        <v>18.760000000000002</v>
      </c>
      <c r="BJ35" s="297">
        <v>18.850000000000001</v>
      </c>
      <c r="BK35" s="297">
        <v>19</v>
      </c>
      <c r="BL35" s="297">
        <v>19.190000000000001</v>
      </c>
      <c r="BM35" s="297">
        <v>19.37</v>
      </c>
      <c r="BN35" s="297">
        <v>19.55</v>
      </c>
      <c r="BO35" s="297">
        <v>19.61</v>
      </c>
      <c r="BP35" s="297">
        <v>19.78</v>
      </c>
      <c r="BQ35" s="297">
        <v>19.96</v>
      </c>
      <c r="BR35" s="297">
        <v>20.13</v>
      </c>
      <c r="BS35" s="297">
        <v>20.3</v>
      </c>
      <c r="BT35" s="297">
        <v>20.34</v>
      </c>
      <c r="BU35" s="297">
        <v>20.49</v>
      </c>
      <c r="BV35" s="297">
        <v>20.65</v>
      </c>
      <c r="BW35" s="297">
        <v>20.81</v>
      </c>
    </row>
    <row r="36" spans="1:75" ht="14.45" x14ac:dyDescent="0.3">
      <c r="A36" s="297" t="s">
        <v>1019</v>
      </c>
      <c r="B36" s="297" t="s">
        <v>1020</v>
      </c>
      <c r="C36" s="297" t="s">
        <v>1014</v>
      </c>
      <c r="D36" s="297" t="s">
        <v>1015</v>
      </c>
      <c r="E36" s="297">
        <v>13.15</v>
      </c>
      <c r="F36" s="297">
        <v>13.8</v>
      </c>
      <c r="G36" s="297">
        <v>14.48</v>
      </c>
      <c r="H36" s="297">
        <v>15.19</v>
      </c>
      <c r="I36" s="297">
        <v>15.94</v>
      </c>
      <c r="J36" s="297">
        <v>16.72</v>
      </c>
      <c r="K36" s="297">
        <v>17.41</v>
      </c>
      <c r="L36" s="297">
        <v>18.13</v>
      </c>
      <c r="M36" s="297">
        <v>18.88</v>
      </c>
      <c r="N36" s="297">
        <v>19.649999999999999</v>
      </c>
      <c r="O36" s="297">
        <v>20.46</v>
      </c>
      <c r="P36" s="297">
        <v>20.94</v>
      </c>
      <c r="Q36" s="297">
        <v>21.42</v>
      </c>
      <c r="R36" s="297">
        <v>21.92</v>
      </c>
      <c r="S36" s="297">
        <v>22.42</v>
      </c>
      <c r="T36" s="297">
        <v>22.94</v>
      </c>
      <c r="U36" s="297">
        <v>23.4</v>
      </c>
      <c r="V36" s="297">
        <v>23.86</v>
      </c>
      <c r="W36" s="297">
        <v>24.34</v>
      </c>
      <c r="X36" s="297">
        <v>24.82</v>
      </c>
      <c r="Y36" s="297">
        <v>25.32</v>
      </c>
      <c r="Z36" s="297">
        <v>25.83</v>
      </c>
      <c r="AA36" s="297">
        <v>26.36</v>
      </c>
      <c r="AB36" s="297">
        <v>26.9</v>
      </c>
      <c r="AC36" s="297">
        <v>27.45</v>
      </c>
      <c r="AD36" s="297">
        <v>28.01</v>
      </c>
      <c r="AE36" s="297">
        <v>28.54</v>
      </c>
      <c r="AF36" s="297">
        <v>29.07</v>
      </c>
      <c r="AG36" s="297">
        <v>29.62</v>
      </c>
      <c r="AH36" s="297">
        <v>30.18</v>
      </c>
      <c r="AI36" s="297">
        <v>30.75</v>
      </c>
      <c r="AJ36" s="297">
        <v>31.28</v>
      </c>
      <c r="AK36" s="297">
        <v>31.83</v>
      </c>
      <c r="AL36" s="297">
        <v>32.380000000000003</v>
      </c>
      <c r="AM36" s="297">
        <v>32.94</v>
      </c>
      <c r="AN36" s="297">
        <v>33.520000000000003</v>
      </c>
      <c r="AO36" s="297">
        <v>34.06</v>
      </c>
      <c r="AP36" s="297">
        <v>34.61</v>
      </c>
      <c r="AQ36" s="297">
        <v>35.159999999999997</v>
      </c>
      <c r="AR36" s="297">
        <v>35.729999999999997</v>
      </c>
      <c r="AS36" s="297">
        <v>36.31</v>
      </c>
      <c r="AT36" s="297">
        <v>36.85</v>
      </c>
      <c r="AU36" s="297">
        <v>37.4</v>
      </c>
      <c r="AV36" s="297">
        <v>37.96</v>
      </c>
      <c r="AW36" s="297">
        <v>38.53</v>
      </c>
      <c r="AX36" s="297">
        <v>39.1</v>
      </c>
      <c r="AY36" s="297">
        <v>39.619999999999997</v>
      </c>
      <c r="AZ36" s="297">
        <v>40.15</v>
      </c>
      <c r="BA36" s="297">
        <v>40.68</v>
      </c>
      <c r="BB36" s="297">
        <v>41.22</v>
      </c>
      <c r="BC36" s="297">
        <v>41.77</v>
      </c>
      <c r="BD36" s="297">
        <v>42.28</v>
      </c>
      <c r="BE36" s="297">
        <v>42.8</v>
      </c>
      <c r="BF36" s="297">
        <v>43.32</v>
      </c>
      <c r="BG36" s="297">
        <v>43.85</v>
      </c>
      <c r="BH36" s="297">
        <v>44.38</v>
      </c>
      <c r="BI36" s="297">
        <v>44.88</v>
      </c>
      <c r="BJ36" s="297">
        <v>45.39</v>
      </c>
      <c r="BK36" s="297">
        <v>45.91</v>
      </c>
      <c r="BL36" s="297">
        <v>46.43</v>
      </c>
      <c r="BM36" s="297">
        <v>46.95</v>
      </c>
      <c r="BN36" s="297">
        <v>47.45</v>
      </c>
      <c r="BO36" s="297">
        <v>47.96</v>
      </c>
      <c r="BP36" s="297">
        <v>48.47</v>
      </c>
      <c r="BQ36" s="297">
        <v>48.98</v>
      </c>
      <c r="BR36" s="297">
        <v>49.5</v>
      </c>
      <c r="BS36" s="297">
        <v>50</v>
      </c>
      <c r="BT36" s="297">
        <v>50.5</v>
      </c>
      <c r="BU36" s="297">
        <v>51.01</v>
      </c>
      <c r="BV36" s="297">
        <v>51.52</v>
      </c>
      <c r="BW36" s="297">
        <v>52.03</v>
      </c>
    </row>
    <row r="37" spans="1:75" ht="14.45" x14ac:dyDescent="0.3">
      <c r="A37" s="297" t="s">
        <v>1019</v>
      </c>
      <c r="B37" s="297" t="s">
        <v>1020</v>
      </c>
      <c r="C37" s="297" t="s">
        <v>1016</v>
      </c>
      <c r="D37" s="297" t="s">
        <v>1015</v>
      </c>
      <c r="E37" s="297">
        <v>1.03</v>
      </c>
      <c r="F37" s="297">
        <v>1.0900000000000001</v>
      </c>
      <c r="G37" s="297">
        <v>1.1499999999999999</v>
      </c>
      <c r="H37" s="297">
        <v>1.21</v>
      </c>
      <c r="I37" s="297">
        <v>1.28</v>
      </c>
      <c r="J37" s="297">
        <v>1.36</v>
      </c>
      <c r="K37" s="297">
        <v>1.41</v>
      </c>
      <c r="L37" s="297">
        <v>1.46</v>
      </c>
      <c r="M37" s="297">
        <v>1.52</v>
      </c>
      <c r="N37" s="297">
        <v>1.57</v>
      </c>
      <c r="O37" s="297">
        <v>1.63</v>
      </c>
      <c r="P37" s="297">
        <v>1.72</v>
      </c>
      <c r="Q37" s="297">
        <v>1.81</v>
      </c>
      <c r="R37" s="297">
        <v>1.9</v>
      </c>
      <c r="S37" s="297">
        <v>2</v>
      </c>
      <c r="T37" s="297">
        <v>2.11</v>
      </c>
      <c r="U37" s="297">
        <v>2.16</v>
      </c>
      <c r="V37" s="297">
        <v>2.2000000000000002</v>
      </c>
      <c r="W37" s="297">
        <v>2.25</v>
      </c>
      <c r="X37" s="297">
        <v>2.31</v>
      </c>
      <c r="Y37" s="297">
        <v>2.36</v>
      </c>
      <c r="Z37" s="297">
        <v>2.4</v>
      </c>
      <c r="AA37" s="297">
        <v>2.4500000000000002</v>
      </c>
      <c r="AB37" s="297">
        <v>2.4900000000000002</v>
      </c>
      <c r="AC37" s="297">
        <v>2.54</v>
      </c>
      <c r="AD37" s="297">
        <v>2.58</v>
      </c>
      <c r="AE37" s="297">
        <v>2.65</v>
      </c>
      <c r="AF37" s="297">
        <v>2.71</v>
      </c>
      <c r="AG37" s="297">
        <v>2.77</v>
      </c>
      <c r="AH37" s="297">
        <v>2.84</v>
      </c>
      <c r="AI37" s="297">
        <v>2.9</v>
      </c>
      <c r="AJ37" s="297">
        <v>2.97</v>
      </c>
      <c r="AK37" s="297">
        <v>3.03</v>
      </c>
      <c r="AL37" s="297">
        <v>3.1</v>
      </c>
      <c r="AM37" s="297">
        <v>3.17</v>
      </c>
      <c r="AN37" s="297">
        <v>3.24</v>
      </c>
      <c r="AO37" s="297">
        <v>3.32</v>
      </c>
      <c r="AP37" s="297">
        <v>3.4</v>
      </c>
      <c r="AQ37" s="297">
        <v>3.48</v>
      </c>
      <c r="AR37" s="297">
        <v>3.57</v>
      </c>
      <c r="AS37" s="297">
        <v>3.66</v>
      </c>
      <c r="AT37" s="297">
        <v>3.77</v>
      </c>
      <c r="AU37" s="297">
        <v>3.88</v>
      </c>
      <c r="AV37" s="297">
        <v>3.99</v>
      </c>
      <c r="AW37" s="297">
        <v>4.0999999999999996</v>
      </c>
      <c r="AX37" s="297">
        <v>4.22</v>
      </c>
      <c r="AY37" s="297">
        <v>4.34</v>
      </c>
      <c r="AZ37" s="297">
        <v>4.45</v>
      </c>
      <c r="BA37" s="297">
        <v>4.57</v>
      </c>
      <c r="BB37" s="297">
        <v>4.7</v>
      </c>
      <c r="BC37" s="297">
        <v>4.83</v>
      </c>
      <c r="BD37" s="297">
        <v>4.95</v>
      </c>
      <c r="BE37" s="297">
        <v>5.08</v>
      </c>
      <c r="BF37" s="297">
        <v>5.22</v>
      </c>
      <c r="BG37" s="297">
        <v>5.36</v>
      </c>
      <c r="BH37" s="297">
        <v>5.5</v>
      </c>
      <c r="BI37" s="297">
        <v>5.64</v>
      </c>
      <c r="BJ37" s="297">
        <v>5.79</v>
      </c>
      <c r="BK37" s="297">
        <v>5.94</v>
      </c>
      <c r="BL37" s="297">
        <v>6.09</v>
      </c>
      <c r="BM37" s="297">
        <v>6.25</v>
      </c>
      <c r="BN37" s="297">
        <v>6.41</v>
      </c>
      <c r="BO37" s="297">
        <v>6.58</v>
      </c>
      <c r="BP37" s="297">
        <v>6.74</v>
      </c>
      <c r="BQ37" s="297">
        <v>6.91</v>
      </c>
      <c r="BR37" s="297">
        <v>7.09</v>
      </c>
      <c r="BS37" s="297">
        <v>7.27</v>
      </c>
      <c r="BT37" s="297">
        <v>7.45</v>
      </c>
      <c r="BU37" s="297">
        <v>7.63</v>
      </c>
      <c r="BV37" s="297">
        <v>7.82</v>
      </c>
      <c r="BW37" s="297">
        <v>8.02</v>
      </c>
    </row>
    <row r="38" spans="1:75" ht="14.45" x14ac:dyDescent="0.3">
      <c r="A38" s="297" t="s">
        <v>23</v>
      </c>
      <c r="B38" s="297" t="s">
        <v>22</v>
      </c>
      <c r="C38" s="297" t="s">
        <v>1005</v>
      </c>
      <c r="D38" s="297" t="s">
        <v>1006</v>
      </c>
      <c r="E38" s="297">
        <v>351.79</v>
      </c>
      <c r="F38" s="297">
        <v>352.95</v>
      </c>
      <c r="G38" s="297">
        <v>352.94</v>
      </c>
      <c r="H38" s="297">
        <v>353.75</v>
      </c>
      <c r="I38" s="297">
        <v>354.99</v>
      </c>
      <c r="J38" s="297">
        <v>354.46</v>
      </c>
      <c r="K38" s="297">
        <v>355.59</v>
      </c>
      <c r="L38" s="297">
        <v>357.31</v>
      </c>
      <c r="M38" s="297">
        <v>358.34</v>
      </c>
      <c r="N38" s="297">
        <v>357.62</v>
      </c>
      <c r="O38" s="297">
        <v>356.44</v>
      </c>
      <c r="P38" s="297">
        <v>357.91</v>
      </c>
      <c r="Q38" s="297">
        <v>362.01</v>
      </c>
      <c r="R38" s="297">
        <v>367.38</v>
      </c>
      <c r="S38" s="297">
        <v>375.34</v>
      </c>
      <c r="T38" s="297">
        <v>379.04</v>
      </c>
      <c r="U38" s="297">
        <v>384.19</v>
      </c>
      <c r="V38" s="297">
        <v>393.44</v>
      </c>
      <c r="W38" s="297">
        <v>404.36</v>
      </c>
      <c r="X38" s="297">
        <v>410.24</v>
      </c>
      <c r="Y38" s="297">
        <v>412.51</v>
      </c>
      <c r="Z38" s="297">
        <v>410.26</v>
      </c>
      <c r="AA38" s="297">
        <v>402.56</v>
      </c>
      <c r="AB38" s="297">
        <v>401.7</v>
      </c>
      <c r="AC38" s="297">
        <v>409.76</v>
      </c>
      <c r="AD38" s="297">
        <v>424.48</v>
      </c>
      <c r="AE38" s="297">
        <v>445.7</v>
      </c>
      <c r="AF38" s="297">
        <v>471.21</v>
      </c>
      <c r="AG38" s="297">
        <v>490.48</v>
      </c>
      <c r="AH38" s="297">
        <v>506.35</v>
      </c>
      <c r="AI38" s="297">
        <v>517.12</v>
      </c>
      <c r="AJ38" s="297">
        <v>536.45000000000005</v>
      </c>
      <c r="AK38" s="297">
        <v>557.78</v>
      </c>
      <c r="AL38" s="297">
        <v>579.21</v>
      </c>
      <c r="AM38" s="297">
        <v>600.54999999999995</v>
      </c>
      <c r="AN38" s="297">
        <v>622.29999999999995</v>
      </c>
      <c r="AO38" s="297">
        <v>644.39</v>
      </c>
      <c r="AP38" s="297">
        <v>666.94</v>
      </c>
      <c r="AQ38" s="297">
        <v>690.08</v>
      </c>
      <c r="AR38" s="297">
        <v>713.86</v>
      </c>
      <c r="AS38" s="297">
        <v>738.27</v>
      </c>
      <c r="AT38" s="297">
        <v>763.29</v>
      </c>
      <c r="AU38" s="297">
        <v>788.73</v>
      </c>
      <c r="AV38" s="297">
        <v>814.66</v>
      </c>
      <c r="AW38" s="297">
        <v>841.19</v>
      </c>
      <c r="AX38" s="297">
        <v>868.33</v>
      </c>
      <c r="AY38" s="297">
        <v>896.08</v>
      </c>
      <c r="AZ38" s="297">
        <v>924.27</v>
      </c>
      <c r="BA38" s="297">
        <v>953.03</v>
      </c>
      <c r="BB38" s="297">
        <v>982.42</v>
      </c>
      <c r="BC38" s="297">
        <v>1012.4</v>
      </c>
      <c r="BD38" s="297">
        <v>1042.9100000000001</v>
      </c>
      <c r="BE38" s="297">
        <v>1073.78</v>
      </c>
      <c r="BF38" s="297">
        <v>1105.1400000000001</v>
      </c>
      <c r="BG38" s="297">
        <v>1136.99</v>
      </c>
      <c r="BH38" s="297">
        <v>1169.31</v>
      </c>
      <c r="BI38" s="297">
        <v>1202.04</v>
      </c>
      <c r="BJ38" s="297">
        <v>1235.1199999999999</v>
      </c>
      <c r="BK38" s="297">
        <v>1268.6600000000001</v>
      </c>
      <c r="BL38" s="297">
        <v>1302.6500000000001</v>
      </c>
      <c r="BM38" s="297">
        <v>1337.1</v>
      </c>
      <c r="BN38" s="297">
        <v>1371.98</v>
      </c>
      <c r="BO38" s="297">
        <v>1407.21</v>
      </c>
      <c r="BP38" s="297">
        <v>1442.91</v>
      </c>
      <c r="BQ38" s="297">
        <v>1479.09</v>
      </c>
      <c r="BR38" s="297">
        <v>1515.78</v>
      </c>
      <c r="BS38" s="297">
        <v>1552.99</v>
      </c>
      <c r="BT38" s="297">
        <v>1590.89</v>
      </c>
      <c r="BU38" s="297">
        <v>1629.52</v>
      </c>
      <c r="BV38" s="297">
        <v>1668.87</v>
      </c>
      <c r="BW38" s="297">
        <v>1708.9</v>
      </c>
    </row>
    <row r="39" spans="1:75" ht="14.45" x14ac:dyDescent="0.3">
      <c r="A39" s="297" t="s">
        <v>23</v>
      </c>
      <c r="B39" s="297" t="s">
        <v>22</v>
      </c>
      <c r="C39" s="297" t="s">
        <v>1007</v>
      </c>
      <c r="D39" s="297" t="s">
        <v>1008</v>
      </c>
      <c r="E39" s="297">
        <v>286438.38</v>
      </c>
      <c r="F39" s="297">
        <v>279698.63</v>
      </c>
      <c r="G39" s="297">
        <v>281321.90999999997</v>
      </c>
      <c r="H39" s="297">
        <v>286287.69</v>
      </c>
      <c r="I39" s="297">
        <v>296773.96999999997</v>
      </c>
      <c r="J39" s="297">
        <v>283157.53000000003</v>
      </c>
      <c r="K39" s="297">
        <v>300534.25</v>
      </c>
      <c r="L39" s="297">
        <v>316924.69</v>
      </c>
      <c r="M39" s="297">
        <v>327815.06</v>
      </c>
      <c r="N39" s="297">
        <v>318541.09000000003</v>
      </c>
      <c r="O39" s="297">
        <v>315575.31</v>
      </c>
      <c r="P39" s="297">
        <v>325260.28000000003</v>
      </c>
      <c r="Q39" s="297">
        <v>342164.38</v>
      </c>
      <c r="R39" s="297">
        <v>342013.69</v>
      </c>
      <c r="S39" s="297">
        <v>366000</v>
      </c>
      <c r="T39" s="297">
        <v>369424.69</v>
      </c>
      <c r="U39" s="297">
        <v>380815.06</v>
      </c>
      <c r="V39" s="297">
        <v>400904.09</v>
      </c>
      <c r="W39" s="297">
        <v>411500</v>
      </c>
      <c r="X39" s="297">
        <v>413808.22</v>
      </c>
      <c r="Y39" s="297">
        <v>417493.16</v>
      </c>
      <c r="Z39" s="297">
        <v>396130.16</v>
      </c>
      <c r="AA39" s="297">
        <v>379356.15999999997</v>
      </c>
      <c r="AB39" s="297">
        <v>404431.53</v>
      </c>
      <c r="AC39" s="297">
        <v>460986.31</v>
      </c>
      <c r="AD39" s="297">
        <v>458712.31</v>
      </c>
      <c r="AE39" s="297">
        <v>499890.41</v>
      </c>
      <c r="AF39" s="297">
        <v>503493.16</v>
      </c>
      <c r="AG39" s="297">
        <v>523006.84</v>
      </c>
      <c r="AH39" s="297">
        <v>574456.31000000006</v>
      </c>
      <c r="AI39" s="297">
        <v>603418.68999999994</v>
      </c>
      <c r="AJ39" s="297">
        <v>633477.56000000006</v>
      </c>
      <c r="AK39" s="297">
        <v>638556.13</v>
      </c>
      <c r="AL39" s="297">
        <v>635649.81000000006</v>
      </c>
      <c r="AM39" s="297">
        <v>634069.31000000006</v>
      </c>
      <c r="AN39" s="297">
        <v>634238.25</v>
      </c>
      <c r="AO39" s="297">
        <v>636433</v>
      </c>
      <c r="AP39" s="297">
        <v>645603.5</v>
      </c>
      <c r="AQ39" s="297">
        <v>654528.38</v>
      </c>
      <c r="AR39" s="297">
        <v>664637.13</v>
      </c>
      <c r="AS39" s="297">
        <v>675110.75</v>
      </c>
      <c r="AT39" s="297">
        <v>686480.69</v>
      </c>
      <c r="AU39" s="297">
        <v>700530.31</v>
      </c>
      <c r="AV39" s="297">
        <v>714675.69</v>
      </c>
      <c r="AW39" s="297">
        <v>729065.94</v>
      </c>
      <c r="AX39" s="297">
        <v>743403.63</v>
      </c>
      <c r="AY39" s="297">
        <v>757937.25</v>
      </c>
      <c r="AZ39" s="297">
        <v>774347.88</v>
      </c>
      <c r="BA39" s="297">
        <v>790831.13</v>
      </c>
      <c r="BB39" s="297">
        <v>807374.56</v>
      </c>
      <c r="BC39" s="297">
        <v>824529.19</v>
      </c>
      <c r="BD39" s="297">
        <v>841196.81</v>
      </c>
      <c r="BE39" s="297">
        <v>859546.56</v>
      </c>
      <c r="BF39" s="297">
        <v>877900.88</v>
      </c>
      <c r="BG39" s="297">
        <v>896221.38</v>
      </c>
      <c r="BH39" s="297">
        <v>914726.5</v>
      </c>
      <c r="BI39" s="297">
        <v>933557.06</v>
      </c>
      <c r="BJ39" s="297">
        <v>953456.69</v>
      </c>
      <c r="BK39" s="297">
        <v>973328.75</v>
      </c>
      <c r="BL39" s="297">
        <v>993271.31</v>
      </c>
      <c r="BM39" s="297">
        <v>1013178.69</v>
      </c>
      <c r="BN39" s="297">
        <v>1033239.75</v>
      </c>
      <c r="BO39" s="297">
        <v>1053986.1299999999</v>
      </c>
      <c r="BP39" s="297">
        <v>1074754.3799999999</v>
      </c>
      <c r="BQ39" s="297">
        <v>1095693.75</v>
      </c>
      <c r="BR39" s="297">
        <v>1116844.5</v>
      </c>
      <c r="BS39" s="297">
        <v>1139568.25</v>
      </c>
      <c r="BT39" s="297">
        <v>1163037.8799999999</v>
      </c>
      <c r="BU39" s="297">
        <v>1186840.3799999999</v>
      </c>
      <c r="BV39" s="297">
        <v>1210776.6299999999</v>
      </c>
      <c r="BW39" s="297">
        <v>1234944.75</v>
      </c>
    </row>
    <row r="40" spans="1:75" ht="14.45" x14ac:dyDescent="0.3">
      <c r="A40" s="297" t="s">
        <v>23</v>
      </c>
      <c r="B40" s="297" t="s">
        <v>22</v>
      </c>
      <c r="C40" s="297" t="s">
        <v>1009</v>
      </c>
      <c r="D40" s="297" t="s">
        <v>1010</v>
      </c>
      <c r="R40" s="297">
        <v>19.059999999999999</v>
      </c>
      <c r="S40" s="297">
        <v>19.940000000000001</v>
      </c>
      <c r="T40" s="297">
        <v>17.940000000000001</v>
      </c>
      <c r="U40" s="297">
        <v>18.079999999999998</v>
      </c>
      <c r="V40" s="297">
        <v>19.37</v>
      </c>
      <c r="W40" s="297">
        <v>19.93</v>
      </c>
      <c r="X40" s="297">
        <v>18.010000000000002</v>
      </c>
      <c r="Y40" s="297">
        <v>16.93</v>
      </c>
      <c r="Z40" s="297">
        <v>14.49</v>
      </c>
      <c r="AA40" s="297">
        <v>12.39</v>
      </c>
      <c r="AB40" s="297">
        <v>15.7</v>
      </c>
      <c r="AC40" s="297">
        <v>20.100000000000001</v>
      </c>
      <c r="AD40" s="297">
        <v>22.28</v>
      </c>
      <c r="AE40" s="297">
        <v>24.56</v>
      </c>
      <c r="AF40" s="297">
        <v>24.86</v>
      </c>
      <c r="AG40" s="297">
        <v>22.02</v>
      </c>
      <c r="AH40" s="297">
        <v>19.61</v>
      </c>
      <c r="AI40" s="297">
        <v>17.670000000000002</v>
      </c>
      <c r="AJ40" s="297">
        <v>19.809999999999999</v>
      </c>
      <c r="AK40" s="297">
        <v>19.489999999999998</v>
      </c>
      <c r="AL40" s="297">
        <v>19.12</v>
      </c>
      <c r="AM40" s="297">
        <v>18.91</v>
      </c>
      <c r="AN40" s="297">
        <v>18.89</v>
      </c>
      <c r="AO40" s="297">
        <v>18.84</v>
      </c>
      <c r="AP40" s="297">
        <v>18.77</v>
      </c>
      <c r="AQ40" s="297">
        <v>18.75</v>
      </c>
      <c r="AR40" s="297">
        <v>18.739999999999998</v>
      </c>
      <c r="AS40" s="297">
        <v>18.73</v>
      </c>
      <c r="AT40" s="297">
        <v>18.71</v>
      </c>
      <c r="AU40" s="297">
        <v>18.64</v>
      </c>
      <c r="AV40" s="297">
        <v>18.579999999999998</v>
      </c>
      <c r="AW40" s="297">
        <v>18.55</v>
      </c>
      <c r="AX40" s="297">
        <v>18.53</v>
      </c>
      <c r="AY40" s="297">
        <v>18.5</v>
      </c>
      <c r="AZ40" s="297">
        <v>18.420000000000002</v>
      </c>
      <c r="BA40" s="297">
        <v>18.38</v>
      </c>
      <c r="BB40" s="297">
        <v>18.34</v>
      </c>
      <c r="BC40" s="297">
        <v>18.3</v>
      </c>
      <c r="BD40" s="297">
        <v>18.239999999999998</v>
      </c>
      <c r="BE40" s="297">
        <v>18.149999999999999</v>
      </c>
      <c r="BF40" s="297">
        <v>18.09</v>
      </c>
      <c r="BG40" s="297">
        <v>18.02</v>
      </c>
      <c r="BH40" s="297">
        <v>17.96</v>
      </c>
      <c r="BI40" s="297">
        <v>17.88</v>
      </c>
      <c r="BJ40" s="297">
        <v>17.79</v>
      </c>
      <c r="BK40" s="297">
        <v>17.72</v>
      </c>
      <c r="BL40" s="297">
        <v>17.649999999999999</v>
      </c>
      <c r="BM40" s="297">
        <v>17.579999999999998</v>
      </c>
      <c r="BN40" s="297">
        <v>17.510000000000002</v>
      </c>
      <c r="BO40" s="297">
        <v>17.420000000000002</v>
      </c>
      <c r="BP40" s="297">
        <v>17.36</v>
      </c>
      <c r="BQ40" s="297">
        <v>17.3</v>
      </c>
      <c r="BR40" s="297">
        <v>17.239999999999998</v>
      </c>
      <c r="BS40" s="297">
        <v>17.190000000000001</v>
      </c>
      <c r="BT40" s="297">
        <v>17.13</v>
      </c>
      <c r="BU40" s="297">
        <v>17.079999999999998</v>
      </c>
      <c r="BV40" s="297">
        <v>17.03</v>
      </c>
      <c r="BW40" s="297">
        <v>16.98</v>
      </c>
    </row>
    <row r="41" spans="1:75" ht="14.45" x14ac:dyDescent="0.3">
      <c r="A41" s="297" t="s">
        <v>23</v>
      </c>
      <c r="B41" s="297" t="s">
        <v>22</v>
      </c>
      <c r="C41" s="297" t="s">
        <v>1011</v>
      </c>
      <c r="D41" s="297" t="s">
        <v>927</v>
      </c>
      <c r="E41" s="297">
        <v>11422.17</v>
      </c>
      <c r="F41" s="297">
        <v>11625.89</v>
      </c>
      <c r="G41" s="297">
        <v>11858.66</v>
      </c>
      <c r="H41" s="297">
        <v>12009.73</v>
      </c>
      <c r="I41" s="297">
        <v>12182.38</v>
      </c>
      <c r="J41" s="297">
        <v>12470.26</v>
      </c>
      <c r="K41" s="297">
        <v>12594.22</v>
      </c>
      <c r="L41" s="297">
        <v>12752.74</v>
      </c>
      <c r="M41" s="297">
        <v>12974.17</v>
      </c>
      <c r="N41" s="297">
        <v>13275.75</v>
      </c>
      <c r="O41" s="297">
        <v>13534.71</v>
      </c>
      <c r="P41" s="297">
        <v>13598.38</v>
      </c>
      <c r="Q41" s="297">
        <v>13683.94</v>
      </c>
      <c r="R41" s="297">
        <v>13859.41</v>
      </c>
      <c r="S41" s="297">
        <v>14040.16</v>
      </c>
      <c r="T41" s="297">
        <v>14357.27</v>
      </c>
      <c r="U41" s="297">
        <v>14711.48</v>
      </c>
      <c r="V41" s="297">
        <v>15076.71</v>
      </c>
      <c r="W41" s="297">
        <v>15449.57</v>
      </c>
      <c r="X41" s="297">
        <v>15828.22</v>
      </c>
      <c r="Y41" s="297">
        <v>16211.23</v>
      </c>
      <c r="Z41" s="297">
        <v>16598.27</v>
      </c>
      <c r="AA41" s="297">
        <v>16987.939999999999</v>
      </c>
      <c r="AB41" s="297">
        <v>17382.62</v>
      </c>
      <c r="AC41" s="297">
        <v>17784.29</v>
      </c>
      <c r="AD41" s="297">
        <v>18193.689999999999</v>
      </c>
      <c r="AE41" s="297">
        <v>18608.7</v>
      </c>
      <c r="AF41" s="297">
        <v>18776.86</v>
      </c>
      <c r="AG41" s="297">
        <v>18965.349999999999</v>
      </c>
      <c r="AH41" s="297">
        <v>19472.080000000002</v>
      </c>
      <c r="AI41" s="297">
        <v>19790.259999999998</v>
      </c>
      <c r="AJ41" s="297">
        <v>19890.849999999999</v>
      </c>
      <c r="AK41" s="297">
        <v>19997.91</v>
      </c>
      <c r="AL41" s="297">
        <v>20104.77</v>
      </c>
      <c r="AM41" s="297">
        <v>20203.759999999998</v>
      </c>
      <c r="AN41" s="297">
        <v>20292.43</v>
      </c>
      <c r="AO41" s="297">
        <v>20516.43</v>
      </c>
      <c r="AP41" s="297">
        <v>20733.12</v>
      </c>
      <c r="AQ41" s="297">
        <v>20942.830000000002</v>
      </c>
      <c r="AR41" s="297">
        <v>21148.45</v>
      </c>
      <c r="AS41" s="297">
        <v>21351.8</v>
      </c>
      <c r="AT41" s="297">
        <v>21564.35</v>
      </c>
      <c r="AU41" s="297">
        <v>21765.96</v>
      </c>
      <c r="AV41" s="297">
        <v>21964.3</v>
      </c>
      <c r="AW41" s="297">
        <v>22160.12</v>
      </c>
      <c r="AX41" s="297">
        <v>22354.32</v>
      </c>
      <c r="AY41" s="297">
        <v>22546.36</v>
      </c>
      <c r="AZ41" s="297">
        <v>22736.36</v>
      </c>
      <c r="BA41" s="297">
        <v>22922.880000000001</v>
      </c>
      <c r="BB41" s="297">
        <v>23105.200000000001</v>
      </c>
      <c r="BC41" s="297">
        <v>23283.38</v>
      </c>
      <c r="BD41" s="297">
        <v>23455.69</v>
      </c>
      <c r="BE41" s="297">
        <v>23622.400000000001</v>
      </c>
      <c r="BF41" s="297">
        <v>23782.31</v>
      </c>
      <c r="BG41" s="297">
        <v>23934.11</v>
      </c>
      <c r="BH41" s="297">
        <v>24077.8</v>
      </c>
      <c r="BI41" s="297">
        <v>24223.74</v>
      </c>
      <c r="BJ41" s="297">
        <v>24363.200000000001</v>
      </c>
      <c r="BK41" s="297">
        <v>24494.14</v>
      </c>
      <c r="BL41" s="297">
        <v>24616.01</v>
      </c>
      <c r="BM41" s="297">
        <v>24729.67</v>
      </c>
      <c r="BN41" s="297">
        <v>24827.34</v>
      </c>
      <c r="BO41" s="297">
        <v>24918.69</v>
      </c>
      <c r="BP41" s="297">
        <v>25003.35</v>
      </c>
      <c r="BQ41" s="297">
        <v>25082.34</v>
      </c>
      <c r="BR41" s="297">
        <v>25156.85</v>
      </c>
      <c r="BS41" s="297">
        <v>25256.91</v>
      </c>
      <c r="BT41" s="297">
        <v>25353.919999999998</v>
      </c>
      <c r="BU41" s="297">
        <v>25446.75</v>
      </c>
      <c r="BV41" s="297">
        <v>25533.39</v>
      </c>
      <c r="BW41" s="297">
        <v>25613.31</v>
      </c>
    </row>
    <row r="42" spans="1:75" ht="14.45" x14ac:dyDescent="0.3">
      <c r="A42" s="297" t="s">
        <v>23</v>
      </c>
      <c r="B42" s="297" t="s">
        <v>22</v>
      </c>
      <c r="C42" s="297" t="s">
        <v>1012</v>
      </c>
      <c r="D42" s="297" t="s">
        <v>927</v>
      </c>
      <c r="E42" s="297">
        <v>28131.040000000001</v>
      </c>
      <c r="F42" s="297">
        <v>28561.56</v>
      </c>
      <c r="G42" s="297">
        <v>29001.06</v>
      </c>
      <c r="H42" s="297">
        <v>29447.97</v>
      </c>
      <c r="I42" s="297">
        <v>29899.74</v>
      </c>
      <c r="J42" s="297">
        <v>30354.240000000002</v>
      </c>
      <c r="K42" s="297">
        <v>30810.98</v>
      </c>
      <c r="L42" s="297">
        <v>31269.8</v>
      </c>
      <c r="M42" s="297">
        <v>31729.13</v>
      </c>
      <c r="N42" s="297">
        <v>32187.17</v>
      </c>
      <c r="O42" s="297">
        <v>32642.44</v>
      </c>
      <c r="P42" s="297">
        <v>33093.58</v>
      </c>
      <c r="Q42" s="297">
        <v>33540.019999999997</v>
      </c>
      <c r="R42" s="297">
        <v>33982.04</v>
      </c>
      <c r="S42" s="297">
        <v>34420.35</v>
      </c>
      <c r="T42" s="297">
        <v>34855.160000000003</v>
      </c>
      <c r="U42" s="297">
        <v>35287.11</v>
      </c>
      <c r="V42" s="297">
        <v>35714.93</v>
      </c>
      <c r="W42" s="297">
        <v>36134.639999999999</v>
      </c>
      <c r="X42" s="297">
        <v>36541.03</v>
      </c>
      <c r="Y42" s="297">
        <v>36930.71</v>
      </c>
      <c r="Z42" s="297">
        <v>37302.120000000003</v>
      </c>
      <c r="AA42" s="297">
        <v>37657.339999999997</v>
      </c>
      <c r="AB42" s="297">
        <v>38001.25</v>
      </c>
      <c r="AC42" s="297">
        <v>38340.78</v>
      </c>
      <c r="AD42" s="297">
        <v>38681.18</v>
      </c>
      <c r="AE42" s="297">
        <v>39023.85</v>
      </c>
      <c r="AF42" s="297">
        <v>39368.07</v>
      </c>
      <c r="AG42" s="297">
        <v>39714.300000000003</v>
      </c>
      <c r="AH42" s="297">
        <v>40062.47</v>
      </c>
      <c r="AI42" s="297">
        <v>40412.379999999997</v>
      </c>
      <c r="AJ42" s="297">
        <v>40764.559999999998</v>
      </c>
      <c r="AK42" s="297">
        <v>41118.980000000003</v>
      </c>
      <c r="AL42" s="297">
        <v>41473.980000000003</v>
      </c>
      <c r="AM42" s="297">
        <v>41827.21</v>
      </c>
      <c r="AN42" s="297">
        <v>42176.84</v>
      </c>
      <c r="AO42" s="297">
        <v>42522.19</v>
      </c>
      <c r="AP42" s="297">
        <v>42863.19</v>
      </c>
      <c r="AQ42" s="297">
        <v>43199.39</v>
      </c>
      <c r="AR42" s="297">
        <v>43530.44</v>
      </c>
      <c r="AS42" s="297">
        <v>43856.03</v>
      </c>
      <c r="AT42" s="297">
        <v>44175.78</v>
      </c>
      <c r="AU42" s="297">
        <v>44489.32</v>
      </c>
      <c r="AV42" s="297">
        <v>44796.47</v>
      </c>
      <c r="AW42" s="297">
        <v>45097.09</v>
      </c>
      <c r="AX42" s="297">
        <v>45391.11</v>
      </c>
      <c r="AY42" s="297">
        <v>45678.31</v>
      </c>
      <c r="AZ42" s="297">
        <v>45958.61</v>
      </c>
      <c r="BA42" s="297">
        <v>46232.23</v>
      </c>
      <c r="BB42" s="297">
        <v>46499.55</v>
      </c>
      <c r="BC42" s="297">
        <v>46760.79</v>
      </c>
      <c r="BD42" s="297">
        <v>47015.99</v>
      </c>
      <c r="BE42" s="297">
        <v>47265</v>
      </c>
      <c r="BF42" s="297">
        <v>47507.7</v>
      </c>
      <c r="BG42" s="297">
        <v>47743.89</v>
      </c>
      <c r="BH42" s="297">
        <v>47973.39</v>
      </c>
      <c r="BI42" s="297">
        <v>48196.14</v>
      </c>
      <c r="BJ42" s="297">
        <v>48412.09</v>
      </c>
      <c r="BK42" s="297">
        <v>48621.18</v>
      </c>
      <c r="BL42" s="297">
        <v>48823.34</v>
      </c>
      <c r="BM42" s="297">
        <v>49018.51</v>
      </c>
      <c r="BN42" s="297">
        <v>49206.61</v>
      </c>
      <c r="BO42" s="297">
        <v>49387.51</v>
      </c>
      <c r="BP42" s="297">
        <v>49561.08</v>
      </c>
      <c r="BQ42" s="297">
        <v>49727.17</v>
      </c>
      <c r="BR42" s="297">
        <v>49885.63</v>
      </c>
      <c r="BS42" s="297">
        <v>50036.4</v>
      </c>
      <c r="BT42" s="297">
        <v>50179.4</v>
      </c>
      <c r="BU42" s="297">
        <v>50314.43</v>
      </c>
      <c r="BV42" s="297">
        <v>50441.29</v>
      </c>
      <c r="BW42" s="297">
        <v>50559.8</v>
      </c>
    </row>
    <row r="43" spans="1:75" ht="14.45" x14ac:dyDescent="0.3">
      <c r="A43" s="297" t="s">
        <v>23</v>
      </c>
      <c r="B43" s="297" t="s">
        <v>22</v>
      </c>
      <c r="C43" s="297" t="s">
        <v>1013</v>
      </c>
      <c r="D43" s="297" t="s">
        <v>1010</v>
      </c>
      <c r="E43" s="297">
        <v>23.84</v>
      </c>
      <c r="F43" s="297">
        <v>22.24</v>
      </c>
      <c r="G43" s="297">
        <v>24.32</v>
      </c>
      <c r="H43" s="297">
        <v>24.2</v>
      </c>
      <c r="I43" s="297">
        <v>22.8</v>
      </c>
      <c r="J43" s="297">
        <v>23.05</v>
      </c>
      <c r="K43" s="297">
        <v>19.3</v>
      </c>
      <c r="L43" s="297">
        <v>19.850000000000001</v>
      </c>
      <c r="M43" s="297">
        <v>21.96</v>
      </c>
      <c r="N43" s="297">
        <v>21.99</v>
      </c>
      <c r="O43" s="297">
        <v>19.73</v>
      </c>
      <c r="P43" s="297">
        <v>16.23</v>
      </c>
      <c r="Q43" s="297">
        <v>15.17</v>
      </c>
      <c r="R43" s="297">
        <v>16.649999999999999</v>
      </c>
      <c r="S43" s="297">
        <v>16.86</v>
      </c>
      <c r="T43" s="297">
        <v>17.510000000000002</v>
      </c>
      <c r="U43" s="297">
        <v>17.41</v>
      </c>
      <c r="V43" s="297">
        <v>17.13</v>
      </c>
      <c r="W43" s="297">
        <v>17.39</v>
      </c>
      <c r="X43" s="297">
        <v>16.27</v>
      </c>
      <c r="Y43" s="297">
        <v>15.56</v>
      </c>
      <c r="Z43" s="297">
        <v>15.5</v>
      </c>
      <c r="AA43" s="297">
        <v>26.85</v>
      </c>
      <c r="AB43" s="297">
        <v>25.91</v>
      </c>
      <c r="AC43" s="297">
        <v>26.26</v>
      </c>
      <c r="AD43" s="297">
        <v>27.34</v>
      </c>
      <c r="AE43" s="297">
        <v>29.05</v>
      </c>
      <c r="AF43" s="297">
        <v>28.49</v>
      </c>
      <c r="AG43" s="297">
        <v>17.350000000000001</v>
      </c>
      <c r="AH43" s="297">
        <v>16.920000000000002</v>
      </c>
      <c r="AI43" s="297">
        <v>14.56</v>
      </c>
      <c r="AJ43" s="297">
        <v>18.25</v>
      </c>
      <c r="AK43" s="297">
        <v>17.97</v>
      </c>
      <c r="AL43" s="297">
        <v>16.57</v>
      </c>
      <c r="AM43" s="297">
        <v>16.010000000000002</v>
      </c>
      <c r="AN43" s="297">
        <v>16.02</v>
      </c>
      <c r="AO43" s="297">
        <v>16.02</v>
      </c>
      <c r="AP43" s="297">
        <v>16.21</v>
      </c>
      <c r="AQ43" s="297">
        <v>16.27</v>
      </c>
      <c r="AR43" s="297">
        <v>16.309999999999999</v>
      </c>
      <c r="AS43" s="297">
        <v>16.350000000000001</v>
      </c>
      <c r="AT43" s="297">
        <v>16.39</v>
      </c>
      <c r="AU43" s="297">
        <v>16.440000000000001</v>
      </c>
      <c r="AV43" s="297">
        <v>16.46</v>
      </c>
      <c r="AW43" s="297">
        <v>16.489999999999998</v>
      </c>
      <c r="AX43" s="297">
        <v>16.53</v>
      </c>
      <c r="AY43" s="297">
        <v>16.559999999999999</v>
      </c>
      <c r="AZ43" s="297">
        <v>16.600000000000001</v>
      </c>
      <c r="BA43" s="297">
        <v>16.62</v>
      </c>
      <c r="BB43" s="297">
        <v>16.649999999999999</v>
      </c>
      <c r="BC43" s="297">
        <v>16.670000000000002</v>
      </c>
      <c r="BD43" s="297">
        <v>16.68</v>
      </c>
      <c r="BE43" s="297">
        <v>16.690000000000001</v>
      </c>
      <c r="BF43" s="297">
        <v>16.690000000000001</v>
      </c>
      <c r="BG43" s="297">
        <v>16.68</v>
      </c>
      <c r="BH43" s="297">
        <v>16.670000000000002</v>
      </c>
      <c r="BI43" s="297">
        <v>16.649999999999999</v>
      </c>
      <c r="BJ43" s="297">
        <v>16.649999999999999</v>
      </c>
      <c r="BK43" s="297">
        <v>16.62</v>
      </c>
      <c r="BL43" s="297">
        <v>16.579999999999998</v>
      </c>
      <c r="BM43" s="297">
        <v>16.53</v>
      </c>
      <c r="BN43" s="297">
        <v>16.47</v>
      </c>
      <c r="BO43" s="297">
        <v>16.420000000000002</v>
      </c>
      <c r="BP43" s="297">
        <v>16.350000000000001</v>
      </c>
      <c r="BQ43" s="297">
        <v>16.28</v>
      </c>
      <c r="BR43" s="297">
        <v>16.2</v>
      </c>
      <c r="BS43" s="297">
        <v>16.12</v>
      </c>
      <c r="BT43" s="297">
        <v>16.04</v>
      </c>
      <c r="BU43" s="297">
        <v>15.95</v>
      </c>
      <c r="BV43" s="297">
        <v>15.86</v>
      </c>
      <c r="BW43" s="297">
        <v>15.78</v>
      </c>
    </row>
    <row r="44" spans="1:75" ht="14.45" x14ac:dyDescent="0.3">
      <c r="A44" s="297" t="s">
        <v>23</v>
      </c>
      <c r="B44" s="297" t="s">
        <v>22</v>
      </c>
      <c r="C44" s="297" t="s">
        <v>1014</v>
      </c>
      <c r="D44" s="297" t="s">
        <v>1015</v>
      </c>
      <c r="E44" s="297">
        <v>34.56</v>
      </c>
      <c r="F44" s="297">
        <v>35.549999999999997</v>
      </c>
      <c r="G44" s="297">
        <v>36.56</v>
      </c>
      <c r="H44" s="297">
        <v>37.590000000000003</v>
      </c>
      <c r="I44" s="297">
        <v>38.659999999999997</v>
      </c>
      <c r="J44" s="297">
        <v>39.76</v>
      </c>
      <c r="K44" s="297">
        <v>40.97</v>
      </c>
      <c r="L44" s="297">
        <v>42.22</v>
      </c>
      <c r="M44" s="297">
        <v>43.5</v>
      </c>
      <c r="N44" s="297">
        <v>44.83</v>
      </c>
      <c r="O44" s="297">
        <v>46.19</v>
      </c>
      <c r="P44" s="297">
        <v>46.83</v>
      </c>
      <c r="Q44" s="297">
        <v>47.49</v>
      </c>
      <c r="R44" s="297">
        <v>48.15</v>
      </c>
      <c r="S44" s="297">
        <v>48.82</v>
      </c>
      <c r="T44" s="297">
        <v>49.5</v>
      </c>
      <c r="U44" s="297">
        <v>50.16</v>
      </c>
      <c r="V44" s="297">
        <v>50.83</v>
      </c>
      <c r="W44" s="297">
        <v>51.5</v>
      </c>
      <c r="X44" s="297">
        <v>52.19</v>
      </c>
      <c r="Y44" s="297">
        <v>52.88</v>
      </c>
      <c r="Z44" s="297">
        <v>53.72</v>
      </c>
      <c r="AA44" s="297">
        <v>54.57</v>
      </c>
      <c r="AB44" s="297">
        <v>55.43</v>
      </c>
      <c r="AC44" s="297">
        <v>56.31</v>
      </c>
      <c r="AD44" s="297">
        <v>57.2</v>
      </c>
      <c r="AE44" s="297">
        <v>58.21</v>
      </c>
      <c r="AF44" s="297">
        <v>59.24</v>
      </c>
      <c r="AG44" s="297">
        <v>60.29</v>
      </c>
      <c r="AH44" s="297">
        <v>61.35</v>
      </c>
      <c r="AI44" s="297">
        <v>62.44</v>
      </c>
      <c r="AJ44" s="297">
        <v>63.13</v>
      </c>
      <c r="AK44" s="297">
        <v>63.84</v>
      </c>
      <c r="AL44" s="297">
        <v>64.56</v>
      </c>
      <c r="AM44" s="297">
        <v>65.28</v>
      </c>
      <c r="AN44" s="297">
        <v>66.010000000000005</v>
      </c>
      <c r="AO44" s="297">
        <v>66.62</v>
      </c>
      <c r="AP44" s="297">
        <v>67.239999999999995</v>
      </c>
      <c r="AQ44" s="297">
        <v>67.86</v>
      </c>
      <c r="AR44" s="297">
        <v>68.489999999999995</v>
      </c>
      <c r="AS44" s="297">
        <v>69.13</v>
      </c>
      <c r="AT44" s="297">
        <v>69.75</v>
      </c>
      <c r="AU44" s="297">
        <v>70.38</v>
      </c>
      <c r="AV44" s="297">
        <v>71.02</v>
      </c>
      <c r="AW44" s="297">
        <v>71.66</v>
      </c>
      <c r="AX44" s="297">
        <v>72.31</v>
      </c>
      <c r="AY44" s="297">
        <v>72.849999999999994</v>
      </c>
      <c r="AZ44" s="297">
        <v>73.39</v>
      </c>
      <c r="BA44" s="297">
        <v>73.930000000000007</v>
      </c>
      <c r="BB44" s="297">
        <v>74.48</v>
      </c>
      <c r="BC44" s="297">
        <v>75.040000000000006</v>
      </c>
      <c r="BD44" s="297">
        <v>75.58</v>
      </c>
      <c r="BE44" s="297">
        <v>76.12</v>
      </c>
      <c r="BF44" s="297">
        <v>76.67</v>
      </c>
      <c r="BG44" s="297">
        <v>77.22</v>
      </c>
      <c r="BH44" s="297">
        <v>77.77</v>
      </c>
      <c r="BI44" s="297">
        <v>78.239999999999995</v>
      </c>
      <c r="BJ44" s="297">
        <v>78.709999999999994</v>
      </c>
      <c r="BK44" s="297">
        <v>79.180000000000007</v>
      </c>
      <c r="BL44" s="297">
        <v>79.650000000000006</v>
      </c>
      <c r="BM44" s="297">
        <v>80.12</v>
      </c>
      <c r="BN44" s="297">
        <v>80.56</v>
      </c>
      <c r="BO44" s="297">
        <v>81.010000000000005</v>
      </c>
      <c r="BP44" s="297">
        <v>81.45</v>
      </c>
      <c r="BQ44" s="297">
        <v>81.900000000000006</v>
      </c>
      <c r="BR44" s="297">
        <v>82.35</v>
      </c>
      <c r="BS44" s="297">
        <v>82.81</v>
      </c>
      <c r="BT44" s="297">
        <v>83.28</v>
      </c>
      <c r="BU44" s="297">
        <v>83.75</v>
      </c>
      <c r="BV44" s="297">
        <v>84.22</v>
      </c>
      <c r="BW44" s="297">
        <v>84.69</v>
      </c>
    </row>
    <row r="45" spans="1:75" ht="14.45" x14ac:dyDescent="0.3">
      <c r="A45" s="297" t="s">
        <v>23</v>
      </c>
      <c r="B45" s="297" t="s">
        <v>22</v>
      </c>
      <c r="C45" s="297" t="s">
        <v>1016</v>
      </c>
      <c r="D45" s="297" t="s">
        <v>1015</v>
      </c>
      <c r="E45" s="297">
        <v>7.77</v>
      </c>
      <c r="F45" s="297">
        <v>8.3699999999999992</v>
      </c>
      <c r="G45" s="297">
        <v>9.0299999999999994</v>
      </c>
      <c r="H45" s="297">
        <v>9.73</v>
      </c>
      <c r="I45" s="297">
        <v>10.48</v>
      </c>
      <c r="J45" s="297">
        <v>11.3</v>
      </c>
      <c r="K45" s="297">
        <v>11.79</v>
      </c>
      <c r="L45" s="297">
        <v>12.29</v>
      </c>
      <c r="M45" s="297">
        <v>12.82</v>
      </c>
      <c r="N45" s="297">
        <v>13.37</v>
      </c>
      <c r="O45" s="297">
        <v>13.95</v>
      </c>
      <c r="P45" s="297">
        <v>13.54</v>
      </c>
      <c r="Q45" s="297">
        <v>13.15</v>
      </c>
      <c r="R45" s="297">
        <v>12.77</v>
      </c>
      <c r="S45" s="297">
        <v>12.4</v>
      </c>
      <c r="T45" s="297">
        <v>12.05</v>
      </c>
      <c r="U45" s="297">
        <v>11.38</v>
      </c>
      <c r="V45" s="297">
        <v>10.76</v>
      </c>
      <c r="W45" s="297">
        <v>10.17</v>
      </c>
      <c r="X45" s="297">
        <v>9.61</v>
      </c>
      <c r="Y45" s="297">
        <v>9.08</v>
      </c>
      <c r="Z45" s="297">
        <v>8.99</v>
      </c>
      <c r="AA45" s="297">
        <v>8.9</v>
      </c>
      <c r="AB45" s="297">
        <v>8.81</v>
      </c>
      <c r="AC45" s="297">
        <v>8.73</v>
      </c>
      <c r="AD45" s="297">
        <v>8.64</v>
      </c>
      <c r="AE45" s="297">
        <v>8.81</v>
      </c>
      <c r="AF45" s="297">
        <v>8.9700000000000006</v>
      </c>
      <c r="AG45" s="297">
        <v>9.14</v>
      </c>
      <c r="AH45" s="297">
        <v>9.31</v>
      </c>
      <c r="AI45" s="297">
        <v>9.49</v>
      </c>
      <c r="AJ45" s="297">
        <v>9.5</v>
      </c>
      <c r="AK45" s="297">
        <v>9.51</v>
      </c>
      <c r="AL45" s="297">
        <v>9.52</v>
      </c>
      <c r="AM45" s="297">
        <v>9.5299999999999994</v>
      </c>
      <c r="AN45" s="297">
        <v>9.5500000000000007</v>
      </c>
      <c r="AO45" s="297">
        <v>9.6</v>
      </c>
      <c r="AP45" s="297">
        <v>9.66</v>
      </c>
      <c r="AQ45" s="297">
        <v>9.7200000000000006</v>
      </c>
      <c r="AR45" s="297">
        <v>9.77</v>
      </c>
      <c r="AS45" s="297">
        <v>9.83</v>
      </c>
      <c r="AT45" s="297">
        <v>9.9499999999999993</v>
      </c>
      <c r="AU45" s="297">
        <v>10.07</v>
      </c>
      <c r="AV45" s="297">
        <v>10.19</v>
      </c>
      <c r="AW45" s="297">
        <v>10.31</v>
      </c>
      <c r="AX45" s="297">
        <v>10.44</v>
      </c>
      <c r="AY45" s="297">
        <v>10.62</v>
      </c>
      <c r="AZ45" s="297">
        <v>10.8</v>
      </c>
      <c r="BA45" s="297">
        <v>10.98</v>
      </c>
      <c r="BB45" s="297">
        <v>11.17</v>
      </c>
      <c r="BC45" s="297">
        <v>11.36</v>
      </c>
      <c r="BD45" s="297">
        <v>11.62</v>
      </c>
      <c r="BE45" s="297">
        <v>11.89</v>
      </c>
      <c r="BF45" s="297">
        <v>12.17</v>
      </c>
      <c r="BG45" s="297">
        <v>12.45</v>
      </c>
      <c r="BH45" s="297">
        <v>12.74</v>
      </c>
      <c r="BI45" s="297">
        <v>13.08</v>
      </c>
      <c r="BJ45" s="297">
        <v>13.42</v>
      </c>
      <c r="BK45" s="297">
        <v>13.77</v>
      </c>
      <c r="BL45" s="297">
        <v>14.13</v>
      </c>
      <c r="BM45" s="297">
        <v>14.5</v>
      </c>
      <c r="BN45" s="297">
        <v>14.95</v>
      </c>
      <c r="BO45" s="297">
        <v>15.41</v>
      </c>
      <c r="BP45" s="297">
        <v>15.88</v>
      </c>
      <c r="BQ45" s="297">
        <v>16.37</v>
      </c>
      <c r="BR45" s="297">
        <v>16.87</v>
      </c>
      <c r="BS45" s="297">
        <v>17.52</v>
      </c>
      <c r="BT45" s="297">
        <v>18.18</v>
      </c>
      <c r="BU45" s="297">
        <v>18.88</v>
      </c>
      <c r="BV45" s="297">
        <v>19.600000000000001</v>
      </c>
      <c r="BW45" s="297">
        <v>20.34</v>
      </c>
    </row>
    <row r="46" spans="1:75" ht="14.45" x14ac:dyDescent="0.3">
      <c r="A46" s="297" t="s">
        <v>1021</v>
      </c>
      <c r="B46" s="297" t="s">
        <v>1022</v>
      </c>
      <c r="C46" s="297" t="s">
        <v>1005</v>
      </c>
      <c r="D46" s="297" t="s">
        <v>1006</v>
      </c>
      <c r="E46" s="297">
        <v>14.34</v>
      </c>
      <c r="F46" s="297">
        <v>15.02</v>
      </c>
      <c r="G46" s="297">
        <v>15.71</v>
      </c>
      <c r="H46" s="297">
        <v>16.41</v>
      </c>
      <c r="I46" s="297">
        <v>17.09</v>
      </c>
      <c r="J46" s="297">
        <v>17.739999999999998</v>
      </c>
      <c r="K46" s="297">
        <v>18.43</v>
      </c>
      <c r="L46" s="297">
        <v>19.100000000000001</v>
      </c>
      <c r="M46" s="297">
        <v>19.75</v>
      </c>
      <c r="N46" s="297">
        <v>20.420000000000002</v>
      </c>
      <c r="O46" s="297">
        <v>20.99</v>
      </c>
      <c r="P46" s="297">
        <v>20.76</v>
      </c>
      <c r="Q46" s="297">
        <v>19.87</v>
      </c>
      <c r="R46" s="297">
        <v>18.91</v>
      </c>
      <c r="S46" s="297">
        <v>18.18</v>
      </c>
      <c r="T46" s="297">
        <v>17.440000000000001</v>
      </c>
      <c r="U46" s="297">
        <v>16.8</v>
      </c>
      <c r="V46" s="297">
        <v>16.170000000000002</v>
      </c>
      <c r="W46" s="297">
        <v>15.61</v>
      </c>
      <c r="X46" s="297">
        <v>15.1</v>
      </c>
      <c r="Y46" s="297">
        <v>14.7</v>
      </c>
      <c r="Z46" s="297">
        <v>14.35</v>
      </c>
      <c r="AA46" s="297">
        <v>14.21</v>
      </c>
      <c r="AB46" s="297">
        <v>14.25</v>
      </c>
      <c r="AC46" s="297">
        <v>14.43</v>
      </c>
      <c r="AD46" s="297">
        <v>15.02</v>
      </c>
      <c r="AE46" s="297">
        <v>16.09</v>
      </c>
      <c r="AF46" s="297">
        <v>17.45</v>
      </c>
      <c r="AG46" s="297">
        <v>18.920000000000002</v>
      </c>
      <c r="AH46" s="297">
        <v>19.95</v>
      </c>
      <c r="AI46" s="297">
        <v>20.309999999999999</v>
      </c>
      <c r="AJ46" s="297">
        <v>20.86</v>
      </c>
      <c r="AK46" s="297">
        <v>21.4</v>
      </c>
      <c r="AL46" s="297">
        <v>21.95</v>
      </c>
      <c r="AM46" s="297">
        <v>22.61</v>
      </c>
      <c r="AN46" s="297">
        <v>23.37</v>
      </c>
      <c r="AO46" s="297">
        <v>24.24</v>
      </c>
      <c r="AP46" s="297">
        <v>25.2</v>
      </c>
      <c r="AQ46" s="297">
        <v>26.27</v>
      </c>
      <c r="AR46" s="297">
        <v>27.47</v>
      </c>
      <c r="AS46" s="297">
        <v>28.79</v>
      </c>
      <c r="AT46" s="297">
        <v>30.26</v>
      </c>
      <c r="AU46" s="297">
        <v>31.84</v>
      </c>
      <c r="AV46" s="297">
        <v>33.549999999999997</v>
      </c>
      <c r="AW46" s="297">
        <v>35.4</v>
      </c>
      <c r="AX46" s="297">
        <v>37.42</v>
      </c>
      <c r="AY46" s="297">
        <v>39.61</v>
      </c>
      <c r="AZ46" s="297">
        <v>41.95</v>
      </c>
      <c r="BA46" s="297">
        <v>44.47</v>
      </c>
      <c r="BB46" s="297">
        <v>47.18</v>
      </c>
      <c r="BC46" s="297">
        <v>50.1</v>
      </c>
      <c r="BD46" s="297">
        <v>53.24</v>
      </c>
      <c r="BE46" s="297">
        <v>56.59</v>
      </c>
      <c r="BF46" s="297">
        <v>60.17</v>
      </c>
      <c r="BG46" s="297">
        <v>64</v>
      </c>
      <c r="BH46" s="297">
        <v>68.099999999999994</v>
      </c>
      <c r="BI46" s="297">
        <v>72.489999999999995</v>
      </c>
      <c r="BJ46" s="297">
        <v>77.12</v>
      </c>
      <c r="BK46" s="297">
        <v>82.04</v>
      </c>
      <c r="BL46" s="297">
        <v>87.25</v>
      </c>
      <c r="BM46" s="297">
        <v>92.75</v>
      </c>
      <c r="BN46" s="297">
        <v>98.56</v>
      </c>
      <c r="BO46" s="297">
        <v>104.62</v>
      </c>
      <c r="BP46" s="297">
        <v>110.95</v>
      </c>
      <c r="BQ46" s="297">
        <v>117.56</v>
      </c>
      <c r="BR46" s="297">
        <v>124.44</v>
      </c>
      <c r="BS46" s="297">
        <v>131.61000000000001</v>
      </c>
      <c r="BT46" s="297">
        <v>139.02000000000001</v>
      </c>
      <c r="BU46" s="297">
        <v>146.69999999999999</v>
      </c>
      <c r="BV46" s="297">
        <v>154.63999999999999</v>
      </c>
      <c r="BW46" s="297">
        <v>162.84</v>
      </c>
    </row>
    <row r="47" spans="1:75" ht="14.45" x14ac:dyDescent="0.3">
      <c r="A47" s="297" t="s">
        <v>1021</v>
      </c>
      <c r="B47" s="297" t="s">
        <v>1022</v>
      </c>
      <c r="C47" s="297" t="s">
        <v>1007</v>
      </c>
      <c r="D47" s="297" t="s">
        <v>1008</v>
      </c>
      <c r="E47" s="297">
        <v>5817.51</v>
      </c>
      <c r="F47" s="297">
        <v>6447.54</v>
      </c>
      <c r="G47" s="297">
        <v>7470.63</v>
      </c>
      <c r="H47" s="297">
        <v>7611.84</v>
      </c>
      <c r="I47" s="297">
        <v>7961.2</v>
      </c>
      <c r="J47" s="297">
        <v>8297.2099999999991</v>
      </c>
      <c r="K47" s="297">
        <v>9009.11</v>
      </c>
      <c r="L47" s="297">
        <v>9395.06</v>
      </c>
      <c r="M47" s="297">
        <v>9792.9599999999991</v>
      </c>
      <c r="N47" s="297">
        <v>10485.33</v>
      </c>
      <c r="O47" s="297">
        <v>52719.18</v>
      </c>
      <c r="P47" s="297">
        <v>55561.64</v>
      </c>
      <c r="Q47" s="297">
        <v>28198.63</v>
      </c>
      <c r="R47" s="297">
        <v>14924.66</v>
      </c>
      <c r="S47" s="297">
        <v>9356.16</v>
      </c>
      <c r="T47" s="297">
        <v>11178.08</v>
      </c>
      <c r="U47" s="297">
        <v>12116.44</v>
      </c>
      <c r="V47" s="297">
        <v>12664.38</v>
      </c>
      <c r="W47" s="297">
        <v>12904.11</v>
      </c>
      <c r="X47" s="297">
        <v>12472.6</v>
      </c>
      <c r="Y47" s="297">
        <v>13719.18</v>
      </c>
      <c r="Z47" s="297">
        <v>13684.93</v>
      </c>
      <c r="AA47" s="297">
        <v>12794.52</v>
      </c>
      <c r="AB47" s="297">
        <v>13493.15</v>
      </c>
      <c r="AC47" s="297">
        <v>14267.12</v>
      </c>
      <c r="AD47" s="297">
        <v>17157.53</v>
      </c>
      <c r="AE47" s="297">
        <v>17438.36</v>
      </c>
      <c r="AF47" s="297">
        <v>19486.3</v>
      </c>
      <c r="AG47" s="297">
        <v>20527.400000000001</v>
      </c>
      <c r="AH47" s="297">
        <v>18462.490000000002</v>
      </c>
      <c r="AI47" s="297">
        <v>17973.7</v>
      </c>
      <c r="AJ47" s="297">
        <v>18119.71</v>
      </c>
      <c r="AK47" s="297">
        <v>18105.759999999998</v>
      </c>
      <c r="AL47" s="297">
        <v>18701.810000000001</v>
      </c>
      <c r="AM47" s="297">
        <v>19380.11</v>
      </c>
      <c r="AN47" s="297">
        <v>20160</v>
      </c>
      <c r="AO47" s="297">
        <v>20911.61</v>
      </c>
      <c r="AP47" s="297">
        <v>22026.14</v>
      </c>
      <c r="AQ47" s="297">
        <v>23199.74</v>
      </c>
      <c r="AR47" s="297">
        <v>24496.84</v>
      </c>
      <c r="AS47" s="297">
        <v>25903.37</v>
      </c>
      <c r="AT47" s="297">
        <v>27291.64</v>
      </c>
      <c r="AU47" s="297">
        <v>28803.78</v>
      </c>
      <c r="AV47" s="297">
        <v>30423.47</v>
      </c>
      <c r="AW47" s="297">
        <v>32172.720000000001</v>
      </c>
      <c r="AX47" s="297">
        <v>34050.14</v>
      </c>
      <c r="AY47" s="297">
        <v>35892.35</v>
      </c>
      <c r="AZ47" s="297">
        <v>37947.089999999997</v>
      </c>
      <c r="BA47" s="297">
        <v>40144.22</v>
      </c>
      <c r="BB47" s="297">
        <v>42488.66</v>
      </c>
      <c r="BC47" s="297">
        <v>45019.82</v>
      </c>
      <c r="BD47" s="297">
        <v>47478.43</v>
      </c>
      <c r="BE47" s="297">
        <v>50171.81</v>
      </c>
      <c r="BF47" s="297">
        <v>53013.86</v>
      </c>
      <c r="BG47" s="297">
        <v>55996.61</v>
      </c>
      <c r="BH47" s="297">
        <v>59124.12</v>
      </c>
      <c r="BI47" s="297">
        <v>62169.86</v>
      </c>
      <c r="BJ47" s="297">
        <v>65402.46</v>
      </c>
      <c r="BK47" s="297">
        <v>68741.95</v>
      </c>
      <c r="BL47" s="297">
        <v>72185.58</v>
      </c>
      <c r="BM47" s="297">
        <v>75719.850000000006</v>
      </c>
      <c r="BN47" s="297">
        <v>79112.52</v>
      </c>
      <c r="BO47" s="297">
        <v>82641.7</v>
      </c>
      <c r="BP47" s="297">
        <v>86237.21</v>
      </c>
      <c r="BQ47" s="297">
        <v>89910.53</v>
      </c>
      <c r="BR47" s="297">
        <v>93657.26</v>
      </c>
      <c r="BS47" s="297">
        <v>97331.49</v>
      </c>
      <c r="BT47" s="297">
        <v>101154.72</v>
      </c>
      <c r="BU47" s="297">
        <v>105066.89</v>
      </c>
      <c r="BV47" s="297">
        <v>109078.05</v>
      </c>
      <c r="BW47" s="297">
        <v>113230.07</v>
      </c>
    </row>
    <row r="48" spans="1:75" ht="14.45" x14ac:dyDescent="0.3">
      <c r="A48" s="297" t="s">
        <v>1021</v>
      </c>
      <c r="B48" s="297" t="s">
        <v>1022</v>
      </c>
      <c r="C48" s="297" t="s">
        <v>1009</v>
      </c>
      <c r="D48" s="297" t="s">
        <v>1010</v>
      </c>
      <c r="O48" s="297">
        <v>44.35</v>
      </c>
      <c r="P48" s="297">
        <v>28.47</v>
      </c>
      <c r="Q48" s="297">
        <v>17.07</v>
      </c>
      <c r="R48" s="297">
        <v>12.46</v>
      </c>
      <c r="S48" s="297">
        <v>20.239999999999998</v>
      </c>
      <c r="T48" s="297">
        <v>16.149999999999999</v>
      </c>
      <c r="U48" s="297">
        <v>17.88</v>
      </c>
      <c r="V48" s="297">
        <v>16.2</v>
      </c>
      <c r="W48" s="297">
        <v>16.22</v>
      </c>
      <c r="X48" s="297">
        <v>16.420000000000002</v>
      </c>
      <c r="Y48" s="297">
        <v>19.28</v>
      </c>
      <c r="Z48" s="297">
        <v>18.07</v>
      </c>
      <c r="AA48" s="297">
        <v>21.85</v>
      </c>
      <c r="AB48" s="297">
        <v>23.85</v>
      </c>
      <c r="AC48" s="297">
        <v>25.02</v>
      </c>
      <c r="AD48" s="297">
        <v>30.94</v>
      </c>
      <c r="AE48" s="297">
        <v>37.14</v>
      </c>
      <c r="AF48" s="297">
        <v>37.96</v>
      </c>
      <c r="AG48" s="297">
        <v>36.35</v>
      </c>
      <c r="AH48" s="297">
        <v>32.28</v>
      </c>
      <c r="AI48" s="297">
        <v>26.9</v>
      </c>
      <c r="AJ48" s="297">
        <v>29.83</v>
      </c>
      <c r="AK48" s="297">
        <v>29.12</v>
      </c>
      <c r="AL48" s="297">
        <v>28.47</v>
      </c>
      <c r="AM48" s="297">
        <v>28.48</v>
      </c>
      <c r="AN48" s="297">
        <v>28.28</v>
      </c>
      <c r="AO48" s="297">
        <v>28.1</v>
      </c>
      <c r="AP48" s="297">
        <v>27.79</v>
      </c>
      <c r="AQ48" s="297">
        <v>27.66</v>
      </c>
      <c r="AR48" s="297">
        <v>27.56</v>
      </c>
      <c r="AS48" s="297">
        <v>27.48</v>
      </c>
      <c r="AT48" s="297">
        <v>27.37</v>
      </c>
      <c r="AU48" s="297">
        <v>27.1</v>
      </c>
      <c r="AV48" s="297">
        <v>26.94</v>
      </c>
      <c r="AW48" s="297">
        <v>26.82</v>
      </c>
      <c r="AX48" s="297">
        <v>26.71</v>
      </c>
      <c r="AY48" s="297">
        <v>26.58</v>
      </c>
      <c r="AZ48" s="297">
        <v>26.37</v>
      </c>
      <c r="BA48" s="297">
        <v>26.24</v>
      </c>
      <c r="BB48" s="297">
        <v>26.13</v>
      </c>
      <c r="BC48" s="297">
        <v>26.03</v>
      </c>
      <c r="BD48" s="297">
        <v>25.92</v>
      </c>
      <c r="BE48" s="297">
        <v>25.76</v>
      </c>
      <c r="BF48" s="297">
        <v>25.66</v>
      </c>
      <c r="BG48" s="297">
        <v>25.58</v>
      </c>
      <c r="BH48" s="297">
        <v>25.51</v>
      </c>
      <c r="BI48" s="297">
        <v>25.45</v>
      </c>
      <c r="BJ48" s="297">
        <v>25.35</v>
      </c>
      <c r="BK48" s="297">
        <v>25.29</v>
      </c>
      <c r="BL48" s="297">
        <v>25.24</v>
      </c>
      <c r="BM48" s="297">
        <v>25.18</v>
      </c>
      <c r="BN48" s="297">
        <v>25.12</v>
      </c>
      <c r="BO48" s="297">
        <v>25.02</v>
      </c>
      <c r="BP48" s="297">
        <v>24.95</v>
      </c>
      <c r="BQ48" s="297">
        <v>24.88</v>
      </c>
      <c r="BR48" s="297">
        <v>24.81</v>
      </c>
      <c r="BS48" s="297">
        <v>24.72</v>
      </c>
      <c r="BT48" s="297">
        <v>24.63</v>
      </c>
      <c r="BU48" s="297">
        <v>24.54</v>
      </c>
      <c r="BV48" s="297">
        <v>24.45</v>
      </c>
      <c r="BW48" s="297">
        <v>24.34</v>
      </c>
    </row>
    <row r="49" spans="1:75" ht="14.45" x14ac:dyDescent="0.3">
      <c r="A49" s="297" t="s">
        <v>1021</v>
      </c>
      <c r="B49" s="297" t="s">
        <v>1022</v>
      </c>
      <c r="C49" s="297" t="s">
        <v>1011</v>
      </c>
      <c r="D49" s="297" t="s">
        <v>927</v>
      </c>
      <c r="E49" s="297">
        <v>1441.03</v>
      </c>
      <c r="F49" s="297">
        <v>1480</v>
      </c>
      <c r="G49" s="297">
        <v>1515.41</v>
      </c>
      <c r="H49" s="297">
        <v>1546.98</v>
      </c>
      <c r="I49" s="297">
        <v>1575.4</v>
      </c>
      <c r="J49" s="297">
        <v>1603.45</v>
      </c>
      <c r="K49" s="297">
        <v>1634.72</v>
      </c>
      <c r="L49" s="297">
        <v>1664.33</v>
      </c>
      <c r="M49" s="297">
        <v>1691.67</v>
      </c>
      <c r="N49" s="297">
        <v>1706.89</v>
      </c>
      <c r="O49" s="297">
        <v>1703.24</v>
      </c>
      <c r="P49" s="297">
        <v>1667.36</v>
      </c>
      <c r="Q49" s="297">
        <v>1531.54</v>
      </c>
      <c r="R49" s="297">
        <v>1474.41</v>
      </c>
      <c r="S49" s="297">
        <v>1457.87</v>
      </c>
      <c r="T49" s="297">
        <v>1444.99</v>
      </c>
      <c r="U49" s="297">
        <v>1439.74</v>
      </c>
      <c r="V49" s="297">
        <v>1436.1</v>
      </c>
      <c r="W49" s="297">
        <v>1444</v>
      </c>
      <c r="X49" s="297">
        <v>1450.12</v>
      </c>
      <c r="Y49" s="297">
        <v>1461.44</v>
      </c>
      <c r="Z49" s="297">
        <v>1481.43</v>
      </c>
      <c r="AA49" s="297">
        <v>1502.73</v>
      </c>
      <c r="AB49" s="297">
        <v>1522.62</v>
      </c>
      <c r="AC49" s="297">
        <v>1540.71</v>
      </c>
      <c r="AD49" s="297">
        <v>1559.46</v>
      </c>
      <c r="AE49" s="297">
        <v>1572.82</v>
      </c>
      <c r="AF49" s="297">
        <v>1587.83</v>
      </c>
      <c r="AG49" s="297">
        <v>1604.27</v>
      </c>
      <c r="AH49" s="297">
        <v>1629.54</v>
      </c>
      <c r="AI49" s="297">
        <v>1641.47</v>
      </c>
      <c r="AJ49" s="297">
        <v>1645.66</v>
      </c>
      <c r="AK49" s="297">
        <v>1645.76</v>
      </c>
      <c r="AL49" s="297">
        <v>1642.23</v>
      </c>
      <c r="AM49" s="297">
        <v>1636.38</v>
      </c>
      <c r="AN49" s="297">
        <v>1629</v>
      </c>
      <c r="AO49" s="297">
        <v>1623.86</v>
      </c>
      <c r="AP49" s="297">
        <v>1616.34</v>
      </c>
      <c r="AQ49" s="297">
        <v>1607.28</v>
      </c>
      <c r="AR49" s="297">
        <v>1597.62</v>
      </c>
      <c r="AS49" s="297">
        <v>1588.18</v>
      </c>
      <c r="AT49" s="297">
        <v>1580.95</v>
      </c>
      <c r="AU49" s="297">
        <v>1573.12</v>
      </c>
      <c r="AV49" s="297">
        <v>1566.04</v>
      </c>
      <c r="AW49" s="297">
        <v>1560.21</v>
      </c>
      <c r="AX49" s="297">
        <v>1555.78</v>
      </c>
      <c r="AY49" s="297">
        <v>1553.42</v>
      </c>
      <c r="AZ49" s="297">
        <v>1552.5</v>
      </c>
      <c r="BA49" s="297">
        <v>1552.61</v>
      </c>
      <c r="BB49" s="297">
        <v>1553.38</v>
      </c>
      <c r="BC49" s="297">
        <v>1554.67</v>
      </c>
      <c r="BD49" s="297">
        <v>1556.56</v>
      </c>
      <c r="BE49" s="297">
        <v>1558.73</v>
      </c>
      <c r="BF49" s="297">
        <v>1560.71</v>
      </c>
      <c r="BG49" s="297">
        <v>1561.82</v>
      </c>
      <c r="BH49" s="297">
        <v>1561.43</v>
      </c>
      <c r="BI49" s="297">
        <v>1560.29</v>
      </c>
      <c r="BJ49" s="297">
        <v>1557.91</v>
      </c>
      <c r="BK49" s="297">
        <v>1553.88</v>
      </c>
      <c r="BL49" s="297">
        <v>1547.91</v>
      </c>
      <c r="BM49" s="297">
        <v>1540.02</v>
      </c>
      <c r="BN49" s="297">
        <v>1530.55</v>
      </c>
      <c r="BO49" s="297">
        <v>1519.52</v>
      </c>
      <c r="BP49" s="297">
        <v>1507.04</v>
      </c>
      <c r="BQ49" s="297">
        <v>1493.29</v>
      </c>
      <c r="BR49" s="297">
        <v>1478.3</v>
      </c>
      <c r="BS49" s="297">
        <v>1464.88</v>
      </c>
      <c r="BT49" s="297">
        <v>1450.62</v>
      </c>
      <c r="BU49" s="297">
        <v>1435.89</v>
      </c>
      <c r="BV49" s="297">
        <v>1421.11</v>
      </c>
      <c r="BW49" s="297">
        <v>1406.8</v>
      </c>
    </row>
    <row r="50" spans="1:75" ht="14.45" x14ac:dyDescent="0.3">
      <c r="A50" s="297" t="s">
        <v>1021</v>
      </c>
      <c r="B50" s="297" t="s">
        <v>1022</v>
      </c>
      <c r="C50" s="297" t="s">
        <v>1012</v>
      </c>
      <c r="D50" s="297" t="s">
        <v>927</v>
      </c>
      <c r="E50" s="297">
        <v>3096.3</v>
      </c>
      <c r="F50" s="297">
        <v>3145.89</v>
      </c>
      <c r="G50" s="297">
        <v>3192.88</v>
      </c>
      <c r="H50" s="297">
        <v>3239.21</v>
      </c>
      <c r="I50" s="297">
        <v>3287.59</v>
      </c>
      <c r="J50" s="297">
        <v>3339.15</v>
      </c>
      <c r="K50" s="297">
        <v>3396.51</v>
      </c>
      <c r="L50" s="297">
        <v>3457.05</v>
      </c>
      <c r="M50" s="297">
        <v>3510.44</v>
      </c>
      <c r="N50" s="297">
        <v>3542.72</v>
      </c>
      <c r="O50" s="297">
        <v>3544.7</v>
      </c>
      <c r="P50" s="297">
        <v>3512.05</v>
      </c>
      <c r="Q50" s="297">
        <v>3449.94</v>
      </c>
      <c r="R50" s="297">
        <v>3370.37</v>
      </c>
      <c r="S50" s="297">
        <v>3290.54</v>
      </c>
      <c r="T50" s="297">
        <v>3223.17</v>
      </c>
      <c r="U50" s="297">
        <v>3172.19</v>
      </c>
      <c r="V50" s="297">
        <v>3134.84</v>
      </c>
      <c r="W50" s="297">
        <v>3109.1</v>
      </c>
      <c r="X50" s="297">
        <v>3090.62</v>
      </c>
      <c r="Y50" s="297">
        <v>3076.1</v>
      </c>
      <c r="Z50" s="297">
        <v>3065.81</v>
      </c>
      <c r="AA50" s="297">
        <v>3061.07</v>
      </c>
      <c r="AB50" s="297">
        <v>3060.55</v>
      </c>
      <c r="AC50" s="297">
        <v>3062.61</v>
      </c>
      <c r="AD50" s="297">
        <v>3065.95</v>
      </c>
      <c r="AE50" s="297">
        <v>3069.84</v>
      </c>
      <c r="AF50" s="297">
        <v>3074.18</v>
      </c>
      <c r="AG50" s="297">
        <v>3079.09</v>
      </c>
      <c r="AH50" s="297">
        <v>3084.98</v>
      </c>
      <c r="AI50" s="297">
        <v>3092.07</v>
      </c>
      <c r="AJ50" s="297">
        <v>3100.24</v>
      </c>
      <c r="AK50" s="297">
        <v>3108.97</v>
      </c>
      <c r="AL50" s="297">
        <v>3117.72</v>
      </c>
      <c r="AM50" s="297">
        <v>3125.79</v>
      </c>
      <c r="AN50" s="297">
        <v>3132.65</v>
      </c>
      <c r="AO50" s="297">
        <v>3138.07</v>
      </c>
      <c r="AP50" s="297">
        <v>3142.06</v>
      </c>
      <c r="AQ50" s="297">
        <v>3144.67</v>
      </c>
      <c r="AR50" s="297">
        <v>3146.05</v>
      </c>
      <c r="AS50" s="297">
        <v>3146.35</v>
      </c>
      <c r="AT50" s="297">
        <v>3145.54</v>
      </c>
      <c r="AU50" s="297">
        <v>3143.59</v>
      </c>
      <c r="AV50" s="297">
        <v>3140.67</v>
      </c>
      <c r="AW50" s="297">
        <v>3136.99</v>
      </c>
      <c r="AX50" s="297">
        <v>3132.73</v>
      </c>
      <c r="AY50" s="297">
        <v>3127.95</v>
      </c>
      <c r="AZ50" s="297">
        <v>3122.69</v>
      </c>
      <c r="BA50" s="297">
        <v>3117.06</v>
      </c>
      <c r="BB50" s="297">
        <v>3111.16</v>
      </c>
      <c r="BC50" s="297">
        <v>3105.09</v>
      </c>
      <c r="BD50" s="297">
        <v>3098.89</v>
      </c>
      <c r="BE50" s="297">
        <v>3092.57</v>
      </c>
      <c r="BF50" s="297">
        <v>3086.15</v>
      </c>
      <c r="BG50" s="297">
        <v>3079.58</v>
      </c>
      <c r="BH50" s="297">
        <v>3072.84</v>
      </c>
      <c r="BI50" s="297">
        <v>3065.93</v>
      </c>
      <c r="BJ50" s="297">
        <v>3058.85</v>
      </c>
      <c r="BK50" s="297">
        <v>3051.53</v>
      </c>
      <c r="BL50" s="297">
        <v>3043.88</v>
      </c>
      <c r="BM50" s="297">
        <v>3035.82</v>
      </c>
      <c r="BN50" s="297">
        <v>3027.35</v>
      </c>
      <c r="BO50" s="297">
        <v>3018.45</v>
      </c>
      <c r="BP50" s="297">
        <v>3009.11</v>
      </c>
      <c r="BQ50" s="297">
        <v>2999.29</v>
      </c>
      <c r="BR50" s="297">
        <v>2988.99</v>
      </c>
      <c r="BS50" s="297">
        <v>2978.21</v>
      </c>
      <c r="BT50" s="297">
        <v>2966.96</v>
      </c>
      <c r="BU50" s="297">
        <v>2955.27</v>
      </c>
      <c r="BV50" s="297">
        <v>2943.18</v>
      </c>
      <c r="BW50" s="297">
        <v>2930.74</v>
      </c>
    </row>
    <row r="51" spans="1:75" ht="14.45" x14ac:dyDescent="0.3">
      <c r="A51" s="297" t="s">
        <v>1021</v>
      </c>
      <c r="B51" s="297" t="s">
        <v>1022</v>
      </c>
      <c r="C51" s="297" t="s">
        <v>1013</v>
      </c>
      <c r="D51" s="297" t="s">
        <v>1010</v>
      </c>
      <c r="O51" s="297">
        <v>35.82</v>
      </c>
      <c r="P51" s="297">
        <v>20.399999999999999</v>
      </c>
      <c r="Q51" s="297">
        <v>-19.8</v>
      </c>
      <c r="R51" s="297">
        <v>-3.66</v>
      </c>
      <c r="S51" s="297">
        <v>-10.32</v>
      </c>
      <c r="T51" s="297">
        <v>-19.829999999999998</v>
      </c>
      <c r="U51" s="297">
        <v>-12.74</v>
      </c>
      <c r="V51" s="297">
        <v>-18.940000000000001</v>
      </c>
      <c r="W51" s="297">
        <v>-14.7</v>
      </c>
      <c r="X51" s="297">
        <v>-10.69</v>
      </c>
      <c r="Y51" s="297">
        <v>-8.52</v>
      </c>
      <c r="Z51" s="297">
        <v>-0.92</v>
      </c>
      <c r="AA51" s="297">
        <v>4.92</v>
      </c>
      <c r="AB51" s="297">
        <v>6.38</v>
      </c>
      <c r="AC51" s="297">
        <v>10.14</v>
      </c>
      <c r="AD51" s="297">
        <v>16.05</v>
      </c>
      <c r="AE51" s="297">
        <v>20.010000000000002</v>
      </c>
      <c r="AF51" s="297">
        <v>17.8</v>
      </c>
      <c r="AG51" s="297">
        <v>13.25</v>
      </c>
      <c r="AH51" s="297">
        <v>21.08</v>
      </c>
      <c r="AI51" s="297">
        <v>9.8800000000000008</v>
      </c>
      <c r="AJ51" s="297">
        <v>18.82</v>
      </c>
      <c r="AK51" s="297">
        <v>20.59</v>
      </c>
      <c r="AL51" s="297">
        <v>20.66</v>
      </c>
      <c r="AM51" s="297">
        <v>23.58</v>
      </c>
      <c r="AN51" s="297">
        <v>23.96</v>
      </c>
      <c r="AO51" s="297">
        <v>24.19</v>
      </c>
      <c r="AP51" s="297">
        <v>23.98</v>
      </c>
      <c r="AQ51" s="297">
        <v>24.05</v>
      </c>
      <c r="AR51" s="297">
        <v>23.98</v>
      </c>
      <c r="AS51" s="297">
        <v>23.92</v>
      </c>
      <c r="AT51" s="297">
        <v>23.7</v>
      </c>
      <c r="AU51" s="297">
        <v>23.04</v>
      </c>
      <c r="AV51" s="297">
        <v>22.69</v>
      </c>
      <c r="AW51" s="297">
        <v>22.39</v>
      </c>
      <c r="AX51" s="297">
        <v>22.1</v>
      </c>
      <c r="AY51" s="297">
        <v>21.73</v>
      </c>
      <c r="AZ51" s="297">
        <v>21.19</v>
      </c>
      <c r="BA51" s="297">
        <v>20.88</v>
      </c>
      <c r="BB51" s="297">
        <v>20.62</v>
      </c>
      <c r="BC51" s="297">
        <v>20.43</v>
      </c>
      <c r="BD51" s="297">
        <v>20.32</v>
      </c>
      <c r="BE51" s="297">
        <v>20.149999999999999</v>
      </c>
      <c r="BF51" s="297">
        <v>20.149999999999999</v>
      </c>
      <c r="BG51" s="297">
        <v>20.23</v>
      </c>
      <c r="BH51" s="297">
        <v>20.38</v>
      </c>
      <c r="BI51" s="297">
        <v>20.58</v>
      </c>
      <c r="BJ51" s="297">
        <v>20.78</v>
      </c>
      <c r="BK51" s="297">
        <v>21.05</v>
      </c>
      <c r="BL51" s="297">
        <v>21.28</v>
      </c>
      <c r="BM51" s="297">
        <v>21.45</v>
      </c>
      <c r="BN51" s="297">
        <v>21.58</v>
      </c>
      <c r="BO51" s="297">
        <v>21.6</v>
      </c>
      <c r="BP51" s="297">
        <v>21.64</v>
      </c>
      <c r="BQ51" s="297">
        <v>21.63</v>
      </c>
      <c r="BR51" s="297">
        <v>21.56</v>
      </c>
      <c r="BS51" s="297">
        <v>21.41</v>
      </c>
      <c r="BT51" s="297">
        <v>21.22</v>
      </c>
      <c r="BU51" s="297">
        <v>21</v>
      </c>
      <c r="BV51" s="297">
        <v>20.74</v>
      </c>
      <c r="BW51" s="297">
        <v>20.46</v>
      </c>
    </row>
    <row r="52" spans="1:75" ht="14.45" x14ac:dyDescent="0.3">
      <c r="A52" s="297" t="s">
        <v>1021</v>
      </c>
      <c r="B52" s="297" t="s">
        <v>1022</v>
      </c>
      <c r="C52" s="297" t="s">
        <v>1014</v>
      </c>
      <c r="D52" s="297" t="s">
        <v>1015</v>
      </c>
      <c r="E52" s="297">
        <v>82.78</v>
      </c>
      <c r="F52" s="297">
        <v>83.53</v>
      </c>
      <c r="G52" s="297">
        <v>84.29</v>
      </c>
      <c r="H52" s="297">
        <v>85.05</v>
      </c>
      <c r="I52" s="297">
        <v>85.82</v>
      </c>
      <c r="J52" s="297">
        <v>86.6</v>
      </c>
      <c r="K52" s="297">
        <v>87.12</v>
      </c>
      <c r="L52" s="297">
        <v>87.64</v>
      </c>
      <c r="M52" s="297">
        <v>88.16</v>
      </c>
      <c r="N52" s="297">
        <v>88.68</v>
      </c>
      <c r="O52" s="297">
        <v>89.21</v>
      </c>
      <c r="P52" s="297">
        <v>89.6</v>
      </c>
      <c r="Q52" s="297">
        <v>90</v>
      </c>
      <c r="R52" s="297">
        <v>90.4</v>
      </c>
      <c r="S52" s="297">
        <v>90.8</v>
      </c>
      <c r="T52" s="297">
        <v>91.2</v>
      </c>
      <c r="U52" s="297">
        <v>91.79</v>
      </c>
      <c r="V52" s="297">
        <v>92.39</v>
      </c>
      <c r="W52" s="297">
        <v>92.98</v>
      </c>
      <c r="X52" s="297">
        <v>93.59</v>
      </c>
      <c r="Y52" s="297">
        <v>94.2</v>
      </c>
      <c r="Z52" s="297">
        <v>94.61</v>
      </c>
      <c r="AA52" s="297">
        <v>95.03</v>
      </c>
      <c r="AB52" s="297">
        <v>95.46</v>
      </c>
      <c r="AC52" s="297">
        <v>95.88</v>
      </c>
      <c r="AD52" s="297">
        <v>96.31</v>
      </c>
      <c r="AE52" s="297">
        <v>96.46</v>
      </c>
      <c r="AF52" s="297">
        <v>96.61</v>
      </c>
      <c r="AG52" s="297">
        <v>96.76</v>
      </c>
      <c r="AH52" s="297">
        <v>96.91</v>
      </c>
      <c r="AI52" s="297">
        <v>97.06</v>
      </c>
      <c r="AJ52" s="297">
        <v>97.18</v>
      </c>
      <c r="AK52" s="297">
        <v>97.29</v>
      </c>
      <c r="AL52" s="297">
        <v>97.4</v>
      </c>
      <c r="AM52" s="297">
        <v>97.52</v>
      </c>
      <c r="AN52" s="297">
        <v>97.63</v>
      </c>
      <c r="AO52" s="297">
        <v>97.67</v>
      </c>
      <c r="AP52" s="297">
        <v>97.7</v>
      </c>
      <c r="AQ52" s="297">
        <v>97.73</v>
      </c>
      <c r="AR52" s="297">
        <v>97.76</v>
      </c>
      <c r="AS52" s="297">
        <v>97.79</v>
      </c>
      <c r="AT52" s="297">
        <v>97.83</v>
      </c>
      <c r="AU52" s="297">
        <v>97.87</v>
      </c>
      <c r="AV52" s="297">
        <v>97.9</v>
      </c>
      <c r="AW52" s="297">
        <v>97.94</v>
      </c>
      <c r="AX52" s="297">
        <v>97.98</v>
      </c>
      <c r="AY52" s="297">
        <v>98</v>
      </c>
      <c r="AZ52" s="297">
        <v>98.03</v>
      </c>
      <c r="BA52" s="297">
        <v>98.06</v>
      </c>
      <c r="BB52" s="297">
        <v>98.08</v>
      </c>
      <c r="BC52" s="297">
        <v>98.11</v>
      </c>
      <c r="BD52" s="297">
        <v>98.14</v>
      </c>
      <c r="BE52" s="297">
        <v>98.16</v>
      </c>
      <c r="BF52" s="297">
        <v>98.19</v>
      </c>
      <c r="BG52" s="297">
        <v>98.22</v>
      </c>
      <c r="BH52" s="297">
        <v>98.25</v>
      </c>
      <c r="BI52" s="297">
        <v>98.27</v>
      </c>
      <c r="BJ52" s="297">
        <v>98.3</v>
      </c>
      <c r="BK52" s="297">
        <v>98.32</v>
      </c>
      <c r="BL52" s="297">
        <v>98.34</v>
      </c>
      <c r="BM52" s="297">
        <v>98.37</v>
      </c>
      <c r="BN52" s="297">
        <v>98.39</v>
      </c>
      <c r="BO52" s="297">
        <v>98.42</v>
      </c>
      <c r="BP52" s="297">
        <v>98.44</v>
      </c>
      <c r="BQ52" s="297">
        <v>98.47</v>
      </c>
      <c r="BR52" s="297">
        <v>98.49</v>
      </c>
      <c r="BS52" s="297">
        <v>98.53</v>
      </c>
      <c r="BT52" s="297">
        <v>98.57</v>
      </c>
      <c r="BU52" s="297">
        <v>98.6</v>
      </c>
      <c r="BV52" s="297">
        <v>98.64</v>
      </c>
      <c r="BW52" s="297">
        <v>98.68</v>
      </c>
    </row>
    <row r="53" spans="1:75" ht="14.45" x14ac:dyDescent="0.3">
      <c r="A53" s="297" t="s">
        <v>1021</v>
      </c>
      <c r="B53" s="297" t="s">
        <v>1022</v>
      </c>
      <c r="C53" s="297" t="s">
        <v>1016</v>
      </c>
      <c r="D53" s="297" t="s">
        <v>1015</v>
      </c>
      <c r="E53" s="297">
        <v>15.48</v>
      </c>
      <c r="F53" s="297">
        <v>15.68</v>
      </c>
      <c r="G53" s="297">
        <v>15.88</v>
      </c>
      <c r="H53" s="297">
        <v>16.079999999999998</v>
      </c>
      <c r="I53" s="297">
        <v>16.29</v>
      </c>
      <c r="J53" s="297">
        <v>16.5</v>
      </c>
      <c r="K53" s="297">
        <v>16.690000000000001</v>
      </c>
      <c r="L53" s="297">
        <v>16.89</v>
      </c>
      <c r="M53" s="297">
        <v>17.079999999999998</v>
      </c>
      <c r="N53" s="297">
        <v>17.28</v>
      </c>
      <c r="O53" s="297">
        <v>17.489999999999998</v>
      </c>
      <c r="P53" s="297">
        <v>17.579999999999998</v>
      </c>
      <c r="Q53" s="297">
        <v>17.670000000000002</v>
      </c>
      <c r="R53" s="297">
        <v>17.77</v>
      </c>
      <c r="S53" s="297">
        <v>17.87</v>
      </c>
      <c r="T53" s="297">
        <v>17.96</v>
      </c>
      <c r="U53" s="297">
        <v>17.84</v>
      </c>
      <c r="V53" s="297">
        <v>17.71</v>
      </c>
      <c r="W53" s="297">
        <v>17.59</v>
      </c>
      <c r="X53" s="297">
        <v>17.47</v>
      </c>
      <c r="Y53" s="297">
        <v>17.350000000000001</v>
      </c>
      <c r="Z53" s="297">
        <v>17.489999999999998</v>
      </c>
      <c r="AA53" s="297">
        <v>17.63</v>
      </c>
      <c r="AB53" s="297">
        <v>17.78</v>
      </c>
      <c r="AC53" s="297">
        <v>17.920000000000002</v>
      </c>
      <c r="AD53" s="297">
        <v>18.07</v>
      </c>
      <c r="AE53" s="297">
        <v>18.25</v>
      </c>
      <c r="AF53" s="297">
        <v>18.43</v>
      </c>
      <c r="AG53" s="297">
        <v>18.61</v>
      </c>
      <c r="AH53" s="297">
        <v>18.79</v>
      </c>
      <c r="AI53" s="297">
        <v>18.97</v>
      </c>
      <c r="AJ53" s="297">
        <v>19.22</v>
      </c>
      <c r="AK53" s="297">
        <v>19.48</v>
      </c>
      <c r="AL53" s="297">
        <v>19.73</v>
      </c>
      <c r="AM53" s="297">
        <v>19.989999999999998</v>
      </c>
      <c r="AN53" s="297">
        <v>20.260000000000002</v>
      </c>
      <c r="AO53" s="297">
        <v>20.39</v>
      </c>
      <c r="AP53" s="297">
        <v>20.53</v>
      </c>
      <c r="AQ53" s="297">
        <v>20.66</v>
      </c>
      <c r="AR53" s="297">
        <v>20.8</v>
      </c>
      <c r="AS53" s="297">
        <v>20.93</v>
      </c>
      <c r="AT53" s="297">
        <v>21.14</v>
      </c>
      <c r="AU53" s="297">
        <v>21.34</v>
      </c>
      <c r="AV53" s="297">
        <v>21.55</v>
      </c>
      <c r="AW53" s="297">
        <v>21.76</v>
      </c>
      <c r="AX53" s="297">
        <v>21.97</v>
      </c>
      <c r="AY53" s="297">
        <v>22.35</v>
      </c>
      <c r="AZ53" s="297">
        <v>22.74</v>
      </c>
      <c r="BA53" s="297">
        <v>23.14</v>
      </c>
      <c r="BB53" s="297">
        <v>23.54</v>
      </c>
      <c r="BC53" s="297">
        <v>23.95</v>
      </c>
      <c r="BD53" s="297">
        <v>24.42</v>
      </c>
      <c r="BE53" s="297">
        <v>24.91</v>
      </c>
      <c r="BF53" s="297">
        <v>25.41</v>
      </c>
      <c r="BG53" s="297">
        <v>25.91</v>
      </c>
      <c r="BH53" s="297">
        <v>26.43</v>
      </c>
      <c r="BI53" s="297">
        <v>26.9</v>
      </c>
      <c r="BJ53" s="297">
        <v>27.38</v>
      </c>
      <c r="BK53" s="297">
        <v>27.87</v>
      </c>
      <c r="BL53" s="297">
        <v>28.37</v>
      </c>
      <c r="BM53" s="297">
        <v>28.88</v>
      </c>
      <c r="BN53" s="297">
        <v>29.36</v>
      </c>
      <c r="BO53" s="297">
        <v>29.85</v>
      </c>
      <c r="BP53" s="297">
        <v>30.35</v>
      </c>
      <c r="BQ53" s="297">
        <v>30.86</v>
      </c>
      <c r="BR53" s="297">
        <v>31.37</v>
      </c>
      <c r="BS53" s="297">
        <v>32.04</v>
      </c>
      <c r="BT53" s="297">
        <v>32.729999999999997</v>
      </c>
      <c r="BU53" s="297">
        <v>33.43</v>
      </c>
      <c r="BV53" s="297">
        <v>34.14</v>
      </c>
      <c r="BW53" s="297">
        <v>34.869999999999997</v>
      </c>
    </row>
    <row r="54" spans="1:75" ht="14.45" x14ac:dyDescent="0.3">
      <c r="A54" s="297" t="s">
        <v>304</v>
      </c>
      <c r="B54" s="297" t="s">
        <v>303</v>
      </c>
      <c r="C54" s="297" t="s">
        <v>1005</v>
      </c>
      <c r="D54" s="297" t="s">
        <v>1006</v>
      </c>
      <c r="E54" s="297">
        <v>858.76</v>
      </c>
      <c r="F54" s="297">
        <v>896.3</v>
      </c>
      <c r="G54" s="297">
        <v>936.69</v>
      </c>
      <c r="H54" s="297">
        <v>964.24</v>
      </c>
      <c r="I54" s="297">
        <v>991.27</v>
      </c>
      <c r="J54" s="297">
        <v>1024.44</v>
      </c>
      <c r="K54" s="297">
        <v>1063.99</v>
      </c>
      <c r="L54" s="297">
        <v>1102.26</v>
      </c>
      <c r="M54" s="297">
        <v>1143.5</v>
      </c>
      <c r="N54" s="297">
        <v>1190.48</v>
      </c>
      <c r="O54" s="297">
        <v>1234.97</v>
      </c>
      <c r="P54" s="297">
        <v>1261.96</v>
      </c>
      <c r="Q54" s="297">
        <v>1279.3699999999999</v>
      </c>
      <c r="R54" s="297">
        <v>1301.23</v>
      </c>
      <c r="S54" s="297">
        <v>1328.1</v>
      </c>
      <c r="T54" s="297">
        <v>1363.73</v>
      </c>
      <c r="U54" s="297">
        <v>1396.69</v>
      </c>
      <c r="V54" s="297">
        <v>1432.37</v>
      </c>
      <c r="W54" s="297">
        <v>1477.12</v>
      </c>
      <c r="X54" s="297">
        <v>1527.16</v>
      </c>
      <c r="Y54" s="297">
        <v>1583.64</v>
      </c>
      <c r="Z54" s="297">
        <v>1622.27</v>
      </c>
      <c r="AA54" s="297">
        <v>1669.79</v>
      </c>
      <c r="AB54" s="297">
        <v>1731.35</v>
      </c>
      <c r="AC54" s="297">
        <v>1799.6</v>
      </c>
      <c r="AD54" s="297">
        <v>1871.43</v>
      </c>
      <c r="AE54" s="297">
        <v>1952.49</v>
      </c>
      <c r="AF54" s="297">
        <v>2037.11</v>
      </c>
      <c r="AG54" s="297">
        <v>2132.17</v>
      </c>
      <c r="AH54" s="297">
        <v>2159.19</v>
      </c>
      <c r="AI54" s="297">
        <v>2169.44</v>
      </c>
      <c r="AJ54" s="297">
        <v>2203.7800000000002</v>
      </c>
      <c r="AK54" s="297">
        <v>2235.2199999999998</v>
      </c>
      <c r="AL54" s="297">
        <v>2278.52</v>
      </c>
      <c r="AM54" s="297">
        <v>2321.31</v>
      </c>
      <c r="AN54" s="297">
        <v>2366.27</v>
      </c>
      <c r="AO54" s="297">
        <v>2412.88</v>
      </c>
      <c r="AP54" s="297">
        <v>2463.29</v>
      </c>
      <c r="AQ54" s="297">
        <v>2518.84</v>
      </c>
      <c r="AR54" s="297">
        <v>2577.67</v>
      </c>
      <c r="AS54" s="297">
        <v>2639.73</v>
      </c>
      <c r="AT54" s="297">
        <v>2704.95</v>
      </c>
      <c r="AU54" s="297">
        <v>2773.6</v>
      </c>
      <c r="AV54" s="297">
        <v>2845.3</v>
      </c>
      <c r="AW54" s="297">
        <v>2919.94</v>
      </c>
      <c r="AX54" s="297">
        <v>2997.39</v>
      </c>
      <c r="AY54" s="297">
        <v>3077.45</v>
      </c>
      <c r="AZ54" s="297">
        <v>3159.79</v>
      </c>
      <c r="BA54" s="297">
        <v>3244.63</v>
      </c>
      <c r="BB54" s="297">
        <v>3331.85</v>
      </c>
      <c r="BC54" s="297">
        <v>3421.19</v>
      </c>
      <c r="BD54" s="297">
        <v>3512.47</v>
      </c>
      <c r="BE54" s="297">
        <v>3605.02</v>
      </c>
      <c r="BF54" s="297">
        <v>3699.55</v>
      </c>
      <c r="BG54" s="297">
        <v>3795.9</v>
      </c>
      <c r="BH54" s="297">
        <v>3893.84</v>
      </c>
      <c r="BI54" s="297">
        <v>3993.31</v>
      </c>
      <c r="BJ54" s="297">
        <v>4093.6</v>
      </c>
      <c r="BK54" s="297">
        <v>4195.3500000000004</v>
      </c>
      <c r="BL54" s="297">
        <v>4298.3500000000004</v>
      </c>
      <c r="BM54" s="297">
        <v>4402.34</v>
      </c>
      <c r="BN54" s="297">
        <v>4507.34</v>
      </c>
      <c r="BO54" s="297">
        <v>4612.8</v>
      </c>
      <c r="BP54" s="297">
        <v>4719.3</v>
      </c>
      <c r="BQ54" s="297">
        <v>4826.76</v>
      </c>
      <c r="BR54" s="297">
        <v>4935.26</v>
      </c>
      <c r="BS54" s="297">
        <v>5045.01</v>
      </c>
      <c r="BT54" s="297">
        <v>5156.08</v>
      </c>
      <c r="BU54" s="297">
        <v>5267.81</v>
      </c>
      <c r="BV54" s="297">
        <v>5379.84</v>
      </c>
      <c r="BW54" s="297">
        <v>5491.76</v>
      </c>
    </row>
    <row r="55" spans="1:75" ht="14.45" x14ac:dyDescent="0.3">
      <c r="A55" s="297" t="s">
        <v>304</v>
      </c>
      <c r="B55" s="297" t="s">
        <v>303</v>
      </c>
      <c r="C55" s="297" t="s">
        <v>1007</v>
      </c>
      <c r="D55" s="297" t="s">
        <v>1008</v>
      </c>
      <c r="E55" s="297">
        <v>476732.88</v>
      </c>
      <c r="F55" s="297">
        <v>479979.47</v>
      </c>
      <c r="G55" s="297">
        <v>500821.91</v>
      </c>
      <c r="H55" s="297">
        <v>480171.22</v>
      </c>
      <c r="I55" s="297">
        <v>495226.03</v>
      </c>
      <c r="J55" s="297">
        <v>498794.53</v>
      </c>
      <c r="K55" s="297">
        <v>506931.53</v>
      </c>
      <c r="L55" s="297">
        <v>530801.38</v>
      </c>
      <c r="M55" s="297">
        <v>540212.38</v>
      </c>
      <c r="N55" s="297">
        <v>575609.63</v>
      </c>
      <c r="O55" s="297">
        <v>590589.06000000006</v>
      </c>
      <c r="P55" s="297">
        <v>583246.56000000006</v>
      </c>
      <c r="Q55" s="297">
        <v>594034.25</v>
      </c>
      <c r="R55" s="297">
        <v>624479.43999999994</v>
      </c>
      <c r="S55" s="297">
        <v>625054.81000000006</v>
      </c>
      <c r="T55" s="297">
        <v>633945.18999999994</v>
      </c>
      <c r="U55" s="297">
        <v>677712.31</v>
      </c>
      <c r="V55" s="297">
        <v>693753.44</v>
      </c>
      <c r="W55" s="297">
        <v>711883.56</v>
      </c>
      <c r="X55" s="297">
        <v>727349.31</v>
      </c>
      <c r="Y55" s="297">
        <v>740486.25</v>
      </c>
      <c r="Z55" s="297">
        <v>731705.5</v>
      </c>
      <c r="AA55" s="297">
        <v>763979.44</v>
      </c>
      <c r="AB55" s="297">
        <v>774869.88</v>
      </c>
      <c r="AC55" s="297">
        <v>778897.25</v>
      </c>
      <c r="AD55" s="297">
        <v>819123.25</v>
      </c>
      <c r="AE55" s="297">
        <v>837869.88</v>
      </c>
      <c r="AF55" s="297">
        <v>852458.88</v>
      </c>
      <c r="AG55" s="297">
        <v>891184.94</v>
      </c>
      <c r="AH55" s="297">
        <v>992740.06</v>
      </c>
      <c r="AI55" s="297">
        <v>1012962.63</v>
      </c>
      <c r="AJ55" s="297">
        <v>1014409.81</v>
      </c>
      <c r="AK55" s="297">
        <v>1024705.94</v>
      </c>
      <c r="AL55" s="297">
        <v>1029183.75</v>
      </c>
      <c r="AM55" s="297">
        <v>1035608.38</v>
      </c>
      <c r="AN55" s="297">
        <v>1045104.5</v>
      </c>
      <c r="AO55" s="297">
        <v>1060398</v>
      </c>
      <c r="AP55" s="297">
        <v>1080512.8799999999</v>
      </c>
      <c r="AQ55" s="297">
        <v>1101067.6299999999</v>
      </c>
      <c r="AR55" s="297">
        <v>1124030.3799999999</v>
      </c>
      <c r="AS55" s="297">
        <v>1148174.3799999999</v>
      </c>
      <c r="AT55" s="297">
        <v>1176161</v>
      </c>
      <c r="AU55" s="297">
        <v>1206076.75</v>
      </c>
      <c r="AV55" s="297">
        <v>1235665.6299999999</v>
      </c>
      <c r="AW55" s="297">
        <v>1265173</v>
      </c>
      <c r="AX55" s="297">
        <v>1294102.5</v>
      </c>
      <c r="AY55" s="297">
        <v>1324476.6299999999</v>
      </c>
      <c r="AZ55" s="297">
        <v>1355689.25</v>
      </c>
      <c r="BA55" s="297">
        <v>1386420.25</v>
      </c>
      <c r="BB55" s="297">
        <v>1416666.38</v>
      </c>
      <c r="BC55" s="297">
        <v>1447328</v>
      </c>
      <c r="BD55" s="297">
        <v>1478524</v>
      </c>
      <c r="BE55" s="297">
        <v>1510956.38</v>
      </c>
      <c r="BF55" s="297">
        <v>1542780.63</v>
      </c>
      <c r="BG55" s="297">
        <v>1573971</v>
      </c>
      <c r="BH55" s="297">
        <v>1604871.25</v>
      </c>
      <c r="BI55" s="297">
        <v>1635841.13</v>
      </c>
      <c r="BJ55" s="297">
        <v>1667363.25</v>
      </c>
      <c r="BK55" s="297">
        <v>1698190.88</v>
      </c>
      <c r="BL55" s="297">
        <v>1728654.88</v>
      </c>
      <c r="BM55" s="297">
        <v>1758756.63</v>
      </c>
      <c r="BN55" s="297">
        <v>1789030.25</v>
      </c>
      <c r="BO55" s="297">
        <v>1819847.88</v>
      </c>
      <c r="BP55" s="297">
        <v>1850303.63</v>
      </c>
      <c r="BQ55" s="297">
        <v>1880449.63</v>
      </c>
      <c r="BR55" s="297">
        <v>1910172.38</v>
      </c>
      <c r="BS55" s="297">
        <v>1938292.25</v>
      </c>
      <c r="BT55" s="297">
        <v>1966469.38</v>
      </c>
      <c r="BU55" s="297">
        <v>1994121.25</v>
      </c>
      <c r="BV55" s="297">
        <v>2021214.25</v>
      </c>
      <c r="BW55" s="297">
        <v>2048097</v>
      </c>
    </row>
    <row r="56" spans="1:75" ht="14.45" x14ac:dyDescent="0.3">
      <c r="A56" s="297" t="s">
        <v>304</v>
      </c>
      <c r="B56" s="297" t="s">
        <v>303</v>
      </c>
      <c r="C56" s="297" t="s">
        <v>1009</v>
      </c>
      <c r="D56" s="297" t="s">
        <v>1010</v>
      </c>
      <c r="E56" s="297">
        <v>25.79</v>
      </c>
      <c r="F56" s="297">
        <v>27.82</v>
      </c>
      <c r="G56" s="297">
        <v>28.51</v>
      </c>
      <c r="H56" s="297">
        <v>25.97</v>
      </c>
      <c r="I56" s="297">
        <v>25.14</v>
      </c>
      <c r="J56" s="297">
        <v>26.06</v>
      </c>
      <c r="K56" s="297">
        <v>27.2</v>
      </c>
      <c r="L56" s="297">
        <v>26.85</v>
      </c>
      <c r="M56" s="297">
        <v>26.85</v>
      </c>
      <c r="N56" s="297">
        <v>27.87</v>
      </c>
      <c r="O56" s="297">
        <v>26.89</v>
      </c>
      <c r="P56" s="297">
        <v>23.6</v>
      </c>
      <c r="Q56" s="297">
        <v>21.73</v>
      </c>
      <c r="R56" s="297">
        <v>22.2</v>
      </c>
      <c r="S56" s="297">
        <v>22.69</v>
      </c>
      <c r="T56" s="297">
        <v>23.89</v>
      </c>
      <c r="U56" s="297">
        <v>22.85</v>
      </c>
      <c r="V56" s="297">
        <v>22.89</v>
      </c>
      <c r="W56" s="297">
        <v>23.96</v>
      </c>
      <c r="X56" s="297">
        <v>24.16</v>
      </c>
      <c r="Y56" s="297">
        <v>25.95</v>
      </c>
      <c r="Z56" s="297">
        <v>22.45</v>
      </c>
      <c r="AA56" s="297">
        <v>23.77</v>
      </c>
      <c r="AB56" s="297">
        <v>25.75</v>
      </c>
      <c r="AC56" s="297">
        <v>26.64</v>
      </c>
      <c r="AD56" s="297">
        <v>26.81</v>
      </c>
      <c r="AE56" s="297">
        <v>28.17</v>
      </c>
      <c r="AF56" s="297">
        <v>27.97</v>
      </c>
      <c r="AG56" s="297">
        <v>27.61</v>
      </c>
      <c r="AH56" s="297">
        <v>20.170000000000002</v>
      </c>
      <c r="AI56" s="297">
        <v>17.95</v>
      </c>
      <c r="AJ56" s="297">
        <v>20.57</v>
      </c>
      <c r="AK56" s="297">
        <v>20.100000000000001</v>
      </c>
      <c r="AL56" s="297">
        <v>21.09</v>
      </c>
      <c r="AM56" s="297">
        <v>20.79</v>
      </c>
      <c r="AN56" s="297">
        <v>20.8</v>
      </c>
      <c r="AO56" s="297">
        <v>20.76</v>
      </c>
      <c r="AP56" s="297">
        <v>20.84</v>
      </c>
      <c r="AQ56" s="297">
        <v>21.05</v>
      </c>
      <c r="AR56" s="297">
        <v>21.07</v>
      </c>
      <c r="AS56" s="297">
        <v>21.09</v>
      </c>
      <c r="AT56" s="297">
        <v>21.09</v>
      </c>
      <c r="AU56" s="297">
        <v>21.07</v>
      </c>
      <c r="AV56" s="297">
        <v>21.03</v>
      </c>
      <c r="AW56" s="297">
        <v>20.99</v>
      </c>
      <c r="AX56" s="297">
        <v>20.95</v>
      </c>
      <c r="AY56" s="297">
        <v>20.91</v>
      </c>
      <c r="AZ56" s="297">
        <v>20.82</v>
      </c>
      <c r="BA56" s="297">
        <v>20.77</v>
      </c>
      <c r="BB56" s="297">
        <v>20.72</v>
      </c>
      <c r="BC56" s="297">
        <v>20.66</v>
      </c>
      <c r="BD56" s="297">
        <v>20.6</v>
      </c>
      <c r="BE56" s="297">
        <v>20.48</v>
      </c>
      <c r="BF56" s="297">
        <v>20.420000000000002</v>
      </c>
      <c r="BG56" s="297">
        <v>20.36</v>
      </c>
      <c r="BH56" s="297">
        <v>20.29</v>
      </c>
      <c r="BI56" s="297">
        <v>20.23</v>
      </c>
      <c r="BJ56" s="297">
        <v>20.13</v>
      </c>
      <c r="BK56" s="297">
        <v>20.079999999999998</v>
      </c>
      <c r="BL56" s="297">
        <v>20.02</v>
      </c>
      <c r="BM56" s="297">
        <v>19.96</v>
      </c>
      <c r="BN56" s="297">
        <v>19.899999999999999</v>
      </c>
      <c r="BO56" s="297">
        <v>19.82</v>
      </c>
      <c r="BP56" s="297">
        <v>19.760000000000002</v>
      </c>
      <c r="BQ56" s="297">
        <v>19.71</v>
      </c>
      <c r="BR56" s="297">
        <v>19.670000000000002</v>
      </c>
      <c r="BS56" s="297">
        <v>19.64</v>
      </c>
      <c r="BT56" s="297">
        <v>19.64</v>
      </c>
      <c r="BU56" s="297">
        <v>19.600000000000001</v>
      </c>
      <c r="BV56" s="297">
        <v>19.559999999999999</v>
      </c>
      <c r="BW56" s="297">
        <v>19.510000000000002</v>
      </c>
    </row>
    <row r="57" spans="1:75" ht="14.45" x14ac:dyDescent="0.3">
      <c r="A57" s="297" t="s">
        <v>304</v>
      </c>
      <c r="B57" s="297" t="s">
        <v>303</v>
      </c>
      <c r="C57" s="297" t="s">
        <v>1011</v>
      </c>
      <c r="D57" s="297" t="s">
        <v>927</v>
      </c>
      <c r="E57" s="297">
        <v>6757.46</v>
      </c>
      <c r="F57" s="297">
        <v>6872.01</v>
      </c>
      <c r="G57" s="297">
        <v>6951.85</v>
      </c>
      <c r="H57" s="297">
        <v>7033.74</v>
      </c>
      <c r="I57" s="297">
        <v>7183.9</v>
      </c>
      <c r="J57" s="297">
        <v>7362.11</v>
      </c>
      <c r="K57" s="297">
        <v>7642.25</v>
      </c>
      <c r="L57" s="297">
        <v>7815.9</v>
      </c>
      <c r="M57" s="297">
        <v>8034.32</v>
      </c>
      <c r="N57" s="297">
        <v>8285.66</v>
      </c>
      <c r="O57" s="297">
        <v>8504.1200000000008</v>
      </c>
      <c r="P57" s="297">
        <v>8558.4699999999993</v>
      </c>
      <c r="Q57" s="297">
        <v>8632.51</v>
      </c>
      <c r="R57" s="297">
        <v>8693.48</v>
      </c>
      <c r="S57" s="297">
        <v>8850.35</v>
      </c>
      <c r="T57" s="297">
        <v>9058.51</v>
      </c>
      <c r="U57" s="297">
        <v>9151.7900000000009</v>
      </c>
      <c r="V57" s="297">
        <v>9224.25</v>
      </c>
      <c r="W57" s="297">
        <v>9341.06</v>
      </c>
      <c r="X57" s="297">
        <v>9444.2800000000007</v>
      </c>
      <c r="Y57" s="297">
        <v>9630.7999999999993</v>
      </c>
      <c r="Z57" s="297">
        <v>9780.06</v>
      </c>
      <c r="AA57" s="297">
        <v>9924.08</v>
      </c>
      <c r="AB57" s="297">
        <v>10100.64</v>
      </c>
      <c r="AC57" s="297">
        <v>10236.57</v>
      </c>
      <c r="AD57" s="297">
        <v>10562.33</v>
      </c>
      <c r="AE57" s="297">
        <v>10829.77</v>
      </c>
      <c r="AF57" s="297">
        <v>11124.98</v>
      </c>
      <c r="AG57" s="297">
        <v>11396.28</v>
      </c>
      <c r="AH57" s="297">
        <v>11613.83</v>
      </c>
      <c r="AI57" s="297">
        <v>11849.71</v>
      </c>
      <c r="AJ57" s="297">
        <v>11931.29</v>
      </c>
      <c r="AK57" s="297">
        <v>11996.29</v>
      </c>
      <c r="AL57" s="297">
        <v>12047.48</v>
      </c>
      <c r="AM57" s="297">
        <v>12089.55</v>
      </c>
      <c r="AN57" s="297">
        <v>12127.03</v>
      </c>
      <c r="AO57" s="297">
        <v>12234</v>
      </c>
      <c r="AP57" s="297">
        <v>12335.6</v>
      </c>
      <c r="AQ57" s="297">
        <v>12433.25</v>
      </c>
      <c r="AR57" s="297">
        <v>12529.18</v>
      </c>
      <c r="AS57" s="297">
        <v>12624.42</v>
      </c>
      <c r="AT57" s="297">
        <v>12729.92</v>
      </c>
      <c r="AU57" s="297">
        <v>12827.41</v>
      </c>
      <c r="AV57" s="297">
        <v>12924.67</v>
      </c>
      <c r="AW57" s="297">
        <v>13022.58</v>
      </c>
      <c r="AX57" s="297">
        <v>13121.14</v>
      </c>
      <c r="AY57" s="297">
        <v>13228.75</v>
      </c>
      <c r="AZ57" s="297">
        <v>13336.93</v>
      </c>
      <c r="BA57" s="297">
        <v>13445.18</v>
      </c>
      <c r="BB57" s="297">
        <v>13553.05</v>
      </c>
      <c r="BC57" s="297">
        <v>13660.43</v>
      </c>
      <c r="BD57" s="297">
        <v>13779.89</v>
      </c>
      <c r="BE57" s="297">
        <v>13897.69</v>
      </c>
      <c r="BF57" s="297">
        <v>14013.19</v>
      </c>
      <c r="BG57" s="297">
        <v>14125.63</v>
      </c>
      <c r="BH57" s="297">
        <v>14234.4</v>
      </c>
      <c r="BI57" s="297">
        <v>14342.45</v>
      </c>
      <c r="BJ57" s="297">
        <v>14446.85</v>
      </c>
      <c r="BK57" s="297">
        <v>14547.03</v>
      </c>
      <c r="BL57" s="297">
        <v>14644.38</v>
      </c>
      <c r="BM57" s="297">
        <v>14740.9</v>
      </c>
      <c r="BN57" s="297">
        <v>14836.29</v>
      </c>
      <c r="BO57" s="297">
        <v>14930.79</v>
      </c>
      <c r="BP57" s="297">
        <v>15023.47</v>
      </c>
      <c r="BQ57" s="297">
        <v>15112.26</v>
      </c>
      <c r="BR57" s="297">
        <v>15195.35</v>
      </c>
      <c r="BS57" s="297">
        <v>15259.7</v>
      </c>
      <c r="BT57" s="297">
        <v>15316.87</v>
      </c>
      <c r="BU57" s="297">
        <v>15367.58</v>
      </c>
      <c r="BV57" s="297">
        <v>15413.8</v>
      </c>
      <c r="BW57" s="297">
        <v>15457.55</v>
      </c>
    </row>
    <row r="58" spans="1:75" ht="14.45" x14ac:dyDescent="0.3">
      <c r="A58" s="297" t="s">
        <v>304</v>
      </c>
      <c r="B58" s="297" t="s">
        <v>303</v>
      </c>
      <c r="C58" s="297" t="s">
        <v>1012</v>
      </c>
      <c r="D58" s="297" t="s">
        <v>927</v>
      </c>
      <c r="E58" s="297">
        <v>14709.92</v>
      </c>
      <c r="F58" s="297">
        <v>14901.61</v>
      </c>
      <c r="G58" s="297">
        <v>15109.66</v>
      </c>
      <c r="H58" s="297">
        <v>15332.79</v>
      </c>
      <c r="I58" s="297">
        <v>15567.93</v>
      </c>
      <c r="J58" s="297">
        <v>15812.09</v>
      </c>
      <c r="K58" s="297">
        <v>16066.5</v>
      </c>
      <c r="L58" s="297">
        <v>16330.37</v>
      </c>
      <c r="M58" s="297">
        <v>16596.099999999999</v>
      </c>
      <c r="N58" s="297">
        <v>16853.689999999999</v>
      </c>
      <c r="O58" s="297">
        <v>17096.150000000001</v>
      </c>
      <c r="P58" s="297">
        <v>17320.63</v>
      </c>
      <c r="Q58" s="297">
        <v>17529.47</v>
      </c>
      <c r="R58" s="297">
        <v>17727.41</v>
      </c>
      <c r="S58" s="297">
        <v>17921.82</v>
      </c>
      <c r="T58" s="297">
        <v>18118.419999999998</v>
      </c>
      <c r="U58" s="297">
        <v>18319.64</v>
      </c>
      <c r="V58" s="297">
        <v>18525.150000000001</v>
      </c>
      <c r="W58" s="297">
        <v>18734.88</v>
      </c>
      <c r="X58" s="297">
        <v>18947.89</v>
      </c>
      <c r="Y58" s="297">
        <v>19164.349999999999</v>
      </c>
      <c r="Z58" s="297">
        <v>19382.189999999999</v>
      </c>
      <c r="AA58" s="297">
        <v>19604.05</v>
      </c>
      <c r="AB58" s="297">
        <v>19840.12</v>
      </c>
      <c r="AC58" s="297">
        <v>20103.82</v>
      </c>
      <c r="AD58" s="297">
        <v>20403.52</v>
      </c>
      <c r="AE58" s="297">
        <v>20744.3</v>
      </c>
      <c r="AF58" s="297">
        <v>21119.99</v>
      </c>
      <c r="AG58" s="297">
        <v>21513.82</v>
      </c>
      <c r="AH58" s="297">
        <v>21902.3</v>
      </c>
      <c r="AI58" s="297">
        <v>22268.38</v>
      </c>
      <c r="AJ58" s="297">
        <v>22605.73</v>
      </c>
      <c r="AK58" s="297">
        <v>22918.69</v>
      </c>
      <c r="AL58" s="297">
        <v>23213.94</v>
      </c>
      <c r="AM58" s="297">
        <v>23502.75</v>
      </c>
      <c r="AN58" s="297">
        <v>23793.3</v>
      </c>
      <c r="AO58" s="297">
        <v>24086.639999999999</v>
      </c>
      <c r="AP58" s="297">
        <v>24379.52</v>
      </c>
      <c r="AQ58" s="297">
        <v>24670.799999999999</v>
      </c>
      <c r="AR58" s="297">
        <v>24958.37</v>
      </c>
      <c r="AS58" s="297">
        <v>25240.639999999999</v>
      </c>
      <c r="AT58" s="297">
        <v>25517.57</v>
      </c>
      <c r="AU58" s="297">
        <v>25789.77</v>
      </c>
      <c r="AV58" s="297">
        <v>26056.97</v>
      </c>
      <c r="AW58" s="297">
        <v>26318.87</v>
      </c>
      <c r="AX58" s="297">
        <v>26575.26</v>
      </c>
      <c r="AY58" s="297">
        <v>26826.03</v>
      </c>
      <c r="AZ58" s="297">
        <v>27071.119999999999</v>
      </c>
      <c r="BA58" s="297">
        <v>27310.44</v>
      </c>
      <c r="BB58" s="297">
        <v>27543.88</v>
      </c>
      <c r="BC58" s="297">
        <v>27771.43</v>
      </c>
      <c r="BD58" s="297">
        <v>27993.07</v>
      </c>
      <c r="BE58" s="297">
        <v>28208.94</v>
      </c>
      <c r="BF58" s="297">
        <v>28419.39</v>
      </c>
      <c r="BG58" s="297">
        <v>28624.9</v>
      </c>
      <c r="BH58" s="297">
        <v>28825.86</v>
      </c>
      <c r="BI58" s="297">
        <v>29022.41</v>
      </c>
      <c r="BJ58" s="297">
        <v>29214.639999999999</v>
      </c>
      <c r="BK58" s="297">
        <v>29402.86</v>
      </c>
      <c r="BL58" s="297">
        <v>29587.39</v>
      </c>
      <c r="BM58" s="297">
        <v>29768.49</v>
      </c>
      <c r="BN58" s="297">
        <v>29946.38</v>
      </c>
      <c r="BO58" s="297">
        <v>30121.06</v>
      </c>
      <c r="BP58" s="297">
        <v>30292.34</v>
      </c>
      <c r="BQ58" s="297">
        <v>30459.88</v>
      </c>
      <c r="BR58" s="297">
        <v>30623.45</v>
      </c>
      <c r="BS58" s="297">
        <v>30783</v>
      </c>
      <c r="BT58" s="297">
        <v>30938.66</v>
      </c>
      <c r="BU58" s="297">
        <v>31090.71</v>
      </c>
      <c r="BV58" s="297">
        <v>31239.53</v>
      </c>
      <c r="BW58" s="297">
        <v>31385.360000000001</v>
      </c>
    </row>
    <row r="59" spans="1:75" ht="14.45" x14ac:dyDescent="0.3">
      <c r="A59" s="297" t="s">
        <v>304</v>
      </c>
      <c r="B59" s="297" t="s">
        <v>303</v>
      </c>
      <c r="C59" s="297" t="s">
        <v>1013</v>
      </c>
      <c r="D59" s="297" t="s">
        <v>1010</v>
      </c>
      <c r="E59" s="297">
        <v>27.06</v>
      </c>
      <c r="F59" s="297">
        <v>26.16</v>
      </c>
      <c r="G59" s="297">
        <v>25.96</v>
      </c>
      <c r="H59" s="297">
        <v>22.48</v>
      </c>
      <c r="I59" s="297">
        <v>24.19</v>
      </c>
      <c r="J59" s="297">
        <v>24.87</v>
      </c>
      <c r="K59" s="297">
        <v>24.3</v>
      </c>
      <c r="L59" s="297">
        <v>24.54</v>
      </c>
      <c r="M59" s="297">
        <v>26.26</v>
      </c>
      <c r="N59" s="297">
        <v>26.93</v>
      </c>
      <c r="O59" s="297">
        <v>26.17</v>
      </c>
      <c r="P59" s="297">
        <v>23.1</v>
      </c>
      <c r="Q59" s="297">
        <v>21.4</v>
      </c>
      <c r="R59" s="297">
        <v>21.81</v>
      </c>
      <c r="S59" s="297">
        <v>22.49</v>
      </c>
      <c r="T59" s="297">
        <v>22.26</v>
      </c>
      <c r="U59" s="297">
        <v>22.47</v>
      </c>
      <c r="V59" s="297">
        <v>23.41</v>
      </c>
      <c r="W59" s="297">
        <v>23.18</v>
      </c>
      <c r="X59" s="297">
        <v>22.56</v>
      </c>
      <c r="Y59" s="297">
        <v>23.06</v>
      </c>
      <c r="Z59" s="297">
        <v>22.37</v>
      </c>
      <c r="AA59" s="297">
        <v>23.08</v>
      </c>
      <c r="AB59" s="297">
        <v>22.97</v>
      </c>
      <c r="AC59" s="297">
        <v>23.57</v>
      </c>
      <c r="AD59" s="297">
        <v>23.85</v>
      </c>
      <c r="AE59" s="297">
        <v>25.52</v>
      </c>
      <c r="AF59" s="297">
        <v>26.26</v>
      </c>
      <c r="AG59" s="297">
        <v>26.83</v>
      </c>
      <c r="AH59" s="297">
        <v>19.61</v>
      </c>
      <c r="AI59" s="297">
        <v>18.16</v>
      </c>
      <c r="AJ59" s="297">
        <v>19.14</v>
      </c>
      <c r="AK59" s="297">
        <v>18.55</v>
      </c>
      <c r="AL59" s="297">
        <v>19.79</v>
      </c>
      <c r="AM59" s="297">
        <v>19.38</v>
      </c>
      <c r="AN59" s="297">
        <v>19.3</v>
      </c>
      <c r="AO59" s="297">
        <v>19.190000000000001</v>
      </c>
      <c r="AP59" s="297">
        <v>19.36</v>
      </c>
      <c r="AQ59" s="297">
        <v>19.64</v>
      </c>
      <c r="AR59" s="297">
        <v>19.670000000000002</v>
      </c>
      <c r="AS59" s="297">
        <v>19.7</v>
      </c>
      <c r="AT59" s="297">
        <v>19.73</v>
      </c>
      <c r="AU59" s="297">
        <v>19.82</v>
      </c>
      <c r="AV59" s="297">
        <v>19.850000000000001</v>
      </c>
      <c r="AW59" s="297">
        <v>19.86</v>
      </c>
      <c r="AX59" s="297">
        <v>19.86</v>
      </c>
      <c r="AY59" s="297">
        <v>19.87</v>
      </c>
      <c r="AZ59" s="297">
        <v>19.89</v>
      </c>
      <c r="BA59" s="297">
        <v>19.899999999999999</v>
      </c>
      <c r="BB59" s="297">
        <v>19.899999999999999</v>
      </c>
      <c r="BC59" s="297">
        <v>19.91</v>
      </c>
      <c r="BD59" s="297">
        <v>19.93</v>
      </c>
      <c r="BE59" s="297">
        <v>19.91</v>
      </c>
      <c r="BF59" s="297">
        <v>19.940000000000001</v>
      </c>
      <c r="BG59" s="297">
        <v>19.97</v>
      </c>
      <c r="BH59" s="297">
        <v>20</v>
      </c>
      <c r="BI59" s="297">
        <v>20.04</v>
      </c>
      <c r="BJ59" s="297">
        <v>20.07</v>
      </c>
      <c r="BK59" s="297">
        <v>20.12</v>
      </c>
      <c r="BL59" s="297">
        <v>20.16</v>
      </c>
      <c r="BM59" s="297">
        <v>20.190000000000001</v>
      </c>
      <c r="BN59" s="297">
        <v>20.23</v>
      </c>
      <c r="BO59" s="297">
        <v>20.239999999999998</v>
      </c>
      <c r="BP59" s="297">
        <v>20.27</v>
      </c>
      <c r="BQ59" s="297">
        <v>20.3</v>
      </c>
      <c r="BR59" s="297">
        <v>20.329999999999998</v>
      </c>
      <c r="BS59" s="297">
        <v>20.37</v>
      </c>
      <c r="BT59" s="297">
        <v>20.45</v>
      </c>
      <c r="BU59" s="297">
        <v>20.48</v>
      </c>
      <c r="BV59" s="297">
        <v>20.5</v>
      </c>
      <c r="BW59" s="297">
        <v>20.5</v>
      </c>
    </row>
    <row r="60" spans="1:75" ht="14.45" x14ac:dyDescent="0.3">
      <c r="A60" s="297" t="s">
        <v>304</v>
      </c>
      <c r="B60" s="297" t="s">
        <v>303</v>
      </c>
      <c r="C60" s="297" t="s">
        <v>1014</v>
      </c>
      <c r="D60" s="297" t="s">
        <v>1015</v>
      </c>
      <c r="E60" s="297">
        <v>93.68</v>
      </c>
      <c r="F60" s="297">
        <v>93.7</v>
      </c>
      <c r="G60" s="297">
        <v>93.72</v>
      </c>
      <c r="H60" s="297">
        <v>93.74</v>
      </c>
      <c r="I60" s="297">
        <v>93.76</v>
      </c>
      <c r="J60" s="297">
        <v>93.79</v>
      </c>
      <c r="K60" s="297">
        <v>93.97</v>
      </c>
      <c r="L60" s="297">
        <v>94.15</v>
      </c>
      <c r="M60" s="297">
        <v>94.33</v>
      </c>
      <c r="N60" s="297">
        <v>94.51</v>
      </c>
      <c r="O60" s="297">
        <v>94.7</v>
      </c>
      <c r="P60" s="297">
        <v>94.83</v>
      </c>
      <c r="Q60" s="297">
        <v>94.96</v>
      </c>
      <c r="R60" s="297">
        <v>95.09</v>
      </c>
      <c r="S60" s="297">
        <v>95.22</v>
      </c>
      <c r="T60" s="297">
        <v>95.35</v>
      </c>
      <c r="U60" s="297">
        <v>95.51</v>
      </c>
      <c r="V60" s="297">
        <v>95.66</v>
      </c>
      <c r="W60" s="297">
        <v>95.82</v>
      </c>
      <c r="X60" s="297">
        <v>95.97</v>
      </c>
      <c r="Y60" s="297">
        <v>96.13</v>
      </c>
      <c r="Z60" s="297">
        <v>96.23</v>
      </c>
      <c r="AA60" s="297">
        <v>96.34</v>
      </c>
      <c r="AB60" s="297">
        <v>96.45</v>
      </c>
      <c r="AC60" s="297">
        <v>96.55</v>
      </c>
      <c r="AD60" s="297">
        <v>96.66</v>
      </c>
      <c r="AE60" s="297">
        <v>96.79</v>
      </c>
      <c r="AF60" s="297">
        <v>96.92</v>
      </c>
      <c r="AG60" s="297">
        <v>97.06</v>
      </c>
      <c r="AH60" s="297">
        <v>97.19</v>
      </c>
      <c r="AI60" s="297">
        <v>97.33</v>
      </c>
      <c r="AJ60" s="297">
        <v>97.39</v>
      </c>
      <c r="AK60" s="297">
        <v>97.45</v>
      </c>
      <c r="AL60" s="297">
        <v>97.51</v>
      </c>
      <c r="AM60" s="297">
        <v>97.58</v>
      </c>
      <c r="AN60" s="297">
        <v>97.64</v>
      </c>
      <c r="AO60" s="297">
        <v>97.69</v>
      </c>
      <c r="AP60" s="297">
        <v>97.73</v>
      </c>
      <c r="AQ60" s="297">
        <v>97.77</v>
      </c>
      <c r="AR60" s="297">
        <v>97.82</v>
      </c>
      <c r="AS60" s="297">
        <v>97.86</v>
      </c>
      <c r="AT60" s="297">
        <v>97.88</v>
      </c>
      <c r="AU60" s="297">
        <v>97.9</v>
      </c>
      <c r="AV60" s="297">
        <v>97.93</v>
      </c>
      <c r="AW60" s="297">
        <v>97.95</v>
      </c>
      <c r="AX60" s="297">
        <v>97.97</v>
      </c>
      <c r="AY60" s="297">
        <v>97.98</v>
      </c>
      <c r="AZ60" s="297">
        <v>98</v>
      </c>
      <c r="BA60" s="297">
        <v>98.01</v>
      </c>
      <c r="BB60" s="297">
        <v>98.03</v>
      </c>
      <c r="BC60" s="297">
        <v>98.04</v>
      </c>
      <c r="BD60" s="297">
        <v>98.07</v>
      </c>
      <c r="BE60" s="297">
        <v>98.1</v>
      </c>
      <c r="BF60" s="297">
        <v>98.13</v>
      </c>
      <c r="BG60" s="297">
        <v>98.16</v>
      </c>
      <c r="BH60" s="297">
        <v>98.19</v>
      </c>
      <c r="BI60" s="297">
        <v>98.26</v>
      </c>
      <c r="BJ60" s="297">
        <v>98.34</v>
      </c>
      <c r="BK60" s="297">
        <v>98.41</v>
      </c>
      <c r="BL60" s="297">
        <v>98.49</v>
      </c>
      <c r="BM60" s="297">
        <v>98.56</v>
      </c>
      <c r="BN60" s="297">
        <v>98.61</v>
      </c>
      <c r="BO60" s="297">
        <v>98.66</v>
      </c>
      <c r="BP60" s="297">
        <v>98.71</v>
      </c>
      <c r="BQ60" s="297">
        <v>98.76</v>
      </c>
      <c r="BR60" s="297">
        <v>98.81</v>
      </c>
      <c r="BS60" s="297">
        <v>98.88</v>
      </c>
      <c r="BT60" s="297">
        <v>98.95</v>
      </c>
      <c r="BU60" s="297">
        <v>99.02</v>
      </c>
      <c r="BV60" s="297">
        <v>99.1</v>
      </c>
      <c r="BW60" s="297">
        <v>99.17</v>
      </c>
    </row>
    <row r="61" spans="1:75" ht="14.45" x14ac:dyDescent="0.3">
      <c r="A61" s="297" t="s">
        <v>304</v>
      </c>
      <c r="B61" s="297" t="s">
        <v>303</v>
      </c>
      <c r="C61" s="297" t="s">
        <v>1016</v>
      </c>
      <c r="D61" s="297" t="s">
        <v>1015</v>
      </c>
      <c r="E61" s="297">
        <v>24.03</v>
      </c>
      <c r="F61" s="297">
        <v>24.06</v>
      </c>
      <c r="G61" s="297">
        <v>24.08</v>
      </c>
      <c r="H61" s="297">
        <v>24.11</v>
      </c>
      <c r="I61" s="297">
        <v>24.14</v>
      </c>
      <c r="J61" s="297">
        <v>24.17</v>
      </c>
      <c r="K61" s="297">
        <v>24.45</v>
      </c>
      <c r="L61" s="297">
        <v>24.74</v>
      </c>
      <c r="M61" s="297">
        <v>25.03</v>
      </c>
      <c r="N61" s="297">
        <v>25.33</v>
      </c>
      <c r="O61" s="297">
        <v>25.63</v>
      </c>
      <c r="P61" s="297">
        <v>26.12</v>
      </c>
      <c r="Q61" s="297">
        <v>26.62</v>
      </c>
      <c r="R61" s="297">
        <v>27.13</v>
      </c>
      <c r="S61" s="297">
        <v>27.66</v>
      </c>
      <c r="T61" s="297">
        <v>28.19</v>
      </c>
      <c r="U61" s="297">
        <v>28.66</v>
      </c>
      <c r="V61" s="297">
        <v>29.13</v>
      </c>
      <c r="W61" s="297">
        <v>29.62</v>
      </c>
      <c r="X61" s="297">
        <v>30.11</v>
      </c>
      <c r="Y61" s="297">
        <v>30.61</v>
      </c>
      <c r="Z61" s="297">
        <v>31.22</v>
      </c>
      <c r="AA61" s="297">
        <v>31.84</v>
      </c>
      <c r="AB61" s="297">
        <v>32.47</v>
      </c>
      <c r="AC61" s="297">
        <v>33.11</v>
      </c>
      <c r="AD61" s="297">
        <v>33.770000000000003</v>
      </c>
      <c r="AE61" s="297">
        <v>34.409999999999997</v>
      </c>
      <c r="AF61" s="297">
        <v>35.06</v>
      </c>
      <c r="AG61" s="297">
        <v>35.72</v>
      </c>
      <c r="AH61" s="297">
        <v>36.4</v>
      </c>
      <c r="AI61" s="297">
        <v>37.090000000000003</v>
      </c>
      <c r="AJ61" s="297">
        <v>37.869999999999997</v>
      </c>
      <c r="AK61" s="297">
        <v>38.67</v>
      </c>
      <c r="AL61" s="297">
        <v>39.49</v>
      </c>
      <c r="AM61" s="297">
        <v>40.32</v>
      </c>
      <c r="AN61" s="297">
        <v>41.17</v>
      </c>
      <c r="AO61" s="297">
        <v>42.06</v>
      </c>
      <c r="AP61" s="297">
        <v>42.97</v>
      </c>
      <c r="AQ61" s="297">
        <v>43.9</v>
      </c>
      <c r="AR61" s="297">
        <v>44.86</v>
      </c>
      <c r="AS61" s="297">
        <v>45.83</v>
      </c>
      <c r="AT61" s="297">
        <v>46.71</v>
      </c>
      <c r="AU61" s="297">
        <v>47.6</v>
      </c>
      <c r="AV61" s="297">
        <v>48.52</v>
      </c>
      <c r="AW61" s="297">
        <v>49.45</v>
      </c>
      <c r="AX61" s="297">
        <v>50.39</v>
      </c>
      <c r="AY61" s="297">
        <v>51.33</v>
      </c>
      <c r="AZ61" s="297">
        <v>52.29</v>
      </c>
      <c r="BA61" s="297">
        <v>53.27</v>
      </c>
      <c r="BB61" s="297">
        <v>54.26</v>
      </c>
      <c r="BC61" s="297">
        <v>55.28</v>
      </c>
      <c r="BD61" s="297">
        <v>56.28</v>
      </c>
      <c r="BE61" s="297">
        <v>57.3</v>
      </c>
      <c r="BF61" s="297">
        <v>58.33</v>
      </c>
      <c r="BG61" s="297">
        <v>59.39</v>
      </c>
      <c r="BH61" s="297">
        <v>60.47</v>
      </c>
      <c r="BI61" s="297">
        <v>61.44</v>
      </c>
      <c r="BJ61" s="297">
        <v>62.43</v>
      </c>
      <c r="BK61" s="297">
        <v>63.44</v>
      </c>
      <c r="BL61" s="297">
        <v>64.459999999999994</v>
      </c>
      <c r="BM61" s="297">
        <v>65.5</v>
      </c>
      <c r="BN61" s="297">
        <v>66.400000000000006</v>
      </c>
      <c r="BO61" s="297">
        <v>67.31</v>
      </c>
      <c r="BP61" s="297">
        <v>68.239999999999995</v>
      </c>
      <c r="BQ61" s="297">
        <v>69.17</v>
      </c>
      <c r="BR61" s="297">
        <v>70.12</v>
      </c>
      <c r="BS61" s="297">
        <v>70.709999999999994</v>
      </c>
      <c r="BT61" s="297">
        <v>71.290000000000006</v>
      </c>
      <c r="BU61" s="297">
        <v>71.88</v>
      </c>
      <c r="BV61" s="297">
        <v>72.48</v>
      </c>
      <c r="BW61" s="297">
        <v>73.08</v>
      </c>
    </row>
    <row r="62" spans="1:75" ht="14.45" x14ac:dyDescent="0.3">
      <c r="A62" s="297" t="s">
        <v>36</v>
      </c>
      <c r="B62" s="297" t="s">
        <v>35</v>
      </c>
      <c r="C62" s="297" t="s">
        <v>1005</v>
      </c>
      <c r="D62" s="297" t="s">
        <v>1006</v>
      </c>
      <c r="E62" s="297">
        <v>436.54</v>
      </c>
      <c r="F62" s="297">
        <v>453.61</v>
      </c>
      <c r="G62" s="297">
        <v>466.22</v>
      </c>
      <c r="H62" s="297">
        <v>478</v>
      </c>
      <c r="I62" s="297">
        <v>488.15</v>
      </c>
      <c r="J62" s="297">
        <v>499.64</v>
      </c>
      <c r="K62" s="297">
        <v>510.94</v>
      </c>
      <c r="L62" s="297">
        <v>523.04</v>
      </c>
      <c r="M62" s="297">
        <v>537.09</v>
      </c>
      <c r="N62" s="297">
        <v>552.30999999999995</v>
      </c>
      <c r="O62" s="297">
        <v>568.92999999999995</v>
      </c>
      <c r="P62" s="297">
        <v>588.29</v>
      </c>
      <c r="Q62" s="297">
        <v>606.58000000000004</v>
      </c>
      <c r="R62" s="297">
        <v>622.92999999999995</v>
      </c>
      <c r="S62" s="297">
        <v>640.75</v>
      </c>
      <c r="T62" s="297">
        <v>656.61</v>
      </c>
      <c r="U62" s="297">
        <v>672.93</v>
      </c>
      <c r="V62" s="297">
        <v>689.79</v>
      </c>
      <c r="W62" s="297">
        <v>707.85</v>
      </c>
      <c r="X62" s="297">
        <v>726.05</v>
      </c>
      <c r="Y62" s="297">
        <v>747.07</v>
      </c>
      <c r="Z62" s="297">
        <v>765.44</v>
      </c>
      <c r="AA62" s="297">
        <v>778.46</v>
      </c>
      <c r="AB62" s="297">
        <v>793.93</v>
      </c>
      <c r="AC62" s="297">
        <v>808.09</v>
      </c>
      <c r="AD62" s="297">
        <v>821.67</v>
      </c>
      <c r="AE62" s="297">
        <v>837.2</v>
      </c>
      <c r="AF62" s="297">
        <v>854.67</v>
      </c>
      <c r="AG62" s="297">
        <v>859.56</v>
      </c>
      <c r="AH62" s="297">
        <v>861.44</v>
      </c>
      <c r="AI62" s="297">
        <v>852.47</v>
      </c>
      <c r="AJ62" s="297">
        <v>860.74</v>
      </c>
      <c r="AK62" s="297">
        <v>873.71</v>
      </c>
      <c r="AL62" s="297">
        <v>885.67</v>
      </c>
      <c r="AM62" s="297">
        <v>898.14</v>
      </c>
      <c r="AN62" s="297">
        <v>911.24</v>
      </c>
      <c r="AO62" s="297">
        <v>924.52</v>
      </c>
      <c r="AP62" s="297">
        <v>938.46</v>
      </c>
      <c r="AQ62" s="297">
        <v>953.75</v>
      </c>
      <c r="AR62" s="297">
        <v>969.45</v>
      </c>
      <c r="AS62" s="297">
        <v>985.4</v>
      </c>
      <c r="AT62" s="297">
        <v>1001.45</v>
      </c>
      <c r="AU62" s="297">
        <v>1017.39</v>
      </c>
      <c r="AV62" s="297">
        <v>1033.1500000000001</v>
      </c>
      <c r="AW62" s="297">
        <v>1048.73</v>
      </c>
      <c r="AX62" s="297">
        <v>1064.07</v>
      </c>
      <c r="AY62" s="297">
        <v>1079.0999999999999</v>
      </c>
      <c r="AZ62" s="297">
        <v>1093.6400000000001</v>
      </c>
      <c r="BA62" s="297">
        <v>1107.83</v>
      </c>
      <c r="BB62" s="297">
        <v>1121.6600000000001</v>
      </c>
      <c r="BC62" s="297">
        <v>1135.06</v>
      </c>
      <c r="BD62" s="297">
        <v>1147.99</v>
      </c>
      <c r="BE62" s="297">
        <v>1160.2</v>
      </c>
      <c r="BF62" s="297">
        <v>1171.99</v>
      </c>
      <c r="BG62" s="297">
        <v>1183.3499999999999</v>
      </c>
      <c r="BH62" s="297">
        <v>1194.29</v>
      </c>
      <c r="BI62" s="297">
        <v>1204.81</v>
      </c>
      <c r="BJ62" s="297">
        <v>1214.6099999999999</v>
      </c>
      <c r="BK62" s="297">
        <v>1224.23</v>
      </c>
      <c r="BL62" s="297">
        <v>1233.6600000000001</v>
      </c>
      <c r="BM62" s="297">
        <v>1242.94</v>
      </c>
      <c r="BN62" s="297">
        <v>1252.1400000000001</v>
      </c>
      <c r="BO62" s="297">
        <v>1260.32</v>
      </c>
      <c r="BP62" s="297">
        <v>1268.8699999999999</v>
      </c>
      <c r="BQ62" s="297">
        <v>1277.5899999999999</v>
      </c>
      <c r="BR62" s="297">
        <v>1286.51</v>
      </c>
      <c r="BS62" s="297">
        <v>1295.6500000000001</v>
      </c>
      <c r="BT62" s="297">
        <v>1304.92</v>
      </c>
      <c r="BU62" s="297">
        <v>1314.33</v>
      </c>
      <c r="BV62" s="297">
        <v>1323.84</v>
      </c>
      <c r="BW62" s="297">
        <v>1333.38</v>
      </c>
    </row>
    <row r="63" spans="1:75" ht="14.45" x14ac:dyDescent="0.3">
      <c r="A63" s="297" t="s">
        <v>36</v>
      </c>
      <c r="B63" s="297" t="s">
        <v>35</v>
      </c>
      <c r="C63" s="297" t="s">
        <v>1007</v>
      </c>
      <c r="D63" s="297" t="s">
        <v>1008</v>
      </c>
      <c r="E63" s="297">
        <v>158589.04999999999</v>
      </c>
      <c r="F63" s="297">
        <v>150184.92000000001</v>
      </c>
      <c r="G63" s="297">
        <v>146821.92000000001</v>
      </c>
      <c r="H63" s="297">
        <v>147273.97</v>
      </c>
      <c r="I63" s="297">
        <v>152972.60999999999</v>
      </c>
      <c r="J63" s="297">
        <v>158116.44</v>
      </c>
      <c r="K63" s="297">
        <v>158739.73000000001</v>
      </c>
      <c r="L63" s="297">
        <v>164705.47</v>
      </c>
      <c r="M63" s="297">
        <v>166493.16</v>
      </c>
      <c r="N63" s="297">
        <v>163821.92000000001</v>
      </c>
      <c r="O63" s="297">
        <v>169739.73</v>
      </c>
      <c r="P63" s="297">
        <v>180609.58</v>
      </c>
      <c r="Q63" s="297">
        <v>173561.64</v>
      </c>
      <c r="R63" s="297">
        <v>175369.86</v>
      </c>
      <c r="S63" s="297">
        <v>174938.36</v>
      </c>
      <c r="T63" s="297">
        <v>182849.31</v>
      </c>
      <c r="U63" s="297">
        <v>194205.47</v>
      </c>
      <c r="V63" s="297">
        <v>193089.05</v>
      </c>
      <c r="W63" s="297">
        <v>196472.61</v>
      </c>
      <c r="X63" s="297">
        <v>196260.27</v>
      </c>
      <c r="Y63" s="297">
        <v>195315.08</v>
      </c>
      <c r="Z63" s="297">
        <v>207068.5</v>
      </c>
      <c r="AA63" s="297">
        <v>209808.22</v>
      </c>
      <c r="AB63" s="297">
        <v>220924.66</v>
      </c>
      <c r="AC63" s="297">
        <v>224136.98</v>
      </c>
      <c r="AD63" s="297">
        <v>232815.08</v>
      </c>
      <c r="AE63" s="297">
        <v>230767.13</v>
      </c>
      <c r="AF63" s="297">
        <v>227753.42</v>
      </c>
      <c r="AG63" s="297">
        <v>227712.34</v>
      </c>
      <c r="AH63" s="297">
        <v>231990.34</v>
      </c>
      <c r="AI63" s="297">
        <v>228441.22</v>
      </c>
      <c r="AJ63" s="297">
        <v>235280.75</v>
      </c>
      <c r="AK63" s="297">
        <v>237048.59</v>
      </c>
      <c r="AL63" s="297">
        <v>238272.25</v>
      </c>
      <c r="AM63" s="297">
        <v>239885.44</v>
      </c>
      <c r="AN63" s="297">
        <v>242038.66</v>
      </c>
      <c r="AO63" s="297">
        <v>245317.38</v>
      </c>
      <c r="AP63" s="297">
        <v>248396.91</v>
      </c>
      <c r="AQ63" s="297">
        <v>251390.66</v>
      </c>
      <c r="AR63" s="297">
        <v>254701.98</v>
      </c>
      <c r="AS63" s="297">
        <v>258036.34</v>
      </c>
      <c r="AT63" s="297">
        <v>261697.39</v>
      </c>
      <c r="AU63" s="297">
        <v>264896.59000000003</v>
      </c>
      <c r="AV63" s="297">
        <v>267971.53000000003</v>
      </c>
      <c r="AW63" s="297">
        <v>270971.06</v>
      </c>
      <c r="AX63" s="297">
        <v>273803.53000000003</v>
      </c>
      <c r="AY63" s="297">
        <v>276781.53000000003</v>
      </c>
      <c r="AZ63" s="297">
        <v>279430.65999999997</v>
      </c>
      <c r="BA63" s="297">
        <v>281966.5</v>
      </c>
      <c r="BB63" s="297">
        <v>284412.75</v>
      </c>
      <c r="BC63" s="297">
        <v>286964.13</v>
      </c>
      <c r="BD63" s="297">
        <v>289486.34000000003</v>
      </c>
      <c r="BE63" s="297">
        <v>291926.56</v>
      </c>
      <c r="BF63" s="297">
        <v>294298.59000000003</v>
      </c>
      <c r="BG63" s="297">
        <v>296621.94</v>
      </c>
      <c r="BH63" s="297">
        <v>298980.94</v>
      </c>
      <c r="BI63" s="297">
        <v>301501.19</v>
      </c>
      <c r="BJ63" s="297">
        <v>303905.09000000003</v>
      </c>
      <c r="BK63" s="297">
        <v>306243.81</v>
      </c>
      <c r="BL63" s="297">
        <v>308532.13</v>
      </c>
      <c r="BM63" s="297">
        <v>310724.81</v>
      </c>
      <c r="BN63" s="297">
        <v>313494.59000000003</v>
      </c>
      <c r="BO63" s="297">
        <v>316081.21999999997</v>
      </c>
      <c r="BP63" s="297">
        <v>318608.44</v>
      </c>
      <c r="BQ63" s="297">
        <v>321087.31</v>
      </c>
      <c r="BR63" s="297">
        <v>323523.94</v>
      </c>
      <c r="BS63" s="297">
        <v>325912.03000000003</v>
      </c>
      <c r="BT63" s="297">
        <v>328232.34000000003</v>
      </c>
      <c r="BU63" s="297">
        <v>330536.38</v>
      </c>
      <c r="BV63" s="297">
        <v>332798.63</v>
      </c>
      <c r="BW63" s="297">
        <v>335061.06</v>
      </c>
    </row>
    <row r="64" spans="1:75" ht="14.45" x14ac:dyDescent="0.3">
      <c r="A64" s="297" t="s">
        <v>36</v>
      </c>
      <c r="B64" s="297" t="s">
        <v>35</v>
      </c>
      <c r="C64" s="297" t="s">
        <v>1009</v>
      </c>
      <c r="D64" s="297" t="s">
        <v>1010</v>
      </c>
      <c r="E64" s="297">
        <v>24.63</v>
      </c>
      <c r="F64" s="297">
        <v>24.57</v>
      </c>
      <c r="G64" s="297">
        <v>22.19</v>
      </c>
      <c r="H64" s="297">
        <v>21.49</v>
      </c>
      <c r="I64" s="297">
        <v>20.99</v>
      </c>
      <c r="J64" s="297">
        <v>21.5</v>
      </c>
      <c r="K64" s="297">
        <v>21.29</v>
      </c>
      <c r="L64" s="297">
        <v>21.71</v>
      </c>
      <c r="M64" s="297">
        <v>22.3</v>
      </c>
      <c r="N64" s="297">
        <v>22.5</v>
      </c>
      <c r="O64" s="297">
        <v>22.56</v>
      </c>
      <c r="P64" s="297">
        <v>23.41</v>
      </c>
      <c r="Q64" s="297">
        <v>22.91</v>
      </c>
      <c r="R64" s="297">
        <v>22.47</v>
      </c>
      <c r="S64" s="297">
        <v>22.9</v>
      </c>
      <c r="T64" s="297">
        <v>22.11</v>
      </c>
      <c r="U64" s="297">
        <v>22.11</v>
      </c>
      <c r="V64" s="297">
        <v>22.3</v>
      </c>
      <c r="W64" s="297">
        <v>22.37</v>
      </c>
      <c r="X64" s="297">
        <v>22.09</v>
      </c>
      <c r="Y64" s="297">
        <v>23.8</v>
      </c>
      <c r="Z64" s="297">
        <v>22.56</v>
      </c>
      <c r="AA64" s="297">
        <v>21.15</v>
      </c>
      <c r="AB64" s="297">
        <v>22.08</v>
      </c>
      <c r="AC64" s="297">
        <v>21.68</v>
      </c>
      <c r="AD64" s="297">
        <v>21.13</v>
      </c>
      <c r="AE64" s="297">
        <v>21.51</v>
      </c>
      <c r="AF64" s="297">
        <v>21.36</v>
      </c>
      <c r="AG64" s="297">
        <v>17.25</v>
      </c>
      <c r="AH64" s="297">
        <v>16.13</v>
      </c>
      <c r="AI64" s="297">
        <v>13.41</v>
      </c>
      <c r="AJ64" s="297">
        <v>18.260000000000002</v>
      </c>
      <c r="AK64" s="297">
        <v>19.23</v>
      </c>
      <c r="AL64" s="297">
        <v>18.850000000000001</v>
      </c>
      <c r="AM64" s="297">
        <v>18.96</v>
      </c>
      <c r="AN64" s="297">
        <v>19.12</v>
      </c>
      <c r="AO64" s="297">
        <v>19.170000000000002</v>
      </c>
      <c r="AP64" s="297">
        <v>19.27</v>
      </c>
      <c r="AQ64" s="297">
        <v>19.57</v>
      </c>
      <c r="AR64" s="297">
        <v>19.63</v>
      </c>
      <c r="AS64" s="297">
        <v>19.66</v>
      </c>
      <c r="AT64" s="297">
        <v>19.649999999999999</v>
      </c>
      <c r="AU64" s="297">
        <v>19.59</v>
      </c>
      <c r="AV64" s="297">
        <v>19.52</v>
      </c>
      <c r="AW64" s="297">
        <v>19.46</v>
      </c>
      <c r="AX64" s="297">
        <v>19.39</v>
      </c>
      <c r="AY64" s="297">
        <v>19.309999999999999</v>
      </c>
      <c r="AZ64" s="297">
        <v>19.170000000000002</v>
      </c>
      <c r="BA64" s="297">
        <v>19.07</v>
      </c>
      <c r="BB64" s="297">
        <v>18.97</v>
      </c>
      <c r="BC64" s="297">
        <v>18.850000000000001</v>
      </c>
      <c r="BD64" s="297">
        <v>18.72</v>
      </c>
      <c r="BE64" s="297">
        <v>18.52</v>
      </c>
      <c r="BF64" s="297">
        <v>18.39</v>
      </c>
      <c r="BG64" s="297">
        <v>18.25</v>
      </c>
      <c r="BH64" s="297">
        <v>18.11</v>
      </c>
      <c r="BI64" s="297">
        <v>17.97</v>
      </c>
      <c r="BJ64" s="297">
        <v>17.75</v>
      </c>
      <c r="BK64" s="297">
        <v>17.64</v>
      </c>
      <c r="BL64" s="297">
        <v>17.53</v>
      </c>
      <c r="BM64" s="297">
        <v>17.440000000000001</v>
      </c>
      <c r="BN64" s="297">
        <v>17.36</v>
      </c>
      <c r="BO64" s="297">
        <v>17.05</v>
      </c>
      <c r="BP64" s="297">
        <v>17.03</v>
      </c>
      <c r="BQ64" s="297">
        <v>16.98</v>
      </c>
      <c r="BR64" s="297">
        <v>16.93</v>
      </c>
      <c r="BS64" s="297">
        <v>16.89</v>
      </c>
      <c r="BT64" s="297">
        <v>16.84</v>
      </c>
      <c r="BU64" s="297">
        <v>16.8</v>
      </c>
      <c r="BV64" s="297">
        <v>16.75</v>
      </c>
      <c r="BW64" s="297">
        <v>16.690000000000001</v>
      </c>
    </row>
    <row r="65" spans="1:75" ht="14.45" x14ac:dyDescent="0.3">
      <c r="A65" s="297" t="s">
        <v>36</v>
      </c>
      <c r="B65" s="297" t="s">
        <v>35</v>
      </c>
      <c r="C65" s="297" t="s">
        <v>1011</v>
      </c>
      <c r="D65" s="297" t="s">
        <v>927</v>
      </c>
      <c r="E65" s="297">
        <v>3244.1</v>
      </c>
      <c r="F65" s="297">
        <v>3271.62</v>
      </c>
      <c r="G65" s="297">
        <v>3287.66</v>
      </c>
      <c r="H65" s="297">
        <v>3288.26</v>
      </c>
      <c r="I65" s="297">
        <v>3361.67</v>
      </c>
      <c r="J65" s="297">
        <v>3362.98</v>
      </c>
      <c r="K65" s="297">
        <v>3392.13</v>
      </c>
      <c r="L65" s="297">
        <v>3436.65</v>
      </c>
      <c r="M65" s="297">
        <v>3446</v>
      </c>
      <c r="N65" s="297">
        <v>3473.39</v>
      </c>
      <c r="O65" s="297">
        <v>3524.34</v>
      </c>
      <c r="P65" s="297">
        <v>3569.67</v>
      </c>
      <c r="Q65" s="297">
        <v>3642.15</v>
      </c>
      <c r="R65" s="297">
        <v>3677.17</v>
      </c>
      <c r="S65" s="297">
        <v>3788.54</v>
      </c>
      <c r="T65" s="297">
        <v>3852.63</v>
      </c>
      <c r="U65" s="297">
        <v>3829.82</v>
      </c>
      <c r="V65" s="297">
        <v>3817.89</v>
      </c>
      <c r="W65" s="297">
        <v>3847.18</v>
      </c>
      <c r="X65" s="297">
        <v>3870.14</v>
      </c>
      <c r="Y65" s="297">
        <v>3877.73</v>
      </c>
      <c r="Z65" s="297">
        <v>3872.38</v>
      </c>
      <c r="AA65" s="297">
        <v>3965.31</v>
      </c>
      <c r="AB65" s="297">
        <v>3994.09</v>
      </c>
      <c r="AC65" s="297">
        <v>3947.31</v>
      </c>
      <c r="AD65" s="297">
        <v>4079.05</v>
      </c>
      <c r="AE65" s="297">
        <v>4157.12</v>
      </c>
      <c r="AF65" s="297">
        <v>4248.37</v>
      </c>
      <c r="AG65" s="297">
        <v>4290.6099999999997</v>
      </c>
      <c r="AH65" s="297">
        <v>4294.9799999999996</v>
      </c>
      <c r="AI65" s="297">
        <v>4332.5</v>
      </c>
      <c r="AJ65" s="297">
        <v>4325.92</v>
      </c>
      <c r="AK65" s="297">
        <v>4313.54</v>
      </c>
      <c r="AL65" s="297">
        <v>4295.12</v>
      </c>
      <c r="AM65" s="297">
        <v>4271.24</v>
      </c>
      <c r="AN65" s="297">
        <v>4242.92</v>
      </c>
      <c r="AO65" s="297">
        <v>4238.29</v>
      </c>
      <c r="AP65" s="297">
        <v>4229.3500000000004</v>
      </c>
      <c r="AQ65" s="297">
        <v>4216.93</v>
      </c>
      <c r="AR65" s="297">
        <v>4201.83</v>
      </c>
      <c r="AS65" s="297">
        <v>4184.2299999999996</v>
      </c>
      <c r="AT65" s="297">
        <v>4164.68</v>
      </c>
      <c r="AU65" s="297">
        <v>4141.6499999999996</v>
      </c>
      <c r="AV65" s="297">
        <v>4116.72</v>
      </c>
      <c r="AW65" s="297">
        <v>4090.27</v>
      </c>
      <c r="AX65" s="297">
        <v>4062.72</v>
      </c>
      <c r="AY65" s="297">
        <v>4035.7</v>
      </c>
      <c r="AZ65" s="297">
        <v>4008.35</v>
      </c>
      <c r="BA65" s="297">
        <v>3980.85</v>
      </c>
      <c r="BB65" s="297">
        <v>3953.63</v>
      </c>
      <c r="BC65" s="297">
        <v>3927.21</v>
      </c>
      <c r="BD65" s="297">
        <v>3902.44</v>
      </c>
      <c r="BE65" s="297">
        <v>3878.52</v>
      </c>
      <c r="BF65" s="297">
        <v>3855.51</v>
      </c>
      <c r="BG65" s="297">
        <v>3833.65</v>
      </c>
      <c r="BH65" s="297">
        <v>3813.16</v>
      </c>
      <c r="BI65" s="297">
        <v>3795.55</v>
      </c>
      <c r="BJ65" s="297">
        <v>3778.76</v>
      </c>
      <c r="BK65" s="297">
        <v>3762.45</v>
      </c>
      <c r="BL65" s="297">
        <v>3746.22</v>
      </c>
      <c r="BM65" s="297">
        <v>3729.71</v>
      </c>
      <c r="BN65" s="297">
        <v>3721.97</v>
      </c>
      <c r="BO65" s="297">
        <v>3714.19</v>
      </c>
      <c r="BP65" s="297">
        <v>3706.03</v>
      </c>
      <c r="BQ65" s="297">
        <v>3697.3</v>
      </c>
      <c r="BR65" s="297">
        <v>3687.99</v>
      </c>
      <c r="BS65" s="297">
        <v>3677.54</v>
      </c>
      <c r="BT65" s="297">
        <v>3667.12</v>
      </c>
      <c r="BU65" s="297">
        <v>3656.63</v>
      </c>
      <c r="BV65" s="297">
        <v>3646.12</v>
      </c>
      <c r="BW65" s="297">
        <v>3635.79</v>
      </c>
    </row>
    <row r="66" spans="1:75" ht="14.45" x14ac:dyDescent="0.3">
      <c r="A66" s="297" t="s">
        <v>36</v>
      </c>
      <c r="B66" s="297" t="s">
        <v>35</v>
      </c>
      <c r="C66" s="297" t="s">
        <v>1012</v>
      </c>
      <c r="D66" s="297" t="s">
        <v>927</v>
      </c>
      <c r="E66" s="297">
        <v>7548.8</v>
      </c>
      <c r="F66" s="297">
        <v>7544.36</v>
      </c>
      <c r="G66" s="297">
        <v>7543.19</v>
      </c>
      <c r="H66" s="297">
        <v>7545.47</v>
      </c>
      <c r="I66" s="297">
        <v>7550.96</v>
      </c>
      <c r="J66" s="297">
        <v>7559.62</v>
      </c>
      <c r="K66" s="297">
        <v>7570.91</v>
      </c>
      <c r="L66" s="297">
        <v>7585.35</v>
      </c>
      <c r="M66" s="297">
        <v>7605.1</v>
      </c>
      <c r="N66" s="297">
        <v>7632.98</v>
      </c>
      <c r="O66" s="297">
        <v>7670.51</v>
      </c>
      <c r="P66" s="297">
        <v>7719.58</v>
      </c>
      <c r="Q66" s="297">
        <v>7778.25</v>
      </c>
      <c r="R66" s="297">
        <v>7839.63</v>
      </c>
      <c r="S66" s="297">
        <v>7894.23</v>
      </c>
      <c r="T66" s="297">
        <v>7935.62</v>
      </c>
      <c r="U66" s="297">
        <v>7960.46</v>
      </c>
      <c r="V66" s="297">
        <v>7971.55</v>
      </c>
      <c r="W66" s="297">
        <v>7976.12</v>
      </c>
      <c r="X66" s="297">
        <v>7984.69</v>
      </c>
      <c r="Y66" s="297">
        <v>8004.71</v>
      </c>
      <c r="Z66" s="297">
        <v>8038.48</v>
      </c>
      <c r="AA66" s="297">
        <v>8083.06</v>
      </c>
      <c r="AB66" s="297">
        <v>8134.23</v>
      </c>
      <c r="AC66" s="297">
        <v>8185.55</v>
      </c>
      <c r="AD66" s="297">
        <v>8232.2000000000007</v>
      </c>
      <c r="AE66" s="297">
        <v>8273.2099999999991</v>
      </c>
      <c r="AF66" s="297">
        <v>8309.7800000000007</v>
      </c>
      <c r="AG66" s="297">
        <v>8341.81</v>
      </c>
      <c r="AH66" s="297">
        <v>8369.64</v>
      </c>
      <c r="AI66" s="297">
        <v>8393.64</v>
      </c>
      <c r="AJ66" s="297">
        <v>8413.43</v>
      </c>
      <c r="AK66" s="297">
        <v>8428.92</v>
      </c>
      <c r="AL66" s="297">
        <v>8441.26</v>
      </c>
      <c r="AM66" s="297">
        <v>8452.08</v>
      </c>
      <c r="AN66" s="297">
        <v>8462.59</v>
      </c>
      <c r="AO66" s="297">
        <v>8473.2000000000007</v>
      </c>
      <c r="AP66" s="297">
        <v>8483.7800000000007</v>
      </c>
      <c r="AQ66" s="297">
        <v>8494.35</v>
      </c>
      <c r="AR66" s="297">
        <v>8504.75</v>
      </c>
      <c r="AS66" s="297">
        <v>8514.85</v>
      </c>
      <c r="AT66" s="297">
        <v>8524.75</v>
      </c>
      <c r="AU66" s="297">
        <v>8534.56</v>
      </c>
      <c r="AV66" s="297">
        <v>8544.1200000000008</v>
      </c>
      <c r="AW66" s="297">
        <v>8553.19</v>
      </c>
      <c r="AX66" s="297">
        <v>8561.57</v>
      </c>
      <c r="AY66" s="297">
        <v>8569.2199999999993</v>
      </c>
      <c r="AZ66" s="297">
        <v>8576.11</v>
      </c>
      <c r="BA66" s="297">
        <v>8582.07</v>
      </c>
      <c r="BB66" s="297">
        <v>8586.91</v>
      </c>
      <c r="BC66" s="297">
        <v>8590.4699999999993</v>
      </c>
      <c r="BD66" s="297">
        <v>8592.69</v>
      </c>
      <c r="BE66" s="297">
        <v>8593.56</v>
      </c>
      <c r="BF66" s="297">
        <v>8593.1200000000008</v>
      </c>
      <c r="BG66" s="297">
        <v>8591.48</v>
      </c>
      <c r="BH66" s="297">
        <v>8588.7000000000007</v>
      </c>
      <c r="BI66" s="297">
        <v>8584.7900000000009</v>
      </c>
      <c r="BJ66" s="297">
        <v>8579.75</v>
      </c>
      <c r="BK66" s="297">
        <v>8573.6</v>
      </c>
      <c r="BL66" s="297">
        <v>8566.36</v>
      </c>
      <c r="BM66" s="297">
        <v>8558.06</v>
      </c>
      <c r="BN66" s="297">
        <v>8548.7099999999991</v>
      </c>
      <c r="BO66" s="297">
        <v>8538.36</v>
      </c>
      <c r="BP66" s="297">
        <v>8527.09</v>
      </c>
      <c r="BQ66" s="297">
        <v>8514.9699999999993</v>
      </c>
      <c r="BR66" s="297">
        <v>8502.08</v>
      </c>
      <c r="BS66" s="297">
        <v>8488.49</v>
      </c>
      <c r="BT66" s="297">
        <v>8474.24</v>
      </c>
      <c r="BU66" s="297">
        <v>8459.2900000000009</v>
      </c>
      <c r="BV66" s="297">
        <v>8443.57</v>
      </c>
      <c r="BW66" s="297">
        <v>8427.06</v>
      </c>
    </row>
    <row r="67" spans="1:75" ht="14.45" x14ac:dyDescent="0.3">
      <c r="A67" s="297" t="s">
        <v>36</v>
      </c>
      <c r="B67" s="297" t="s">
        <v>35</v>
      </c>
      <c r="C67" s="297" t="s">
        <v>1013</v>
      </c>
      <c r="D67" s="297" t="s">
        <v>1010</v>
      </c>
      <c r="E67" s="297">
        <v>24.26</v>
      </c>
      <c r="F67" s="297">
        <v>22.92</v>
      </c>
      <c r="G67" s="297">
        <v>22.61</v>
      </c>
      <c r="H67" s="297">
        <v>20.48</v>
      </c>
      <c r="I67" s="297">
        <v>21.77</v>
      </c>
      <c r="J67" s="297">
        <v>22.98</v>
      </c>
      <c r="K67" s="297">
        <v>22.45</v>
      </c>
      <c r="L67" s="297">
        <v>22.52</v>
      </c>
      <c r="M67" s="297">
        <v>23.66</v>
      </c>
      <c r="N67" s="297">
        <v>24.38</v>
      </c>
      <c r="O67" s="297">
        <v>24.74</v>
      </c>
      <c r="P67" s="297">
        <v>24.19</v>
      </c>
      <c r="Q67" s="297">
        <v>23.22</v>
      </c>
      <c r="R67" s="297">
        <v>23.03</v>
      </c>
      <c r="S67" s="297">
        <v>22.04</v>
      </c>
      <c r="T67" s="297">
        <v>23.07</v>
      </c>
      <c r="U67" s="297">
        <v>21.95</v>
      </c>
      <c r="V67" s="297">
        <v>23.2</v>
      </c>
      <c r="W67" s="297">
        <v>24.59</v>
      </c>
      <c r="X67" s="297">
        <v>25.07</v>
      </c>
      <c r="Y67" s="297">
        <v>24.76</v>
      </c>
      <c r="Z67" s="297">
        <v>25.03</v>
      </c>
      <c r="AA67" s="297">
        <v>25.46</v>
      </c>
      <c r="AB67" s="297">
        <v>25.05</v>
      </c>
      <c r="AC67" s="297">
        <v>25.69</v>
      </c>
      <c r="AD67" s="297">
        <v>25.58</v>
      </c>
      <c r="AE67" s="297">
        <v>26.53</v>
      </c>
      <c r="AF67" s="297">
        <v>28.13</v>
      </c>
      <c r="AG67" s="297">
        <v>21.62</v>
      </c>
      <c r="AH67" s="297">
        <v>20.82</v>
      </c>
      <c r="AI67" s="297">
        <v>17.36</v>
      </c>
      <c r="AJ67" s="297">
        <v>20.89</v>
      </c>
      <c r="AK67" s="297">
        <v>21.78</v>
      </c>
      <c r="AL67" s="297">
        <v>20.92</v>
      </c>
      <c r="AM67" s="297">
        <v>20.77</v>
      </c>
      <c r="AN67" s="297">
        <v>20.67</v>
      </c>
      <c r="AO67" s="297">
        <v>20.53</v>
      </c>
      <c r="AP67" s="297">
        <v>20.58</v>
      </c>
      <c r="AQ67" s="297">
        <v>20.87</v>
      </c>
      <c r="AR67" s="297">
        <v>20.87</v>
      </c>
      <c r="AS67" s="297">
        <v>20.86</v>
      </c>
      <c r="AT67" s="297">
        <v>20.83</v>
      </c>
      <c r="AU67" s="297">
        <v>20.82</v>
      </c>
      <c r="AV67" s="297">
        <v>20.77</v>
      </c>
      <c r="AW67" s="297">
        <v>20.71</v>
      </c>
      <c r="AX67" s="297">
        <v>20.65</v>
      </c>
      <c r="AY67" s="297">
        <v>20.58</v>
      </c>
      <c r="AZ67" s="297">
        <v>20.49</v>
      </c>
      <c r="BA67" s="297">
        <v>20.399999999999999</v>
      </c>
      <c r="BB67" s="297">
        <v>20.309999999999999</v>
      </c>
      <c r="BC67" s="297">
        <v>20.21</v>
      </c>
      <c r="BD67" s="297">
        <v>20.100000000000001</v>
      </c>
      <c r="BE67" s="297">
        <v>19.95</v>
      </c>
      <c r="BF67" s="297">
        <v>19.850000000000001</v>
      </c>
      <c r="BG67" s="297">
        <v>19.73</v>
      </c>
      <c r="BH67" s="297">
        <v>19.62</v>
      </c>
      <c r="BI67" s="297">
        <v>19.510000000000002</v>
      </c>
      <c r="BJ67" s="297">
        <v>19.329999999999998</v>
      </c>
      <c r="BK67" s="297">
        <v>19.260000000000002</v>
      </c>
      <c r="BL67" s="297">
        <v>19.18</v>
      </c>
      <c r="BM67" s="297">
        <v>19.12</v>
      </c>
      <c r="BN67" s="297">
        <v>19.09</v>
      </c>
      <c r="BO67" s="297">
        <v>18.760000000000002</v>
      </c>
      <c r="BP67" s="297">
        <v>18.78</v>
      </c>
      <c r="BQ67" s="297">
        <v>18.760000000000002</v>
      </c>
      <c r="BR67" s="297">
        <v>18.75</v>
      </c>
      <c r="BS67" s="297">
        <v>18.75</v>
      </c>
      <c r="BT67" s="297">
        <v>18.73</v>
      </c>
      <c r="BU67" s="297">
        <v>18.72</v>
      </c>
      <c r="BV67" s="297">
        <v>18.7</v>
      </c>
      <c r="BW67" s="297">
        <v>18.670000000000002</v>
      </c>
    </row>
    <row r="68" spans="1:75" ht="14.45" x14ac:dyDescent="0.3">
      <c r="A68" s="297" t="s">
        <v>36</v>
      </c>
      <c r="B68" s="297" t="s">
        <v>35</v>
      </c>
      <c r="C68" s="297" t="s">
        <v>1014</v>
      </c>
      <c r="D68" s="297" t="s">
        <v>1015</v>
      </c>
      <c r="E68" s="297">
        <v>52.84</v>
      </c>
      <c r="F68" s="297">
        <v>53.74</v>
      </c>
      <c r="G68" s="297">
        <v>54.65</v>
      </c>
      <c r="H68" s="297">
        <v>55.58</v>
      </c>
      <c r="I68" s="297">
        <v>56.52</v>
      </c>
      <c r="J68" s="297">
        <v>57.48</v>
      </c>
      <c r="K68" s="297">
        <v>58.3</v>
      </c>
      <c r="L68" s="297">
        <v>59.13</v>
      </c>
      <c r="M68" s="297">
        <v>59.98</v>
      </c>
      <c r="N68" s="297">
        <v>60.83</v>
      </c>
      <c r="O68" s="297">
        <v>61.7</v>
      </c>
      <c r="P68" s="297">
        <v>62.78</v>
      </c>
      <c r="Q68" s="297">
        <v>63.88</v>
      </c>
      <c r="R68" s="297">
        <v>65</v>
      </c>
      <c r="S68" s="297">
        <v>66.13</v>
      </c>
      <c r="T68" s="297">
        <v>67.290000000000006</v>
      </c>
      <c r="U68" s="297">
        <v>68.150000000000006</v>
      </c>
      <c r="V68" s="297">
        <v>69.02</v>
      </c>
      <c r="W68" s="297">
        <v>69.900000000000006</v>
      </c>
      <c r="X68" s="297">
        <v>70.790000000000006</v>
      </c>
      <c r="Y68" s="297">
        <v>71.69</v>
      </c>
      <c r="Z68" s="297">
        <v>72.63</v>
      </c>
      <c r="AA68" s="297">
        <v>73.58</v>
      </c>
      <c r="AB68" s="297">
        <v>74.55</v>
      </c>
      <c r="AC68" s="297">
        <v>75.52</v>
      </c>
      <c r="AD68" s="297">
        <v>76.510000000000005</v>
      </c>
      <c r="AE68" s="297">
        <v>77.290000000000006</v>
      </c>
      <c r="AF68" s="297">
        <v>78.08</v>
      </c>
      <c r="AG68" s="297">
        <v>78.87</v>
      </c>
      <c r="AH68" s="297">
        <v>79.680000000000007</v>
      </c>
      <c r="AI68" s="297">
        <v>80.489999999999995</v>
      </c>
      <c r="AJ68" s="297">
        <v>81.099999999999994</v>
      </c>
      <c r="AK68" s="297">
        <v>81.709999999999994</v>
      </c>
      <c r="AL68" s="297">
        <v>82.33</v>
      </c>
      <c r="AM68" s="297">
        <v>82.95</v>
      </c>
      <c r="AN68" s="297">
        <v>83.58</v>
      </c>
      <c r="AO68" s="297">
        <v>84.12</v>
      </c>
      <c r="AP68" s="297">
        <v>84.66</v>
      </c>
      <c r="AQ68" s="297">
        <v>85.21</v>
      </c>
      <c r="AR68" s="297">
        <v>85.77</v>
      </c>
      <c r="AS68" s="297">
        <v>86.32</v>
      </c>
      <c r="AT68" s="297">
        <v>86.8</v>
      </c>
      <c r="AU68" s="297">
        <v>87.28</v>
      </c>
      <c r="AV68" s="297">
        <v>87.76</v>
      </c>
      <c r="AW68" s="297">
        <v>88.25</v>
      </c>
      <c r="AX68" s="297">
        <v>88.73</v>
      </c>
      <c r="AY68" s="297">
        <v>89.15</v>
      </c>
      <c r="AZ68" s="297">
        <v>89.56</v>
      </c>
      <c r="BA68" s="297">
        <v>89.98</v>
      </c>
      <c r="BB68" s="297">
        <v>90.39</v>
      </c>
      <c r="BC68" s="297">
        <v>90.81</v>
      </c>
      <c r="BD68" s="297">
        <v>91.25</v>
      </c>
      <c r="BE68" s="297">
        <v>91.68</v>
      </c>
      <c r="BF68" s="297">
        <v>92.12</v>
      </c>
      <c r="BG68" s="297">
        <v>92.56</v>
      </c>
      <c r="BH68" s="297">
        <v>93</v>
      </c>
      <c r="BI68" s="297">
        <v>93.48</v>
      </c>
      <c r="BJ68" s="297">
        <v>93.97</v>
      </c>
      <c r="BK68" s="297">
        <v>94.46</v>
      </c>
      <c r="BL68" s="297">
        <v>94.96</v>
      </c>
      <c r="BM68" s="297">
        <v>95.45</v>
      </c>
      <c r="BN68" s="297">
        <v>95.79</v>
      </c>
      <c r="BO68" s="297">
        <v>96.13</v>
      </c>
      <c r="BP68" s="297">
        <v>96.48</v>
      </c>
      <c r="BQ68" s="297">
        <v>96.82</v>
      </c>
      <c r="BR68" s="297">
        <v>97.16</v>
      </c>
      <c r="BS68" s="297">
        <v>97.29</v>
      </c>
      <c r="BT68" s="297">
        <v>97.42</v>
      </c>
      <c r="BU68" s="297">
        <v>97.54</v>
      </c>
      <c r="BV68" s="297">
        <v>97.67</v>
      </c>
      <c r="BW68" s="297">
        <v>97.8</v>
      </c>
    </row>
    <row r="69" spans="1:75" ht="14.45" x14ac:dyDescent="0.3">
      <c r="A69" s="297" t="s">
        <v>36</v>
      </c>
      <c r="B69" s="297" t="s">
        <v>35</v>
      </c>
      <c r="C69" s="297" t="s">
        <v>1016</v>
      </c>
      <c r="D69" s="297" t="s">
        <v>1015</v>
      </c>
      <c r="E69" s="297">
        <v>2.75</v>
      </c>
      <c r="F69" s="297">
        <v>3.04</v>
      </c>
      <c r="G69" s="297">
        <v>3.36</v>
      </c>
      <c r="H69" s="297">
        <v>3.72</v>
      </c>
      <c r="I69" s="297">
        <v>4.12</v>
      </c>
      <c r="J69" s="297">
        <v>4.5599999999999996</v>
      </c>
      <c r="K69" s="297">
        <v>4.71</v>
      </c>
      <c r="L69" s="297">
        <v>4.8600000000000003</v>
      </c>
      <c r="M69" s="297">
        <v>5.0199999999999996</v>
      </c>
      <c r="N69" s="297">
        <v>5.18</v>
      </c>
      <c r="O69" s="297">
        <v>5.35</v>
      </c>
      <c r="P69" s="297">
        <v>6</v>
      </c>
      <c r="Q69" s="297">
        <v>6.72</v>
      </c>
      <c r="R69" s="297">
        <v>7.53</v>
      </c>
      <c r="S69" s="297">
        <v>8.44</v>
      </c>
      <c r="T69" s="297">
        <v>9.4600000000000009</v>
      </c>
      <c r="U69" s="297">
        <v>10.050000000000001</v>
      </c>
      <c r="V69" s="297">
        <v>10.69</v>
      </c>
      <c r="W69" s="297">
        <v>11.36</v>
      </c>
      <c r="X69" s="297">
        <v>12.07</v>
      </c>
      <c r="Y69" s="297">
        <v>12.83</v>
      </c>
      <c r="Z69" s="297">
        <v>13.63</v>
      </c>
      <c r="AA69" s="297">
        <v>14.47</v>
      </c>
      <c r="AB69" s="297">
        <v>15.37</v>
      </c>
      <c r="AC69" s="297">
        <v>16.32</v>
      </c>
      <c r="AD69" s="297">
        <v>17.329999999999998</v>
      </c>
      <c r="AE69" s="297">
        <v>17.28</v>
      </c>
      <c r="AF69" s="297">
        <v>17.23</v>
      </c>
      <c r="AG69" s="297">
        <v>17.190000000000001</v>
      </c>
      <c r="AH69" s="297">
        <v>17.14</v>
      </c>
      <c r="AI69" s="297">
        <v>17.09</v>
      </c>
      <c r="AJ69" s="297">
        <v>17.64</v>
      </c>
      <c r="AK69" s="297">
        <v>18.2</v>
      </c>
      <c r="AL69" s="297">
        <v>18.78</v>
      </c>
      <c r="AM69" s="297">
        <v>19.39</v>
      </c>
      <c r="AN69" s="297">
        <v>20.010000000000002</v>
      </c>
      <c r="AO69" s="297">
        <v>20.58</v>
      </c>
      <c r="AP69" s="297">
        <v>21.18</v>
      </c>
      <c r="AQ69" s="297">
        <v>21.79</v>
      </c>
      <c r="AR69" s="297">
        <v>22.42</v>
      </c>
      <c r="AS69" s="297">
        <v>23.07</v>
      </c>
      <c r="AT69" s="297">
        <v>23.69</v>
      </c>
      <c r="AU69" s="297">
        <v>24.33</v>
      </c>
      <c r="AV69" s="297">
        <v>24.99</v>
      </c>
      <c r="AW69" s="297">
        <v>25.67</v>
      </c>
      <c r="AX69" s="297">
        <v>26.36</v>
      </c>
      <c r="AY69" s="297">
        <v>27.1</v>
      </c>
      <c r="AZ69" s="297">
        <v>27.87</v>
      </c>
      <c r="BA69" s="297">
        <v>28.66</v>
      </c>
      <c r="BB69" s="297">
        <v>29.46</v>
      </c>
      <c r="BC69" s="297">
        <v>30.3</v>
      </c>
      <c r="BD69" s="297">
        <v>31.15</v>
      </c>
      <c r="BE69" s="297">
        <v>32.03</v>
      </c>
      <c r="BF69" s="297">
        <v>32.94</v>
      </c>
      <c r="BG69" s="297">
        <v>33.869999999999997</v>
      </c>
      <c r="BH69" s="297">
        <v>34.82</v>
      </c>
      <c r="BI69" s="297">
        <v>35.79</v>
      </c>
      <c r="BJ69" s="297">
        <v>36.79</v>
      </c>
      <c r="BK69" s="297">
        <v>37.82</v>
      </c>
      <c r="BL69" s="297">
        <v>38.880000000000003</v>
      </c>
      <c r="BM69" s="297">
        <v>39.96</v>
      </c>
      <c r="BN69" s="297">
        <v>40.950000000000003</v>
      </c>
      <c r="BO69" s="297">
        <v>41.96</v>
      </c>
      <c r="BP69" s="297">
        <v>43</v>
      </c>
      <c r="BQ69" s="297">
        <v>44.06</v>
      </c>
      <c r="BR69" s="297">
        <v>45.15</v>
      </c>
      <c r="BS69" s="297">
        <v>46.2</v>
      </c>
      <c r="BT69" s="297">
        <v>47.28</v>
      </c>
      <c r="BU69" s="297">
        <v>48.38</v>
      </c>
      <c r="BV69" s="297">
        <v>49.5</v>
      </c>
      <c r="BW69" s="297">
        <v>50.65</v>
      </c>
    </row>
    <row r="70" spans="1:75" ht="14.45" x14ac:dyDescent="0.3">
      <c r="A70" s="297" t="s">
        <v>1023</v>
      </c>
      <c r="B70" s="297" t="s">
        <v>1024</v>
      </c>
      <c r="C70" s="297" t="s">
        <v>1005</v>
      </c>
      <c r="D70" s="297" t="s">
        <v>1006</v>
      </c>
      <c r="E70" s="297">
        <v>6.28</v>
      </c>
      <c r="F70" s="297">
        <v>6.56</v>
      </c>
      <c r="G70" s="297">
        <v>6.95</v>
      </c>
      <c r="H70" s="297">
        <v>7.3</v>
      </c>
      <c r="I70" s="297">
        <v>7.65</v>
      </c>
      <c r="J70" s="297">
        <v>8.09</v>
      </c>
      <c r="K70" s="297">
        <v>8.5</v>
      </c>
      <c r="L70" s="297">
        <v>9</v>
      </c>
      <c r="M70" s="297">
        <v>10.039999999999999</v>
      </c>
      <c r="N70" s="297">
        <v>11.12</v>
      </c>
      <c r="O70" s="297">
        <v>11.94</v>
      </c>
      <c r="P70" s="297">
        <v>12.63</v>
      </c>
      <c r="Q70" s="297">
        <v>13.27</v>
      </c>
      <c r="R70" s="297">
        <v>13.61</v>
      </c>
      <c r="S70" s="297">
        <v>14.13</v>
      </c>
      <c r="T70" s="297">
        <v>14.75</v>
      </c>
      <c r="U70" s="297">
        <v>15.52</v>
      </c>
      <c r="V70" s="297">
        <v>16.68</v>
      </c>
      <c r="W70" s="297">
        <v>18.04</v>
      </c>
      <c r="X70" s="297">
        <v>19.260000000000002</v>
      </c>
      <c r="Y70" s="297">
        <v>20.57</v>
      </c>
      <c r="Z70" s="297">
        <v>21.58</v>
      </c>
      <c r="AA70" s="297">
        <v>22.38</v>
      </c>
      <c r="AB70" s="297">
        <v>23.18</v>
      </c>
      <c r="AC70" s="297">
        <v>24.06</v>
      </c>
      <c r="AD70" s="297">
        <v>24.95</v>
      </c>
      <c r="AE70" s="297">
        <v>25.77</v>
      </c>
      <c r="AF70" s="297">
        <v>26.63</v>
      </c>
      <c r="AG70" s="297">
        <v>27.34</v>
      </c>
      <c r="AH70" s="297">
        <v>27.72</v>
      </c>
      <c r="AI70" s="297">
        <v>27.69</v>
      </c>
      <c r="AJ70" s="297">
        <v>27.9</v>
      </c>
      <c r="AK70" s="297">
        <v>28.13</v>
      </c>
      <c r="AL70" s="297">
        <v>28.37</v>
      </c>
      <c r="AM70" s="297">
        <v>28.61</v>
      </c>
      <c r="AN70" s="297">
        <v>28.87</v>
      </c>
      <c r="AO70" s="297">
        <v>29.14</v>
      </c>
      <c r="AP70" s="297">
        <v>29.43</v>
      </c>
      <c r="AQ70" s="297">
        <v>29.74</v>
      </c>
      <c r="AR70" s="297">
        <v>30.07</v>
      </c>
      <c r="AS70" s="297">
        <v>30.41</v>
      </c>
      <c r="AT70" s="297">
        <v>30.78</v>
      </c>
      <c r="AU70" s="297">
        <v>31.16</v>
      </c>
      <c r="AV70" s="297">
        <v>31.54</v>
      </c>
      <c r="AW70" s="297">
        <v>31.95</v>
      </c>
      <c r="AX70" s="297">
        <v>32.36</v>
      </c>
      <c r="AY70" s="297">
        <v>32.79</v>
      </c>
      <c r="AZ70" s="297">
        <v>33.229999999999997</v>
      </c>
      <c r="BA70" s="297">
        <v>33.68</v>
      </c>
      <c r="BB70" s="297">
        <v>34.15</v>
      </c>
      <c r="BC70" s="297">
        <v>34.619999999999997</v>
      </c>
      <c r="BD70" s="297">
        <v>35.1</v>
      </c>
      <c r="BE70" s="297">
        <v>35.6</v>
      </c>
      <c r="BF70" s="297">
        <v>36.1</v>
      </c>
      <c r="BG70" s="297">
        <v>36.619999999999997</v>
      </c>
      <c r="BH70" s="297">
        <v>37.15</v>
      </c>
      <c r="BI70" s="297">
        <v>37.68</v>
      </c>
      <c r="BJ70" s="297">
        <v>38.229999999999997</v>
      </c>
      <c r="BK70" s="297">
        <v>38.78</v>
      </c>
      <c r="BL70" s="297">
        <v>39.35</v>
      </c>
      <c r="BM70" s="297">
        <v>39.93</v>
      </c>
      <c r="BN70" s="297">
        <v>40.520000000000003</v>
      </c>
      <c r="BO70" s="297">
        <v>41.12</v>
      </c>
      <c r="BP70" s="297">
        <v>41.74</v>
      </c>
      <c r="BQ70" s="297">
        <v>42.38</v>
      </c>
      <c r="BR70" s="297">
        <v>43.04</v>
      </c>
      <c r="BS70" s="297">
        <v>43.71</v>
      </c>
      <c r="BT70" s="297">
        <v>44.4</v>
      </c>
      <c r="BU70" s="297">
        <v>45.11</v>
      </c>
      <c r="BV70" s="297">
        <v>45.84</v>
      </c>
      <c r="BW70" s="297">
        <v>46.58</v>
      </c>
    </row>
    <row r="71" spans="1:75" ht="14.45" x14ac:dyDescent="0.3">
      <c r="A71" s="297" t="s">
        <v>1023</v>
      </c>
      <c r="B71" s="297" t="s">
        <v>1024</v>
      </c>
      <c r="C71" s="297" t="s">
        <v>1007</v>
      </c>
      <c r="D71" s="297" t="s">
        <v>1008</v>
      </c>
      <c r="E71" s="297">
        <v>9475.9699999999993</v>
      </c>
      <c r="F71" s="297">
        <v>8426.16</v>
      </c>
      <c r="G71" s="297">
        <v>9294.68</v>
      </c>
      <c r="H71" s="297">
        <v>9777.33</v>
      </c>
      <c r="I71" s="297">
        <v>11282.13</v>
      </c>
      <c r="J71" s="297">
        <v>11718.99</v>
      </c>
      <c r="K71" s="297">
        <v>11731.19</v>
      </c>
      <c r="L71" s="297">
        <v>12200.53</v>
      </c>
      <c r="M71" s="297">
        <v>12739.25</v>
      </c>
      <c r="N71" s="297">
        <v>13872.82</v>
      </c>
      <c r="O71" s="297">
        <v>13856.17</v>
      </c>
      <c r="P71" s="297">
        <v>13039.06</v>
      </c>
      <c r="Q71" s="297">
        <v>12858.74</v>
      </c>
      <c r="R71" s="297">
        <v>12539.83</v>
      </c>
      <c r="S71" s="297">
        <v>13130.66</v>
      </c>
      <c r="T71" s="297">
        <v>13895.51</v>
      </c>
      <c r="U71" s="297">
        <v>14835.66</v>
      </c>
      <c r="V71" s="297">
        <v>15456.98</v>
      </c>
      <c r="W71" s="297">
        <v>16676.419999999998</v>
      </c>
      <c r="X71" s="297">
        <v>17453.7</v>
      </c>
      <c r="Y71" s="297">
        <v>17608.68</v>
      </c>
      <c r="Z71" s="297">
        <v>17520.009999999998</v>
      </c>
      <c r="AA71" s="297">
        <v>17783.689999999999</v>
      </c>
      <c r="AB71" s="297">
        <v>17807.34</v>
      </c>
      <c r="AC71" s="297">
        <v>18675.580000000002</v>
      </c>
      <c r="AD71" s="297">
        <v>18496.490000000002</v>
      </c>
      <c r="AE71" s="297">
        <v>19122.580000000002</v>
      </c>
      <c r="AF71" s="297">
        <v>19527.53</v>
      </c>
      <c r="AG71" s="297">
        <v>19206.02</v>
      </c>
      <c r="AH71" s="297">
        <v>19723.169999999998</v>
      </c>
      <c r="AI71" s="297">
        <v>19666.32</v>
      </c>
      <c r="AJ71" s="297">
        <v>19363.11</v>
      </c>
      <c r="AK71" s="297">
        <v>19044.740000000002</v>
      </c>
      <c r="AL71" s="297">
        <v>18676.09</v>
      </c>
      <c r="AM71" s="297">
        <v>18348.23</v>
      </c>
      <c r="AN71" s="297">
        <v>18065.61</v>
      </c>
      <c r="AO71" s="297">
        <v>17828.73</v>
      </c>
      <c r="AP71" s="297">
        <v>17866.7</v>
      </c>
      <c r="AQ71" s="297">
        <v>17886.98</v>
      </c>
      <c r="AR71" s="297">
        <v>17932.38</v>
      </c>
      <c r="AS71" s="297">
        <v>17981.86</v>
      </c>
      <c r="AT71" s="297">
        <v>18051.599999999999</v>
      </c>
      <c r="AU71" s="297">
        <v>18203.47</v>
      </c>
      <c r="AV71" s="297">
        <v>18351.13</v>
      </c>
      <c r="AW71" s="297">
        <v>18498.43</v>
      </c>
      <c r="AX71" s="297">
        <v>18637.72</v>
      </c>
      <c r="AY71" s="297">
        <v>18787.61</v>
      </c>
      <c r="AZ71" s="297">
        <v>18989.38</v>
      </c>
      <c r="BA71" s="297">
        <v>19189.62</v>
      </c>
      <c r="BB71" s="297">
        <v>19390.439999999999</v>
      </c>
      <c r="BC71" s="297">
        <v>19605.88</v>
      </c>
      <c r="BD71" s="297">
        <v>19828.09</v>
      </c>
      <c r="BE71" s="297">
        <v>20097.689999999999</v>
      </c>
      <c r="BF71" s="297">
        <v>20369.580000000002</v>
      </c>
      <c r="BG71" s="297">
        <v>20639.84</v>
      </c>
      <c r="BH71" s="297">
        <v>20911.12</v>
      </c>
      <c r="BI71" s="297">
        <v>21197.07</v>
      </c>
      <c r="BJ71" s="297">
        <v>21503.14</v>
      </c>
      <c r="BK71" s="297">
        <v>21808.720000000001</v>
      </c>
      <c r="BL71" s="297">
        <v>22119.81</v>
      </c>
      <c r="BM71" s="297">
        <v>22435.91</v>
      </c>
      <c r="BN71" s="297">
        <v>22784.49</v>
      </c>
      <c r="BO71" s="297">
        <v>23151.599999999999</v>
      </c>
      <c r="BP71" s="297">
        <v>23521.439999999999</v>
      </c>
      <c r="BQ71" s="297">
        <v>23889.64</v>
      </c>
      <c r="BR71" s="297">
        <v>24251.85</v>
      </c>
      <c r="BS71" s="297">
        <v>24635.99</v>
      </c>
      <c r="BT71" s="297">
        <v>25020.12</v>
      </c>
      <c r="BU71" s="297">
        <v>25402.5</v>
      </c>
      <c r="BV71" s="297">
        <v>25784.6</v>
      </c>
      <c r="BW71" s="297">
        <v>26171.79</v>
      </c>
    </row>
    <row r="72" spans="1:75" ht="14.45" x14ac:dyDescent="0.3">
      <c r="A72" s="297" t="s">
        <v>1023</v>
      </c>
      <c r="B72" s="297" t="s">
        <v>1024</v>
      </c>
      <c r="C72" s="297" t="s">
        <v>1009</v>
      </c>
      <c r="D72" s="297" t="s">
        <v>1010</v>
      </c>
      <c r="E72" s="297">
        <v>15.94</v>
      </c>
      <c r="F72" s="297">
        <v>16.75</v>
      </c>
      <c r="G72" s="297">
        <v>18.93</v>
      </c>
      <c r="H72" s="297">
        <v>17.93</v>
      </c>
      <c r="I72" s="297">
        <v>16</v>
      </c>
      <c r="J72" s="297">
        <v>17.57</v>
      </c>
      <c r="K72" s="297">
        <v>17.2</v>
      </c>
      <c r="L72" s="297">
        <v>18.72</v>
      </c>
      <c r="N72" s="297">
        <v>28.67</v>
      </c>
      <c r="O72" s="297">
        <v>25.63</v>
      </c>
      <c r="P72" s="297">
        <v>25.41</v>
      </c>
      <c r="Q72" s="297">
        <v>26.13</v>
      </c>
      <c r="R72" s="297">
        <v>21.33</v>
      </c>
      <c r="S72" s="297">
        <v>24.18</v>
      </c>
      <c r="T72" s="297">
        <v>25.44</v>
      </c>
      <c r="U72" s="297">
        <v>27.69</v>
      </c>
      <c r="V72" s="297">
        <v>33.17</v>
      </c>
      <c r="W72" s="297">
        <v>35.04</v>
      </c>
      <c r="X72" s="297">
        <v>32.85</v>
      </c>
      <c r="Y72" s="297">
        <v>36.14</v>
      </c>
      <c r="Z72" s="297">
        <v>31.93</v>
      </c>
      <c r="AA72" s="297">
        <v>29.72</v>
      </c>
      <c r="AB72" s="297">
        <v>29.92</v>
      </c>
      <c r="AC72" s="297">
        <v>31.21</v>
      </c>
      <c r="AD72" s="297">
        <v>30.51</v>
      </c>
      <c r="AE72" s="297">
        <v>30.12</v>
      </c>
      <c r="AF72" s="297">
        <v>30.14</v>
      </c>
      <c r="AG72" s="297">
        <v>28.19</v>
      </c>
      <c r="AH72" s="297">
        <v>24.45</v>
      </c>
      <c r="AI72" s="297">
        <v>20.82</v>
      </c>
      <c r="AJ72" s="297">
        <v>23.76</v>
      </c>
      <c r="AK72" s="297">
        <v>23.51</v>
      </c>
      <c r="AL72" s="297">
        <v>23.35</v>
      </c>
      <c r="AM72" s="297">
        <v>23.05</v>
      </c>
      <c r="AN72" s="297">
        <v>22.94</v>
      </c>
      <c r="AO72" s="297">
        <v>22.81</v>
      </c>
      <c r="AP72" s="297">
        <v>22.7</v>
      </c>
      <c r="AQ72" s="297">
        <v>22.64</v>
      </c>
      <c r="AR72" s="297">
        <v>22.59</v>
      </c>
      <c r="AS72" s="297">
        <v>22.55</v>
      </c>
      <c r="AT72" s="297">
        <v>22.51</v>
      </c>
      <c r="AU72" s="297">
        <v>22.41</v>
      </c>
      <c r="AV72" s="297">
        <v>22.33</v>
      </c>
      <c r="AW72" s="297">
        <v>22.27</v>
      </c>
      <c r="AX72" s="297">
        <v>22.22</v>
      </c>
      <c r="AY72" s="297">
        <v>22.17</v>
      </c>
      <c r="AZ72" s="297">
        <v>22.08</v>
      </c>
      <c r="BA72" s="297">
        <v>22.01</v>
      </c>
      <c r="BB72" s="297">
        <v>21.95</v>
      </c>
      <c r="BC72" s="297">
        <v>21.89</v>
      </c>
      <c r="BD72" s="297">
        <v>21.81</v>
      </c>
      <c r="BE72" s="297">
        <v>21.71</v>
      </c>
      <c r="BF72" s="297">
        <v>21.62</v>
      </c>
      <c r="BG72" s="297">
        <v>21.54</v>
      </c>
      <c r="BH72" s="297">
        <v>21.45</v>
      </c>
      <c r="BI72" s="297">
        <v>21.36</v>
      </c>
      <c r="BJ72" s="297">
        <v>21.24</v>
      </c>
      <c r="BK72" s="297">
        <v>21.15</v>
      </c>
      <c r="BL72" s="297">
        <v>21.07</v>
      </c>
      <c r="BM72" s="297">
        <v>20.99</v>
      </c>
      <c r="BN72" s="297">
        <v>20.9</v>
      </c>
      <c r="BO72" s="297">
        <v>20.81</v>
      </c>
      <c r="BP72" s="297">
        <v>20.74</v>
      </c>
      <c r="BQ72" s="297">
        <v>20.68</v>
      </c>
      <c r="BR72" s="297">
        <v>20.61</v>
      </c>
      <c r="BS72" s="297">
        <v>20.56</v>
      </c>
      <c r="BT72" s="297">
        <v>20.5</v>
      </c>
      <c r="BU72" s="297">
        <v>20.45</v>
      </c>
      <c r="BV72" s="297">
        <v>20.399999999999999</v>
      </c>
      <c r="BW72" s="297">
        <v>20.350000000000001</v>
      </c>
    </row>
    <row r="73" spans="1:75" ht="14.45" x14ac:dyDescent="0.3">
      <c r="A73" s="297" t="s">
        <v>1023</v>
      </c>
      <c r="B73" s="297" t="s">
        <v>1024</v>
      </c>
      <c r="C73" s="297" t="s">
        <v>1011</v>
      </c>
      <c r="D73" s="297" t="s">
        <v>927</v>
      </c>
      <c r="E73" s="297">
        <v>90.24</v>
      </c>
      <c r="F73" s="297">
        <v>94</v>
      </c>
      <c r="G73" s="297">
        <v>97.41</v>
      </c>
      <c r="H73" s="297">
        <v>100.63</v>
      </c>
      <c r="I73" s="297">
        <v>103.93</v>
      </c>
      <c r="J73" s="297">
        <v>107.44</v>
      </c>
      <c r="K73" s="297">
        <v>110.5</v>
      </c>
      <c r="L73" s="297">
        <v>113.94</v>
      </c>
      <c r="M73" s="297">
        <v>117.62</v>
      </c>
      <c r="N73" s="297">
        <v>121.23</v>
      </c>
      <c r="O73" s="297">
        <v>124.64</v>
      </c>
      <c r="P73" s="297">
        <v>128.06</v>
      </c>
      <c r="Q73" s="297">
        <v>131.01</v>
      </c>
      <c r="R73" s="297">
        <v>133.91999999999999</v>
      </c>
      <c r="S73" s="297">
        <v>136.97</v>
      </c>
      <c r="T73" s="297">
        <v>140.01</v>
      </c>
      <c r="U73" s="297">
        <v>142.32</v>
      </c>
      <c r="V73" s="297">
        <v>144.71</v>
      </c>
      <c r="W73" s="297">
        <v>147.22999999999999</v>
      </c>
      <c r="X73" s="297">
        <v>150.04</v>
      </c>
      <c r="Y73" s="297">
        <v>152.94</v>
      </c>
      <c r="Z73" s="297">
        <v>156.63999999999999</v>
      </c>
      <c r="AA73" s="297">
        <v>160.62</v>
      </c>
      <c r="AB73" s="297">
        <v>164.85</v>
      </c>
      <c r="AC73" s="297">
        <v>169.24</v>
      </c>
      <c r="AD73" s="297">
        <v>173.69</v>
      </c>
      <c r="AE73" s="297">
        <v>178.33</v>
      </c>
      <c r="AF73" s="297">
        <v>182.82</v>
      </c>
      <c r="AG73" s="297">
        <v>187.24</v>
      </c>
      <c r="AH73" s="297">
        <v>191.27</v>
      </c>
      <c r="AI73" s="297">
        <v>195.56</v>
      </c>
      <c r="AJ73" s="297">
        <v>198.49</v>
      </c>
      <c r="AK73" s="297">
        <v>201.6</v>
      </c>
      <c r="AL73" s="297">
        <v>204.71</v>
      </c>
      <c r="AM73" s="297">
        <v>207.59</v>
      </c>
      <c r="AN73" s="297">
        <v>210.12</v>
      </c>
      <c r="AO73" s="297">
        <v>212.99</v>
      </c>
      <c r="AP73" s="297">
        <v>215.53</v>
      </c>
      <c r="AQ73" s="297">
        <v>217.8</v>
      </c>
      <c r="AR73" s="297">
        <v>219.89</v>
      </c>
      <c r="AS73" s="297">
        <v>221.87</v>
      </c>
      <c r="AT73" s="297">
        <v>223.55</v>
      </c>
      <c r="AU73" s="297">
        <v>225.1</v>
      </c>
      <c r="AV73" s="297">
        <v>226.54</v>
      </c>
      <c r="AW73" s="297">
        <v>227.87</v>
      </c>
      <c r="AX73" s="297">
        <v>229.1</v>
      </c>
      <c r="AY73" s="297">
        <v>230.2</v>
      </c>
      <c r="AZ73" s="297">
        <v>231.24</v>
      </c>
      <c r="BA73" s="297">
        <v>232.24</v>
      </c>
      <c r="BB73" s="297">
        <v>233.24</v>
      </c>
      <c r="BC73" s="297">
        <v>234.25</v>
      </c>
      <c r="BD73" s="297">
        <v>235.26</v>
      </c>
      <c r="BE73" s="297">
        <v>236.31</v>
      </c>
      <c r="BF73" s="297">
        <v>237.36</v>
      </c>
      <c r="BG73" s="297">
        <v>238.35</v>
      </c>
      <c r="BH73" s="297">
        <v>239.23</v>
      </c>
      <c r="BI73" s="297">
        <v>240.01</v>
      </c>
      <c r="BJ73" s="297">
        <v>240.7</v>
      </c>
      <c r="BK73" s="297">
        <v>241.34</v>
      </c>
      <c r="BL73" s="297">
        <v>241.98</v>
      </c>
      <c r="BM73" s="297">
        <v>242.65</v>
      </c>
      <c r="BN73" s="297">
        <v>243.35</v>
      </c>
      <c r="BO73" s="297">
        <v>244.08</v>
      </c>
      <c r="BP73" s="297">
        <v>244.78</v>
      </c>
      <c r="BQ73" s="297">
        <v>245.33</v>
      </c>
      <c r="BR73" s="297">
        <v>245.69</v>
      </c>
      <c r="BS73" s="297">
        <v>245.89</v>
      </c>
      <c r="BT73" s="297">
        <v>245.94</v>
      </c>
      <c r="BU73" s="297">
        <v>245.84</v>
      </c>
      <c r="BV73" s="297">
        <v>245.67</v>
      </c>
      <c r="BW73" s="297">
        <v>245.48</v>
      </c>
    </row>
    <row r="74" spans="1:75" ht="14.45" x14ac:dyDescent="0.3">
      <c r="A74" s="297" t="s">
        <v>1023</v>
      </c>
      <c r="B74" s="297" t="s">
        <v>1024</v>
      </c>
      <c r="C74" s="297" t="s">
        <v>1012</v>
      </c>
      <c r="D74" s="297" t="s">
        <v>927</v>
      </c>
      <c r="E74" s="297">
        <v>210.6</v>
      </c>
      <c r="F74" s="297">
        <v>215.33</v>
      </c>
      <c r="G74" s="297">
        <v>220.19</v>
      </c>
      <c r="H74" s="297">
        <v>225.08</v>
      </c>
      <c r="I74" s="297">
        <v>229.9</v>
      </c>
      <c r="J74" s="297">
        <v>234.55</v>
      </c>
      <c r="K74" s="297">
        <v>238.99</v>
      </c>
      <c r="L74" s="297">
        <v>243.24</v>
      </c>
      <c r="M74" s="297">
        <v>247.41</v>
      </c>
      <c r="N74" s="297">
        <v>251.67</v>
      </c>
      <c r="O74" s="297">
        <v>256.13</v>
      </c>
      <c r="P74" s="297">
        <v>260.85000000000002</v>
      </c>
      <c r="Q74" s="297">
        <v>265.76</v>
      </c>
      <c r="R74" s="297">
        <v>270.7</v>
      </c>
      <c r="S74" s="297">
        <v>275.43</v>
      </c>
      <c r="T74" s="297">
        <v>279.77</v>
      </c>
      <c r="U74" s="297">
        <v>283.68</v>
      </c>
      <c r="V74" s="297">
        <v>287.22000000000003</v>
      </c>
      <c r="W74" s="297">
        <v>290.57</v>
      </c>
      <c r="X74" s="297">
        <v>293.99</v>
      </c>
      <c r="Y74" s="297">
        <v>297.64999999999998</v>
      </c>
      <c r="Z74" s="297">
        <v>301.61</v>
      </c>
      <c r="AA74" s="297">
        <v>305.8</v>
      </c>
      <c r="AB74" s="297">
        <v>310.2</v>
      </c>
      <c r="AC74" s="297">
        <v>314.74</v>
      </c>
      <c r="AD74" s="297">
        <v>319.36</v>
      </c>
      <c r="AE74" s="297">
        <v>324.07</v>
      </c>
      <c r="AF74" s="297">
        <v>328.86</v>
      </c>
      <c r="AG74" s="297">
        <v>333.66</v>
      </c>
      <c r="AH74" s="297">
        <v>338.36</v>
      </c>
      <c r="AI74" s="297">
        <v>342.88</v>
      </c>
      <c r="AJ74" s="297">
        <v>347.18</v>
      </c>
      <c r="AK74" s="297">
        <v>351.27</v>
      </c>
      <c r="AL74" s="297">
        <v>355.23</v>
      </c>
      <c r="AM74" s="297">
        <v>359.14</v>
      </c>
      <c r="AN74" s="297">
        <v>363.07</v>
      </c>
      <c r="AO74" s="297">
        <v>367.03</v>
      </c>
      <c r="AP74" s="297">
        <v>370.99</v>
      </c>
      <c r="AQ74" s="297">
        <v>374.94</v>
      </c>
      <c r="AR74" s="297">
        <v>378.83</v>
      </c>
      <c r="AS74" s="297">
        <v>382.62</v>
      </c>
      <c r="AT74" s="297">
        <v>386.32</v>
      </c>
      <c r="AU74" s="297">
        <v>389.93</v>
      </c>
      <c r="AV74" s="297">
        <v>393.44</v>
      </c>
      <c r="AW74" s="297">
        <v>396.84</v>
      </c>
      <c r="AX74" s="297">
        <v>400.14</v>
      </c>
      <c r="AY74" s="297">
        <v>403.34</v>
      </c>
      <c r="AZ74" s="297">
        <v>406.42</v>
      </c>
      <c r="BA74" s="297">
        <v>409.37</v>
      </c>
      <c r="BB74" s="297">
        <v>412.18</v>
      </c>
      <c r="BC74" s="297">
        <v>414.86</v>
      </c>
      <c r="BD74" s="297">
        <v>417.39</v>
      </c>
      <c r="BE74" s="297">
        <v>419.78</v>
      </c>
      <c r="BF74" s="297">
        <v>422.03</v>
      </c>
      <c r="BG74" s="297">
        <v>424.14</v>
      </c>
      <c r="BH74" s="297">
        <v>426.13</v>
      </c>
      <c r="BI74" s="297">
        <v>428</v>
      </c>
      <c r="BJ74" s="297">
        <v>429.74</v>
      </c>
      <c r="BK74" s="297">
        <v>431.38</v>
      </c>
      <c r="BL74" s="297">
        <v>432.93</v>
      </c>
      <c r="BM74" s="297">
        <v>434.41</v>
      </c>
      <c r="BN74" s="297">
        <v>435.83</v>
      </c>
      <c r="BO74" s="297">
        <v>437.18</v>
      </c>
      <c r="BP74" s="297">
        <v>438.46</v>
      </c>
      <c r="BQ74" s="297">
        <v>439.65</v>
      </c>
      <c r="BR74" s="297">
        <v>440.75</v>
      </c>
      <c r="BS74" s="297">
        <v>441.77</v>
      </c>
      <c r="BT74" s="297">
        <v>442.69</v>
      </c>
      <c r="BU74" s="297">
        <v>443.55</v>
      </c>
      <c r="BV74" s="297">
        <v>444.34</v>
      </c>
      <c r="BW74" s="297">
        <v>445.1</v>
      </c>
    </row>
    <row r="75" spans="1:75" ht="14.45" x14ac:dyDescent="0.3">
      <c r="A75" s="297" t="s">
        <v>1023</v>
      </c>
      <c r="B75" s="297" t="s">
        <v>1024</v>
      </c>
      <c r="C75" s="297" t="s">
        <v>1013</v>
      </c>
      <c r="D75" s="297" t="s">
        <v>1010</v>
      </c>
      <c r="E75" s="297">
        <v>25.79</v>
      </c>
      <c r="F75" s="297">
        <v>23.86</v>
      </c>
      <c r="G75" s="297">
        <v>27.7</v>
      </c>
      <c r="H75" s="297">
        <v>28.88</v>
      </c>
      <c r="I75" s="297">
        <v>21.63</v>
      </c>
      <c r="J75" s="297">
        <v>24.69</v>
      </c>
      <c r="K75" s="297">
        <v>24.34</v>
      </c>
      <c r="L75" s="297">
        <v>24.31</v>
      </c>
      <c r="N75" s="297">
        <v>28.16</v>
      </c>
      <c r="O75" s="297">
        <v>27.62</v>
      </c>
      <c r="P75" s="297">
        <v>25.14</v>
      </c>
      <c r="Q75" s="297">
        <v>26.89</v>
      </c>
      <c r="R75" s="297">
        <v>23.91</v>
      </c>
      <c r="S75" s="297">
        <v>23.5</v>
      </c>
      <c r="T75" s="297">
        <v>22.29</v>
      </c>
      <c r="U75" s="297">
        <v>20.71</v>
      </c>
      <c r="V75" s="297">
        <v>17.64</v>
      </c>
      <c r="W75" s="297">
        <v>18.72</v>
      </c>
      <c r="X75" s="297">
        <v>21.33</v>
      </c>
      <c r="Y75" s="297">
        <v>22.36</v>
      </c>
      <c r="Z75" s="297">
        <v>18.38</v>
      </c>
      <c r="AA75" s="297">
        <v>22.1</v>
      </c>
      <c r="AB75" s="297">
        <v>19.47</v>
      </c>
      <c r="AC75" s="297">
        <v>18.2</v>
      </c>
      <c r="AD75" s="297">
        <v>15.13</v>
      </c>
      <c r="AE75" s="297">
        <v>12.76</v>
      </c>
      <c r="AF75" s="297">
        <v>15.7</v>
      </c>
      <c r="AG75" s="297">
        <v>15.06</v>
      </c>
      <c r="AH75" s="297">
        <v>12.81</v>
      </c>
      <c r="AI75" s="297">
        <v>4.2300000000000004</v>
      </c>
      <c r="AJ75" s="297">
        <v>12.48</v>
      </c>
      <c r="AK75" s="297">
        <v>14.04</v>
      </c>
      <c r="AL75" s="297">
        <v>14.89</v>
      </c>
      <c r="AM75" s="297">
        <v>14.42</v>
      </c>
      <c r="AN75" s="297">
        <v>14.33</v>
      </c>
      <c r="AO75" s="297">
        <v>14.18</v>
      </c>
      <c r="AP75" s="297">
        <v>14.46</v>
      </c>
      <c r="AQ75" s="297">
        <v>14.49</v>
      </c>
      <c r="AR75" s="297">
        <v>14.39</v>
      </c>
      <c r="AS75" s="297">
        <v>14.4</v>
      </c>
      <c r="AT75" s="297">
        <v>14.39</v>
      </c>
      <c r="AU75" s="297">
        <v>14.46</v>
      </c>
      <c r="AV75" s="297">
        <v>14.39</v>
      </c>
      <c r="AW75" s="297">
        <v>14.35</v>
      </c>
      <c r="AX75" s="297">
        <v>14.32</v>
      </c>
      <c r="AY75" s="297">
        <v>14.27</v>
      </c>
      <c r="AZ75" s="297">
        <v>14.31</v>
      </c>
      <c r="BA75" s="297">
        <v>14.26</v>
      </c>
      <c r="BB75" s="297">
        <v>14.22</v>
      </c>
      <c r="BC75" s="297">
        <v>14.19</v>
      </c>
      <c r="BD75" s="297">
        <v>14.16</v>
      </c>
      <c r="BE75" s="297">
        <v>14.19</v>
      </c>
      <c r="BF75" s="297">
        <v>14.15</v>
      </c>
      <c r="BG75" s="297">
        <v>14.1</v>
      </c>
      <c r="BH75" s="297">
        <v>14.04</v>
      </c>
      <c r="BI75" s="297">
        <v>13.97</v>
      </c>
      <c r="BJ75" s="297">
        <v>13.97</v>
      </c>
      <c r="BK75" s="297">
        <v>13.91</v>
      </c>
      <c r="BL75" s="297">
        <v>13.86</v>
      </c>
      <c r="BM75" s="297">
        <v>13.81</v>
      </c>
      <c r="BN75" s="297">
        <v>13.76</v>
      </c>
      <c r="BO75" s="297">
        <v>13.74</v>
      </c>
      <c r="BP75" s="297">
        <v>13.69</v>
      </c>
      <c r="BQ75" s="297">
        <v>13.64</v>
      </c>
      <c r="BR75" s="297">
        <v>13.59</v>
      </c>
      <c r="BS75" s="297">
        <v>13.55</v>
      </c>
      <c r="BT75" s="297">
        <v>13.51</v>
      </c>
      <c r="BU75" s="297">
        <v>13.48</v>
      </c>
      <c r="BV75" s="297">
        <v>13.44</v>
      </c>
      <c r="BW75" s="297">
        <v>13.39</v>
      </c>
    </row>
    <row r="76" spans="1:75" ht="14.45" x14ac:dyDescent="0.3">
      <c r="A76" s="297" t="s">
        <v>1023</v>
      </c>
      <c r="B76" s="297" t="s">
        <v>1024</v>
      </c>
      <c r="C76" s="297" t="s">
        <v>1014</v>
      </c>
      <c r="D76" s="297" t="s">
        <v>1015</v>
      </c>
      <c r="E76" s="297">
        <v>31.52</v>
      </c>
      <c r="F76" s="297">
        <v>32.51</v>
      </c>
      <c r="G76" s="297">
        <v>33.53</v>
      </c>
      <c r="H76" s="297">
        <v>34.58</v>
      </c>
      <c r="I76" s="297">
        <v>35.659999999999997</v>
      </c>
      <c r="J76" s="297">
        <v>36.78</v>
      </c>
      <c r="K76" s="297">
        <v>37.6</v>
      </c>
      <c r="L76" s="297">
        <v>38.44</v>
      </c>
      <c r="M76" s="297">
        <v>39.299999999999997</v>
      </c>
      <c r="N76" s="297">
        <v>40.17</v>
      </c>
      <c r="O76" s="297">
        <v>41.07</v>
      </c>
      <c r="P76" s="297">
        <v>41.75</v>
      </c>
      <c r="Q76" s="297">
        <v>42.44</v>
      </c>
      <c r="R76" s="297">
        <v>43.15</v>
      </c>
      <c r="S76" s="297">
        <v>43.86</v>
      </c>
      <c r="T76" s="297">
        <v>44.59</v>
      </c>
      <c r="U76" s="297">
        <v>45.45</v>
      </c>
      <c r="V76" s="297">
        <v>46.33</v>
      </c>
      <c r="W76" s="297">
        <v>47.23</v>
      </c>
      <c r="X76" s="297">
        <v>48.14</v>
      </c>
      <c r="Y76" s="297">
        <v>49.07</v>
      </c>
      <c r="Z76" s="297">
        <v>49.89</v>
      </c>
      <c r="AA76" s="297">
        <v>50.72</v>
      </c>
      <c r="AB76" s="297">
        <v>51.57</v>
      </c>
      <c r="AC76" s="297">
        <v>52.43</v>
      </c>
      <c r="AD76" s="297">
        <v>53.3</v>
      </c>
      <c r="AE76" s="297">
        <v>54.12</v>
      </c>
      <c r="AF76" s="297">
        <v>54.96</v>
      </c>
      <c r="AG76" s="297">
        <v>55.81</v>
      </c>
      <c r="AH76" s="297">
        <v>56.67</v>
      </c>
      <c r="AI76" s="297">
        <v>57.55</v>
      </c>
      <c r="AJ76" s="297">
        <v>58.17</v>
      </c>
      <c r="AK76" s="297">
        <v>58.79</v>
      </c>
      <c r="AL76" s="297">
        <v>59.42</v>
      </c>
      <c r="AM76" s="297">
        <v>60.06</v>
      </c>
      <c r="AN76" s="297">
        <v>60.71</v>
      </c>
      <c r="AO76" s="297">
        <v>61.29</v>
      </c>
      <c r="AP76" s="297">
        <v>61.87</v>
      </c>
      <c r="AQ76" s="297">
        <v>62.45</v>
      </c>
      <c r="AR76" s="297">
        <v>63.04</v>
      </c>
      <c r="AS76" s="297">
        <v>63.64</v>
      </c>
      <c r="AT76" s="297">
        <v>64.23</v>
      </c>
      <c r="AU76" s="297">
        <v>64.819999999999993</v>
      </c>
      <c r="AV76" s="297">
        <v>65.41</v>
      </c>
      <c r="AW76" s="297">
        <v>66.010000000000005</v>
      </c>
      <c r="AX76" s="297">
        <v>66.62</v>
      </c>
      <c r="AY76" s="297">
        <v>67.22</v>
      </c>
      <c r="AZ76" s="297">
        <v>67.83</v>
      </c>
      <c r="BA76" s="297">
        <v>68.45</v>
      </c>
      <c r="BB76" s="297">
        <v>69.069999999999993</v>
      </c>
      <c r="BC76" s="297">
        <v>69.69</v>
      </c>
      <c r="BD76" s="297">
        <v>70.290000000000006</v>
      </c>
      <c r="BE76" s="297">
        <v>70.89</v>
      </c>
      <c r="BF76" s="297">
        <v>71.5</v>
      </c>
      <c r="BG76" s="297">
        <v>72.11</v>
      </c>
      <c r="BH76" s="297">
        <v>72.73</v>
      </c>
      <c r="BI76" s="297">
        <v>73.28</v>
      </c>
      <c r="BJ76" s="297">
        <v>73.849999999999994</v>
      </c>
      <c r="BK76" s="297">
        <v>74.41</v>
      </c>
      <c r="BL76" s="297">
        <v>74.98</v>
      </c>
      <c r="BM76" s="297">
        <v>75.56</v>
      </c>
      <c r="BN76" s="297">
        <v>76.08</v>
      </c>
      <c r="BO76" s="297">
        <v>76.61</v>
      </c>
      <c r="BP76" s="297">
        <v>77.150000000000006</v>
      </c>
      <c r="BQ76" s="297">
        <v>77.69</v>
      </c>
      <c r="BR76" s="297">
        <v>78.23</v>
      </c>
      <c r="BS76" s="297">
        <v>78.7</v>
      </c>
      <c r="BT76" s="297">
        <v>79.17</v>
      </c>
      <c r="BU76" s="297">
        <v>79.64</v>
      </c>
      <c r="BV76" s="297">
        <v>80.11</v>
      </c>
      <c r="BW76" s="297">
        <v>80.59</v>
      </c>
    </row>
    <row r="77" spans="1:75" ht="14.45" x14ac:dyDescent="0.3">
      <c r="A77" s="297" t="s">
        <v>1023</v>
      </c>
      <c r="B77" s="297" t="s">
        <v>1024</v>
      </c>
      <c r="C77" s="297" t="s">
        <v>1016</v>
      </c>
      <c r="D77" s="297" t="s">
        <v>1015</v>
      </c>
      <c r="E77" s="297">
        <v>5.05</v>
      </c>
      <c r="F77" s="297">
        <v>5.36</v>
      </c>
      <c r="G77" s="297">
        <v>5.69</v>
      </c>
      <c r="H77" s="297">
        <v>6.05</v>
      </c>
      <c r="I77" s="297">
        <v>6.42</v>
      </c>
      <c r="J77" s="297">
        <v>6.82</v>
      </c>
      <c r="K77" s="297">
        <v>7.06</v>
      </c>
      <c r="L77" s="297">
        <v>7.31</v>
      </c>
      <c r="M77" s="297">
        <v>7.57</v>
      </c>
      <c r="N77" s="297">
        <v>7.84</v>
      </c>
      <c r="O77" s="297">
        <v>8.1199999999999992</v>
      </c>
      <c r="P77" s="297">
        <v>8.35</v>
      </c>
      <c r="Q77" s="297">
        <v>8.59</v>
      </c>
      <c r="R77" s="297">
        <v>8.83</v>
      </c>
      <c r="S77" s="297">
        <v>9.08</v>
      </c>
      <c r="T77" s="297">
        <v>9.33</v>
      </c>
      <c r="U77" s="297">
        <v>9.49</v>
      </c>
      <c r="V77" s="297">
        <v>9.64</v>
      </c>
      <c r="W77" s="297">
        <v>9.8000000000000007</v>
      </c>
      <c r="X77" s="297">
        <v>9.9499999999999993</v>
      </c>
      <c r="Y77" s="297">
        <v>10.119999999999999</v>
      </c>
      <c r="Z77" s="297">
        <v>10.31</v>
      </c>
      <c r="AA77" s="297">
        <v>10.5</v>
      </c>
      <c r="AB77" s="297">
        <v>10.7</v>
      </c>
      <c r="AC77" s="297">
        <v>10.91</v>
      </c>
      <c r="AD77" s="297">
        <v>11.12</v>
      </c>
      <c r="AE77" s="297">
        <v>11.34</v>
      </c>
      <c r="AF77" s="297">
        <v>11.57</v>
      </c>
      <c r="AG77" s="297">
        <v>11.81</v>
      </c>
      <c r="AH77" s="297">
        <v>12.05</v>
      </c>
      <c r="AI77" s="297">
        <v>12.3</v>
      </c>
      <c r="AJ77" s="297">
        <v>12.61</v>
      </c>
      <c r="AK77" s="297">
        <v>12.94</v>
      </c>
      <c r="AL77" s="297">
        <v>13.28</v>
      </c>
      <c r="AM77" s="297">
        <v>13.62</v>
      </c>
      <c r="AN77" s="297">
        <v>13.97</v>
      </c>
      <c r="AO77" s="297">
        <v>14.32</v>
      </c>
      <c r="AP77" s="297">
        <v>14.67</v>
      </c>
      <c r="AQ77" s="297">
        <v>15.03</v>
      </c>
      <c r="AR77" s="297">
        <v>15.4</v>
      </c>
      <c r="AS77" s="297">
        <v>15.78</v>
      </c>
      <c r="AT77" s="297">
        <v>16.12</v>
      </c>
      <c r="AU77" s="297">
        <v>16.46</v>
      </c>
      <c r="AV77" s="297">
        <v>16.809999999999999</v>
      </c>
      <c r="AW77" s="297">
        <v>17.170000000000002</v>
      </c>
      <c r="AX77" s="297">
        <v>17.53</v>
      </c>
      <c r="AY77" s="297">
        <v>17.95</v>
      </c>
      <c r="AZ77" s="297">
        <v>18.39</v>
      </c>
      <c r="BA77" s="297">
        <v>18.829999999999998</v>
      </c>
      <c r="BB77" s="297">
        <v>19.28</v>
      </c>
      <c r="BC77" s="297">
        <v>19.739999999999998</v>
      </c>
      <c r="BD77" s="297">
        <v>20.25</v>
      </c>
      <c r="BE77" s="297">
        <v>20.76</v>
      </c>
      <c r="BF77" s="297">
        <v>21.3</v>
      </c>
      <c r="BG77" s="297">
        <v>21.84</v>
      </c>
      <c r="BH77" s="297">
        <v>22.4</v>
      </c>
      <c r="BI77" s="297">
        <v>22.97</v>
      </c>
      <c r="BJ77" s="297">
        <v>23.56</v>
      </c>
      <c r="BK77" s="297">
        <v>24.16</v>
      </c>
      <c r="BL77" s="297">
        <v>24.78</v>
      </c>
      <c r="BM77" s="297">
        <v>25.41</v>
      </c>
      <c r="BN77" s="297">
        <v>26.06</v>
      </c>
      <c r="BO77" s="297">
        <v>26.72</v>
      </c>
      <c r="BP77" s="297">
        <v>27.4</v>
      </c>
      <c r="BQ77" s="297">
        <v>28.09</v>
      </c>
      <c r="BR77" s="297">
        <v>28.81</v>
      </c>
      <c r="BS77" s="297">
        <v>29.5</v>
      </c>
      <c r="BT77" s="297">
        <v>30.2</v>
      </c>
      <c r="BU77" s="297">
        <v>30.93</v>
      </c>
      <c r="BV77" s="297">
        <v>31.67</v>
      </c>
      <c r="BW77" s="297">
        <v>32.43</v>
      </c>
    </row>
    <row r="78" spans="1:75" ht="14.45" x14ac:dyDescent="0.3">
      <c r="A78" s="297" t="s">
        <v>590</v>
      </c>
      <c r="B78" s="297" t="s">
        <v>1025</v>
      </c>
      <c r="C78" s="297" t="s">
        <v>1005</v>
      </c>
      <c r="D78" s="297" t="s">
        <v>1006</v>
      </c>
      <c r="E78" s="297">
        <v>12.03</v>
      </c>
      <c r="F78" s="297">
        <v>12.69</v>
      </c>
      <c r="G78" s="297">
        <v>13.38</v>
      </c>
      <c r="H78" s="297">
        <v>14.49</v>
      </c>
      <c r="I78" s="297">
        <v>15.77</v>
      </c>
      <c r="J78" s="297">
        <v>16.399999999999999</v>
      </c>
      <c r="K78" s="297">
        <v>16.940000000000001</v>
      </c>
      <c r="L78" s="297">
        <v>17.100000000000001</v>
      </c>
      <c r="M78" s="297">
        <v>17.149999999999999</v>
      </c>
      <c r="N78" s="297">
        <v>17.23</v>
      </c>
      <c r="O78" s="297">
        <v>17.3</v>
      </c>
      <c r="P78" s="297">
        <v>17.55</v>
      </c>
      <c r="Q78" s="297">
        <v>17.989999999999998</v>
      </c>
      <c r="R78" s="297">
        <v>18.73</v>
      </c>
      <c r="S78" s="297">
        <v>19.16</v>
      </c>
      <c r="T78" s="297">
        <v>19.420000000000002</v>
      </c>
      <c r="U78" s="297">
        <v>19.3</v>
      </c>
      <c r="V78" s="297">
        <v>19.18</v>
      </c>
      <c r="W78" s="297">
        <v>19.309999999999999</v>
      </c>
      <c r="X78" s="297">
        <v>19.440000000000001</v>
      </c>
      <c r="Y78" s="297">
        <v>19.63</v>
      </c>
      <c r="Z78" s="297">
        <v>19.850000000000001</v>
      </c>
      <c r="AA78" s="297">
        <v>20.73</v>
      </c>
      <c r="AB78" s="297">
        <v>21.84</v>
      </c>
      <c r="AC78" s="297">
        <v>23.56</v>
      </c>
      <c r="AD78" s="297">
        <v>25.24</v>
      </c>
      <c r="AE78" s="297">
        <v>27.28</v>
      </c>
      <c r="AF78" s="297">
        <v>28.71</v>
      </c>
      <c r="AG78" s="297">
        <v>30.2</v>
      </c>
      <c r="AH78" s="297">
        <v>31.41</v>
      </c>
      <c r="AI78" s="297">
        <v>32.35</v>
      </c>
      <c r="AJ78" s="297">
        <v>33.869999999999997</v>
      </c>
      <c r="AK78" s="297">
        <v>35.340000000000003</v>
      </c>
      <c r="AL78" s="297">
        <v>37.17</v>
      </c>
      <c r="AM78" s="297">
        <v>39.18</v>
      </c>
      <c r="AN78" s="297">
        <v>41.24</v>
      </c>
      <c r="AO78" s="297">
        <v>43.3</v>
      </c>
      <c r="AP78" s="297">
        <v>45.34</v>
      </c>
      <c r="AQ78" s="297">
        <v>47.37</v>
      </c>
      <c r="AR78" s="297">
        <v>49.43</v>
      </c>
      <c r="AS78" s="297">
        <v>51.49</v>
      </c>
      <c r="AT78" s="297">
        <v>53.53</v>
      </c>
      <c r="AU78" s="297">
        <v>55.55</v>
      </c>
      <c r="AV78" s="297">
        <v>57.53</v>
      </c>
      <c r="AW78" s="297">
        <v>59.49</v>
      </c>
      <c r="AX78" s="297">
        <v>61.43</v>
      </c>
      <c r="AY78" s="297">
        <v>63.36</v>
      </c>
      <c r="AZ78" s="297">
        <v>65.239999999999995</v>
      </c>
      <c r="BA78" s="297">
        <v>67.099999999999994</v>
      </c>
      <c r="BB78" s="297">
        <v>68.95</v>
      </c>
      <c r="BC78" s="297">
        <v>70.78</v>
      </c>
      <c r="BD78" s="297">
        <v>72.58</v>
      </c>
      <c r="BE78" s="297">
        <v>74.36</v>
      </c>
      <c r="BF78" s="297">
        <v>76.11</v>
      </c>
      <c r="BG78" s="297">
        <v>77.83</v>
      </c>
      <c r="BH78" s="297">
        <v>79.53</v>
      </c>
      <c r="BI78" s="297">
        <v>81.2</v>
      </c>
      <c r="BJ78" s="297">
        <v>82.84</v>
      </c>
      <c r="BK78" s="297">
        <v>84.44</v>
      </c>
      <c r="BL78" s="297">
        <v>86.01</v>
      </c>
      <c r="BM78" s="297">
        <v>87.55</v>
      </c>
      <c r="BN78" s="297">
        <v>89.06</v>
      </c>
      <c r="BO78" s="297">
        <v>90.54</v>
      </c>
      <c r="BP78" s="297">
        <v>91.99</v>
      </c>
      <c r="BQ78" s="297">
        <v>93.41</v>
      </c>
      <c r="BR78" s="297">
        <v>94.82</v>
      </c>
      <c r="BS78" s="297">
        <v>96.21</v>
      </c>
      <c r="BT78" s="297">
        <v>97.58</v>
      </c>
      <c r="BU78" s="297">
        <v>98.95</v>
      </c>
      <c r="BV78" s="297">
        <v>100.32</v>
      </c>
      <c r="BW78" s="297">
        <v>101.68</v>
      </c>
    </row>
    <row r="79" spans="1:75" ht="14.45" x14ac:dyDescent="0.3">
      <c r="A79" s="297" t="s">
        <v>590</v>
      </c>
      <c r="B79" s="297" t="s">
        <v>1025</v>
      </c>
      <c r="C79" s="297" t="s">
        <v>1007</v>
      </c>
      <c r="D79" s="297" t="s">
        <v>1008</v>
      </c>
      <c r="E79" s="297">
        <v>19239.73</v>
      </c>
      <c r="F79" s="297">
        <v>21253.42</v>
      </c>
      <c r="G79" s="297">
        <v>23979.45</v>
      </c>
      <c r="H79" s="297">
        <v>23089.040000000001</v>
      </c>
      <c r="I79" s="297">
        <v>24643.84</v>
      </c>
      <c r="J79" s="297">
        <v>28486.3</v>
      </c>
      <c r="K79" s="297">
        <v>24342.47</v>
      </c>
      <c r="L79" s="297">
        <v>24082.19</v>
      </c>
      <c r="M79" s="297">
        <v>27924.66</v>
      </c>
      <c r="N79" s="297">
        <v>28534.25</v>
      </c>
      <c r="O79" s="297">
        <v>29794.52</v>
      </c>
      <c r="P79" s="297">
        <v>27684.93</v>
      </c>
      <c r="Q79" s="297">
        <v>29616.44</v>
      </c>
      <c r="R79" s="297">
        <v>31890.41</v>
      </c>
      <c r="S79" s="297">
        <v>33890.410000000003</v>
      </c>
      <c r="T79" s="297">
        <v>33767.129999999997</v>
      </c>
      <c r="U79" s="297">
        <v>34006.85</v>
      </c>
      <c r="V79" s="297">
        <v>37082.19</v>
      </c>
      <c r="W79" s="297">
        <v>39828.769999999997</v>
      </c>
      <c r="X79" s="297">
        <v>38726.03</v>
      </c>
      <c r="Y79" s="297">
        <v>40171.230000000003</v>
      </c>
      <c r="Z79" s="297">
        <v>41568.49</v>
      </c>
      <c r="AA79" s="297">
        <v>44061.64</v>
      </c>
      <c r="AB79" s="297">
        <v>46246.57</v>
      </c>
      <c r="AC79" s="297">
        <v>47739.73</v>
      </c>
      <c r="AD79" s="297">
        <v>51369.86</v>
      </c>
      <c r="AE79" s="297">
        <v>56650.68</v>
      </c>
      <c r="AF79" s="297">
        <v>59958.9</v>
      </c>
      <c r="AG79" s="297">
        <v>63191.78</v>
      </c>
      <c r="AH79" s="297">
        <v>83428.639999999999</v>
      </c>
      <c r="AI79" s="297">
        <v>85522.66</v>
      </c>
      <c r="AJ79" s="297">
        <v>81472.83</v>
      </c>
      <c r="AK79" s="297">
        <v>78380.03</v>
      </c>
      <c r="AL79" s="297">
        <v>75613.23</v>
      </c>
      <c r="AM79" s="297">
        <v>73012.160000000003</v>
      </c>
      <c r="AN79" s="297">
        <v>70919.02</v>
      </c>
      <c r="AO79" s="297">
        <v>68935.08</v>
      </c>
      <c r="AP79" s="297">
        <v>68949.3</v>
      </c>
      <c r="AQ79" s="297">
        <v>68978.2</v>
      </c>
      <c r="AR79" s="297">
        <v>69090.490000000005</v>
      </c>
      <c r="AS79" s="297">
        <v>69080.86</v>
      </c>
      <c r="AT79" s="297">
        <v>69117.289999999994</v>
      </c>
      <c r="AU79" s="297">
        <v>69626.17</v>
      </c>
      <c r="AV79" s="297">
        <v>70040.73</v>
      </c>
      <c r="AW79" s="297">
        <v>70437.94</v>
      </c>
      <c r="AX79" s="297">
        <v>70805.03</v>
      </c>
      <c r="AY79" s="297">
        <v>71086.259999999995</v>
      </c>
      <c r="AZ79" s="297">
        <v>71716.460000000006</v>
      </c>
      <c r="BA79" s="297">
        <v>72340.23</v>
      </c>
      <c r="BB79" s="297">
        <v>72945.73</v>
      </c>
      <c r="BC79" s="297">
        <v>73590.59</v>
      </c>
      <c r="BD79" s="297">
        <v>74148.75</v>
      </c>
      <c r="BE79" s="297">
        <v>74978.740000000005</v>
      </c>
      <c r="BF79" s="297">
        <v>75791.02</v>
      </c>
      <c r="BG79" s="297">
        <v>76563.09</v>
      </c>
      <c r="BH79" s="297">
        <v>77300.84</v>
      </c>
      <c r="BI79" s="297">
        <v>77986.8</v>
      </c>
      <c r="BJ79" s="297">
        <v>78785.72</v>
      </c>
      <c r="BK79" s="297">
        <v>79537.48</v>
      </c>
      <c r="BL79" s="297">
        <v>80249.83</v>
      </c>
      <c r="BM79" s="297">
        <v>80908.98</v>
      </c>
      <c r="BN79" s="297">
        <v>81528.929999999993</v>
      </c>
      <c r="BO79" s="297">
        <v>82202.399999999994</v>
      </c>
      <c r="BP79" s="297">
        <v>82851.600000000006</v>
      </c>
      <c r="BQ79" s="297">
        <v>83514.98</v>
      </c>
      <c r="BR79" s="297">
        <v>84213.58</v>
      </c>
      <c r="BS79" s="297">
        <v>84968.93</v>
      </c>
      <c r="BT79" s="297">
        <v>85824.67</v>
      </c>
      <c r="BU79" s="297">
        <v>86731.94</v>
      </c>
      <c r="BV79" s="297">
        <v>87674.23</v>
      </c>
      <c r="BW79" s="297">
        <v>88659.63</v>
      </c>
    </row>
    <row r="80" spans="1:75" ht="14.45" x14ac:dyDescent="0.3">
      <c r="A80" s="297" t="s">
        <v>590</v>
      </c>
      <c r="B80" s="297" t="s">
        <v>1025</v>
      </c>
      <c r="C80" s="297" t="s">
        <v>1009</v>
      </c>
      <c r="D80" s="297" t="s">
        <v>1010</v>
      </c>
      <c r="E80" s="297">
        <v>30.82</v>
      </c>
      <c r="F80" s="297">
        <v>29.18</v>
      </c>
      <c r="G80" s="297">
        <v>32.97</v>
      </c>
      <c r="H80" s="297">
        <v>41.02</v>
      </c>
      <c r="I80" s="297">
        <v>44.06</v>
      </c>
      <c r="J80" s="297">
        <v>33.76</v>
      </c>
      <c r="K80" s="297">
        <v>32.25</v>
      </c>
      <c r="L80" s="297">
        <v>22.53</v>
      </c>
      <c r="M80" s="297">
        <v>19.329999999999998</v>
      </c>
      <c r="N80" s="297">
        <v>19.809999999999999</v>
      </c>
      <c r="O80" s="297">
        <v>18.93</v>
      </c>
      <c r="P80" s="297">
        <v>19.79</v>
      </c>
      <c r="Q80" s="297">
        <v>21.62</v>
      </c>
      <c r="R80" s="297">
        <v>23.23</v>
      </c>
      <c r="S80" s="297">
        <v>19.940000000000001</v>
      </c>
      <c r="T80" s="297">
        <v>17.329999999999998</v>
      </c>
      <c r="U80" s="297">
        <v>12.38</v>
      </c>
      <c r="V80" s="297">
        <v>11.98</v>
      </c>
      <c r="W80" s="297">
        <v>14.03</v>
      </c>
      <c r="X80" s="297">
        <v>13.58</v>
      </c>
      <c r="Y80" s="297">
        <v>14.12</v>
      </c>
      <c r="Z80" s="297">
        <v>13.63</v>
      </c>
      <c r="AA80" s="297">
        <v>19.440000000000001</v>
      </c>
      <c r="AB80" s="297">
        <v>20.7</v>
      </c>
      <c r="AC80" s="297">
        <v>25.41</v>
      </c>
      <c r="AD80" s="297">
        <v>23.87</v>
      </c>
      <c r="AE80" s="297">
        <v>25.87</v>
      </c>
      <c r="AF80" s="297">
        <v>21.34</v>
      </c>
      <c r="AG80" s="297">
        <v>20.7</v>
      </c>
      <c r="AH80" s="297">
        <v>18.23</v>
      </c>
      <c r="AI80" s="297">
        <v>16.579999999999998</v>
      </c>
      <c r="AJ80" s="297">
        <v>19.52</v>
      </c>
      <c r="AK80" s="297">
        <v>19.43</v>
      </c>
      <c r="AL80" s="297">
        <v>21.16</v>
      </c>
      <c r="AM80" s="297">
        <v>21.89</v>
      </c>
      <c r="AN80" s="297">
        <v>22.06</v>
      </c>
      <c r="AO80" s="297">
        <v>21.98</v>
      </c>
      <c r="AP80" s="297">
        <v>21.82</v>
      </c>
      <c r="AQ80" s="297">
        <v>21.69</v>
      </c>
      <c r="AR80" s="297">
        <v>21.72</v>
      </c>
      <c r="AS80" s="297">
        <v>21.63</v>
      </c>
      <c r="AT80" s="297">
        <v>21.58</v>
      </c>
      <c r="AU80" s="297">
        <v>21.5</v>
      </c>
      <c r="AV80" s="297">
        <v>21.37</v>
      </c>
      <c r="AW80" s="297">
        <v>21.3</v>
      </c>
      <c r="AX80" s="297">
        <v>21.25</v>
      </c>
      <c r="AY80" s="297">
        <v>21.23</v>
      </c>
      <c r="AZ80" s="297">
        <v>21.09</v>
      </c>
      <c r="BA80" s="297">
        <v>21.03</v>
      </c>
      <c r="BB80" s="297">
        <v>20.98</v>
      </c>
      <c r="BC80" s="297">
        <v>20.92</v>
      </c>
      <c r="BD80" s="297">
        <v>20.81</v>
      </c>
      <c r="BE80" s="297">
        <v>20.71</v>
      </c>
      <c r="BF80" s="297">
        <v>20.6</v>
      </c>
      <c r="BG80" s="297">
        <v>20.5</v>
      </c>
      <c r="BH80" s="297">
        <v>20.399999999999999</v>
      </c>
      <c r="BI80" s="297">
        <v>20.27</v>
      </c>
      <c r="BJ80" s="297">
        <v>20.13</v>
      </c>
      <c r="BK80" s="297">
        <v>20.010000000000002</v>
      </c>
      <c r="BL80" s="297">
        <v>19.91</v>
      </c>
      <c r="BM80" s="297">
        <v>19.8</v>
      </c>
      <c r="BN80" s="297">
        <v>19.7</v>
      </c>
      <c r="BO80" s="297">
        <v>19.579999999999998</v>
      </c>
      <c r="BP80" s="297">
        <v>19.489999999999998</v>
      </c>
      <c r="BQ80" s="297">
        <v>19.399999999999999</v>
      </c>
      <c r="BR80" s="297">
        <v>19.32</v>
      </c>
      <c r="BS80" s="297">
        <v>19.239999999999998</v>
      </c>
      <c r="BT80" s="297">
        <v>19.16</v>
      </c>
      <c r="BU80" s="297">
        <v>19.079999999999998</v>
      </c>
      <c r="BV80" s="297">
        <v>19</v>
      </c>
      <c r="BW80" s="297">
        <v>18.91</v>
      </c>
    </row>
    <row r="81" spans="1:75" ht="14.45" x14ac:dyDescent="0.3">
      <c r="A81" s="297" t="s">
        <v>590</v>
      </c>
      <c r="B81" s="297" t="s">
        <v>1025</v>
      </c>
      <c r="C81" s="297" t="s">
        <v>1011</v>
      </c>
      <c r="D81" s="297" t="s">
        <v>927</v>
      </c>
      <c r="E81" s="297">
        <v>140.35</v>
      </c>
      <c r="F81" s="297">
        <v>149.08000000000001</v>
      </c>
      <c r="G81" s="297">
        <v>155.13</v>
      </c>
      <c r="H81" s="297">
        <v>160.38</v>
      </c>
      <c r="I81" s="297">
        <v>165.84</v>
      </c>
      <c r="J81" s="297">
        <v>172.15</v>
      </c>
      <c r="K81" s="297">
        <v>178.14</v>
      </c>
      <c r="L81" s="297">
        <v>185.79</v>
      </c>
      <c r="M81" s="297">
        <v>194.59</v>
      </c>
      <c r="N81" s="297">
        <v>204.03</v>
      </c>
      <c r="O81" s="297">
        <v>213.76</v>
      </c>
      <c r="P81" s="297">
        <v>221.11</v>
      </c>
      <c r="Q81" s="297">
        <v>228.43</v>
      </c>
      <c r="R81" s="297">
        <v>236.48</v>
      </c>
      <c r="S81" s="297">
        <v>245.7</v>
      </c>
      <c r="T81" s="297">
        <v>255.62</v>
      </c>
      <c r="U81" s="297">
        <v>263.37</v>
      </c>
      <c r="V81" s="297">
        <v>273.05</v>
      </c>
      <c r="W81" s="297">
        <v>283.51</v>
      </c>
      <c r="X81" s="297">
        <v>293.35000000000002</v>
      </c>
      <c r="Y81" s="297">
        <v>301.63</v>
      </c>
      <c r="Z81" s="297">
        <v>302.97000000000003</v>
      </c>
      <c r="AA81" s="297">
        <v>301.58999999999997</v>
      </c>
      <c r="AB81" s="297">
        <v>303.27</v>
      </c>
      <c r="AC81" s="297">
        <v>315.89999999999998</v>
      </c>
      <c r="AD81" s="297">
        <v>342.62</v>
      </c>
      <c r="AE81" s="297">
        <v>401.07</v>
      </c>
      <c r="AF81" s="297">
        <v>476.14</v>
      </c>
      <c r="AG81" s="297">
        <v>560.48</v>
      </c>
      <c r="AH81" s="297">
        <v>641.38</v>
      </c>
      <c r="AI81" s="297">
        <v>706.43</v>
      </c>
      <c r="AJ81" s="297">
        <v>740.22</v>
      </c>
      <c r="AK81" s="297">
        <v>756.38</v>
      </c>
      <c r="AL81" s="297">
        <v>760.37</v>
      </c>
      <c r="AM81" s="297">
        <v>760.57</v>
      </c>
      <c r="AN81" s="297">
        <v>762.93</v>
      </c>
      <c r="AO81" s="297">
        <v>764.78</v>
      </c>
      <c r="AP81" s="297">
        <v>769.12</v>
      </c>
      <c r="AQ81" s="297">
        <v>774.74</v>
      </c>
      <c r="AR81" s="297">
        <v>779.5</v>
      </c>
      <c r="AS81" s="297">
        <v>782.2</v>
      </c>
      <c r="AT81" s="297">
        <v>784.73</v>
      </c>
      <c r="AU81" s="297">
        <v>785.78</v>
      </c>
      <c r="AV81" s="297">
        <v>785.89</v>
      </c>
      <c r="AW81" s="297">
        <v>785.99</v>
      </c>
      <c r="AX81" s="297">
        <v>786.44</v>
      </c>
      <c r="AY81" s="297">
        <v>785.5</v>
      </c>
      <c r="AZ81" s="297">
        <v>785.04</v>
      </c>
      <c r="BA81" s="297">
        <v>784.94</v>
      </c>
      <c r="BB81" s="297">
        <v>784.94</v>
      </c>
      <c r="BC81" s="297">
        <v>784.97</v>
      </c>
      <c r="BD81" s="297">
        <v>784.52</v>
      </c>
      <c r="BE81" s="297">
        <v>784.49</v>
      </c>
      <c r="BF81" s="297">
        <v>784.51</v>
      </c>
      <c r="BG81" s="297">
        <v>784.22</v>
      </c>
      <c r="BH81" s="297">
        <v>783.36</v>
      </c>
      <c r="BI81" s="297">
        <v>781.56</v>
      </c>
      <c r="BJ81" s="297">
        <v>779.51</v>
      </c>
      <c r="BK81" s="297">
        <v>777.08</v>
      </c>
      <c r="BL81" s="297">
        <v>774.2</v>
      </c>
      <c r="BM81" s="297">
        <v>770.87</v>
      </c>
      <c r="BN81" s="297">
        <v>766.58</v>
      </c>
      <c r="BO81" s="297">
        <v>762.07</v>
      </c>
      <c r="BP81" s="297">
        <v>757.5</v>
      </c>
      <c r="BQ81" s="297">
        <v>753.21</v>
      </c>
      <c r="BR81" s="297">
        <v>749.42</v>
      </c>
      <c r="BS81" s="297">
        <v>745.94</v>
      </c>
      <c r="BT81" s="297">
        <v>743.13</v>
      </c>
      <c r="BU81" s="297">
        <v>740.9</v>
      </c>
      <c r="BV81" s="297">
        <v>739.18</v>
      </c>
      <c r="BW81" s="297">
        <v>737.89</v>
      </c>
    </row>
    <row r="82" spans="1:75" ht="14.45" x14ac:dyDescent="0.3">
      <c r="A82" s="297" t="s">
        <v>590</v>
      </c>
      <c r="B82" s="297" t="s">
        <v>1025</v>
      </c>
      <c r="C82" s="297" t="s">
        <v>1012</v>
      </c>
      <c r="D82" s="297" t="s">
        <v>927</v>
      </c>
      <c r="E82" s="297">
        <v>357.96</v>
      </c>
      <c r="F82" s="297">
        <v>372.07</v>
      </c>
      <c r="G82" s="297">
        <v>383.79</v>
      </c>
      <c r="H82" s="297">
        <v>394.16</v>
      </c>
      <c r="I82" s="297">
        <v>404.83</v>
      </c>
      <c r="J82" s="297">
        <v>416.93</v>
      </c>
      <c r="K82" s="297">
        <v>430.85</v>
      </c>
      <c r="L82" s="297">
        <v>446.14</v>
      </c>
      <c r="M82" s="297">
        <v>462.18</v>
      </c>
      <c r="N82" s="297">
        <v>477.99</v>
      </c>
      <c r="O82" s="297">
        <v>492.89</v>
      </c>
      <c r="P82" s="297">
        <v>506.68</v>
      </c>
      <c r="Q82" s="297">
        <v>519.70000000000005</v>
      </c>
      <c r="R82" s="297">
        <v>532.36</v>
      </c>
      <c r="S82" s="297">
        <v>545.33000000000004</v>
      </c>
      <c r="T82" s="297">
        <v>559.07000000000005</v>
      </c>
      <c r="U82" s="297">
        <v>574.91</v>
      </c>
      <c r="V82" s="297">
        <v>592.99</v>
      </c>
      <c r="W82" s="297">
        <v>611.24</v>
      </c>
      <c r="X82" s="297">
        <v>626.77</v>
      </c>
      <c r="Y82" s="297">
        <v>638.19000000000005</v>
      </c>
      <c r="Z82" s="297">
        <v>642.51</v>
      </c>
      <c r="AA82" s="297">
        <v>642.07000000000005</v>
      </c>
      <c r="AB82" s="297">
        <v>647.16</v>
      </c>
      <c r="AC82" s="297">
        <v>671.76</v>
      </c>
      <c r="AD82" s="297">
        <v>724.81</v>
      </c>
      <c r="AE82" s="297">
        <v>811.41</v>
      </c>
      <c r="AF82" s="297">
        <v>925.73</v>
      </c>
      <c r="AG82" s="297">
        <v>1052.3599999999999</v>
      </c>
      <c r="AH82" s="297">
        <v>1169.58</v>
      </c>
      <c r="AI82" s="297">
        <v>1261.83</v>
      </c>
      <c r="AJ82" s="297">
        <v>1323.54</v>
      </c>
      <c r="AK82" s="297">
        <v>1359.48</v>
      </c>
      <c r="AL82" s="297">
        <v>1377.27</v>
      </c>
      <c r="AM82" s="297">
        <v>1389.04</v>
      </c>
      <c r="AN82" s="297">
        <v>1403.74</v>
      </c>
      <c r="AO82" s="297">
        <v>1423.13</v>
      </c>
      <c r="AP82" s="297">
        <v>1444.44</v>
      </c>
      <c r="AQ82" s="297">
        <v>1466.87</v>
      </c>
      <c r="AR82" s="297">
        <v>1488.49</v>
      </c>
      <c r="AS82" s="297">
        <v>1507.94</v>
      </c>
      <c r="AT82" s="297">
        <v>1525.51</v>
      </c>
      <c r="AU82" s="297">
        <v>1542.22</v>
      </c>
      <c r="AV82" s="297">
        <v>1558.15</v>
      </c>
      <c r="AW82" s="297">
        <v>1573.41</v>
      </c>
      <c r="AX82" s="297">
        <v>1588.07</v>
      </c>
      <c r="AY82" s="297">
        <v>1602.2</v>
      </c>
      <c r="AZ82" s="297">
        <v>1615.85</v>
      </c>
      <c r="BA82" s="297">
        <v>1629.06</v>
      </c>
      <c r="BB82" s="297">
        <v>1641.85</v>
      </c>
      <c r="BC82" s="297">
        <v>1654.25</v>
      </c>
      <c r="BD82" s="297">
        <v>1666.27</v>
      </c>
      <c r="BE82" s="297">
        <v>1677.93</v>
      </c>
      <c r="BF82" s="297">
        <v>1689.24</v>
      </c>
      <c r="BG82" s="297">
        <v>1700.21</v>
      </c>
      <c r="BH82" s="297">
        <v>1710.84</v>
      </c>
      <c r="BI82" s="297">
        <v>1721.13</v>
      </c>
      <c r="BJ82" s="297">
        <v>1731.04</v>
      </c>
      <c r="BK82" s="297">
        <v>1740.52</v>
      </c>
      <c r="BL82" s="297">
        <v>1749.49</v>
      </c>
      <c r="BM82" s="297">
        <v>1757.88</v>
      </c>
      <c r="BN82" s="297">
        <v>1765.66</v>
      </c>
      <c r="BO82" s="297">
        <v>1772.79</v>
      </c>
      <c r="BP82" s="297">
        <v>1779.23</v>
      </c>
      <c r="BQ82" s="297">
        <v>1784.9</v>
      </c>
      <c r="BR82" s="297">
        <v>1789.75</v>
      </c>
      <c r="BS82" s="297">
        <v>1793.74</v>
      </c>
      <c r="BT82" s="297">
        <v>1796.9</v>
      </c>
      <c r="BU82" s="297">
        <v>1799.17</v>
      </c>
      <c r="BV82" s="297">
        <v>1800.54</v>
      </c>
      <c r="BW82" s="297">
        <v>1801.02</v>
      </c>
    </row>
    <row r="83" spans="1:75" ht="14.45" x14ac:dyDescent="0.3">
      <c r="A83" s="297" t="s">
        <v>590</v>
      </c>
      <c r="B83" s="297" t="s">
        <v>1025</v>
      </c>
      <c r="C83" s="297" t="s">
        <v>1013</v>
      </c>
      <c r="D83" s="297" t="s">
        <v>1010</v>
      </c>
      <c r="E83" s="297">
        <v>55</v>
      </c>
      <c r="F83" s="297">
        <v>52.73</v>
      </c>
      <c r="G83" s="297">
        <v>48.48</v>
      </c>
      <c r="H83" s="297">
        <v>47.59</v>
      </c>
      <c r="I83" s="297">
        <v>45.22</v>
      </c>
      <c r="J83" s="297">
        <v>47.58</v>
      </c>
      <c r="K83" s="297">
        <v>40.520000000000003</v>
      </c>
      <c r="L83" s="297">
        <v>40.43</v>
      </c>
      <c r="M83" s="297">
        <v>38.04</v>
      </c>
      <c r="N83" s="297">
        <v>35.65</v>
      </c>
      <c r="O83" s="297">
        <v>37.380000000000003</v>
      </c>
      <c r="P83" s="297">
        <v>17.96</v>
      </c>
      <c r="Q83" s="297">
        <v>17.059999999999999</v>
      </c>
      <c r="R83" s="297">
        <v>21.45</v>
      </c>
      <c r="S83" s="297">
        <v>26.84</v>
      </c>
      <c r="T83" s="297">
        <v>26.13</v>
      </c>
      <c r="U83" s="297">
        <v>26.12</v>
      </c>
      <c r="V83" s="297">
        <v>27.02</v>
      </c>
      <c r="W83" s="297">
        <v>22.14</v>
      </c>
      <c r="X83" s="297">
        <v>23.81</v>
      </c>
      <c r="Y83" s="297">
        <v>35.340000000000003</v>
      </c>
      <c r="Z83" s="297">
        <v>34.04</v>
      </c>
      <c r="AA83" s="297">
        <v>35.869999999999997</v>
      </c>
      <c r="AB83" s="297">
        <v>39.130000000000003</v>
      </c>
      <c r="AC83" s="297">
        <v>44.15</v>
      </c>
      <c r="AD83" s="297">
        <v>47.52</v>
      </c>
      <c r="AE83" s="297">
        <v>50.29</v>
      </c>
      <c r="AF83" s="297">
        <v>16.97</v>
      </c>
      <c r="AG83" s="297">
        <v>15.26</v>
      </c>
      <c r="AH83" s="297">
        <v>10.99</v>
      </c>
      <c r="AI83" s="297">
        <v>8.0399999999999991</v>
      </c>
      <c r="AJ83" s="297">
        <v>15.36</v>
      </c>
      <c r="AK83" s="297">
        <v>15.42</v>
      </c>
      <c r="AL83" s="297">
        <v>25.72</v>
      </c>
      <c r="AM83" s="297">
        <v>29.88</v>
      </c>
      <c r="AN83" s="297">
        <v>30.27</v>
      </c>
      <c r="AO83" s="297">
        <v>29.56</v>
      </c>
      <c r="AP83" s="297">
        <v>28.93</v>
      </c>
      <c r="AQ83" s="297">
        <v>28.14</v>
      </c>
      <c r="AR83" s="297">
        <v>28.22</v>
      </c>
      <c r="AS83" s="297">
        <v>27.71</v>
      </c>
      <c r="AT83" s="297">
        <v>27.47</v>
      </c>
      <c r="AU83" s="297">
        <v>27.52</v>
      </c>
      <c r="AV83" s="297">
        <v>27.1</v>
      </c>
      <c r="AW83" s="297">
        <v>26.89</v>
      </c>
      <c r="AX83" s="297">
        <v>26.84</v>
      </c>
      <c r="AY83" s="297">
        <v>26.95</v>
      </c>
      <c r="AZ83" s="297">
        <v>26.67</v>
      </c>
      <c r="BA83" s="297">
        <v>26.62</v>
      </c>
      <c r="BB83" s="297">
        <v>26.61</v>
      </c>
      <c r="BC83" s="297">
        <v>26.55</v>
      </c>
      <c r="BD83" s="297">
        <v>26.33</v>
      </c>
      <c r="BE83" s="297">
        <v>26.34</v>
      </c>
      <c r="BF83" s="297">
        <v>26.13</v>
      </c>
      <c r="BG83" s="297">
        <v>26</v>
      </c>
      <c r="BH83" s="297">
        <v>25.8</v>
      </c>
      <c r="BI83" s="297">
        <v>25.53</v>
      </c>
      <c r="BJ83" s="297">
        <v>25.35</v>
      </c>
      <c r="BK83" s="297">
        <v>25.1</v>
      </c>
      <c r="BL83" s="297">
        <v>24.89</v>
      </c>
      <c r="BM83" s="297">
        <v>24.68</v>
      </c>
      <c r="BN83" s="297">
        <v>24.48</v>
      </c>
      <c r="BO83" s="297">
        <v>24.28</v>
      </c>
      <c r="BP83" s="297">
        <v>24.1</v>
      </c>
      <c r="BQ83" s="297">
        <v>23.92</v>
      </c>
      <c r="BR83" s="297">
        <v>23.73</v>
      </c>
      <c r="BS83" s="297">
        <v>23.53</v>
      </c>
      <c r="BT83" s="297">
        <v>23.31</v>
      </c>
      <c r="BU83" s="297">
        <v>23.07</v>
      </c>
      <c r="BV83" s="297">
        <v>22.82</v>
      </c>
      <c r="BW83" s="297">
        <v>22.57</v>
      </c>
    </row>
    <row r="84" spans="1:75" ht="14.45" x14ac:dyDescent="0.3">
      <c r="A84" s="297" t="s">
        <v>590</v>
      </c>
      <c r="B84" s="297" t="s">
        <v>1025</v>
      </c>
      <c r="C84" s="297" t="s">
        <v>1014</v>
      </c>
      <c r="D84" s="297" t="s">
        <v>1015</v>
      </c>
      <c r="E84" s="297">
        <v>38.200000000000003</v>
      </c>
      <c r="F84" s="297">
        <v>39.549999999999997</v>
      </c>
      <c r="G84" s="297">
        <v>40.950000000000003</v>
      </c>
      <c r="H84" s="297">
        <v>42.4</v>
      </c>
      <c r="I84" s="297">
        <v>43.9</v>
      </c>
      <c r="J84" s="297">
        <v>45.46</v>
      </c>
      <c r="K84" s="297">
        <v>47.15</v>
      </c>
      <c r="L84" s="297">
        <v>48.92</v>
      </c>
      <c r="M84" s="297">
        <v>50.74</v>
      </c>
      <c r="N84" s="297">
        <v>52.64</v>
      </c>
      <c r="O84" s="297">
        <v>54.61</v>
      </c>
      <c r="P84" s="297">
        <v>56.6</v>
      </c>
      <c r="Q84" s="297">
        <v>58.66</v>
      </c>
      <c r="R84" s="297">
        <v>60.79</v>
      </c>
      <c r="S84" s="297">
        <v>63</v>
      </c>
      <c r="T84" s="297">
        <v>65.3</v>
      </c>
      <c r="U84" s="297">
        <v>67.11</v>
      </c>
      <c r="V84" s="297">
        <v>68.959999999999994</v>
      </c>
      <c r="W84" s="297">
        <v>70.87</v>
      </c>
      <c r="X84" s="297">
        <v>72.83</v>
      </c>
      <c r="Y84" s="297">
        <v>74.849999999999994</v>
      </c>
      <c r="Z84" s="297">
        <v>75.91</v>
      </c>
      <c r="AA84" s="297">
        <v>76.989999999999995</v>
      </c>
      <c r="AB84" s="297">
        <v>78.08</v>
      </c>
      <c r="AC84" s="297">
        <v>79.180000000000007</v>
      </c>
      <c r="AD84" s="297">
        <v>80.31</v>
      </c>
      <c r="AE84" s="297">
        <v>81.260000000000005</v>
      </c>
      <c r="AF84" s="297">
        <v>82.23</v>
      </c>
      <c r="AG84" s="297">
        <v>83.2</v>
      </c>
      <c r="AH84" s="297">
        <v>84.19</v>
      </c>
      <c r="AI84" s="297">
        <v>85.19</v>
      </c>
      <c r="AJ84" s="297">
        <v>85.52</v>
      </c>
      <c r="AK84" s="297">
        <v>85.86</v>
      </c>
      <c r="AL84" s="297">
        <v>86.19</v>
      </c>
      <c r="AM84" s="297">
        <v>86.52</v>
      </c>
      <c r="AN84" s="297">
        <v>86.86</v>
      </c>
      <c r="AO84" s="297">
        <v>87.13</v>
      </c>
      <c r="AP84" s="297">
        <v>87.4</v>
      </c>
      <c r="AQ84" s="297">
        <v>87.66</v>
      </c>
      <c r="AR84" s="297">
        <v>87.94</v>
      </c>
      <c r="AS84" s="297">
        <v>88.21</v>
      </c>
      <c r="AT84" s="297">
        <v>88.54</v>
      </c>
      <c r="AU84" s="297">
        <v>88.88</v>
      </c>
      <c r="AV84" s="297">
        <v>89.21</v>
      </c>
      <c r="AW84" s="297">
        <v>89.55</v>
      </c>
      <c r="AX84" s="297">
        <v>89.89</v>
      </c>
      <c r="AY84" s="297">
        <v>90.16</v>
      </c>
      <c r="AZ84" s="297">
        <v>90.44</v>
      </c>
      <c r="BA84" s="297">
        <v>90.71</v>
      </c>
      <c r="BB84" s="297">
        <v>90.98</v>
      </c>
      <c r="BC84" s="297">
        <v>91.26</v>
      </c>
      <c r="BD84" s="297">
        <v>91.56</v>
      </c>
      <c r="BE84" s="297">
        <v>91.85</v>
      </c>
      <c r="BF84" s="297">
        <v>92.15</v>
      </c>
      <c r="BG84" s="297">
        <v>92.45</v>
      </c>
      <c r="BH84" s="297">
        <v>92.75</v>
      </c>
      <c r="BI84" s="297">
        <v>92.98</v>
      </c>
      <c r="BJ84" s="297">
        <v>93.2</v>
      </c>
      <c r="BK84" s="297">
        <v>93.43</v>
      </c>
      <c r="BL84" s="297">
        <v>93.66</v>
      </c>
      <c r="BM84" s="297">
        <v>93.89</v>
      </c>
      <c r="BN84" s="297">
        <v>94.06</v>
      </c>
      <c r="BO84" s="297">
        <v>94.23</v>
      </c>
      <c r="BP84" s="297">
        <v>94.4</v>
      </c>
      <c r="BQ84" s="297">
        <v>94.57</v>
      </c>
      <c r="BR84" s="297">
        <v>94.74</v>
      </c>
      <c r="BS84" s="297">
        <v>94.93</v>
      </c>
      <c r="BT84" s="297">
        <v>95.11</v>
      </c>
      <c r="BU84" s="297">
        <v>95.3</v>
      </c>
      <c r="BV84" s="297">
        <v>95.49</v>
      </c>
      <c r="BW84" s="297">
        <v>95.68</v>
      </c>
    </row>
    <row r="85" spans="1:75" ht="14.45" x14ac:dyDescent="0.3">
      <c r="A85" s="297" t="s">
        <v>590</v>
      </c>
      <c r="B85" s="297" t="s">
        <v>1025</v>
      </c>
      <c r="C85" s="297" t="s">
        <v>1016</v>
      </c>
      <c r="D85" s="297" t="s">
        <v>1015</v>
      </c>
      <c r="E85" s="297">
        <v>8.6199999999999992</v>
      </c>
      <c r="F85" s="297">
        <v>9.18</v>
      </c>
      <c r="G85" s="297">
        <v>9.7899999999999991</v>
      </c>
      <c r="H85" s="297">
        <v>10.43</v>
      </c>
      <c r="I85" s="297">
        <v>11.11</v>
      </c>
      <c r="J85" s="297">
        <v>11.84</v>
      </c>
      <c r="K85" s="297">
        <v>12.06</v>
      </c>
      <c r="L85" s="297">
        <v>12.28</v>
      </c>
      <c r="M85" s="297">
        <v>12.51</v>
      </c>
      <c r="N85" s="297">
        <v>12.74</v>
      </c>
      <c r="O85" s="297">
        <v>12.98</v>
      </c>
      <c r="P85" s="297">
        <v>12.79</v>
      </c>
      <c r="Q85" s="297">
        <v>12.6</v>
      </c>
      <c r="R85" s="297">
        <v>12.41</v>
      </c>
      <c r="S85" s="297">
        <v>12.23</v>
      </c>
      <c r="T85" s="297">
        <v>12.05</v>
      </c>
      <c r="U85" s="297">
        <v>11.68</v>
      </c>
      <c r="V85" s="297">
        <v>11.33</v>
      </c>
      <c r="W85" s="297">
        <v>10.99</v>
      </c>
      <c r="X85" s="297">
        <v>10.65</v>
      </c>
      <c r="Y85" s="297">
        <v>10.33</v>
      </c>
      <c r="Z85" s="297">
        <v>10.35</v>
      </c>
      <c r="AA85" s="297">
        <v>10.36</v>
      </c>
      <c r="AB85" s="297">
        <v>10.38</v>
      </c>
      <c r="AC85" s="297">
        <v>10.39</v>
      </c>
      <c r="AD85" s="297">
        <v>10.41</v>
      </c>
      <c r="AE85" s="297">
        <v>10.55</v>
      </c>
      <c r="AF85" s="297">
        <v>10.7</v>
      </c>
      <c r="AG85" s="297">
        <v>10.85</v>
      </c>
      <c r="AH85" s="297">
        <v>11</v>
      </c>
      <c r="AI85" s="297">
        <v>11.15</v>
      </c>
      <c r="AJ85" s="297">
        <v>11.22</v>
      </c>
      <c r="AK85" s="297">
        <v>11.29</v>
      </c>
      <c r="AL85" s="297">
        <v>11.36</v>
      </c>
      <c r="AM85" s="297">
        <v>11.43</v>
      </c>
      <c r="AN85" s="297">
        <v>11.5</v>
      </c>
      <c r="AO85" s="297">
        <v>11.61</v>
      </c>
      <c r="AP85" s="297">
        <v>11.72</v>
      </c>
      <c r="AQ85" s="297">
        <v>11.83</v>
      </c>
      <c r="AR85" s="297">
        <v>11.94</v>
      </c>
      <c r="AS85" s="297">
        <v>12.05</v>
      </c>
      <c r="AT85" s="297">
        <v>12.22</v>
      </c>
      <c r="AU85" s="297">
        <v>12.39</v>
      </c>
      <c r="AV85" s="297">
        <v>12.56</v>
      </c>
      <c r="AW85" s="297">
        <v>12.73</v>
      </c>
      <c r="AX85" s="297">
        <v>12.91</v>
      </c>
      <c r="AY85" s="297">
        <v>13.2</v>
      </c>
      <c r="AZ85" s="297">
        <v>13.49</v>
      </c>
      <c r="BA85" s="297">
        <v>13.79</v>
      </c>
      <c r="BB85" s="297">
        <v>14.09</v>
      </c>
      <c r="BC85" s="297">
        <v>14.4</v>
      </c>
      <c r="BD85" s="297">
        <v>14.78</v>
      </c>
      <c r="BE85" s="297">
        <v>15.17</v>
      </c>
      <c r="BF85" s="297">
        <v>15.56</v>
      </c>
      <c r="BG85" s="297">
        <v>15.97</v>
      </c>
      <c r="BH85" s="297">
        <v>16.38</v>
      </c>
      <c r="BI85" s="297">
        <v>16.760000000000002</v>
      </c>
      <c r="BJ85" s="297">
        <v>17.14</v>
      </c>
      <c r="BK85" s="297">
        <v>17.53</v>
      </c>
      <c r="BL85" s="297">
        <v>17.93</v>
      </c>
      <c r="BM85" s="297">
        <v>18.34</v>
      </c>
      <c r="BN85" s="297">
        <v>18.78</v>
      </c>
      <c r="BO85" s="297">
        <v>19.239999999999998</v>
      </c>
      <c r="BP85" s="297">
        <v>19.7</v>
      </c>
      <c r="BQ85" s="297">
        <v>20.18</v>
      </c>
      <c r="BR85" s="297">
        <v>20.67</v>
      </c>
      <c r="BS85" s="297">
        <v>21.44</v>
      </c>
      <c r="BT85" s="297">
        <v>22.23</v>
      </c>
      <c r="BU85" s="297">
        <v>23.06</v>
      </c>
      <c r="BV85" s="297">
        <v>23.91</v>
      </c>
      <c r="BW85" s="297">
        <v>24.8</v>
      </c>
    </row>
    <row r="86" spans="1:75" ht="14.45" x14ac:dyDescent="0.3">
      <c r="A86" s="297" t="s">
        <v>1026</v>
      </c>
      <c r="B86" s="297" t="s">
        <v>1027</v>
      </c>
      <c r="C86" s="297" t="s">
        <v>1005</v>
      </c>
      <c r="D86" s="297" t="s">
        <v>1006</v>
      </c>
      <c r="E86" s="297">
        <v>29.43</v>
      </c>
      <c r="F86" s="297">
        <v>31.34</v>
      </c>
      <c r="G86" s="297">
        <v>33.26</v>
      </c>
      <c r="H86" s="297">
        <v>35.03</v>
      </c>
      <c r="I86" s="297">
        <v>36.65</v>
      </c>
      <c r="J86" s="297">
        <v>38.380000000000003</v>
      </c>
      <c r="K86" s="297">
        <v>40.28</v>
      </c>
      <c r="L86" s="297">
        <v>42.04</v>
      </c>
      <c r="M86" s="297">
        <v>43.86</v>
      </c>
      <c r="N86" s="297">
        <v>45.8</v>
      </c>
      <c r="O86" s="297">
        <v>47.99</v>
      </c>
      <c r="P86" s="297">
        <v>50.17</v>
      </c>
      <c r="Q86" s="297">
        <v>52.59</v>
      </c>
      <c r="R86" s="297">
        <v>55.34</v>
      </c>
      <c r="S86" s="297">
        <v>58.31</v>
      </c>
      <c r="T86" s="297">
        <v>61.68</v>
      </c>
      <c r="U86" s="297">
        <v>65.48</v>
      </c>
      <c r="V86" s="297">
        <v>69.760000000000005</v>
      </c>
      <c r="W86" s="297">
        <v>74.58</v>
      </c>
      <c r="X86" s="297">
        <v>79.8</v>
      </c>
      <c r="Y86" s="297">
        <v>85.66</v>
      </c>
      <c r="Z86" s="297">
        <v>91.77</v>
      </c>
      <c r="AA86" s="297">
        <v>98.03</v>
      </c>
      <c r="AB86" s="297">
        <v>104.68</v>
      </c>
      <c r="AC86" s="297">
        <v>112.07</v>
      </c>
      <c r="AD86" s="297">
        <v>120.13</v>
      </c>
      <c r="AE86" s="297">
        <v>128.76</v>
      </c>
      <c r="AF86" s="297">
        <v>137.77000000000001</v>
      </c>
      <c r="AG86" s="297">
        <v>147.06</v>
      </c>
      <c r="AH86" s="297">
        <v>152.55000000000001</v>
      </c>
      <c r="AI86" s="297">
        <v>156.77000000000001</v>
      </c>
      <c r="AJ86" s="297">
        <v>162.32</v>
      </c>
      <c r="AK86" s="297">
        <v>167.92</v>
      </c>
      <c r="AL86" s="297">
        <v>173.72</v>
      </c>
      <c r="AM86" s="297">
        <v>179.7</v>
      </c>
      <c r="AN86" s="297">
        <v>186.1</v>
      </c>
      <c r="AO86" s="297">
        <v>192.98</v>
      </c>
      <c r="AP86" s="297">
        <v>200.31</v>
      </c>
      <c r="AQ86" s="297">
        <v>208.2</v>
      </c>
      <c r="AR86" s="297">
        <v>216.74</v>
      </c>
      <c r="AS86" s="297">
        <v>225.96</v>
      </c>
      <c r="AT86" s="297">
        <v>235.87</v>
      </c>
      <c r="AU86" s="297">
        <v>246.35</v>
      </c>
      <c r="AV86" s="297">
        <v>257.51</v>
      </c>
      <c r="AW86" s="297">
        <v>269.38</v>
      </c>
      <c r="AX86" s="297">
        <v>282</v>
      </c>
      <c r="AY86" s="297">
        <v>295.38</v>
      </c>
      <c r="AZ86" s="297">
        <v>309.39</v>
      </c>
      <c r="BA86" s="297">
        <v>324.13</v>
      </c>
      <c r="BB86" s="297">
        <v>339.64</v>
      </c>
      <c r="BC86" s="297">
        <v>355.92</v>
      </c>
      <c r="BD86" s="297">
        <v>372.97</v>
      </c>
      <c r="BE86" s="297">
        <v>390.62</v>
      </c>
      <c r="BF86" s="297">
        <v>409</v>
      </c>
      <c r="BG86" s="297">
        <v>428.12</v>
      </c>
      <c r="BH86" s="297">
        <v>447.98</v>
      </c>
      <c r="BI86" s="297">
        <v>468.57</v>
      </c>
      <c r="BJ86" s="297">
        <v>489.75</v>
      </c>
      <c r="BK86" s="297">
        <v>511.63</v>
      </c>
      <c r="BL86" s="297">
        <v>534.23</v>
      </c>
      <c r="BM86" s="297">
        <v>557.55999999999995</v>
      </c>
      <c r="BN86" s="297">
        <v>581.6</v>
      </c>
      <c r="BO86" s="297">
        <v>606.22</v>
      </c>
      <c r="BP86" s="297">
        <v>631.52</v>
      </c>
      <c r="BQ86" s="297">
        <v>657.52</v>
      </c>
      <c r="BR86" s="297">
        <v>684.22</v>
      </c>
      <c r="BS86" s="297">
        <v>711.6</v>
      </c>
      <c r="BT86" s="297">
        <v>739.6</v>
      </c>
      <c r="BU86" s="297">
        <v>768.27</v>
      </c>
      <c r="BV86" s="297">
        <v>797.59</v>
      </c>
      <c r="BW86" s="297">
        <v>827.52</v>
      </c>
    </row>
    <row r="87" spans="1:75" ht="14.45" x14ac:dyDescent="0.3">
      <c r="A87" s="297" t="s">
        <v>1026</v>
      </c>
      <c r="B87" s="297" t="s">
        <v>1027</v>
      </c>
      <c r="C87" s="297" t="s">
        <v>1007</v>
      </c>
      <c r="D87" s="297" t="s">
        <v>1008</v>
      </c>
      <c r="E87" s="297">
        <v>57547.95</v>
      </c>
      <c r="F87" s="297">
        <v>58726.03</v>
      </c>
      <c r="G87" s="297">
        <v>62034.25</v>
      </c>
      <c r="H87" s="297">
        <v>63520.55</v>
      </c>
      <c r="I87" s="297">
        <v>64445.2</v>
      </c>
      <c r="J87" s="297">
        <v>68150.69</v>
      </c>
      <c r="K87" s="297">
        <v>72965.75</v>
      </c>
      <c r="L87" s="297">
        <v>71828.77</v>
      </c>
      <c r="M87" s="297">
        <v>78938.36</v>
      </c>
      <c r="N87" s="297">
        <v>82863.02</v>
      </c>
      <c r="O87" s="297">
        <v>87232.88</v>
      </c>
      <c r="P87" s="297">
        <v>86000</v>
      </c>
      <c r="Q87" s="297">
        <v>90773.98</v>
      </c>
      <c r="R87" s="297">
        <v>95815.07</v>
      </c>
      <c r="S87" s="297">
        <v>100075.34</v>
      </c>
      <c r="T87" s="297">
        <v>108883.56</v>
      </c>
      <c r="U87" s="297">
        <v>109527.4</v>
      </c>
      <c r="V87" s="297">
        <v>114417.8</v>
      </c>
      <c r="W87" s="297">
        <v>119205.48</v>
      </c>
      <c r="X87" s="297">
        <v>120856.17</v>
      </c>
      <c r="Y87" s="297">
        <v>127417.8</v>
      </c>
      <c r="Z87" s="297">
        <v>138465.76999999999</v>
      </c>
      <c r="AA87" s="297">
        <v>142164.39000000001</v>
      </c>
      <c r="AB87" s="297">
        <v>148643.84</v>
      </c>
      <c r="AC87" s="297">
        <v>154376.72</v>
      </c>
      <c r="AD87" s="297">
        <v>163547.95000000001</v>
      </c>
      <c r="AE87" s="297">
        <v>173883.56</v>
      </c>
      <c r="AF87" s="297">
        <v>181452.05</v>
      </c>
      <c r="AG87" s="297">
        <v>191397.27</v>
      </c>
      <c r="AH87" s="297">
        <v>220251.81</v>
      </c>
      <c r="AI87" s="297">
        <v>231701.13</v>
      </c>
      <c r="AJ87" s="297">
        <v>237989.94</v>
      </c>
      <c r="AK87" s="297">
        <v>242507.81</v>
      </c>
      <c r="AL87" s="297">
        <v>245968.03</v>
      </c>
      <c r="AM87" s="297">
        <v>250185.02</v>
      </c>
      <c r="AN87" s="297">
        <v>255391.58</v>
      </c>
      <c r="AO87" s="297">
        <v>260502.48</v>
      </c>
      <c r="AP87" s="297">
        <v>269423.19</v>
      </c>
      <c r="AQ87" s="297">
        <v>278662.09000000003</v>
      </c>
      <c r="AR87" s="297">
        <v>288736.96999999997</v>
      </c>
      <c r="AS87" s="297">
        <v>299258.44</v>
      </c>
      <c r="AT87" s="297">
        <v>309921.15999999997</v>
      </c>
      <c r="AU87" s="297">
        <v>322327.84000000003</v>
      </c>
      <c r="AV87" s="297">
        <v>335107.46999999997</v>
      </c>
      <c r="AW87" s="297">
        <v>348371.78</v>
      </c>
      <c r="AX87" s="297">
        <v>361995.75</v>
      </c>
      <c r="AY87" s="297">
        <v>375726.25</v>
      </c>
      <c r="AZ87" s="297">
        <v>390727.78</v>
      </c>
      <c r="BA87" s="297">
        <v>406150.72</v>
      </c>
      <c r="BB87" s="297">
        <v>421999.28</v>
      </c>
      <c r="BC87" s="297">
        <v>438569.16</v>
      </c>
      <c r="BD87" s="297">
        <v>454906.5</v>
      </c>
      <c r="BE87" s="297">
        <v>472533.56</v>
      </c>
      <c r="BF87" s="297">
        <v>490575.66</v>
      </c>
      <c r="BG87" s="297">
        <v>509028.84</v>
      </c>
      <c r="BH87" s="297">
        <v>528014.75</v>
      </c>
      <c r="BI87" s="297">
        <v>546970.13</v>
      </c>
      <c r="BJ87" s="297">
        <v>566906.56000000006</v>
      </c>
      <c r="BK87" s="297">
        <v>587193.88</v>
      </c>
      <c r="BL87" s="297">
        <v>607870.06000000006</v>
      </c>
      <c r="BM87" s="297">
        <v>628827.56000000006</v>
      </c>
      <c r="BN87" s="297">
        <v>649731.25</v>
      </c>
      <c r="BO87" s="297">
        <v>671341.81</v>
      </c>
      <c r="BP87" s="297">
        <v>693199.81</v>
      </c>
      <c r="BQ87" s="297">
        <v>715361.13</v>
      </c>
      <c r="BR87" s="297">
        <v>737809.69</v>
      </c>
      <c r="BS87" s="297">
        <v>760261.94</v>
      </c>
      <c r="BT87" s="297">
        <v>783338.31</v>
      </c>
      <c r="BU87" s="297">
        <v>806700.13</v>
      </c>
      <c r="BV87" s="297">
        <v>830245.81</v>
      </c>
      <c r="BW87" s="297">
        <v>854045.06</v>
      </c>
    </row>
    <row r="88" spans="1:75" ht="14.45" x14ac:dyDescent="0.3">
      <c r="A88" s="297" t="s">
        <v>1026</v>
      </c>
      <c r="B88" s="297" t="s">
        <v>1027</v>
      </c>
      <c r="C88" s="297" t="s">
        <v>1009</v>
      </c>
      <c r="D88" s="297" t="s">
        <v>1010</v>
      </c>
      <c r="E88" s="297">
        <v>14.44</v>
      </c>
      <c r="F88" s="297">
        <v>17.62</v>
      </c>
      <c r="G88" s="297">
        <v>17.82</v>
      </c>
      <c r="H88" s="297">
        <v>16.97</v>
      </c>
      <c r="I88" s="297">
        <v>15.92</v>
      </c>
      <c r="J88" s="297">
        <v>16.32</v>
      </c>
      <c r="K88" s="297">
        <v>16.7</v>
      </c>
      <c r="L88" s="297">
        <v>16.02</v>
      </c>
      <c r="M88" s="297">
        <v>16.309999999999999</v>
      </c>
      <c r="N88" s="297">
        <v>16.72</v>
      </c>
      <c r="O88" s="297">
        <v>17.05</v>
      </c>
      <c r="P88" s="297">
        <v>16.899999999999999</v>
      </c>
      <c r="Q88" s="297">
        <v>17.309999999999999</v>
      </c>
      <c r="R88" s="297">
        <v>17.95</v>
      </c>
      <c r="S88" s="297">
        <v>18.399999999999999</v>
      </c>
      <c r="T88" s="297">
        <v>19.12</v>
      </c>
      <c r="U88" s="297">
        <v>19.989999999999998</v>
      </c>
      <c r="V88" s="297">
        <v>20.72</v>
      </c>
      <c r="W88" s="297">
        <v>21.63</v>
      </c>
      <c r="X88" s="297">
        <v>22.19</v>
      </c>
      <c r="Y88" s="297">
        <v>24.08</v>
      </c>
      <c r="Z88" s="297">
        <v>23.59</v>
      </c>
      <c r="AA88" s="297">
        <v>23.98</v>
      </c>
      <c r="AB88" s="297">
        <v>24.28</v>
      </c>
      <c r="AC88" s="297">
        <v>25.19</v>
      </c>
      <c r="AD88" s="297">
        <v>25.47</v>
      </c>
      <c r="AE88" s="297">
        <v>25.77</v>
      </c>
      <c r="AF88" s="297">
        <v>25.13</v>
      </c>
      <c r="AG88" s="297">
        <v>23.59</v>
      </c>
      <c r="AH88" s="297">
        <v>19.7</v>
      </c>
      <c r="AI88" s="297">
        <v>17.38</v>
      </c>
      <c r="AJ88" s="297">
        <v>18.27</v>
      </c>
      <c r="AK88" s="297">
        <v>17.62</v>
      </c>
      <c r="AL88" s="297">
        <v>17.190000000000001</v>
      </c>
      <c r="AM88" s="297">
        <v>16.84</v>
      </c>
      <c r="AN88" s="297">
        <v>16.7</v>
      </c>
      <c r="AO88" s="297">
        <v>16.61</v>
      </c>
      <c r="AP88" s="297">
        <v>16.47</v>
      </c>
      <c r="AQ88" s="297">
        <v>16.440000000000001</v>
      </c>
      <c r="AR88" s="297">
        <v>16.43</v>
      </c>
      <c r="AS88" s="297">
        <v>16.440000000000001</v>
      </c>
      <c r="AT88" s="297">
        <v>16.440000000000001</v>
      </c>
      <c r="AU88" s="297">
        <v>16.36</v>
      </c>
      <c r="AV88" s="297">
        <v>16.34</v>
      </c>
      <c r="AW88" s="297">
        <v>16.34</v>
      </c>
      <c r="AX88" s="297">
        <v>16.34</v>
      </c>
      <c r="AY88" s="297">
        <v>16.329999999999998</v>
      </c>
      <c r="AZ88" s="297">
        <v>16.25</v>
      </c>
      <c r="BA88" s="297">
        <v>16.22</v>
      </c>
      <c r="BB88" s="297">
        <v>16.2</v>
      </c>
      <c r="BC88" s="297">
        <v>16.170000000000002</v>
      </c>
      <c r="BD88" s="297">
        <v>16.12</v>
      </c>
      <c r="BE88" s="297">
        <v>16.02</v>
      </c>
      <c r="BF88" s="297">
        <v>15.95</v>
      </c>
      <c r="BG88" s="297">
        <v>15.89</v>
      </c>
      <c r="BH88" s="297">
        <v>15.83</v>
      </c>
      <c r="BI88" s="297">
        <v>15.75</v>
      </c>
      <c r="BJ88" s="297">
        <v>15.64</v>
      </c>
      <c r="BK88" s="297">
        <v>15.56</v>
      </c>
      <c r="BL88" s="297">
        <v>15.49</v>
      </c>
      <c r="BM88" s="297">
        <v>15.41</v>
      </c>
      <c r="BN88" s="297">
        <v>15.33</v>
      </c>
      <c r="BO88" s="297">
        <v>15.23</v>
      </c>
      <c r="BP88" s="297">
        <v>15.16</v>
      </c>
      <c r="BQ88" s="297">
        <v>15.08</v>
      </c>
      <c r="BR88" s="297">
        <v>15.01</v>
      </c>
      <c r="BS88" s="297">
        <v>14.94</v>
      </c>
      <c r="BT88" s="297">
        <v>14.86</v>
      </c>
      <c r="BU88" s="297">
        <v>14.79</v>
      </c>
      <c r="BV88" s="297">
        <v>14.72</v>
      </c>
      <c r="BW88" s="297">
        <v>14.64</v>
      </c>
    </row>
    <row r="89" spans="1:75" ht="14.45" x14ac:dyDescent="0.3">
      <c r="A89" s="297" t="s">
        <v>1026</v>
      </c>
      <c r="B89" s="297" t="s">
        <v>1027</v>
      </c>
      <c r="C89" s="297" t="s">
        <v>1011</v>
      </c>
      <c r="D89" s="297" t="s">
        <v>927</v>
      </c>
      <c r="E89" s="297">
        <v>32162.560000000001</v>
      </c>
      <c r="F89" s="297">
        <v>33164.82</v>
      </c>
      <c r="G89" s="297">
        <v>34278.980000000003</v>
      </c>
      <c r="H89" s="297">
        <v>35480.129999999997</v>
      </c>
      <c r="I89" s="297">
        <v>36738.050000000003</v>
      </c>
      <c r="J89" s="297">
        <v>38042.980000000003</v>
      </c>
      <c r="K89" s="297">
        <v>39373.32</v>
      </c>
      <c r="L89" s="297">
        <v>40760.559999999998</v>
      </c>
      <c r="M89" s="297">
        <v>42211.34</v>
      </c>
      <c r="N89" s="297">
        <v>43746.58</v>
      </c>
      <c r="O89" s="297">
        <v>45376.67</v>
      </c>
      <c r="P89" s="297">
        <v>46998.55</v>
      </c>
      <c r="Q89" s="297">
        <v>48066.63</v>
      </c>
      <c r="R89" s="297">
        <v>49155.61</v>
      </c>
      <c r="S89" s="297">
        <v>50268.41</v>
      </c>
      <c r="T89" s="297">
        <v>51408.98</v>
      </c>
      <c r="U89" s="297">
        <v>52535.69</v>
      </c>
      <c r="V89" s="297">
        <v>53693.86</v>
      </c>
      <c r="W89" s="297">
        <v>54876.77</v>
      </c>
      <c r="X89" s="297">
        <v>56077.32</v>
      </c>
      <c r="Y89" s="297">
        <v>57288.13</v>
      </c>
      <c r="Z89" s="297">
        <v>58941.13</v>
      </c>
      <c r="AA89" s="297">
        <v>60568.52</v>
      </c>
      <c r="AB89" s="297">
        <v>62151.23</v>
      </c>
      <c r="AC89" s="297">
        <v>63674.19</v>
      </c>
      <c r="AD89" s="297">
        <v>65132.17</v>
      </c>
      <c r="AE89" s="297">
        <v>66422.7</v>
      </c>
      <c r="AF89" s="297">
        <v>67653.8</v>
      </c>
      <c r="AG89" s="297">
        <v>68853.929999999993</v>
      </c>
      <c r="AH89" s="297">
        <v>70291.72</v>
      </c>
      <c r="AI89" s="297">
        <v>71700.55</v>
      </c>
      <c r="AJ89" s="297">
        <v>73119.009999999995</v>
      </c>
      <c r="AK89" s="297">
        <v>74552.13</v>
      </c>
      <c r="AL89" s="297">
        <v>76002.8</v>
      </c>
      <c r="AM89" s="297">
        <v>77476.25</v>
      </c>
      <c r="AN89" s="297">
        <v>78962.44</v>
      </c>
      <c r="AO89" s="297">
        <v>80430.600000000006</v>
      </c>
      <c r="AP89" s="297">
        <v>81936.56</v>
      </c>
      <c r="AQ89" s="297">
        <v>83447.05</v>
      </c>
      <c r="AR89" s="297">
        <v>84915.67</v>
      </c>
      <c r="AS89" s="297">
        <v>86322.08</v>
      </c>
      <c r="AT89" s="297">
        <v>87588.09</v>
      </c>
      <c r="AU89" s="297">
        <v>88841.97</v>
      </c>
      <c r="AV89" s="297">
        <v>90031.91</v>
      </c>
      <c r="AW89" s="297">
        <v>91175.75</v>
      </c>
      <c r="AX89" s="297">
        <v>92281.4</v>
      </c>
      <c r="AY89" s="297">
        <v>93335.79</v>
      </c>
      <c r="AZ89" s="297">
        <v>94347</v>
      </c>
      <c r="BA89" s="297">
        <v>95316.13</v>
      </c>
      <c r="BB89" s="297">
        <v>96241.63</v>
      </c>
      <c r="BC89" s="297">
        <v>97122.48</v>
      </c>
      <c r="BD89" s="297">
        <v>97955.7</v>
      </c>
      <c r="BE89" s="297">
        <v>98745.07</v>
      </c>
      <c r="BF89" s="297">
        <v>99489.05</v>
      </c>
      <c r="BG89" s="297">
        <v>100186.48</v>
      </c>
      <c r="BH89" s="297">
        <v>100835.02</v>
      </c>
      <c r="BI89" s="297">
        <v>101428.13</v>
      </c>
      <c r="BJ89" s="297">
        <v>101972.08</v>
      </c>
      <c r="BK89" s="297">
        <v>102460.19</v>
      </c>
      <c r="BL89" s="297">
        <v>102884.8</v>
      </c>
      <c r="BM89" s="297">
        <v>103240.74</v>
      </c>
      <c r="BN89" s="297">
        <v>103516.95</v>
      </c>
      <c r="BO89" s="297">
        <v>103731.8</v>
      </c>
      <c r="BP89" s="297">
        <v>103882.72</v>
      </c>
      <c r="BQ89" s="297">
        <v>103968.2</v>
      </c>
      <c r="BR89" s="297">
        <v>103987.81</v>
      </c>
      <c r="BS89" s="297">
        <v>103985.34</v>
      </c>
      <c r="BT89" s="297">
        <v>103926.49</v>
      </c>
      <c r="BU89" s="297">
        <v>103811.05</v>
      </c>
      <c r="BV89" s="297">
        <v>103640.7</v>
      </c>
      <c r="BW89" s="297">
        <v>103417.16</v>
      </c>
    </row>
    <row r="90" spans="1:75" ht="14.45" x14ac:dyDescent="0.3">
      <c r="A90" s="297" t="s">
        <v>1026</v>
      </c>
      <c r="B90" s="297" t="s">
        <v>1027</v>
      </c>
      <c r="C90" s="297" t="s">
        <v>1012</v>
      </c>
      <c r="D90" s="297" t="s">
        <v>927</v>
      </c>
      <c r="E90" s="297">
        <v>80624.42</v>
      </c>
      <c r="F90" s="297">
        <v>82883.62</v>
      </c>
      <c r="G90" s="297">
        <v>85156.39</v>
      </c>
      <c r="H90" s="297">
        <v>87459.8</v>
      </c>
      <c r="I90" s="297">
        <v>89828.43</v>
      </c>
      <c r="J90" s="297">
        <v>92283.6</v>
      </c>
      <c r="K90" s="297">
        <v>94825.49</v>
      </c>
      <c r="L90" s="297">
        <v>97429.29</v>
      </c>
      <c r="M90" s="297">
        <v>100062.32</v>
      </c>
      <c r="N90" s="297">
        <v>102681.63</v>
      </c>
      <c r="O90" s="297">
        <v>105256.02</v>
      </c>
      <c r="P90" s="297">
        <v>107768.75</v>
      </c>
      <c r="Q90" s="297">
        <v>110225.56</v>
      </c>
      <c r="R90" s="297">
        <v>112645.45</v>
      </c>
      <c r="S90" s="297">
        <v>115059.02</v>
      </c>
      <c r="T90" s="297">
        <v>117486.95</v>
      </c>
      <c r="U90" s="297">
        <v>119928.68</v>
      </c>
      <c r="V90" s="297">
        <v>122370.4</v>
      </c>
      <c r="W90" s="297">
        <v>124803.35</v>
      </c>
      <c r="X90" s="297">
        <v>127214.84</v>
      </c>
      <c r="Y90" s="297">
        <v>129592.27</v>
      </c>
      <c r="Z90" s="297">
        <v>131944.57999999999</v>
      </c>
      <c r="AA90" s="297">
        <v>134266.44</v>
      </c>
      <c r="AB90" s="297">
        <v>136514.76999999999</v>
      </c>
      <c r="AC90" s="297">
        <v>138633.41</v>
      </c>
      <c r="AD90" s="297">
        <v>140587.92000000001</v>
      </c>
      <c r="AE90" s="297">
        <v>142353.5</v>
      </c>
      <c r="AF90" s="297">
        <v>143956.79999999999</v>
      </c>
      <c r="AG90" s="297">
        <v>145478.29999999999</v>
      </c>
      <c r="AH90" s="297">
        <v>147030.14000000001</v>
      </c>
      <c r="AI90" s="297">
        <v>148692.13</v>
      </c>
      <c r="AJ90" s="297">
        <v>150493.64000000001</v>
      </c>
      <c r="AK90" s="297">
        <v>152408.76999999999</v>
      </c>
      <c r="AL90" s="297">
        <v>154393.84</v>
      </c>
      <c r="AM90" s="297">
        <v>156380.19</v>
      </c>
      <c r="AN90" s="297">
        <v>158316.60999999999</v>
      </c>
      <c r="AO90" s="297">
        <v>160191.64000000001</v>
      </c>
      <c r="AP90" s="297">
        <v>162018.57999999999</v>
      </c>
      <c r="AQ90" s="297">
        <v>163799.78</v>
      </c>
      <c r="AR90" s="297">
        <v>165543.78</v>
      </c>
      <c r="AS90" s="297">
        <v>167256.04999999999</v>
      </c>
      <c r="AT90" s="297">
        <v>168933.28</v>
      </c>
      <c r="AU90" s="297">
        <v>170568.22</v>
      </c>
      <c r="AV90" s="297">
        <v>172158.41</v>
      </c>
      <c r="AW90" s="297">
        <v>173701.28</v>
      </c>
      <c r="AX90" s="297">
        <v>175194.63</v>
      </c>
      <c r="AY90" s="297">
        <v>176636.83</v>
      </c>
      <c r="AZ90" s="297">
        <v>178026.53</v>
      </c>
      <c r="BA90" s="297">
        <v>179361.94</v>
      </c>
      <c r="BB90" s="297">
        <v>180641.34</v>
      </c>
      <c r="BC90" s="297">
        <v>181863.47</v>
      </c>
      <c r="BD90" s="297">
        <v>183027.08</v>
      </c>
      <c r="BE90" s="297">
        <v>184131.8</v>
      </c>
      <c r="BF90" s="297">
        <v>185178.45</v>
      </c>
      <c r="BG90" s="297">
        <v>186168.48</v>
      </c>
      <c r="BH90" s="297">
        <v>187102.89</v>
      </c>
      <c r="BI90" s="297">
        <v>187981.83</v>
      </c>
      <c r="BJ90" s="297">
        <v>188804.72</v>
      </c>
      <c r="BK90" s="297">
        <v>189571.28</v>
      </c>
      <c r="BL90" s="297">
        <v>190281.06</v>
      </c>
      <c r="BM90" s="297">
        <v>190933.72</v>
      </c>
      <c r="BN90" s="297">
        <v>191529.31</v>
      </c>
      <c r="BO90" s="297">
        <v>192068.03</v>
      </c>
      <c r="BP90" s="297">
        <v>192550.02</v>
      </c>
      <c r="BQ90" s="297">
        <v>192975.39</v>
      </c>
      <c r="BR90" s="297">
        <v>193344.39</v>
      </c>
      <c r="BS90" s="297">
        <v>193657.25</v>
      </c>
      <c r="BT90" s="297">
        <v>193914.27</v>
      </c>
      <c r="BU90" s="297">
        <v>194115.66</v>
      </c>
      <c r="BV90" s="297">
        <v>194261.66</v>
      </c>
      <c r="BW90" s="297">
        <v>194352.63</v>
      </c>
    </row>
    <row r="91" spans="1:75" ht="14.45" x14ac:dyDescent="0.3">
      <c r="A91" s="297" t="s">
        <v>1026</v>
      </c>
      <c r="B91" s="297" t="s">
        <v>1027</v>
      </c>
      <c r="C91" s="297" t="s">
        <v>1013</v>
      </c>
      <c r="D91" s="297" t="s">
        <v>1010</v>
      </c>
      <c r="E91" s="297">
        <v>2.0499999999999998</v>
      </c>
      <c r="F91" s="297">
        <v>8.39</v>
      </c>
      <c r="G91" s="297">
        <v>7.09</v>
      </c>
      <c r="H91" s="297">
        <v>7.64</v>
      </c>
      <c r="I91" s="297">
        <v>6.24</v>
      </c>
      <c r="J91" s="297">
        <v>8.64</v>
      </c>
      <c r="K91" s="297">
        <v>9.83</v>
      </c>
      <c r="L91" s="297">
        <v>9.07</v>
      </c>
      <c r="M91" s="297">
        <v>9.24</v>
      </c>
      <c r="N91" s="297">
        <v>9.2100000000000009</v>
      </c>
      <c r="O91" s="297">
        <v>9.65</v>
      </c>
      <c r="P91" s="297">
        <v>11.33</v>
      </c>
      <c r="Q91" s="297">
        <v>12.54</v>
      </c>
      <c r="R91" s="297">
        <v>12.86</v>
      </c>
      <c r="S91" s="297">
        <v>13.54</v>
      </c>
      <c r="T91" s="297">
        <v>12.64</v>
      </c>
      <c r="U91" s="297">
        <v>12.38</v>
      </c>
      <c r="V91" s="297">
        <v>14.7</v>
      </c>
      <c r="W91" s="297">
        <v>16.68</v>
      </c>
      <c r="X91" s="297">
        <v>16.73</v>
      </c>
      <c r="Y91" s="297">
        <v>17.78</v>
      </c>
      <c r="Z91" s="297">
        <v>16.97</v>
      </c>
      <c r="AA91" s="297">
        <v>18.38</v>
      </c>
      <c r="AB91" s="297">
        <v>17.579999999999998</v>
      </c>
      <c r="AC91" s="297">
        <v>18.670000000000002</v>
      </c>
      <c r="AD91" s="297">
        <v>18.059999999999999</v>
      </c>
      <c r="AE91" s="297">
        <v>18.38</v>
      </c>
      <c r="AF91" s="297">
        <v>17.54</v>
      </c>
      <c r="AG91" s="297">
        <v>15.98</v>
      </c>
      <c r="AH91" s="297">
        <v>13.44</v>
      </c>
      <c r="AI91" s="297">
        <v>13.52</v>
      </c>
      <c r="AJ91" s="297">
        <v>13.98</v>
      </c>
      <c r="AK91" s="297">
        <v>14.19</v>
      </c>
      <c r="AL91" s="297">
        <v>14.32</v>
      </c>
      <c r="AM91" s="297">
        <v>14.18</v>
      </c>
      <c r="AN91" s="297">
        <v>14.52</v>
      </c>
      <c r="AO91" s="297">
        <v>14.93</v>
      </c>
      <c r="AP91" s="297">
        <v>15.19</v>
      </c>
      <c r="AQ91" s="297">
        <v>15.53</v>
      </c>
      <c r="AR91" s="297">
        <v>15.87</v>
      </c>
      <c r="AS91" s="297">
        <v>16.22</v>
      </c>
      <c r="AT91" s="297">
        <v>16.48</v>
      </c>
      <c r="AU91" s="297">
        <v>16.55</v>
      </c>
      <c r="AV91" s="297">
        <v>16.78</v>
      </c>
      <c r="AW91" s="297">
        <v>16.98</v>
      </c>
      <c r="AX91" s="297">
        <v>17.18</v>
      </c>
      <c r="AY91" s="297">
        <v>17.329999999999998</v>
      </c>
      <c r="AZ91" s="297">
        <v>17.329999999999998</v>
      </c>
      <c r="BA91" s="297">
        <v>17.399999999999999</v>
      </c>
      <c r="BB91" s="297">
        <v>17.48</v>
      </c>
      <c r="BC91" s="297">
        <v>17.55</v>
      </c>
      <c r="BD91" s="297">
        <v>17.59</v>
      </c>
      <c r="BE91" s="297">
        <v>17.440000000000001</v>
      </c>
      <c r="BF91" s="297">
        <v>17.420000000000002</v>
      </c>
      <c r="BG91" s="297">
        <v>17.38</v>
      </c>
      <c r="BH91" s="297">
        <v>17.34</v>
      </c>
      <c r="BI91" s="297">
        <v>17.27</v>
      </c>
      <c r="BJ91" s="297">
        <v>17.079999999999998</v>
      </c>
      <c r="BK91" s="297">
        <v>16.97</v>
      </c>
      <c r="BL91" s="297">
        <v>16.86</v>
      </c>
      <c r="BM91" s="297">
        <v>16.73</v>
      </c>
      <c r="BN91" s="297">
        <v>16.579999999999998</v>
      </c>
      <c r="BO91" s="297">
        <v>16.350000000000001</v>
      </c>
      <c r="BP91" s="297">
        <v>16.190000000000001</v>
      </c>
      <c r="BQ91" s="297">
        <v>16.010000000000002</v>
      </c>
      <c r="BR91" s="297">
        <v>15.82</v>
      </c>
      <c r="BS91" s="297">
        <v>15.61</v>
      </c>
      <c r="BT91" s="297">
        <v>15.35</v>
      </c>
      <c r="BU91" s="297">
        <v>15.12</v>
      </c>
      <c r="BV91" s="297">
        <v>14.88</v>
      </c>
      <c r="BW91" s="297">
        <v>14.63</v>
      </c>
    </row>
    <row r="92" spans="1:75" ht="14.45" x14ac:dyDescent="0.3">
      <c r="A92" s="297" t="s">
        <v>1026</v>
      </c>
      <c r="B92" s="297" t="s">
        <v>1027</v>
      </c>
      <c r="C92" s="297" t="s">
        <v>1014</v>
      </c>
      <c r="D92" s="297" t="s">
        <v>1015</v>
      </c>
      <c r="E92" s="297">
        <v>15.92</v>
      </c>
      <c r="F92" s="297">
        <v>16.48</v>
      </c>
      <c r="G92" s="297">
        <v>17.059999999999999</v>
      </c>
      <c r="H92" s="297">
        <v>17.649999999999999</v>
      </c>
      <c r="I92" s="297">
        <v>18.27</v>
      </c>
      <c r="J92" s="297">
        <v>18.91</v>
      </c>
      <c r="K92" s="297">
        <v>19.57</v>
      </c>
      <c r="L92" s="297">
        <v>20.25</v>
      </c>
      <c r="M92" s="297">
        <v>20.96</v>
      </c>
      <c r="N92" s="297">
        <v>21.69</v>
      </c>
      <c r="O92" s="297">
        <v>22.45</v>
      </c>
      <c r="P92" s="297">
        <v>23.21</v>
      </c>
      <c r="Q92" s="297">
        <v>24</v>
      </c>
      <c r="R92" s="297">
        <v>24.81</v>
      </c>
      <c r="S92" s="297">
        <v>25.66</v>
      </c>
      <c r="T92" s="297">
        <v>26.53</v>
      </c>
      <c r="U92" s="297">
        <v>27.96</v>
      </c>
      <c r="V92" s="297">
        <v>29.46</v>
      </c>
      <c r="W92" s="297">
        <v>31.05</v>
      </c>
      <c r="X92" s="297">
        <v>32.729999999999997</v>
      </c>
      <c r="Y92" s="297">
        <v>34.49</v>
      </c>
      <c r="Z92" s="297">
        <v>35.229999999999997</v>
      </c>
      <c r="AA92" s="297">
        <v>35.979999999999997</v>
      </c>
      <c r="AB92" s="297">
        <v>36.75</v>
      </c>
      <c r="AC92" s="297">
        <v>37.54</v>
      </c>
      <c r="AD92" s="297">
        <v>38.340000000000003</v>
      </c>
      <c r="AE92" s="297">
        <v>39.200000000000003</v>
      </c>
      <c r="AF92" s="297">
        <v>40.08</v>
      </c>
      <c r="AG92" s="297">
        <v>40.97</v>
      </c>
      <c r="AH92" s="297">
        <v>41.89</v>
      </c>
      <c r="AI92" s="297">
        <v>42.82</v>
      </c>
      <c r="AJ92" s="297">
        <v>43.51</v>
      </c>
      <c r="AK92" s="297">
        <v>44.2</v>
      </c>
      <c r="AL92" s="297">
        <v>44.91</v>
      </c>
      <c r="AM92" s="297">
        <v>45.63</v>
      </c>
      <c r="AN92" s="297">
        <v>46.36</v>
      </c>
      <c r="AO92" s="297">
        <v>46.98</v>
      </c>
      <c r="AP92" s="297">
        <v>47.62</v>
      </c>
      <c r="AQ92" s="297">
        <v>48.27</v>
      </c>
      <c r="AR92" s="297">
        <v>48.92</v>
      </c>
      <c r="AS92" s="297">
        <v>49.58</v>
      </c>
      <c r="AT92" s="297">
        <v>50.17</v>
      </c>
      <c r="AU92" s="297">
        <v>50.77</v>
      </c>
      <c r="AV92" s="297">
        <v>51.38</v>
      </c>
      <c r="AW92" s="297">
        <v>51.99</v>
      </c>
      <c r="AX92" s="297">
        <v>52.61</v>
      </c>
      <c r="AY92" s="297">
        <v>53.24</v>
      </c>
      <c r="AZ92" s="297">
        <v>53.87</v>
      </c>
      <c r="BA92" s="297">
        <v>54.51</v>
      </c>
      <c r="BB92" s="297">
        <v>55.16</v>
      </c>
      <c r="BC92" s="297">
        <v>55.81</v>
      </c>
      <c r="BD92" s="297">
        <v>56.48</v>
      </c>
      <c r="BE92" s="297">
        <v>57.16</v>
      </c>
      <c r="BF92" s="297">
        <v>57.85</v>
      </c>
      <c r="BG92" s="297">
        <v>58.55</v>
      </c>
      <c r="BH92" s="297">
        <v>59.25</v>
      </c>
      <c r="BI92" s="297">
        <v>59.93</v>
      </c>
      <c r="BJ92" s="297">
        <v>60.63</v>
      </c>
      <c r="BK92" s="297">
        <v>61.33</v>
      </c>
      <c r="BL92" s="297">
        <v>62.03</v>
      </c>
      <c r="BM92" s="297">
        <v>62.75</v>
      </c>
      <c r="BN92" s="297">
        <v>63.4</v>
      </c>
      <c r="BO92" s="297">
        <v>64.05</v>
      </c>
      <c r="BP92" s="297">
        <v>64.709999999999994</v>
      </c>
      <c r="BQ92" s="297">
        <v>65.38</v>
      </c>
      <c r="BR92" s="297">
        <v>66.06</v>
      </c>
      <c r="BS92" s="297">
        <v>66.66</v>
      </c>
      <c r="BT92" s="297">
        <v>67.27</v>
      </c>
      <c r="BU92" s="297">
        <v>67.88</v>
      </c>
      <c r="BV92" s="297">
        <v>68.5</v>
      </c>
      <c r="BW92" s="297">
        <v>69.12</v>
      </c>
    </row>
    <row r="93" spans="1:75" ht="14.45" x14ac:dyDescent="0.3">
      <c r="A93" s="297" t="s">
        <v>1026</v>
      </c>
      <c r="B93" s="297" t="s">
        <v>1027</v>
      </c>
      <c r="C93" s="297" t="s">
        <v>1016</v>
      </c>
      <c r="D93" s="297" t="s">
        <v>1015</v>
      </c>
      <c r="E93" s="297">
        <v>1.03</v>
      </c>
      <c r="F93" s="297">
        <v>1.18</v>
      </c>
      <c r="G93" s="297">
        <v>1.35</v>
      </c>
      <c r="H93" s="297">
        <v>1.54</v>
      </c>
      <c r="I93" s="297">
        <v>1.76</v>
      </c>
      <c r="J93" s="297">
        <v>2.02</v>
      </c>
      <c r="K93" s="297">
        <v>2.14</v>
      </c>
      <c r="L93" s="297">
        <v>2.27</v>
      </c>
      <c r="M93" s="297">
        <v>2.41</v>
      </c>
      <c r="N93" s="297">
        <v>2.56</v>
      </c>
      <c r="O93" s="297">
        <v>2.72</v>
      </c>
      <c r="P93" s="297">
        <v>2.8</v>
      </c>
      <c r="Q93" s="297">
        <v>2.89</v>
      </c>
      <c r="R93" s="297">
        <v>2.98</v>
      </c>
      <c r="S93" s="297">
        <v>3.07</v>
      </c>
      <c r="T93" s="297">
        <v>3.17</v>
      </c>
      <c r="U93" s="297">
        <v>3.25</v>
      </c>
      <c r="V93" s="297">
        <v>3.34</v>
      </c>
      <c r="W93" s="297">
        <v>3.42</v>
      </c>
      <c r="X93" s="297">
        <v>3.51</v>
      </c>
      <c r="Y93" s="297">
        <v>3.6</v>
      </c>
      <c r="Z93" s="297">
        <v>3.77</v>
      </c>
      <c r="AA93" s="297">
        <v>3.94</v>
      </c>
      <c r="AB93" s="297">
        <v>4.13</v>
      </c>
      <c r="AC93" s="297">
        <v>4.32</v>
      </c>
      <c r="AD93" s="297">
        <v>4.5199999999999996</v>
      </c>
      <c r="AE93" s="297">
        <v>4.58</v>
      </c>
      <c r="AF93" s="297">
        <v>4.6500000000000004</v>
      </c>
      <c r="AG93" s="297">
        <v>4.72</v>
      </c>
      <c r="AH93" s="297">
        <v>4.79</v>
      </c>
      <c r="AI93" s="297">
        <v>4.8499999999999996</v>
      </c>
      <c r="AJ93" s="297">
        <v>5</v>
      </c>
      <c r="AK93" s="297">
        <v>5.15</v>
      </c>
      <c r="AL93" s="297">
        <v>5.3</v>
      </c>
      <c r="AM93" s="297">
        <v>5.46</v>
      </c>
      <c r="AN93" s="297">
        <v>5.62</v>
      </c>
      <c r="AO93" s="297">
        <v>5.79</v>
      </c>
      <c r="AP93" s="297">
        <v>5.96</v>
      </c>
      <c r="AQ93" s="297">
        <v>6.14</v>
      </c>
      <c r="AR93" s="297">
        <v>6.32</v>
      </c>
      <c r="AS93" s="297">
        <v>6.5</v>
      </c>
      <c r="AT93" s="297">
        <v>6.7</v>
      </c>
      <c r="AU93" s="297">
        <v>6.89</v>
      </c>
      <c r="AV93" s="297">
        <v>7.1</v>
      </c>
      <c r="AW93" s="297">
        <v>7.31</v>
      </c>
      <c r="AX93" s="297">
        <v>7.52</v>
      </c>
      <c r="AY93" s="297">
        <v>7.74</v>
      </c>
      <c r="AZ93" s="297">
        <v>7.96</v>
      </c>
      <c r="BA93" s="297">
        <v>8.18</v>
      </c>
      <c r="BB93" s="297">
        <v>8.41</v>
      </c>
      <c r="BC93" s="297">
        <v>8.65</v>
      </c>
      <c r="BD93" s="297">
        <v>8.9</v>
      </c>
      <c r="BE93" s="297">
        <v>9.16</v>
      </c>
      <c r="BF93" s="297">
        <v>9.42</v>
      </c>
      <c r="BG93" s="297">
        <v>9.6999999999999993</v>
      </c>
      <c r="BH93" s="297">
        <v>9.98</v>
      </c>
      <c r="BI93" s="297">
        <v>10.26</v>
      </c>
      <c r="BJ93" s="297">
        <v>10.55</v>
      </c>
      <c r="BK93" s="297">
        <v>10.85</v>
      </c>
      <c r="BL93" s="297">
        <v>11.15</v>
      </c>
      <c r="BM93" s="297">
        <v>11.47</v>
      </c>
      <c r="BN93" s="297">
        <v>11.78</v>
      </c>
      <c r="BO93" s="297">
        <v>12.1</v>
      </c>
      <c r="BP93" s="297">
        <v>12.43</v>
      </c>
      <c r="BQ93" s="297">
        <v>12.77</v>
      </c>
      <c r="BR93" s="297">
        <v>13.12</v>
      </c>
      <c r="BS93" s="297">
        <v>13.49</v>
      </c>
      <c r="BT93" s="297">
        <v>13.87</v>
      </c>
      <c r="BU93" s="297">
        <v>14.26</v>
      </c>
      <c r="BV93" s="297">
        <v>14.66</v>
      </c>
      <c r="BW93" s="297">
        <v>15.08</v>
      </c>
    </row>
    <row r="94" spans="1:75" ht="14.45" x14ac:dyDescent="0.3">
      <c r="A94" s="297" t="s">
        <v>1028</v>
      </c>
      <c r="B94" s="297" t="s">
        <v>1029</v>
      </c>
      <c r="C94" s="297" t="s">
        <v>1005</v>
      </c>
      <c r="D94" s="297" t="s">
        <v>1006</v>
      </c>
      <c r="E94" s="297">
        <v>4.68</v>
      </c>
      <c r="F94" s="297">
        <v>4.97</v>
      </c>
      <c r="G94" s="297">
        <v>5.12</v>
      </c>
      <c r="H94" s="297">
        <v>5.21</v>
      </c>
      <c r="I94" s="297">
        <v>5.23</v>
      </c>
      <c r="J94" s="297">
        <v>5.23</v>
      </c>
      <c r="K94" s="297">
        <v>5.28</v>
      </c>
      <c r="L94" s="297">
        <v>5.32</v>
      </c>
      <c r="M94" s="297">
        <v>5.42</v>
      </c>
      <c r="N94" s="297">
        <v>5.58</v>
      </c>
      <c r="O94" s="297">
        <v>5.7</v>
      </c>
      <c r="P94" s="297">
        <v>5.74</v>
      </c>
      <c r="Q94" s="297">
        <v>5.61</v>
      </c>
      <c r="R94" s="297">
        <v>5.56</v>
      </c>
      <c r="S94" s="297">
        <v>5.54</v>
      </c>
      <c r="T94" s="297">
        <v>5.57</v>
      </c>
      <c r="U94" s="297">
        <v>5.6</v>
      </c>
      <c r="V94" s="297">
        <v>5.7</v>
      </c>
      <c r="W94" s="297">
        <v>5.85</v>
      </c>
      <c r="X94" s="297">
        <v>6.05</v>
      </c>
      <c r="Y94" s="297">
        <v>6.2</v>
      </c>
      <c r="Z94" s="297">
        <v>6.28</v>
      </c>
      <c r="AA94" s="297">
        <v>6.36</v>
      </c>
      <c r="AB94" s="297">
        <v>6.45</v>
      </c>
      <c r="AC94" s="297">
        <v>6.61</v>
      </c>
      <c r="AD94" s="297">
        <v>6.95</v>
      </c>
      <c r="AE94" s="297">
        <v>7.29</v>
      </c>
      <c r="AF94" s="297">
        <v>7.64</v>
      </c>
      <c r="AG94" s="297">
        <v>7.94</v>
      </c>
      <c r="AH94" s="297">
        <v>8.11</v>
      </c>
      <c r="AI94" s="297">
        <v>8.16</v>
      </c>
      <c r="AJ94" s="297">
        <v>8.27</v>
      </c>
      <c r="AK94" s="297">
        <v>8.39</v>
      </c>
      <c r="AL94" s="297">
        <v>8.51</v>
      </c>
      <c r="AM94" s="297">
        <v>8.6300000000000008</v>
      </c>
      <c r="AN94" s="297">
        <v>8.76</v>
      </c>
      <c r="AO94" s="297">
        <v>8.8800000000000008</v>
      </c>
      <c r="AP94" s="297">
        <v>9.01</v>
      </c>
      <c r="AQ94" s="297">
        <v>9.15</v>
      </c>
      <c r="AR94" s="297">
        <v>9.2799999999999994</v>
      </c>
      <c r="AS94" s="297">
        <v>9.42</v>
      </c>
      <c r="AT94" s="297">
        <v>9.56</v>
      </c>
      <c r="AU94" s="297">
        <v>9.7100000000000009</v>
      </c>
      <c r="AV94" s="297">
        <v>9.85</v>
      </c>
      <c r="AW94" s="297">
        <v>9.99</v>
      </c>
      <c r="AX94" s="297">
        <v>10.14</v>
      </c>
      <c r="AY94" s="297">
        <v>10.28</v>
      </c>
      <c r="AZ94" s="297">
        <v>10.42</v>
      </c>
      <c r="BA94" s="297">
        <v>10.57</v>
      </c>
      <c r="BB94" s="297">
        <v>10.71</v>
      </c>
      <c r="BC94" s="297">
        <v>10.86</v>
      </c>
      <c r="BD94" s="297">
        <v>11</v>
      </c>
      <c r="BE94" s="297">
        <v>11.14</v>
      </c>
      <c r="BF94" s="297">
        <v>11.29</v>
      </c>
      <c r="BG94" s="297">
        <v>11.43</v>
      </c>
      <c r="BH94" s="297">
        <v>11.57</v>
      </c>
      <c r="BI94" s="297">
        <v>11.71</v>
      </c>
      <c r="BJ94" s="297">
        <v>11.85</v>
      </c>
      <c r="BK94" s="297">
        <v>11.99</v>
      </c>
      <c r="BL94" s="297">
        <v>12.14</v>
      </c>
      <c r="BM94" s="297">
        <v>12.28</v>
      </c>
      <c r="BN94" s="297">
        <v>12.42</v>
      </c>
      <c r="BO94" s="297">
        <v>12.56</v>
      </c>
      <c r="BP94" s="297">
        <v>12.71</v>
      </c>
      <c r="BQ94" s="297">
        <v>12.85</v>
      </c>
      <c r="BR94" s="297">
        <v>13</v>
      </c>
      <c r="BS94" s="297">
        <v>13.15</v>
      </c>
      <c r="BT94" s="297">
        <v>13.3</v>
      </c>
      <c r="BU94" s="297">
        <v>13.46</v>
      </c>
      <c r="BV94" s="297">
        <v>13.61</v>
      </c>
      <c r="BW94" s="297">
        <v>13.77</v>
      </c>
    </row>
    <row r="95" spans="1:75" ht="14.45" x14ac:dyDescent="0.3">
      <c r="A95" s="297" t="s">
        <v>1028</v>
      </c>
      <c r="B95" s="297" t="s">
        <v>1029</v>
      </c>
      <c r="C95" s="297" t="s">
        <v>1007</v>
      </c>
      <c r="D95" s="297" t="s">
        <v>1008</v>
      </c>
      <c r="E95" s="297">
        <v>4779.71</v>
      </c>
      <c r="F95" s="297">
        <v>4532.04</v>
      </c>
      <c r="G95" s="297">
        <v>4450.62</v>
      </c>
      <c r="H95" s="297">
        <v>4527.29</v>
      </c>
      <c r="I95" s="297">
        <v>4729.47</v>
      </c>
      <c r="J95" s="297">
        <v>4710.16</v>
      </c>
      <c r="K95" s="297">
        <v>5068.66</v>
      </c>
      <c r="L95" s="297">
        <v>5170.93</v>
      </c>
      <c r="M95" s="297">
        <v>5607.2</v>
      </c>
      <c r="N95" s="297">
        <v>6009.56</v>
      </c>
      <c r="O95" s="297">
        <v>5806.51</v>
      </c>
      <c r="P95" s="297">
        <v>5536.51</v>
      </c>
      <c r="Q95" s="297">
        <v>5394.47</v>
      </c>
      <c r="R95" s="297">
        <v>5296.37</v>
      </c>
      <c r="S95" s="297">
        <v>5590.32</v>
      </c>
      <c r="T95" s="297">
        <v>5752.24</v>
      </c>
      <c r="U95" s="297">
        <v>6000.62</v>
      </c>
      <c r="V95" s="297">
        <v>6338.25</v>
      </c>
      <c r="W95" s="297">
        <v>6665.71</v>
      </c>
      <c r="X95" s="297">
        <v>6880.02</v>
      </c>
      <c r="Y95" s="297">
        <v>6968.65</v>
      </c>
      <c r="Z95" s="297">
        <v>6736.22</v>
      </c>
      <c r="AA95" s="297">
        <v>6604.59</v>
      </c>
      <c r="AB95" s="297">
        <v>6616.24</v>
      </c>
      <c r="AC95" s="297">
        <v>7072.14</v>
      </c>
      <c r="AD95" s="297">
        <v>7212.61</v>
      </c>
      <c r="AE95" s="297">
        <v>7468.24</v>
      </c>
      <c r="AF95" s="297">
        <v>7702.82</v>
      </c>
      <c r="AG95" s="297">
        <v>7487.42</v>
      </c>
      <c r="AH95" s="297">
        <v>7743.63</v>
      </c>
      <c r="AI95" s="297">
        <v>7674.2</v>
      </c>
      <c r="AJ95" s="297">
        <v>7551.43</v>
      </c>
      <c r="AK95" s="297">
        <v>7415.7</v>
      </c>
      <c r="AL95" s="297">
        <v>7291.88</v>
      </c>
      <c r="AM95" s="297">
        <v>7184.29</v>
      </c>
      <c r="AN95" s="297">
        <v>7093.89</v>
      </c>
      <c r="AO95" s="297">
        <v>7009.37</v>
      </c>
      <c r="AP95" s="297">
        <v>7024.21</v>
      </c>
      <c r="AQ95" s="297">
        <v>7031.72</v>
      </c>
      <c r="AR95" s="297">
        <v>7047.67</v>
      </c>
      <c r="AS95" s="297">
        <v>7063.41</v>
      </c>
      <c r="AT95" s="297">
        <v>7077</v>
      </c>
      <c r="AU95" s="297">
        <v>7117.71</v>
      </c>
      <c r="AV95" s="297">
        <v>7154.96</v>
      </c>
      <c r="AW95" s="297">
        <v>7191.83</v>
      </c>
      <c r="AX95" s="297">
        <v>7226.04</v>
      </c>
      <c r="AY95" s="297">
        <v>7258.28</v>
      </c>
      <c r="AZ95" s="297">
        <v>7309.6</v>
      </c>
      <c r="BA95" s="297">
        <v>7360.11</v>
      </c>
      <c r="BB95" s="297">
        <v>7410.1</v>
      </c>
      <c r="BC95" s="297">
        <v>7464.56</v>
      </c>
      <c r="BD95" s="297">
        <v>7513.93</v>
      </c>
      <c r="BE95" s="297">
        <v>7579.81</v>
      </c>
      <c r="BF95" s="297">
        <v>7645.51</v>
      </c>
      <c r="BG95" s="297">
        <v>7710.47</v>
      </c>
      <c r="BH95" s="297">
        <v>7775.89</v>
      </c>
      <c r="BI95" s="297">
        <v>7842.1</v>
      </c>
      <c r="BJ95" s="297">
        <v>7916.58</v>
      </c>
      <c r="BK95" s="297">
        <v>7990.39</v>
      </c>
      <c r="BL95" s="297">
        <v>8064.7</v>
      </c>
      <c r="BM95" s="297">
        <v>8138.57</v>
      </c>
      <c r="BN95" s="297">
        <v>8215.18</v>
      </c>
      <c r="BO95" s="297">
        <v>8296.5</v>
      </c>
      <c r="BP95" s="297">
        <v>8377.4</v>
      </c>
      <c r="BQ95" s="297">
        <v>8457.94</v>
      </c>
      <c r="BR95" s="297">
        <v>8537.2999999999993</v>
      </c>
      <c r="BS95" s="297">
        <v>8616.59</v>
      </c>
      <c r="BT95" s="297">
        <v>8696.82</v>
      </c>
      <c r="BU95" s="297">
        <v>8776.5300000000007</v>
      </c>
      <c r="BV95" s="297">
        <v>8855.2199999999993</v>
      </c>
      <c r="BW95" s="297">
        <v>8934.3700000000008</v>
      </c>
    </row>
    <row r="96" spans="1:75" ht="14.45" x14ac:dyDescent="0.3">
      <c r="A96" s="297" t="s">
        <v>1028</v>
      </c>
      <c r="B96" s="297" t="s">
        <v>1029</v>
      </c>
      <c r="C96" s="297" t="s">
        <v>1009</v>
      </c>
      <c r="D96" s="297" t="s">
        <v>1010</v>
      </c>
      <c r="E96" s="297">
        <v>22.84</v>
      </c>
      <c r="F96" s="297">
        <v>27.19</v>
      </c>
      <c r="G96" s="297">
        <v>22.83</v>
      </c>
      <c r="H96" s="297">
        <v>19.649999999999999</v>
      </c>
      <c r="I96" s="297">
        <v>16.489999999999998</v>
      </c>
      <c r="J96" s="297">
        <v>15.12</v>
      </c>
      <c r="K96" s="297">
        <v>16.149999999999999</v>
      </c>
      <c r="L96" s="297">
        <v>15.78</v>
      </c>
      <c r="M96" s="297">
        <v>17.260000000000002</v>
      </c>
      <c r="N96" s="297">
        <v>18.829999999999998</v>
      </c>
      <c r="O96" s="297">
        <v>18.93</v>
      </c>
      <c r="P96" s="297">
        <v>16.23</v>
      </c>
      <c r="Q96" s="297">
        <v>9.4700000000000006</v>
      </c>
      <c r="R96" s="297">
        <v>12.72</v>
      </c>
      <c r="S96" s="297">
        <v>13.39</v>
      </c>
      <c r="T96" s="297">
        <v>15.13</v>
      </c>
      <c r="U96" s="297">
        <v>15.07</v>
      </c>
      <c r="V96" s="297">
        <v>16.809999999999999</v>
      </c>
      <c r="W96" s="297">
        <v>18.28</v>
      </c>
      <c r="X96" s="297">
        <v>19.84</v>
      </c>
      <c r="Y96" s="297">
        <v>19.2</v>
      </c>
      <c r="Z96" s="297">
        <v>16.809999999999999</v>
      </c>
      <c r="AA96" s="297">
        <v>17.48</v>
      </c>
      <c r="AB96" s="297">
        <v>17.510000000000002</v>
      </c>
      <c r="AC96" s="297">
        <v>19.96</v>
      </c>
      <c r="AD96" s="297">
        <v>25.33</v>
      </c>
      <c r="AE96" s="297">
        <v>25.41</v>
      </c>
      <c r="AF96" s="297">
        <v>25.03</v>
      </c>
      <c r="AG96" s="297">
        <v>23.61</v>
      </c>
      <c r="AH96" s="297">
        <v>20.09</v>
      </c>
      <c r="AI96" s="297">
        <v>17.329999999999998</v>
      </c>
      <c r="AJ96" s="297">
        <v>19.64</v>
      </c>
      <c r="AK96" s="297">
        <v>19.55</v>
      </c>
      <c r="AL96" s="297">
        <v>19.399999999999999</v>
      </c>
      <c r="AM96" s="297">
        <v>19.23</v>
      </c>
      <c r="AN96" s="297">
        <v>19.149999999999999</v>
      </c>
      <c r="AO96" s="297">
        <v>19.05</v>
      </c>
      <c r="AP96" s="297">
        <v>18.93</v>
      </c>
      <c r="AQ96" s="297">
        <v>18.850000000000001</v>
      </c>
      <c r="AR96" s="297">
        <v>18.79</v>
      </c>
      <c r="AS96" s="297">
        <v>18.75</v>
      </c>
      <c r="AT96" s="297">
        <v>18.690000000000001</v>
      </c>
      <c r="AU96" s="297">
        <v>18.559999999999999</v>
      </c>
      <c r="AV96" s="297">
        <v>18.47</v>
      </c>
      <c r="AW96" s="297">
        <v>18.399999999999999</v>
      </c>
      <c r="AX96" s="297">
        <v>18.350000000000001</v>
      </c>
      <c r="AY96" s="297">
        <v>18.28</v>
      </c>
      <c r="AZ96" s="297">
        <v>18.18</v>
      </c>
      <c r="BA96" s="297">
        <v>18.100000000000001</v>
      </c>
      <c r="BB96" s="297">
        <v>18.04</v>
      </c>
      <c r="BC96" s="297">
        <v>17.97</v>
      </c>
      <c r="BD96" s="297">
        <v>17.88</v>
      </c>
      <c r="BE96" s="297">
        <v>17.77</v>
      </c>
      <c r="BF96" s="297">
        <v>17.68</v>
      </c>
      <c r="BG96" s="297">
        <v>17.600000000000001</v>
      </c>
      <c r="BH96" s="297">
        <v>17.510000000000002</v>
      </c>
      <c r="BI96" s="297">
        <v>17.420000000000002</v>
      </c>
      <c r="BJ96" s="297">
        <v>17.309999999999999</v>
      </c>
      <c r="BK96" s="297">
        <v>17.22</v>
      </c>
      <c r="BL96" s="297">
        <v>17.14</v>
      </c>
      <c r="BM96" s="297">
        <v>17.07</v>
      </c>
      <c r="BN96" s="297">
        <v>16.989999999999998</v>
      </c>
      <c r="BO96" s="297">
        <v>16.899999999999999</v>
      </c>
      <c r="BP96" s="297">
        <v>16.829999999999998</v>
      </c>
      <c r="BQ96" s="297">
        <v>16.77</v>
      </c>
      <c r="BR96" s="297">
        <v>16.72</v>
      </c>
      <c r="BS96" s="297">
        <v>16.670000000000002</v>
      </c>
      <c r="BT96" s="297">
        <v>16.62</v>
      </c>
      <c r="BU96" s="297">
        <v>16.579999999999998</v>
      </c>
      <c r="BV96" s="297">
        <v>16.54</v>
      </c>
      <c r="BW96" s="297">
        <v>16.489999999999998</v>
      </c>
    </row>
    <row r="97" spans="1:75" ht="14.45" x14ac:dyDescent="0.3">
      <c r="A97" s="297" t="s">
        <v>1028</v>
      </c>
      <c r="B97" s="297" t="s">
        <v>1029</v>
      </c>
      <c r="C97" s="297" t="s">
        <v>1011</v>
      </c>
      <c r="D97" s="297" t="s">
        <v>927</v>
      </c>
      <c r="E97" s="297">
        <v>111.32</v>
      </c>
      <c r="F97" s="297">
        <v>113.93</v>
      </c>
      <c r="G97" s="297">
        <v>116.36</v>
      </c>
      <c r="H97" s="297">
        <v>118.44</v>
      </c>
      <c r="I97" s="297">
        <v>120.53</v>
      </c>
      <c r="J97" s="297">
        <v>122.71</v>
      </c>
      <c r="K97" s="297">
        <v>124.38</v>
      </c>
      <c r="L97" s="297">
        <v>128.6</v>
      </c>
      <c r="M97" s="297">
        <v>133.33000000000001</v>
      </c>
      <c r="N97" s="297">
        <v>137.6</v>
      </c>
      <c r="O97" s="297">
        <v>136.25</v>
      </c>
      <c r="P97" s="297">
        <v>134.19999999999999</v>
      </c>
      <c r="Q97" s="297">
        <v>136.33000000000001</v>
      </c>
      <c r="R97" s="297">
        <v>137.88</v>
      </c>
      <c r="S97" s="297">
        <v>139.16</v>
      </c>
      <c r="T97" s="297">
        <v>140.94</v>
      </c>
      <c r="U97" s="297">
        <v>140.77000000000001</v>
      </c>
      <c r="V97" s="297">
        <v>141.9</v>
      </c>
      <c r="W97" s="297">
        <v>142.57</v>
      </c>
      <c r="X97" s="297">
        <v>143.13999999999999</v>
      </c>
      <c r="Y97" s="297">
        <v>143.94</v>
      </c>
      <c r="Z97" s="297">
        <v>145.5</v>
      </c>
      <c r="AA97" s="297">
        <v>146.62</v>
      </c>
      <c r="AB97" s="297">
        <v>148.25</v>
      </c>
      <c r="AC97" s="297">
        <v>151.06</v>
      </c>
      <c r="AD97" s="297">
        <v>152.55000000000001</v>
      </c>
      <c r="AE97" s="297">
        <v>154.08000000000001</v>
      </c>
      <c r="AF97" s="297">
        <v>155.33000000000001</v>
      </c>
      <c r="AG97" s="297">
        <v>156.41</v>
      </c>
      <c r="AH97" s="297">
        <v>157.66</v>
      </c>
      <c r="AI97" s="297">
        <v>158.76</v>
      </c>
      <c r="AJ97" s="297">
        <v>158.94999999999999</v>
      </c>
      <c r="AK97" s="297">
        <v>159.22999999999999</v>
      </c>
      <c r="AL97" s="297">
        <v>159.49</v>
      </c>
      <c r="AM97" s="297">
        <v>159.56</v>
      </c>
      <c r="AN97" s="297">
        <v>159.36000000000001</v>
      </c>
      <c r="AO97" s="297">
        <v>159.36000000000001</v>
      </c>
      <c r="AP97" s="297">
        <v>159.16</v>
      </c>
      <c r="AQ97" s="297">
        <v>158.74</v>
      </c>
      <c r="AR97" s="297">
        <v>158.16999999999999</v>
      </c>
      <c r="AS97" s="297">
        <v>157.46</v>
      </c>
      <c r="AT97" s="297">
        <v>156.6</v>
      </c>
      <c r="AU97" s="297">
        <v>155.59</v>
      </c>
      <c r="AV97" s="297">
        <v>154.47999999999999</v>
      </c>
      <c r="AW97" s="297">
        <v>153.33000000000001</v>
      </c>
      <c r="AX97" s="297">
        <v>152.16999999999999</v>
      </c>
      <c r="AY97" s="297">
        <v>151.04</v>
      </c>
      <c r="AZ97" s="297">
        <v>149.93</v>
      </c>
      <c r="BA97" s="297">
        <v>148.82</v>
      </c>
      <c r="BB97" s="297">
        <v>147.72999999999999</v>
      </c>
      <c r="BC97" s="297">
        <v>146.65</v>
      </c>
      <c r="BD97" s="297">
        <v>145.66</v>
      </c>
      <c r="BE97" s="297">
        <v>144.69999999999999</v>
      </c>
      <c r="BF97" s="297">
        <v>143.76</v>
      </c>
      <c r="BG97" s="297">
        <v>142.81</v>
      </c>
      <c r="BH97" s="297">
        <v>141.85</v>
      </c>
      <c r="BI97" s="297">
        <v>140.97</v>
      </c>
      <c r="BJ97" s="297">
        <v>140.08000000000001</v>
      </c>
      <c r="BK97" s="297">
        <v>139.19</v>
      </c>
      <c r="BL97" s="297">
        <v>138.30000000000001</v>
      </c>
      <c r="BM97" s="297">
        <v>137.41</v>
      </c>
      <c r="BN97" s="297">
        <v>136.56</v>
      </c>
      <c r="BO97" s="297">
        <v>135.71</v>
      </c>
      <c r="BP97" s="297">
        <v>134.86000000000001</v>
      </c>
      <c r="BQ97" s="297">
        <v>133.97999999999999</v>
      </c>
      <c r="BR97" s="297">
        <v>133.06</v>
      </c>
      <c r="BS97" s="297">
        <v>132.09</v>
      </c>
      <c r="BT97" s="297">
        <v>131.08000000000001</v>
      </c>
      <c r="BU97" s="297">
        <v>130.05000000000001</v>
      </c>
      <c r="BV97" s="297">
        <v>129</v>
      </c>
      <c r="BW97" s="297">
        <v>127.95</v>
      </c>
    </row>
    <row r="98" spans="1:75" ht="14.45" x14ac:dyDescent="0.3">
      <c r="A98" s="297" t="s">
        <v>1028</v>
      </c>
      <c r="B98" s="297" t="s">
        <v>1029</v>
      </c>
      <c r="C98" s="297" t="s">
        <v>1012</v>
      </c>
      <c r="D98" s="297" t="s">
        <v>927</v>
      </c>
      <c r="E98" s="297">
        <v>248.8</v>
      </c>
      <c r="F98" s="297">
        <v>249.72</v>
      </c>
      <c r="G98" s="297">
        <v>250.81</v>
      </c>
      <c r="H98" s="297">
        <v>252.02</v>
      </c>
      <c r="I98" s="297">
        <v>253.24</v>
      </c>
      <c r="J98" s="297">
        <v>254.42</v>
      </c>
      <c r="K98" s="297">
        <v>255.53</v>
      </c>
      <c r="L98" s="297">
        <v>256.60000000000002</v>
      </c>
      <c r="M98" s="297">
        <v>257.62</v>
      </c>
      <c r="N98" s="297">
        <v>258.58999999999997</v>
      </c>
      <c r="O98" s="297">
        <v>259.5</v>
      </c>
      <c r="P98" s="297">
        <v>260.35000000000002</v>
      </c>
      <c r="Q98" s="297">
        <v>261.14</v>
      </c>
      <c r="R98" s="297">
        <v>261.89</v>
      </c>
      <c r="S98" s="297">
        <v>262.64</v>
      </c>
      <c r="T98" s="297">
        <v>263.42</v>
      </c>
      <c r="U98" s="297">
        <v>264.24</v>
      </c>
      <c r="V98" s="297">
        <v>265.08999999999997</v>
      </c>
      <c r="W98" s="297">
        <v>265.94</v>
      </c>
      <c r="X98" s="297">
        <v>266.76</v>
      </c>
      <c r="Y98" s="297">
        <v>267.51</v>
      </c>
      <c r="Z98" s="297">
        <v>268.19</v>
      </c>
      <c r="AA98" s="297">
        <v>268.81</v>
      </c>
      <c r="AB98" s="297">
        <v>269.39</v>
      </c>
      <c r="AC98" s="297">
        <v>269.95</v>
      </c>
      <c r="AD98" s="297">
        <v>270.5</v>
      </c>
      <c r="AE98" s="297">
        <v>271.06</v>
      </c>
      <c r="AF98" s="297">
        <v>271.62</v>
      </c>
      <c r="AG98" s="297">
        <v>272.18</v>
      </c>
      <c r="AH98" s="297">
        <v>272.75</v>
      </c>
      <c r="AI98" s="297">
        <v>273.33</v>
      </c>
      <c r="AJ98" s="297">
        <v>273.92</v>
      </c>
      <c r="AK98" s="297">
        <v>274.52999999999997</v>
      </c>
      <c r="AL98" s="297">
        <v>275.14</v>
      </c>
      <c r="AM98" s="297">
        <v>275.75</v>
      </c>
      <c r="AN98" s="297">
        <v>276.33999999999997</v>
      </c>
      <c r="AO98" s="297">
        <v>276.92</v>
      </c>
      <c r="AP98" s="297">
        <v>277.47000000000003</v>
      </c>
      <c r="AQ98" s="297">
        <v>278.01</v>
      </c>
      <c r="AR98" s="297">
        <v>278.51</v>
      </c>
      <c r="AS98" s="297">
        <v>278.97000000000003</v>
      </c>
      <c r="AT98" s="297">
        <v>279.39999999999998</v>
      </c>
      <c r="AU98" s="297">
        <v>279.77</v>
      </c>
      <c r="AV98" s="297">
        <v>280.10000000000002</v>
      </c>
      <c r="AW98" s="297">
        <v>280.38</v>
      </c>
      <c r="AX98" s="297">
        <v>280.58999999999997</v>
      </c>
      <c r="AY98" s="297">
        <v>280.75</v>
      </c>
      <c r="AZ98" s="297">
        <v>280.83999999999997</v>
      </c>
      <c r="BA98" s="297">
        <v>280.86</v>
      </c>
      <c r="BB98" s="297">
        <v>280.82</v>
      </c>
      <c r="BC98" s="297">
        <v>280.69</v>
      </c>
      <c r="BD98" s="297">
        <v>280.49</v>
      </c>
      <c r="BE98" s="297">
        <v>280.22000000000003</v>
      </c>
      <c r="BF98" s="297">
        <v>279.87</v>
      </c>
      <c r="BG98" s="297">
        <v>279.44</v>
      </c>
      <c r="BH98" s="297">
        <v>278.94</v>
      </c>
      <c r="BI98" s="297">
        <v>278.35000000000002</v>
      </c>
      <c r="BJ98" s="297">
        <v>277.69</v>
      </c>
      <c r="BK98" s="297">
        <v>276.95999999999998</v>
      </c>
      <c r="BL98" s="297">
        <v>276.17</v>
      </c>
      <c r="BM98" s="297">
        <v>275.31</v>
      </c>
      <c r="BN98" s="297">
        <v>274.39</v>
      </c>
      <c r="BO98" s="297">
        <v>273.43</v>
      </c>
      <c r="BP98" s="297">
        <v>272.41000000000003</v>
      </c>
      <c r="BQ98" s="297">
        <v>271.35000000000002</v>
      </c>
      <c r="BR98" s="297">
        <v>270.26</v>
      </c>
      <c r="BS98" s="297">
        <v>269.14999999999998</v>
      </c>
      <c r="BT98" s="297">
        <v>268</v>
      </c>
      <c r="BU98" s="297">
        <v>266.83999999999997</v>
      </c>
      <c r="BV98" s="297">
        <v>265.66000000000003</v>
      </c>
      <c r="BW98" s="297">
        <v>264.48</v>
      </c>
    </row>
    <row r="99" spans="1:75" ht="14.45" x14ac:dyDescent="0.3">
      <c r="A99" s="297" t="s">
        <v>1028</v>
      </c>
      <c r="B99" s="297" t="s">
        <v>1029</v>
      </c>
      <c r="C99" s="297" t="s">
        <v>1013</v>
      </c>
      <c r="D99" s="297" t="s">
        <v>1010</v>
      </c>
      <c r="E99" s="297">
        <v>22.6</v>
      </c>
      <c r="F99" s="297">
        <v>18.28</v>
      </c>
      <c r="G99" s="297">
        <v>20</v>
      </c>
      <c r="H99" s="297">
        <v>21.09</v>
      </c>
      <c r="I99" s="297">
        <v>20.99</v>
      </c>
      <c r="J99" s="297">
        <v>23.11</v>
      </c>
      <c r="K99" s="297">
        <v>18.329999999999998</v>
      </c>
      <c r="L99" s="297">
        <v>16.55</v>
      </c>
      <c r="M99" s="297">
        <v>18</v>
      </c>
      <c r="N99" s="297">
        <v>19.12</v>
      </c>
      <c r="O99" s="297">
        <v>16.22</v>
      </c>
      <c r="P99" s="297">
        <v>14.42</v>
      </c>
      <c r="Q99" s="297">
        <v>18.48</v>
      </c>
      <c r="R99" s="297">
        <v>18.899999999999999</v>
      </c>
      <c r="S99" s="297">
        <v>21.44</v>
      </c>
      <c r="T99" s="297">
        <v>20.85</v>
      </c>
      <c r="U99" s="297">
        <v>18.440000000000001</v>
      </c>
      <c r="V99" s="297">
        <v>14.47</v>
      </c>
      <c r="W99" s="297">
        <v>16.43</v>
      </c>
      <c r="X99" s="297">
        <v>14.2</v>
      </c>
      <c r="Y99" s="297">
        <v>11.93</v>
      </c>
      <c r="Z99" s="297">
        <v>12.75</v>
      </c>
      <c r="AA99" s="297">
        <v>11.3</v>
      </c>
      <c r="AB99" s="297">
        <v>11</v>
      </c>
      <c r="AC99" s="297">
        <v>7.82</v>
      </c>
      <c r="AD99" s="297">
        <v>15.21</v>
      </c>
      <c r="AE99" s="297">
        <v>15.14</v>
      </c>
      <c r="AF99" s="297">
        <v>15.05</v>
      </c>
      <c r="AG99" s="297">
        <v>15.63</v>
      </c>
      <c r="AH99" s="297">
        <v>11.13</v>
      </c>
      <c r="AI99" s="297">
        <v>5.52</v>
      </c>
      <c r="AJ99" s="297">
        <v>11.63</v>
      </c>
      <c r="AK99" s="297">
        <v>13.54</v>
      </c>
      <c r="AL99" s="297">
        <v>14.12</v>
      </c>
      <c r="AM99" s="297">
        <v>14.22</v>
      </c>
      <c r="AN99" s="297">
        <v>14.18</v>
      </c>
      <c r="AO99" s="297">
        <v>14.08</v>
      </c>
      <c r="AP99" s="297">
        <v>14.13</v>
      </c>
      <c r="AQ99" s="297">
        <v>13.98</v>
      </c>
      <c r="AR99" s="297">
        <v>13.83</v>
      </c>
      <c r="AS99" s="297">
        <v>13.73</v>
      </c>
      <c r="AT99" s="297">
        <v>13.59</v>
      </c>
      <c r="AU99" s="297">
        <v>13.39</v>
      </c>
      <c r="AV99" s="297">
        <v>13.2</v>
      </c>
      <c r="AW99" s="297">
        <v>13.06</v>
      </c>
      <c r="AX99" s="297">
        <v>12.93</v>
      </c>
      <c r="AY99" s="297">
        <v>12.8</v>
      </c>
      <c r="AZ99" s="297">
        <v>12.66</v>
      </c>
      <c r="BA99" s="297">
        <v>12.52</v>
      </c>
      <c r="BB99" s="297">
        <v>12.38</v>
      </c>
      <c r="BC99" s="297">
        <v>12.24</v>
      </c>
      <c r="BD99" s="297">
        <v>12.11</v>
      </c>
      <c r="BE99" s="297">
        <v>11.97</v>
      </c>
      <c r="BF99" s="297">
        <v>11.84</v>
      </c>
      <c r="BG99" s="297">
        <v>11.7</v>
      </c>
      <c r="BH99" s="297">
        <v>11.57</v>
      </c>
      <c r="BI99" s="297">
        <v>11.46</v>
      </c>
      <c r="BJ99" s="297">
        <v>11.34</v>
      </c>
      <c r="BK99" s="297">
        <v>11.24</v>
      </c>
      <c r="BL99" s="297">
        <v>11.14</v>
      </c>
      <c r="BM99" s="297">
        <v>11.04</v>
      </c>
      <c r="BN99" s="297">
        <v>10.94</v>
      </c>
      <c r="BO99" s="297">
        <v>10.82</v>
      </c>
      <c r="BP99" s="297">
        <v>10.73</v>
      </c>
      <c r="BQ99" s="297">
        <v>10.65</v>
      </c>
      <c r="BR99" s="297">
        <v>10.58</v>
      </c>
      <c r="BS99" s="297">
        <v>10.53</v>
      </c>
      <c r="BT99" s="297">
        <v>10.48</v>
      </c>
      <c r="BU99" s="297">
        <v>10.44</v>
      </c>
      <c r="BV99" s="297">
        <v>10.4</v>
      </c>
      <c r="BW99" s="297">
        <v>10.36</v>
      </c>
    </row>
    <row r="100" spans="1:75" ht="14.45" x14ac:dyDescent="0.3">
      <c r="A100" s="297" t="s">
        <v>1028</v>
      </c>
      <c r="B100" s="297" t="s">
        <v>1029</v>
      </c>
      <c r="C100" s="297" t="s">
        <v>1014</v>
      </c>
      <c r="D100" s="297" t="s">
        <v>1015</v>
      </c>
      <c r="E100" s="297">
        <v>58.45</v>
      </c>
      <c r="F100" s="297">
        <v>60.67</v>
      </c>
      <c r="G100" s="297">
        <v>62.96</v>
      </c>
      <c r="H100" s="297">
        <v>65.349999999999994</v>
      </c>
      <c r="I100" s="297">
        <v>67.819999999999993</v>
      </c>
      <c r="J100" s="297">
        <v>70.39</v>
      </c>
      <c r="K100" s="297">
        <v>71.959999999999994</v>
      </c>
      <c r="L100" s="297">
        <v>73.569999999999993</v>
      </c>
      <c r="M100" s="297">
        <v>75.22</v>
      </c>
      <c r="N100" s="297">
        <v>76.900000000000006</v>
      </c>
      <c r="O100" s="297">
        <v>78.62</v>
      </c>
      <c r="P100" s="297">
        <v>79.11</v>
      </c>
      <c r="Q100" s="297">
        <v>79.61</v>
      </c>
      <c r="R100" s="297">
        <v>80.11</v>
      </c>
      <c r="S100" s="297">
        <v>80.61</v>
      </c>
      <c r="T100" s="297">
        <v>81.12</v>
      </c>
      <c r="U100" s="297">
        <v>82.33</v>
      </c>
      <c r="V100" s="297">
        <v>83.55</v>
      </c>
      <c r="W100" s="297">
        <v>84.8</v>
      </c>
      <c r="X100" s="297">
        <v>86.06</v>
      </c>
      <c r="Y100" s="297">
        <v>87.34</v>
      </c>
      <c r="Z100" s="297">
        <v>87.76</v>
      </c>
      <c r="AA100" s="297">
        <v>88.18</v>
      </c>
      <c r="AB100" s="297">
        <v>88.61</v>
      </c>
      <c r="AC100" s="297">
        <v>89.03</v>
      </c>
      <c r="AD100" s="297">
        <v>89.46</v>
      </c>
      <c r="AE100" s="297">
        <v>89.82</v>
      </c>
      <c r="AF100" s="297">
        <v>90.18</v>
      </c>
      <c r="AG100" s="297">
        <v>90.54</v>
      </c>
      <c r="AH100" s="297">
        <v>90.9</v>
      </c>
      <c r="AI100" s="297">
        <v>91.27</v>
      </c>
      <c r="AJ100" s="297">
        <v>91.54</v>
      </c>
      <c r="AK100" s="297">
        <v>91.81</v>
      </c>
      <c r="AL100" s="297">
        <v>92.08</v>
      </c>
      <c r="AM100" s="297">
        <v>92.36</v>
      </c>
      <c r="AN100" s="297">
        <v>92.63</v>
      </c>
      <c r="AO100" s="297">
        <v>92.85</v>
      </c>
      <c r="AP100" s="297">
        <v>93.07</v>
      </c>
      <c r="AQ100" s="297">
        <v>93.29</v>
      </c>
      <c r="AR100" s="297">
        <v>93.5</v>
      </c>
      <c r="AS100" s="297">
        <v>93.72</v>
      </c>
      <c r="AT100" s="297">
        <v>93.97</v>
      </c>
      <c r="AU100" s="297">
        <v>94.22</v>
      </c>
      <c r="AV100" s="297">
        <v>94.47</v>
      </c>
      <c r="AW100" s="297">
        <v>94.73</v>
      </c>
      <c r="AX100" s="297">
        <v>94.98</v>
      </c>
      <c r="AY100" s="297">
        <v>95.17</v>
      </c>
      <c r="AZ100" s="297">
        <v>95.35</v>
      </c>
      <c r="BA100" s="297">
        <v>95.54</v>
      </c>
      <c r="BB100" s="297">
        <v>95.73</v>
      </c>
      <c r="BC100" s="297">
        <v>95.92</v>
      </c>
      <c r="BD100" s="297">
        <v>96.13</v>
      </c>
      <c r="BE100" s="297">
        <v>96.33</v>
      </c>
      <c r="BF100" s="297">
        <v>96.54</v>
      </c>
      <c r="BG100" s="297">
        <v>96.75</v>
      </c>
      <c r="BH100" s="297">
        <v>96.95</v>
      </c>
      <c r="BI100" s="297">
        <v>97.11</v>
      </c>
      <c r="BJ100" s="297">
        <v>97.27</v>
      </c>
      <c r="BK100" s="297">
        <v>97.44</v>
      </c>
      <c r="BL100" s="297">
        <v>97.6</v>
      </c>
      <c r="BM100" s="297">
        <v>97.76</v>
      </c>
      <c r="BN100" s="297">
        <v>97.88</v>
      </c>
      <c r="BO100" s="297">
        <v>98</v>
      </c>
      <c r="BP100" s="297">
        <v>98.12</v>
      </c>
      <c r="BQ100" s="297">
        <v>98.25</v>
      </c>
      <c r="BR100" s="297">
        <v>98.37</v>
      </c>
      <c r="BS100" s="297">
        <v>98.42</v>
      </c>
      <c r="BT100" s="297">
        <v>98.48</v>
      </c>
      <c r="BU100" s="297">
        <v>98.53</v>
      </c>
      <c r="BV100" s="297">
        <v>98.58</v>
      </c>
      <c r="BW100" s="297">
        <v>98.63</v>
      </c>
    </row>
    <row r="101" spans="1:75" ht="14.45" x14ac:dyDescent="0.3">
      <c r="A101" s="297" t="s">
        <v>1028</v>
      </c>
      <c r="B101" s="297" t="s">
        <v>1029</v>
      </c>
      <c r="C101" s="297" t="s">
        <v>1016</v>
      </c>
      <c r="D101" s="297" t="s">
        <v>1015</v>
      </c>
      <c r="E101" s="297">
        <v>4.26</v>
      </c>
      <c r="F101" s="297">
        <v>4.33</v>
      </c>
      <c r="G101" s="297">
        <v>4.3899999999999997</v>
      </c>
      <c r="H101" s="297">
        <v>4.46</v>
      </c>
      <c r="I101" s="297">
        <v>4.53</v>
      </c>
      <c r="J101" s="297">
        <v>4.5999999999999996</v>
      </c>
      <c r="K101" s="297">
        <v>4.54</v>
      </c>
      <c r="L101" s="297">
        <v>4.4800000000000004</v>
      </c>
      <c r="M101" s="297">
        <v>4.42</v>
      </c>
      <c r="N101" s="297">
        <v>4.37</v>
      </c>
      <c r="O101" s="297">
        <v>4.3099999999999996</v>
      </c>
      <c r="P101" s="297">
        <v>3.42</v>
      </c>
      <c r="Q101" s="297">
        <v>2.72</v>
      </c>
      <c r="R101" s="297">
        <v>2.16</v>
      </c>
      <c r="S101" s="297">
        <v>1.71</v>
      </c>
      <c r="T101" s="297">
        <v>1.36</v>
      </c>
      <c r="U101" s="297">
        <v>1.3</v>
      </c>
      <c r="V101" s="297">
        <v>1.25</v>
      </c>
      <c r="W101" s="297">
        <v>1.19</v>
      </c>
      <c r="X101" s="297">
        <v>1.1399999999999999</v>
      </c>
      <c r="Y101" s="297">
        <v>1.1000000000000001</v>
      </c>
      <c r="Z101" s="297">
        <v>1.1399999999999999</v>
      </c>
      <c r="AA101" s="297">
        <v>1.18</v>
      </c>
      <c r="AB101" s="297">
        <v>1.23</v>
      </c>
      <c r="AC101" s="297">
        <v>1.27</v>
      </c>
      <c r="AD101" s="297">
        <v>1.32</v>
      </c>
      <c r="AE101" s="297">
        <v>1.51</v>
      </c>
      <c r="AF101" s="297">
        <v>1.72</v>
      </c>
      <c r="AG101" s="297">
        <v>1.96</v>
      </c>
      <c r="AH101" s="297">
        <v>2.23</v>
      </c>
      <c r="AI101" s="297">
        <v>2.5499999999999998</v>
      </c>
      <c r="AJ101" s="297">
        <v>2.64</v>
      </c>
      <c r="AK101" s="297">
        <v>2.75</v>
      </c>
      <c r="AL101" s="297">
        <v>2.85</v>
      </c>
      <c r="AM101" s="297">
        <v>2.96</v>
      </c>
      <c r="AN101" s="297">
        <v>3.08</v>
      </c>
      <c r="AO101" s="297">
        <v>3.2</v>
      </c>
      <c r="AP101" s="297">
        <v>3.34</v>
      </c>
      <c r="AQ101" s="297">
        <v>3.47</v>
      </c>
      <c r="AR101" s="297">
        <v>3.62</v>
      </c>
      <c r="AS101" s="297">
        <v>3.77</v>
      </c>
      <c r="AT101" s="297">
        <v>3.93</v>
      </c>
      <c r="AU101" s="297">
        <v>4.1100000000000003</v>
      </c>
      <c r="AV101" s="297">
        <v>4.3</v>
      </c>
      <c r="AW101" s="297">
        <v>4.49</v>
      </c>
      <c r="AX101" s="297">
        <v>4.6900000000000004</v>
      </c>
      <c r="AY101" s="297">
        <v>4.92</v>
      </c>
      <c r="AZ101" s="297">
        <v>5.16</v>
      </c>
      <c r="BA101" s="297">
        <v>5.41</v>
      </c>
      <c r="BB101" s="297">
        <v>5.68</v>
      </c>
      <c r="BC101" s="297">
        <v>5.96</v>
      </c>
      <c r="BD101" s="297">
        <v>6.26</v>
      </c>
      <c r="BE101" s="297">
        <v>6.59</v>
      </c>
      <c r="BF101" s="297">
        <v>6.93</v>
      </c>
      <c r="BG101" s="297">
        <v>7.28</v>
      </c>
      <c r="BH101" s="297">
        <v>7.66</v>
      </c>
      <c r="BI101" s="297">
        <v>8.0299999999999994</v>
      </c>
      <c r="BJ101" s="297">
        <v>8.43</v>
      </c>
      <c r="BK101" s="297">
        <v>8.85</v>
      </c>
      <c r="BL101" s="297">
        <v>9.2899999999999991</v>
      </c>
      <c r="BM101" s="297">
        <v>9.75</v>
      </c>
      <c r="BN101" s="297">
        <v>10.210000000000001</v>
      </c>
      <c r="BO101" s="297">
        <v>10.69</v>
      </c>
      <c r="BP101" s="297">
        <v>11.2</v>
      </c>
      <c r="BQ101" s="297">
        <v>11.73</v>
      </c>
      <c r="BR101" s="297">
        <v>12.28</v>
      </c>
      <c r="BS101" s="297">
        <v>12.82</v>
      </c>
      <c r="BT101" s="297">
        <v>13.37</v>
      </c>
      <c r="BU101" s="297">
        <v>13.95</v>
      </c>
      <c r="BV101" s="297">
        <v>14.56</v>
      </c>
      <c r="BW101" s="297">
        <v>15.19</v>
      </c>
    </row>
    <row r="102" spans="1:75" ht="14.45" x14ac:dyDescent="0.3">
      <c r="A102" s="297" t="s">
        <v>1030</v>
      </c>
      <c r="B102" s="297" t="s">
        <v>1031</v>
      </c>
      <c r="C102" s="297" t="s">
        <v>1005</v>
      </c>
      <c r="D102" s="297" t="s">
        <v>1006</v>
      </c>
      <c r="E102" s="297">
        <v>44.76</v>
      </c>
      <c r="F102" s="297">
        <v>46.53</v>
      </c>
      <c r="G102" s="297">
        <v>48.33</v>
      </c>
      <c r="H102" s="297">
        <v>50.17</v>
      </c>
      <c r="I102" s="297">
        <v>51.97</v>
      </c>
      <c r="J102" s="297">
        <v>53.7</v>
      </c>
      <c r="K102" s="297">
        <v>55.54</v>
      </c>
      <c r="L102" s="297">
        <v>57.34</v>
      </c>
      <c r="M102" s="297">
        <v>59.1</v>
      </c>
      <c r="N102" s="297">
        <v>60.91</v>
      </c>
      <c r="O102" s="297">
        <v>62.46</v>
      </c>
      <c r="P102" s="297">
        <v>63.91</v>
      </c>
      <c r="Q102" s="297">
        <v>65.42</v>
      </c>
      <c r="R102" s="297">
        <v>68.13</v>
      </c>
      <c r="S102" s="297">
        <v>69.790000000000006</v>
      </c>
      <c r="T102" s="297">
        <v>69.430000000000007</v>
      </c>
      <c r="U102" s="297">
        <v>68.62</v>
      </c>
      <c r="V102" s="297">
        <v>68.98</v>
      </c>
      <c r="W102" s="297">
        <v>69.83</v>
      </c>
      <c r="X102" s="297">
        <v>70.87</v>
      </c>
      <c r="Y102" s="297">
        <v>71.92</v>
      </c>
      <c r="Z102" s="297">
        <v>72.599999999999994</v>
      </c>
      <c r="AA102" s="297">
        <v>73.33</v>
      </c>
      <c r="AB102" s="297">
        <v>74.81</v>
      </c>
      <c r="AC102" s="297">
        <v>77.31</v>
      </c>
      <c r="AD102" s="297">
        <v>80.680000000000007</v>
      </c>
      <c r="AE102" s="297">
        <v>85.7</v>
      </c>
      <c r="AF102" s="297">
        <v>91.55</v>
      </c>
      <c r="AG102" s="297">
        <v>99.27</v>
      </c>
      <c r="AH102" s="297">
        <v>104.58</v>
      </c>
      <c r="AI102" s="297">
        <v>108.15</v>
      </c>
      <c r="AJ102" s="297">
        <v>113.64</v>
      </c>
      <c r="AK102" s="297">
        <v>119.03</v>
      </c>
      <c r="AL102" s="297">
        <v>123.85</v>
      </c>
      <c r="AM102" s="297">
        <v>129.58000000000001</v>
      </c>
      <c r="AN102" s="297">
        <v>135.88999999999999</v>
      </c>
      <c r="AO102" s="297">
        <v>142.77000000000001</v>
      </c>
      <c r="AP102" s="297">
        <v>150.07</v>
      </c>
      <c r="AQ102" s="297">
        <v>157.88999999999999</v>
      </c>
      <c r="AR102" s="297">
        <v>166.28</v>
      </c>
      <c r="AS102" s="297">
        <v>175.28</v>
      </c>
      <c r="AT102" s="297">
        <v>184.9</v>
      </c>
      <c r="AU102" s="297">
        <v>194.95</v>
      </c>
      <c r="AV102" s="297">
        <v>205.52</v>
      </c>
      <c r="AW102" s="297">
        <v>216.7</v>
      </c>
      <c r="AX102" s="297">
        <v>228.54</v>
      </c>
      <c r="AY102" s="297">
        <v>241.06</v>
      </c>
      <c r="AZ102" s="297">
        <v>254.07</v>
      </c>
      <c r="BA102" s="297">
        <v>267.70999999999998</v>
      </c>
      <c r="BB102" s="297">
        <v>282.05</v>
      </c>
      <c r="BC102" s="297">
        <v>297.13</v>
      </c>
      <c r="BD102" s="297">
        <v>312.99</v>
      </c>
      <c r="BE102" s="297">
        <v>329.44</v>
      </c>
      <c r="BF102" s="297">
        <v>346.62</v>
      </c>
      <c r="BG102" s="297">
        <v>364.6</v>
      </c>
      <c r="BH102" s="297">
        <v>383.41</v>
      </c>
      <c r="BI102" s="297">
        <v>403.06</v>
      </c>
      <c r="BJ102" s="297">
        <v>423.44</v>
      </c>
      <c r="BK102" s="297">
        <v>444.64</v>
      </c>
      <c r="BL102" s="297">
        <v>466.72</v>
      </c>
      <c r="BM102" s="297">
        <v>489.69</v>
      </c>
      <c r="BN102" s="297">
        <v>513.55999999999995</v>
      </c>
      <c r="BO102" s="297">
        <v>538.16999999999996</v>
      </c>
      <c r="BP102" s="297">
        <v>563.63</v>
      </c>
      <c r="BQ102" s="297">
        <v>589.97</v>
      </c>
      <c r="BR102" s="297">
        <v>617.25</v>
      </c>
      <c r="BS102" s="297">
        <v>645.48</v>
      </c>
      <c r="BT102" s="297">
        <v>674.64</v>
      </c>
      <c r="BU102" s="297">
        <v>704.77</v>
      </c>
      <c r="BV102" s="297">
        <v>735.95</v>
      </c>
      <c r="BW102" s="297">
        <v>768.22</v>
      </c>
    </row>
    <row r="103" spans="1:75" ht="14.45" x14ac:dyDescent="0.3">
      <c r="A103" s="297" t="s">
        <v>1030</v>
      </c>
      <c r="B103" s="297" t="s">
        <v>1031</v>
      </c>
      <c r="C103" s="297" t="s">
        <v>1007</v>
      </c>
      <c r="D103" s="297" t="s">
        <v>1008</v>
      </c>
      <c r="E103" s="297">
        <v>164376.19</v>
      </c>
      <c r="F103" s="297">
        <v>166084.82999999999</v>
      </c>
      <c r="G103" s="297">
        <v>173263.7</v>
      </c>
      <c r="H103" s="297">
        <v>177330.83</v>
      </c>
      <c r="I103" s="297">
        <v>187872.27</v>
      </c>
      <c r="J103" s="297">
        <v>195867.27</v>
      </c>
      <c r="K103" s="297">
        <v>202152.05</v>
      </c>
      <c r="L103" s="297">
        <v>206893.91</v>
      </c>
      <c r="M103" s="297">
        <v>213703.48</v>
      </c>
      <c r="N103" s="297">
        <v>211275.39</v>
      </c>
      <c r="O103" s="297">
        <v>311972.59000000003</v>
      </c>
      <c r="P103" s="297">
        <v>303616.44</v>
      </c>
      <c r="Q103" s="297">
        <v>253349.31</v>
      </c>
      <c r="R103" s="297">
        <v>215767.13</v>
      </c>
      <c r="S103" s="297">
        <v>183226.03</v>
      </c>
      <c r="T103" s="297">
        <v>169506.84</v>
      </c>
      <c r="U103" s="297">
        <v>173767.13</v>
      </c>
      <c r="V103" s="297">
        <v>173623.28</v>
      </c>
      <c r="W103" s="297">
        <v>170027.39</v>
      </c>
      <c r="X103" s="297">
        <v>165568.5</v>
      </c>
      <c r="Y103" s="297">
        <v>169068.5</v>
      </c>
      <c r="Z103" s="297">
        <v>169684.92</v>
      </c>
      <c r="AA103" s="297">
        <v>172958.91</v>
      </c>
      <c r="AB103" s="297">
        <v>178075.34</v>
      </c>
      <c r="AC103" s="297">
        <v>184095.89</v>
      </c>
      <c r="AD103" s="297">
        <v>184061.64</v>
      </c>
      <c r="AE103" s="297">
        <v>196089.05</v>
      </c>
      <c r="AF103" s="297">
        <v>192178.08</v>
      </c>
      <c r="AG103" s="297">
        <v>192773.97</v>
      </c>
      <c r="AH103" s="297">
        <v>197733.13</v>
      </c>
      <c r="AI103" s="297">
        <v>196565.75</v>
      </c>
      <c r="AJ103" s="297">
        <v>195818.41</v>
      </c>
      <c r="AK103" s="297">
        <v>186881.94</v>
      </c>
      <c r="AL103" s="297">
        <v>188118.34</v>
      </c>
      <c r="AM103" s="297">
        <v>190169.19</v>
      </c>
      <c r="AN103" s="297">
        <v>192961.75</v>
      </c>
      <c r="AO103" s="297">
        <v>195011.11</v>
      </c>
      <c r="AP103" s="297">
        <v>201388.81</v>
      </c>
      <c r="AQ103" s="297">
        <v>207869.84</v>
      </c>
      <c r="AR103" s="297">
        <v>215080.64</v>
      </c>
      <c r="AS103" s="297">
        <v>222812.58</v>
      </c>
      <c r="AT103" s="297">
        <v>229975.2</v>
      </c>
      <c r="AU103" s="297">
        <v>238694.97</v>
      </c>
      <c r="AV103" s="297">
        <v>247855.38</v>
      </c>
      <c r="AW103" s="297">
        <v>257565.94</v>
      </c>
      <c r="AX103" s="297">
        <v>267745.96999999997</v>
      </c>
      <c r="AY103" s="297">
        <v>277251.03000000003</v>
      </c>
      <c r="AZ103" s="297">
        <v>288396.69</v>
      </c>
      <c r="BA103" s="297">
        <v>300089</v>
      </c>
      <c r="BB103" s="297">
        <v>312325.31</v>
      </c>
      <c r="BC103" s="297">
        <v>325356.59000000003</v>
      </c>
      <c r="BD103" s="297">
        <v>337561.56</v>
      </c>
      <c r="BE103" s="297">
        <v>351287</v>
      </c>
      <c r="BF103" s="297">
        <v>365538.84</v>
      </c>
      <c r="BG103" s="297">
        <v>380284.53</v>
      </c>
      <c r="BH103" s="297">
        <v>395572.28</v>
      </c>
      <c r="BI103" s="297">
        <v>410358.28</v>
      </c>
      <c r="BJ103" s="297">
        <v>426314.53</v>
      </c>
      <c r="BK103" s="297">
        <v>442686.28</v>
      </c>
      <c r="BL103" s="297">
        <v>459491.38</v>
      </c>
      <c r="BM103" s="297">
        <v>476654.44</v>
      </c>
      <c r="BN103" s="297">
        <v>493179.19</v>
      </c>
      <c r="BO103" s="297">
        <v>510615.75</v>
      </c>
      <c r="BP103" s="297">
        <v>528443.93999999994</v>
      </c>
      <c r="BQ103" s="297">
        <v>546801.43999999994</v>
      </c>
      <c r="BR103" s="297">
        <v>565766.56000000006</v>
      </c>
      <c r="BS103" s="297">
        <v>584360.31000000006</v>
      </c>
      <c r="BT103" s="297">
        <v>604049.5</v>
      </c>
      <c r="BU103" s="297">
        <v>624521.5</v>
      </c>
      <c r="BV103" s="297">
        <v>645925.31000000006</v>
      </c>
      <c r="BW103" s="297">
        <v>668555.43999999994</v>
      </c>
    </row>
    <row r="104" spans="1:75" ht="14.45" x14ac:dyDescent="0.3">
      <c r="A104" s="297" t="s">
        <v>1030</v>
      </c>
      <c r="B104" s="297" t="s">
        <v>1031</v>
      </c>
      <c r="C104" s="297" t="s">
        <v>1009</v>
      </c>
      <c r="D104" s="297" t="s">
        <v>1010</v>
      </c>
      <c r="O104" s="297">
        <v>21.94</v>
      </c>
      <c r="P104" s="297">
        <v>22.16</v>
      </c>
      <c r="Q104" s="297">
        <v>25.25</v>
      </c>
      <c r="R104" s="297">
        <v>33.9</v>
      </c>
      <c r="S104" s="297">
        <v>33.26</v>
      </c>
      <c r="T104" s="297">
        <v>24.7</v>
      </c>
      <c r="U104" s="297">
        <v>21.08</v>
      </c>
      <c r="V104" s="297">
        <v>25.23</v>
      </c>
      <c r="W104" s="297">
        <v>25.93</v>
      </c>
      <c r="X104" s="297">
        <v>26.33</v>
      </c>
      <c r="Y104" s="297">
        <v>26.36</v>
      </c>
      <c r="Z104" s="297">
        <v>23.16</v>
      </c>
      <c r="AA104" s="297">
        <v>22.77</v>
      </c>
      <c r="AB104" s="297">
        <v>24.63</v>
      </c>
      <c r="AC104" s="297">
        <v>26.55</v>
      </c>
      <c r="AD104" s="297">
        <v>27.54</v>
      </c>
      <c r="AE104" s="297">
        <v>31</v>
      </c>
      <c r="AF104" s="297">
        <v>31.29</v>
      </c>
      <c r="AG104" s="297">
        <v>32.5</v>
      </c>
      <c r="AH104" s="297">
        <v>28.38</v>
      </c>
      <c r="AI104" s="297">
        <v>24.77</v>
      </c>
      <c r="AJ104" s="297">
        <v>28</v>
      </c>
      <c r="AK104" s="297">
        <v>27.2</v>
      </c>
      <c r="AL104" s="297">
        <v>26.32</v>
      </c>
      <c r="AM104" s="297">
        <v>27.17</v>
      </c>
      <c r="AN104" s="297">
        <v>27.22</v>
      </c>
      <c r="AO104" s="297">
        <v>27.18</v>
      </c>
      <c r="AP104" s="297">
        <v>26.96</v>
      </c>
      <c r="AQ104" s="297">
        <v>26.91</v>
      </c>
      <c r="AR104" s="297">
        <v>26.89</v>
      </c>
      <c r="AS104" s="297">
        <v>26.88</v>
      </c>
      <c r="AT104" s="297">
        <v>26.83</v>
      </c>
      <c r="AU104" s="297">
        <v>26.58</v>
      </c>
      <c r="AV104" s="297">
        <v>26.46</v>
      </c>
      <c r="AW104" s="297">
        <v>26.38</v>
      </c>
      <c r="AX104" s="297">
        <v>26.31</v>
      </c>
      <c r="AY104" s="297">
        <v>26.2</v>
      </c>
      <c r="AZ104" s="297">
        <v>25.97</v>
      </c>
      <c r="BA104" s="297">
        <v>25.85</v>
      </c>
      <c r="BB104" s="297">
        <v>25.75</v>
      </c>
      <c r="BC104" s="297">
        <v>25.65</v>
      </c>
      <c r="BD104" s="297">
        <v>25.53</v>
      </c>
      <c r="BE104" s="297">
        <v>25.33</v>
      </c>
      <c r="BF104" s="297">
        <v>25.21</v>
      </c>
      <c r="BG104" s="297">
        <v>25.11</v>
      </c>
      <c r="BH104" s="297">
        <v>25</v>
      </c>
      <c r="BI104" s="297">
        <v>24.88</v>
      </c>
      <c r="BJ104" s="297">
        <v>24.73</v>
      </c>
      <c r="BK104" s="297">
        <v>24.63</v>
      </c>
      <c r="BL104" s="297">
        <v>24.54</v>
      </c>
      <c r="BM104" s="297">
        <v>24.45</v>
      </c>
      <c r="BN104" s="297">
        <v>24.34</v>
      </c>
      <c r="BO104" s="297">
        <v>24.22</v>
      </c>
      <c r="BP104" s="297">
        <v>24.13</v>
      </c>
      <c r="BQ104" s="297">
        <v>24.05</v>
      </c>
      <c r="BR104" s="297">
        <v>23.97</v>
      </c>
      <c r="BS104" s="297">
        <v>23.89</v>
      </c>
      <c r="BT104" s="297">
        <v>23.81</v>
      </c>
      <c r="BU104" s="297">
        <v>23.74</v>
      </c>
      <c r="BV104" s="297">
        <v>23.67</v>
      </c>
      <c r="BW104" s="297">
        <v>23.6</v>
      </c>
    </row>
    <row r="105" spans="1:75" ht="14.45" x14ac:dyDescent="0.3">
      <c r="A105" s="297" t="s">
        <v>1030</v>
      </c>
      <c r="B105" s="297" t="s">
        <v>1031</v>
      </c>
      <c r="C105" s="297" t="s">
        <v>1011</v>
      </c>
      <c r="D105" s="297" t="s">
        <v>927</v>
      </c>
      <c r="E105" s="297">
        <v>5114.51</v>
      </c>
      <c r="F105" s="297">
        <v>5170.28</v>
      </c>
      <c r="G105" s="297">
        <v>5217.03</v>
      </c>
      <c r="H105" s="297">
        <v>5254.96</v>
      </c>
      <c r="I105" s="297">
        <v>5287.76</v>
      </c>
      <c r="J105" s="297">
        <v>5316.58</v>
      </c>
      <c r="K105" s="297">
        <v>5333.14</v>
      </c>
      <c r="L105" s="297">
        <v>5346.1</v>
      </c>
      <c r="M105" s="297">
        <v>5352.13</v>
      </c>
      <c r="N105" s="297">
        <v>5354.66</v>
      </c>
      <c r="O105" s="297">
        <v>5302.68</v>
      </c>
      <c r="P105" s="297">
        <v>5245.08</v>
      </c>
      <c r="Q105" s="297">
        <v>5188.8</v>
      </c>
      <c r="R105" s="297">
        <v>5133</v>
      </c>
      <c r="S105" s="297">
        <v>5076.24</v>
      </c>
      <c r="T105" s="297">
        <v>5017.88</v>
      </c>
      <c r="U105" s="297">
        <v>4964.2700000000004</v>
      </c>
      <c r="V105" s="297">
        <v>4904.71</v>
      </c>
      <c r="W105" s="297">
        <v>4843.01</v>
      </c>
      <c r="X105" s="297">
        <v>4783.38</v>
      </c>
      <c r="Y105" s="297">
        <v>4805.95</v>
      </c>
      <c r="Z105" s="297">
        <v>4823.66</v>
      </c>
      <c r="AA105" s="297">
        <v>4846.93</v>
      </c>
      <c r="AB105" s="297">
        <v>4871.9399999999996</v>
      </c>
      <c r="AC105" s="297">
        <v>4891.78</v>
      </c>
      <c r="AD105" s="297">
        <v>4908.6099999999997</v>
      </c>
      <c r="AE105" s="297">
        <v>4908.92</v>
      </c>
      <c r="AF105" s="297">
        <v>4908.2700000000004</v>
      </c>
      <c r="AG105" s="297">
        <v>4902.2</v>
      </c>
      <c r="AH105" s="297">
        <v>4912.71</v>
      </c>
      <c r="AI105" s="297">
        <v>4905.9799999999996</v>
      </c>
      <c r="AJ105" s="297">
        <v>4889.34</v>
      </c>
      <c r="AK105" s="297">
        <v>4870.3500000000004</v>
      </c>
      <c r="AL105" s="297">
        <v>4847.45</v>
      </c>
      <c r="AM105" s="297">
        <v>4819.01</v>
      </c>
      <c r="AN105" s="297">
        <v>4784.7299999999996</v>
      </c>
      <c r="AO105" s="297">
        <v>4736.28</v>
      </c>
      <c r="AP105" s="297">
        <v>4681.7700000000004</v>
      </c>
      <c r="AQ105" s="297">
        <v>4623.97</v>
      </c>
      <c r="AR105" s="297">
        <v>4566.75</v>
      </c>
      <c r="AS105" s="297">
        <v>4512.32</v>
      </c>
      <c r="AT105" s="297">
        <v>4453.87</v>
      </c>
      <c r="AU105" s="297">
        <v>4397.3900000000003</v>
      </c>
      <c r="AV105" s="297">
        <v>4344.3599999999997</v>
      </c>
      <c r="AW105" s="297">
        <v>4295.24</v>
      </c>
      <c r="AX105" s="297">
        <v>4250.1400000000003</v>
      </c>
      <c r="AY105" s="297">
        <v>4203.76</v>
      </c>
      <c r="AZ105" s="297">
        <v>4161.76</v>
      </c>
      <c r="BA105" s="297">
        <v>4123.2700000000004</v>
      </c>
      <c r="BB105" s="297">
        <v>4087.29</v>
      </c>
      <c r="BC105" s="297">
        <v>4053.22</v>
      </c>
      <c r="BD105" s="297">
        <v>4017.83</v>
      </c>
      <c r="BE105" s="297">
        <v>3983.88</v>
      </c>
      <c r="BF105" s="297">
        <v>3950.99</v>
      </c>
      <c r="BG105" s="297">
        <v>3918.17</v>
      </c>
      <c r="BH105" s="297">
        <v>3884.26</v>
      </c>
      <c r="BI105" s="297">
        <v>3849.61</v>
      </c>
      <c r="BJ105" s="297">
        <v>3814.64</v>
      </c>
      <c r="BK105" s="297">
        <v>3778.74</v>
      </c>
      <c r="BL105" s="297">
        <v>3741.34</v>
      </c>
      <c r="BM105" s="297">
        <v>3702.32</v>
      </c>
      <c r="BN105" s="297">
        <v>3659.2</v>
      </c>
      <c r="BO105" s="297">
        <v>3615.44</v>
      </c>
      <c r="BP105" s="297">
        <v>3571.39</v>
      </c>
      <c r="BQ105" s="297">
        <v>3527.63</v>
      </c>
      <c r="BR105" s="297">
        <v>3484.65</v>
      </c>
      <c r="BS105" s="297">
        <v>3440.02</v>
      </c>
      <c r="BT105" s="297">
        <v>3396.58</v>
      </c>
      <c r="BU105" s="297">
        <v>3355.09</v>
      </c>
      <c r="BV105" s="297">
        <v>3316.83</v>
      </c>
      <c r="BW105" s="297">
        <v>3282.77</v>
      </c>
    </row>
    <row r="106" spans="1:75" ht="14.45" x14ac:dyDescent="0.3">
      <c r="A106" s="297" t="s">
        <v>1030</v>
      </c>
      <c r="B106" s="297" t="s">
        <v>1031</v>
      </c>
      <c r="C106" s="297" t="s">
        <v>1012</v>
      </c>
      <c r="D106" s="297" t="s">
        <v>927</v>
      </c>
      <c r="E106" s="297">
        <v>9658.5</v>
      </c>
      <c r="F106" s="297">
        <v>9724.11</v>
      </c>
      <c r="G106" s="297">
        <v>9792.5499999999993</v>
      </c>
      <c r="H106" s="297">
        <v>9862.43</v>
      </c>
      <c r="I106" s="297">
        <v>9931.69</v>
      </c>
      <c r="J106" s="297">
        <v>9998.5</v>
      </c>
      <c r="K106" s="297">
        <v>10062.44</v>
      </c>
      <c r="L106" s="297">
        <v>10122.879999999999</v>
      </c>
      <c r="M106" s="297">
        <v>10177.58</v>
      </c>
      <c r="N106" s="297">
        <v>10223.86</v>
      </c>
      <c r="O106" s="297">
        <v>10259.700000000001</v>
      </c>
      <c r="P106" s="297">
        <v>10284.52</v>
      </c>
      <c r="Q106" s="297">
        <v>10298.48</v>
      </c>
      <c r="R106" s="297">
        <v>10301.34</v>
      </c>
      <c r="S106" s="297">
        <v>10293.129999999999</v>
      </c>
      <c r="T106" s="297">
        <v>10274.23</v>
      </c>
      <c r="U106" s="297">
        <v>10244.35</v>
      </c>
      <c r="V106" s="297">
        <v>10204.379999999999</v>
      </c>
      <c r="W106" s="297">
        <v>10157.41</v>
      </c>
      <c r="X106" s="297">
        <v>10107.52</v>
      </c>
      <c r="Y106" s="297">
        <v>10057.81</v>
      </c>
      <c r="Z106" s="297">
        <v>10009.81</v>
      </c>
      <c r="AA106" s="297">
        <v>9963.3799999999992</v>
      </c>
      <c r="AB106" s="297">
        <v>9917.93</v>
      </c>
      <c r="AC106" s="297">
        <v>9872.11</v>
      </c>
      <c r="AD106" s="297">
        <v>9825.1</v>
      </c>
      <c r="AE106" s="297">
        <v>9776.82</v>
      </c>
      <c r="AF106" s="297">
        <v>9728.23</v>
      </c>
      <c r="AG106" s="297">
        <v>9680.69</v>
      </c>
      <c r="AH106" s="297">
        <v>9636.02</v>
      </c>
      <c r="AI106" s="297">
        <v>9595.42</v>
      </c>
      <c r="AJ106" s="297">
        <v>9559.44</v>
      </c>
      <c r="AK106" s="297">
        <v>9527.5</v>
      </c>
      <c r="AL106" s="297">
        <v>9498.2900000000009</v>
      </c>
      <c r="AM106" s="297">
        <v>9469.92</v>
      </c>
      <c r="AN106" s="297">
        <v>9440.92</v>
      </c>
      <c r="AO106" s="297">
        <v>9410.8799999999992</v>
      </c>
      <c r="AP106" s="297">
        <v>9379.9699999999993</v>
      </c>
      <c r="AQ106" s="297">
        <v>9348.1</v>
      </c>
      <c r="AR106" s="297">
        <v>9315.35</v>
      </c>
      <c r="AS106" s="297">
        <v>9281.75</v>
      </c>
      <c r="AT106" s="297">
        <v>9247.16</v>
      </c>
      <c r="AU106" s="297">
        <v>9211.4</v>
      </c>
      <c r="AV106" s="297">
        <v>9174.41</v>
      </c>
      <c r="AW106" s="297">
        <v>9136.16</v>
      </c>
      <c r="AX106" s="297">
        <v>9096.67</v>
      </c>
      <c r="AY106" s="297">
        <v>9055.92</v>
      </c>
      <c r="AZ106" s="297">
        <v>9013.98</v>
      </c>
      <c r="BA106" s="297">
        <v>8971.0300000000007</v>
      </c>
      <c r="BB106" s="297">
        <v>8927.32</v>
      </c>
      <c r="BC106" s="297">
        <v>8883.0499999999993</v>
      </c>
      <c r="BD106" s="297">
        <v>8838.31</v>
      </c>
      <c r="BE106" s="297">
        <v>8793.17</v>
      </c>
      <c r="BF106" s="297">
        <v>8747.85</v>
      </c>
      <c r="BG106" s="297">
        <v>8702.64</v>
      </c>
      <c r="BH106" s="297">
        <v>8657.73</v>
      </c>
      <c r="BI106" s="297">
        <v>8613.2199999999993</v>
      </c>
      <c r="BJ106" s="297">
        <v>8569.11</v>
      </c>
      <c r="BK106" s="297">
        <v>8525.35</v>
      </c>
      <c r="BL106" s="297">
        <v>8481.84</v>
      </c>
      <c r="BM106" s="297">
        <v>8438.5</v>
      </c>
      <c r="BN106" s="297">
        <v>8395.35</v>
      </c>
      <c r="BO106" s="297">
        <v>8352.42</v>
      </c>
      <c r="BP106" s="297">
        <v>8309.5</v>
      </c>
      <c r="BQ106" s="297">
        <v>8266.33</v>
      </c>
      <c r="BR106" s="297">
        <v>8222.75</v>
      </c>
      <c r="BS106" s="297">
        <v>8178.65</v>
      </c>
      <c r="BT106" s="297">
        <v>8134.13</v>
      </c>
      <c r="BU106" s="297">
        <v>8089.46</v>
      </c>
      <c r="BV106" s="297">
        <v>8045</v>
      </c>
      <c r="BW106" s="297">
        <v>8001.01</v>
      </c>
    </row>
    <row r="107" spans="1:75" ht="14.45" x14ac:dyDescent="0.3">
      <c r="A107" s="297" t="s">
        <v>1030</v>
      </c>
      <c r="B107" s="297" t="s">
        <v>1031</v>
      </c>
      <c r="C107" s="297" t="s">
        <v>1013</v>
      </c>
      <c r="D107" s="297" t="s">
        <v>1010</v>
      </c>
      <c r="O107" s="297">
        <v>28.82</v>
      </c>
      <c r="P107" s="297">
        <v>32.49</v>
      </c>
      <c r="Q107" s="297">
        <v>33.24</v>
      </c>
      <c r="R107" s="297">
        <v>25.3</v>
      </c>
      <c r="S107" s="297">
        <v>20.100000000000001</v>
      </c>
      <c r="T107" s="297">
        <v>20.36</v>
      </c>
      <c r="U107" s="297">
        <v>19.440000000000001</v>
      </c>
      <c r="V107" s="297">
        <v>21.04</v>
      </c>
      <c r="W107" s="297">
        <v>21.86</v>
      </c>
      <c r="X107" s="297">
        <v>21.28</v>
      </c>
      <c r="Y107" s="297">
        <v>21.92</v>
      </c>
      <c r="Z107" s="297">
        <v>20.21</v>
      </c>
      <c r="AA107" s="297">
        <v>18.71</v>
      </c>
      <c r="AB107" s="297">
        <v>21.1</v>
      </c>
      <c r="AC107" s="297">
        <v>22.3</v>
      </c>
      <c r="AD107" s="297">
        <v>29.17</v>
      </c>
      <c r="AE107" s="297">
        <v>28.01</v>
      </c>
      <c r="AF107" s="297">
        <v>26.78</v>
      </c>
      <c r="AG107" s="297">
        <v>29.44</v>
      </c>
      <c r="AH107" s="297">
        <v>25.8</v>
      </c>
      <c r="AI107" s="297">
        <v>17.88</v>
      </c>
      <c r="AJ107" s="297">
        <v>24.94</v>
      </c>
      <c r="AK107" s="297">
        <v>22.84</v>
      </c>
      <c r="AL107" s="297">
        <v>19.149999999999999</v>
      </c>
      <c r="AM107" s="297">
        <v>25.33</v>
      </c>
      <c r="AN107" s="297">
        <v>25.88</v>
      </c>
      <c r="AO107" s="297">
        <v>26.07</v>
      </c>
      <c r="AP107" s="297">
        <v>25.61</v>
      </c>
      <c r="AQ107" s="297">
        <v>25.65</v>
      </c>
      <c r="AR107" s="297">
        <v>25.66</v>
      </c>
      <c r="AS107" s="297">
        <v>25.78</v>
      </c>
      <c r="AT107" s="297">
        <v>25.68</v>
      </c>
      <c r="AU107" s="297">
        <v>24.97</v>
      </c>
      <c r="AV107" s="297">
        <v>24.72</v>
      </c>
      <c r="AW107" s="297">
        <v>24.57</v>
      </c>
      <c r="AX107" s="297">
        <v>24.44</v>
      </c>
      <c r="AY107" s="297">
        <v>24.15</v>
      </c>
      <c r="AZ107" s="297">
        <v>23.5</v>
      </c>
      <c r="BA107" s="297">
        <v>23.22</v>
      </c>
      <c r="BB107" s="297">
        <v>22.99</v>
      </c>
      <c r="BC107" s="297">
        <v>22.81</v>
      </c>
      <c r="BD107" s="297">
        <v>22.57</v>
      </c>
      <c r="BE107" s="297">
        <v>22.19</v>
      </c>
      <c r="BF107" s="297">
        <v>22.03</v>
      </c>
      <c r="BG107" s="297">
        <v>21.92</v>
      </c>
      <c r="BH107" s="297">
        <v>21.86</v>
      </c>
      <c r="BI107" s="297">
        <v>21.75</v>
      </c>
      <c r="BJ107" s="297">
        <v>21.64</v>
      </c>
      <c r="BK107" s="297">
        <v>21.61</v>
      </c>
      <c r="BL107" s="297">
        <v>21.58</v>
      </c>
      <c r="BM107" s="297">
        <v>21.55</v>
      </c>
      <c r="BN107" s="297">
        <v>21.42</v>
      </c>
      <c r="BO107" s="297">
        <v>21.31</v>
      </c>
      <c r="BP107" s="297">
        <v>21.2</v>
      </c>
      <c r="BQ107" s="297">
        <v>21.11</v>
      </c>
      <c r="BR107" s="297">
        <v>21.03</v>
      </c>
      <c r="BS107" s="297">
        <v>20.86</v>
      </c>
      <c r="BT107" s="297">
        <v>20.78</v>
      </c>
      <c r="BU107" s="297">
        <v>20.65</v>
      </c>
      <c r="BV107" s="297">
        <v>20.53</v>
      </c>
      <c r="BW107" s="297">
        <v>20.420000000000002</v>
      </c>
    </row>
    <row r="108" spans="1:75" ht="14.45" x14ac:dyDescent="0.3">
      <c r="A108" s="297" t="s">
        <v>1030</v>
      </c>
      <c r="B108" s="297" t="s">
        <v>1031</v>
      </c>
      <c r="C108" s="297" t="s">
        <v>1014</v>
      </c>
      <c r="D108" s="297" t="s">
        <v>1015</v>
      </c>
      <c r="E108" s="297">
        <v>62.99</v>
      </c>
      <c r="F108" s="297">
        <v>64.27</v>
      </c>
      <c r="G108" s="297">
        <v>65.58</v>
      </c>
      <c r="H108" s="297">
        <v>66.91</v>
      </c>
      <c r="I108" s="297">
        <v>68.27</v>
      </c>
      <c r="J108" s="297">
        <v>69.66</v>
      </c>
      <c r="K108" s="297">
        <v>70.69</v>
      </c>
      <c r="L108" s="297">
        <v>71.73</v>
      </c>
      <c r="M108" s="297">
        <v>72.790000000000006</v>
      </c>
      <c r="N108" s="297">
        <v>73.87</v>
      </c>
      <c r="O108" s="297">
        <v>74.959999999999994</v>
      </c>
      <c r="P108" s="297">
        <v>76.31</v>
      </c>
      <c r="Q108" s="297">
        <v>77.69</v>
      </c>
      <c r="R108" s="297">
        <v>79.09</v>
      </c>
      <c r="S108" s="297">
        <v>80.510000000000005</v>
      </c>
      <c r="T108" s="297">
        <v>81.96</v>
      </c>
      <c r="U108" s="297">
        <v>83.35</v>
      </c>
      <c r="V108" s="297">
        <v>84.76</v>
      </c>
      <c r="W108" s="297">
        <v>86.19</v>
      </c>
      <c r="X108" s="297">
        <v>87.65</v>
      </c>
      <c r="Y108" s="297">
        <v>89.14</v>
      </c>
      <c r="Z108" s="297">
        <v>89.83</v>
      </c>
      <c r="AA108" s="297">
        <v>90.54</v>
      </c>
      <c r="AB108" s="297">
        <v>91.24</v>
      </c>
      <c r="AC108" s="297">
        <v>91.96</v>
      </c>
      <c r="AD108" s="297">
        <v>92.68</v>
      </c>
      <c r="AE108" s="297">
        <v>92.9</v>
      </c>
      <c r="AF108" s="297">
        <v>93.12</v>
      </c>
      <c r="AG108" s="297">
        <v>93.34</v>
      </c>
      <c r="AH108" s="297">
        <v>93.57</v>
      </c>
      <c r="AI108" s="297">
        <v>93.79</v>
      </c>
      <c r="AJ108" s="297">
        <v>94.02</v>
      </c>
      <c r="AK108" s="297">
        <v>94.24</v>
      </c>
      <c r="AL108" s="297">
        <v>94.46</v>
      </c>
      <c r="AM108" s="297">
        <v>94.69</v>
      </c>
      <c r="AN108" s="297">
        <v>94.91</v>
      </c>
      <c r="AO108" s="297">
        <v>95.01</v>
      </c>
      <c r="AP108" s="297">
        <v>95.11</v>
      </c>
      <c r="AQ108" s="297">
        <v>95.21</v>
      </c>
      <c r="AR108" s="297">
        <v>95.3</v>
      </c>
      <c r="AS108" s="297">
        <v>95.4</v>
      </c>
      <c r="AT108" s="297">
        <v>95.5</v>
      </c>
      <c r="AU108" s="297">
        <v>95.6</v>
      </c>
      <c r="AV108" s="297">
        <v>95.69</v>
      </c>
      <c r="AW108" s="297">
        <v>95.79</v>
      </c>
      <c r="AX108" s="297">
        <v>95.89</v>
      </c>
      <c r="AY108" s="297">
        <v>95.95</v>
      </c>
      <c r="AZ108" s="297">
        <v>96.01</v>
      </c>
      <c r="BA108" s="297">
        <v>96.07</v>
      </c>
      <c r="BB108" s="297">
        <v>96.13</v>
      </c>
      <c r="BC108" s="297">
        <v>96.19</v>
      </c>
      <c r="BD108" s="297">
        <v>96.26</v>
      </c>
      <c r="BE108" s="297">
        <v>96.32</v>
      </c>
      <c r="BF108" s="297">
        <v>96.39</v>
      </c>
      <c r="BG108" s="297">
        <v>96.46</v>
      </c>
      <c r="BH108" s="297">
        <v>96.53</v>
      </c>
      <c r="BI108" s="297">
        <v>96.58</v>
      </c>
      <c r="BJ108" s="297">
        <v>96.63</v>
      </c>
      <c r="BK108" s="297">
        <v>96.69</v>
      </c>
      <c r="BL108" s="297">
        <v>96.74</v>
      </c>
      <c r="BM108" s="297">
        <v>96.79</v>
      </c>
      <c r="BN108" s="297">
        <v>96.85</v>
      </c>
      <c r="BO108" s="297">
        <v>96.9</v>
      </c>
      <c r="BP108" s="297">
        <v>96.95</v>
      </c>
      <c r="BQ108" s="297">
        <v>97.01</v>
      </c>
      <c r="BR108" s="297">
        <v>97.06</v>
      </c>
      <c r="BS108" s="297">
        <v>97.16</v>
      </c>
      <c r="BT108" s="297">
        <v>97.27</v>
      </c>
      <c r="BU108" s="297">
        <v>97.37</v>
      </c>
      <c r="BV108" s="297">
        <v>97.47</v>
      </c>
      <c r="BW108" s="297">
        <v>97.58</v>
      </c>
    </row>
    <row r="109" spans="1:75" ht="14.45" x14ac:dyDescent="0.3">
      <c r="A109" s="297" t="s">
        <v>1030</v>
      </c>
      <c r="B109" s="297" t="s">
        <v>1031</v>
      </c>
      <c r="C109" s="297" t="s">
        <v>1016</v>
      </c>
      <c r="D109" s="297" t="s">
        <v>1015</v>
      </c>
      <c r="E109" s="297">
        <v>11.77</v>
      </c>
      <c r="F109" s="297">
        <v>12.47</v>
      </c>
      <c r="G109" s="297">
        <v>13.2</v>
      </c>
      <c r="H109" s="297">
        <v>13.98</v>
      </c>
      <c r="I109" s="297">
        <v>14.81</v>
      </c>
      <c r="J109" s="297">
        <v>15.68</v>
      </c>
      <c r="K109" s="297">
        <v>16.3</v>
      </c>
      <c r="L109" s="297">
        <v>16.95</v>
      </c>
      <c r="M109" s="297">
        <v>17.62</v>
      </c>
      <c r="N109" s="297">
        <v>18.32</v>
      </c>
      <c r="O109" s="297">
        <v>19.04</v>
      </c>
      <c r="P109" s="297">
        <v>20.03</v>
      </c>
      <c r="Q109" s="297">
        <v>21.07</v>
      </c>
      <c r="R109" s="297">
        <v>22.16</v>
      </c>
      <c r="S109" s="297">
        <v>23.31</v>
      </c>
      <c r="T109" s="297">
        <v>24.52</v>
      </c>
      <c r="U109" s="297">
        <v>25.16</v>
      </c>
      <c r="V109" s="297">
        <v>25.83</v>
      </c>
      <c r="W109" s="297">
        <v>26.51</v>
      </c>
      <c r="X109" s="297">
        <v>27.21</v>
      </c>
      <c r="Y109" s="297">
        <v>27.93</v>
      </c>
      <c r="Z109" s="297">
        <v>28.21</v>
      </c>
      <c r="AA109" s="297">
        <v>28.49</v>
      </c>
      <c r="AB109" s="297">
        <v>28.78</v>
      </c>
      <c r="AC109" s="297">
        <v>29.06</v>
      </c>
      <c r="AD109" s="297">
        <v>29.35</v>
      </c>
      <c r="AE109" s="297">
        <v>29.86</v>
      </c>
      <c r="AF109" s="297">
        <v>30.38</v>
      </c>
      <c r="AG109" s="297">
        <v>30.91</v>
      </c>
      <c r="AH109" s="297">
        <v>31.44</v>
      </c>
      <c r="AI109" s="297">
        <v>31.98</v>
      </c>
      <c r="AJ109" s="297">
        <v>32.35</v>
      </c>
      <c r="AK109" s="297">
        <v>32.729999999999997</v>
      </c>
      <c r="AL109" s="297">
        <v>33.11</v>
      </c>
      <c r="AM109" s="297">
        <v>33.49</v>
      </c>
      <c r="AN109" s="297">
        <v>33.880000000000003</v>
      </c>
      <c r="AO109" s="297">
        <v>34.159999999999997</v>
      </c>
      <c r="AP109" s="297">
        <v>34.450000000000003</v>
      </c>
      <c r="AQ109" s="297">
        <v>34.74</v>
      </c>
      <c r="AR109" s="297">
        <v>35.04</v>
      </c>
      <c r="AS109" s="297">
        <v>35.33</v>
      </c>
      <c r="AT109" s="297">
        <v>35.67</v>
      </c>
      <c r="AU109" s="297">
        <v>36.01</v>
      </c>
      <c r="AV109" s="297">
        <v>36.36</v>
      </c>
      <c r="AW109" s="297">
        <v>36.700000000000003</v>
      </c>
      <c r="AX109" s="297">
        <v>37.049999999999997</v>
      </c>
      <c r="AY109" s="297">
        <v>37.57</v>
      </c>
      <c r="AZ109" s="297">
        <v>38.090000000000003</v>
      </c>
      <c r="BA109" s="297">
        <v>38.61</v>
      </c>
      <c r="BB109" s="297">
        <v>39.14</v>
      </c>
      <c r="BC109" s="297">
        <v>39.68</v>
      </c>
      <c r="BD109" s="297">
        <v>40.32</v>
      </c>
      <c r="BE109" s="297">
        <v>40.96</v>
      </c>
      <c r="BF109" s="297">
        <v>41.62</v>
      </c>
      <c r="BG109" s="297">
        <v>42.28</v>
      </c>
      <c r="BH109" s="297">
        <v>42.96</v>
      </c>
      <c r="BI109" s="297">
        <v>43.69</v>
      </c>
      <c r="BJ109" s="297">
        <v>44.43</v>
      </c>
      <c r="BK109" s="297">
        <v>45.19</v>
      </c>
      <c r="BL109" s="297">
        <v>45.96</v>
      </c>
      <c r="BM109" s="297">
        <v>46.75</v>
      </c>
      <c r="BN109" s="297">
        <v>47.58</v>
      </c>
      <c r="BO109" s="297">
        <v>48.43</v>
      </c>
      <c r="BP109" s="297">
        <v>49.29</v>
      </c>
      <c r="BQ109" s="297">
        <v>50.17</v>
      </c>
      <c r="BR109" s="297">
        <v>51.07</v>
      </c>
      <c r="BS109" s="297">
        <v>52.05</v>
      </c>
      <c r="BT109" s="297">
        <v>53.05</v>
      </c>
      <c r="BU109" s="297">
        <v>54.07</v>
      </c>
      <c r="BV109" s="297">
        <v>55.1</v>
      </c>
      <c r="BW109" s="297">
        <v>56.16</v>
      </c>
    </row>
    <row r="110" spans="1:75" ht="14.45" x14ac:dyDescent="0.3">
      <c r="A110" s="297" t="s">
        <v>38</v>
      </c>
      <c r="B110" s="297" t="s">
        <v>37</v>
      </c>
      <c r="C110" s="297" t="s">
        <v>1005</v>
      </c>
      <c r="D110" s="297" t="s">
        <v>1006</v>
      </c>
      <c r="E110" s="297">
        <v>557.51</v>
      </c>
      <c r="F110" s="297">
        <v>569.16999999999996</v>
      </c>
      <c r="G110" s="297">
        <v>577.74</v>
      </c>
      <c r="H110" s="297">
        <v>582.61</v>
      </c>
      <c r="I110" s="297">
        <v>587.39</v>
      </c>
      <c r="J110" s="297">
        <v>593.54</v>
      </c>
      <c r="K110" s="297">
        <v>599.73</v>
      </c>
      <c r="L110" s="297">
        <v>607.52</v>
      </c>
      <c r="M110" s="297">
        <v>621.63</v>
      </c>
      <c r="N110" s="297">
        <v>641.03</v>
      </c>
      <c r="O110" s="297">
        <v>663.96</v>
      </c>
      <c r="P110" s="297">
        <v>682.51</v>
      </c>
      <c r="Q110" s="297">
        <v>700.06</v>
      </c>
      <c r="R110" s="297">
        <v>713.94</v>
      </c>
      <c r="S110" s="297">
        <v>727.39</v>
      </c>
      <c r="T110" s="297">
        <v>742.58</v>
      </c>
      <c r="U110" s="297">
        <v>757.92</v>
      </c>
      <c r="V110" s="297">
        <v>776.35</v>
      </c>
      <c r="W110" s="297">
        <v>795.37</v>
      </c>
      <c r="X110" s="297">
        <v>816.96</v>
      </c>
      <c r="Y110" s="297">
        <v>840.62</v>
      </c>
      <c r="Z110" s="297">
        <v>861.98</v>
      </c>
      <c r="AA110" s="297">
        <v>878.78</v>
      </c>
      <c r="AB110" s="297">
        <v>893.82</v>
      </c>
      <c r="AC110" s="297">
        <v>912.92</v>
      </c>
      <c r="AD110" s="297">
        <v>934.81</v>
      </c>
      <c r="AE110" s="297">
        <v>959.23</v>
      </c>
      <c r="AF110" s="297">
        <v>986.95</v>
      </c>
      <c r="AG110" s="297">
        <v>1002.23</v>
      </c>
      <c r="AH110" s="297">
        <v>1010.05</v>
      </c>
      <c r="AI110" s="297">
        <v>1007.79</v>
      </c>
      <c r="AJ110" s="297">
        <v>1020.17</v>
      </c>
      <c r="AK110" s="297">
        <v>1034.56</v>
      </c>
      <c r="AL110" s="297">
        <v>1048.49</v>
      </c>
      <c r="AM110" s="297">
        <v>1061.53</v>
      </c>
      <c r="AN110" s="297">
        <v>1074.47</v>
      </c>
      <c r="AO110" s="297">
        <v>1087.05</v>
      </c>
      <c r="AP110" s="297">
        <v>1099.7</v>
      </c>
      <c r="AQ110" s="297">
        <v>1112.98</v>
      </c>
      <c r="AR110" s="297">
        <v>1126.3399999999999</v>
      </c>
      <c r="AS110" s="297">
        <v>1139.74</v>
      </c>
      <c r="AT110" s="297">
        <v>1153.0999999999999</v>
      </c>
      <c r="AU110" s="297">
        <v>1166.1400000000001</v>
      </c>
      <c r="AV110" s="297">
        <v>1178.96</v>
      </c>
      <c r="AW110" s="297">
        <v>1191.6099999999999</v>
      </c>
      <c r="AX110" s="297">
        <v>1204.0899999999999</v>
      </c>
      <c r="AY110" s="297">
        <v>1216.3699999999999</v>
      </c>
      <c r="AZ110" s="297">
        <v>1228.27</v>
      </c>
      <c r="BA110" s="297">
        <v>1239.94</v>
      </c>
      <c r="BB110" s="297">
        <v>1251.4100000000001</v>
      </c>
      <c r="BC110" s="297">
        <v>1262.6600000000001</v>
      </c>
      <c r="BD110" s="297">
        <v>1273.6600000000001</v>
      </c>
      <c r="BE110" s="297">
        <v>1284.3499999999999</v>
      </c>
      <c r="BF110" s="297">
        <v>1294.76</v>
      </c>
      <c r="BG110" s="297">
        <v>1304.94</v>
      </c>
      <c r="BH110" s="297">
        <v>1314.89</v>
      </c>
      <c r="BI110" s="297">
        <v>1324.65</v>
      </c>
      <c r="BJ110" s="297">
        <v>1333.98</v>
      </c>
      <c r="BK110" s="297">
        <v>1343.27</v>
      </c>
      <c r="BL110" s="297">
        <v>1352.54</v>
      </c>
      <c r="BM110" s="297">
        <v>1361.84</v>
      </c>
      <c r="BN110" s="297">
        <v>1371.18</v>
      </c>
      <c r="BO110" s="297">
        <v>1379.82</v>
      </c>
      <c r="BP110" s="297">
        <v>1388.93</v>
      </c>
      <c r="BQ110" s="297">
        <v>1398.39</v>
      </c>
      <c r="BR110" s="297">
        <v>1408.25</v>
      </c>
      <c r="BS110" s="297">
        <v>1418.58</v>
      </c>
      <c r="BT110" s="297">
        <v>1429.65</v>
      </c>
      <c r="BU110" s="297">
        <v>1441.07</v>
      </c>
      <c r="BV110" s="297">
        <v>1452.9</v>
      </c>
      <c r="BW110" s="297">
        <v>1465.11</v>
      </c>
    </row>
    <row r="111" spans="1:75" ht="14.45" x14ac:dyDescent="0.3">
      <c r="A111" s="297" t="s">
        <v>38</v>
      </c>
      <c r="B111" s="297" t="s">
        <v>37</v>
      </c>
      <c r="C111" s="297" t="s">
        <v>1007</v>
      </c>
      <c r="D111" s="297" t="s">
        <v>1008</v>
      </c>
      <c r="E111" s="297">
        <v>320328.78000000003</v>
      </c>
      <c r="F111" s="297">
        <v>298157.53000000003</v>
      </c>
      <c r="G111" s="297">
        <v>284068.46999999997</v>
      </c>
      <c r="H111" s="297">
        <v>280568.46999999997</v>
      </c>
      <c r="I111" s="297">
        <v>292678.09000000003</v>
      </c>
      <c r="J111" s="297">
        <v>302061.63</v>
      </c>
      <c r="K111" s="297">
        <v>313000</v>
      </c>
      <c r="L111" s="297">
        <v>319664.38</v>
      </c>
      <c r="M111" s="297">
        <v>323589.06</v>
      </c>
      <c r="N111" s="297">
        <v>326630.15999999997</v>
      </c>
      <c r="O111" s="297">
        <v>330712.31</v>
      </c>
      <c r="P111" s="297">
        <v>346452.06</v>
      </c>
      <c r="Q111" s="297">
        <v>350404.09</v>
      </c>
      <c r="R111" s="297">
        <v>342198.63</v>
      </c>
      <c r="S111" s="297">
        <v>362041.09</v>
      </c>
      <c r="T111" s="297">
        <v>368260.28</v>
      </c>
      <c r="U111" s="297">
        <v>388650.69</v>
      </c>
      <c r="V111" s="297">
        <v>389082.19</v>
      </c>
      <c r="W111" s="297">
        <v>395520.53</v>
      </c>
      <c r="X111" s="297">
        <v>398479.47</v>
      </c>
      <c r="Y111" s="297">
        <v>400739.72</v>
      </c>
      <c r="Z111" s="297">
        <v>399760.28</v>
      </c>
      <c r="AA111" s="297">
        <v>386047.94</v>
      </c>
      <c r="AB111" s="297">
        <v>405739.72</v>
      </c>
      <c r="AC111" s="297">
        <v>403349.31</v>
      </c>
      <c r="AD111" s="297">
        <v>401952.06</v>
      </c>
      <c r="AE111" s="297">
        <v>398027.41</v>
      </c>
      <c r="AF111" s="297">
        <v>390582.19</v>
      </c>
      <c r="AG111" s="297">
        <v>401253.44</v>
      </c>
      <c r="AH111" s="297">
        <v>418948.72</v>
      </c>
      <c r="AI111" s="297">
        <v>417593.69</v>
      </c>
      <c r="AJ111" s="297">
        <v>422341.63</v>
      </c>
      <c r="AK111" s="297">
        <v>420985.66</v>
      </c>
      <c r="AL111" s="297">
        <v>417136.25</v>
      </c>
      <c r="AM111" s="297">
        <v>413986.38</v>
      </c>
      <c r="AN111" s="297">
        <v>411876.34</v>
      </c>
      <c r="AO111" s="297">
        <v>411739.06</v>
      </c>
      <c r="AP111" s="297">
        <v>412679.81</v>
      </c>
      <c r="AQ111" s="297">
        <v>413501.66</v>
      </c>
      <c r="AR111" s="297">
        <v>414965.13</v>
      </c>
      <c r="AS111" s="297">
        <v>416592.47</v>
      </c>
      <c r="AT111" s="297">
        <v>418552.16</v>
      </c>
      <c r="AU111" s="297">
        <v>420668.19</v>
      </c>
      <c r="AV111" s="297">
        <v>422786.91</v>
      </c>
      <c r="AW111" s="297">
        <v>424989.44</v>
      </c>
      <c r="AX111" s="297">
        <v>427134.53</v>
      </c>
      <c r="AY111" s="297">
        <v>429287.06</v>
      </c>
      <c r="AZ111" s="297">
        <v>431683.72</v>
      </c>
      <c r="BA111" s="297">
        <v>434094.75</v>
      </c>
      <c r="BB111" s="297">
        <v>436528.16</v>
      </c>
      <c r="BC111" s="297">
        <v>439248.88</v>
      </c>
      <c r="BD111" s="297">
        <v>441555.72</v>
      </c>
      <c r="BE111" s="297">
        <v>444294.91</v>
      </c>
      <c r="BF111" s="297">
        <v>447042.59</v>
      </c>
      <c r="BG111" s="297">
        <v>449799.16</v>
      </c>
      <c r="BH111" s="297">
        <v>452651.19</v>
      </c>
      <c r="BI111" s="297">
        <v>455672.56</v>
      </c>
      <c r="BJ111" s="297">
        <v>458955.97</v>
      </c>
      <c r="BK111" s="297">
        <v>462232</v>
      </c>
      <c r="BL111" s="297">
        <v>465540.41</v>
      </c>
      <c r="BM111" s="297">
        <v>468853.59</v>
      </c>
      <c r="BN111" s="297">
        <v>473026.13</v>
      </c>
      <c r="BO111" s="297">
        <v>477334.97</v>
      </c>
      <c r="BP111" s="297">
        <v>481736.88</v>
      </c>
      <c r="BQ111" s="297">
        <v>486274.31</v>
      </c>
      <c r="BR111" s="297">
        <v>490938.13</v>
      </c>
      <c r="BS111" s="297">
        <v>495404.09</v>
      </c>
      <c r="BT111" s="297">
        <v>500143.16</v>
      </c>
      <c r="BU111" s="297">
        <v>505020.22</v>
      </c>
      <c r="BV111" s="297">
        <v>509999.09</v>
      </c>
      <c r="BW111" s="297">
        <v>515143.13</v>
      </c>
    </row>
    <row r="112" spans="1:75" ht="14.45" x14ac:dyDescent="0.3">
      <c r="A112" s="297" t="s">
        <v>38</v>
      </c>
      <c r="B112" s="297" t="s">
        <v>37</v>
      </c>
      <c r="C112" s="297" t="s">
        <v>1009</v>
      </c>
      <c r="D112" s="297" t="s">
        <v>1010</v>
      </c>
      <c r="E112" s="297">
        <v>22.53</v>
      </c>
      <c r="F112" s="297">
        <v>19.57</v>
      </c>
      <c r="G112" s="297">
        <v>18.420000000000002</v>
      </c>
      <c r="H112" s="297">
        <v>16.989999999999998</v>
      </c>
      <c r="I112" s="297">
        <v>16.670000000000002</v>
      </c>
      <c r="J112" s="297">
        <v>17.09</v>
      </c>
      <c r="K112" s="297">
        <v>16.940000000000001</v>
      </c>
      <c r="L112" s="297">
        <v>17.350000000000001</v>
      </c>
      <c r="M112" s="297">
        <v>19.13</v>
      </c>
      <c r="N112" s="297">
        <v>20.73</v>
      </c>
      <c r="O112" s="297">
        <v>21.77</v>
      </c>
      <c r="P112" s="297">
        <v>20.329999999999998</v>
      </c>
      <c r="Q112" s="297">
        <v>20.059999999999999</v>
      </c>
      <c r="R112" s="297">
        <v>19.350000000000001</v>
      </c>
      <c r="S112" s="297">
        <v>18.88</v>
      </c>
      <c r="T112" s="297">
        <v>19.27</v>
      </c>
      <c r="U112" s="297">
        <v>19.39</v>
      </c>
      <c r="V112" s="297">
        <v>19.989999999999998</v>
      </c>
      <c r="W112" s="297">
        <v>20.18</v>
      </c>
      <c r="X112" s="297">
        <v>20.61</v>
      </c>
      <c r="Y112" s="297">
        <v>21.79</v>
      </c>
      <c r="Z112" s="297">
        <v>20.86</v>
      </c>
      <c r="AA112" s="297">
        <v>19.89</v>
      </c>
      <c r="AB112" s="297">
        <v>19.5</v>
      </c>
      <c r="AC112" s="297">
        <v>20.55</v>
      </c>
      <c r="AD112" s="297">
        <v>21.1</v>
      </c>
      <c r="AE112" s="297">
        <v>21.68</v>
      </c>
      <c r="AF112" s="297">
        <v>21.96</v>
      </c>
      <c r="AG112" s="297">
        <v>18.670000000000002</v>
      </c>
      <c r="AH112" s="297">
        <v>16.850000000000001</v>
      </c>
      <c r="AI112" s="297">
        <v>14.86</v>
      </c>
      <c r="AJ112" s="297">
        <v>18.170000000000002</v>
      </c>
      <c r="AK112" s="297">
        <v>18.41</v>
      </c>
      <c r="AL112" s="297">
        <v>18.23</v>
      </c>
      <c r="AM112" s="297">
        <v>18.059999999999999</v>
      </c>
      <c r="AN112" s="297">
        <v>18.079999999999998</v>
      </c>
      <c r="AO112" s="297">
        <v>18.04</v>
      </c>
      <c r="AP112" s="297">
        <v>18.02</v>
      </c>
      <c r="AQ112" s="297">
        <v>18.12</v>
      </c>
      <c r="AR112" s="297">
        <v>18.11</v>
      </c>
      <c r="AS112" s="297">
        <v>18.09</v>
      </c>
      <c r="AT112" s="297">
        <v>18.05</v>
      </c>
      <c r="AU112" s="297">
        <v>17.95</v>
      </c>
      <c r="AV112" s="297">
        <v>17.87</v>
      </c>
      <c r="AW112" s="297">
        <v>17.8</v>
      </c>
      <c r="AX112" s="297">
        <v>17.72</v>
      </c>
      <c r="AY112" s="297">
        <v>17.64</v>
      </c>
      <c r="AZ112" s="297">
        <v>17.52</v>
      </c>
      <c r="BA112" s="297">
        <v>17.420000000000002</v>
      </c>
      <c r="BB112" s="297">
        <v>17.32</v>
      </c>
      <c r="BC112" s="297">
        <v>17.22</v>
      </c>
      <c r="BD112" s="297">
        <v>17.11</v>
      </c>
      <c r="BE112" s="297">
        <v>16.98</v>
      </c>
      <c r="BF112" s="297">
        <v>16.86</v>
      </c>
      <c r="BG112" s="297">
        <v>16.75</v>
      </c>
      <c r="BH112" s="297">
        <v>16.63</v>
      </c>
      <c r="BI112" s="297">
        <v>16.52</v>
      </c>
      <c r="BJ112" s="297">
        <v>16.350000000000001</v>
      </c>
      <c r="BK112" s="297">
        <v>16.25</v>
      </c>
      <c r="BL112" s="297">
        <v>16.149999999999999</v>
      </c>
      <c r="BM112" s="297">
        <v>16.059999999999999</v>
      </c>
      <c r="BN112" s="297">
        <v>15.98</v>
      </c>
      <c r="BO112" s="297">
        <v>15.73</v>
      </c>
      <c r="BP112" s="297">
        <v>15.69</v>
      </c>
      <c r="BQ112" s="297">
        <v>15.63</v>
      </c>
      <c r="BR112" s="297">
        <v>15.57</v>
      </c>
      <c r="BS112" s="297">
        <v>15.53</v>
      </c>
      <c r="BT112" s="297">
        <v>15.53</v>
      </c>
      <c r="BU112" s="297">
        <v>15.48</v>
      </c>
      <c r="BV112" s="297">
        <v>15.44</v>
      </c>
      <c r="BW112" s="297">
        <v>15.39</v>
      </c>
    </row>
    <row r="113" spans="1:75" ht="14.45" x14ac:dyDescent="0.3">
      <c r="A113" s="297" t="s">
        <v>38</v>
      </c>
      <c r="B113" s="297" t="s">
        <v>37</v>
      </c>
      <c r="C113" s="297" t="s">
        <v>1011</v>
      </c>
      <c r="D113" s="297" t="s">
        <v>927</v>
      </c>
      <c r="E113" s="297">
        <v>3854.92</v>
      </c>
      <c r="F113" s="297">
        <v>3911.98</v>
      </c>
      <c r="G113" s="297">
        <v>3912.44</v>
      </c>
      <c r="H113" s="297">
        <v>3931.74</v>
      </c>
      <c r="I113" s="297">
        <v>3940.18</v>
      </c>
      <c r="J113" s="297">
        <v>3953.77</v>
      </c>
      <c r="K113" s="297">
        <v>3961.13</v>
      </c>
      <c r="L113" s="297">
        <v>3916.22</v>
      </c>
      <c r="M113" s="297">
        <v>3891.3</v>
      </c>
      <c r="N113" s="297">
        <v>3914.95</v>
      </c>
      <c r="O113" s="297">
        <v>3924.15</v>
      </c>
      <c r="P113" s="297">
        <v>4012.27</v>
      </c>
      <c r="Q113" s="297">
        <v>4050.34</v>
      </c>
      <c r="R113" s="297">
        <v>4073.11</v>
      </c>
      <c r="S113" s="297">
        <v>4137.57</v>
      </c>
      <c r="T113" s="297">
        <v>4172.79</v>
      </c>
      <c r="U113" s="297">
        <v>4181.54</v>
      </c>
      <c r="V113" s="297">
        <v>4201.63</v>
      </c>
      <c r="W113" s="297">
        <v>4240.95</v>
      </c>
      <c r="X113" s="297">
        <v>4353.0600000000004</v>
      </c>
      <c r="Y113" s="297">
        <v>4402.0200000000004</v>
      </c>
      <c r="Z113" s="297">
        <v>4303.34</v>
      </c>
      <c r="AA113" s="297">
        <v>4347.1899999999996</v>
      </c>
      <c r="AB113" s="297">
        <v>4383.3</v>
      </c>
      <c r="AC113" s="297">
        <v>4472.51</v>
      </c>
      <c r="AD113" s="297">
        <v>4623.21</v>
      </c>
      <c r="AE113" s="297">
        <v>4634.9799999999996</v>
      </c>
      <c r="AF113" s="297">
        <v>4710.92</v>
      </c>
      <c r="AG113" s="297">
        <v>4740.46</v>
      </c>
      <c r="AH113" s="297">
        <v>4757.84</v>
      </c>
      <c r="AI113" s="297">
        <v>4789.7700000000004</v>
      </c>
      <c r="AJ113" s="297">
        <v>4770.18</v>
      </c>
      <c r="AK113" s="297">
        <v>4744.7299999999996</v>
      </c>
      <c r="AL113" s="297">
        <v>4713.97</v>
      </c>
      <c r="AM113" s="297">
        <v>4679.22</v>
      </c>
      <c r="AN113" s="297">
        <v>4642.05</v>
      </c>
      <c r="AO113" s="297">
        <v>4637.3</v>
      </c>
      <c r="AP113" s="297">
        <v>4629.79</v>
      </c>
      <c r="AQ113" s="297">
        <v>4620.58</v>
      </c>
      <c r="AR113" s="297">
        <v>4610.7</v>
      </c>
      <c r="AS113" s="297">
        <v>4600.47</v>
      </c>
      <c r="AT113" s="297">
        <v>4590.1000000000004</v>
      </c>
      <c r="AU113" s="297">
        <v>4577.9399999999996</v>
      </c>
      <c r="AV113" s="297">
        <v>4566.1499999999996</v>
      </c>
      <c r="AW113" s="297">
        <v>4555.0200000000004</v>
      </c>
      <c r="AX113" s="297">
        <v>4544.93</v>
      </c>
      <c r="AY113" s="297">
        <v>4535.17</v>
      </c>
      <c r="AZ113" s="297">
        <v>4526.59</v>
      </c>
      <c r="BA113" s="297">
        <v>4519.21</v>
      </c>
      <c r="BB113" s="297">
        <v>4513.03</v>
      </c>
      <c r="BC113" s="297">
        <v>4508.01</v>
      </c>
      <c r="BD113" s="297">
        <v>4501.76</v>
      </c>
      <c r="BE113" s="297">
        <v>4496.38</v>
      </c>
      <c r="BF113" s="297">
        <v>4492.01</v>
      </c>
      <c r="BG113" s="297">
        <v>4488.55</v>
      </c>
      <c r="BH113" s="297">
        <v>4485.6899999999996</v>
      </c>
      <c r="BI113" s="297">
        <v>4486.6000000000004</v>
      </c>
      <c r="BJ113" s="297">
        <v>4488.33</v>
      </c>
      <c r="BK113" s="297">
        <v>4490.3100000000004</v>
      </c>
      <c r="BL113" s="297">
        <v>4492.3100000000004</v>
      </c>
      <c r="BM113" s="297">
        <v>4494.59</v>
      </c>
      <c r="BN113" s="297">
        <v>4508.0600000000004</v>
      </c>
      <c r="BO113" s="297">
        <v>4522.09</v>
      </c>
      <c r="BP113" s="297">
        <v>4536.75</v>
      </c>
      <c r="BQ113" s="297">
        <v>4552.12</v>
      </c>
      <c r="BR113" s="297">
        <v>4567.97</v>
      </c>
      <c r="BS113" s="297">
        <v>4580.55</v>
      </c>
      <c r="BT113" s="297">
        <v>4593.87</v>
      </c>
      <c r="BU113" s="297">
        <v>4607.8500000000004</v>
      </c>
      <c r="BV113" s="297">
        <v>4622.5600000000004</v>
      </c>
      <c r="BW113" s="297">
        <v>4638.1899999999996</v>
      </c>
    </row>
    <row r="114" spans="1:75" ht="14.45" x14ac:dyDescent="0.3">
      <c r="A114" s="297" t="s">
        <v>38</v>
      </c>
      <c r="B114" s="297" t="s">
        <v>37</v>
      </c>
      <c r="C114" s="297" t="s">
        <v>1012</v>
      </c>
      <c r="D114" s="297" t="s">
        <v>927</v>
      </c>
      <c r="E114" s="297">
        <v>9847.2999999999993</v>
      </c>
      <c r="F114" s="297">
        <v>9846.32</v>
      </c>
      <c r="G114" s="297">
        <v>9841.7999999999993</v>
      </c>
      <c r="H114" s="297">
        <v>9836.7800000000007</v>
      </c>
      <c r="I114" s="297">
        <v>9835.2800000000007</v>
      </c>
      <c r="J114" s="297">
        <v>9840.1200000000008</v>
      </c>
      <c r="K114" s="297">
        <v>9852.49</v>
      </c>
      <c r="L114" s="297">
        <v>9871.5499999999993</v>
      </c>
      <c r="M114" s="297">
        <v>9895.65</v>
      </c>
      <c r="N114" s="297">
        <v>9922.16</v>
      </c>
      <c r="O114" s="297">
        <v>9949.02</v>
      </c>
      <c r="P114" s="297">
        <v>9976.33</v>
      </c>
      <c r="Q114" s="297">
        <v>10004.469999999999</v>
      </c>
      <c r="R114" s="297">
        <v>10032.08</v>
      </c>
      <c r="S114" s="297">
        <v>10057.530000000001</v>
      </c>
      <c r="T114" s="297">
        <v>10079.870000000001</v>
      </c>
      <c r="U114" s="297">
        <v>10098.19</v>
      </c>
      <c r="V114" s="297">
        <v>10113.39</v>
      </c>
      <c r="W114" s="297">
        <v>10128.65</v>
      </c>
      <c r="X114" s="297">
        <v>10148.370000000001</v>
      </c>
      <c r="Y114" s="297">
        <v>10175.68</v>
      </c>
      <c r="Z114" s="297">
        <v>10211.26</v>
      </c>
      <c r="AA114" s="297">
        <v>10254.030000000001</v>
      </c>
      <c r="AB114" s="297">
        <v>10303.11</v>
      </c>
      <c r="AC114" s="297">
        <v>10356.99</v>
      </c>
      <c r="AD114" s="297">
        <v>10414.209999999999</v>
      </c>
      <c r="AE114" s="297">
        <v>10474.99</v>
      </c>
      <c r="AF114" s="297">
        <v>10538.76</v>
      </c>
      <c r="AG114" s="297">
        <v>10602.17</v>
      </c>
      <c r="AH114" s="297">
        <v>10660.94</v>
      </c>
      <c r="AI114" s="297">
        <v>10712.07</v>
      </c>
      <c r="AJ114" s="297">
        <v>10754.06</v>
      </c>
      <c r="AK114" s="297">
        <v>10787.79</v>
      </c>
      <c r="AL114" s="297">
        <v>10815.6</v>
      </c>
      <c r="AM114" s="297">
        <v>10841.09</v>
      </c>
      <c r="AN114" s="297">
        <v>10866.95</v>
      </c>
      <c r="AO114" s="297">
        <v>10893.81</v>
      </c>
      <c r="AP114" s="297">
        <v>10920.99</v>
      </c>
      <c r="AQ114" s="297">
        <v>10948.32</v>
      </c>
      <c r="AR114" s="297">
        <v>10975.26</v>
      </c>
      <c r="AS114" s="297">
        <v>11001.43</v>
      </c>
      <c r="AT114" s="297">
        <v>11026.97</v>
      </c>
      <c r="AU114" s="297">
        <v>11052.19</v>
      </c>
      <c r="AV114" s="297">
        <v>11077.1</v>
      </c>
      <c r="AW114" s="297">
        <v>11101.69</v>
      </c>
      <c r="AX114" s="297">
        <v>11125.94</v>
      </c>
      <c r="AY114" s="297">
        <v>11149.86</v>
      </c>
      <c r="AZ114" s="297">
        <v>11173.47</v>
      </c>
      <c r="BA114" s="297">
        <v>11196.71</v>
      </c>
      <c r="BB114" s="297">
        <v>11219.47</v>
      </c>
      <c r="BC114" s="297">
        <v>11241.7</v>
      </c>
      <c r="BD114" s="297">
        <v>11263.38</v>
      </c>
      <c r="BE114" s="297">
        <v>11284.52</v>
      </c>
      <c r="BF114" s="297">
        <v>11305.12</v>
      </c>
      <c r="BG114" s="297">
        <v>11325.22</v>
      </c>
      <c r="BH114" s="297">
        <v>11344.82</v>
      </c>
      <c r="BI114" s="297">
        <v>11363.94</v>
      </c>
      <c r="BJ114" s="297">
        <v>11382.58</v>
      </c>
      <c r="BK114" s="297">
        <v>11400.73</v>
      </c>
      <c r="BL114" s="297">
        <v>11418.39</v>
      </c>
      <c r="BM114" s="297">
        <v>11435.56</v>
      </c>
      <c r="BN114" s="297">
        <v>11452.25</v>
      </c>
      <c r="BO114" s="297">
        <v>11468.47</v>
      </c>
      <c r="BP114" s="297">
        <v>11484.29</v>
      </c>
      <c r="BQ114" s="297">
        <v>11499.8</v>
      </c>
      <c r="BR114" s="297">
        <v>11515.04</v>
      </c>
      <c r="BS114" s="297">
        <v>11530.09</v>
      </c>
      <c r="BT114" s="297">
        <v>11544.93</v>
      </c>
      <c r="BU114" s="297">
        <v>11559.51</v>
      </c>
      <c r="BV114" s="297">
        <v>11573.71</v>
      </c>
      <c r="BW114" s="297">
        <v>11587.47</v>
      </c>
    </row>
    <row r="115" spans="1:75" ht="14.45" x14ac:dyDescent="0.3">
      <c r="A115" s="297" t="s">
        <v>38</v>
      </c>
      <c r="B115" s="297" t="s">
        <v>37</v>
      </c>
      <c r="C115" s="297" t="s">
        <v>1013</v>
      </c>
      <c r="D115" s="297" t="s">
        <v>1010</v>
      </c>
      <c r="E115" s="297">
        <v>23.77</v>
      </c>
      <c r="F115" s="297">
        <v>19.41</v>
      </c>
      <c r="G115" s="297">
        <v>19.71</v>
      </c>
      <c r="H115" s="297">
        <v>16.559999999999999</v>
      </c>
      <c r="I115" s="297">
        <v>21.15</v>
      </c>
      <c r="J115" s="297">
        <v>17.75</v>
      </c>
      <c r="K115" s="297">
        <v>18.13</v>
      </c>
      <c r="L115" s="297">
        <v>20.11</v>
      </c>
      <c r="M115" s="297">
        <v>23.3</v>
      </c>
      <c r="N115" s="297">
        <v>24.26</v>
      </c>
      <c r="O115" s="297">
        <v>23.68</v>
      </c>
      <c r="P115" s="297">
        <v>22.72</v>
      </c>
      <c r="Q115" s="297">
        <v>23.39</v>
      </c>
      <c r="R115" s="297">
        <v>23.85</v>
      </c>
      <c r="S115" s="297">
        <v>25.86</v>
      </c>
      <c r="T115" s="297">
        <v>24.33</v>
      </c>
      <c r="U115" s="297">
        <v>23.56</v>
      </c>
      <c r="V115" s="297">
        <v>24.77</v>
      </c>
      <c r="W115" s="297">
        <v>24.83</v>
      </c>
      <c r="X115" s="297">
        <v>25.45</v>
      </c>
      <c r="Y115" s="297">
        <v>24.76</v>
      </c>
      <c r="Z115" s="297">
        <v>24.03</v>
      </c>
      <c r="AA115" s="297">
        <v>23.96</v>
      </c>
      <c r="AB115" s="297">
        <v>23.57</v>
      </c>
      <c r="AC115" s="297">
        <v>24.52</v>
      </c>
      <c r="AD115" s="297">
        <v>24.6</v>
      </c>
      <c r="AE115" s="297">
        <v>25.14</v>
      </c>
      <c r="AF115" s="297">
        <v>25.24</v>
      </c>
      <c r="AG115" s="297">
        <v>20.93</v>
      </c>
      <c r="AH115" s="297">
        <v>20.21</v>
      </c>
      <c r="AI115" s="297">
        <v>18.600000000000001</v>
      </c>
      <c r="AJ115" s="297">
        <v>20.66</v>
      </c>
      <c r="AK115" s="297">
        <v>20.96</v>
      </c>
      <c r="AL115" s="297">
        <v>20.64</v>
      </c>
      <c r="AM115" s="297">
        <v>20.34</v>
      </c>
      <c r="AN115" s="297">
        <v>20.23</v>
      </c>
      <c r="AO115" s="297">
        <v>20.100000000000001</v>
      </c>
      <c r="AP115" s="297">
        <v>20.09</v>
      </c>
      <c r="AQ115" s="297">
        <v>20.190000000000001</v>
      </c>
      <c r="AR115" s="297">
        <v>20.14</v>
      </c>
      <c r="AS115" s="297">
        <v>20.100000000000001</v>
      </c>
      <c r="AT115" s="297">
        <v>20.04</v>
      </c>
      <c r="AU115" s="297">
        <v>19.98</v>
      </c>
      <c r="AV115" s="297">
        <v>19.93</v>
      </c>
      <c r="AW115" s="297">
        <v>19.86</v>
      </c>
      <c r="AX115" s="297">
        <v>19.79</v>
      </c>
      <c r="AY115" s="297">
        <v>19.72</v>
      </c>
      <c r="AZ115" s="297">
        <v>19.64</v>
      </c>
      <c r="BA115" s="297">
        <v>19.559999999999999</v>
      </c>
      <c r="BB115" s="297">
        <v>19.48</v>
      </c>
      <c r="BC115" s="297">
        <v>19.39</v>
      </c>
      <c r="BD115" s="297">
        <v>19.3</v>
      </c>
      <c r="BE115" s="297">
        <v>19.239999999999998</v>
      </c>
      <c r="BF115" s="297">
        <v>19.149999999999999</v>
      </c>
      <c r="BG115" s="297">
        <v>19.07</v>
      </c>
      <c r="BH115" s="297">
        <v>18.98</v>
      </c>
      <c r="BI115" s="297">
        <v>18.91</v>
      </c>
      <c r="BJ115" s="297">
        <v>18.79</v>
      </c>
      <c r="BK115" s="297">
        <v>18.73</v>
      </c>
      <c r="BL115" s="297">
        <v>18.670000000000002</v>
      </c>
      <c r="BM115" s="297">
        <v>18.62</v>
      </c>
      <c r="BN115" s="297">
        <v>18.57</v>
      </c>
      <c r="BO115" s="297">
        <v>18.329999999999998</v>
      </c>
      <c r="BP115" s="297">
        <v>18.32</v>
      </c>
      <c r="BQ115" s="297">
        <v>18.28</v>
      </c>
      <c r="BR115" s="297">
        <v>18.25</v>
      </c>
      <c r="BS115" s="297">
        <v>18.239999999999998</v>
      </c>
      <c r="BT115" s="297">
        <v>18.29</v>
      </c>
      <c r="BU115" s="297">
        <v>18.27</v>
      </c>
      <c r="BV115" s="297">
        <v>18.25</v>
      </c>
      <c r="BW115" s="297">
        <v>18.239999999999998</v>
      </c>
    </row>
    <row r="116" spans="1:75" ht="14.45" x14ac:dyDescent="0.3">
      <c r="A116" s="297" t="s">
        <v>38</v>
      </c>
      <c r="B116" s="297" t="s">
        <v>37</v>
      </c>
      <c r="C116" s="297" t="s">
        <v>1014</v>
      </c>
      <c r="D116" s="297" t="s">
        <v>1015</v>
      </c>
      <c r="E116" s="297">
        <v>57.53</v>
      </c>
      <c r="F116" s="297">
        <v>58.67</v>
      </c>
      <c r="G116" s="297">
        <v>59.84</v>
      </c>
      <c r="H116" s="297">
        <v>61.03</v>
      </c>
      <c r="I116" s="297">
        <v>62.24</v>
      </c>
      <c r="J116" s="297">
        <v>63.48</v>
      </c>
      <c r="K116" s="297">
        <v>64.87</v>
      </c>
      <c r="L116" s="297">
        <v>66.28</v>
      </c>
      <c r="M116" s="297">
        <v>67.72</v>
      </c>
      <c r="N116" s="297">
        <v>69.2</v>
      </c>
      <c r="O116" s="297">
        <v>70.709999999999994</v>
      </c>
      <c r="P116" s="297">
        <v>71.39</v>
      </c>
      <c r="Q116" s="297">
        <v>72.08</v>
      </c>
      <c r="R116" s="297">
        <v>72.78</v>
      </c>
      <c r="S116" s="297">
        <v>73.48</v>
      </c>
      <c r="T116" s="297">
        <v>74.19</v>
      </c>
      <c r="U116" s="297">
        <v>74.86</v>
      </c>
      <c r="V116" s="297">
        <v>75.540000000000006</v>
      </c>
      <c r="W116" s="297">
        <v>76.22</v>
      </c>
      <c r="X116" s="297">
        <v>76.91</v>
      </c>
      <c r="Y116" s="297">
        <v>77.599999999999994</v>
      </c>
      <c r="Z116" s="297">
        <v>78.98</v>
      </c>
      <c r="AA116" s="297">
        <v>80.39</v>
      </c>
      <c r="AB116" s="297">
        <v>81.819999999999993</v>
      </c>
      <c r="AC116" s="297">
        <v>83.27</v>
      </c>
      <c r="AD116" s="297">
        <v>84.75</v>
      </c>
      <c r="AE116" s="297">
        <v>84.71</v>
      </c>
      <c r="AF116" s="297">
        <v>84.67</v>
      </c>
      <c r="AG116" s="297">
        <v>84.62</v>
      </c>
      <c r="AH116" s="297">
        <v>84.58</v>
      </c>
      <c r="AI116" s="297">
        <v>84.54</v>
      </c>
      <c r="AJ116" s="297">
        <v>85.01</v>
      </c>
      <c r="AK116" s="297">
        <v>85.49</v>
      </c>
      <c r="AL116" s="297">
        <v>85.97</v>
      </c>
      <c r="AM116" s="297">
        <v>86.46</v>
      </c>
      <c r="AN116" s="297">
        <v>86.94</v>
      </c>
      <c r="AO116" s="297">
        <v>87.38</v>
      </c>
      <c r="AP116" s="297">
        <v>87.83</v>
      </c>
      <c r="AQ116" s="297">
        <v>88.27</v>
      </c>
      <c r="AR116" s="297">
        <v>88.72</v>
      </c>
      <c r="AS116" s="297">
        <v>89.17</v>
      </c>
      <c r="AT116" s="297">
        <v>89.53</v>
      </c>
      <c r="AU116" s="297">
        <v>89.9</v>
      </c>
      <c r="AV116" s="297">
        <v>90.27</v>
      </c>
      <c r="AW116" s="297">
        <v>90.65</v>
      </c>
      <c r="AX116" s="297">
        <v>91.02</v>
      </c>
      <c r="AY116" s="297">
        <v>91.36</v>
      </c>
      <c r="AZ116" s="297">
        <v>91.69</v>
      </c>
      <c r="BA116" s="297">
        <v>92.03</v>
      </c>
      <c r="BB116" s="297">
        <v>92.36</v>
      </c>
      <c r="BC116" s="297">
        <v>92.7</v>
      </c>
      <c r="BD116" s="297">
        <v>92.99</v>
      </c>
      <c r="BE116" s="297">
        <v>93.27</v>
      </c>
      <c r="BF116" s="297">
        <v>93.55</v>
      </c>
      <c r="BG116" s="297">
        <v>93.84</v>
      </c>
      <c r="BH116" s="297">
        <v>94.12</v>
      </c>
      <c r="BI116" s="297">
        <v>94.33</v>
      </c>
      <c r="BJ116" s="297">
        <v>94.53</v>
      </c>
      <c r="BK116" s="297">
        <v>94.73</v>
      </c>
      <c r="BL116" s="297">
        <v>94.94</v>
      </c>
      <c r="BM116" s="297">
        <v>95.14</v>
      </c>
      <c r="BN116" s="297">
        <v>95.28</v>
      </c>
      <c r="BO116" s="297">
        <v>95.43</v>
      </c>
      <c r="BP116" s="297">
        <v>95.57</v>
      </c>
      <c r="BQ116" s="297">
        <v>95.71</v>
      </c>
      <c r="BR116" s="297">
        <v>95.85</v>
      </c>
      <c r="BS116" s="297">
        <v>96.02</v>
      </c>
      <c r="BT116" s="297">
        <v>96.19</v>
      </c>
      <c r="BU116" s="297">
        <v>96.36</v>
      </c>
      <c r="BV116" s="297">
        <v>96.52</v>
      </c>
      <c r="BW116" s="297">
        <v>96.69</v>
      </c>
    </row>
    <row r="117" spans="1:75" ht="14.45" x14ac:dyDescent="0.3">
      <c r="A117" s="297" t="s">
        <v>38</v>
      </c>
      <c r="B117" s="297" t="s">
        <v>37</v>
      </c>
      <c r="C117" s="297" t="s">
        <v>1016</v>
      </c>
      <c r="D117" s="297" t="s">
        <v>1015</v>
      </c>
      <c r="E117" s="297">
        <v>11.84</v>
      </c>
      <c r="F117" s="297">
        <v>12.39</v>
      </c>
      <c r="G117" s="297">
        <v>12.96</v>
      </c>
      <c r="H117" s="297">
        <v>13.56</v>
      </c>
      <c r="I117" s="297">
        <v>14.19</v>
      </c>
      <c r="J117" s="297">
        <v>14.85</v>
      </c>
      <c r="K117" s="297">
        <v>15.59</v>
      </c>
      <c r="L117" s="297">
        <v>16.36</v>
      </c>
      <c r="M117" s="297">
        <v>17.16</v>
      </c>
      <c r="N117" s="297">
        <v>18.010000000000002</v>
      </c>
      <c r="O117" s="297">
        <v>18.899999999999999</v>
      </c>
      <c r="P117" s="297">
        <v>19.510000000000002</v>
      </c>
      <c r="Q117" s="297">
        <v>20.13</v>
      </c>
      <c r="R117" s="297">
        <v>20.77</v>
      </c>
      <c r="S117" s="297">
        <v>21.43</v>
      </c>
      <c r="T117" s="297">
        <v>22.12</v>
      </c>
      <c r="U117" s="297">
        <v>22.65</v>
      </c>
      <c r="V117" s="297">
        <v>23.2</v>
      </c>
      <c r="W117" s="297">
        <v>23.77</v>
      </c>
      <c r="X117" s="297">
        <v>24.34</v>
      </c>
      <c r="Y117" s="297">
        <v>24.93</v>
      </c>
      <c r="Z117" s="297">
        <v>25.8</v>
      </c>
      <c r="AA117" s="297">
        <v>26.7</v>
      </c>
      <c r="AB117" s="297">
        <v>27.62</v>
      </c>
      <c r="AC117" s="297">
        <v>28.59</v>
      </c>
      <c r="AD117" s="297">
        <v>29.58</v>
      </c>
      <c r="AE117" s="297">
        <v>29.6</v>
      </c>
      <c r="AF117" s="297">
        <v>29.62</v>
      </c>
      <c r="AG117" s="297">
        <v>29.63</v>
      </c>
      <c r="AH117" s="297">
        <v>29.65</v>
      </c>
      <c r="AI117" s="297">
        <v>29.67</v>
      </c>
      <c r="AJ117" s="297">
        <v>30.35</v>
      </c>
      <c r="AK117" s="297">
        <v>31.04</v>
      </c>
      <c r="AL117" s="297">
        <v>31.75</v>
      </c>
      <c r="AM117" s="297">
        <v>32.47</v>
      </c>
      <c r="AN117" s="297">
        <v>33.21</v>
      </c>
      <c r="AO117" s="297">
        <v>33.92</v>
      </c>
      <c r="AP117" s="297">
        <v>34.65</v>
      </c>
      <c r="AQ117" s="297">
        <v>35.39</v>
      </c>
      <c r="AR117" s="297">
        <v>36.15</v>
      </c>
      <c r="AS117" s="297">
        <v>36.92</v>
      </c>
      <c r="AT117" s="297">
        <v>37.68</v>
      </c>
      <c r="AU117" s="297">
        <v>38.450000000000003</v>
      </c>
      <c r="AV117" s="297">
        <v>39.24</v>
      </c>
      <c r="AW117" s="297">
        <v>40.04</v>
      </c>
      <c r="AX117" s="297">
        <v>40.869999999999997</v>
      </c>
      <c r="AY117" s="297">
        <v>41.72</v>
      </c>
      <c r="AZ117" s="297">
        <v>42.59</v>
      </c>
      <c r="BA117" s="297">
        <v>43.48</v>
      </c>
      <c r="BB117" s="297">
        <v>44.38</v>
      </c>
      <c r="BC117" s="297">
        <v>45.31</v>
      </c>
      <c r="BD117" s="297">
        <v>46.13</v>
      </c>
      <c r="BE117" s="297">
        <v>46.97</v>
      </c>
      <c r="BF117" s="297">
        <v>47.83</v>
      </c>
      <c r="BG117" s="297">
        <v>48.7</v>
      </c>
      <c r="BH117" s="297">
        <v>49.59</v>
      </c>
      <c r="BI117" s="297">
        <v>50.45</v>
      </c>
      <c r="BJ117" s="297">
        <v>51.32</v>
      </c>
      <c r="BK117" s="297">
        <v>52.2</v>
      </c>
      <c r="BL117" s="297">
        <v>53.1</v>
      </c>
      <c r="BM117" s="297">
        <v>54.02</v>
      </c>
      <c r="BN117" s="297">
        <v>54.8</v>
      </c>
      <c r="BO117" s="297">
        <v>55.59</v>
      </c>
      <c r="BP117" s="297">
        <v>56.4</v>
      </c>
      <c r="BQ117" s="297">
        <v>57.21</v>
      </c>
      <c r="BR117" s="297">
        <v>58.04</v>
      </c>
      <c r="BS117" s="297">
        <v>58.86</v>
      </c>
      <c r="BT117" s="297">
        <v>59.68</v>
      </c>
      <c r="BU117" s="297">
        <v>60.52</v>
      </c>
      <c r="BV117" s="297">
        <v>61.36</v>
      </c>
      <c r="BW117" s="297">
        <v>62.22</v>
      </c>
    </row>
    <row r="118" spans="1:75" ht="14.45" x14ac:dyDescent="0.3">
      <c r="A118" s="297" t="s">
        <v>1032</v>
      </c>
      <c r="B118" s="297" t="s">
        <v>1033</v>
      </c>
      <c r="C118" s="297" t="s">
        <v>1005</v>
      </c>
      <c r="D118" s="297" t="s">
        <v>1006</v>
      </c>
      <c r="E118" s="297">
        <v>0.59</v>
      </c>
      <c r="F118" s="297">
        <v>0.63</v>
      </c>
      <c r="G118" s="297">
        <v>0.66</v>
      </c>
      <c r="H118" s="297">
        <v>0.68</v>
      </c>
      <c r="I118" s="297">
        <v>0.7</v>
      </c>
      <c r="J118" s="297">
        <v>0.71</v>
      </c>
      <c r="K118" s="297">
        <v>0.72</v>
      </c>
      <c r="L118" s="297">
        <v>0.76</v>
      </c>
      <c r="M118" s="297">
        <v>0.81</v>
      </c>
      <c r="N118" s="297">
        <v>0.88</v>
      </c>
      <c r="O118" s="297">
        <v>0.95</v>
      </c>
      <c r="P118" s="297">
        <v>1.04</v>
      </c>
      <c r="Q118" s="297">
        <v>1.1399999999999999</v>
      </c>
      <c r="R118" s="297">
        <v>1.25</v>
      </c>
      <c r="S118" s="297">
        <v>1.31</v>
      </c>
      <c r="T118" s="297">
        <v>1.37</v>
      </c>
      <c r="U118" s="297">
        <v>1.42</v>
      </c>
      <c r="V118" s="297">
        <v>1.47</v>
      </c>
      <c r="W118" s="297">
        <v>1.51</v>
      </c>
      <c r="X118" s="297">
        <v>1.56</v>
      </c>
      <c r="Y118" s="297">
        <v>1.71</v>
      </c>
      <c r="Z118" s="297">
        <v>1.84</v>
      </c>
      <c r="AA118" s="297">
        <v>1.94</v>
      </c>
      <c r="AB118" s="297">
        <v>2.02</v>
      </c>
      <c r="AC118" s="297">
        <v>2.09</v>
      </c>
      <c r="AD118" s="297">
        <v>2.17</v>
      </c>
      <c r="AE118" s="297">
        <v>2.2599999999999998</v>
      </c>
      <c r="AF118" s="297">
        <v>2.35</v>
      </c>
      <c r="AG118" s="297">
        <v>2.44</v>
      </c>
      <c r="AH118" s="297">
        <v>2.52</v>
      </c>
      <c r="AI118" s="297">
        <v>2.58</v>
      </c>
      <c r="AJ118" s="297">
        <v>2.68</v>
      </c>
      <c r="AK118" s="297">
        <v>2.78</v>
      </c>
      <c r="AL118" s="297">
        <v>2.88</v>
      </c>
      <c r="AM118" s="297">
        <v>2.99</v>
      </c>
      <c r="AN118" s="297">
        <v>3.11</v>
      </c>
      <c r="AO118" s="297">
        <v>3.24</v>
      </c>
      <c r="AP118" s="297">
        <v>3.38</v>
      </c>
      <c r="AQ118" s="297">
        <v>3.53</v>
      </c>
      <c r="AR118" s="297">
        <v>3.69</v>
      </c>
      <c r="AS118" s="297">
        <v>3.85</v>
      </c>
      <c r="AT118" s="297">
        <v>4.03</v>
      </c>
      <c r="AU118" s="297">
        <v>4.22</v>
      </c>
      <c r="AV118" s="297">
        <v>4.41</v>
      </c>
      <c r="AW118" s="297">
        <v>4.62</v>
      </c>
      <c r="AX118" s="297">
        <v>4.83</v>
      </c>
      <c r="AY118" s="297">
        <v>5.05</v>
      </c>
      <c r="AZ118" s="297">
        <v>5.28</v>
      </c>
      <c r="BA118" s="297">
        <v>5.52</v>
      </c>
      <c r="BB118" s="297">
        <v>5.77</v>
      </c>
      <c r="BC118" s="297">
        <v>6.03</v>
      </c>
      <c r="BD118" s="297">
        <v>6.3</v>
      </c>
      <c r="BE118" s="297">
        <v>6.58</v>
      </c>
      <c r="BF118" s="297">
        <v>6.87</v>
      </c>
      <c r="BG118" s="297">
        <v>7.17</v>
      </c>
      <c r="BH118" s="297">
        <v>7.48</v>
      </c>
      <c r="BI118" s="297">
        <v>7.8</v>
      </c>
      <c r="BJ118" s="297">
        <v>8.14</v>
      </c>
      <c r="BK118" s="297">
        <v>8.48</v>
      </c>
      <c r="BL118" s="297">
        <v>8.84</v>
      </c>
      <c r="BM118" s="297">
        <v>9.2100000000000009</v>
      </c>
      <c r="BN118" s="297">
        <v>9.59</v>
      </c>
      <c r="BO118" s="297">
        <v>9.99</v>
      </c>
      <c r="BP118" s="297">
        <v>10.4</v>
      </c>
      <c r="BQ118" s="297">
        <v>10.82</v>
      </c>
      <c r="BR118" s="297">
        <v>11.26</v>
      </c>
      <c r="BS118" s="297">
        <v>11.72</v>
      </c>
      <c r="BT118" s="297">
        <v>12.18</v>
      </c>
      <c r="BU118" s="297">
        <v>12.67</v>
      </c>
      <c r="BV118" s="297">
        <v>13.17</v>
      </c>
      <c r="BW118" s="297">
        <v>13.69</v>
      </c>
    </row>
    <row r="119" spans="1:75" ht="14.45" x14ac:dyDescent="0.3">
      <c r="A119" s="297" t="s">
        <v>1032</v>
      </c>
      <c r="B119" s="297" t="s">
        <v>1033</v>
      </c>
      <c r="C119" s="297" t="s">
        <v>1007</v>
      </c>
      <c r="D119" s="297" t="s">
        <v>1008</v>
      </c>
      <c r="E119" s="297">
        <v>660.28</v>
      </c>
      <c r="F119" s="297">
        <v>655.16</v>
      </c>
      <c r="G119" s="297">
        <v>675.4</v>
      </c>
      <c r="H119" s="297">
        <v>671.36</v>
      </c>
      <c r="I119" s="297">
        <v>691.81</v>
      </c>
      <c r="J119" s="297">
        <v>692.81</v>
      </c>
      <c r="K119" s="297">
        <v>712.45</v>
      </c>
      <c r="L119" s="297">
        <v>800.18</v>
      </c>
      <c r="M119" s="297">
        <v>892.09</v>
      </c>
      <c r="N119" s="297">
        <v>1029.3900000000001</v>
      </c>
      <c r="O119" s="297">
        <v>1155.8900000000001</v>
      </c>
      <c r="P119" s="297">
        <v>1267.43</v>
      </c>
      <c r="Q119" s="297">
        <v>1454.47</v>
      </c>
      <c r="R119" s="297">
        <v>1501.53</v>
      </c>
      <c r="S119" s="297">
        <v>1528.81</v>
      </c>
      <c r="T119" s="297">
        <v>1554.97</v>
      </c>
      <c r="U119" s="297">
        <v>1620.54</v>
      </c>
      <c r="V119" s="297">
        <v>1666.51</v>
      </c>
      <c r="W119" s="297">
        <v>1745.86</v>
      </c>
      <c r="X119" s="297">
        <v>1904.64</v>
      </c>
      <c r="Y119" s="297">
        <v>2116.5300000000002</v>
      </c>
      <c r="Z119" s="297">
        <v>2192.41</v>
      </c>
      <c r="AA119" s="297">
        <v>2306.25</v>
      </c>
      <c r="AB119" s="297">
        <v>2477.64</v>
      </c>
      <c r="AC119" s="297">
        <v>2644.63</v>
      </c>
      <c r="AD119" s="297">
        <v>2675.92</v>
      </c>
      <c r="AE119" s="297">
        <v>2800.04</v>
      </c>
      <c r="AF119" s="297">
        <v>2815.47</v>
      </c>
      <c r="AG119" s="297">
        <v>2825.13</v>
      </c>
      <c r="AH119" s="297">
        <v>3064.94</v>
      </c>
      <c r="AI119" s="297">
        <v>3110.2</v>
      </c>
      <c r="AJ119" s="297">
        <v>3088.91</v>
      </c>
      <c r="AK119" s="297">
        <v>3057.06</v>
      </c>
      <c r="AL119" s="297">
        <v>3072.7</v>
      </c>
      <c r="AM119" s="297">
        <v>3097.07</v>
      </c>
      <c r="AN119" s="297">
        <v>3131.07</v>
      </c>
      <c r="AO119" s="297">
        <v>3186.14</v>
      </c>
      <c r="AP119" s="297">
        <v>3289.73</v>
      </c>
      <c r="AQ119" s="297">
        <v>3395.3</v>
      </c>
      <c r="AR119" s="297">
        <v>3509.2</v>
      </c>
      <c r="AS119" s="297">
        <v>3626.75</v>
      </c>
      <c r="AT119" s="297">
        <v>3750.81</v>
      </c>
      <c r="AU119" s="297">
        <v>3885.79</v>
      </c>
      <c r="AV119" s="297">
        <v>4023.5</v>
      </c>
      <c r="AW119" s="297">
        <v>4165.07</v>
      </c>
      <c r="AX119" s="297">
        <v>4308.8900000000003</v>
      </c>
      <c r="AY119" s="297">
        <v>4457.78</v>
      </c>
      <c r="AZ119" s="297">
        <v>4619.3900000000003</v>
      </c>
      <c r="BA119" s="297">
        <v>4784.71</v>
      </c>
      <c r="BB119" s="297">
        <v>4953.9799999999996</v>
      </c>
      <c r="BC119" s="297">
        <v>5130.6099999999997</v>
      </c>
      <c r="BD119" s="297">
        <v>5310.52</v>
      </c>
      <c r="BE119" s="297">
        <v>5504.19</v>
      </c>
      <c r="BF119" s="297">
        <v>5702.39</v>
      </c>
      <c r="BG119" s="297">
        <v>5905.31</v>
      </c>
      <c r="BH119" s="297">
        <v>6114.45</v>
      </c>
      <c r="BI119" s="297">
        <v>6332.87</v>
      </c>
      <c r="BJ119" s="297">
        <v>6563.07</v>
      </c>
      <c r="BK119" s="297">
        <v>6798.84</v>
      </c>
      <c r="BL119" s="297">
        <v>7040.54</v>
      </c>
      <c r="BM119" s="297">
        <v>7286.92</v>
      </c>
      <c r="BN119" s="297">
        <v>7543.11</v>
      </c>
      <c r="BO119" s="297">
        <v>7808.35</v>
      </c>
      <c r="BP119" s="297">
        <v>8078.42</v>
      </c>
      <c r="BQ119" s="297">
        <v>8353.44</v>
      </c>
      <c r="BR119" s="297">
        <v>8632.9500000000007</v>
      </c>
      <c r="BS119" s="297">
        <v>8922.41</v>
      </c>
      <c r="BT119" s="297">
        <v>9219.18</v>
      </c>
      <c r="BU119" s="297">
        <v>9521.4599999999991</v>
      </c>
      <c r="BV119" s="297">
        <v>9828.61</v>
      </c>
      <c r="BW119" s="297">
        <v>10141.9</v>
      </c>
    </row>
    <row r="120" spans="1:75" ht="14.45" x14ac:dyDescent="0.3">
      <c r="A120" s="297" t="s">
        <v>1032</v>
      </c>
      <c r="B120" s="297" t="s">
        <v>1033</v>
      </c>
      <c r="C120" s="297" t="s">
        <v>1009</v>
      </c>
      <c r="D120" s="297" t="s">
        <v>1010</v>
      </c>
      <c r="E120" s="297">
        <v>22.64</v>
      </c>
      <c r="F120" s="297">
        <v>24.78</v>
      </c>
      <c r="G120" s="297">
        <v>22.54</v>
      </c>
      <c r="H120" s="297">
        <v>18.920000000000002</v>
      </c>
      <c r="I120" s="297">
        <v>20.32</v>
      </c>
      <c r="J120" s="297">
        <v>17.38</v>
      </c>
      <c r="K120" s="297">
        <v>17.45</v>
      </c>
      <c r="L120" s="297">
        <v>21.48</v>
      </c>
      <c r="M120" s="297">
        <v>25.66</v>
      </c>
      <c r="N120" s="297">
        <v>27.37</v>
      </c>
      <c r="O120" s="297">
        <v>24.97</v>
      </c>
      <c r="P120" s="297">
        <v>27.46</v>
      </c>
      <c r="Q120" s="297">
        <v>27.28</v>
      </c>
      <c r="R120" s="297">
        <v>28.04</v>
      </c>
      <c r="S120" s="297">
        <v>20.46</v>
      </c>
      <c r="T120" s="297">
        <v>21.74</v>
      </c>
      <c r="U120" s="297">
        <v>20.23</v>
      </c>
      <c r="V120" s="297">
        <v>19.88</v>
      </c>
      <c r="W120" s="297">
        <v>18.73</v>
      </c>
      <c r="X120" s="297">
        <v>17.78</v>
      </c>
      <c r="Y120" s="297">
        <v>29.99</v>
      </c>
      <c r="Z120" s="297">
        <v>25.7</v>
      </c>
      <c r="AA120" s="297">
        <v>23.42</v>
      </c>
      <c r="AB120" s="297">
        <v>19.68</v>
      </c>
      <c r="AC120" s="297">
        <v>18.54</v>
      </c>
      <c r="AD120" s="297">
        <v>19.22</v>
      </c>
      <c r="AE120" s="297">
        <v>19.41</v>
      </c>
      <c r="AF120" s="297">
        <v>19.82</v>
      </c>
      <c r="AG120" s="297">
        <v>19.420000000000002</v>
      </c>
      <c r="AH120" s="297">
        <v>18.52</v>
      </c>
      <c r="AI120" s="297">
        <v>17.7</v>
      </c>
      <c r="AJ120" s="297">
        <v>20.07</v>
      </c>
      <c r="AK120" s="297">
        <v>20.260000000000002</v>
      </c>
      <c r="AL120" s="297">
        <v>20.5</v>
      </c>
      <c r="AM120" s="297">
        <v>20.81</v>
      </c>
      <c r="AN120" s="297">
        <v>21.01</v>
      </c>
      <c r="AO120" s="297">
        <v>21.13</v>
      </c>
      <c r="AP120" s="297">
        <v>21.23</v>
      </c>
      <c r="AQ120" s="297">
        <v>21.32</v>
      </c>
      <c r="AR120" s="297">
        <v>21.39</v>
      </c>
      <c r="AS120" s="297">
        <v>21.45</v>
      </c>
      <c r="AT120" s="297">
        <v>21.47</v>
      </c>
      <c r="AU120" s="297">
        <v>21.42</v>
      </c>
      <c r="AV120" s="297">
        <v>21.39</v>
      </c>
      <c r="AW120" s="297">
        <v>21.38</v>
      </c>
      <c r="AX120" s="297">
        <v>21.36</v>
      </c>
      <c r="AY120" s="297">
        <v>21.33</v>
      </c>
      <c r="AZ120" s="297">
        <v>21.26</v>
      </c>
      <c r="BA120" s="297">
        <v>21.22</v>
      </c>
      <c r="BB120" s="297">
        <v>21.18</v>
      </c>
      <c r="BC120" s="297">
        <v>21.13</v>
      </c>
      <c r="BD120" s="297">
        <v>21.08</v>
      </c>
      <c r="BE120" s="297">
        <v>20.98</v>
      </c>
      <c r="BF120" s="297">
        <v>20.91</v>
      </c>
      <c r="BG120" s="297">
        <v>20.84</v>
      </c>
      <c r="BH120" s="297">
        <v>20.77</v>
      </c>
      <c r="BI120" s="297">
        <v>20.69</v>
      </c>
      <c r="BJ120" s="297">
        <v>20.6</v>
      </c>
      <c r="BK120" s="297">
        <v>20.53</v>
      </c>
      <c r="BL120" s="297">
        <v>20.45</v>
      </c>
      <c r="BM120" s="297">
        <v>20.38</v>
      </c>
      <c r="BN120" s="297">
        <v>20.309999999999999</v>
      </c>
      <c r="BO120" s="297">
        <v>20.239999999999998</v>
      </c>
      <c r="BP120" s="297">
        <v>20.18</v>
      </c>
      <c r="BQ120" s="297">
        <v>20.12</v>
      </c>
      <c r="BR120" s="297">
        <v>20.059999999999999</v>
      </c>
      <c r="BS120" s="297">
        <v>20.010000000000002</v>
      </c>
      <c r="BT120" s="297">
        <v>19.96</v>
      </c>
      <c r="BU120" s="297">
        <v>19.920000000000002</v>
      </c>
      <c r="BV120" s="297">
        <v>19.86</v>
      </c>
      <c r="BW120" s="297">
        <v>19.8</v>
      </c>
    </row>
    <row r="121" spans="1:75" ht="14.45" x14ac:dyDescent="0.3">
      <c r="A121" s="297" t="s">
        <v>1032</v>
      </c>
      <c r="B121" s="297" t="s">
        <v>1033</v>
      </c>
      <c r="C121" s="297" t="s">
        <v>1011</v>
      </c>
      <c r="D121" s="297" t="s">
        <v>927</v>
      </c>
      <c r="E121" s="297">
        <v>43.9</v>
      </c>
      <c r="F121" s="297">
        <v>45.56</v>
      </c>
      <c r="G121" s="297">
        <v>47.33</v>
      </c>
      <c r="H121" s="297">
        <v>49.2</v>
      </c>
      <c r="I121" s="297">
        <v>51.11</v>
      </c>
      <c r="J121" s="297">
        <v>53.12</v>
      </c>
      <c r="K121" s="297">
        <v>54.82</v>
      </c>
      <c r="L121" s="297">
        <v>56.61</v>
      </c>
      <c r="M121" s="297">
        <v>58.56</v>
      </c>
      <c r="N121" s="297">
        <v>60.41</v>
      </c>
      <c r="O121" s="297">
        <v>62.25</v>
      </c>
      <c r="P121" s="297">
        <v>64.28</v>
      </c>
      <c r="Q121" s="297">
        <v>66.2</v>
      </c>
      <c r="R121" s="297">
        <v>68.22</v>
      </c>
      <c r="S121" s="297">
        <v>70.48</v>
      </c>
      <c r="T121" s="297">
        <v>73.2</v>
      </c>
      <c r="U121" s="297">
        <v>75.790000000000006</v>
      </c>
      <c r="V121" s="297">
        <v>78.77</v>
      </c>
      <c r="W121" s="297">
        <v>81.96</v>
      </c>
      <c r="X121" s="297">
        <v>85.28</v>
      </c>
      <c r="Y121" s="297">
        <v>88.71</v>
      </c>
      <c r="Z121" s="297">
        <v>92.33</v>
      </c>
      <c r="AA121" s="297">
        <v>96.07</v>
      </c>
      <c r="AB121" s="297">
        <v>99.93</v>
      </c>
      <c r="AC121" s="297">
        <v>103.93</v>
      </c>
      <c r="AD121" s="297">
        <v>108.09</v>
      </c>
      <c r="AE121" s="297">
        <v>112.15</v>
      </c>
      <c r="AF121" s="297">
        <v>116.34</v>
      </c>
      <c r="AG121" s="297">
        <v>120.61</v>
      </c>
      <c r="AH121" s="297">
        <v>124.99</v>
      </c>
      <c r="AI121" s="297">
        <v>129.31</v>
      </c>
      <c r="AJ121" s="297">
        <v>131.97</v>
      </c>
      <c r="AK121" s="297">
        <v>134.62</v>
      </c>
      <c r="AL121" s="297">
        <v>137.22999999999999</v>
      </c>
      <c r="AM121" s="297">
        <v>139.76</v>
      </c>
      <c r="AN121" s="297">
        <v>142.21</v>
      </c>
      <c r="AO121" s="297">
        <v>145.78</v>
      </c>
      <c r="AP121" s="297">
        <v>149.35</v>
      </c>
      <c r="AQ121" s="297">
        <v>152.88</v>
      </c>
      <c r="AR121" s="297">
        <v>156.33000000000001</v>
      </c>
      <c r="AS121" s="297">
        <v>159.69</v>
      </c>
      <c r="AT121" s="297">
        <v>162.97999999999999</v>
      </c>
      <c r="AU121" s="297">
        <v>166.17</v>
      </c>
      <c r="AV121" s="297">
        <v>169.28</v>
      </c>
      <c r="AW121" s="297">
        <v>172.35</v>
      </c>
      <c r="AX121" s="297">
        <v>175.37</v>
      </c>
      <c r="AY121" s="297">
        <v>178.4</v>
      </c>
      <c r="AZ121" s="297">
        <v>181.38</v>
      </c>
      <c r="BA121" s="297">
        <v>184.33</v>
      </c>
      <c r="BB121" s="297">
        <v>187.27</v>
      </c>
      <c r="BC121" s="297">
        <v>190.2</v>
      </c>
      <c r="BD121" s="297">
        <v>193.14</v>
      </c>
      <c r="BE121" s="297">
        <v>196.06</v>
      </c>
      <c r="BF121" s="297">
        <v>198.94</v>
      </c>
      <c r="BG121" s="297">
        <v>201.81</v>
      </c>
      <c r="BH121" s="297">
        <v>204.65</v>
      </c>
      <c r="BI121" s="297">
        <v>207.56</v>
      </c>
      <c r="BJ121" s="297">
        <v>210.45</v>
      </c>
      <c r="BK121" s="297">
        <v>213.31</v>
      </c>
      <c r="BL121" s="297">
        <v>216.11</v>
      </c>
      <c r="BM121" s="297">
        <v>218.83</v>
      </c>
      <c r="BN121" s="297">
        <v>221.48</v>
      </c>
      <c r="BO121" s="297">
        <v>224.06</v>
      </c>
      <c r="BP121" s="297">
        <v>226.54</v>
      </c>
      <c r="BQ121" s="297">
        <v>228.88</v>
      </c>
      <c r="BR121" s="297">
        <v>231.07</v>
      </c>
      <c r="BS121" s="297">
        <v>233.17</v>
      </c>
      <c r="BT121" s="297">
        <v>235.14</v>
      </c>
      <c r="BU121" s="297">
        <v>236.97</v>
      </c>
      <c r="BV121" s="297">
        <v>238.7</v>
      </c>
      <c r="BW121" s="297">
        <v>240.34</v>
      </c>
    </row>
    <row r="122" spans="1:75" ht="14.45" x14ac:dyDescent="0.3">
      <c r="A122" s="297" t="s">
        <v>1032</v>
      </c>
      <c r="B122" s="297" t="s">
        <v>1033</v>
      </c>
      <c r="C122" s="297" t="s">
        <v>1012</v>
      </c>
      <c r="D122" s="297" t="s">
        <v>927</v>
      </c>
      <c r="E122" s="297">
        <v>143.83000000000001</v>
      </c>
      <c r="F122" s="297">
        <v>147.36000000000001</v>
      </c>
      <c r="G122" s="297">
        <v>151.54</v>
      </c>
      <c r="H122" s="297">
        <v>156.16999999999999</v>
      </c>
      <c r="I122" s="297">
        <v>160.99</v>
      </c>
      <c r="J122" s="297">
        <v>165.79</v>
      </c>
      <c r="K122" s="297">
        <v>170.5</v>
      </c>
      <c r="L122" s="297">
        <v>175.19</v>
      </c>
      <c r="M122" s="297">
        <v>179.95</v>
      </c>
      <c r="N122" s="297">
        <v>184.93</v>
      </c>
      <c r="O122" s="297">
        <v>190.24</v>
      </c>
      <c r="P122" s="297">
        <v>195.9</v>
      </c>
      <c r="Q122" s="297">
        <v>201.83</v>
      </c>
      <c r="R122" s="297">
        <v>207.96</v>
      </c>
      <c r="S122" s="297">
        <v>214.15</v>
      </c>
      <c r="T122" s="297">
        <v>220.31</v>
      </c>
      <c r="U122" s="297">
        <v>226.4</v>
      </c>
      <c r="V122" s="297">
        <v>232.45</v>
      </c>
      <c r="W122" s="297">
        <v>238.46</v>
      </c>
      <c r="X122" s="297">
        <v>244.47</v>
      </c>
      <c r="Y122" s="297">
        <v>250.51</v>
      </c>
      <c r="Z122" s="297">
        <v>256.58</v>
      </c>
      <c r="AA122" s="297">
        <v>262.67</v>
      </c>
      <c r="AB122" s="297">
        <v>268.76</v>
      </c>
      <c r="AC122" s="297">
        <v>274.86</v>
      </c>
      <c r="AD122" s="297">
        <v>280.95</v>
      </c>
      <c r="AE122" s="297">
        <v>287.04000000000002</v>
      </c>
      <c r="AF122" s="297">
        <v>293.12</v>
      </c>
      <c r="AG122" s="297">
        <v>299.24</v>
      </c>
      <c r="AH122" s="297">
        <v>305.39999999999998</v>
      </c>
      <c r="AI122" s="297">
        <v>311.63</v>
      </c>
      <c r="AJ122" s="297">
        <v>317.93</v>
      </c>
      <c r="AK122" s="297">
        <v>324.29000000000002</v>
      </c>
      <c r="AL122" s="297">
        <v>330.72</v>
      </c>
      <c r="AM122" s="297">
        <v>337.21</v>
      </c>
      <c r="AN122" s="297">
        <v>343.75</v>
      </c>
      <c r="AO122" s="297">
        <v>350.34</v>
      </c>
      <c r="AP122" s="297">
        <v>356.97</v>
      </c>
      <c r="AQ122" s="297">
        <v>363.62</v>
      </c>
      <c r="AR122" s="297">
        <v>370.26</v>
      </c>
      <c r="AS122" s="297">
        <v>376.86</v>
      </c>
      <c r="AT122" s="297">
        <v>383.42</v>
      </c>
      <c r="AU122" s="297">
        <v>389.92</v>
      </c>
      <c r="AV122" s="297">
        <v>396.35</v>
      </c>
      <c r="AW122" s="297">
        <v>402.71</v>
      </c>
      <c r="AX122" s="297">
        <v>408.98</v>
      </c>
      <c r="AY122" s="297">
        <v>415.16</v>
      </c>
      <c r="AZ122" s="297">
        <v>421.24</v>
      </c>
      <c r="BA122" s="297">
        <v>427.21</v>
      </c>
      <c r="BB122" s="297">
        <v>433.07</v>
      </c>
      <c r="BC122" s="297">
        <v>438.82</v>
      </c>
      <c r="BD122" s="297">
        <v>444.46</v>
      </c>
      <c r="BE122" s="297">
        <v>449.98</v>
      </c>
      <c r="BF122" s="297">
        <v>455.38</v>
      </c>
      <c r="BG122" s="297">
        <v>460.66</v>
      </c>
      <c r="BH122" s="297">
        <v>465.83</v>
      </c>
      <c r="BI122" s="297">
        <v>470.88</v>
      </c>
      <c r="BJ122" s="297">
        <v>475.81</v>
      </c>
      <c r="BK122" s="297">
        <v>480.62</v>
      </c>
      <c r="BL122" s="297">
        <v>485.33</v>
      </c>
      <c r="BM122" s="297">
        <v>489.92</v>
      </c>
      <c r="BN122" s="297">
        <v>494.4</v>
      </c>
      <c r="BO122" s="297">
        <v>498.78</v>
      </c>
      <c r="BP122" s="297">
        <v>503.04</v>
      </c>
      <c r="BQ122" s="297">
        <v>507.17</v>
      </c>
      <c r="BR122" s="297">
        <v>511.17</v>
      </c>
      <c r="BS122" s="297">
        <v>515.02</v>
      </c>
      <c r="BT122" s="297">
        <v>518.73</v>
      </c>
      <c r="BU122" s="297">
        <v>522.32000000000005</v>
      </c>
      <c r="BV122" s="297">
        <v>525.80999999999995</v>
      </c>
      <c r="BW122" s="297">
        <v>529.22</v>
      </c>
    </row>
    <row r="123" spans="1:75" ht="14.45" x14ac:dyDescent="0.3">
      <c r="A123" s="297" t="s">
        <v>1032</v>
      </c>
      <c r="B123" s="297" t="s">
        <v>1033</v>
      </c>
      <c r="C123" s="297" t="s">
        <v>1013</v>
      </c>
      <c r="D123" s="297" t="s">
        <v>1010</v>
      </c>
      <c r="E123" s="297">
        <v>10.91</v>
      </c>
      <c r="F123" s="297">
        <v>4.0999999999999996</v>
      </c>
      <c r="G123" s="297">
        <v>-1.84</v>
      </c>
      <c r="H123" s="297">
        <v>4.29</v>
      </c>
      <c r="I123" s="297">
        <v>15.84</v>
      </c>
      <c r="J123" s="297">
        <v>8.8000000000000007</v>
      </c>
      <c r="K123" s="297">
        <v>17.75</v>
      </c>
      <c r="L123" s="297">
        <v>19.8</v>
      </c>
      <c r="M123" s="297">
        <v>19.55</v>
      </c>
      <c r="N123" s="297">
        <v>20.9</v>
      </c>
      <c r="O123" s="297">
        <v>29.34</v>
      </c>
      <c r="P123" s="297">
        <v>18.100000000000001</v>
      </c>
      <c r="Q123" s="297">
        <v>19.68</v>
      </c>
      <c r="R123" s="297">
        <v>19.97</v>
      </c>
      <c r="S123" s="297">
        <v>17.87</v>
      </c>
      <c r="T123" s="297">
        <v>20.59</v>
      </c>
      <c r="U123" s="297">
        <v>20</v>
      </c>
      <c r="V123" s="297">
        <v>17.190000000000001</v>
      </c>
      <c r="W123" s="297">
        <v>14.67</v>
      </c>
      <c r="X123" s="297">
        <v>9.1</v>
      </c>
      <c r="Y123" s="297">
        <v>13.04</v>
      </c>
      <c r="Z123" s="297">
        <v>9.14</v>
      </c>
      <c r="AA123" s="297">
        <v>5.95</v>
      </c>
      <c r="AB123" s="297">
        <v>6.37</v>
      </c>
      <c r="AC123" s="297">
        <v>9.0299999999999994</v>
      </c>
      <c r="AD123" s="297">
        <v>10.48</v>
      </c>
      <c r="AE123" s="297">
        <v>18.05</v>
      </c>
      <c r="AF123" s="297">
        <v>17.48</v>
      </c>
      <c r="AG123" s="297">
        <v>10.92</v>
      </c>
      <c r="AH123" s="297">
        <v>11.48</v>
      </c>
      <c r="AI123" s="297">
        <v>10.43</v>
      </c>
      <c r="AJ123" s="297">
        <v>11.47</v>
      </c>
      <c r="AK123" s="297">
        <v>11.4</v>
      </c>
      <c r="AL123" s="297">
        <v>11.56</v>
      </c>
      <c r="AM123" s="297">
        <v>12.45</v>
      </c>
      <c r="AN123" s="297">
        <v>12.58</v>
      </c>
      <c r="AO123" s="297">
        <v>12.71</v>
      </c>
      <c r="AP123" s="297">
        <v>13.29</v>
      </c>
      <c r="AQ123" s="297">
        <v>13.59</v>
      </c>
      <c r="AR123" s="297">
        <v>13.73</v>
      </c>
      <c r="AS123" s="297">
        <v>13.89</v>
      </c>
      <c r="AT123" s="297">
        <v>14</v>
      </c>
      <c r="AU123" s="297">
        <v>14.14</v>
      </c>
      <c r="AV123" s="297">
        <v>14.2</v>
      </c>
      <c r="AW123" s="297">
        <v>14.28</v>
      </c>
      <c r="AX123" s="297">
        <v>14.35</v>
      </c>
      <c r="AY123" s="297">
        <v>14.41</v>
      </c>
      <c r="AZ123" s="297">
        <v>14.5</v>
      </c>
      <c r="BA123" s="297">
        <v>14.52</v>
      </c>
      <c r="BB123" s="297">
        <v>14.56</v>
      </c>
      <c r="BC123" s="297">
        <v>14.59</v>
      </c>
      <c r="BD123" s="297">
        <v>14.63</v>
      </c>
      <c r="BE123" s="297">
        <v>14.69</v>
      </c>
      <c r="BF123" s="297">
        <v>14.71</v>
      </c>
      <c r="BG123" s="297">
        <v>14.72</v>
      </c>
      <c r="BH123" s="297">
        <v>14.73</v>
      </c>
      <c r="BI123" s="297">
        <v>14.76</v>
      </c>
      <c r="BJ123" s="297">
        <v>14.86</v>
      </c>
      <c r="BK123" s="297">
        <v>14.88</v>
      </c>
      <c r="BL123" s="297">
        <v>14.9</v>
      </c>
      <c r="BM123" s="297">
        <v>14.9</v>
      </c>
      <c r="BN123" s="297">
        <v>14.9</v>
      </c>
      <c r="BO123" s="297">
        <v>14.95</v>
      </c>
      <c r="BP123" s="297">
        <v>14.95</v>
      </c>
      <c r="BQ123" s="297">
        <v>14.93</v>
      </c>
      <c r="BR123" s="297">
        <v>14.9</v>
      </c>
      <c r="BS123" s="297">
        <v>14.87</v>
      </c>
      <c r="BT123" s="297">
        <v>14.89</v>
      </c>
      <c r="BU123" s="297">
        <v>14.85</v>
      </c>
      <c r="BV123" s="297">
        <v>14.79</v>
      </c>
      <c r="BW123" s="297">
        <v>14.71</v>
      </c>
    </row>
    <row r="124" spans="1:75" ht="14.45" x14ac:dyDescent="0.3">
      <c r="A124" s="297" t="s">
        <v>1032</v>
      </c>
      <c r="B124" s="297" t="s">
        <v>1033</v>
      </c>
      <c r="C124" s="297" t="s">
        <v>1014</v>
      </c>
      <c r="D124" s="297" t="s">
        <v>1015</v>
      </c>
      <c r="E124" s="297">
        <v>21.51</v>
      </c>
      <c r="F124" s="297">
        <v>22.25</v>
      </c>
      <c r="G124" s="297">
        <v>23.01</v>
      </c>
      <c r="H124" s="297">
        <v>23.81</v>
      </c>
      <c r="I124" s="297">
        <v>24.62</v>
      </c>
      <c r="J124" s="297">
        <v>25.47</v>
      </c>
      <c r="K124" s="297">
        <v>26.33</v>
      </c>
      <c r="L124" s="297">
        <v>27.23</v>
      </c>
      <c r="M124" s="297">
        <v>28.16</v>
      </c>
      <c r="N124" s="297">
        <v>29.11</v>
      </c>
      <c r="O124" s="297">
        <v>30.1</v>
      </c>
      <c r="P124" s="297">
        <v>30.37</v>
      </c>
      <c r="Q124" s="297">
        <v>30.64</v>
      </c>
      <c r="R124" s="297">
        <v>30.92</v>
      </c>
      <c r="S124" s="297">
        <v>31.19</v>
      </c>
      <c r="T124" s="297">
        <v>31.47</v>
      </c>
      <c r="U124" s="297">
        <v>32.340000000000003</v>
      </c>
      <c r="V124" s="297">
        <v>33.24</v>
      </c>
      <c r="W124" s="297">
        <v>34.159999999999997</v>
      </c>
      <c r="X124" s="297">
        <v>35.1</v>
      </c>
      <c r="Y124" s="297">
        <v>36.08</v>
      </c>
      <c r="Z124" s="297">
        <v>36.549999999999997</v>
      </c>
      <c r="AA124" s="297">
        <v>37.03</v>
      </c>
      <c r="AB124" s="297">
        <v>37.520000000000003</v>
      </c>
      <c r="AC124" s="297">
        <v>38.020000000000003</v>
      </c>
      <c r="AD124" s="297">
        <v>38.520000000000003</v>
      </c>
      <c r="AE124" s="297">
        <v>39.35</v>
      </c>
      <c r="AF124" s="297">
        <v>40.21</v>
      </c>
      <c r="AG124" s="297">
        <v>41.08</v>
      </c>
      <c r="AH124" s="297">
        <v>41.97</v>
      </c>
      <c r="AI124" s="297">
        <v>42.88</v>
      </c>
      <c r="AJ124" s="297">
        <v>43.38</v>
      </c>
      <c r="AK124" s="297">
        <v>43.87</v>
      </c>
      <c r="AL124" s="297">
        <v>44.37</v>
      </c>
      <c r="AM124" s="297">
        <v>44.88</v>
      </c>
      <c r="AN124" s="297">
        <v>45.39</v>
      </c>
      <c r="AO124" s="297">
        <v>45.87</v>
      </c>
      <c r="AP124" s="297">
        <v>46.36</v>
      </c>
      <c r="AQ124" s="297">
        <v>46.84</v>
      </c>
      <c r="AR124" s="297">
        <v>47.34</v>
      </c>
      <c r="AS124" s="297">
        <v>47.84</v>
      </c>
      <c r="AT124" s="297">
        <v>48.38</v>
      </c>
      <c r="AU124" s="297">
        <v>48.94</v>
      </c>
      <c r="AV124" s="297">
        <v>49.5</v>
      </c>
      <c r="AW124" s="297">
        <v>50.06</v>
      </c>
      <c r="AX124" s="297">
        <v>50.63</v>
      </c>
      <c r="AY124" s="297">
        <v>51.23</v>
      </c>
      <c r="AZ124" s="297">
        <v>51.84</v>
      </c>
      <c r="BA124" s="297">
        <v>52.46</v>
      </c>
      <c r="BB124" s="297">
        <v>53.08</v>
      </c>
      <c r="BC124" s="297">
        <v>53.72</v>
      </c>
      <c r="BD124" s="297">
        <v>54.37</v>
      </c>
      <c r="BE124" s="297">
        <v>55.04</v>
      </c>
      <c r="BF124" s="297">
        <v>55.71</v>
      </c>
      <c r="BG124" s="297">
        <v>56.39</v>
      </c>
      <c r="BH124" s="297">
        <v>57.08</v>
      </c>
      <c r="BI124" s="297">
        <v>57.69</v>
      </c>
      <c r="BJ124" s="297">
        <v>58.31</v>
      </c>
      <c r="BK124" s="297">
        <v>58.93</v>
      </c>
      <c r="BL124" s="297">
        <v>59.56</v>
      </c>
      <c r="BM124" s="297">
        <v>60.2</v>
      </c>
      <c r="BN124" s="297">
        <v>60.83</v>
      </c>
      <c r="BO124" s="297">
        <v>61.47</v>
      </c>
      <c r="BP124" s="297">
        <v>62.12</v>
      </c>
      <c r="BQ124" s="297">
        <v>62.77</v>
      </c>
      <c r="BR124" s="297">
        <v>63.43</v>
      </c>
      <c r="BS124" s="297">
        <v>64.08</v>
      </c>
      <c r="BT124" s="297">
        <v>64.73</v>
      </c>
      <c r="BU124" s="297">
        <v>65.39</v>
      </c>
      <c r="BV124" s="297">
        <v>66.06</v>
      </c>
      <c r="BW124" s="297">
        <v>66.73</v>
      </c>
    </row>
    <row r="125" spans="1:75" ht="14.45" x14ac:dyDescent="0.3">
      <c r="A125" s="297" t="s">
        <v>1032</v>
      </c>
      <c r="B125" s="297" t="s">
        <v>1033</v>
      </c>
      <c r="C125" s="297" t="s">
        <v>1016</v>
      </c>
      <c r="D125" s="297" t="s">
        <v>1015</v>
      </c>
      <c r="E125" s="297">
        <v>1.62</v>
      </c>
      <c r="F125" s="297">
        <v>1.97</v>
      </c>
      <c r="G125" s="297">
        <v>2.4</v>
      </c>
      <c r="H125" s="297">
        <v>2.92</v>
      </c>
      <c r="I125" s="297">
        <v>3.55</v>
      </c>
      <c r="J125" s="297">
        <v>4.32</v>
      </c>
      <c r="K125" s="297">
        <v>4.72</v>
      </c>
      <c r="L125" s="297">
        <v>5.15</v>
      </c>
      <c r="M125" s="297">
        <v>5.61</v>
      </c>
      <c r="N125" s="297">
        <v>6.12</v>
      </c>
      <c r="O125" s="297">
        <v>6.68</v>
      </c>
      <c r="P125" s="297">
        <v>6.76</v>
      </c>
      <c r="Q125" s="297">
        <v>6.84</v>
      </c>
      <c r="R125" s="297">
        <v>6.92</v>
      </c>
      <c r="S125" s="297">
        <v>7</v>
      </c>
      <c r="T125" s="297">
        <v>7.08</v>
      </c>
      <c r="U125" s="297">
        <v>7.11</v>
      </c>
      <c r="V125" s="297">
        <v>7.15</v>
      </c>
      <c r="W125" s="297">
        <v>7.18</v>
      </c>
      <c r="X125" s="297">
        <v>7.22</v>
      </c>
      <c r="Y125" s="297">
        <v>7.25</v>
      </c>
      <c r="Z125" s="297">
        <v>7.44</v>
      </c>
      <c r="AA125" s="297">
        <v>7.62</v>
      </c>
      <c r="AB125" s="297">
        <v>7.82</v>
      </c>
      <c r="AC125" s="297">
        <v>8.01</v>
      </c>
      <c r="AD125" s="297">
        <v>8.2200000000000006</v>
      </c>
      <c r="AE125" s="297">
        <v>8.4499999999999993</v>
      </c>
      <c r="AF125" s="297">
        <v>8.68</v>
      </c>
      <c r="AG125" s="297">
        <v>8.92</v>
      </c>
      <c r="AH125" s="297">
        <v>9.17</v>
      </c>
      <c r="AI125" s="297">
        <v>9.43</v>
      </c>
      <c r="AJ125" s="297">
        <v>9.7799999999999994</v>
      </c>
      <c r="AK125" s="297">
        <v>10.14</v>
      </c>
      <c r="AL125" s="297">
        <v>10.51</v>
      </c>
      <c r="AM125" s="297">
        <v>10.9</v>
      </c>
      <c r="AN125" s="297">
        <v>11.3</v>
      </c>
      <c r="AO125" s="297">
        <v>11.69</v>
      </c>
      <c r="AP125" s="297">
        <v>12.09</v>
      </c>
      <c r="AQ125" s="297">
        <v>12.5</v>
      </c>
      <c r="AR125" s="297">
        <v>12.92</v>
      </c>
      <c r="AS125" s="297">
        <v>13.36</v>
      </c>
      <c r="AT125" s="297">
        <v>13.78</v>
      </c>
      <c r="AU125" s="297">
        <v>14.21</v>
      </c>
      <c r="AV125" s="297">
        <v>14.65</v>
      </c>
      <c r="AW125" s="297">
        <v>15.11</v>
      </c>
      <c r="AX125" s="297">
        <v>15.58</v>
      </c>
      <c r="AY125" s="297">
        <v>16.05</v>
      </c>
      <c r="AZ125" s="297">
        <v>16.53</v>
      </c>
      <c r="BA125" s="297">
        <v>17.03</v>
      </c>
      <c r="BB125" s="297">
        <v>17.55</v>
      </c>
      <c r="BC125" s="297">
        <v>18.079999999999998</v>
      </c>
      <c r="BD125" s="297">
        <v>18.62</v>
      </c>
      <c r="BE125" s="297">
        <v>19.18</v>
      </c>
      <c r="BF125" s="297">
        <v>19.760000000000002</v>
      </c>
      <c r="BG125" s="297">
        <v>20.350000000000001</v>
      </c>
      <c r="BH125" s="297">
        <v>20.97</v>
      </c>
      <c r="BI125" s="297">
        <v>21.56</v>
      </c>
      <c r="BJ125" s="297">
        <v>22.18</v>
      </c>
      <c r="BK125" s="297">
        <v>22.81</v>
      </c>
      <c r="BL125" s="297">
        <v>23.46</v>
      </c>
      <c r="BM125" s="297">
        <v>24.13</v>
      </c>
      <c r="BN125" s="297">
        <v>24.77</v>
      </c>
      <c r="BO125" s="297">
        <v>25.43</v>
      </c>
      <c r="BP125" s="297">
        <v>26.1</v>
      </c>
      <c r="BQ125" s="297">
        <v>26.8</v>
      </c>
      <c r="BR125" s="297">
        <v>27.51</v>
      </c>
      <c r="BS125" s="297">
        <v>28.18</v>
      </c>
      <c r="BT125" s="297">
        <v>28.87</v>
      </c>
      <c r="BU125" s="297">
        <v>29.58</v>
      </c>
      <c r="BV125" s="297">
        <v>30.3</v>
      </c>
      <c r="BW125" s="297">
        <v>31.04</v>
      </c>
    </row>
    <row r="126" spans="1:75" ht="14.45" x14ac:dyDescent="0.3">
      <c r="A126" s="297" t="s">
        <v>1034</v>
      </c>
      <c r="B126" s="297" t="s">
        <v>1035</v>
      </c>
      <c r="C126" s="297" t="s">
        <v>1005</v>
      </c>
      <c r="D126" s="297" t="s">
        <v>1006</v>
      </c>
      <c r="E126" s="297">
        <v>4.3899999999999997</v>
      </c>
      <c r="F126" s="297">
        <v>4.63</v>
      </c>
      <c r="G126" s="297">
        <v>4.87</v>
      </c>
      <c r="H126" s="297">
        <v>4.8899999999999997</v>
      </c>
      <c r="I126" s="297">
        <v>4.84</v>
      </c>
      <c r="J126" s="297">
        <v>4.74</v>
      </c>
      <c r="K126" s="297">
        <v>4.7300000000000004</v>
      </c>
      <c r="L126" s="297">
        <v>4.7300000000000004</v>
      </c>
      <c r="M126" s="297">
        <v>4.78</v>
      </c>
      <c r="N126" s="297">
        <v>4.76</v>
      </c>
      <c r="O126" s="297">
        <v>4.78</v>
      </c>
      <c r="P126" s="297">
        <v>4.8</v>
      </c>
      <c r="Q126" s="297">
        <v>4.84</v>
      </c>
      <c r="R126" s="297">
        <v>4.92</v>
      </c>
      <c r="S126" s="297">
        <v>5.03</v>
      </c>
      <c r="T126" s="297">
        <v>5.2</v>
      </c>
      <c r="U126" s="297">
        <v>5.37</v>
      </c>
      <c r="V126" s="297">
        <v>5.61</v>
      </c>
      <c r="W126" s="297">
        <v>5.82</v>
      </c>
      <c r="X126" s="297">
        <v>6.05</v>
      </c>
      <c r="Y126" s="297">
        <v>6.36</v>
      </c>
      <c r="Z126" s="297">
        <v>6.69</v>
      </c>
      <c r="AA126" s="297">
        <v>7</v>
      </c>
      <c r="AB126" s="297">
        <v>7.31</v>
      </c>
      <c r="AC126" s="297">
        <v>7.6</v>
      </c>
      <c r="AD126" s="297">
        <v>7.96</v>
      </c>
      <c r="AE126" s="297">
        <v>8.39</v>
      </c>
      <c r="AF126" s="297">
        <v>8.83</v>
      </c>
      <c r="AG126" s="297">
        <v>9.24</v>
      </c>
      <c r="AH126" s="297">
        <v>9.56</v>
      </c>
      <c r="AI126" s="297">
        <v>9.81</v>
      </c>
      <c r="AJ126" s="297">
        <v>10.130000000000001</v>
      </c>
      <c r="AK126" s="297">
        <v>10.45</v>
      </c>
      <c r="AL126" s="297">
        <v>10.79</v>
      </c>
      <c r="AM126" s="297">
        <v>11.15</v>
      </c>
      <c r="AN126" s="297">
        <v>11.55</v>
      </c>
      <c r="AO126" s="297">
        <v>11.98</v>
      </c>
      <c r="AP126" s="297">
        <v>12.45</v>
      </c>
      <c r="AQ126" s="297">
        <v>12.96</v>
      </c>
      <c r="AR126" s="297">
        <v>13.51</v>
      </c>
      <c r="AS126" s="297">
        <v>14.1</v>
      </c>
      <c r="AT126" s="297">
        <v>14.75</v>
      </c>
      <c r="AU126" s="297">
        <v>15.44</v>
      </c>
      <c r="AV126" s="297">
        <v>16.190000000000001</v>
      </c>
      <c r="AW126" s="297">
        <v>16.98</v>
      </c>
      <c r="AX126" s="297">
        <v>17.84</v>
      </c>
      <c r="AY126" s="297">
        <v>18.760000000000002</v>
      </c>
      <c r="AZ126" s="297">
        <v>19.739999999999998</v>
      </c>
      <c r="BA126" s="297">
        <v>20.79</v>
      </c>
      <c r="BB126" s="297">
        <v>21.9</v>
      </c>
      <c r="BC126" s="297">
        <v>23.1</v>
      </c>
      <c r="BD126" s="297">
        <v>24.36</v>
      </c>
      <c r="BE126" s="297">
        <v>25.7</v>
      </c>
      <c r="BF126" s="297">
        <v>27.13</v>
      </c>
      <c r="BG126" s="297">
        <v>28.63</v>
      </c>
      <c r="BH126" s="297">
        <v>30.23</v>
      </c>
      <c r="BI126" s="297">
        <v>31.93</v>
      </c>
      <c r="BJ126" s="297">
        <v>33.71</v>
      </c>
      <c r="BK126" s="297">
        <v>35.6</v>
      </c>
      <c r="BL126" s="297">
        <v>37.590000000000003</v>
      </c>
      <c r="BM126" s="297">
        <v>39.700000000000003</v>
      </c>
      <c r="BN126" s="297">
        <v>41.92</v>
      </c>
      <c r="BO126" s="297">
        <v>44.26</v>
      </c>
      <c r="BP126" s="297">
        <v>46.73</v>
      </c>
      <c r="BQ126" s="297">
        <v>49.34</v>
      </c>
      <c r="BR126" s="297">
        <v>52.09</v>
      </c>
      <c r="BS126" s="297">
        <v>54.99</v>
      </c>
      <c r="BT126" s="297">
        <v>58.05</v>
      </c>
      <c r="BU126" s="297">
        <v>61.27</v>
      </c>
      <c r="BV126" s="297">
        <v>64.67</v>
      </c>
      <c r="BW126" s="297">
        <v>68.25</v>
      </c>
    </row>
    <row r="127" spans="1:75" ht="14.45" x14ac:dyDescent="0.3">
      <c r="A127" s="297" t="s">
        <v>1034</v>
      </c>
      <c r="B127" s="297" t="s">
        <v>1035</v>
      </c>
      <c r="C127" s="297" t="s">
        <v>1007</v>
      </c>
      <c r="D127" s="297" t="s">
        <v>1008</v>
      </c>
      <c r="E127" s="297">
        <v>9267.1200000000008</v>
      </c>
      <c r="F127" s="297">
        <v>9246.58</v>
      </c>
      <c r="G127" s="297">
        <v>9568.49</v>
      </c>
      <c r="H127" s="297">
        <v>9835.6200000000008</v>
      </c>
      <c r="I127" s="297">
        <v>10075.34</v>
      </c>
      <c r="J127" s="297">
        <v>10568.49</v>
      </c>
      <c r="K127" s="297">
        <v>10664.38</v>
      </c>
      <c r="L127" s="297">
        <v>10815.07</v>
      </c>
      <c r="M127" s="297">
        <v>11095.89</v>
      </c>
      <c r="N127" s="297">
        <v>11157.53</v>
      </c>
      <c r="O127" s="297">
        <v>11376.71</v>
      </c>
      <c r="P127" s="297">
        <v>11554.79</v>
      </c>
      <c r="Q127" s="297">
        <v>11835.62</v>
      </c>
      <c r="R127" s="297">
        <v>12116.44</v>
      </c>
      <c r="S127" s="297">
        <v>12376.71</v>
      </c>
      <c r="T127" s="297">
        <v>12650.68</v>
      </c>
      <c r="U127" s="297">
        <v>14732.88</v>
      </c>
      <c r="V127" s="297">
        <v>15280.82</v>
      </c>
      <c r="W127" s="297">
        <v>15075.34</v>
      </c>
      <c r="X127" s="297">
        <v>15726.03</v>
      </c>
      <c r="Y127" s="297">
        <v>13582.19</v>
      </c>
      <c r="Z127" s="297">
        <v>14513.7</v>
      </c>
      <c r="AA127" s="297">
        <v>15506.85</v>
      </c>
      <c r="AB127" s="297">
        <v>16410.96</v>
      </c>
      <c r="AC127" s="297">
        <v>17068.490000000002</v>
      </c>
      <c r="AD127" s="297">
        <v>17527.400000000001</v>
      </c>
      <c r="AE127" s="297">
        <v>19109.59</v>
      </c>
      <c r="AF127" s="297">
        <v>19801.37</v>
      </c>
      <c r="AG127" s="297">
        <v>20582.189999999999</v>
      </c>
      <c r="AH127" s="297">
        <v>23409.16</v>
      </c>
      <c r="AI127" s="297">
        <v>24211.25</v>
      </c>
      <c r="AJ127" s="297">
        <v>23880.47</v>
      </c>
      <c r="AK127" s="297">
        <v>23526.15</v>
      </c>
      <c r="AL127" s="297">
        <v>23418.69</v>
      </c>
      <c r="AM127" s="297">
        <v>23404.99</v>
      </c>
      <c r="AN127" s="297">
        <v>23496.18</v>
      </c>
      <c r="AO127" s="297">
        <v>23657.68</v>
      </c>
      <c r="AP127" s="297">
        <v>24401.25</v>
      </c>
      <c r="AQ127" s="297">
        <v>25179.35</v>
      </c>
      <c r="AR127" s="297">
        <v>26059.65</v>
      </c>
      <c r="AS127" s="297">
        <v>27008.61</v>
      </c>
      <c r="AT127" s="297">
        <v>27982.03</v>
      </c>
      <c r="AU127" s="297">
        <v>29207.41</v>
      </c>
      <c r="AV127" s="297">
        <v>30503.82</v>
      </c>
      <c r="AW127" s="297">
        <v>31877.279999999999</v>
      </c>
      <c r="AX127" s="297">
        <v>33312.480000000003</v>
      </c>
      <c r="AY127" s="297">
        <v>34788.339999999997</v>
      </c>
      <c r="AZ127" s="297">
        <v>36476.959999999999</v>
      </c>
      <c r="BA127" s="297">
        <v>38251.49</v>
      </c>
      <c r="BB127" s="297">
        <v>40115.199999999997</v>
      </c>
      <c r="BC127" s="297">
        <v>42103.19</v>
      </c>
      <c r="BD127" s="297">
        <v>44110.36</v>
      </c>
      <c r="BE127" s="297">
        <v>46341.96</v>
      </c>
      <c r="BF127" s="297">
        <v>48682.89</v>
      </c>
      <c r="BG127" s="297">
        <v>51135.66</v>
      </c>
      <c r="BH127" s="297">
        <v>53718.5</v>
      </c>
      <c r="BI127" s="297">
        <v>56368.93</v>
      </c>
      <c r="BJ127" s="297">
        <v>59229.23</v>
      </c>
      <c r="BK127" s="297">
        <v>62222.53</v>
      </c>
      <c r="BL127" s="297">
        <v>65362.41</v>
      </c>
      <c r="BM127" s="297">
        <v>68644.899999999994</v>
      </c>
      <c r="BN127" s="297">
        <v>72017.27</v>
      </c>
      <c r="BO127" s="297">
        <v>75600.2</v>
      </c>
      <c r="BP127" s="297">
        <v>79343.16</v>
      </c>
      <c r="BQ127" s="297">
        <v>83260.95</v>
      </c>
      <c r="BR127" s="297">
        <v>87359.83</v>
      </c>
      <c r="BS127" s="297">
        <v>91591.09</v>
      </c>
      <c r="BT127" s="297">
        <v>96052.9</v>
      </c>
      <c r="BU127" s="297">
        <v>100718.55</v>
      </c>
      <c r="BV127" s="297">
        <v>105582.27</v>
      </c>
      <c r="BW127" s="297">
        <v>110662.28</v>
      </c>
    </row>
    <row r="128" spans="1:75" ht="14.45" x14ac:dyDescent="0.3">
      <c r="A128" s="297" t="s">
        <v>1034</v>
      </c>
      <c r="B128" s="297" t="s">
        <v>1035</v>
      </c>
      <c r="C128" s="297" t="s">
        <v>1009</v>
      </c>
      <c r="D128" s="297" t="s">
        <v>1010</v>
      </c>
      <c r="G128" s="297">
        <v>27.05</v>
      </c>
      <c r="H128" s="297">
        <v>16.63</v>
      </c>
      <c r="I128" s="297">
        <v>12.48</v>
      </c>
      <c r="J128" s="297">
        <v>8.75</v>
      </c>
      <c r="K128" s="297">
        <v>12.84</v>
      </c>
      <c r="L128" s="297">
        <v>13.37</v>
      </c>
      <c r="M128" s="297">
        <v>15.09</v>
      </c>
      <c r="N128" s="297">
        <v>12.46</v>
      </c>
      <c r="O128" s="297">
        <v>13.42</v>
      </c>
      <c r="P128" s="297">
        <v>13.55</v>
      </c>
      <c r="Q128" s="297">
        <v>13.23</v>
      </c>
      <c r="R128" s="297">
        <v>14.98</v>
      </c>
      <c r="S128" s="297">
        <v>15.53</v>
      </c>
      <c r="T128" s="297">
        <v>17.21</v>
      </c>
      <c r="U128" s="297">
        <v>16.62</v>
      </c>
      <c r="V128" s="297">
        <v>18.39</v>
      </c>
      <c r="W128" s="297">
        <v>17</v>
      </c>
      <c r="X128" s="297">
        <v>17.510000000000002</v>
      </c>
      <c r="Y128" s="297">
        <v>19.8</v>
      </c>
      <c r="Z128" s="297">
        <v>19.600000000000001</v>
      </c>
      <c r="AA128" s="297">
        <v>18.79</v>
      </c>
      <c r="AB128" s="297">
        <v>18.739999999999998</v>
      </c>
      <c r="AC128" s="297">
        <v>18.39</v>
      </c>
      <c r="AD128" s="297">
        <v>19.649999999999999</v>
      </c>
      <c r="AE128" s="297">
        <v>21.18</v>
      </c>
      <c r="AF128" s="297">
        <v>21.22</v>
      </c>
      <c r="AG128" s="297">
        <v>20.2</v>
      </c>
      <c r="AH128" s="297">
        <v>17.989999999999998</v>
      </c>
      <c r="AI128" s="297">
        <v>16.309999999999999</v>
      </c>
      <c r="AJ128" s="297">
        <v>17.600000000000001</v>
      </c>
      <c r="AK128" s="297">
        <v>17.41</v>
      </c>
      <c r="AL128" s="297">
        <v>17.29</v>
      </c>
      <c r="AM128" s="297">
        <v>17.25</v>
      </c>
      <c r="AN128" s="297">
        <v>17.239999999999998</v>
      </c>
      <c r="AO128" s="297">
        <v>17.21</v>
      </c>
      <c r="AP128" s="297">
        <v>17.13</v>
      </c>
      <c r="AQ128" s="297">
        <v>17.100000000000001</v>
      </c>
      <c r="AR128" s="297">
        <v>17.100000000000001</v>
      </c>
      <c r="AS128" s="297">
        <v>17.100000000000001</v>
      </c>
      <c r="AT128" s="297">
        <v>17.09</v>
      </c>
      <c r="AU128" s="297">
        <v>17</v>
      </c>
      <c r="AV128" s="297">
        <v>16.96</v>
      </c>
      <c r="AW128" s="297">
        <v>16.940000000000001</v>
      </c>
      <c r="AX128" s="297">
        <v>16.920000000000002</v>
      </c>
      <c r="AY128" s="297">
        <v>16.89</v>
      </c>
      <c r="AZ128" s="297">
        <v>16.82</v>
      </c>
      <c r="BA128" s="297">
        <v>16.79</v>
      </c>
      <c r="BB128" s="297">
        <v>16.760000000000002</v>
      </c>
      <c r="BC128" s="297">
        <v>16.73</v>
      </c>
      <c r="BD128" s="297">
        <v>16.690000000000001</v>
      </c>
      <c r="BE128" s="297">
        <v>16.600000000000001</v>
      </c>
      <c r="BF128" s="297">
        <v>16.55</v>
      </c>
      <c r="BG128" s="297">
        <v>16.510000000000002</v>
      </c>
      <c r="BH128" s="297">
        <v>16.46</v>
      </c>
      <c r="BI128" s="297">
        <v>16.41</v>
      </c>
      <c r="BJ128" s="297">
        <v>16.32</v>
      </c>
      <c r="BK128" s="297">
        <v>16.27</v>
      </c>
      <c r="BL128" s="297">
        <v>16.22</v>
      </c>
      <c r="BM128" s="297">
        <v>16.18</v>
      </c>
      <c r="BN128" s="297">
        <v>16.13</v>
      </c>
      <c r="BO128" s="297">
        <v>16.07</v>
      </c>
      <c r="BP128" s="297">
        <v>16.03</v>
      </c>
      <c r="BQ128" s="297">
        <v>16</v>
      </c>
      <c r="BR128" s="297">
        <v>15.97</v>
      </c>
      <c r="BS128" s="297">
        <v>15.94</v>
      </c>
      <c r="BT128" s="297">
        <v>15.9</v>
      </c>
      <c r="BU128" s="297">
        <v>15.88</v>
      </c>
      <c r="BV128" s="297">
        <v>15.86</v>
      </c>
      <c r="BW128" s="297">
        <v>15.83</v>
      </c>
    </row>
    <row r="129" spans="1:75" ht="14.45" x14ac:dyDescent="0.3">
      <c r="A129" s="297" t="s">
        <v>1034</v>
      </c>
      <c r="B129" s="297" t="s">
        <v>1035</v>
      </c>
      <c r="C129" s="297" t="s">
        <v>1011</v>
      </c>
      <c r="D129" s="297" t="s">
        <v>927</v>
      </c>
      <c r="E129" s="297">
        <v>1423.5</v>
      </c>
      <c r="F129" s="297">
        <v>1450.3</v>
      </c>
      <c r="G129" s="297">
        <v>1485.62</v>
      </c>
      <c r="H129" s="297">
        <v>1528.76</v>
      </c>
      <c r="I129" s="297">
        <v>1565.83</v>
      </c>
      <c r="J129" s="297">
        <v>1605</v>
      </c>
      <c r="K129" s="297">
        <v>1644.48</v>
      </c>
      <c r="L129" s="297">
        <v>1689.55</v>
      </c>
      <c r="M129" s="297">
        <v>1735.01</v>
      </c>
      <c r="N129" s="297">
        <v>1791.54</v>
      </c>
      <c r="O129" s="297">
        <v>1850.28</v>
      </c>
      <c r="P129" s="297">
        <v>1916.5</v>
      </c>
      <c r="Q129" s="297">
        <v>1991.86</v>
      </c>
      <c r="R129" s="297">
        <v>2072.54</v>
      </c>
      <c r="S129" s="297">
        <v>2154.34</v>
      </c>
      <c r="T129" s="297">
        <v>2234.9899999999998</v>
      </c>
      <c r="U129" s="297">
        <v>2297.0500000000002</v>
      </c>
      <c r="V129" s="297">
        <v>2358.4899999999998</v>
      </c>
      <c r="W129" s="297">
        <v>2421.0700000000002</v>
      </c>
      <c r="X129" s="297">
        <v>2487.37</v>
      </c>
      <c r="Y129" s="297">
        <v>2559.12</v>
      </c>
      <c r="Z129" s="297">
        <v>2638.84</v>
      </c>
      <c r="AA129" s="297">
        <v>2725.12</v>
      </c>
      <c r="AB129" s="297">
        <v>2830.13</v>
      </c>
      <c r="AC129" s="297">
        <v>2941.15</v>
      </c>
      <c r="AD129" s="297">
        <v>3055.54</v>
      </c>
      <c r="AE129" s="297">
        <v>3161.5</v>
      </c>
      <c r="AF129" s="297">
        <v>3269.46</v>
      </c>
      <c r="AG129" s="297">
        <v>3380.05</v>
      </c>
      <c r="AH129" s="297">
        <v>3489.58</v>
      </c>
      <c r="AI129" s="297">
        <v>3608.81</v>
      </c>
      <c r="AJ129" s="297">
        <v>3699.85</v>
      </c>
      <c r="AK129" s="297">
        <v>3796.36</v>
      </c>
      <c r="AL129" s="297">
        <v>3897.39</v>
      </c>
      <c r="AM129" s="297">
        <v>4001.71</v>
      </c>
      <c r="AN129" s="297">
        <v>4108.84</v>
      </c>
      <c r="AO129" s="297">
        <v>4232.26</v>
      </c>
      <c r="AP129" s="297">
        <v>4360.07</v>
      </c>
      <c r="AQ129" s="297">
        <v>4492.76</v>
      </c>
      <c r="AR129" s="297">
        <v>4631.26</v>
      </c>
      <c r="AS129" s="297">
        <v>4775.8599999999997</v>
      </c>
      <c r="AT129" s="297">
        <v>4914.07</v>
      </c>
      <c r="AU129" s="297">
        <v>5061.49</v>
      </c>
      <c r="AV129" s="297">
        <v>5214.83</v>
      </c>
      <c r="AW129" s="297">
        <v>5373.24</v>
      </c>
      <c r="AX129" s="297">
        <v>5536.16</v>
      </c>
      <c r="AY129" s="297">
        <v>5698.42</v>
      </c>
      <c r="AZ129" s="297">
        <v>5866.04</v>
      </c>
      <c r="BA129" s="297">
        <v>6038.7</v>
      </c>
      <c r="BB129" s="297">
        <v>6216.2</v>
      </c>
      <c r="BC129" s="297">
        <v>6398.31</v>
      </c>
      <c r="BD129" s="297">
        <v>6578.94</v>
      </c>
      <c r="BE129" s="297">
        <v>6764.74</v>
      </c>
      <c r="BF129" s="297">
        <v>6955.32</v>
      </c>
      <c r="BG129" s="297">
        <v>7150.22</v>
      </c>
      <c r="BH129" s="297">
        <v>7349.14</v>
      </c>
      <c r="BI129" s="297">
        <v>7546.94</v>
      </c>
      <c r="BJ129" s="297">
        <v>7749.29</v>
      </c>
      <c r="BK129" s="297">
        <v>7955.84</v>
      </c>
      <c r="BL129" s="297">
        <v>8166.36</v>
      </c>
      <c r="BM129" s="297">
        <v>8380.6200000000008</v>
      </c>
      <c r="BN129" s="297">
        <v>8590.49</v>
      </c>
      <c r="BO129" s="297">
        <v>8804.4599999999991</v>
      </c>
      <c r="BP129" s="297">
        <v>9022.1299999999992</v>
      </c>
      <c r="BQ129" s="297">
        <v>9243.09</v>
      </c>
      <c r="BR129" s="297">
        <v>9467.0300000000007</v>
      </c>
      <c r="BS129" s="297">
        <v>9690.4599999999991</v>
      </c>
      <c r="BT129" s="297">
        <v>9917.11</v>
      </c>
      <c r="BU129" s="297">
        <v>10146.799999999999</v>
      </c>
      <c r="BV129" s="297">
        <v>10379.43</v>
      </c>
      <c r="BW129" s="297">
        <v>10614.8</v>
      </c>
    </row>
    <row r="130" spans="1:75" ht="14.45" x14ac:dyDescent="0.3">
      <c r="A130" s="297" t="s">
        <v>1034</v>
      </c>
      <c r="B130" s="297" t="s">
        <v>1035</v>
      </c>
      <c r="C130" s="297" t="s">
        <v>1012</v>
      </c>
      <c r="D130" s="297" t="s">
        <v>927</v>
      </c>
      <c r="E130" s="297">
        <v>3610.58</v>
      </c>
      <c r="F130" s="297">
        <v>3708.68</v>
      </c>
      <c r="G130" s="297">
        <v>3811.33</v>
      </c>
      <c r="H130" s="297">
        <v>3917.94</v>
      </c>
      <c r="I130" s="297">
        <v>4027.68</v>
      </c>
      <c r="J130" s="297">
        <v>4140.18</v>
      </c>
      <c r="K130" s="297">
        <v>4254.5200000000004</v>
      </c>
      <c r="L130" s="297">
        <v>4371.47</v>
      </c>
      <c r="M130" s="297">
        <v>4494.24</v>
      </c>
      <c r="N130" s="297">
        <v>4627.1899999999996</v>
      </c>
      <c r="O130" s="297">
        <v>4773.1400000000003</v>
      </c>
      <c r="P130" s="297">
        <v>4934.08</v>
      </c>
      <c r="Q130" s="297">
        <v>5108.33</v>
      </c>
      <c r="R130" s="297">
        <v>5290.56</v>
      </c>
      <c r="S130" s="297">
        <v>5473.22</v>
      </c>
      <c r="T130" s="297">
        <v>5651.14</v>
      </c>
      <c r="U130" s="297">
        <v>5821.98</v>
      </c>
      <c r="V130" s="297">
        <v>5988.09</v>
      </c>
      <c r="W130" s="297">
        <v>6154.71</v>
      </c>
      <c r="X130" s="297">
        <v>6329.48</v>
      </c>
      <c r="Y130" s="297">
        <v>6517.81</v>
      </c>
      <c r="Z130" s="297">
        <v>6721.34</v>
      </c>
      <c r="AA130" s="297">
        <v>6937.98</v>
      </c>
      <c r="AB130" s="297">
        <v>7164.98</v>
      </c>
      <c r="AC130" s="297">
        <v>7397.98</v>
      </c>
      <c r="AD130" s="297">
        <v>7633.76</v>
      </c>
      <c r="AE130" s="297">
        <v>7871.71</v>
      </c>
      <c r="AF130" s="297">
        <v>8112.57</v>
      </c>
      <c r="AG130" s="297">
        <v>8355.98</v>
      </c>
      <c r="AH130" s="297">
        <v>8601.77</v>
      </c>
      <c r="AI130" s="297">
        <v>8849.89</v>
      </c>
      <c r="AJ130" s="297">
        <v>9099.92</v>
      </c>
      <c r="AK130" s="297">
        <v>9351.84</v>
      </c>
      <c r="AL130" s="297">
        <v>9606.5300000000007</v>
      </c>
      <c r="AM130" s="297">
        <v>9865.2900000000009</v>
      </c>
      <c r="AN130" s="297">
        <v>10129.049999999999</v>
      </c>
      <c r="AO130" s="297">
        <v>10398.11</v>
      </c>
      <c r="AP130" s="297">
        <v>10672.25</v>
      </c>
      <c r="AQ130" s="297">
        <v>10951.28</v>
      </c>
      <c r="AR130" s="297">
        <v>11234.8</v>
      </c>
      <c r="AS130" s="297">
        <v>11522.54</v>
      </c>
      <c r="AT130" s="297">
        <v>11814.48</v>
      </c>
      <c r="AU130" s="297">
        <v>12110.7</v>
      </c>
      <c r="AV130" s="297">
        <v>12411.19</v>
      </c>
      <c r="AW130" s="297">
        <v>12715.92</v>
      </c>
      <c r="AX130" s="297">
        <v>13024.87</v>
      </c>
      <c r="AY130" s="297">
        <v>13337.95</v>
      </c>
      <c r="AZ130" s="297">
        <v>13655.07</v>
      </c>
      <c r="BA130" s="297">
        <v>13976.14</v>
      </c>
      <c r="BB130" s="297">
        <v>14301.07</v>
      </c>
      <c r="BC130" s="297">
        <v>14629.75</v>
      </c>
      <c r="BD130" s="297">
        <v>14962.06</v>
      </c>
      <c r="BE130" s="297">
        <v>15297.85</v>
      </c>
      <c r="BF130" s="297">
        <v>15637</v>
      </c>
      <c r="BG130" s="297">
        <v>15979.36</v>
      </c>
      <c r="BH130" s="297">
        <v>16324.78</v>
      </c>
      <c r="BI130" s="297">
        <v>16673.12</v>
      </c>
      <c r="BJ130" s="297">
        <v>17024.189999999999</v>
      </c>
      <c r="BK130" s="297">
        <v>17377.71</v>
      </c>
      <c r="BL130" s="297">
        <v>17733.36</v>
      </c>
      <c r="BM130" s="297">
        <v>18090.84</v>
      </c>
      <c r="BN130" s="297">
        <v>18449.95</v>
      </c>
      <c r="BO130" s="297">
        <v>18810.560000000001</v>
      </c>
      <c r="BP130" s="297">
        <v>19172.54</v>
      </c>
      <c r="BQ130" s="297">
        <v>19535.810000000001</v>
      </c>
      <c r="BR130" s="297">
        <v>19900.27</v>
      </c>
      <c r="BS130" s="297">
        <v>20265.77</v>
      </c>
      <c r="BT130" s="297">
        <v>20632.12</v>
      </c>
      <c r="BU130" s="297">
        <v>20999.14</v>
      </c>
      <c r="BV130" s="297">
        <v>21366.65</v>
      </c>
      <c r="BW130" s="297">
        <v>21734.47</v>
      </c>
    </row>
    <row r="131" spans="1:75" ht="14.45" x14ac:dyDescent="0.3">
      <c r="A131" s="297" t="s">
        <v>1034</v>
      </c>
      <c r="B131" s="297" t="s">
        <v>1035</v>
      </c>
      <c r="C131" s="297" t="s">
        <v>1013</v>
      </c>
      <c r="D131" s="297" t="s">
        <v>1010</v>
      </c>
      <c r="E131" s="297">
        <v>-6.35</v>
      </c>
      <c r="F131" s="297">
        <v>-12.35</v>
      </c>
      <c r="G131" s="297">
        <v>5.29</v>
      </c>
      <c r="H131" s="297">
        <v>-0.49</v>
      </c>
      <c r="I131" s="297">
        <v>1.43</v>
      </c>
      <c r="J131" s="297">
        <v>-4.0599999999999996</v>
      </c>
      <c r="K131" s="297">
        <v>-2.48</v>
      </c>
      <c r="L131" s="297">
        <v>-2.76</v>
      </c>
      <c r="M131" s="297">
        <v>-2.65</v>
      </c>
      <c r="N131" s="297">
        <v>0.51</v>
      </c>
      <c r="O131" s="297">
        <v>2.17</v>
      </c>
      <c r="P131" s="297">
        <v>1.95</v>
      </c>
      <c r="Q131" s="297">
        <v>0.03</v>
      </c>
      <c r="R131" s="297">
        <v>1.1299999999999999</v>
      </c>
      <c r="S131" s="297">
        <v>6.01</v>
      </c>
      <c r="T131" s="297">
        <v>6.7</v>
      </c>
      <c r="U131" s="297">
        <v>3.38</v>
      </c>
      <c r="V131" s="297">
        <v>5.6</v>
      </c>
      <c r="W131" s="297">
        <v>6.59</v>
      </c>
      <c r="X131" s="297">
        <v>4.82</v>
      </c>
      <c r="Y131" s="297">
        <v>5.99</v>
      </c>
      <c r="Z131" s="297">
        <v>6.47</v>
      </c>
      <c r="AA131" s="297">
        <v>3.73</v>
      </c>
      <c r="AB131" s="297">
        <v>5.98</v>
      </c>
      <c r="AC131" s="297">
        <v>5.5</v>
      </c>
      <c r="AD131" s="297">
        <v>6.94</v>
      </c>
      <c r="AE131" s="297">
        <v>13.67</v>
      </c>
      <c r="AF131" s="297">
        <v>14.06</v>
      </c>
      <c r="AG131" s="297">
        <v>14.41</v>
      </c>
      <c r="AH131" s="297">
        <v>14.66</v>
      </c>
      <c r="AI131" s="297">
        <v>13.67</v>
      </c>
      <c r="AJ131" s="297">
        <v>13.65</v>
      </c>
      <c r="AK131" s="297">
        <v>14.2</v>
      </c>
      <c r="AL131" s="297">
        <v>14.44</v>
      </c>
      <c r="AM131" s="297">
        <v>14.89</v>
      </c>
      <c r="AN131" s="297">
        <v>14.99</v>
      </c>
      <c r="AO131" s="297">
        <v>15.08</v>
      </c>
      <c r="AP131" s="297">
        <v>15.22</v>
      </c>
      <c r="AQ131" s="297">
        <v>15.24</v>
      </c>
      <c r="AR131" s="297">
        <v>15.29</v>
      </c>
      <c r="AS131" s="297">
        <v>15.4</v>
      </c>
      <c r="AT131" s="297">
        <v>15.48</v>
      </c>
      <c r="AU131" s="297">
        <v>15.45</v>
      </c>
      <c r="AV131" s="297">
        <v>15.5</v>
      </c>
      <c r="AW131" s="297">
        <v>15.57</v>
      </c>
      <c r="AX131" s="297">
        <v>15.64</v>
      </c>
      <c r="AY131" s="297">
        <v>15.68</v>
      </c>
      <c r="AZ131" s="297">
        <v>15.69</v>
      </c>
      <c r="BA131" s="297">
        <v>15.73</v>
      </c>
      <c r="BB131" s="297">
        <v>15.79</v>
      </c>
      <c r="BC131" s="297">
        <v>15.86</v>
      </c>
      <c r="BD131" s="297">
        <v>15.93</v>
      </c>
      <c r="BE131" s="297">
        <v>15.92</v>
      </c>
      <c r="BF131" s="297">
        <v>15.97</v>
      </c>
      <c r="BG131" s="297">
        <v>16.04</v>
      </c>
      <c r="BH131" s="297">
        <v>16.11</v>
      </c>
      <c r="BI131" s="297">
        <v>16.170000000000002</v>
      </c>
      <c r="BJ131" s="297">
        <v>16.18</v>
      </c>
      <c r="BK131" s="297">
        <v>16.239999999999998</v>
      </c>
      <c r="BL131" s="297">
        <v>16.309999999999999</v>
      </c>
      <c r="BM131" s="297">
        <v>16.38</v>
      </c>
      <c r="BN131" s="297">
        <v>16.45</v>
      </c>
      <c r="BO131" s="297">
        <v>16.45</v>
      </c>
      <c r="BP131" s="297">
        <v>16.510000000000002</v>
      </c>
      <c r="BQ131" s="297">
        <v>16.579999999999998</v>
      </c>
      <c r="BR131" s="297">
        <v>16.649999999999999</v>
      </c>
      <c r="BS131" s="297">
        <v>16.71</v>
      </c>
      <c r="BT131" s="297">
        <v>16.73</v>
      </c>
      <c r="BU131" s="297">
        <v>16.79</v>
      </c>
      <c r="BV131" s="297">
        <v>16.86</v>
      </c>
      <c r="BW131" s="297">
        <v>16.920000000000002</v>
      </c>
    </row>
    <row r="132" spans="1:75" ht="14.45" x14ac:dyDescent="0.3">
      <c r="A132" s="297" t="s">
        <v>1034</v>
      </c>
      <c r="B132" s="297" t="s">
        <v>1035</v>
      </c>
      <c r="C132" s="297" t="s">
        <v>1014</v>
      </c>
      <c r="D132" s="297" t="s">
        <v>1015</v>
      </c>
      <c r="E132" s="297">
        <v>6.36</v>
      </c>
      <c r="F132" s="297">
        <v>6.98</v>
      </c>
      <c r="G132" s="297">
        <v>7.65</v>
      </c>
      <c r="H132" s="297">
        <v>8.39</v>
      </c>
      <c r="I132" s="297">
        <v>9.1999999999999993</v>
      </c>
      <c r="J132" s="297">
        <v>10.09</v>
      </c>
      <c r="K132" s="297">
        <v>10.5</v>
      </c>
      <c r="L132" s="297">
        <v>10.93</v>
      </c>
      <c r="M132" s="297">
        <v>11.37</v>
      </c>
      <c r="N132" s="297">
        <v>11.83</v>
      </c>
      <c r="O132" s="297">
        <v>12.3</v>
      </c>
      <c r="P132" s="297">
        <v>12.74</v>
      </c>
      <c r="Q132" s="297">
        <v>13.18</v>
      </c>
      <c r="R132" s="297">
        <v>13.65</v>
      </c>
      <c r="S132" s="297">
        <v>14.13</v>
      </c>
      <c r="T132" s="297">
        <v>14.62</v>
      </c>
      <c r="U132" s="297">
        <v>15.34</v>
      </c>
      <c r="V132" s="297">
        <v>16.100000000000001</v>
      </c>
      <c r="W132" s="297">
        <v>16.89</v>
      </c>
      <c r="X132" s="297">
        <v>17.72</v>
      </c>
      <c r="Y132" s="297">
        <v>18.59</v>
      </c>
      <c r="Z132" s="297">
        <v>19.04</v>
      </c>
      <c r="AA132" s="297">
        <v>19.489999999999998</v>
      </c>
      <c r="AB132" s="297">
        <v>19.95</v>
      </c>
      <c r="AC132" s="297">
        <v>20.43</v>
      </c>
      <c r="AD132" s="297">
        <v>20.91</v>
      </c>
      <c r="AE132" s="297">
        <v>21.38</v>
      </c>
      <c r="AF132" s="297">
        <v>21.86</v>
      </c>
      <c r="AG132" s="297">
        <v>22.34</v>
      </c>
      <c r="AH132" s="297">
        <v>22.84</v>
      </c>
      <c r="AI132" s="297">
        <v>23.35</v>
      </c>
      <c r="AJ132" s="297">
        <v>23.87</v>
      </c>
      <c r="AK132" s="297">
        <v>24.4</v>
      </c>
      <c r="AL132" s="297">
        <v>24.94</v>
      </c>
      <c r="AM132" s="297">
        <v>25.5</v>
      </c>
      <c r="AN132" s="297">
        <v>26.07</v>
      </c>
      <c r="AO132" s="297">
        <v>26.6</v>
      </c>
      <c r="AP132" s="297">
        <v>27.14</v>
      </c>
      <c r="AQ132" s="297">
        <v>27.69</v>
      </c>
      <c r="AR132" s="297">
        <v>28.25</v>
      </c>
      <c r="AS132" s="297">
        <v>28.82</v>
      </c>
      <c r="AT132" s="297">
        <v>29.39</v>
      </c>
      <c r="AU132" s="297">
        <v>29.96</v>
      </c>
      <c r="AV132" s="297">
        <v>30.55</v>
      </c>
      <c r="AW132" s="297">
        <v>31.15</v>
      </c>
      <c r="AX132" s="297">
        <v>31.76</v>
      </c>
      <c r="AY132" s="297">
        <v>32.32</v>
      </c>
      <c r="AZ132" s="297">
        <v>32.89</v>
      </c>
      <c r="BA132" s="297">
        <v>33.47</v>
      </c>
      <c r="BB132" s="297">
        <v>34.06</v>
      </c>
      <c r="BC132" s="297">
        <v>34.659999999999997</v>
      </c>
      <c r="BD132" s="297">
        <v>35.24</v>
      </c>
      <c r="BE132" s="297">
        <v>35.83</v>
      </c>
      <c r="BF132" s="297">
        <v>36.42</v>
      </c>
      <c r="BG132" s="297">
        <v>37.03</v>
      </c>
      <c r="BH132" s="297">
        <v>37.65</v>
      </c>
      <c r="BI132" s="297">
        <v>38.229999999999997</v>
      </c>
      <c r="BJ132" s="297">
        <v>38.83</v>
      </c>
      <c r="BK132" s="297">
        <v>39.43</v>
      </c>
      <c r="BL132" s="297">
        <v>40.049999999999997</v>
      </c>
      <c r="BM132" s="297">
        <v>40.67</v>
      </c>
      <c r="BN132" s="297">
        <v>41.28</v>
      </c>
      <c r="BO132" s="297">
        <v>41.9</v>
      </c>
      <c r="BP132" s="297">
        <v>42.53</v>
      </c>
      <c r="BQ132" s="297">
        <v>43.17</v>
      </c>
      <c r="BR132" s="297">
        <v>43.82</v>
      </c>
      <c r="BS132" s="297">
        <v>44.41</v>
      </c>
      <c r="BT132" s="297">
        <v>45.01</v>
      </c>
      <c r="BU132" s="297">
        <v>45.61</v>
      </c>
      <c r="BV132" s="297">
        <v>46.23</v>
      </c>
      <c r="BW132" s="297">
        <v>46.85</v>
      </c>
    </row>
    <row r="133" spans="1:75" ht="14.45" x14ac:dyDescent="0.3">
      <c r="A133" s="297" t="s">
        <v>1034</v>
      </c>
      <c r="B133" s="297" t="s">
        <v>1035</v>
      </c>
      <c r="C133" s="297" t="s">
        <v>1016</v>
      </c>
      <c r="D133" s="297" t="s">
        <v>1015</v>
      </c>
      <c r="E133" s="297">
        <v>0.27</v>
      </c>
      <c r="F133" s="297">
        <v>0.34</v>
      </c>
      <c r="G133" s="297">
        <v>0.41</v>
      </c>
      <c r="H133" s="297">
        <v>0.51</v>
      </c>
      <c r="I133" s="297">
        <v>0.62</v>
      </c>
      <c r="J133" s="297">
        <v>0.77</v>
      </c>
      <c r="K133" s="297">
        <v>0.8</v>
      </c>
      <c r="L133" s="297">
        <v>0.84</v>
      </c>
      <c r="M133" s="297">
        <v>0.88</v>
      </c>
      <c r="N133" s="297">
        <v>0.92</v>
      </c>
      <c r="O133" s="297">
        <v>0.96</v>
      </c>
      <c r="P133" s="297">
        <v>1.06</v>
      </c>
      <c r="Q133" s="297">
        <v>1.1599999999999999</v>
      </c>
      <c r="R133" s="297">
        <v>1.28</v>
      </c>
      <c r="S133" s="297">
        <v>1.41</v>
      </c>
      <c r="T133" s="297">
        <v>1.55</v>
      </c>
      <c r="U133" s="297">
        <v>1.61</v>
      </c>
      <c r="V133" s="297">
        <v>1.68</v>
      </c>
      <c r="W133" s="297">
        <v>1.75</v>
      </c>
      <c r="X133" s="297">
        <v>1.83</v>
      </c>
      <c r="Y133" s="297">
        <v>1.9</v>
      </c>
      <c r="Z133" s="297">
        <v>1.94</v>
      </c>
      <c r="AA133" s="297">
        <v>1.97</v>
      </c>
      <c r="AB133" s="297">
        <v>2</v>
      </c>
      <c r="AC133" s="297">
        <v>2.04</v>
      </c>
      <c r="AD133" s="297">
        <v>2.08</v>
      </c>
      <c r="AE133" s="297">
        <v>2.17</v>
      </c>
      <c r="AF133" s="297">
        <v>2.2599999999999998</v>
      </c>
      <c r="AG133" s="297">
        <v>2.36</v>
      </c>
      <c r="AH133" s="297">
        <v>2.46</v>
      </c>
      <c r="AI133" s="297">
        <v>2.57</v>
      </c>
      <c r="AJ133" s="297">
        <v>2.63</v>
      </c>
      <c r="AK133" s="297">
        <v>2.68</v>
      </c>
      <c r="AL133" s="297">
        <v>2.74</v>
      </c>
      <c r="AM133" s="297">
        <v>2.8</v>
      </c>
      <c r="AN133" s="297">
        <v>2.86</v>
      </c>
      <c r="AO133" s="297">
        <v>2.93</v>
      </c>
      <c r="AP133" s="297">
        <v>3</v>
      </c>
      <c r="AQ133" s="297">
        <v>3.07</v>
      </c>
      <c r="AR133" s="297">
        <v>3.15</v>
      </c>
      <c r="AS133" s="297">
        <v>3.22</v>
      </c>
      <c r="AT133" s="297">
        <v>3.31</v>
      </c>
      <c r="AU133" s="297">
        <v>3.39</v>
      </c>
      <c r="AV133" s="297">
        <v>3.48</v>
      </c>
      <c r="AW133" s="297">
        <v>3.58</v>
      </c>
      <c r="AX133" s="297">
        <v>3.67</v>
      </c>
      <c r="AY133" s="297">
        <v>3.78</v>
      </c>
      <c r="AZ133" s="297">
        <v>3.89</v>
      </c>
      <c r="BA133" s="297">
        <v>4.01</v>
      </c>
      <c r="BB133" s="297">
        <v>4.12</v>
      </c>
      <c r="BC133" s="297">
        <v>4.25</v>
      </c>
      <c r="BD133" s="297">
        <v>4.37</v>
      </c>
      <c r="BE133" s="297">
        <v>4.5</v>
      </c>
      <c r="BF133" s="297">
        <v>4.6399999999999997</v>
      </c>
      <c r="BG133" s="297">
        <v>4.78</v>
      </c>
      <c r="BH133" s="297">
        <v>4.92</v>
      </c>
      <c r="BI133" s="297">
        <v>5.07</v>
      </c>
      <c r="BJ133" s="297">
        <v>5.22</v>
      </c>
      <c r="BK133" s="297">
        <v>5.37</v>
      </c>
      <c r="BL133" s="297">
        <v>5.53</v>
      </c>
      <c r="BM133" s="297">
        <v>5.7</v>
      </c>
      <c r="BN133" s="297">
        <v>5.86</v>
      </c>
      <c r="BO133" s="297">
        <v>6.03</v>
      </c>
      <c r="BP133" s="297">
        <v>6.2</v>
      </c>
      <c r="BQ133" s="297">
        <v>6.38</v>
      </c>
      <c r="BR133" s="297">
        <v>6.56</v>
      </c>
      <c r="BS133" s="297">
        <v>6.74</v>
      </c>
      <c r="BT133" s="297">
        <v>6.93</v>
      </c>
      <c r="BU133" s="297">
        <v>7.12</v>
      </c>
      <c r="BV133" s="297">
        <v>7.32</v>
      </c>
      <c r="BW133" s="297">
        <v>7.52</v>
      </c>
    </row>
    <row r="134" spans="1:75" ht="14.45" x14ac:dyDescent="0.3">
      <c r="A134" s="297" t="s">
        <v>249</v>
      </c>
      <c r="B134" s="297" t="s">
        <v>250</v>
      </c>
      <c r="C134" s="297" t="s">
        <v>1005</v>
      </c>
      <c r="D134" s="297" t="s">
        <v>1006</v>
      </c>
      <c r="E134" s="297">
        <v>0.38</v>
      </c>
      <c r="F134" s="297">
        <v>0.41</v>
      </c>
      <c r="G134" s="297">
        <v>0.45</v>
      </c>
      <c r="H134" s="297">
        <v>0.49</v>
      </c>
      <c r="I134" s="297">
        <v>0.54</v>
      </c>
      <c r="J134" s="297">
        <v>0.59</v>
      </c>
      <c r="K134" s="297">
        <v>0.65</v>
      </c>
      <c r="L134" s="297">
        <v>0.71</v>
      </c>
      <c r="M134" s="297">
        <v>0.79</v>
      </c>
      <c r="N134" s="297">
        <v>0.86</v>
      </c>
      <c r="O134" s="297">
        <v>0.92</v>
      </c>
      <c r="P134" s="297">
        <v>0.99</v>
      </c>
      <c r="Q134" s="297">
        <v>1.08</v>
      </c>
      <c r="R134" s="297">
        <v>1.2</v>
      </c>
      <c r="S134" s="297">
        <v>1.31</v>
      </c>
      <c r="T134" s="297">
        <v>1.43</v>
      </c>
      <c r="U134" s="297">
        <v>1.54</v>
      </c>
      <c r="V134" s="297">
        <v>1.63</v>
      </c>
      <c r="W134" s="297">
        <v>1.73</v>
      </c>
      <c r="X134" s="297">
        <v>1.87</v>
      </c>
      <c r="Y134" s="297">
        <v>2.04</v>
      </c>
      <c r="Z134" s="297">
        <v>2.25</v>
      </c>
      <c r="AA134" s="297">
        <v>2.5</v>
      </c>
      <c r="AB134" s="297">
        <v>2.77</v>
      </c>
      <c r="AC134" s="297">
        <v>3.06</v>
      </c>
      <c r="AD134" s="297">
        <v>3.34</v>
      </c>
      <c r="AE134" s="297">
        <v>3.56</v>
      </c>
      <c r="AF134" s="297">
        <v>3.76</v>
      </c>
      <c r="AG134" s="297">
        <v>4.0599999999999996</v>
      </c>
      <c r="AH134" s="297">
        <v>4.2699999999999996</v>
      </c>
      <c r="AI134" s="297">
        <v>4.46</v>
      </c>
      <c r="AJ134" s="297">
        <v>4.74</v>
      </c>
      <c r="AK134" s="297">
        <v>5.03</v>
      </c>
      <c r="AL134" s="297">
        <v>5.37</v>
      </c>
      <c r="AM134" s="297">
        <v>5.71</v>
      </c>
      <c r="AN134" s="297">
        <v>6.07</v>
      </c>
      <c r="AO134" s="297">
        <v>6.45</v>
      </c>
      <c r="AP134" s="297">
        <v>6.85</v>
      </c>
      <c r="AQ134" s="297">
        <v>7.28</v>
      </c>
      <c r="AR134" s="297">
        <v>7.73</v>
      </c>
      <c r="AS134" s="297">
        <v>8.2100000000000009</v>
      </c>
      <c r="AT134" s="297">
        <v>8.7200000000000006</v>
      </c>
      <c r="AU134" s="297">
        <v>9.24</v>
      </c>
      <c r="AV134" s="297">
        <v>9.8000000000000007</v>
      </c>
      <c r="AW134" s="297">
        <v>10.37</v>
      </c>
      <c r="AX134" s="297">
        <v>10.98</v>
      </c>
      <c r="AY134" s="297">
        <v>11.61</v>
      </c>
      <c r="AZ134" s="297">
        <v>12.27</v>
      </c>
      <c r="BA134" s="297">
        <v>12.95</v>
      </c>
      <c r="BB134" s="297">
        <v>13.66</v>
      </c>
      <c r="BC134" s="297">
        <v>14.4</v>
      </c>
      <c r="BD134" s="297">
        <v>15.17</v>
      </c>
      <c r="BE134" s="297">
        <v>15.96</v>
      </c>
      <c r="BF134" s="297">
        <v>16.78</v>
      </c>
      <c r="BG134" s="297">
        <v>17.62</v>
      </c>
      <c r="BH134" s="297">
        <v>18.489999999999998</v>
      </c>
      <c r="BI134" s="297">
        <v>19.39</v>
      </c>
      <c r="BJ134" s="297">
        <v>20.3</v>
      </c>
      <c r="BK134" s="297">
        <v>21.24</v>
      </c>
      <c r="BL134" s="297">
        <v>22.2</v>
      </c>
      <c r="BM134" s="297">
        <v>23.19</v>
      </c>
      <c r="BN134" s="297">
        <v>24.19</v>
      </c>
      <c r="BO134" s="297">
        <v>25.22</v>
      </c>
      <c r="BP134" s="297">
        <v>26.27</v>
      </c>
      <c r="BQ134" s="297">
        <v>27.34</v>
      </c>
      <c r="BR134" s="297">
        <v>28.43</v>
      </c>
      <c r="BS134" s="297">
        <v>29.54</v>
      </c>
      <c r="BT134" s="297">
        <v>30.67</v>
      </c>
      <c r="BU134" s="297">
        <v>31.83</v>
      </c>
      <c r="BV134" s="297">
        <v>32.99</v>
      </c>
      <c r="BW134" s="297">
        <v>34.18</v>
      </c>
    </row>
    <row r="135" spans="1:75" ht="14.45" x14ac:dyDescent="0.3">
      <c r="A135" s="297" t="s">
        <v>249</v>
      </c>
      <c r="B135" s="297" t="s">
        <v>250</v>
      </c>
      <c r="C135" s="297" t="s">
        <v>1007</v>
      </c>
      <c r="D135" s="297" t="s">
        <v>1008</v>
      </c>
      <c r="E135" s="297">
        <v>731.66</v>
      </c>
      <c r="F135" s="297">
        <v>806.57</v>
      </c>
      <c r="G135" s="297">
        <v>872.54</v>
      </c>
      <c r="H135" s="297">
        <v>939.31</v>
      </c>
      <c r="I135" s="297">
        <v>978.12</v>
      </c>
      <c r="J135" s="297">
        <v>999.13</v>
      </c>
      <c r="K135" s="297">
        <v>1083.56</v>
      </c>
      <c r="L135" s="297">
        <v>1299.56</v>
      </c>
      <c r="M135" s="297">
        <v>1459.05</v>
      </c>
      <c r="N135" s="297">
        <v>1530.84</v>
      </c>
      <c r="O135" s="297">
        <v>1869.98</v>
      </c>
      <c r="P135" s="297">
        <v>1956.42</v>
      </c>
      <c r="Q135" s="297">
        <v>2047.39</v>
      </c>
      <c r="R135" s="297">
        <v>2067.62</v>
      </c>
      <c r="S135" s="297">
        <v>2069.29</v>
      </c>
      <c r="T135" s="297">
        <v>2205.92</v>
      </c>
      <c r="U135" s="297">
        <v>2393.9899999999998</v>
      </c>
      <c r="V135" s="297">
        <v>2512.7800000000002</v>
      </c>
      <c r="W135" s="297">
        <v>2665.56</v>
      </c>
      <c r="X135" s="297">
        <v>2820</v>
      </c>
      <c r="Y135" s="297">
        <v>2937.48</v>
      </c>
      <c r="Z135" s="297">
        <v>3060.91</v>
      </c>
      <c r="AA135" s="297">
        <v>3243.07</v>
      </c>
      <c r="AB135" s="297">
        <v>3439.49</v>
      </c>
      <c r="AC135" s="297">
        <v>3585.56</v>
      </c>
      <c r="AD135" s="297">
        <v>3731.86</v>
      </c>
      <c r="AE135" s="297">
        <v>3854.04</v>
      </c>
      <c r="AF135" s="297">
        <v>4347.57</v>
      </c>
      <c r="AG135" s="297">
        <v>4711.26</v>
      </c>
      <c r="AH135" s="297">
        <v>5354.75</v>
      </c>
      <c r="AI135" s="297">
        <v>5621.1</v>
      </c>
      <c r="AJ135" s="297">
        <v>5809.76</v>
      </c>
      <c r="AK135" s="297">
        <v>5993.94</v>
      </c>
      <c r="AL135" s="297">
        <v>6019.29</v>
      </c>
      <c r="AM135" s="297">
        <v>6054.43</v>
      </c>
      <c r="AN135" s="297">
        <v>6105.73</v>
      </c>
      <c r="AO135" s="297">
        <v>6194.72</v>
      </c>
      <c r="AP135" s="297">
        <v>6392.35</v>
      </c>
      <c r="AQ135" s="297">
        <v>6590.56</v>
      </c>
      <c r="AR135" s="297">
        <v>6805.18</v>
      </c>
      <c r="AS135" s="297">
        <v>7027.07</v>
      </c>
      <c r="AT135" s="297">
        <v>7243.65</v>
      </c>
      <c r="AU135" s="297">
        <v>7519.49</v>
      </c>
      <c r="AV135" s="297">
        <v>7801.43</v>
      </c>
      <c r="AW135" s="297">
        <v>8091.82</v>
      </c>
      <c r="AX135" s="297">
        <v>8386.92</v>
      </c>
      <c r="AY135" s="297">
        <v>8681.11</v>
      </c>
      <c r="AZ135" s="297">
        <v>9010.6200000000008</v>
      </c>
      <c r="BA135" s="297">
        <v>9346.6200000000008</v>
      </c>
      <c r="BB135" s="297">
        <v>9688.2999999999993</v>
      </c>
      <c r="BC135" s="297">
        <v>10042.48</v>
      </c>
      <c r="BD135" s="297">
        <v>10385.030000000001</v>
      </c>
      <c r="BE135" s="297">
        <v>10759.58</v>
      </c>
      <c r="BF135" s="297">
        <v>11139.02</v>
      </c>
      <c r="BG135" s="297">
        <v>11523.13</v>
      </c>
      <c r="BH135" s="297">
        <v>11914.79</v>
      </c>
      <c r="BI135" s="297">
        <v>12299.63</v>
      </c>
      <c r="BJ135" s="297">
        <v>12707.38</v>
      </c>
      <c r="BK135" s="297">
        <v>13118.05</v>
      </c>
      <c r="BL135" s="297">
        <v>13532.07</v>
      </c>
      <c r="BM135" s="297">
        <v>13946.62</v>
      </c>
      <c r="BN135" s="297">
        <v>14355.61</v>
      </c>
      <c r="BO135" s="297">
        <v>14779.33</v>
      </c>
      <c r="BP135" s="297">
        <v>15203.2</v>
      </c>
      <c r="BQ135" s="297">
        <v>15628.47</v>
      </c>
      <c r="BR135" s="297">
        <v>16054.67</v>
      </c>
      <c r="BS135" s="297">
        <v>16474.57</v>
      </c>
      <c r="BT135" s="297">
        <v>16905.96</v>
      </c>
      <c r="BU135" s="297">
        <v>17339</v>
      </c>
      <c r="BV135" s="297">
        <v>17772.52</v>
      </c>
      <c r="BW135" s="297">
        <v>18209.150000000001</v>
      </c>
    </row>
    <row r="136" spans="1:75" ht="14.45" x14ac:dyDescent="0.3">
      <c r="A136" s="297" t="s">
        <v>249</v>
      </c>
      <c r="B136" s="297" t="s">
        <v>250</v>
      </c>
      <c r="C136" s="297" t="s">
        <v>1009</v>
      </c>
      <c r="D136" s="297" t="s">
        <v>1010</v>
      </c>
      <c r="F136" s="297">
        <v>34.950000000000003</v>
      </c>
      <c r="G136" s="297">
        <v>36.21</v>
      </c>
      <c r="H136" s="297">
        <v>41.14</v>
      </c>
      <c r="I136" s="297">
        <v>38.07</v>
      </c>
      <c r="J136" s="297">
        <v>44.51</v>
      </c>
      <c r="K136" s="297">
        <v>43.29</v>
      </c>
      <c r="L136" s="297">
        <v>39.44</v>
      </c>
      <c r="M136" s="297">
        <v>41.38</v>
      </c>
      <c r="N136" s="297">
        <v>37.090000000000003</v>
      </c>
      <c r="O136" s="297">
        <v>33.020000000000003</v>
      </c>
      <c r="P136" s="297">
        <v>33.18</v>
      </c>
      <c r="Q136" s="297">
        <v>42.47</v>
      </c>
      <c r="R136" s="297">
        <v>46.81</v>
      </c>
      <c r="S136" s="297">
        <v>48.62</v>
      </c>
      <c r="T136" s="297">
        <v>45.57</v>
      </c>
      <c r="U136" s="297">
        <v>44.76</v>
      </c>
      <c r="V136" s="297">
        <v>40.56</v>
      </c>
      <c r="W136" s="297">
        <v>39.770000000000003</v>
      </c>
      <c r="X136" s="297">
        <v>45.82</v>
      </c>
      <c r="Y136" s="297">
        <v>52.88</v>
      </c>
      <c r="Z136" s="297">
        <v>55.19</v>
      </c>
      <c r="AA136" s="297">
        <v>61.27</v>
      </c>
      <c r="AB136" s="297">
        <v>60.8</v>
      </c>
      <c r="AC136" s="297">
        <v>62.85</v>
      </c>
      <c r="AD136" s="297">
        <v>58.34</v>
      </c>
      <c r="AE136" s="297">
        <v>50.07</v>
      </c>
      <c r="AF136" s="297">
        <v>42.78</v>
      </c>
      <c r="AG136" s="297">
        <v>45.25</v>
      </c>
      <c r="AH136" s="297">
        <v>40.270000000000003</v>
      </c>
      <c r="AI136" s="297">
        <v>37.42</v>
      </c>
      <c r="AJ136" s="297">
        <v>41.32</v>
      </c>
      <c r="AK136" s="297">
        <v>41.22</v>
      </c>
      <c r="AL136" s="297">
        <v>41.36</v>
      </c>
      <c r="AM136" s="297">
        <v>41.12</v>
      </c>
      <c r="AN136" s="297">
        <v>41.29</v>
      </c>
      <c r="AO136" s="297">
        <v>41.4</v>
      </c>
      <c r="AP136" s="297">
        <v>41.44</v>
      </c>
      <c r="AQ136" s="297">
        <v>41.49</v>
      </c>
      <c r="AR136" s="297">
        <v>41.57</v>
      </c>
      <c r="AS136" s="297">
        <v>41.64</v>
      </c>
      <c r="AT136" s="297">
        <v>41.67</v>
      </c>
      <c r="AU136" s="297">
        <v>41.51</v>
      </c>
      <c r="AV136" s="297">
        <v>41.45</v>
      </c>
      <c r="AW136" s="297">
        <v>41.42</v>
      </c>
      <c r="AX136" s="297">
        <v>41.4</v>
      </c>
      <c r="AY136" s="297">
        <v>41.36</v>
      </c>
      <c r="AZ136" s="297">
        <v>41.19</v>
      </c>
      <c r="BA136" s="297">
        <v>41.11</v>
      </c>
      <c r="BB136" s="297">
        <v>41.05</v>
      </c>
      <c r="BC136" s="297">
        <v>40.96</v>
      </c>
      <c r="BD136" s="297">
        <v>40.86</v>
      </c>
      <c r="BE136" s="297">
        <v>40.630000000000003</v>
      </c>
      <c r="BF136" s="297">
        <v>40.49</v>
      </c>
      <c r="BG136" s="297">
        <v>40.35</v>
      </c>
      <c r="BH136" s="297">
        <v>40.200000000000003</v>
      </c>
      <c r="BI136" s="297">
        <v>40.03</v>
      </c>
      <c r="BJ136" s="297">
        <v>39.79</v>
      </c>
      <c r="BK136" s="297">
        <v>39.61</v>
      </c>
      <c r="BL136" s="297">
        <v>39.44</v>
      </c>
      <c r="BM136" s="297">
        <v>39.28</v>
      </c>
      <c r="BN136" s="297">
        <v>39.1</v>
      </c>
      <c r="BO136" s="297">
        <v>38.89</v>
      </c>
      <c r="BP136" s="297">
        <v>38.729999999999997</v>
      </c>
      <c r="BQ136" s="297">
        <v>38.58</v>
      </c>
      <c r="BR136" s="297">
        <v>38.44</v>
      </c>
      <c r="BS136" s="297">
        <v>38.299999999999997</v>
      </c>
      <c r="BT136" s="297">
        <v>38.14</v>
      </c>
      <c r="BU136" s="297">
        <v>38.01</v>
      </c>
      <c r="BV136" s="297">
        <v>37.880000000000003</v>
      </c>
      <c r="BW136" s="297">
        <v>37.729999999999997</v>
      </c>
    </row>
    <row r="137" spans="1:75" ht="14.45" x14ac:dyDescent="0.3">
      <c r="A137" s="297" t="s">
        <v>249</v>
      </c>
      <c r="B137" s="297" t="s">
        <v>250</v>
      </c>
      <c r="C137" s="297" t="s">
        <v>1011</v>
      </c>
      <c r="D137" s="297" t="s">
        <v>927</v>
      </c>
      <c r="E137" s="297">
        <v>148.57</v>
      </c>
      <c r="F137" s="297">
        <v>150.81</v>
      </c>
      <c r="G137" s="297">
        <v>152.88</v>
      </c>
      <c r="H137" s="297">
        <v>155.07</v>
      </c>
      <c r="I137" s="297">
        <v>157.75</v>
      </c>
      <c r="J137" s="297">
        <v>161.15</v>
      </c>
      <c r="K137" s="297">
        <v>165.38</v>
      </c>
      <c r="L137" s="297">
        <v>170.41</v>
      </c>
      <c r="M137" s="297">
        <v>175.31</v>
      </c>
      <c r="N137" s="297">
        <v>178.9</v>
      </c>
      <c r="O137" s="297">
        <v>180.47</v>
      </c>
      <c r="P137" s="297">
        <v>177.07</v>
      </c>
      <c r="Q137" s="297">
        <v>171.48</v>
      </c>
      <c r="R137" s="297">
        <v>165.1</v>
      </c>
      <c r="S137" s="297">
        <v>159.69999999999999</v>
      </c>
      <c r="T137" s="297">
        <v>156.51</v>
      </c>
      <c r="U137" s="297">
        <v>158.11000000000001</v>
      </c>
      <c r="V137" s="297">
        <v>162.47</v>
      </c>
      <c r="W137" s="297">
        <v>169.26</v>
      </c>
      <c r="X137" s="297">
        <v>177.95</v>
      </c>
      <c r="Y137" s="297">
        <v>188.09</v>
      </c>
      <c r="Z137" s="297">
        <v>201.79</v>
      </c>
      <c r="AA137" s="297">
        <v>217.17</v>
      </c>
      <c r="AB137" s="297">
        <v>233.48</v>
      </c>
      <c r="AC137" s="297">
        <v>249.76</v>
      </c>
      <c r="AD137" s="297">
        <v>265.14</v>
      </c>
      <c r="AE137" s="297">
        <v>276.54000000000002</v>
      </c>
      <c r="AF137" s="297">
        <v>286.76</v>
      </c>
      <c r="AG137" s="297">
        <v>295.83999999999997</v>
      </c>
      <c r="AH137" s="297">
        <v>314</v>
      </c>
      <c r="AI137" s="297">
        <v>324.54000000000002</v>
      </c>
      <c r="AJ137" s="297">
        <v>329.44</v>
      </c>
      <c r="AK137" s="297">
        <v>333.71</v>
      </c>
      <c r="AL137" s="297">
        <v>337.36</v>
      </c>
      <c r="AM137" s="297">
        <v>340.5</v>
      </c>
      <c r="AN137" s="297">
        <v>343.13</v>
      </c>
      <c r="AO137" s="297">
        <v>349.69</v>
      </c>
      <c r="AP137" s="297">
        <v>356.04</v>
      </c>
      <c r="AQ137" s="297">
        <v>362.19</v>
      </c>
      <c r="AR137" s="297">
        <v>368.14</v>
      </c>
      <c r="AS137" s="297">
        <v>373.92</v>
      </c>
      <c r="AT137" s="297">
        <v>378.76</v>
      </c>
      <c r="AU137" s="297">
        <v>383.95</v>
      </c>
      <c r="AV137" s="297">
        <v>389.01</v>
      </c>
      <c r="AW137" s="297">
        <v>393.98</v>
      </c>
      <c r="AX137" s="297">
        <v>398.87</v>
      </c>
      <c r="AY137" s="297">
        <v>403.57</v>
      </c>
      <c r="AZ137" s="297">
        <v>408.17</v>
      </c>
      <c r="BA137" s="297">
        <v>412.66</v>
      </c>
      <c r="BB137" s="297">
        <v>416.98</v>
      </c>
      <c r="BC137" s="297">
        <v>421.08</v>
      </c>
      <c r="BD137" s="297">
        <v>424.86</v>
      </c>
      <c r="BE137" s="297">
        <v>428.44</v>
      </c>
      <c r="BF137" s="297">
        <v>431.81</v>
      </c>
      <c r="BG137" s="297">
        <v>434.96</v>
      </c>
      <c r="BH137" s="297">
        <v>437.89</v>
      </c>
      <c r="BI137" s="297">
        <v>440.51</v>
      </c>
      <c r="BJ137" s="297">
        <v>442.91</v>
      </c>
      <c r="BK137" s="297">
        <v>445.06</v>
      </c>
      <c r="BL137" s="297">
        <v>446.89</v>
      </c>
      <c r="BM137" s="297">
        <v>448.37</v>
      </c>
      <c r="BN137" s="297">
        <v>449.51</v>
      </c>
      <c r="BO137" s="297">
        <v>450.36</v>
      </c>
      <c r="BP137" s="297">
        <v>450.9</v>
      </c>
      <c r="BQ137" s="297">
        <v>451.14</v>
      </c>
      <c r="BR137" s="297">
        <v>451.06</v>
      </c>
      <c r="BS137" s="297">
        <v>450.77</v>
      </c>
      <c r="BT137" s="297">
        <v>450.22</v>
      </c>
      <c r="BU137" s="297">
        <v>449.43</v>
      </c>
      <c r="BV137" s="297">
        <v>448.45</v>
      </c>
      <c r="BW137" s="297">
        <v>447.32</v>
      </c>
    </row>
    <row r="138" spans="1:75" ht="14.45" x14ac:dyDescent="0.3">
      <c r="A138" s="297" t="s">
        <v>249</v>
      </c>
      <c r="B138" s="297" t="s">
        <v>250</v>
      </c>
      <c r="C138" s="297" t="s">
        <v>1012</v>
      </c>
      <c r="D138" s="297" t="s">
        <v>927</v>
      </c>
      <c r="E138" s="297">
        <v>430.63</v>
      </c>
      <c r="F138" s="297">
        <v>442.65</v>
      </c>
      <c r="G138" s="297">
        <v>453.79</v>
      </c>
      <c r="H138" s="297">
        <v>464.83</v>
      </c>
      <c r="I138" s="297">
        <v>476.85</v>
      </c>
      <c r="J138" s="297">
        <v>490.44</v>
      </c>
      <c r="K138" s="297">
        <v>506.42</v>
      </c>
      <c r="L138" s="297">
        <v>524.13</v>
      </c>
      <c r="M138" s="297">
        <v>540.91999999999996</v>
      </c>
      <c r="N138" s="297">
        <v>553.16</v>
      </c>
      <c r="O138" s="297">
        <v>558.5</v>
      </c>
      <c r="P138" s="297">
        <v>555.75</v>
      </c>
      <c r="Q138" s="297">
        <v>546.36</v>
      </c>
      <c r="R138" s="297">
        <v>533.9</v>
      </c>
      <c r="S138" s="297">
        <v>523.41999999999996</v>
      </c>
      <c r="T138" s="297">
        <v>518.58000000000004</v>
      </c>
      <c r="U138" s="297">
        <v>520.53</v>
      </c>
      <c r="V138" s="297">
        <v>528.22</v>
      </c>
      <c r="W138" s="297">
        <v>540.51</v>
      </c>
      <c r="X138" s="297">
        <v>555.38</v>
      </c>
      <c r="Y138" s="297">
        <v>571.26</v>
      </c>
      <c r="Z138" s="297">
        <v>588.04999999999995</v>
      </c>
      <c r="AA138" s="297">
        <v>606.02</v>
      </c>
      <c r="AB138" s="297">
        <v>624.42999999999995</v>
      </c>
      <c r="AC138" s="297">
        <v>642.4</v>
      </c>
      <c r="AD138" s="297">
        <v>659.29</v>
      </c>
      <c r="AE138" s="297">
        <v>674.68</v>
      </c>
      <c r="AF138" s="297">
        <v>688.58</v>
      </c>
      <c r="AG138" s="297">
        <v>701.36</v>
      </c>
      <c r="AH138" s="297">
        <v>713.66</v>
      </c>
      <c r="AI138" s="297">
        <v>725.94</v>
      </c>
      <c r="AJ138" s="297">
        <v>738.27</v>
      </c>
      <c r="AK138" s="297">
        <v>750.44</v>
      </c>
      <c r="AL138" s="297">
        <v>762.31</v>
      </c>
      <c r="AM138" s="297">
        <v>773.65</v>
      </c>
      <c r="AN138" s="297">
        <v>784.28</v>
      </c>
      <c r="AO138" s="297">
        <v>794.17</v>
      </c>
      <c r="AP138" s="297">
        <v>803.42</v>
      </c>
      <c r="AQ138" s="297">
        <v>812.15</v>
      </c>
      <c r="AR138" s="297">
        <v>820.57</v>
      </c>
      <c r="AS138" s="297">
        <v>828.8</v>
      </c>
      <c r="AT138" s="297">
        <v>836.92</v>
      </c>
      <c r="AU138" s="297">
        <v>844.87</v>
      </c>
      <c r="AV138" s="297">
        <v>852.63</v>
      </c>
      <c r="AW138" s="297">
        <v>860.13</v>
      </c>
      <c r="AX138" s="297">
        <v>867.33</v>
      </c>
      <c r="AY138" s="297">
        <v>874.22</v>
      </c>
      <c r="AZ138" s="297">
        <v>880.83</v>
      </c>
      <c r="BA138" s="297">
        <v>887.17</v>
      </c>
      <c r="BB138" s="297">
        <v>893.24</v>
      </c>
      <c r="BC138" s="297">
        <v>899.05</v>
      </c>
      <c r="BD138" s="297">
        <v>904.6</v>
      </c>
      <c r="BE138" s="297">
        <v>909.9</v>
      </c>
      <c r="BF138" s="297">
        <v>914.93</v>
      </c>
      <c r="BG138" s="297">
        <v>919.71</v>
      </c>
      <c r="BH138" s="297">
        <v>924.24</v>
      </c>
      <c r="BI138" s="297">
        <v>928.53</v>
      </c>
      <c r="BJ138" s="297">
        <v>932.56</v>
      </c>
      <c r="BK138" s="297">
        <v>936.34</v>
      </c>
      <c r="BL138" s="297">
        <v>939.88</v>
      </c>
      <c r="BM138" s="297">
        <v>943.17</v>
      </c>
      <c r="BN138" s="297">
        <v>946.22</v>
      </c>
      <c r="BO138" s="297">
        <v>949.01</v>
      </c>
      <c r="BP138" s="297">
        <v>951.56</v>
      </c>
      <c r="BQ138" s="297">
        <v>953.84</v>
      </c>
      <c r="BR138" s="297">
        <v>955.87</v>
      </c>
      <c r="BS138" s="297">
        <v>957.63</v>
      </c>
      <c r="BT138" s="297">
        <v>959.12</v>
      </c>
      <c r="BU138" s="297">
        <v>960.35</v>
      </c>
      <c r="BV138" s="297">
        <v>961.31</v>
      </c>
      <c r="BW138" s="297">
        <v>961.99</v>
      </c>
    </row>
    <row r="139" spans="1:75" ht="14.45" x14ac:dyDescent="0.3">
      <c r="A139" s="297" t="s">
        <v>249</v>
      </c>
      <c r="B139" s="297" t="s">
        <v>250</v>
      </c>
      <c r="C139" s="297" t="s">
        <v>1013</v>
      </c>
      <c r="D139" s="297" t="s">
        <v>1010</v>
      </c>
      <c r="F139" s="297">
        <v>-0.54</v>
      </c>
      <c r="G139" s="297">
        <v>1.22</v>
      </c>
      <c r="H139" s="297">
        <v>5.1100000000000003</v>
      </c>
      <c r="I139" s="297">
        <v>5.51</v>
      </c>
      <c r="J139" s="297">
        <v>7.63</v>
      </c>
      <c r="K139" s="297">
        <v>7.33</v>
      </c>
      <c r="L139" s="297">
        <v>24.71</v>
      </c>
      <c r="M139" s="297">
        <v>18.850000000000001</v>
      </c>
      <c r="N139" s="297">
        <v>23.76</v>
      </c>
      <c r="O139" s="297">
        <v>28.31</v>
      </c>
      <c r="P139" s="297">
        <v>23.65</v>
      </c>
      <c r="Q139" s="297">
        <v>22.8</v>
      </c>
      <c r="R139" s="297">
        <v>32.020000000000003</v>
      </c>
      <c r="S139" s="297">
        <v>44.27</v>
      </c>
      <c r="T139" s="297">
        <v>42.86</v>
      </c>
      <c r="U139" s="297">
        <v>33.75</v>
      </c>
      <c r="V139" s="297">
        <v>24.05</v>
      </c>
      <c r="W139" s="297">
        <v>19.559999999999999</v>
      </c>
      <c r="X139" s="297">
        <v>20.07</v>
      </c>
      <c r="Y139" s="297">
        <v>26.92</v>
      </c>
      <c r="Z139" s="297">
        <v>32.83</v>
      </c>
      <c r="AA139" s="297">
        <v>40.42</v>
      </c>
      <c r="AB139" s="297">
        <v>39.369999999999997</v>
      </c>
      <c r="AC139" s="297">
        <v>37.51</v>
      </c>
      <c r="AD139" s="297">
        <v>31.67</v>
      </c>
      <c r="AE139" s="297">
        <v>32.950000000000003</v>
      </c>
      <c r="AF139" s="297">
        <v>37.340000000000003</v>
      </c>
      <c r="AG139" s="297">
        <v>34.979999999999997</v>
      </c>
      <c r="AH139" s="297">
        <v>27.82</v>
      </c>
      <c r="AI139" s="297">
        <v>25.8</v>
      </c>
      <c r="AJ139" s="297">
        <v>26.84</v>
      </c>
      <c r="AK139" s="297">
        <v>27.2</v>
      </c>
      <c r="AL139" s="297">
        <v>28.01</v>
      </c>
      <c r="AM139" s="297">
        <v>26.59</v>
      </c>
      <c r="AN139" s="297">
        <v>26.96</v>
      </c>
      <c r="AO139" s="297">
        <v>27.36</v>
      </c>
      <c r="AP139" s="297">
        <v>28.4</v>
      </c>
      <c r="AQ139" s="297">
        <v>28.66</v>
      </c>
      <c r="AR139" s="297">
        <v>29.02</v>
      </c>
      <c r="AS139" s="297">
        <v>29.43</v>
      </c>
      <c r="AT139" s="297">
        <v>29.73</v>
      </c>
      <c r="AU139" s="297">
        <v>29.75</v>
      </c>
      <c r="AV139" s="297">
        <v>30.02</v>
      </c>
      <c r="AW139" s="297">
        <v>30.25</v>
      </c>
      <c r="AX139" s="297">
        <v>30.5</v>
      </c>
      <c r="AY139" s="297">
        <v>30.7</v>
      </c>
      <c r="AZ139" s="297">
        <v>30.75</v>
      </c>
      <c r="BA139" s="297">
        <v>30.85</v>
      </c>
      <c r="BB139" s="297">
        <v>30.99</v>
      </c>
      <c r="BC139" s="297">
        <v>31.1</v>
      </c>
      <c r="BD139" s="297">
        <v>31.2</v>
      </c>
      <c r="BE139" s="297">
        <v>31.08</v>
      </c>
      <c r="BF139" s="297">
        <v>31.1</v>
      </c>
      <c r="BG139" s="297">
        <v>31.1</v>
      </c>
      <c r="BH139" s="297">
        <v>31.07</v>
      </c>
      <c r="BI139" s="297">
        <v>31.01</v>
      </c>
      <c r="BJ139" s="297">
        <v>30.78</v>
      </c>
      <c r="BK139" s="297">
        <v>30.65</v>
      </c>
      <c r="BL139" s="297">
        <v>30.49</v>
      </c>
      <c r="BM139" s="297">
        <v>30.32</v>
      </c>
      <c r="BN139" s="297">
        <v>30.11</v>
      </c>
      <c r="BO139" s="297">
        <v>29.81</v>
      </c>
      <c r="BP139" s="297">
        <v>29.58</v>
      </c>
      <c r="BQ139" s="297">
        <v>29.32</v>
      </c>
      <c r="BR139" s="297">
        <v>29.05</v>
      </c>
      <c r="BS139" s="297">
        <v>28.75</v>
      </c>
      <c r="BT139" s="297">
        <v>28.4</v>
      </c>
      <c r="BU139" s="297">
        <v>28.08</v>
      </c>
      <c r="BV139" s="297">
        <v>27.76</v>
      </c>
      <c r="BW139" s="297">
        <v>27.44</v>
      </c>
    </row>
    <row r="140" spans="1:75" ht="14.45" x14ac:dyDescent="0.3">
      <c r="A140" s="297" t="s">
        <v>249</v>
      </c>
      <c r="B140" s="297" t="s">
        <v>250</v>
      </c>
      <c r="C140" s="297" t="s">
        <v>1014</v>
      </c>
      <c r="D140" s="297" t="s">
        <v>1015</v>
      </c>
      <c r="E140" s="297">
        <v>29.98</v>
      </c>
      <c r="F140" s="297">
        <v>30.84</v>
      </c>
      <c r="G140" s="297">
        <v>31.72</v>
      </c>
      <c r="H140" s="297">
        <v>32.619999999999997</v>
      </c>
      <c r="I140" s="297">
        <v>33.549999999999997</v>
      </c>
      <c r="J140" s="297">
        <v>34.51</v>
      </c>
      <c r="K140" s="297">
        <v>35.5</v>
      </c>
      <c r="L140" s="297">
        <v>36.53</v>
      </c>
      <c r="M140" s="297">
        <v>37.58</v>
      </c>
      <c r="N140" s="297">
        <v>38.659999999999997</v>
      </c>
      <c r="O140" s="297">
        <v>39.770000000000003</v>
      </c>
      <c r="P140" s="297">
        <v>40.53</v>
      </c>
      <c r="Q140" s="297">
        <v>41.29</v>
      </c>
      <c r="R140" s="297">
        <v>42.07</v>
      </c>
      <c r="S140" s="297">
        <v>42.87</v>
      </c>
      <c r="T140" s="297">
        <v>43.68</v>
      </c>
      <c r="U140" s="297">
        <v>44.34</v>
      </c>
      <c r="V140" s="297">
        <v>45.01</v>
      </c>
      <c r="W140" s="297">
        <v>45.69</v>
      </c>
      <c r="X140" s="297">
        <v>46.39</v>
      </c>
      <c r="Y140" s="297">
        <v>47.09</v>
      </c>
      <c r="Z140" s="297">
        <v>47.83</v>
      </c>
      <c r="AA140" s="297">
        <v>48.59</v>
      </c>
      <c r="AB140" s="297">
        <v>49.35</v>
      </c>
      <c r="AC140" s="297">
        <v>50.13</v>
      </c>
      <c r="AD140" s="297">
        <v>50.92</v>
      </c>
      <c r="AE140" s="297">
        <v>51.74</v>
      </c>
      <c r="AF140" s="297">
        <v>52.57</v>
      </c>
      <c r="AG140" s="297">
        <v>53.41</v>
      </c>
      <c r="AH140" s="297">
        <v>54.27</v>
      </c>
      <c r="AI140" s="297">
        <v>55.14</v>
      </c>
      <c r="AJ140" s="297">
        <v>55.76</v>
      </c>
      <c r="AK140" s="297">
        <v>56.39</v>
      </c>
      <c r="AL140" s="297">
        <v>57.03</v>
      </c>
      <c r="AM140" s="297">
        <v>57.67</v>
      </c>
      <c r="AN140" s="297">
        <v>58.32</v>
      </c>
      <c r="AO140" s="297">
        <v>58.87</v>
      </c>
      <c r="AP140" s="297">
        <v>59.43</v>
      </c>
      <c r="AQ140" s="297">
        <v>59.99</v>
      </c>
      <c r="AR140" s="297">
        <v>60.56</v>
      </c>
      <c r="AS140" s="297">
        <v>61.13</v>
      </c>
      <c r="AT140" s="297">
        <v>61.68</v>
      </c>
      <c r="AU140" s="297">
        <v>62.22</v>
      </c>
      <c r="AV140" s="297">
        <v>62.78</v>
      </c>
      <c r="AW140" s="297">
        <v>63.33</v>
      </c>
      <c r="AX140" s="297">
        <v>63.9</v>
      </c>
      <c r="AY140" s="297">
        <v>64.44</v>
      </c>
      <c r="AZ140" s="297">
        <v>64.98</v>
      </c>
      <c r="BA140" s="297">
        <v>65.53</v>
      </c>
      <c r="BB140" s="297">
        <v>66.09</v>
      </c>
      <c r="BC140" s="297">
        <v>66.650000000000006</v>
      </c>
      <c r="BD140" s="297">
        <v>67.16</v>
      </c>
      <c r="BE140" s="297">
        <v>67.67</v>
      </c>
      <c r="BF140" s="297">
        <v>68.19</v>
      </c>
      <c r="BG140" s="297">
        <v>68.709999999999994</v>
      </c>
      <c r="BH140" s="297">
        <v>69.23</v>
      </c>
      <c r="BI140" s="297">
        <v>69.739999999999995</v>
      </c>
      <c r="BJ140" s="297">
        <v>70.25</v>
      </c>
      <c r="BK140" s="297">
        <v>70.760000000000005</v>
      </c>
      <c r="BL140" s="297">
        <v>71.28</v>
      </c>
      <c r="BM140" s="297">
        <v>71.8</v>
      </c>
      <c r="BN140" s="297">
        <v>72.27</v>
      </c>
      <c r="BO140" s="297">
        <v>72.75</v>
      </c>
      <c r="BP140" s="297">
        <v>73.23</v>
      </c>
      <c r="BQ140" s="297">
        <v>73.709999999999994</v>
      </c>
      <c r="BR140" s="297">
        <v>74.2</v>
      </c>
      <c r="BS140" s="297">
        <v>74.66</v>
      </c>
      <c r="BT140" s="297">
        <v>75.12</v>
      </c>
      <c r="BU140" s="297">
        <v>75.59</v>
      </c>
      <c r="BV140" s="297">
        <v>76.06</v>
      </c>
      <c r="BW140" s="297">
        <v>76.53</v>
      </c>
    </row>
    <row r="141" spans="1:75" ht="14.45" x14ac:dyDescent="0.3">
      <c r="A141" s="297" t="s">
        <v>249</v>
      </c>
      <c r="B141" s="297" t="s">
        <v>250</v>
      </c>
      <c r="C141" s="297" t="s">
        <v>1016</v>
      </c>
      <c r="D141" s="297" t="s">
        <v>1015</v>
      </c>
      <c r="E141" s="297">
        <v>2.5499999999999998</v>
      </c>
      <c r="F141" s="297">
        <v>2.72</v>
      </c>
      <c r="G141" s="297">
        <v>2.9</v>
      </c>
      <c r="H141" s="297">
        <v>3.09</v>
      </c>
      <c r="I141" s="297">
        <v>3.29</v>
      </c>
      <c r="J141" s="297">
        <v>3.51</v>
      </c>
      <c r="K141" s="297">
        <v>3.69</v>
      </c>
      <c r="L141" s="297">
        <v>3.88</v>
      </c>
      <c r="M141" s="297">
        <v>4.08</v>
      </c>
      <c r="N141" s="297">
        <v>4.29</v>
      </c>
      <c r="O141" s="297">
        <v>4.51</v>
      </c>
      <c r="P141" s="297">
        <v>4.63</v>
      </c>
      <c r="Q141" s="297">
        <v>4.7699999999999996</v>
      </c>
      <c r="R141" s="297">
        <v>4.9000000000000004</v>
      </c>
      <c r="S141" s="297">
        <v>5.04</v>
      </c>
      <c r="T141" s="297">
        <v>5.18</v>
      </c>
      <c r="U141" s="297">
        <v>5.35</v>
      </c>
      <c r="V141" s="297">
        <v>5.53</v>
      </c>
      <c r="W141" s="297">
        <v>5.7</v>
      </c>
      <c r="X141" s="297">
        <v>5.89</v>
      </c>
      <c r="Y141" s="297">
        <v>6.08</v>
      </c>
      <c r="Z141" s="297">
        <v>6.31</v>
      </c>
      <c r="AA141" s="297">
        <v>6.56</v>
      </c>
      <c r="AB141" s="297">
        <v>6.81</v>
      </c>
      <c r="AC141" s="297">
        <v>7.07</v>
      </c>
      <c r="AD141" s="297">
        <v>7.34</v>
      </c>
      <c r="AE141" s="297">
        <v>7.48</v>
      </c>
      <c r="AF141" s="297">
        <v>7.61</v>
      </c>
      <c r="AG141" s="297">
        <v>7.75</v>
      </c>
      <c r="AH141" s="297">
        <v>7.89</v>
      </c>
      <c r="AI141" s="297">
        <v>8.0299999999999994</v>
      </c>
      <c r="AJ141" s="297">
        <v>8.24</v>
      </c>
      <c r="AK141" s="297">
        <v>8.4499999999999993</v>
      </c>
      <c r="AL141" s="297">
        <v>8.67</v>
      </c>
      <c r="AM141" s="297">
        <v>8.89</v>
      </c>
      <c r="AN141" s="297">
        <v>9.1199999999999992</v>
      </c>
      <c r="AO141" s="297">
        <v>9.33</v>
      </c>
      <c r="AP141" s="297">
        <v>9.5500000000000007</v>
      </c>
      <c r="AQ141" s="297">
        <v>9.7799999999999994</v>
      </c>
      <c r="AR141" s="297">
        <v>10.01</v>
      </c>
      <c r="AS141" s="297">
        <v>10.24</v>
      </c>
      <c r="AT141" s="297">
        <v>10.48</v>
      </c>
      <c r="AU141" s="297">
        <v>10.73</v>
      </c>
      <c r="AV141" s="297">
        <v>10.98</v>
      </c>
      <c r="AW141" s="297">
        <v>11.24</v>
      </c>
      <c r="AX141" s="297">
        <v>11.5</v>
      </c>
      <c r="AY141" s="297">
        <v>11.76</v>
      </c>
      <c r="AZ141" s="297">
        <v>12.02</v>
      </c>
      <c r="BA141" s="297">
        <v>12.29</v>
      </c>
      <c r="BB141" s="297">
        <v>12.57</v>
      </c>
      <c r="BC141" s="297">
        <v>12.85</v>
      </c>
      <c r="BD141" s="297">
        <v>13.14</v>
      </c>
      <c r="BE141" s="297">
        <v>13.44</v>
      </c>
      <c r="BF141" s="297">
        <v>13.74</v>
      </c>
      <c r="BG141" s="297">
        <v>14.05</v>
      </c>
      <c r="BH141" s="297">
        <v>14.37</v>
      </c>
      <c r="BI141" s="297">
        <v>14.7</v>
      </c>
      <c r="BJ141" s="297">
        <v>15.03</v>
      </c>
      <c r="BK141" s="297">
        <v>15.37</v>
      </c>
      <c r="BL141" s="297">
        <v>15.72</v>
      </c>
      <c r="BM141" s="297">
        <v>16.079999999999998</v>
      </c>
      <c r="BN141" s="297">
        <v>16.440000000000001</v>
      </c>
      <c r="BO141" s="297">
        <v>16.8</v>
      </c>
      <c r="BP141" s="297">
        <v>17.170000000000002</v>
      </c>
      <c r="BQ141" s="297">
        <v>17.55</v>
      </c>
      <c r="BR141" s="297">
        <v>17.940000000000001</v>
      </c>
      <c r="BS141" s="297">
        <v>18.350000000000001</v>
      </c>
      <c r="BT141" s="297">
        <v>18.760000000000002</v>
      </c>
      <c r="BU141" s="297">
        <v>19.190000000000001</v>
      </c>
      <c r="BV141" s="297">
        <v>19.62</v>
      </c>
      <c r="BW141" s="297">
        <v>20.059999999999999</v>
      </c>
    </row>
    <row r="142" spans="1:75" ht="14.45" x14ac:dyDescent="0.3">
      <c r="A142" s="297" t="s">
        <v>103</v>
      </c>
      <c r="B142" s="297" t="s">
        <v>1036</v>
      </c>
      <c r="C142" s="297" t="s">
        <v>1005</v>
      </c>
      <c r="D142" s="297" t="s">
        <v>1006</v>
      </c>
      <c r="E142" s="297">
        <v>10.55</v>
      </c>
      <c r="F142" s="297">
        <v>10.79</v>
      </c>
      <c r="G142" s="297">
        <v>10.91</v>
      </c>
      <c r="H142" s="297">
        <v>10.88</v>
      </c>
      <c r="I142" s="297">
        <v>10.97</v>
      </c>
      <c r="J142" s="297">
        <v>11.01</v>
      </c>
      <c r="K142" s="297">
        <v>10.98</v>
      </c>
      <c r="L142" s="297">
        <v>10.91</v>
      </c>
      <c r="M142" s="297">
        <v>10.89</v>
      </c>
      <c r="N142" s="297">
        <v>10.86</v>
      </c>
      <c r="O142" s="297">
        <v>10.88</v>
      </c>
      <c r="P142" s="297">
        <v>11.06</v>
      </c>
      <c r="Q142" s="297">
        <v>11.34</v>
      </c>
      <c r="R142" s="297">
        <v>11.66</v>
      </c>
      <c r="S142" s="297">
        <v>11.9</v>
      </c>
      <c r="T142" s="297">
        <v>12.21</v>
      </c>
      <c r="U142" s="297">
        <v>12.59</v>
      </c>
      <c r="V142" s="297">
        <v>13.21</v>
      </c>
      <c r="W142" s="297">
        <v>14.18</v>
      </c>
      <c r="X142" s="297">
        <v>14.79</v>
      </c>
      <c r="Y142" s="297">
        <v>15.3</v>
      </c>
      <c r="Z142" s="297">
        <v>15.49</v>
      </c>
      <c r="AA142" s="297">
        <v>15.84</v>
      </c>
      <c r="AB142" s="297">
        <v>15.95</v>
      </c>
      <c r="AC142" s="297">
        <v>16.010000000000002</v>
      </c>
      <c r="AD142" s="297">
        <v>16.23</v>
      </c>
      <c r="AE142" s="297">
        <v>16.510000000000002</v>
      </c>
      <c r="AF142" s="297">
        <v>17.13</v>
      </c>
      <c r="AG142" s="297">
        <v>17.78</v>
      </c>
      <c r="AH142" s="297">
        <v>18.010000000000002</v>
      </c>
      <c r="AI142" s="297">
        <v>18.239999999999998</v>
      </c>
      <c r="AJ142" s="297">
        <v>18.7</v>
      </c>
      <c r="AK142" s="297">
        <v>19.260000000000002</v>
      </c>
      <c r="AL142" s="297">
        <v>19.89</v>
      </c>
      <c r="AM142" s="297">
        <v>20.6</v>
      </c>
      <c r="AN142" s="297">
        <v>21.4</v>
      </c>
      <c r="AO142" s="297">
        <v>22.28</v>
      </c>
      <c r="AP142" s="297">
        <v>23.23</v>
      </c>
      <c r="AQ142" s="297">
        <v>24.26</v>
      </c>
      <c r="AR142" s="297">
        <v>25.37</v>
      </c>
      <c r="AS142" s="297">
        <v>26.55</v>
      </c>
      <c r="AT142" s="297">
        <v>27.82</v>
      </c>
      <c r="AU142" s="297">
        <v>29.16</v>
      </c>
      <c r="AV142" s="297">
        <v>30.57</v>
      </c>
      <c r="AW142" s="297">
        <v>32.07</v>
      </c>
      <c r="AX142" s="297">
        <v>33.65</v>
      </c>
      <c r="AY142" s="297">
        <v>35.32</v>
      </c>
      <c r="AZ142" s="297">
        <v>37.08</v>
      </c>
      <c r="BA142" s="297">
        <v>38.93</v>
      </c>
      <c r="BB142" s="297">
        <v>40.880000000000003</v>
      </c>
      <c r="BC142" s="297">
        <v>42.94</v>
      </c>
      <c r="BD142" s="297">
        <v>45.09</v>
      </c>
      <c r="BE142" s="297">
        <v>47.35</v>
      </c>
      <c r="BF142" s="297">
        <v>49.71</v>
      </c>
      <c r="BG142" s="297">
        <v>52.18</v>
      </c>
      <c r="BH142" s="297">
        <v>54.77</v>
      </c>
      <c r="BI142" s="297">
        <v>57.48</v>
      </c>
      <c r="BJ142" s="297">
        <v>60.3</v>
      </c>
      <c r="BK142" s="297">
        <v>63.24</v>
      </c>
      <c r="BL142" s="297">
        <v>66.319999999999993</v>
      </c>
      <c r="BM142" s="297">
        <v>69.53</v>
      </c>
      <c r="BN142" s="297">
        <v>72.89</v>
      </c>
      <c r="BO142" s="297">
        <v>76.38</v>
      </c>
      <c r="BP142" s="297">
        <v>80.010000000000005</v>
      </c>
      <c r="BQ142" s="297">
        <v>83.81</v>
      </c>
      <c r="BR142" s="297">
        <v>87.77</v>
      </c>
      <c r="BS142" s="297">
        <v>91.9</v>
      </c>
      <c r="BT142" s="297">
        <v>96.2</v>
      </c>
      <c r="BU142" s="297">
        <v>100.68</v>
      </c>
      <c r="BV142" s="297">
        <v>105.36</v>
      </c>
      <c r="BW142" s="297">
        <v>110.22</v>
      </c>
    </row>
    <row r="143" spans="1:75" ht="14.45" x14ac:dyDescent="0.3">
      <c r="A143" s="297" t="s">
        <v>103</v>
      </c>
      <c r="B143" s="297" t="s">
        <v>1036</v>
      </c>
      <c r="C143" s="297" t="s">
        <v>1007</v>
      </c>
      <c r="D143" s="297" t="s">
        <v>1008</v>
      </c>
      <c r="E143" s="297">
        <v>16705.48</v>
      </c>
      <c r="F143" s="297">
        <v>17513.7</v>
      </c>
      <c r="G143" s="297">
        <v>18438.36</v>
      </c>
      <c r="H143" s="297">
        <v>18109.59</v>
      </c>
      <c r="I143" s="297">
        <v>18116.439999999999</v>
      </c>
      <c r="J143" s="297">
        <v>17842.47</v>
      </c>
      <c r="K143" s="297">
        <v>17390.41</v>
      </c>
      <c r="L143" s="297">
        <v>16205.48</v>
      </c>
      <c r="M143" s="297">
        <v>16801.37</v>
      </c>
      <c r="N143" s="297">
        <v>18000</v>
      </c>
      <c r="O143" s="297">
        <v>19000</v>
      </c>
      <c r="P143" s="297">
        <v>19705.48</v>
      </c>
      <c r="Q143" s="297">
        <v>20561.64</v>
      </c>
      <c r="R143" s="297">
        <v>21623.29</v>
      </c>
      <c r="S143" s="297">
        <v>23869.86</v>
      </c>
      <c r="T143" s="297">
        <v>27116.44</v>
      </c>
      <c r="U143" s="297">
        <v>30075.34</v>
      </c>
      <c r="V143" s="297">
        <v>30794.52</v>
      </c>
      <c r="W143" s="297">
        <v>33136.980000000003</v>
      </c>
      <c r="X143" s="297">
        <v>32410.959999999999</v>
      </c>
      <c r="Y143" s="297">
        <v>33821.910000000003</v>
      </c>
      <c r="Z143" s="297">
        <v>30000</v>
      </c>
      <c r="AA143" s="297">
        <v>27143.84</v>
      </c>
      <c r="AB143" s="297">
        <v>27116.44</v>
      </c>
      <c r="AC143" s="297">
        <v>31178.080000000002</v>
      </c>
      <c r="AD143" s="297">
        <v>30178.080000000002</v>
      </c>
      <c r="AE143" s="297">
        <v>30924.66</v>
      </c>
      <c r="AF143" s="297">
        <v>39143.839999999997</v>
      </c>
      <c r="AG143" s="297">
        <v>39000</v>
      </c>
      <c r="AH143" s="297">
        <v>48600.31</v>
      </c>
      <c r="AI143" s="297">
        <v>53021.22</v>
      </c>
      <c r="AJ143" s="297">
        <v>52696.85</v>
      </c>
      <c r="AK143" s="297">
        <v>51666.82</v>
      </c>
      <c r="AL143" s="297">
        <v>51056.18</v>
      </c>
      <c r="AM143" s="297">
        <v>50680.38</v>
      </c>
      <c r="AN143" s="297">
        <v>50560.59</v>
      </c>
      <c r="AO143" s="297">
        <v>50481.43</v>
      </c>
      <c r="AP143" s="297">
        <v>51714.64</v>
      </c>
      <c r="AQ143" s="297">
        <v>52990.94</v>
      </c>
      <c r="AR143" s="297">
        <v>54425.59</v>
      </c>
      <c r="AS143" s="297">
        <v>55928.959999999999</v>
      </c>
      <c r="AT143" s="297">
        <v>57528.27</v>
      </c>
      <c r="AU143" s="297">
        <v>59603.66</v>
      </c>
      <c r="AV143" s="297">
        <v>61745.66</v>
      </c>
      <c r="AW143" s="297">
        <v>63974.14</v>
      </c>
      <c r="AX143" s="297">
        <v>66260.759999999995</v>
      </c>
      <c r="AY143" s="297">
        <v>68645.34</v>
      </c>
      <c r="AZ143" s="297">
        <v>71432.55</v>
      </c>
      <c r="BA143" s="297">
        <v>74315.149999999994</v>
      </c>
      <c r="BB143" s="297">
        <v>77292.58</v>
      </c>
      <c r="BC143" s="297">
        <v>80425.3</v>
      </c>
      <c r="BD143" s="297">
        <v>83576.14</v>
      </c>
      <c r="BE143" s="297">
        <v>87103.91</v>
      </c>
      <c r="BF143" s="297">
        <v>90746.48</v>
      </c>
      <c r="BG143" s="297">
        <v>94507.3</v>
      </c>
      <c r="BH143" s="297">
        <v>98416.57</v>
      </c>
      <c r="BI143" s="297">
        <v>102425.05</v>
      </c>
      <c r="BJ143" s="297">
        <v>106750.73</v>
      </c>
      <c r="BK143" s="297">
        <v>111218.11</v>
      </c>
      <c r="BL143" s="297">
        <v>115846.16</v>
      </c>
      <c r="BM143" s="297">
        <v>120621.84</v>
      </c>
      <c r="BN143" s="297">
        <v>125508.55</v>
      </c>
      <c r="BO143" s="297">
        <v>130674.27</v>
      </c>
      <c r="BP143" s="297">
        <v>136002.25</v>
      </c>
      <c r="BQ143" s="297">
        <v>141513.13</v>
      </c>
      <c r="BR143" s="297">
        <v>147210.95000000001</v>
      </c>
      <c r="BS143" s="297">
        <v>153055.16</v>
      </c>
      <c r="BT143" s="297">
        <v>159178.42000000001</v>
      </c>
      <c r="BU143" s="297">
        <v>165506.91</v>
      </c>
      <c r="BV143" s="297">
        <v>172018.13</v>
      </c>
      <c r="BW143" s="297">
        <v>178730.52</v>
      </c>
    </row>
    <row r="144" spans="1:75" ht="14.45" x14ac:dyDescent="0.3">
      <c r="A144" s="297" t="s">
        <v>103</v>
      </c>
      <c r="B144" s="297" t="s">
        <v>1036</v>
      </c>
      <c r="C144" s="297" t="s">
        <v>1009</v>
      </c>
      <c r="D144" s="297" t="s">
        <v>1010</v>
      </c>
      <c r="E144" s="297">
        <v>16.920000000000002</v>
      </c>
      <c r="F144" s="297">
        <v>16.170000000000002</v>
      </c>
      <c r="G144" s="297">
        <v>14.99</v>
      </c>
      <c r="H144" s="297">
        <v>12.53</v>
      </c>
      <c r="I144" s="297">
        <v>15.18</v>
      </c>
      <c r="J144" s="297">
        <v>14.46</v>
      </c>
      <c r="K144" s="297">
        <v>13.39</v>
      </c>
      <c r="L144" s="297">
        <v>12.15</v>
      </c>
      <c r="M144" s="297">
        <v>12.7</v>
      </c>
      <c r="N144" s="297">
        <v>11.99</v>
      </c>
      <c r="O144" s="297">
        <v>12.56</v>
      </c>
      <c r="P144" s="297">
        <v>14.48</v>
      </c>
      <c r="Q144" s="297">
        <v>16.32</v>
      </c>
      <c r="R144" s="297">
        <v>16.66</v>
      </c>
      <c r="S144" s="297">
        <v>14.85</v>
      </c>
      <c r="T144" s="297">
        <v>15.53</v>
      </c>
      <c r="U144" s="297">
        <v>16.18</v>
      </c>
      <c r="V144" s="297">
        <v>18.97</v>
      </c>
      <c r="W144" s="297">
        <v>23.15</v>
      </c>
      <c r="X144" s="297">
        <v>19.100000000000001</v>
      </c>
      <c r="Y144" s="297">
        <v>18.71</v>
      </c>
      <c r="Z144" s="297">
        <v>14.23</v>
      </c>
      <c r="AA144" s="297">
        <v>16.21</v>
      </c>
      <c r="AB144" s="297">
        <v>13.14</v>
      </c>
      <c r="AC144" s="297">
        <v>12.25</v>
      </c>
      <c r="AD144" s="297">
        <v>12.85</v>
      </c>
      <c r="AE144" s="297">
        <v>13.11</v>
      </c>
      <c r="AF144" s="297">
        <v>16.579999999999998</v>
      </c>
      <c r="AG144" s="297">
        <v>15.46</v>
      </c>
      <c r="AH144" s="297">
        <v>12.24</v>
      </c>
      <c r="AI144" s="297">
        <v>11.91</v>
      </c>
      <c r="AJ144" s="297">
        <v>13.67</v>
      </c>
      <c r="AK144" s="297">
        <v>14.02</v>
      </c>
      <c r="AL144" s="297">
        <v>14.25</v>
      </c>
      <c r="AM144" s="297">
        <v>14.5</v>
      </c>
      <c r="AN144" s="297">
        <v>14.69</v>
      </c>
      <c r="AO144" s="297">
        <v>14.83</v>
      </c>
      <c r="AP144" s="297">
        <v>14.87</v>
      </c>
      <c r="AQ144" s="297">
        <v>14.94</v>
      </c>
      <c r="AR144" s="297">
        <v>15</v>
      </c>
      <c r="AS144" s="297">
        <v>15.04</v>
      </c>
      <c r="AT144" s="297">
        <v>15.07</v>
      </c>
      <c r="AU144" s="297">
        <v>15.04</v>
      </c>
      <c r="AV144" s="297">
        <v>15.02</v>
      </c>
      <c r="AW144" s="297">
        <v>15.01</v>
      </c>
      <c r="AX144" s="297">
        <v>15.01</v>
      </c>
      <c r="AY144" s="297">
        <v>15</v>
      </c>
      <c r="AZ144" s="297">
        <v>14.96</v>
      </c>
      <c r="BA144" s="297">
        <v>14.93</v>
      </c>
      <c r="BB144" s="297">
        <v>14.92</v>
      </c>
      <c r="BC144" s="297">
        <v>14.89</v>
      </c>
      <c r="BD144" s="297">
        <v>14.86</v>
      </c>
      <c r="BE144" s="297">
        <v>14.79</v>
      </c>
      <c r="BF144" s="297">
        <v>14.75</v>
      </c>
      <c r="BG144" s="297">
        <v>14.71</v>
      </c>
      <c r="BH144" s="297">
        <v>14.67</v>
      </c>
      <c r="BI144" s="297">
        <v>14.62</v>
      </c>
      <c r="BJ144" s="297">
        <v>14.55</v>
      </c>
      <c r="BK144" s="297">
        <v>14.5</v>
      </c>
      <c r="BL144" s="297">
        <v>14.45</v>
      </c>
      <c r="BM144" s="297">
        <v>14.41</v>
      </c>
      <c r="BN144" s="297">
        <v>14.36</v>
      </c>
      <c r="BO144" s="297">
        <v>14.3</v>
      </c>
      <c r="BP144" s="297">
        <v>14.26</v>
      </c>
      <c r="BQ144" s="297">
        <v>14.22</v>
      </c>
      <c r="BR144" s="297">
        <v>14.19</v>
      </c>
      <c r="BS144" s="297">
        <v>14.16</v>
      </c>
      <c r="BT144" s="297">
        <v>14.12</v>
      </c>
      <c r="BU144" s="297">
        <v>14.09</v>
      </c>
      <c r="BV144" s="297">
        <v>14.06</v>
      </c>
      <c r="BW144" s="297">
        <v>14.02</v>
      </c>
    </row>
    <row r="145" spans="1:75" ht="14.45" x14ac:dyDescent="0.3">
      <c r="A145" s="297" t="s">
        <v>103</v>
      </c>
      <c r="B145" s="297" t="s">
        <v>1036</v>
      </c>
      <c r="C145" s="297" t="s">
        <v>1011</v>
      </c>
      <c r="D145" s="297" t="s">
        <v>927</v>
      </c>
      <c r="E145" s="297">
        <v>2109.13</v>
      </c>
      <c r="F145" s="297">
        <v>2165.06</v>
      </c>
      <c r="G145" s="297">
        <v>2226.1799999999998</v>
      </c>
      <c r="H145" s="297">
        <v>2287.94</v>
      </c>
      <c r="I145" s="297">
        <v>2348.2399999999998</v>
      </c>
      <c r="J145" s="297">
        <v>2414.21</v>
      </c>
      <c r="K145" s="297">
        <v>2479.0300000000002</v>
      </c>
      <c r="L145" s="297">
        <v>2544.3200000000002</v>
      </c>
      <c r="M145" s="297">
        <v>2613.17</v>
      </c>
      <c r="N145" s="297">
        <v>2683.13</v>
      </c>
      <c r="O145" s="297">
        <v>2752.99</v>
      </c>
      <c r="P145" s="297">
        <v>2821.61</v>
      </c>
      <c r="Q145" s="297">
        <v>2895.43</v>
      </c>
      <c r="R145" s="297">
        <v>2968.02</v>
      </c>
      <c r="S145" s="297">
        <v>3043.56</v>
      </c>
      <c r="T145" s="297">
        <v>3123.52</v>
      </c>
      <c r="U145" s="297">
        <v>3204.14</v>
      </c>
      <c r="V145" s="297">
        <v>3290.47</v>
      </c>
      <c r="W145" s="297">
        <v>3374.95</v>
      </c>
      <c r="X145" s="297">
        <v>3459.38</v>
      </c>
      <c r="Y145" s="297">
        <v>3542.28</v>
      </c>
      <c r="Z145" s="297">
        <v>3643.26</v>
      </c>
      <c r="AA145" s="297">
        <v>3740.56</v>
      </c>
      <c r="AB145" s="297">
        <v>3837.37</v>
      </c>
      <c r="AC145" s="297">
        <v>3935.16</v>
      </c>
      <c r="AD145" s="297">
        <v>4028.07</v>
      </c>
      <c r="AE145" s="297">
        <v>4127.87</v>
      </c>
      <c r="AF145" s="297">
        <v>4244.34</v>
      </c>
      <c r="AG145" s="297">
        <v>4352.76</v>
      </c>
      <c r="AH145" s="297">
        <v>4455.26</v>
      </c>
      <c r="AI145" s="297">
        <v>4561.6000000000004</v>
      </c>
      <c r="AJ145" s="297">
        <v>4672.05</v>
      </c>
      <c r="AK145" s="297">
        <v>4780.96</v>
      </c>
      <c r="AL145" s="297">
        <v>4889.9799999999996</v>
      </c>
      <c r="AM145" s="297">
        <v>5001.87</v>
      </c>
      <c r="AN145" s="297">
        <v>5117.67</v>
      </c>
      <c r="AO145" s="297">
        <v>5233.99</v>
      </c>
      <c r="AP145" s="297">
        <v>5354.71</v>
      </c>
      <c r="AQ145" s="297">
        <v>5478.43</v>
      </c>
      <c r="AR145" s="297">
        <v>5602.76</v>
      </c>
      <c r="AS145" s="297">
        <v>5726.56</v>
      </c>
      <c r="AT145" s="297">
        <v>5850.29</v>
      </c>
      <c r="AU145" s="297">
        <v>5974.17</v>
      </c>
      <c r="AV145" s="297">
        <v>6098.28</v>
      </c>
      <c r="AW145" s="297">
        <v>6223.38</v>
      </c>
      <c r="AX145" s="297">
        <v>6349.75</v>
      </c>
      <c r="AY145" s="297">
        <v>6480.21</v>
      </c>
      <c r="AZ145" s="297">
        <v>6612.1</v>
      </c>
      <c r="BA145" s="297">
        <v>6745.09</v>
      </c>
      <c r="BB145" s="297">
        <v>6878.59</v>
      </c>
      <c r="BC145" s="297">
        <v>7012.18</v>
      </c>
      <c r="BD145" s="297">
        <v>7145.81</v>
      </c>
      <c r="BE145" s="297">
        <v>7279.61</v>
      </c>
      <c r="BF145" s="297">
        <v>7413.5</v>
      </c>
      <c r="BG145" s="297">
        <v>7547.45</v>
      </c>
      <c r="BH145" s="297">
        <v>7681.36</v>
      </c>
      <c r="BI145" s="297">
        <v>7815.4</v>
      </c>
      <c r="BJ145" s="297">
        <v>7949.56</v>
      </c>
      <c r="BK145" s="297">
        <v>8083.67</v>
      </c>
      <c r="BL145" s="297">
        <v>8217.5499999999993</v>
      </c>
      <c r="BM145" s="297">
        <v>8351.01</v>
      </c>
      <c r="BN145" s="297">
        <v>8480.0400000000009</v>
      </c>
      <c r="BO145" s="297">
        <v>8608.6</v>
      </c>
      <c r="BP145" s="297">
        <v>8736.43</v>
      </c>
      <c r="BQ145" s="297">
        <v>8863.33</v>
      </c>
      <c r="BR145" s="297">
        <v>8989.06</v>
      </c>
      <c r="BS145" s="297">
        <v>9112.7999999999993</v>
      </c>
      <c r="BT145" s="297">
        <v>9235.57</v>
      </c>
      <c r="BU145" s="297">
        <v>9356.98</v>
      </c>
      <c r="BV145" s="297">
        <v>9476.5400000000009</v>
      </c>
      <c r="BW145" s="297">
        <v>9593.94</v>
      </c>
    </row>
    <row r="146" spans="1:75" ht="14.45" x14ac:dyDescent="0.3">
      <c r="A146" s="297" t="s">
        <v>103</v>
      </c>
      <c r="B146" s="297" t="s">
        <v>1036</v>
      </c>
      <c r="C146" s="297" t="s">
        <v>1012</v>
      </c>
      <c r="D146" s="297" t="s">
        <v>927</v>
      </c>
      <c r="E146" s="297">
        <v>5352.65</v>
      </c>
      <c r="F146" s="297">
        <v>5471.02</v>
      </c>
      <c r="G146" s="297">
        <v>5589.25</v>
      </c>
      <c r="H146" s="297">
        <v>5708.58</v>
      </c>
      <c r="I146" s="297">
        <v>5830.82</v>
      </c>
      <c r="J146" s="297">
        <v>5957.29</v>
      </c>
      <c r="K146" s="297">
        <v>6088.25</v>
      </c>
      <c r="L146" s="297">
        <v>6223.52</v>
      </c>
      <c r="M146" s="297">
        <v>6363.47</v>
      </c>
      <c r="N146" s="297">
        <v>6508.42</v>
      </c>
      <c r="O146" s="297">
        <v>6658.46</v>
      </c>
      <c r="P146" s="297">
        <v>6813.83</v>
      </c>
      <c r="Q146" s="297">
        <v>6974.17</v>
      </c>
      <c r="R146" s="297">
        <v>7138.2</v>
      </c>
      <c r="S146" s="297">
        <v>7304.23</v>
      </c>
      <c r="T146" s="297">
        <v>7470.92</v>
      </c>
      <c r="U146" s="297">
        <v>7637.62</v>
      </c>
      <c r="V146" s="297">
        <v>7804.33</v>
      </c>
      <c r="W146" s="297">
        <v>7971.24</v>
      </c>
      <c r="X146" s="297">
        <v>8138.8</v>
      </c>
      <c r="Y146" s="297">
        <v>8307.25</v>
      </c>
      <c r="Z146" s="297">
        <v>8476.7099999999991</v>
      </c>
      <c r="AA146" s="297">
        <v>8646.66</v>
      </c>
      <c r="AB146" s="297">
        <v>8815.91</v>
      </c>
      <c r="AC146" s="297">
        <v>8982.92</v>
      </c>
      <c r="AD146" s="297">
        <v>9146.66</v>
      </c>
      <c r="AE146" s="297">
        <v>9306.66</v>
      </c>
      <c r="AF146" s="297">
        <v>9463.5</v>
      </c>
      <c r="AG146" s="297">
        <v>9618.4699999999993</v>
      </c>
      <c r="AH146" s="297">
        <v>9773.44</v>
      </c>
      <c r="AI146" s="297">
        <v>9929.85</v>
      </c>
      <c r="AJ146" s="297">
        <v>10088.11</v>
      </c>
      <c r="AK146" s="297">
        <v>10248.040000000001</v>
      </c>
      <c r="AL146" s="297">
        <v>10409.76</v>
      </c>
      <c r="AM146" s="297">
        <v>10573.22</v>
      </c>
      <c r="AN146" s="297">
        <v>10738.38</v>
      </c>
      <c r="AO146" s="297">
        <v>10905.4</v>
      </c>
      <c r="AP146" s="297">
        <v>11074.41</v>
      </c>
      <c r="AQ146" s="297">
        <v>11245.23</v>
      </c>
      <c r="AR146" s="297">
        <v>11417.58</v>
      </c>
      <c r="AS146" s="297">
        <v>11591.24</v>
      </c>
      <c r="AT146" s="297">
        <v>11766.07</v>
      </c>
      <c r="AU146" s="297">
        <v>11942.08</v>
      </c>
      <c r="AV146" s="297">
        <v>12119.32</v>
      </c>
      <c r="AW146" s="297">
        <v>12297.93</v>
      </c>
      <c r="AX146" s="297">
        <v>12477.95</v>
      </c>
      <c r="AY146" s="297">
        <v>12659.31</v>
      </c>
      <c r="AZ146" s="297">
        <v>12841.76</v>
      </c>
      <c r="BA146" s="297">
        <v>13024.86</v>
      </c>
      <c r="BB146" s="297">
        <v>13208.03</v>
      </c>
      <c r="BC146" s="297">
        <v>13390.81</v>
      </c>
      <c r="BD146" s="297">
        <v>13572.96</v>
      </c>
      <c r="BE146" s="297">
        <v>13754.38</v>
      </c>
      <c r="BF146" s="297">
        <v>13934.95</v>
      </c>
      <c r="BG146" s="297">
        <v>14114.59</v>
      </c>
      <c r="BH146" s="297">
        <v>14293.2</v>
      </c>
      <c r="BI146" s="297">
        <v>14470.62</v>
      </c>
      <c r="BJ146" s="297">
        <v>14646.7</v>
      </c>
      <c r="BK146" s="297">
        <v>14821.34</v>
      </c>
      <c r="BL146" s="297">
        <v>14994.49</v>
      </c>
      <c r="BM146" s="297">
        <v>15166.06</v>
      </c>
      <c r="BN146" s="297">
        <v>15335.96</v>
      </c>
      <c r="BO146" s="297">
        <v>15504.06</v>
      </c>
      <c r="BP146" s="297">
        <v>15670.23</v>
      </c>
      <c r="BQ146" s="297">
        <v>15834.31</v>
      </c>
      <c r="BR146" s="297">
        <v>15996.18</v>
      </c>
      <c r="BS146" s="297">
        <v>16155.71</v>
      </c>
      <c r="BT146" s="297">
        <v>16312.84</v>
      </c>
      <c r="BU146" s="297">
        <v>16467.52</v>
      </c>
      <c r="BV146" s="297">
        <v>16619.71</v>
      </c>
      <c r="BW146" s="297">
        <v>16769.39</v>
      </c>
    </row>
    <row r="147" spans="1:75" ht="14.45" x14ac:dyDescent="0.3">
      <c r="A147" s="297" t="s">
        <v>103</v>
      </c>
      <c r="B147" s="297" t="s">
        <v>1036</v>
      </c>
      <c r="C147" s="297" t="s">
        <v>1013</v>
      </c>
      <c r="D147" s="297" t="s">
        <v>1010</v>
      </c>
      <c r="E147" s="297">
        <v>18.88</v>
      </c>
      <c r="F147" s="297">
        <v>16.36</v>
      </c>
      <c r="G147" s="297">
        <v>15.28</v>
      </c>
      <c r="H147" s="297">
        <v>17.52</v>
      </c>
      <c r="I147" s="297">
        <v>17.510000000000002</v>
      </c>
      <c r="J147" s="297">
        <v>15.67</v>
      </c>
      <c r="K147" s="297">
        <v>9.15</v>
      </c>
      <c r="L147" s="297">
        <v>8.64</v>
      </c>
      <c r="M147" s="297">
        <v>9.61</v>
      </c>
      <c r="N147" s="297">
        <v>10.93</v>
      </c>
      <c r="O147" s="297">
        <v>11.38</v>
      </c>
      <c r="P147" s="297">
        <v>10.09</v>
      </c>
      <c r="Q147" s="297">
        <v>7.69</v>
      </c>
      <c r="R147" s="297">
        <v>7.26</v>
      </c>
      <c r="S147" s="297">
        <v>8.84</v>
      </c>
      <c r="T147" s="297">
        <v>10.61</v>
      </c>
      <c r="U147" s="297">
        <v>11.54</v>
      </c>
      <c r="V147" s="297">
        <v>11.38</v>
      </c>
      <c r="W147" s="297">
        <v>10.72</v>
      </c>
      <c r="X147" s="297">
        <v>8.3699999999999992</v>
      </c>
      <c r="Y147" s="297">
        <v>9.1</v>
      </c>
      <c r="Z147" s="297">
        <v>8.98</v>
      </c>
      <c r="AA147" s="297">
        <v>10.210000000000001</v>
      </c>
      <c r="AB147" s="297">
        <v>12.47</v>
      </c>
      <c r="AC147" s="297">
        <v>15.83</v>
      </c>
      <c r="AD147" s="297">
        <v>18.12</v>
      </c>
      <c r="AE147" s="297">
        <v>23.92</v>
      </c>
      <c r="AF147" s="297">
        <v>22.72</v>
      </c>
      <c r="AG147" s="297">
        <v>27.52</v>
      </c>
      <c r="AH147" s="297">
        <v>9.59</v>
      </c>
      <c r="AI147" s="297">
        <v>8.43</v>
      </c>
      <c r="AJ147" s="297">
        <v>8.77</v>
      </c>
      <c r="AK147" s="297">
        <v>9.19</v>
      </c>
      <c r="AL147" s="297">
        <v>9.02</v>
      </c>
      <c r="AM147" s="297">
        <v>9.3800000000000008</v>
      </c>
      <c r="AN147" s="297">
        <v>9.5</v>
      </c>
      <c r="AO147" s="297">
        <v>9.61</v>
      </c>
      <c r="AP147" s="297">
        <v>9.7100000000000009</v>
      </c>
      <c r="AQ147" s="297">
        <v>9.75</v>
      </c>
      <c r="AR147" s="297">
        <v>9.85</v>
      </c>
      <c r="AS147" s="297">
        <v>9.9499999999999993</v>
      </c>
      <c r="AT147" s="297">
        <v>10.02</v>
      </c>
      <c r="AU147" s="297">
        <v>10.09</v>
      </c>
      <c r="AV147" s="297">
        <v>10.14</v>
      </c>
      <c r="AW147" s="297">
        <v>10.210000000000001</v>
      </c>
      <c r="AX147" s="297">
        <v>10.3</v>
      </c>
      <c r="AY147" s="297">
        <v>10.37</v>
      </c>
      <c r="AZ147" s="297">
        <v>10.47</v>
      </c>
      <c r="BA147" s="297">
        <v>10.52</v>
      </c>
      <c r="BB147" s="297">
        <v>10.6</v>
      </c>
      <c r="BC147" s="297">
        <v>10.67</v>
      </c>
      <c r="BD147" s="297">
        <v>10.74</v>
      </c>
      <c r="BE147" s="297">
        <v>10.79</v>
      </c>
      <c r="BF147" s="297">
        <v>10.84</v>
      </c>
      <c r="BG147" s="297">
        <v>10.9</v>
      </c>
      <c r="BH147" s="297">
        <v>10.96</v>
      </c>
      <c r="BI147" s="297">
        <v>11.01</v>
      </c>
      <c r="BJ147" s="297">
        <v>11.04</v>
      </c>
      <c r="BK147" s="297">
        <v>11.07</v>
      </c>
      <c r="BL147" s="297">
        <v>11.11</v>
      </c>
      <c r="BM147" s="297">
        <v>11.14</v>
      </c>
      <c r="BN147" s="297">
        <v>11.17</v>
      </c>
      <c r="BO147" s="297">
        <v>11.15</v>
      </c>
      <c r="BP147" s="297">
        <v>11.16</v>
      </c>
      <c r="BQ147" s="297">
        <v>11.17</v>
      </c>
      <c r="BR147" s="297">
        <v>11.18</v>
      </c>
      <c r="BS147" s="297">
        <v>11.19</v>
      </c>
      <c r="BT147" s="297">
        <v>11.18</v>
      </c>
      <c r="BU147" s="297">
        <v>11.17</v>
      </c>
      <c r="BV147" s="297">
        <v>11.17</v>
      </c>
      <c r="BW147" s="297">
        <v>11.14</v>
      </c>
    </row>
    <row r="148" spans="1:75" ht="14.45" x14ac:dyDescent="0.3">
      <c r="A148" s="297" t="s">
        <v>103</v>
      </c>
      <c r="B148" s="297" t="s">
        <v>1036</v>
      </c>
      <c r="C148" s="297" t="s">
        <v>1014</v>
      </c>
      <c r="D148" s="297" t="s">
        <v>1015</v>
      </c>
      <c r="E148" s="297">
        <v>38.06</v>
      </c>
      <c r="F148" s="297">
        <v>39.43</v>
      </c>
      <c r="G148" s="297">
        <v>40.85</v>
      </c>
      <c r="H148" s="297">
        <v>42.31</v>
      </c>
      <c r="I148" s="297">
        <v>43.83</v>
      </c>
      <c r="J148" s="297">
        <v>45.4</v>
      </c>
      <c r="K148" s="297">
        <v>46.87</v>
      </c>
      <c r="L148" s="297">
        <v>48.38</v>
      </c>
      <c r="M148" s="297">
        <v>49.94</v>
      </c>
      <c r="N148" s="297">
        <v>51.55</v>
      </c>
      <c r="O148" s="297">
        <v>53.22</v>
      </c>
      <c r="P148" s="297">
        <v>52.84</v>
      </c>
      <c r="Q148" s="297">
        <v>52.46</v>
      </c>
      <c r="R148" s="297">
        <v>52.08</v>
      </c>
      <c r="S148" s="297">
        <v>51.71</v>
      </c>
      <c r="T148" s="297">
        <v>51.34</v>
      </c>
      <c r="U148" s="297">
        <v>52.27</v>
      </c>
      <c r="V148" s="297">
        <v>53.22</v>
      </c>
      <c r="W148" s="297">
        <v>54.19</v>
      </c>
      <c r="X148" s="297">
        <v>55.17</v>
      </c>
      <c r="Y148" s="297">
        <v>56.17</v>
      </c>
      <c r="Z148" s="297">
        <v>57.15</v>
      </c>
      <c r="AA148" s="297">
        <v>58.13</v>
      </c>
      <c r="AB148" s="297">
        <v>59.14</v>
      </c>
      <c r="AC148" s="297">
        <v>60.16</v>
      </c>
      <c r="AD148" s="297">
        <v>61.2</v>
      </c>
      <c r="AE148" s="297">
        <v>62.64</v>
      </c>
      <c r="AF148" s="297">
        <v>64.11</v>
      </c>
      <c r="AG148" s="297">
        <v>65.61</v>
      </c>
      <c r="AH148" s="297">
        <v>67.150000000000006</v>
      </c>
      <c r="AI148" s="297">
        <v>68.72</v>
      </c>
      <c r="AJ148" s="297">
        <v>69.45</v>
      </c>
      <c r="AK148" s="297">
        <v>70.180000000000007</v>
      </c>
      <c r="AL148" s="297">
        <v>70.930000000000007</v>
      </c>
      <c r="AM148" s="297">
        <v>71.680000000000007</v>
      </c>
      <c r="AN148" s="297">
        <v>72.44</v>
      </c>
      <c r="AO148" s="297">
        <v>73.08</v>
      </c>
      <c r="AP148" s="297">
        <v>73.72</v>
      </c>
      <c r="AQ148" s="297">
        <v>74.37</v>
      </c>
      <c r="AR148" s="297">
        <v>75.02</v>
      </c>
      <c r="AS148" s="297">
        <v>75.680000000000007</v>
      </c>
      <c r="AT148" s="297">
        <v>76.290000000000006</v>
      </c>
      <c r="AU148" s="297">
        <v>76.89</v>
      </c>
      <c r="AV148" s="297">
        <v>77.5</v>
      </c>
      <c r="AW148" s="297">
        <v>78.12</v>
      </c>
      <c r="AX148" s="297">
        <v>78.739999999999995</v>
      </c>
      <c r="AY148" s="297">
        <v>79.239999999999995</v>
      </c>
      <c r="AZ148" s="297">
        <v>79.739999999999995</v>
      </c>
      <c r="BA148" s="297">
        <v>80.239999999999995</v>
      </c>
      <c r="BB148" s="297">
        <v>80.75</v>
      </c>
      <c r="BC148" s="297">
        <v>81.260000000000005</v>
      </c>
      <c r="BD148" s="297">
        <v>81.739999999999995</v>
      </c>
      <c r="BE148" s="297">
        <v>82.23</v>
      </c>
      <c r="BF148" s="297">
        <v>82.71</v>
      </c>
      <c r="BG148" s="297">
        <v>83.2</v>
      </c>
      <c r="BH148" s="297">
        <v>83.7</v>
      </c>
      <c r="BI148" s="297">
        <v>84.11</v>
      </c>
      <c r="BJ148" s="297">
        <v>84.53</v>
      </c>
      <c r="BK148" s="297">
        <v>84.94</v>
      </c>
      <c r="BL148" s="297">
        <v>85.36</v>
      </c>
      <c r="BM148" s="297">
        <v>85.78</v>
      </c>
      <c r="BN148" s="297">
        <v>86.15</v>
      </c>
      <c r="BO148" s="297">
        <v>86.52</v>
      </c>
      <c r="BP148" s="297">
        <v>86.89</v>
      </c>
      <c r="BQ148" s="297">
        <v>87.26</v>
      </c>
      <c r="BR148" s="297">
        <v>87.63</v>
      </c>
      <c r="BS148" s="297">
        <v>87.93</v>
      </c>
      <c r="BT148" s="297">
        <v>88.22</v>
      </c>
      <c r="BU148" s="297">
        <v>88.52</v>
      </c>
      <c r="BV148" s="297">
        <v>88.81</v>
      </c>
      <c r="BW148" s="297">
        <v>89.11</v>
      </c>
    </row>
    <row r="149" spans="1:75" ht="14.45" x14ac:dyDescent="0.3">
      <c r="A149" s="297" t="s">
        <v>103</v>
      </c>
      <c r="B149" s="297" t="s">
        <v>1036</v>
      </c>
      <c r="C149" s="297" t="s">
        <v>1016</v>
      </c>
      <c r="D149" s="297" t="s">
        <v>1015</v>
      </c>
      <c r="E149" s="297">
        <v>6.57</v>
      </c>
      <c r="F149" s="297">
        <v>6.87</v>
      </c>
      <c r="G149" s="297">
        <v>7.18</v>
      </c>
      <c r="H149" s="297">
        <v>7.5</v>
      </c>
      <c r="I149" s="297">
        <v>7.84</v>
      </c>
      <c r="J149" s="297">
        <v>8.19</v>
      </c>
      <c r="K149" s="297">
        <v>8.4600000000000009</v>
      </c>
      <c r="L149" s="297">
        <v>8.73</v>
      </c>
      <c r="M149" s="297">
        <v>9.02</v>
      </c>
      <c r="N149" s="297">
        <v>9.31</v>
      </c>
      <c r="O149" s="297">
        <v>9.61</v>
      </c>
      <c r="P149" s="297">
        <v>9.98</v>
      </c>
      <c r="Q149" s="297">
        <v>10.35</v>
      </c>
      <c r="R149" s="297">
        <v>10.74</v>
      </c>
      <c r="S149" s="297">
        <v>11.14</v>
      </c>
      <c r="T149" s="297">
        <v>11.56</v>
      </c>
      <c r="U149" s="297">
        <v>11.92</v>
      </c>
      <c r="V149" s="297">
        <v>12.29</v>
      </c>
      <c r="W149" s="297">
        <v>12.67</v>
      </c>
      <c r="X149" s="297">
        <v>13.07</v>
      </c>
      <c r="Y149" s="297">
        <v>13.47</v>
      </c>
      <c r="Z149" s="297">
        <v>13.77</v>
      </c>
      <c r="AA149" s="297">
        <v>14.08</v>
      </c>
      <c r="AB149" s="297">
        <v>14.4</v>
      </c>
      <c r="AC149" s="297">
        <v>14.72</v>
      </c>
      <c r="AD149" s="297">
        <v>15.06</v>
      </c>
      <c r="AE149" s="297">
        <v>15.49</v>
      </c>
      <c r="AF149" s="297">
        <v>15.94</v>
      </c>
      <c r="AG149" s="297">
        <v>16.41</v>
      </c>
      <c r="AH149" s="297">
        <v>16.89</v>
      </c>
      <c r="AI149" s="297">
        <v>17.38</v>
      </c>
      <c r="AJ149" s="297">
        <v>17.87</v>
      </c>
      <c r="AK149" s="297">
        <v>18.37</v>
      </c>
      <c r="AL149" s="297">
        <v>18.89</v>
      </c>
      <c r="AM149" s="297">
        <v>19.420000000000002</v>
      </c>
      <c r="AN149" s="297">
        <v>19.97</v>
      </c>
      <c r="AO149" s="297">
        <v>20.48</v>
      </c>
      <c r="AP149" s="297">
        <v>21</v>
      </c>
      <c r="AQ149" s="297">
        <v>21.54</v>
      </c>
      <c r="AR149" s="297">
        <v>22.09</v>
      </c>
      <c r="AS149" s="297">
        <v>22.66</v>
      </c>
      <c r="AT149" s="297">
        <v>23.24</v>
      </c>
      <c r="AU149" s="297">
        <v>23.83</v>
      </c>
      <c r="AV149" s="297">
        <v>24.43</v>
      </c>
      <c r="AW149" s="297">
        <v>25.06</v>
      </c>
      <c r="AX149" s="297">
        <v>25.69</v>
      </c>
      <c r="AY149" s="297">
        <v>26.28</v>
      </c>
      <c r="AZ149" s="297">
        <v>26.89</v>
      </c>
      <c r="BA149" s="297">
        <v>27.5</v>
      </c>
      <c r="BB149" s="297">
        <v>28.13</v>
      </c>
      <c r="BC149" s="297">
        <v>28.77</v>
      </c>
      <c r="BD149" s="297">
        <v>29.4</v>
      </c>
      <c r="BE149" s="297">
        <v>30.05</v>
      </c>
      <c r="BF149" s="297">
        <v>30.7</v>
      </c>
      <c r="BG149" s="297">
        <v>31.38</v>
      </c>
      <c r="BH149" s="297">
        <v>32.06</v>
      </c>
      <c r="BI149" s="297">
        <v>32.72</v>
      </c>
      <c r="BJ149" s="297">
        <v>33.39</v>
      </c>
      <c r="BK149" s="297">
        <v>34.08</v>
      </c>
      <c r="BL149" s="297">
        <v>34.78</v>
      </c>
      <c r="BM149" s="297">
        <v>35.49</v>
      </c>
      <c r="BN149" s="297">
        <v>36.17</v>
      </c>
      <c r="BO149" s="297">
        <v>36.86</v>
      </c>
      <c r="BP149" s="297">
        <v>37.57</v>
      </c>
      <c r="BQ149" s="297">
        <v>38.28</v>
      </c>
      <c r="BR149" s="297">
        <v>39.01</v>
      </c>
      <c r="BS149" s="297">
        <v>39.72</v>
      </c>
      <c r="BT149" s="297">
        <v>40.44</v>
      </c>
      <c r="BU149" s="297">
        <v>41.17</v>
      </c>
      <c r="BV149" s="297">
        <v>41.92</v>
      </c>
      <c r="BW149" s="297">
        <v>42.68</v>
      </c>
    </row>
    <row r="150" spans="1:75" ht="14.45" x14ac:dyDescent="0.3">
      <c r="A150" s="297" t="s">
        <v>1037</v>
      </c>
      <c r="B150" s="297" t="s">
        <v>1038</v>
      </c>
      <c r="C150" s="297" t="s">
        <v>1005</v>
      </c>
      <c r="D150" s="297" t="s">
        <v>1006</v>
      </c>
      <c r="E150" s="297">
        <v>2.82</v>
      </c>
      <c r="F150" s="297">
        <v>3.25</v>
      </c>
      <c r="G150" s="297">
        <v>3.67</v>
      </c>
      <c r="H150" s="297">
        <v>4.04</v>
      </c>
      <c r="I150" s="297">
        <v>4.41</v>
      </c>
      <c r="J150" s="297">
        <v>4.72</v>
      </c>
      <c r="K150" s="297">
        <v>5.04</v>
      </c>
      <c r="L150" s="297">
        <v>5.58</v>
      </c>
      <c r="M150" s="297">
        <v>6.33</v>
      </c>
      <c r="N150" s="297">
        <v>7.23</v>
      </c>
      <c r="O150" s="297">
        <v>8.2200000000000006</v>
      </c>
      <c r="P150" s="297">
        <v>9.19</v>
      </c>
      <c r="Q150" s="297">
        <v>10.07</v>
      </c>
      <c r="R150" s="297">
        <v>10.79</v>
      </c>
      <c r="S150" s="297">
        <v>11.45</v>
      </c>
      <c r="T150" s="297">
        <v>12.13</v>
      </c>
      <c r="U150" s="297">
        <v>12.79</v>
      </c>
      <c r="V150" s="297">
        <v>13.58</v>
      </c>
      <c r="W150" s="297">
        <v>14.55</v>
      </c>
      <c r="X150" s="297">
        <v>15.52</v>
      </c>
      <c r="Y150" s="297">
        <v>16.309999999999999</v>
      </c>
      <c r="Z150" s="297">
        <v>17.07</v>
      </c>
      <c r="AA150" s="297">
        <v>17.940000000000001</v>
      </c>
      <c r="AB150" s="297">
        <v>18.84</v>
      </c>
      <c r="AC150" s="297">
        <v>19.690000000000001</v>
      </c>
      <c r="AD150" s="297">
        <v>20.46</v>
      </c>
      <c r="AE150" s="297">
        <v>21.13</v>
      </c>
      <c r="AF150" s="297">
        <v>22.54</v>
      </c>
      <c r="AG150" s="297">
        <v>24.13</v>
      </c>
      <c r="AH150" s="297">
        <v>25.26</v>
      </c>
      <c r="AI150" s="297">
        <v>26.17</v>
      </c>
      <c r="AJ150" s="297">
        <v>27.67</v>
      </c>
      <c r="AK150" s="297">
        <v>29.37</v>
      </c>
      <c r="AL150" s="297">
        <v>31.21</v>
      </c>
      <c r="AM150" s="297">
        <v>33.200000000000003</v>
      </c>
      <c r="AN150" s="297">
        <v>35.340000000000003</v>
      </c>
      <c r="AO150" s="297">
        <v>37.630000000000003</v>
      </c>
      <c r="AP150" s="297">
        <v>40.020000000000003</v>
      </c>
      <c r="AQ150" s="297">
        <v>42.55</v>
      </c>
      <c r="AR150" s="297">
        <v>45.2</v>
      </c>
      <c r="AS150" s="297">
        <v>47.98</v>
      </c>
      <c r="AT150" s="297">
        <v>50.89</v>
      </c>
      <c r="AU150" s="297">
        <v>53.89</v>
      </c>
      <c r="AV150" s="297">
        <v>57</v>
      </c>
      <c r="AW150" s="297">
        <v>60.24</v>
      </c>
      <c r="AX150" s="297">
        <v>63.6</v>
      </c>
      <c r="AY150" s="297">
        <v>67.099999999999994</v>
      </c>
      <c r="AZ150" s="297">
        <v>70.7</v>
      </c>
      <c r="BA150" s="297">
        <v>74.44</v>
      </c>
      <c r="BB150" s="297">
        <v>78.319999999999993</v>
      </c>
      <c r="BC150" s="297">
        <v>82.35</v>
      </c>
      <c r="BD150" s="297">
        <v>86.52</v>
      </c>
      <c r="BE150" s="297">
        <v>90.8</v>
      </c>
      <c r="BF150" s="297">
        <v>95.22</v>
      </c>
      <c r="BG150" s="297">
        <v>99.78</v>
      </c>
      <c r="BH150" s="297">
        <v>104.48</v>
      </c>
      <c r="BI150" s="297">
        <v>109.33</v>
      </c>
      <c r="BJ150" s="297">
        <v>114.28</v>
      </c>
      <c r="BK150" s="297">
        <v>119.36</v>
      </c>
      <c r="BL150" s="297">
        <v>124.58</v>
      </c>
      <c r="BM150" s="297">
        <v>129.94</v>
      </c>
      <c r="BN150" s="297">
        <v>135.43</v>
      </c>
      <c r="BO150" s="297">
        <v>141.02000000000001</v>
      </c>
      <c r="BP150" s="297">
        <v>146.72</v>
      </c>
      <c r="BQ150" s="297">
        <v>152.54</v>
      </c>
      <c r="BR150" s="297">
        <v>158.49</v>
      </c>
      <c r="BS150" s="297">
        <v>164.56</v>
      </c>
      <c r="BT150" s="297">
        <v>170.73</v>
      </c>
      <c r="BU150" s="297">
        <v>177</v>
      </c>
      <c r="BV150" s="297">
        <v>183.37</v>
      </c>
      <c r="BW150" s="297">
        <v>189.85</v>
      </c>
    </row>
    <row r="151" spans="1:75" ht="14.45" x14ac:dyDescent="0.3">
      <c r="A151" s="297" t="s">
        <v>1037</v>
      </c>
      <c r="B151" s="297" t="s">
        <v>1038</v>
      </c>
      <c r="C151" s="297" t="s">
        <v>1007</v>
      </c>
      <c r="D151" s="297" t="s">
        <v>1008</v>
      </c>
      <c r="E151" s="297">
        <v>9059.7000000000007</v>
      </c>
      <c r="F151" s="297">
        <v>5315.07</v>
      </c>
      <c r="G151" s="297">
        <v>5575.34</v>
      </c>
      <c r="H151" s="297">
        <v>5630.14</v>
      </c>
      <c r="I151" s="297">
        <v>5732.88</v>
      </c>
      <c r="J151" s="297">
        <v>6061.64</v>
      </c>
      <c r="K151" s="297">
        <v>6643.84</v>
      </c>
      <c r="L151" s="297">
        <v>6616.44</v>
      </c>
      <c r="M151" s="297">
        <v>7780.82</v>
      </c>
      <c r="N151" s="297">
        <v>8321.92</v>
      </c>
      <c r="O151" s="297">
        <v>8636.99</v>
      </c>
      <c r="P151" s="297">
        <v>9061.64</v>
      </c>
      <c r="Q151" s="297">
        <v>10130.14</v>
      </c>
      <c r="R151" s="297">
        <v>10157.530000000001</v>
      </c>
      <c r="S151" s="297">
        <v>10006.85</v>
      </c>
      <c r="T151" s="297">
        <v>10239.73</v>
      </c>
      <c r="U151" s="297">
        <v>9945.2099999999991</v>
      </c>
      <c r="V151" s="297">
        <v>10445.209999999999</v>
      </c>
      <c r="W151" s="297">
        <v>11821.92</v>
      </c>
      <c r="X151" s="297">
        <v>12116.44</v>
      </c>
      <c r="Y151" s="297">
        <v>12582.19</v>
      </c>
      <c r="Z151" s="297">
        <v>12643.84</v>
      </c>
      <c r="AA151" s="297">
        <v>12958.9</v>
      </c>
      <c r="AB151" s="297">
        <v>12691.78</v>
      </c>
      <c r="AC151" s="297">
        <v>12410.96</v>
      </c>
      <c r="AD151" s="297">
        <v>12910.96</v>
      </c>
      <c r="AE151" s="297">
        <v>12897.26</v>
      </c>
      <c r="AF151" s="297">
        <v>13808.22</v>
      </c>
      <c r="AG151" s="297">
        <v>14500</v>
      </c>
      <c r="AH151" s="297">
        <v>15407.4</v>
      </c>
      <c r="AI151" s="297">
        <v>16802.36</v>
      </c>
      <c r="AJ151" s="297">
        <v>17275.95</v>
      </c>
      <c r="AK151" s="297">
        <v>17501.77</v>
      </c>
      <c r="AL151" s="297">
        <v>17783.650000000001</v>
      </c>
      <c r="AM151" s="297">
        <v>18110.439999999999</v>
      </c>
      <c r="AN151" s="297">
        <v>18488.96</v>
      </c>
      <c r="AO151" s="297">
        <v>18859.849999999999</v>
      </c>
      <c r="AP151" s="297">
        <v>19467.75</v>
      </c>
      <c r="AQ151" s="297">
        <v>20077.97</v>
      </c>
      <c r="AR151" s="297">
        <v>20736.57</v>
      </c>
      <c r="AS151" s="297">
        <v>21424.95</v>
      </c>
      <c r="AT151" s="297">
        <v>22104.1</v>
      </c>
      <c r="AU151" s="297">
        <v>22881.86</v>
      </c>
      <c r="AV151" s="297">
        <v>23682.69</v>
      </c>
      <c r="AW151" s="297">
        <v>24511.45</v>
      </c>
      <c r="AX151" s="297">
        <v>25359.78</v>
      </c>
      <c r="AY151" s="297">
        <v>26200.76</v>
      </c>
      <c r="AZ151" s="297">
        <v>27128.47</v>
      </c>
      <c r="BA151" s="297">
        <v>28081.99</v>
      </c>
      <c r="BB151" s="297">
        <v>29061.33</v>
      </c>
      <c r="BC151" s="297">
        <v>30084.26</v>
      </c>
      <c r="BD151" s="297">
        <v>31057.7</v>
      </c>
      <c r="BE151" s="297">
        <v>32111.13</v>
      </c>
      <c r="BF151" s="297">
        <v>33185.97</v>
      </c>
      <c r="BG151" s="297">
        <v>34282.199999999997</v>
      </c>
      <c r="BH151" s="297">
        <v>35407.269999999997</v>
      </c>
      <c r="BI151" s="297">
        <v>36498.61</v>
      </c>
      <c r="BJ151" s="297">
        <v>37647.46</v>
      </c>
      <c r="BK151" s="297">
        <v>38810.79</v>
      </c>
      <c r="BL151" s="297">
        <v>39991.160000000003</v>
      </c>
      <c r="BM151" s="297">
        <v>41182.78</v>
      </c>
      <c r="BN151" s="297">
        <v>42328.959999999999</v>
      </c>
      <c r="BO151" s="297">
        <v>43514.35</v>
      </c>
      <c r="BP151" s="297">
        <v>44706.12</v>
      </c>
      <c r="BQ151" s="297">
        <v>45907.519999999997</v>
      </c>
      <c r="BR151" s="297">
        <v>47118.67</v>
      </c>
      <c r="BS151" s="297">
        <v>48287.77</v>
      </c>
      <c r="BT151" s="297">
        <v>49488.67</v>
      </c>
      <c r="BU151" s="297">
        <v>50697.71</v>
      </c>
      <c r="BV151" s="297">
        <v>51914.01</v>
      </c>
      <c r="BW151" s="297">
        <v>53145</v>
      </c>
    </row>
    <row r="152" spans="1:75" ht="14.45" x14ac:dyDescent="0.3">
      <c r="A152" s="297" t="s">
        <v>1037</v>
      </c>
      <c r="B152" s="297" t="s">
        <v>1038</v>
      </c>
      <c r="C152" s="297" t="s">
        <v>1009</v>
      </c>
      <c r="D152" s="297" t="s">
        <v>1010</v>
      </c>
      <c r="E152" s="297">
        <v>34.520000000000003</v>
      </c>
      <c r="F152" s="297">
        <v>35.78</v>
      </c>
      <c r="G152" s="297">
        <v>32.17</v>
      </c>
      <c r="H152" s="297">
        <v>27.23</v>
      </c>
      <c r="I152" s="297">
        <v>26.33</v>
      </c>
      <c r="J152" s="297">
        <v>22.83</v>
      </c>
      <c r="K152" s="297">
        <v>22.36</v>
      </c>
      <c r="L152" s="297">
        <v>27.53</v>
      </c>
      <c r="M152" s="297">
        <v>29.96</v>
      </c>
      <c r="N152" s="297">
        <v>31.44</v>
      </c>
      <c r="O152" s="297">
        <v>32.36</v>
      </c>
      <c r="P152" s="297">
        <v>31.27</v>
      </c>
      <c r="Q152" s="297">
        <v>29.55</v>
      </c>
      <c r="R152" s="297">
        <v>26.95</v>
      </c>
      <c r="S152" s="297">
        <v>25.53</v>
      </c>
      <c r="T152" s="297">
        <v>25.57</v>
      </c>
      <c r="U152" s="297">
        <v>24.78</v>
      </c>
      <c r="V152" s="297">
        <v>24.97</v>
      </c>
      <c r="W152" s="297">
        <v>26.06</v>
      </c>
      <c r="X152" s="297">
        <v>25.03</v>
      </c>
      <c r="Y152" s="297">
        <v>22.65</v>
      </c>
      <c r="Z152" s="297">
        <v>21.22</v>
      </c>
      <c r="AA152" s="297">
        <v>22.72</v>
      </c>
      <c r="AB152" s="297">
        <v>22.27</v>
      </c>
      <c r="AC152" s="297">
        <v>21.22</v>
      </c>
      <c r="AD152" s="297">
        <v>19.73</v>
      </c>
      <c r="AE152" s="297">
        <v>18.75</v>
      </c>
      <c r="AF152" s="297">
        <v>25.06</v>
      </c>
      <c r="AG152" s="297">
        <v>26.35</v>
      </c>
      <c r="AH152" s="297">
        <v>23.61</v>
      </c>
      <c r="AI152" s="297">
        <v>23.4</v>
      </c>
      <c r="AJ152" s="297">
        <v>27.72</v>
      </c>
      <c r="AK152" s="297">
        <v>28.42</v>
      </c>
      <c r="AL152" s="297">
        <v>28.99</v>
      </c>
      <c r="AM152" s="297">
        <v>29.48</v>
      </c>
      <c r="AN152" s="297">
        <v>29.91</v>
      </c>
      <c r="AO152" s="297">
        <v>30.19</v>
      </c>
      <c r="AP152" s="297">
        <v>30.28</v>
      </c>
      <c r="AQ152" s="297">
        <v>30.44</v>
      </c>
      <c r="AR152" s="297">
        <v>30.57</v>
      </c>
      <c r="AS152" s="297">
        <v>30.66</v>
      </c>
      <c r="AT152" s="297">
        <v>30.72</v>
      </c>
      <c r="AU152" s="297">
        <v>30.64</v>
      </c>
      <c r="AV152" s="297">
        <v>30.61</v>
      </c>
      <c r="AW152" s="297">
        <v>30.61</v>
      </c>
      <c r="AX152" s="297">
        <v>30.6</v>
      </c>
      <c r="AY152" s="297">
        <v>30.59</v>
      </c>
      <c r="AZ152" s="297">
        <v>30.5</v>
      </c>
      <c r="BA152" s="297">
        <v>30.47</v>
      </c>
      <c r="BB152" s="297">
        <v>30.45</v>
      </c>
      <c r="BC152" s="297">
        <v>30.43</v>
      </c>
      <c r="BD152" s="297">
        <v>30.38</v>
      </c>
      <c r="BE152" s="297">
        <v>30.25</v>
      </c>
      <c r="BF152" s="297">
        <v>30.19</v>
      </c>
      <c r="BG152" s="297">
        <v>30.14</v>
      </c>
      <c r="BH152" s="297">
        <v>30.08</v>
      </c>
      <c r="BI152" s="297">
        <v>30.01</v>
      </c>
      <c r="BJ152" s="297">
        <v>29.87</v>
      </c>
      <c r="BK152" s="297">
        <v>29.79</v>
      </c>
      <c r="BL152" s="297">
        <v>29.72</v>
      </c>
      <c r="BM152" s="297">
        <v>29.64</v>
      </c>
      <c r="BN152" s="297">
        <v>29.57</v>
      </c>
      <c r="BO152" s="297">
        <v>29.43</v>
      </c>
      <c r="BP152" s="297">
        <v>29.36</v>
      </c>
      <c r="BQ152" s="297">
        <v>29.29</v>
      </c>
      <c r="BR152" s="297">
        <v>29.22</v>
      </c>
      <c r="BS152" s="297">
        <v>29.16</v>
      </c>
      <c r="BT152" s="297">
        <v>29.07</v>
      </c>
      <c r="BU152" s="297">
        <v>29</v>
      </c>
      <c r="BV152" s="297">
        <v>28.94</v>
      </c>
      <c r="BW152" s="297">
        <v>28.86</v>
      </c>
    </row>
    <row r="153" spans="1:75" ht="14.45" x14ac:dyDescent="0.3">
      <c r="A153" s="297" t="s">
        <v>1037</v>
      </c>
      <c r="B153" s="297" t="s">
        <v>1038</v>
      </c>
      <c r="C153" s="297" t="s">
        <v>1011</v>
      </c>
      <c r="D153" s="297" t="s">
        <v>927</v>
      </c>
      <c r="E153" s="297">
        <v>389.55</v>
      </c>
      <c r="F153" s="297">
        <v>403.26</v>
      </c>
      <c r="G153" s="297">
        <v>416.85</v>
      </c>
      <c r="H153" s="297">
        <v>430.7</v>
      </c>
      <c r="I153" s="297">
        <v>445.73</v>
      </c>
      <c r="J153" s="297">
        <v>461.82</v>
      </c>
      <c r="K153" s="297">
        <v>478.51</v>
      </c>
      <c r="L153" s="297">
        <v>496.25</v>
      </c>
      <c r="M153" s="297">
        <v>514.82000000000005</v>
      </c>
      <c r="N153" s="297">
        <v>535</v>
      </c>
      <c r="O153" s="297">
        <v>556.9</v>
      </c>
      <c r="P153" s="297">
        <v>580.22</v>
      </c>
      <c r="Q153" s="297">
        <v>605.04</v>
      </c>
      <c r="R153" s="297">
        <v>631.03</v>
      </c>
      <c r="S153" s="297">
        <v>657.93</v>
      </c>
      <c r="T153" s="297">
        <v>685.9</v>
      </c>
      <c r="U153" s="297">
        <v>711.85</v>
      </c>
      <c r="V153" s="297">
        <v>738.11</v>
      </c>
      <c r="W153" s="297">
        <v>764.64</v>
      </c>
      <c r="X153" s="297">
        <v>791.26</v>
      </c>
      <c r="Y153" s="297">
        <v>817.38</v>
      </c>
      <c r="Z153" s="297">
        <v>838.83</v>
      </c>
      <c r="AA153" s="297">
        <v>860.05</v>
      </c>
      <c r="AB153" s="297">
        <v>881.08</v>
      </c>
      <c r="AC153" s="297">
        <v>902.45</v>
      </c>
      <c r="AD153" s="297">
        <v>924.51</v>
      </c>
      <c r="AE153" s="297">
        <v>946.52</v>
      </c>
      <c r="AF153" s="297">
        <v>968.39</v>
      </c>
      <c r="AG153" s="297">
        <v>991.65</v>
      </c>
      <c r="AH153" s="297">
        <v>1015.62</v>
      </c>
      <c r="AI153" s="297">
        <v>1038.08</v>
      </c>
      <c r="AJ153" s="297">
        <v>1054.18</v>
      </c>
      <c r="AK153" s="297">
        <v>1070.3</v>
      </c>
      <c r="AL153" s="297">
        <v>1086.03</v>
      </c>
      <c r="AM153" s="297">
        <v>1100.8399999999999</v>
      </c>
      <c r="AN153" s="297">
        <v>1114.58</v>
      </c>
      <c r="AO153" s="297">
        <v>1128.97</v>
      </c>
      <c r="AP153" s="297">
        <v>1142.2</v>
      </c>
      <c r="AQ153" s="297">
        <v>1154.73</v>
      </c>
      <c r="AR153" s="297">
        <v>1167.25</v>
      </c>
      <c r="AS153" s="297">
        <v>1180.1500000000001</v>
      </c>
      <c r="AT153" s="297">
        <v>1191.8399999999999</v>
      </c>
      <c r="AU153" s="297">
        <v>1203.8599999999999</v>
      </c>
      <c r="AV153" s="297">
        <v>1216.24</v>
      </c>
      <c r="AW153" s="297">
        <v>1228.98</v>
      </c>
      <c r="AX153" s="297">
        <v>1242.0899999999999</v>
      </c>
      <c r="AY153" s="297">
        <v>1255.29</v>
      </c>
      <c r="AZ153" s="297">
        <v>1268.8599999999999</v>
      </c>
      <c r="BA153" s="297">
        <v>1282.75</v>
      </c>
      <c r="BB153" s="297">
        <v>1296.8699999999999</v>
      </c>
      <c r="BC153" s="297">
        <v>1311.13</v>
      </c>
      <c r="BD153" s="297">
        <v>1324.18</v>
      </c>
      <c r="BE153" s="297">
        <v>1337.19</v>
      </c>
      <c r="BF153" s="297">
        <v>1350.13</v>
      </c>
      <c r="BG153" s="297">
        <v>1362.97</v>
      </c>
      <c r="BH153" s="297">
        <v>1375.65</v>
      </c>
      <c r="BI153" s="297">
        <v>1387.4</v>
      </c>
      <c r="BJ153" s="297">
        <v>1398.82</v>
      </c>
      <c r="BK153" s="297">
        <v>1409.84</v>
      </c>
      <c r="BL153" s="297">
        <v>1420.37</v>
      </c>
      <c r="BM153" s="297">
        <v>1430.32</v>
      </c>
      <c r="BN153" s="297">
        <v>1438.64</v>
      </c>
      <c r="BO153" s="297">
        <v>1446.41</v>
      </c>
      <c r="BP153" s="297">
        <v>1453.59</v>
      </c>
      <c r="BQ153" s="297">
        <v>1460.15</v>
      </c>
      <c r="BR153" s="297">
        <v>1466.08</v>
      </c>
      <c r="BS153" s="297">
        <v>1471.07</v>
      </c>
      <c r="BT153" s="297">
        <v>1475.41</v>
      </c>
      <c r="BU153" s="297">
        <v>1479.23</v>
      </c>
      <c r="BV153" s="297">
        <v>1482.72</v>
      </c>
      <c r="BW153" s="297">
        <v>1485.99</v>
      </c>
    </row>
    <row r="154" spans="1:75" ht="14.45" x14ac:dyDescent="0.3">
      <c r="A154" s="297" t="s">
        <v>1037</v>
      </c>
      <c r="B154" s="297" t="s">
        <v>1038</v>
      </c>
      <c r="C154" s="297" t="s">
        <v>1012</v>
      </c>
      <c r="D154" s="297" t="s">
        <v>927</v>
      </c>
      <c r="E154" s="297">
        <v>996.21</v>
      </c>
      <c r="F154" s="297">
        <v>1032.8900000000001</v>
      </c>
      <c r="G154" s="297">
        <v>1069.71</v>
      </c>
      <c r="H154" s="297">
        <v>1106.8</v>
      </c>
      <c r="I154" s="297">
        <v>1144.44</v>
      </c>
      <c r="J154" s="297">
        <v>1182.8</v>
      </c>
      <c r="K154" s="297">
        <v>1221.79</v>
      </c>
      <c r="L154" s="297">
        <v>1261.23</v>
      </c>
      <c r="M154" s="297">
        <v>1301.1500000000001</v>
      </c>
      <c r="N154" s="297">
        <v>1341.54</v>
      </c>
      <c r="O154" s="297">
        <v>1382.37</v>
      </c>
      <c r="P154" s="297">
        <v>1423.57</v>
      </c>
      <c r="Q154" s="297">
        <v>1464.92</v>
      </c>
      <c r="R154" s="297">
        <v>1506.04</v>
      </c>
      <c r="S154" s="297">
        <v>1546.41</v>
      </c>
      <c r="T154" s="297">
        <v>1585.64</v>
      </c>
      <c r="U154" s="297">
        <v>1623.7</v>
      </c>
      <c r="V154" s="297">
        <v>1660.54</v>
      </c>
      <c r="W154" s="297">
        <v>1695.59</v>
      </c>
      <c r="X154" s="297">
        <v>1728.18</v>
      </c>
      <c r="Y154" s="297">
        <v>1757.93</v>
      </c>
      <c r="Z154" s="297">
        <v>1784.45</v>
      </c>
      <c r="AA154" s="297">
        <v>1808.1</v>
      </c>
      <c r="AB154" s="297">
        <v>1830.13</v>
      </c>
      <c r="AC154" s="297">
        <v>1852.24</v>
      </c>
      <c r="AD154" s="297">
        <v>1875.67</v>
      </c>
      <c r="AE154" s="297">
        <v>1900.91</v>
      </c>
      <c r="AF154" s="297">
        <v>1927.54</v>
      </c>
      <c r="AG154" s="297">
        <v>1954.82</v>
      </c>
      <c r="AH154" s="297">
        <v>1981.58</v>
      </c>
      <c r="AI154" s="297">
        <v>2006.94</v>
      </c>
      <c r="AJ154" s="297">
        <v>2030.74</v>
      </c>
      <c r="AK154" s="297">
        <v>2053.2399999999998</v>
      </c>
      <c r="AL154" s="297">
        <v>2074.62</v>
      </c>
      <c r="AM154" s="297">
        <v>2095.1999999999998</v>
      </c>
      <c r="AN154" s="297">
        <v>2115.23</v>
      </c>
      <c r="AO154" s="297">
        <v>2134.71</v>
      </c>
      <c r="AP154" s="297">
        <v>2153.5500000000002</v>
      </c>
      <c r="AQ154" s="297">
        <v>2171.77</v>
      </c>
      <c r="AR154" s="297">
        <v>2189.41</v>
      </c>
      <c r="AS154" s="297">
        <v>2206.46</v>
      </c>
      <c r="AT154" s="297">
        <v>2222.9699999999998</v>
      </c>
      <c r="AU154" s="297">
        <v>2238.9299999999998</v>
      </c>
      <c r="AV154" s="297">
        <v>2254.3200000000002</v>
      </c>
      <c r="AW154" s="297">
        <v>2269.0700000000002</v>
      </c>
      <c r="AX154" s="297">
        <v>2283.16</v>
      </c>
      <c r="AY154" s="297">
        <v>2296.5700000000002</v>
      </c>
      <c r="AZ154" s="297">
        <v>2309.35</v>
      </c>
      <c r="BA154" s="297">
        <v>2321.54</v>
      </c>
      <c r="BB154" s="297">
        <v>2333.19</v>
      </c>
      <c r="BC154" s="297">
        <v>2344.34</v>
      </c>
      <c r="BD154" s="297">
        <v>2355.0300000000002</v>
      </c>
      <c r="BE154" s="297">
        <v>2365.2600000000002</v>
      </c>
      <c r="BF154" s="297">
        <v>2375.1</v>
      </c>
      <c r="BG154" s="297">
        <v>2384.6</v>
      </c>
      <c r="BH154" s="297">
        <v>2393.79</v>
      </c>
      <c r="BI154" s="297">
        <v>2402.7199999999998</v>
      </c>
      <c r="BJ154" s="297">
        <v>2411.38</v>
      </c>
      <c r="BK154" s="297">
        <v>2419.81</v>
      </c>
      <c r="BL154" s="297">
        <v>2428.0100000000002</v>
      </c>
      <c r="BM154" s="297">
        <v>2436.0100000000002</v>
      </c>
      <c r="BN154" s="297">
        <v>2443.81</v>
      </c>
      <c r="BO154" s="297">
        <v>2451.41</v>
      </c>
      <c r="BP154" s="297">
        <v>2458.8000000000002</v>
      </c>
      <c r="BQ154" s="297">
        <v>2465.94</v>
      </c>
      <c r="BR154" s="297">
        <v>2472.8200000000002</v>
      </c>
      <c r="BS154" s="297">
        <v>2479.44</v>
      </c>
      <c r="BT154" s="297">
        <v>2485.79</v>
      </c>
      <c r="BU154" s="297">
        <v>2491.83</v>
      </c>
      <c r="BV154" s="297">
        <v>2497.5100000000002</v>
      </c>
      <c r="BW154" s="297">
        <v>2502.79</v>
      </c>
    </row>
    <row r="155" spans="1:75" ht="14.45" x14ac:dyDescent="0.3">
      <c r="A155" s="297" t="s">
        <v>1037</v>
      </c>
      <c r="B155" s="297" t="s">
        <v>1038</v>
      </c>
      <c r="C155" s="297" t="s">
        <v>1013</v>
      </c>
      <c r="D155" s="297" t="s">
        <v>1010</v>
      </c>
      <c r="E155" s="297">
        <v>26.67</v>
      </c>
      <c r="F155" s="297">
        <v>21.58</v>
      </c>
      <c r="G155" s="297">
        <v>22.95</v>
      </c>
      <c r="H155" s="297">
        <v>28.91</v>
      </c>
      <c r="I155" s="297">
        <v>32.29</v>
      </c>
      <c r="J155" s="297">
        <v>38.049999999999997</v>
      </c>
      <c r="K155" s="297">
        <v>40.69</v>
      </c>
      <c r="L155" s="297">
        <v>42.19</v>
      </c>
      <c r="M155" s="297">
        <v>50.18</v>
      </c>
      <c r="N155" s="297">
        <v>49.2</v>
      </c>
      <c r="O155" s="297">
        <v>42.63</v>
      </c>
      <c r="P155" s="297">
        <v>39.71</v>
      </c>
      <c r="Q155" s="297">
        <v>37.03</v>
      </c>
      <c r="R155" s="297">
        <v>36.76</v>
      </c>
      <c r="S155" s="297">
        <v>36.979999999999997</v>
      </c>
      <c r="T155" s="297">
        <v>37.520000000000003</v>
      </c>
      <c r="U155" s="297">
        <v>41.36</v>
      </c>
      <c r="V155" s="297">
        <v>43.07</v>
      </c>
      <c r="W155" s="297">
        <v>38.549999999999997</v>
      </c>
      <c r="X155" s="297">
        <v>43.16</v>
      </c>
      <c r="Y155" s="297">
        <v>53.9</v>
      </c>
      <c r="Z155" s="297">
        <v>55.9</v>
      </c>
      <c r="AA155" s="297">
        <v>52.22</v>
      </c>
      <c r="AB155" s="297">
        <v>50.4</v>
      </c>
      <c r="AC155" s="297">
        <v>50.72</v>
      </c>
      <c r="AD155" s="297">
        <v>52.42</v>
      </c>
      <c r="AE155" s="297">
        <v>52.43</v>
      </c>
      <c r="AF155" s="297">
        <v>51.19</v>
      </c>
      <c r="AG155" s="297">
        <v>49.57</v>
      </c>
      <c r="AH155" s="297">
        <v>33.21</v>
      </c>
      <c r="AI155" s="297">
        <v>31.87</v>
      </c>
      <c r="AJ155" s="297">
        <v>35.979999999999997</v>
      </c>
      <c r="AK155" s="297">
        <v>35.82</v>
      </c>
      <c r="AL155" s="297">
        <v>35.61</v>
      </c>
      <c r="AM155" s="297">
        <v>35.82</v>
      </c>
      <c r="AN155" s="297">
        <v>35.909999999999997</v>
      </c>
      <c r="AO155" s="297">
        <v>35.97</v>
      </c>
      <c r="AP155" s="297">
        <v>36.020000000000003</v>
      </c>
      <c r="AQ155" s="297">
        <v>36.21</v>
      </c>
      <c r="AR155" s="297">
        <v>36.32</v>
      </c>
      <c r="AS155" s="297">
        <v>36.44</v>
      </c>
      <c r="AT155" s="297">
        <v>36.6</v>
      </c>
      <c r="AU155" s="297">
        <v>36.630000000000003</v>
      </c>
      <c r="AV155" s="297">
        <v>36.76</v>
      </c>
      <c r="AW155" s="297">
        <v>36.909999999999997</v>
      </c>
      <c r="AX155" s="297">
        <v>37.090000000000003</v>
      </c>
      <c r="AY155" s="297">
        <v>37.31</v>
      </c>
      <c r="AZ155" s="297">
        <v>37.46</v>
      </c>
      <c r="BA155" s="297">
        <v>37.69</v>
      </c>
      <c r="BB155" s="297">
        <v>37.94</v>
      </c>
      <c r="BC155" s="297">
        <v>38.21</v>
      </c>
      <c r="BD155" s="297">
        <v>38.5</v>
      </c>
      <c r="BE155" s="297">
        <v>38.630000000000003</v>
      </c>
      <c r="BF155" s="297">
        <v>38.89</v>
      </c>
      <c r="BG155" s="297">
        <v>39.159999999999997</v>
      </c>
      <c r="BH155" s="297">
        <v>39.43</v>
      </c>
      <c r="BI155" s="297">
        <v>39.69</v>
      </c>
      <c r="BJ155" s="297">
        <v>39.78</v>
      </c>
      <c r="BK155" s="297">
        <v>39.99</v>
      </c>
      <c r="BL155" s="297">
        <v>40.18</v>
      </c>
      <c r="BM155" s="297">
        <v>40.36</v>
      </c>
      <c r="BN155" s="297">
        <v>40.5</v>
      </c>
      <c r="BO155" s="297">
        <v>40.44</v>
      </c>
      <c r="BP155" s="297">
        <v>40.520000000000003</v>
      </c>
      <c r="BQ155" s="297">
        <v>40.590000000000003</v>
      </c>
      <c r="BR155" s="297">
        <v>40.630000000000003</v>
      </c>
      <c r="BS155" s="297">
        <v>40.65</v>
      </c>
      <c r="BT155" s="297">
        <v>40.53</v>
      </c>
      <c r="BU155" s="297">
        <v>40.5</v>
      </c>
      <c r="BV155" s="297">
        <v>40.47</v>
      </c>
      <c r="BW155" s="297">
        <v>40.450000000000003</v>
      </c>
    </row>
    <row r="156" spans="1:75" ht="14.45" x14ac:dyDescent="0.3">
      <c r="A156" s="297" t="s">
        <v>1037</v>
      </c>
      <c r="B156" s="297" t="s">
        <v>1038</v>
      </c>
      <c r="C156" s="297" t="s">
        <v>1014</v>
      </c>
      <c r="D156" s="297" t="s">
        <v>1015</v>
      </c>
      <c r="E156" s="297">
        <v>10.09</v>
      </c>
      <c r="F156" s="297">
        <v>12.85</v>
      </c>
      <c r="G156" s="297">
        <v>16.37</v>
      </c>
      <c r="H156" s="297">
        <v>20.84</v>
      </c>
      <c r="I156" s="297">
        <v>26.54</v>
      </c>
      <c r="J156" s="297">
        <v>33.79</v>
      </c>
      <c r="K156" s="297">
        <v>37.69</v>
      </c>
      <c r="L156" s="297">
        <v>42.03</v>
      </c>
      <c r="M156" s="297">
        <v>46.87</v>
      </c>
      <c r="N156" s="297">
        <v>52.27</v>
      </c>
      <c r="O156" s="297">
        <v>58.3</v>
      </c>
      <c r="P156" s="297">
        <v>60.25</v>
      </c>
      <c r="Q156" s="297">
        <v>62.27</v>
      </c>
      <c r="R156" s="297">
        <v>64.349999999999994</v>
      </c>
      <c r="S156" s="297">
        <v>66.510000000000005</v>
      </c>
      <c r="T156" s="297">
        <v>68.73</v>
      </c>
      <c r="U156" s="297">
        <v>70.09</v>
      </c>
      <c r="V156" s="297">
        <v>71.48</v>
      </c>
      <c r="W156" s="297">
        <v>72.89</v>
      </c>
      <c r="X156" s="297">
        <v>74.34</v>
      </c>
      <c r="Y156" s="297">
        <v>75.81</v>
      </c>
      <c r="Z156" s="297">
        <v>76.900000000000006</v>
      </c>
      <c r="AA156" s="297">
        <v>78.010000000000005</v>
      </c>
      <c r="AB156" s="297">
        <v>79.14</v>
      </c>
      <c r="AC156" s="297">
        <v>80.28</v>
      </c>
      <c r="AD156" s="297">
        <v>81.44</v>
      </c>
      <c r="AE156" s="297">
        <v>82.36</v>
      </c>
      <c r="AF156" s="297">
        <v>83.3</v>
      </c>
      <c r="AG156" s="297">
        <v>84.24</v>
      </c>
      <c r="AH156" s="297">
        <v>85.19</v>
      </c>
      <c r="AI156" s="297">
        <v>86.16</v>
      </c>
      <c r="AJ156" s="297">
        <v>86.87</v>
      </c>
      <c r="AK156" s="297">
        <v>87.59</v>
      </c>
      <c r="AL156" s="297">
        <v>88.31</v>
      </c>
      <c r="AM156" s="297">
        <v>89.04</v>
      </c>
      <c r="AN156" s="297">
        <v>89.77</v>
      </c>
      <c r="AO156" s="297">
        <v>90.3</v>
      </c>
      <c r="AP156" s="297">
        <v>90.82</v>
      </c>
      <c r="AQ156" s="297">
        <v>91.35</v>
      </c>
      <c r="AR156" s="297">
        <v>91.89</v>
      </c>
      <c r="AS156" s="297">
        <v>92.42</v>
      </c>
      <c r="AT156" s="297">
        <v>92.94</v>
      </c>
      <c r="AU156" s="297">
        <v>93.46</v>
      </c>
      <c r="AV156" s="297">
        <v>93.98</v>
      </c>
      <c r="AW156" s="297">
        <v>94.51</v>
      </c>
      <c r="AX156" s="297">
        <v>95.03</v>
      </c>
      <c r="AY156" s="297">
        <v>95.36</v>
      </c>
      <c r="AZ156" s="297">
        <v>95.69</v>
      </c>
      <c r="BA156" s="297">
        <v>96.01</v>
      </c>
      <c r="BB156" s="297">
        <v>96.34</v>
      </c>
      <c r="BC156" s="297">
        <v>96.67</v>
      </c>
      <c r="BD156" s="297">
        <v>96.92</v>
      </c>
      <c r="BE156" s="297">
        <v>97.17</v>
      </c>
      <c r="BF156" s="297">
        <v>97.41</v>
      </c>
      <c r="BG156" s="297">
        <v>97.66</v>
      </c>
      <c r="BH156" s="297">
        <v>97.91</v>
      </c>
      <c r="BI156" s="297">
        <v>98.03</v>
      </c>
      <c r="BJ156" s="297">
        <v>98.15</v>
      </c>
      <c r="BK156" s="297">
        <v>98.27</v>
      </c>
      <c r="BL156" s="297">
        <v>98.39</v>
      </c>
      <c r="BM156" s="297">
        <v>98.51</v>
      </c>
      <c r="BN156" s="297">
        <v>98.58</v>
      </c>
      <c r="BO156" s="297">
        <v>98.66</v>
      </c>
      <c r="BP156" s="297">
        <v>98.73</v>
      </c>
      <c r="BQ156" s="297">
        <v>98.8</v>
      </c>
      <c r="BR156" s="297">
        <v>98.87</v>
      </c>
      <c r="BS156" s="297">
        <v>98.89</v>
      </c>
      <c r="BT156" s="297">
        <v>98.9</v>
      </c>
      <c r="BU156" s="297">
        <v>98.92</v>
      </c>
      <c r="BV156" s="297">
        <v>98.93</v>
      </c>
      <c r="BW156" s="297">
        <v>98.95</v>
      </c>
    </row>
    <row r="157" spans="1:75" ht="14.45" x14ac:dyDescent="0.3">
      <c r="A157" s="297" t="s">
        <v>1037</v>
      </c>
      <c r="B157" s="297" t="s">
        <v>1038</v>
      </c>
      <c r="C157" s="297" t="s">
        <v>1016</v>
      </c>
      <c r="D157" s="297" t="s">
        <v>1015</v>
      </c>
      <c r="E157" s="297">
        <v>0.38</v>
      </c>
      <c r="F157" s="297">
        <v>0.54</v>
      </c>
      <c r="G157" s="297">
        <v>0.76</v>
      </c>
      <c r="H157" s="297">
        <v>1.07</v>
      </c>
      <c r="I157" s="297">
        <v>1.52</v>
      </c>
      <c r="J157" s="297">
        <v>2.15</v>
      </c>
      <c r="K157" s="297">
        <v>2.34</v>
      </c>
      <c r="L157" s="297">
        <v>2.5499999999999998</v>
      </c>
      <c r="M157" s="297">
        <v>2.77</v>
      </c>
      <c r="N157" s="297">
        <v>3.02</v>
      </c>
      <c r="O157" s="297">
        <v>3.28</v>
      </c>
      <c r="P157" s="297">
        <v>3.36</v>
      </c>
      <c r="Q157" s="297">
        <v>3.43</v>
      </c>
      <c r="R157" s="297">
        <v>3.51</v>
      </c>
      <c r="S157" s="297">
        <v>3.59</v>
      </c>
      <c r="T157" s="297">
        <v>3.67</v>
      </c>
      <c r="U157" s="297">
        <v>3.64</v>
      </c>
      <c r="V157" s="297">
        <v>3.6</v>
      </c>
      <c r="W157" s="297">
        <v>3.57</v>
      </c>
      <c r="X157" s="297">
        <v>3.54</v>
      </c>
      <c r="Y157" s="297">
        <v>3.5</v>
      </c>
      <c r="Z157" s="297">
        <v>3.54</v>
      </c>
      <c r="AA157" s="297">
        <v>3.57</v>
      </c>
      <c r="AB157" s="297">
        <v>3.61</v>
      </c>
      <c r="AC157" s="297">
        <v>3.64</v>
      </c>
      <c r="AD157" s="297">
        <v>3.68</v>
      </c>
      <c r="AE157" s="297">
        <v>3.71</v>
      </c>
      <c r="AF157" s="297">
        <v>3.74</v>
      </c>
      <c r="AG157" s="297">
        <v>3.77</v>
      </c>
      <c r="AH157" s="297">
        <v>3.8</v>
      </c>
      <c r="AI157" s="297">
        <v>3.83</v>
      </c>
      <c r="AJ157" s="297">
        <v>3.92</v>
      </c>
      <c r="AK157" s="297">
        <v>4.01</v>
      </c>
      <c r="AL157" s="297">
        <v>4.09</v>
      </c>
      <c r="AM157" s="297">
        <v>4.1900000000000004</v>
      </c>
      <c r="AN157" s="297">
        <v>4.28</v>
      </c>
      <c r="AO157" s="297">
        <v>4.37</v>
      </c>
      <c r="AP157" s="297">
        <v>4.47</v>
      </c>
      <c r="AQ157" s="297">
        <v>4.57</v>
      </c>
      <c r="AR157" s="297">
        <v>4.67</v>
      </c>
      <c r="AS157" s="297">
        <v>4.7699999999999996</v>
      </c>
      <c r="AT157" s="297">
        <v>4.87</v>
      </c>
      <c r="AU157" s="297">
        <v>4.97</v>
      </c>
      <c r="AV157" s="297">
        <v>5.08</v>
      </c>
      <c r="AW157" s="297">
        <v>5.18</v>
      </c>
      <c r="AX157" s="297">
        <v>5.29</v>
      </c>
      <c r="AY157" s="297">
        <v>5.43</v>
      </c>
      <c r="AZ157" s="297">
        <v>5.56</v>
      </c>
      <c r="BA157" s="297">
        <v>5.7</v>
      </c>
      <c r="BB157" s="297">
        <v>5.84</v>
      </c>
      <c r="BC157" s="297">
        <v>5.99</v>
      </c>
      <c r="BD157" s="297">
        <v>6.14</v>
      </c>
      <c r="BE157" s="297">
        <v>6.3</v>
      </c>
      <c r="BF157" s="297">
        <v>6.47</v>
      </c>
      <c r="BG157" s="297">
        <v>6.63</v>
      </c>
      <c r="BH157" s="297">
        <v>6.8</v>
      </c>
      <c r="BI157" s="297">
        <v>6.98</v>
      </c>
      <c r="BJ157" s="297">
        <v>7.17</v>
      </c>
      <c r="BK157" s="297">
        <v>7.36</v>
      </c>
      <c r="BL157" s="297">
        <v>7.55</v>
      </c>
      <c r="BM157" s="297">
        <v>7.75</v>
      </c>
      <c r="BN157" s="297">
        <v>7.94</v>
      </c>
      <c r="BO157" s="297">
        <v>8.1300000000000008</v>
      </c>
      <c r="BP157" s="297">
        <v>8.32</v>
      </c>
      <c r="BQ157" s="297">
        <v>8.52</v>
      </c>
      <c r="BR157" s="297">
        <v>8.73</v>
      </c>
      <c r="BS157" s="297">
        <v>8.94</v>
      </c>
      <c r="BT157" s="297">
        <v>9.15</v>
      </c>
      <c r="BU157" s="297">
        <v>9.3699999999999992</v>
      </c>
      <c r="BV157" s="297">
        <v>9.6</v>
      </c>
      <c r="BW157" s="297">
        <v>9.83</v>
      </c>
    </row>
    <row r="158" spans="1:75" ht="14.45" x14ac:dyDescent="0.3">
      <c r="A158" s="297" t="s">
        <v>24</v>
      </c>
      <c r="B158" s="297" t="s">
        <v>1039</v>
      </c>
      <c r="C158" s="297" t="s">
        <v>1005</v>
      </c>
      <c r="D158" s="297" t="s">
        <v>1006</v>
      </c>
      <c r="E158" s="297">
        <v>887</v>
      </c>
      <c r="F158" s="297">
        <v>946.35</v>
      </c>
      <c r="G158" s="297">
        <v>995.39</v>
      </c>
      <c r="H158" s="297">
        <v>1022.11</v>
      </c>
      <c r="I158" s="297">
        <v>1045.54</v>
      </c>
      <c r="J158" s="297">
        <v>1074.6400000000001</v>
      </c>
      <c r="K158" s="297">
        <v>1121.8699999999999</v>
      </c>
      <c r="L158" s="297">
        <v>1189.76</v>
      </c>
      <c r="M158" s="297">
        <v>1255.94</v>
      </c>
      <c r="N158" s="297">
        <v>1348.83</v>
      </c>
      <c r="O158" s="297">
        <v>1391.55</v>
      </c>
      <c r="P158" s="297">
        <v>1418.07</v>
      </c>
      <c r="Q158" s="297">
        <v>1444.4</v>
      </c>
      <c r="R158" s="297">
        <v>1479.78</v>
      </c>
      <c r="S158" s="297">
        <v>1529.31</v>
      </c>
      <c r="T158" s="297">
        <v>1565.11</v>
      </c>
      <c r="U158" s="297">
        <v>1591.17</v>
      </c>
      <c r="V158" s="297">
        <v>1623.39</v>
      </c>
      <c r="W158" s="297">
        <v>1650.77</v>
      </c>
      <c r="X158" s="297">
        <v>1667.15</v>
      </c>
      <c r="Y158" s="297">
        <v>1696.31</v>
      </c>
      <c r="Z158" s="297">
        <v>1727.21</v>
      </c>
      <c r="AA158" s="297">
        <v>1754.63</v>
      </c>
      <c r="AB158" s="297">
        <v>1772.94</v>
      </c>
      <c r="AC158" s="297">
        <v>1804.22</v>
      </c>
      <c r="AD158" s="297">
        <v>1836.57</v>
      </c>
      <c r="AE158" s="297">
        <v>1877.06</v>
      </c>
      <c r="AF158" s="297">
        <v>1934.29</v>
      </c>
      <c r="AG158" s="297">
        <v>2011.62</v>
      </c>
      <c r="AH158" s="297">
        <v>2061.02</v>
      </c>
      <c r="AI158" s="297">
        <v>2090.5</v>
      </c>
      <c r="AJ158" s="297">
        <v>2162.87</v>
      </c>
      <c r="AK158" s="297">
        <v>2232.38</v>
      </c>
      <c r="AL158" s="297">
        <v>2305.77</v>
      </c>
      <c r="AM158" s="297">
        <v>2381.31</v>
      </c>
      <c r="AN158" s="297">
        <v>2460.38</v>
      </c>
      <c r="AO158" s="297">
        <v>2542.5700000000002</v>
      </c>
      <c r="AP158" s="297">
        <v>2627.73</v>
      </c>
      <c r="AQ158" s="297">
        <v>2716.32</v>
      </c>
      <c r="AR158" s="297">
        <v>2808.4</v>
      </c>
      <c r="AS158" s="297">
        <v>2903.57</v>
      </c>
      <c r="AT158" s="297">
        <v>3001.4</v>
      </c>
      <c r="AU158" s="297">
        <v>3101.31</v>
      </c>
      <c r="AV158" s="297">
        <v>3203.24</v>
      </c>
      <c r="AW158" s="297">
        <v>3307.38</v>
      </c>
      <c r="AX158" s="297">
        <v>3413.72</v>
      </c>
      <c r="AY158" s="297">
        <v>3522.14</v>
      </c>
      <c r="AZ158" s="297">
        <v>3631.94</v>
      </c>
      <c r="BA158" s="297">
        <v>3743.49</v>
      </c>
      <c r="BB158" s="297">
        <v>3856.85</v>
      </c>
      <c r="BC158" s="297">
        <v>3971.81</v>
      </c>
      <c r="BD158" s="297">
        <v>4088.1</v>
      </c>
      <c r="BE158" s="297">
        <v>4205.4399999999996</v>
      </c>
      <c r="BF158" s="297">
        <v>4324.04</v>
      </c>
      <c r="BG158" s="297">
        <v>4443.8999999999996</v>
      </c>
      <c r="BH158" s="297">
        <v>4564.8999999999996</v>
      </c>
      <c r="BI158" s="297">
        <v>4686.87</v>
      </c>
      <c r="BJ158" s="297">
        <v>4809.54</v>
      </c>
      <c r="BK158" s="297">
        <v>4933.26</v>
      </c>
      <c r="BL158" s="297">
        <v>5058.03</v>
      </c>
      <c r="BM158" s="297">
        <v>5183.78</v>
      </c>
      <c r="BN158" s="297">
        <v>5310.43</v>
      </c>
      <c r="BO158" s="297">
        <v>5438.13</v>
      </c>
      <c r="BP158" s="297">
        <v>5567.17</v>
      </c>
      <c r="BQ158" s="297">
        <v>5697.46</v>
      </c>
      <c r="BR158" s="297">
        <v>5829.04</v>
      </c>
      <c r="BS158" s="297">
        <v>5961.91</v>
      </c>
      <c r="BT158" s="297">
        <v>6096.32</v>
      </c>
      <c r="BU158" s="297">
        <v>6232.38</v>
      </c>
      <c r="BV158" s="297">
        <v>6369.93</v>
      </c>
      <c r="BW158" s="297">
        <v>6508.77</v>
      </c>
    </row>
    <row r="159" spans="1:75" ht="14.45" x14ac:dyDescent="0.3">
      <c r="A159" s="297" t="s">
        <v>24</v>
      </c>
      <c r="B159" s="297" t="s">
        <v>1039</v>
      </c>
      <c r="C159" s="297" t="s">
        <v>1007</v>
      </c>
      <c r="D159" s="297" t="s">
        <v>1008</v>
      </c>
      <c r="E159" s="297">
        <v>779856.19</v>
      </c>
      <c r="F159" s="297">
        <v>748157.5</v>
      </c>
      <c r="G159" s="297">
        <v>760664.38</v>
      </c>
      <c r="H159" s="297">
        <v>779589.06</v>
      </c>
      <c r="I159" s="297">
        <v>829780.81</v>
      </c>
      <c r="J159" s="297">
        <v>885945.19</v>
      </c>
      <c r="K159" s="297">
        <v>927239.75</v>
      </c>
      <c r="L159" s="297">
        <v>963274</v>
      </c>
      <c r="M159" s="297">
        <v>976287.69</v>
      </c>
      <c r="N159" s="297">
        <v>995780.81</v>
      </c>
      <c r="O159" s="297">
        <v>960589.06</v>
      </c>
      <c r="P159" s="297">
        <v>978801.38</v>
      </c>
      <c r="Q159" s="297">
        <v>988917.81</v>
      </c>
      <c r="R159" s="297">
        <v>1013589.06</v>
      </c>
      <c r="S159" s="297">
        <v>1067020.5</v>
      </c>
      <c r="T159" s="297">
        <v>1103541.1299999999</v>
      </c>
      <c r="U159" s="297">
        <v>1162205.5</v>
      </c>
      <c r="V159" s="297">
        <v>1221315.1299999999</v>
      </c>
      <c r="W159" s="297">
        <v>1250767.1299999999</v>
      </c>
      <c r="X159" s="297">
        <v>1279095.8799999999</v>
      </c>
      <c r="Y159" s="297">
        <v>1295616.3799999999</v>
      </c>
      <c r="Z159" s="297">
        <v>1303267.1299999999</v>
      </c>
      <c r="AA159" s="297">
        <v>1341369.8799999999</v>
      </c>
      <c r="AB159" s="297">
        <v>1363650.75</v>
      </c>
      <c r="AC159" s="297">
        <v>1436500</v>
      </c>
      <c r="AD159" s="297">
        <v>1475650.75</v>
      </c>
      <c r="AE159" s="297">
        <v>1527184.88</v>
      </c>
      <c r="AF159" s="297">
        <v>1612273.88</v>
      </c>
      <c r="AG159" s="297">
        <v>1702246.5</v>
      </c>
      <c r="AH159" s="297">
        <v>1888266.63</v>
      </c>
      <c r="AI159" s="297">
        <v>2024356.25</v>
      </c>
      <c r="AJ159" s="297">
        <v>2047334.75</v>
      </c>
      <c r="AK159" s="297">
        <v>2053298.5</v>
      </c>
      <c r="AL159" s="297">
        <v>2052159.13</v>
      </c>
      <c r="AM159" s="297">
        <v>2056380.38</v>
      </c>
      <c r="AN159" s="297">
        <v>2067618.38</v>
      </c>
      <c r="AO159" s="297">
        <v>2082940.75</v>
      </c>
      <c r="AP159" s="297">
        <v>2119973.25</v>
      </c>
      <c r="AQ159" s="297">
        <v>2157425</v>
      </c>
      <c r="AR159" s="297">
        <v>2198291.75</v>
      </c>
      <c r="AS159" s="297">
        <v>2239209.75</v>
      </c>
      <c r="AT159" s="297">
        <v>2283314.25</v>
      </c>
      <c r="AU159" s="297">
        <v>2333419.25</v>
      </c>
      <c r="AV159" s="297">
        <v>2382880.75</v>
      </c>
      <c r="AW159" s="297">
        <v>2432517.75</v>
      </c>
      <c r="AX159" s="297">
        <v>2481484.5</v>
      </c>
      <c r="AY159" s="297">
        <v>2530867.5</v>
      </c>
      <c r="AZ159" s="297">
        <v>2584210.5</v>
      </c>
      <c r="BA159" s="297">
        <v>2637129.5</v>
      </c>
      <c r="BB159" s="297">
        <v>2689587.5</v>
      </c>
      <c r="BC159" s="297">
        <v>2743325</v>
      </c>
      <c r="BD159" s="297">
        <v>2796981</v>
      </c>
      <c r="BE159" s="297">
        <v>2854790.75</v>
      </c>
      <c r="BF159" s="297">
        <v>2912166.25</v>
      </c>
      <c r="BG159" s="297">
        <v>2969110.25</v>
      </c>
      <c r="BH159" s="297">
        <v>3026292</v>
      </c>
      <c r="BI159" s="297">
        <v>3084251</v>
      </c>
      <c r="BJ159" s="297">
        <v>3144581.5</v>
      </c>
      <c r="BK159" s="297">
        <v>3204374.25</v>
      </c>
      <c r="BL159" s="297">
        <v>3263888.25</v>
      </c>
      <c r="BM159" s="297">
        <v>3322682.25</v>
      </c>
      <c r="BN159" s="297">
        <v>3384483</v>
      </c>
      <c r="BO159" s="297">
        <v>3447590.75</v>
      </c>
      <c r="BP159" s="297">
        <v>3510176</v>
      </c>
      <c r="BQ159" s="297">
        <v>3572606.5</v>
      </c>
      <c r="BR159" s="297">
        <v>3634921.25</v>
      </c>
      <c r="BS159" s="297">
        <v>3699790.25</v>
      </c>
      <c r="BT159" s="297">
        <v>3765663</v>
      </c>
      <c r="BU159" s="297">
        <v>3831709.5</v>
      </c>
      <c r="BV159" s="297">
        <v>3897631.5</v>
      </c>
      <c r="BW159" s="297">
        <v>3963880.75</v>
      </c>
    </row>
    <row r="160" spans="1:75" ht="14.45" x14ac:dyDescent="0.3">
      <c r="A160" s="297" t="s">
        <v>24</v>
      </c>
      <c r="B160" s="297" t="s">
        <v>1039</v>
      </c>
      <c r="C160" s="297" t="s">
        <v>1009</v>
      </c>
      <c r="D160" s="297" t="s">
        <v>1010</v>
      </c>
      <c r="E160" s="297">
        <v>22.9</v>
      </c>
      <c r="F160" s="297">
        <v>22.94</v>
      </c>
      <c r="G160" s="297">
        <v>21.44</v>
      </c>
      <c r="H160" s="297">
        <v>18.13</v>
      </c>
      <c r="I160" s="297">
        <v>16.89</v>
      </c>
      <c r="J160" s="297">
        <v>16.95</v>
      </c>
      <c r="K160" s="297">
        <v>19.09</v>
      </c>
      <c r="L160" s="297">
        <v>22.3</v>
      </c>
      <c r="M160" s="297">
        <v>22.72</v>
      </c>
      <c r="N160" s="297">
        <v>26.9</v>
      </c>
      <c r="O160" s="297">
        <v>20.66</v>
      </c>
      <c r="P160" s="297">
        <v>18.11</v>
      </c>
      <c r="Q160" s="297">
        <v>18.420000000000002</v>
      </c>
      <c r="R160" s="297">
        <v>19.28</v>
      </c>
      <c r="S160" s="297">
        <v>20.75</v>
      </c>
      <c r="T160" s="297">
        <v>18.32</v>
      </c>
      <c r="U160" s="297">
        <v>16.87</v>
      </c>
      <c r="V160" s="297">
        <v>17.37</v>
      </c>
      <c r="W160" s="297">
        <v>16.97</v>
      </c>
      <c r="X160" s="297">
        <v>15.66</v>
      </c>
      <c r="Y160" s="297">
        <v>17.57</v>
      </c>
      <c r="Z160" s="297">
        <v>17.399999999999999</v>
      </c>
      <c r="AA160" s="297">
        <v>16.97</v>
      </c>
      <c r="AB160" s="297">
        <v>15.85</v>
      </c>
      <c r="AC160" s="297">
        <v>16.88</v>
      </c>
      <c r="AD160" s="297">
        <v>16.55</v>
      </c>
      <c r="AE160" s="297">
        <v>17.170000000000002</v>
      </c>
      <c r="AF160" s="297">
        <v>18</v>
      </c>
      <c r="AG160" s="297">
        <v>18.54</v>
      </c>
      <c r="AH160" s="297">
        <v>16.7</v>
      </c>
      <c r="AI160" s="297">
        <v>15.1</v>
      </c>
      <c r="AJ160" s="297">
        <v>18.14</v>
      </c>
      <c r="AK160" s="297">
        <v>17.61</v>
      </c>
      <c r="AL160" s="297">
        <v>17.68</v>
      </c>
      <c r="AM160" s="297">
        <v>17.68</v>
      </c>
      <c r="AN160" s="297">
        <v>17.79</v>
      </c>
      <c r="AO160" s="297">
        <v>17.850000000000001</v>
      </c>
      <c r="AP160" s="297">
        <v>17.86</v>
      </c>
      <c r="AQ160" s="297">
        <v>17.899999999999999</v>
      </c>
      <c r="AR160" s="297">
        <v>17.93</v>
      </c>
      <c r="AS160" s="297">
        <v>17.940000000000001</v>
      </c>
      <c r="AT160" s="297">
        <v>17.93</v>
      </c>
      <c r="AU160" s="297">
        <v>17.87</v>
      </c>
      <c r="AV160" s="297">
        <v>17.809999999999999</v>
      </c>
      <c r="AW160" s="297">
        <v>17.78</v>
      </c>
      <c r="AX160" s="297">
        <v>17.75</v>
      </c>
      <c r="AY160" s="297">
        <v>17.71</v>
      </c>
      <c r="AZ160" s="297">
        <v>17.63</v>
      </c>
      <c r="BA160" s="297">
        <v>17.579999999999998</v>
      </c>
      <c r="BB160" s="297">
        <v>17.53</v>
      </c>
      <c r="BC160" s="297">
        <v>17.47</v>
      </c>
      <c r="BD160" s="297">
        <v>17.41</v>
      </c>
      <c r="BE160" s="297">
        <v>17.309999999999999</v>
      </c>
      <c r="BF160" s="297">
        <v>17.239999999999998</v>
      </c>
      <c r="BG160" s="297">
        <v>17.16</v>
      </c>
      <c r="BH160" s="297">
        <v>17.09</v>
      </c>
      <c r="BI160" s="297">
        <v>17</v>
      </c>
      <c r="BJ160" s="297">
        <v>16.899999999999999</v>
      </c>
      <c r="BK160" s="297">
        <v>16.82</v>
      </c>
      <c r="BL160" s="297">
        <v>16.75</v>
      </c>
      <c r="BM160" s="297">
        <v>16.670000000000002</v>
      </c>
      <c r="BN160" s="297">
        <v>16.59</v>
      </c>
      <c r="BO160" s="297">
        <v>16.510000000000002</v>
      </c>
      <c r="BP160" s="297">
        <v>16.440000000000001</v>
      </c>
      <c r="BQ160" s="297">
        <v>16.37</v>
      </c>
      <c r="BR160" s="297">
        <v>16.309999999999999</v>
      </c>
      <c r="BS160" s="297">
        <v>16.25</v>
      </c>
      <c r="BT160" s="297">
        <v>16.18</v>
      </c>
      <c r="BU160" s="297">
        <v>16.12</v>
      </c>
      <c r="BV160" s="297">
        <v>16.059999999999999</v>
      </c>
      <c r="BW160" s="297">
        <v>16</v>
      </c>
    </row>
    <row r="161" spans="1:75" ht="14.45" x14ac:dyDescent="0.3">
      <c r="A161" s="297" t="s">
        <v>24</v>
      </c>
      <c r="B161" s="297" t="s">
        <v>1039</v>
      </c>
      <c r="C161" s="297" t="s">
        <v>1011</v>
      </c>
      <c r="D161" s="297" t="s">
        <v>927</v>
      </c>
      <c r="E161" s="297">
        <v>46416.29</v>
      </c>
      <c r="F161" s="297">
        <v>48146.52</v>
      </c>
      <c r="G161" s="297">
        <v>49705.59</v>
      </c>
      <c r="H161" s="297">
        <v>51458.34</v>
      </c>
      <c r="I161" s="297">
        <v>52900.95</v>
      </c>
      <c r="J161" s="297">
        <v>54285.48</v>
      </c>
      <c r="K161" s="297">
        <v>55705.599999999999</v>
      </c>
      <c r="L161" s="297">
        <v>58163.11</v>
      </c>
      <c r="M161" s="297">
        <v>59567.38</v>
      </c>
      <c r="N161" s="297">
        <v>61043.01</v>
      </c>
      <c r="O161" s="297">
        <v>62683.519999999997</v>
      </c>
      <c r="P161" s="297">
        <v>66110.490000000005</v>
      </c>
      <c r="Q161" s="297">
        <v>69593.91</v>
      </c>
      <c r="R161" s="297">
        <v>71156.86</v>
      </c>
      <c r="S161" s="297">
        <v>73066.63</v>
      </c>
      <c r="T161" s="297">
        <v>75045.62</v>
      </c>
      <c r="U161" s="297">
        <v>74901.429999999993</v>
      </c>
      <c r="V161" s="297">
        <v>77515.820000000007</v>
      </c>
      <c r="W161" s="297">
        <v>79333.67</v>
      </c>
      <c r="X161" s="297">
        <v>82050.16</v>
      </c>
      <c r="Y161" s="297">
        <v>83572.03</v>
      </c>
      <c r="Z161" s="297">
        <v>84912.62</v>
      </c>
      <c r="AA161" s="297">
        <v>87613.22</v>
      </c>
      <c r="AB161" s="297">
        <v>89360.2</v>
      </c>
      <c r="AC161" s="297">
        <v>91935.63</v>
      </c>
      <c r="AD161" s="297">
        <v>94359.33</v>
      </c>
      <c r="AE161" s="297">
        <v>96831.66</v>
      </c>
      <c r="AF161" s="297">
        <v>97736.36</v>
      </c>
      <c r="AG161" s="297">
        <v>99719.72</v>
      </c>
      <c r="AH161" s="297">
        <v>101222.83</v>
      </c>
      <c r="AI161" s="297">
        <v>102846.03</v>
      </c>
      <c r="AJ161" s="297">
        <v>103989.22</v>
      </c>
      <c r="AK161" s="297">
        <v>104994.77</v>
      </c>
      <c r="AL161" s="297">
        <v>105922.1</v>
      </c>
      <c r="AM161" s="297">
        <v>106848.54</v>
      </c>
      <c r="AN161" s="297">
        <v>107800.41</v>
      </c>
      <c r="AO161" s="297">
        <v>108978.55</v>
      </c>
      <c r="AP161" s="297">
        <v>110231.83</v>
      </c>
      <c r="AQ161" s="297">
        <v>111499.06</v>
      </c>
      <c r="AR161" s="297">
        <v>112686.71</v>
      </c>
      <c r="AS161" s="297">
        <v>113753.16</v>
      </c>
      <c r="AT161" s="297">
        <v>114776.27</v>
      </c>
      <c r="AU161" s="297">
        <v>115687.02</v>
      </c>
      <c r="AV161" s="297">
        <v>116499.34</v>
      </c>
      <c r="AW161" s="297">
        <v>117247</v>
      </c>
      <c r="AX161" s="297">
        <v>117944.63</v>
      </c>
      <c r="AY161" s="297">
        <v>118542.16</v>
      </c>
      <c r="AZ161" s="297">
        <v>119078.49</v>
      </c>
      <c r="BA161" s="297">
        <v>119557.23</v>
      </c>
      <c r="BB161" s="297">
        <v>119977.77</v>
      </c>
      <c r="BC161" s="297">
        <v>120342.48</v>
      </c>
      <c r="BD161" s="297">
        <v>120710.3</v>
      </c>
      <c r="BE161" s="297">
        <v>121021.8</v>
      </c>
      <c r="BF161" s="297">
        <v>121278.94</v>
      </c>
      <c r="BG161" s="297">
        <v>121484.06</v>
      </c>
      <c r="BH161" s="297">
        <v>121636.89</v>
      </c>
      <c r="BI161" s="297">
        <v>121746.25</v>
      </c>
      <c r="BJ161" s="297">
        <v>121803.78</v>
      </c>
      <c r="BK161" s="297">
        <v>121805.7</v>
      </c>
      <c r="BL161" s="297">
        <v>121748.16</v>
      </c>
      <c r="BM161" s="297">
        <v>121631.13</v>
      </c>
      <c r="BN161" s="297">
        <v>121529.53</v>
      </c>
      <c r="BO161" s="297">
        <v>121374.55</v>
      </c>
      <c r="BP161" s="297">
        <v>121165.4</v>
      </c>
      <c r="BQ161" s="297">
        <v>120904.55</v>
      </c>
      <c r="BR161" s="297">
        <v>120595.94</v>
      </c>
      <c r="BS161" s="297">
        <v>120274.17</v>
      </c>
      <c r="BT161" s="297">
        <v>119910.77</v>
      </c>
      <c r="BU161" s="297">
        <v>119509.58</v>
      </c>
      <c r="BV161" s="297">
        <v>119077.73</v>
      </c>
      <c r="BW161" s="297">
        <v>118620.67</v>
      </c>
    </row>
    <row r="162" spans="1:75" ht="14.45" x14ac:dyDescent="0.3">
      <c r="A162" s="297" t="s">
        <v>24</v>
      </c>
      <c r="B162" s="297" t="s">
        <v>1039</v>
      </c>
      <c r="C162" s="297" t="s">
        <v>1012</v>
      </c>
      <c r="D162" s="297" t="s">
        <v>927</v>
      </c>
      <c r="E162" s="297">
        <v>121711.87</v>
      </c>
      <c r="F162" s="297">
        <v>124588.43</v>
      </c>
      <c r="G162" s="297">
        <v>127514.67</v>
      </c>
      <c r="H162" s="297">
        <v>130459.02</v>
      </c>
      <c r="I162" s="297">
        <v>133380.13</v>
      </c>
      <c r="J162" s="297">
        <v>136246.76999999999</v>
      </c>
      <c r="K162" s="297">
        <v>139049.44</v>
      </c>
      <c r="L162" s="297">
        <v>141791.32999999999</v>
      </c>
      <c r="M162" s="297">
        <v>144470.38</v>
      </c>
      <c r="N162" s="297">
        <v>147088.67000000001</v>
      </c>
      <c r="O162" s="297">
        <v>149650.20000000001</v>
      </c>
      <c r="P162" s="297">
        <v>152146.88</v>
      </c>
      <c r="Q162" s="297">
        <v>154582.09</v>
      </c>
      <c r="R162" s="297">
        <v>156985.82999999999</v>
      </c>
      <c r="S162" s="297">
        <v>159398.56</v>
      </c>
      <c r="T162" s="297">
        <v>161848.16</v>
      </c>
      <c r="U162" s="297">
        <v>164342.53</v>
      </c>
      <c r="V162" s="297">
        <v>166869.17000000001</v>
      </c>
      <c r="W162" s="297">
        <v>169409.72</v>
      </c>
      <c r="X162" s="297">
        <v>171936.27</v>
      </c>
      <c r="Y162" s="297">
        <v>174425.39</v>
      </c>
      <c r="Z162" s="297">
        <v>176877.14</v>
      </c>
      <c r="AA162" s="297">
        <v>179289.23</v>
      </c>
      <c r="AB162" s="297">
        <v>181633.08</v>
      </c>
      <c r="AC162" s="297">
        <v>183873.38</v>
      </c>
      <c r="AD162" s="297">
        <v>185986.95</v>
      </c>
      <c r="AE162" s="297">
        <v>187958.2</v>
      </c>
      <c r="AF162" s="297">
        <v>189798.06</v>
      </c>
      <c r="AG162" s="297">
        <v>191543.23</v>
      </c>
      <c r="AH162" s="297">
        <v>193246.61</v>
      </c>
      <c r="AI162" s="297">
        <v>194946.47</v>
      </c>
      <c r="AJ162" s="297">
        <v>196655.03</v>
      </c>
      <c r="AK162" s="297">
        <v>198360.94</v>
      </c>
      <c r="AL162" s="297">
        <v>200050.48</v>
      </c>
      <c r="AM162" s="297">
        <v>201700.55</v>
      </c>
      <c r="AN162" s="297">
        <v>203293.95</v>
      </c>
      <c r="AO162" s="297">
        <v>204827.78</v>
      </c>
      <c r="AP162" s="297">
        <v>206307.42</v>
      </c>
      <c r="AQ162" s="297">
        <v>207733.52</v>
      </c>
      <c r="AR162" s="297">
        <v>209108.39</v>
      </c>
      <c r="AS162" s="297">
        <v>210433.3</v>
      </c>
      <c r="AT162" s="297">
        <v>211707.41</v>
      </c>
      <c r="AU162" s="297">
        <v>212927.97</v>
      </c>
      <c r="AV162" s="297">
        <v>214092.09</v>
      </c>
      <c r="AW162" s="297">
        <v>215196.23</v>
      </c>
      <c r="AX162" s="297">
        <v>216237.72</v>
      </c>
      <c r="AY162" s="297">
        <v>217215.31</v>
      </c>
      <c r="AZ162" s="297">
        <v>218129.09</v>
      </c>
      <c r="BA162" s="297">
        <v>218979.27</v>
      </c>
      <c r="BB162" s="297">
        <v>219766.63</v>
      </c>
      <c r="BC162" s="297">
        <v>220491.89</v>
      </c>
      <c r="BD162" s="297">
        <v>221155.02</v>
      </c>
      <c r="BE162" s="297">
        <v>221755.97</v>
      </c>
      <c r="BF162" s="297">
        <v>222295.63</v>
      </c>
      <c r="BG162" s="297">
        <v>222775.17</v>
      </c>
      <c r="BH162" s="297">
        <v>223195.56</v>
      </c>
      <c r="BI162" s="297">
        <v>223557.48</v>
      </c>
      <c r="BJ162" s="297">
        <v>223861.36</v>
      </c>
      <c r="BK162" s="297">
        <v>224107.84</v>
      </c>
      <c r="BL162" s="297">
        <v>224297.5</v>
      </c>
      <c r="BM162" s="297">
        <v>224431.03</v>
      </c>
      <c r="BN162" s="297">
        <v>224509.38</v>
      </c>
      <c r="BO162" s="297">
        <v>224533.39</v>
      </c>
      <c r="BP162" s="297">
        <v>224503.34</v>
      </c>
      <c r="BQ162" s="297">
        <v>224419.39</v>
      </c>
      <c r="BR162" s="297">
        <v>224282.02</v>
      </c>
      <c r="BS162" s="297">
        <v>224091.97</v>
      </c>
      <c r="BT162" s="297">
        <v>223850.75</v>
      </c>
      <c r="BU162" s="297">
        <v>223560.53</v>
      </c>
      <c r="BV162" s="297">
        <v>223223.95</v>
      </c>
      <c r="BW162" s="297">
        <v>222843.31</v>
      </c>
    </row>
    <row r="163" spans="1:75" ht="14.45" x14ac:dyDescent="0.3">
      <c r="A163" s="297" t="s">
        <v>24</v>
      </c>
      <c r="B163" s="297" t="s">
        <v>1039</v>
      </c>
      <c r="C163" s="297" t="s">
        <v>1013</v>
      </c>
      <c r="D163" s="297" t="s">
        <v>1010</v>
      </c>
      <c r="E163" s="297">
        <v>21.09</v>
      </c>
      <c r="F163" s="297">
        <v>22.71</v>
      </c>
      <c r="G163" s="297">
        <v>20.43</v>
      </c>
      <c r="H163" s="297">
        <v>19.100000000000001</v>
      </c>
      <c r="I163" s="297">
        <v>21.36</v>
      </c>
      <c r="J163" s="297">
        <v>24.35</v>
      </c>
      <c r="K163" s="297">
        <v>21.56</v>
      </c>
      <c r="L163" s="297">
        <v>25.57</v>
      </c>
      <c r="M163" s="297">
        <v>27.91</v>
      </c>
      <c r="N163" s="297">
        <v>30.37</v>
      </c>
      <c r="O163" s="297">
        <v>21.4</v>
      </c>
      <c r="P163" s="297">
        <v>20.53</v>
      </c>
      <c r="Q163" s="297">
        <v>21.42</v>
      </c>
      <c r="R163" s="297">
        <v>22.25</v>
      </c>
      <c r="S163" s="297">
        <v>22.5</v>
      </c>
      <c r="T163" s="297">
        <v>16.510000000000002</v>
      </c>
      <c r="U163" s="297">
        <v>15.24</v>
      </c>
      <c r="V163" s="297">
        <v>15.23</v>
      </c>
      <c r="W163" s="297">
        <v>15.03</v>
      </c>
      <c r="X163" s="297">
        <v>14.97</v>
      </c>
      <c r="Y163" s="297">
        <v>16.489999999999998</v>
      </c>
      <c r="Z163" s="297">
        <v>16.71</v>
      </c>
      <c r="AA163" s="297">
        <v>17.71</v>
      </c>
      <c r="AB163" s="297">
        <v>18.68</v>
      </c>
      <c r="AC163" s="297">
        <v>20.99</v>
      </c>
      <c r="AD163" s="297">
        <v>19.809999999999999</v>
      </c>
      <c r="AE163" s="297">
        <v>19.670000000000002</v>
      </c>
      <c r="AF163" s="297">
        <v>19.28</v>
      </c>
      <c r="AG163" s="297">
        <v>19.100000000000001</v>
      </c>
      <c r="AH163" s="297">
        <v>15.49</v>
      </c>
      <c r="AI163" s="297">
        <v>10.52</v>
      </c>
      <c r="AJ163" s="297">
        <v>18.03</v>
      </c>
      <c r="AK163" s="297">
        <v>14.61</v>
      </c>
      <c r="AL163" s="297">
        <v>14.57</v>
      </c>
      <c r="AM163" s="297">
        <v>14.23</v>
      </c>
      <c r="AN163" s="297">
        <v>14.3</v>
      </c>
      <c r="AO163" s="297">
        <v>14.4</v>
      </c>
      <c r="AP163" s="297">
        <v>14.67</v>
      </c>
      <c r="AQ163" s="297">
        <v>14.79</v>
      </c>
      <c r="AR163" s="297">
        <v>14.86</v>
      </c>
      <c r="AS163" s="297">
        <v>14.86</v>
      </c>
      <c r="AT163" s="297">
        <v>14.82</v>
      </c>
      <c r="AU163" s="297">
        <v>14.87</v>
      </c>
      <c r="AV163" s="297">
        <v>14.81</v>
      </c>
      <c r="AW163" s="297">
        <v>14.76</v>
      </c>
      <c r="AX163" s="297">
        <v>14.73</v>
      </c>
      <c r="AY163" s="297">
        <v>14.7</v>
      </c>
      <c r="AZ163" s="297">
        <v>14.68</v>
      </c>
      <c r="BA163" s="297">
        <v>14.61</v>
      </c>
      <c r="BB163" s="297">
        <v>14.55</v>
      </c>
      <c r="BC163" s="297">
        <v>14.48</v>
      </c>
      <c r="BD163" s="297">
        <v>14.41</v>
      </c>
      <c r="BE163" s="297">
        <v>14.39</v>
      </c>
      <c r="BF163" s="297">
        <v>14.3</v>
      </c>
      <c r="BG163" s="297">
        <v>14.21</v>
      </c>
      <c r="BH163" s="297">
        <v>14.13</v>
      </c>
      <c r="BI163" s="297">
        <v>14.04</v>
      </c>
      <c r="BJ163" s="297">
        <v>13.98</v>
      </c>
      <c r="BK163" s="297">
        <v>13.89</v>
      </c>
      <c r="BL163" s="297">
        <v>13.79</v>
      </c>
      <c r="BM163" s="297">
        <v>13.68</v>
      </c>
      <c r="BN163" s="297">
        <v>13.57</v>
      </c>
      <c r="BO163" s="297">
        <v>13.5</v>
      </c>
      <c r="BP163" s="297">
        <v>13.37</v>
      </c>
      <c r="BQ163" s="297">
        <v>13.25</v>
      </c>
      <c r="BR163" s="297">
        <v>13.11</v>
      </c>
      <c r="BS163" s="297">
        <v>12.98</v>
      </c>
      <c r="BT163" s="297">
        <v>12.83</v>
      </c>
      <c r="BU163" s="297">
        <v>12.68</v>
      </c>
      <c r="BV163" s="297">
        <v>12.53</v>
      </c>
      <c r="BW163" s="297">
        <v>12.36</v>
      </c>
    </row>
    <row r="164" spans="1:75" ht="14.45" x14ac:dyDescent="0.3">
      <c r="A164" s="297" t="s">
        <v>24</v>
      </c>
      <c r="B164" s="297" t="s">
        <v>1039</v>
      </c>
      <c r="C164" s="297" t="s">
        <v>1014</v>
      </c>
      <c r="D164" s="297" t="s">
        <v>1015</v>
      </c>
      <c r="E164" s="297">
        <v>13.91</v>
      </c>
      <c r="F164" s="297">
        <v>14.55</v>
      </c>
      <c r="G164" s="297">
        <v>15.21</v>
      </c>
      <c r="H164" s="297">
        <v>15.91</v>
      </c>
      <c r="I164" s="297">
        <v>16.64</v>
      </c>
      <c r="J164" s="297">
        <v>17.399999999999999</v>
      </c>
      <c r="K164" s="297">
        <v>18.079999999999998</v>
      </c>
      <c r="L164" s="297">
        <v>18.78</v>
      </c>
      <c r="M164" s="297">
        <v>19.52</v>
      </c>
      <c r="N164" s="297">
        <v>20.28</v>
      </c>
      <c r="O164" s="297">
        <v>21.07</v>
      </c>
      <c r="P164" s="297">
        <v>22.43</v>
      </c>
      <c r="Q164" s="297">
        <v>23.88</v>
      </c>
      <c r="R164" s="297">
        <v>25.43</v>
      </c>
      <c r="S164" s="297">
        <v>27.07</v>
      </c>
      <c r="T164" s="297">
        <v>28.82</v>
      </c>
      <c r="U164" s="297">
        <v>31</v>
      </c>
      <c r="V164" s="297">
        <v>33.35</v>
      </c>
      <c r="W164" s="297">
        <v>35.880000000000003</v>
      </c>
      <c r="X164" s="297">
        <v>38.6</v>
      </c>
      <c r="Y164" s="297">
        <v>41.52</v>
      </c>
      <c r="Z164" s="297">
        <v>43.11</v>
      </c>
      <c r="AA164" s="297">
        <v>44.77</v>
      </c>
      <c r="AB164" s="297">
        <v>46.49</v>
      </c>
      <c r="AC164" s="297">
        <v>48.27</v>
      </c>
      <c r="AD164" s="297">
        <v>50.12</v>
      </c>
      <c r="AE164" s="297">
        <v>50.99</v>
      </c>
      <c r="AF164" s="297">
        <v>51.88</v>
      </c>
      <c r="AG164" s="297">
        <v>52.78</v>
      </c>
      <c r="AH164" s="297">
        <v>53.69</v>
      </c>
      <c r="AI164" s="297">
        <v>54.62</v>
      </c>
      <c r="AJ164" s="297">
        <v>55.33</v>
      </c>
      <c r="AK164" s="297">
        <v>56.05</v>
      </c>
      <c r="AL164" s="297">
        <v>56.78</v>
      </c>
      <c r="AM164" s="297">
        <v>57.52</v>
      </c>
      <c r="AN164" s="297">
        <v>58.27</v>
      </c>
      <c r="AO164" s="297">
        <v>59</v>
      </c>
      <c r="AP164" s="297">
        <v>59.75</v>
      </c>
      <c r="AQ164" s="297">
        <v>60.5</v>
      </c>
      <c r="AR164" s="297">
        <v>61.26</v>
      </c>
      <c r="AS164" s="297">
        <v>62.03</v>
      </c>
      <c r="AT164" s="297">
        <v>62.66</v>
      </c>
      <c r="AU164" s="297">
        <v>63.29</v>
      </c>
      <c r="AV164" s="297">
        <v>63.93</v>
      </c>
      <c r="AW164" s="297">
        <v>64.58</v>
      </c>
      <c r="AX164" s="297">
        <v>65.23</v>
      </c>
      <c r="AY164" s="297">
        <v>65.88</v>
      </c>
      <c r="AZ164" s="297">
        <v>66.53</v>
      </c>
      <c r="BA164" s="297">
        <v>67.19</v>
      </c>
      <c r="BB164" s="297">
        <v>67.849999999999994</v>
      </c>
      <c r="BC164" s="297">
        <v>68.52</v>
      </c>
      <c r="BD164" s="297">
        <v>69.099999999999994</v>
      </c>
      <c r="BE164" s="297">
        <v>69.69</v>
      </c>
      <c r="BF164" s="297">
        <v>70.28</v>
      </c>
      <c r="BG164" s="297">
        <v>70.87</v>
      </c>
      <c r="BH164" s="297">
        <v>71.47</v>
      </c>
      <c r="BI164" s="297">
        <v>72.069999999999993</v>
      </c>
      <c r="BJ164" s="297">
        <v>72.67</v>
      </c>
      <c r="BK164" s="297">
        <v>73.27</v>
      </c>
      <c r="BL164" s="297">
        <v>73.88</v>
      </c>
      <c r="BM164" s="297">
        <v>74.5</v>
      </c>
      <c r="BN164" s="297">
        <v>75.06</v>
      </c>
      <c r="BO164" s="297">
        <v>75.63</v>
      </c>
      <c r="BP164" s="297">
        <v>76.2</v>
      </c>
      <c r="BQ164" s="297">
        <v>76.78</v>
      </c>
      <c r="BR164" s="297">
        <v>77.36</v>
      </c>
      <c r="BS164" s="297">
        <v>77.89</v>
      </c>
      <c r="BT164" s="297">
        <v>78.42</v>
      </c>
      <c r="BU164" s="297">
        <v>78.95</v>
      </c>
      <c r="BV164" s="297">
        <v>79.489999999999995</v>
      </c>
      <c r="BW164" s="297">
        <v>80.03</v>
      </c>
    </row>
    <row r="165" spans="1:75" ht="14.45" x14ac:dyDescent="0.3">
      <c r="A165" s="297" t="s">
        <v>24</v>
      </c>
      <c r="B165" s="297" t="s">
        <v>1039</v>
      </c>
      <c r="C165" s="297" t="s">
        <v>1016</v>
      </c>
      <c r="D165" s="297" t="s">
        <v>1015</v>
      </c>
      <c r="E165" s="297">
        <v>4.4000000000000004</v>
      </c>
      <c r="F165" s="297">
        <v>4.4800000000000004</v>
      </c>
      <c r="G165" s="297">
        <v>4.57</v>
      </c>
      <c r="H165" s="297">
        <v>4.66</v>
      </c>
      <c r="I165" s="297">
        <v>4.75</v>
      </c>
      <c r="J165" s="297">
        <v>4.84</v>
      </c>
      <c r="K165" s="297">
        <v>4.9400000000000004</v>
      </c>
      <c r="L165" s="297">
        <v>5.04</v>
      </c>
      <c r="M165" s="297">
        <v>5.15</v>
      </c>
      <c r="N165" s="297">
        <v>5.26</v>
      </c>
      <c r="O165" s="297">
        <v>5.37</v>
      </c>
      <c r="P165" s="297">
        <v>5.48</v>
      </c>
      <c r="Q165" s="297">
        <v>5.59</v>
      </c>
      <c r="R165" s="297">
        <v>5.7</v>
      </c>
      <c r="S165" s="297">
        <v>5.81</v>
      </c>
      <c r="T165" s="297">
        <v>5.92</v>
      </c>
      <c r="U165" s="297">
        <v>6.05</v>
      </c>
      <c r="V165" s="297">
        <v>6.19</v>
      </c>
      <c r="W165" s="297">
        <v>6.32</v>
      </c>
      <c r="X165" s="297">
        <v>6.46</v>
      </c>
      <c r="Y165" s="297">
        <v>6.6</v>
      </c>
      <c r="Z165" s="297">
        <v>6.82</v>
      </c>
      <c r="AA165" s="297">
        <v>7.04</v>
      </c>
      <c r="AB165" s="297">
        <v>7.28</v>
      </c>
      <c r="AC165" s="297">
        <v>7.51</v>
      </c>
      <c r="AD165" s="297">
        <v>7.76</v>
      </c>
      <c r="AE165" s="297">
        <v>7.76</v>
      </c>
      <c r="AF165" s="297">
        <v>7.75</v>
      </c>
      <c r="AG165" s="297">
        <v>7.75</v>
      </c>
      <c r="AH165" s="297">
        <v>7.74</v>
      </c>
      <c r="AI165" s="297">
        <v>7.74</v>
      </c>
      <c r="AJ165" s="297">
        <v>7.96</v>
      </c>
      <c r="AK165" s="297">
        <v>8.1999999999999993</v>
      </c>
      <c r="AL165" s="297">
        <v>8.43</v>
      </c>
      <c r="AM165" s="297">
        <v>8.68</v>
      </c>
      <c r="AN165" s="297">
        <v>8.93</v>
      </c>
      <c r="AO165" s="297">
        <v>9.24</v>
      </c>
      <c r="AP165" s="297">
        <v>9.5500000000000007</v>
      </c>
      <c r="AQ165" s="297">
        <v>9.8699999999999992</v>
      </c>
      <c r="AR165" s="297">
        <v>10.199999999999999</v>
      </c>
      <c r="AS165" s="297">
        <v>10.55</v>
      </c>
      <c r="AT165" s="297">
        <v>10.91</v>
      </c>
      <c r="AU165" s="297">
        <v>11.28</v>
      </c>
      <c r="AV165" s="297">
        <v>11.67</v>
      </c>
      <c r="AW165" s="297">
        <v>12.07</v>
      </c>
      <c r="AX165" s="297">
        <v>12.49</v>
      </c>
      <c r="AY165" s="297">
        <v>12.87</v>
      </c>
      <c r="AZ165" s="297">
        <v>13.27</v>
      </c>
      <c r="BA165" s="297">
        <v>13.69</v>
      </c>
      <c r="BB165" s="297">
        <v>14.11</v>
      </c>
      <c r="BC165" s="297">
        <v>14.55</v>
      </c>
      <c r="BD165" s="297">
        <v>15.02</v>
      </c>
      <c r="BE165" s="297">
        <v>15.49</v>
      </c>
      <c r="BF165" s="297">
        <v>15.99</v>
      </c>
      <c r="BG165" s="297">
        <v>16.489999999999998</v>
      </c>
      <c r="BH165" s="297">
        <v>17.02</v>
      </c>
      <c r="BI165" s="297">
        <v>17.54</v>
      </c>
      <c r="BJ165" s="297">
        <v>18.09</v>
      </c>
      <c r="BK165" s="297">
        <v>18.649999999999999</v>
      </c>
      <c r="BL165" s="297">
        <v>19.23</v>
      </c>
      <c r="BM165" s="297">
        <v>19.82</v>
      </c>
      <c r="BN165" s="297">
        <v>20.43</v>
      </c>
      <c r="BO165" s="297">
        <v>21.05</v>
      </c>
      <c r="BP165" s="297">
        <v>21.69</v>
      </c>
      <c r="BQ165" s="297">
        <v>22.35</v>
      </c>
      <c r="BR165" s="297">
        <v>23.03</v>
      </c>
      <c r="BS165" s="297">
        <v>23.74</v>
      </c>
      <c r="BT165" s="297">
        <v>24.47</v>
      </c>
      <c r="BU165" s="297">
        <v>25.21</v>
      </c>
      <c r="BV165" s="297">
        <v>25.99</v>
      </c>
      <c r="BW165" s="297">
        <v>26.78</v>
      </c>
    </row>
    <row r="166" spans="1:75" ht="14.45" x14ac:dyDescent="0.3">
      <c r="A166" s="297" t="s">
        <v>1040</v>
      </c>
      <c r="B166" s="297" t="s">
        <v>1041</v>
      </c>
      <c r="C166" s="297" t="s">
        <v>1005</v>
      </c>
      <c r="D166" s="297" t="s">
        <v>1006</v>
      </c>
      <c r="E166" s="297">
        <v>11.56</v>
      </c>
      <c r="F166" s="297">
        <v>12.1</v>
      </c>
      <c r="G166" s="297">
        <v>12.65</v>
      </c>
      <c r="H166" s="297">
        <v>13.18</v>
      </c>
      <c r="I166" s="297">
        <v>13.69</v>
      </c>
      <c r="J166" s="297">
        <v>14.14</v>
      </c>
      <c r="K166" s="297">
        <v>14.54</v>
      </c>
      <c r="L166" s="297">
        <v>14.93</v>
      </c>
      <c r="M166" s="297">
        <v>15.32</v>
      </c>
      <c r="N166" s="297">
        <v>15.66</v>
      </c>
      <c r="O166" s="297">
        <v>16.010000000000002</v>
      </c>
      <c r="P166" s="297">
        <v>16.52</v>
      </c>
      <c r="Q166" s="297">
        <v>17.260000000000002</v>
      </c>
      <c r="R166" s="297">
        <v>18.440000000000001</v>
      </c>
      <c r="S166" s="297">
        <v>19.54</v>
      </c>
      <c r="T166" s="297">
        <v>21.32</v>
      </c>
      <c r="U166" s="297">
        <v>23.46</v>
      </c>
      <c r="V166" s="297">
        <v>24.95</v>
      </c>
      <c r="W166" s="297">
        <v>26.2</v>
      </c>
      <c r="X166" s="297">
        <v>26.42</v>
      </c>
      <c r="Y166" s="297">
        <v>25.95</v>
      </c>
      <c r="Z166" s="297">
        <v>25.68</v>
      </c>
      <c r="AA166" s="297">
        <v>26.09</v>
      </c>
      <c r="AB166" s="297">
        <v>25.94</v>
      </c>
      <c r="AC166" s="297">
        <v>25.66</v>
      </c>
      <c r="AD166" s="297">
        <v>25.2</v>
      </c>
      <c r="AE166" s="297">
        <v>24.73</v>
      </c>
      <c r="AF166" s="297">
        <v>24.54</v>
      </c>
      <c r="AG166" s="297">
        <v>24.3</v>
      </c>
      <c r="AH166" s="297">
        <v>24.06</v>
      </c>
      <c r="AI166" s="297">
        <v>23.86</v>
      </c>
      <c r="AJ166" s="297">
        <v>24.08</v>
      </c>
      <c r="AK166" s="297">
        <v>24.4</v>
      </c>
      <c r="AL166" s="297">
        <v>24.79</v>
      </c>
      <c r="AM166" s="297">
        <v>25.08</v>
      </c>
      <c r="AN166" s="297">
        <v>25.37</v>
      </c>
      <c r="AO166" s="297">
        <v>25.64</v>
      </c>
      <c r="AP166" s="297">
        <v>25.91</v>
      </c>
      <c r="AQ166" s="297">
        <v>26.16</v>
      </c>
      <c r="AR166" s="297">
        <v>26.38</v>
      </c>
      <c r="AS166" s="297">
        <v>26.59</v>
      </c>
      <c r="AT166" s="297">
        <v>26.77</v>
      </c>
      <c r="AU166" s="297">
        <v>26.94</v>
      </c>
      <c r="AV166" s="297">
        <v>27.09</v>
      </c>
      <c r="AW166" s="297">
        <v>27.23</v>
      </c>
      <c r="AX166" s="297">
        <v>27.34</v>
      </c>
      <c r="AY166" s="297">
        <v>27.44</v>
      </c>
      <c r="AZ166" s="297">
        <v>27.52</v>
      </c>
      <c r="BA166" s="297">
        <v>27.59</v>
      </c>
      <c r="BB166" s="297">
        <v>27.65</v>
      </c>
      <c r="BC166" s="297">
        <v>27.69</v>
      </c>
      <c r="BD166" s="297">
        <v>27.71</v>
      </c>
      <c r="BE166" s="297">
        <v>27.73</v>
      </c>
      <c r="BF166" s="297">
        <v>27.74</v>
      </c>
      <c r="BG166" s="297">
        <v>27.73</v>
      </c>
      <c r="BH166" s="297">
        <v>27.72</v>
      </c>
      <c r="BI166" s="297">
        <v>27.7</v>
      </c>
      <c r="BJ166" s="297">
        <v>27.67</v>
      </c>
      <c r="BK166" s="297">
        <v>27.63</v>
      </c>
      <c r="BL166" s="297">
        <v>27.59</v>
      </c>
      <c r="BM166" s="297">
        <v>27.55</v>
      </c>
      <c r="BN166" s="297">
        <v>27.5</v>
      </c>
      <c r="BO166" s="297">
        <v>27.45</v>
      </c>
      <c r="BP166" s="297">
        <v>27.39</v>
      </c>
      <c r="BQ166" s="297">
        <v>27.33</v>
      </c>
      <c r="BR166" s="297">
        <v>27.28</v>
      </c>
      <c r="BS166" s="297">
        <v>27.22</v>
      </c>
      <c r="BT166" s="297">
        <v>27.17</v>
      </c>
      <c r="BU166" s="297">
        <v>27.11</v>
      </c>
      <c r="BV166" s="297">
        <v>27.06</v>
      </c>
      <c r="BW166" s="297">
        <v>27.01</v>
      </c>
    </row>
    <row r="167" spans="1:75" ht="14.45" x14ac:dyDescent="0.3">
      <c r="A167" s="297" t="s">
        <v>1040</v>
      </c>
      <c r="B167" s="297" t="s">
        <v>1041</v>
      </c>
      <c r="C167" s="297" t="s">
        <v>1007</v>
      </c>
      <c r="D167" s="297" t="s">
        <v>1008</v>
      </c>
      <c r="E167" s="297">
        <v>9253.42</v>
      </c>
      <c r="F167" s="297">
        <v>8904.11</v>
      </c>
      <c r="G167" s="297">
        <v>9575.34</v>
      </c>
      <c r="H167" s="297">
        <v>10116.44</v>
      </c>
      <c r="I167" s="297">
        <v>11643.84</v>
      </c>
      <c r="J167" s="297">
        <v>12205.48</v>
      </c>
      <c r="K167" s="297">
        <v>11171.23</v>
      </c>
      <c r="L167" s="297">
        <v>11458.9</v>
      </c>
      <c r="M167" s="297">
        <v>9356.16</v>
      </c>
      <c r="N167" s="297">
        <v>10835.62</v>
      </c>
      <c r="O167" s="297">
        <v>12068.49</v>
      </c>
      <c r="P167" s="297">
        <v>13691.78</v>
      </c>
      <c r="Q167" s="297">
        <v>14712.33</v>
      </c>
      <c r="R167" s="297">
        <v>14191.78</v>
      </c>
      <c r="S167" s="297">
        <v>13301.37</v>
      </c>
      <c r="T167" s="297">
        <v>15835.62</v>
      </c>
      <c r="U167" s="297">
        <v>15890.41</v>
      </c>
      <c r="V167" s="297">
        <v>16397.259999999998</v>
      </c>
      <c r="W167" s="297">
        <v>16328.77</v>
      </c>
      <c r="X167" s="297">
        <v>16636.990000000002</v>
      </c>
      <c r="Y167" s="297">
        <v>16808.22</v>
      </c>
      <c r="Z167" s="297">
        <v>15616.44</v>
      </c>
      <c r="AA167" s="297">
        <v>15239.73</v>
      </c>
      <c r="AB167" s="297">
        <v>17664.38</v>
      </c>
      <c r="AC167" s="297">
        <v>17780.82</v>
      </c>
      <c r="AD167" s="297">
        <v>17390.41</v>
      </c>
      <c r="AE167" s="297">
        <v>22280.82</v>
      </c>
      <c r="AF167" s="297">
        <v>22739.73</v>
      </c>
      <c r="AG167" s="297">
        <v>24856.16</v>
      </c>
      <c r="AH167" s="297">
        <v>32801.160000000003</v>
      </c>
      <c r="AI167" s="297">
        <v>31992.05</v>
      </c>
      <c r="AJ167" s="297">
        <v>31481.3</v>
      </c>
      <c r="AK167" s="297">
        <v>30616.59</v>
      </c>
      <c r="AL167" s="297">
        <v>28881.48</v>
      </c>
      <c r="AM167" s="297">
        <v>27286.15</v>
      </c>
      <c r="AN167" s="297">
        <v>25856.53</v>
      </c>
      <c r="AO167" s="297">
        <v>24633.29</v>
      </c>
      <c r="AP167" s="297">
        <v>23950.94</v>
      </c>
      <c r="AQ167" s="297">
        <v>23277.05</v>
      </c>
      <c r="AR167" s="297">
        <v>22667.14</v>
      </c>
      <c r="AS167" s="297">
        <v>22086.47</v>
      </c>
      <c r="AT167" s="297">
        <v>21574.97</v>
      </c>
      <c r="AU167" s="297">
        <v>21271.03</v>
      </c>
      <c r="AV167" s="297">
        <v>20973.17</v>
      </c>
      <c r="AW167" s="297">
        <v>20679.55</v>
      </c>
      <c r="AX167" s="297">
        <v>20376.560000000001</v>
      </c>
      <c r="AY167" s="297">
        <v>20105.189999999999</v>
      </c>
      <c r="AZ167" s="297">
        <v>19913.099999999999</v>
      </c>
      <c r="BA167" s="297">
        <v>19719.330000000002</v>
      </c>
      <c r="BB167" s="297">
        <v>19524.259999999998</v>
      </c>
      <c r="BC167" s="297">
        <v>19340.28</v>
      </c>
      <c r="BD167" s="297">
        <v>19167.560000000001</v>
      </c>
      <c r="BE167" s="297">
        <v>19050.189999999999</v>
      </c>
      <c r="BF167" s="297">
        <v>18933.18</v>
      </c>
      <c r="BG167" s="297">
        <v>18815.490000000002</v>
      </c>
      <c r="BH167" s="297">
        <v>18700.07</v>
      </c>
      <c r="BI167" s="297">
        <v>18597.93</v>
      </c>
      <c r="BJ167" s="297">
        <v>18524.93</v>
      </c>
      <c r="BK167" s="297">
        <v>18453.25</v>
      </c>
      <c r="BL167" s="297">
        <v>18383.2</v>
      </c>
      <c r="BM167" s="297">
        <v>18310.080000000002</v>
      </c>
      <c r="BN167" s="297">
        <v>18248.330000000002</v>
      </c>
      <c r="BO167" s="297">
        <v>18200.87</v>
      </c>
      <c r="BP167" s="297">
        <v>18154.91</v>
      </c>
      <c r="BQ167" s="297">
        <v>18112.79</v>
      </c>
      <c r="BR167" s="297">
        <v>18074.009999999998</v>
      </c>
      <c r="BS167" s="297">
        <v>18045.59</v>
      </c>
      <c r="BT167" s="297">
        <v>18027.580000000002</v>
      </c>
      <c r="BU167" s="297">
        <v>18016.080000000002</v>
      </c>
      <c r="BV167" s="297">
        <v>18008.25</v>
      </c>
      <c r="BW167" s="297">
        <v>18003.7</v>
      </c>
    </row>
    <row r="168" spans="1:75" ht="14.45" x14ac:dyDescent="0.3">
      <c r="A168" s="297" t="s">
        <v>1040</v>
      </c>
      <c r="B168" s="297" t="s">
        <v>1041</v>
      </c>
      <c r="C168" s="297" t="s">
        <v>1009</v>
      </c>
      <c r="D168" s="297" t="s">
        <v>1010</v>
      </c>
      <c r="N168" s="297">
        <v>18.579999999999998</v>
      </c>
      <c r="O168" s="297">
        <v>18.68</v>
      </c>
      <c r="P168" s="297">
        <v>20.63</v>
      </c>
      <c r="Q168" s="297">
        <v>23.26</v>
      </c>
      <c r="R168" s="297">
        <v>29.65</v>
      </c>
      <c r="S168" s="297">
        <v>28.66</v>
      </c>
      <c r="T168" s="297">
        <v>36.659999999999997</v>
      </c>
      <c r="U168" s="297">
        <v>41.31</v>
      </c>
      <c r="V168" s="297">
        <v>35.49</v>
      </c>
      <c r="W168" s="297">
        <v>33.81</v>
      </c>
      <c r="X168" s="297">
        <v>21.38</v>
      </c>
      <c r="Y168" s="297">
        <v>13.55</v>
      </c>
      <c r="Z168" s="297">
        <v>14.95</v>
      </c>
      <c r="AA168" s="297">
        <v>21.95</v>
      </c>
      <c r="AB168" s="297">
        <v>15.54</v>
      </c>
      <c r="AC168" s="297">
        <v>14.08</v>
      </c>
      <c r="AD168" s="297">
        <v>11.79</v>
      </c>
      <c r="AE168" s="297">
        <v>10.94</v>
      </c>
      <c r="AF168" s="297">
        <v>13.31</v>
      </c>
      <c r="AG168" s="297">
        <v>12.28</v>
      </c>
      <c r="AH168" s="297">
        <v>12.37</v>
      </c>
      <c r="AI168" s="297">
        <v>12.96</v>
      </c>
      <c r="AJ168" s="297">
        <v>16.649999999999999</v>
      </c>
      <c r="AK168" s="297">
        <v>17.41</v>
      </c>
      <c r="AL168" s="297">
        <v>17.809999999999999</v>
      </c>
      <c r="AM168" s="297">
        <v>17.29</v>
      </c>
      <c r="AN168" s="297">
        <v>17.600000000000001</v>
      </c>
      <c r="AO168" s="297">
        <v>17.82</v>
      </c>
      <c r="AP168" s="297">
        <v>18.07</v>
      </c>
      <c r="AQ168" s="297">
        <v>18.05</v>
      </c>
      <c r="AR168" s="297">
        <v>18.11</v>
      </c>
      <c r="AS168" s="297">
        <v>18.170000000000002</v>
      </c>
      <c r="AT168" s="297">
        <v>18.2</v>
      </c>
      <c r="AU168" s="297">
        <v>18.2</v>
      </c>
      <c r="AV168" s="297">
        <v>18.170000000000002</v>
      </c>
      <c r="AW168" s="297">
        <v>18.16</v>
      </c>
      <c r="AX168" s="297">
        <v>18.13</v>
      </c>
      <c r="AY168" s="297">
        <v>18.09</v>
      </c>
      <c r="AZ168" s="297">
        <v>18.059999999999999</v>
      </c>
      <c r="BA168" s="297">
        <v>18.010000000000002</v>
      </c>
      <c r="BB168" s="297">
        <v>17.97</v>
      </c>
      <c r="BC168" s="297">
        <v>17.920000000000002</v>
      </c>
      <c r="BD168" s="297">
        <v>17.87</v>
      </c>
      <c r="BE168" s="297">
        <v>17.8</v>
      </c>
      <c r="BF168" s="297">
        <v>17.739999999999998</v>
      </c>
      <c r="BG168" s="297">
        <v>17.68</v>
      </c>
      <c r="BH168" s="297">
        <v>17.62</v>
      </c>
      <c r="BI168" s="297">
        <v>17.55</v>
      </c>
      <c r="BJ168" s="297">
        <v>17.48</v>
      </c>
      <c r="BK168" s="297">
        <v>17.41</v>
      </c>
      <c r="BL168" s="297">
        <v>17.350000000000001</v>
      </c>
      <c r="BM168" s="297">
        <v>17.29</v>
      </c>
      <c r="BN168" s="297">
        <v>17.23</v>
      </c>
      <c r="BO168" s="297">
        <v>17.170000000000002</v>
      </c>
      <c r="BP168" s="297">
        <v>17.12</v>
      </c>
      <c r="BQ168" s="297">
        <v>17.079999999999998</v>
      </c>
      <c r="BR168" s="297">
        <v>17.03</v>
      </c>
      <c r="BS168" s="297">
        <v>16.989999999999998</v>
      </c>
      <c r="BT168" s="297">
        <v>16.96</v>
      </c>
      <c r="BU168" s="297">
        <v>16.93</v>
      </c>
      <c r="BV168" s="297">
        <v>16.89</v>
      </c>
      <c r="BW168" s="297">
        <v>16.850000000000001</v>
      </c>
    </row>
    <row r="169" spans="1:75" ht="14.45" x14ac:dyDescent="0.3">
      <c r="A169" s="297" t="s">
        <v>1040</v>
      </c>
      <c r="B169" s="297" t="s">
        <v>1041</v>
      </c>
      <c r="C169" s="297" t="s">
        <v>1011</v>
      </c>
      <c r="D169" s="297" t="s">
        <v>927</v>
      </c>
      <c r="E169" s="297">
        <v>69.31</v>
      </c>
      <c r="F169" s="297">
        <v>71.88</v>
      </c>
      <c r="G169" s="297">
        <v>74.63</v>
      </c>
      <c r="H169" s="297">
        <v>77.3</v>
      </c>
      <c r="I169" s="297">
        <v>80.03</v>
      </c>
      <c r="J169" s="297">
        <v>82.9</v>
      </c>
      <c r="K169" s="297">
        <v>87.12</v>
      </c>
      <c r="L169" s="297">
        <v>91.31</v>
      </c>
      <c r="M169" s="297">
        <v>95.64</v>
      </c>
      <c r="N169" s="297">
        <v>100.21</v>
      </c>
      <c r="O169" s="297">
        <v>105.04</v>
      </c>
      <c r="P169" s="297">
        <v>108.73</v>
      </c>
      <c r="Q169" s="297">
        <v>112.75</v>
      </c>
      <c r="R169" s="297">
        <v>117.12</v>
      </c>
      <c r="S169" s="297">
        <v>121.69</v>
      </c>
      <c r="T169" s="297">
        <v>126.43</v>
      </c>
      <c r="U169" s="297">
        <v>131.09</v>
      </c>
      <c r="V169" s="297">
        <v>136.22999999999999</v>
      </c>
      <c r="W169" s="297">
        <v>141.80000000000001</v>
      </c>
      <c r="X169" s="297">
        <v>147.69999999999999</v>
      </c>
      <c r="Y169" s="297">
        <v>153.76</v>
      </c>
      <c r="Z169" s="297">
        <v>158.4</v>
      </c>
      <c r="AA169" s="297">
        <v>162.72</v>
      </c>
      <c r="AB169" s="297">
        <v>167.06</v>
      </c>
      <c r="AC169" s="297">
        <v>171.63</v>
      </c>
      <c r="AD169" s="297">
        <v>176.48</v>
      </c>
      <c r="AE169" s="297">
        <v>180.58</v>
      </c>
      <c r="AF169" s="297">
        <v>185.04</v>
      </c>
      <c r="AG169" s="297">
        <v>189.61</v>
      </c>
      <c r="AH169" s="297">
        <v>194.57</v>
      </c>
      <c r="AI169" s="297">
        <v>198.92</v>
      </c>
      <c r="AJ169" s="297">
        <v>200.76</v>
      </c>
      <c r="AK169" s="297">
        <v>202.55</v>
      </c>
      <c r="AL169" s="297">
        <v>204.26</v>
      </c>
      <c r="AM169" s="297">
        <v>205.9</v>
      </c>
      <c r="AN169" s="297">
        <v>207.43</v>
      </c>
      <c r="AO169" s="297">
        <v>209.84</v>
      </c>
      <c r="AP169" s="297">
        <v>212.27</v>
      </c>
      <c r="AQ169" s="297">
        <v>214.76</v>
      </c>
      <c r="AR169" s="297">
        <v>217.37</v>
      </c>
      <c r="AS169" s="297">
        <v>220.09</v>
      </c>
      <c r="AT169" s="297">
        <v>222.25</v>
      </c>
      <c r="AU169" s="297">
        <v>224.64</v>
      </c>
      <c r="AV169" s="297">
        <v>227.14</v>
      </c>
      <c r="AW169" s="297">
        <v>229.68</v>
      </c>
      <c r="AX169" s="297">
        <v>232.19</v>
      </c>
      <c r="AY169" s="297">
        <v>234.11</v>
      </c>
      <c r="AZ169" s="297">
        <v>236.09</v>
      </c>
      <c r="BA169" s="297">
        <v>238.12</v>
      </c>
      <c r="BB169" s="297">
        <v>240.2</v>
      </c>
      <c r="BC169" s="297">
        <v>242.3</v>
      </c>
      <c r="BD169" s="297">
        <v>243.81</v>
      </c>
      <c r="BE169" s="297">
        <v>245.42</v>
      </c>
      <c r="BF169" s="297">
        <v>247.12</v>
      </c>
      <c r="BG169" s="297">
        <v>248.87</v>
      </c>
      <c r="BH169" s="297">
        <v>250.64</v>
      </c>
      <c r="BI169" s="297">
        <v>251.75</v>
      </c>
      <c r="BJ169" s="297">
        <v>252.98</v>
      </c>
      <c r="BK169" s="297">
        <v>254.3</v>
      </c>
      <c r="BL169" s="297">
        <v>255.67</v>
      </c>
      <c r="BM169" s="297">
        <v>257.02</v>
      </c>
      <c r="BN169" s="297">
        <v>257.66000000000003</v>
      </c>
      <c r="BO169" s="297">
        <v>258.39</v>
      </c>
      <c r="BP169" s="297">
        <v>259.19</v>
      </c>
      <c r="BQ169" s="297">
        <v>260.06</v>
      </c>
      <c r="BR169" s="297">
        <v>261</v>
      </c>
      <c r="BS169" s="297">
        <v>261.27</v>
      </c>
      <c r="BT169" s="297">
        <v>261.67</v>
      </c>
      <c r="BU169" s="297">
        <v>262.18</v>
      </c>
      <c r="BV169" s="297">
        <v>262.79000000000002</v>
      </c>
      <c r="BW169" s="297">
        <v>263.45999999999998</v>
      </c>
    </row>
    <row r="170" spans="1:75" ht="14.45" x14ac:dyDescent="0.3">
      <c r="A170" s="297" t="s">
        <v>1040</v>
      </c>
      <c r="B170" s="297" t="s">
        <v>1041</v>
      </c>
      <c r="C170" s="297" t="s">
        <v>1012</v>
      </c>
      <c r="D170" s="297" t="s">
        <v>927</v>
      </c>
      <c r="E170" s="297">
        <v>189.3</v>
      </c>
      <c r="F170" s="297">
        <v>195.39</v>
      </c>
      <c r="G170" s="297">
        <v>201.3</v>
      </c>
      <c r="H170" s="297">
        <v>207.12</v>
      </c>
      <c r="I170" s="297">
        <v>213</v>
      </c>
      <c r="J170" s="297">
        <v>219.05</v>
      </c>
      <c r="K170" s="297">
        <v>225.29</v>
      </c>
      <c r="L170" s="297">
        <v>231.7</v>
      </c>
      <c r="M170" s="297">
        <v>238.3</v>
      </c>
      <c r="N170" s="297">
        <v>245.11</v>
      </c>
      <c r="O170" s="297">
        <v>252.13</v>
      </c>
      <c r="P170" s="297">
        <v>259.36</v>
      </c>
      <c r="Q170" s="297">
        <v>266.79000000000002</v>
      </c>
      <c r="R170" s="297">
        <v>274.37</v>
      </c>
      <c r="S170" s="297">
        <v>282</v>
      </c>
      <c r="T170" s="297">
        <v>289.61</v>
      </c>
      <c r="U170" s="297">
        <v>297.19</v>
      </c>
      <c r="V170" s="297">
        <v>304.73</v>
      </c>
      <c r="W170" s="297">
        <v>312.22000000000003</v>
      </c>
      <c r="X170" s="297">
        <v>319.64999999999998</v>
      </c>
      <c r="Y170" s="297">
        <v>327.04000000000002</v>
      </c>
      <c r="Z170" s="297">
        <v>334.35</v>
      </c>
      <c r="AA170" s="297">
        <v>341.58</v>
      </c>
      <c r="AB170" s="297">
        <v>348.77</v>
      </c>
      <c r="AC170" s="297">
        <v>355.94</v>
      </c>
      <c r="AD170" s="297">
        <v>363.12</v>
      </c>
      <c r="AE170" s="297">
        <v>370.32</v>
      </c>
      <c r="AF170" s="297">
        <v>377.51</v>
      </c>
      <c r="AG170" s="297">
        <v>384.7</v>
      </c>
      <c r="AH170" s="297">
        <v>391.84</v>
      </c>
      <c r="AI170" s="297">
        <v>398.92</v>
      </c>
      <c r="AJ170" s="297">
        <v>405.94</v>
      </c>
      <c r="AK170" s="297">
        <v>412.89</v>
      </c>
      <c r="AL170" s="297">
        <v>419.77</v>
      </c>
      <c r="AM170" s="297">
        <v>426.57</v>
      </c>
      <c r="AN170" s="297">
        <v>433.28</v>
      </c>
      <c r="AO170" s="297">
        <v>439.9</v>
      </c>
      <c r="AP170" s="297">
        <v>446.42</v>
      </c>
      <c r="AQ170" s="297">
        <v>452.84</v>
      </c>
      <c r="AR170" s="297">
        <v>459.17</v>
      </c>
      <c r="AS170" s="297">
        <v>465.39</v>
      </c>
      <c r="AT170" s="297">
        <v>471.51</v>
      </c>
      <c r="AU170" s="297">
        <v>477.53</v>
      </c>
      <c r="AV170" s="297">
        <v>483.45</v>
      </c>
      <c r="AW170" s="297">
        <v>489.26</v>
      </c>
      <c r="AX170" s="297">
        <v>494.98</v>
      </c>
      <c r="AY170" s="297">
        <v>500.6</v>
      </c>
      <c r="AZ170" s="297">
        <v>506.11</v>
      </c>
      <c r="BA170" s="297">
        <v>511.52</v>
      </c>
      <c r="BB170" s="297">
        <v>516.84</v>
      </c>
      <c r="BC170" s="297">
        <v>522.04</v>
      </c>
      <c r="BD170" s="297">
        <v>527.14</v>
      </c>
      <c r="BE170" s="297">
        <v>532.13</v>
      </c>
      <c r="BF170" s="297">
        <v>537.01</v>
      </c>
      <c r="BG170" s="297">
        <v>541.78</v>
      </c>
      <c r="BH170" s="297">
        <v>546.44000000000005</v>
      </c>
      <c r="BI170" s="297">
        <v>550.98</v>
      </c>
      <c r="BJ170" s="297">
        <v>555.4</v>
      </c>
      <c r="BK170" s="297">
        <v>559.71</v>
      </c>
      <c r="BL170" s="297">
        <v>563.89</v>
      </c>
      <c r="BM170" s="297">
        <v>567.95000000000005</v>
      </c>
      <c r="BN170" s="297">
        <v>571.88</v>
      </c>
      <c r="BO170" s="297">
        <v>575.67999999999995</v>
      </c>
      <c r="BP170" s="297">
        <v>579.36</v>
      </c>
      <c r="BQ170" s="297">
        <v>582.91</v>
      </c>
      <c r="BR170" s="297">
        <v>586.34</v>
      </c>
      <c r="BS170" s="297">
        <v>589.63</v>
      </c>
      <c r="BT170" s="297">
        <v>592.80999999999995</v>
      </c>
      <c r="BU170" s="297">
        <v>595.86</v>
      </c>
      <c r="BV170" s="297">
        <v>598.79</v>
      </c>
      <c r="BW170" s="297">
        <v>601.61</v>
      </c>
    </row>
    <row r="171" spans="1:75" ht="14.45" x14ac:dyDescent="0.3">
      <c r="A171" s="297" t="s">
        <v>1040</v>
      </c>
      <c r="B171" s="297" t="s">
        <v>1041</v>
      </c>
      <c r="C171" s="297" t="s">
        <v>1013</v>
      </c>
      <c r="D171" s="297" t="s">
        <v>1010</v>
      </c>
      <c r="N171" s="297">
        <v>45.19</v>
      </c>
      <c r="O171" s="297">
        <v>43.22</v>
      </c>
      <c r="P171" s="297">
        <v>47.13</v>
      </c>
      <c r="Q171" s="297">
        <v>33.22</v>
      </c>
      <c r="R171" s="297">
        <v>32.65</v>
      </c>
      <c r="S171" s="297">
        <v>31.33</v>
      </c>
      <c r="T171" s="297">
        <v>40.549999999999997</v>
      </c>
      <c r="U171" s="297">
        <v>40.61</v>
      </c>
      <c r="V171" s="297">
        <v>34.18</v>
      </c>
      <c r="W171" s="297">
        <v>26.87</v>
      </c>
      <c r="X171" s="297">
        <v>28.79</v>
      </c>
      <c r="Y171" s="297">
        <v>44.59</v>
      </c>
      <c r="Z171" s="297">
        <v>44.76</v>
      </c>
      <c r="AA171" s="297">
        <v>46.76</v>
      </c>
      <c r="AB171" s="297">
        <v>48.38</v>
      </c>
      <c r="AC171" s="297">
        <v>50.49</v>
      </c>
      <c r="AD171" s="297">
        <v>54.25</v>
      </c>
      <c r="AE171" s="297">
        <v>57.04</v>
      </c>
      <c r="AF171" s="297">
        <v>52.79</v>
      </c>
      <c r="AG171" s="297">
        <v>31.53</v>
      </c>
      <c r="AH171" s="297">
        <v>27.24</v>
      </c>
      <c r="AI171" s="297">
        <v>27.4</v>
      </c>
      <c r="AJ171" s="297">
        <v>34.43</v>
      </c>
      <c r="AK171" s="297">
        <v>34.840000000000003</v>
      </c>
      <c r="AL171" s="297">
        <v>33.909999999999997</v>
      </c>
      <c r="AM171" s="297">
        <v>28.5</v>
      </c>
      <c r="AN171" s="297">
        <v>28.37</v>
      </c>
      <c r="AO171" s="297">
        <v>28.39</v>
      </c>
      <c r="AP171" s="297">
        <v>29.33</v>
      </c>
      <c r="AQ171" s="297">
        <v>28.5</v>
      </c>
      <c r="AR171" s="297">
        <v>28.37</v>
      </c>
      <c r="AS171" s="297">
        <v>28.38</v>
      </c>
      <c r="AT171" s="297">
        <v>28.37</v>
      </c>
      <c r="AU171" s="297">
        <v>28.64</v>
      </c>
      <c r="AV171" s="297">
        <v>28.62</v>
      </c>
      <c r="AW171" s="297">
        <v>28.6</v>
      </c>
      <c r="AX171" s="297">
        <v>28.55</v>
      </c>
      <c r="AY171" s="297">
        <v>28.48</v>
      </c>
      <c r="AZ171" s="297">
        <v>28.67</v>
      </c>
      <c r="BA171" s="297">
        <v>28.62</v>
      </c>
      <c r="BB171" s="297">
        <v>28.59</v>
      </c>
      <c r="BC171" s="297">
        <v>28.56</v>
      </c>
      <c r="BD171" s="297">
        <v>28.56</v>
      </c>
      <c r="BE171" s="297">
        <v>28.72</v>
      </c>
      <c r="BF171" s="297">
        <v>28.74</v>
      </c>
      <c r="BG171" s="297">
        <v>28.74</v>
      </c>
      <c r="BH171" s="297">
        <v>28.73</v>
      </c>
      <c r="BI171" s="297">
        <v>28.73</v>
      </c>
      <c r="BJ171" s="297">
        <v>28.82</v>
      </c>
      <c r="BK171" s="297">
        <v>28.84</v>
      </c>
      <c r="BL171" s="297">
        <v>28.85</v>
      </c>
      <c r="BM171" s="297">
        <v>28.86</v>
      </c>
      <c r="BN171" s="297">
        <v>28.85</v>
      </c>
      <c r="BO171" s="297">
        <v>28.91</v>
      </c>
      <c r="BP171" s="297">
        <v>28.93</v>
      </c>
      <c r="BQ171" s="297">
        <v>28.94</v>
      </c>
      <c r="BR171" s="297">
        <v>28.94</v>
      </c>
      <c r="BS171" s="297">
        <v>28.95</v>
      </c>
      <c r="BT171" s="297">
        <v>28.98</v>
      </c>
      <c r="BU171" s="297">
        <v>28.99</v>
      </c>
      <c r="BV171" s="297">
        <v>28.99</v>
      </c>
      <c r="BW171" s="297">
        <v>28.98</v>
      </c>
    </row>
    <row r="172" spans="1:75" ht="14.45" x14ac:dyDescent="0.3">
      <c r="A172" s="297" t="s">
        <v>1040</v>
      </c>
      <c r="B172" s="297" t="s">
        <v>1041</v>
      </c>
      <c r="C172" s="297" t="s">
        <v>1014</v>
      </c>
      <c r="D172" s="297" t="s">
        <v>1015</v>
      </c>
      <c r="E172" s="297">
        <v>46.58</v>
      </c>
      <c r="F172" s="297">
        <v>47.54</v>
      </c>
      <c r="G172" s="297">
        <v>48.52</v>
      </c>
      <c r="H172" s="297">
        <v>49.52</v>
      </c>
      <c r="I172" s="297">
        <v>50.54</v>
      </c>
      <c r="J172" s="297">
        <v>51.58</v>
      </c>
      <c r="K172" s="297">
        <v>52.54</v>
      </c>
      <c r="L172" s="297">
        <v>53.53</v>
      </c>
      <c r="M172" s="297">
        <v>54.53</v>
      </c>
      <c r="N172" s="297">
        <v>55.55</v>
      </c>
      <c r="O172" s="297">
        <v>56.59</v>
      </c>
      <c r="P172" s="297">
        <v>57.01</v>
      </c>
      <c r="Q172" s="297">
        <v>57.44</v>
      </c>
      <c r="R172" s="297">
        <v>57.87</v>
      </c>
      <c r="S172" s="297">
        <v>58.3</v>
      </c>
      <c r="T172" s="297">
        <v>58.74</v>
      </c>
      <c r="U172" s="297">
        <v>59.27</v>
      </c>
      <c r="V172" s="297">
        <v>59.81</v>
      </c>
      <c r="W172" s="297">
        <v>60.35</v>
      </c>
      <c r="X172" s="297">
        <v>60.9</v>
      </c>
      <c r="Y172" s="297">
        <v>61.45</v>
      </c>
      <c r="Z172" s="297">
        <v>61.77</v>
      </c>
      <c r="AA172" s="297">
        <v>62.09</v>
      </c>
      <c r="AB172" s="297">
        <v>62.41</v>
      </c>
      <c r="AC172" s="297">
        <v>62.74</v>
      </c>
      <c r="AD172" s="297">
        <v>63.06</v>
      </c>
      <c r="AE172" s="297">
        <v>63.4</v>
      </c>
      <c r="AF172" s="297">
        <v>63.74</v>
      </c>
      <c r="AG172" s="297">
        <v>64.09</v>
      </c>
      <c r="AH172" s="297">
        <v>64.430000000000007</v>
      </c>
      <c r="AI172" s="297">
        <v>64.78</v>
      </c>
      <c r="AJ172" s="297">
        <v>65.23</v>
      </c>
      <c r="AK172" s="297">
        <v>65.69</v>
      </c>
      <c r="AL172" s="297">
        <v>66.150000000000006</v>
      </c>
      <c r="AM172" s="297">
        <v>66.61</v>
      </c>
      <c r="AN172" s="297">
        <v>67.08</v>
      </c>
      <c r="AO172" s="297">
        <v>67.48</v>
      </c>
      <c r="AP172" s="297">
        <v>67.88</v>
      </c>
      <c r="AQ172" s="297">
        <v>68.290000000000006</v>
      </c>
      <c r="AR172" s="297">
        <v>68.7</v>
      </c>
      <c r="AS172" s="297">
        <v>69.11</v>
      </c>
      <c r="AT172" s="297">
        <v>69.58</v>
      </c>
      <c r="AU172" s="297">
        <v>70.06</v>
      </c>
      <c r="AV172" s="297">
        <v>70.540000000000006</v>
      </c>
      <c r="AW172" s="297">
        <v>71.03</v>
      </c>
      <c r="AX172" s="297">
        <v>71.510000000000005</v>
      </c>
      <c r="AY172" s="297">
        <v>72.03</v>
      </c>
      <c r="AZ172" s="297">
        <v>72.56</v>
      </c>
      <c r="BA172" s="297">
        <v>73.08</v>
      </c>
      <c r="BB172" s="297">
        <v>73.62</v>
      </c>
      <c r="BC172" s="297">
        <v>74.150000000000006</v>
      </c>
      <c r="BD172" s="297">
        <v>74.5</v>
      </c>
      <c r="BE172" s="297">
        <v>74.849999999999994</v>
      </c>
      <c r="BF172" s="297">
        <v>75.2</v>
      </c>
      <c r="BG172" s="297">
        <v>75.55</v>
      </c>
      <c r="BH172" s="297">
        <v>75.900000000000006</v>
      </c>
      <c r="BI172" s="297">
        <v>76.319999999999993</v>
      </c>
      <c r="BJ172" s="297">
        <v>76.739999999999995</v>
      </c>
      <c r="BK172" s="297">
        <v>77.17</v>
      </c>
      <c r="BL172" s="297">
        <v>77.59</v>
      </c>
      <c r="BM172" s="297">
        <v>78.02</v>
      </c>
      <c r="BN172" s="297">
        <v>78.540000000000006</v>
      </c>
      <c r="BO172" s="297">
        <v>79.069999999999993</v>
      </c>
      <c r="BP172" s="297">
        <v>79.599999999999994</v>
      </c>
      <c r="BQ172" s="297">
        <v>80.13</v>
      </c>
      <c r="BR172" s="297">
        <v>80.66</v>
      </c>
      <c r="BS172" s="297">
        <v>81.28</v>
      </c>
      <c r="BT172" s="297">
        <v>81.91</v>
      </c>
      <c r="BU172" s="297">
        <v>82.54</v>
      </c>
      <c r="BV172" s="297">
        <v>83.18</v>
      </c>
      <c r="BW172" s="297">
        <v>83.82</v>
      </c>
    </row>
    <row r="173" spans="1:75" ht="14.45" x14ac:dyDescent="0.3">
      <c r="A173" s="297" t="s">
        <v>1040</v>
      </c>
      <c r="B173" s="297" t="s">
        <v>1041</v>
      </c>
      <c r="C173" s="297" t="s">
        <v>1016</v>
      </c>
      <c r="D173" s="297" t="s">
        <v>1015</v>
      </c>
      <c r="E173" s="297">
        <v>7.6</v>
      </c>
      <c r="F173" s="297">
        <v>7.51</v>
      </c>
      <c r="G173" s="297">
        <v>7.43</v>
      </c>
      <c r="H173" s="297">
        <v>7.35</v>
      </c>
      <c r="I173" s="297">
        <v>7.28</v>
      </c>
      <c r="J173" s="297">
        <v>7.2</v>
      </c>
      <c r="K173" s="297">
        <v>7.14</v>
      </c>
      <c r="L173" s="297">
        <v>7.07</v>
      </c>
      <c r="M173" s="297">
        <v>7.01</v>
      </c>
      <c r="N173" s="297">
        <v>6.95</v>
      </c>
      <c r="O173" s="297">
        <v>6.89</v>
      </c>
      <c r="P173" s="297">
        <v>6.89</v>
      </c>
      <c r="Q173" s="297">
        <v>6.9</v>
      </c>
      <c r="R173" s="297">
        <v>6.9</v>
      </c>
      <c r="S173" s="297">
        <v>6.9</v>
      </c>
      <c r="T173" s="297">
        <v>6.91</v>
      </c>
      <c r="U173" s="297">
        <v>7.08</v>
      </c>
      <c r="V173" s="297">
        <v>7.26</v>
      </c>
      <c r="W173" s="297">
        <v>7.44</v>
      </c>
      <c r="X173" s="297">
        <v>7.63</v>
      </c>
      <c r="Y173" s="297">
        <v>7.83</v>
      </c>
      <c r="Z173" s="297">
        <v>8.06</v>
      </c>
      <c r="AA173" s="297">
        <v>8.31</v>
      </c>
      <c r="AB173" s="297">
        <v>8.57</v>
      </c>
      <c r="AC173" s="297">
        <v>8.83</v>
      </c>
      <c r="AD173" s="297">
        <v>9.1</v>
      </c>
      <c r="AE173" s="297">
        <v>9.39</v>
      </c>
      <c r="AF173" s="297">
        <v>9.6999999999999993</v>
      </c>
      <c r="AG173" s="297">
        <v>10.01</v>
      </c>
      <c r="AH173" s="297">
        <v>10.34</v>
      </c>
      <c r="AI173" s="297">
        <v>10.67</v>
      </c>
      <c r="AJ173" s="297">
        <v>10.98</v>
      </c>
      <c r="AK173" s="297">
        <v>11.3</v>
      </c>
      <c r="AL173" s="297">
        <v>11.63</v>
      </c>
      <c r="AM173" s="297">
        <v>11.96</v>
      </c>
      <c r="AN173" s="297">
        <v>12.31</v>
      </c>
      <c r="AO173" s="297">
        <v>12.62</v>
      </c>
      <c r="AP173" s="297">
        <v>12.94</v>
      </c>
      <c r="AQ173" s="297">
        <v>13.26</v>
      </c>
      <c r="AR173" s="297">
        <v>13.6</v>
      </c>
      <c r="AS173" s="297">
        <v>13.94</v>
      </c>
      <c r="AT173" s="297">
        <v>14.28</v>
      </c>
      <c r="AU173" s="297">
        <v>14.64</v>
      </c>
      <c r="AV173" s="297">
        <v>15</v>
      </c>
      <c r="AW173" s="297">
        <v>15.37</v>
      </c>
      <c r="AX173" s="297">
        <v>15.75</v>
      </c>
      <c r="AY173" s="297">
        <v>16.18</v>
      </c>
      <c r="AZ173" s="297">
        <v>16.62</v>
      </c>
      <c r="BA173" s="297">
        <v>17.079999999999998</v>
      </c>
      <c r="BB173" s="297">
        <v>17.55</v>
      </c>
      <c r="BC173" s="297">
        <v>18.03</v>
      </c>
      <c r="BD173" s="297">
        <v>18.489999999999998</v>
      </c>
      <c r="BE173" s="297">
        <v>18.97</v>
      </c>
      <c r="BF173" s="297">
        <v>19.46</v>
      </c>
      <c r="BG173" s="297">
        <v>19.96</v>
      </c>
      <c r="BH173" s="297">
        <v>20.47</v>
      </c>
      <c r="BI173" s="297">
        <v>20.94</v>
      </c>
      <c r="BJ173" s="297">
        <v>21.43</v>
      </c>
      <c r="BK173" s="297">
        <v>21.92</v>
      </c>
      <c r="BL173" s="297">
        <v>22.42</v>
      </c>
      <c r="BM173" s="297">
        <v>22.94</v>
      </c>
      <c r="BN173" s="297">
        <v>23.44</v>
      </c>
      <c r="BO173" s="297">
        <v>23.96</v>
      </c>
      <c r="BP173" s="297">
        <v>24.49</v>
      </c>
      <c r="BQ173" s="297">
        <v>25.03</v>
      </c>
      <c r="BR173" s="297">
        <v>25.58</v>
      </c>
      <c r="BS173" s="297">
        <v>26.07</v>
      </c>
      <c r="BT173" s="297">
        <v>26.57</v>
      </c>
      <c r="BU173" s="297">
        <v>27.07</v>
      </c>
      <c r="BV173" s="297">
        <v>27.59</v>
      </c>
      <c r="BW173" s="297">
        <v>28.12</v>
      </c>
    </row>
    <row r="174" spans="1:75" ht="14.45" x14ac:dyDescent="0.3">
      <c r="A174" s="297" t="s">
        <v>83</v>
      </c>
      <c r="B174" s="297" t="s">
        <v>82</v>
      </c>
      <c r="C174" s="297" t="s">
        <v>1005</v>
      </c>
      <c r="D174" s="297" t="s">
        <v>1006</v>
      </c>
      <c r="E174" s="297">
        <v>51.52</v>
      </c>
      <c r="F174" s="297">
        <v>54.5</v>
      </c>
      <c r="G174" s="297">
        <v>57.4</v>
      </c>
      <c r="H174" s="297">
        <v>60.16</v>
      </c>
      <c r="I174" s="297">
        <v>62.71</v>
      </c>
      <c r="J174" s="297">
        <v>65.459999999999994</v>
      </c>
      <c r="K174" s="297">
        <v>68.47</v>
      </c>
      <c r="L174" s="297">
        <v>71.680000000000007</v>
      </c>
      <c r="M174" s="297">
        <v>75.47</v>
      </c>
      <c r="N174" s="297">
        <v>78.569999999999993</v>
      </c>
      <c r="O174" s="297">
        <v>79.510000000000005</v>
      </c>
      <c r="P174" s="297">
        <v>79.16</v>
      </c>
      <c r="Q174" s="297">
        <v>78.069999999999993</v>
      </c>
      <c r="R174" s="297">
        <v>76.260000000000005</v>
      </c>
      <c r="S174" s="297">
        <v>74.8</v>
      </c>
      <c r="T174" s="297">
        <v>73.86</v>
      </c>
      <c r="U174" s="297">
        <v>72.290000000000006</v>
      </c>
      <c r="V174" s="297">
        <v>70.14</v>
      </c>
      <c r="W174" s="297">
        <v>68.62</v>
      </c>
      <c r="X174" s="297">
        <v>67.709999999999994</v>
      </c>
      <c r="Y174" s="297">
        <v>67.16</v>
      </c>
      <c r="Z174" s="297">
        <v>67.37</v>
      </c>
      <c r="AA174" s="297">
        <v>67.75</v>
      </c>
      <c r="AB174" s="297">
        <v>68.62</v>
      </c>
      <c r="AC174" s="297">
        <v>70.08</v>
      </c>
      <c r="AD174" s="297">
        <v>72.86</v>
      </c>
      <c r="AE174" s="297">
        <v>76.489999999999995</v>
      </c>
      <c r="AF174" s="297">
        <v>81.66</v>
      </c>
      <c r="AG174" s="297">
        <v>88.91</v>
      </c>
      <c r="AH174" s="297">
        <v>93.47</v>
      </c>
      <c r="AI174" s="297">
        <v>95.73</v>
      </c>
      <c r="AJ174" s="297">
        <v>98.35</v>
      </c>
      <c r="AK174" s="297">
        <v>100.72</v>
      </c>
      <c r="AL174" s="297">
        <v>102.97</v>
      </c>
      <c r="AM174" s="297">
        <v>105.19</v>
      </c>
      <c r="AN174" s="297">
        <v>107.43</v>
      </c>
      <c r="AO174" s="297">
        <v>109.73</v>
      </c>
      <c r="AP174" s="297">
        <v>112.04</v>
      </c>
      <c r="AQ174" s="297">
        <v>114.43</v>
      </c>
      <c r="AR174" s="297">
        <v>116.91</v>
      </c>
      <c r="AS174" s="297">
        <v>119.48</v>
      </c>
      <c r="AT174" s="297">
        <v>122.17</v>
      </c>
      <c r="AU174" s="297">
        <v>124.91</v>
      </c>
      <c r="AV174" s="297">
        <v>127.73</v>
      </c>
      <c r="AW174" s="297">
        <v>130.65</v>
      </c>
      <c r="AX174" s="297">
        <v>133.66999999999999</v>
      </c>
      <c r="AY174" s="297">
        <v>136.79</v>
      </c>
      <c r="AZ174" s="297">
        <v>139.96</v>
      </c>
      <c r="BA174" s="297">
        <v>143.21</v>
      </c>
      <c r="BB174" s="297">
        <v>146.54</v>
      </c>
      <c r="BC174" s="297">
        <v>149.94</v>
      </c>
      <c r="BD174" s="297">
        <v>153.43</v>
      </c>
      <c r="BE174" s="297">
        <v>156.93</v>
      </c>
      <c r="BF174" s="297">
        <v>160.49</v>
      </c>
      <c r="BG174" s="297">
        <v>164.09</v>
      </c>
      <c r="BH174" s="297">
        <v>167.75</v>
      </c>
      <c r="BI174" s="297">
        <v>171.44</v>
      </c>
      <c r="BJ174" s="297">
        <v>175.16</v>
      </c>
      <c r="BK174" s="297">
        <v>178.92</v>
      </c>
      <c r="BL174" s="297">
        <v>182.72</v>
      </c>
      <c r="BM174" s="297">
        <v>186.57</v>
      </c>
      <c r="BN174" s="297">
        <v>190.47</v>
      </c>
      <c r="BO174" s="297">
        <v>194.39</v>
      </c>
      <c r="BP174" s="297">
        <v>198.35</v>
      </c>
      <c r="BQ174" s="297">
        <v>202.37</v>
      </c>
      <c r="BR174" s="297">
        <v>206.44</v>
      </c>
      <c r="BS174" s="297">
        <v>210.58</v>
      </c>
      <c r="BT174" s="297">
        <v>214.77</v>
      </c>
      <c r="BU174" s="297">
        <v>219.05</v>
      </c>
      <c r="BV174" s="297">
        <v>223.41</v>
      </c>
      <c r="BW174" s="297">
        <v>227.87</v>
      </c>
    </row>
    <row r="175" spans="1:75" ht="14.45" x14ac:dyDescent="0.3">
      <c r="A175" s="297" t="s">
        <v>83</v>
      </c>
      <c r="B175" s="297" t="s">
        <v>82</v>
      </c>
      <c r="C175" s="297" t="s">
        <v>1007</v>
      </c>
      <c r="D175" s="297" t="s">
        <v>1008</v>
      </c>
      <c r="E175" s="297">
        <v>194445.2</v>
      </c>
      <c r="F175" s="297">
        <v>193993.16</v>
      </c>
      <c r="G175" s="297">
        <v>202123.28</v>
      </c>
      <c r="H175" s="297">
        <v>206356.16</v>
      </c>
      <c r="I175" s="297">
        <v>207890.42</v>
      </c>
      <c r="J175" s="297">
        <v>209883.56</v>
      </c>
      <c r="K175" s="297">
        <v>211739.73</v>
      </c>
      <c r="L175" s="297">
        <v>209602.73</v>
      </c>
      <c r="M175" s="297">
        <v>214589.05</v>
      </c>
      <c r="N175" s="297">
        <v>208363.02</v>
      </c>
      <c r="O175" s="297">
        <v>195698.63</v>
      </c>
      <c r="P175" s="297">
        <v>151356.16</v>
      </c>
      <c r="Q175" s="297">
        <v>141198.63</v>
      </c>
      <c r="R175" s="297">
        <v>150876.72</v>
      </c>
      <c r="S175" s="297">
        <v>145643.84</v>
      </c>
      <c r="T175" s="297">
        <v>158232.88</v>
      </c>
      <c r="U175" s="297">
        <v>157212.34</v>
      </c>
      <c r="V175" s="297">
        <v>142630.14000000001</v>
      </c>
      <c r="W175" s="297">
        <v>137102.73000000001</v>
      </c>
      <c r="X175" s="297">
        <v>125089.04</v>
      </c>
      <c r="Y175" s="297">
        <v>127760.27</v>
      </c>
      <c r="Z175" s="297">
        <v>133506.84</v>
      </c>
      <c r="AA175" s="297">
        <v>130232.88</v>
      </c>
      <c r="AB175" s="297">
        <v>133630.14000000001</v>
      </c>
      <c r="AC175" s="297">
        <v>128910.96</v>
      </c>
      <c r="AD175" s="297">
        <v>136205.47</v>
      </c>
      <c r="AE175" s="297">
        <v>140034.23000000001</v>
      </c>
      <c r="AF175" s="297">
        <v>137691.78</v>
      </c>
      <c r="AG175" s="297">
        <v>135472.60999999999</v>
      </c>
      <c r="AH175" s="297">
        <v>131946.10999999999</v>
      </c>
      <c r="AI175" s="297">
        <v>123911.72</v>
      </c>
      <c r="AJ175" s="297">
        <v>121727.73</v>
      </c>
      <c r="AK175" s="297">
        <v>119453.88</v>
      </c>
      <c r="AL175" s="297">
        <v>117726.59</v>
      </c>
      <c r="AM175" s="297">
        <v>116290.18</v>
      </c>
      <c r="AN175" s="297">
        <v>115226.02</v>
      </c>
      <c r="AO175" s="297">
        <v>114041.07</v>
      </c>
      <c r="AP175" s="297">
        <v>114874.46</v>
      </c>
      <c r="AQ175" s="297">
        <v>115635.24</v>
      </c>
      <c r="AR175" s="297">
        <v>116634.35</v>
      </c>
      <c r="AS175" s="297">
        <v>117733.44</v>
      </c>
      <c r="AT175" s="297">
        <v>118764.41</v>
      </c>
      <c r="AU175" s="297">
        <v>120407.98</v>
      </c>
      <c r="AV175" s="297">
        <v>122093.05</v>
      </c>
      <c r="AW175" s="297">
        <v>123842.8</v>
      </c>
      <c r="AX175" s="297">
        <v>125605.23</v>
      </c>
      <c r="AY175" s="297">
        <v>127125.2</v>
      </c>
      <c r="AZ175" s="297">
        <v>129088.37</v>
      </c>
      <c r="BA175" s="297">
        <v>131081.19</v>
      </c>
      <c r="BB175" s="297">
        <v>133095.82999999999</v>
      </c>
      <c r="BC175" s="297">
        <v>135223.89000000001</v>
      </c>
      <c r="BD175" s="297">
        <v>137033.53</v>
      </c>
      <c r="BE175" s="297">
        <v>139198.63</v>
      </c>
      <c r="BF175" s="297">
        <v>141366.51999999999</v>
      </c>
      <c r="BG175" s="297">
        <v>143531.72</v>
      </c>
      <c r="BH175" s="297">
        <v>145730.45000000001</v>
      </c>
      <c r="BI175" s="297">
        <v>147913.28</v>
      </c>
      <c r="BJ175" s="297">
        <v>150328.57999999999</v>
      </c>
      <c r="BK175" s="297">
        <v>152744.84</v>
      </c>
      <c r="BL175" s="297">
        <v>155178.73000000001</v>
      </c>
      <c r="BM175" s="297">
        <v>157617.91</v>
      </c>
      <c r="BN175" s="297">
        <v>160029.92000000001</v>
      </c>
      <c r="BO175" s="297">
        <v>162598.25</v>
      </c>
      <c r="BP175" s="297">
        <v>165194.04999999999</v>
      </c>
      <c r="BQ175" s="297">
        <v>167855.05</v>
      </c>
      <c r="BR175" s="297">
        <v>170596.17</v>
      </c>
      <c r="BS175" s="297">
        <v>173441.88</v>
      </c>
      <c r="BT175" s="297">
        <v>176458.52</v>
      </c>
      <c r="BU175" s="297">
        <v>179580.27</v>
      </c>
      <c r="BV175" s="297">
        <v>182806</v>
      </c>
      <c r="BW175" s="297">
        <v>186179.84</v>
      </c>
    </row>
    <row r="176" spans="1:75" ht="14.45" x14ac:dyDescent="0.3">
      <c r="A176" s="297" t="s">
        <v>83</v>
      </c>
      <c r="B176" s="297" t="s">
        <v>82</v>
      </c>
      <c r="C176" s="297" t="s">
        <v>1009</v>
      </c>
      <c r="D176" s="297" t="s">
        <v>1010</v>
      </c>
      <c r="E176" s="297">
        <v>28.26</v>
      </c>
      <c r="F176" s="297">
        <v>27.64</v>
      </c>
      <c r="G176" s="297">
        <v>27.48</v>
      </c>
      <c r="H176" s="297">
        <v>26.75</v>
      </c>
      <c r="I176" s="297">
        <v>25.61</v>
      </c>
      <c r="J176" s="297">
        <v>26.42</v>
      </c>
      <c r="K176" s="297">
        <v>26.99</v>
      </c>
      <c r="L176" s="297">
        <v>26.87</v>
      </c>
      <c r="M176" s="297">
        <v>26.76</v>
      </c>
      <c r="N176" s="297">
        <v>26.09</v>
      </c>
      <c r="O176" s="297">
        <v>21.26</v>
      </c>
      <c r="P176" s="297">
        <v>18.149999999999999</v>
      </c>
      <c r="Q176" s="297">
        <v>16.22</v>
      </c>
      <c r="R176" s="297">
        <v>12.95</v>
      </c>
      <c r="S176" s="297">
        <v>13.76</v>
      </c>
      <c r="T176" s="297">
        <v>15.25</v>
      </c>
      <c r="U176" s="297">
        <v>13.54</v>
      </c>
      <c r="V176" s="297">
        <v>10.98</v>
      </c>
      <c r="W176" s="297">
        <v>13.02</v>
      </c>
      <c r="X176" s="297">
        <v>15.13</v>
      </c>
      <c r="Y176" s="297">
        <v>16.440000000000001</v>
      </c>
      <c r="Z176" s="297">
        <v>18.62</v>
      </c>
      <c r="AA176" s="297">
        <v>18.89</v>
      </c>
      <c r="AB176" s="297">
        <v>20.05</v>
      </c>
      <c r="AC176" s="297">
        <v>21.52</v>
      </c>
      <c r="AD176" s="297">
        <v>25.11</v>
      </c>
      <c r="AE176" s="297">
        <v>27.12</v>
      </c>
      <c r="AF176" s="297">
        <v>30.6</v>
      </c>
      <c r="AG176" s="297">
        <v>34.159999999999997</v>
      </c>
      <c r="AH176" s="297">
        <v>28.52</v>
      </c>
      <c r="AI176" s="297">
        <v>23.98</v>
      </c>
      <c r="AJ176" s="297">
        <v>25.43</v>
      </c>
      <c r="AK176" s="297">
        <v>24.57</v>
      </c>
      <c r="AL176" s="297">
        <v>23.9</v>
      </c>
      <c r="AM176" s="297">
        <v>23.41</v>
      </c>
      <c r="AN176" s="297">
        <v>23.09</v>
      </c>
      <c r="AO176" s="297">
        <v>22.81</v>
      </c>
      <c r="AP176" s="297">
        <v>22.5</v>
      </c>
      <c r="AQ176" s="297">
        <v>22.33</v>
      </c>
      <c r="AR176" s="297">
        <v>22.21</v>
      </c>
      <c r="AS176" s="297">
        <v>22.13</v>
      </c>
      <c r="AT176" s="297">
        <v>22.04</v>
      </c>
      <c r="AU176" s="297">
        <v>21.87</v>
      </c>
      <c r="AV176" s="297">
        <v>21.76</v>
      </c>
      <c r="AW176" s="297">
        <v>21.69</v>
      </c>
      <c r="AX176" s="297">
        <v>21.63</v>
      </c>
      <c r="AY176" s="297">
        <v>21.55</v>
      </c>
      <c r="AZ176" s="297">
        <v>21.42</v>
      </c>
      <c r="BA176" s="297">
        <v>21.34</v>
      </c>
      <c r="BB176" s="297">
        <v>21.26</v>
      </c>
      <c r="BC176" s="297">
        <v>21.19</v>
      </c>
      <c r="BD176" s="297">
        <v>21.09</v>
      </c>
      <c r="BE176" s="297">
        <v>20.95</v>
      </c>
      <c r="BF176" s="297">
        <v>20.85</v>
      </c>
      <c r="BG176" s="297">
        <v>20.75</v>
      </c>
      <c r="BH176" s="297">
        <v>20.65</v>
      </c>
      <c r="BI176" s="297">
        <v>20.54</v>
      </c>
      <c r="BJ176" s="297">
        <v>20.39</v>
      </c>
      <c r="BK176" s="297">
        <v>20.28</v>
      </c>
      <c r="BL176" s="297">
        <v>20.18</v>
      </c>
      <c r="BM176" s="297">
        <v>20.07</v>
      </c>
      <c r="BN176" s="297">
        <v>19.96</v>
      </c>
      <c r="BO176" s="297">
        <v>19.84</v>
      </c>
      <c r="BP176" s="297">
        <v>19.739999999999998</v>
      </c>
      <c r="BQ176" s="297">
        <v>19.64</v>
      </c>
      <c r="BR176" s="297">
        <v>19.55</v>
      </c>
      <c r="BS176" s="297">
        <v>19.45</v>
      </c>
      <c r="BT176" s="297">
        <v>19.350000000000001</v>
      </c>
      <c r="BU176" s="297">
        <v>19.27</v>
      </c>
      <c r="BV176" s="297">
        <v>19.18</v>
      </c>
      <c r="BW176" s="297">
        <v>19.09</v>
      </c>
    </row>
    <row r="177" spans="1:75" ht="14.45" x14ac:dyDescent="0.3">
      <c r="A177" s="297" t="s">
        <v>83</v>
      </c>
      <c r="B177" s="297" t="s">
        <v>82</v>
      </c>
      <c r="C177" s="297" t="s">
        <v>1011</v>
      </c>
      <c r="D177" s="297" t="s">
        <v>927</v>
      </c>
      <c r="E177" s="297">
        <v>4532.2299999999996</v>
      </c>
      <c r="F177" s="297">
        <v>4542.3500000000004</v>
      </c>
      <c r="G177" s="297">
        <v>4555.2700000000004</v>
      </c>
      <c r="H177" s="297">
        <v>4567.09</v>
      </c>
      <c r="I177" s="297">
        <v>4573.28</v>
      </c>
      <c r="J177" s="297">
        <v>4570.3900000000003</v>
      </c>
      <c r="K177" s="297">
        <v>4486.34</v>
      </c>
      <c r="L177" s="297">
        <v>4392.5600000000004</v>
      </c>
      <c r="M177" s="297">
        <v>4286.84</v>
      </c>
      <c r="N177" s="297">
        <v>4206.8</v>
      </c>
      <c r="O177" s="297">
        <v>4142.84</v>
      </c>
      <c r="P177" s="297">
        <v>4072.45</v>
      </c>
      <c r="Q177" s="297">
        <v>4005.61</v>
      </c>
      <c r="R177" s="297">
        <v>3937.14</v>
      </c>
      <c r="S177" s="297">
        <v>3869.93</v>
      </c>
      <c r="T177" s="297">
        <v>3804.14</v>
      </c>
      <c r="U177" s="297">
        <v>3747.38</v>
      </c>
      <c r="V177" s="297">
        <v>3692.29</v>
      </c>
      <c r="W177" s="297">
        <v>3640.78</v>
      </c>
      <c r="X177" s="297">
        <v>3588.78</v>
      </c>
      <c r="Y177" s="297">
        <v>3535.17</v>
      </c>
      <c r="Z177" s="297">
        <v>3475.51</v>
      </c>
      <c r="AA177" s="297">
        <v>3438.74</v>
      </c>
      <c r="AB177" s="297">
        <v>3375.73</v>
      </c>
      <c r="AC177" s="297">
        <v>3425.73</v>
      </c>
      <c r="AD177" s="297">
        <v>3371.19</v>
      </c>
      <c r="AE177" s="297">
        <v>3490.79</v>
      </c>
      <c r="AF177" s="297">
        <v>3574.13</v>
      </c>
      <c r="AG177" s="297">
        <v>3645.15</v>
      </c>
      <c r="AH177" s="297">
        <v>3547.55</v>
      </c>
      <c r="AI177" s="297">
        <v>3535.17</v>
      </c>
      <c r="AJ177" s="297">
        <v>3509.94</v>
      </c>
      <c r="AK177" s="297">
        <v>3483.14</v>
      </c>
      <c r="AL177" s="297">
        <v>3454.18</v>
      </c>
      <c r="AM177" s="297">
        <v>3422.39</v>
      </c>
      <c r="AN177" s="297">
        <v>3388.27</v>
      </c>
      <c r="AO177" s="297">
        <v>3353.96</v>
      </c>
      <c r="AP177" s="297">
        <v>3316.67</v>
      </c>
      <c r="AQ177" s="297">
        <v>3277.28</v>
      </c>
      <c r="AR177" s="297">
        <v>3237.67</v>
      </c>
      <c r="AS177" s="297">
        <v>3198.85</v>
      </c>
      <c r="AT177" s="297">
        <v>3160.04</v>
      </c>
      <c r="AU177" s="297">
        <v>3119.8</v>
      </c>
      <c r="AV177" s="297">
        <v>3080.46</v>
      </c>
      <c r="AW177" s="297">
        <v>3041.9</v>
      </c>
      <c r="AX177" s="297">
        <v>3004.3</v>
      </c>
      <c r="AY177" s="297">
        <v>2964.37</v>
      </c>
      <c r="AZ177" s="297">
        <v>2925.66</v>
      </c>
      <c r="BA177" s="297">
        <v>2887.89</v>
      </c>
      <c r="BB177" s="297">
        <v>2850.71</v>
      </c>
      <c r="BC177" s="297">
        <v>2813.88</v>
      </c>
      <c r="BD177" s="297">
        <v>2774.5</v>
      </c>
      <c r="BE177" s="297">
        <v>2735.56</v>
      </c>
      <c r="BF177" s="297">
        <v>2696.96</v>
      </c>
      <c r="BG177" s="297">
        <v>2658.54</v>
      </c>
      <c r="BH177" s="297">
        <v>2620.2199999999998</v>
      </c>
      <c r="BI177" s="297">
        <v>2584.2399999999998</v>
      </c>
      <c r="BJ177" s="297">
        <v>2548.71</v>
      </c>
      <c r="BK177" s="297">
        <v>2513.33</v>
      </c>
      <c r="BL177" s="297">
        <v>2478.0300000000002</v>
      </c>
      <c r="BM177" s="297">
        <v>2443</v>
      </c>
      <c r="BN177" s="297">
        <v>2407.9499999999998</v>
      </c>
      <c r="BO177" s="297">
        <v>2373.4299999999998</v>
      </c>
      <c r="BP177" s="297">
        <v>2339.59</v>
      </c>
      <c r="BQ177" s="297">
        <v>2306.7199999999998</v>
      </c>
      <c r="BR177" s="297">
        <v>2275.0100000000002</v>
      </c>
      <c r="BS177" s="297">
        <v>2244.92</v>
      </c>
      <c r="BT177" s="297">
        <v>2215.9</v>
      </c>
      <c r="BU177" s="297">
        <v>2188.06</v>
      </c>
      <c r="BV177" s="297">
        <v>2161.63</v>
      </c>
      <c r="BW177" s="297">
        <v>2136.87</v>
      </c>
    </row>
    <row r="178" spans="1:75" ht="14.45" x14ac:dyDescent="0.3">
      <c r="A178" s="297" t="s">
        <v>83</v>
      </c>
      <c r="B178" s="297" t="s">
        <v>82</v>
      </c>
      <c r="C178" s="297" t="s">
        <v>1012</v>
      </c>
      <c r="D178" s="297" t="s">
        <v>927</v>
      </c>
      <c r="E178" s="297">
        <v>8861.5400000000009</v>
      </c>
      <c r="F178" s="297">
        <v>8888.4500000000007</v>
      </c>
      <c r="G178" s="297">
        <v>8914.8799999999992</v>
      </c>
      <c r="H178" s="297">
        <v>8938.07</v>
      </c>
      <c r="I178" s="297">
        <v>8954.24</v>
      </c>
      <c r="J178" s="297">
        <v>8960.42</v>
      </c>
      <c r="K178" s="297">
        <v>8956.69</v>
      </c>
      <c r="L178" s="297">
        <v>8943.25</v>
      </c>
      <c r="M178" s="297">
        <v>8917.56</v>
      </c>
      <c r="N178" s="297">
        <v>8876.6299999999992</v>
      </c>
      <c r="O178" s="297">
        <v>8818.92</v>
      </c>
      <c r="P178" s="297">
        <v>8743.0300000000007</v>
      </c>
      <c r="Q178" s="297">
        <v>8651.2800000000007</v>
      </c>
      <c r="R178" s="297">
        <v>8550.5</v>
      </c>
      <c r="S178" s="297">
        <v>8449.9699999999993</v>
      </c>
      <c r="T178" s="297">
        <v>8356.6200000000008</v>
      </c>
      <c r="U178" s="297">
        <v>8273.01</v>
      </c>
      <c r="V178" s="297">
        <v>8198.01</v>
      </c>
      <c r="W178" s="297">
        <v>8130.28</v>
      </c>
      <c r="X178" s="297">
        <v>8067.04</v>
      </c>
      <c r="Y178" s="297">
        <v>8006.16</v>
      </c>
      <c r="Z178" s="297">
        <v>7947.76</v>
      </c>
      <c r="AA178" s="297">
        <v>7892.67</v>
      </c>
      <c r="AB178" s="297">
        <v>7840.12</v>
      </c>
      <c r="AC178" s="297">
        <v>7789.18</v>
      </c>
      <c r="AD178" s="297">
        <v>7739.12</v>
      </c>
      <c r="AE178" s="297">
        <v>7689.52</v>
      </c>
      <c r="AF178" s="297">
        <v>7640.28</v>
      </c>
      <c r="AG178" s="297">
        <v>7591.32</v>
      </c>
      <c r="AH178" s="297">
        <v>7542.67</v>
      </c>
      <c r="AI178" s="297">
        <v>7494.33</v>
      </c>
      <c r="AJ178" s="297">
        <v>7446.13</v>
      </c>
      <c r="AK178" s="297">
        <v>7397.87</v>
      </c>
      <c r="AL178" s="297">
        <v>7349.46</v>
      </c>
      <c r="AM178" s="297">
        <v>7300.84</v>
      </c>
      <c r="AN178" s="297">
        <v>7251.94</v>
      </c>
      <c r="AO178" s="297">
        <v>7202.7</v>
      </c>
      <c r="AP178" s="297">
        <v>7153.06</v>
      </c>
      <c r="AQ178" s="297">
        <v>7102.89</v>
      </c>
      <c r="AR178" s="297">
        <v>7052.11</v>
      </c>
      <c r="AS178" s="297">
        <v>7000.62</v>
      </c>
      <c r="AT178" s="297">
        <v>6948.43</v>
      </c>
      <c r="AU178" s="297">
        <v>6895.55</v>
      </c>
      <c r="AV178" s="297">
        <v>6842.01</v>
      </c>
      <c r="AW178" s="297">
        <v>6787.85</v>
      </c>
      <c r="AX178" s="297">
        <v>6733.13</v>
      </c>
      <c r="AY178" s="297">
        <v>6677.88</v>
      </c>
      <c r="AZ178" s="297">
        <v>6622.19</v>
      </c>
      <c r="BA178" s="297">
        <v>6566.31</v>
      </c>
      <c r="BB178" s="297">
        <v>6510.51</v>
      </c>
      <c r="BC178" s="297">
        <v>6455.05</v>
      </c>
      <c r="BD178" s="297">
        <v>6400.01</v>
      </c>
      <c r="BE178" s="297">
        <v>6345.44</v>
      </c>
      <c r="BF178" s="297">
        <v>6291.45</v>
      </c>
      <c r="BG178" s="297">
        <v>6238.18</v>
      </c>
      <c r="BH178" s="297">
        <v>6185.69</v>
      </c>
      <c r="BI178" s="297">
        <v>6134.05</v>
      </c>
      <c r="BJ178" s="297">
        <v>6083.24</v>
      </c>
      <c r="BK178" s="297">
        <v>6033.19</v>
      </c>
      <c r="BL178" s="297">
        <v>5983.82</v>
      </c>
      <c r="BM178" s="297">
        <v>5935.02</v>
      </c>
      <c r="BN178" s="297">
        <v>5886.79</v>
      </c>
      <c r="BO178" s="297">
        <v>5839.07</v>
      </c>
      <c r="BP178" s="297">
        <v>5791.69</v>
      </c>
      <c r="BQ178" s="297">
        <v>5744.44</v>
      </c>
      <c r="BR178" s="297">
        <v>5697.15</v>
      </c>
      <c r="BS178" s="297">
        <v>5649.75</v>
      </c>
      <c r="BT178" s="297">
        <v>5602.25</v>
      </c>
      <c r="BU178" s="297">
        <v>5554.63</v>
      </c>
      <c r="BV178" s="297">
        <v>5506.92</v>
      </c>
      <c r="BW178" s="297">
        <v>5459.13</v>
      </c>
    </row>
    <row r="179" spans="1:75" ht="14.45" x14ac:dyDescent="0.3">
      <c r="A179" s="297" t="s">
        <v>83</v>
      </c>
      <c r="B179" s="297" t="s">
        <v>82</v>
      </c>
      <c r="C179" s="297" t="s">
        <v>1013</v>
      </c>
      <c r="D179" s="297" t="s">
        <v>1010</v>
      </c>
      <c r="E179" s="297">
        <v>39.020000000000003</v>
      </c>
      <c r="F179" s="297">
        <v>36.6</v>
      </c>
      <c r="G179" s="297">
        <v>35.200000000000003</v>
      </c>
      <c r="H179" s="297">
        <v>33.1</v>
      </c>
      <c r="I179" s="297">
        <v>35.090000000000003</v>
      </c>
      <c r="J179" s="297">
        <v>31.79</v>
      </c>
      <c r="K179" s="297">
        <v>32.44</v>
      </c>
      <c r="L179" s="297">
        <v>31.07</v>
      </c>
      <c r="M179" s="297">
        <v>34.090000000000003</v>
      </c>
      <c r="N179" s="297">
        <v>31.37</v>
      </c>
      <c r="O179" s="297">
        <v>21.96</v>
      </c>
      <c r="P179" s="297">
        <v>26.87</v>
      </c>
      <c r="Q179" s="297">
        <v>14.06</v>
      </c>
      <c r="R179" s="297">
        <v>7.65</v>
      </c>
      <c r="S179" s="297">
        <v>8.77</v>
      </c>
      <c r="T179" s="297">
        <v>14.15</v>
      </c>
      <c r="U179" s="297">
        <v>13.53</v>
      </c>
      <c r="V179" s="297">
        <v>14.46</v>
      </c>
      <c r="W179" s="297">
        <v>17.11</v>
      </c>
      <c r="X179" s="297">
        <v>12.14</v>
      </c>
      <c r="Y179" s="297">
        <v>12.94</v>
      </c>
      <c r="Z179" s="297">
        <v>13.1</v>
      </c>
      <c r="AA179" s="297">
        <v>11.36</v>
      </c>
      <c r="AB179" s="297">
        <v>10.92</v>
      </c>
      <c r="AC179" s="297">
        <v>11.58</v>
      </c>
      <c r="AD179" s="297">
        <v>11.79</v>
      </c>
      <c r="AE179" s="297">
        <v>12.96</v>
      </c>
      <c r="AF179" s="297">
        <v>14.7</v>
      </c>
      <c r="AG179" s="297">
        <v>13.96</v>
      </c>
      <c r="AH179" s="297">
        <v>11.8</v>
      </c>
      <c r="AI179" s="297">
        <v>5.57</v>
      </c>
      <c r="AJ179" s="297">
        <v>8.7200000000000006</v>
      </c>
      <c r="AK179" s="297">
        <v>10.14</v>
      </c>
      <c r="AL179" s="297">
        <v>10.5</v>
      </c>
      <c r="AM179" s="297">
        <v>10.78</v>
      </c>
      <c r="AN179" s="297">
        <v>10.82</v>
      </c>
      <c r="AO179" s="297">
        <v>10.74</v>
      </c>
      <c r="AP179" s="297">
        <v>10.59</v>
      </c>
      <c r="AQ179" s="297">
        <v>10.51</v>
      </c>
      <c r="AR179" s="297">
        <v>10.44</v>
      </c>
      <c r="AS179" s="297">
        <v>10.44</v>
      </c>
      <c r="AT179" s="297">
        <v>10.35</v>
      </c>
      <c r="AU179" s="297">
        <v>10.19</v>
      </c>
      <c r="AV179" s="297">
        <v>10.08</v>
      </c>
      <c r="AW179" s="297">
        <v>10.01</v>
      </c>
      <c r="AX179" s="297">
        <v>9.9600000000000009</v>
      </c>
      <c r="AY179" s="297">
        <v>9.82</v>
      </c>
      <c r="AZ179" s="297">
        <v>9.64</v>
      </c>
      <c r="BA179" s="297">
        <v>9.52</v>
      </c>
      <c r="BB179" s="297">
        <v>9.41</v>
      </c>
      <c r="BC179" s="297">
        <v>9.3000000000000007</v>
      </c>
      <c r="BD179" s="297">
        <v>9.1300000000000008</v>
      </c>
      <c r="BE179" s="297">
        <v>8.98</v>
      </c>
      <c r="BF179" s="297">
        <v>8.83</v>
      </c>
      <c r="BG179" s="297">
        <v>8.68</v>
      </c>
      <c r="BH179" s="297">
        <v>8.5399999999999991</v>
      </c>
      <c r="BI179" s="297">
        <v>8.34</v>
      </c>
      <c r="BJ179" s="297">
        <v>8.15</v>
      </c>
      <c r="BK179" s="297">
        <v>7.96</v>
      </c>
      <c r="BL179" s="297">
        <v>7.77</v>
      </c>
      <c r="BM179" s="297">
        <v>7.58</v>
      </c>
      <c r="BN179" s="297">
        <v>7.33</v>
      </c>
      <c r="BO179" s="297">
        <v>7.11</v>
      </c>
      <c r="BP179" s="297">
        <v>6.87</v>
      </c>
      <c r="BQ179" s="297">
        <v>6.63</v>
      </c>
      <c r="BR179" s="297">
        <v>6.38</v>
      </c>
      <c r="BS179" s="297">
        <v>6.08</v>
      </c>
      <c r="BT179" s="297">
        <v>5.76</v>
      </c>
      <c r="BU179" s="297">
        <v>5.49</v>
      </c>
      <c r="BV179" s="297">
        <v>5.23</v>
      </c>
      <c r="BW179" s="297">
        <v>4.9800000000000004</v>
      </c>
    </row>
    <row r="180" spans="1:75" ht="14.45" x14ac:dyDescent="0.3">
      <c r="A180" s="297" t="s">
        <v>83</v>
      </c>
      <c r="B180" s="297" t="s">
        <v>82</v>
      </c>
      <c r="C180" s="297" t="s">
        <v>1014</v>
      </c>
      <c r="D180" s="297" t="s">
        <v>1015</v>
      </c>
      <c r="E180" s="297">
        <v>42.61</v>
      </c>
      <c r="F180" s="297">
        <v>43.99</v>
      </c>
      <c r="G180" s="297">
        <v>45.42</v>
      </c>
      <c r="H180" s="297">
        <v>46.9</v>
      </c>
      <c r="I180" s="297">
        <v>48.43</v>
      </c>
      <c r="J180" s="297">
        <v>50</v>
      </c>
      <c r="K180" s="297">
        <v>50.99</v>
      </c>
      <c r="L180" s="297">
        <v>51.99</v>
      </c>
      <c r="M180" s="297">
        <v>53.02</v>
      </c>
      <c r="N180" s="297">
        <v>54.07</v>
      </c>
      <c r="O180" s="297">
        <v>55.13</v>
      </c>
      <c r="P180" s="297">
        <v>55.91</v>
      </c>
      <c r="Q180" s="297">
        <v>56.7</v>
      </c>
      <c r="R180" s="297">
        <v>57.5</v>
      </c>
      <c r="S180" s="297">
        <v>58.31</v>
      </c>
      <c r="T180" s="297">
        <v>59.13</v>
      </c>
      <c r="U180" s="297">
        <v>59.99</v>
      </c>
      <c r="V180" s="297">
        <v>60.86</v>
      </c>
      <c r="W180" s="297">
        <v>61.75</v>
      </c>
      <c r="X180" s="297">
        <v>62.65</v>
      </c>
      <c r="Y180" s="297">
        <v>63.56</v>
      </c>
      <c r="Z180" s="297">
        <v>64.47</v>
      </c>
      <c r="AA180" s="297">
        <v>65.39</v>
      </c>
      <c r="AB180" s="297">
        <v>66.33</v>
      </c>
      <c r="AC180" s="297">
        <v>67.28</v>
      </c>
      <c r="AD180" s="297">
        <v>68.239999999999995</v>
      </c>
      <c r="AE180" s="297">
        <v>69.27</v>
      </c>
      <c r="AF180" s="297">
        <v>70.319999999999993</v>
      </c>
      <c r="AG180" s="297">
        <v>71.38</v>
      </c>
      <c r="AH180" s="297">
        <v>72.459999999999994</v>
      </c>
      <c r="AI180" s="297">
        <v>73.56</v>
      </c>
      <c r="AJ180" s="297">
        <v>74.260000000000005</v>
      </c>
      <c r="AK180" s="297">
        <v>74.97</v>
      </c>
      <c r="AL180" s="297">
        <v>75.69</v>
      </c>
      <c r="AM180" s="297">
        <v>76.42</v>
      </c>
      <c r="AN180" s="297">
        <v>77.150000000000006</v>
      </c>
      <c r="AO180" s="297">
        <v>77.599999999999994</v>
      </c>
      <c r="AP180" s="297">
        <v>78.06</v>
      </c>
      <c r="AQ180" s="297">
        <v>78.52</v>
      </c>
      <c r="AR180" s="297">
        <v>78.98</v>
      </c>
      <c r="AS180" s="297">
        <v>79.44</v>
      </c>
      <c r="AT180" s="297">
        <v>79.790000000000006</v>
      </c>
      <c r="AU180" s="297">
        <v>80.150000000000006</v>
      </c>
      <c r="AV180" s="297">
        <v>80.510000000000005</v>
      </c>
      <c r="AW180" s="297">
        <v>80.87</v>
      </c>
      <c r="AX180" s="297">
        <v>81.23</v>
      </c>
      <c r="AY180" s="297">
        <v>81.61</v>
      </c>
      <c r="AZ180" s="297">
        <v>81.99</v>
      </c>
      <c r="BA180" s="297">
        <v>82.37</v>
      </c>
      <c r="BB180" s="297">
        <v>82.75</v>
      </c>
      <c r="BC180" s="297">
        <v>83.14</v>
      </c>
      <c r="BD180" s="297">
        <v>83.53</v>
      </c>
      <c r="BE180" s="297">
        <v>83.92</v>
      </c>
      <c r="BF180" s="297">
        <v>84.31</v>
      </c>
      <c r="BG180" s="297">
        <v>84.71</v>
      </c>
      <c r="BH180" s="297">
        <v>85.1</v>
      </c>
      <c r="BI180" s="297">
        <v>85.51</v>
      </c>
      <c r="BJ180" s="297">
        <v>85.93</v>
      </c>
      <c r="BK180" s="297">
        <v>86.34</v>
      </c>
      <c r="BL180" s="297">
        <v>86.75</v>
      </c>
      <c r="BM180" s="297">
        <v>87.17</v>
      </c>
      <c r="BN180" s="297">
        <v>87.65</v>
      </c>
      <c r="BO180" s="297">
        <v>88.12</v>
      </c>
      <c r="BP180" s="297">
        <v>88.6</v>
      </c>
      <c r="BQ180" s="297">
        <v>89.08</v>
      </c>
      <c r="BR180" s="297">
        <v>89.57</v>
      </c>
      <c r="BS180" s="297">
        <v>90.1</v>
      </c>
      <c r="BT180" s="297">
        <v>90.63</v>
      </c>
      <c r="BU180" s="297">
        <v>91.16</v>
      </c>
      <c r="BV180" s="297">
        <v>91.7</v>
      </c>
      <c r="BW180" s="297">
        <v>92.24</v>
      </c>
    </row>
    <row r="181" spans="1:75" ht="14.45" x14ac:dyDescent="0.3">
      <c r="A181" s="297" t="s">
        <v>83</v>
      </c>
      <c r="B181" s="297" t="s">
        <v>82</v>
      </c>
      <c r="C181" s="297" t="s">
        <v>1016</v>
      </c>
      <c r="D181" s="297" t="s">
        <v>1015</v>
      </c>
      <c r="E181" s="297">
        <v>10.7</v>
      </c>
      <c r="F181" s="297">
        <v>11.12</v>
      </c>
      <c r="G181" s="297">
        <v>11.56</v>
      </c>
      <c r="H181" s="297">
        <v>12.02</v>
      </c>
      <c r="I181" s="297">
        <v>12.5</v>
      </c>
      <c r="J181" s="297">
        <v>12.99</v>
      </c>
      <c r="K181" s="297">
        <v>13.15</v>
      </c>
      <c r="L181" s="297">
        <v>13.3</v>
      </c>
      <c r="M181" s="297">
        <v>13.46</v>
      </c>
      <c r="N181" s="297">
        <v>13.61</v>
      </c>
      <c r="O181" s="297">
        <v>13.77</v>
      </c>
      <c r="P181" s="297">
        <v>14.29</v>
      </c>
      <c r="Q181" s="297">
        <v>14.83</v>
      </c>
      <c r="R181" s="297">
        <v>15.39</v>
      </c>
      <c r="S181" s="297">
        <v>15.97</v>
      </c>
      <c r="T181" s="297">
        <v>16.57</v>
      </c>
      <c r="U181" s="297">
        <v>16.64</v>
      </c>
      <c r="V181" s="297">
        <v>16.71</v>
      </c>
      <c r="W181" s="297">
        <v>16.78</v>
      </c>
      <c r="X181" s="297">
        <v>16.850000000000001</v>
      </c>
      <c r="Y181" s="297">
        <v>16.920000000000002</v>
      </c>
      <c r="Z181" s="297">
        <v>16.93</v>
      </c>
      <c r="AA181" s="297">
        <v>16.95</v>
      </c>
      <c r="AB181" s="297">
        <v>16.96</v>
      </c>
      <c r="AC181" s="297">
        <v>16.98</v>
      </c>
      <c r="AD181" s="297">
        <v>16.989999999999998</v>
      </c>
      <c r="AE181" s="297">
        <v>17.059999999999999</v>
      </c>
      <c r="AF181" s="297">
        <v>17.13</v>
      </c>
      <c r="AG181" s="297">
        <v>17.2</v>
      </c>
      <c r="AH181" s="297">
        <v>17.27</v>
      </c>
      <c r="AI181" s="297">
        <v>17.34</v>
      </c>
      <c r="AJ181" s="297">
        <v>17.53</v>
      </c>
      <c r="AK181" s="297">
        <v>17.72</v>
      </c>
      <c r="AL181" s="297">
        <v>17.91</v>
      </c>
      <c r="AM181" s="297">
        <v>18.100000000000001</v>
      </c>
      <c r="AN181" s="297">
        <v>18.3</v>
      </c>
      <c r="AO181" s="297">
        <v>18.510000000000002</v>
      </c>
      <c r="AP181" s="297">
        <v>18.73</v>
      </c>
      <c r="AQ181" s="297">
        <v>18.940000000000001</v>
      </c>
      <c r="AR181" s="297">
        <v>19.16</v>
      </c>
      <c r="AS181" s="297">
        <v>19.39</v>
      </c>
      <c r="AT181" s="297">
        <v>19.66</v>
      </c>
      <c r="AU181" s="297">
        <v>19.940000000000001</v>
      </c>
      <c r="AV181" s="297">
        <v>20.22</v>
      </c>
      <c r="AW181" s="297">
        <v>20.51</v>
      </c>
      <c r="AX181" s="297">
        <v>20.8</v>
      </c>
      <c r="AY181" s="297">
        <v>21.29</v>
      </c>
      <c r="AZ181" s="297">
        <v>21.8</v>
      </c>
      <c r="BA181" s="297">
        <v>22.31</v>
      </c>
      <c r="BB181" s="297">
        <v>22.84</v>
      </c>
      <c r="BC181" s="297">
        <v>23.38</v>
      </c>
      <c r="BD181" s="297">
        <v>24.03</v>
      </c>
      <c r="BE181" s="297">
        <v>24.7</v>
      </c>
      <c r="BF181" s="297">
        <v>25.38</v>
      </c>
      <c r="BG181" s="297">
        <v>26.09</v>
      </c>
      <c r="BH181" s="297">
        <v>26.81</v>
      </c>
      <c r="BI181" s="297">
        <v>27.54</v>
      </c>
      <c r="BJ181" s="297">
        <v>28.3</v>
      </c>
      <c r="BK181" s="297">
        <v>29.07</v>
      </c>
      <c r="BL181" s="297">
        <v>29.87</v>
      </c>
      <c r="BM181" s="297">
        <v>30.69</v>
      </c>
      <c r="BN181" s="297">
        <v>31.53</v>
      </c>
      <c r="BO181" s="297">
        <v>32.409999999999997</v>
      </c>
      <c r="BP181" s="297">
        <v>33.299999999999997</v>
      </c>
      <c r="BQ181" s="297">
        <v>34.22</v>
      </c>
      <c r="BR181" s="297">
        <v>35.17</v>
      </c>
      <c r="BS181" s="297">
        <v>36.47</v>
      </c>
      <c r="BT181" s="297">
        <v>37.82</v>
      </c>
      <c r="BU181" s="297">
        <v>39.22</v>
      </c>
      <c r="BV181" s="297">
        <v>40.68</v>
      </c>
      <c r="BW181" s="297">
        <v>42.19</v>
      </c>
    </row>
    <row r="182" spans="1:75" ht="14.45" x14ac:dyDescent="0.3">
      <c r="A182" s="297" t="s">
        <v>1042</v>
      </c>
      <c r="B182" s="297" t="s">
        <v>1043</v>
      </c>
      <c r="C182" s="297" t="s">
        <v>1005</v>
      </c>
      <c r="D182" s="297" t="s">
        <v>1006</v>
      </c>
      <c r="E182" s="297">
        <v>2.5099999999999998</v>
      </c>
      <c r="F182" s="297">
        <v>2.61</v>
      </c>
      <c r="G182" s="297">
        <v>2.79</v>
      </c>
      <c r="H182" s="297">
        <v>2.96</v>
      </c>
      <c r="I182" s="297">
        <v>3.07</v>
      </c>
      <c r="J182" s="297">
        <v>3.29</v>
      </c>
      <c r="K182" s="297">
        <v>3.52</v>
      </c>
      <c r="L182" s="297">
        <v>3.76</v>
      </c>
      <c r="M182" s="297">
        <v>3.98</v>
      </c>
      <c r="N182" s="297">
        <v>4.22</v>
      </c>
      <c r="O182" s="297">
        <v>4.4000000000000004</v>
      </c>
      <c r="P182" s="297">
        <v>4.66</v>
      </c>
      <c r="Q182" s="297">
        <v>4.9000000000000004</v>
      </c>
      <c r="R182" s="297">
        <v>5.12</v>
      </c>
      <c r="S182" s="297">
        <v>5.53</v>
      </c>
      <c r="T182" s="297">
        <v>5.85</v>
      </c>
      <c r="U182" s="297">
        <v>6.24</v>
      </c>
      <c r="V182" s="297">
        <v>6.7</v>
      </c>
      <c r="W182" s="297">
        <v>7.13</v>
      </c>
      <c r="X182" s="297">
        <v>7.46</v>
      </c>
      <c r="Y182" s="297">
        <v>7.78</v>
      </c>
      <c r="Z182" s="297">
        <v>7.94</v>
      </c>
      <c r="AA182" s="297">
        <v>8.25</v>
      </c>
      <c r="AB182" s="297">
        <v>8.61</v>
      </c>
      <c r="AC182" s="297">
        <v>9.08</v>
      </c>
      <c r="AD182" s="297">
        <v>9.6</v>
      </c>
      <c r="AE182" s="297">
        <v>10.220000000000001</v>
      </c>
      <c r="AF182" s="297">
        <v>10.97</v>
      </c>
      <c r="AG182" s="297">
        <v>11.64</v>
      </c>
      <c r="AH182" s="297">
        <v>12.18</v>
      </c>
      <c r="AI182" s="297">
        <v>12.61</v>
      </c>
      <c r="AJ182" s="297">
        <v>13.23</v>
      </c>
      <c r="AK182" s="297">
        <v>13.85</v>
      </c>
      <c r="AL182" s="297">
        <v>14.49</v>
      </c>
      <c r="AM182" s="297">
        <v>15.2</v>
      </c>
      <c r="AN182" s="297">
        <v>15.97</v>
      </c>
      <c r="AO182" s="297">
        <v>16.829999999999998</v>
      </c>
      <c r="AP182" s="297">
        <v>17.760000000000002</v>
      </c>
      <c r="AQ182" s="297">
        <v>18.77</v>
      </c>
      <c r="AR182" s="297">
        <v>19.87</v>
      </c>
      <c r="AS182" s="297">
        <v>21.08</v>
      </c>
      <c r="AT182" s="297">
        <v>22.4</v>
      </c>
      <c r="AU182" s="297">
        <v>23.83</v>
      </c>
      <c r="AV182" s="297">
        <v>25.37</v>
      </c>
      <c r="AW182" s="297">
        <v>27.04</v>
      </c>
      <c r="AX182" s="297">
        <v>28.85</v>
      </c>
      <c r="AY182" s="297">
        <v>30.81</v>
      </c>
      <c r="AZ182" s="297">
        <v>32.92</v>
      </c>
      <c r="BA182" s="297">
        <v>35.18</v>
      </c>
      <c r="BB182" s="297">
        <v>37.630000000000003</v>
      </c>
      <c r="BC182" s="297">
        <v>40.26</v>
      </c>
      <c r="BD182" s="297">
        <v>43.09</v>
      </c>
      <c r="BE182" s="297">
        <v>46.11</v>
      </c>
      <c r="BF182" s="297">
        <v>49.34</v>
      </c>
      <c r="BG182" s="297">
        <v>52.8</v>
      </c>
      <c r="BH182" s="297">
        <v>56.51</v>
      </c>
      <c r="BI182" s="297">
        <v>60.48</v>
      </c>
      <c r="BJ182" s="297">
        <v>64.7</v>
      </c>
      <c r="BK182" s="297">
        <v>69.19</v>
      </c>
      <c r="BL182" s="297">
        <v>73.989999999999995</v>
      </c>
      <c r="BM182" s="297">
        <v>79.11</v>
      </c>
      <c r="BN182" s="297">
        <v>84.57</v>
      </c>
      <c r="BO182" s="297">
        <v>90.35</v>
      </c>
      <c r="BP182" s="297">
        <v>96.51</v>
      </c>
      <c r="BQ182" s="297">
        <v>103.07</v>
      </c>
      <c r="BR182" s="297">
        <v>110.05</v>
      </c>
      <c r="BS182" s="297">
        <v>117.49</v>
      </c>
      <c r="BT182" s="297">
        <v>125.38</v>
      </c>
      <c r="BU182" s="297">
        <v>133.76</v>
      </c>
      <c r="BV182" s="297">
        <v>142.66999999999999</v>
      </c>
      <c r="BW182" s="297">
        <v>152.13</v>
      </c>
    </row>
    <row r="183" spans="1:75" ht="14.45" x14ac:dyDescent="0.3">
      <c r="A183" s="297" t="s">
        <v>1042</v>
      </c>
      <c r="B183" s="297" t="s">
        <v>1043</v>
      </c>
      <c r="C183" s="297" t="s">
        <v>1007</v>
      </c>
      <c r="D183" s="297" t="s">
        <v>1008</v>
      </c>
      <c r="E183" s="297">
        <v>9980.0300000000007</v>
      </c>
      <c r="F183" s="297">
        <v>10127.14</v>
      </c>
      <c r="G183" s="297">
        <v>11422.12</v>
      </c>
      <c r="H183" s="297">
        <v>11846.83</v>
      </c>
      <c r="I183" s="297">
        <v>11854.8</v>
      </c>
      <c r="J183" s="297">
        <v>13044.03</v>
      </c>
      <c r="K183" s="297">
        <v>13995.09</v>
      </c>
      <c r="L183" s="297">
        <v>13415.85</v>
      </c>
      <c r="M183" s="297">
        <v>13851.26</v>
      </c>
      <c r="N183" s="297">
        <v>13940.64</v>
      </c>
      <c r="O183" s="297">
        <v>13909.97</v>
      </c>
      <c r="P183" s="297">
        <v>14792.77</v>
      </c>
      <c r="Q183" s="297">
        <v>15946.72</v>
      </c>
      <c r="R183" s="297">
        <v>16460.59</v>
      </c>
      <c r="S183" s="297">
        <v>16609.560000000001</v>
      </c>
      <c r="T183" s="297">
        <v>17530.490000000002</v>
      </c>
      <c r="U183" s="297">
        <v>19015.150000000001</v>
      </c>
      <c r="V183" s="297">
        <v>19767.09</v>
      </c>
      <c r="W183" s="297">
        <v>20877.86</v>
      </c>
      <c r="X183" s="297">
        <v>22735.01</v>
      </c>
      <c r="Y183" s="297">
        <v>23745.86</v>
      </c>
      <c r="Z183" s="297">
        <v>25182.37</v>
      </c>
      <c r="AA183" s="297">
        <v>26159.4</v>
      </c>
      <c r="AB183" s="297">
        <v>28195.86</v>
      </c>
      <c r="AC183" s="297">
        <v>28697.97</v>
      </c>
      <c r="AD183" s="297">
        <v>29459.29</v>
      </c>
      <c r="AE183" s="297">
        <v>29973.77</v>
      </c>
      <c r="AF183" s="297">
        <v>31181.78</v>
      </c>
      <c r="AG183" s="297">
        <v>31639.18</v>
      </c>
      <c r="AH183" s="297">
        <v>35092.82</v>
      </c>
      <c r="AI183" s="297">
        <v>37062.19</v>
      </c>
      <c r="AJ183" s="297">
        <v>37171.82</v>
      </c>
      <c r="AK183" s="297">
        <v>37323.85</v>
      </c>
      <c r="AL183" s="297">
        <v>38003.53</v>
      </c>
      <c r="AM183" s="297">
        <v>38873.599999999999</v>
      </c>
      <c r="AN183" s="297">
        <v>39970.14</v>
      </c>
      <c r="AO183" s="297">
        <v>41048.400000000001</v>
      </c>
      <c r="AP183" s="297">
        <v>43017.66</v>
      </c>
      <c r="AQ183" s="297">
        <v>45109.41</v>
      </c>
      <c r="AR183" s="297">
        <v>47454.05</v>
      </c>
      <c r="AS183" s="297">
        <v>49993.09</v>
      </c>
      <c r="AT183" s="297">
        <v>52624.84</v>
      </c>
      <c r="AU183" s="297">
        <v>55711.59</v>
      </c>
      <c r="AV183" s="297">
        <v>59020.72</v>
      </c>
      <c r="AW183" s="297">
        <v>62570.94</v>
      </c>
      <c r="AX183" s="297">
        <v>66337.69</v>
      </c>
      <c r="AY183" s="297">
        <v>70215.95</v>
      </c>
      <c r="AZ183" s="297">
        <v>74561.08</v>
      </c>
      <c r="BA183" s="297">
        <v>79184.33</v>
      </c>
      <c r="BB183" s="297">
        <v>84111.11</v>
      </c>
      <c r="BC183" s="297">
        <v>89436.62</v>
      </c>
      <c r="BD183" s="297">
        <v>94822.91</v>
      </c>
      <c r="BE183" s="297">
        <v>100796.73</v>
      </c>
      <c r="BF183" s="297">
        <v>107148.18</v>
      </c>
      <c r="BG183" s="297">
        <v>113882.06</v>
      </c>
      <c r="BH183" s="297">
        <v>121046.25</v>
      </c>
      <c r="BI183" s="297">
        <v>128381.09</v>
      </c>
      <c r="BJ183" s="297">
        <v>136315.03</v>
      </c>
      <c r="BK183" s="297">
        <v>144702.31</v>
      </c>
      <c r="BL183" s="297">
        <v>153587.92000000001</v>
      </c>
      <c r="BM183" s="297">
        <v>162973.53</v>
      </c>
      <c r="BN183" s="297">
        <v>172635.5</v>
      </c>
      <c r="BO183" s="297">
        <v>182969.5</v>
      </c>
      <c r="BP183" s="297">
        <v>193872.48</v>
      </c>
      <c r="BQ183" s="297">
        <v>205397.89</v>
      </c>
      <c r="BR183" s="297">
        <v>217578.59</v>
      </c>
      <c r="BS183" s="297">
        <v>230104.03</v>
      </c>
      <c r="BT183" s="297">
        <v>243425.81</v>
      </c>
      <c r="BU183" s="297">
        <v>257489.06</v>
      </c>
      <c r="BV183" s="297">
        <v>272289.65999999997</v>
      </c>
      <c r="BW183" s="297">
        <v>287894.40999999997</v>
      </c>
    </row>
    <row r="184" spans="1:75" ht="14.45" x14ac:dyDescent="0.3">
      <c r="A184" s="297" t="s">
        <v>1042</v>
      </c>
      <c r="B184" s="297" t="s">
        <v>1043</v>
      </c>
      <c r="C184" s="297" t="s">
        <v>1009</v>
      </c>
      <c r="D184" s="297" t="s">
        <v>1010</v>
      </c>
      <c r="E184" s="297">
        <v>14.12</v>
      </c>
      <c r="F184" s="297">
        <v>13.81</v>
      </c>
      <c r="G184" s="297">
        <v>17.22</v>
      </c>
      <c r="H184" s="297">
        <v>17.260000000000002</v>
      </c>
      <c r="I184" s="297">
        <v>14.85</v>
      </c>
      <c r="J184" s="297">
        <v>19.14</v>
      </c>
      <c r="K184" s="297">
        <v>19.14</v>
      </c>
      <c r="L184" s="297">
        <v>19.97</v>
      </c>
      <c r="M184" s="297">
        <v>18.46</v>
      </c>
      <c r="N184" s="297">
        <v>19.649999999999999</v>
      </c>
      <c r="O184" s="297">
        <v>17.739999999999998</v>
      </c>
      <c r="P184" s="297">
        <v>20</v>
      </c>
      <c r="Q184" s="297">
        <v>19.489999999999998</v>
      </c>
      <c r="R184" s="297">
        <v>18.75</v>
      </c>
      <c r="S184" s="297">
        <v>25.72</v>
      </c>
      <c r="T184" s="297">
        <v>22.48</v>
      </c>
      <c r="U184" s="297">
        <v>22.55</v>
      </c>
      <c r="V184" s="297">
        <v>24.23</v>
      </c>
      <c r="W184" s="297">
        <v>22.37</v>
      </c>
      <c r="X184" s="297">
        <v>18.93</v>
      </c>
      <c r="Y184" s="297">
        <v>19.55</v>
      </c>
      <c r="Z184" s="297">
        <v>14.98</v>
      </c>
      <c r="AA184" s="297">
        <v>17.760000000000002</v>
      </c>
      <c r="AB184" s="297">
        <v>18.11</v>
      </c>
      <c r="AC184" s="297">
        <v>20.22</v>
      </c>
      <c r="AD184" s="297">
        <v>20.190000000000001</v>
      </c>
      <c r="AE184" s="297">
        <v>21.72</v>
      </c>
      <c r="AF184" s="297">
        <v>23.63</v>
      </c>
      <c r="AG184" s="297">
        <v>22.29</v>
      </c>
      <c r="AH184" s="297">
        <v>19.829999999999998</v>
      </c>
      <c r="AI184" s="297">
        <v>18.059999999999999</v>
      </c>
      <c r="AJ184" s="297">
        <v>19.84</v>
      </c>
      <c r="AK184" s="297">
        <v>19.3</v>
      </c>
      <c r="AL184" s="297">
        <v>19.170000000000002</v>
      </c>
      <c r="AM184" s="297">
        <v>19.149999999999999</v>
      </c>
      <c r="AN184" s="297">
        <v>19.13</v>
      </c>
      <c r="AO184" s="297">
        <v>19.11</v>
      </c>
      <c r="AP184" s="297">
        <v>19</v>
      </c>
      <c r="AQ184" s="297">
        <v>18.97</v>
      </c>
      <c r="AR184" s="297">
        <v>18.96</v>
      </c>
      <c r="AS184" s="297">
        <v>18.97</v>
      </c>
      <c r="AT184" s="297">
        <v>18.96</v>
      </c>
      <c r="AU184" s="297">
        <v>18.86</v>
      </c>
      <c r="AV184" s="297">
        <v>18.809999999999999</v>
      </c>
      <c r="AW184" s="297">
        <v>18.79</v>
      </c>
      <c r="AX184" s="297">
        <v>18.760000000000002</v>
      </c>
      <c r="AY184" s="297">
        <v>18.73</v>
      </c>
      <c r="AZ184" s="297">
        <v>18.64</v>
      </c>
      <c r="BA184" s="297">
        <v>18.59</v>
      </c>
      <c r="BB184" s="297">
        <v>18.559999999999999</v>
      </c>
      <c r="BC184" s="297">
        <v>18.52</v>
      </c>
      <c r="BD184" s="297">
        <v>18.47</v>
      </c>
      <c r="BE184" s="297">
        <v>18.36</v>
      </c>
      <c r="BF184" s="297">
        <v>18.3</v>
      </c>
      <c r="BG184" s="297">
        <v>18.239999999999998</v>
      </c>
      <c r="BH184" s="297">
        <v>18.18</v>
      </c>
      <c r="BI184" s="297">
        <v>18.12</v>
      </c>
      <c r="BJ184" s="297">
        <v>18.010000000000002</v>
      </c>
      <c r="BK184" s="297">
        <v>17.940000000000001</v>
      </c>
      <c r="BL184" s="297">
        <v>17.88</v>
      </c>
      <c r="BM184" s="297">
        <v>17.829999999999998</v>
      </c>
      <c r="BN184" s="297">
        <v>17.77</v>
      </c>
      <c r="BO184" s="297">
        <v>17.690000000000001</v>
      </c>
      <c r="BP184" s="297">
        <v>17.64</v>
      </c>
      <c r="BQ184" s="297">
        <v>17.600000000000001</v>
      </c>
      <c r="BR184" s="297">
        <v>17.57</v>
      </c>
      <c r="BS184" s="297">
        <v>17.53</v>
      </c>
      <c r="BT184" s="297">
        <v>17.48</v>
      </c>
      <c r="BU184" s="297">
        <v>17.45</v>
      </c>
      <c r="BV184" s="297">
        <v>17.43</v>
      </c>
      <c r="BW184" s="297">
        <v>17.39</v>
      </c>
    </row>
    <row r="185" spans="1:75" ht="14.45" x14ac:dyDescent="0.3">
      <c r="A185" s="297" t="s">
        <v>1042</v>
      </c>
      <c r="B185" s="297" t="s">
        <v>1043</v>
      </c>
      <c r="C185" s="297" t="s">
        <v>1011</v>
      </c>
      <c r="D185" s="297" t="s">
        <v>927</v>
      </c>
      <c r="E185" s="297">
        <v>3261.28</v>
      </c>
      <c r="F185" s="297">
        <v>3313.85</v>
      </c>
      <c r="G185" s="297">
        <v>3372.38</v>
      </c>
      <c r="H185" s="297">
        <v>3446.24</v>
      </c>
      <c r="I185" s="297">
        <v>3527.76</v>
      </c>
      <c r="J185" s="297">
        <v>3605.32</v>
      </c>
      <c r="K185" s="297">
        <v>3687.93</v>
      </c>
      <c r="L185" s="297">
        <v>3777.12</v>
      </c>
      <c r="M185" s="297">
        <v>3871.12</v>
      </c>
      <c r="N185" s="297">
        <v>3973.22</v>
      </c>
      <c r="O185" s="297">
        <v>4084.09</v>
      </c>
      <c r="P185" s="297">
        <v>4190.18</v>
      </c>
      <c r="Q185" s="297">
        <v>4314.51</v>
      </c>
      <c r="R185" s="297">
        <v>4445.2700000000004</v>
      </c>
      <c r="S185" s="297">
        <v>4586.97</v>
      </c>
      <c r="T185" s="297">
        <v>4731.59</v>
      </c>
      <c r="U185" s="297">
        <v>4862.17</v>
      </c>
      <c r="V185" s="297">
        <v>5008.05</v>
      </c>
      <c r="W185" s="297">
        <v>5162.2700000000004</v>
      </c>
      <c r="X185" s="297">
        <v>5325.47</v>
      </c>
      <c r="Y185" s="297">
        <v>5505.28</v>
      </c>
      <c r="Z185" s="297">
        <v>5671.96</v>
      </c>
      <c r="AA185" s="297">
        <v>5852.9</v>
      </c>
      <c r="AB185" s="297">
        <v>6039.15</v>
      </c>
      <c r="AC185" s="297">
        <v>6239.14</v>
      </c>
      <c r="AD185" s="297">
        <v>6444.78</v>
      </c>
      <c r="AE185" s="297">
        <v>6641.85</v>
      </c>
      <c r="AF185" s="297">
        <v>6853.18</v>
      </c>
      <c r="AG185" s="297">
        <v>7074.04</v>
      </c>
      <c r="AH185" s="297">
        <v>7320.18</v>
      </c>
      <c r="AI185" s="297">
        <v>7569.03</v>
      </c>
      <c r="AJ185" s="297">
        <v>7806.59</v>
      </c>
      <c r="AK185" s="297">
        <v>8058.2</v>
      </c>
      <c r="AL185" s="297">
        <v>8322.82</v>
      </c>
      <c r="AM185" s="297">
        <v>8599.7199999999993</v>
      </c>
      <c r="AN185" s="297">
        <v>8888.7199999999993</v>
      </c>
      <c r="AO185" s="297">
        <v>9167.2900000000009</v>
      </c>
      <c r="AP185" s="297">
        <v>9460.74</v>
      </c>
      <c r="AQ185" s="297">
        <v>9768.1200000000008</v>
      </c>
      <c r="AR185" s="297">
        <v>10089.18</v>
      </c>
      <c r="AS185" s="297">
        <v>10424.07</v>
      </c>
      <c r="AT185" s="297">
        <v>10749.33</v>
      </c>
      <c r="AU185" s="297">
        <v>11093.29</v>
      </c>
      <c r="AV185" s="297">
        <v>11454.13</v>
      </c>
      <c r="AW185" s="297">
        <v>11829.26</v>
      </c>
      <c r="AX185" s="297">
        <v>12217.61</v>
      </c>
      <c r="AY185" s="297">
        <v>12604.14</v>
      </c>
      <c r="AZ185" s="297">
        <v>13004.38</v>
      </c>
      <c r="BA185" s="297">
        <v>13419.26</v>
      </c>
      <c r="BB185" s="297">
        <v>13850.71</v>
      </c>
      <c r="BC185" s="297">
        <v>14299.27</v>
      </c>
      <c r="BD185" s="297">
        <v>14741.29</v>
      </c>
      <c r="BE185" s="297">
        <v>15202.69</v>
      </c>
      <c r="BF185" s="297">
        <v>15681.04</v>
      </c>
      <c r="BG185" s="297">
        <v>16172.89</v>
      </c>
      <c r="BH185" s="297">
        <v>16676.23</v>
      </c>
      <c r="BI185" s="297">
        <v>17172.580000000002</v>
      </c>
      <c r="BJ185" s="297">
        <v>17683.2</v>
      </c>
      <c r="BK185" s="297">
        <v>18206.88</v>
      </c>
      <c r="BL185" s="297">
        <v>18743.080000000002</v>
      </c>
      <c r="BM185" s="297">
        <v>19291.43</v>
      </c>
      <c r="BN185" s="297">
        <v>19832.68</v>
      </c>
      <c r="BO185" s="297">
        <v>20388.14</v>
      </c>
      <c r="BP185" s="297">
        <v>20956.78</v>
      </c>
      <c r="BQ185" s="297">
        <v>21537.84</v>
      </c>
      <c r="BR185" s="297">
        <v>22130.84</v>
      </c>
      <c r="BS185" s="297">
        <v>22719.16</v>
      </c>
      <c r="BT185" s="297">
        <v>23321.439999999999</v>
      </c>
      <c r="BU185" s="297">
        <v>23936.83</v>
      </c>
      <c r="BV185" s="297">
        <v>24564.68</v>
      </c>
      <c r="BW185" s="297">
        <v>25204.53</v>
      </c>
    </row>
    <row r="186" spans="1:75" ht="14.45" x14ac:dyDescent="0.3">
      <c r="A186" s="297" t="s">
        <v>1042</v>
      </c>
      <c r="B186" s="297" t="s">
        <v>1043</v>
      </c>
      <c r="C186" s="297" t="s">
        <v>1012</v>
      </c>
      <c r="D186" s="297" t="s">
        <v>927</v>
      </c>
      <c r="E186" s="297">
        <v>7212.09</v>
      </c>
      <c r="F186" s="297">
        <v>7388.47</v>
      </c>
      <c r="G186" s="297">
        <v>7572.38</v>
      </c>
      <c r="H186" s="297">
        <v>7763.89</v>
      </c>
      <c r="I186" s="297">
        <v>7963.01</v>
      </c>
      <c r="J186" s="297">
        <v>8169.79</v>
      </c>
      <c r="K186" s="297">
        <v>8384.3799999999992</v>
      </c>
      <c r="L186" s="297">
        <v>8606.9599999999991</v>
      </c>
      <c r="M186" s="297">
        <v>8837.67</v>
      </c>
      <c r="N186" s="297">
        <v>9076.6299999999992</v>
      </c>
      <c r="O186" s="297">
        <v>9324</v>
      </c>
      <c r="P186" s="297">
        <v>9580.0400000000009</v>
      </c>
      <c r="Q186" s="297">
        <v>9844.93</v>
      </c>
      <c r="R186" s="297">
        <v>10118.629999999999</v>
      </c>
      <c r="S186" s="297">
        <v>10401.030000000001</v>
      </c>
      <c r="T186" s="297">
        <v>10692.14</v>
      </c>
      <c r="U186" s="297">
        <v>10992.17</v>
      </c>
      <c r="V186" s="297">
        <v>11301.61</v>
      </c>
      <c r="W186" s="297">
        <v>11621.16</v>
      </c>
      <c r="X186" s="297">
        <v>11951.7</v>
      </c>
      <c r="Y186" s="297">
        <v>12294.01</v>
      </c>
      <c r="Z186" s="297">
        <v>12648.47</v>
      </c>
      <c r="AA186" s="297">
        <v>13015.43</v>
      </c>
      <c r="AB186" s="297">
        <v>13395.6</v>
      </c>
      <c r="AC186" s="297">
        <v>13789.74</v>
      </c>
      <c r="AD186" s="297">
        <v>14198.46</v>
      </c>
      <c r="AE186" s="297">
        <v>14622.2</v>
      </c>
      <c r="AF186" s="297">
        <v>15061.13</v>
      </c>
      <c r="AG186" s="297">
        <v>15515.26</v>
      </c>
      <c r="AH186" s="297">
        <v>15984.48</v>
      </c>
      <c r="AI186" s="297">
        <v>16468.71</v>
      </c>
      <c r="AJ186" s="297">
        <v>16967.849999999999</v>
      </c>
      <c r="AK186" s="297">
        <v>17481.98</v>
      </c>
      <c r="AL186" s="297">
        <v>18011.509999999998</v>
      </c>
      <c r="AM186" s="297">
        <v>18556.91</v>
      </c>
      <c r="AN186" s="297">
        <v>19118.41</v>
      </c>
      <c r="AO186" s="297">
        <v>19696.22</v>
      </c>
      <c r="AP186" s="297">
        <v>20289.82</v>
      </c>
      <c r="AQ186" s="297">
        <v>20897.810000000001</v>
      </c>
      <c r="AR186" s="297">
        <v>21518.32</v>
      </c>
      <c r="AS186" s="297">
        <v>22149.97</v>
      </c>
      <c r="AT186" s="297">
        <v>22792.22</v>
      </c>
      <c r="AU186" s="297">
        <v>23445.32</v>
      </c>
      <c r="AV186" s="297">
        <v>24109.73</v>
      </c>
      <c r="AW186" s="297">
        <v>24786.21</v>
      </c>
      <c r="AX186" s="297">
        <v>25475.37</v>
      </c>
      <c r="AY186" s="297">
        <v>26177.22</v>
      </c>
      <c r="AZ186" s="297">
        <v>26891.599999999999</v>
      </c>
      <c r="BA186" s="297">
        <v>27618.71</v>
      </c>
      <c r="BB186" s="297">
        <v>28358.78</v>
      </c>
      <c r="BC186" s="297">
        <v>29111.96</v>
      </c>
      <c r="BD186" s="297">
        <v>29878.27</v>
      </c>
      <c r="BE186" s="297">
        <v>30657.68</v>
      </c>
      <c r="BF186" s="297">
        <v>31450.27</v>
      </c>
      <c r="BG186" s="297">
        <v>32256.09</v>
      </c>
      <c r="BH186" s="297">
        <v>33075.120000000003</v>
      </c>
      <c r="BI186" s="297">
        <v>33907.24</v>
      </c>
      <c r="BJ186" s="297">
        <v>34752.22</v>
      </c>
      <c r="BK186" s="297">
        <v>35609.75</v>
      </c>
      <c r="BL186" s="297">
        <v>36479.46</v>
      </c>
      <c r="BM186" s="297">
        <v>37360.949999999997</v>
      </c>
      <c r="BN186" s="297">
        <v>38253.93</v>
      </c>
      <c r="BO186" s="297">
        <v>39158.050000000003</v>
      </c>
      <c r="BP186" s="297">
        <v>40072.660000000003</v>
      </c>
      <c r="BQ186" s="297">
        <v>40997.040000000001</v>
      </c>
      <c r="BR186" s="297">
        <v>41930.519999999997</v>
      </c>
      <c r="BS186" s="297">
        <v>42872.66</v>
      </c>
      <c r="BT186" s="297">
        <v>43823.13</v>
      </c>
      <c r="BU186" s="297">
        <v>44781.59</v>
      </c>
      <c r="BV186" s="297">
        <v>45747.71</v>
      </c>
      <c r="BW186" s="297">
        <v>46721.18</v>
      </c>
    </row>
    <row r="187" spans="1:75" ht="14.45" x14ac:dyDescent="0.3">
      <c r="A187" s="297" t="s">
        <v>1042</v>
      </c>
      <c r="B187" s="297" t="s">
        <v>1043</v>
      </c>
      <c r="C187" s="297" t="s">
        <v>1013</v>
      </c>
      <c r="D187" s="297" t="s">
        <v>1010</v>
      </c>
      <c r="E187" s="297">
        <v>-7.21</v>
      </c>
      <c r="F187" s="297">
        <v>-8.0299999999999994</v>
      </c>
      <c r="G187" s="297">
        <v>-5.5</v>
      </c>
      <c r="H187" s="297">
        <v>-4.5599999999999996</v>
      </c>
      <c r="I187" s="297">
        <v>-3.63</v>
      </c>
      <c r="J187" s="297">
        <v>1.85</v>
      </c>
      <c r="K187" s="297">
        <v>0.16</v>
      </c>
      <c r="L187" s="297">
        <v>2.5</v>
      </c>
      <c r="M187" s="297">
        <v>2.66</v>
      </c>
      <c r="N187" s="297">
        <v>5.51</v>
      </c>
      <c r="O187" s="297">
        <v>5.42</v>
      </c>
      <c r="P187" s="297">
        <v>8.34</v>
      </c>
      <c r="Q187" s="297">
        <v>8.6199999999999992</v>
      </c>
      <c r="R187" s="297">
        <v>7.74</v>
      </c>
      <c r="S187" s="297">
        <v>16.34</v>
      </c>
      <c r="T187" s="297">
        <v>11.46</v>
      </c>
      <c r="U187" s="297">
        <v>7.89</v>
      </c>
      <c r="V187" s="297">
        <v>11.6</v>
      </c>
      <c r="W187" s="297">
        <v>8.85</v>
      </c>
      <c r="X187" s="297">
        <v>3.82</v>
      </c>
      <c r="Y187" s="297">
        <v>0.64</v>
      </c>
      <c r="Z187" s="297">
        <v>-0.1</v>
      </c>
      <c r="AA187" s="297">
        <v>3.65</v>
      </c>
      <c r="AB187" s="297">
        <v>4.51</v>
      </c>
      <c r="AC187" s="297">
        <v>1.8</v>
      </c>
      <c r="AD187" s="297">
        <v>4.82</v>
      </c>
      <c r="AE187" s="297">
        <v>2.84</v>
      </c>
      <c r="AF187" s="297">
        <v>14.81</v>
      </c>
      <c r="AG187" s="297">
        <v>14.12</v>
      </c>
      <c r="AH187" s="297">
        <v>14.46</v>
      </c>
      <c r="AI187" s="297">
        <v>13.96</v>
      </c>
      <c r="AJ187" s="297">
        <v>15.94</v>
      </c>
      <c r="AK187" s="297">
        <v>14.7</v>
      </c>
      <c r="AL187" s="297">
        <v>15.05</v>
      </c>
      <c r="AM187" s="297">
        <v>15.72</v>
      </c>
      <c r="AN187" s="297">
        <v>15.89</v>
      </c>
      <c r="AO187" s="297">
        <v>16.07</v>
      </c>
      <c r="AP187" s="297">
        <v>16.059999999999999</v>
      </c>
      <c r="AQ187" s="297">
        <v>16.11</v>
      </c>
      <c r="AR187" s="297">
        <v>16.2</v>
      </c>
      <c r="AS187" s="297">
        <v>16.350000000000001</v>
      </c>
      <c r="AT187" s="297">
        <v>16.47</v>
      </c>
      <c r="AU187" s="297">
        <v>16.420000000000002</v>
      </c>
      <c r="AV187" s="297">
        <v>16.46</v>
      </c>
      <c r="AW187" s="297">
        <v>16.53</v>
      </c>
      <c r="AX187" s="297">
        <v>16.59</v>
      </c>
      <c r="AY187" s="297">
        <v>16.63</v>
      </c>
      <c r="AZ187" s="297">
        <v>16.55</v>
      </c>
      <c r="BA187" s="297">
        <v>16.559999999999999</v>
      </c>
      <c r="BB187" s="297">
        <v>16.59</v>
      </c>
      <c r="BC187" s="297">
        <v>16.64</v>
      </c>
      <c r="BD187" s="297">
        <v>16.7</v>
      </c>
      <c r="BE187" s="297">
        <v>16.600000000000001</v>
      </c>
      <c r="BF187" s="297">
        <v>16.63</v>
      </c>
      <c r="BG187" s="297">
        <v>16.670000000000002</v>
      </c>
      <c r="BH187" s="297">
        <v>16.7</v>
      </c>
      <c r="BI187" s="297">
        <v>16.739999999999998</v>
      </c>
      <c r="BJ187" s="297">
        <v>16.66</v>
      </c>
      <c r="BK187" s="297">
        <v>16.68</v>
      </c>
      <c r="BL187" s="297">
        <v>16.72</v>
      </c>
      <c r="BM187" s="297">
        <v>16.760000000000002</v>
      </c>
      <c r="BN187" s="297">
        <v>16.8</v>
      </c>
      <c r="BO187" s="297">
        <v>16.739999999999998</v>
      </c>
      <c r="BP187" s="297">
        <v>16.78</v>
      </c>
      <c r="BQ187" s="297">
        <v>16.82</v>
      </c>
      <c r="BR187" s="297">
        <v>16.88</v>
      </c>
      <c r="BS187" s="297">
        <v>16.920000000000002</v>
      </c>
      <c r="BT187" s="297">
        <v>16.88</v>
      </c>
      <c r="BU187" s="297">
        <v>16.93</v>
      </c>
      <c r="BV187" s="297">
        <v>16.98</v>
      </c>
      <c r="BW187" s="297">
        <v>17.04</v>
      </c>
    </row>
    <row r="188" spans="1:75" ht="14.45" x14ac:dyDescent="0.3">
      <c r="A188" s="297" t="s">
        <v>1042</v>
      </c>
      <c r="B188" s="297" t="s">
        <v>1043</v>
      </c>
      <c r="C188" s="297" t="s">
        <v>1014</v>
      </c>
      <c r="D188" s="297" t="s">
        <v>1015</v>
      </c>
      <c r="E188" s="297">
        <v>13.05</v>
      </c>
      <c r="F188" s="297">
        <v>13.71</v>
      </c>
      <c r="G188" s="297">
        <v>14.4</v>
      </c>
      <c r="H188" s="297">
        <v>15.13</v>
      </c>
      <c r="I188" s="297">
        <v>15.9</v>
      </c>
      <c r="J188" s="297">
        <v>16.7</v>
      </c>
      <c r="K188" s="297">
        <v>17.41</v>
      </c>
      <c r="L188" s="297">
        <v>18.149999999999999</v>
      </c>
      <c r="M188" s="297">
        <v>18.920000000000002</v>
      </c>
      <c r="N188" s="297">
        <v>19.72</v>
      </c>
      <c r="O188" s="297">
        <v>20.56</v>
      </c>
      <c r="P188" s="297">
        <v>21.05</v>
      </c>
      <c r="Q188" s="297">
        <v>21.55</v>
      </c>
      <c r="R188" s="297">
        <v>22.07</v>
      </c>
      <c r="S188" s="297">
        <v>22.6</v>
      </c>
      <c r="T188" s="297">
        <v>23.13</v>
      </c>
      <c r="U188" s="297">
        <v>23.6</v>
      </c>
      <c r="V188" s="297">
        <v>24.08</v>
      </c>
      <c r="W188" s="297">
        <v>24.57</v>
      </c>
      <c r="X188" s="297">
        <v>25.07</v>
      </c>
      <c r="Y188" s="297">
        <v>25.58</v>
      </c>
      <c r="Z188" s="297">
        <v>26.1</v>
      </c>
      <c r="AA188" s="297">
        <v>26.62</v>
      </c>
      <c r="AB188" s="297">
        <v>27.16</v>
      </c>
      <c r="AC188" s="297">
        <v>27.7</v>
      </c>
      <c r="AD188" s="297">
        <v>28.26</v>
      </c>
      <c r="AE188" s="297">
        <v>28.77</v>
      </c>
      <c r="AF188" s="297">
        <v>29.29</v>
      </c>
      <c r="AG188" s="297">
        <v>29.82</v>
      </c>
      <c r="AH188" s="297">
        <v>30.36</v>
      </c>
      <c r="AI188" s="297">
        <v>30.91</v>
      </c>
      <c r="AJ188" s="297">
        <v>31.42</v>
      </c>
      <c r="AK188" s="297">
        <v>31.94</v>
      </c>
      <c r="AL188" s="297">
        <v>32.479999999999997</v>
      </c>
      <c r="AM188" s="297">
        <v>33.020000000000003</v>
      </c>
      <c r="AN188" s="297">
        <v>33.57</v>
      </c>
      <c r="AO188" s="297">
        <v>34.090000000000003</v>
      </c>
      <c r="AP188" s="297">
        <v>34.61</v>
      </c>
      <c r="AQ188" s="297">
        <v>35.15</v>
      </c>
      <c r="AR188" s="297">
        <v>35.69</v>
      </c>
      <c r="AS188" s="297">
        <v>36.24</v>
      </c>
      <c r="AT188" s="297">
        <v>36.75</v>
      </c>
      <c r="AU188" s="297">
        <v>37.270000000000003</v>
      </c>
      <c r="AV188" s="297">
        <v>37.799999999999997</v>
      </c>
      <c r="AW188" s="297">
        <v>38.33</v>
      </c>
      <c r="AX188" s="297">
        <v>38.880000000000003</v>
      </c>
      <c r="AY188" s="297">
        <v>39.4</v>
      </c>
      <c r="AZ188" s="297">
        <v>39.93</v>
      </c>
      <c r="BA188" s="297">
        <v>40.47</v>
      </c>
      <c r="BB188" s="297">
        <v>41.01</v>
      </c>
      <c r="BC188" s="297">
        <v>41.56</v>
      </c>
      <c r="BD188" s="297">
        <v>42.09</v>
      </c>
      <c r="BE188" s="297">
        <v>42.63</v>
      </c>
      <c r="BF188" s="297">
        <v>43.18</v>
      </c>
      <c r="BG188" s="297">
        <v>43.73</v>
      </c>
      <c r="BH188" s="297">
        <v>44.29</v>
      </c>
      <c r="BI188" s="297">
        <v>44.83</v>
      </c>
      <c r="BJ188" s="297">
        <v>45.37</v>
      </c>
      <c r="BK188" s="297">
        <v>45.92</v>
      </c>
      <c r="BL188" s="297">
        <v>46.47</v>
      </c>
      <c r="BM188" s="297">
        <v>47.03</v>
      </c>
      <c r="BN188" s="297">
        <v>47.57</v>
      </c>
      <c r="BO188" s="297">
        <v>48.11</v>
      </c>
      <c r="BP188" s="297">
        <v>48.65</v>
      </c>
      <c r="BQ188" s="297">
        <v>49.2</v>
      </c>
      <c r="BR188" s="297">
        <v>49.76</v>
      </c>
      <c r="BS188" s="297">
        <v>50.29</v>
      </c>
      <c r="BT188" s="297">
        <v>50.82</v>
      </c>
      <c r="BU188" s="297">
        <v>51.37</v>
      </c>
      <c r="BV188" s="297">
        <v>51.91</v>
      </c>
      <c r="BW188" s="297">
        <v>52.47</v>
      </c>
    </row>
    <row r="189" spans="1:75" ht="14.45" x14ac:dyDescent="0.3">
      <c r="A189" s="297" t="s">
        <v>1042</v>
      </c>
      <c r="B189" s="297" t="s">
        <v>1043</v>
      </c>
      <c r="C189" s="297" t="s">
        <v>1016</v>
      </c>
      <c r="D189" s="297" t="s">
        <v>1015</v>
      </c>
      <c r="E189" s="297">
        <v>1.02</v>
      </c>
      <c r="F189" s="297">
        <v>1.07</v>
      </c>
      <c r="G189" s="297">
        <v>1.1299999999999999</v>
      </c>
      <c r="H189" s="297">
        <v>1.19</v>
      </c>
      <c r="I189" s="297">
        <v>1.26</v>
      </c>
      <c r="J189" s="297">
        <v>1.33</v>
      </c>
      <c r="K189" s="297">
        <v>1.38</v>
      </c>
      <c r="L189" s="297">
        <v>1.43</v>
      </c>
      <c r="M189" s="297">
        <v>1.49</v>
      </c>
      <c r="N189" s="297">
        <v>1.54</v>
      </c>
      <c r="O189" s="297">
        <v>1.6</v>
      </c>
      <c r="P189" s="297">
        <v>1.69</v>
      </c>
      <c r="Q189" s="297">
        <v>1.78</v>
      </c>
      <c r="R189" s="297">
        <v>1.88</v>
      </c>
      <c r="S189" s="297">
        <v>1.98</v>
      </c>
      <c r="T189" s="297">
        <v>2.08</v>
      </c>
      <c r="U189" s="297">
        <v>2.13</v>
      </c>
      <c r="V189" s="297">
        <v>2.19</v>
      </c>
      <c r="W189" s="297">
        <v>2.2400000000000002</v>
      </c>
      <c r="X189" s="297">
        <v>2.29</v>
      </c>
      <c r="Y189" s="297">
        <v>2.35</v>
      </c>
      <c r="Z189" s="297">
        <v>2.39</v>
      </c>
      <c r="AA189" s="297">
        <v>2.44</v>
      </c>
      <c r="AB189" s="297">
        <v>2.4900000000000002</v>
      </c>
      <c r="AC189" s="297">
        <v>2.54</v>
      </c>
      <c r="AD189" s="297">
        <v>2.59</v>
      </c>
      <c r="AE189" s="297">
        <v>2.66</v>
      </c>
      <c r="AF189" s="297">
        <v>2.72</v>
      </c>
      <c r="AG189" s="297">
        <v>2.78</v>
      </c>
      <c r="AH189" s="297">
        <v>2.85</v>
      </c>
      <c r="AI189" s="297">
        <v>2.92</v>
      </c>
      <c r="AJ189" s="297">
        <v>2.98</v>
      </c>
      <c r="AK189" s="297">
        <v>3.05</v>
      </c>
      <c r="AL189" s="297">
        <v>3.12</v>
      </c>
      <c r="AM189" s="297">
        <v>3.19</v>
      </c>
      <c r="AN189" s="297">
        <v>3.26</v>
      </c>
      <c r="AO189" s="297">
        <v>3.34</v>
      </c>
      <c r="AP189" s="297">
        <v>3.42</v>
      </c>
      <c r="AQ189" s="297">
        <v>3.5</v>
      </c>
      <c r="AR189" s="297">
        <v>3.59</v>
      </c>
      <c r="AS189" s="297">
        <v>3.67</v>
      </c>
      <c r="AT189" s="297">
        <v>3.76</v>
      </c>
      <c r="AU189" s="297">
        <v>3.86</v>
      </c>
      <c r="AV189" s="297">
        <v>3.96</v>
      </c>
      <c r="AW189" s="297">
        <v>4.0599999999999996</v>
      </c>
      <c r="AX189" s="297">
        <v>4.16</v>
      </c>
      <c r="AY189" s="297">
        <v>4.2699999999999996</v>
      </c>
      <c r="AZ189" s="297">
        <v>4.38</v>
      </c>
      <c r="BA189" s="297">
        <v>4.49</v>
      </c>
      <c r="BB189" s="297">
        <v>4.6100000000000003</v>
      </c>
      <c r="BC189" s="297">
        <v>4.7300000000000004</v>
      </c>
      <c r="BD189" s="297">
        <v>4.8600000000000003</v>
      </c>
      <c r="BE189" s="297">
        <v>4.99</v>
      </c>
      <c r="BF189" s="297">
        <v>5.13</v>
      </c>
      <c r="BG189" s="297">
        <v>5.27</v>
      </c>
      <c r="BH189" s="297">
        <v>5.41</v>
      </c>
      <c r="BI189" s="297">
        <v>5.56</v>
      </c>
      <c r="BJ189" s="297">
        <v>5.71</v>
      </c>
      <c r="BK189" s="297">
        <v>5.87</v>
      </c>
      <c r="BL189" s="297">
        <v>6.04</v>
      </c>
      <c r="BM189" s="297">
        <v>6.21</v>
      </c>
      <c r="BN189" s="297">
        <v>6.37</v>
      </c>
      <c r="BO189" s="297">
        <v>6.54</v>
      </c>
      <c r="BP189" s="297">
        <v>6.71</v>
      </c>
      <c r="BQ189" s="297">
        <v>6.89</v>
      </c>
      <c r="BR189" s="297">
        <v>7.07</v>
      </c>
      <c r="BS189" s="297">
        <v>7.26</v>
      </c>
      <c r="BT189" s="297">
        <v>7.44</v>
      </c>
      <c r="BU189" s="297">
        <v>7.64</v>
      </c>
      <c r="BV189" s="297">
        <v>7.83</v>
      </c>
      <c r="BW189" s="297">
        <v>8.0299999999999994</v>
      </c>
    </row>
    <row r="190" spans="1:75" ht="14.45" x14ac:dyDescent="0.3">
      <c r="A190" s="297" t="s">
        <v>1044</v>
      </c>
      <c r="B190" s="297" t="s">
        <v>1045</v>
      </c>
      <c r="C190" s="297" t="s">
        <v>1005</v>
      </c>
      <c r="D190" s="297" t="s">
        <v>1006</v>
      </c>
      <c r="E190" s="297">
        <v>0.7</v>
      </c>
      <c r="F190" s="297">
        <v>0.78</v>
      </c>
      <c r="G190" s="297">
        <v>0.87</v>
      </c>
      <c r="H190" s="297">
        <v>0.99</v>
      </c>
      <c r="I190" s="297">
        <v>1.0900000000000001</v>
      </c>
      <c r="J190" s="297">
        <v>1.17</v>
      </c>
      <c r="K190" s="297">
        <v>1.25</v>
      </c>
      <c r="L190" s="297">
        <v>1.41</v>
      </c>
      <c r="M190" s="297">
        <v>1.5</v>
      </c>
      <c r="N190" s="297">
        <v>1.61</v>
      </c>
      <c r="O190" s="297">
        <v>1.7</v>
      </c>
      <c r="P190" s="297">
        <v>1.79</v>
      </c>
      <c r="Q190" s="297">
        <v>1.81</v>
      </c>
      <c r="R190" s="297">
        <v>1.84</v>
      </c>
      <c r="S190" s="297">
        <v>1.81</v>
      </c>
      <c r="T190" s="297">
        <v>1.77</v>
      </c>
      <c r="U190" s="297">
        <v>1.75</v>
      </c>
      <c r="V190" s="297">
        <v>1.7</v>
      </c>
      <c r="W190" s="297">
        <v>1.66</v>
      </c>
      <c r="X190" s="297">
        <v>1.62</v>
      </c>
      <c r="Y190" s="297">
        <v>1.58</v>
      </c>
      <c r="Z190" s="297">
        <v>1.55</v>
      </c>
      <c r="AA190" s="297">
        <v>1.52</v>
      </c>
      <c r="AB190" s="297">
        <v>1.54</v>
      </c>
      <c r="AC190" s="297">
        <v>1.59</v>
      </c>
      <c r="AD190" s="297">
        <v>1.62</v>
      </c>
      <c r="AE190" s="297">
        <v>1.71</v>
      </c>
      <c r="AF190" s="297">
        <v>1.86</v>
      </c>
      <c r="AG190" s="297">
        <v>1.99</v>
      </c>
      <c r="AH190" s="297">
        <v>2.08</v>
      </c>
      <c r="AI190" s="297">
        <v>2.14</v>
      </c>
      <c r="AJ190" s="297">
        <v>2.2200000000000002</v>
      </c>
      <c r="AK190" s="297">
        <v>2.2999999999999998</v>
      </c>
      <c r="AL190" s="297">
        <v>2.37</v>
      </c>
      <c r="AM190" s="297">
        <v>2.4500000000000002</v>
      </c>
      <c r="AN190" s="297">
        <v>2.5299999999999998</v>
      </c>
      <c r="AO190" s="297">
        <v>2.61</v>
      </c>
      <c r="AP190" s="297">
        <v>2.69</v>
      </c>
      <c r="AQ190" s="297">
        <v>2.78</v>
      </c>
      <c r="AR190" s="297">
        <v>2.87</v>
      </c>
      <c r="AS190" s="297">
        <v>2.96</v>
      </c>
      <c r="AT190" s="297">
        <v>3.06</v>
      </c>
      <c r="AU190" s="297">
        <v>3.17</v>
      </c>
      <c r="AV190" s="297">
        <v>3.27</v>
      </c>
      <c r="AW190" s="297">
        <v>3.39</v>
      </c>
      <c r="AX190" s="297">
        <v>3.51</v>
      </c>
      <c r="AY190" s="297">
        <v>3.64</v>
      </c>
      <c r="AZ190" s="297">
        <v>3.77</v>
      </c>
      <c r="BA190" s="297">
        <v>3.91</v>
      </c>
      <c r="BB190" s="297">
        <v>4.05</v>
      </c>
      <c r="BC190" s="297">
        <v>4.21</v>
      </c>
      <c r="BD190" s="297">
        <v>4.37</v>
      </c>
      <c r="BE190" s="297">
        <v>4.53</v>
      </c>
      <c r="BF190" s="297">
        <v>4.71</v>
      </c>
      <c r="BG190" s="297">
        <v>4.8899999999999997</v>
      </c>
      <c r="BH190" s="297">
        <v>5.07</v>
      </c>
      <c r="BI190" s="297">
        <v>5.27</v>
      </c>
      <c r="BJ190" s="297">
        <v>5.47</v>
      </c>
      <c r="BK190" s="297">
        <v>5.68</v>
      </c>
      <c r="BL190" s="297">
        <v>5.9</v>
      </c>
      <c r="BM190" s="297">
        <v>6.12</v>
      </c>
      <c r="BN190" s="297">
        <v>6.35</v>
      </c>
      <c r="BO190" s="297">
        <v>6.59</v>
      </c>
      <c r="BP190" s="297">
        <v>6.84</v>
      </c>
      <c r="BQ190" s="297">
        <v>7.09</v>
      </c>
      <c r="BR190" s="297">
        <v>7.35</v>
      </c>
      <c r="BS190" s="297">
        <v>7.62</v>
      </c>
      <c r="BT190" s="297">
        <v>7.89</v>
      </c>
      <c r="BU190" s="297">
        <v>8.18</v>
      </c>
      <c r="BV190" s="297">
        <v>8.4700000000000006</v>
      </c>
      <c r="BW190" s="297">
        <v>8.77</v>
      </c>
    </row>
    <row r="191" spans="1:75" ht="14.45" x14ac:dyDescent="0.3">
      <c r="A191" s="297" t="s">
        <v>1044</v>
      </c>
      <c r="B191" s="297" t="s">
        <v>1045</v>
      </c>
      <c r="C191" s="297" t="s">
        <v>1007</v>
      </c>
      <c r="D191" s="297" t="s">
        <v>1008</v>
      </c>
      <c r="E191" s="297">
        <v>4604.71</v>
      </c>
      <c r="F191" s="297">
        <v>5027.01</v>
      </c>
      <c r="G191" s="297">
        <v>5120.46</v>
      </c>
      <c r="H191" s="297">
        <v>5489.17</v>
      </c>
      <c r="I191" s="297">
        <v>5601.04</v>
      </c>
      <c r="J191" s="297">
        <v>6348.38</v>
      </c>
      <c r="K191" s="297">
        <v>6514.39</v>
      </c>
      <c r="L191" s="297">
        <v>6604.03</v>
      </c>
      <c r="M191" s="297">
        <v>6769.08</v>
      </c>
      <c r="N191" s="297">
        <v>6759.36</v>
      </c>
      <c r="O191" s="297">
        <v>7022.88</v>
      </c>
      <c r="P191" s="297">
        <v>7189.67</v>
      </c>
      <c r="Q191" s="297">
        <v>7810.63</v>
      </c>
      <c r="R191" s="297">
        <v>7306.33</v>
      </c>
      <c r="S191" s="297">
        <v>6998.06</v>
      </c>
      <c r="T191" s="297">
        <v>6433.35</v>
      </c>
      <c r="U191" s="297">
        <v>5782.95</v>
      </c>
      <c r="V191" s="297">
        <v>5564.55</v>
      </c>
      <c r="W191" s="297">
        <v>5737.15</v>
      </c>
      <c r="X191" s="297">
        <v>5758.05</v>
      </c>
      <c r="Y191" s="297">
        <v>5854.4</v>
      </c>
      <c r="Z191" s="297">
        <v>5941.2</v>
      </c>
      <c r="AA191" s="297">
        <v>6156.79</v>
      </c>
      <c r="AB191" s="297">
        <v>6066.84</v>
      </c>
      <c r="AC191" s="297">
        <v>6186.62</v>
      </c>
      <c r="AD191" s="297">
        <v>6025.13</v>
      </c>
      <c r="AE191" s="297">
        <v>6108.28</v>
      </c>
      <c r="AF191" s="297">
        <v>6354.65</v>
      </c>
      <c r="AG191" s="297">
        <v>6449.98</v>
      </c>
      <c r="AH191" s="297">
        <v>7175.54</v>
      </c>
      <c r="AI191" s="297">
        <v>7291.81</v>
      </c>
      <c r="AJ191" s="297">
        <v>7298.82</v>
      </c>
      <c r="AK191" s="297">
        <v>7301.51</v>
      </c>
      <c r="AL191" s="297">
        <v>7255.42</v>
      </c>
      <c r="AM191" s="297">
        <v>7227.79</v>
      </c>
      <c r="AN191" s="297">
        <v>7229.73</v>
      </c>
      <c r="AO191" s="297">
        <v>7227.78</v>
      </c>
      <c r="AP191" s="297">
        <v>7356.59</v>
      </c>
      <c r="AQ191" s="297">
        <v>7488.51</v>
      </c>
      <c r="AR191" s="297">
        <v>7642.05</v>
      </c>
      <c r="AS191" s="297">
        <v>7804.14</v>
      </c>
      <c r="AT191" s="297">
        <v>7974.4</v>
      </c>
      <c r="AU191" s="297">
        <v>8194.2900000000009</v>
      </c>
      <c r="AV191" s="297">
        <v>8421.8799999999992</v>
      </c>
      <c r="AW191" s="297">
        <v>8661.6200000000008</v>
      </c>
      <c r="AX191" s="297">
        <v>8909.8799999999992</v>
      </c>
      <c r="AY191" s="297">
        <v>9164.25</v>
      </c>
      <c r="AZ191" s="297">
        <v>9455.2800000000007</v>
      </c>
      <c r="BA191" s="297">
        <v>9757.52</v>
      </c>
      <c r="BB191" s="297">
        <v>10069.98</v>
      </c>
      <c r="BC191" s="297">
        <v>10400.64</v>
      </c>
      <c r="BD191" s="297">
        <v>10727.54</v>
      </c>
      <c r="BE191" s="297">
        <v>11088.06</v>
      </c>
      <c r="BF191" s="297">
        <v>11458.2</v>
      </c>
      <c r="BG191" s="297">
        <v>11836.95</v>
      </c>
      <c r="BH191" s="297">
        <v>12227.26</v>
      </c>
      <c r="BI191" s="297">
        <v>12619.65</v>
      </c>
      <c r="BJ191" s="297">
        <v>13035.13</v>
      </c>
      <c r="BK191" s="297">
        <v>13458.16</v>
      </c>
      <c r="BL191" s="297">
        <v>13889.88</v>
      </c>
      <c r="BM191" s="297">
        <v>14327.38</v>
      </c>
      <c r="BN191" s="297">
        <v>14770.34</v>
      </c>
      <c r="BO191" s="297">
        <v>15230.67</v>
      </c>
      <c r="BP191" s="297">
        <v>15697.77</v>
      </c>
      <c r="BQ191" s="297">
        <v>16173.56</v>
      </c>
      <c r="BR191" s="297">
        <v>16658.14</v>
      </c>
      <c r="BS191" s="297">
        <v>17149.650000000001</v>
      </c>
      <c r="BT191" s="297">
        <v>17657.47</v>
      </c>
      <c r="BU191" s="297">
        <v>18175.900000000001</v>
      </c>
      <c r="BV191" s="297">
        <v>18702.86</v>
      </c>
      <c r="BW191" s="297">
        <v>19241.330000000002</v>
      </c>
    </row>
    <row r="192" spans="1:75" ht="14.45" x14ac:dyDescent="0.3">
      <c r="A192" s="297" t="s">
        <v>1044</v>
      </c>
      <c r="B192" s="297" t="s">
        <v>1045</v>
      </c>
      <c r="C192" s="297" t="s">
        <v>1009</v>
      </c>
      <c r="D192" s="297" t="s">
        <v>1010</v>
      </c>
      <c r="E192" s="297">
        <v>13.89</v>
      </c>
      <c r="F192" s="297">
        <v>13.57</v>
      </c>
      <c r="G192" s="297">
        <v>15.13</v>
      </c>
      <c r="H192" s="297">
        <v>19.309999999999999</v>
      </c>
      <c r="I192" s="297">
        <v>17.59</v>
      </c>
      <c r="J192" s="297">
        <v>14.3</v>
      </c>
      <c r="K192" s="297">
        <v>13.98</v>
      </c>
      <c r="L192" s="297">
        <v>21.52</v>
      </c>
      <c r="M192" s="297">
        <v>15.11</v>
      </c>
      <c r="N192" s="297">
        <v>16.57</v>
      </c>
      <c r="O192" s="297">
        <v>15.24</v>
      </c>
      <c r="P192" s="297">
        <v>14.9</v>
      </c>
      <c r="Q192" s="297">
        <v>10.19</v>
      </c>
      <c r="R192" s="297">
        <v>11.1</v>
      </c>
      <c r="S192" s="297">
        <v>6.95</v>
      </c>
      <c r="T192" s="297">
        <v>6.44</v>
      </c>
      <c r="U192" s="297">
        <v>8.3699999999999992</v>
      </c>
      <c r="V192" s="297">
        <v>5.3</v>
      </c>
      <c r="W192" s="297">
        <v>5.97</v>
      </c>
      <c r="X192" s="297">
        <v>5.88</v>
      </c>
      <c r="Y192" s="297">
        <v>6.42</v>
      </c>
      <c r="Z192" s="297">
        <v>6.36</v>
      </c>
      <c r="AA192" s="297">
        <v>6.32</v>
      </c>
      <c r="AB192" s="297">
        <v>11.01</v>
      </c>
      <c r="AC192" s="297">
        <v>13.66</v>
      </c>
      <c r="AD192" s="297">
        <v>10.95</v>
      </c>
      <c r="AE192" s="297">
        <v>17.12</v>
      </c>
      <c r="AF192" s="297">
        <v>21.58</v>
      </c>
      <c r="AG192" s="297">
        <v>19.39</v>
      </c>
      <c r="AH192" s="297">
        <v>16.510000000000002</v>
      </c>
      <c r="AI192" s="297">
        <v>14.52</v>
      </c>
      <c r="AJ192" s="297">
        <v>15.21</v>
      </c>
      <c r="AK192" s="297">
        <v>14.68</v>
      </c>
      <c r="AL192" s="297">
        <v>14.37</v>
      </c>
      <c r="AM192" s="297">
        <v>14.06</v>
      </c>
      <c r="AN192" s="297">
        <v>13.92</v>
      </c>
      <c r="AO192" s="297">
        <v>13.81</v>
      </c>
      <c r="AP192" s="297">
        <v>13.66</v>
      </c>
      <c r="AQ192" s="297">
        <v>13.59</v>
      </c>
      <c r="AR192" s="297">
        <v>13.55</v>
      </c>
      <c r="AS192" s="297">
        <v>13.53</v>
      </c>
      <c r="AT192" s="297">
        <v>13.51</v>
      </c>
      <c r="AU192" s="297">
        <v>13.45</v>
      </c>
      <c r="AV192" s="297">
        <v>13.41</v>
      </c>
      <c r="AW192" s="297">
        <v>13.39</v>
      </c>
      <c r="AX192" s="297">
        <v>13.39</v>
      </c>
      <c r="AY192" s="297">
        <v>13.38</v>
      </c>
      <c r="AZ192" s="297">
        <v>13.34</v>
      </c>
      <c r="BA192" s="297">
        <v>13.32</v>
      </c>
      <c r="BB192" s="297">
        <v>13.31</v>
      </c>
      <c r="BC192" s="297">
        <v>13.3</v>
      </c>
      <c r="BD192" s="297">
        <v>13.29</v>
      </c>
      <c r="BE192" s="297">
        <v>13.23</v>
      </c>
      <c r="BF192" s="297">
        <v>13.2</v>
      </c>
      <c r="BG192" s="297">
        <v>13.18</v>
      </c>
      <c r="BH192" s="297">
        <v>13.15</v>
      </c>
      <c r="BI192" s="297">
        <v>13.12</v>
      </c>
      <c r="BJ192" s="297">
        <v>13.05</v>
      </c>
      <c r="BK192" s="297">
        <v>13.02</v>
      </c>
      <c r="BL192" s="297">
        <v>12.98</v>
      </c>
      <c r="BM192" s="297">
        <v>12.94</v>
      </c>
      <c r="BN192" s="297">
        <v>12.9</v>
      </c>
      <c r="BO192" s="297">
        <v>12.85</v>
      </c>
      <c r="BP192" s="297">
        <v>12.81</v>
      </c>
      <c r="BQ192" s="297">
        <v>12.77</v>
      </c>
      <c r="BR192" s="297">
        <v>12.74</v>
      </c>
      <c r="BS192" s="297">
        <v>12.7</v>
      </c>
      <c r="BT192" s="297">
        <v>12.67</v>
      </c>
      <c r="BU192" s="297">
        <v>12.63</v>
      </c>
      <c r="BV192" s="297">
        <v>12.6</v>
      </c>
      <c r="BW192" s="297">
        <v>12.56</v>
      </c>
    </row>
    <row r="193" spans="1:75" ht="14.45" x14ac:dyDescent="0.3">
      <c r="A193" s="297" t="s">
        <v>1044</v>
      </c>
      <c r="B193" s="297" t="s">
        <v>1045</v>
      </c>
      <c r="C193" s="297" t="s">
        <v>1011</v>
      </c>
      <c r="D193" s="297" t="s">
        <v>927</v>
      </c>
      <c r="E193" s="297">
        <v>2047.13</v>
      </c>
      <c r="F193" s="297">
        <v>2116.02</v>
      </c>
      <c r="G193" s="297">
        <v>2196.79</v>
      </c>
      <c r="H193" s="297">
        <v>2281.31</v>
      </c>
      <c r="I193" s="297">
        <v>2370</v>
      </c>
      <c r="J193" s="297">
        <v>2455.21</v>
      </c>
      <c r="K193" s="297">
        <v>2528.6999999999998</v>
      </c>
      <c r="L193" s="297">
        <v>2601.33</v>
      </c>
      <c r="M193" s="297">
        <v>2672.53</v>
      </c>
      <c r="N193" s="297">
        <v>2742.61</v>
      </c>
      <c r="O193" s="297">
        <v>2808.79</v>
      </c>
      <c r="P193" s="297">
        <v>2843.9</v>
      </c>
      <c r="Q193" s="297">
        <v>2878.89</v>
      </c>
      <c r="R193" s="297">
        <v>2915.53</v>
      </c>
      <c r="S193" s="297">
        <v>2949.08</v>
      </c>
      <c r="T193" s="297">
        <v>2983.23</v>
      </c>
      <c r="U193" s="297">
        <v>2996.27</v>
      </c>
      <c r="V193" s="297">
        <v>3006.82</v>
      </c>
      <c r="W193" s="297">
        <v>3021</v>
      </c>
      <c r="X193" s="297">
        <v>3051.32</v>
      </c>
      <c r="Y193" s="297">
        <v>3099.66</v>
      </c>
      <c r="Z193" s="297">
        <v>3202.85</v>
      </c>
      <c r="AA193" s="297">
        <v>3325.22</v>
      </c>
      <c r="AB193" s="297">
        <v>3467.73</v>
      </c>
      <c r="AC193" s="297">
        <v>3619.79</v>
      </c>
      <c r="AD193" s="297">
        <v>3782.53</v>
      </c>
      <c r="AE193" s="297">
        <v>3950.07</v>
      </c>
      <c r="AF193" s="297">
        <v>4127.7700000000004</v>
      </c>
      <c r="AG193" s="297">
        <v>4309.1000000000004</v>
      </c>
      <c r="AH193" s="297">
        <v>4480.53</v>
      </c>
      <c r="AI193" s="297">
        <v>4654.34</v>
      </c>
      <c r="AJ193" s="297">
        <v>4785.17</v>
      </c>
      <c r="AK193" s="297">
        <v>4906.01</v>
      </c>
      <c r="AL193" s="297">
        <v>5019.32</v>
      </c>
      <c r="AM193" s="297">
        <v>5129.9799999999996</v>
      </c>
      <c r="AN193" s="297">
        <v>5241.87</v>
      </c>
      <c r="AO193" s="297">
        <v>5347.98</v>
      </c>
      <c r="AP193" s="297">
        <v>5460.36</v>
      </c>
      <c r="AQ193" s="297">
        <v>5577.2</v>
      </c>
      <c r="AR193" s="297">
        <v>5696.06</v>
      </c>
      <c r="AS193" s="297">
        <v>5815.77</v>
      </c>
      <c r="AT193" s="297">
        <v>5928.33</v>
      </c>
      <c r="AU193" s="297">
        <v>6044.61</v>
      </c>
      <c r="AV193" s="297">
        <v>6163.63</v>
      </c>
      <c r="AW193" s="297">
        <v>6287.63</v>
      </c>
      <c r="AX193" s="297">
        <v>6417.42</v>
      </c>
      <c r="AY193" s="297">
        <v>6543.41</v>
      </c>
      <c r="AZ193" s="297">
        <v>6674.76</v>
      </c>
      <c r="BA193" s="297">
        <v>6810.88</v>
      </c>
      <c r="BB193" s="297">
        <v>6950.25</v>
      </c>
      <c r="BC193" s="297">
        <v>7091.59</v>
      </c>
      <c r="BD193" s="297">
        <v>7226.36</v>
      </c>
      <c r="BE193" s="297">
        <v>7363.19</v>
      </c>
      <c r="BF193" s="297">
        <v>7501.08</v>
      </c>
      <c r="BG193" s="297">
        <v>7638.94</v>
      </c>
      <c r="BH193" s="297">
        <v>7775.78</v>
      </c>
      <c r="BI193" s="297">
        <v>7903.09</v>
      </c>
      <c r="BJ193" s="297">
        <v>8029.89</v>
      </c>
      <c r="BK193" s="297">
        <v>8155.11</v>
      </c>
      <c r="BL193" s="297">
        <v>8277.82</v>
      </c>
      <c r="BM193" s="297">
        <v>8397.49</v>
      </c>
      <c r="BN193" s="297">
        <v>8506.86</v>
      </c>
      <c r="BO193" s="297">
        <v>8614.41</v>
      </c>
      <c r="BP193" s="297">
        <v>8719.5300000000007</v>
      </c>
      <c r="BQ193" s="297">
        <v>8821.89</v>
      </c>
      <c r="BR193" s="297">
        <v>8921.4699999999993</v>
      </c>
      <c r="BS193" s="297">
        <v>9013.75</v>
      </c>
      <c r="BT193" s="297">
        <v>9104.02</v>
      </c>
      <c r="BU193" s="297">
        <v>9192.4599999999991</v>
      </c>
      <c r="BV193" s="297">
        <v>9279.49</v>
      </c>
      <c r="BW193" s="297">
        <v>9365.3799999999992</v>
      </c>
    </row>
    <row r="194" spans="1:75" ht="14.45" x14ac:dyDescent="0.3">
      <c r="A194" s="297" t="s">
        <v>1044</v>
      </c>
      <c r="B194" s="297" t="s">
        <v>1045</v>
      </c>
      <c r="C194" s="297" t="s">
        <v>1012</v>
      </c>
      <c r="D194" s="297" t="s">
        <v>927</v>
      </c>
      <c r="E194" s="297">
        <v>4130</v>
      </c>
      <c r="F194" s="297">
        <v>4257.3</v>
      </c>
      <c r="G194" s="297">
        <v>4395.5600000000004</v>
      </c>
      <c r="H194" s="297">
        <v>4542.47</v>
      </c>
      <c r="I194" s="297">
        <v>4695.0600000000004</v>
      </c>
      <c r="J194" s="297">
        <v>4850.6000000000004</v>
      </c>
      <c r="K194" s="297">
        <v>5008.2</v>
      </c>
      <c r="L194" s="297">
        <v>5166.3999999999996</v>
      </c>
      <c r="M194" s="297">
        <v>5321.11</v>
      </c>
      <c r="N194" s="297">
        <v>5467.41</v>
      </c>
      <c r="O194" s="297">
        <v>5601.72</v>
      </c>
      <c r="P194" s="297">
        <v>5724.03</v>
      </c>
      <c r="Q194" s="297">
        <v>5835.07</v>
      </c>
      <c r="R194" s="297">
        <v>5933.29</v>
      </c>
      <c r="S194" s="297">
        <v>6017.13</v>
      </c>
      <c r="T194" s="297">
        <v>6086.75</v>
      </c>
      <c r="U194" s="297">
        <v>6140.26</v>
      </c>
      <c r="V194" s="297">
        <v>6181.49</v>
      </c>
      <c r="W194" s="297">
        <v>6223.52</v>
      </c>
      <c r="X194" s="297">
        <v>6283.66</v>
      </c>
      <c r="Y194" s="297">
        <v>6374.35</v>
      </c>
      <c r="Z194" s="297">
        <v>6499.65</v>
      </c>
      <c r="AA194" s="297">
        <v>6656.07</v>
      </c>
      <c r="AB194" s="297">
        <v>6838.76</v>
      </c>
      <c r="AC194" s="297">
        <v>7039.53</v>
      </c>
      <c r="AD194" s="297">
        <v>7251.42</v>
      </c>
      <c r="AE194" s="297">
        <v>7474.36</v>
      </c>
      <c r="AF194" s="297">
        <v>7707.78</v>
      </c>
      <c r="AG194" s="297">
        <v>7943.38</v>
      </c>
      <c r="AH194" s="297">
        <v>8170.85</v>
      </c>
      <c r="AI194" s="297">
        <v>8382.85</v>
      </c>
      <c r="AJ194" s="297">
        <v>8575.17</v>
      </c>
      <c r="AK194" s="297">
        <v>8749.39</v>
      </c>
      <c r="AL194" s="297">
        <v>8911.18</v>
      </c>
      <c r="AM194" s="297">
        <v>9069.4599999999991</v>
      </c>
      <c r="AN194" s="297">
        <v>9230.64</v>
      </c>
      <c r="AO194" s="297">
        <v>9396.2000000000007</v>
      </c>
      <c r="AP194" s="297">
        <v>9563.83</v>
      </c>
      <c r="AQ194" s="297">
        <v>9731.7199999999993</v>
      </c>
      <c r="AR194" s="297">
        <v>9896.84</v>
      </c>
      <c r="AS194" s="297">
        <v>10057</v>
      </c>
      <c r="AT194" s="297">
        <v>10212.01</v>
      </c>
      <c r="AU194" s="297">
        <v>10362.77</v>
      </c>
      <c r="AV194" s="297">
        <v>10509.38</v>
      </c>
      <c r="AW194" s="297">
        <v>10652.14</v>
      </c>
      <c r="AX194" s="297">
        <v>10791.34</v>
      </c>
      <c r="AY194" s="297">
        <v>10926.97</v>
      </c>
      <c r="AZ194" s="297">
        <v>11059.15</v>
      </c>
      <c r="BA194" s="297">
        <v>11188.42</v>
      </c>
      <c r="BB194" s="297">
        <v>11315.54</v>
      </c>
      <c r="BC194" s="297">
        <v>11441.1</v>
      </c>
      <c r="BD194" s="297">
        <v>11565.28</v>
      </c>
      <c r="BE194" s="297">
        <v>11688.19</v>
      </c>
      <c r="BF194" s="297">
        <v>11810.17</v>
      </c>
      <c r="BG194" s="297">
        <v>11931.58</v>
      </c>
      <c r="BH194" s="297">
        <v>12052.67</v>
      </c>
      <c r="BI194" s="297">
        <v>12173.52</v>
      </c>
      <c r="BJ194" s="297">
        <v>12294.08</v>
      </c>
      <c r="BK194" s="297">
        <v>12414.12</v>
      </c>
      <c r="BL194" s="297">
        <v>12533.31</v>
      </c>
      <c r="BM194" s="297">
        <v>12651.32</v>
      </c>
      <c r="BN194" s="297">
        <v>12768.03</v>
      </c>
      <c r="BO194" s="297">
        <v>12883.26</v>
      </c>
      <c r="BP194" s="297">
        <v>12996.57</v>
      </c>
      <c r="BQ194" s="297">
        <v>13107.39</v>
      </c>
      <c r="BR194" s="297">
        <v>13215.28</v>
      </c>
      <c r="BS194" s="297">
        <v>13320.01</v>
      </c>
      <c r="BT194" s="297">
        <v>13421.43</v>
      </c>
      <c r="BU194" s="297">
        <v>13519.25</v>
      </c>
      <c r="BV194" s="297">
        <v>13613.18</v>
      </c>
      <c r="BW194" s="297">
        <v>13703</v>
      </c>
    </row>
    <row r="195" spans="1:75" ht="14.45" x14ac:dyDescent="0.3">
      <c r="A195" s="297" t="s">
        <v>1044</v>
      </c>
      <c r="B195" s="297" t="s">
        <v>1045</v>
      </c>
      <c r="C195" s="297" t="s">
        <v>1013</v>
      </c>
      <c r="D195" s="297" t="s">
        <v>1010</v>
      </c>
      <c r="E195" s="297">
        <v>-0.6</v>
      </c>
      <c r="F195" s="297">
        <v>4.1100000000000003</v>
      </c>
      <c r="G195" s="297">
        <v>-2.2400000000000002</v>
      </c>
      <c r="H195" s="297">
        <v>7.12</v>
      </c>
      <c r="I195" s="297">
        <v>6.32</v>
      </c>
      <c r="J195" s="297">
        <v>4.0999999999999996</v>
      </c>
      <c r="K195" s="297">
        <v>1.05</v>
      </c>
      <c r="L195" s="297">
        <v>6.62</v>
      </c>
      <c r="M195" s="297">
        <v>1.67</v>
      </c>
      <c r="N195" s="297">
        <v>3.27</v>
      </c>
      <c r="O195" s="297">
        <v>-5.37</v>
      </c>
      <c r="P195" s="297">
        <v>-4.18</v>
      </c>
      <c r="Q195" s="297">
        <v>-10.09</v>
      </c>
      <c r="R195" s="297">
        <v>-6.24</v>
      </c>
      <c r="S195" s="297">
        <v>-11.24</v>
      </c>
      <c r="T195" s="297">
        <v>-7.99</v>
      </c>
      <c r="U195" s="297">
        <v>-1.72</v>
      </c>
      <c r="V195" s="297">
        <v>1.49</v>
      </c>
      <c r="W195" s="297">
        <v>-4.67</v>
      </c>
      <c r="X195" s="297">
        <v>-2.5</v>
      </c>
      <c r="Y195" s="297">
        <v>-6.03</v>
      </c>
      <c r="Z195" s="297">
        <v>-7.82</v>
      </c>
      <c r="AA195" s="297">
        <v>-9.73</v>
      </c>
      <c r="AB195" s="297">
        <v>-8.66</v>
      </c>
      <c r="AC195" s="297">
        <v>-11.04</v>
      </c>
      <c r="AD195" s="297">
        <v>-23.12</v>
      </c>
      <c r="AE195" s="297">
        <v>-19.87</v>
      </c>
      <c r="AF195" s="297">
        <v>15.83</v>
      </c>
      <c r="AG195" s="297">
        <v>15.58</v>
      </c>
      <c r="AH195" s="297">
        <v>15.82</v>
      </c>
      <c r="AI195" s="297">
        <v>15.66</v>
      </c>
      <c r="AJ195" s="297">
        <v>15.89</v>
      </c>
      <c r="AK195" s="297">
        <v>16.190000000000001</v>
      </c>
      <c r="AL195" s="297">
        <v>16.61</v>
      </c>
      <c r="AM195" s="297">
        <v>16.45</v>
      </c>
      <c r="AN195" s="297">
        <v>16.579999999999998</v>
      </c>
      <c r="AO195" s="297">
        <v>16.739999999999998</v>
      </c>
      <c r="AP195" s="297">
        <v>16.77</v>
      </c>
      <c r="AQ195" s="297">
        <v>16.809999999999999</v>
      </c>
      <c r="AR195" s="297">
        <v>16.899999999999999</v>
      </c>
      <c r="AS195" s="297">
        <v>17.07</v>
      </c>
      <c r="AT195" s="297">
        <v>17.18</v>
      </c>
      <c r="AU195" s="297">
        <v>17.27</v>
      </c>
      <c r="AV195" s="297">
        <v>17.329999999999998</v>
      </c>
      <c r="AW195" s="297">
        <v>17.45</v>
      </c>
      <c r="AX195" s="297">
        <v>17.59</v>
      </c>
      <c r="AY195" s="297">
        <v>17.73</v>
      </c>
      <c r="AZ195" s="297">
        <v>17.829999999999998</v>
      </c>
      <c r="BA195" s="297">
        <v>17.93</v>
      </c>
      <c r="BB195" s="297">
        <v>18.079999999999998</v>
      </c>
      <c r="BC195" s="297">
        <v>18.22</v>
      </c>
      <c r="BD195" s="297">
        <v>18.37</v>
      </c>
      <c r="BE195" s="297">
        <v>18.420000000000002</v>
      </c>
      <c r="BF195" s="297">
        <v>18.55</v>
      </c>
      <c r="BG195" s="297">
        <v>18.670000000000002</v>
      </c>
      <c r="BH195" s="297">
        <v>18.77</v>
      </c>
      <c r="BI195" s="297">
        <v>18.87</v>
      </c>
      <c r="BJ195" s="297">
        <v>18.91</v>
      </c>
      <c r="BK195" s="297">
        <v>18.98</v>
      </c>
      <c r="BL195" s="297">
        <v>19.03</v>
      </c>
      <c r="BM195" s="297">
        <v>19.079999999999998</v>
      </c>
      <c r="BN195" s="297">
        <v>19.100000000000001</v>
      </c>
      <c r="BO195" s="297">
        <v>19.09</v>
      </c>
      <c r="BP195" s="297">
        <v>19.100000000000001</v>
      </c>
      <c r="BQ195" s="297">
        <v>19.100000000000001</v>
      </c>
      <c r="BR195" s="297">
        <v>19.09</v>
      </c>
      <c r="BS195" s="297">
        <v>19.059999999999999</v>
      </c>
      <c r="BT195" s="297">
        <v>19.02</v>
      </c>
      <c r="BU195" s="297">
        <v>18.98</v>
      </c>
      <c r="BV195" s="297">
        <v>18.940000000000001</v>
      </c>
      <c r="BW195" s="297">
        <v>18.89</v>
      </c>
    </row>
    <row r="196" spans="1:75" ht="14.45" x14ac:dyDescent="0.3">
      <c r="A196" s="297" t="s">
        <v>1044</v>
      </c>
      <c r="B196" s="297" t="s">
        <v>1045</v>
      </c>
      <c r="C196" s="297" t="s">
        <v>1014</v>
      </c>
      <c r="D196" s="297" t="s">
        <v>1015</v>
      </c>
      <c r="E196" s="297">
        <v>2.74</v>
      </c>
      <c r="F196" s="297">
        <v>2.82</v>
      </c>
      <c r="G196" s="297">
        <v>2.9</v>
      </c>
      <c r="H196" s="297">
        <v>2.99</v>
      </c>
      <c r="I196" s="297">
        <v>3.08</v>
      </c>
      <c r="J196" s="297">
        <v>3.18</v>
      </c>
      <c r="K196" s="297">
        <v>3.33</v>
      </c>
      <c r="L196" s="297">
        <v>3.5</v>
      </c>
      <c r="M196" s="297">
        <v>3.67</v>
      </c>
      <c r="N196" s="297">
        <v>3.85</v>
      </c>
      <c r="O196" s="297">
        <v>4.04</v>
      </c>
      <c r="P196" s="297">
        <v>4.22</v>
      </c>
      <c r="Q196" s="297">
        <v>4.41</v>
      </c>
      <c r="R196" s="297">
        <v>4.5999999999999996</v>
      </c>
      <c r="S196" s="297">
        <v>4.8</v>
      </c>
      <c r="T196" s="297">
        <v>5.0199999999999996</v>
      </c>
      <c r="U196" s="297">
        <v>5.23</v>
      </c>
      <c r="V196" s="297">
        <v>5.45</v>
      </c>
      <c r="W196" s="297">
        <v>5.69</v>
      </c>
      <c r="X196" s="297">
        <v>5.93</v>
      </c>
      <c r="Y196" s="297">
        <v>6.18</v>
      </c>
      <c r="Z196" s="297">
        <v>6.46</v>
      </c>
      <c r="AA196" s="297">
        <v>6.76</v>
      </c>
      <c r="AB196" s="297">
        <v>7.06</v>
      </c>
      <c r="AC196" s="297">
        <v>7.38</v>
      </c>
      <c r="AD196" s="297">
        <v>7.71</v>
      </c>
      <c r="AE196" s="297">
        <v>8.01</v>
      </c>
      <c r="AF196" s="297">
        <v>8.32</v>
      </c>
      <c r="AG196" s="297">
        <v>8.64</v>
      </c>
      <c r="AH196" s="297">
        <v>8.9700000000000006</v>
      </c>
      <c r="AI196" s="297">
        <v>9.31</v>
      </c>
      <c r="AJ196" s="297">
        <v>9.65</v>
      </c>
      <c r="AK196" s="297">
        <v>9.99</v>
      </c>
      <c r="AL196" s="297">
        <v>10.35</v>
      </c>
      <c r="AM196" s="297">
        <v>10.72</v>
      </c>
      <c r="AN196" s="297">
        <v>11.1</v>
      </c>
      <c r="AO196" s="297">
        <v>11.46</v>
      </c>
      <c r="AP196" s="297">
        <v>11.82</v>
      </c>
      <c r="AQ196" s="297">
        <v>12.2</v>
      </c>
      <c r="AR196" s="297">
        <v>12.58</v>
      </c>
      <c r="AS196" s="297">
        <v>12.98</v>
      </c>
      <c r="AT196" s="297">
        <v>13.38</v>
      </c>
      <c r="AU196" s="297">
        <v>13.8</v>
      </c>
      <c r="AV196" s="297">
        <v>14.22</v>
      </c>
      <c r="AW196" s="297">
        <v>14.66</v>
      </c>
      <c r="AX196" s="297">
        <v>15.11</v>
      </c>
      <c r="AY196" s="297">
        <v>15.57</v>
      </c>
      <c r="AZ196" s="297">
        <v>16.04</v>
      </c>
      <c r="BA196" s="297">
        <v>16.52</v>
      </c>
      <c r="BB196" s="297">
        <v>17.010000000000002</v>
      </c>
      <c r="BC196" s="297">
        <v>17.53</v>
      </c>
      <c r="BD196" s="297">
        <v>18.02</v>
      </c>
      <c r="BE196" s="297">
        <v>18.52</v>
      </c>
      <c r="BF196" s="297">
        <v>19.04</v>
      </c>
      <c r="BG196" s="297">
        <v>19.579999999999998</v>
      </c>
      <c r="BH196" s="297">
        <v>20.13</v>
      </c>
      <c r="BI196" s="297">
        <v>20.63</v>
      </c>
      <c r="BJ196" s="297">
        <v>21.14</v>
      </c>
      <c r="BK196" s="297">
        <v>21.67</v>
      </c>
      <c r="BL196" s="297">
        <v>22.21</v>
      </c>
      <c r="BM196" s="297">
        <v>22.76</v>
      </c>
      <c r="BN196" s="297">
        <v>23.27</v>
      </c>
      <c r="BO196" s="297">
        <v>23.79</v>
      </c>
      <c r="BP196" s="297">
        <v>24.32</v>
      </c>
      <c r="BQ196" s="297">
        <v>24.86</v>
      </c>
      <c r="BR196" s="297">
        <v>25.41</v>
      </c>
      <c r="BS196" s="297">
        <v>25.95</v>
      </c>
      <c r="BT196" s="297">
        <v>26.5</v>
      </c>
      <c r="BU196" s="297">
        <v>27.06</v>
      </c>
      <c r="BV196" s="297">
        <v>27.63</v>
      </c>
      <c r="BW196" s="297">
        <v>28.22</v>
      </c>
    </row>
    <row r="197" spans="1:75" ht="14.45" x14ac:dyDescent="0.3">
      <c r="A197" s="297" t="s">
        <v>1044</v>
      </c>
      <c r="B197" s="297" t="s">
        <v>1045</v>
      </c>
      <c r="C197" s="297" t="s">
        <v>1016</v>
      </c>
      <c r="D197" s="297" t="s">
        <v>1015</v>
      </c>
      <c r="E197" s="297">
        <v>0.39</v>
      </c>
      <c r="F197" s="297">
        <v>0.41</v>
      </c>
      <c r="G197" s="297">
        <v>0.43</v>
      </c>
      <c r="H197" s="297">
        <v>0.46</v>
      </c>
      <c r="I197" s="297">
        <v>0.48</v>
      </c>
      <c r="J197" s="297">
        <v>0.51</v>
      </c>
      <c r="K197" s="297">
        <v>0.5</v>
      </c>
      <c r="L197" s="297">
        <v>0.49</v>
      </c>
      <c r="M197" s="297">
        <v>0.48</v>
      </c>
      <c r="N197" s="297">
        <v>0.47</v>
      </c>
      <c r="O197" s="297">
        <v>0.47</v>
      </c>
      <c r="P197" s="297">
        <v>0.47</v>
      </c>
      <c r="Q197" s="297">
        <v>0.46</v>
      </c>
      <c r="R197" s="297">
        <v>0.46</v>
      </c>
      <c r="S197" s="297">
        <v>0.46</v>
      </c>
      <c r="T197" s="297">
        <v>0.46</v>
      </c>
      <c r="U197" s="297">
        <v>0.46</v>
      </c>
      <c r="V197" s="297">
        <v>0.47</v>
      </c>
      <c r="W197" s="297">
        <v>0.47</v>
      </c>
      <c r="X197" s="297">
        <v>0.47</v>
      </c>
      <c r="Y197" s="297">
        <v>0.47</v>
      </c>
      <c r="Z197" s="297">
        <v>0.52</v>
      </c>
      <c r="AA197" s="297">
        <v>0.56000000000000005</v>
      </c>
      <c r="AB197" s="297">
        <v>0.61</v>
      </c>
      <c r="AC197" s="297">
        <v>0.67</v>
      </c>
      <c r="AD197" s="297">
        <v>0.73</v>
      </c>
      <c r="AE197" s="297">
        <v>0.77</v>
      </c>
      <c r="AF197" s="297">
        <v>0.81</v>
      </c>
      <c r="AG197" s="297">
        <v>0.86</v>
      </c>
      <c r="AH197" s="297">
        <v>0.91</v>
      </c>
      <c r="AI197" s="297">
        <v>0.96</v>
      </c>
      <c r="AJ197" s="297">
        <v>0.98</v>
      </c>
      <c r="AK197" s="297">
        <v>1.01</v>
      </c>
      <c r="AL197" s="297">
        <v>1.03</v>
      </c>
      <c r="AM197" s="297">
        <v>1.06</v>
      </c>
      <c r="AN197" s="297">
        <v>1.0900000000000001</v>
      </c>
      <c r="AO197" s="297">
        <v>1.1200000000000001</v>
      </c>
      <c r="AP197" s="297">
        <v>1.1499999999999999</v>
      </c>
      <c r="AQ197" s="297">
        <v>1.18</v>
      </c>
      <c r="AR197" s="297">
        <v>1.21</v>
      </c>
      <c r="AS197" s="297">
        <v>1.24</v>
      </c>
      <c r="AT197" s="297">
        <v>1.28</v>
      </c>
      <c r="AU197" s="297">
        <v>1.32</v>
      </c>
      <c r="AV197" s="297">
        <v>1.36</v>
      </c>
      <c r="AW197" s="297">
        <v>1.4</v>
      </c>
      <c r="AX197" s="297">
        <v>1.45</v>
      </c>
      <c r="AY197" s="297">
        <v>1.5</v>
      </c>
      <c r="AZ197" s="297">
        <v>1.55</v>
      </c>
      <c r="BA197" s="297">
        <v>1.6</v>
      </c>
      <c r="BB197" s="297">
        <v>1.65</v>
      </c>
      <c r="BC197" s="297">
        <v>1.71</v>
      </c>
      <c r="BD197" s="297">
        <v>1.77</v>
      </c>
      <c r="BE197" s="297">
        <v>1.83</v>
      </c>
      <c r="BF197" s="297">
        <v>1.9</v>
      </c>
      <c r="BG197" s="297">
        <v>1.97</v>
      </c>
      <c r="BH197" s="297">
        <v>2.04</v>
      </c>
      <c r="BI197" s="297">
        <v>2.11</v>
      </c>
      <c r="BJ197" s="297">
        <v>2.19</v>
      </c>
      <c r="BK197" s="297">
        <v>2.27</v>
      </c>
      <c r="BL197" s="297">
        <v>2.35</v>
      </c>
      <c r="BM197" s="297">
        <v>2.44</v>
      </c>
      <c r="BN197" s="297">
        <v>2.52</v>
      </c>
      <c r="BO197" s="297">
        <v>2.61</v>
      </c>
      <c r="BP197" s="297">
        <v>2.7</v>
      </c>
      <c r="BQ197" s="297">
        <v>2.79</v>
      </c>
      <c r="BR197" s="297">
        <v>2.88</v>
      </c>
      <c r="BS197" s="297">
        <v>2.98</v>
      </c>
      <c r="BT197" s="297">
        <v>3.07</v>
      </c>
      <c r="BU197" s="297">
        <v>3.18</v>
      </c>
      <c r="BV197" s="297">
        <v>3.28</v>
      </c>
      <c r="BW197" s="297">
        <v>3.39</v>
      </c>
    </row>
    <row r="198" spans="1:75" ht="14.45" x14ac:dyDescent="0.3">
      <c r="A198" s="297" t="s">
        <v>1046</v>
      </c>
      <c r="B198" s="297" t="s">
        <v>1047</v>
      </c>
      <c r="C198" s="297" t="s">
        <v>1005</v>
      </c>
      <c r="D198" s="297" t="s">
        <v>1006</v>
      </c>
      <c r="E198" s="297">
        <v>1.83</v>
      </c>
      <c r="F198" s="297">
        <v>1.85</v>
      </c>
      <c r="G198" s="297">
        <v>1.87</v>
      </c>
      <c r="H198" s="297">
        <v>1.9</v>
      </c>
      <c r="I198" s="297">
        <v>1.93</v>
      </c>
      <c r="J198" s="297">
        <v>1.96</v>
      </c>
      <c r="K198" s="297">
        <v>2</v>
      </c>
      <c r="L198" s="297">
        <v>2.0699999999999998</v>
      </c>
      <c r="M198" s="297">
        <v>2.16</v>
      </c>
      <c r="N198" s="297">
        <v>2.25</v>
      </c>
      <c r="O198" s="297">
        <v>2.33</v>
      </c>
      <c r="P198" s="297">
        <v>2.4300000000000002</v>
      </c>
      <c r="Q198" s="297">
        <v>2.5299999999999998</v>
      </c>
      <c r="R198" s="297">
        <v>2.64</v>
      </c>
      <c r="S198" s="297">
        <v>2.77</v>
      </c>
      <c r="T198" s="297">
        <v>3</v>
      </c>
      <c r="U198" s="297">
        <v>3.19</v>
      </c>
      <c r="V198" s="297">
        <v>3.43</v>
      </c>
      <c r="W198" s="297">
        <v>3.63</v>
      </c>
      <c r="X198" s="297">
        <v>4</v>
      </c>
      <c r="Y198" s="297">
        <v>4.5</v>
      </c>
      <c r="Z198" s="297">
        <v>4.92</v>
      </c>
      <c r="AA198" s="297">
        <v>5.51</v>
      </c>
      <c r="AB198" s="297">
        <v>6.12</v>
      </c>
      <c r="AC198" s="297">
        <v>6.77</v>
      </c>
      <c r="AD198" s="297">
        <v>7.55</v>
      </c>
      <c r="AE198" s="297">
        <v>8.4499999999999993</v>
      </c>
      <c r="AF198" s="297">
        <v>9.43</v>
      </c>
      <c r="AG198" s="297">
        <v>10.48</v>
      </c>
      <c r="AH198" s="297">
        <v>11.37</v>
      </c>
      <c r="AI198" s="297">
        <v>12.02</v>
      </c>
      <c r="AJ198" s="297">
        <v>12.9</v>
      </c>
      <c r="AK198" s="297">
        <v>13.82</v>
      </c>
      <c r="AL198" s="297">
        <v>14.79</v>
      </c>
      <c r="AM198" s="297">
        <v>15.85</v>
      </c>
      <c r="AN198" s="297">
        <v>16.98</v>
      </c>
      <c r="AO198" s="297">
        <v>18.21</v>
      </c>
      <c r="AP198" s="297">
        <v>19.52</v>
      </c>
      <c r="AQ198" s="297">
        <v>20.92</v>
      </c>
      <c r="AR198" s="297">
        <v>22.42</v>
      </c>
      <c r="AS198" s="297">
        <v>24.04</v>
      </c>
      <c r="AT198" s="297">
        <v>25.77</v>
      </c>
      <c r="AU198" s="297">
        <v>27.6</v>
      </c>
      <c r="AV198" s="297">
        <v>29.56</v>
      </c>
      <c r="AW198" s="297">
        <v>31.64</v>
      </c>
      <c r="AX198" s="297">
        <v>33.86</v>
      </c>
      <c r="AY198" s="297">
        <v>36.229999999999997</v>
      </c>
      <c r="AZ198" s="297">
        <v>38.729999999999997</v>
      </c>
      <c r="BA198" s="297">
        <v>41.38</v>
      </c>
      <c r="BB198" s="297">
        <v>44.2</v>
      </c>
      <c r="BC198" s="297">
        <v>47.18</v>
      </c>
      <c r="BD198" s="297">
        <v>50.33</v>
      </c>
      <c r="BE198" s="297">
        <v>53.65</v>
      </c>
      <c r="BF198" s="297">
        <v>57.14</v>
      </c>
      <c r="BG198" s="297">
        <v>60.81</v>
      </c>
      <c r="BH198" s="297">
        <v>64.69</v>
      </c>
      <c r="BI198" s="297">
        <v>68.75</v>
      </c>
      <c r="BJ198" s="297">
        <v>72.989999999999995</v>
      </c>
      <c r="BK198" s="297">
        <v>77.44</v>
      </c>
      <c r="BL198" s="297">
        <v>82.09</v>
      </c>
      <c r="BM198" s="297">
        <v>86.96</v>
      </c>
      <c r="BN198" s="297">
        <v>92.05</v>
      </c>
      <c r="BO198" s="297">
        <v>97.35</v>
      </c>
      <c r="BP198" s="297">
        <v>102.88</v>
      </c>
      <c r="BQ198" s="297">
        <v>108.65</v>
      </c>
      <c r="BR198" s="297">
        <v>114.65</v>
      </c>
      <c r="BS198" s="297">
        <v>120.89</v>
      </c>
      <c r="BT198" s="297">
        <v>127.32</v>
      </c>
      <c r="BU198" s="297">
        <v>133.97</v>
      </c>
      <c r="BV198" s="297">
        <v>140.84</v>
      </c>
      <c r="BW198" s="297">
        <v>147.91999999999999</v>
      </c>
    </row>
    <row r="199" spans="1:75" ht="14.45" x14ac:dyDescent="0.3">
      <c r="A199" s="297" t="s">
        <v>1046</v>
      </c>
      <c r="B199" s="297" t="s">
        <v>1047</v>
      </c>
      <c r="C199" s="297" t="s">
        <v>1007</v>
      </c>
      <c r="D199" s="297" t="s">
        <v>1008</v>
      </c>
      <c r="E199" s="297">
        <v>6981.34</v>
      </c>
      <c r="F199" s="297">
        <v>6372.26</v>
      </c>
      <c r="G199" s="297">
        <v>6041.2</v>
      </c>
      <c r="H199" s="297">
        <v>6156.98</v>
      </c>
      <c r="I199" s="297">
        <v>6120.72</v>
      </c>
      <c r="J199" s="297">
        <v>6235.16</v>
      </c>
      <c r="K199" s="297">
        <v>6366.94</v>
      </c>
      <c r="L199" s="297">
        <v>7593.16</v>
      </c>
      <c r="M199" s="297">
        <v>7976.67</v>
      </c>
      <c r="N199" s="297">
        <v>8015.73</v>
      </c>
      <c r="O199" s="297">
        <v>8268.06</v>
      </c>
      <c r="P199" s="297">
        <v>8591.02</v>
      </c>
      <c r="Q199" s="297">
        <v>8936.75</v>
      </c>
      <c r="R199" s="297">
        <v>9047.6</v>
      </c>
      <c r="S199" s="297">
        <v>9570.0400000000009</v>
      </c>
      <c r="T199" s="297">
        <v>23102.74</v>
      </c>
      <c r="U199" s="297">
        <v>23835.62</v>
      </c>
      <c r="V199" s="297">
        <v>24931.51</v>
      </c>
      <c r="W199" s="297">
        <v>26136.99</v>
      </c>
      <c r="X199" s="297">
        <v>26636.99</v>
      </c>
      <c r="Y199" s="297">
        <v>27246.58</v>
      </c>
      <c r="Z199" s="297">
        <v>28575.34</v>
      </c>
      <c r="AA199" s="297">
        <v>29493.15</v>
      </c>
      <c r="AB199" s="297">
        <v>30513.7</v>
      </c>
      <c r="AC199" s="297">
        <v>31794.52</v>
      </c>
      <c r="AD199" s="297">
        <v>32732.880000000001</v>
      </c>
      <c r="AE199" s="297">
        <v>33972.61</v>
      </c>
      <c r="AF199" s="297">
        <v>35164.379999999997</v>
      </c>
      <c r="AG199" s="297">
        <v>35753.43</v>
      </c>
      <c r="AH199" s="297">
        <v>36438.550000000003</v>
      </c>
      <c r="AI199" s="297">
        <v>36551.599999999999</v>
      </c>
      <c r="AJ199" s="297">
        <v>37323.75</v>
      </c>
      <c r="AK199" s="297">
        <v>37797.71</v>
      </c>
      <c r="AL199" s="297">
        <v>38613.019999999997</v>
      </c>
      <c r="AM199" s="297">
        <v>39550.300000000003</v>
      </c>
      <c r="AN199" s="297">
        <v>40638.449999999997</v>
      </c>
      <c r="AO199" s="297">
        <v>41702.199999999997</v>
      </c>
      <c r="AP199" s="297">
        <v>43528.45</v>
      </c>
      <c r="AQ199" s="297">
        <v>45396.49</v>
      </c>
      <c r="AR199" s="297">
        <v>47431.25</v>
      </c>
      <c r="AS199" s="297">
        <v>49579.77</v>
      </c>
      <c r="AT199" s="297">
        <v>51817.86</v>
      </c>
      <c r="AU199" s="297">
        <v>54426.32</v>
      </c>
      <c r="AV199" s="297">
        <v>57150.71</v>
      </c>
      <c r="AW199" s="297">
        <v>60003.06</v>
      </c>
      <c r="AX199" s="297">
        <v>62956.39</v>
      </c>
      <c r="AY199" s="297">
        <v>65984.789999999994</v>
      </c>
      <c r="AZ199" s="297">
        <v>69343.7</v>
      </c>
      <c r="BA199" s="297">
        <v>72834.740000000005</v>
      </c>
      <c r="BB199" s="297">
        <v>76462.33</v>
      </c>
      <c r="BC199" s="297">
        <v>80289.95</v>
      </c>
      <c r="BD199" s="297">
        <v>84128.99</v>
      </c>
      <c r="BE199" s="297">
        <v>88317.72</v>
      </c>
      <c r="BF199" s="297">
        <v>92653.59</v>
      </c>
      <c r="BG199" s="297">
        <v>97134.17</v>
      </c>
      <c r="BH199" s="297">
        <v>101786.38</v>
      </c>
      <c r="BI199" s="297">
        <v>106492.89</v>
      </c>
      <c r="BJ199" s="297">
        <v>111492.68</v>
      </c>
      <c r="BK199" s="297">
        <v>116641.37</v>
      </c>
      <c r="BL199" s="297">
        <v>121966.72</v>
      </c>
      <c r="BM199" s="297">
        <v>127461.85</v>
      </c>
      <c r="BN199" s="297">
        <v>133058.54999999999</v>
      </c>
      <c r="BO199" s="297">
        <v>138954.92000000001</v>
      </c>
      <c r="BP199" s="297">
        <v>145007.66</v>
      </c>
      <c r="BQ199" s="297">
        <v>151192.07999999999</v>
      </c>
      <c r="BR199" s="297">
        <v>157482.89000000001</v>
      </c>
      <c r="BS199" s="297">
        <v>163703.94</v>
      </c>
      <c r="BT199" s="297">
        <v>170107.22</v>
      </c>
      <c r="BU199" s="297">
        <v>176639.22</v>
      </c>
      <c r="BV199" s="297">
        <v>183329.11</v>
      </c>
      <c r="BW199" s="297">
        <v>190231.3</v>
      </c>
    </row>
    <row r="200" spans="1:75" ht="14.45" x14ac:dyDescent="0.3">
      <c r="A200" s="297" t="s">
        <v>1046</v>
      </c>
      <c r="B200" s="297" t="s">
        <v>1047</v>
      </c>
      <c r="C200" s="297" t="s">
        <v>1009</v>
      </c>
      <c r="D200" s="297" t="s">
        <v>1010</v>
      </c>
      <c r="R200" s="297">
        <v>10.76</v>
      </c>
      <c r="S200" s="297">
        <v>10.69</v>
      </c>
      <c r="T200" s="297">
        <v>13.92</v>
      </c>
      <c r="U200" s="297">
        <v>12.68</v>
      </c>
      <c r="V200" s="297">
        <v>13.42</v>
      </c>
      <c r="W200" s="297">
        <v>12.39</v>
      </c>
      <c r="X200" s="297">
        <v>15.98</v>
      </c>
      <c r="Y200" s="297">
        <v>19.149999999999999</v>
      </c>
      <c r="Z200" s="297">
        <v>16.190000000000001</v>
      </c>
      <c r="AA200" s="297">
        <v>19.71</v>
      </c>
      <c r="AB200" s="297">
        <v>19.37</v>
      </c>
      <c r="AC200" s="297">
        <v>19.23</v>
      </c>
      <c r="AD200" s="297">
        <v>19.62</v>
      </c>
      <c r="AE200" s="297">
        <v>20.22</v>
      </c>
      <c r="AF200" s="297">
        <v>19.89</v>
      </c>
      <c r="AG200" s="297">
        <v>21.1</v>
      </c>
      <c r="AH200" s="297">
        <v>18.72</v>
      </c>
      <c r="AI200" s="297">
        <v>16.79</v>
      </c>
      <c r="AJ200" s="297">
        <v>19.04</v>
      </c>
      <c r="AK200" s="297">
        <v>18.95</v>
      </c>
      <c r="AL200" s="297">
        <v>18.87</v>
      </c>
      <c r="AM200" s="297">
        <v>18.940000000000001</v>
      </c>
      <c r="AN200" s="297">
        <v>19</v>
      </c>
      <c r="AO200" s="297">
        <v>19.03</v>
      </c>
      <c r="AP200" s="297">
        <v>18.98</v>
      </c>
      <c r="AQ200" s="297">
        <v>18.989999999999998</v>
      </c>
      <c r="AR200" s="297">
        <v>19.03</v>
      </c>
      <c r="AS200" s="297">
        <v>19.07</v>
      </c>
      <c r="AT200" s="297">
        <v>19.100000000000001</v>
      </c>
      <c r="AU200" s="297">
        <v>19.05</v>
      </c>
      <c r="AV200" s="297">
        <v>19.04</v>
      </c>
      <c r="AW200" s="297">
        <v>19.05</v>
      </c>
      <c r="AX200" s="297">
        <v>19.059999999999999</v>
      </c>
      <c r="AY200" s="297">
        <v>19.05</v>
      </c>
      <c r="AZ200" s="297">
        <v>18.989999999999998</v>
      </c>
      <c r="BA200" s="297">
        <v>18.97</v>
      </c>
      <c r="BB200" s="297">
        <v>18.97</v>
      </c>
      <c r="BC200" s="297">
        <v>18.95</v>
      </c>
      <c r="BD200" s="297">
        <v>18.93</v>
      </c>
      <c r="BE200" s="297">
        <v>18.84</v>
      </c>
      <c r="BF200" s="297">
        <v>18.79</v>
      </c>
      <c r="BG200" s="297">
        <v>18.760000000000002</v>
      </c>
      <c r="BH200" s="297">
        <v>18.71</v>
      </c>
      <c r="BI200" s="297">
        <v>18.66</v>
      </c>
      <c r="BJ200" s="297">
        <v>18.55</v>
      </c>
      <c r="BK200" s="297">
        <v>18.489999999999998</v>
      </c>
      <c r="BL200" s="297">
        <v>18.440000000000001</v>
      </c>
      <c r="BM200" s="297">
        <v>18.39</v>
      </c>
      <c r="BN200" s="297">
        <v>18.329999999999998</v>
      </c>
      <c r="BO200" s="297">
        <v>18.239999999999998</v>
      </c>
      <c r="BP200" s="297">
        <v>18.18</v>
      </c>
      <c r="BQ200" s="297">
        <v>18.12</v>
      </c>
      <c r="BR200" s="297">
        <v>18.059999999999999</v>
      </c>
      <c r="BS200" s="297">
        <v>17.98</v>
      </c>
      <c r="BT200" s="297">
        <v>17.88</v>
      </c>
      <c r="BU200" s="297">
        <v>17.809999999999999</v>
      </c>
      <c r="BV200" s="297">
        <v>17.739999999999998</v>
      </c>
      <c r="BW200" s="297">
        <v>17.649999999999999</v>
      </c>
    </row>
    <row r="201" spans="1:75" ht="14.45" x14ac:dyDescent="0.3">
      <c r="A201" s="297" t="s">
        <v>1046</v>
      </c>
      <c r="B201" s="297" t="s">
        <v>1047</v>
      </c>
      <c r="C201" s="297" t="s">
        <v>1011</v>
      </c>
      <c r="D201" s="297" t="s">
        <v>927</v>
      </c>
      <c r="E201" s="297">
        <v>3202.24</v>
      </c>
      <c r="F201" s="297">
        <v>3309.6</v>
      </c>
      <c r="G201" s="297">
        <v>3395.23</v>
      </c>
      <c r="H201" s="297">
        <v>3470.39</v>
      </c>
      <c r="I201" s="297">
        <v>3572.61</v>
      </c>
      <c r="J201" s="297">
        <v>3711.64</v>
      </c>
      <c r="K201" s="297">
        <v>3767.06</v>
      </c>
      <c r="L201" s="297">
        <v>3878.2</v>
      </c>
      <c r="M201" s="297">
        <v>4049.27</v>
      </c>
      <c r="N201" s="297">
        <v>4210.1400000000003</v>
      </c>
      <c r="O201" s="297">
        <v>4325.05</v>
      </c>
      <c r="P201" s="297">
        <v>4470.83</v>
      </c>
      <c r="Q201" s="297">
        <v>4546.71</v>
      </c>
      <c r="R201" s="297">
        <v>4594.88</v>
      </c>
      <c r="S201" s="297">
        <v>4662.0200000000004</v>
      </c>
      <c r="T201" s="297">
        <v>4786.1899999999996</v>
      </c>
      <c r="U201" s="297">
        <v>4896.3100000000004</v>
      </c>
      <c r="V201" s="297">
        <v>5070.7</v>
      </c>
      <c r="W201" s="297">
        <v>5294.22</v>
      </c>
      <c r="X201" s="297">
        <v>5533.92</v>
      </c>
      <c r="Y201" s="297">
        <v>5766.97</v>
      </c>
      <c r="Z201" s="297">
        <v>6015.2</v>
      </c>
      <c r="AA201" s="297">
        <v>6241.45</v>
      </c>
      <c r="AB201" s="297">
        <v>6448.54</v>
      </c>
      <c r="AC201" s="297">
        <v>6652.52</v>
      </c>
      <c r="AD201" s="297">
        <v>6782.11</v>
      </c>
      <c r="AE201" s="297">
        <v>6913.71</v>
      </c>
      <c r="AF201" s="297">
        <v>7050.56</v>
      </c>
      <c r="AG201" s="297">
        <v>7217.28</v>
      </c>
      <c r="AH201" s="297">
        <v>7465.79</v>
      </c>
      <c r="AI201" s="297">
        <v>7630.72</v>
      </c>
      <c r="AJ201" s="297">
        <v>7816.96</v>
      </c>
      <c r="AK201" s="297">
        <v>8002.02</v>
      </c>
      <c r="AL201" s="297">
        <v>8182.65</v>
      </c>
      <c r="AM201" s="297">
        <v>8356.6200000000008</v>
      </c>
      <c r="AN201" s="297">
        <v>8523.2099999999991</v>
      </c>
      <c r="AO201" s="297">
        <v>8680.41</v>
      </c>
      <c r="AP201" s="297">
        <v>8830.86</v>
      </c>
      <c r="AQ201" s="297">
        <v>8976.0300000000007</v>
      </c>
      <c r="AR201" s="297">
        <v>9119.1299999999992</v>
      </c>
      <c r="AS201" s="297">
        <v>9262.0499999999993</v>
      </c>
      <c r="AT201" s="297">
        <v>9402.74</v>
      </c>
      <c r="AU201" s="297">
        <v>9545.32</v>
      </c>
      <c r="AV201" s="297">
        <v>9687.69</v>
      </c>
      <c r="AW201" s="297">
        <v>9828.4599999999991</v>
      </c>
      <c r="AX201" s="297">
        <v>9967.2800000000007</v>
      </c>
      <c r="AY201" s="297">
        <v>10105.709999999999</v>
      </c>
      <c r="AZ201" s="297">
        <v>10243.01</v>
      </c>
      <c r="BA201" s="297">
        <v>10378.4</v>
      </c>
      <c r="BB201" s="297">
        <v>10511.58</v>
      </c>
      <c r="BC201" s="297">
        <v>10642.24</v>
      </c>
      <c r="BD201" s="297">
        <v>10768.3</v>
      </c>
      <c r="BE201" s="297">
        <v>10891.32</v>
      </c>
      <c r="BF201" s="297">
        <v>11010.29</v>
      </c>
      <c r="BG201" s="297">
        <v>11124.17</v>
      </c>
      <c r="BH201" s="297">
        <v>11232.38</v>
      </c>
      <c r="BI201" s="297">
        <v>11334.16</v>
      </c>
      <c r="BJ201" s="297">
        <v>11430.13</v>
      </c>
      <c r="BK201" s="297">
        <v>11520.4</v>
      </c>
      <c r="BL201" s="297">
        <v>11606.08</v>
      </c>
      <c r="BM201" s="297">
        <v>11687.84</v>
      </c>
      <c r="BN201" s="297">
        <v>11766.46</v>
      </c>
      <c r="BO201" s="297">
        <v>11842.32</v>
      </c>
      <c r="BP201" s="297">
        <v>11911.38</v>
      </c>
      <c r="BQ201" s="297">
        <v>11968.83</v>
      </c>
      <c r="BR201" s="297">
        <v>12012.54</v>
      </c>
      <c r="BS201" s="297">
        <v>12040.03</v>
      </c>
      <c r="BT201" s="297">
        <v>12056.14</v>
      </c>
      <c r="BU201" s="297">
        <v>12064.51</v>
      </c>
      <c r="BV201" s="297">
        <v>12070.34</v>
      </c>
      <c r="BW201" s="297">
        <v>12076.55</v>
      </c>
    </row>
    <row r="202" spans="1:75" ht="14.45" x14ac:dyDescent="0.3">
      <c r="A202" s="297" t="s">
        <v>1046</v>
      </c>
      <c r="B202" s="297" t="s">
        <v>1047</v>
      </c>
      <c r="C202" s="297" t="s">
        <v>1012</v>
      </c>
      <c r="D202" s="297" t="s">
        <v>927</v>
      </c>
      <c r="E202" s="297">
        <v>6505.69</v>
      </c>
      <c r="F202" s="297">
        <v>6636.87</v>
      </c>
      <c r="G202" s="297">
        <v>6883.52</v>
      </c>
      <c r="H202" s="297">
        <v>7211.81</v>
      </c>
      <c r="I202" s="297">
        <v>7570.08</v>
      </c>
      <c r="J202" s="297">
        <v>7919.8</v>
      </c>
      <c r="K202" s="297">
        <v>8250.48</v>
      </c>
      <c r="L202" s="297">
        <v>8571.1299999999992</v>
      </c>
      <c r="M202" s="297">
        <v>8885.7000000000007</v>
      </c>
      <c r="N202" s="297">
        <v>9203.89</v>
      </c>
      <c r="O202" s="297">
        <v>9531.93</v>
      </c>
      <c r="P202" s="297">
        <v>9868.23</v>
      </c>
      <c r="Q202" s="297">
        <v>10205.75</v>
      </c>
      <c r="R202" s="297">
        <v>10539.24</v>
      </c>
      <c r="S202" s="297">
        <v>10862.07</v>
      </c>
      <c r="T202" s="297">
        <v>11169.23</v>
      </c>
      <c r="U202" s="297">
        <v>11458.86</v>
      </c>
      <c r="V202" s="297">
        <v>11731.19</v>
      </c>
      <c r="W202" s="297">
        <v>11986.13</v>
      </c>
      <c r="X202" s="297">
        <v>12224.41</v>
      </c>
      <c r="Y202" s="297">
        <v>12446.95</v>
      </c>
      <c r="Z202" s="297">
        <v>12653.68</v>
      </c>
      <c r="AA202" s="297">
        <v>12845.22</v>
      </c>
      <c r="AB202" s="297">
        <v>13024.17</v>
      </c>
      <c r="AC202" s="297">
        <v>13193.96</v>
      </c>
      <c r="AD202" s="297">
        <v>13357.57</v>
      </c>
      <c r="AE202" s="297">
        <v>13515.88</v>
      </c>
      <c r="AF202" s="297">
        <v>13669.86</v>
      </c>
      <c r="AG202" s="297">
        <v>13822.64</v>
      </c>
      <c r="AH202" s="297">
        <v>13977.9</v>
      </c>
      <c r="AI202" s="297">
        <v>14138.25</v>
      </c>
      <c r="AJ202" s="297">
        <v>14305.18</v>
      </c>
      <c r="AK202" s="297">
        <v>14478.32</v>
      </c>
      <c r="AL202" s="297">
        <v>14656.02</v>
      </c>
      <c r="AM202" s="297">
        <v>14835.55</v>
      </c>
      <c r="AN202" s="297">
        <v>15014.78</v>
      </c>
      <c r="AO202" s="297">
        <v>15193.29</v>
      </c>
      <c r="AP202" s="297">
        <v>15371.27</v>
      </c>
      <c r="AQ202" s="297">
        <v>15547.84</v>
      </c>
      <c r="AR202" s="297">
        <v>15722.02</v>
      </c>
      <c r="AS202" s="297">
        <v>15893.01</v>
      </c>
      <c r="AT202" s="297">
        <v>16060.25</v>
      </c>
      <c r="AU202" s="297">
        <v>16223.41</v>
      </c>
      <c r="AV202" s="297">
        <v>16382.26</v>
      </c>
      <c r="AW202" s="297">
        <v>16536.7</v>
      </c>
      <c r="AX202" s="297">
        <v>16686.64</v>
      </c>
      <c r="AY202" s="297">
        <v>16831.900000000001</v>
      </c>
      <c r="AZ202" s="297">
        <v>16972.259999999998</v>
      </c>
      <c r="BA202" s="297">
        <v>17107.580000000002</v>
      </c>
      <c r="BB202" s="297">
        <v>17237.75</v>
      </c>
      <c r="BC202" s="297">
        <v>17362.740000000002</v>
      </c>
      <c r="BD202" s="297">
        <v>17482.46</v>
      </c>
      <c r="BE202" s="297">
        <v>17596.990000000002</v>
      </c>
      <c r="BF202" s="297">
        <v>17706.650000000001</v>
      </c>
      <c r="BG202" s="297">
        <v>17811.91</v>
      </c>
      <c r="BH202" s="297">
        <v>17913.13</v>
      </c>
      <c r="BI202" s="297">
        <v>18010.41</v>
      </c>
      <c r="BJ202" s="297">
        <v>18103.72</v>
      </c>
      <c r="BK202" s="297">
        <v>18193.2</v>
      </c>
      <c r="BL202" s="297">
        <v>18278.95</v>
      </c>
      <c r="BM202" s="297">
        <v>18361.04</v>
      </c>
      <c r="BN202" s="297">
        <v>18439.52</v>
      </c>
      <c r="BO202" s="297">
        <v>18514.38</v>
      </c>
      <c r="BP202" s="297">
        <v>18585.45</v>
      </c>
      <c r="BQ202" s="297">
        <v>18652.509999999998</v>
      </c>
      <c r="BR202" s="297">
        <v>18715.38</v>
      </c>
      <c r="BS202" s="297">
        <v>18774.009999999998</v>
      </c>
      <c r="BT202" s="297">
        <v>18828.36</v>
      </c>
      <c r="BU202" s="297">
        <v>18878.349999999999</v>
      </c>
      <c r="BV202" s="297">
        <v>18923.89</v>
      </c>
      <c r="BW202" s="297">
        <v>18964.89</v>
      </c>
    </row>
    <row r="203" spans="1:75" ht="14.45" x14ac:dyDescent="0.3">
      <c r="A203" s="297" t="s">
        <v>1046</v>
      </c>
      <c r="B203" s="297" t="s">
        <v>1047</v>
      </c>
      <c r="C203" s="297" t="s">
        <v>1013</v>
      </c>
      <c r="D203" s="297" t="s">
        <v>1010</v>
      </c>
      <c r="R203" s="297">
        <v>-4.7300000000000004</v>
      </c>
      <c r="S203" s="297">
        <v>-0.95</v>
      </c>
      <c r="T203" s="297">
        <v>-0.85</v>
      </c>
      <c r="U203" s="297">
        <v>-3.71</v>
      </c>
      <c r="V203" s="297">
        <v>3.32</v>
      </c>
      <c r="W203" s="297">
        <v>-1.31</v>
      </c>
      <c r="X203" s="297">
        <v>3.9</v>
      </c>
      <c r="Y203" s="297">
        <v>5.61</v>
      </c>
      <c r="Z203" s="297">
        <v>10.01</v>
      </c>
      <c r="AA203" s="297">
        <v>9.2799999999999994</v>
      </c>
      <c r="AB203" s="297">
        <v>10.06</v>
      </c>
      <c r="AC203" s="297">
        <v>8.91</v>
      </c>
      <c r="AD203" s="297">
        <v>9.8000000000000007</v>
      </c>
      <c r="AE203" s="297">
        <v>13.12</v>
      </c>
      <c r="AF203" s="297">
        <v>13.17</v>
      </c>
      <c r="AG203" s="297">
        <v>24.82</v>
      </c>
      <c r="AH203" s="297">
        <v>22.9</v>
      </c>
      <c r="AI203" s="297">
        <v>19.399999999999999</v>
      </c>
      <c r="AJ203" s="297">
        <v>23.66</v>
      </c>
      <c r="AK203" s="297">
        <v>24.23</v>
      </c>
      <c r="AL203" s="297">
        <v>24.28</v>
      </c>
      <c r="AM203" s="297">
        <v>25.06</v>
      </c>
      <c r="AN203" s="297">
        <v>25.37</v>
      </c>
      <c r="AO203" s="297">
        <v>25.64</v>
      </c>
      <c r="AP203" s="297">
        <v>25.8</v>
      </c>
      <c r="AQ203" s="297">
        <v>25.96</v>
      </c>
      <c r="AR203" s="297">
        <v>26.19</v>
      </c>
      <c r="AS203" s="297">
        <v>26.52</v>
      </c>
      <c r="AT203" s="297">
        <v>26.78</v>
      </c>
      <c r="AU203" s="297">
        <v>26.96</v>
      </c>
      <c r="AV203" s="297">
        <v>27.16</v>
      </c>
      <c r="AW203" s="297">
        <v>27.4</v>
      </c>
      <c r="AX203" s="297">
        <v>27.65</v>
      </c>
      <c r="AY203" s="297">
        <v>27.83</v>
      </c>
      <c r="AZ203" s="297">
        <v>27.94</v>
      </c>
      <c r="BA203" s="297">
        <v>28.09</v>
      </c>
      <c r="BB203" s="297">
        <v>28.29</v>
      </c>
      <c r="BC203" s="297">
        <v>28.49</v>
      </c>
      <c r="BD203" s="297">
        <v>28.68</v>
      </c>
      <c r="BE203" s="297">
        <v>28.7</v>
      </c>
      <c r="BF203" s="297">
        <v>28.84</v>
      </c>
      <c r="BG203" s="297">
        <v>28.99</v>
      </c>
      <c r="BH203" s="297">
        <v>29.12</v>
      </c>
      <c r="BI203" s="297">
        <v>29.22</v>
      </c>
      <c r="BJ203" s="297">
        <v>29.18</v>
      </c>
      <c r="BK203" s="297">
        <v>29.24</v>
      </c>
      <c r="BL203" s="297">
        <v>29.31</v>
      </c>
      <c r="BM203" s="297">
        <v>29.38</v>
      </c>
      <c r="BN203" s="297">
        <v>29.4</v>
      </c>
      <c r="BO203" s="297">
        <v>29.31</v>
      </c>
      <c r="BP203" s="297">
        <v>29.3</v>
      </c>
      <c r="BQ203" s="297">
        <v>29.25</v>
      </c>
      <c r="BR203" s="297">
        <v>29.15</v>
      </c>
      <c r="BS203" s="297">
        <v>28.96</v>
      </c>
      <c r="BT203" s="297">
        <v>28.62</v>
      </c>
      <c r="BU203" s="297">
        <v>28.41</v>
      </c>
      <c r="BV203" s="297">
        <v>28.18</v>
      </c>
      <c r="BW203" s="297">
        <v>27.92</v>
      </c>
    </row>
    <row r="204" spans="1:75" ht="14.45" x14ac:dyDescent="0.3">
      <c r="A204" s="297" t="s">
        <v>1046</v>
      </c>
      <c r="B204" s="297" t="s">
        <v>1047</v>
      </c>
      <c r="C204" s="297" t="s">
        <v>1014</v>
      </c>
      <c r="D204" s="297" t="s">
        <v>1015</v>
      </c>
      <c r="E204" s="297">
        <v>17.38</v>
      </c>
      <c r="F204" s="297">
        <v>17.22</v>
      </c>
      <c r="G204" s="297">
        <v>17.07</v>
      </c>
      <c r="H204" s="297">
        <v>16.91</v>
      </c>
      <c r="I204" s="297">
        <v>16.75</v>
      </c>
      <c r="J204" s="297">
        <v>16.600000000000001</v>
      </c>
      <c r="K204" s="297">
        <v>16.57</v>
      </c>
      <c r="L204" s="297">
        <v>16.55</v>
      </c>
      <c r="M204" s="297">
        <v>16.52</v>
      </c>
      <c r="N204" s="297">
        <v>16.489999999999998</v>
      </c>
      <c r="O204" s="297">
        <v>16.47</v>
      </c>
      <c r="P204" s="297">
        <v>16.440000000000001</v>
      </c>
      <c r="Q204" s="297">
        <v>16.420000000000002</v>
      </c>
      <c r="R204" s="297">
        <v>16.399999999999999</v>
      </c>
      <c r="S204" s="297">
        <v>16.37</v>
      </c>
      <c r="T204" s="297">
        <v>16.350000000000001</v>
      </c>
      <c r="U204" s="297">
        <v>16.28</v>
      </c>
      <c r="V204" s="297">
        <v>16.21</v>
      </c>
      <c r="W204" s="297">
        <v>16.149999999999999</v>
      </c>
      <c r="X204" s="297">
        <v>16.079999999999998</v>
      </c>
      <c r="Y204" s="297">
        <v>16.010000000000002</v>
      </c>
      <c r="Z204" s="297">
        <v>16.489999999999998</v>
      </c>
      <c r="AA204" s="297">
        <v>16.97</v>
      </c>
      <c r="AB204" s="297">
        <v>17.48</v>
      </c>
      <c r="AC204" s="297">
        <v>18</v>
      </c>
      <c r="AD204" s="297">
        <v>18.53</v>
      </c>
      <c r="AE204" s="297">
        <v>18.78</v>
      </c>
      <c r="AF204" s="297">
        <v>19.03</v>
      </c>
      <c r="AG204" s="297">
        <v>19.29</v>
      </c>
      <c r="AH204" s="297">
        <v>19.55</v>
      </c>
      <c r="AI204" s="297">
        <v>19.809999999999999</v>
      </c>
      <c r="AJ204" s="297">
        <v>20.53</v>
      </c>
      <c r="AK204" s="297">
        <v>21.27</v>
      </c>
      <c r="AL204" s="297">
        <v>22.04</v>
      </c>
      <c r="AM204" s="297">
        <v>22.84</v>
      </c>
      <c r="AN204" s="297">
        <v>23.67</v>
      </c>
      <c r="AO204" s="297">
        <v>24.43</v>
      </c>
      <c r="AP204" s="297">
        <v>25.21</v>
      </c>
      <c r="AQ204" s="297">
        <v>26.02</v>
      </c>
      <c r="AR204" s="297">
        <v>26.85</v>
      </c>
      <c r="AS204" s="297">
        <v>27.72</v>
      </c>
      <c r="AT204" s="297">
        <v>28.54</v>
      </c>
      <c r="AU204" s="297">
        <v>29.38</v>
      </c>
      <c r="AV204" s="297">
        <v>30.24</v>
      </c>
      <c r="AW204" s="297">
        <v>31.14</v>
      </c>
      <c r="AX204" s="297">
        <v>32.06</v>
      </c>
      <c r="AY204" s="297">
        <v>32.96</v>
      </c>
      <c r="AZ204" s="297">
        <v>33.9</v>
      </c>
      <c r="BA204" s="297">
        <v>34.86</v>
      </c>
      <c r="BB204" s="297">
        <v>35.85</v>
      </c>
      <c r="BC204" s="297">
        <v>36.86</v>
      </c>
      <c r="BD204" s="297">
        <v>37.82</v>
      </c>
      <c r="BE204" s="297">
        <v>38.799999999999997</v>
      </c>
      <c r="BF204" s="297">
        <v>39.81</v>
      </c>
      <c r="BG204" s="297">
        <v>40.840000000000003</v>
      </c>
      <c r="BH204" s="297">
        <v>41.9</v>
      </c>
      <c r="BI204" s="297">
        <v>42.85</v>
      </c>
      <c r="BJ204" s="297">
        <v>43.82</v>
      </c>
      <c r="BK204" s="297">
        <v>44.81</v>
      </c>
      <c r="BL204" s="297">
        <v>45.83</v>
      </c>
      <c r="BM204" s="297">
        <v>46.87</v>
      </c>
      <c r="BN204" s="297">
        <v>47.81</v>
      </c>
      <c r="BO204" s="297">
        <v>48.77</v>
      </c>
      <c r="BP204" s="297">
        <v>49.75</v>
      </c>
      <c r="BQ204" s="297">
        <v>50.75</v>
      </c>
      <c r="BR204" s="297">
        <v>51.77</v>
      </c>
      <c r="BS204" s="297">
        <v>52.66</v>
      </c>
      <c r="BT204" s="297">
        <v>53.57</v>
      </c>
      <c r="BU204" s="297">
        <v>54.5</v>
      </c>
      <c r="BV204" s="297">
        <v>55.44</v>
      </c>
      <c r="BW204" s="297">
        <v>56.4</v>
      </c>
    </row>
    <row r="205" spans="1:75" ht="14.45" x14ac:dyDescent="0.3">
      <c r="A205" s="297" t="s">
        <v>1046</v>
      </c>
      <c r="B205" s="297" t="s">
        <v>1047</v>
      </c>
      <c r="C205" s="297" t="s">
        <v>1016</v>
      </c>
      <c r="D205" s="297" t="s">
        <v>1015</v>
      </c>
      <c r="E205" s="297">
        <v>0.41</v>
      </c>
      <c r="F205" s="297">
        <v>0.42</v>
      </c>
      <c r="G205" s="297">
        <v>0.42</v>
      </c>
      <c r="H205" s="297">
        <v>0.43</v>
      </c>
      <c r="I205" s="297">
        <v>0.43</v>
      </c>
      <c r="J205" s="297">
        <v>0.44</v>
      </c>
      <c r="K205" s="297">
        <v>0.45</v>
      </c>
      <c r="L205" s="297">
        <v>0.47</v>
      </c>
      <c r="M205" s="297">
        <v>0.49</v>
      </c>
      <c r="N205" s="297">
        <v>0.51</v>
      </c>
      <c r="O205" s="297">
        <v>0.54</v>
      </c>
      <c r="P205" s="297">
        <v>0.56000000000000005</v>
      </c>
      <c r="Q205" s="297">
        <v>0.57999999999999996</v>
      </c>
      <c r="R205" s="297">
        <v>0.6</v>
      </c>
      <c r="S205" s="297">
        <v>0.62</v>
      </c>
      <c r="T205" s="297">
        <v>0.64</v>
      </c>
      <c r="U205" s="297">
        <v>0.64</v>
      </c>
      <c r="V205" s="297">
        <v>0.63</v>
      </c>
      <c r="W205" s="297">
        <v>0.63</v>
      </c>
      <c r="X205" s="297">
        <v>0.62</v>
      </c>
      <c r="Y205" s="297">
        <v>0.62</v>
      </c>
      <c r="Z205" s="297">
        <v>0.65</v>
      </c>
      <c r="AA205" s="297">
        <v>0.68</v>
      </c>
      <c r="AB205" s="297">
        <v>0.71</v>
      </c>
      <c r="AC205" s="297">
        <v>0.75</v>
      </c>
      <c r="AD205" s="297">
        <v>0.79</v>
      </c>
      <c r="AE205" s="297">
        <v>0.83</v>
      </c>
      <c r="AF205" s="297">
        <v>0.87</v>
      </c>
      <c r="AG205" s="297">
        <v>0.92</v>
      </c>
      <c r="AH205" s="297">
        <v>0.97</v>
      </c>
      <c r="AI205" s="297">
        <v>1.02</v>
      </c>
      <c r="AJ205" s="297">
        <v>1.08</v>
      </c>
      <c r="AK205" s="297">
        <v>1.1499999999999999</v>
      </c>
      <c r="AL205" s="297">
        <v>1.23</v>
      </c>
      <c r="AM205" s="297">
        <v>1.31</v>
      </c>
      <c r="AN205" s="297">
        <v>1.39</v>
      </c>
      <c r="AO205" s="297">
        <v>1.47</v>
      </c>
      <c r="AP205" s="297">
        <v>1.56</v>
      </c>
      <c r="AQ205" s="297">
        <v>1.64</v>
      </c>
      <c r="AR205" s="297">
        <v>1.74</v>
      </c>
      <c r="AS205" s="297">
        <v>1.84</v>
      </c>
      <c r="AT205" s="297">
        <v>1.94</v>
      </c>
      <c r="AU205" s="297">
        <v>2.0499999999999998</v>
      </c>
      <c r="AV205" s="297">
        <v>2.16</v>
      </c>
      <c r="AW205" s="297">
        <v>2.2799999999999998</v>
      </c>
      <c r="AX205" s="297">
        <v>2.41</v>
      </c>
      <c r="AY205" s="297">
        <v>2.54</v>
      </c>
      <c r="AZ205" s="297">
        <v>2.67</v>
      </c>
      <c r="BA205" s="297">
        <v>2.82</v>
      </c>
      <c r="BB205" s="297">
        <v>2.97</v>
      </c>
      <c r="BC205" s="297">
        <v>3.13</v>
      </c>
      <c r="BD205" s="297">
        <v>3.28</v>
      </c>
      <c r="BE205" s="297">
        <v>3.44</v>
      </c>
      <c r="BF205" s="297">
        <v>3.61</v>
      </c>
      <c r="BG205" s="297">
        <v>3.79</v>
      </c>
      <c r="BH205" s="297">
        <v>3.98</v>
      </c>
      <c r="BI205" s="297">
        <v>4.1500000000000004</v>
      </c>
      <c r="BJ205" s="297">
        <v>4.32</v>
      </c>
      <c r="BK205" s="297">
        <v>4.51</v>
      </c>
      <c r="BL205" s="297">
        <v>4.7</v>
      </c>
      <c r="BM205" s="297">
        <v>4.9000000000000004</v>
      </c>
      <c r="BN205" s="297">
        <v>5.09</v>
      </c>
      <c r="BO205" s="297">
        <v>5.28</v>
      </c>
      <c r="BP205" s="297">
        <v>5.48</v>
      </c>
      <c r="BQ205" s="297">
        <v>5.69</v>
      </c>
      <c r="BR205" s="297">
        <v>5.9</v>
      </c>
      <c r="BS205" s="297">
        <v>6.1</v>
      </c>
      <c r="BT205" s="297">
        <v>6.31</v>
      </c>
      <c r="BU205" s="297">
        <v>6.52</v>
      </c>
      <c r="BV205" s="297">
        <v>6.74</v>
      </c>
      <c r="BW205" s="297">
        <v>6.97</v>
      </c>
    </row>
    <row r="206" spans="1:75" ht="14.45" x14ac:dyDescent="0.3">
      <c r="A206" s="297" t="s">
        <v>1048</v>
      </c>
      <c r="B206" s="297" t="s">
        <v>1049</v>
      </c>
      <c r="C206" s="297" t="s">
        <v>1005</v>
      </c>
      <c r="D206" s="297" t="s">
        <v>1006</v>
      </c>
      <c r="E206" s="297">
        <v>17.34</v>
      </c>
      <c r="F206" s="297">
        <v>18.8</v>
      </c>
      <c r="G206" s="297">
        <v>19.93</v>
      </c>
      <c r="H206" s="297">
        <v>21.21</v>
      </c>
      <c r="I206" s="297">
        <v>22.37</v>
      </c>
      <c r="J206" s="297">
        <v>23.37</v>
      </c>
      <c r="K206" s="297">
        <v>25.56</v>
      </c>
      <c r="L206" s="297">
        <v>27.51</v>
      </c>
      <c r="M206" s="297">
        <v>28.58</v>
      </c>
      <c r="N206" s="297">
        <v>29.2</v>
      </c>
      <c r="O206" s="297">
        <v>29.54</v>
      </c>
      <c r="P206" s="297">
        <v>29.7</v>
      </c>
      <c r="Q206" s="297">
        <v>29.53</v>
      </c>
      <c r="R206" s="297">
        <v>29.24</v>
      </c>
      <c r="S206" s="297">
        <v>28.8</v>
      </c>
      <c r="T206" s="297">
        <v>28.55</v>
      </c>
      <c r="U206" s="297">
        <v>28.4</v>
      </c>
      <c r="V206" s="297">
        <v>28.43</v>
      </c>
      <c r="W206" s="297">
        <v>28.62</v>
      </c>
      <c r="X206" s="297">
        <v>28.85</v>
      </c>
      <c r="Y206" s="297">
        <v>29.33</v>
      </c>
      <c r="Z206" s="297">
        <v>30.5</v>
      </c>
      <c r="AA206" s="297">
        <v>31.65</v>
      </c>
      <c r="AB206" s="297">
        <v>32.57</v>
      </c>
      <c r="AC206" s="297">
        <v>33.58</v>
      </c>
      <c r="AD206" s="297">
        <v>34.5</v>
      </c>
      <c r="AE206" s="297">
        <v>35.28</v>
      </c>
      <c r="AF206" s="297">
        <v>36.119999999999997</v>
      </c>
      <c r="AG206" s="297">
        <v>37.39</v>
      </c>
      <c r="AH206" s="297">
        <v>38.1</v>
      </c>
      <c r="AI206" s="297">
        <v>38.64</v>
      </c>
      <c r="AJ206" s="297">
        <v>39.57</v>
      </c>
      <c r="AK206" s="297">
        <v>40.590000000000003</v>
      </c>
      <c r="AL206" s="297">
        <v>41.71</v>
      </c>
      <c r="AM206" s="297">
        <v>42.96</v>
      </c>
      <c r="AN206" s="297">
        <v>44.34</v>
      </c>
      <c r="AO206" s="297">
        <v>45.84</v>
      </c>
      <c r="AP206" s="297">
        <v>47.46</v>
      </c>
      <c r="AQ206" s="297">
        <v>49.19</v>
      </c>
      <c r="AR206" s="297">
        <v>51.06</v>
      </c>
      <c r="AS206" s="297">
        <v>53.06</v>
      </c>
      <c r="AT206" s="297">
        <v>55.2</v>
      </c>
      <c r="AU206" s="297">
        <v>57.46</v>
      </c>
      <c r="AV206" s="297">
        <v>59.85</v>
      </c>
      <c r="AW206" s="297">
        <v>62.39</v>
      </c>
      <c r="AX206" s="297">
        <v>65.09</v>
      </c>
      <c r="AY206" s="297">
        <v>67.95</v>
      </c>
      <c r="AZ206" s="297">
        <v>70.95</v>
      </c>
      <c r="BA206" s="297">
        <v>74.12</v>
      </c>
      <c r="BB206" s="297">
        <v>77.48</v>
      </c>
      <c r="BC206" s="297">
        <v>81.02</v>
      </c>
      <c r="BD206" s="297">
        <v>84.75</v>
      </c>
      <c r="BE206" s="297">
        <v>88.65</v>
      </c>
      <c r="BF206" s="297">
        <v>92.75</v>
      </c>
      <c r="BG206" s="297">
        <v>97.06</v>
      </c>
      <c r="BH206" s="297">
        <v>101.58</v>
      </c>
      <c r="BI206" s="297">
        <v>106.32</v>
      </c>
      <c r="BJ206" s="297">
        <v>111.26</v>
      </c>
      <c r="BK206" s="297">
        <v>116.42</v>
      </c>
      <c r="BL206" s="297">
        <v>121.82</v>
      </c>
      <c r="BM206" s="297">
        <v>127.48</v>
      </c>
      <c r="BN206" s="297">
        <v>133.38999999999999</v>
      </c>
      <c r="BO206" s="297">
        <v>139.54</v>
      </c>
      <c r="BP206" s="297">
        <v>145.94999999999999</v>
      </c>
      <c r="BQ206" s="297">
        <v>152.66</v>
      </c>
      <c r="BR206" s="297">
        <v>159.66</v>
      </c>
      <c r="BS206" s="297">
        <v>166.97</v>
      </c>
      <c r="BT206" s="297">
        <v>174.59</v>
      </c>
      <c r="BU206" s="297">
        <v>182.53</v>
      </c>
      <c r="BV206" s="297">
        <v>190.82</v>
      </c>
      <c r="BW206" s="297">
        <v>199.45</v>
      </c>
    </row>
    <row r="207" spans="1:75" ht="14.45" x14ac:dyDescent="0.3">
      <c r="A207" s="297" t="s">
        <v>1048</v>
      </c>
      <c r="B207" s="297" t="s">
        <v>1049</v>
      </c>
      <c r="C207" s="297" t="s">
        <v>1007</v>
      </c>
      <c r="D207" s="297" t="s">
        <v>1008</v>
      </c>
      <c r="E207" s="297">
        <v>25034.25</v>
      </c>
      <c r="F207" s="297">
        <v>26280.82</v>
      </c>
      <c r="G207" s="297">
        <v>27493.15</v>
      </c>
      <c r="H207" s="297">
        <v>28465.75</v>
      </c>
      <c r="I207" s="297">
        <v>29390.41</v>
      </c>
      <c r="J207" s="297">
        <v>30534.25</v>
      </c>
      <c r="K207" s="297">
        <v>30986.3</v>
      </c>
      <c r="L207" s="297">
        <v>31561.64</v>
      </c>
      <c r="M207" s="297">
        <v>32561.64</v>
      </c>
      <c r="N207" s="297">
        <v>33760.269999999997</v>
      </c>
      <c r="O207" s="297">
        <v>34109.589999999997</v>
      </c>
      <c r="P207" s="297">
        <v>34438.36</v>
      </c>
      <c r="Q207" s="297">
        <v>34815.07</v>
      </c>
      <c r="R207" s="297">
        <v>36027.39</v>
      </c>
      <c r="S207" s="297">
        <v>37000</v>
      </c>
      <c r="T207" s="297">
        <v>37650.68</v>
      </c>
      <c r="U207" s="297">
        <v>38582.19</v>
      </c>
      <c r="V207" s="297">
        <v>39972.61</v>
      </c>
      <c r="W207" s="297">
        <v>41123.29</v>
      </c>
      <c r="X207" s="297">
        <v>41383.56</v>
      </c>
      <c r="Y207" s="297">
        <v>43082.19</v>
      </c>
      <c r="Z207" s="297">
        <v>43726.03</v>
      </c>
      <c r="AA207" s="297">
        <v>44678.09</v>
      </c>
      <c r="AB207" s="297">
        <v>46397.26</v>
      </c>
      <c r="AC207" s="297">
        <v>47732.88</v>
      </c>
      <c r="AD207" s="297">
        <v>47863.01</v>
      </c>
      <c r="AE207" s="297">
        <v>46047.95</v>
      </c>
      <c r="AF207" s="297">
        <v>49958.9</v>
      </c>
      <c r="AG207" s="297">
        <v>48643.839999999997</v>
      </c>
      <c r="AH207" s="297">
        <v>56330.98</v>
      </c>
      <c r="AI207" s="297">
        <v>56354.37</v>
      </c>
      <c r="AJ207" s="297">
        <v>56493.27</v>
      </c>
      <c r="AK207" s="297">
        <v>56496.51</v>
      </c>
      <c r="AL207" s="297">
        <v>56815.95</v>
      </c>
      <c r="AM207" s="297">
        <v>57351.38</v>
      </c>
      <c r="AN207" s="297">
        <v>58136.37</v>
      </c>
      <c r="AO207" s="297">
        <v>59001.82</v>
      </c>
      <c r="AP207" s="297">
        <v>60836.06</v>
      </c>
      <c r="AQ207" s="297">
        <v>62750.29</v>
      </c>
      <c r="AR207" s="297">
        <v>64891.71</v>
      </c>
      <c r="AS207" s="297">
        <v>67180.27</v>
      </c>
      <c r="AT207" s="297">
        <v>69592.62</v>
      </c>
      <c r="AU207" s="297">
        <v>72387.27</v>
      </c>
      <c r="AV207" s="297">
        <v>75327.48</v>
      </c>
      <c r="AW207" s="297">
        <v>78428.44</v>
      </c>
      <c r="AX207" s="297">
        <v>81655.59</v>
      </c>
      <c r="AY207" s="297">
        <v>84944.51</v>
      </c>
      <c r="AZ207" s="297">
        <v>88588.84</v>
      </c>
      <c r="BA207" s="297">
        <v>92398.09</v>
      </c>
      <c r="BB207" s="297">
        <v>96377.08</v>
      </c>
      <c r="BC207" s="297">
        <v>100600.19</v>
      </c>
      <c r="BD207" s="297">
        <v>104817.9</v>
      </c>
      <c r="BE207" s="297">
        <v>109420.91</v>
      </c>
      <c r="BF207" s="297">
        <v>114216.21</v>
      </c>
      <c r="BG207" s="297">
        <v>119203.28</v>
      </c>
      <c r="BH207" s="297">
        <v>124415.41</v>
      </c>
      <c r="BI207" s="297">
        <v>129681.96</v>
      </c>
      <c r="BJ207" s="297">
        <v>135284.67000000001</v>
      </c>
      <c r="BK207" s="297">
        <v>141097.41</v>
      </c>
      <c r="BL207" s="297">
        <v>147138.45000000001</v>
      </c>
      <c r="BM207" s="297">
        <v>153390.89000000001</v>
      </c>
      <c r="BN207" s="297">
        <v>159753.26999999999</v>
      </c>
      <c r="BO207" s="297">
        <v>166426.29999999999</v>
      </c>
      <c r="BP207" s="297">
        <v>173332.09</v>
      </c>
      <c r="BQ207" s="297">
        <v>180500.47</v>
      </c>
      <c r="BR207" s="297">
        <v>187941.42</v>
      </c>
      <c r="BS207" s="297">
        <v>195501.64</v>
      </c>
      <c r="BT207" s="297">
        <v>203399.16</v>
      </c>
      <c r="BU207" s="297">
        <v>211594.28</v>
      </c>
      <c r="BV207" s="297">
        <v>220068.06</v>
      </c>
      <c r="BW207" s="297">
        <v>228849.2</v>
      </c>
    </row>
    <row r="208" spans="1:75" ht="14.45" x14ac:dyDescent="0.3">
      <c r="A208" s="297" t="s">
        <v>1048</v>
      </c>
      <c r="B208" s="297" t="s">
        <v>1049</v>
      </c>
      <c r="C208" s="297" t="s">
        <v>1009</v>
      </c>
      <c r="D208" s="297" t="s">
        <v>1010</v>
      </c>
      <c r="E208" s="297">
        <v>20.03</v>
      </c>
      <c r="F208" s="297">
        <v>24.57</v>
      </c>
      <c r="G208" s="297">
        <v>20.59</v>
      </c>
      <c r="H208" s="297">
        <v>21.11</v>
      </c>
      <c r="I208" s="297">
        <v>19.38</v>
      </c>
      <c r="J208" s="297">
        <v>17.190000000000001</v>
      </c>
      <c r="K208" s="297">
        <v>24.8</v>
      </c>
      <c r="L208" s="297">
        <v>24.54</v>
      </c>
      <c r="M208" s="297">
        <v>20.78</v>
      </c>
      <c r="N208" s="297">
        <v>18.170000000000002</v>
      </c>
      <c r="O208" s="297">
        <v>17.329999999999998</v>
      </c>
      <c r="P208" s="297">
        <v>16.649999999999999</v>
      </c>
      <c r="Q208" s="297">
        <v>14.31</v>
      </c>
      <c r="R208" s="297">
        <v>13.61</v>
      </c>
      <c r="S208" s="297">
        <v>12.43</v>
      </c>
      <c r="T208" s="297">
        <v>13.43</v>
      </c>
      <c r="U208" s="297">
        <v>13.58</v>
      </c>
      <c r="V208" s="297">
        <v>14.34</v>
      </c>
      <c r="W208" s="297">
        <v>14.9</v>
      </c>
      <c r="X208" s="297">
        <v>14.66</v>
      </c>
      <c r="Y208" s="297">
        <v>16.73</v>
      </c>
      <c r="Z208" s="297">
        <v>20.7</v>
      </c>
      <c r="AA208" s="297">
        <v>20.53</v>
      </c>
      <c r="AB208" s="297">
        <v>18.75</v>
      </c>
      <c r="AC208" s="297">
        <v>19.14</v>
      </c>
      <c r="AD208" s="297">
        <v>18.36</v>
      </c>
      <c r="AE208" s="297">
        <v>17.420000000000002</v>
      </c>
      <c r="AF208" s="297">
        <v>17.13</v>
      </c>
      <c r="AG208" s="297">
        <v>18.21</v>
      </c>
      <c r="AH208" s="297">
        <v>16.04</v>
      </c>
      <c r="AI208" s="297">
        <v>15.08</v>
      </c>
      <c r="AJ208" s="297">
        <v>16.78</v>
      </c>
      <c r="AK208" s="297">
        <v>16.84</v>
      </c>
      <c r="AL208" s="297">
        <v>16.95</v>
      </c>
      <c r="AM208" s="297">
        <v>17.03</v>
      </c>
      <c r="AN208" s="297">
        <v>17.12</v>
      </c>
      <c r="AO208" s="297">
        <v>17.16</v>
      </c>
      <c r="AP208" s="297">
        <v>17.14</v>
      </c>
      <c r="AQ208" s="297">
        <v>17.16</v>
      </c>
      <c r="AR208" s="297">
        <v>17.2</v>
      </c>
      <c r="AS208" s="297">
        <v>17.22</v>
      </c>
      <c r="AT208" s="297">
        <v>17.22</v>
      </c>
      <c r="AU208" s="297">
        <v>17.16</v>
      </c>
      <c r="AV208" s="297">
        <v>17.14</v>
      </c>
      <c r="AW208" s="297">
        <v>17.13</v>
      </c>
      <c r="AX208" s="297">
        <v>17.12</v>
      </c>
      <c r="AY208" s="297">
        <v>17.11</v>
      </c>
      <c r="AZ208" s="297">
        <v>17.04</v>
      </c>
      <c r="BA208" s="297">
        <v>17.02</v>
      </c>
      <c r="BB208" s="297">
        <v>17</v>
      </c>
      <c r="BC208" s="297">
        <v>16.98</v>
      </c>
      <c r="BD208" s="297">
        <v>16.95</v>
      </c>
      <c r="BE208" s="297">
        <v>16.87</v>
      </c>
      <c r="BF208" s="297">
        <v>16.82</v>
      </c>
      <c r="BG208" s="297">
        <v>16.78</v>
      </c>
      <c r="BH208" s="297">
        <v>16.739999999999998</v>
      </c>
      <c r="BI208" s="297">
        <v>16.690000000000001</v>
      </c>
      <c r="BJ208" s="297">
        <v>16.61</v>
      </c>
      <c r="BK208" s="297">
        <v>16.559999999999999</v>
      </c>
      <c r="BL208" s="297">
        <v>16.510000000000002</v>
      </c>
      <c r="BM208" s="297">
        <v>16.47</v>
      </c>
      <c r="BN208" s="297">
        <v>16.420000000000002</v>
      </c>
      <c r="BO208" s="297">
        <v>16.350000000000001</v>
      </c>
      <c r="BP208" s="297">
        <v>16.309999999999999</v>
      </c>
      <c r="BQ208" s="297">
        <v>16.27</v>
      </c>
      <c r="BR208" s="297">
        <v>16.239999999999998</v>
      </c>
      <c r="BS208" s="297">
        <v>16.21</v>
      </c>
      <c r="BT208" s="297">
        <v>16.16</v>
      </c>
      <c r="BU208" s="297">
        <v>16.14</v>
      </c>
      <c r="BV208" s="297">
        <v>16.11</v>
      </c>
      <c r="BW208" s="297">
        <v>16.07</v>
      </c>
    </row>
    <row r="209" spans="1:75" ht="14.45" x14ac:dyDescent="0.3">
      <c r="A209" s="297" t="s">
        <v>1048</v>
      </c>
      <c r="B209" s="297" t="s">
        <v>1049</v>
      </c>
      <c r="C209" s="297" t="s">
        <v>1011</v>
      </c>
      <c r="D209" s="297" t="s">
        <v>927</v>
      </c>
      <c r="E209" s="297">
        <v>3327.91</v>
      </c>
      <c r="F209" s="297">
        <v>3385.06</v>
      </c>
      <c r="G209" s="297">
        <v>3458.15</v>
      </c>
      <c r="H209" s="297">
        <v>3536.52</v>
      </c>
      <c r="I209" s="297">
        <v>3620.5</v>
      </c>
      <c r="J209" s="297">
        <v>3711.32</v>
      </c>
      <c r="K209" s="297">
        <v>3801.73</v>
      </c>
      <c r="L209" s="297">
        <v>3919.48</v>
      </c>
      <c r="M209" s="297">
        <v>4058.71</v>
      </c>
      <c r="N209" s="297">
        <v>4193.2299999999996</v>
      </c>
      <c r="O209" s="297">
        <v>4342.95</v>
      </c>
      <c r="P209" s="297">
        <v>4485.29</v>
      </c>
      <c r="Q209" s="297">
        <v>4632.18</v>
      </c>
      <c r="R209" s="297">
        <v>4786.51</v>
      </c>
      <c r="S209" s="297">
        <v>4948.78</v>
      </c>
      <c r="T209" s="297">
        <v>5108.49</v>
      </c>
      <c r="U209" s="297">
        <v>5254.08</v>
      </c>
      <c r="V209" s="297">
        <v>5412.3</v>
      </c>
      <c r="W209" s="297">
        <v>5580.77</v>
      </c>
      <c r="X209" s="297">
        <v>5756.1</v>
      </c>
      <c r="Y209" s="297">
        <v>5934.48</v>
      </c>
      <c r="Z209" s="297">
        <v>6106.32</v>
      </c>
      <c r="AA209" s="297">
        <v>6278.29</v>
      </c>
      <c r="AB209" s="297">
        <v>6452.55</v>
      </c>
      <c r="AC209" s="297">
        <v>6635.7</v>
      </c>
      <c r="AD209" s="297">
        <v>6833.22</v>
      </c>
      <c r="AE209" s="297">
        <v>7010.97</v>
      </c>
      <c r="AF209" s="297">
        <v>7202.54</v>
      </c>
      <c r="AG209" s="297">
        <v>7404.08</v>
      </c>
      <c r="AH209" s="297">
        <v>7618.7</v>
      </c>
      <c r="AI209" s="297">
        <v>7833.48</v>
      </c>
      <c r="AJ209" s="297">
        <v>8017.07</v>
      </c>
      <c r="AK209" s="297">
        <v>8206.8700000000008</v>
      </c>
      <c r="AL209" s="297">
        <v>8402.11</v>
      </c>
      <c r="AM209" s="297">
        <v>8603.25</v>
      </c>
      <c r="AN209" s="297">
        <v>8810.32</v>
      </c>
      <c r="AO209" s="297">
        <v>9026.17</v>
      </c>
      <c r="AP209" s="297">
        <v>9248.85</v>
      </c>
      <c r="AQ209" s="297">
        <v>9479.0400000000009</v>
      </c>
      <c r="AR209" s="297">
        <v>9717.64</v>
      </c>
      <c r="AS209" s="297">
        <v>9964.93</v>
      </c>
      <c r="AT209" s="297">
        <v>10209.89</v>
      </c>
      <c r="AU209" s="297">
        <v>10462.040000000001</v>
      </c>
      <c r="AV209" s="297">
        <v>10723.57</v>
      </c>
      <c r="AW209" s="297">
        <v>10993.34</v>
      </c>
      <c r="AX209" s="297">
        <v>11270.52</v>
      </c>
      <c r="AY209" s="297">
        <v>11539.78</v>
      </c>
      <c r="AZ209" s="297">
        <v>11817.39</v>
      </c>
      <c r="BA209" s="297">
        <v>12102.71</v>
      </c>
      <c r="BB209" s="297">
        <v>12395.23</v>
      </c>
      <c r="BC209" s="297">
        <v>12694.32</v>
      </c>
      <c r="BD209" s="297">
        <v>12983.95</v>
      </c>
      <c r="BE209" s="297">
        <v>13281.08</v>
      </c>
      <c r="BF209" s="297">
        <v>13584.35</v>
      </c>
      <c r="BG209" s="297">
        <v>13892.34</v>
      </c>
      <c r="BH209" s="297">
        <v>14204.04</v>
      </c>
      <c r="BI209" s="297">
        <v>14504.04</v>
      </c>
      <c r="BJ209" s="297">
        <v>14809.08</v>
      </c>
      <c r="BK209" s="297">
        <v>15117.79</v>
      </c>
      <c r="BL209" s="297">
        <v>15428.88</v>
      </c>
      <c r="BM209" s="297">
        <v>15741.5</v>
      </c>
      <c r="BN209" s="297">
        <v>16043.38</v>
      </c>
      <c r="BO209" s="297">
        <v>16347.6</v>
      </c>
      <c r="BP209" s="297">
        <v>16653.91</v>
      </c>
      <c r="BQ209" s="297">
        <v>16962.330000000002</v>
      </c>
      <c r="BR209" s="297">
        <v>17272.77</v>
      </c>
      <c r="BS209" s="297">
        <v>17573.95</v>
      </c>
      <c r="BT209" s="297">
        <v>17877.91</v>
      </c>
      <c r="BU209" s="297">
        <v>18184.259999999998</v>
      </c>
      <c r="BV209" s="297">
        <v>18492.580000000002</v>
      </c>
      <c r="BW209" s="297">
        <v>18802.48</v>
      </c>
    </row>
    <row r="210" spans="1:75" ht="14.45" x14ac:dyDescent="0.3">
      <c r="A210" s="297" t="s">
        <v>1048</v>
      </c>
      <c r="B210" s="297" t="s">
        <v>1049</v>
      </c>
      <c r="C210" s="297" t="s">
        <v>1012</v>
      </c>
      <c r="D210" s="297" t="s">
        <v>927</v>
      </c>
      <c r="E210" s="297">
        <v>9109.73</v>
      </c>
      <c r="F210" s="297">
        <v>9379.11</v>
      </c>
      <c r="G210" s="297">
        <v>9651.5499999999993</v>
      </c>
      <c r="H210" s="297">
        <v>9929.83</v>
      </c>
      <c r="I210" s="297">
        <v>10218.02</v>
      </c>
      <c r="J210" s="297">
        <v>10518.86</v>
      </c>
      <c r="K210" s="297">
        <v>10832.92</v>
      </c>
      <c r="L210" s="297">
        <v>11158.6</v>
      </c>
      <c r="M210" s="297">
        <v>11493.77</v>
      </c>
      <c r="N210" s="297">
        <v>11835.34</v>
      </c>
      <c r="O210" s="297">
        <v>12180.82</v>
      </c>
      <c r="P210" s="297">
        <v>12529.9</v>
      </c>
      <c r="Q210" s="297">
        <v>12882.51</v>
      </c>
      <c r="R210" s="297">
        <v>13236.57</v>
      </c>
      <c r="S210" s="297">
        <v>13589.7</v>
      </c>
      <c r="T210" s="297">
        <v>13940.34</v>
      </c>
      <c r="U210" s="297">
        <v>14287.47</v>
      </c>
      <c r="V210" s="297">
        <v>14631.91</v>
      </c>
      <c r="W210" s="297">
        <v>14976.2</v>
      </c>
      <c r="X210" s="297">
        <v>15324.05</v>
      </c>
      <c r="Y210" s="297">
        <v>15678.27</v>
      </c>
      <c r="Z210" s="297">
        <v>16039.74</v>
      </c>
      <c r="AA210" s="297">
        <v>16408.09</v>
      </c>
      <c r="AB210" s="297">
        <v>16783.37</v>
      </c>
      <c r="AC210" s="297">
        <v>17165.27</v>
      </c>
      <c r="AD210" s="297">
        <v>17553.59</v>
      </c>
      <c r="AE210" s="297">
        <v>17948.400000000001</v>
      </c>
      <c r="AF210" s="297">
        <v>18350.02</v>
      </c>
      <c r="AG210" s="297">
        <v>18758.78</v>
      </c>
      <c r="AH210" s="297">
        <v>19175.03</v>
      </c>
      <c r="AI210" s="297">
        <v>19598.89</v>
      </c>
      <c r="AJ210" s="297">
        <v>20030.36</v>
      </c>
      <c r="AK210" s="297">
        <v>20468.939999999999</v>
      </c>
      <c r="AL210" s="297">
        <v>20913.599999999999</v>
      </c>
      <c r="AM210" s="297">
        <v>21362.94</v>
      </c>
      <c r="AN210" s="297">
        <v>21815.85</v>
      </c>
      <c r="AO210" s="297">
        <v>22271.94</v>
      </c>
      <c r="AP210" s="297">
        <v>22730.98</v>
      </c>
      <c r="AQ210" s="297">
        <v>23192.12</v>
      </c>
      <c r="AR210" s="297">
        <v>23654.47</v>
      </c>
      <c r="AS210" s="297">
        <v>24117.38</v>
      </c>
      <c r="AT210" s="297">
        <v>24580.38</v>
      </c>
      <c r="AU210" s="297">
        <v>25043.51</v>
      </c>
      <c r="AV210" s="297">
        <v>25507.31</v>
      </c>
      <c r="AW210" s="297">
        <v>25972.62</v>
      </c>
      <c r="AX210" s="297">
        <v>26440.11</v>
      </c>
      <c r="AY210" s="297">
        <v>26909.78</v>
      </c>
      <c r="AZ210" s="297">
        <v>27381.47</v>
      </c>
      <c r="BA210" s="297">
        <v>27855.42</v>
      </c>
      <c r="BB210" s="297">
        <v>28331.91</v>
      </c>
      <c r="BC210" s="297">
        <v>28811.09</v>
      </c>
      <c r="BD210" s="297">
        <v>29292.97</v>
      </c>
      <c r="BE210" s="297">
        <v>29777.34</v>
      </c>
      <c r="BF210" s="297">
        <v>30263.83</v>
      </c>
      <c r="BG210" s="297">
        <v>30751.95</v>
      </c>
      <c r="BH210" s="297">
        <v>31241.23</v>
      </c>
      <c r="BI210" s="297">
        <v>31731.4</v>
      </c>
      <c r="BJ210" s="297">
        <v>32222.21</v>
      </c>
      <c r="BK210" s="297">
        <v>32713.22</v>
      </c>
      <c r="BL210" s="297">
        <v>33203.93</v>
      </c>
      <c r="BM210" s="297">
        <v>33693.89</v>
      </c>
      <c r="BN210" s="297">
        <v>34182.769999999997</v>
      </c>
      <c r="BO210" s="297">
        <v>34670.269999999997</v>
      </c>
      <c r="BP210" s="297">
        <v>35155.89</v>
      </c>
      <c r="BQ210" s="297">
        <v>35639.14</v>
      </c>
      <c r="BR210" s="297">
        <v>36119.589999999997</v>
      </c>
      <c r="BS210" s="297">
        <v>36596.839999999997</v>
      </c>
      <c r="BT210" s="297">
        <v>37070.71</v>
      </c>
      <c r="BU210" s="297">
        <v>37541.199999999997</v>
      </c>
      <c r="BV210" s="297">
        <v>38008.43</v>
      </c>
      <c r="BW210" s="297">
        <v>38472.410000000003</v>
      </c>
    </row>
    <row r="211" spans="1:75" ht="14.45" x14ac:dyDescent="0.3">
      <c r="A211" s="297" t="s">
        <v>1048</v>
      </c>
      <c r="B211" s="297" t="s">
        <v>1049</v>
      </c>
      <c r="C211" s="297" t="s">
        <v>1013</v>
      </c>
      <c r="D211" s="297" t="s">
        <v>1010</v>
      </c>
      <c r="E211" s="297">
        <v>21.74</v>
      </c>
      <c r="F211" s="297">
        <v>20.64</v>
      </c>
      <c r="G211" s="297">
        <v>29.1</v>
      </c>
      <c r="H211" s="297">
        <v>27.07</v>
      </c>
      <c r="I211" s="297">
        <v>28.43</v>
      </c>
      <c r="J211" s="297">
        <v>26.76</v>
      </c>
      <c r="K211" s="297">
        <v>26.07</v>
      </c>
      <c r="L211" s="297">
        <v>20.77</v>
      </c>
      <c r="M211" s="297">
        <v>20.97</v>
      </c>
      <c r="N211" s="297">
        <v>20.03</v>
      </c>
      <c r="O211" s="297">
        <v>20.68</v>
      </c>
      <c r="P211" s="297">
        <v>22.03</v>
      </c>
      <c r="Q211" s="297">
        <v>16.54</v>
      </c>
      <c r="R211" s="297">
        <v>14.29</v>
      </c>
      <c r="S211" s="297">
        <v>16.79</v>
      </c>
      <c r="T211" s="297">
        <v>19.079999999999998</v>
      </c>
      <c r="U211" s="297">
        <v>19.23</v>
      </c>
      <c r="V211" s="297">
        <v>18.2</v>
      </c>
      <c r="W211" s="297">
        <v>18.77</v>
      </c>
      <c r="X211" s="297">
        <v>19.2</v>
      </c>
      <c r="Y211" s="297">
        <v>20.309999999999999</v>
      </c>
      <c r="Z211" s="297">
        <v>19.02</v>
      </c>
      <c r="AA211" s="297">
        <v>19.010000000000002</v>
      </c>
      <c r="AB211" s="297">
        <v>17.82</v>
      </c>
      <c r="AC211" s="297">
        <v>18.48</v>
      </c>
      <c r="AD211" s="297">
        <v>18.05</v>
      </c>
      <c r="AE211" s="297">
        <v>18.87</v>
      </c>
      <c r="AF211" s="297">
        <v>18.13</v>
      </c>
      <c r="AG211" s="297">
        <v>19.73</v>
      </c>
      <c r="AH211" s="297">
        <v>14.35</v>
      </c>
      <c r="AI211" s="297">
        <v>13.75</v>
      </c>
      <c r="AJ211" s="297">
        <v>14.16</v>
      </c>
      <c r="AK211" s="297">
        <v>14.39</v>
      </c>
      <c r="AL211" s="297">
        <v>14.66</v>
      </c>
      <c r="AM211" s="297">
        <v>14.85</v>
      </c>
      <c r="AN211" s="297">
        <v>14.89</v>
      </c>
      <c r="AO211" s="297">
        <v>14.92</v>
      </c>
      <c r="AP211" s="297">
        <v>15</v>
      </c>
      <c r="AQ211" s="297">
        <v>15.05</v>
      </c>
      <c r="AR211" s="297">
        <v>15.13</v>
      </c>
      <c r="AS211" s="297">
        <v>15.21</v>
      </c>
      <c r="AT211" s="297">
        <v>15.29</v>
      </c>
      <c r="AU211" s="297">
        <v>15.33</v>
      </c>
      <c r="AV211" s="297">
        <v>15.41</v>
      </c>
      <c r="AW211" s="297">
        <v>15.51</v>
      </c>
      <c r="AX211" s="297">
        <v>15.62</v>
      </c>
      <c r="AY211" s="297">
        <v>15.72</v>
      </c>
      <c r="AZ211" s="297">
        <v>15.76</v>
      </c>
      <c r="BA211" s="297">
        <v>15.86</v>
      </c>
      <c r="BB211" s="297">
        <v>15.97</v>
      </c>
      <c r="BC211" s="297">
        <v>16.079999999999998</v>
      </c>
      <c r="BD211" s="297">
        <v>16.18</v>
      </c>
      <c r="BE211" s="297">
        <v>16.22</v>
      </c>
      <c r="BF211" s="297">
        <v>16.309999999999999</v>
      </c>
      <c r="BG211" s="297">
        <v>16.420000000000002</v>
      </c>
      <c r="BH211" s="297">
        <v>16.52</v>
      </c>
      <c r="BI211" s="297">
        <v>16.61</v>
      </c>
      <c r="BJ211" s="297">
        <v>16.61</v>
      </c>
      <c r="BK211" s="297">
        <v>16.690000000000001</v>
      </c>
      <c r="BL211" s="297">
        <v>16.77</v>
      </c>
      <c r="BM211" s="297">
        <v>16.850000000000001</v>
      </c>
      <c r="BN211" s="297">
        <v>16.899999999999999</v>
      </c>
      <c r="BO211" s="297">
        <v>16.89</v>
      </c>
      <c r="BP211" s="297">
        <v>16.940000000000001</v>
      </c>
      <c r="BQ211" s="297">
        <v>16.989999999999998</v>
      </c>
      <c r="BR211" s="297">
        <v>17.04</v>
      </c>
      <c r="BS211" s="297">
        <v>17.079999999999998</v>
      </c>
      <c r="BT211" s="297">
        <v>17.05</v>
      </c>
      <c r="BU211" s="297">
        <v>17.079999999999998</v>
      </c>
      <c r="BV211" s="297">
        <v>17.12</v>
      </c>
      <c r="BW211" s="297">
        <v>17.149999999999999</v>
      </c>
    </row>
    <row r="212" spans="1:75" ht="14.45" x14ac:dyDescent="0.3">
      <c r="A212" s="297" t="s">
        <v>1048</v>
      </c>
      <c r="B212" s="297" t="s">
        <v>1049</v>
      </c>
      <c r="C212" s="297" t="s">
        <v>1014</v>
      </c>
      <c r="D212" s="297" t="s">
        <v>1015</v>
      </c>
      <c r="E212" s="297">
        <v>12.63</v>
      </c>
      <c r="F212" s="297">
        <v>13.27</v>
      </c>
      <c r="G212" s="297">
        <v>13.95</v>
      </c>
      <c r="H212" s="297">
        <v>14.66</v>
      </c>
      <c r="I212" s="297">
        <v>15.41</v>
      </c>
      <c r="J212" s="297">
        <v>16.2</v>
      </c>
      <c r="K212" s="297">
        <v>16.89</v>
      </c>
      <c r="L212" s="297">
        <v>17.61</v>
      </c>
      <c r="M212" s="297">
        <v>18.37</v>
      </c>
      <c r="N212" s="297">
        <v>19.149999999999999</v>
      </c>
      <c r="O212" s="297">
        <v>19.97</v>
      </c>
      <c r="P212" s="297">
        <v>20.66</v>
      </c>
      <c r="Q212" s="297">
        <v>21.37</v>
      </c>
      <c r="R212" s="297">
        <v>22.11</v>
      </c>
      <c r="S212" s="297">
        <v>22.88</v>
      </c>
      <c r="T212" s="297">
        <v>23.67</v>
      </c>
      <c r="U212" s="297">
        <v>24.26</v>
      </c>
      <c r="V212" s="297">
        <v>24.88</v>
      </c>
      <c r="W212" s="297">
        <v>25.5</v>
      </c>
      <c r="X212" s="297">
        <v>26.15</v>
      </c>
      <c r="Y212" s="297">
        <v>26.8</v>
      </c>
      <c r="Z212" s="297">
        <v>27.49</v>
      </c>
      <c r="AA212" s="297">
        <v>28.2</v>
      </c>
      <c r="AB212" s="297">
        <v>28.92</v>
      </c>
      <c r="AC212" s="297">
        <v>29.66</v>
      </c>
      <c r="AD212" s="297">
        <v>30.42</v>
      </c>
      <c r="AE212" s="297">
        <v>31.02</v>
      </c>
      <c r="AF212" s="297">
        <v>31.64</v>
      </c>
      <c r="AG212" s="297">
        <v>32.26</v>
      </c>
      <c r="AH212" s="297">
        <v>32.9</v>
      </c>
      <c r="AI212" s="297">
        <v>33.549999999999997</v>
      </c>
      <c r="AJ212" s="297">
        <v>34.21</v>
      </c>
      <c r="AK212" s="297">
        <v>34.89</v>
      </c>
      <c r="AL212" s="297">
        <v>35.590000000000003</v>
      </c>
      <c r="AM212" s="297">
        <v>36.29</v>
      </c>
      <c r="AN212" s="297">
        <v>37.01</v>
      </c>
      <c r="AO212" s="297">
        <v>37.67</v>
      </c>
      <c r="AP212" s="297">
        <v>38.340000000000003</v>
      </c>
      <c r="AQ212" s="297">
        <v>39.020000000000003</v>
      </c>
      <c r="AR212" s="297">
        <v>39.72</v>
      </c>
      <c r="AS212" s="297">
        <v>40.42</v>
      </c>
      <c r="AT212" s="297">
        <v>41.06</v>
      </c>
      <c r="AU212" s="297">
        <v>41.7</v>
      </c>
      <c r="AV212" s="297">
        <v>42.36</v>
      </c>
      <c r="AW212" s="297">
        <v>43.02</v>
      </c>
      <c r="AX212" s="297">
        <v>43.7</v>
      </c>
      <c r="AY212" s="297">
        <v>44.32</v>
      </c>
      <c r="AZ212" s="297">
        <v>44.94</v>
      </c>
      <c r="BA212" s="297">
        <v>45.58</v>
      </c>
      <c r="BB212" s="297">
        <v>46.23</v>
      </c>
      <c r="BC212" s="297">
        <v>46.88</v>
      </c>
      <c r="BD212" s="297">
        <v>47.47</v>
      </c>
      <c r="BE212" s="297">
        <v>48.07</v>
      </c>
      <c r="BF212" s="297">
        <v>48.68</v>
      </c>
      <c r="BG212" s="297">
        <v>49.3</v>
      </c>
      <c r="BH212" s="297">
        <v>49.92</v>
      </c>
      <c r="BI212" s="297">
        <v>50.49</v>
      </c>
      <c r="BJ212" s="297">
        <v>51.06</v>
      </c>
      <c r="BK212" s="297">
        <v>51.65</v>
      </c>
      <c r="BL212" s="297">
        <v>52.23</v>
      </c>
      <c r="BM212" s="297">
        <v>52.83</v>
      </c>
      <c r="BN212" s="297">
        <v>53.38</v>
      </c>
      <c r="BO212" s="297">
        <v>53.93</v>
      </c>
      <c r="BP212" s="297">
        <v>54.49</v>
      </c>
      <c r="BQ212" s="297">
        <v>55.06</v>
      </c>
      <c r="BR212" s="297">
        <v>55.64</v>
      </c>
      <c r="BS212" s="297">
        <v>56.18</v>
      </c>
      <c r="BT212" s="297">
        <v>56.73</v>
      </c>
      <c r="BU212" s="297">
        <v>57.28</v>
      </c>
      <c r="BV212" s="297">
        <v>57.84</v>
      </c>
      <c r="BW212" s="297">
        <v>58.41</v>
      </c>
    </row>
    <row r="213" spans="1:75" ht="14.45" x14ac:dyDescent="0.3">
      <c r="A213" s="297" t="s">
        <v>1048</v>
      </c>
      <c r="B213" s="297" t="s">
        <v>1049</v>
      </c>
      <c r="C213" s="297" t="s">
        <v>1016</v>
      </c>
      <c r="D213" s="297" t="s">
        <v>1015</v>
      </c>
      <c r="E213" s="297">
        <v>0.38</v>
      </c>
      <c r="F213" s="297">
        <v>0.41</v>
      </c>
      <c r="G213" s="297">
        <v>0.44</v>
      </c>
      <c r="H213" s="297">
        <v>0.47</v>
      </c>
      <c r="I213" s="297">
        <v>0.51</v>
      </c>
      <c r="J213" s="297">
        <v>0.55000000000000004</v>
      </c>
      <c r="K213" s="297">
        <v>0.6</v>
      </c>
      <c r="L213" s="297">
        <v>0.66</v>
      </c>
      <c r="M213" s="297">
        <v>0.72</v>
      </c>
      <c r="N213" s="297">
        <v>0.8</v>
      </c>
      <c r="O213" s="297">
        <v>0.87</v>
      </c>
      <c r="P213" s="297">
        <v>0.94</v>
      </c>
      <c r="Q213" s="297">
        <v>1.01</v>
      </c>
      <c r="R213" s="297">
        <v>1.08</v>
      </c>
      <c r="S213" s="297">
        <v>1.1599999999999999</v>
      </c>
      <c r="T213" s="297">
        <v>1.24</v>
      </c>
      <c r="U213" s="297">
        <v>1.3</v>
      </c>
      <c r="V213" s="297">
        <v>1.37</v>
      </c>
      <c r="W213" s="297">
        <v>1.44</v>
      </c>
      <c r="X213" s="297">
        <v>1.51</v>
      </c>
      <c r="Y213" s="297">
        <v>1.58</v>
      </c>
      <c r="Z213" s="297">
        <v>1.66</v>
      </c>
      <c r="AA213" s="297">
        <v>1.74</v>
      </c>
      <c r="AB213" s="297">
        <v>1.82</v>
      </c>
      <c r="AC213" s="297">
        <v>1.91</v>
      </c>
      <c r="AD213" s="297">
        <v>2</v>
      </c>
      <c r="AE213" s="297">
        <v>2.11</v>
      </c>
      <c r="AF213" s="297">
        <v>2.23</v>
      </c>
      <c r="AG213" s="297">
        <v>2.35</v>
      </c>
      <c r="AH213" s="297">
        <v>2.48</v>
      </c>
      <c r="AI213" s="297">
        <v>2.62</v>
      </c>
      <c r="AJ213" s="297">
        <v>2.72</v>
      </c>
      <c r="AK213" s="297">
        <v>2.82</v>
      </c>
      <c r="AL213" s="297">
        <v>2.93</v>
      </c>
      <c r="AM213" s="297">
        <v>3.04</v>
      </c>
      <c r="AN213" s="297">
        <v>3.15</v>
      </c>
      <c r="AO213" s="297">
        <v>3.26</v>
      </c>
      <c r="AP213" s="297">
        <v>3.36</v>
      </c>
      <c r="AQ213" s="297">
        <v>3.47</v>
      </c>
      <c r="AR213" s="297">
        <v>3.59</v>
      </c>
      <c r="AS213" s="297">
        <v>3.71</v>
      </c>
      <c r="AT213" s="297">
        <v>3.83</v>
      </c>
      <c r="AU213" s="297">
        <v>3.95</v>
      </c>
      <c r="AV213" s="297">
        <v>4.08</v>
      </c>
      <c r="AW213" s="297">
        <v>4.22</v>
      </c>
      <c r="AX213" s="297">
        <v>4.3499999999999996</v>
      </c>
      <c r="AY213" s="297">
        <v>4.49</v>
      </c>
      <c r="AZ213" s="297">
        <v>4.6399999999999997</v>
      </c>
      <c r="BA213" s="297">
        <v>4.79</v>
      </c>
      <c r="BB213" s="297">
        <v>4.9400000000000004</v>
      </c>
      <c r="BC213" s="297">
        <v>5.0999999999999996</v>
      </c>
      <c r="BD213" s="297">
        <v>5.25</v>
      </c>
      <c r="BE213" s="297">
        <v>5.41</v>
      </c>
      <c r="BF213" s="297">
        <v>5.58</v>
      </c>
      <c r="BG213" s="297">
        <v>5.75</v>
      </c>
      <c r="BH213" s="297">
        <v>5.92</v>
      </c>
      <c r="BI213" s="297">
        <v>6.09</v>
      </c>
      <c r="BJ213" s="297">
        <v>6.26</v>
      </c>
      <c r="BK213" s="297">
        <v>6.44</v>
      </c>
      <c r="BL213" s="297">
        <v>6.62</v>
      </c>
      <c r="BM213" s="297">
        <v>6.8</v>
      </c>
      <c r="BN213" s="297">
        <v>6.98</v>
      </c>
      <c r="BO213" s="297">
        <v>7.17</v>
      </c>
      <c r="BP213" s="297">
        <v>7.36</v>
      </c>
      <c r="BQ213" s="297">
        <v>7.55</v>
      </c>
      <c r="BR213" s="297">
        <v>7.76</v>
      </c>
      <c r="BS213" s="297">
        <v>7.95</v>
      </c>
      <c r="BT213" s="297">
        <v>8.16</v>
      </c>
      <c r="BU213" s="297">
        <v>8.3699999999999992</v>
      </c>
      <c r="BV213" s="297">
        <v>8.58</v>
      </c>
      <c r="BW213" s="297">
        <v>8.8000000000000007</v>
      </c>
    </row>
    <row r="214" spans="1:75" ht="14.45" x14ac:dyDescent="0.3">
      <c r="A214" s="297" t="s">
        <v>20</v>
      </c>
      <c r="B214" s="297" t="s">
        <v>19</v>
      </c>
      <c r="C214" s="297" t="s">
        <v>1005</v>
      </c>
      <c r="D214" s="297" t="s">
        <v>1006</v>
      </c>
      <c r="E214" s="297">
        <v>1273.1500000000001</v>
      </c>
      <c r="F214" s="297">
        <v>1341.11</v>
      </c>
      <c r="G214" s="297">
        <v>1385.83</v>
      </c>
      <c r="H214" s="297">
        <v>1422.45</v>
      </c>
      <c r="I214" s="297">
        <v>1458.98</v>
      </c>
      <c r="J214" s="297">
        <v>1502.85</v>
      </c>
      <c r="K214" s="297">
        <v>1549.87</v>
      </c>
      <c r="L214" s="297">
        <v>1607.16</v>
      </c>
      <c r="M214" s="297">
        <v>1673.3</v>
      </c>
      <c r="N214" s="297">
        <v>1742.52</v>
      </c>
      <c r="O214" s="297">
        <v>1797.74</v>
      </c>
      <c r="P214" s="297">
        <v>1833.86</v>
      </c>
      <c r="Q214" s="297">
        <v>1862.58</v>
      </c>
      <c r="R214" s="297">
        <v>1887.45</v>
      </c>
      <c r="S214" s="297">
        <v>1923.58</v>
      </c>
      <c r="T214" s="297">
        <v>1952.26</v>
      </c>
      <c r="U214" s="297">
        <v>1983.82</v>
      </c>
      <c r="V214" s="297">
        <v>2036.11</v>
      </c>
      <c r="W214" s="297">
        <v>2092.89</v>
      </c>
      <c r="X214" s="297">
        <v>2155.41</v>
      </c>
      <c r="Y214" s="297">
        <v>2217.67</v>
      </c>
      <c r="Z214" s="297">
        <v>2284.1799999999998</v>
      </c>
      <c r="AA214" s="297">
        <v>2351.73</v>
      </c>
      <c r="AB214" s="297">
        <v>2420.17</v>
      </c>
      <c r="AC214" s="297">
        <v>2497.8200000000002</v>
      </c>
      <c r="AD214" s="297">
        <v>2586.54</v>
      </c>
      <c r="AE214" s="297">
        <v>2687.68</v>
      </c>
      <c r="AF214" s="297">
        <v>2760.5</v>
      </c>
      <c r="AG214" s="297">
        <v>2831.5</v>
      </c>
      <c r="AH214" s="297">
        <v>2858.22</v>
      </c>
      <c r="AI214" s="297">
        <v>2841.72</v>
      </c>
      <c r="AJ214" s="297">
        <v>2904.87</v>
      </c>
      <c r="AK214" s="297">
        <v>2956.36</v>
      </c>
      <c r="AL214" s="297">
        <v>3006.35</v>
      </c>
      <c r="AM214" s="297">
        <v>3060.4</v>
      </c>
      <c r="AN214" s="297">
        <v>3114.56</v>
      </c>
      <c r="AO214" s="297">
        <v>3167.6</v>
      </c>
      <c r="AP214" s="297">
        <v>3223.53</v>
      </c>
      <c r="AQ214" s="297">
        <v>3285.86</v>
      </c>
      <c r="AR214" s="297">
        <v>3350.03</v>
      </c>
      <c r="AS214" s="297">
        <v>3415.71</v>
      </c>
      <c r="AT214" s="297">
        <v>3482.9</v>
      </c>
      <c r="AU214" s="297">
        <v>3551.42</v>
      </c>
      <c r="AV214" s="297">
        <v>3620.92</v>
      </c>
      <c r="AW214" s="297">
        <v>3691.81</v>
      </c>
      <c r="AX214" s="297">
        <v>3764.1</v>
      </c>
      <c r="AY214" s="297">
        <v>3837.77</v>
      </c>
      <c r="AZ214" s="297">
        <v>3912.16</v>
      </c>
      <c r="BA214" s="297">
        <v>3987.98</v>
      </c>
      <c r="BB214" s="297">
        <v>4065.33</v>
      </c>
      <c r="BC214" s="297">
        <v>4144.28</v>
      </c>
      <c r="BD214" s="297">
        <v>4224.92</v>
      </c>
      <c r="BE214" s="297">
        <v>4306.25</v>
      </c>
      <c r="BF214" s="297">
        <v>4389.53</v>
      </c>
      <c r="BG214" s="297">
        <v>4474.75</v>
      </c>
      <c r="BH214" s="297">
        <v>4562.05</v>
      </c>
      <c r="BI214" s="297">
        <v>4651.74</v>
      </c>
      <c r="BJ214" s="297">
        <v>4742.5</v>
      </c>
      <c r="BK214" s="297">
        <v>4836.2299999999996</v>
      </c>
      <c r="BL214" s="297">
        <v>4932.55</v>
      </c>
      <c r="BM214" s="297">
        <v>5031.3100000000004</v>
      </c>
      <c r="BN214" s="297">
        <v>5132.58</v>
      </c>
      <c r="BO214" s="297">
        <v>5234.5</v>
      </c>
      <c r="BP214" s="297">
        <v>5339.63</v>
      </c>
      <c r="BQ214" s="297">
        <v>5447.31</v>
      </c>
      <c r="BR214" s="297">
        <v>5557.46</v>
      </c>
      <c r="BS214" s="297">
        <v>5670.14</v>
      </c>
      <c r="BT214" s="297">
        <v>5783.68</v>
      </c>
      <c r="BU214" s="297">
        <v>5899.97</v>
      </c>
      <c r="BV214" s="297">
        <v>6018.36</v>
      </c>
      <c r="BW214" s="297">
        <v>6138.44</v>
      </c>
    </row>
    <row r="215" spans="1:75" ht="14.45" x14ac:dyDescent="0.3">
      <c r="A215" s="297" t="s">
        <v>20</v>
      </c>
      <c r="B215" s="297" t="s">
        <v>19</v>
      </c>
      <c r="C215" s="297" t="s">
        <v>1007</v>
      </c>
      <c r="D215" s="297" t="s">
        <v>1008</v>
      </c>
      <c r="E215" s="297">
        <v>1319171.25</v>
      </c>
      <c r="F215" s="297">
        <v>1286253.5</v>
      </c>
      <c r="G215" s="297">
        <v>1235952</v>
      </c>
      <c r="H215" s="297">
        <v>1229493.1299999999</v>
      </c>
      <c r="I215" s="297">
        <v>1292424.75</v>
      </c>
      <c r="J215" s="297">
        <v>1321780.8799999999</v>
      </c>
      <c r="K215" s="297">
        <v>1344657.5</v>
      </c>
      <c r="L215" s="297">
        <v>1389561.63</v>
      </c>
      <c r="M215" s="297">
        <v>1446979.5</v>
      </c>
      <c r="N215" s="297">
        <v>1487746.5</v>
      </c>
      <c r="O215" s="297">
        <v>1429315.13</v>
      </c>
      <c r="P215" s="297">
        <v>1426000</v>
      </c>
      <c r="Q215" s="297">
        <v>1460493.13</v>
      </c>
      <c r="R215" s="297">
        <v>1509020.5</v>
      </c>
      <c r="S215" s="297">
        <v>1562465.75</v>
      </c>
      <c r="T215" s="297">
        <v>1581609.63</v>
      </c>
      <c r="U215" s="297">
        <v>1617835.63</v>
      </c>
      <c r="V215" s="297">
        <v>1635890.38</v>
      </c>
      <c r="W215" s="297">
        <v>1625630.13</v>
      </c>
      <c r="X215" s="297">
        <v>1674650.63</v>
      </c>
      <c r="Y215" s="297">
        <v>1722205.5</v>
      </c>
      <c r="Z215" s="297">
        <v>1698739.75</v>
      </c>
      <c r="AA215" s="297">
        <v>1700520.63</v>
      </c>
      <c r="AB215" s="297">
        <v>1794623.25</v>
      </c>
      <c r="AC215" s="297">
        <v>1832582.13</v>
      </c>
      <c r="AD215" s="297">
        <v>1865363.13</v>
      </c>
      <c r="AE215" s="297">
        <v>1839863</v>
      </c>
      <c r="AF215" s="297">
        <v>1863698.75</v>
      </c>
      <c r="AG215" s="297">
        <v>1827198.63</v>
      </c>
      <c r="AH215" s="297">
        <v>1938728.38</v>
      </c>
      <c r="AI215" s="297">
        <v>1947068.38</v>
      </c>
      <c r="AJ215" s="297">
        <v>1944481.63</v>
      </c>
      <c r="AK215" s="297">
        <v>1924547</v>
      </c>
      <c r="AL215" s="297">
        <v>1913752.75</v>
      </c>
      <c r="AM215" s="297">
        <v>1907216</v>
      </c>
      <c r="AN215" s="297">
        <v>1905064.38</v>
      </c>
      <c r="AO215" s="297">
        <v>1911726.75</v>
      </c>
      <c r="AP215" s="297">
        <v>1928959.63</v>
      </c>
      <c r="AQ215" s="297">
        <v>1945976.13</v>
      </c>
      <c r="AR215" s="297">
        <v>1966264.5</v>
      </c>
      <c r="AS215" s="297">
        <v>1987614</v>
      </c>
      <c r="AT215" s="297">
        <v>2013235.75</v>
      </c>
      <c r="AU215" s="297">
        <v>2042769.38</v>
      </c>
      <c r="AV215" s="297">
        <v>2072760.88</v>
      </c>
      <c r="AW215" s="297">
        <v>2103522.25</v>
      </c>
      <c r="AX215" s="297">
        <v>2134190</v>
      </c>
      <c r="AY215" s="297">
        <v>2166489.75</v>
      </c>
      <c r="AZ215" s="297">
        <v>2202866.75</v>
      </c>
      <c r="BA215" s="297">
        <v>2239946.75</v>
      </c>
      <c r="BB215" s="297">
        <v>2277050.5</v>
      </c>
      <c r="BC215" s="297">
        <v>2315398.5</v>
      </c>
      <c r="BD215" s="297">
        <v>2353404.5</v>
      </c>
      <c r="BE215" s="297">
        <v>2395312.25</v>
      </c>
      <c r="BF215" s="297">
        <v>2436931.5</v>
      </c>
      <c r="BG215" s="297">
        <v>2477969.25</v>
      </c>
      <c r="BH215" s="297">
        <v>2518838</v>
      </c>
      <c r="BI215" s="297">
        <v>2560642.5</v>
      </c>
      <c r="BJ215" s="297">
        <v>2604383.75</v>
      </c>
      <c r="BK215" s="297">
        <v>2647329.75</v>
      </c>
      <c r="BL215" s="297">
        <v>2689726.5</v>
      </c>
      <c r="BM215" s="297">
        <v>2731250.75</v>
      </c>
      <c r="BN215" s="297">
        <v>2775078.75</v>
      </c>
      <c r="BO215" s="297">
        <v>2819830</v>
      </c>
      <c r="BP215" s="297">
        <v>2863816.25</v>
      </c>
      <c r="BQ215" s="297">
        <v>2907295.25</v>
      </c>
      <c r="BR215" s="297">
        <v>2950253.25</v>
      </c>
      <c r="BS215" s="297">
        <v>2994899.5</v>
      </c>
      <c r="BT215" s="297">
        <v>3040521.25</v>
      </c>
      <c r="BU215" s="297">
        <v>3085920.5</v>
      </c>
      <c r="BV215" s="297">
        <v>3130688</v>
      </c>
      <c r="BW215" s="297">
        <v>3175148</v>
      </c>
    </row>
    <row r="216" spans="1:75" ht="14.45" x14ac:dyDescent="0.3">
      <c r="A216" s="297" t="s">
        <v>20</v>
      </c>
      <c r="B216" s="297" t="s">
        <v>19</v>
      </c>
      <c r="C216" s="297" t="s">
        <v>1009</v>
      </c>
      <c r="D216" s="297" t="s">
        <v>1010</v>
      </c>
      <c r="E216" s="297">
        <v>23.2</v>
      </c>
      <c r="F216" s="297">
        <v>24.54</v>
      </c>
      <c r="G216" s="297">
        <v>21.91</v>
      </c>
      <c r="H216" s="297">
        <v>20.41</v>
      </c>
      <c r="I216" s="297">
        <v>19.63</v>
      </c>
      <c r="J216" s="297">
        <v>20.2</v>
      </c>
      <c r="K216" s="297">
        <v>20.58</v>
      </c>
      <c r="L216" s="297">
        <v>21.63</v>
      </c>
      <c r="M216" s="297">
        <v>22.29</v>
      </c>
      <c r="N216" s="297">
        <v>22.66</v>
      </c>
      <c r="O216" s="297">
        <v>21.3</v>
      </c>
      <c r="P216" s="297">
        <v>19.61</v>
      </c>
      <c r="Q216" s="297">
        <v>18.73</v>
      </c>
      <c r="R216" s="297">
        <v>18.02</v>
      </c>
      <c r="S216" s="297">
        <v>18.8</v>
      </c>
      <c r="T216" s="297">
        <v>17.64</v>
      </c>
      <c r="U216" s="297">
        <v>17.920000000000002</v>
      </c>
      <c r="V216" s="297">
        <v>19.809999999999999</v>
      </c>
      <c r="W216" s="297">
        <v>19.87</v>
      </c>
      <c r="X216" s="297">
        <v>19.79</v>
      </c>
      <c r="Y216" s="297">
        <v>20.04</v>
      </c>
      <c r="Z216" s="297">
        <v>20.03</v>
      </c>
      <c r="AA216" s="297">
        <v>20.23</v>
      </c>
      <c r="AB216" s="297">
        <v>20.37</v>
      </c>
      <c r="AC216" s="297">
        <v>21.24</v>
      </c>
      <c r="AD216" s="297">
        <v>21.86</v>
      </c>
      <c r="AE216" s="297">
        <v>23</v>
      </c>
      <c r="AF216" s="297">
        <v>20.09</v>
      </c>
      <c r="AG216" s="297">
        <v>19.78</v>
      </c>
      <c r="AH216" s="297">
        <v>16.37</v>
      </c>
      <c r="AI216" s="297">
        <v>13.25</v>
      </c>
      <c r="AJ216" s="297">
        <v>19.350000000000001</v>
      </c>
      <c r="AK216" s="297">
        <v>18.309999999999999</v>
      </c>
      <c r="AL216" s="297">
        <v>18.100000000000001</v>
      </c>
      <c r="AM216" s="297">
        <v>18.25</v>
      </c>
      <c r="AN216" s="297">
        <v>18.11</v>
      </c>
      <c r="AO216" s="297">
        <v>17.89</v>
      </c>
      <c r="AP216" s="297">
        <v>17.89</v>
      </c>
      <c r="AQ216" s="297">
        <v>18.149999999999999</v>
      </c>
      <c r="AR216" s="297">
        <v>18.09</v>
      </c>
      <c r="AS216" s="297">
        <v>18.02</v>
      </c>
      <c r="AT216" s="297">
        <v>17.95</v>
      </c>
      <c r="AU216" s="297">
        <v>17.86</v>
      </c>
      <c r="AV216" s="297">
        <v>17.739999999999998</v>
      </c>
      <c r="AW216" s="297">
        <v>17.66</v>
      </c>
      <c r="AX216" s="297">
        <v>17.57</v>
      </c>
      <c r="AY216" s="297">
        <v>17.48</v>
      </c>
      <c r="AZ216" s="297">
        <v>17.34</v>
      </c>
      <c r="BA216" s="297">
        <v>17.239999999999998</v>
      </c>
      <c r="BB216" s="297">
        <v>17.14</v>
      </c>
      <c r="BC216" s="297">
        <v>17.05</v>
      </c>
      <c r="BD216" s="297">
        <v>16.96</v>
      </c>
      <c r="BE216" s="297">
        <v>16.82</v>
      </c>
      <c r="BF216" s="297">
        <v>16.75</v>
      </c>
      <c r="BG216" s="297">
        <v>16.68</v>
      </c>
      <c r="BH216" s="297">
        <v>16.62</v>
      </c>
      <c r="BI216" s="297">
        <v>16.579999999999998</v>
      </c>
      <c r="BJ216" s="297">
        <v>16.48</v>
      </c>
      <c r="BK216" s="297">
        <v>16.48</v>
      </c>
      <c r="BL216" s="297">
        <v>16.46</v>
      </c>
      <c r="BM216" s="297">
        <v>16.440000000000001</v>
      </c>
      <c r="BN216" s="297">
        <v>16.440000000000001</v>
      </c>
      <c r="BO216" s="297">
        <v>16.34</v>
      </c>
      <c r="BP216" s="297">
        <v>16.36</v>
      </c>
      <c r="BQ216" s="297">
        <v>16.36</v>
      </c>
      <c r="BR216" s="297">
        <v>16.36</v>
      </c>
      <c r="BS216" s="297">
        <v>16.37</v>
      </c>
      <c r="BT216" s="297">
        <v>16.309999999999999</v>
      </c>
      <c r="BU216" s="297">
        <v>16.32</v>
      </c>
      <c r="BV216" s="297">
        <v>16.309999999999999</v>
      </c>
      <c r="BW216" s="297">
        <v>16.29</v>
      </c>
    </row>
    <row r="217" spans="1:75" ht="14.45" x14ac:dyDescent="0.3">
      <c r="A217" s="297" t="s">
        <v>20</v>
      </c>
      <c r="B217" s="297" t="s">
        <v>19</v>
      </c>
      <c r="C217" s="297" t="s">
        <v>1011</v>
      </c>
      <c r="D217" s="297" t="s">
        <v>927</v>
      </c>
      <c r="E217" s="297">
        <v>12100.81</v>
      </c>
      <c r="F217" s="297">
        <v>12442.35</v>
      </c>
      <c r="G217" s="297">
        <v>12496.85</v>
      </c>
      <c r="H217" s="297">
        <v>12720.2</v>
      </c>
      <c r="I217" s="297">
        <v>12953</v>
      </c>
      <c r="J217" s="297">
        <v>13248.41</v>
      </c>
      <c r="K217" s="297">
        <v>13555.18</v>
      </c>
      <c r="L217" s="297">
        <v>13863.66</v>
      </c>
      <c r="M217" s="297">
        <v>14177.53</v>
      </c>
      <c r="N217" s="297">
        <v>14487.15</v>
      </c>
      <c r="O217" s="297">
        <v>14669.4</v>
      </c>
      <c r="P217" s="297">
        <v>14748.23</v>
      </c>
      <c r="Q217" s="297">
        <v>14719.37</v>
      </c>
      <c r="R217" s="297">
        <v>14806.04</v>
      </c>
      <c r="S217" s="297">
        <v>14930.32</v>
      </c>
      <c r="T217" s="297">
        <v>15023.56</v>
      </c>
      <c r="U217" s="297">
        <v>15155.09</v>
      </c>
      <c r="V217" s="297">
        <v>15378.33</v>
      </c>
      <c r="W217" s="297">
        <v>15644.42</v>
      </c>
      <c r="X217" s="297">
        <v>15947.39</v>
      </c>
      <c r="Y217" s="297">
        <v>16209.15</v>
      </c>
      <c r="Z217" s="297">
        <v>16466.41</v>
      </c>
      <c r="AA217" s="297">
        <v>16936.509999999998</v>
      </c>
      <c r="AB217" s="297">
        <v>17349.16</v>
      </c>
      <c r="AC217" s="297">
        <v>17585.32</v>
      </c>
      <c r="AD217" s="297">
        <v>17748.86</v>
      </c>
      <c r="AE217" s="297">
        <v>17971.71</v>
      </c>
      <c r="AF217" s="297">
        <v>18339.29</v>
      </c>
      <c r="AG217" s="297">
        <v>18653.240000000002</v>
      </c>
      <c r="AH217" s="297">
        <v>19021.68</v>
      </c>
      <c r="AI217" s="297">
        <v>19290.55</v>
      </c>
      <c r="AJ217" s="297">
        <v>19343.04</v>
      </c>
      <c r="AK217" s="297">
        <v>19380.86</v>
      </c>
      <c r="AL217" s="297">
        <v>19399.900000000001</v>
      </c>
      <c r="AM217" s="297">
        <v>19397.78</v>
      </c>
      <c r="AN217" s="297">
        <v>19375.77</v>
      </c>
      <c r="AO217" s="297">
        <v>19459.96</v>
      </c>
      <c r="AP217" s="297">
        <v>19524</v>
      </c>
      <c r="AQ217" s="297">
        <v>19573.79</v>
      </c>
      <c r="AR217" s="297">
        <v>19617.5</v>
      </c>
      <c r="AS217" s="297">
        <v>19658.79</v>
      </c>
      <c r="AT217" s="297">
        <v>19716.3</v>
      </c>
      <c r="AU217" s="297">
        <v>19757.54</v>
      </c>
      <c r="AV217" s="297">
        <v>19799.349999999999</v>
      </c>
      <c r="AW217" s="297">
        <v>19841.02</v>
      </c>
      <c r="AX217" s="297">
        <v>19882.62</v>
      </c>
      <c r="AY217" s="297">
        <v>19926.009999999998</v>
      </c>
      <c r="AZ217" s="297">
        <v>19971.349999999999</v>
      </c>
      <c r="BA217" s="297">
        <v>20020.88</v>
      </c>
      <c r="BB217" s="297">
        <v>20077.96</v>
      </c>
      <c r="BC217" s="297">
        <v>20144.12</v>
      </c>
      <c r="BD217" s="297">
        <v>20215.89</v>
      </c>
      <c r="BE217" s="297">
        <v>20296.84</v>
      </c>
      <c r="BF217" s="297">
        <v>20384.39</v>
      </c>
      <c r="BG217" s="297">
        <v>20474.28</v>
      </c>
      <c r="BH217" s="297">
        <v>20563.46</v>
      </c>
      <c r="BI217" s="297">
        <v>20656.59</v>
      </c>
      <c r="BJ217" s="297">
        <v>20748.27</v>
      </c>
      <c r="BK217" s="297">
        <v>20837.3</v>
      </c>
      <c r="BL217" s="297">
        <v>20923.11</v>
      </c>
      <c r="BM217" s="297">
        <v>21005.25</v>
      </c>
      <c r="BN217" s="297">
        <v>21101.37</v>
      </c>
      <c r="BO217" s="297">
        <v>21193.43</v>
      </c>
      <c r="BP217" s="297">
        <v>21281.37</v>
      </c>
      <c r="BQ217" s="297">
        <v>21365.16</v>
      </c>
      <c r="BR217" s="297">
        <v>21444.27</v>
      </c>
      <c r="BS217" s="297">
        <v>21535.73</v>
      </c>
      <c r="BT217" s="297">
        <v>21625.85</v>
      </c>
      <c r="BU217" s="297">
        <v>21713.21</v>
      </c>
      <c r="BV217" s="297">
        <v>21797.23</v>
      </c>
      <c r="BW217" s="297">
        <v>21878.15</v>
      </c>
    </row>
    <row r="218" spans="1:75" ht="14.45" x14ac:dyDescent="0.3">
      <c r="A218" s="297" t="s">
        <v>20</v>
      </c>
      <c r="B218" s="297" t="s">
        <v>19</v>
      </c>
      <c r="C218" s="297" t="s">
        <v>1012</v>
      </c>
      <c r="D218" s="297" t="s">
        <v>927</v>
      </c>
      <c r="E218" s="297">
        <v>24516.28</v>
      </c>
      <c r="F218" s="297">
        <v>24769.85</v>
      </c>
      <c r="G218" s="297">
        <v>25016.05</v>
      </c>
      <c r="H218" s="297">
        <v>25266.95</v>
      </c>
      <c r="I218" s="297">
        <v>25538.86</v>
      </c>
      <c r="J218" s="297">
        <v>25842.59</v>
      </c>
      <c r="K218" s="297">
        <v>26183.11</v>
      </c>
      <c r="L218" s="297">
        <v>26554.54</v>
      </c>
      <c r="M218" s="297">
        <v>26943.4</v>
      </c>
      <c r="N218" s="297">
        <v>27330.3</v>
      </c>
      <c r="O218" s="297">
        <v>27700.85</v>
      </c>
      <c r="P218" s="297">
        <v>28051.72</v>
      </c>
      <c r="Q218" s="297">
        <v>28386.16</v>
      </c>
      <c r="R218" s="297">
        <v>28704.52</v>
      </c>
      <c r="S218" s="297">
        <v>29009.03</v>
      </c>
      <c r="T218" s="297">
        <v>29302.09</v>
      </c>
      <c r="U218" s="297">
        <v>29582.22</v>
      </c>
      <c r="V218" s="297">
        <v>29850.240000000002</v>
      </c>
      <c r="W218" s="297">
        <v>30113.97</v>
      </c>
      <c r="X218" s="297">
        <v>30383.82</v>
      </c>
      <c r="Y218" s="297">
        <v>30667.360000000001</v>
      </c>
      <c r="Z218" s="297">
        <v>30967.24</v>
      </c>
      <c r="AA218" s="297">
        <v>31281.73</v>
      </c>
      <c r="AB218" s="297">
        <v>31608.560000000001</v>
      </c>
      <c r="AC218" s="297">
        <v>31943.599999999999</v>
      </c>
      <c r="AD218" s="297">
        <v>32283.41</v>
      </c>
      <c r="AE218" s="297">
        <v>32627.98</v>
      </c>
      <c r="AF218" s="297">
        <v>32977.339999999997</v>
      </c>
      <c r="AG218" s="297">
        <v>33327.949999999997</v>
      </c>
      <c r="AH218" s="297">
        <v>33675.449999999997</v>
      </c>
      <c r="AI218" s="297">
        <v>34016.589999999997</v>
      </c>
      <c r="AJ218" s="297">
        <v>34349.56</v>
      </c>
      <c r="AK218" s="297">
        <v>34674.71</v>
      </c>
      <c r="AL218" s="297">
        <v>34993.75</v>
      </c>
      <c r="AM218" s="297">
        <v>35309.550000000003</v>
      </c>
      <c r="AN218" s="297">
        <v>35624.160000000003</v>
      </c>
      <c r="AO218" s="297">
        <v>35937.730000000003</v>
      </c>
      <c r="AP218" s="297">
        <v>36249.21</v>
      </c>
      <c r="AQ218" s="297">
        <v>36557.89</v>
      </c>
      <c r="AR218" s="297">
        <v>36862.720000000001</v>
      </c>
      <c r="AS218" s="297">
        <v>37162.839999999997</v>
      </c>
      <c r="AT218" s="297">
        <v>37457.980000000003</v>
      </c>
      <c r="AU218" s="297">
        <v>37748.11</v>
      </c>
      <c r="AV218" s="297">
        <v>38032.839999999997</v>
      </c>
      <c r="AW218" s="297">
        <v>38311.83</v>
      </c>
      <c r="AX218" s="297">
        <v>38584.75</v>
      </c>
      <c r="AY218" s="297">
        <v>38851.519999999997</v>
      </c>
      <c r="AZ218" s="297">
        <v>39111.919999999998</v>
      </c>
      <c r="BA218" s="297">
        <v>39365.43</v>
      </c>
      <c r="BB218" s="297">
        <v>39611.43</v>
      </c>
      <c r="BC218" s="297">
        <v>39849.519999999997</v>
      </c>
      <c r="BD218" s="297">
        <v>40079.629999999997</v>
      </c>
      <c r="BE218" s="297">
        <v>40302.06</v>
      </c>
      <c r="BF218" s="297">
        <v>40517.43</v>
      </c>
      <c r="BG218" s="297">
        <v>40726.58</v>
      </c>
      <c r="BH218" s="297">
        <v>40930.28</v>
      </c>
      <c r="BI218" s="297">
        <v>41128.86</v>
      </c>
      <c r="BJ218" s="297">
        <v>41322.620000000003</v>
      </c>
      <c r="BK218" s="297">
        <v>41512.22</v>
      </c>
      <c r="BL218" s="297">
        <v>41698.44</v>
      </c>
      <c r="BM218" s="297">
        <v>41881.93</v>
      </c>
      <c r="BN218" s="297">
        <v>42062.87</v>
      </c>
      <c r="BO218" s="297">
        <v>42241.54</v>
      </c>
      <c r="BP218" s="297">
        <v>42418.7</v>
      </c>
      <c r="BQ218" s="297">
        <v>42595.22</v>
      </c>
      <c r="BR218" s="297">
        <v>42771.65</v>
      </c>
      <c r="BS218" s="297">
        <v>42948.4</v>
      </c>
      <c r="BT218" s="297">
        <v>43125.13</v>
      </c>
      <c r="BU218" s="297">
        <v>43300.62</v>
      </c>
      <c r="BV218" s="297">
        <v>43473.17</v>
      </c>
      <c r="BW218" s="297">
        <v>43641.5</v>
      </c>
    </row>
    <row r="219" spans="1:75" ht="14.45" x14ac:dyDescent="0.3">
      <c r="A219" s="297" t="s">
        <v>20</v>
      </c>
      <c r="B219" s="297" t="s">
        <v>19</v>
      </c>
      <c r="C219" s="297" t="s">
        <v>1013</v>
      </c>
      <c r="D219" s="297" t="s">
        <v>1010</v>
      </c>
      <c r="E219" s="297">
        <v>24.84</v>
      </c>
      <c r="F219" s="297">
        <v>25.54</v>
      </c>
      <c r="G219" s="297">
        <v>23.19</v>
      </c>
      <c r="H219" s="297">
        <v>23.03</v>
      </c>
      <c r="I219" s="297">
        <v>24.03</v>
      </c>
      <c r="J219" s="297">
        <v>23.24</v>
      </c>
      <c r="K219" s="297">
        <v>22.07</v>
      </c>
      <c r="L219" s="297">
        <v>23.27</v>
      </c>
      <c r="M219" s="297">
        <v>23.63</v>
      </c>
      <c r="N219" s="297">
        <v>23.32</v>
      </c>
      <c r="O219" s="297">
        <v>21.04</v>
      </c>
      <c r="P219" s="297">
        <v>18.21</v>
      </c>
      <c r="Q219" s="297">
        <v>17.43</v>
      </c>
      <c r="R219" s="297">
        <v>17.850000000000001</v>
      </c>
      <c r="S219" s="297">
        <v>20.05</v>
      </c>
      <c r="T219" s="297">
        <v>21.95</v>
      </c>
      <c r="U219" s="297">
        <v>22.21</v>
      </c>
      <c r="V219" s="297">
        <v>22.7</v>
      </c>
      <c r="W219" s="297">
        <v>22.39</v>
      </c>
      <c r="X219" s="297">
        <v>23.96</v>
      </c>
      <c r="Y219" s="297">
        <v>25.98</v>
      </c>
      <c r="Z219" s="297">
        <v>24.92</v>
      </c>
      <c r="AA219" s="297">
        <v>23.71</v>
      </c>
      <c r="AB219" s="297">
        <v>23.75</v>
      </c>
      <c r="AC219" s="297">
        <v>24.93</v>
      </c>
      <c r="AD219" s="297">
        <v>25.54</v>
      </c>
      <c r="AE219" s="297">
        <v>25.1</v>
      </c>
      <c r="AF219" s="297">
        <v>20.260000000000002</v>
      </c>
      <c r="AG219" s="297">
        <v>20.239999999999998</v>
      </c>
      <c r="AH219" s="297">
        <v>17.77</v>
      </c>
      <c r="AI219" s="297">
        <v>14.73</v>
      </c>
      <c r="AJ219" s="297">
        <v>20.6</v>
      </c>
      <c r="AK219" s="297">
        <v>19.52</v>
      </c>
      <c r="AL219" s="297">
        <v>19.350000000000001</v>
      </c>
      <c r="AM219" s="297">
        <v>19.62</v>
      </c>
      <c r="AN219" s="297">
        <v>19.440000000000001</v>
      </c>
      <c r="AO219" s="297">
        <v>19.170000000000002</v>
      </c>
      <c r="AP219" s="297">
        <v>19.27</v>
      </c>
      <c r="AQ219" s="297">
        <v>19.64</v>
      </c>
      <c r="AR219" s="297">
        <v>19.59</v>
      </c>
      <c r="AS219" s="297">
        <v>19.53</v>
      </c>
      <c r="AT219" s="297">
        <v>19.47</v>
      </c>
      <c r="AU219" s="297">
        <v>19.440000000000001</v>
      </c>
      <c r="AV219" s="297">
        <v>19.36</v>
      </c>
      <c r="AW219" s="297">
        <v>19.29</v>
      </c>
      <c r="AX219" s="297">
        <v>19.21</v>
      </c>
      <c r="AY219" s="297">
        <v>19.13</v>
      </c>
      <c r="AZ219" s="297">
        <v>19.04</v>
      </c>
      <c r="BA219" s="297">
        <v>18.96</v>
      </c>
      <c r="BB219" s="297">
        <v>18.87</v>
      </c>
      <c r="BC219" s="297">
        <v>18.8</v>
      </c>
      <c r="BD219" s="297">
        <v>18.75</v>
      </c>
      <c r="BE219" s="297">
        <v>18.670000000000002</v>
      </c>
      <c r="BF219" s="297">
        <v>18.649999999999999</v>
      </c>
      <c r="BG219" s="297">
        <v>18.63</v>
      </c>
      <c r="BH219" s="297">
        <v>18.64</v>
      </c>
      <c r="BI219" s="297">
        <v>18.68</v>
      </c>
      <c r="BJ219" s="297">
        <v>18.670000000000002</v>
      </c>
      <c r="BK219" s="297">
        <v>18.75</v>
      </c>
      <c r="BL219" s="297">
        <v>18.82</v>
      </c>
      <c r="BM219" s="297">
        <v>18.89</v>
      </c>
      <c r="BN219" s="297">
        <v>18.98</v>
      </c>
      <c r="BO219" s="297">
        <v>18.97</v>
      </c>
      <c r="BP219" s="297">
        <v>19.079999999999998</v>
      </c>
      <c r="BQ219" s="297">
        <v>19.16</v>
      </c>
      <c r="BR219" s="297">
        <v>19.25</v>
      </c>
      <c r="BS219" s="297">
        <v>19.34</v>
      </c>
      <c r="BT219" s="297">
        <v>19.329999999999998</v>
      </c>
      <c r="BU219" s="297">
        <v>19.420000000000002</v>
      </c>
      <c r="BV219" s="297">
        <v>19.48</v>
      </c>
      <c r="BW219" s="297">
        <v>19.53</v>
      </c>
    </row>
    <row r="220" spans="1:75" ht="14.45" x14ac:dyDescent="0.3">
      <c r="A220" s="297" t="s">
        <v>20</v>
      </c>
      <c r="B220" s="297" t="s">
        <v>19</v>
      </c>
      <c r="C220" s="297" t="s">
        <v>1014</v>
      </c>
      <c r="D220" s="297" t="s">
        <v>1015</v>
      </c>
      <c r="E220" s="297">
        <v>81.91</v>
      </c>
      <c r="F220" s="297">
        <v>82.54</v>
      </c>
      <c r="G220" s="297">
        <v>83.17</v>
      </c>
      <c r="H220" s="297">
        <v>83.81</v>
      </c>
      <c r="I220" s="297">
        <v>84.46</v>
      </c>
      <c r="J220" s="297">
        <v>85.11</v>
      </c>
      <c r="K220" s="297">
        <v>85.75</v>
      </c>
      <c r="L220" s="297">
        <v>86.4</v>
      </c>
      <c r="M220" s="297">
        <v>87.05</v>
      </c>
      <c r="N220" s="297">
        <v>87.71</v>
      </c>
      <c r="O220" s="297">
        <v>88.37</v>
      </c>
      <c r="P220" s="297">
        <v>88.8</v>
      </c>
      <c r="Q220" s="297">
        <v>89.22</v>
      </c>
      <c r="R220" s="297">
        <v>89.65</v>
      </c>
      <c r="S220" s="297">
        <v>90.09</v>
      </c>
      <c r="T220" s="297">
        <v>90.52</v>
      </c>
      <c r="U220" s="297">
        <v>90.96</v>
      </c>
      <c r="V220" s="297">
        <v>91.4</v>
      </c>
      <c r="W220" s="297">
        <v>91.85</v>
      </c>
      <c r="X220" s="297">
        <v>92.29</v>
      </c>
      <c r="Y220" s="297">
        <v>92.74</v>
      </c>
      <c r="Z220" s="297">
        <v>93.34</v>
      </c>
      <c r="AA220" s="297">
        <v>93.95</v>
      </c>
      <c r="AB220" s="297">
        <v>94.57</v>
      </c>
      <c r="AC220" s="297">
        <v>95.18</v>
      </c>
      <c r="AD220" s="297">
        <v>95.81</v>
      </c>
      <c r="AE220" s="297">
        <v>95.98</v>
      </c>
      <c r="AF220" s="297">
        <v>96.16</v>
      </c>
      <c r="AG220" s="297">
        <v>96.34</v>
      </c>
      <c r="AH220" s="297">
        <v>96.52</v>
      </c>
      <c r="AI220" s="297">
        <v>96.69</v>
      </c>
      <c r="AJ220" s="297">
        <v>96.86</v>
      </c>
      <c r="AK220" s="297">
        <v>97.02</v>
      </c>
      <c r="AL220" s="297">
        <v>97.19</v>
      </c>
      <c r="AM220" s="297">
        <v>97.35</v>
      </c>
      <c r="AN220" s="297">
        <v>97.51</v>
      </c>
      <c r="AO220" s="297">
        <v>97.61</v>
      </c>
      <c r="AP220" s="297">
        <v>97.71</v>
      </c>
      <c r="AQ220" s="297">
        <v>97.8</v>
      </c>
      <c r="AR220" s="297">
        <v>97.9</v>
      </c>
      <c r="AS220" s="297">
        <v>98</v>
      </c>
      <c r="AT220" s="297">
        <v>98.1</v>
      </c>
      <c r="AU220" s="297">
        <v>98.2</v>
      </c>
      <c r="AV220" s="297">
        <v>98.3</v>
      </c>
      <c r="AW220" s="297">
        <v>98.4</v>
      </c>
      <c r="AX220" s="297">
        <v>98.5</v>
      </c>
      <c r="AY220" s="297">
        <v>98.56</v>
      </c>
      <c r="AZ220" s="297">
        <v>98.62</v>
      </c>
      <c r="BA220" s="297">
        <v>98.68</v>
      </c>
      <c r="BB220" s="297">
        <v>98.74</v>
      </c>
      <c r="BC220" s="297">
        <v>98.8</v>
      </c>
      <c r="BD220" s="297">
        <v>98.86</v>
      </c>
      <c r="BE220" s="297">
        <v>98.92</v>
      </c>
      <c r="BF220" s="297">
        <v>98.98</v>
      </c>
      <c r="BG220" s="297">
        <v>99.03</v>
      </c>
      <c r="BH220" s="297">
        <v>99.09</v>
      </c>
      <c r="BI220" s="297">
        <v>99.13</v>
      </c>
      <c r="BJ220" s="297">
        <v>99.17</v>
      </c>
      <c r="BK220" s="297">
        <v>99.21</v>
      </c>
      <c r="BL220" s="297">
        <v>99.25</v>
      </c>
      <c r="BM220" s="297">
        <v>99.29</v>
      </c>
      <c r="BN220" s="297">
        <v>99.32</v>
      </c>
      <c r="BO220" s="297">
        <v>99.36</v>
      </c>
      <c r="BP220" s="297">
        <v>99.39</v>
      </c>
      <c r="BQ220" s="297">
        <v>99.43</v>
      </c>
      <c r="BR220" s="297">
        <v>99.47</v>
      </c>
      <c r="BS220" s="297">
        <v>99.49</v>
      </c>
      <c r="BT220" s="297">
        <v>99.52</v>
      </c>
      <c r="BU220" s="297">
        <v>99.55</v>
      </c>
      <c r="BV220" s="297">
        <v>99.58</v>
      </c>
      <c r="BW220" s="297">
        <v>99.6</v>
      </c>
    </row>
    <row r="221" spans="1:75" ht="14.45" x14ac:dyDescent="0.3">
      <c r="A221" s="297" t="s">
        <v>20</v>
      </c>
      <c r="B221" s="297" t="s">
        <v>19</v>
      </c>
      <c r="C221" s="297" t="s">
        <v>1016</v>
      </c>
      <c r="D221" s="297" t="s">
        <v>1015</v>
      </c>
      <c r="E221" s="297">
        <v>17.21</v>
      </c>
      <c r="F221" s="297">
        <v>17.61</v>
      </c>
      <c r="G221" s="297">
        <v>18.010000000000002</v>
      </c>
      <c r="H221" s="297">
        <v>18.43</v>
      </c>
      <c r="I221" s="297">
        <v>18.86</v>
      </c>
      <c r="J221" s="297">
        <v>19.3</v>
      </c>
      <c r="K221" s="297">
        <v>19.79</v>
      </c>
      <c r="L221" s="297">
        <v>20.29</v>
      </c>
      <c r="M221" s="297">
        <v>20.81</v>
      </c>
      <c r="N221" s="297">
        <v>21.34</v>
      </c>
      <c r="O221" s="297">
        <v>21.88</v>
      </c>
      <c r="P221" s="297">
        <v>22.59</v>
      </c>
      <c r="Q221" s="297">
        <v>23.32</v>
      </c>
      <c r="R221" s="297">
        <v>24.07</v>
      </c>
      <c r="S221" s="297">
        <v>24.85</v>
      </c>
      <c r="T221" s="297">
        <v>25.66</v>
      </c>
      <c r="U221" s="297">
        <v>26.04</v>
      </c>
      <c r="V221" s="297">
        <v>26.42</v>
      </c>
      <c r="W221" s="297">
        <v>26.8</v>
      </c>
      <c r="X221" s="297">
        <v>27.2</v>
      </c>
      <c r="Y221" s="297">
        <v>27.59</v>
      </c>
      <c r="Z221" s="297">
        <v>30.18</v>
      </c>
      <c r="AA221" s="297">
        <v>33.01</v>
      </c>
      <c r="AB221" s="297">
        <v>36.11</v>
      </c>
      <c r="AC221" s="297">
        <v>39.5</v>
      </c>
      <c r="AD221" s="297">
        <v>43.21</v>
      </c>
      <c r="AE221" s="297">
        <v>42.26</v>
      </c>
      <c r="AF221" s="297">
        <v>41.33</v>
      </c>
      <c r="AG221" s="297">
        <v>40.43</v>
      </c>
      <c r="AH221" s="297">
        <v>39.54</v>
      </c>
      <c r="AI221" s="297">
        <v>38.68</v>
      </c>
      <c r="AJ221" s="297">
        <v>39.19</v>
      </c>
      <c r="AK221" s="297">
        <v>39.72</v>
      </c>
      <c r="AL221" s="297">
        <v>40.25</v>
      </c>
      <c r="AM221" s="297">
        <v>40.79</v>
      </c>
      <c r="AN221" s="297">
        <v>41.34</v>
      </c>
      <c r="AO221" s="297">
        <v>41.87</v>
      </c>
      <c r="AP221" s="297">
        <v>42.4</v>
      </c>
      <c r="AQ221" s="297">
        <v>42.95</v>
      </c>
      <c r="AR221" s="297">
        <v>43.5</v>
      </c>
      <c r="AS221" s="297">
        <v>44.05</v>
      </c>
      <c r="AT221" s="297">
        <v>44.58</v>
      </c>
      <c r="AU221" s="297">
        <v>45.11</v>
      </c>
      <c r="AV221" s="297">
        <v>45.64</v>
      </c>
      <c r="AW221" s="297">
        <v>46.18</v>
      </c>
      <c r="AX221" s="297">
        <v>46.73</v>
      </c>
      <c r="AY221" s="297">
        <v>47.4</v>
      </c>
      <c r="AZ221" s="297">
        <v>48.07</v>
      </c>
      <c r="BA221" s="297">
        <v>48.76</v>
      </c>
      <c r="BB221" s="297">
        <v>49.46</v>
      </c>
      <c r="BC221" s="297">
        <v>50.16</v>
      </c>
      <c r="BD221" s="297">
        <v>50.87</v>
      </c>
      <c r="BE221" s="297">
        <v>51.59</v>
      </c>
      <c r="BF221" s="297">
        <v>52.32</v>
      </c>
      <c r="BG221" s="297">
        <v>53.06</v>
      </c>
      <c r="BH221" s="297">
        <v>53.8</v>
      </c>
      <c r="BI221" s="297">
        <v>54.53</v>
      </c>
      <c r="BJ221" s="297">
        <v>55.27</v>
      </c>
      <c r="BK221" s="297">
        <v>56.02</v>
      </c>
      <c r="BL221" s="297">
        <v>56.77</v>
      </c>
      <c r="BM221" s="297">
        <v>57.54</v>
      </c>
      <c r="BN221" s="297">
        <v>58.28</v>
      </c>
      <c r="BO221" s="297">
        <v>59.04</v>
      </c>
      <c r="BP221" s="297">
        <v>59.8</v>
      </c>
      <c r="BQ221" s="297">
        <v>60.57</v>
      </c>
      <c r="BR221" s="297">
        <v>61.35</v>
      </c>
      <c r="BS221" s="297">
        <v>62.16</v>
      </c>
      <c r="BT221" s="297">
        <v>62.99</v>
      </c>
      <c r="BU221" s="297">
        <v>63.82</v>
      </c>
      <c r="BV221" s="297">
        <v>64.67</v>
      </c>
      <c r="BW221" s="297">
        <v>65.52</v>
      </c>
    </row>
    <row r="222" spans="1:75" ht="14.45" x14ac:dyDescent="0.3">
      <c r="A222" s="297" t="s">
        <v>1050</v>
      </c>
      <c r="B222" s="297" t="s">
        <v>1051</v>
      </c>
      <c r="C222" s="297" t="s">
        <v>1005</v>
      </c>
      <c r="D222" s="297" t="s">
        <v>1006</v>
      </c>
      <c r="E222" s="297">
        <v>0.82</v>
      </c>
      <c r="F222" s="297">
        <v>0.86</v>
      </c>
      <c r="G222" s="297">
        <v>0.91</v>
      </c>
      <c r="H222" s="297">
        <v>0.96</v>
      </c>
      <c r="I222" s="297">
        <v>1.02</v>
      </c>
      <c r="J222" s="297">
        <v>1.08</v>
      </c>
      <c r="K222" s="297">
        <v>1.1499999999999999</v>
      </c>
      <c r="L222" s="297">
        <v>1.19</v>
      </c>
      <c r="M222" s="297">
        <v>1.21</v>
      </c>
      <c r="N222" s="297">
        <v>1.25</v>
      </c>
      <c r="O222" s="297">
        <v>1.28</v>
      </c>
      <c r="P222" s="297">
        <v>1.32</v>
      </c>
      <c r="Q222" s="297">
        <v>1.41</v>
      </c>
      <c r="R222" s="297">
        <v>1.53</v>
      </c>
      <c r="S222" s="297">
        <v>1.67</v>
      </c>
      <c r="T222" s="297">
        <v>1.82</v>
      </c>
      <c r="U222" s="297">
        <v>1.86</v>
      </c>
      <c r="V222" s="297">
        <v>1.88</v>
      </c>
      <c r="W222" s="297">
        <v>1.91</v>
      </c>
      <c r="X222" s="297">
        <v>1.95</v>
      </c>
      <c r="Y222" s="297">
        <v>1.99</v>
      </c>
      <c r="Z222" s="297">
        <v>2.02</v>
      </c>
      <c r="AA222" s="297">
        <v>2.08</v>
      </c>
      <c r="AB222" s="297">
        <v>2.13</v>
      </c>
      <c r="AC222" s="297">
        <v>2.34</v>
      </c>
      <c r="AD222" s="297">
        <v>2.56</v>
      </c>
      <c r="AE222" s="297">
        <v>2.81</v>
      </c>
      <c r="AF222" s="297">
        <v>3.11</v>
      </c>
      <c r="AG222" s="297">
        <v>3.44</v>
      </c>
      <c r="AH222" s="297">
        <v>3.69</v>
      </c>
      <c r="AI222" s="297">
        <v>3.88</v>
      </c>
      <c r="AJ222" s="297">
        <v>4.1100000000000003</v>
      </c>
      <c r="AK222" s="297">
        <v>4.34</v>
      </c>
      <c r="AL222" s="297">
        <v>4.58</v>
      </c>
      <c r="AM222" s="297">
        <v>4.82</v>
      </c>
      <c r="AN222" s="297">
        <v>5.07</v>
      </c>
      <c r="AO222" s="297">
        <v>5.33</v>
      </c>
      <c r="AP222" s="297">
        <v>5.61</v>
      </c>
      <c r="AQ222" s="297">
        <v>5.9</v>
      </c>
      <c r="AR222" s="297">
        <v>6.2</v>
      </c>
      <c r="AS222" s="297">
        <v>6.52</v>
      </c>
      <c r="AT222" s="297">
        <v>6.86</v>
      </c>
      <c r="AU222" s="297">
        <v>7.22</v>
      </c>
      <c r="AV222" s="297">
        <v>7.59</v>
      </c>
      <c r="AW222" s="297">
        <v>7.98</v>
      </c>
      <c r="AX222" s="297">
        <v>8.3800000000000008</v>
      </c>
      <c r="AY222" s="297">
        <v>8.81</v>
      </c>
      <c r="AZ222" s="297">
        <v>9.25</v>
      </c>
      <c r="BA222" s="297">
        <v>9.7100000000000009</v>
      </c>
      <c r="BB222" s="297">
        <v>10.18</v>
      </c>
      <c r="BC222" s="297">
        <v>10.67</v>
      </c>
      <c r="BD222" s="297">
        <v>11.18</v>
      </c>
      <c r="BE222" s="297">
        <v>11.71</v>
      </c>
      <c r="BF222" s="297">
        <v>12.25</v>
      </c>
      <c r="BG222" s="297">
        <v>12.8</v>
      </c>
      <c r="BH222" s="297">
        <v>13.38</v>
      </c>
      <c r="BI222" s="297">
        <v>13.97</v>
      </c>
      <c r="BJ222" s="297">
        <v>14.57</v>
      </c>
      <c r="BK222" s="297">
        <v>15.19</v>
      </c>
      <c r="BL222" s="297">
        <v>15.83</v>
      </c>
      <c r="BM222" s="297">
        <v>16.48</v>
      </c>
      <c r="BN222" s="297">
        <v>17.149999999999999</v>
      </c>
      <c r="BO222" s="297">
        <v>17.829999999999998</v>
      </c>
      <c r="BP222" s="297">
        <v>18.52</v>
      </c>
      <c r="BQ222" s="297">
        <v>19.23</v>
      </c>
      <c r="BR222" s="297">
        <v>19.95</v>
      </c>
      <c r="BS222" s="297">
        <v>20.69</v>
      </c>
      <c r="BT222" s="297">
        <v>21.43</v>
      </c>
      <c r="BU222" s="297">
        <v>22.19</v>
      </c>
      <c r="BV222" s="297">
        <v>22.96</v>
      </c>
      <c r="BW222" s="297">
        <v>23.74</v>
      </c>
    </row>
    <row r="223" spans="1:75" ht="14.45" x14ac:dyDescent="0.3">
      <c r="A223" s="297" t="s">
        <v>1050</v>
      </c>
      <c r="B223" s="297" t="s">
        <v>1051</v>
      </c>
      <c r="C223" s="297" t="s">
        <v>1007</v>
      </c>
      <c r="D223" s="297" t="s">
        <v>1008</v>
      </c>
      <c r="E223" s="297">
        <v>1474.69</v>
      </c>
      <c r="F223" s="297">
        <v>1556.64</v>
      </c>
      <c r="G223" s="297">
        <v>1688.99</v>
      </c>
      <c r="H223" s="297">
        <v>1934.3</v>
      </c>
      <c r="I223" s="297">
        <v>2175.4</v>
      </c>
      <c r="J223" s="297">
        <v>2380.0100000000002</v>
      </c>
      <c r="K223" s="297">
        <v>2424.5</v>
      </c>
      <c r="L223" s="297">
        <v>2390.67</v>
      </c>
      <c r="M223" s="297">
        <v>2472.9499999999998</v>
      </c>
      <c r="N223" s="297">
        <v>2575.38</v>
      </c>
      <c r="O223" s="297">
        <v>2603.5</v>
      </c>
      <c r="P223" s="297">
        <v>2574.35</v>
      </c>
      <c r="Q223" s="297">
        <v>2859.02</v>
      </c>
      <c r="R223" s="297">
        <v>3053.74</v>
      </c>
      <c r="S223" s="297">
        <v>3252.15</v>
      </c>
      <c r="T223" s="297">
        <v>3490.23</v>
      </c>
      <c r="U223" s="297">
        <v>3546.7</v>
      </c>
      <c r="V223" s="297">
        <v>3655.16</v>
      </c>
      <c r="W223" s="297">
        <v>3863.87</v>
      </c>
      <c r="X223" s="297">
        <v>4254.42</v>
      </c>
      <c r="Y223" s="297">
        <v>4650.96</v>
      </c>
      <c r="Z223" s="297">
        <v>4800.58</v>
      </c>
      <c r="AA223" s="297">
        <v>4982.09</v>
      </c>
      <c r="AB223" s="297">
        <v>5278.27</v>
      </c>
      <c r="AC223" s="297">
        <v>5097.72</v>
      </c>
      <c r="AD223" s="297">
        <v>5241.67</v>
      </c>
      <c r="AE223" s="297">
        <v>5601.08</v>
      </c>
      <c r="AF223" s="297">
        <v>6014.94</v>
      </c>
      <c r="AG223" s="297">
        <v>6189.9</v>
      </c>
      <c r="AH223" s="297">
        <v>6901.91</v>
      </c>
      <c r="AI223" s="297">
        <v>7117.96</v>
      </c>
      <c r="AJ223" s="297">
        <v>7139.01</v>
      </c>
      <c r="AK223" s="297">
        <v>7177.79</v>
      </c>
      <c r="AL223" s="297">
        <v>7149.17</v>
      </c>
      <c r="AM223" s="297">
        <v>7136.66</v>
      </c>
      <c r="AN223" s="297">
        <v>7145.21</v>
      </c>
      <c r="AO223" s="297">
        <v>7177.95</v>
      </c>
      <c r="AP223" s="297">
        <v>7363.29</v>
      </c>
      <c r="AQ223" s="297">
        <v>7546.82</v>
      </c>
      <c r="AR223" s="297">
        <v>7748.45</v>
      </c>
      <c r="AS223" s="297">
        <v>7956.61</v>
      </c>
      <c r="AT223" s="297">
        <v>8163.75</v>
      </c>
      <c r="AU223" s="297">
        <v>8430.98</v>
      </c>
      <c r="AV223" s="297">
        <v>8702.33</v>
      </c>
      <c r="AW223" s="297">
        <v>8979.17</v>
      </c>
      <c r="AX223" s="297">
        <v>9256.42</v>
      </c>
      <c r="AY223" s="297">
        <v>9528.77</v>
      </c>
      <c r="AZ223" s="297">
        <v>9842.8799999999992</v>
      </c>
      <c r="BA223" s="297">
        <v>10160.58</v>
      </c>
      <c r="BB223" s="297">
        <v>10483.049999999999</v>
      </c>
      <c r="BC223" s="297">
        <v>10819.45</v>
      </c>
      <c r="BD223" s="297">
        <v>11143.15</v>
      </c>
      <c r="BE223" s="297">
        <v>11506.93</v>
      </c>
      <c r="BF223" s="297">
        <v>11875.86</v>
      </c>
      <c r="BG223" s="297">
        <v>12249.24</v>
      </c>
      <c r="BH223" s="297">
        <v>12630.29</v>
      </c>
      <c r="BI223" s="297">
        <v>13004.62</v>
      </c>
      <c r="BJ223" s="297">
        <v>13406.12</v>
      </c>
      <c r="BK223" s="297">
        <v>13810.79</v>
      </c>
      <c r="BL223" s="297">
        <v>14219.24</v>
      </c>
      <c r="BM223" s="297">
        <v>14628.14</v>
      </c>
      <c r="BN223" s="297">
        <v>15029.77</v>
      </c>
      <c r="BO223" s="297">
        <v>15448</v>
      </c>
      <c r="BP223" s="297">
        <v>15865.64</v>
      </c>
      <c r="BQ223" s="297">
        <v>16283.66</v>
      </c>
      <c r="BR223" s="297">
        <v>16701.490000000002</v>
      </c>
      <c r="BS223" s="297">
        <v>17108.439999999999</v>
      </c>
      <c r="BT223" s="297">
        <v>17526.18</v>
      </c>
      <c r="BU223" s="297">
        <v>17943.259999999998</v>
      </c>
      <c r="BV223" s="297">
        <v>18357.16</v>
      </c>
      <c r="BW223" s="297">
        <v>18769.68</v>
      </c>
    </row>
    <row r="224" spans="1:75" ht="14.45" x14ac:dyDescent="0.3">
      <c r="A224" s="297" t="s">
        <v>1050</v>
      </c>
      <c r="B224" s="297" t="s">
        <v>1051</v>
      </c>
      <c r="C224" s="297" t="s">
        <v>1009</v>
      </c>
      <c r="D224" s="297" t="s">
        <v>1010</v>
      </c>
      <c r="K224" s="297">
        <v>32.81</v>
      </c>
      <c r="L224" s="297">
        <v>28.47</v>
      </c>
      <c r="M224" s="297">
        <v>22.21</v>
      </c>
      <c r="N224" s="297">
        <v>23.94</v>
      </c>
      <c r="O224" s="297">
        <v>22.9</v>
      </c>
      <c r="P224" s="297">
        <v>26.46</v>
      </c>
      <c r="Q224" s="297">
        <v>34.450000000000003</v>
      </c>
      <c r="R224" s="297">
        <v>39.74</v>
      </c>
      <c r="S224" s="297">
        <v>43.35</v>
      </c>
      <c r="T224" s="297">
        <v>42.43</v>
      </c>
      <c r="U224" s="297">
        <v>24.11</v>
      </c>
      <c r="V224" s="297">
        <v>22</v>
      </c>
      <c r="W224" s="297">
        <v>19.8</v>
      </c>
      <c r="X224" s="297">
        <v>20.9</v>
      </c>
      <c r="Y224" s="297">
        <v>20.6</v>
      </c>
      <c r="Z224" s="297">
        <v>18.7</v>
      </c>
      <c r="AA224" s="297">
        <v>21.65</v>
      </c>
      <c r="AB224" s="297">
        <v>19.399999999999999</v>
      </c>
      <c r="AC224" s="297">
        <v>39.25</v>
      </c>
      <c r="AD224" s="297">
        <v>38.479999999999997</v>
      </c>
      <c r="AE224" s="297">
        <v>39.159999999999997</v>
      </c>
      <c r="AF224" s="297">
        <v>41.4</v>
      </c>
      <c r="AG224" s="297">
        <v>41.87</v>
      </c>
      <c r="AH224" s="297">
        <v>36.93</v>
      </c>
      <c r="AI224" s="297">
        <v>32.94</v>
      </c>
      <c r="AJ224" s="297">
        <v>34.81</v>
      </c>
      <c r="AK224" s="297">
        <v>33.770000000000003</v>
      </c>
      <c r="AL224" s="297">
        <v>33.159999999999997</v>
      </c>
      <c r="AM224" s="297">
        <v>32.67</v>
      </c>
      <c r="AN224" s="297">
        <v>32.450000000000003</v>
      </c>
      <c r="AO224" s="297">
        <v>32.28</v>
      </c>
      <c r="AP224" s="297">
        <v>32.08</v>
      </c>
      <c r="AQ224" s="297">
        <v>31.99</v>
      </c>
      <c r="AR224" s="297">
        <v>31.96</v>
      </c>
      <c r="AS224" s="297">
        <v>31.95</v>
      </c>
      <c r="AT224" s="297">
        <v>31.93</v>
      </c>
      <c r="AU224" s="297">
        <v>31.78</v>
      </c>
      <c r="AV224" s="297">
        <v>31.7</v>
      </c>
      <c r="AW224" s="297">
        <v>31.66</v>
      </c>
      <c r="AX224" s="297">
        <v>31.63</v>
      </c>
      <c r="AY224" s="297">
        <v>31.58</v>
      </c>
      <c r="AZ224" s="297">
        <v>31.45</v>
      </c>
      <c r="BA224" s="297">
        <v>31.37</v>
      </c>
      <c r="BB224" s="297">
        <v>31.32</v>
      </c>
      <c r="BC224" s="297">
        <v>31.26</v>
      </c>
      <c r="BD224" s="297">
        <v>31.18</v>
      </c>
      <c r="BE224" s="297">
        <v>31.01</v>
      </c>
      <c r="BF224" s="297">
        <v>30.9</v>
      </c>
      <c r="BG224" s="297">
        <v>30.8</v>
      </c>
      <c r="BH224" s="297">
        <v>30.7</v>
      </c>
      <c r="BI224" s="297">
        <v>30.59</v>
      </c>
      <c r="BJ224" s="297">
        <v>30.42</v>
      </c>
      <c r="BK224" s="297">
        <v>30.3</v>
      </c>
      <c r="BL224" s="297">
        <v>30.19</v>
      </c>
      <c r="BM224" s="297">
        <v>30.08</v>
      </c>
      <c r="BN224" s="297">
        <v>29.97</v>
      </c>
      <c r="BO224" s="297">
        <v>29.82</v>
      </c>
      <c r="BP224" s="297">
        <v>29.72</v>
      </c>
      <c r="BQ224" s="297">
        <v>29.62</v>
      </c>
      <c r="BR224" s="297">
        <v>29.52</v>
      </c>
      <c r="BS224" s="297">
        <v>29.42</v>
      </c>
      <c r="BT224" s="297">
        <v>29.31</v>
      </c>
      <c r="BU224" s="297">
        <v>29.22</v>
      </c>
      <c r="BV224" s="297">
        <v>29.12</v>
      </c>
      <c r="BW224" s="297">
        <v>29.01</v>
      </c>
    </row>
    <row r="225" spans="1:75" ht="14.45" x14ac:dyDescent="0.3">
      <c r="A225" s="297" t="s">
        <v>1050</v>
      </c>
      <c r="B225" s="297" t="s">
        <v>1051</v>
      </c>
      <c r="C225" s="297" t="s">
        <v>1011</v>
      </c>
      <c r="D225" s="297" t="s">
        <v>927</v>
      </c>
      <c r="E225" s="297">
        <v>98.39</v>
      </c>
      <c r="F225" s="297">
        <v>100.43</v>
      </c>
      <c r="G225" s="297">
        <v>103.55</v>
      </c>
      <c r="H225" s="297">
        <v>106.82</v>
      </c>
      <c r="I225" s="297">
        <v>109.85</v>
      </c>
      <c r="J225" s="297">
        <v>112.3</v>
      </c>
      <c r="K225" s="297">
        <v>113.77</v>
      </c>
      <c r="L225" s="297">
        <v>114.53</v>
      </c>
      <c r="M225" s="297">
        <v>114.88</v>
      </c>
      <c r="N225" s="297">
        <v>115.56</v>
      </c>
      <c r="O225" s="297">
        <v>117.13</v>
      </c>
      <c r="P225" s="297">
        <v>120.14</v>
      </c>
      <c r="Q225" s="297">
        <v>123.87</v>
      </c>
      <c r="R225" s="297">
        <v>127.98</v>
      </c>
      <c r="S225" s="297">
        <v>132.37</v>
      </c>
      <c r="T225" s="297">
        <v>136.82</v>
      </c>
      <c r="U225" s="297">
        <v>141.41</v>
      </c>
      <c r="V225" s="297">
        <v>145.97999999999999</v>
      </c>
      <c r="W225" s="297">
        <v>150.6</v>
      </c>
      <c r="X225" s="297">
        <v>155.47999999999999</v>
      </c>
      <c r="Y225" s="297">
        <v>160.93</v>
      </c>
      <c r="Z225" s="297">
        <v>166.98</v>
      </c>
      <c r="AA225" s="297">
        <v>173.4</v>
      </c>
      <c r="AB225" s="297">
        <v>180</v>
      </c>
      <c r="AC225" s="297">
        <v>187.22</v>
      </c>
      <c r="AD225" s="297">
        <v>193.79</v>
      </c>
      <c r="AE225" s="297">
        <v>199.97</v>
      </c>
      <c r="AF225" s="297">
        <v>206.36</v>
      </c>
      <c r="AG225" s="297">
        <v>212.8</v>
      </c>
      <c r="AH225" s="297">
        <v>219.6</v>
      </c>
      <c r="AI225" s="297">
        <v>226.3</v>
      </c>
      <c r="AJ225" s="297">
        <v>230.37</v>
      </c>
      <c r="AK225" s="297">
        <v>234.38</v>
      </c>
      <c r="AL225" s="297">
        <v>238.25</v>
      </c>
      <c r="AM225" s="297">
        <v>241.89</v>
      </c>
      <c r="AN225" s="297">
        <v>245.21</v>
      </c>
      <c r="AO225" s="297">
        <v>250.11</v>
      </c>
      <c r="AP225" s="297">
        <v>254.85</v>
      </c>
      <c r="AQ225" s="297">
        <v>259.43</v>
      </c>
      <c r="AR225" s="297">
        <v>263.85000000000002</v>
      </c>
      <c r="AS225" s="297">
        <v>268.12</v>
      </c>
      <c r="AT225" s="297">
        <v>272.02999999999997</v>
      </c>
      <c r="AU225" s="297">
        <v>275.89999999999998</v>
      </c>
      <c r="AV225" s="297">
        <v>279.64</v>
      </c>
      <c r="AW225" s="297">
        <v>283.23</v>
      </c>
      <c r="AX225" s="297">
        <v>286.64999999999998</v>
      </c>
      <c r="AY225" s="297">
        <v>289.89</v>
      </c>
      <c r="AZ225" s="297">
        <v>292.97000000000003</v>
      </c>
      <c r="BA225" s="297">
        <v>295.94</v>
      </c>
      <c r="BB225" s="297">
        <v>298.82</v>
      </c>
      <c r="BC225" s="297">
        <v>301.64</v>
      </c>
      <c r="BD225" s="297">
        <v>304.38</v>
      </c>
      <c r="BE225" s="297">
        <v>307.04000000000002</v>
      </c>
      <c r="BF225" s="297">
        <v>309.62</v>
      </c>
      <c r="BG225" s="297">
        <v>312.08</v>
      </c>
      <c r="BH225" s="297">
        <v>314.42</v>
      </c>
      <c r="BI225" s="297">
        <v>316.63</v>
      </c>
      <c r="BJ225" s="297">
        <v>318.72000000000003</v>
      </c>
      <c r="BK225" s="297">
        <v>320.66000000000003</v>
      </c>
      <c r="BL225" s="297">
        <v>322.39999999999998</v>
      </c>
      <c r="BM225" s="297">
        <v>323.93</v>
      </c>
      <c r="BN225" s="297">
        <v>325.23</v>
      </c>
      <c r="BO225" s="297">
        <v>326.33999999999997</v>
      </c>
      <c r="BP225" s="297">
        <v>327.23</v>
      </c>
      <c r="BQ225" s="297">
        <v>327.88</v>
      </c>
      <c r="BR225" s="297">
        <v>328.3</v>
      </c>
      <c r="BS225" s="297">
        <v>328.52</v>
      </c>
      <c r="BT225" s="297">
        <v>328.54</v>
      </c>
      <c r="BU225" s="297">
        <v>328.34</v>
      </c>
      <c r="BV225" s="297">
        <v>327.96</v>
      </c>
      <c r="BW225" s="297">
        <v>327.38</v>
      </c>
    </row>
    <row r="226" spans="1:75" ht="14.45" x14ac:dyDescent="0.3">
      <c r="A226" s="297" t="s">
        <v>1050</v>
      </c>
      <c r="B226" s="297" t="s">
        <v>1051</v>
      </c>
      <c r="C226" s="297" t="s">
        <v>1012</v>
      </c>
      <c r="D226" s="297" t="s">
        <v>927</v>
      </c>
      <c r="E226" s="297">
        <v>300.05</v>
      </c>
      <c r="F226" s="297">
        <v>302.74</v>
      </c>
      <c r="G226" s="297">
        <v>308.23</v>
      </c>
      <c r="H226" s="297">
        <v>315.41000000000003</v>
      </c>
      <c r="I226" s="297">
        <v>322.56</v>
      </c>
      <c r="J226" s="297">
        <v>328.48</v>
      </c>
      <c r="K226" s="297">
        <v>332.77</v>
      </c>
      <c r="L226" s="297">
        <v>335.97</v>
      </c>
      <c r="M226" s="297">
        <v>338.86</v>
      </c>
      <c r="N226" s="297">
        <v>342.65</v>
      </c>
      <c r="O226" s="297">
        <v>348.17</v>
      </c>
      <c r="P226" s="297">
        <v>355.65</v>
      </c>
      <c r="Q226" s="297">
        <v>364.73</v>
      </c>
      <c r="R226" s="297">
        <v>374.82</v>
      </c>
      <c r="S226" s="297">
        <v>385.1</v>
      </c>
      <c r="T226" s="297">
        <v>394.95</v>
      </c>
      <c r="U226" s="297">
        <v>404.17</v>
      </c>
      <c r="V226" s="297">
        <v>412.89</v>
      </c>
      <c r="W226" s="297">
        <v>421.2</v>
      </c>
      <c r="X226" s="297">
        <v>429.28</v>
      </c>
      <c r="Y226" s="297">
        <v>437.24</v>
      </c>
      <c r="Z226" s="297">
        <v>445.1</v>
      </c>
      <c r="AA226" s="297">
        <v>452.74</v>
      </c>
      <c r="AB226" s="297">
        <v>460.03</v>
      </c>
      <c r="AC226" s="297">
        <v>466.78</v>
      </c>
      <c r="AD226" s="297">
        <v>472.88</v>
      </c>
      <c r="AE226" s="297">
        <v>478.27</v>
      </c>
      <c r="AF226" s="297">
        <v>483.02</v>
      </c>
      <c r="AG226" s="297">
        <v>487.37</v>
      </c>
      <c r="AH226" s="297">
        <v>491.62</v>
      </c>
      <c r="AI226" s="297">
        <v>496</v>
      </c>
      <c r="AJ226" s="297">
        <v>500.58</v>
      </c>
      <c r="AK226" s="297">
        <v>505.33</v>
      </c>
      <c r="AL226" s="297">
        <v>510.21</v>
      </c>
      <c r="AM226" s="297">
        <v>515.13</v>
      </c>
      <c r="AN226" s="297">
        <v>520.03</v>
      </c>
      <c r="AO226" s="297">
        <v>524.91999999999996</v>
      </c>
      <c r="AP226" s="297">
        <v>529.82000000000005</v>
      </c>
      <c r="AQ226" s="297">
        <v>534.71</v>
      </c>
      <c r="AR226" s="297">
        <v>539.58000000000004</v>
      </c>
      <c r="AS226" s="297">
        <v>544.41999999999996</v>
      </c>
      <c r="AT226" s="297">
        <v>549.21</v>
      </c>
      <c r="AU226" s="297">
        <v>553.95000000000005</v>
      </c>
      <c r="AV226" s="297">
        <v>558.62</v>
      </c>
      <c r="AW226" s="297">
        <v>563.20000000000005</v>
      </c>
      <c r="AX226" s="297">
        <v>567.69000000000005</v>
      </c>
      <c r="AY226" s="297">
        <v>572.05999999999995</v>
      </c>
      <c r="AZ226" s="297">
        <v>576.32000000000005</v>
      </c>
      <c r="BA226" s="297">
        <v>580.45000000000005</v>
      </c>
      <c r="BB226" s="297">
        <v>584.44000000000005</v>
      </c>
      <c r="BC226" s="297">
        <v>588.29999999999995</v>
      </c>
      <c r="BD226" s="297">
        <v>592</v>
      </c>
      <c r="BE226" s="297">
        <v>595.54999999999995</v>
      </c>
      <c r="BF226" s="297">
        <v>598.95000000000005</v>
      </c>
      <c r="BG226" s="297">
        <v>602.17999999999995</v>
      </c>
      <c r="BH226" s="297">
        <v>605.25</v>
      </c>
      <c r="BI226" s="297">
        <v>608.16</v>
      </c>
      <c r="BJ226" s="297">
        <v>610.9</v>
      </c>
      <c r="BK226" s="297">
        <v>613.47</v>
      </c>
      <c r="BL226" s="297">
        <v>615.89</v>
      </c>
      <c r="BM226" s="297">
        <v>618.14</v>
      </c>
      <c r="BN226" s="297">
        <v>620.23</v>
      </c>
      <c r="BO226" s="297">
        <v>622.16</v>
      </c>
      <c r="BP226" s="297">
        <v>623.94000000000005</v>
      </c>
      <c r="BQ226" s="297">
        <v>625.55999999999995</v>
      </c>
      <c r="BR226" s="297">
        <v>627.03</v>
      </c>
      <c r="BS226" s="297">
        <v>628.36</v>
      </c>
      <c r="BT226" s="297">
        <v>629.53</v>
      </c>
      <c r="BU226" s="297">
        <v>630.54999999999995</v>
      </c>
      <c r="BV226" s="297">
        <v>631.41</v>
      </c>
      <c r="BW226" s="297">
        <v>632.09</v>
      </c>
    </row>
    <row r="227" spans="1:75" ht="14.45" x14ac:dyDescent="0.3">
      <c r="A227" s="297" t="s">
        <v>1050</v>
      </c>
      <c r="B227" s="297" t="s">
        <v>1051</v>
      </c>
      <c r="C227" s="297" t="s">
        <v>1013</v>
      </c>
      <c r="D227" s="297" t="s">
        <v>1010</v>
      </c>
      <c r="K227" s="297">
        <v>2.27</v>
      </c>
      <c r="L227" s="297">
        <v>3.52</v>
      </c>
      <c r="M227" s="297">
        <v>-4.26</v>
      </c>
      <c r="N227" s="297">
        <v>-10.24</v>
      </c>
      <c r="O227" s="297">
        <v>-8.09</v>
      </c>
      <c r="P227" s="297">
        <v>-4.21</v>
      </c>
      <c r="Q227" s="297">
        <v>-3.53</v>
      </c>
      <c r="R227" s="297">
        <v>3.73</v>
      </c>
      <c r="S227" s="297">
        <v>2.84</v>
      </c>
      <c r="T227" s="297">
        <v>2.44</v>
      </c>
      <c r="U227" s="297">
        <v>-8.0399999999999991</v>
      </c>
      <c r="V227" s="297">
        <v>-8.36</v>
      </c>
      <c r="W227" s="297">
        <v>-15.31</v>
      </c>
      <c r="X227" s="297">
        <v>-17.54</v>
      </c>
      <c r="Y227" s="297">
        <v>-14.18</v>
      </c>
      <c r="Z227" s="297">
        <v>-15.1</v>
      </c>
      <c r="AA227" s="297">
        <v>-15.71</v>
      </c>
      <c r="AB227" s="297">
        <v>-15.85</v>
      </c>
      <c r="AC227" s="297">
        <v>-1.47</v>
      </c>
      <c r="AD227" s="297">
        <v>4.3600000000000003</v>
      </c>
      <c r="AE227" s="297">
        <v>4.63</v>
      </c>
      <c r="AF227" s="297">
        <v>5.34</v>
      </c>
      <c r="AG227" s="297">
        <v>8.17</v>
      </c>
      <c r="AH227" s="297">
        <v>14.76</v>
      </c>
      <c r="AI227" s="297">
        <v>15.18</v>
      </c>
      <c r="AJ227" s="297">
        <v>15.49</v>
      </c>
      <c r="AK227" s="297">
        <v>15.91</v>
      </c>
      <c r="AL227" s="297">
        <v>16.54</v>
      </c>
      <c r="AM227" s="297">
        <v>16.72</v>
      </c>
      <c r="AN227" s="297">
        <v>17.13</v>
      </c>
      <c r="AO227" s="297">
        <v>17.579999999999998</v>
      </c>
      <c r="AP227" s="297">
        <v>18.2</v>
      </c>
      <c r="AQ227" s="297">
        <v>18.57</v>
      </c>
      <c r="AR227" s="297">
        <v>18.93</v>
      </c>
      <c r="AS227" s="297">
        <v>19.329999999999998</v>
      </c>
      <c r="AT227" s="297">
        <v>19.649999999999999</v>
      </c>
      <c r="AU227" s="297">
        <v>19.809999999999999</v>
      </c>
      <c r="AV227" s="297">
        <v>19.97</v>
      </c>
      <c r="AW227" s="297">
        <v>20.16</v>
      </c>
      <c r="AX227" s="297">
        <v>20.350000000000001</v>
      </c>
      <c r="AY227" s="297">
        <v>20.5</v>
      </c>
      <c r="AZ227" s="297">
        <v>20.54</v>
      </c>
      <c r="BA227" s="297">
        <v>20.59</v>
      </c>
      <c r="BB227" s="297">
        <v>20.7</v>
      </c>
      <c r="BC227" s="297">
        <v>20.8</v>
      </c>
      <c r="BD227" s="297">
        <v>20.92</v>
      </c>
      <c r="BE227" s="297">
        <v>20.85</v>
      </c>
      <c r="BF227" s="297">
        <v>20.89</v>
      </c>
      <c r="BG227" s="297">
        <v>20.93</v>
      </c>
      <c r="BH227" s="297">
        <v>20.96</v>
      </c>
      <c r="BI227" s="297">
        <v>21.01</v>
      </c>
      <c r="BJ227" s="297">
        <v>20.95</v>
      </c>
      <c r="BK227" s="297">
        <v>20.96</v>
      </c>
      <c r="BL227" s="297">
        <v>20.95</v>
      </c>
      <c r="BM227" s="297">
        <v>20.93</v>
      </c>
      <c r="BN227" s="297">
        <v>20.88</v>
      </c>
      <c r="BO227" s="297">
        <v>20.74</v>
      </c>
      <c r="BP227" s="297">
        <v>20.66</v>
      </c>
      <c r="BQ227" s="297">
        <v>20.55</v>
      </c>
      <c r="BR227" s="297">
        <v>20.41</v>
      </c>
      <c r="BS227" s="297">
        <v>20.25</v>
      </c>
      <c r="BT227" s="297">
        <v>20.010000000000002</v>
      </c>
      <c r="BU227" s="297">
        <v>19.809999999999999</v>
      </c>
      <c r="BV227" s="297">
        <v>19.59</v>
      </c>
      <c r="BW227" s="297">
        <v>19.36</v>
      </c>
    </row>
    <row r="228" spans="1:75" ht="14.45" x14ac:dyDescent="0.3">
      <c r="A228" s="297" t="s">
        <v>1050</v>
      </c>
      <c r="B228" s="297" t="s">
        <v>1051</v>
      </c>
      <c r="C228" s="297" t="s">
        <v>1014</v>
      </c>
      <c r="D228" s="297" t="s">
        <v>1015</v>
      </c>
      <c r="E228" s="297">
        <v>13.66</v>
      </c>
      <c r="F228" s="297">
        <v>14.33</v>
      </c>
      <c r="G228" s="297">
        <v>15.03</v>
      </c>
      <c r="H228" s="297">
        <v>15.77</v>
      </c>
      <c r="I228" s="297">
        <v>16.54</v>
      </c>
      <c r="J228" s="297">
        <v>17.350000000000001</v>
      </c>
      <c r="K228" s="297">
        <v>17.93</v>
      </c>
      <c r="L228" s="297">
        <v>18.53</v>
      </c>
      <c r="M228" s="297">
        <v>19.149999999999999</v>
      </c>
      <c r="N228" s="297">
        <v>19.79</v>
      </c>
      <c r="O228" s="297">
        <v>20.45</v>
      </c>
      <c r="P228" s="297">
        <v>20.9</v>
      </c>
      <c r="Q228" s="297">
        <v>21.35</v>
      </c>
      <c r="R228" s="297">
        <v>21.82</v>
      </c>
      <c r="S228" s="297">
        <v>22.29</v>
      </c>
      <c r="T228" s="297">
        <v>22.78</v>
      </c>
      <c r="U228" s="297">
        <v>23.24</v>
      </c>
      <c r="V228" s="297">
        <v>23.71</v>
      </c>
      <c r="W228" s="297">
        <v>24.19</v>
      </c>
      <c r="X228" s="297">
        <v>24.68</v>
      </c>
      <c r="Y228" s="297">
        <v>25.18</v>
      </c>
      <c r="Z228" s="297">
        <v>25.71</v>
      </c>
      <c r="AA228" s="297">
        <v>26.25</v>
      </c>
      <c r="AB228" s="297">
        <v>26.81</v>
      </c>
      <c r="AC228" s="297">
        <v>27.37</v>
      </c>
      <c r="AD228" s="297">
        <v>27.95</v>
      </c>
      <c r="AE228" s="297">
        <v>28.47</v>
      </c>
      <c r="AF228" s="297">
        <v>29</v>
      </c>
      <c r="AG228" s="297">
        <v>29.53</v>
      </c>
      <c r="AH228" s="297">
        <v>30.08</v>
      </c>
      <c r="AI228" s="297">
        <v>30.64</v>
      </c>
      <c r="AJ228" s="297">
        <v>31.09</v>
      </c>
      <c r="AK228" s="297">
        <v>31.56</v>
      </c>
      <c r="AL228" s="297">
        <v>32.03</v>
      </c>
      <c r="AM228" s="297">
        <v>32.51</v>
      </c>
      <c r="AN228" s="297">
        <v>32.99</v>
      </c>
      <c r="AO228" s="297">
        <v>33.4</v>
      </c>
      <c r="AP228" s="297">
        <v>33.81</v>
      </c>
      <c r="AQ228" s="297">
        <v>34.229999999999997</v>
      </c>
      <c r="AR228" s="297">
        <v>34.65</v>
      </c>
      <c r="AS228" s="297">
        <v>35.08</v>
      </c>
      <c r="AT228" s="297">
        <v>35.51</v>
      </c>
      <c r="AU228" s="297">
        <v>35.94</v>
      </c>
      <c r="AV228" s="297">
        <v>36.380000000000003</v>
      </c>
      <c r="AW228" s="297">
        <v>36.82</v>
      </c>
      <c r="AX228" s="297">
        <v>37.270000000000003</v>
      </c>
      <c r="AY228" s="297">
        <v>37.700000000000003</v>
      </c>
      <c r="AZ228" s="297">
        <v>38.130000000000003</v>
      </c>
      <c r="BA228" s="297">
        <v>38.56</v>
      </c>
      <c r="BB228" s="297">
        <v>39</v>
      </c>
      <c r="BC228" s="297">
        <v>39.450000000000003</v>
      </c>
      <c r="BD228" s="297">
        <v>39.9</v>
      </c>
      <c r="BE228" s="297">
        <v>40.36</v>
      </c>
      <c r="BF228" s="297">
        <v>40.82</v>
      </c>
      <c r="BG228" s="297">
        <v>41.29</v>
      </c>
      <c r="BH228" s="297">
        <v>41.76</v>
      </c>
      <c r="BI228" s="297">
        <v>42.21</v>
      </c>
      <c r="BJ228" s="297">
        <v>42.66</v>
      </c>
      <c r="BK228" s="297">
        <v>43.11</v>
      </c>
      <c r="BL228" s="297">
        <v>43.57</v>
      </c>
      <c r="BM228" s="297">
        <v>44.04</v>
      </c>
      <c r="BN228" s="297">
        <v>44.48</v>
      </c>
      <c r="BO228" s="297">
        <v>44.93</v>
      </c>
      <c r="BP228" s="297">
        <v>45.39</v>
      </c>
      <c r="BQ228" s="297">
        <v>45.85</v>
      </c>
      <c r="BR228" s="297">
        <v>46.32</v>
      </c>
      <c r="BS228" s="297">
        <v>46.79</v>
      </c>
      <c r="BT228" s="297">
        <v>47.27</v>
      </c>
      <c r="BU228" s="297">
        <v>47.75</v>
      </c>
      <c r="BV228" s="297">
        <v>48.24</v>
      </c>
      <c r="BW228" s="297">
        <v>48.73</v>
      </c>
    </row>
    <row r="229" spans="1:75" ht="14.45" x14ac:dyDescent="0.3">
      <c r="A229" s="297" t="s">
        <v>1050</v>
      </c>
      <c r="B229" s="297" t="s">
        <v>1051</v>
      </c>
      <c r="C229" s="297" t="s">
        <v>1016</v>
      </c>
      <c r="D229" s="297" t="s">
        <v>1015</v>
      </c>
      <c r="E229" s="297">
        <v>0.94</v>
      </c>
      <c r="F229" s="297">
        <v>1</v>
      </c>
      <c r="G229" s="297">
        <v>1.08</v>
      </c>
      <c r="H229" s="297">
        <v>1.1599999999999999</v>
      </c>
      <c r="I229" s="297">
        <v>1.24</v>
      </c>
      <c r="J229" s="297">
        <v>1.33</v>
      </c>
      <c r="K229" s="297">
        <v>1.38</v>
      </c>
      <c r="L229" s="297">
        <v>1.43</v>
      </c>
      <c r="M229" s="297">
        <v>1.48</v>
      </c>
      <c r="N229" s="297">
        <v>1.54</v>
      </c>
      <c r="O229" s="297">
        <v>1.6</v>
      </c>
      <c r="P229" s="297">
        <v>1.68</v>
      </c>
      <c r="Q229" s="297">
        <v>1.78</v>
      </c>
      <c r="R229" s="297">
        <v>1.87</v>
      </c>
      <c r="S229" s="297">
        <v>1.98</v>
      </c>
      <c r="T229" s="297">
        <v>2.08</v>
      </c>
      <c r="U229" s="297">
        <v>2.13</v>
      </c>
      <c r="V229" s="297">
        <v>2.1800000000000002</v>
      </c>
      <c r="W229" s="297">
        <v>2.23</v>
      </c>
      <c r="X229" s="297">
        <v>2.2799999999999998</v>
      </c>
      <c r="Y229" s="297">
        <v>2.33</v>
      </c>
      <c r="Z229" s="297">
        <v>2.37</v>
      </c>
      <c r="AA229" s="297">
        <v>2.42</v>
      </c>
      <c r="AB229" s="297">
        <v>2.48</v>
      </c>
      <c r="AC229" s="297">
        <v>2.5299999999999998</v>
      </c>
      <c r="AD229" s="297">
        <v>2.58</v>
      </c>
      <c r="AE229" s="297">
        <v>2.65</v>
      </c>
      <c r="AF229" s="297">
        <v>2.72</v>
      </c>
      <c r="AG229" s="297">
        <v>2.79</v>
      </c>
      <c r="AH229" s="297">
        <v>2.87</v>
      </c>
      <c r="AI229" s="297">
        <v>2.95</v>
      </c>
      <c r="AJ229" s="297">
        <v>3.02</v>
      </c>
      <c r="AK229" s="297">
        <v>3.09</v>
      </c>
      <c r="AL229" s="297">
        <v>3.17</v>
      </c>
      <c r="AM229" s="297">
        <v>3.25</v>
      </c>
      <c r="AN229" s="297">
        <v>3.33</v>
      </c>
      <c r="AO229" s="297">
        <v>3.4</v>
      </c>
      <c r="AP229" s="297">
        <v>3.48</v>
      </c>
      <c r="AQ229" s="297">
        <v>3.56</v>
      </c>
      <c r="AR229" s="297">
        <v>3.64</v>
      </c>
      <c r="AS229" s="297">
        <v>3.72</v>
      </c>
      <c r="AT229" s="297">
        <v>3.8</v>
      </c>
      <c r="AU229" s="297">
        <v>3.88</v>
      </c>
      <c r="AV229" s="297">
        <v>3.97</v>
      </c>
      <c r="AW229" s="297">
        <v>4.05</v>
      </c>
      <c r="AX229" s="297">
        <v>4.1399999999999997</v>
      </c>
      <c r="AY229" s="297">
        <v>4.2300000000000004</v>
      </c>
      <c r="AZ229" s="297">
        <v>4.32</v>
      </c>
      <c r="BA229" s="297">
        <v>4.41</v>
      </c>
      <c r="BB229" s="297">
        <v>4.5</v>
      </c>
      <c r="BC229" s="297">
        <v>4.59</v>
      </c>
      <c r="BD229" s="297">
        <v>4.6900000000000004</v>
      </c>
      <c r="BE229" s="297">
        <v>4.79</v>
      </c>
      <c r="BF229" s="297">
        <v>4.9000000000000004</v>
      </c>
      <c r="BG229" s="297">
        <v>5.01</v>
      </c>
      <c r="BH229" s="297">
        <v>5.12</v>
      </c>
      <c r="BI229" s="297">
        <v>5.24</v>
      </c>
      <c r="BJ229" s="297">
        <v>5.36</v>
      </c>
      <c r="BK229" s="297">
        <v>5.48</v>
      </c>
      <c r="BL229" s="297">
        <v>5.61</v>
      </c>
      <c r="BM229" s="297">
        <v>5.74</v>
      </c>
      <c r="BN229" s="297">
        <v>5.87</v>
      </c>
      <c r="BO229" s="297">
        <v>6.01</v>
      </c>
      <c r="BP229" s="297">
        <v>6.15</v>
      </c>
      <c r="BQ229" s="297">
        <v>6.29</v>
      </c>
      <c r="BR229" s="297">
        <v>6.43</v>
      </c>
      <c r="BS229" s="297">
        <v>6.59</v>
      </c>
      <c r="BT229" s="297">
        <v>6.75</v>
      </c>
      <c r="BU229" s="297">
        <v>6.91</v>
      </c>
      <c r="BV229" s="297">
        <v>7.07</v>
      </c>
      <c r="BW229" s="297">
        <v>7.24</v>
      </c>
    </row>
    <row r="230" spans="1:75" ht="14.45" x14ac:dyDescent="0.3">
      <c r="A230" s="297" t="s">
        <v>1052</v>
      </c>
      <c r="B230" s="297" t="s">
        <v>1053</v>
      </c>
      <c r="C230" s="297" t="s">
        <v>1005</v>
      </c>
      <c r="D230" s="297" t="s">
        <v>1006</v>
      </c>
      <c r="E230" s="297">
        <v>1.31</v>
      </c>
      <c r="F230" s="297">
        <v>1.32</v>
      </c>
      <c r="G230" s="297">
        <v>1.31</v>
      </c>
      <c r="H230" s="297">
        <v>1.34</v>
      </c>
      <c r="I230" s="297">
        <v>1.4</v>
      </c>
      <c r="J230" s="297">
        <v>1.47</v>
      </c>
      <c r="K230" s="297">
        <v>1.54</v>
      </c>
      <c r="L230" s="297">
        <v>1.6</v>
      </c>
      <c r="M230" s="297">
        <v>1.62</v>
      </c>
      <c r="N230" s="297">
        <v>1.65</v>
      </c>
      <c r="O230" s="297">
        <v>1.69</v>
      </c>
      <c r="P230" s="297">
        <v>1.73</v>
      </c>
      <c r="Q230" s="297">
        <v>1.76</v>
      </c>
      <c r="R230" s="297">
        <v>1.76</v>
      </c>
      <c r="S230" s="297">
        <v>1.79</v>
      </c>
      <c r="T230" s="297">
        <v>1.85</v>
      </c>
      <c r="U230" s="297">
        <v>1.79</v>
      </c>
      <c r="V230" s="297">
        <v>1.81</v>
      </c>
      <c r="W230" s="297">
        <v>1.88</v>
      </c>
      <c r="X230" s="297">
        <v>1.97</v>
      </c>
      <c r="Y230" s="297">
        <v>1.99</v>
      </c>
      <c r="Z230" s="297">
        <v>1.99</v>
      </c>
      <c r="AA230" s="297">
        <v>2</v>
      </c>
      <c r="AB230" s="297">
        <v>1.96</v>
      </c>
      <c r="AC230" s="297">
        <v>1.92</v>
      </c>
      <c r="AD230" s="297">
        <v>1.92</v>
      </c>
      <c r="AE230" s="297">
        <v>1.94</v>
      </c>
      <c r="AF230" s="297">
        <v>1.95</v>
      </c>
      <c r="AG230" s="297">
        <v>1.99</v>
      </c>
      <c r="AH230" s="297">
        <v>2.0499999999999998</v>
      </c>
      <c r="AI230" s="297">
        <v>2.11</v>
      </c>
      <c r="AJ230" s="297">
        <v>2.2000000000000002</v>
      </c>
      <c r="AK230" s="297">
        <v>2.29</v>
      </c>
      <c r="AL230" s="297">
        <v>2.4</v>
      </c>
      <c r="AM230" s="297">
        <v>2.52</v>
      </c>
      <c r="AN230" s="297">
        <v>2.65</v>
      </c>
      <c r="AO230" s="297">
        <v>2.78</v>
      </c>
      <c r="AP230" s="297">
        <v>2.93</v>
      </c>
      <c r="AQ230" s="297">
        <v>3.08</v>
      </c>
      <c r="AR230" s="297">
        <v>3.25</v>
      </c>
      <c r="AS230" s="297">
        <v>3.42</v>
      </c>
      <c r="AT230" s="297">
        <v>3.61</v>
      </c>
      <c r="AU230" s="297">
        <v>3.81</v>
      </c>
      <c r="AV230" s="297">
        <v>4.01</v>
      </c>
      <c r="AW230" s="297">
        <v>4.2300000000000004</v>
      </c>
      <c r="AX230" s="297">
        <v>4.45</v>
      </c>
      <c r="AY230" s="297">
        <v>4.6900000000000004</v>
      </c>
      <c r="AZ230" s="297">
        <v>4.9400000000000004</v>
      </c>
      <c r="BA230" s="297">
        <v>5.2</v>
      </c>
      <c r="BB230" s="297">
        <v>5.48</v>
      </c>
      <c r="BC230" s="297">
        <v>5.77</v>
      </c>
      <c r="BD230" s="297">
        <v>6.07</v>
      </c>
      <c r="BE230" s="297">
        <v>6.39</v>
      </c>
      <c r="BF230" s="297">
        <v>6.72</v>
      </c>
      <c r="BG230" s="297">
        <v>7.06</v>
      </c>
      <c r="BH230" s="297">
        <v>7.42</v>
      </c>
      <c r="BI230" s="297">
        <v>7.8</v>
      </c>
      <c r="BJ230" s="297">
        <v>8.19</v>
      </c>
      <c r="BK230" s="297">
        <v>8.6</v>
      </c>
      <c r="BL230" s="297">
        <v>9.0299999999999994</v>
      </c>
      <c r="BM230" s="297">
        <v>9.4700000000000006</v>
      </c>
      <c r="BN230" s="297">
        <v>9.94</v>
      </c>
      <c r="BO230" s="297">
        <v>10.42</v>
      </c>
      <c r="BP230" s="297">
        <v>10.92</v>
      </c>
      <c r="BQ230" s="297">
        <v>11.45</v>
      </c>
      <c r="BR230" s="297">
        <v>11.99</v>
      </c>
      <c r="BS230" s="297">
        <v>12.56</v>
      </c>
      <c r="BT230" s="297">
        <v>13.15</v>
      </c>
      <c r="BU230" s="297">
        <v>13.76</v>
      </c>
      <c r="BV230" s="297">
        <v>14.4</v>
      </c>
      <c r="BW230" s="297">
        <v>15.07</v>
      </c>
    </row>
    <row r="231" spans="1:75" ht="14.45" x14ac:dyDescent="0.3">
      <c r="A231" s="297" t="s">
        <v>1052</v>
      </c>
      <c r="B231" s="297" t="s">
        <v>1053</v>
      </c>
      <c r="C231" s="297" t="s">
        <v>1007</v>
      </c>
      <c r="D231" s="297" t="s">
        <v>1008</v>
      </c>
      <c r="E231" s="297">
        <v>6319.93</v>
      </c>
      <c r="F231" s="297">
        <v>6056.33</v>
      </c>
      <c r="G231" s="297">
        <v>6715.64</v>
      </c>
      <c r="H231" s="297">
        <v>6377.25</v>
      </c>
      <c r="I231" s="297">
        <v>7113.13</v>
      </c>
      <c r="J231" s="297">
        <v>7495.64</v>
      </c>
      <c r="K231" s="297">
        <v>7716.06</v>
      </c>
      <c r="L231" s="297">
        <v>7048.04</v>
      </c>
      <c r="M231" s="297">
        <v>6995.78</v>
      </c>
      <c r="N231" s="297">
        <v>7029.01</v>
      </c>
      <c r="O231" s="297">
        <v>6904.55</v>
      </c>
      <c r="P231" s="297">
        <v>6694.95</v>
      </c>
      <c r="Q231" s="297">
        <v>6737.89</v>
      </c>
      <c r="R231" s="297">
        <v>6744.85</v>
      </c>
      <c r="S231" s="297">
        <v>7046.72</v>
      </c>
      <c r="T231" s="297">
        <v>7541.81</v>
      </c>
      <c r="U231" s="297">
        <v>7074.11</v>
      </c>
      <c r="V231" s="297">
        <v>7283.52</v>
      </c>
      <c r="W231" s="297">
        <v>7505.85</v>
      </c>
      <c r="X231" s="297">
        <v>7884.02</v>
      </c>
      <c r="Y231" s="297">
        <v>8271.19</v>
      </c>
      <c r="Z231" s="297">
        <v>8246.2000000000007</v>
      </c>
      <c r="AA231" s="297">
        <v>8133.97</v>
      </c>
      <c r="AB231" s="297">
        <v>7497.73</v>
      </c>
      <c r="AC231" s="297">
        <v>7366.16</v>
      </c>
      <c r="AD231" s="297">
        <v>7280.53</v>
      </c>
      <c r="AE231" s="297">
        <v>7302.02</v>
      </c>
      <c r="AF231" s="297">
        <v>7640.51</v>
      </c>
      <c r="AG231" s="297">
        <v>7628.98</v>
      </c>
      <c r="AH231" s="297">
        <v>8341.42</v>
      </c>
      <c r="AI231" s="297">
        <v>8431.69</v>
      </c>
      <c r="AJ231" s="297">
        <v>8411.48</v>
      </c>
      <c r="AK231" s="297">
        <v>8414.48</v>
      </c>
      <c r="AL231" s="297">
        <v>8408.56</v>
      </c>
      <c r="AM231" s="297">
        <v>8440.06</v>
      </c>
      <c r="AN231" s="297">
        <v>8515.1299999999992</v>
      </c>
      <c r="AO231" s="297">
        <v>8592.2099999999991</v>
      </c>
      <c r="AP231" s="297">
        <v>8837.58</v>
      </c>
      <c r="AQ231" s="297">
        <v>9092.6299999999992</v>
      </c>
      <c r="AR231" s="297">
        <v>9378.5499999999993</v>
      </c>
      <c r="AS231" s="297">
        <v>9679.2099999999991</v>
      </c>
      <c r="AT231" s="297">
        <v>9994.5499999999993</v>
      </c>
      <c r="AU231" s="297">
        <v>10373.959999999999</v>
      </c>
      <c r="AV231" s="297">
        <v>10767.73</v>
      </c>
      <c r="AW231" s="297">
        <v>11180.23</v>
      </c>
      <c r="AX231" s="297">
        <v>11606.41</v>
      </c>
      <c r="AY231" s="297">
        <v>12043.38</v>
      </c>
      <c r="AZ231" s="297">
        <v>12534.49</v>
      </c>
      <c r="BA231" s="297">
        <v>13045.2</v>
      </c>
      <c r="BB231" s="297">
        <v>13575.77</v>
      </c>
      <c r="BC231" s="297">
        <v>14138.32</v>
      </c>
      <c r="BD231" s="297">
        <v>14697.27</v>
      </c>
      <c r="BE231" s="297">
        <v>15313.62</v>
      </c>
      <c r="BF231" s="297">
        <v>15953.2</v>
      </c>
      <c r="BG231" s="297">
        <v>16615.849999999999</v>
      </c>
      <c r="BH231" s="297">
        <v>17306.900000000001</v>
      </c>
      <c r="BI231" s="297">
        <v>18010.580000000002</v>
      </c>
      <c r="BJ231" s="297">
        <v>18762.96</v>
      </c>
      <c r="BK231" s="297">
        <v>19541.16</v>
      </c>
      <c r="BL231" s="297">
        <v>20348.16</v>
      </c>
      <c r="BM231" s="297">
        <v>21180.7</v>
      </c>
      <c r="BN231" s="297">
        <v>22030.41</v>
      </c>
      <c r="BO231" s="297">
        <v>22923.55</v>
      </c>
      <c r="BP231" s="297">
        <v>23844.82</v>
      </c>
      <c r="BQ231" s="297">
        <v>24797.53</v>
      </c>
      <c r="BR231" s="297">
        <v>25781.97</v>
      </c>
      <c r="BS231" s="297">
        <v>26782.74</v>
      </c>
      <c r="BT231" s="297">
        <v>27826.75</v>
      </c>
      <c r="BU231" s="297">
        <v>28905.4</v>
      </c>
      <c r="BV231" s="297">
        <v>30014.78</v>
      </c>
      <c r="BW231" s="297">
        <v>31159.07</v>
      </c>
    </row>
    <row r="232" spans="1:75" ht="14.45" x14ac:dyDescent="0.3">
      <c r="A232" s="297" t="s">
        <v>1052</v>
      </c>
      <c r="B232" s="297" t="s">
        <v>1053</v>
      </c>
      <c r="C232" s="297" t="s">
        <v>1009</v>
      </c>
      <c r="D232" s="297" t="s">
        <v>1010</v>
      </c>
      <c r="E232" s="297">
        <v>6.95</v>
      </c>
      <c r="F232" s="297">
        <v>8.0500000000000007</v>
      </c>
      <c r="G232" s="297">
        <v>6.38</v>
      </c>
      <c r="H232" s="297">
        <v>10.48</v>
      </c>
      <c r="I232" s="297">
        <v>12.13</v>
      </c>
      <c r="J232" s="297">
        <v>12.4</v>
      </c>
      <c r="K232" s="297">
        <v>12.89</v>
      </c>
      <c r="L232" s="297">
        <v>12.74</v>
      </c>
      <c r="M232" s="297">
        <v>9.7100000000000009</v>
      </c>
      <c r="N232" s="297">
        <v>10.25</v>
      </c>
      <c r="O232" s="297">
        <v>11.44</v>
      </c>
      <c r="P232" s="297">
        <v>11.94</v>
      </c>
      <c r="Q232" s="297">
        <v>11.95</v>
      </c>
      <c r="R232" s="297">
        <v>9.52</v>
      </c>
      <c r="S232" s="297">
        <v>11.7</v>
      </c>
      <c r="T232" s="297">
        <v>13.14</v>
      </c>
      <c r="U232" s="297">
        <v>4.3099999999999996</v>
      </c>
      <c r="V232" s="297">
        <v>9.81</v>
      </c>
      <c r="W232" s="297">
        <v>13.65</v>
      </c>
      <c r="X232" s="297">
        <v>14.52</v>
      </c>
      <c r="Y232" s="297">
        <v>9.9499999999999993</v>
      </c>
      <c r="Z232" s="297">
        <v>8.5399999999999991</v>
      </c>
      <c r="AA232" s="297">
        <v>9.2799999999999994</v>
      </c>
      <c r="AB232" s="297">
        <v>6.34</v>
      </c>
      <c r="AC232" s="297">
        <v>6.46</v>
      </c>
      <c r="AD232" s="297">
        <v>9.26</v>
      </c>
      <c r="AE232" s="297">
        <v>9.66</v>
      </c>
      <c r="AF232" s="297">
        <v>9.1199999999999992</v>
      </c>
      <c r="AG232" s="297">
        <v>10.07</v>
      </c>
      <c r="AH232" s="297">
        <v>11.93</v>
      </c>
      <c r="AI232" s="297">
        <v>11.81</v>
      </c>
      <c r="AJ232" s="297">
        <v>13.59</v>
      </c>
      <c r="AK232" s="297">
        <v>13.94</v>
      </c>
      <c r="AL232" s="297">
        <v>14.25</v>
      </c>
      <c r="AM232" s="297">
        <v>14.45</v>
      </c>
      <c r="AN232" s="297">
        <v>14.66</v>
      </c>
      <c r="AO232" s="297">
        <v>14.81</v>
      </c>
      <c r="AP232" s="297">
        <v>14.86</v>
      </c>
      <c r="AQ232" s="297">
        <v>14.93</v>
      </c>
      <c r="AR232" s="297">
        <v>15</v>
      </c>
      <c r="AS232" s="297">
        <v>15.06</v>
      </c>
      <c r="AT232" s="297">
        <v>15.09</v>
      </c>
      <c r="AU232" s="297">
        <v>15.07</v>
      </c>
      <c r="AV232" s="297">
        <v>15.05</v>
      </c>
      <c r="AW232" s="297">
        <v>15.06</v>
      </c>
      <c r="AX232" s="297">
        <v>15.07</v>
      </c>
      <c r="AY232" s="297">
        <v>15.07</v>
      </c>
      <c r="AZ232" s="297">
        <v>15.02</v>
      </c>
      <c r="BA232" s="297">
        <v>15.01</v>
      </c>
      <c r="BB232" s="297">
        <v>15</v>
      </c>
      <c r="BC232" s="297">
        <v>14.99</v>
      </c>
      <c r="BD232" s="297">
        <v>14.97</v>
      </c>
      <c r="BE232" s="297">
        <v>14.9</v>
      </c>
      <c r="BF232" s="297">
        <v>14.87</v>
      </c>
      <c r="BG232" s="297">
        <v>14.84</v>
      </c>
      <c r="BH232" s="297">
        <v>14.81</v>
      </c>
      <c r="BI232" s="297">
        <v>14.77</v>
      </c>
      <c r="BJ232" s="297">
        <v>14.7</v>
      </c>
      <c r="BK232" s="297">
        <v>14.66</v>
      </c>
      <c r="BL232" s="297">
        <v>14.62</v>
      </c>
      <c r="BM232" s="297">
        <v>14.58</v>
      </c>
      <c r="BN232" s="297">
        <v>14.54</v>
      </c>
      <c r="BO232" s="297">
        <v>14.48</v>
      </c>
      <c r="BP232" s="297">
        <v>14.44</v>
      </c>
      <c r="BQ232" s="297">
        <v>14.41</v>
      </c>
      <c r="BR232" s="297">
        <v>14.38</v>
      </c>
      <c r="BS232" s="297">
        <v>14.35</v>
      </c>
      <c r="BT232" s="297">
        <v>14.3</v>
      </c>
      <c r="BU232" s="297">
        <v>14.27</v>
      </c>
      <c r="BV232" s="297">
        <v>14.24</v>
      </c>
      <c r="BW232" s="297">
        <v>14.21</v>
      </c>
    </row>
    <row r="233" spans="1:75" ht="14.45" x14ac:dyDescent="0.3">
      <c r="A233" s="297" t="s">
        <v>1052</v>
      </c>
      <c r="B233" s="297" t="s">
        <v>1053</v>
      </c>
      <c r="C233" s="297" t="s">
        <v>1011</v>
      </c>
      <c r="D233" s="297" t="s">
        <v>927</v>
      </c>
      <c r="E233" s="297">
        <v>1027.19</v>
      </c>
      <c r="F233" s="297">
        <v>1056.22</v>
      </c>
      <c r="G233" s="297">
        <v>1085.1600000000001</v>
      </c>
      <c r="H233" s="297">
        <v>1121.9100000000001</v>
      </c>
      <c r="I233" s="297">
        <v>1151.99</v>
      </c>
      <c r="J233" s="297">
        <v>1182.93</v>
      </c>
      <c r="K233" s="297">
        <v>1204.02</v>
      </c>
      <c r="L233" s="297">
        <v>1227.6199999999999</v>
      </c>
      <c r="M233" s="297">
        <v>1248.8</v>
      </c>
      <c r="N233" s="297">
        <v>1272.3900000000001</v>
      </c>
      <c r="O233" s="297">
        <v>1301.8</v>
      </c>
      <c r="P233" s="297">
        <v>1334.79</v>
      </c>
      <c r="Q233" s="297">
        <v>1375.67</v>
      </c>
      <c r="R233" s="297">
        <v>1417.12</v>
      </c>
      <c r="S233" s="297">
        <v>1458.15</v>
      </c>
      <c r="T233" s="297">
        <v>1498.28</v>
      </c>
      <c r="U233" s="297">
        <v>1537.67</v>
      </c>
      <c r="V233" s="297">
        <v>1572.11</v>
      </c>
      <c r="W233" s="297">
        <v>1606.73</v>
      </c>
      <c r="X233" s="297">
        <v>1642.38</v>
      </c>
      <c r="Y233" s="297">
        <v>1679.47</v>
      </c>
      <c r="Z233" s="297">
        <v>1707.58</v>
      </c>
      <c r="AA233" s="297">
        <v>1737.77</v>
      </c>
      <c r="AB233" s="297">
        <v>1774.09</v>
      </c>
      <c r="AC233" s="297">
        <v>1807.48</v>
      </c>
      <c r="AD233" s="297">
        <v>1842.66</v>
      </c>
      <c r="AE233" s="297">
        <v>1879.83</v>
      </c>
      <c r="AF233" s="297">
        <v>1920.88</v>
      </c>
      <c r="AG233" s="297">
        <v>1966.28</v>
      </c>
      <c r="AH233" s="297">
        <v>2018.15</v>
      </c>
      <c r="AI233" s="297">
        <v>2070.04</v>
      </c>
      <c r="AJ233" s="297">
        <v>2119.08</v>
      </c>
      <c r="AK233" s="297">
        <v>2169.65</v>
      </c>
      <c r="AL233" s="297">
        <v>2222.04</v>
      </c>
      <c r="AM233" s="297">
        <v>2276.8200000000002</v>
      </c>
      <c r="AN233" s="297">
        <v>2334.0500000000002</v>
      </c>
      <c r="AO233" s="297">
        <v>2389.79</v>
      </c>
      <c r="AP233" s="297">
        <v>2449.34</v>
      </c>
      <c r="AQ233" s="297">
        <v>2511.67</v>
      </c>
      <c r="AR233" s="297">
        <v>2575.4</v>
      </c>
      <c r="AS233" s="297">
        <v>2639.89</v>
      </c>
      <c r="AT233" s="297">
        <v>2701.88</v>
      </c>
      <c r="AU233" s="297">
        <v>2765.31</v>
      </c>
      <c r="AV233" s="297">
        <v>2830.29</v>
      </c>
      <c r="AW233" s="297">
        <v>2897.33</v>
      </c>
      <c r="AX233" s="297">
        <v>2966.63</v>
      </c>
      <c r="AY233" s="297">
        <v>3034.47</v>
      </c>
      <c r="AZ233" s="297">
        <v>3104.76</v>
      </c>
      <c r="BA233" s="297">
        <v>3177.43</v>
      </c>
      <c r="BB233" s="297">
        <v>3252.22</v>
      </c>
      <c r="BC233" s="297">
        <v>3328.93</v>
      </c>
      <c r="BD233" s="297">
        <v>3402.87</v>
      </c>
      <c r="BE233" s="297">
        <v>3479.02</v>
      </c>
      <c r="BF233" s="297">
        <v>3557.11</v>
      </c>
      <c r="BG233" s="297">
        <v>3636.84</v>
      </c>
      <c r="BH233" s="297">
        <v>3717.92</v>
      </c>
      <c r="BI233" s="297">
        <v>3797.09</v>
      </c>
      <c r="BJ233" s="297">
        <v>3877.87</v>
      </c>
      <c r="BK233" s="297">
        <v>3959.94</v>
      </c>
      <c r="BL233" s="297">
        <v>4043</v>
      </c>
      <c r="BM233" s="297">
        <v>4126.76</v>
      </c>
      <c r="BN233" s="297">
        <v>4207.25</v>
      </c>
      <c r="BO233" s="297">
        <v>4288.74</v>
      </c>
      <c r="BP233" s="297">
        <v>4370.93</v>
      </c>
      <c r="BQ233" s="297">
        <v>4453.54</v>
      </c>
      <c r="BR233" s="297">
        <v>4536.34</v>
      </c>
      <c r="BS233" s="297">
        <v>4615.49</v>
      </c>
      <c r="BT233" s="297">
        <v>4695.09</v>
      </c>
      <c r="BU233" s="297">
        <v>4774.9399999999996</v>
      </c>
      <c r="BV233" s="297">
        <v>4854.8999999999996</v>
      </c>
      <c r="BW233" s="297">
        <v>4934.8500000000004</v>
      </c>
    </row>
    <row r="234" spans="1:75" ht="14.45" x14ac:dyDescent="0.3">
      <c r="A234" s="297" t="s">
        <v>1052</v>
      </c>
      <c r="B234" s="297" t="s">
        <v>1053</v>
      </c>
      <c r="C234" s="297" t="s">
        <v>1012</v>
      </c>
      <c r="D234" s="297" t="s">
        <v>927</v>
      </c>
      <c r="E234" s="297">
        <v>2273.63</v>
      </c>
      <c r="F234" s="297">
        <v>2339.7600000000002</v>
      </c>
      <c r="G234" s="297">
        <v>2411.1799999999998</v>
      </c>
      <c r="H234" s="297">
        <v>2485.12</v>
      </c>
      <c r="I234" s="297">
        <v>2557.81</v>
      </c>
      <c r="J234" s="297">
        <v>2626.64</v>
      </c>
      <c r="K234" s="297">
        <v>2690.25</v>
      </c>
      <c r="L234" s="297">
        <v>2749.7</v>
      </c>
      <c r="M234" s="297">
        <v>2807.77</v>
      </c>
      <c r="N234" s="297">
        <v>2868.51</v>
      </c>
      <c r="O234" s="297">
        <v>2934.78</v>
      </c>
      <c r="P234" s="297">
        <v>3007.35</v>
      </c>
      <c r="Q234" s="297">
        <v>3084.96</v>
      </c>
      <c r="R234" s="297">
        <v>3165.87</v>
      </c>
      <c r="S234" s="297">
        <v>3247.46</v>
      </c>
      <c r="T234" s="297">
        <v>3327.71</v>
      </c>
      <c r="U234" s="297">
        <v>3406.45</v>
      </c>
      <c r="V234" s="297">
        <v>3484.03</v>
      </c>
      <c r="W234" s="297">
        <v>3559.6</v>
      </c>
      <c r="X234" s="297">
        <v>3632.29</v>
      </c>
      <c r="Y234" s="297">
        <v>3701.61</v>
      </c>
      <c r="Z234" s="297">
        <v>3767.07</v>
      </c>
      <c r="AA234" s="297">
        <v>3829.24</v>
      </c>
      <c r="AB234" s="297">
        <v>3890.07</v>
      </c>
      <c r="AC234" s="297">
        <v>3952.28</v>
      </c>
      <c r="AD234" s="297">
        <v>4017.88</v>
      </c>
      <c r="AE234" s="297">
        <v>4087.53</v>
      </c>
      <c r="AF234" s="297">
        <v>4160.9399999999996</v>
      </c>
      <c r="AG234" s="297">
        <v>4237.96</v>
      </c>
      <c r="AH234" s="297">
        <v>4318.13</v>
      </c>
      <c r="AI234" s="297">
        <v>4401.05</v>
      </c>
      <c r="AJ234" s="297">
        <v>4486.84</v>
      </c>
      <c r="AK234" s="297">
        <v>4575.59</v>
      </c>
      <c r="AL234" s="297">
        <v>4666.83</v>
      </c>
      <c r="AM234" s="297">
        <v>4759.95</v>
      </c>
      <c r="AN234" s="297">
        <v>4854.4399999999996</v>
      </c>
      <c r="AO234" s="297">
        <v>4950.08</v>
      </c>
      <c r="AP234" s="297">
        <v>5046.82</v>
      </c>
      <c r="AQ234" s="297">
        <v>5144.57</v>
      </c>
      <c r="AR234" s="297">
        <v>5243.29</v>
      </c>
      <c r="AS234" s="297">
        <v>5342.93</v>
      </c>
      <c r="AT234" s="297">
        <v>5443.37</v>
      </c>
      <c r="AU234" s="297">
        <v>5544.44</v>
      </c>
      <c r="AV234" s="297">
        <v>5646.05</v>
      </c>
      <c r="AW234" s="297">
        <v>5748.09</v>
      </c>
      <c r="AX234" s="297">
        <v>5850.46</v>
      </c>
      <c r="AY234" s="297">
        <v>5953.08</v>
      </c>
      <c r="AZ234" s="297">
        <v>6055.89</v>
      </c>
      <c r="BA234" s="297">
        <v>6158.82</v>
      </c>
      <c r="BB234" s="297">
        <v>6261.83</v>
      </c>
      <c r="BC234" s="297">
        <v>6364.88</v>
      </c>
      <c r="BD234" s="297">
        <v>6467.9</v>
      </c>
      <c r="BE234" s="297">
        <v>6570.87</v>
      </c>
      <c r="BF234" s="297">
        <v>6673.79</v>
      </c>
      <c r="BG234" s="297">
        <v>6776.72</v>
      </c>
      <c r="BH234" s="297">
        <v>6879.67</v>
      </c>
      <c r="BI234" s="297">
        <v>6982.62</v>
      </c>
      <c r="BJ234" s="297">
        <v>7085.49</v>
      </c>
      <c r="BK234" s="297">
        <v>7188.29</v>
      </c>
      <c r="BL234" s="297">
        <v>7290.98</v>
      </c>
      <c r="BM234" s="297">
        <v>7393.54</v>
      </c>
      <c r="BN234" s="297">
        <v>7495.91</v>
      </c>
      <c r="BO234" s="297">
        <v>7598.01</v>
      </c>
      <c r="BP234" s="297">
        <v>7699.75</v>
      </c>
      <c r="BQ234" s="297">
        <v>7801.02</v>
      </c>
      <c r="BR234" s="297">
        <v>7901.71</v>
      </c>
      <c r="BS234" s="297">
        <v>8001.75</v>
      </c>
      <c r="BT234" s="297">
        <v>8101.05</v>
      </c>
      <c r="BU234" s="297">
        <v>8199.4</v>
      </c>
      <c r="BV234" s="297">
        <v>8296.6</v>
      </c>
      <c r="BW234" s="297">
        <v>8392.4599999999991</v>
      </c>
    </row>
    <row r="235" spans="1:75" ht="14.45" x14ac:dyDescent="0.3">
      <c r="A235" s="297" t="s">
        <v>1052</v>
      </c>
      <c r="B235" s="297" t="s">
        <v>1053</v>
      </c>
      <c r="C235" s="297" t="s">
        <v>1013</v>
      </c>
      <c r="D235" s="297" t="s">
        <v>1010</v>
      </c>
      <c r="E235" s="297">
        <v>-8.85</v>
      </c>
      <c r="F235" s="297">
        <v>-0.94</v>
      </c>
      <c r="G235" s="297">
        <v>-5.38</v>
      </c>
      <c r="H235" s="297">
        <v>-0.63</v>
      </c>
      <c r="I235" s="297">
        <v>0.2</v>
      </c>
      <c r="J235" s="297">
        <v>3.42</v>
      </c>
      <c r="K235" s="297">
        <v>-1.22</v>
      </c>
      <c r="L235" s="297">
        <v>-0.33</v>
      </c>
      <c r="M235" s="297">
        <v>-0.02</v>
      </c>
      <c r="N235" s="297">
        <v>2.31</v>
      </c>
      <c r="O235" s="297">
        <v>-0.55000000000000004</v>
      </c>
      <c r="P235" s="297">
        <v>2.58</v>
      </c>
      <c r="Q235" s="297">
        <v>-0.45</v>
      </c>
      <c r="R235" s="297">
        <v>1.82</v>
      </c>
      <c r="S235" s="297">
        <v>5.99</v>
      </c>
      <c r="T235" s="297">
        <v>6.2</v>
      </c>
      <c r="U235" s="297">
        <v>0.57999999999999996</v>
      </c>
      <c r="V235" s="297">
        <v>4.38</v>
      </c>
      <c r="W235" s="297">
        <v>5.3</v>
      </c>
      <c r="X235" s="297">
        <v>10.99</v>
      </c>
      <c r="Y235" s="297">
        <v>5.17</v>
      </c>
      <c r="Z235" s="297">
        <v>3.87</v>
      </c>
      <c r="AA235" s="297">
        <v>4.33</v>
      </c>
      <c r="AB235" s="297">
        <v>1.6</v>
      </c>
      <c r="AC235" s="297">
        <v>-0.01</v>
      </c>
      <c r="AD235" s="297">
        <v>0.14000000000000001</v>
      </c>
      <c r="AE235" s="297">
        <v>1.37</v>
      </c>
      <c r="AF235" s="297">
        <v>1.45</v>
      </c>
      <c r="AG235" s="297">
        <v>1.64</v>
      </c>
      <c r="AH235" s="297">
        <v>13.78</v>
      </c>
      <c r="AI235" s="297">
        <v>13.55</v>
      </c>
      <c r="AJ235" s="297">
        <v>13.87</v>
      </c>
      <c r="AK235" s="297">
        <v>14.04</v>
      </c>
      <c r="AL235" s="297">
        <v>14.27</v>
      </c>
      <c r="AM235" s="297">
        <v>14.27</v>
      </c>
      <c r="AN235" s="297">
        <v>14.4</v>
      </c>
      <c r="AO235" s="297">
        <v>14.56</v>
      </c>
      <c r="AP235" s="297">
        <v>14.65</v>
      </c>
      <c r="AQ235" s="297">
        <v>14.73</v>
      </c>
      <c r="AR235" s="297">
        <v>14.85</v>
      </c>
      <c r="AS235" s="297">
        <v>15</v>
      </c>
      <c r="AT235" s="297">
        <v>15.11</v>
      </c>
      <c r="AU235" s="297">
        <v>15.21</v>
      </c>
      <c r="AV235" s="297">
        <v>15.28</v>
      </c>
      <c r="AW235" s="297">
        <v>15.4</v>
      </c>
      <c r="AX235" s="297">
        <v>15.55</v>
      </c>
      <c r="AY235" s="297">
        <v>15.67</v>
      </c>
      <c r="AZ235" s="297">
        <v>15.76</v>
      </c>
      <c r="BA235" s="297">
        <v>15.86</v>
      </c>
      <c r="BB235" s="297">
        <v>16</v>
      </c>
      <c r="BC235" s="297">
        <v>16.14</v>
      </c>
      <c r="BD235" s="297">
        <v>16.29</v>
      </c>
      <c r="BE235" s="297">
        <v>16.32</v>
      </c>
      <c r="BF235" s="297">
        <v>16.440000000000001</v>
      </c>
      <c r="BG235" s="297">
        <v>16.559999999999999</v>
      </c>
      <c r="BH235" s="297">
        <v>16.68</v>
      </c>
      <c r="BI235" s="297">
        <v>16.79</v>
      </c>
      <c r="BJ235" s="297">
        <v>16.829999999999998</v>
      </c>
      <c r="BK235" s="297">
        <v>16.91</v>
      </c>
      <c r="BL235" s="297">
        <v>17</v>
      </c>
      <c r="BM235" s="297">
        <v>17.079999999999998</v>
      </c>
      <c r="BN235" s="297">
        <v>17.13</v>
      </c>
      <c r="BO235" s="297">
        <v>17.12</v>
      </c>
      <c r="BP235" s="297">
        <v>17.149999999999999</v>
      </c>
      <c r="BQ235" s="297">
        <v>17.190000000000001</v>
      </c>
      <c r="BR235" s="297">
        <v>17.22</v>
      </c>
      <c r="BS235" s="297">
        <v>17.23</v>
      </c>
      <c r="BT235" s="297">
        <v>17.18</v>
      </c>
      <c r="BU235" s="297">
        <v>17.18</v>
      </c>
      <c r="BV235" s="297">
        <v>17.18</v>
      </c>
      <c r="BW235" s="297">
        <v>17.170000000000002</v>
      </c>
    </row>
    <row r="236" spans="1:75" ht="14.45" x14ac:dyDescent="0.3">
      <c r="A236" s="297" t="s">
        <v>1052</v>
      </c>
      <c r="B236" s="297" t="s">
        <v>1053</v>
      </c>
      <c r="C236" s="297" t="s">
        <v>1014</v>
      </c>
      <c r="D236" s="297" t="s">
        <v>1015</v>
      </c>
      <c r="E236" s="297">
        <v>7.29</v>
      </c>
      <c r="F236" s="297">
        <v>7.76</v>
      </c>
      <c r="G236" s="297">
        <v>8.26</v>
      </c>
      <c r="H236" s="297">
        <v>8.7899999999999991</v>
      </c>
      <c r="I236" s="297">
        <v>9.35</v>
      </c>
      <c r="J236" s="297">
        <v>9.9499999999999993</v>
      </c>
      <c r="K236" s="297">
        <v>10.52</v>
      </c>
      <c r="L236" s="297">
        <v>11.11</v>
      </c>
      <c r="M236" s="297">
        <v>11.74</v>
      </c>
      <c r="N236" s="297">
        <v>12.4</v>
      </c>
      <c r="O236" s="297">
        <v>13.1</v>
      </c>
      <c r="P236" s="297">
        <v>13.51</v>
      </c>
      <c r="Q236" s="297">
        <v>13.93</v>
      </c>
      <c r="R236" s="297">
        <v>14.36</v>
      </c>
      <c r="S236" s="297">
        <v>14.8</v>
      </c>
      <c r="T236" s="297">
        <v>15.26</v>
      </c>
      <c r="U236" s="297">
        <v>15.59</v>
      </c>
      <c r="V236" s="297">
        <v>15.93</v>
      </c>
      <c r="W236" s="297">
        <v>16.27</v>
      </c>
      <c r="X236" s="297">
        <v>16.63</v>
      </c>
      <c r="Y236" s="297">
        <v>16.989999999999998</v>
      </c>
      <c r="Z236" s="297">
        <v>17.46</v>
      </c>
      <c r="AA236" s="297">
        <v>17.940000000000001</v>
      </c>
      <c r="AB236" s="297">
        <v>18.440000000000001</v>
      </c>
      <c r="AC236" s="297">
        <v>18.95</v>
      </c>
      <c r="AD236" s="297">
        <v>19.47</v>
      </c>
      <c r="AE236" s="297">
        <v>19.899999999999999</v>
      </c>
      <c r="AF236" s="297">
        <v>20.350000000000001</v>
      </c>
      <c r="AG236" s="297">
        <v>20.8</v>
      </c>
      <c r="AH236" s="297">
        <v>21.26</v>
      </c>
      <c r="AI236" s="297">
        <v>21.73</v>
      </c>
      <c r="AJ236" s="297">
        <v>22.3</v>
      </c>
      <c r="AK236" s="297">
        <v>22.88</v>
      </c>
      <c r="AL236" s="297">
        <v>23.48</v>
      </c>
      <c r="AM236" s="297">
        <v>24.09</v>
      </c>
      <c r="AN236" s="297">
        <v>24.72</v>
      </c>
      <c r="AO236" s="297">
        <v>25.28</v>
      </c>
      <c r="AP236" s="297">
        <v>25.86</v>
      </c>
      <c r="AQ236" s="297">
        <v>26.46</v>
      </c>
      <c r="AR236" s="297">
        <v>27.06</v>
      </c>
      <c r="AS236" s="297">
        <v>27.68</v>
      </c>
      <c r="AT236" s="297">
        <v>28.26</v>
      </c>
      <c r="AU236" s="297">
        <v>28.86</v>
      </c>
      <c r="AV236" s="297">
        <v>29.46</v>
      </c>
      <c r="AW236" s="297">
        <v>30.08</v>
      </c>
      <c r="AX236" s="297">
        <v>30.71</v>
      </c>
      <c r="AY236" s="297">
        <v>31.26</v>
      </c>
      <c r="AZ236" s="297">
        <v>31.83</v>
      </c>
      <c r="BA236" s="297">
        <v>32.4</v>
      </c>
      <c r="BB236" s="297">
        <v>32.99</v>
      </c>
      <c r="BC236" s="297">
        <v>33.58</v>
      </c>
      <c r="BD236" s="297">
        <v>34.159999999999997</v>
      </c>
      <c r="BE236" s="297">
        <v>34.74</v>
      </c>
      <c r="BF236" s="297">
        <v>35.340000000000003</v>
      </c>
      <c r="BG236" s="297">
        <v>35.94</v>
      </c>
      <c r="BH236" s="297">
        <v>36.56</v>
      </c>
      <c r="BI236" s="297">
        <v>37.119999999999997</v>
      </c>
      <c r="BJ236" s="297">
        <v>37.700000000000003</v>
      </c>
      <c r="BK236" s="297">
        <v>38.28</v>
      </c>
      <c r="BL236" s="297">
        <v>38.869999999999997</v>
      </c>
      <c r="BM236" s="297">
        <v>39.47</v>
      </c>
      <c r="BN236" s="297">
        <v>40.049999999999997</v>
      </c>
      <c r="BO236" s="297">
        <v>40.64</v>
      </c>
      <c r="BP236" s="297">
        <v>41.24</v>
      </c>
      <c r="BQ236" s="297">
        <v>41.85</v>
      </c>
      <c r="BR236" s="297">
        <v>42.46</v>
      </c>
      <c r="BS236" s="297">
        <v>43.06</v>
      </c>
      <c r="BT236" s="297">
        <v>43.67</v>
      </c>
      <c r="BU236" s="297">
        <v>44.29</v>
      </c>
      <c r="BV236" s="297">
        <v>44.92</v>
      </c>
      <c r="BW236" s="297">
        <v>45.55</v>
      </c>
    </row>
    <row r="237" spans="1:75" ht="14.45" x14ac:dyDescent="0.3">
      <c r="A237" s="297" t="s">
        <v>1052</v>
      </c>
      <c r="B237" s="297" t="s">
        <v>1053</v>
      </c>
      <c r="C237" s="297" t="s">
        <v>1016</v>
      </c>
      <c r="D237" s="297" t="s">
        <v>1015</v>
      </c>
      <c r="E237" s="297">
        <v>0.7</v>
      </c>
      <c r="F237" s="297">
        <v>0.79</v>
      </c>
      <c r="G237" s="297">
        <v>0.89</v>
      </c>
      <c r="H237" s="297">
        <v>1</v>
      </c>
      <c r="I237" s="297">
        <v>1.1299999999999999</v>
      </c>
      <c r="J237" s="297">
        <v>1.28</v>
      </c>
      <c r="K237" s="297">
        <v>1.34</v>
      </c>
      <c r="L237" s="297">
        <v>1.4</v>
      </c>
      <c r="M237" s="297">
        <v>1.46</v>
      </c>
      <c r="N237" s="297">
        <v>1.53</v>
      </c>
      <c r="O237" s="297">
        <v>1.6</v>
      </c>
      <c r="P237" s="297">
        <v>1.59</v>
      </c>
      <c r="Q237" s="297">
        <v>1.59</v>
      </c>
      <c r="R237" s="297">
        <v>1.58</v>
      </c>
      <c r="S237" s="297">
        <v>1.57</v>
      </c>
      <c r="T237" s="297">
        <v>1.57</v>
      </c>
      <c r="U237" s="297">
        <v>1.58</v>
      </c>
      <c r="V237" s="297">
        <v>1.58</v>
      </c>
      <c r="W237" s="297">
        <v>1.59</v>
      </c>
      <c r="X237" s="297">
        <v>1.6</v>
      </c>
      <c r="Y237" s="297">
        <v>1.6</v>
      </c>
      <c r="Z237" s="297">
        <v>1.62</v>
      </c>
      <c r="AA237" s="297">
        <v>1.64</v>
      </c>
      <c r="AB237" s="297">
        <v>1.66</v>
      </c>
      <c r="AC237" s="297">
        <v>1.68</v>
      </c>
      <c r="AD237" s="297">
        <v>1.7</v>
      </c>
      <c r="AE237" s="297">
        <v>1.72</v>
      </c>
      <c r="AF237" s="297">
        <v>1.74</v>
      </c>
      <c r="AG237" s="297">
        <v>1.77</v>
      </c>
      <c r="AH237" s="297">
        <v>1.79</v>
      </c>
      <c r="AI237" s="297">
        <v>1.82</v>
      </c>
      <c r="AJ237" s="297">
        <v>1.87</v>
      </c>
      <c r="AK237" s="297">
        <v>1.92</v>
      </c>
      <c r="AL237" s="297">
        <v>1.97</v>
      </c>
      <c r="AM237" s="297">
        <v>2.02</v>
      </c>
      <c r="AN237" s="297">
        <v>2.0699999999999998</v>
      </c>
      <c r="AO237" s="297">
        <v>2.13</v>
      </c>
      <c r="AP237" s="297">
        <v>2.19</v>
      </c>
      <c r="AQ237" s="297">
        <v>2.25</v>
      </c>
      <c r="AR237" s="297">
        <v>2.3199999999999998</v>
      </c>
      <c r="AS237" s="297">
        <v>2.38</v>
      </c>
      <c r="AT237" s="297">
        <v>2.46</v>
      </c>
      <c r="AU237" s="297">
        <v>2.5299999999999998</v>
      </c>
      <c r="AV237" s="297">
        <v>2.61</v>
      </c>
      <c r="AW237" s="297">
        <v>2.69</v>
      </c>
      <c r="AX237" s="297">
        <v>2.78</v>
      </c>
      <c r="AY237" s="297">
        <v>2.86</v>
      </c>
      <c r="AZ237" s="297">
        <v>2.95</v>
      </c>
      <c r="BA237" s="297">
        <v>3.04</v>
      </c>
      <c r="BB237" s="297">
        <v>3.13</v>
      </c>
      <c r="BC237" s="297">
        <v>3.22</v>
      </c>
      <c r="BD237" s="297">
        <v>3.32</v>
      </c>
      <c r="BE237" s="297">
        <v>3.43</v>
      </c>
      <c r="BF237" s="297">
        <v>3.54</v>
      </c>
      <c r="BG237" s="297">
        <v>3.65</v>
      </c>
      <c r="BH237" s="297">
        <v>3.77</v>
      </c>
      <c r="BI237" s="297">
        <v>3.89</v>
      </c>
      <c r="BJ237" s="297">
        <v>4.0199999999999996</v>
      </c>
      <c r="BK237" s="297">
        <v>4.16</v>
      </c>
      <c r="BL237" s="297">
        <v>4.3</v>
      </c>
      <c r="BM237" s="297">
        <v>4.4400000000000004</v>
      </c>
      <c r="BN237" s="297">
        <v>4.59</v>
      </c>
      <c r="BO237" s="297">
        <v>4.7300000000000004</v>
      </c>
      <c r="BP237" s="297">
        <v>4.8899999999999997</v>
      </c>
      <c r="BQ237" s="297">
        <v>5.05</v>
      </c>
      <c r="BR237" s="297">
        <v>5.21</v>
      </c>
      <c r="BS237" s="297">
        <v>5.37</v>
      </c>
      <c r="BT237" s="297">
        <v>5.53</v>
      </c>
      <c r="BU237" s="297">
        <v>5.7</v>
      </c>
      <c r="BV237" s="297">
        <v>5.88</v>
      </c>
      <c r="BW237" s="297">
        <v>6.06</v>
      </c>
    </row>
    <row r="238" spans="1:75" ht="14.45" x14ac:dyDescent="0.3">
      <c r="A238" s="297" t="s">
        <v>1054</v>
      </c>
      <c r="B238" s="297" t="s">
        <v>1055</v>
      </c>
      <c r="C238" s="297" t="s">
        <v>1005</v>
      </c>
      <c r="D238" s="297" t="s">
        <v>1006</v>
      </c>
      <c r="E238" s="297">
        <v>0.41</v>
      </c>
      <c r="F238" s="297">
        <v>0.41</v>
      </c>
      <c r="G238" s="297">
        <v>0.42</v>
      </c>
      <c r="H238" s="297">
        <v>0.42</v>
      </c>
      <c r="I238" s="297">
        <v>0.45</v>
      </c>
      <c r="J238" s="297">
        <v>0.52</v>
      </c>
      <c r="K238" s="297">
        <v>0.6</v>
      </c>
      <c r="L238" s="297">
        <v>0.68</v>
      </c>
      <c r="M238" s="297">
        <v>0.74</v>
      </c>
      <c r="N238" s="297">
        <v>0.82</v>
      </c>
      <c r="O238" s="297">
        <v>0.88</v>
      </c>
      <c r="P238" s="297">
        <v>0.93</v>
      </c>
      <c r="Q238" s="297">
        <v>1</v>
      </c>
      <c r="R238" s="297">
        <v>1.0900000000000001</v>
      </c>
      <c r="S238" s="297">
        <v>1.29</v>
      </c>
      <c r="T238" s="297">
        <v>1.55</v>
      </c>
      <c r="U238" s="297">
        <v>1.81</v>
      </c>
      <c r="V238" s="297">
        <v>2.11</v>
      </c>
      <c r="W238" s="297">
        <v>2.37</v>
      </c>
      <c r="X238" s="297">
        <v>2.68</v>
      </c>
      <c r="Y238" s="297">
        <v>3.07</v>
      </c>
      <c r="Z238" s="297">
        <v>3.97</v>
      </c>
      <c r="AA238" s="297">
        <v>5.64</v>
      </c>
      <c r="AB238" s="297">
        <v>7.09</v>
      </c>
      <c r="AC238" s="297">
        <v>7.78</v>
      </c>
      <c r="AD238" s="297">
        <v>8.33</v>
      </c>
      <c r="AE238" s="297">
        <v>8.9600000000000009</v>
      </c>
      <c r="AF238" s="297">
        <v>9.39</v>
      </c>
      <c r="AG238" s="297">
        <v>9.57</v>
      </c>
      <c r="AH238" s="297">
        <v>9.59</v>
      </c>
      <c r="AI238" s="297">
        <v>9.6300000000000008</v>
      </c>
      <c r="AJ238" s="297">
        <v>9.92</v>
      </c>
      <c r="AK238" s="297">
        <v>10.210000000000001</v>
      </c>
      <c r="AL238" s="297">
        <v>10.59</v>
      </c>
      <c r="AM238" s="297">
        <v>11.01</v>
      </c>
      <c r="AN238" s="297">
        <v>11.46</v>
      </c>
      <c r="AO238" s="297">
        <v>11.95</v>
      </c>
      <c r="AP238" s="297">
        <v>12.46</v>
      </c>
      <c r="AQ238" s="297">
        <v>12.98</v>
      </c>
      <c r="AR238" s="297">
        <v>13.53</v>
      </c>
      <c r="AS238" s="297">
        <v>14.09</v>
      </c>
      <c r="AT238" s="297">
        <v>14.66</v>
      </c>
      <c r="AU238" s="297">
        <v>15.23</v>
      </c>
      <c r="AV238" s="297">
        <v>15.81</v>
      </c>
      <c r="AW238" s="297">
        <v>16.399999999999999</v>
      </c>
      <c r="AX238" s="297">
        <v>17.010000000000002</v>
      </c>
      <c r="AY238" s="297">
        <v>17.62</v>
      </c>
      <c r="AZ238" s="297">
        <v>18.239999999999998</v>
      </c>
      <c r="BA238" s="297">
        <v>18.87</v>
      </c>
      <c r="BB238" s="297">
        <v>19.52</v>
      </c>
      <c r="BC238" s="297">
        <v>20.18</v>
      </c>
      <c r="BD238" s="297">
        <v>20.85</v>
      </c>
      <c r="BE238" s="297">
        <v>21.54</v>
      </c>
      <c r="BF238" s="297">
        <v>22.24</v>
      </c>
      <c r="BG238" s="297">
        <v>22.95</v>
      </c>
      <c r="BH238" s="297">
        <v>23.68</v>
      </c>
      <c r="BI238" s="297">
        <v>24.43</v>
      </c>
      <c r="BJ238" s="297">
        <v>25.19</v>
      </c>
      <c r="BK238" s="297">
        <v>25.97</v>
      </c>
      <c r="BL238" s="297">
        <v>26.77</v>
      </c>
      <c r="BM238" s="297">
        <v>27.58</v>
      </c>
      <c r="BN238" s="297">
        <v>28.42</v>
      </c>
      <c r="BO238" s="297">
        <v>29.29</v>
      </c>
      <c r="BP238" s="297">
        <v>30.17</v>
      </c>
      <c r="BQ238" s="297">
        <v>31.09</v>
      </c>
      <c r="BR238" s="297">
        <v>32.03</v>
      </c>
      <c r="BS238" s="297">
        <v>32.99</v>
      </c>
      <c r="BT238" s="297">
        <v>33.99</v>
      </c>
      <c r="BU238" s="297">
        <v>35.03</v>
      </c>
      <c r="BV238" s="297">
        <v>36.090000000000003</v>
      </c>
      <c r="BW238" s="297">
        <v>37.19</v>
      </c>
    </row>
    <row r="239" spans="1:75" ht="14.45" x14ac:dyDescent="0.3">
      <c r="A239" s="297" t="s">
        <v>1054</v>
      </c>
      <c r="B239" s="297" t="s">
        <v>1055</v>
      </c>
      <c r="C239" s="297" t="s">
        <v>1007</v>
      </c>
      <c r="D239" s="297" t="s">
        <v>1008</v>
      </c>
      <c r="E239" s="297">
        <v>7387.97</v>
      </c>
      <c r="F239" s="297">
        <v>7265.88</v>
      </c>
      <c r="G239" s="297">
        <v>7879.67</v>
      </c>
      <c r="H239" s="297">
        <v>9421.42</v>
      </c>
      <c r="I239" s="297">
        <v>9795.16</v>
      </c>
      <c r="J239" s="297">
        <v>12096.26</v>
      </c>
      <c r="K239" s="297">
        <v>11531.15</v>
      </c>
      <c r="L239" s="297">
        <v>10815.39</v>
      </c>
      <c r="M239" s="297">
        <v>12188.81</v>
      </c>
      <c r="N239" s="297">
        <v>12595.85</v>
      </c>
      <c r="O239" s="297">
        <v>12116.04</v>
      </c>
      <c r="P239" s="297">
        <v>12821.8</v>
      </c>
      <c r="Q239" s="297">
        <v>14893.3</v>
      </c>
      <c r="R239" s="297">
        <v>12524.59</v>
      </c>
      <c r="S239" s="297">
        <v>13738.37</v>
      </c>
      <c r="T239" s="297">
        <v>13885.66</v>
      </c>
      <c r="U239" s="297">
        <v>13867.68</v>
      </c>
      <c r="V239" s="297">
        <v>14326.11</v>
      </c>
      <c r="W239" s="297">
        <v>15080.91</v>
      </c>
      <c r="X239" s="297">
        <v>15185.88</v>
      </c>
      <c r="Y239" s="297">
        <v>15436.44</v>
      </c>
      <c r="Z239" s="297">
        <v>17139.22</v>
      </c>
      <c r="AA239" s="297">
        <v>18448.97</v>
      </c>
      <c r="AB239" s="297">
        <v>21114.12</v>
      </c>
      <c r="AC239" s="297">
        <v>27445.1</v>
      </c>
      <c r="AD239" s="297">
        <v>28592.28</v>
      </c>
      <c r="AE239" s="297">
        <v>27615.67</v>
      </c>
      <c r="AF239" s="297">
        <v>27786.560000000001</v>
      </c>
      <c r="AG239" s="297">
        <v>26880.99</v>
      </c>
      <c r="AH239" s="297">
        <v>19359.39</v>
      </c>
      <c r="AI239" s="297">
        <v>20868.41</v>
      </c>
      <c r="AJ239" s="297">
        <v>20315.900000000001</v>
      </c>
      <c r="AK239" s="297">
        <v>20509.169999999998</v>
      </c>
      <c r="AL239" s="297">
        <v>20179.5</v>
      </c>
      <c r="AM239" s="297">
        <v>19950.009999999998</v>
      </c>
      <c r="AN239" s="297">
        <v>19826.38</v>
      </c>
      <c r="AO239" s="297">
        <v>19684.95</v>
      </c>
      <c r="AP239" s="297">
        <v>19937.59</v>
      </c>
      <c r="AQ239" s="297">
        <v>20199.099999999999</v>
      </c>
      <c r="AR239" s="297">
        <v>20521.64</v>
      </c>
      <c r="AS239" s="297">
        <v>20867.009999999998</v>
      </c>
      <c r="AT239" s="297">
        <v>21240.9</v>
      </c>
      <c r="AU239" s="297">
        <v>21766.83</v>
      </c>
      <c r="AV239" s="297">
        <v>22309.61</v>
      </c>
      <c r="AW239" s="297">
        <v>22870.51</v>
      </c>
      <c r="AX239" s="297">
        <v>23434.25</v>
      </c>
      <c r="AY239" s="297">
        <v>24013.39</v>
      </c>
      <c r="AZ239" s="297">
        <v>24708.3</v>
      </c>
      <c r="BA239" s="297">
        <v>25419.67</v>
      </c>
      <c r="BB239" s="297">
        <v>26147.05</v>
      </c>
      <c r="BC239" s="297">
        <v>26912.52</v>
      </c>
      <c r="BD239" s="297">
        <v>27675.08</v>
      </c>
      <c r="BE239" s="297">
        <v>28544.46</v>
      </c>
      <c r="BF239" s="297">
        <v>29436.17</v>
      </c>
      <c r="BG239" s="297">
        <v>30348.91</v>
      </c>
      <c r="BH239" s="297">
        <v>31291.46</v>
      </c>
      <c r="BI239" s="297">
        <v>32259.99</v>
      </c>
      <c r="BJ239" s="297">
        <v>33305.32</v>
      </c>
      <c r="BK239" s="297">
        <v>34377.39</v>
      </c>
      <c r="BL239" s="297">
        <v>35481.71</v>
      </c>
      <c r="BM239" s="297">
        <v>36612.28</v>
      </c>
      <c r="BN239" s="297">
        <v>37786.32</v>
      </c>
      <c r="BO239" s="297">
        <v>39022.03</v>
      </c>
      <c r="BP239" s="297">
        <v>40290.43</v>
      </c>
      <c r="BQ239" s="297">
        <v>41596.58</v>
      </c>
      <c r="BR239" s="297">
        <v>42939.85</v>
      </c>
      <c r="BS239" s="297">
        <v>44330.99</v>
      </c>
      <c r="BT239" s="297">
        <v>45777.78</v>
      </c>
      <c r="BU239" s="297">
        <v>47268.06</v>
      </c>
      <c r="BV239" s="297">
        <v>48794.400000000001</v>
      </c>
      <c r="BW239" s="297">
        <v>50362.91</v>
      </c>
    </row>
    <row r="240" spans="1:75" ht="14.45" x14ac:dyDescent="0.3">
      <c r="A240" s="297" t="s">
        <v>1054</v>
      </c>
      <c r="B240" s="297" t="s">
        <v>1055</v>
      </c>
      <c r="C240" s="297" t="s">
        <v>1009</v>
      </c>
      <c r="D240" s="297" t="s">
        <v>1010</v>
      </c>
      <c r="G240" s="297">
        <v>2.23</v>
      </c>
      <c r="H240" s="297">
        <v>1.93</v>
      </c>
      <c r="I240" s="297">
        <v>3.41</v>
      </c>
      <c r="J240" s="297">
        <v>5.16</v>
      </c>
      <c r="K240" s="297">
        <v>5.75</v>
      </c>
      <c r="L240" s="297">
        <v>6.45</v>
      </c>
      <c r="M240" s="297">
        <v>4.97</v>
      </c>
      <c r="N240" s="297">
        <v>5.67</v>
      </c>
      <c r="O240" s="297">
        <v>4.7699999999999996</v>
      </c>
      <c r="P240" s="297">
        <v>4.62</v>
      </c>
      <c r="Q240" s="297">
        <v>5.28</v>
      </c>
      <c r="R240" s="297">
        <v>6.89</v>
      </c>
      <c r="S240" s="297">
        <v>11.75</v>
      </c>
      <c r="T240" s="297">
        <v>14.36</v>
      </c>
      <c r="U240" s="297">
        <v>14.96</v>
      </c>
      <c r="V240" s="297">
        <v>16.329999999999998</v>
      </c>
      <c r="W240" s="297">
        <v>14.15</v>
      </c>
      <c r="X240" s="297">
        <v>16.97</v>
      </c>
      <c r="Y240" s="297">
        <v>21.9</v>
      </c>
      <c r="Z240" s="297">
        <v>37.369999999999997</v>
      </c>
      <c r="AA240" s="297">
        <v>61.86</v>
      </c>
      <c r="AB240" s="297">
        <v>50.41</v>
      </c>
      <c r="AC240" s="297">
        <v>23.84</v>
      </c>
      <c r="AD240" s="297">
        <v>19.809999999999999</v>
      </c>
      <c r="AE240" s="297">
        <v>22.2</v>
      </c>
      <c r="AF240" s="297">
        <v>18.690000000000001</v>
      </c>
      <c r="AG240" s="297">
        <v>13.74</v>
      </c>
      <c r="AH240" s="297">
        <v>11.3</v>
      </c>
      <c r="AI240" s="297">
        <v>11.65</v>
      </c>
      <c r="AJ240" s="297">
        <v>14.68</v>
      </c>
      <c r="AK240" s="297">
        <v>14.59</v>
      </c>
      <c r="AL240" s="297">
        <v>15.3</v>
      </c>
      <c r="AM240" s="297">
        <v>15.5</v>
      </c>
      <c r="AN240" s="297">
        <v>15.76</v>
      </c>
      <c r="AO240" s="297">
        <v>15.92</v>
      </c>
      <c r="AP240" s="297">
        <v>15.99</v>
      </c>
      <c r="AQ240" s="297">
        <v>16.07</v>
      </c>
      <c r="AR240" s="297">
        <v>16.149999999999999</v>
      </c>
      <c r="AS240" s="297">
        <v>16.18</v>
      </c>
      <c r="AT240" s="297">
        <v>16.2</v>
      </c>
      <c r="AU240" s="297">
        <v>16.149999999999999</v>
      </c>
      <c r="AV240" s="297">
        <v>16.13</v>
      </c>
      <c r="AW240" s="297">
        <v>16.12</v>
      </c>
      <c r="AX240" s="297">
        <v>16.11</v>
      </c>
      <c r="AY240" s="297">
        <v>16.09</v>
      </c>
      <c r="AZ240" s="297">
        <v>16.03</v>
      </c>
      <c r="BA240" s="297">
        <v>16</v>
      </c>
      <c r="BB240" s="297">
        <v>15.98</v>
      </c>
      <c r="BC240" s="297">
        <v>15.95</v>
      </c>
      <c r="BD240" s="297">
        <v>15.9</v>
      </c>
      <c r="BE240" s="297">
        <v>15.83</v>
      </c>
      <c r="BF240" s="297">
        <v>15.78</v>
      </c>
      <c r="BG240" s="297">
        <v>15.73</v>
      </c>
      <c r="BH240" s="297">
        <v>15.68</v>
      </c>
      <c r="BI240" s="297">
        <v>15.63</v>
      </c>
      <c r="BJ240" s="297">
        <v>15.55</v>
      </c>
      <c r="BK240" s="297">
        <v>15.5</v>
      </c>
      <c r="BL240" s="297">
        <v>15.45</v>
      </c>
      <c r="BM240" s="297">
        <v>15.41</v>
      </c>
      <c r="BN240" s="297">
        <v>15.36</v>
      </c>
      <c r="BO240" s="297">
        <v>15.31</v>
      </c>
      <c r="BP240" s="297">
        <v>15.27</v>
      </c>
      <c r="BQ240" s="297">
        <v>15.23</v>
      </c>
      <c r="BR240" s="297">
        <v>15.2</v>
      </c>
      <c r="BS240" s="297">
        <v>15.17</v>
      </c>
      <c r="BT240" s="297">
        <v>15.15</v>
      </c>
      <c r="BU240" s="297">
        <v>15.12</v>
      </c>
      <c r="BV240" s="297">
        <v>15.1</v>
      </c>
      <c r="BW240" s="297">
        <v>15.07</v>
      </c>
    </row>
    <row r="241" spans="1:75" ht="14.45" x14ac:dyDescent="0.3">
      <c r="A241" s="297" t="s">
        <v>1054</v>
      </c>
      <c r="B241" s="297" t="s">
        <v>1055</v>
      </c>
      <c r="C241" s="297" t="s">
        <v>1011</v>
      </c>
      <c r="D241" s="297" t="s">
        <v>927</v>
      </c>
      <c r="E241" s="297">
        <v>1891.27</v>
      </c>
      <c r="F241" s="297">
        <v>1920.72</v>
      </c>
      <c r="G241" s="297">
        <v>1951.33</v>
      </c>
      <c r="H241" s="297">
        <v>1978.61</v>
      </c>
      <c r="I241" s="297">
        <v>2021.61</v>
      </c>
      <c r="J241" s="297">
        <v>2053.56</v>
      </c>
      <c r="K241" s="297">
        <v>2109.08</v>
      </c>
      <c r="L241" s="297">
        <v>2170.4899999999998</v>
      </c>
      <c r="M241" s="297">
        <v>2220.81</v>
      </c>
      <c r="N241" s="297">
        <v>2284.5700000000002</v>
      </c>
      <c r="O241" s="297">
        <v>2361.3000000000002</v>
      </c>
      <c r="P241" s="297">
        <v>2420.1799999999998</v>
      </c>
      <c r="Q241" s="297">
        <v>2483.2399999999998</v>
      </c>
      <c r="R241" s="297">
        <v>2580.4699999999998</v>
      </c>
      <c r="S241" s="297">
        <v>2651.06</v>
      </c>
      <c r="T241" s="297">
        <v>2737.32</v>
      </c>
      <c r="U241" s="297">
        <v>2819.36</v>
      </c>
      <c r="V241" s="297">
        <v>2903.34</v>
      </c>
      <c r="W241" s="297">
        <v>2992.52</v>
      </c>
      <c r="X241" s="297">
        <v>3100.24</v>
      </c>
      <c r="Y241" s="297">
        <v>3216.85</v>
      </c>
      <c r="Z241" s="297">
        <v>3314.99</v>
      </c>
      <c r="AA241" s="297">
        <v>3426.56</v>
      </c>
      <c r="AB241" s="297">
        <v>3534.43</v>
      </c>
      <c r="AC241" s="297">
        <v>3615.67</v>
      </c>
      <c r="AD241" s="297">
        <v>3734.95</v>
      </c>
      <c r="AE241" s="297">
        <v>3852.6</v>
      </c>
      <c r="AF241" s="297">
        <v>3971.72</v>
      </c>
      <c r="AG241" s="297">
        <v>4095.76</v>
      </c>
      <c r="AH241" s="297">
        <v>4187.29</v>
      </c>
      <c r="AI241" s="297">
        <v>4308.0200000000004</v>
      </c>
      <c r="AJ241" s="297">
        <v>4437.9799999999996</v>
      </c>
      <c r="AK241" s="297">
        <v>4576.1400000000003</v>
      </c>
      <c r="AL241" s="297">
        <v>4722.38</v>
      </c>
      <c r="AM241" s="297">
        <v>4876.59</v>
      </c>
      <c r="AN241" s="297">
        <v>5038.6000000000004</v>
      </c>
      <c r="AO241" s="297">
        <v>5184.57</v>
      </c>
      <c r="AP241" s="297">
        <v>5339.79</v>
      </c>
      <c r="AQ241" s="297">
        <v>5504.22</v>
      </c>
      <c r="AR241" s="297">
        <v>5677.69</v>
      </c>
      <c r="AS241" s="297">
        <v>5859.98</v>
      </c>
      <c r="AT241" s="297">
        <v>6034.76</v>
      </c>
      <c r="AU241" s="297">
        <v>6222.93</v>
      </c>
      <c r="AV241" s="297">
        <v>6420.71</v>
      </c>
      <c r="AW241" s="297">
        <v>6626.74</v>
      </c>
      <c r="AX241" s="297">
        <v>6840.03</v>
      </c>
      <c r="AY241" s="297">
        <v>7046.95</v>
      </c>
      <c r="AZ241" s="297">
        <v>7262.54</v>
      </c>
      <c r="BA241" s="297">
        <v>7486.28</v>
      </c>
      <c r="BB241" s="297">
        <v>7717.85</v>
      </c>
      <c r="BC241" s="297">
        <v>7956.93</v>
      </c>
      <c r="BD241" s="297">
        <v>8189.89</v>
      </c>
      <c r="BE241" s="297">
        <v>8431.9</v>
      </c>
      <c r="BF241" s="297">
        <v>8682.1200000000008</v>
      </c>
      <c r="BG241" s="297">
        <v>8939.67</v>
      </c>
      <c r="BH241" s="297">
        <v>9203.9500000000007</v>
      </c>
      <c r="BI241" s="297">
        <v>9462.99</v>
      </c>
      <c r="BJ241" s="297">
        <v>9729.84</v>
      </c>
      <c r="BK241" s="297">
        <v>10004.02</v>
      </c>
      <c r="BL241" s="297">
        <v>10285.17</v>
      </c>
      <c r="BM241" s="297">
        <v>10572.89</v>
      </c>
      <c r="BN241" s="297">
        <v>10854.34</v>
      </c>
      <c r="BO241" s="297">
        <v>11143.16</v>
      </c>
      <c r="BP241" s="297">
        <v>11438.7</v>
      </c>
      <c r="BQ241" s="297">
        <v>11740.18</v>
      </c>
      <c r="BR241" s="297">
        <v>12046.95</v>
      </c>
      <c r="BS241" s="297">
        <v>12347.58</v>
      </c>
      <c r="BT241" s="297">
        <v>12654.05</v>
      </c>
      <c r="BU241" s="297">
        <v>12965.78</v>
      </c>
      <c r="BV241" s="297">
        <v>13282.3</v>
      </c>
      <c r="BW241" s="297">
        <v>13603.11</v>
      </c>
    </row>
    <row r="242" spans="1:75" ht="14.45" x14ac:dyDescent="0.3">
      <c r="A242" s="297" t="s">
        <v>1054</v>
      </c>
      <c r="B242" s="297" t="s">
        <v>1055</v>
      </c>
      <c r="C242" s="297" t="s">
        <v>1012</v>
      </c>
      <c r="D242" s="297" t="s">
        <v>927</v>
      </c>
      <c r="E242" s="297">
        <v>4554.09</v>
      </c>
      <c r="F242" s="297">
        <v>4656.12</v>
      </c>
      <c r="G242" s="297">
        <v>4765.16</v>
      </c>
      <c r="H242" s="297">
        <v>4882.91</v>
      </c>
      <c r="I242" s="297">
        <v>5011.24</v>
      </c>
      <c r="J242" s="297">
        <v>5151.34</v>
      </c>
      <c r="K242" s="297">
        <v>5304.49</v>
      </c>
      <c r="L242" s="297">
        <v>5470.21</v>
      </c>
      <c r="M242" s="297">
        <v>5645.71</v>
      </c>
      <c r="N242" s="297">
        <v>5826.97</v>
      </c>
      <c r="O242" s="297">
        <v>6011.22</v>
      </c>
      <c r="P242" s="297">
        <v>6197.77</v>
      </c>
      <c r="Q242" s="297">
        <v>6387.86</v>
      </c>
      <c r="R242" s="297">
        <v>6583.08</v>
      </c>
      <c r="S242" s="297">
        <v>6785.84</v>
      </c>
      <c r="T242" s="297">
        <v>6998.11</v>
      </c>
      <c r="U242" s="297">
        <v>7219.08</v>
      </c>
      <c r="V242" s="297">
        <v>7448.58</v>
      </c>
      <c r="W242" s="297">
        <v>7689.84</v>
      </c>
      <c r="X242" s="297">
        <v>7946.98</v>
      </c>
      <c r="Y242" s="297">
        <v>8222.33</v>
      </c>
      <c r="Z242" s="297">
        <v>8517.94</v>
      </c>
      <c r="AA242" s="297">
        <v>8831.2000000000007</v>
      </c>
      <c r="AB242" s="297">
        <v>9153.89</v>
      </c>
      <c r="AC242" s="297">
        <v>9474.7900000000009</v>
      </c>
      <c r="AD242" s="297">
        <v>9785.9</v>
      </c>
      <c r="AE242" s="297">
        <v>10084.09</v>
      </c>
      <c r="AF242" s="297">
        <v>10371.84</v>
      </c>
      <c r="AG242" s="297">
        <v>10653.76</v>
      </c>
      <c r="AH242" s="297">
        <v>10937.09</v>
      </c>
      <c r="AI242" s="297">
        <v>11227.21</v>
      </c>
      <c r="AJ242" s="297">
        <v>11525.5</v>
      </c>
      <c r="AK242" s="297">
        <v>11830.57</v>
      </c>
      <c r="AL242" s="297">
        <v>12141.88</v>
      </c>
      <c r="AM242" s="297">
        <v>12458.07</v>
      </c>
      <c r="AN242" s="297">
        <v>12778.36</v>
      </c>
      <c r="AO242" s="297">
        <v>13102.68</v>
      </c>
      <c r="AP242" s="297">
        <v>13432.1</v>
      </c>
      <c r="AQ242" s="297">
        <v>13768.28</v>
      </c>
      <c r="AR242" s="297">
        <v>14113.38</v>
      </c>
      <c r="AS242" s="297">
        <v>14468.85</v>
      </c>
      <c r="AT242" s="297">
        <v>14835.32</v>
      </c>
      <c r="AU242" s="297">
        <v>15212.11</v>
      </c>
      <c r="AV242" s="297">
        <v>15597.7</v>
      </c>
      <c r="AW242" s="297">
        <v>15989.89</v>
      </c>
      <c r="AX242" s="297">
        <v>16386.98</v>
      </c>
      <c r="AY242" s="297">
        <v>16788.38</v>
      </c>
      <c r="AZ242" s="297">
        <v>17194.22</v>
      </c>
      <c r="BA242" s="297">
        <v>17604.32</v>
      </c>
      <c r="BB242" s="297">
        <v>18018.7</v>
      </c>
      <c r="BC242" s="297">
        <v>18437.28</v>
      </c>
      <c r="BD242" s="297">
        <v>18859.740000000002</v>
      </c>
      <c r="BE242" s="297">
        <v>19285.64</v>
      </c>
      <c r="BF242" s="297">
        <v>19714.689999999999</v>
      </c>
      <c r="BG242" s="297">
        <v>20146.57</v>
      </c>
      <c r="BH242" s="297">
        <v>20581.02</v>
      </c>
      <c r="BI242" s="297">
        <v>21017.78</v>
      </c>
      <c r="BJ242" s="297">
        <v>21456.59</v>
      </c>
      <c r="BK242" s="297">
        <v>21897.21</v>
      </c>
      <c r="BL242" s="297">
        <v>22339.42</v>
      </c>
      <c r="BM242" s="297">
        <v>22783</v>
      </c>
      <c r="BN242" s="297">
        <v>23227.67</v>
      </c>
      <c r="BO242" s="297">
        <v>23673.24</v>
      </c>
      <c r="BP242" s="297">
        <v>24119.58</v>
      </c>
      <c r="BQ242" s="297">
        <v>24566.62</v>
      </c>
      <c r="BR242" s="297">
        <v>25014.23</v>
      </c>
      <c r="BS242" s="297">
        <v>25462.22</v>
      </c>
      <c r="BT242" s="297">
        <v>25910.3</v>
      </c>
      <c r="BU242" s="297">
        <v>26358.19</v>
      </c>
      <c r="BV242" s="297">
        <v>26805.55</v>
      </c>
      <c r="BW242" s="297">
        <v>27252.05</v>
      </c>
    </row>
    <row r="243" spans="1:75" ht="14.45" x14ac:dyDescent="0.3">
      <c r="A243" s="297" t="s">
        <v>1054</v>
      </c>
      <c r="B243" s="297" t="s">
        <v>1055</v>
      </c>
      <c r="C243" s="297" t="s">
        <v>1013</v>
      </c>
      <c r="D243" s="297" t="s">
        <v>1010</v>
      </c>
      <c r="G243" s="297">
        <v>-3.77</v>
      </c>
      <c r="H243" s="297">
        <v>-4.3899999999999997</v>
      </c>
      <c r="I243" s="297">
        <v>-1.2</v>
      </c>
      <c r="J243" s="297">
        <v>-12.12</v>
      </c>
      <c r="K243" s="297">
        <v>-13.85</v>
      </c>
      <c r="L243" s="297">
        <v>-11.85</v>
      </c>
      <c r="M243" s="297">
        <v>-8.0500000000000007</v>
      </c>
      <c r="N243" s="297">
        <v>-9.6</v>
      </c>
      <c r="O243" s="297">
        <v>-7.67</v>
      </c>
      <c r="P243" s="297">
        <v>-5.9</v>
      </c>
      <c r="Q243" s="297">
        <v>-6.25</v>
      </c>
      <c r="R243" s="297">
        <v>-6.24</v>
      </c>
      <c r="S243" s="297">
        <v>-2.14</v>
      </c>
      <c r="T243" s="297">
        <v>1.35</v>
      </c>
      <c r="U243" s="297">
        <v>8.73</v>
      </c>
      <c r="V243" s="297">
        <v>7.26</v>
      </c>
      <c r="W243" s="297">
        <v>5.86</v>
      </c>
      <c r="X243" s="297">
        <v>-0.18</v>
      </c>
      <c r="Y243" s="297">
        <v>5.48</v>
      </c>
      <c r="Z243" s="297">
        <v>5.26</v>
      </c>
      <c r="AA243" s="297">
        <v>-40.81</v>
      </c>
      <c r="AB243" s="297">
        <v>18.010000000000002</v>
      </c>
      <c r="AC243" s="297">
        <v>24.53</v>
      </c>
      <c r="AD243" s="297">
        <v>35.72</v>
      </c>
      <c r="AE243" s="297">
        <v>43.65</v>
      </c>
      <c r="AF243" s="297">
        <v>34.630000000000003</v>
      </c>
      <c r="AG243" s="297">
        <v>25.25</v>
      </c>
      <c r="AH243" s="297">
        <v>7.17</v>
      </c>
      <c r="AI243" s="297">
        <v>6.91</v>
      </c>
      <c r="AJ243" s="297">
        <v>12.11</v>
      </c>
      <c r="AK243" s="297">
        <v>8.2799999999999994</v>
      </c>
      <c r="AL243" s="297">
        <v>9.85</v>
      </c>
      <c r="AM243" s="297">
        <v>9.1300000000000008</v>
      </c>
      <c r="AN243" s="297">
        <v>8.98</v>
      </c>
      <c r="AO243" s="297">
        <v>8.8000000000000007</v>
      </c>
      <c r="AP243" s="297">
        <v>8.7799999999999994</v>
      </c>
      <c r="AQ243" s="297">
        <v>8.69</v>
      </c>
      <c r="AR243" s="297">
        <v>8.7100000000000009</v>
      </c>
      <c r="AS243" s="297">
        <v>8.61</v>
      </c>
      <c r="AT243" s="297">
        <v>8.58</v>
      </c>
      <c r="AU243" s="297">
        <v>8.52</v>
      </c>
      <c r="AV243" s="297">
        <v>8.5399999999999991</v>
      </c>
      <c r="AW243" s="297">
        <v>8.5500000000000007</v>
      </c>
      <c r="AX243" s="297">
        <v>8.56</v>
      </c>
      <c r="AY243" s="297">
        <v>8.6</v>
      </c>
      <c r="AZ243" s="297">
        <v>8.6199999999999992</v>
      </c>
      <c r="BA243" s="297">
        <v>8.65</v>
      </c>
      <c r="BB243" s="297">
        <v>8.69</v>
      </c>
      <c r="BC243" s="297">
        <v>8.7200000000000006</v>
      </c>
      <c r="BD243" s="297">
        <v>8.7100000000000009</v>
      </c>
      <c r="BE243" s="297">
        <v>8.8000000000000007</v>
      </c>
      <c r="BF243" s="297">
        <v>8.8000000000000007</v>
      </c>
      <c r="BG243" s="297">
        <v>8.84</v>
      </c>
      <c r="BH243" s="297">
        <v>8.89</v>
      </c>
      <c r="BI243" s="297">
        <v>8.91</v>
      </c>
      <c r="BJ243" s="297">
        <v>8.98</v>
      </c>
      <c r="BK243" s="297">
        <v>9</v>
      </c>
      <c r="BL243" s="297">
        <v>9.0500000000000007</v>
      </c>
      <c r="BM243" s="297">
        <v>9.09</v>
      </c>
      <c r="BN243" s="297">
        <v>9.14</v>
      </c>
      <c r="BO243" s="297">
        <v>9.19</v>
      </c>
      <c r="BP243" s="297">
        <v>9.23</v>
      </c>
      <c r="BQ243" s="297">
        <v>9.2899999999999991</v>
      </c>
      <c r="BR243" s="297">
        <v>9.33</v>
      </c>
      <c r="BS243" s="297">
        <v>9.3699999999999992</v>
      </c>
      <c r="BT243" s="297">
        <v>9.44</v>
      </c>
      <c r="BU243" s="297">
        <v>9.48</v>
      </c>
      <c r="BV243" s="297">
        <v>9.5299999999999994</v>
      </c>
      <c r="BW243" s="297">
        <v>9.58</v>
      </c>
    </row>
    <row r="244" spans="1:75" ht="14.45" x14ac:dyDescent="0.3">
      <c r="A244" s="297" t="s">
        <v>1054</v>
      </c>
      <c r="B244" s="297" t="s">
        <v>1055</v>
      </c>
      <c r="C244" s="297" t="s">
        <v>1014</v>
      </c>
      <c r="D244" s="297" t="s">
        <v>1015</v>
      </c>
      <c r="E244" s="297">
        <v>12.64</v>
      </c>
      <c r="F244" s="297">
        <v>13.27</v>
      </c>
      <c r="G244" s="297">
        <v>13.93</v>
      </c>
      <c r="H244" s="297">
        <v>14.62</v>
      </c>
      <c r="I244" s="297">
        <v>15.35</v>
      </c>
      <c r="J244" s="297">
        <v>16.11</v>
      </c>
      <c r="K244" s="297">
        <v>16.809999999999999</v>
      </c>
      <c r="L244" s="297">
        <v>17.53</v>
      </c>
      <c r="M244" s="297">
        <v>18.28</v>
      </c>
      <c r="N244" s="297">
        <v>19.07</v>
      </c>
      <c r="O244" s="297">
        <v>19.89</v>
      </c>
      <c r="P244" s="297">
        <v>20.38</v>
      </c>
      <c r="Q244" s="297">
        <v>20.89</v>
      </c>
      <c r="R244" s="297">
        <v>21.4</v>
      </c>
      <c r="S244" s="297">
        <v>21.93</v>
      </c>
      <c r="T244" s="297">
        <v>22.48</v>
      </c>
      <c r="U244" s="297">
        <v>22.95</v>
      </c>
      <c r="V244" s="297">
        <v>23.44</v>
      </c>
      <c r="W244" s="297">
        <v>23.93</v>
      </c>
      <c r="X244" s="297">
        <v>24.44</v>
      </c>
      <c r="Y244" s="297">
        <v>24.96</v>
      </c>
      <c r="Z244" s="297">
        <v>25.49</v>
      </c>
      <c r="AA244" s="297">
        <v>26.04</v>
      </c>
      <c r="AB244" s="297">
        <v>26.6</v>
      </c>
      <c r="AC244" s="297">
        <v>27.17</v>
      </c>
      <c r="AD244" s="297">
        <v>27.75</v>
      </c>
      <c r="AE244" s="297">
        <v>28.29</v>
      </c>
      <c r="AF244" s="297">
        <v>28.85</v>
      </c>
      <c r="AG244" s="297">
        <v>29.41</v>
      </c>
      <c r="AH244" s="297">
        <v>29.98</v>
      </c>
      <c r="AI244" s="297">
        <v>30.57</v>
      </c>
      <c r="AJ244" s="297">
        <v>31.11</v>
      </c>
      <c r="AK244" s="297">
        <v>31.67</v>
      </c>
      <c r="AL244" s="297">
        <v>32.229999999999997</v>
      </c>
      <c r="AM244" s="297">
        <v>32.81</v>
      </c>
      <c r="AN244" s="297">
        <v>33.39</v>
      </c>
      <c r="AO244" s="297">
        <v>33.93</v>
      </c>
      <c r="AP244" s="297">
        <v>34.49</v>
      </c>
      <c r="AQ244" s="297">
        <v>35.049999999999997</v>
      </c>
      <c r="AR244" s="297">
        <v>35.619999999999997</v>
      </c>
      <c r="AS244" s="297">
        <v>36.19</v>
      </c>
      <c r="AT244" s="297">
        <v>36.74</v>
      </c>
      <c r="AU244" s="297">
        <v>37.29</v>
      </c>
      <c r="AV244" s="297">
        <v>37.85</v>
      </c>
      <c r="AW244" s="297">
        <v>38.409999999999997</v>
      </c>
      <c r="AX244" s="297">
        <v>38.99</v>
      </c>
      <c r="AY244" s="297">
        <v>39.53</v>
      </c>
      <c r="AZ244" s="297">
        <v>40.07</v>
      </c>
      <c r="BA244" s="297">
        <v>40.619999999999997</v>
      </c>
      <c r="BB244" s="297">
        <v>41.17</v>
      </c>
      <c r="BC244" s="297">
        <v>41.74</v>
      </c>
      <c r="BD244" s="297">
        <v>42.26</v>
      </c>
      <c r="BE244" s="297">
        <v>42.79</v>
      </c>
      <c r="BF244" s="297">
        <v>43.33</v>
      </c>
      <c r="BG244" s="297">
        <v>43.88</v>
      </c>
      <c r="BH244" s="297">
        <v>44.43</v>
      </c>
      <c r="BI244" s="297">
        <v>44.95</v>
      </c>
      <c r="BJ244" s="297">
        <v>45.47</v>
      </c>
      <c r="BK244" s="297">
        <v>46</v>
      </c>
      <c r="BL244" s="297">
        <v>46.54</v>
      </c>
      <c r="BM244" s="297">
        <v>47.08</v>
      </c>
      <c r="BN244" s="297">
        <v>47.6</v>
      </c>
      <c r="BO244" s="297">
        <v>48.12</v>
      </c>
      <c r="BP244" s="297">
        <v>48.65</v>
      </c>
      <c r="BQ244" s="297">
        <v>49.19</v>
      </c>
      <c r="BR244" s="297">
        <v>49.73</v>
      </c>
      <c r="BS244" s="297">
        <v>50.24</v>
      </c>
      <c r="BT244" s="297">
        <v>50.76</v>
      </c>
      <c r="BU244" s="297">
        <v>51.29</v>
      </c>
      <c r="BV244" s="297">
        <v>51.82</v>
      </c>
      <c r="BW244" s="297">
        <v>52.36</v>
      </c>
    </row>
    <row r="245" spans="1:75" ht="14.45" x14ac:dyDescent="0.3">
      <c r="A245" s="297" t="s">
        <v>1054</v>
      </c>
      <c r="B245" s="297" t="s">
        <v>1055</v>
      </c>
      <c r="C245" s="297" t="s">
        <v>1016</v>
      </c>
      <c r="D245" s="297" t="s">
        <v>1015</v>
      </c>
      <c r="E245" s="297">
        <v>1.02</v>
      </c>
      <c r="F245" s="297">
        <v>1.07</v>
      </c>
      <c r="G245" s="297">
        <v>1.1299999999999999</v>
      </c>
      <c r="H245" s="297">
        <v>1.2</v>
      </c>
      <c r="I245" s="297">
        <v>1.26</v>
      </c>
      <c r="J245" s="297">
        <v>1.33</v>
      </c>
      <c r="K245" s="297">
        <v>1.38</v>
      </c>
      <c r="L245" s="297">
        <v>1.44</v>
      </c>
      <c r="M245" s="297">
        <v>1.49</v>
      </c>
      <c r="N245" s="297">
        <v>1.55</v>
      </c>
      <c r="O245" s="297">
        <v>1.61</v>
      </c>
      <c r="P245" s="297">
        <v>1.69</v>
      </c>
      <c r="Q245" s="297">
        <v>1.78</v>
      </c>
      <c r="R245" s="297">
        <v>1.88</v>
      </c>
      <c r="S245" s="297">
        <v>1.98</v>
      </c>
      <c r="T245" s="297">
        <v>2.08</v>
      </c>
      <c r="U245" s="297">
        <v>2.13</v>
      </c>
      <c r="V245" s="297">
        <v>2.1800000000000002</v>
      </c>
      <c r="W245" s="297">
        <v>2.23</v>
      </c>
      <c r="X245" s="297">
        <v>2.29</v>
      </c>
      <c r="Y245" s="297">
        <v>2.34</v>
      </c>
      <c r="Z245" s="297">
        <v>2.39</v>
      </c>
      <c r="AA245" s="297">
        <v>2.4300000000000002</v>
      </c>
      <c r="AB245" s="297">
        <v>2.48</v>
      </c>
      <c r="AC245" s="297">
        <v>2.5299999999999998</v>
      </c>
      <c r="AD245" s="297">
        <v>2.58</v>
      </c>
      <c r="AE245" s="297">
        <v>2.64</v>
      </c>
      <c r="AF245" s="297">
        <v>2.7</v>
      </c>
      <c r="AG245" s="297">
        <v>2.77</v>
      </c>
      <c r="AH245" s="297">
        <v>2.83</v>
      </c>
      <c r="AI245" s="297">
        <v>2.9</v>
      </c>
      <c r="AJ245" s="297">
        <v>2.97</v>
      </c>
      <c r="AK245" s="297">
        <v>3.03</v>
      </c>
      <c r="AL245" s="297">
        <v>3.1</v>
      </c>
      <c r="AM245" s="297">
        <v>3.17</v>
      </c>
      <c r="AN245" s="297">
        <v>3.25</v>
      </c>
      <c r="AO245" s="297">
        <v>3.33</v>
      </c>
      <c r="AP245" s="297">
        <v>3.41</v>
      </c>
      <c r="AQ245" s="297">
        <v>3.49</v>
      </c>
      <c r="AR245" s="297">
        <v>3.58</v>
      </c>
      <c r="AS245" s="297">
        <v>3.67</v>
      </c>
      <c r="AT245" s="297">
        <v>3.77</v>
      </c>
      <c r="AU245" s="297">
        <v>3.87</v>
      </c>
      <c r="AV245" s="297">
        <v>3.97</v>
      </c>
      <c r="AW245" s="297">
        <v>4.08</v>
      </c>
      <c r="AX245" s="297">
        <v>4.1900000000000004</v>
      </c>
      <c r="AY245" s="297">
        <v>4.3</v>
      </c>
      <c r="AZ245" s="297">
        <v>4.42</v>
      </c>
      <c r="BA245" s="297">
        <v>4.54</v>
      </c>
      <c r="BB245" s="297">
        <v>4.66</v>
      </c>
      <c r="BC245" s="297">
        <v>4.79</v>
      </c>
      <c r="BD245" s="297">
        <v>4.92</v>
      </c>
      <c r="BE245" s="297">
        <v>5.05</v>
      </c>
      <c r="BF245" s="297">
        <v>5.19</v>
      </c>
      <c r="BG245" s="297">
        <v>5.33</v>
      </c>
      <c r="BH245" s="297">
        <v>5.47</v>
      </c>
      <c r="BI245" s="297">
        <v>5.62</v>
      </c>
      <c r="BJ245" s="297">
        <v>5.77</v>
      </c>
      <c r="BK245" s="297">
        <v>5.92</v>
      </c>
      <c r="BL245" s="297">
        <v>6.08</v>
      </c>
      <c r="BM245" s="297">
        <v>6.24</v>
      </c>
      <c r="BN245" s="297">
        <v>6.4</v>
      </c>
      <c r="BO245" s="297">
        <v>6.57</v>
      </c>
      <c r="BP245" s="297">
        <v>6.74</v>
      </c>
      <c r="BQ245" s="297">
        <v>6.92</v>
      </c>
      <c r="BR245" s="297">
        <v>7.09</v>
      </c>
      <c r="BS245" s="297">
        <v>7.28</v>
      </c>
      <c r="BT245" s="297">
        <v>7.46</v>
      </c>
      <c r="BU245" s="297">
        <v>7.65</v>
      </c>
      <c r="BV245" s="297">
        <v>7.85</v>
      </c>
      <c r="BW245" s="297">
        <v>8.0500000000000007</v>
      </c>
    </row>
    <row r="246" spans="1:75" ht="14.45" x14ac:dyDescent="0.3">
      <c r="A246" s="297" t="s">
        <v>26</v>
      </c>
      <c r="B246" s="297" t="s">
        <v>25</v>
      </c>
      <c r="C246" s="297" t="s">
        <v>1005</v>
      </c>
      <c r="D246" s="297" t="s">
        <v>1006</v>
      </c>
      <c r="E246" s="297">
        <v>59.44</v>
      </c>
      <c r="F246" s="297">
        <v>63.13</v>
      </c>
      <c r="G246" s="297">
        <v>64.31</v>
      </c>
      <c r="H246" s="297">
        <v>64.5</v>
      </c>
      <c r="I246" s="297">
        <v>65.13</v>
      </c>
      <c r="J246" s="297">
        <v>67.78</v>
      </c>
      <c r="K246" s="297">
        <v>70.75</v>
      </c>
      <c r="L246" s="297">
        <v>75.06</v>
      </c>
      <c r="M246" s="297">
        <v>80.2</v>
      </c>
      <c r="N246" s="297">
        <v>87.85</v>
      </c>
      <c r="O246" s="297">
        <v>95.34</v>
      </c>
      <c r="P246" s="297">
        <v>101.55</v>
      </c>
      <c r="Q246" s="297">
        <v>110.61</v>
      </c>
      <c r="R246" s="297">
        <v>122.1</v>
      </c>
      <c r="S246" s="297">
        <v>132.78</v>
      </c>
      <c r="T246" s="297">
        <v>145.36000000000001</v>
      </c>
      <c r="U246" s="297">
        <v>159.79</v>
      </c>
      <c r="V246" s="297">
        <v>175.57</v>
      </c>
      <c r="W246" s="297">
        <v>190.27</v>
      </c>
      <c r="X246" s="297">
        <v>198.82</v>
      </c>
      <c r="Y246" s="297">
        <v>207.65</v>
      </c>
      <c r="Z246" s="297">
        <v>217.68</v>
      </c>
      <c r="AA246" s="297">
        <v>227.17</v>
      </c>
      <c r="AB246" s="297">
        <v>235.69</v>
      </c>
      <c r="AC246" s="297">
        <v>244.03</v>
      </c>
      <c r="AD246" s="297">
        <v>255.43</v>
      </c>
      <c r="AE246" s="297">
        <v>265.13</v>
      </c>
      <c r="AF246" s="297">
        <v>276.93</v>
      </c>
      <c r="AG246" s="297">
        <v>296.2</v>
      </c>
      <c r="AH246" s="297">
        <v>308.52</v>
      </c>
      <c r="AI246" s="297">
        <v>315.51</v>
      </c>
      <c r="AJ246" s="297">
        <v>326.81</v>
      </c>
      <c r="AK246" s="297">
        <v>338.93</v>
      </c>
      <c r="AL246" s="297">
        <v>350.78</v>
      </c>
      <c r="AM246" s="297">
        <v>362.28</v>
      </c>
      <c r="AN246" s="297">
        <v>373.95</v>
      </c>
      <c r="AO246" s="297">
        <v>385.82</v>
      </c>
      <c r="AP246" s="297">
        <v>398.01</v>
      </c>
      <c r="AQ246" s="297">
        <v>410.6</v>
      </c>
      <c r="AR246" s="297">
        <v>423.62</v>
      </c>
      <c r="AS246" s="297">
        <v>437.07</v>
      </c>
      <c r="AT246" s="297">
        <v>450.95</v>
      </c>
      <c r="AU246" s="297">
        <v>465.18</v>
      </c>
      <c r="AV246" s="297">
        <v>479.77</v>
      </c>
      <c r="AW246" s="297">
        <v>494.77</v>
      </c>
      <c r="AX246" s="297">
        <v>510.19</v>
      </c>
      <c r="AY246" s="297">
        <v>526.01</v>
      </c>
      <c r="AZ246" s="297">
        <v>542.16999999999996</v>
      </c>
      <c r="BA246" s="297">
        <v>558.71</v>
      </c>
      <c r="BB246" s="297">
        <v>575.66999999999996</v>
      </c>
      <c r="BC246" s="297">
        <v>593.03</v>
      </c>
      <c r="BD246" s="297">
        <v>610.78</v>
      </c>
      <c r="BE246" s="297">
        <v>628.84</v>
      </c>
      <c r="BF246" s="297">
        <v>647.29999999999995</v>
      </c>
      <c r="BG246" s="297">
        <v>666.18</v>
      </c>
      <c r="BH246" s="297">
        <v>685.48</v>
      </c>
      <c r="BI246" s="297">
        <v>705.19</v>
      </c>
      <c r="BJ246" s="297">
        <v>725.27</v>
      </c>
      <c r="BK246" s="297">
        <v>745.83</v>
      </c>
      <c r="BL246" s="297">
        <v>766.89</v>
      </c>
      <c r="BM246" s="297">
        <v>788.45</v>
      </c>
      <c r="BN246" s="297">
        <v>810.54</v>
      </c>
      <c r="BO246" s="297">
        <v>833.1</v>
      </c>
      <c r="BP246" s="297">
        <v>856.24</v>
      </c>
      <c r="BQ246" s="297">
        <v>879.94</v>
      </c>
      <c r="BR246" s="297">
        <v>904.23</v>
      </c>
      <c r="BS246" s="297">
        <v>929.13</v>
      </c>
      <c r="BT246" s="297">
        <v>954.64</v>
      </c>
      <c r="BU246" s="297">
        <v>980.81</v>
      </c>
      <c r="BV246" s="297">
        <v>1007.6</v>
      </c>
      <c r="BW246" s="297">
        <v>1034.96</v>
      </c>
    </row>
    <row r="247" spans="1:75" ht="14.45" x14ac:dyDescent="0.3">
      <c r="A247" s="297" t="s">
        <v>26</v>
      </c>
      <c r="B247" s="297" t="s">
        <v>25</v>
      </c>
      <c r="C247" s="297" t="s">
        <v>1007</v>
      </c>
      <c r="D247" s="297" t="s">
        <v>1008</v>
      </c>
      <c r="E247" s="297">
        <v>64917.81</v>
      </c>
      <c r="F247" s="297">
        <v>65952.05</v>
      </c>
      <c r="G247" s="297">
        <v>60479.45</v>
      </c>
      <c r="H247" s="297">
        <v>62527.39</v>
      </c>
      <c r="I247" s="297">
        <v>65787.67</v>
      </c>
      <c r="J247" s="297">
        <v>65636.98</v>
      </c>
      <c r="K247" s="297">
        <v>68582.2</v>
      </c>
      <c r="L247" s="297">
        <v>70780.820000000007</v>
      </c>
      <c r="M247" s="297">
        <v>80123.289999999994</v>
      </c>
      <c r="N247" s="297">
        <v>89808.22</v>
      </c>
      <c r="O247" s="297">
        <v>94808.22</v>
      </c>
      <c r="P247" s="297">
        <v>97041.09</v>
      </c>
      <c r="Q247" s="297">
        <v>107890.41</v>
      </c>
      <c r="R247" s="297">
        <v>110513.7</v>
      </c>
      <c r="S247" s="297">
        <v>119945.21</v>
      </c>
      <c r="T247" s="297">
        <v>129164.38</v>
      </c>
      <c r="U247" s="297">
        <v>142260.26999999999</v>
      </c>
      <c r="V247" s="297">
        <v>158760.26999999999</v>
      </c>
      <c r="W247" s="297">
        <v>165842.47</v>
      </c>
      <c r="X247" s="297">
        <v>176671.23</v>
      </c>
      <c r="Y247" s="297">
        <v>179773.97</v>
      </c>
      <c r="Z247" s="297">
        <v>175821.92</v>
      </c>
      <c r="AA247" s="297">
        <v>182205.47</v>
      </c>
      <c r="AB247" s="297">
        <v>183561.64</v>
      </c>
      <c r="AC247" s="297">
        <v>198191.78</v>
      </c>
      <c r="AD247" s="297">
        <v>202993.16</v>
      </c>
      <c r="AE247" s="297">
        <v>208849.31</v>
      </c>
      <c r="AF247" s="297">
        <v>210184.92</v>
      </c>
      <c r="AG247" s="297">
        <v>215383.56</v>
      </c>
      <c r="AH247" s="297">
        <v>227624.45</v>
      </c>
      <c r="AI247" s="297">
        <v>234196.2</v>
      </c>
      <c r="AJ247" s="297">
        <v>244816.3</v>
      </c>
      <c r="AK247" s="297">
        <v>250101.8</v>
      </c>
      <c r="AL247" s="297">
        <v>252788.25</v>
      </c>
      <c r="AM247" s="297">
        <v>255887.95</v>
      </c>
      <c r="AN247" s="297">
        <v>259619.16</v>
      </c>
      <c r="AO247" s="297">
        <v>264122.25</v>
      </c>
      <c r="AP247" s="297">
        <v>270189.75</v>
      </c>
      <c r="AQ247" s="297">
        <v>276189.71999999997</v>
      </c>
      <c r="AR247" s="297">
        <v>282657.81</v>
      </c>
      <c r="AS247" s="297">
        <v>289255.81</v>
      </c>
      <c r="AT247" s="297">
        <v>296313.40999999997</v>
      </c>
      <c r="AU247" s="297">
        <v>303869.75</v>
      </c>
      <c r="AV247" s="297">
        <v>311464.25</v>
      </c>
      <c r="AW247" s="297">
        <v>319180.69</v>
      </c>
      <c r="AX247" s="297">
        <v>326903.96999999997</v>
      </c>
      <c r="AY247" s="297">
        <v>334854.40999999997</v>
      </c>
      <c r="AZ247" s="297">
        <v>343205.59</v>
      </c>
      <c r="BA247" s="297">
        <v>351644.38</v>
      </c>
      <c r="BB247" s="297">
        <v>360193.72</v>
      </c>
      <c r="BC247" s="297">
        <v>369093.81</v>
      </c>
      <c r="BD247" s="297">
        <v>378032.75</v>
      </c>
      <c r="BE247" s="297">
        <v>387551.88</v>
      </c>
      <c r="BF247" s="297">
        <v>397213.22</v>
      </c>
      <c r="BG247" s="297">
        <v>407005.22</v>
      </c>
      <c r="BH247" s="297">
        <v>417012.31</v>
      </c>
      <c r="BI247" s="297">
        <v>427326.88</v>
      </c>
      <c r="BJ247" s="297">
        <v>438041.31</v>
      </c>
      <c r="BK247" s="297">
        <v>448904.5</v>
      </c>
      <c r="BL247" s="297">
        <v>459963.53</v>
      </c>
      <c r="BM247" s="297">
        <v>471148.97</v>
      </c>
      <c r="BN247" s="297">
        <v>482544.78</v>
      </c>
      <c r="BO247" s="297">
        <v>494211.88</v>
      </c>
      <c r="BP247" s="297">
        <v>505978.38</v>
      </c>
      <c r="BQ247" s="297">
        <v>517845.38</v>
      </c>
      <c r="BR247" s="297">
        <v>529774.93999999994</v>
      </c>
      <c r="BS247" s="297">
        <v>542139.5</v>
      </c>
      <c r="BT247" s="297">
        <v>554655.88</v>
      </c>
      <c r="BU247" s="297">
        <v>567253.5</v>
      </c>
      <c r="BV247" s="297">
        <v>579870.75</v>
      </c>
      <c r="BW247" s="297">
        <v>592562.93999999994</v>
      </c>
    </row>
    <row r="248" spans="1:75" ht="14.45" x14ac:dyDescent="0.3">
      <c r="A248" s="297" t="s">
        <v>26</v>
      </c>
      <c r="B248" s="297" t="s">
        <v>25</v>
      </c>
      <c r="C248" s="297" t="s">
        <v>1009</v>
      </c>
      <c r="D248" s="297" t="s">
        <v>1010</v>
      </c>
      <c r="E248" s="297">
        <v>16.64</v>
      </c>
      <c r="F248" s="297">
        <v>18.61</v>
      </c>
      <c r="G248" s="297">
        <v>14.2</v>
      </c>
      <c r="H248" s="297">
        <v>12.04</v>
      </c>
      <c r="I248" s="297">
        <v>12.41</v>
      </c>
      <c r="J248" s="297">
        <v>16.850000000000001</v>
      </c>
      <c r="K248" s="297">
        <v>17.14</v>
      </c>
      <c r="L248" s="297">
        <v>19.53</v>
      </c>
      <c r="M248" s="297">
        <v>20.54</v>
      </c>
      <c r="N248" s="297">
        <v>23.98</v>
      </c>
      <c r="O248" s="297">
        <v>23.68</v>
      </c>
      <c r="P248" s="297">
        <v>20.52</v>
      </c>
      <c r="Q248" s="297">
        <v>23.21</v>
      </c>
      <c r="R248" s="297">
        <v>25.95</v>
      </c>
      <c r="S248" s="297">
        <v>24.38</v>
      </c>
      <c r="T248" s="297">
        <v>25.14</v>
      </c>
      <c r="U248" s="297">
        <v>26.38</v>
      </c>
      <c r="V248" s="297">
        <v>27.11</v>
      </c>
      <c r="W248" s="297">
        <v>26.13</v>
      </c>
      <c r="X248" s="297">
        <v>20.84</v>
      </c>
      <c r="Y248" s="297">
        <v>21.68</v>
      </c>
      <c r="Z248" s="297">
        <v>22.19</v>
      </c>
      <c r="AA248" s="297">
        <v>22.08</v>
      </c>
      <c r="AB248" s="297">
        <v>20.9</v>
      </c>
      <c r="AC248" s="297">
        <v>20.22</v>
      </c>
      <c r="AD248" s="297">
        <v>21.98</v>
      </c>
      <c r="AE248" s="297">
        <v>20.32</v>
      </c>
      <c r="AF248" s="297">
        <v>21.13</v>
      </c>
      <c r="AG248" s="297">
        <v>25.2</v>
      </c>
      <c r="AH248" s="297">
        <v>21.65</v>
      </c>
      <c r="AI248" s="297">
        <v>18.66</v>
      </c>
      <c r="AJ248" s="297">
        <v>21.03</v>
      </c>
      <c r="AK248" s="297">
        <v>20.71</v>
      </c>
      <c r="AL248" s="297">
        <v>20.059999999999999</v>
      </c>
      <c r="AM248" s="297">
        <v>19.59</v>
      </c>
      <c r="AN248" s="297">
        <v>19.440000000000001</v>
      </c>
      <c r="AO248" s="297">
        <v>19.3</v>
      </c>
      <c r="AP248" s="297">
        <v>19.18</v>
      </c>
      <c r="AQ248" s="297">
        <v>19.100000000000001</v>
      </c>
      <c r="AR248" s="297">
        <v>19.04</v>
      </c>
      <c r="AS248" s="297">
        <v>18.989999999999998</v>
      </c>
      <c r="AT248" s="297">
        <v>18.940000000000001</v>
      </c>
      <c r="AU248" s="297">
        <v>18.829999999999998</v>
      </c>
      <c r="AV248" s="297">
        <v>18.75</v>
      </c>
      <c r="AW248" s="297">
        <v>18.690000000000001</v>
      </c>
      <c r="AX248" s="297">
        <v>18.63</v>
      </c>
      <c r="AY248" s="297">
        <v>18.57</v>
      </c>
      <c r="AZ248" s="297">
        <v>18.47</v>
      </c>
      <c r="BA248" s="297">
        <v>18.399999999999999</v>
      </c>
      <c r="BB248" s="297">
        <v>18.329999999999998</v>
      </c>
      <c r="BC248" s="297">
        <v>18.260000000000002</v>
      </c>
      <c r="BD248" s="297">
        <v>18.18</v>
      </c>
      <c r="BE248" s="297">
        <v>18.07</v>
      </c>
      <c r="BF248" s="297">
        <v>17.98</v>
      </c>
      <c r="BG248" s="297">
        <v>17.899999999999999</v>
      </c>
      <c r="BH248" s="297">
        <v>17.809999999999999</v>
      </c>
      <c r="BI248" s="297">
        <v>17.73</v>
      </c>
      <c r="BJ248" s="297">
        <v>17.62</v>
      </c>
      <c r="BK248" s="297">
        <v>17.54</v>
      </c>
      <c r="BL248" s="297">
        <v>17.47</v>
      </c>
      <c r="BM248" s="297">
        <v>17.399999999999999</v>
      </c>
      <c r="BN248" s="297">
        <v>17.329999999999998</v>
      </c>
      <c r="BO248" s="297">
        <v>17.25</v>
      </c>
      <c r="BP248" s="297">
        <v>17.190000000000001</v>
      </c>
      <c r="BQ248" s="297">
        <v>17.13</v>
      </c>
      <c r="BR248" s="297">
        <v>17.079999999999998</v>
      </c>
      <c r="BS248" s="297">
        <v>17.04</v>
      </c>
      <c r="BT248" s="297">
        <v>16.989999999999998</v>
      </c>
      <c r="BU248" s="297">
        <v>16.95</v>
      </c>
      <c r="BV248" s="297">
        <v>16.91</v>
      </c>
      <c r="BW248" s="297">
        <v>16.86</v>
      </c>
    </row>
    <row r="249" spans="1:75" ht="14.45" x14ac:dyDescent="0.3">
      <c r="A249" s="297" t="s">
        <v>26</v>
      </c>
      <c r="B249" s="297" t="s">
        <v>25</v>
      </c>
      <c r="C249" s="297" t="s">
        <v>1011</v>
      </c>
      <c r="D249" s="297" t="s">
        <v>927</v>
      </c>
      <c r="E249" s="297">
        <v>3766.62</v>
      </c>
      <c r="F249" s="297">
        <v>3827.85</v>
      </c>
      <c r="G249" s="297">
        <v>3899.39</v>
      </c>
      <c r="H249" s="297">
        <v>4011.41</v>
      </c>
      <c r="I249" s="297">
        <v>4152.09</v>
      </c>
      <c r="J249" s="297">
        <v>4363.87</v>
      </c>
      <c r="K249" s="297">
        <v>4424.22</v>
      </c>
      <c r="L249" s="297">
        <v>4592.41</v>
      </c>
      <c r="M249" s="297">
        <v>4767.71</v>
      </c>
      <c r="N249" s="297">
        <v>4911.83</v>
      </c>
      <c r="O249" s="297">
        <v>4998.7</v>
      </c>
      <c r="P249" s="297">
        <v>5088.75</v>
      </c>
      <c r="Q249" s="297">
        <v>5299.82</v>
      </c>
      <c r="R249" s="297">
        <v>5525.01</v>
      </c>
      <c r="S249" s="297">
        <v>5624.08</v>
      </c>
      <c r="T249" s="297">
        <v>5627.64</v>
      </c>
      <c r="U249" s="297">
        <v>5714.25</v>
      </c>
      <c r="V249" s="297">
        <v>5850.69</v>
      </c>
      <c r="W249" s="297">
        <v>5998.07</v>
      </c>
      <c r="X249" s="297">
        <v>6112.32</v>
      </c>
      <c r="Y249" s="297">
        <v>6082.68</v>
      </c>
      <c r="Z249" s="297">
        <v>6195.74</v>
      </c>
      <c r="AA249" s="297">
        <v>6269.59</v>
      </c>
      <c r="AB249" s="297">
        <v>6415.1</v>
      </c>
      <c r="AC249" s="297">
        <v>6706.7</v>
      </c>
      <c r="AD249" s="297">
        <v>6768.06</v>
      </c>
      <c r="AE249" s="297">
        <v>6966.17</v>
      </c>
      <c r="AF249" s="297">
        <v>7270.43</v>
      </c>
      <c r="AG249" s="297">
        <v>7687.47</v>
      </c>
      <c r="AH249" s="297">
        <v>7521.46</v>
      </c>
      <c r="AI249" s="297">
        <v>7674.83</v>
      </c>
      <c r="AJ249" s="297">
        <v>7760.86</v>
      </c>
      <c r="AK249" s="297">
        <v>7846.47</v>
      </c>
      <c r="AL249" s="297">
        <v>7929.37</v>
      </c>
      <c r="AM249" s="297">
        <v>8007.29</v>
      </c>
      <c r="AN249" s="297">
        <v>8078.67</v>
      </c>
      <c r="AO249" s="297">
        <v>8182.7</v>
      </c>
      <c r="AP249" s="297">
        <v>8281.11</v>
      </c>
      <c r="AQ249" s="297">
        <v>8373.68</v>
      </c>
      <c r="AR249" s="297">
        <v>8460.2000000000007</v>
      </c>
      <c r="AS249" s="297">
        <v>8540.44</v>
      </c>
      <c r="AT249" s="297">
        <v>8615.3799999999992</v>
      </c>
      <c r="AU249" s="297">
        <v>8683.41</v>
      </c>
      <c r="AV249" s="297">
        <v>8746.11</v>
      </c>
      <c r="AW249" s="297">
        <v>8804.9</v>
      </c>
      <c r="AX249" s="297">
        <v>8860.5400000000009</v>
      </c>
      <c r="AY249" s="297">
        <v>8914.15</v>
      </c>
      <c r="AZ249" s="297">
        <v>8964.69</v>
      </c>
      <c r="BA249" s="297">
        <v>9013.1</v>
      </c>
      <c r="BB249" s="297">
        <v>9060.15</v>
      </c>
      <c r="BC249" s="297">
        <v>9106.08</v>
      </c>
      <c r="BD249" s="297">
        <v>9150.2800000000007</v>
      </c>
      <c r="BE249" s="297">
        <v>9193.67</v>
      </c>
      <c r="BF249" s="297">
        <v>9236.07</v>
      </c>
      <c r="BG249" s="297">
        <v>9277.01</v>
      </c>
      <c r="BH249" s="297">
        <v>9316.01</v>
      </c>
      <c r="BI249" s="297">
        <v>9354.61</v>
      </c>
      <c r="BJ249" s="297">
        <v>9391.39</v>
      </c>
      <c r="BK249" s="297">
        <v>9426.3799999999992</v>
      </c>
      <c r="BL249" s="297">
        <v>9459.34</v>
      </c>
      <c r="BM249" s="297">
        <v>9489.74</v>
      </c>
      <c r="BN249" s="297">
        <v>9511.35</v>
      </c>
      <c r="BO249" s="297">
        <v>9530.2800000000007</v>
      </c>
      <c r="BP249" s="297">
        <v>9545.61</v>
      </c>
      <c r="BQ249" s="297">
        <v>9556.08</v>
      </c>
      <c r="BR249" s="297">
        <v>9560.85</v>
      </c>
      <c r="BS249" s="297">
        <v>9566.7900000000009</v>
      </c>
      <c r="BT249" s="297">
        <v>9567.4500000000007</v>
      </c>
      <c r="BU249" s="297">
        <v>9562.81</v>
      </c>
      <c r="BV249" s="297">
        <v>9553.2000000000007</v>
      </c>
      <c r="BW249" s="297">
        <v>9539.0400000000009</v>
      </c>
    </row>
    <row r="250" spans="1:75" ht="14.45" x14ac:dyDescent="0.3">
      <c r="A250" s="297" t="s">
        <v>26</v>
      </c>
      <c r="B250" s="297" t="s">
        <v>25</v>
      </c>
      <c r="C250" s="297" t="s">
        <v>1012</v>
      </c>
      <c r="D250" s="297" t="s">
        <v>927</v>
      </c>
      <c r="E250" s="297">
        <v>11178.82</v>
      </c>
      <c r="F250" s="297">
        <v>11348.44</v>
      </c>
      <c r="G250" s="297">
        <v>11527.27</v>
      </c>
      <c r="H250" s="297">
        <v>11714.44</v>
      </c>
      <c r="I250" s="297">
        <v>11908.19</v>
      </c>
      <c r="J250" s="297">
        <v>12107.22</v>
      </c>
      <c r="K250" s="297">
        <v>12310.67</v>
      </c>
      <c r="L250" s="297">
        <v>12518.93</v>
      </c>
      <c r="M250" s="297">
        <v>12733.41</v>
      </c>
      <c r="N250" s="297">
        <v>12956.09</v>
      </c>
      <c r="O250" s="297">
        <v>13187.82</v>
      </c>
      <c r="P250" s="297">
        <v>13429.32</v>
      </c>
      <c r="Q250" s="297">
        <v>13678.37</v>
      </c>
      <c r="R250" s="297">
        <v>13929.39</v>
      </c>
      <c r="S250" s="297">
        <v>14174.89</v>
      </c>
      <c r="T250" s="297">
        <v>14409.42</v>
      </c>
      <c r="U250" s="297">
        <v>14630.77</v>
      </c>
      <c r="V250" s="297">
        <v>14840.04</v>
      </c>
      <c r="W250" s="297">
        <v>15039.16</v>
      </c>
      <c r="X250" s="297">
        <v>15231.56</v>
      </c>
      <c r="Y250" s="297">
        <v>15419.82</v>
      </c>
      <c r="Z250" s="297">
        <v>15604.2</v>
      </c>
      <c r="AA250" s="297">
        <v>15783.99</v>
      </c>
      <c r="AB250" s="297">
        <v>15959.79</v>
      </c>
      <c r="AC250" s="297">
        <v>16132.21</v>
      </c>
      <c r="AD250" s="297">
        <v>16301.73</v>
      </c>
      <c r="AE250" s="297">
        <v>16468.68</v>
      </c>
      <c r="AF250" s="297">
        <v>16633.25</v>
      </c>
      <c r="AG250" s="297">
        <v>16795.59</v>
      </c>
      <c r="AH250" s="297">
        <v>16955.740000000002</v>
      </c>
      <c r="AI250" s="297">
        <v>17113.689999999999</v>
      </c>
      <c r="AJ250" s="297">
        <v>17269.52</v>
      </c>
      <c r="AK250" s="297">
        <v>17423.21</v>
      </c>
      <c r="AL250" s="297">
        <v>17574.46</v>
      </c>
      <c r="AM250" s="297">
        <v>17722.87</v>
      </c>
      <c r="AN250" s="297">
        <v>17868.07</v>
      </c>
      <c r="AO250" s="297">
        <v>18009.919999999998</v>
      </c>
      <c r="AP250" s="297">
        <v>18148.29</v>
      </c>
      <c r="AQ250" s="297">
        <v>18282.95</v>
      </c>
      <c r="AR250" s="297">
        <v>18413.59</v>
      </c>
      <c r="AS250" s="297">
        <v>18539.97</v>
      </c>
      <c r="AT250" s="297">
        <v>18661.939999999999</v>
      </c>
      <c r="AU250" s="297">
        <v>18779.34</v>
      </c>
      <c r="AV250" s="297">
        <v>18891.98</v>
      </c>
      <c r="AW250" s="297">
        <v>18999.650000000001</v>
      </c>
      <c r="AX250" s="297">
        <v>19102.169999999998</v>
      </c>
      <c r="AY250" s="297">
        <v>19199.43</v>
      </c>
      <c r="AZ250" s="297">
        <v>19291.39</v>
      </c>
      <c r="BA250" s="297">
        <v>19378.060000000001</v>
      </c>
      <c r="BB250" s="297">
        <v>19459.53</v>
      </c>
      <c r="BC250" s="297">
        <v>19535.849999999999</v>
      </c>
      <c r="BD250" s="297">
        <v>19607.009999999998</v>
      </c>
      <c r="BE250" s="297">
        <v>19673.02</v>
      </c>
      <c r="BF250" s="297">
        <v>19733.939999999999</v>
      </c>
      <c r="BG250" s="297">
        <v>19789.84</v>
      </c>
      <c r="BH250" s="297">
        <v>19840.82</v>
      </c>
      <c r="BI250" s="297">
        <v>19886.939999999999</v>
      </c>
      <c r="BJ250" s="297">
        <v>19928.23</v>
      </c>
      <c r="BK250" s="297">
        <v>19964.75</v>
      </c>
      <c r="BL250" s="297">
        <v>19996.53</v>
      </c>
      <c r="BM250" s="297">
        <v>20023.64</v>
      </c>
      <c r="BN250" s="297">
        <v>20046.11</v>
      </c>
      <c r="BO250" s="297">
        <v>20064.02</v>
      </c>
      <c r="BP250" s="297">
        <v>20077.54</v>
      </c>
      <c r="BQ250" s="297">
        <v>20086.86</v>
      </c>
      <c r="BR250" s="297">
        <v>20092.16</v>
      </c>
      <c r="BS250" s="297">
        <v>20093.59</v>
      </c>
      <c r="BT250" s="297">
        <v>20091.150000000001</v>
      </c>
      <c r="BU250" s="297">
        <v>20084.7</v>
      </c>
      <c r="BV250" s="297">
        <v>20073.97</v>
      </c>
      <c r="BW250" s="297">
        <v>20058.849999999999</v>
      </c>
    </row>
    <row r="251" spans="1:75" ht="14.45" x14ac:dyDescent="0.3">
      <c r="A251" s="297" t="s">
        <v>26</v>
      </c>
      <c r="B251" s="297" t="s">
        <v>25</v>
      </c>
      <c r="C251" s="297" t="s">
        <v>1013</v>
      </c>
      <c r="D251" s="297" t="s">
        <v>1010</v>
      </c>
      <c r="E251" s="297">
        <v>16.86</v>
      </c>
      <c r="F251" s="297">
        <v>12.36</v>
      </c>
      <c r="G251" s="297">
        <v>9.4</v>
      </c>
      <c r="H251" s="297">
        <v>12.55</v>
      </c>
      <c r="I251" s="297">
        <v>12.57</v>
      </c>
      <c r="J251" s="297">
        <v>19.63</v>
      </c>
      <c r="K251" s="297">
        <v>21.94</v>
      </c>
      <c r="L251" s="297">
        <v>25.08</v>
      </c>
      <c r="M251" s="297">
        <v>29.69</v>
      </c>
      <c r="N251" s="297">
        <v>30.01</v>
      </c>
      <c r="O251" s="297">
        <v>28.62</v>
      </c>
      <c r="P251" s="297">
        <v>27.01</v>
      </c>
      <c r="Q251" s="297">
        <v>25.77</v>
      </c>
      <c r="R251" s="297">
        <v>24.94</v>
      </c>
      <c r="S251" s="297">
        <v>26.52</v>
      </c>
      <c r="T251" s="297">
        <v>28.38</v>
      </c>
      <c r="U251" s="297">
        <v>25.69</v>
      </c>
      <c r="V251" s="297">
        <v>25.6</v>
      </c>
      <c r="W251" s="297">
        <v>23.63</v>
      </c>
      <c r="X251" s="297">
        <v>23.17</v>
      </c>
      <c r="Y251" s="297">
        <v>23.72</v>
      </c>
      <c r="Z251" s="297">
        <v>23.62</v>
      </c>
      <c r="AA251" s="297">
        <v>24.07</v>
      </c>
      <c r="AB251" s="297">
        <v>25.22</v>
      </c>
      <c r="AC251" s="297">
        <v>29.21</v>
      </c>
      <c r="AD251" s="297">
        <v>30.71</v>
      </c>
      <c r="AE251" s="297">
        <v>35.369999999999997</v>
      </c>
      <c r="AF251" s="297">
        <v>34.840000000000003</v>
      </c>
      <c r="AG251" s="297">
        <v>20.56</v>
      </c>
      <c r="AH251" s="297">
        <v>19.16</v>
      </c>
      <c r="AI251" s="297">
        <v>14.38</v>
      </c>
      <c r="AJ251" s="297">
        <v>21.36</v>
      </c>
      <c r="AK251" s="297">
        <v>22.87</v>
      </c>
      <c r="AL251" s="297">
        <v>21.14</v>
      </c>
      <c r="AM251" s="297">
        <v>19.98</v>
      </c>
      <c r="AN251" s="297">
        <v>19.93</v>
      </c>
      <c r="AO251" s="297">
        <v>19.899999999999999</v>
      </c>
      <c r="AP251" s="297">
        <v>20.18</v>
      </c>
      <c r="AQ251" s="297">
        <v>20.18</v>
      </c>
      <c r="AR251" s="297">
        <v>20.13</v>
      </c>
      <c r="AS251" s="297">
        <v>20.09</v>
      </c>
      <c r="AT251" s="297">
        <v>20.02</v>
      </c>
      <c r="AU251" s="297">
        <v>20.010000000000002</v>
      </c>
      <c r="AV251" s="297">
        <v>19.899999999999999</v>
      </c>
      <c r="AW251" s="297">
        <v>19.8</v>
      </c>
      <c r="AX251" s="297">
        <v>19.690000000000001</v>
      </c>
      <c r="AY251" s="297">
        <v>19.59</v>
      </c>
      <c r="AZ251" s="297">
        <v>19.489999999999998</v>
      </c>
      <c r="BA251" s="297">
        <v>19.36</v>
      </c>
      <c r="BB251" s="297">
        <v>19.239999999999998</v>
      </c>
      <c r="BC251" s="297">
        <v>19.11</v>
      </c>
      <c r="BD251" s="297">
        <v>18.989999999999998</v>
      </c>
      <c r="BE251" s="297">
        <v>18.88</v>
      </c>
      <c r="BF251" s="297">
        <v>18.760000000000002</v>
      </c>
      <c r="BG251" s="297">
        <v>18.64</v>
      </c>
      <c r="BH251" s="297">
        <v>18.53</v>
      </c>
      <c r="BI251" s="297">
        <v>18.45</v>
      </c>
      <c r="BJ251" s="297">
        <v>18.38</v>
      </c>
      <c r="BK251" s="297">
        <v>18.309999999999999</v>
      </c>
      <c r="BL251" s="297">
        <v>18.239999999999998</v>
      </c>
      <c r="BM251" s="297">
        <v>18.18</v>
      </c>
      <c r="BN251" s="297">
        <v>18.13</v>
      </c>
      <c r="BO251" s="297">
        <v>18.09</v>
      </c>
      <c r="BP251" s="297">
        <v>18.05</v>
      </c>
      <c r="BQ251" s="297">
        <v>18</v>
      </c>
      <c r="BR251" s="297">
        <v>17.96</v>
      </c>
      <c r="BS251" s="297">
        <v>17.95</v>
      </c>
      <c r="BT251" s="297">
        <v>17.89</v>
      </c>
      <c r="BU251" s="297">
        <v>17.87</v>
      </c>
      <c r="BV251" s="297">
        <v>17.829999999999998</v>
      </c>
      <c r="BW251" s="297">
        <v>17.77</v>
      </c>
    </row>
    <row r="252" spans="1:75" ht="14.45" x14ac:dyDescent="0.3">
      <c r="A252" s="297" t="s">
        <v>26</v>
      </c>
      <c r="B252" s="297" t="s">
        <v>25</v>
      </c>
      <c r="C252" s="297" t="s">
        <v>1014</v>
      </c>
      <c r="D252" s="297" t="s">
        <v>1015</v>
      </c>
      <c r="E252" s="297">
        <v>41.79</v>
      </c>
      <c r="F252" s="297">
        <v>43.22</v>
      </c>
      <c r="G252" s="297">
        <v>44.71</v>
      </c>
      <c r="H252" s="297">
        <v>46.24</v>
      </c>
      <c r="I252" s="297">
        <v>47.83</v>
      </c>
      <c r="J252" s="297">
        <v>49.47</v>
      </c>
      <c r="K252" s="297">
        <v>50.78</v>
      </c>
      <c r="L252" s="297">
        <v>52.13</v>
      </c>
      <c r="M252" s="297">
        <v>53.5</v>
      </c>
      <c r="N252" s="297">
        <v>54.92</v>
      </c>
      <c r="O252" s="297">
        <v>56.37</v>
      </c>
      <c r="P252" s="297">
        <v>57.28</v>
      </c>
      <c r="Q252" s="297">
        <v>58.19</v>
      </c>
      <c r="R252" s="297">
        <v>59.13</v>
      </c>
      <c r="S252" s="297">
        <v>60.07</v>
      </c>
      <c r="T252" s="297">
        <v>61.04</v>
      </c>
      <c r="U252" s="297">
        <v>62.11</v>
      </c>
      <c r="V252" s="297">
        <v>63.21</v>
      </c>
      <c r="W252" s="297">
        <v>64.319999999999993</v>
      </c>
      <c r="X252" s="297">
        <v>65.45</v>
      </c>
      <c r="Y252" s="297">
        <v>66.61</v>
      </c>
      <c r="Z252" s="297">
        <v>67.34</v>
      </c>
      <c r="AA252" s="297">
        <v>68.09</v>
      </c>
      <c r="AB252" s="297">
        <v>68.84</v>
      </c>
      <c r="AC252" s="297">
        <v>69.61</v>
      </c>
      <c r="AD252" s="297">
        <v>70.38</v>
      </c>
      <c r="AE252" s="297">
        <v>71.28</v>
      </c>
      <c r="AF252" s="297">
        <v>72.2</v>
      </c>
      <c r="AG252" s="297">
        <v>73.13</v>
      </c>
      <c r="AH252" s="297">
        <v>74.069999999999993</v>
      </c>
      <c r="AI252" s="297">
        <v>75.02</v>
      </c>
      <c r="AJ252" s="297">
        <v>75.67</v>
      </c>
      <c r="AK252" s="297">
        <v>76.33</v>
      </c>
      <c r="AL252" s="297">
        <v>76.989999999999995</v>
      </c>
      <c r="AM252" s="297">
        <v>77.66</v>
      </c>
      <c r="AN252" s="297">
        <v>78.34</v>
      </c>
      <c r="AO252" s="297">
        <v>78.97</v>
      </c>
      <c r="AP252" s="297">
        <v>79.61</v>
      </c>
      <c r="AQ252" s="297">
        <v>80.260000000000005</v>
      </c>
      <c r="AR252" s="297">
        <v>80.91</v>
      </c>
      <c r="AS252" s="297">
        <v>81.56</v>
      </c>
      <c r="AT252" s="297">
        <v>81.99</v>
      </c>
      <c r="AU252" s="297">
        <v>82.43</v>
      </c>
      <c r="AV252" s="297">
        <v>82.86</v>
      </c>
      <c r="AW252" s="297">
        <v>83.3</v>
      </c>
      <c r="AX252" s="297">
        <v>83.75</v>
      </c>
      <c r="AY252" s="297">
        <v>84.23</v>
      </c>
      <c r="AZ252" s="297">
        <v>84.72</v>
      </c>
      <c r="BA252" s="297">
        <v>85.21</v>
      </c>
      <c r="BB252" s="297">
        <v>85.7</v>
      </c>
      <c r="BC252" s="297">
        <v>86.19</v>
      </c>
      <c r="BD252" s="297">
        <v>86.61</v>
      </c>
      <c r="BE252" s="297">
        <v>87.03</v>
      </c>
      <c r="BF252" s="297">
        <v>87.45</v>
      </c>
      <c r="BG252" s="297">
        <v>87.88</v>
      </c>
      <c r="BH252" s="297">
        <v>88.31</v>
      </c>
      <c r="BI252" s="297">
        <v>88.72</v>
      </c>
      <c r="BJ252" s="297">
        <v>89.14</v>
      </c>
      <c r="BK252" s="297">
        <v>89.55</v>
      </c>
      <c r="BL252" s="297">
        <v>89.97</v>
      </c>
      <c r="BM252" s="297">
        <v>90.4</v>
      </c>
      <c r="BN252" s="297">
        <v>90.69</v>
      </c>
      <c r="BO252" s="297">
        <v>90.98</v>
      </c>
      <c r="BP252" s="297">
        <v>91.27</v>
      </c>
      <c r="BQ252" s="297">
        <v>91.56</v>
      </c>
      <c r="BR252" s="297">
        <v>91.85</v>
      </c>
      <c r="BS252" s="297">
        <v>92.07</v>
      </c>
      <c r="BT252" s="297">
        <v>92.29</v>
      </c>
      <c r="BU252" s="297">
        <v>92.5</v>
      </c>
      <c r="BV252" s="297">
        <v>92.72</v>
      </c>
      <c r="BW252" s="297">
        <v>92.94</v>
      </c>
    </row>
    <row r="253" spans="1:75" ht="14.45" x14ac:dyDescent="0.3">
      <c r="A253" s="297" t="s">
        <v>26</v>
      </c>
      <c r="B253" s="297" t="s">
        <v>25</v>
      </c>
      <c r="C253" s="297" t="s">
        <v>1016</v>
      </c>
      <c r="D253" s="297" t="s">
        <v>1015</v>
      </c>
      <c r="E253" s="297">
        <v>7.31</v>
      </c>
      <c r="F253" s="297">
        <v>7.74</v>
      </c>
      <c r="G253" s="297">
        <v>8.19</v>
      </c>
      <c r="H253" s="297">
        <v>8.67</v>
      </c>
      <c r="I253" s="297">
        <v>9.18</v>
      </c>
      <c r="J253" s="297">
        <v>9.7200000000000006</v>
      </c>
      <c r="K253" s="297">
        <v>10.15</v>
      </c>
      <c r="L253" s="297">
        <v>10.61</v>
      </c>
      <c r="M253" s="297">
        <v>11.09</v>
      </c>
      <c r="N253" s="297">
        <v>11.59</v>
      </c>
      <c r="O253" s="297">
        <v>12.11</v>
      </c>
      <c r="P253" s="297">
        <v>12.98</v>
      </c>
      <c r="Q253" s="297">
        <v>13.91</v>
      </c>
      <c r="R253" s="297">
        <v>14.9</v>
      </c>
      <c r="S253" s="297">
        <v>15.97</v>
      </c>
      <c r="T253" s="297">
        <v>17.11</v>
      </c>
      <c r="U253" s="297">
        <v>17.850000000000001</v>
      </c>
      <c r="V253" s="297">
        <v>18.62</v>
      </c>
      <c r="W253" s="297">
        <v>19.43</v>
      </c>
      <c r="X253" s="297">
        <v>20.27</v>
      </c>
      <c r="Y253" s="297">
        <v>21.15</v>
      </c>
      <c r="Z253" s="297">
        <v>21.54</v>
      </c>
      <c r="AA253" s="297">
        <v>21.94</v>
      </c>
      <c r="AB253" s="297">
        <v>22.35</v>
      </c>
      <c r="AC253" s="297">
        <v>22.77</v>
      </c>
      <c r="AD253" s="297">
        <v>23.19</v>
      </c>
      <c r="AE253" s="297">
        <v>23.81</v>
      </c>
      <c r="AF253" s="297">
        <v>24.45</v>
      </c>
      <c r="AG253" s="297">
        <v>25.1</v>
      </c>
      <c r="AH253" s="297">
        <v>25.77</v>
      </c>
      <c r="AI253" s="297">
        <v>26.46</v>
      </c>
      <c r="AJ253" s="297">
        <v>27.05</v>
      </c>
      <c r="AK253" s="297">
        <v>27.64</v>
      </c>
      <c r="AL253" s="297">
        <v>28.26</v>
      </c>
      <c r="AM253" s="297">
        <v>28.88</v>
      </c>
      <c r="AN253" s="297">
        <v>29.52</v>
      </c>
      <c r="AO253" s="297">
        <v>30.08</v>
      </c>
      <c r="AP253" s="297">
        <v>30.66</v>
      </c>
      <c r="AQ253" s="297">
        <v>31.25</v>
      </c>
      <c r="AR253" s="297">
        <v>31.85</v>
      </c>
      <c r="AS253" s="297">
        <v>32.46</v>
      </c>
      <c r="AT253" s="297">
        <v>32.97</v>
      </c>
      <c r="AU253" s="297">
        <v>33.49</v>
      </c>
      <c r="AV253" s="297">
        <v>34.01</v>
      </c>
      <c r="AW253" s="297">
        <v>34.54</v>
      </c>
      <c r="AX253" s="297">
        <v>35.090000000000003</v>
      </c>
      <c r="AY253" s="297">
        <v>35.67</v>
      </c>
      <c r="AZ253" s="297">
        <v>36.26</v>
      </c>
      <c r="BA253" s="297">
        <v>36.86</v>
      </c>
      <c r="BB253" s="297">
        <v>37.47</v>
      </c>
      <c r="BC253" s="297">
        <v>38.090000000000003</v>
      </c>
      <c r="BD253" s="297">
        <v>38.700000000000003</v>
      </c>
      <c r="BE253" s="297">
        <v>39.32</v>
      </c>
      <c r="BF253" s="297">
        <v>39.94</v>
      </c>
      <c r="BG253" s="297">
        <v>40.58</v>
      </c>
      <c r="BH253" s="297">
        <v>41.23</v>
      </c>
      <c r="BI253" s="297">
        <v>41.88</v>
      </c>
      <c r="BJ253" s="297">
        <v>42.55</v>
      </c>
      <c r="BK253" s="297">
        <v>43.23</v>
      </c>
      <c r="BL253" s="297">
        <v>43.92</v>
      </c>
      <c r="BM253" s="297">
        <v>44.62</v>
      </c>
      <c r="BN253" s="297">
        <v>45.22</v>
      </c>
      <c r="BO253" s="297">
        <v>45.82</v>
      </c>
      <c r="BP253" s="297">
        <v>46.44</v>
      </c>
      <c r="BQ253" s="297">
        <v>47.06</v>
      </c>
      <c r="BR253" s="297">
        <v>47.69</v>
      </c>
      <c r="BS253" s="297">
        <v>48.32</v>
      </c>
      <c r="BT253" s="297">
        <v>48.97</v>
      </c>
      <c r="BU253" s="297">
        <v>49.62</v>
      </c>
      <c r="BV253" s="297">
        <v>50.28</v>
      </c>
      <c r="BW253" s="297">
        <v>50.94</v>
      </c>
    </row>
    <row r="254" spans="1:75" ht="14.45" x14ac:dyDescent="0.3">
      <c r="A254" s="297" t="s">
        <v>1056</v>
      </c>
      <c r="B254" s="297" t="s">
        <v>1057</v>
      </c>
      <c r="C254" s="297" t="s">
        <v>1005</v>
      </c>
      <c r="D254" s="297" t="s">
        <v>1006</v>
      </c>
      <c r="E254" s="297">
        <v>511.43</v>
      </c>
      <c r="F254" s="297">
        <v>543.54999999999995</v>
      </c>
      <c r="G254" s="297">
        <v>581.62</v>
      </c>
      <c r="H254" s="297">
        <v>626.94000000000005</v>
      </c>
      <c r="I254" s="297">
        <v>684.56</v>
      </c>
      <c r="J254" s="297">
        <v>751.05</v>
      </c>
      <c r="K254" s="297">
        <v>826.64</v>
      </c>
      <c r="L254" s="297">
        <v>915.86</v>
      </c>
      <c r="M254" s="297">
        <v>1014.21</v>
      </c>
      <c r="N254" s="297">
        <v>1086.1400000000001</v>
      </c>
      <c r="O254" s="297">
        <v>1158.03</v>
      </c>
      <c r="P254" s="297">
        <v>1249.8399999999999</v>
      </c>
      <c r="Q254" s="297">
        <v>1383.84</v>
      </c>
      <c r="R254" s="297">
        <v>1584.6</v>
      </c>
      <c r="S254" s="297">
        <v>1795.61</v>
      </c>
      <c r="T254" s="297">
        <v>2012.52</v>
      </c>
      <c r="U254" s="297">
        <v>2242.98</v>
      </c>
      <c r="V254" s="297">
        <v>2481.96</v>
      </c>
      <c r="W254" s="297">
        <v>2747.63</v>
      </c>
      <c r="X254" s="297">
        <v>3031.4</v>
      </c>
      <c r="Y254" s="297">
        <v>3336.84</v>
      </c>
      <c r="Z254" s="297">
        <v>3669.33</v>
      </c>
      <c r="AA254" s="297">
        <v>4061.22</v>
      </c>
      <c r="AB254" s="297">
        <v>4548.79</v>
      </c>
      <c r="AC254" s="297">
        <v>5108.49</v>
      </c>
      <c r="AD254" s="297">
        <v>5754.23</v>
      </c>
      <c r="AE254" s="297">
        <v>6480.42</v>
      </c>
      <c r="AF254" s="297">
        <v>7255.47</v>
      </c>
      <c r="AG254" s="297">
        <v>8058.15</v>
      </c>
      <c r="AH254" s="297">
        <v>8614.15</v>
      </c>
      <c r="AI254" s="297">
        <v>9149.65</v>
      </c>
      <c r="AJ254" s="297">
        <v>9889.64</v>
      </c>
      <c r="AK254" s="297">
        <v>10691.03</v>
      </c>
      <c r="AL254" s="297">
        <v>11564.01</v>
      </c>
      <c r="AM254" s="297">
        <v>12489.57</v>
      </c>
      <c r="AN254" s="297">
        <v>13490.84</v>
      </c>
      <c r="AO254" s="297">
        <v>14570.75</v>
      </c>
      <c r="AP254" s="297">
        <v>15705.18</v>
      </c>
      <c r="AQ254" s="297">
        <v>16905.150000000001</v>
      </c>
      <c r="AR254" s="297">
        <v>18176.939999999999</v>
      </c>
      <c r="AS254" s="297">
        <v>19525.21</v>
      </c>
      <c r="AT254" s="297">
        <v>20951.009999999998</v>
      </c>
      <c r="AU254" s="297">
        <v>22435.94</v>
      </c>
      <c r="AV254" s="297">
        <v>23986.73</v>
      </c>
      <c r="AW254" s="297">
        <v>25610.31</v>
      </c>
      <c r="AX254" s="297">
        <v>27310.26</v>
      </c>
      <c r="AY254" s="297">
        <v>29087.87</v>
      </c>
      <c r="AZ254" s="297">
        <v>30924.86</v>
      </c>
      <c r="BA254" s="297">
        <v>32832.239999999998</v>
      </c>
      <c r="BB254" s="297">
        <v>34813.83</v>
      </c>
      <c r="BC254" s="297">
        <v>36869.21</v>
      </c>
      <c r="BD254" s="297">
        <v>38997.43</v>
      </c>
      <c r="BE254" s="297">
        <v>41175.660000000003</v>
      </c>
      <c r="BF254" s="297">
        <v>43415.21</v>
      </c>
      <c r="BG254" s="297">
        <v>45717.79</v>
      </c>
      <c r="BH254" s="297">
        <v>48083.61</v>
      </c>
      <c r="BI254" s="297">
        <v>50512.43</v>
      </c>
      <c r="BJ254" s="297">
        <v>52984.34</v>
      </c>
      <c r="BK254" s="297">
        <v>55510.34</v>
      </c>
      <c r="BL254" s="297">
        <v>58094.3</v>
      </c>
      <c r="BM254" s="297">
        <v>60740.02</v>
      </c>
      <c r="BN254" s="297">
        <v>63450.95</v>
      </c>
      <c r="BO254" s="297">
        <v>66216.22</v>
      </c>
      <c r="BP254" s="297">
        <v>69046.44</v>
      </c>
      <c r="BQ254" s="297">
        <v>71945.17</v>
      </c>
      <c r="BR254" s="297">
        <v>74916.77</v>
      </c>
      <c r="BS254" s="297">
        <v>77963.820000000007</v>
      </c>
      <c r="BT254" s="297">
        <v>81080.63</v>
      </c>
      <c r="BU254" s="297">
        <v>84268.6</v>
      </c>
      <c r="BV254" s="297">
        <v>87525.87</v>
      </c>
      <c r="BW254" s="297">
        <v>90849.15</v>
      </c>
    </row>
    <row r="255" spans="1:75" ht="14.45" x14ac:dyDescent="0.3">
      <c r="A255" s="297" t="s">
        <v>1056</v>
      </c>
      <c r="B255" s="297" t="s">
        <v>1057</v>
      </c>
      <c r="C255" s="297" t="s">
        <v>1007</v>
      </c>
      <c r="D255" s="297" t="s">
        <v>1008</v>
      </c>
      <c r="E255" s="297">
        <v>4099232.75</v>
      </c>
      <c r="F255" s="297">
        <v>4068746.5</v>
      </c>
      <c r="G255" s="297">
        <v>4195637</v>
      </c>
      <c r="H255" s="297">
        <v>4362842.5</v>
      </c>
      <c r="I255" s="297">
        <v>4627760</v>
      </c>
      <c r="J255" s="297">
        <v>4739753.5</v>
      </c>
      <c r="K255" s="297">
        <v>4908274</v>
      </c>
      <c r="L255" s="297">
        <v>5160328.5</v>
      </c>
      <c r="M255" s="297">
        <v>5439671.5</v>
      </c>
      <c r="N255" s="297">
        <v>5552746.5</v>
      </c>
      <c r="O255" s="297">
        <v>5910657.5</v>
      </c>
      <c r="P255" s="297">
        <v>5868075.5</v>
      </c>
      <c r="Q255" s="297">
        <v>6067048</v>
      </c>
      <c r="R255" s="297">
        <v>6419972.5</v>
      </c>
      <c r="S255" s="297">
        <v>6714212.5</v>
      </c>
      <c r="T255" s="297">
        <v>7169205</v>
      </c>
      <c r="U255" s="297">
        <v>7425835.5</v>
      </c>
      <c r="V255" s="297">
        <v>7442253.5</v>
      </c>
      <c r="W255" s="297">
        <v>7428692</v>
      </c>
      <c r="X255" s="297">
        <v>7429445</v>
      </c>
      <c r="Y255" s="297">
        <v>7492698.5</v>
      </c>
      <c r="Z255" s="297">
        <v>7465774</v>
      </c>
      <c r="AA255" s="297">
        <v>8078014</v>
      </c>
      <c r="AB255" s="297">
        <v>9197027</v>
      </c>
      <c r="AC255" s="297">
        <v>10708363</v>
      </c>
      <c r="AD255" s="297">
        <v>11607494</v>
      </c>
      <c r="AE255" s="297">
        <v>12680822</v>
      </c>
      <c r="AF255" s="297">
        <v>13441363</v>
      </c>
      <c r="AG255" s="297">
        <v>14496076</v>
      </c>
      <c r="AH255" s="297">
        <v>16953476</v>
      </c>
      <c r="AI255" s="297">
        <v>18069724</v>
      </c>
      <c r="AJ255" s="297">
        <v>18630006</v>
      </c>
      <c r="AK255" s="297">
        <v>19004360</v>
      </c>
      <c r="AL255" s="297">
        <v>19204336</v>
      </c>
      <c r="AM255" s="297">
        <v>19449476</v>
      </c>
      <c r="AN255" s="297">
        <v>19758316</v>
      </c>
      <c r="AO255" s="297">
        <v>19952080</v>
      </c>
      <c r="AP255" s="297">
        <v>20617222</v>
      </c>
      <c r="AQ255" s="297">
        <v>21276632</v>
      </c>
      <c r="AR255" s="297">
        <v>21985576</v>
      </c>
      <c r="AS255" s="297">
        <v>22714798</v>
      </c>
      <c r="AT255" s="297">
        <v>23411986</v>
      </c>
      <c r="AU255" s="297">
        <v>24328176</v>
      </c>
      <c r="AV255" s="297">
        <v>25256310</v>
      </c>
      <c r="AW255" s="297">
        <v>26203834</v>
      </c>
      <c r="AX255" s="297">
        <v>27158892</v>
      </c>
      <c r="AY255" s="297">
        <v>28066244</v>
      </c>
      <c r="AZ255" s="297">
        <v>29133770</v>
      </c>
      <c r="BA255" s="297">
        <v>30216280</v>
      </c>
      <c r="BB255" s="297">
        <v>31310908</v>
      </c>
      <c r="BC255" s="297">
        <v>32439256</v>
      </c>
      <c r="BD255" s="297">
        <v>33482982</v>
      </c>
      <c r="BE255" s="297">
        <v>34664168</v>
      </c>
      <c r="BF255" s="297">
        <v>35857652</v>
      </c>
      <c r="BG255" s="297">
        <v>37065676</v>
      </c>
      <c r="BH255" s="297">
        <v>38300348</v>
      </c>
      <c r="BI255" s="297">
        <v>39462228</v>
      </c>
      <c r="BJ255" s="297">
        <v>40729220</v>
      </c>
      <c r="BK255" s="297">
        <v>42012544</v>
      </c>
      <c r="BL255" s="297">
        <v>43321076</v>
      </c>
      <c r="BM255" s="297">
        <v>44651752</v>
      </c>
      <c r="BN255" s="297">
        <v>45933720</v>
      </c>
      <c r="BO255" s="297">
        <v>47305600</v>
      </c>
      <c r="BP255" s="297">
        <v>48694988</v>
      </c>
      <c r="BQ255" s="297">
        <v>50099436</v>
      </c>
      <c r="BR255" s="297">
        <v>51515568</v>
      </c>
      <c r="BS255" s="297">
        <v>52876840</v>
      </c>
      <c r="BT255" s="297">
        <v>54292384</v>
      </c>
      <c r="BU255" s="297">
        <v>55718188</v>
      </c>
      <c r="BV255" s="297">
        <v>57149016</v>
      </c>
      <c r="BW255" s="297">
        <v>58591336</v>
      </c>
    </row>
    <row r="256" spans="1:75" ht="14.45" x14ac:dyDescent="0.3">
      <c r="A256" s="297" t="s">
        <v>1056</v>
      </c>
      <c r="B256" s="297" t="s">
        <v>1057</v>
      </c>
      <c r="C256" s="297" t="s">
        <v>1009</v>
      </c>
      <c r="D256" s="297" t="s">
        <v>1010</v>
      </c>
      <c r="E256" s="297">
        <v>29.09</v>
      </c>
      <c r="F256" s="297">
        <v>27.38</v>
      </c>
      <c r="G256" s="297">
        <v>28.24</v>
      </c>
      <c r="H256" s="297">
        <v>28.9</v>
      </c>
      <c r="I256" s="297">
        <v>29.79</v>
      </c>
      <c r="J256" s="297">
        <v>29.64</v>
      </c>
      <c r="K256" s="297">
        <v>30.56</v>
      </c>
      <c r="L256" s="297">
        <v>31.5</v>
      </c>
      <c r="M256" s="297">
        <v>31.26</v>
      </c>
      <c r="N256" s="297">
        <v>26.01</v>
      </c>
      <c r="O256" s="297">
        <v>25.86</v>
      </c>
      <c r="P256" s="297">
        <v>27.87</v>
      </c>
      <c r="Q256" s="297">
        <v>31.62</v>
      </c>
      <c r="R256" s="297">
        <v>37.67</v>
      </c>
      <c r="S256" s="297">
        <v>35.92</v>
      </c>
      <c r="T256" s="297">
        <v>34.35</v>
      </c>
      <c r="U256" s="297">
        <v>33.79</v>
      </c>
      <c r="V256" s="297">
        <v>32.880000000000003</v>
      </c>
      <c r="W256" s="297">
        <v>33.85</v>
      </c>
      <c r="X256" s="297">
        <v>34.04</v>
      </c>
      <c r="Y256" s="297">
        <v>35.67</v>
      </c>
      <c r="Z256" s="297">
        <v>35.17</v>
      </c>
      <c r="AA256" s="297">
        <v>37.56</v>
      </c>
      <c r="AB256" s="297">
        <v>40.85</v>
      </c>
      <c r="AC256" s="297">
        <v>42.71</v>
      </c>
      <c r="AD256" s="297">
        <v>43.82</v>
      </c>
      <c r="AE256" s="297">
        <v>44.46</v>
      </c>
      <c r="AF256" s="297">
        <v>42.01</v>
      </c>
      <c r="AG256" s="297">
        <v>38.950000000000003</v>
      </c>
      <c r="AH256" s="297">
        <v>33.51</v>
      </c>
      <c r="AI256" s="297">
        <v>31.21</v>
      </c>
      <c r="AJ256" s="297">
        <v>34.65</v>
      </c>
      <c r="AK256" s="297">
        <v>34.25</v>
      </c>
      <c r="AL256" s="297">
        <v>34.1</v>
      </c>
      <c r="AM256" s="297">
        <v>33.78</v>
      </c>
      <c r="AN256" s="297">
        <v>33.85</v>
      </c>
      <c r="AO256" s="297">
        <v>33.86</v>
      </c>
      <c r="AP256" s="297">
        <v>33.57</v>
      </c>
      <c r="AQ256" s="297">
        <v>33.47</v>
      </c>
      <c r="AR256" s="297">
        <v>33.43</v>
      </c>
      <c r="AS256" s="297">
        <v>33.39</v>
      </c>
      <c r="AT256" s="297">
        <v>33.31</v>
      </c>
      <c r="AU256" s="297">
        <v>33.04</v>
      </c>
      <c r="AV256" s="297">
        <v>32.869999999999997</v>
      </c>
      <c r="AW256" s="297">
        <v>32.75</v>
      </c>
      <c r="AX256" s="297">
        <v>32.630000000000003</v>
      </c>
      <c r="AY256" s="297">
        <v>32.51</v>
      </c>
      <c r="AZ256" s="297">
        <v>32.270000000000003</v>
      </c>
      <c r="BA256" s="297">
        <v>32.119999999999997</v>
      </c>
      <c r="BB256" s="297">
        <v>31.99</v>
      </c>
      <c r="BC256" s="297">
        <v>31.84</v>
      </c>
      <c r="BD256" s="297">
        <v>31.67</v>
      </c>
      <c r="BE256" s="297">
        <v>31.41</v>
      </c>
      <c r="BF256" s="297">
        <v>31.22</v>
      </c>
      <c r="BG256" s="297">
        <v>31.04</v>
      </c>
      <c r="BH256" s="297">
        <v>30.85</v>
      </c>
      <c r="BI256" s="297">
        <v>30.66</v>
      </c>
      <c r="BJ256" s="297">
        <v>30.41</v>
      </c>
      <c r="BK256" s="297">
        <v>30.22</v>
      </c>
      <c r="BL256" s="297">
        <v>30.04</v>
      </c>
      <c r="BM256" s="297">
        <v>29.88</v>
      </c>
      <c r="BN256" s="297">
        <v>29.72</v>
      </c>
      <c r="BO256" s="297">
        <v>29.56</v>
      </c>
      <c r="BP256" s="297">
        <v>29.43</v>
      </c>
      <c r="BQ256" s="297">
        <v>29.31</v>
      </c>
      <c r="BR256" s="297">
        <v>29.21</v>
      </c>
      <c r="BS256" s="297">
        <v>29.13</v>
      </c>
      <c r="BT256" s="297">
        <v>29.05</v>
      </c>
      <c r="BU256" s="297">
        <v>28.98</v>
      </c>
      <c r="BV256" s="297">
        <v>28.91</v>
      </c>
      <c r="BW256" s="297">
        <v>28.82</v>
      </c>
    </row>
    <row r="257" spans="1:75" ht="14.45" x14ac:dyDescent="0.3">
      <c r="A257" s="297" t="s">
        <v>1056</v>
      </c>
      <c r="B257" s="297" t="s">
        <v>1057</v>
      </c>
      <c r="C257" s="297" t="s">
        <v>1011</v>
      </c>
      <c r="D257" s="297" t="s">
        <v>927</v>
      </c>
      <c r="E257" s="297">
        <v>501710.81</v>
      </c>
      <c r="F257" s="297">
        <v>515875.69</v>
      </c>
      <c r="G257" s="297">
        <v>529076.63</v>
      </c>
      <c r="H257" s="297">
        <v>543886.25</v>
      </c>
      <c r="I257" s="297">
        <v>559350.5</v>
      </c>
      <c r="J257" s="297">
        <v>575598.25</v>
      </c>
      <c r="K257" s="297">
        <v>589578.75</v>
      </c>
      <c r="L257" s="297">
        <v>605043.25</v>
      </c>
      <c r="M257" s="297">
        <v>620889.38</v>
      </c>
      <c r="N257" s="297">
        <v>635749.25</v>
      </c>
      <c r="O257" s="297">
        <v>649072.5</v>
      </c>
      <c r="P257" s="297">
        <v>659240.38</v>
      </c>
      <c r="Q257" s="297">
        <v>668470.63</v>
      </c>
      <c r="R257" s="297">
        <v>677156.38</v>
      </c>
      <c r="S257" s="297">
        <v>685132.38</v>
      </c>
      <c r="T257" s="297">
        <v>692579.88</v>
      </c>
      <c r="U257" s="297">
        <v>701965.38</v>
      </c>
      <c r="V257" s="297">
        <v>709244.5</v>
      </c>
      <c r="W257" s="297">
        <v>715666.63</v>
      </c>
      <c r="X257" s="297">
        <v>722545.63</v>
      </c>
      <c r="Y257" s="297">
        <v>730274.56</v>
      </c>
      <c r="Z257" s="297">
        <v>736615.63</v>
      </c>
      <c r="AA257" s="297">
        <v>743936.88</v>
      </c>
      <c r="AB257" s="297">
        <v>751649.88</v>
      </c>
      <c r="AC257" s="297">
        <v>758904.56</v>
      </c>
      <c r="AD257" s="297">
        <v>765278.63</v>
      </c>
      <c r="AE257" s="297">
        <v>771380.88</v>
      </c>
      <c r="AF257" s="297">
        <v>776502.25</v>
      </c>
      <c r="AG257" s="297">
        <v>781911.5</v>
      </c>
      <c r="AH257" s="297">
        <v>789224.44</v>
      </c>
      <c r="AI257" s="297">
        <v>794926.13</v>
      </c>
      <c r="AJ257" s="297">
        <v>802016.88</v>
      </c>
      <c r="AK257" s="297">
        <v>808897.38</v>
      </c>
      <c r="AL257" s="297">
        <v>815278</v>
      </c>
      <c r="AM257" s="297">
        <v>820771.5</v>
      </c>
      <c r="AN257" s="297">
        <v>825212.75</v>
      </c>
      <c r="AO257" s="297">
        <v>826749.13</v>
      </c>
      <c r="AP257" s="297">
        <v>827383.13</v>
      </c>
      <c r="AQ257" s="297">
        <v>827186.44</v>
      </c>
      <c r="AR257" s="297">
        <v>826349.25</v>
      </c>
      <c r="AS257" s="297">
        <v>824995.25</v>
      </c>
      <c r="AT257" s="297">
        <v>823294.5</v>
      </c>
      <c r="AU257" s="297">
        <v>820959.69</v>
      </c>
      <c r="AV257" s="297">
        <v>818074.88</v>
      </c>
      <c r="AW257" s="297">
        <v>814740.88</v>
      </c>
      <c r="AX257" s="297">
        <v>811011.75</v>
      </c>
      <c r="AY257" s="297">
        <v>807240.13</v>
      </c>
      <c r="AZ257" s="297">
        <v>803188.88</v>
      </c>
      <c r="BA257" s="297">
        <v>798799.63</v>
      </c>
      <c r="BB257" s="297">
        <v>793966.5</v>
      </c>
      <c r="BC257" s="297">
        <v>788648.88</v>
      </c>
      <c r="BD257" s="297">
        <v>783317.25</v>
      </c>
      <c r="BE257" s="297">
        <v>777653.56</v>
      </c>
      <c r="BF257" s="297">
        <v>771704.94</v>
      </c>
      <c r="BG257" s="297">
        <v>765551.5</v>
      </c>
      <c r="BH257" s="297">
        <v>759249.75</v>
      </c>
      <c r="BI257" s="297">
        <v>752912.5</v>
      </c>
      <c r="BJ257" s="297">
        <v>746459.88</v>
      </c>
      <c r="BK257" s="297">
        <v>739933</v>
      </c>
      <c r="BL257" s="297">
        <v>733389.5</v>
      </c>
      <c r="BM257" s="297">
        <v>726865</v>
      </c>
      <c r="BN257" s="297">
        <v>720376.25</v>
      </c>
      <c r="BO257" s="297">
        <v>713948.06</v>
      </c>
      <c r="BP257" s="297">
        <v>707421.06</v>
      </c>
      <c r="BQ257" s="297">
        <v>700617.13</v>
      </c>
      <c r="BR257" s="297">
        <v>693478.06</v>
      </c>
      <c r="BS257" s="297">
        <v>686397.38</v>
      </c>
      <c r="BT257" s="297">
        <v>679013.88</v>
      </c>
      <c r="BU257" s="297">
        <v>671378.88</v>
      </c>
      <c r="BV257" s="297">
        <v>663548.06000000006</v>
      </c>
      <c r="BW257" s="297">
        <v>655552.43999999994</v>
      </c>
    </row>
    <row r="258" spans="1:75" ht="14.45" x14ac:dyDescent="0.3">
      <c r="A258" s="297" t="s">
        <v>1056</v>
      </c>
      <c r="B258" s="297" t="s">
        <v>1057</v>
      </c>
      <c r="C258" s="297" t="s">
        <v>1012</v>
      </c>
      <c r="D258" s="297" t="s">
        <v>927</v>
      </c>
      <c r="E258" s="297">
        <v>983170.63</v>
      </c>
      <c r="F258" s="297">
        <v>996667.56</v>
      </c>
      <c r="G258" s="297">
        <v>1010574.81</v>
      </c>
      <c r="H258" s="297">
        <v>1025090.44</v>
      </c>
      <c r="I258" s="297">
        <v>1040397.94</v>
      </c>
      <c r="J258" s="297">
        <v>1056579.25</v>
      </c>
      <c r="K258" s="297">
        <v>1073792</v>
      </c>
      <c r="L258" s="297">
        <v>1091904.8799999999</v>
      </c>
      <c r="M258" s="297">
        <v>1110339.25</v>
      </c>
      <c r="N258" s="297">
        <v>1128297.6299999999</v>
      </c>
      <c r="O258" s="297">
        <v>1145195.25</v>
      </c>
      <c r="P258" s="297">
        <v>1160799.5</v>
      </c>
      <c r="Q258" s="297">
        <v>1175230.3799999999</v>
      </c>
      <c r="R258" s="297">
        <v>1188687.5</v>
      </c>
      <c r="S258" s="297">
        <v>1201522.5</v>
      </c>
      <c r="T258" s="297">
        <v>1213986.5</v>
      </c>
      <c r="U258" s="297">
        <v>1226134.3799999999</v>
      </c>
      <c r="V258" s="297">
        <v>1237849.8799999999</v>
      </c>
      <c r="W258" s="297">
        <v>1249020.1299999999</v>
      </c>
      <c r="X258" s="297">
        <v>1259477</v>
      </c>
      <c r="Y258" s="297">
        <v>1269116.75</v>
      </c>
      <c r="Z258" s="297">
        <v>1277903.6299999999</v>
      </c>
      <c r="AA258" s="297">
        <v>1285933.8799999999</v>
      </c>
      <c r="AB258" s="297">
        <v>1293396.6299999999</v>
      </c>
      <c r="AC258" s="297">
        <v>1300552.1299999999</v>
      </c>
      <c r="AD258" s="297">
        <v>1307593.5</v>
      </c>
      <c r="AE258" s="297">
        <v>1314581.3799999999</v>
      </c>
      <c r="AF258" s="297">
        <v>1321482</v>
      </c>
      <c r="AG258" s="297">
        <v>1328275.6299999999</v>
      </c>
      <c r="AH258" s="297">
        <v>1334908.75</v>
      </c>
      <c r="AI258" s="297">
        <v>1341335.1299999999</v>
      </c>
      <c r="AJ258" s="297">
        <v>1347565.25</v>
      </c>
      <c r="AK258" s="297">
        <v>1353600.75</v>
      </c>
      <c r="AL258" s="297">
        <v>1359368.5</v>
      </c>
      <c r="AM258" s="297">
        <v>1364773.13</v>
      </c>
      <c r="AN258" s="297">
        <v>1369742.63</v>
      </c>
      <c r="AO258" s="297">
        <v>1374247.38</v>
      </c>
      <c r="AP258" s="297">
        <v>1378293.63</v>
      </c>
      <c r="AQ258" s="297">
        <v>1381887.13</v>
      </c>
      <c r="AR258" s="297">
        <v>1385047.75</v>
      </c>
      <c r="AS258" s="297">
        <v>1387791.5</v>
      </c>
      <c r="AT258" s="297">
        <v>1390113.13</v>
      </c>
      <c r="AU258" s="297">
        <v>1392005.75</v>
      </c>
      <c r="AV258" s="297">
        <v>1393482.38</v>
      </c>
      <c r="AW258" s="297">
        <v>1394561.25</v>
      </c>
      <c r="AX258" s="297">
        <v>1395256.5</v>
      </c>
      <c r="AY258" s="297">
        <v>1395573.5</v>
      </c>
      <c r="AZ258" s="297">
        <v>1395512.63</v>
      </c>
      <c r="BA258" s="297">
        <v>1395075.88</v>
      </c>
      <c r="BB258" s="297">
        <v>1394263.25</v>
      </c>
      <c r="BC258" s="297">
        <v>1393076.13</v>
      </c>
      <c r="BD258" s="297">
        <v>1391518.5</v>
      </c>
      <c r="BE258" s="297">
        <v>1389593.75</v>
      </c>
      <c r="BF258" s="297">
        <v>1387299.5</v>
      </c>
      <c r="BG258" s="297">
        <v>1384631.38</v>
      </c>
      <c r="BH258" s="297">
        <v>1381588</v>
      </c>
      <c r="BI258" s="297">
        <v>1378172.63</v>
      </c>
      <c r="BJ258" s="297">
        <v>1374391.88</v>
      </c>
      <c r="BK258" s="297">
        <v>1370250.13</v>
      </c>
      <c r="BL258" s="297">
        <v>1365752.75</v>
      </c>
      <c r="BM258" s="297">
        <v>1360906.5</v>
      </c>
      <c r="BN258" s="297">
        <v>1355720.5</v>
      </c>
      <c r="BO258" s="297">
        <v>1350204.13</v>
      </c>
      <c r="BP258" s="297">
        <v>1344366.63</v>
      </c>
      <c r="BQ258" s="297">
        <v>1338217.3799999999</v>
      </c>
      <c r="BR258" s="297">
        <v>1331768.1299999999</v>
      </c>
      <c r="BS258" s="297">
        <v>1325029.8799999999</v>
      </c>
      <c r="BT258" s="297">
        <v>1318019</v>
      </c>
      <c r="BU258" s="297">
        <v>1310759.3799999999</v>
      </c>
      <c r="BV258" s="297">
        <v>1303279.3799999999</v>
      </c>
      <c r="BW258" s="297">
        <v>1295603.75</v>
      </c>
    </row>
    <row r="259" spans="1:75" ht="14.45" x14ac:dyDescent="0.3">
      <c r="A259" s="297" t="s">
        <v>1056</v>
      </c>
      <c r="B259" s="297" t="s">
        <v>1057</v>
      </c>
      <c r="C259" s="297" t="s">
        <v>1013</v>
      </c>
      <c r="D259" s="297" t="s">
        <v>1010</v>
      </c>
      <c r="E259" s="297">
        <v>34.83</v>
      </c>
      <c r="F259" s="297">
        <v>33.83</v>
      </c>
      <c r="G259" s="297">
        <v>35.659999999999997</v>
      </c>
      <c r="H259" s="297">
        <v>35.18</v>
      </c>
      <c r="I259" s="297">
        <v>34.840000000000003</v>
      </c>
      <c r="J259" s="297">
        <v>34.24</v>
      </c>
      <c r="K259" s="297">
        <v>35.51</v>
      </c>
      <c r="L259" s="297">
        <v>36.97</v>
      </c>
      <c r="M259" s="297">
        <v>36.520000000000003</v>
      </c>
      <c r="N259" s="297">
        <v>36.25</v>
      </c>
      <c r="O259" s="297">
        <v>39.630000000000003</v>
      </c>
      <c r="P259" s="297">
        <v>39.700000000000003</v>
      </c>
      <c r="Q259" s="297">
        <v>39.22</v>
      </c>
      <c r="R259" s="297">
        <v>42.41</v>
      </c>
      <c r="S259" s="297">
        <v>44.02</v>
      </c>
      <c r="T259" s="297">
        <v>44.11</v>
      </c>
      <c r="U259" s="297">
        <v>42.49</v>
      </c>
      <c r="V259" s="297">
        <v>42.44</v>
      </c>
      <c r="W259" s="297">
        <v>41.4</v>
      </c>
      <c r="X259" s="297">
        <v>39.57</v>
      </c>
      <c r="Y259" s="297">
        <v>37.53</v>
      </c>
      <c r="Z259" s="297">
        <v>38.39</v>
      </c>
      <c r="AA259" s="297">
        <v>40.44</v>
      </c>
      <c r="AB259" s="297">
        <v>43.4</v>
      </c>
      <c r="AC259" s="297">
        <v>45.81</v>
      </c>
      <c r="AD259" s="297">
        <v>49.6</v>
      </c>
      <c r="AE259" s="297">
        <v>52.41</v>
      </c>
      <c r="AF259" s="297">
        <v>53.05</v>
      </c>
      <c r="AG259" s="297">
        <v>49.22</v>
      </c>
      <c r="AH259" s="297">
        <v>37.19</v>
      </c>
      <c r="AI259" s="297">
        <v>37.270000000000003</v>
      </c>
      <c r="AJ259" s="297">
        <v>40.11</v>
      </c>
      <c r="AK259" s="297">
        <v>39.22</v>
      </c>
      <c r="AL259" s="297">
        <v>38.89</v>
      </c>
      <c r="AM259" s="297">
        <v>37.42</v>
      </c>
      <c r="AN259" s="297">
        <v>37.56</v>
      </c>
      <c r="AO259" s="297">
        <v>37.67</v>
      </c>
      <c r="AP259" s="297">
        <v>36.72</v>
      </c>
      <c r="AQ259" s="297">
        <v>36.28</v>
      </c>
      <c r="AR259" s="297">
        <v>36.07</v>
      </c>
      <c r="AS259" s="297">
        <v>35.93</v>
      </c>
      <c r="AT259" s="297">
        <v>35.67</v>
      </c>
      <c r="AU259" s="297">
        <v>34.979999999999997</v>
      </c>
      <c r="AV259" s="297">
        <v>34.5</v>
      </c>
      <c r="AW259" s="297">
        <v>34.15</v>
      </c>
      <c r="AX259" s="297">
        <v>33.840000000000003</v>
      </c>
      <c r="AY259" s="297">
        <v>33.51</v>
      </c>
      <c r="AZ259" s="297">
        <v>32.92</v>
      </c>
      <c r="BA259" s="297">
        <v>32.56</v>
      </c>
      <c r="BB259" s="297">
        <v>32.229999999999997</v>
      </c>
      <c r="BC259" s="297">
        <v>31.86</v>
      </c>
      <c r="BD259" s="297">
        <v>31.48</v>
      </c>
      <c r="BE259" s="297">
        <v>30.88</v>
      </c>
      <c r="BF259" s="297">
        <v>30.47</v>
      </c>
      <c r="BG259" s="297">
        <v>30.05</v>
      </c>
      <c r="BH259" s="297">
        <v>29.63</v>
      </c>
      <c r="BI259" s="297">
        <v>29.2</v>
      </c>
      <c r="BJ259" s="297">
        <v>28.69</v>
      </c>
      <c r="BK259" s="297">
        <v>28.28</v>
      </c>
      <c r="BL259" s="297">
        <v>27.9</v>
      </c>
      <c r="BM259" s="297">
        <v>27.56</v>
      </c>
      <c r="BN259" s="297">
        <v>27.25</v>
      </c>
      <c r="BO259" s="297">
        <v>27.02</v>
      </c>
      <c r="BP259" s="297">
        <v>26.79</v>
      </c>
      <c r="BQ259" s="297">
        <v>26.61</v>
      </c>
      <c r="BR259" s="297">
        <v>26.46</v>
      </c>
      <c r="BS259" s="297">
        <v>26.35</v>
      </c>
      <c r="BT259" s="297">
        <v>26.33</v>
      </c>
      <c r="BU259" s="297">
        <v>26.28</v>
      </c>
      <c r="BV259" s="297">
        <v>26.21</v>
      </c>
      <c r="BW259" s="297">
        <v>26.13</v>
      </c>
    </row>
    <row r="260" spans="1:75" ht="14.45" x14ac:dyDescent="0.3">
      <c r="A260" s="297" t="s">
        <v>1056</v>
      </c>
      <c r="B260" s="297" t="s">
        <v>1057</v>
      </c>
      <c r="C260" s="297" t="s">
        <v>1014</v>
      </c>
      <c r="D260" s="297" t="s">
        <v>1015</v>
      </c>
      <c r="E260" s="297">
        <v>35.72</v>
      </c>
      <c r="F260" s="297">
        <v>36.700000000000003</v>
      </c>
      <c r="G260" s="297">
        <v>37.700000000000003</v>
      </c>
      <c r="H260" s="297">
        <v>38.729999999999997</v>
      </c>
      <c r="I260" s="297">
        <v>39.79</v>
      </c>
      <c r="J260" s="297">
        <v>40.880000000000003</v>
      </c>
      <c r="K260" s="297">
        <v>41.67</v>
      </c>
      <c r="L260" s="297">
        <v>42.48</v>
      </c>
      <c r="M260" s="297">
        <v>43.3</v>
      </c>
      <c r="N260" s="297">
        <v>44.14</v>
      </c>
      <c r="O260" s="297">
        <v>44.99</v>
      </c>
      <c r="P260" s="297">
        <v>46.53</v>
      </c>
      <c r="Q260" s="297">
        <v>48.12</v>
      </c>
      <c r="R260" s="297">
        <v>49.77</v>
      </c>
      <c r="S260" s="297">
        <v>51.47</v>
      </c>
      <c r="T260" s="297">
        <v>53.23</v>
      </c>
      <c r="U260" s="297">
        <v>54.77</v>
      </c>
      <c r="V260" s="297">
        <v>56.36</v>
      </c>
      <c r="W260" s="297">
        <v>58</v>
      </c>
      <c r="X260" s="297">
        <v>59.68</v>
      </c>
      <c r="Y260" s="297">
        <v>61.41</v>
      </c>
      <c r="Z260" s="297">
        <v>62.42</v>
      </c>
      <c r="AA260" s="297">
        <v>63.44</v>
      </c>
      <c r="AB260" s="297">
        <v>64.489999999999995</v>
      </c>
      <c r="AC260" s="297">
        <v>65.55</v>
      </c>
      <c r="AD260" s="297">
        <v>66.62</v>
      </c>
      <c r="AE260" s="297">
        <v>67.55</v>
      </c>
      <c r="AF260" s="297">
        <v>68.489999999999995</v>
      </c>
      <c r="AG260" s="297">
        <v>69.45</v>
      </c>
      <c r="AH260" s="297">
        <v>70.41</v>
      </c>
      <c r="AI260" s="297">
        <v>71.39</v>
      </c>
      <c r="AJ260" s="297">
        <v>72.08</v>
      </c>
      <c r="AK260" s="297">
        <v>72.77</v>
      </c>
      <c r="AL260" s="297">
        <v>73.47</v>
      </c>
      <c r="AM260" s="297">
        <v>74.180000000000007</v>
      </c>
      <c r="AN260" s="297">
        <v>74.89</v>
      </c>
      <c r="AO260" s="297">
        <v>75.59</v>
      </c>
      <c r="AP260" s="297">
        <v>76.290000000000006</v>
      </c>
      <c r="AQ260" s="297">
        <v>76.989999999999995</v>
      </c>
      <c r="AR260" s="297">
        <v>77.709999999999994</v>
      </c>
      <c r="AS260" s="297">
        <v>78.430000000000007</v>
      </c>
      <c r="AT260" s="297">
        <v>79.13</v>
      </c>
      <c r="AU260" s="297">
        <v>79.83</v>
      </c>
      <c r="AV260" s="297">
        <v>80.540000000000006</v>
      </c>
      <c r="AW260" s="297">
        <v>81.260000000000005</v>
      </c>
      <c r="AX260" s="297">
        <v>81.98</v>
      </c>
      <c r="AY260" s="297">
        <v>82.47</v>
      </c>
      <c r="AZ260" s="297">
        <v>82.97</v>
      </c>
      <c r="BA260" s="297">
        <v>83.46</v>
      </c>
      <c r="BB260" s="297">
        <v>83.96</v>
      </c>
      <c r="BC260" s="297">
        <v>84.47</v>
      </c>
      <c r="BD260" s="297">
        <v>84.87</v>
      </c>
      <c r="BE260" s="297">
        <v>85.27</v>
      </c>
      <c r="BF260" s="297">
        <v>85.67</v>
      </c>
      <c r="BG260" s="297">
        <v>86.08</v>
      </c>
      <c r="BH260" s="297">
        <v>86.49</v>
      </c>
      <c r="BI260" s="297">
        <v>87.04</v>
      </c>
      <c r="BJ260" s="297">
        <v>87.6</v>
      </c>
      <c r="BK260" s="297">
        <v>88.16</v>
      </c>
      <c r="BL260" s="297">
        <v>88.73</v>
      </c>
      <c r="BM260" s="297">
        <v>89.3</v>
      </c>
      <c r="BN260" s="297">
        <v>89.76</v>
      </c>
      <c r="BO260" s="297">
        <v>90.23</v>
      </c>
      <c r="BP260" s="297">
        <v>90.71</v>
      </c>
      <c r="BQ260" s="297">
        <v>91.18</v>
      </c>
      <c r="BR260" s="297">
        <v>91.66</v>
      </c>
      <c r="BS260" s="297">
        <v>91.94</v>
      </c>
      <c r="BT260" s="297">
        <v>92.22</v>
      </c>
      <c r="BU260" s="297">
        <v>92.51</v>
      </c>
      <c r="BV260" s="297">
        <v>92.8</v>
      </c>
      <c r="BW260" s="297">
        <v>93.08</v>
      </c>
    </row>
    <row r="261" spans="1:75" ht="14.45" x14ac:dyDescent="0.3">
      <c r="A261" s="297" t="s">
        <v>1056</v>
      </c>
      <c r="B261" s="297" t="s">
        <v>1057</v>
      </c>
      <c r="C261" s="297" t="s">
        <v>1016</v>
      </c>
      <c r="D261" s="297" t="s">
        <v>1015</v>
      </c>
      <c r="E261" s="297">
        <v>0.94</v>
      </c>
      <c r="F261" s="297">
        <v>1.04</v>
      </c>
      <c r="G261" s="297">
        <v>1.1499999999999999</v>
      </c>
      <c r="H261" s="297">
        <v>1.27</v>
      </c>
      <c r="I261" s="297">
        <v>1.4</v>
      </c>
      <c r="J261" s="297">
        <v>1.54</v>
      </c>
      <c r="K261" s="297">
        <v>1.62</v>
      </c>
      <c r="L261" s="297">
        <v>1.71</v>
      </c>
      <c r="M261" s="297">
        <v>1.8</v>
      </c>
      <c r="N261" s="297">
        <v>1.89</v>
      </c>
      <c r="O261" s="297">
        <v>1.99</v>
      </c>
      <c r="P261" s="297">
        <v>2.21</v>
      </c>
      <c r="Q261" s="297">
        <v>2.46</v>
      </c>
      <c r="R261" s="297">
        <v>2.74</v>
      </c>
      <c r="S261" s="297">
        <v>3.05</v>
      </c>
      <c r="T261" s="297">
        <v>3.39</v>
      </c>
      <c r="U261" s="297">
        <v>3.63</v>
      </c>
      <c r="V261" s="297">
        <v>3.89</v>
      </c>
      <c r="W261" s="297">
        <v>4.17</v>
      </c>
      <c r="X261" s="297">
        <v>4.46</v>
      </c>
      <c r="Y261" s="297">
        <v>4.78</v>
      </c>
      <c r="Z261" s="297">
        <v>4.9400000000000004</v>
      </c>
      <c r="AA261" s="297">
        <v>5.1100000000000003</v>
      </c>
      <c r="AB261" s="297">
        <v>5.29</v>
      </c>
      <c r="AC261" s="297">
        <v>5.47</v>
      </c>
      <c r="AD261" s="297">
        <v>5.66</v>
      </c>
      <c r="AE261" s="297">
        <v>5.95</v>
      </c>
      <c r="AF261" s="297">
        <v>6.25</v>
      </c>
      <c r="AG261" s="297">
        <v>6.57</v>
      </c>
      <c r="AH261" s="297">
        <v>6.9</v>
      </c>
      <c r="AI261" s="297">
        <v>7.26</v>
      </c>
      <c r="AJ261" s="297">
        <v>7.47</v>
      </c>
      <c r="AK261" s="297">
        <v>7.69</v>
      </c>
      <c r="AL261" s="297">
        <v>7.92</v>
      </c>
      <c r="AM261" s="297">
        <v>8.16</v>
      </c>
      <c r="AN261" s="297">
        <v>8.4</v>
      </c>
      <c r="AO261" s="297">
        <v>8.64</v>
      </c>
      <c r="AP261" s="297">
        <v>8.8800000000000008</v>
      </c>
      <c r="AQ261" s="297">
        <v>9.1300000000000008</v>
      </c>
      <c r="AR261" s="297">
        <v>9.3800000000000008</v>
      </c>
      <c r="AS261" s="297">
        <v>9.65</v>
      </c>
      <c r="AT261" s="297">
        <v>9.92</v>
      </c>
      <c r="AU261" s="297">
        <v>10.199999999999999</v>
      </c>
      <c r="AV261" s="297">
        <v>10.48</v>
      </c>
      <c r="AW261" s="297">
        <v>10.78</v>
      </c>
      <c r="AX261" s="297">
        <v>11.08</v>
      </c>
      <c r="AY261" s="297">
        <v>11.38</v>
      </c>
      <c r="AZ261" s="297">
        <v>11.68</v>
      </c>
      <c r="BA261" s="297">
        <v>11.99</v>
      </c>
      <c r="BB261" s="297">
        <v>12.31</v>
      </c>
      <c r="BC261" s="297">
        <v>12.64</v>
      </c>
      <c r="BD261" s="297">
        <v>12.97</v>
      </c>
      <c r="BE261" s="297">
        <v>13.3</v>
      </c>
      <c r="BF261" s="297">
        <v>13.65</v>
      </c>
      <c r="BG261" s="297">
        <v>14</v>
      </c>
      <c r="BH261" s="297">
        <v>14.36</v>
      </c>
      <c r="BI261" s="297">
        <v>14.77</v>
      </c>
      <c r="BJ261" s="297">
        <v>15.18</v>
      </c>
      <c r="BK261" s="297">
        <v>15.61</v>
      </c>
      <c r="BL261" s="297">
        <v>16.05</v>
      </c>
      <c r="BM261" s="297">
        <v>16.5</v>
      </c>
      <c r="BN261" s="297">
        <v>16.940000000000001</v>
      </c>
      <c r="BO261" s="297">
        <v>17.39</v>
      </c>
      <c r="BP261" s="297">
        <v>17.850000000000001</v>
      </c>
      <c r="BQ261" s="297">
        <v>18.329999999999998</v>
      </c>
      <c r="BR261" s="297">
        <v>18.809999999999999</v>
      </c>
      <c r="BS261" s="297">
        <v>19.23</v>
      </c>
      <c r="BT261" s="297">
        <v>19.649999999999999</v>
      </c>
      <c r="BU261" s="297">
        <v>20.079999999999998</v>
      </c>
      <c r="BV261" s="297">
        <v>20.52</v>
      </c>
      <c r="BW261" s="297">
        <v>20.97</v>
      </c>
    </row>
    <row r="262" spans="1:75" ht="14.45" x14ac:dyDescent="0.3">
      <c r="A262" s="297" t="s">
        <v>315</v>
      </c>
      <c r="B262" s="297" t="s">
        <v>314</v>
      </c>
      <c r="C262" s="297" t="s">
        <v>1005</v>
      </c>
      <c r="D262" s="297" t="s">
        <v>1006</v>
      </c>
      <c r="E262" s="297">
        <v>89.9</v>
      </c>
      <c r="F262" s="297">
        <v>96.48</v>
      </c>
      <c r="G262" s="297">
        <v>102.35</v>
      </c>
      <c r="H262" s="297">
        <v>109.9</v>
      </c>
      <c r="I262" s="297">
        <v>116.02</v>
      </c>
      <c r="J262" s="297">
        <v>121.45</v>
      </c>
      <c r="K262" s="297">
        <v>128.08000000000001</v>
      </c>
      <c r="L262" s="297">
        <v>134.03</v>
      </c>
      <c r="M262" s="297">
        <v>141.61000000000001</v>
      </c>
      <c r="N262" s="297">
        <v>147.87</v>
      </c>
      <c r="O262" s="297">
        <v>154.65</v>
      </c>
      <c r="P262" s="297">
        <v>159.81</v>
      </c>
      <c r="Q262" s="297">
        <v>165.49</v>
      </c>
      <c r="R262" s="297">
        <v>175.16</v>
      </c>
      <c r="S262" s="297">
        <v>190.22</v>
      </c>
      <c r="T262" s="297">
        <v>204.68</v>
      </c>
      <c r="U262" s="297">
        <v>217.85</v>
      </c>
      <c r="V262" s="297">
        <v>229.42</v>
      </c>
      <c r="W262" s="297">
        <v>238.88</v>
      </c>
      <c r="X262" s="297">
        <v>240.11</v>
      </c>
      <c r="Y262" s="297">
        <v>253.74</v>
      </c>
      <c r="Z262" s="297">
        <v>267.16000000000003</v>
      </c>
      <c r="AA262" s="297">
        <v>280.49</v>
      </c>
      <c r="AB262" s="297">
        <v>294.36</v>
      </c>
      <c r="AC262" s="297">
        <v>308.83999999999997</v>
      </c>
      <c r="AD262" s="297">
        <v>324.29000000000002</v>
      </c>
      <c r="AE262" s="297">
        <v>341.17</v>
      </c>
      <c r="AF262" s="297">
        <v>359.78</v>
      </c>
      <c r="AG262" s="297">
        <v>378.26</v>
      </c>
      <c r="AH262" s="297">
        <v>387.5</v>
      </c>
      <c r="AI262" s="297">
        <v>393.65</v>
      </c>
      <c r="AJ262" s="297">
        <v>404.11</v>
      </c>
      <c r="AK262" s="297">
        <v>415.26</v>
      </c>
      <c r="AL262" s="297">
        <v>426.9</v>
      </c>
      <c r="AM262" s="297">
        <v>437.87</v>
      </c>
      <c r="AN262" s="297">
        <v>448.91</v>
      </c>
      <c r="AO262" s="297">
        <v>459.97</v>
      </c>
      <c r="AP262" s="297">
        <v>471.35</v>
      </c>
      <c r="AQ262" s="297">
        <v>482.95</v>
      </c>
      <c r="AR262" s="297">
        <v>494.81</v>
      </c>
      <c r="AS262" s="297">
        <v>506.9</v>
      </c>
      <c r="AT262" s="297">
        <v>519.21</v>
      </c>
      <c r="AU262" s="297">
        <v>531.69000000000005</v>
      </c>
      <c r="AV262" s="297">
        <v>544.38</v>
      </c>
      <c r="AW262" s="297">
        <v>557.29999999999995</v>
      </c>
      <c r="AX262" s="297">
        <v>570.47</v>
      </c>
      <c r="AY262" s="297">
        <v>583.87</v>
      </c>
      <c r="AZ262" s="297">
        <v>597.49</v>
      </c>
      <c r="BA262" s="297">
        <v>611.38</v>
      </c>
      <c r="BB262" s="297">
        <v>625.53</v>
      </c>
      <c r="BC262" s="297">
        <v>639.94000000000005</v>
      </c>
      <c r="BD262" s="297">
        <v>654.54999999999995</v>
      </c>
      <c r="BE262" s="297">
        <v>669.39</v>
      </c>
      <c r="BF262" s="297">
        <v>684.48</v>
      </c>
      <c r="BG262" s="297">
        <v>699.83</v>
      </c>
      <c r="BH262" s="297">
        <v>715.41</v>
      </c>
      <c r="BI262" s="297">
        <v>731.21</v>
      </c>
      <c r="BJ262" s="297">
        <v>747.25</v>
      </c>
      <c r="BK262" s="297">
        <v>763.58</v>
      </c>
      <c r="BL262" s="297">
        <v>780.2</v>
      </c>
      <c r="BM262" s="297">
        <v>797.11</v>
      </c>
      <c r="BN262" s="297">
        <v>814.29</v>
      </c>
      <c r="BO262" s="297">
        <v>831.84</v>
      </c>
      <c r="BP262" s="297">
        <v>849.78</v>
      </c>
      <c r="BQ262" s="297">
        <v>868.11</v>
      </c>
      <c r="BR262" s="297">
        <v>886.83</v>
      </c>
      <c r="BS262" s="297">
        <v>905.96</v>
      </c>
      <c r="BT262" s="297">
        <v>925.55</v>
      </c>
      <c r="BU262" s="297">
        <v>945.62</v>
      </c>
      <c r="BV262" s="297">
        <v>966.14</v>
      </c>
      <c r="BW262" s="297">
        <v>987.08</v>
      </c>
    </row>
    <row r="263" spans="1:75" ht="14.45" x14ac:dyDescent="0.3">
      <c r="A263" s="297" t="s">
        <v>315</v>
      </c>
      <c r="B263" s="297" t="s">
        <v>314</v>
      </c>
      <c r="C263" s="297" t="s">
        <v>1007</v>
      </c>
      <c r="D263" s="297" t="s">
        <v>1008</v>
      </c>
      <c r="E263" s="297">
        <v>126952.05</v>
      </c>
      <c r="F263" s="297">
        <v>128636.98</v>
      </c>
      <c r="G263" s="297">
        <v>132191.78</v>
      </c>
      <c r="H263" s="297">
        <v>136431.5</v>
      </c>
      <c r="I263" s="297">
        <v>141075.34</v>
      </c>
      <c r="J263" s="297">
        <v>143349.31</v>
      </c>
      <c r="K263" s="297">
        <v>148869.85999999999</v>
      </c>
      <c r="L263" s="297">
        <v>153952.04999999999</v>
      </c>
      <c r="M263" s="297">
        <v>158767.13</v>
      </c>
      <c r="N263" s="297">
        <v>160054.79999999999</v>
      </c>
      <c r="O263" s="297">
        <v>165910.95000000001</v>
      </c>
      <c r="P263" s="297">
        <v>169061.64</v>
      </c>
      <c r="Q263" s="297">
        <v>175438.36</v>
      </c>
      <c r="R263" s="297">
        <v>184924.66</v>
      </c>
      <c r="S263" s="297">
        <v>191541.09</v>
      </c>
      <c r="T263" s="297">
        <v>194924.66</v>
      </c>
      <c r="U263" s="297">
        <v>199582.19</v>
      </c>
      <c r="V263" s="297">
        <v>193787.66</v>
      </c>
      <c r="W263" s="297">
        <v>202780.81</v>
      </c>
      <c r="X263" s="297">
        <v>182479.45</v>
      </c>
      <c r="Y263" s="297">
        <v>183445.2</v>
      </c>
      <c r="Z263" s="297">
        <v>182191.78</v>
      </c>
      <c r="AA263" s="297">
        <v>177753.42</v>
      </c>
      <c r="AB263" s="297">
        <v>182582.19</v>
      </c>
      <c r="AC263" s="297">
        <v>184630.14</v>
      </c>
      <c r="AD263" s="297">
        <v>191691.78</v>
      </c>
      <c r="AE263" s="297">
        <v>202883.56</v>
      </c>
      <c r="AF263" s="297">
        <v>201767.13</v>
      </c>
      <c r="AG263" s="297">
        <v>210753.42</v>
      </c>
      <c r="AH263" s="297">
        <v>238504.8</v>
      </c>
      <c r="AI263" s="297">
        <v>242397.63</v>
      </c>
      <c r="AJ263" s="297">
        <v>249289.92</v>
      </c>
      <c r="AK263" s="297">
        <v>253208.06</v>
      </c>
      <c r="AL263" s="297">
        <v>252506.94</v>
      </c>
      <c r="AM263" s="297">
        <v>252166.78</v>
      </c>
      <c r="AN263" s="297">
        <v>252421.17</v>
      </c>
      <c r="AO263" s="297">
        <v>253950.05</v>
      </c>
      <c r="AP263" s="297">
        <v>257179.95</v>
      </c>
      <c r="AQ263" s="297">
        <v>260275.31</v>
      </c>
      <c r="AR263" s="297">
        <v>263774.53000000003</v>
      </c>
      <c r="AS263" s="297">
        <v>267374.96999999997</v>
      </c>
      <c r="AT263" s="297">
        <v>271600.46999999997</v>
      </c>
      <c r="AU263" s="297">
        <v>276546.81</v>
      </c>
      <c r="AV263" s="297">
        <v>281519.25</v>
      </c>
      <c r="AW263" s="297">
        <v>286552.75</v>
      </c>
      <c r="AX263" s="297">
        <v>291524.78000000003</v>
      </c>
      <c r="AY263" s="297">
        <v>296908.78000000003</v>
      </c>
      <c r="AZ263" s="297">
        <v>302649.63</v>
      </c>
      <c r="BA263" s="297">
        <v>308393.25</v>
      </c>
      <c r="BB263" s="297">
        <v>314136.15999999997</v>
      </c>
      <c r="BC263" s="297">
        <v>320069.71999999997</v>
      </c>
      <c r="BD263" s="297">
        <v>326274.69</v>
      </c>
      <c r="BE263" s="297">
        <v>332878.31</v>
      </c>
      <c r="BF263" s="297">
        <v>339491.38</v>
      </c>
      <c r="BG263" s="297">
        <v>346112.75</v>
      </c>
      <c r="BH263" s="297">
        <v>352817.97</v>
      </c>
      <c r="BI263" s="297">
        <v>359968.5</v>
      </c>
      <c r="BJ263" s="297">
        <v>367353.16</v>
      </c>
      <c r="BK263" s="297">
        <v>374748.03</v>
      </c>
      <c r="BL263" s="297">
        <v>382174.38</v>
      </c>
      <c r="BM263" s="297">
        <v>389573.84</v>
      </c>
      <c r="BN263" s="297">
        <v>397648.09</v>
      </c>
      <c r="BO263" s="297">
        <v>405845.19</v>
      </c>
      <c r="BP263" s="297">
        <v>414062.44</v>
      </c>
      <c r="BQ263" s="297">
        <v>422344.09</v>
      </c>
      <c r="BR263" s="297">
        <v>430692.09</v>
      </c>
      <c r="BS263" s="297">
        <v>439535.84</v>
      </c>
      <c r="BT263" s="297">
        <v>448489.34</v>
      </c>
      <c r="BU263" s="297">
        <v>457543.53</v>
      </c>
      <c r="BV263" s="297">
        <v>466654.41</v>
      </c>
      <c r="BW263" s="297">
        <v>475866.56</v>
      </c>
    </row>
    <row r="264" spans="1:75" ht="14.45" x14ac:dyDescent="0.3">
      <c r="A264" s="297" t="s">
        <v>315</v>
      </c>
      <c r="B264" s="297" t="s">
        <v>314</v>
      </c>
      <c r="C264" s="297" t="s">
        <v>1009</v>
      </c>
      <c r="D264" s="297" t="s">
        <v>1010</v>
      </c>
      <c r="E264" s="297">
        <v>16.78</v>
      </c>
      <c r="F264" s="297">
        <v>17.649999999999999</v>
      </c>
      <c r="G264" s="297">
        <v>17.02</v>
      </c>
      <c r="H264" s="297">
        <v>19.68</v>
      </c>
      <c r="I264" s="297">
        <v>17.68</v>
      </c>
      <c r="J264" s="297">
        <v>16.71</v>
      </c>
      <c r="K264" s="297">
        <v>17.739999999999998</v>
      </c>
      <c r="L264" s="297">
        <v>16.489999999999998</v>
      </c>
      <c r="M264" s="297">
        <v>18.16</v>
      </c>
      <c r="N264" s="297">
        <v>16.59</v>
      </c>
      <c r="O264" s="297">
        <v>16.59</v>
      </c>
      <c r="P264" s="297">
        <v>14.96</v>
      </c>
      <c r="Q264" s="297">
        <v>15.07</v>
      </c>
      <c r="R264" s="297">
        <v>18.89</v>
      </c>
      <c r="S264" s="297">
        <v>23.29</v>
      </c>
      <c r="T264" s="297">
        <v>22.4</v>
      </c>
      <c r="U264" s="297">
        <v>21.6</v>
      </c>
      <c r="V264" s="297">
        <v>20.21</v>
      </c>
      <c r="W264" s="297">
        <v>18.940000000000001</v>
      </c>
      <c r="X264" s="297">
        <v>13.25</v>
      </c>
      <c r="Y264" s="297">
        <v>15.64</v>
      </c>
      <c r="Z264" s="297">
        <v>16.73</v>
      </c>
      <c r="AA264" s="297">
        <v>17.920000000000002</v>
      </c>
      <c r="AB264" s="297">
        <v>19.27</v>
      </c>
      <c r="AC264" s="297">
        <v>20.81</v>
      </c>
      <c r="AD264" s="297">
        <v>21.77</v>
      </c>
      <c r="AE264" s="297">
        <v>22.87</v>
      </c>
      <c r="AF264" s="297">
        <v>23.05</v>
      </c>
      <c r="AG264" s="297">
        <v>22.64</v>
      </c>
      <c r="AH264" s="297">
        <v>18.48</v>
      </c>
      <c r="AI264" s="297">
        <v>16.78</v>
      </c>
      <c r="AJ264" s="297">
        <v>18.64</v>
      </c>
      <c r="AK264" s="297">
        <v>18.47</v>
      </c>
      <c r="AL264" s="297">
        <v>18.25</v>
      </c>
      <c r="AM264" s="297">
        <v>17.809999999999999</v>
      </c>
      <c r="AN264" s="297">
        <v>17.75</v>
      </c>
      <c r="AO264" s="297">
        <v>17.670000000000002</v>
      </c>
      <c r="AP264" s="297">
        <v>17.66</v>
      </c>
      <c r="AQ264" s="297">
        <v>17.600000000000001</v>
      </c>
      <c r="AR264" s="297">
        <v>17.579999999999998</v>
      </c>
      <c r="AS264" s="297">
        <v>17.55</v>
      </c>
      <c r="AT264" s="297">
        <v>17.52</v>
      </c>
      <c r="AU264" s="297">
        <v>17.46</v>
      </c>
      <c r="AV264" s="297">
        <v>17.399999999999999</v>
      </c>
      <c r="AW264" s="297">
        <v>17.36</v>
      </c>
      <c r="AX264" s="297">
        <v>17.32</v>
      </c>
      <c r="AY264" s="297">
        <v>17.28</v>
      </c>
      <c r="AZ264" s="297">
        <v>17.22</v>
      </c>
      <c r="BA264" s="297">
        <v>17.170000000000002</v>
      </c>
      <c r="BB264" s="297">
        <v>17.13</v>
      </c>
      <c r="BC264" s="297">
        <v>17.079999999999998</v>
      </c>
      <c r="BD264" s="297">
        <v>17.010000000000002</v>
      </c>
      <c r="BE264" s="297">
        <v>16.940000000000001</v>
      </c>
      <c r="BF264" s="297">
        <v>16.87</v>
      </c>
      <c r="BG264" s="297">
        <v>16.8</v>
      </c>
      <c r="BH264" s="297">
        <v>16.73</v>
      </c>
      <c r="BI264" s="297">
        <v>16.66</v>
      </c>
      <c r="BJ264" s="297">
        <v>16.579999999999998</v>
      </c>
      <c r="BK264" s="297">
        <v>16.5</v>
      </c>
      <c r="BL264" s="297">
        <v>16.440000000000001</v>
      </c>
      <c r="BM264" s="297">
        <v>16.37</v>
      </c>
      <c r="BN264" s="297">
        <v>16.3</v>
      </c>
      <c r="BO264" s="297">
        <v>16.239999999999998</v>
      </c>
      <c r="BP264" s="297">
        <v>16.18</v>
      </c>
      <c r="BQ264" s="297">
        <v>16.13</v>
      </c>
      <c r="BR264" s="297">
        <v>16.079999999999998</v>
      </c>
      <c r="BS264" s="297">
        <v>16.03</v>
      </c>
      <c r="BT264" s="297">
        <v>15.99</v>
      </c>
      <c r="BU264" s="297">
        <v>15.95</v>
      </c>
      <c r="BV264" s="297">
        <v>15.9</v>
      </c>
      <c r="BW264" s="297">
        <v>15.85</v>
      </c>
    </row>
    <row r="265" spans="1:75" ht="14.45" x14ac:dyDescent="0.3">
      <c r="A265" s="297" t="s">
        <v>315</v>
      </c>
      <c r="B265" s="297" t="s">
        <v>314</v>
      </c>
      <c r="C265" s="297" t="s">
        <v>1011</v>
      </c>
      <c r="D265" s="297" t="s">
        <v>927</v>
      </c>
      <c r="E265" s="297">
        <v>7838.3</v>
      </c>
      <c r="F265" s="297">
        <v>8127.35</v>
      </c>
      <c r="G265" s="297">
        <v>8452.06</v>
      </c>
      <c r="H265" s="297">
        <v>8794.14</v>
      </c>
      <c r="I265" s="297">
        <v>9132.42</v>
      </c>
      <c r="J265" s="297">
        <v>9470.67</v>
      </c>
      <c r="K265" s="297">
        <v>9804.4500000000007</v>
      </c>
      <c r="L265" s="297">
        <v>10136.59</v>
      </c>
      <c r="M265" s="297">
        <v>10477.18</v>
      </c>
      <c r="N265" s="297">
        <v>10829.02</v>
      </c>
      <c r="O265" s="297">
        <v>11166.21</v>
      </c>
      <c r="P265" s="297">
        <v>11539.7</v>
      </c>
      <c r="Q265" s="297">
        <v>11889.73</v>
      </c>
      <c r="R265" s="297">
        <v>12270.36</v>
      </c>
      <c r="S265" s="297">
        <v>12616.72</v>
      </c>
      <c r="T265" s="297">
        <v>12971.17</v>
      </c>
      <c r="U265" s="297">
        <v>13369.75</v>
      </c>
      <c r="V265" s="297">
        <v>13758.16</v>
      </c>
      <c r="W265" s="297">
        <v>14192.37</v>
      </c>
      <c r="X265" s="297">
        <v>14703</v>
      </c>
      <c r="Y265" s="297">
        <v>15123.32</v>
      </c>
      <c r="Z265" s="297">
        <v>15576.63</v>
      </c>
      <c r="AA265" s="297">
        <v>16031.97</v>
      </c>
      <c r="AB265" s="297">
        <v>16460.82</v>
      </c>
      <c r="AC265" s="297">
        <v>16893.61</v>
      </c>
      <c r="AD265" s="297">
        <v>17311.84</v>
      </c>
      <c r="AE265" s="297">
        <v>17704.34</v>
      </c>
      <c r="AF265" s="297">
        <v>18082.5</v>
      </c>
      <c r="AG265" s="297">
        <v>18559.919999999998</v>
      </c>
      <c r="AH265" s="297">
        <v>18954.599999999999</v>
      </c>
      <c r="AI265" s="297">
        <v>19342.57</v>
      </c>
      <c r="AJ265" s="297">
        <v>19568.97</v>
      </c>
      <c r="AK265" s="297">
        <v>19790.5</v>
      </c>
      <c r="AL265" s="297">
        <v>20003.96</v>
      </c>
      <c r="AM265" s="297">
        <v>20205.41</v>
      </c>
      <c r="AN265" s="297">
        <v>20393.22</v>
      </c>
      <c r="AO265" s="297">
        <v>20710.240000000002</v>
      </c>
      <c r="AP265" s="297">
        <v>21014.94</v>
      </c>
      <c r="AQ265" s="297">
        <v>21309.98</v>
      </c>
      <c r="AR265" s="297">
        <v>21599.43</v>
      </c>
      <c r="AS265" s="297">
        <v>21885.27</v>
      </c>
      <c r="AT265" s="297">
        <v>22166.04</v>
      </c>
      <c r="AU265" s="297">
        <v>22441.91</v>
      </c>
      <c r="AV265" s="297">
        <v>22714.89</v>
      </c>
      <c r="AW265" s="297">
        <v>22983.78</v>
      </c>
      <c r="AX265" s="297">
        <v>23248.03</v>
      </c>
      <c r="AY265" s="297">
        <v>23506.2</v>
      </c>
      <c r="AZ265" s="297">
        <v>23760.03</v>
      </c>
      <c r="BA265" s="297">
        <v>24008.880000000001</v>
      </c>
      <c r="BB265" s="297">
        <v>24252.34</v>
      </c>
      <c r="BC265" s="297">
        <v>24489.94</v>
      </c>
      <c r="BD265" s="297">
        <v>24726.69</v>
      </c>
      <c r="BE265" s="297">
        <v>24957.3</v>
      </c>
      <c r="BF265" s="297">
        <v>25181.62</v>
      </c>
      <c r="BG265" s="297">
        <v>25399.599999999999</v>
      </c>
      <c r="BH265" s="297">
        <v>25610.87</v>
      </c>
      <c r="BI265" s="297">
        <v>25819.13</v>
      </c>
      <c r="BJ265" s="297">
        <v>26020.54</v>
      </c>
      <c r="BK265" s="297">
        <v>26213.5</v>
      </c>
      <c r="BL265" s="297">
        <v>26396</v>
      </c>
      <c r="BM265" s="297">
        <v>26566.87</v>
      </c>
      <c r="BN265" s="297">
        <v>26742.54</v>
      </c>
      <c r="BO265" s="297">
        <v>26907.95</v>
      </c>
      <c r="BP265" s="297">
        <v>27063.1</v>
      </c>
      <c r="BQ265" s="297">
        <v>27208.42</v>
      </c>
      <c r="BR265" s="297">
        <v>27344.240000000002</v>
      </c>
      <c r="BS265" s="297">
        <v>27470.48</v>
      </c>
      <c r="BT265" s="297">
        <v>27587.84</v>
      </c>
      <c r="BU265" s="297">
        <v>27696.69</v>
      </c>
      <c r="BV265" s="297">
        <v>27797.62</v>
      </c>
      <c r="BW265" s="297">
        <v>27891.13</v>
      </c>
    </row>
    <row r="266" spans="1:75" ht="14.45" x14ac:dyDescent="0.3">
      <c r="A266" s="297" t="s">
        <v>315</v>
      </c>
      <c r="B266" s="297" t="s">
        <v>314</v>
      </c>
      <c r="C266" s="297" t="s">
        <v>1012</v>
      </c>
      <c r="D266" s="297" t="s">
        <v>927</v>
      </c>
      <c r="E266" s="297">
        <v>26874.91</v>
      </c>
      <c r="F266" s="297">
        <v>27485.68</v>
      </c>
      <c r="G266" s="297">
        <v>28104.25</v>
      </c>
      <c r="H266" s="297">
        <v>28729.37</v>
      </c>
      <c r="I266" s="297">
        <v>29359.54</v>
      </c>
      <c r="J266" s="297">
        <v>29993.54</v>
      </c>
      <c r="K266" s="297">
        <v>30630.75</v>
      </c>
      <c r="L266" s="297">
        <v>31270.84</v>
      </c>
      <c r="M266" s="297">
        <v>31913.25</v>
      </c>
      <c r="N266" s="297">
        <v>32557.52</v>
      </c>
      <c r="O266" s="297">
        <v>33203.32</v>
      </c>
      <c r="P266" s="297">
        <v>33849.97</v>
      </c>
      <c r="Q266" s="297">
        <v>34497.32</v>
      </c>
      <c r="R266" s="297">
        <v>35146.22</v>
      </c>
      <c r="S266" s="297">
        <v>35797.96</v>
      </c>
      <c r="T266" s="297">
        <v>36453.339999999997</v>
      </c>
      <c r="U266" s="297">
        <v>37112.620000000003</v>
      </c>
      <c r="V266" s="297">
        <v>37775.050000000003</v>
      </c>
      <c r="W266" s="297">
        <v>38439.1</v>
      </c>
      <c r="X266" s="297">
        <v>39102.65</v>
      </c>
      <c r="Y266" s="297">
        <v>39764.17</v>
      </c>
      <c r="Z266" s="297">
        <v>40422.6</v>
      </c>
      <c r="AA266" s="297">
        <v>41078.14</v>
      </c>
      <c r="AB266" s="297">
        <v>41731.910000000003</v>
      </c>
      <c r="AC266" s="297">
        <v>42385.71</v>
      </c>
      <c r="AD266" s="297">
        <v>43040.55</v>
      </c>
      <c r="AE266" s="297">
        <v>43696.54</v>
      </c>
      <c r="AF266" s="297">
        <v>44352.33</v>
      </c>
      <c r="AG266" s="297">
        <v>45005.78</v>
      </c>
      <c r="AH266" s="297">
        <v>45654.04</v>
      </c>
      <c r="AI266" s="297">
        <v>46294.84</v>
      </c>
      <c r="AJ266" s="297">
        <v>46927.13</v>
      </c>
      <c r="AK266" s="297">
        <v>47550.71</v>
      </c>
      <c r="AL266" s="297">
        <v>48165.22</v>
      </c>
      <c r="AM266" s="297">
        <v>48770.57</v>
      </c>
      <c r="AN266" s="297">
        <v>49366.55</v>
      </c>
      <c r="AO266" s="297">
        <v>49952.63</v>
      </c>
      <c r="AP266" s="297">
        <v>50528.09</v>
      </c>
      <c r="AQ266" s="297">
        <v>51092.39</v>
      </c>
      <c r="AR266" s="297">
        <v>51644.98</v>
      </c>
      <c r="AS266" s="297">
        <v>52185.38</v>
      </c>
      <c r="AT266" s="297">
        <v>52713.15</v>
      </c>
      <c r="AU266" s="297">
        <v>53227.98</v>
      </c>
      <c r="AV266" s="297">
        <v>53729.64</v>
      </c>
      <c r="AW266" s="297">
        <v>54217.98</v>
      </c>
      <c r="AX266" s="297">
        <v>54692.83</v>
      </c>
      <c r="AY266" s="297">
        <v>55153.95</v>
      </c>
      <c r="AZ266" s="297">
        <v>55601.05</v>
      </c>
      <c r="BA266" s="297">
        <v>56033.91</v>
      </c>
      <c r="BB266" s="297">
        <v>56452.32</v>
      </c>
      <c r="BC266" s="297">
        <v>56856.09</v>
      </c>
      <c r="BD266" s="297">
        <v>57245.07</v>
      </c>
      <c r="BE266" s="297">
        <v>57619.13</v>
      </c>
      <c r="BF266" s="297">
        <v>57978.06</v>
      </c>
      <c r="BG266" s="297">
        <v>58321.67</v>
      </c>
      <c r="BH266" s="297">
        <v>58649.79</v>
      </c>
      <c r="BI266" s="297">
        <v>58962.37</v>
      </c>
      <c r="BJ266" s="297">
        <v>59259.41</v>
      </c>
      <c r="BK266" s="297">
        <v>59541</v>
      </c>
      <c r="BL266" s="297">
        <v>59807.22</v>
      </c>
      <c r="BM266" s="297">
        <v>60058.21</v>
      </c>
      <c r="BN266" s="297">
        <v>60294.23</v>
      </c>
      <c r="BO266" s="297">
        <v>60515.43</v>
      </c>
      <c r="BP266" s="297">
        <v>60721.7</v>
      </c>
      <c r="BQ266" s="297">
        <v>60912.84</v>
      </c>
      <c r="BR266" s="297">
        <v>61088.88</v>
      </c>
      <c r="BS266" s="297">
        <v>61249.84</v>
      </c>
      <c r="BT266" s="297">
        <v>61396.36</v>
      </c>
      <c r="BU266" s="297">
        <v>61529.81</v>
      </c>
      <c r="BV266" s="297">
        <v>61652.02</v>
      </c>
      <c r="BW266" s="297">
        <v>61764.35</v>
      </c>
    </row>
    <row r="267" spans="1:75" ht="14.45" x14ac:dyDescent="0.3">
      <c r="A267" s="297" t="s">
        <v>315</v>
      </c>
      <c r="B267" s="297" t="s">
        <v>314</v>
      </c>
      <c r="C267" s="297" t="s">
        <v>1013</v>
      </c>
      <c r="D267" s="297" t="s">
        <v>1010</v>
      </c>
      <c r="E267" s="297">
        <v>19.690000000000001</v>
      </c>
      <c r="F267" s="297">
        <v>17.05</v>
      </c>
      <c r="G267" s="297">
        <v>16.260000000000002</v>
      </c>
      <c r="H267" s="297">
        <v>17.12</v>
      </c>
      <c r="I267" s="297">
        <v>18.36</v>
      </c>
      <c r="J267" s="297">
        <v>20.32</v>
      </c>
      <c r="K267" s="297">
        <v>24.85</v>
      </c>
      <c r="L267" s="297">
        <v>23.1</v>
      </c>
      <c r="M267" s="297">
        <v>23.07</v>
      </c>
      <c r="N267" s="297">
        <v>22.68</v>
      </c>
      <c r="O267" s="297">
        <v>24.25</v>
      </c>
      <c r="P267" s="297">
        <v>23.38</v>
      </c>
      <c r="Q267" s="297">
        <v>18.670000000000002</v>
      </c>
      <c r="R267" s="297">
        <v>18.95</v>
      </c>
      <c r="S267" s="297">
        <v>19.62</v>
      </c>
      <c r="T267" s="297">
        <v>19.37</v>
      </c>
      <c r="U267" s="297">
        <v>16.510000000000002</v>
      </c>
      <c r="V267" s="297">
        <v>15.01</v>
      </c>
      <c r="W267" s="297">
        <v>13.83</v>
      </c>
      <c r="X267" s="297">
        <v>13.42</v>
      </c>
      <c r="Y267" s="297">
        <v>14.18</v>
      </c>
      <c r="Z267" s="297">
        <v>12.49</v>
      </c>
      <c r="AA267" s="297">
        <v>11.88</v>
      </c>
      <c r="AB267" s="297">
        <v>13.61</v>
      </c>
      <c r="AC267" s="297">
        <v>16.260000000000002</v>
      </c>
      <c r="AD267" s="297">
        <v>17.86</v>
      </c>
      <c r="AE267" s="297">
        <v>20.14</v>
      </c>
      <c r="AF267" s="297">
        <v>20.16</v>
      </c>
      <c r="AG267" s="297">
        <v>23.57</v>
      </c>
      <c r="AH267" s="297">
        <v>12.42</v>
      </c>
      <c r="AI267" s="297">
        <v>11.45</v>
      </c>
      <c r="AJ267" s="297">
        <v>14.34</v>
      </c>
      <c r="AK267" s="297">
        <v>15.05</v>
      </c>
      <c r="AL267" s="297">
        <v>14.73</v>
      </c>
      <c r="AM267" s="297">
        <v>12.83</v>
      </c>
      <c r="AN267" s="297">
        <v>12.7</v>
      </c>
      <c r="AO267" s="297">
        <v>12.58</v>
      </c>
      <c r="AP267" s="297">
        <v>13.11</v>
      </c>
      <c r="AQ267" s="297">
        <v>13.01</v>
      </c>
      <c r="AR267" s="297">
        <v>12.99</v>
      </c>
      <c r="AS267" s="297">
        <v>12.93</v>
      </c>
      <c r="AT267" s="297">
        <v>12.9</v>
      </c>
      <c r="AU267" s="297">
        <v>13.01</v>
      </c>
      <c r="AV267" s="297">
        <v>12.99</v>
      </c>
      <c r="AW267" s="297">
        <v>12.96</v>
      </c>
      <c r="AX267" s="297">
        <v>12.94</v>
      </c>
      <c r="AY267" s="297">
        <v>12.91</v>
      </c>
      <c r="AZ267" s="297">
        <v>12.99</v>
      </c>
      <c r="BA267" s="297">
        <v>12.96</v>
      </c>
      <c r="BB267" s="297">
        <v>12.93</v>
      </c>
      <c r="BC267" s="297">
        <v>12.89</v>
      </c>
      <c r="BD267" s="297">
        <v>12.84</v>
      </c>
      <c r="BE267" s="297">
        <v>12.9</v>
      </c>
      <c r="BF267" s="297">
        <v>12.85</v>
      </c>
      <c r="BG267" s="297">
        <v>12.8</v>
      </c>
      <c r="BH267" s="297">
        <v>12.75</v>
      </c>
      <c r="BI267" s="297">
        <v>12.7</v>
      </c>
      <c r="BJ267" s="297">
        <v>12.72</v>
      </c>
      <c r="BK267" s="297">
        <v>12.67</v>
      </c>
      <c r="BL267" s="297">
        <v>12.62</v>
      </c>
      <c r="BM267" s="297">
        <v>12.57</v>
      </c>
      <c r="BN267" s="297">
        <v>12.53</v>
      </c>
      <c r="BO267" s="297">
        <v>12.55</v>
      </c>
      <c r="BP267" s="297">
        <v>12.5</v>
      </c>
      <c r="BQ267" s="297">
        <v>12.46</v>
      </c>
      <c r="BR267" s="297">
        <v>12.4</v>
      </c>
      <c r="BS267" s="297">
        <v>12.35</v>
      </c>
      <c r="BT267" s="297">
        <v>12.32</v>
      </c>
      <c r="BU267" s="297">
        <v>12.25</v>
      </c>
      <c r="BV267" s="297">
        <v>12.18</v>
      </c>
      <c r="BW267" s="297">
        <v>12.11</v>
      </c>
    </row>
    <row r="268" spans="1:75" ht="14.45" x14ac:dyDescent="0.3">
      <c r="A268" s="297" t="s">
        <v>315</v>
      </c>
      <c r="B268" s="297" t="s">
        <v>314</v>
      </c>
      <c r="C268" s="297" t="s">
        <v>1014</v>
      </c>
      <c r="D268" s="297" t="s">
        <v>1015</v>
      </c>
      <c r="E268" s="297">
        <v>30.59</v>
      </c>
      <c r="F268" s="297">
        <v>31.66</v>
      </c>
      <c r="G268" s="297">
        <v>32.76</v>
      </c>
      <c r="H268" s="297">
        <v>33.9</v>
      </c>
      <c r="I268" s="297">
        <v>35.08</v>
      </c>
      <c r="J268" s="297">
        <v>36.299999999999997</v>
      </c>
      <c r="K268" s="297">
        <v>37.28</v>
      </c>
      <c r="L268" s="297">
        <v>38.29</v>
      </c>
      <c r="M268" s="297">
        <v>39.32</v>
      </c>
      <c r="N268" s="297">
        <v>40.380000000000003</v>
      </c>
      <c r="O268" s="297">
        <v>41.47</v>
      </c>
      <c r="P268" s="297">
        <v>42.57</v>
      </c>
      <c r="Q268" s="297">
        <v>43.68</v>
      </c>
      <c r="R268" s="297">
        <v>44.83</v>
      </c>
      <c r="S268" s="297">
        <v>46.01</v>
      </c>
      <c r="T268" s="297">
        <v>47.22</v>
      </c>
      <c r="U268" s="297">
        <v>47.58</v>
      </c>
      <c r="V268" s="297">
        <v>47.95</v>
      </c>
      <c r="W268" s="297">
        <v>48.32</v>
      </c>
      <c r="X268" s="297">
        <v>48.69</v>
      </c>
      <c r="Y268" s="297">
        <v>49.07</v>
      </c>
      <c r="Z268" s="297">
        <v>49.5</v>
      </c>
      <c r="AA268" s="297">
        <v>49.93</v>
      </c>
      <c r="AB268" s="297">
        <v>50.37</v>
      </c>
      <c r="AC268" s="297">
        <v>50.81</v>
      </c>
      <c r="AD268" s="297">
        <v>51.26</v>
      </c>
      <c r="AE268" s="297">
        <v>52.15</v>
      </c>
      <c r="AF268" s="297">
        <v>53.06</v>
      </c>
      <c r="AG268" s="297">
        <v>53.98</v>
      </c>
      <c r="AH268" s="297">
        <v>54.91</v>
      </c>
      <c r="AI268" s="297">
        <v>55.87</v>
      </c>
      <c r="AJ268" s="297">
        <v>56.63</v>
      </c>
      <c r="AK268" s="297">
        <v>57.41</v>
      </c>
      <c r="AL268" s="297">
        <v>58.2</v>
      </c>
      <c r="AM268" s="297">
        <v>59</v>
      </c>
      <c r="AN268" s="297">
        <v>59.8</v>
      </c>
      <c r="AO268" s="297">
        <v>60.58</v>
      </c>
      <c r="AP268" s="297">
        <v>61.36</v>
      </c>
      <c r="AQ268" s="297">
        <v>62.15</v>
      </c>
      <c r="AR268" s="297">
        <v>62.95</v>
      </c>
      <c r="AS268" s="297">
        <v>63.76</v>
      </c>
      <c r="AT268" s="297">
        <v>64.459999999999994</v>
      </c>
      <c r="AU268" s="297">
        <v>65.16</v>
      </c>
      <c r="AV268" s="297">
        <v>65.87</v>
      </c>
      <c r="AW268" s="297">
        <v>66.59</v>
      </c>
      <c r="AX268" s="297">
        <v>67.31</v>
      </c>
      <c r="AY268" s="297">
        <v>68.02</v>
      </c>
      <c r="AZ268" s="297">
        <v>68.73</v>
      </c>
      <c r="BA268" s="297">
        <v>69.45</v>
      </c>
      <c r="BB268" s="297">
        <v>70.180000000000007</v>
      </c>
      <c r="BC268" s="297">
        <v>70.91</v>
      </c>
      <c r="BD268" s="297">
        <v>71.569999999999993</v>
      </c>
      <c r="BE268" s="297">
        <v>72.22</v>
      </c>
      <c r="BF268" s="297">
        <v>72.89</v>
      </c>
      <c r="BG268" s="297">
        <v>73.56</v>
      </c>
      <c r="BH268" s="297">
        <v>74.239999999999995</v>
      </c>
      <c r="BI268" s="297">
        <v>74.900000000000006</v>
      </c>
      <c r="BJ268" s="297">
        <v>75.569999999999993</v>
      </c>
      <c r="BK268" s="297">
        <v>76.25</v>
      </c>
      <c r="BL268" s="297">
        <v>76.930000000000007</v>
      </c>
      <c r="BM268" s="297">
        <v>77.62</v>
      </c>
      <c r="BN268" s="297">
        <v>78.19</v>
      </c>
      <c r="BO268" s="297">
        <v>78.77</v>
      </c>
      <c r="BP268" s="297">
        <v>79.349999999999994</v>
      </c>
      <c r="BQ268" s="297">
        <v>79.930000000000007</v>
      </c>
      <c r="BR268" s="297">
        <v>80.52</v>
      </c>
      <c r="BS268" s="297">
        <v>80.98</v>
      </c>
      <c r="BT268" s="297">
        <v>81.44</v>
      </c>
      <c r="BU268" s="297">
        <v>81.91</v>
      </c>
      <c r="BV268" s="297">
        <v>82.37</v>
      </c>
      <c r="BW268" s="297">
        <v>82.84</v>
      </c>
    </row>
    <row r="269" spans="1:75" ht="14.45" x14ac:dyDescent="0.3">
      <c r="A269" s="297" t="s">
        <v>315</v>
      </c>
      <c r="B269" s="297" t="s">
        <v>314</v>
      </c>
      <c r="C269" s="297" t="s">
        <v>1016</v>
      </c>
      <c r="D269" s="297" t="s">
        <v>1015</v>
      </c>
      <c r="E269" s="297">
        <v>4.6500000000000004</v>
      </c>
      <c r="F269" s="297">
        <v>4.95</v>
      </c>
      <c r="G269" s="297">
        <v>5.28</v>
      </c>
      <c r="H269" s="297">
        <v>5.62</v>
      </c>
      <c r="I269" s="297">
        <v>5.99</v>
      </c>
      <c r="J269" s="297">
        <v>6.38</v>
      </c>
      <c r="K269" s="297">
        <v>6.75</v>
      </c>
      <c r="L269" s="297">
        <v>7.15</v>
      </c>
      <c r="M269" s="297">
        <v>7.56</v>
      </c>
      <c r="N269" s="297">
        <v>8</v>
      </c>
      <c r="O269" s="297">
        <v>8.4700000000000006</v>
      </c>
      <c r="P269" s="297">
        <v>8.7200000000000006</v>
      </c>
      <c r="Q269" s="297">
        <v>8.99</v>
      </c>
      <c r="R269" s="297">
        <v>9.26</v>
      </c>
      <c r="S269" s="297">
        <v>9.5399999999999991</v>
      </c>
      <c r="T269" s="297">
        <v>9.83</v>
      </c>
      <c r="U269" s="297">
        <v>9.84</v>
      </c>
      <c r="V269" s="297">
        <v>9.85</v>
      </c>
      <c r="W269" s="297">
        <v>9.86</v>
      </c>
      <c r="X269" s="297">
        <v>9.8699999999999992</v>
      </c>
      <c r="Y269" s="297">
        <v>9.8800000000000008</v>
      </c>
      <c r="Z269" s="297">
        <v>10</v>
      </c>
      <c r="AA269" s="297">
        <v>10.119999999999999</v>
      </c>
      <c r="AB269" s="297">
        <v>10.23</v>
      </c>
      <c r="AC269" s="297">
        <v>10.35</v>
      </c>
      <c r="AD269" s="297">
        <v>10.47</v>
      </c>
      <c r="AE269" s="297">
        <v>10.49</v>
      </c>
      <c r="AF269" s="297">
        <v>10.5</v>
      </c>
      <c r="AG269" s="297">
        <v>10.52</v>
      </c>
      <c r="AH269" s="297">
        <v>10.53</v>
      </c>
      <c r="AI269" s="297">
        <v>10.54</v>
      </c>
      <c r="AJ269" s="297">
        <v>10.9</v>
      </c>
      <c r="AK269" s="297">
        <v>11.27</v>
      </c>
      <c r="AL269" s="297">
        <v>11.65</v>
      </c>
      <c r="AM269" s="297">
        <v>12.05</v>
      </c>
      <c r="AN269" s="297">
        <v>12.46</v>
      </c>
      <c r="AO269" s="297">
        <v>12.86</v>
      </c>
      <c r="AP269" s="297">
        <v>13.28</v>
      </c>
      <c r="AQ269" s="297">
        <v>13.72</v>
      </c>
      <c r="AR269" s="297">
        <v>14.16</v>
      </c>
      <c r="AS269" s="297">
        <v>14.62</v>
      </c>
      <c r="AT269" s="297">
        <v>15.06</v>
      </c>
      <c r="AU269" s="297">
        <v>15.51</v>
      </c>
      <c r="AV269" s="297">
        <v>15.98</v>
      </c>
      <c r="AW269" s="297">
        <v>16.46</v>
      </c>
      <c r="AX269" s="297">
        <v>16.95</v>
      </c>
      <c r="AY269" s="297">
        <v>17.46</v>
      </c>
      <c r="AZ269" s="297">
        <v>17.98</v>
      </c>
      <c r="BA269" s="297">
        <v>18.510000000000002</v>
      </c>
      <c r="BB269" s="297">
        <v>19.059999999999999</v>
      </c>
      <c r="BC269" s="297">
        <v>19.63</v>
      </c>
      <c r="BD269" s="297">
        <v>20.190000000000001</v>
      </c>
      <c r="BE269" s="297">
        <v>20.77</v>
      </c>
      <c r="BF269" s="297">
        <v>21.37</v>
      </c>
      <c r="BG269" s="297">
        <v>21.98</v>
      </c>
      <c r="BH269" s="297">
        <v>22.61</v>
      </c>
      <c r="BI269" s="297">
        <v>23.24</v>
      </c>
      <c r="BJ269" s="297">
        <v>23.88</v>
      </c>
      <c r="BK269" s="297">
        <v>24.54</v>
      </c>
      <c r="BL269" s="297">
        <v>25.21</v>
      </c>
      <c r="BM269" s="297">
        <v>25.91</v>
      </c>
      <c r="BN269" s="297">
        <v>26.57</v>
      </c>
      <c r="BO269" s="297">
        <v>27.25</v>
      </c>
      <c r="BP269" s="297">
        <v>27.94</v>
      </c>
      <c r="BQ269" s="297">
        <v>28.65</v>
      </c>
      <c r="BR269" s="297">
        <v>29.39</v>
      </c>
      <c r="BS269" s="297">
        <v>30.12</v>
      </c>
      <c r="BT269" s="297">
        <v>30.86</v>
      </c>
      <c r="BU269" s="297">
        <v>31.63</v>
      </c>
      <c r="BV269" s="297">
        <v>32.409999999999997</v>
      </c>
      <c r="BW269" s="297">
        <v>33.22</v>
      </c>
    </row>
    <row r="270" spans="1:75" ht="14.45" x14ac:dyDescent="0.3">
      <c r="A270" s="297" t="s">
        <v>1058</v>
      </c>
      <c r="B270" s="297" t="s">
        <v>1059</v>
      </c>
      <c r="C270" s="297" t="s">
        <v>1005</v>
      </c>
      <c r="D270" s="297" t="s">
        <v>1006</v>
      </c>
      <c r="E270" s="297">
        <v>6.61</v>
      </c>
      <c r="F270" s="297">
        <v>7.73</v>
      </c>
      <c r="G270" s="297">
        <v>9.59</v>
      </c>
      <c r="H270" s="297">
        <v>10.6</v>
      </c>
      <c r="I270" s="297">
        <v>11.3</v>
      </c>
      <c r="J270" s="297">
        <v>11.94</v>
      </c>
      <c r="K270" s="297">
        <v>12.41</v>
      </c>
      <c r="L270" s="297">
        <v>12.47</v>
      </c>
      <c r="M270" s="297">
        <v>12.49</v>
      </c>
      <c r="N270" s="297">
        <v>12.36</v>
      </c>
      <c r="O270" s="297">
        <v>12.35</v>
      </c>
      <c r="P270" s="297">
        <v>12.47</v>
      </c>
      <c r="Q270" s="297">
        <v>12.65</v>
      </c>
      <c r="R270" s="297">
        <v>13.18</v>
      </c>
      <c r="S270" s="297">
        <v>13.64</v>
      </c>
      <c r="T270" s="297">
        <v>14.32</v>
      </c>
      <c r="U270" s="297">
        <v>14.64</v>
      </c>
      <c r="V270" s="297">
        <v>14.74</v>
      </c>
      <c r="W270" s="297">
        <v>15</v>
      </c>
      <c r="X270" s="297">
        <v>15.32</v>
      </c>
      <c r="Y270" s="297">
        <v>15.43</v>
      </c>
      <c r="Z270" s="297">
        <v>15.85</v>
      </c>
      <c r="AA270" s="297">
        <v>16.11</v>
      </c>
      <c r="AB270" s="297">
        <v>16.510000000000002</v>
      </c>
      <c r="AC270" s="297">
        <v>16.850000000000001</v>
      </c>
      <c r="AD270" s="297">
        <v>17.149999999999999</v>
      </c>
      <c r="AE270" s="297">
        <v>17.57</v>
      </c>
      <c r="AF270" s="297">
        <v>18.22</v>
      </c>
      <c r="AG270" s="297">
        <v>18.73</v>
      </c>
      <c r="AH270" s="297">
        <v>19.27</v>
      </c>
      <c r="AI270" s="297">
        <v>19.88</v>
      </c>
      <c r="AJ270" s="297">
        <v>20.87</v>
      </c>
      <c r="AK270" s="297">
        <v>21.92</v>
      </c>
      <c r="AL270" s="297">
        <v>23.13</v>
      </c>
      <c r="AM270" s="297">
        <v>24.37</v>
      </c>
      <c r="AN270" s="297">
        <v>25.64</v>
      </c>
      <c r="AO270" s="297">
        <v>26.93</v>
      </c>
      <c r="AP270" s="297">
        <v>28.22</v>
      </c>
      <c r="AQ270" s="297">
        <v>29.5</v>
      </c>
      <c r="AR270" s="297">
        <v>30.79</v>
      </c>
      <c r="AS270" s="297">
        <v>32.06</v>
      </c>
      <c r="AT270" s="297">
        <v>33.299999999999997</v>
      </c>
      <c r="AU270" s="297">
        <v>34.51</v>
      </c>
      <c r="AV270" s="297">
        <v>35.71</v>
      </c>
      <c r="AW270" s="297">
        <v>36.880000000000003</v>
      </c>
      <c r="AX270" s="297">
        <v>38.03</v>
      </c>
      <c r="AY270" s="297">
        <v>39.159999999999997</v>
      </c>
      <c r="AZ270" s="297">
        <v>40.270000000000003</v>
      </c>
      <c r="BA270" s="297">
        <v>41.37</v>
      </c>
      <c r="BB270" s="297">
        <v>42.46</v>
      </c>
      <c r="BC270" s="297">
        <v>43.54</v>
      </c>
      <c r="BD270" s="297">
        <v>44.59</v>
      </c>
      <c r="BE270" s="297">
        <v>45.65</v>
      </c>
      <c r="BF270" s="297">
        <v>46.68</v>
      </c>
      <c r="BG270" s="297">
        <v>47.72</v>
      </c>
      <c r="BH270" s="297">
        <v>48.74</v>
      </c>
      <c r="BI270" s="297">
        <v>49.76</v>
      </c>
      <c r="BJ270" s="297">
        <v>50.77</v>
      </c>
      <c r="BK270" s="297">
        <v>51.77</v>
      </c>
      <c r="BL270" s="297">
        <v>52.78</v>
      </c>
      <c r="BM270" s="297">
        <v>53.78</v>
      </c>
      <c r="BN270" s="297">
        <v>54.78</v>
      </c>
      <c r="BO270" s="297">
        <v>55.79</v>
      </c>
      <c r="BP270" s="297">
        <v>56.8</v>
      </c>
      <c r="BQ270" s="297">
        <v>57.82</v>
      </c>
      <c r="BR270" s="297">
        <v>58.85</v>
      </c>
      <c r="BS270" s="297">
        <v>59.88</v>
      </c>
      <c r="BT270" s="297">
        <v>60.94</v>
      </c>
      <c r="BU270" s="297">
        <v>62</v>
      </c>
      <c r="BV270" s="297">
        <v>63.09</v>
      </c>
      <c r="BW270" s="297">
        <v>64.180000000000007</v>
      </c>
    </row>
    <row r="271" spans="1:75" ht="14.45" x14ac:dyDescent="0.3">
      <c r="A271" s="297" t="s">
        <v>1058</v>
      </c>
      <c r="B271" s="297" t="s">
        <v>1059</v>
      </c>
      <c r="C271" s="297" t="s">
        <v>1007</v>
      </c>
      <c r="D271" s="297" t="s">
        <v>1008</v>
      </c>
      <c r="E271" s="297">
        <v>4493.1499999999996</v>
      </c>
      <c r="F271" s="297">
        <v>4568.49</v>
      </c>
      <c r="G271" s="297">
        <v>4876.71</v>
      </c>
      <c r="H271" s="297">
        <v>5404.11</v>
      </c>
      <c r="I271" s="297">
        <v>5191.78</v>
      </c>
      <c r="J271" s="297">
        <v>5431.51</v>
      </c>
      <c r="K271" s="297">
        <v>5287.67</v>
      </c>
      <c r="L271" s="297">
        <v>5390.41</v>
      </c>
      <c r="M271" s="297">
        <v>5219.18</v>
      </c>
      <c r="N271" s="297">
        <v>5445.21</v>
      </c>
      <c r="O271" s="297">
        <v>5458.9</v>
      </c>
      <c r="P271" s="297">
        <v>5595.89</v>
      </c>
      <c r="Q271" s="297">
        <v>5636.99</v>
      </c>
      <c r="R271" s="297">
        <v>5650.69</v>
      </c>
      <c r="S271" s="297">
        <v>5136.99</v>
      </c>
      <c r="T271" s="297">
        <v>5383.56</v>
      </c>
      <c r="U271" s="297">
        <v>5369.86</v>
      </c>
      <c r="V271" s="297">
        <v>5061.6400000000003</v>
      </c>
      <c r="W271" s="297">
        <v>5150.6899999999996</v>
      </c>
      <c r="X271" s="297">
        <v>4931.51</v>
      </c>
      <c r="Y271" s="297">
        <v>5808.22</v>
      </c>
      <c r="Z271" s="297">
        <v>6363.01</v>
      </c>
      <c r="AA271" s="297">
        <v>6205.48</v>
      </c>
      <c r="AB271" s="297">
        <v>7075.34</v>
      </c>
      <c r="AC271" s="297">
        <v>7308.22</v>
      </c>
      <c r="AD271" s="297">
        <v>8273.9699999999993</v>
      </c>
      <c r="AE271" s="297">
        <v>8143.84</v>
      </c>
      <c r="AF271" s="297">
        <v>8541.1</v>
      </c>
      <c r="AG271" s="297">
        <v>9369.86</v>
      </c>
      <c r="AH271" s="297">
        <v>19621.39</v>
      </c>
      <c r="AI271" s="297">
        <v>19413.63</v>
      </c>
      <c r="AJ271" s="297">
        <v>20167.669999999998</v>
      </c>
      <c r="AK271" s="297">
        <v>20870.95</v>
      </c>
      <c r="AL271" s="297">
        <v>20708.240000000002</v>
      </c>
      <c r="AM271" s="297">
        <v>20605.2</v>
      </c>
      <c r="AN271" s="297">
        <v>20582.400000000001</v>
      </c>
      <c r="AO271" s="297">
        <v>20604.580000000002</v>
      </c>
      <c r="AP271" s="297">
        <v>20730.16</v>
      </c>
      <c r="AQ271" s="297">
        <v>20846.810000000001</v>
      </c>
      <c r="AR271" s="297">
        <v>21007.37</v>
      </c>
      <c r="AS271" s="297">
        <v>21173.93</v>
      </c>
      <c r="AT271" s="297">
        <v>21439.17</v>
      </c>
      <c r="AU271" s="297">
        <v>21758.58</v>
      </c>
      <c r="AV271" s="297">
        <v>22076.33</v>
      </c>
      <c r="AW271" s="297">
        <v>22395.29</v>
      </c>
      <c r="AX271" s="297">
        <v>22700.81</v>
      </c>
      <c r="AY271" s="297">
        <v>23034.720000000001</v>
      </c>
      <c r="AZ271" s="297">
        <v>23394.06</v>
      </c>
      <c r="BA271" s="297">
        <v>23747.24</v>
      </c>
      <c r="BB271" s="297">
        <v>24094.19</v>
      </c>
      <c r="BC271" s="297">
        <v>24455.72</v>
      </c>
      <c r="BD271" s="297">
        <v>24840.42</v>
      </c>
      <c r="BE271" s="297">
        <v>25262.66</v>
      </c>
      <c r="BF271" s="297">
        <v>25681.16</v>
      </c>
      <c r="BG271" s="297">
        <v>26094.29</v>
      </c>
      <c r="BH271" s="297">
        <v>26509.8</v>
      </c>
      <c r="BI271" s="297">
        <v>26959.91</v>
      </c>
      <c r="BJ271" s="297">
        <v>27428.97</v>
      </c>
      <c r="BK271" s="297">
        <v>27895.35</v>
      </c>
      <c r="BL271" s="297">
        <v>28363.93</v>
      </c>
      <c r="BM271" s="297">
        <v>28829.91</v>
      </c>
      <c r="BN271" s="297">
        <v>29340.99</v>
      </c>
      <c r="BO271" s="297">
        <v>29863.47</v>
      </c>
      <c r="BP271" s="297">
        <v>30386.71</v>
      </c>
      <c r="BQ271" s="297">
        <v>30915.79</v>
      </c>
      <c r="BR271" s="297">
        <v>31450.67</v>
      </c>
      <c r="BS271" s="297">
        <v>32029.45</v>
      </c>
      <c r="BT271" s="297">
        <v>32619.13</v>
      </c>
      <c r="BU271" s="297">
        <v>33217.32</v>
      </c>
      <c r="BV271" s="297">
        <v>33818.239999999998</v>
      </c>
      <c r="BW271" s="297">
        <v>34426.47</v>
      </c>
    </row>
    <row r="272" spans="1:75" ht="14.45" x14ac:dyDescent="0.3">
      <c r="A272" s="297" t="s">
        <v>1058</v>
      </c>
      <c r="B272" s="297" t="s">
        <v>1059</v>
      </c>
      <c r="C272" s="297" t="s">
        <v>1009</v>
      </c>
      <c r="D272" s="297" t="s">
        <v>1010</v>
      </c>
      <c r="E272" s="297">
        <v>35.770000000000003</v>
      </c>
      <c r="F272" s="297">
        <v>48.16</v>
      </c>
      <c r="G272" s="297">
        <v>59.73</v>
      </c>
      <c r="H272" s="297">
        <v>38.44</v>
      </c>
      <c r="I272" s="297">
        <v>30.39</v>
      </c>
      <c r="J272" s="297">
        <v>30.28</v>
      </c>
      <c r="K272" s="297">
        <v>29.45</v>
      </c>
      <c r="L272" s="297">
        <v>19.73</v>
      </c>
      <c r="M272" s="297">
        <v>18.62</v>
      </c>
      <c r="N272" s="297">
        <v>14.51</v>
      </c>
      <c r="O272" s="297">
        <v>17.23</v>
      </c>
      <c r="P272" s="297">
        <v>19.66</v>
      </c>
      <c r="Q272" s="297">
        <v>20.58</v>
      </c>
      <c r="R272" s="297">
        <v>28.94</v>
      </c>
      <c r="S272" s="297">
        <v>29.69</v>
      </c>
      <c r="T272" s="297">
        <v>34.299999999999997</v>
      </c>
      <c r="U272" s="297">
        <v>25.85</v>
      </c>
      <c r="V272" s="297">
        <v>21.6</v>
      </c>
      <c r="W272" s="297">
        <v>24.34</v>
      </c>
      <c r="X272" s="297">
        <v>26.59</v>
      </c>
      <c r="Y272" s="297">
        <v>21.87</v>
      </c>
      <c r="Z272" s="297">
        <v>26.84</v>
      </c>
      <c r="AA272" s="297">
        <v>23.35</v>
      </c>
      <c r="AB272" s="297">
        <v>26.05</v>
      </c>
      <c r="AC272" s="297">
        <v>24.72</v>
      </c>
      <c r="AD272" s="297">
        <v>22.38</v>
      </c>
      <c r="AE272" s="297">
        <v>23.42</v>
      </c>
      <c r="AF272" s="297">
        <v>27.46</v>
      </c>
      <c r="AG272" s="297">
        <v>25.19</v>
      </c>
      <c r="AH272" s="297">
        <v>24.79</v>
      </c>
      <c r="AI272" s="297">
        <v>24.39</v>
      </c>
      <c r="AJ272" s="297">
        <v>27.79</v>
      </c>
      <c r="AK272" s="297">
        <v>27.98</v>
      </c>
      <c r="AL272" s="297">
        <v>28.57</v>
      </c>
      <c r="AM272" s="297">
        <v>28.65</v>
      </c>
      <c r="AN272" s="297">
        <v>28.91</v>
      </c>
      <c r="AO272" s="297">
        <v>29.03</v>
      </c>
      <c r="AP272" s="297">
        <v>29.07</v>
      </c>
      <c r="AQ272" s="297">
        <v>29.12</v>
      </c>
      <c r="AR272" s="297">
        <v>29.19</v>
      </c>
      <c r="AS272" s="297">
        <v>29.19</v>
      </c>
      <c r="AT272" s="297">
        <v>29.19</v>
      </c>
      <c r="AU272" s="297">
        <v>29.08</v>
      </c>
      <c r="AV272" s="297">
        <v>29.02</v>
      </c>
      <c r="AW272" s="297">
        <v>28.98</v>
      </c>
      <c r="AX272" s="297">
        <v>28.94</v>
      </c>
      <c r="AY272" s="297">
        <v>28.89</v>
      </c>
      <c r="AZ272" s="297">
        <v>28.78</v>
      </c>
      <c r="BA272" s="297">
        <v>28.72</v>
      </c>
      <c r="BB272" s="297">
        <v>28.66</v>
      </c>
      <c r="BC272" s="297">
        <v>28.59</v>
      </c>
      <c r="BD272" s="297">
        <v>28.49</v>
      </c>
      <c r="BE272" s="297">
        <v>28.37</v>
      </c>
      <c r="BF272" s="297">
        <v>28.26</v>
      </c>
      <c r="BG272" s="297">
        <v>28.16</v>
      </c>
      <c r="BH272" s="297">
        <v>28.06</v>
      </c>
      <c r="BI272" s="297">
        <v>27.95</v>
      </c>
      <c r="BJ272" s="297">
        <v>27.82</v>
      </c>
      <c r="BK272" s="297">
        <v>27.71</v>
      </c>
      <c r="BL272" s="297">
        <v>27.61</v>
      </c>
      <c r="BM272" s="297">
        <v>27.51</v>
      </c>
      <c r="BN272" s="297">
        <v>27.42</v>
      </c>
      <c r="BO272" s="297">
        <v>27.32</v>
      </c>
      <c r="BP272" s="297">
        <v>27.24</v>
      </c>
      <c r="BQ272" s="297">
        <v>27.16</v>
      </c>
      <c r="BR272" s="297">
        <v>27.09</v>
      </c>
      <c r="BS272" s="297">
        <v>27.03</v>
      </c>
      <c r="BT272" s="297">
        <v>26.98</v>
      </c>
      <c r="BU272" s="297">
        <v>26.92</v>
      </c>
      <c r="BV272" s="297">
        <v>26.87</v>
      </c>
      <c r="BW272" s="297">
        <v>26.81</v>
      </c>
    </row>
    <row r="273" spans="1:75" ht="14.45" x14ac:dyDescent="0.3">
      <c r="A273" s="297" t="s">
        <v>1058</v>
      </c>
      <c r="B273" s="297" t="s">
        <v>1059</v>
      </c>
      <c r="C273" s="297" t="s">
        <v>1011</v>
      </c>
      <c r="D273" s="297" t="s">
        <v>927</v>
      </c>
      <c r="E273" s="297">
        <v>714.34</v>
      </c>
      <c r="F273" s="297">
        <v>730.44</v>
      </c>
      <c r="G273" s="297">
        <v>746.48</v>
      </c>
      <c r="H273" s="297">
        <v>768.59</v>
      </c>
      <c r="I273" s="297">
        <v>791.59</v>
      </c>
      <c r="J273" s="297">
        <v>818.33</v>
      </c>
      <c r="K273" s="297">
        <v>846.62</v>
      </c>
      <c r="L273" s="297">
        <v>873.76</v>
      </c>
      <c r="M273" s="297">
        <v>901.68</v>
      </c>
      <c r="N273" s="297">
        <v>930.7</v>
      </c>
      <c r="O273" s="297">
        <v>961.73</v>
      </c>
      <c r="P273" s="297">
        <v>992.07</v>
      </c>
      <c r="Q273" s="297">
        <v>1023.81</v>
      </c>
      <c r="R273" s="297">
        <v>1058.52</v>
      </c>
      <c r="S273" s="297">
        <v>1096.72</v>
      </c>
      <c r="T273" s="297">
        <v>1132.53</v>
      </c>
      <c r="U273" s="297">
        <v>1168.42</v>
      </c>
      <c r="V273" s="297">
        <v>1208.08</v>
      </c>
      <c r="W273" s="297">
        <v>1247.0899999999999</v>
      </c>
      <c r="X273" s="297">
        <v>1289.69</v>
      </c>
      <c r="Y273" s="297">
        <v>1328.01</v>
      </c>
      <c r="Z273" s="297">
        <v>1362.69</v>
      </c>
      <c r="AA273" s="297">
        <v>1397.34</v>
      </c>
      <c r="AB273" s="297">
        <v>1434.61</v>
      </c>
      <c r="AC273" s="297">
        <v>1473.04</v>
      </c>
      <c r="AD273" s="297">
        <v>1512.17</v>
      </c>
      <c r="AE273" s="297">
        <v>1556.66</v>
      </c>
      <c r="AF273" s="297">
        <v>1608.87</v>
      </c>
      <c r="AG273" s="297">
        <v>1659.67</v>
      </c>
      <c r="AH273" s="297">
        <v>1714.62</v>
      </c>
      <c r="AI273" s="297">
        <v>1768.03</v>
      </c>
      <c r="AJ273" s="297">
        <v>1806.15</v>
      </c>
      <c r="AK273" s="297">
        <v>1842.88</v>
      </c>
      <c r="AL273" s="297">
        <v>1879.13</v>
      </c>
      <c r="AM273" s="297">
        <v>1916.18</v>
      </c>
      <c r="AN273" s="297">
        <v>1954.94</v>
      </c>
      <c r="AO273" s="297">
        <v>1998.45</v>
      </c>
      <c r="AP273" s="297">
        <v>2044.45</v>
      </c>
      <c r="AQ273" s="297">
        <v>2092.85</v>
      </c>
      <c r="AR273" s="297">
        <v>2143.4299999999998</v>
      </c>
      <c r="AS273" s="297">
        <v>2196.11</v>
      </c>
      <c r="AT273" s="297">
        <v>2253.5500000000002</v>
      </c>
      <c r="AU273" s="297">
        <v>2313.1</v>
      </c>
      <c r="AV273" s="297">
        <v>2375.0700000000002</v>
      </c>
      <c r="AW273" s="297">
        <v>2439.16</v>
      </c>
      <c r="AX273" s="297">
        <v>2505.0100000000002</v>
      </c>
      <c r="AY273" s="297">
        <v>2568.58</v>
      </c>
      <c r="AZ273" s="297">
        <v>2633.77</v>
      </c>
      <c r="BA273" s="297">
        <v>2700.51</v>
      </c>
      <c r="BB273" s="297">
        <v>2768.75</v>
      </c>
      <c r="BC273" s="297">
        <v>2838.4</v>
      </c>
      <c r="BD273" s="297">
        <v>2908.53</v>
      </c>
      <c r="BE273" s="297">
        <v>2980.57</v>
      </c>
      <c r="BF273" s="297">
        <v>3054.17</v>
      </c>
      <c r="BG273" s="297">
        <v>3128.98</v>
      </c>
      <c r="BH273" s="297">
        <v>3204.8</v>
      </c>
      <c r="BI273" s="297">
        <v>3280.32</v>
      </c>
      <c r="BJ273" s="297">
        <v>3357.21</v>
      </c>
      <c r="BK273" s="297">
        <v>3435.38</v>
      </c>
      <c r="BL273" s="297">
        <v>3514.83</v>
      </c>
      <c r="BM273" s="297">
        <v>3595.54</v>
      </c>
      <c r="BN273" s="297">
        <v>3675.54</v>
      </c>
      <c r="BO273" s="297">
        <v>3756.9</v>
      </c>
      <c r="BP273" s="297">
        <v>3839.64</v>
      </c>
      <c r="BQ273" s="297">
        <v>3923.76</v>
      </c>
      <c r="BR273" s="297">
        <v>4009.25</v>
      </c>
      <c r="BS273" s="297">
        <v>4093.72</v>
      </c>
      <c r="BT273" s="297">
        <v>4179.6000000000004</v>
      </c>
      <c r="BU273" s="297">
        <v>4266.83</v>
      </c>
      <c r="BV273" s="297">
        <v>4355.32</v>
      </c>
      <c r="BW273" s="297">
        <v>4445</v>
      </c>
    </row>
    <row r="274" spans="1:75" ht="14.45" x14ac:dyDescent="0.3">
      <c r="A274" s="297" t="s">
        <v>1058</v>
      </c>
      <c r="B274" s="297" t="s">
        <v>1059</v>
      </c>
      <c r="C274" s="297" t="s">
        <v>1012</v>
      </c>
      <c r="D274" s="297" t="s">
        <v>927</v>
      </c>
      <c r="E274" s="297">
        <v>1798.29</v>
      </c>
      <c r="F274" s="297">
        <v>1851.89</v>
      </c>
      <c r="G274" s="297">
        <v>1907.33</v>
      </c>
      <c r="H274" s="297">
        <v>1964.3</v>
      </c>
      <c r="I274" s="297">
        <v>2022.34</v>
      </c>
      <c r="J274" s="297">
        <v>2081.15</v>
      </c>
      <c r="K274" s="297">
        <v>2140.69</v>
      </c>
      <c r="L274" s="297">
        <v>2201.1</v>
      </c>
      <c r="M274" s="297">
        <v>2262.4899999999998</v>
      </c>
      <c r="N274" s="297">
        <v>2325.0300000000002</v>
      </c>
      <c r="O274" s="297">
        <v>2388.9</v>
      </c>
      <c r="P274" s="297">
        <v>2453.94</v>
      </c>
      <c r="Q274" s="297">
        <v>2520.1999999999998</v>
      </c>
      <c r="R274" s="297">
        <v>2588.27</v>
      </c>
      <c r="S274" s="297">
        <v>2658.95</v>
      </c>
      <c r="T274" s="297">
        <v>2732.71</v>
      </c>
      <c r="U274" s="297">
        <v>2810.12</v>
      </c>
      <c r="V274" s="297">
        <v>2890.84</v>
      </c>
      <c r="W274" s="297">
        <v>2973.33</v>
      </c>
      <c r="X274" s="297">
        <v>3055.44</v>
      </c>
      <c r="Y274" s="297">
        <v>3135.77</v>
      </c>
      <c r="Z274" s="297">
        <v>3213.33</v>
      </c>
      <c r="AA274" s="297">
        <v>3288.92</v>
      </c>
      <c r="AB274" s="297">
        <v>3365.17</v>
      </c>
      <c r="AC274" s="297">
        <v>3445.76</v>
      </c>
      <c r="AD274" s="297">
        <v>3533.18</v>
      </c>
      <c r="AE274" s="297">
        <v>3628.56</v>
      </c>
      <c r="AF274" s="297">
        <v>3730.61</v>
      </c>
      <c r="AG274" s="297">
        <v>3836.34</v>
      </c>
      <c r="AH274" s="297">
        <v>3941.45</v>
      </c>
      <c r="AI274" s="297">
        <v>4042.9</v>
      </c>
      <c r="AJ274" s="297">
        <v>4139.75</v>
      </c>
      <c r="AK274" s="297">
        <v>4233.0600000000004</v>
      </c>
      <c r="AL274" s="297">
        <v>4324.2</v>
      </c>
      <c r="AM274" s="297">
        <v>4415.34</v>
      </c>
      <c r="AN274" s="297">
        <v>4508.1499999999996</v>
      </c>
      <c r="AO274" s="297">
        <v>4602.8500000000004</v>
      </c>
      <c r="AP274" s="297">
        <v>4699.1400000000003</v>
      </c>
      <c r="AQ274" s="297">
        <v>4797.57</v>
      </c>
      <c r="AR274" s="297">
        <v>4898.71</v>
      </c>
      <c r="AS274" s="297">
        <v>5002.95</v>
      </c>
      <c r="AT274" s="297">
        <v>5110.6400000000003</v>
      </c>
      <c r="AU274" s="297">
        <v>5221.7</v>
      </c>
      <c r="AV274" s="297">
        <v>5335.5</v>
      </c>
      <c r="AW274" s="297">
        <v>5451.15</v>
      </c>
      <c r="AX274" s="297">
        <v>5567.96</v>
      </c>
      <c r="AY274" s="297">
        <v>5685.71</v>
      </c>
      <c r="AZ274" s="297">
        <v>5804.55</v>
      </c>
      <c r="BA274" s="297">
        <v>5924.59</v>
      </c>
      <c r="BB274" s="297">
        <v>6046.05</v>
      </c>
      <c r="BC274" s="297">
        <v>6169.09</v>
      </c>
      <c r="BD274" s="297">
        <v>6293.66</v>
      </c>
      <c r="BE274" s="297">
        <v>6419.59</v>
      </c>
      <c r="BF274" s="297">
        <v>6546.77</v>
      </c>
      <c r="BG274" s="297">
        <v>6675.06</v>
      </c>
      <c r="BH274" s="297">
        <v>6804.32</v>
      </c>
      <c r="BI274" s="297">
        <v>6934.48</v>
      </c>
      <c r="BJ274" s="297">
        <v>7065.48</v>
      </c>
      <c r="BK274" s="297">
        <v>7197.19</v>
      </c>
      <c r="BL274" s="297">
        <v>7329.49</v>
      </c>
      <c r="BM274" s="297">
        <v>7462.27</v>
      </c>
      <c r="BN274" s="297">
        <v>7595.43</v>
      </c>
      <c r="BO274" s="297">
        <v>7728.91</v>
      </c>
      <c r="BP274" s="297">
        <v>7862.65</v>
      </c>
      <c r="BQ274" s="297">
        <v>7996.59</v>
      </c>
      <c r="BR274" s="297">
        <v>8130.67</v>
      </c>
      <c r="BS274" s="297">
        <v>8264.85</v>
      </c>
      <c r="BT274" s="297">
        <v>8399.0499999999993</v>
      </c>
      <c r="BU274" s="297">
        <v>8533.2199999999993</v>
      </c>
      <c r="BV274" s="297">
        <v>8667.2800000000007</v>
      </c>
      <c r="BW274" s="297">
        <v>8801.18</v>
      </c>
    </row>
    <row r="275" spans="1:75" ht="14.45" x14ac:dyDescent="0.3">
      <c r="A275" s="297" t="s">
        <v>1058</v>
      </c>
      <c r="B275" s="297" t="s">
        <v>1059</v>
      </c>
      <c r="C275" s="297" t="s">
        <v>1013</v>
      </c>
      <c r="D275" s="297" t="s">
        <v>1010</v>
      </c>
      <c r="E275" s="297">
        <v>35.65</v>
      </c>
      <c r="F275" s="297">
        <v>30.09</v>
      </c>
      <c r="G275" s="297">
        <v>46.49</v>
      </c>
      <c r="H275" s="297">
        <v>44.62</v>
      </c>
      <c r="I275" s="297">
        <v>46.4</v>
      </c>
      <c r="J275" s="297">
        <v>31.07</v>
      </c>
      <c r="K275" s="297">
        <v>15.62</v>
      </c>
      <c r="L275" s="297">
        <v>22.84</v>
      </c>
      <c r="M275" s="297">
        <v>18.82</v>
      </c>
      <c r="N275" s="297">
        <v>27.82</v>
      </c>
      <c r="O275" s="297">
        <v>23.78</v>
      </c>
      <c r="P275" s="297">
        <v>18.600000000000001</v>
      </c>
      <c r="Q275" s="297">
        <v>24.38</v>
      </c>
      <c r="R275" s="297">
        <v>23.59</v>
      </c>
      <c r="S275" s="297">
        <v>15.53</v>
      </c>
      <c r="T275" s="297">
        <v>37.67</v>
      </c>
      <c r="U275" s="297">
        <v>35.72</v>
      </c>
      <c r="V275" s="297">
        <v>37.67</v>
      </c>
      <c r="W275" s="297">
        <v>30.34</v>
      </c>
      <c r="X275" s="297">
        <v>40.96</v>
      </c>
      <c r="Y275" s="297">
        <v>59.31</v>
      </c>
      <c r="Z275" s="297">
        <v>50.47</v>
      </c>
      <c r="AA275" s="297">
        <v>50.98</v>
      </c>
      <c r="AB275" s="297">
        <v>51.32</v>
      </c>
      <c r="AC275" s="297">
        <v>51.26</v>
      </c>
      <c r="AD275" s="297">
        <v>57.61</v>
      </c>
      <c r="AE275" s="297">
        <v>65.709999999999994</v>
      </c>
      <c r="AF275" s="297">
        <v>57.23</v>
      </c>
      <c r="AG275" s="297">
        <v>34.119999999999997</v>
      </c>
      <c r="AH275" s="297">
        <v>36.97</v>
      </c>
      <c r="AI275" s="297">
        <v>37.92</v>
      </c>
      <c r="AJ275" s="297">
        <v>38.67</v>
      </c>
      <c r="AK275" s="297">
        <v>37.119999999999997</v>
      </c>
      <c r="AL275" s="297">
        <v>38.18</v>
      </c>
      <c r="AM275" s="297">
        <v>36.869999999999997</v>
      </c>
      <c r="AN275" s="297">
        <v>36.590000000000003</v>
      </c>
      <c r="AO275" s="297">
        <v>36.229999999999997</v>
      </c>
      <c r="AP275" s="297">
        <v>36.28</v>
      </c>
      <c r="AQ275" s="297">
        <v>36.08</v>
      </c>
      <c r="AR275" s="297">
        <v>36.090000000000003</v>
      </c>
      <c r="AS275" s="297">
        <v>35.83</v>
      </c>
      <c r="AT275" s="297">
        <v>35.729999999999997</v>
      </c>
      <c r="AU275" s="297">
        <v>35.68</v>
      </c>
      <c r="AV275" s="297">
        <v>35.68</v>
      </c>
      <c r="AW275" s="297">
        <v>35.65</v>
      </c>
      <c r="AX275" s="297">
        <v>35.61</v>
      </c>
      <c r="AY275" s="297">
        <v>35.64</v>
      </c>
      <c r="AZ275" s="297">
        <v>35.68</v>
      </c>
      <c r="BA275" s="297">
        <v>35.700000000000003</v>
      </c>
      <c r="BB275" s="297">
        <v>35.700000000000003</v>
      </c>
      <c r="BC275" s="297">
        <v>35.71</v>
      </c>
      <c r="BD275" s="297">
        <v>35.61</v>
      </c>
      <c r="BE275" s="297">
        <v>35.79</v>
      </c>
      <c r="BF275" s="297">
        <v>35.72</v>
      </c>
      <c r="BG275" s="297">
        <v>35.729999999999997</v>
      </c>
      <c r="BH275" s="297">
        <v>35.729999999999997</v>
      </c>
      <c r="BI275" s="297">
        <v>35.700000000000003</v>
      </c>
      <c r="BJ275" s="297">
        <v>35.79</v>
      </c>
      <c r="BK275" s="297">
        <v>35.770000000000003</v>
      </c>
      <c r="BL275" s="297">
        <v>35.78</v>
      </c>
      <c r="BM275" s="297">
        <v>35.78</v>
      </c>
      <c r="BN275" s="297">
        <v>35.79</v>
      </c>
      <c r="BO275" s="297">
        <v>35.85</v>
      </c>
      <c r="BP275" s="297">
        <v>35.85</v>
      </c>
      <c r="BQ275" s="297">
        <v>35.86</v>
      </c>
      <c r="BR275" s="297">
        <v>35.869999999999997</v>
      </c>
      <c r="BS275" s="297">
        <v>35.869999999999997</v>
      </c>
      <c r="BT275" s="297">
        <v>35.94</v>
      </c>
      <c r="BU275" s="297">
        <v>35.950000000000003</v>
      </c>
      <c r="BV275" s="297">
        <v>35.96</v>
      </c>
      <c r="BW275" s="297">
        <v>35.979999999999997</v>
      </c>
    </row>
    <row r="276" spans="1:75" ht="14.45" x14ac:dyDescent="0.3">
      <c r="A276" s="297" t="s">
        <v>1058</v>
      </c>
      <c r="B276" s="297" t="s">
        <v>1059</v>
      </c>
      <c r="C276" s="297" t="s">
        <v>1014</v>
      </c>
      <c r="D276" s="297" t="s">
        <v>1015</v>
      </c>
      <c r="E276" s="297">
        <v>28.92</v>
      </c>
      <c r="F276" s="297">
        <v>30.5</v>
      </c>
      <c r="G276" s="297">
        <v>32.17</v>
      </c>
      <c r="H276" s="297">
        <v>33.93</v>
      </c>
      <c r="I276" s="297">
        <v>35.78</v>
      </c>
      <c r="J276" s="297">
        <v>37.729999999999997</v>
      </c>
      <c r="K276" s="297">
        <v>38.880000000000003</v>
      </c>
      <c r="L276" s="297">
        <v>40.07</v>
      </c>
      <c r="M276" s="297">
        <v>41.29</v>
      </c>
      <c r="N276" s="297">
        <v>42.55</v>
      </c>
      <c r="O276" s="297">
        <v>43.84</v>
      </c>
      <c r="P276" s="297">
        <v>44.32</v>
      </c>
      <c r="Q276" s="297">
        <v>44.79</v>
      </c>
      <c r="R276" s="297">
        <v>45.28</v>
      </c>
      <c r="S276" s="297">
        <v>45.77</v>
      </c>
      <c r="T276" s="297">
        <v>46.26</v>
      </c>
      <c r="U276" s="297">
        <v>46.32</v>
      </c>
      <c r="V276" s="297">
        <v>46.37</v>
      </c>
      <c r="W276" s="297">
        <v>46.43</v>
      </c>
      <c r="X276" s="297">
        <v>46.49</v>
      </c>
      <c r="Y276" s="297">
        <v>46.55</v>
      </c>
      <c r="Z276" s="297">
        <v>47.04</v>
      </c>
      <c r="AA276" s="297">
        <v>47.53</v>
      </c>
      <c r="AB276" s="297">
        <v>48.03</v>
      </c>
      <c r="AC276" s="297">
        <v>48.53</v>
      </c>
      <c r="AD276" s="297">
        <v>49.04</v>
      </c>
      <c r="AE276" s="297">
        <v>49.24</v>
      </c>
      <c r="AF276" s="297">
        <v>49.44</v>
      </c>
      <c r="AG276" s="297">
        <v>49.63</v>
      </c>
      <c r="AH276" s="297">
        <v>49.83</v>
      </c>
      <c r="AI276" s="297">
        <v>50.03</v>
      </c>
      <c r="AJ276" s="297">
        <v>50.55</v>
      </c>
      <c r="AK276" s="297">
        <v>51.07</v>
      </c>
      <c r="AL276" s="297">
        <v>51.6</v>
      </c>
      <c r="AM276" s="297">
        <v>52.13</v>
      </c>
      <c r="AN276" s="297">
        <v>52.67</v>
      </c>
      <c r="AO276" s="297">
        <v>53.2</v>
      </c>
      <c r="AP276" s="297">
        <v>53.73</v>
      </c>
      <c r="AQ276" s="297">
        <v>54.27</v>
      </c>
      <c r="AR276" s="297">
        <v>54.81</v>
      </c>
      <c r="AS276" s="297">
        <v>55.36</v>
      </c>
      <c r="AT276" s="297">
        <v>55.79</v>
      </c>
      <c r="AU276" s="297">
        <v>56.22</v>
      </c>
      <c r="AV276" s="297">
        <v>56.65</v>
      </c>
      <c r="AW276" s="297">
        <v>57.09</v>
      </c>
      <c r="AX276" s="297">
        <v>57.53</v>
      </c>
      <c r="AY276" s="297">
        <v>57.97</v>
      </c>
      <c r="AZ276" s="297">
        <v>58.41</v>
      </c>
      <c r="BA276" s="297">
        <v>58.86</v>
      </c>
      <c r="BB276" s="297">
        <v>59.32</v>
      </c>
      <c r="BC276" s="297">
        <v>59.77</v>
      </c>
      <c r="BD276" s="297">
        <v>60.12</v>
      </c>
      <c r="BE276" s="297">
        <v>60.48</v>
      </c>
      <c r="BF276" s="297">
        <v>60.84</v>
      </c>
      <c r="BG276" s="297">
        <v>61.2</v>
      </c>
      <c r="BH276" s="297">
        <v>61.56</v>
      </c>
      <c r="BI276" s="297">
        <v>61.93</v>
      </c>
      <c r="BJ276" s="297">
        <v>62.3</v>
      </c>
      <c r="BK276" s="297">
        <v>62.67</v>
      </c>
      <c r="BL276" s="297">
        <v>63.04</v>
      </c>
      <c r="BM276" s="297">
        <v>63.42</v>
      </c>
      <c r="BN276" s="297">
        <v>63.84</v>
      </c>
      <c r="BO276" s="297">
        <v>64.260000000000005</v>
      </c>
      <c r="BP276" s="297">
        <v>64.680000000000007</v>
      </c>
      <c r="BQ276" s="297">
        <v>65.11</v>
      </c>
      <c r="BR276" s="297">
        <v>65.540000000000006</v>
      </c>
      <c r="BS276" s="297">
        <v>66.03</v>
      </c>
      <c r="BT276" s="297">
        <v>66.52</v>
      </c>
      <c r="BU276" s="297">
        <v>67.02</v>
      </c>
      <c r="BV276" s="297">
        <v>67.52</v>
      </c>
      <c r="BW276" s="297">
        <v>68.03</v>
      </c>
    </row>
    <row r="277" spans="1:75" ht="14.45" x14ac:dyDescent="0.3">
      <c r="A277" s="297" t="s">
        <v>1058</v>
      </c>
      <c r="B277" s="297" t="s">
        <v>1059</v>
      </c>
      <c r="C277" s="297" t="s">
        <v>1016</v>
      </c>
      <c r="D277" s="297" t="s">
        <v>1015</v>
      </c>
      <c r="E277" s="297">
        <v>2.4300000000000002</v>
      </c>
      <c r="F277" s="297">
        <v>2.4700000000000002</v>
      </c>
      <c r="G277" s="297">
        <v>2.52</v>
      </c>
      <c r="H277" s="297">
        <v>2.56</v>
      </c>
      <c r="I277" s="297">
        <v>2.6</v>
      </c>
      <c r="J277" s="297">
        <v>2.65</v>
      </c>
      <c r="K277" s="297">
        <v>2.65</v>
      </c>
      <c r="L277" s="297">
        <v>2.65</v>
      </c>
      <c r="M277" s="297">
        <v>2.65</v>
      </c>
      <c r="N277" s="297">
        <v>2.65</v>
      </c>
      <c r="O277" s="297">
        <v>2.65</v>
      </c>
      <c r="P277" s="297">
        <v>2.67</v>
      </c>
      <c r="Q277" s="297">
        <v>2.69</v>
      </c>
      <c r="R277" s="297">
        <v>2.71</v>
      </c>
      <c r="S277" s="297">
        <v>2.73</v>
      </c>
      <c r="T277" s="297">
        <v>2.76</v>
      </c>
      <c r="U277" s="297">
        <v>2.67</v>
      </c>
      <c r="V277" s="297">
        <v>2.59</v>
      </c>
      <c r="W277" s="297">
        <v>2.52</v>
      </c>
      <c r="X277" s="297">
        <v>2.44</v>
      </c>
      <c r="Y277" s="297">
        <v>2.37</v>
      </c>
      <c r="Z277" s="297">
        <v>2.34</v>
      </c>
      <c r="AA277" s="297">
        <v>2.3199999999999998</v>
      </c>
      <c r="AB277" s="297">
        <v>2.2999999999999998</v>
      </c>
      <c r="AC277" s="297">
        <v>2.2799999999999998</v>
      </c>
      <c r="AD277" s="297">
        <v>2.2599999999999998</v>
      </c>
      <c r="AE277" s="297">
        <v>2.2000000000000002</v>
      </c>
      <c r="AF277" s="297">
        <v>2.13</v>
      </c>
      <c r="AG277" s="297">
        <v>2.0699999999999998</v>
      </c>
      <c r="AH277" s="297">
        <v>2.02</v>
      </c>
      <c r="AI277" s="297">
        <v>1.96</v>
      </c>
      <c r="AJ277" s="297">
        <v>1.91</v>
      </c>
      <c r="AK277" s="297">
        <v>1.86</v>
      </c>
      <c r="AL277" s="297">
        <v>1.81</v>
      </c>
      <c r="AM277" s="297">
        <v>1.76</v>
      </c>
      <c r="AN277" s="297">
        <v>1.71</v>
      </c>
      <c r="AO277" s="297">
        <v>1.71</v>
      </c>
      <c r="AP277" s="297">
        <v>1.72</v>
      </c>
      <c r="AQ277" s="297">
        <v>1.72</v>
      </c>
      <c r="AR277" s="297">
        <v>1.72</v>
      </c>
      <c r="AS277" s="297">
        <v>1.72</v>
      </c>
      <c r="AT277" s="297">
        <v>1.72</v>
      </c>
      <c r="AU277" s="297">
        <v>1.72</v>
      </c>
      <c r="AV277" s="297">
        <v>1.72</v>
      </c>
      <c r="AW277" s="297">
        <v>1.72</v>
      </c>
      <c r="AX277" s="297">
        <v>1.72</v>
      </c>
      <c r="AY277" s="297">
        <v>1.75</v>
      </c>
      <c r="AZ277" s="297">
        <v>1.77</v>
      </c>
      <c r="BA277" s="297">
        <v>1.79</v>
      </c>
      <c r="BB277" s="297">
        <v>1.81</v>
      </c>
      <c r="BC277" s="297">
        <v>1.83</v>
      </c>
      <c r="BD277" s="297">
        <v>1.88</v>
      </c>
      <c r="BE277" s="297">
        <v>1.93</v>
      </c>
      <c r="BF277" s="297">
        <v>1.98</v>
      </c>
      <c r="BG277" s="297">
        <v>2.04</v>
      </c>
      <c r="BH277" s="297">
        <v>2.09</v>
      </c>
      <c r="BI277" s="297">
        <v>2.16</v>
      </c>
      <c r="BJ277" s="297">
        <v>2.23</v>
      </c>
      <c r="BK277" s="297">
        <v>2.2999999999999998</v>
      </c>
      <c r="BL277" s="297">
        <v>2.37</v>
      </c>
      <c r="BM277" s="297">
        <v>2.4500000000000002</v>
      </c>
      <c r="BN277" s="297">
        <v>2.52</v>
      </c>
      <c r="BO277" s="297">
        <v>2.61</v>
      </c>
      <c r="BP277" s="297">
        <v>2.69</v>
      </c>
      <c r="BQ277" s="297">
        <v>2.78</v>
      </c>
      <c r="BR277" s="297">
        <v>2.87</v>
      </c>
      <c r="BS277" s="297">
        <v>2.98</v>
      </c>
      <c r="BT277" s="297">
        <v>3.09</v>
      </c>
      <c r="BU277" s="297">
        <v>3.21</v>
      </c>
      <c r="BV277" s="297">
        <v>3.33</v>
      </c>
      <c r="BW277" s="297">
        <v>3.46</v>
      </c>
    </row>
    <row r="278" spans="1:75" ht="14.45" x14ac:dyDescent="0.3">
      <c r="A278" s="297" t="s">
        <v>119</v>
      </c>
      <c r="B278" s="297" t="s">
        <v>31</v>
      </c>
      <c r="C278" s="297" t="s">
        <v>1005</v>
      </c>
      <c r="D278" s="297" t="s">
        <v>1006</v>
      </c>
      <c r="E278" s="297">
        <v>14.15</v>
      </c>
      <c r="F278" s="297">
        <v>15.1</v>
      </c>
      <c r="G278" s="297">
        <v>15.6</v>
      </c>
      <c r="H278" s="297">
        <v>15.99</v>
      </c>
      <c r="I278" s="297">
        <v>16.52</v>
      </c>
      <c r="J278" s="297">
        <v>16.98</v>
      </c>
      <c r="K278" s="297">
        <v>17.45</v>
      </c>
      <c r="L278" s="297">
        <v>18.07</v>
      </c>
      <c r="M278" s="297">
        <v>18.62</v>
      </c>
      <c r="N278" s="297">
        <v>19.28</v>
      </c>
      <c r="O278" s="297">
        <v>20.100000000000001</v>
      </c>
      <c r="P278" s="297">
        <v>20.69</v>
      </c>
      <c r="Q278" s="297">
        <v>21.61</v>
      </c>
      <c r="R278" s="297">
        <v>22.74</v>
      </c>
      <c r="S278" s="297">
        <v>23.79</v>
      </c>
      <c r="T278" s="297">
        <v>24.8</v>
      </c>
      <c r="U278" s="297">
        <v>25.53</v>
      </c>
      <c r="V278" s="297">
        <v>26.47</v>
      </c>
      <c r="W278" s="297">
        <v>27.91</v>
      </c>
      <c r="X278" s="297">
        <v>29.12</v>
      </c>
      <c r="Y278" s="297">
        <v>30.28</v>
      </c>
      <c r="Z278" s="297">
        <v>31.49</v>
      </c>
      <c r="AA278" s="297">
        <v>32.799999999999997</v>
      </c>
      <c r="AB278" s="297">
        <v>34.299999999999997</v>
      </c>
      <c r="AC278" s="297">
        <v>35.75</v>
      </c>
      <c r="AD278" s="297">
        <v>37.35</v>
      </c>
      <c r="AE278" s="297">
        <v>39.43</v>
      </c>
      <c r="AF278" s="297">
        <v>42.17</v>
      </c>
      <c r="AG278" s="297">
        <v>45.49</v>
      </c>
      <c r="AH278" s="297">
        <v>47.7</v>
      </c>
      <c r="AI278" s="297">
        <v>49.15</v>
      </c>
      <c r="AJ278" s="297">
        <v>51.28</v>
      </c>
      <c r="AK278" s="297">
        <v>53.4</v>
      </c>
      <c r="AL278" s="297">
        <v>55.56</v>
      </c>
      <c r="AM278" s="297">
        <v>57.76</v>
      </c>
      <c r="AN278" s="297">
        <v>60.02</v>
      </c>
      <c r="AO278" s="297">
        <v>62.34</v>
      </c>
      <c r="AP278" s="297">
        <v>64.78</v>
      </c>
      <c r="AQ278" s="297">
        <v>67.34</v>
      </c>
      <c r="AR278" s="297">
        <v>70.010000000000005</v>
      </c>
      <c r="AS278" s="297">
        <v>72.790000000000006</v>
      </c>
      <c r="AT278" s="297">
        <v>75.69</v>
      </c>
      <c r="AU278" s="297">
        <v>78.680000000000007</v>
      </c>
      <c r="AV278" s="297">
        <v>81.77</v>
      </c>
      <c r="AW278" s="297">
        <v>84.96</v>
      </c>
      <c r="AX278" s="297">
        <v>88.26</v>
      </c>
      <c r="AY278" s="297">
        <v>91.66</v>
      </c>
      <c r="AZ278" s="297">
        <v>95.15</v>
      </c>
      <c r="BA278" s="297">
        <v>98.73</v>
      </c>
      <c r="BB278" s="297">
        <v>102.41</v>
      </c>
      <c r="BC278" s="297">
        <v>106.19</v>
      </c>
      <c r="BD278" s="297">
        <v>110.06</v>
      </c>
      <c r="BE278" s="297">
        <v>114</v>
      </c>
      <c r="BF278" s="297">
        <v>118.04</v>
      </c>
      <c r="BG278" s="297">
        <v>122.17</v>
      </c>
      <c r="BH278" s="297">
        <v>126.39</v>
      </c>
      <c r="BI278" s="297">
        <v>130.69</v>
      </c>
      <c r="BJ278" s="297">
        <v>135.08000000000001</v>
      </c>
      <c r="BK278" s="297">
        <v>139.56</v>
      </c>
      <c r="BL278" s="297">
        <v>144.13</v>
      </c>
      <c r="BM278" s="297">
        <v>148.80000000000001</v>
      </c>
      <c r="BN278" s="297">
        <v>153.55000000000001</v>
      </c>
      <c r="BO278" s="297">
        <v>158.4</v>
      </c>
      <c r="BP278" s="297">
        <v>163.35</v>
      </c>
      <c r="BQ278" s="297">
        <v>168.4</v>
      </c>
      <c r="BR278" s="297">
        <v>173.55</v>
      </c>
      <c r="BS278" s="297">
        <v>178.79</v>
      </c>
      <c r="BT278" s="297">
        <v>184.12</v>
      </c>
      <c r="BU278" s="297">
        <v>189.55</v>
      </c>
      <c r="BV278" s="297">
        <v>195.06</v>
      </c>
      <c r="BW278" s="297">
        <v>200.65</v>
      </c>
    </row>
    <row r="279" spans="1:75" ht="14.45" x14ac:dyDescent="0.3">
      <c r="A279" s="297" t="s">
        <v>119</v>
      </c>
      <c r="B279" s="297" t="s">
        <v>31</v>
      </c>
      <c r="C279" s="297" t="s">
        <v>1007</v>
      </c>
      <c r="D279" s="297" t="s">
        <v>1008</v>
      </c>
      <c r="E279" s="297">
        <v>10458.9</v>
      </c>
      <c r="F279" s="297">
        <v>9904.11</v>
      </c>
      <c r="G279" s="297">
        <v>9678.08</v>
      </c>
      <c r="H279" s="297">
        <v>9513.7000000000007</v>
      </c>
      <c r="I279" s="297">
        <v>10904.11</v>
      </c>
      <c r="J279" s="297">
        <v>11424.66</v>
      </c>
      <c r="K279" s="297">
        <v>11650.68</v>
      </c>
      <c r="L279" s="297">
        <v>12315.07</v>
      </c>
      <c r="M279" s="297">
        <v>12424.66</v>
      </c>
      <c r="N279" s="297">
        <v>13321.92</v>
      </c>
      <c r="O279" s="297">
        <v>13869.86</v>
      </c>
      <c r="P279" s="297">
        <v>14363.01</v>
      </c>
      <c r="Q279" s="297">
        <v>17972.599999999999</v>
      </c>
      <c r="R279" s="297">
        <v>16013.7</v>
      </c>
      <c r="S279" s="297">
        <v>15835.62</v>
      </c>
      <c r="T279" s="297">
        <v>16082.19</v>
      </c>
      <c r="U279" s="297">
        <v>16123.29</v>
      </c>
      <c r="V279" s="297">
        <v>16541.099999999999</v>
      </c>
      <c r="W279" s="297">
        <v>16910.96</v>
      </c>
      <c r="X279" s="297">
        <v>18500</v>
      </c>
      <c r="Y279" s="297">
        <v>20650.68</v>
      </c>
      <c r="Z279" s="297">
        <v>20328.77</v>
      </c>
      <c r="AA279" s="297">
        <v>21726.03</v>
      </c>
      <c r="AB279" s="297">
        <v>23315.07</v>
      </c>
      <c r="AC279" s="297">
        <v>26979.45</v>
      </c>
      <c r="AD279" s="297">
        <v>27863.01</v>
      </c>
      <c r="AE279" s="297">
        <v>30931.51</v>
      </c>
      <c r="AF279" s="297">
        <v>34109.589999999997</v>
      </c>
      <c r="AG279" s="297">
        <v>33541.1</v>
      </c>
      <c r="AH279" s="297">
        <v>36295.589999999997</v>
      </c>
      <c r="AI279" s="297">
        <v>37726.54</v>
      </c>
      <c r="AJ279" s="297">
        <v>38389.64</v>
      </c>
      <c r="AK279" s="297">
        <v>38870.71</v>
      </c>
      <c r="AL279" s="297">
        <v>39293.370000000003</v>
      </c>
      <c r="AM279" s="297">
        <v>39791.1</v>
      </c>
      <c r="AN279" s="297">
        <v>40396.67</v>
      </c>
      <c r="AO279" s="297">
        <v>41215.93</v>
      </c>
      <c r="AP279" s="297">
        <v>42397.91</v>
      </c>
      <c r="AQ279" s="297">
        <v>43593.64</v>
      </c>
      <c r="AR279" s="297">
        <v>44874.98</v>
      </c>
      <c r="AS279" s="297">
        <v>46184.88</v>
      </c>
      <c r="AT279" s="297">
        <v>47571.57</v>
      </c>
      <c r="AU279" s="297">
        <v>49048.97</v>
      </c>
      <c r="AV279" s="297">
        <v>50538.15</v>
      </c>
      <c r="AW279" s="297">
        <v>52051.94</v>
      </c>
      <c r="AX279" s="297">
        <v>53569.69</v>
      </c>
      <c r="AY279" s="297">
        <v>55114.52</v>
      </c>
      <c r="AZ279" s="297">
        <v>56727.360000000001</v>
      </c>
      <c r="BA279" s="297">
        <v>58350.39</v>
      </c>
      <c r="BB279" s="297">
        <v>59987.77</v>
      </c>
      <c r="BC279" s="297">
        <v>61681.87</v>
      </c>
      <c r="BD279" s="297">
        <v>63379.88</v>
      </c>
      <c r="BE279" s="297">
        <v>65176</v>
      </c>
      <c r="BF279" s="297">
        <v>66990.59</v>
      </c>
      <c r="BG279" s="297">
        <v>68820.45</v>
      </c>
      <c r="BH279" s="297">
        <v>70678.03</v>
      </c>
      <c r="BI279" s="297">
        <v>72585.11</v>
      </c>
      <c r="BJ279" s="297">
        <v>74560.08</v>
      </c>
      <c r="BK279" s="297">
        <v>76547.62</v>
      </c>
      <c r="BL279" s="297">
        <v>78547.25</v>
      </c>
      <c r="BM279" s="297">
        <v>80541.83</v>
      </c>
      <c r="BN279" s="297">
        <v>82621.17</v>
      </c>
      <c r="BO279" s="297">
        <v>84738.7</v>
      </c>
      <c r="BP279" s="297">
        <v>86859.32</v>
      </c>
      <c r="BQ279" s="297">
        <v>88988.96</v>
      </c>
      <c r="BR279" s="297">
        <v>91125.07</v>
      </c>
      <c r="BS279" s="297">
        <v>93273.2</v>
      </c>
      <c r="BT279" s="297">
        <v>95446.080000000002</v>
      </c>
      <c r="BU279" s="297">
        <v>97627.98</v>
      </c>
      <c r="BV279" s="297">
        <v>99810.14</v>
      </c>
      <c r="BW279" s="297">
        <v>102000.98</v>
      </c>
    </row>
    <row r="280" spans="1:75" ht="14.45" x14ac:dyDescent="0.3">
      <c r="A280" s="297" t="s">
        <v>119</v>
      </c>
      <c r="B280" s="297" t="s">
        <v>31</v>
      </c>
      <c r="C280" s="297" t="s">
        <v>1009</v>
      </c>
      <c r="D280" s="297" t="s">
        <v>1010</v>
      </c>
      <c r="E280" s="297">
        <v>23.9</v>
      </c>
      <c r="F280" s="297">
        <v>24.06</v>
      </c>
      <c r="G280" s="297">
        <v>20.32</v>
      </c>
      <c r="H280" s="297">
        <v>18.5</v>
      </c>
      <c r="I280" s="297">
        <v>19.739999999999998</v>
      </c>
      <c r="J280" s="297">
        <v>18.940000000000001</v>
      </c>
      <c r="K280" s="297">
        <v>18.329999999999998</v>
      </c>
      <c r="L280" s="297">
        <v>19.25</v>
      </c>
      <c r="M280" s="297">
        <v>18.23</v>
      </c>
      <c r="N280" s="297">
        <v>18.78</v>
      </c>
      <c r="O280" s="297">
        <v>20.100000000000001</v>
      </c>
      <c r="P280" s="297">
        <v>17.829999999999998</v>
      </c>
      <c r="Q280" s="297">
        <v>19.72</v>
      </c>
      <c r="R280" s="297">
        <v>20.5</v>
      </c>
      <c r="S280" s="297">
        <v>19.55</v>
      </c>
      <c r="T280" s="297">
        <v>19</v>
      </c>
      <c r="U280" s="297">
        <v>17.14</v>
      </c>
      <c r="V280" s="297">
        <v>18.05</v>
      </c>
      <c r="W280" s="297">
        <v>20.420000000000002</v>
      </c>
      <c r="X280" s="297">
        <v>17.98</v>
      </c>
      <c r="Y280" s="297">
        <v>18.600000000000001</v>
      </c>
      <c r="Z280" s="297">
        <v>18.7</v>
      </c>
      <c r="AA280" s="297">
        <v>19.54</v>
      </c>
      <c r="AB280" s="297">
        <v>19.87</v>
      </c>
      <c r="AC280" s="297">
        <v>19.52</v>
      </c>
      <c r="AD280" s="297">
        <v>19.46</v>
      </c>
      <c r="AE280" s="297">
        <v>20.81</v>
      </c>
      <c r="AF280" s="297">
        <v>22.39</v>
      </c>
      <c r="AG280" s="297">
        <v>23.71</v>
      </c>
      <c r="AH280" s="297">
        <v>20.49</v>
      </c>
      <c r="AI280" s="297">
        <v>18.149999999999999</v>
      </c>
      <c r="AJ280" s="297">
        <v>20.5</v>
      </c>
      <c r="AK280" s="297">
        <v>20.149999999999999</v>
      </c>
      <c r="AL280" s="297">
        <v>20</v>
      </c>
      <c r="AM280" s="297">
        <v>19.84</v>
      </c>
      <c r="AN280" s="297">
        <v>19.8</v>
      </c>
      <c r="AO280" s="297">
        <v>19.760000000000002</v>
      </c>
      <c r="AP280" s="297">
        <v>19.760000000000002</v>
      </c>
      <c r="AQ280" s="297">
        <v>19.75</v>
      </c>
      <c r="AR280" s="297">
        <v>19.739999999999998</v>
      </c>
      <c r="AS280" s="297">
        <v>19.73</v>
      </c>
      <c r="AT280" s="297">
        <v>19.7</v>
      </c>
      <c r="AU280" s="297">
        <v>19.62</v>
      </c>
      <c r="AV280" s="297">
        <v>19.55</v>
      </c>
      <c r="AW280" s="297">
        <v>19.510000000000002</v>
      </c>
      <c r="AX280" s="297">
        <v>19.46</v>
      </c>
      <c r="AY280" s="297">
        <v>19.41</v>
      </c>
      <c r="AZ280" s="297">
        <v>19.32</v>
      </c>
      <c r="BA280" s="297">
        <v>19.260000000000002</v>
      </c>
      <c r="BB280" s="297">
        <v>19.2</v>
      </c>
      <c r="BC280" s="297">
        <v>19.13</v>
      </c>
      <c r="BD280" s="297">
        <v>19.059999999999999</v>
      </c>
      <c r="BE280" s="297">
        <v>18.95</v>
      </c>
      <c r="BF280" s="297">
        <v>18.87</v>
      </c>
      <c r="BG280" s="297">
        <v>18.79</v>
      </c>
      <c r="BH280" s="297">
        <v>18.7</v>
      </c>
      <c r="BI280" s="297">
        <v>18.62</v>
      </c>
      <c r="BJ280" s="297">
        <v>18.510000000000002</v>
      </c>
      <c r="BK280" s="297">
        <v>18.420000000000002</v>
      </c>
      <c r="BL280" s="297">
        <v>18.34</v>
      </c>
      <c r="BM280" s="297">
        <v>18.260000000000002</v>
      </c>
      <c r="BN280" s="297">
        <v>18.18</v>
      </c>
      <c r="BO280" s="297">
        <v>18.09</v>
      </c>
      <c r="BP280" s="297">
        <v>18.02</v>
      </c>
      <c r="BQ280" s="297">
        <v>17.940000000000001</v>
      </c>
      <c r="BR280" s="297">
        <v>17.87</v>
      </c>
      <c r="BS280" s="297">
        <v>17.8</v>
      </c>
      <c r="BT280" s="297">
        <v>17.73</v>
      </c>
      <c r="BU280" s="297">
        <v>17.66</v>
      </c>
      <c r="BV280" s="297">
        <v>17.59</v>
      </c>
      <c r="BW280" s="297">
        <v>17.510000000000002</v>
      </c>
    </row>
    <row r="281" spans="1:75" ht="14.45" x14ac:dyDescent="0.3">
      <c r="A281" s="297" t="s">
        <v>119</v>
      </c>
      <c r="B281" s="297" t="s">
        <v>31</v>
      </c>
      <c r="C281" s="297" t="s">
        <v>1011</v>
      </c>
      <c r="D281" s="297" t="s">
        <v>927</v>
      </c>
      <c r="E281" s="297">
        <v>816.75</v>
      </c>
      <c r="F281" s="297">
        <v>847.33</v>
      </c>
      <c r="G281" s="297">
        <v>877.48</v>
      </c>
      <c r="H281" s="297">
        <v>892.88</v>
      </c>
      <c r="I281" s="297">
        <v>901.93</v>
      </c>
      <c r="J281" s="297">
        <v>953.78</v>
      </c>
      <c r="K281" s="297">
        <v>973.12</v>
      </c>
      <c r="L281" s="297">
        <v>1065.93</v>
      </c>
      <c r="M281" s="297">
        <v>1098.6300000000001</v>
      </c>
      <c r="N281" s="297">
        <v>1123.6500000000001</v>
      </c>
      <c r="O281" s="297">
        <v>1161.6300000000001</v>
      </c>
      <c r="P281" s="297">
        <v>1185.8699999999999</v>
      </c>
      <c r="Q281" s="297">
        <v>1201.95</v>
      </c>
      <c r="R281" s="297">
        <v>1253.72</v>
      </c>
      <c r="S281" s="297">
        <v>1305.07</v>
      </c>
      <c r="T281" s="297">
        <v>1363.89</v>
      </c>
      <c r="U281" s="297">
        <v>1365.03</v>
      </c>
      <c r="V281" s="297">
        <v>1473.69</v>
      </c>
      <c r="W281" s="297">
        <v>1555.27</v>
      </c>
      <c r="X281" s="297">
        <v>1586.62</v>
      </c>
      <c r="Y281" s="297">
        <v>1602.22</v>
      </c>
      <c r="Z281" s="297">
        <v>1718.7</v>
      </c>
      <c r="AA281" s="297">
        <v>1763.01</v>
      </c>
      <c r="AB281" s="297">
        <v>1807.37</v>
      </c>
      <c r="AC281" s="297">
        <v>1826.89</v>
      </c>
      <c r="AD281" s="297">
        <v>1934.54</v>
      </c>
      <c r="AE281" s="297">
        <v>1986.49</v>
      </c>
      <c r="AF281" s="297">
        <v>2064.77</v>
      </c>
      <c r="AG281" s="297">
        <v>2127.5100000000002</v>
      </c>
      <c r="AH281" s="297">
        <v>2150.5100000000002</v>
      </c>
      <c r="AI281" s="297">
        <v>2202.37</v>
      </c>
      <c r="AJ281" s="297">
        <v>2231.29</v>
      </c>
      <c r="AK281" s="297">
        <v>2256.89</v>
      </c>
      <c r="AL281" s="297">
        <v>2279.86</v>
      </c>
      <c r="AM281" s="297">
        <v>2301.21</v>
      </c>
      <c r="AN281" s="297">
        <v>2321.2800000000002</v>
      </c>
      <c r="AO281" s="297">
        <v>2356.75</v>
      </c>
      <c r="AP281" s="297">
        <v>2392.15</v>
      </c>
      <c r="AQ281" s="297">
        <v>2426.7800000000002</v>
      </c>
      <c r="AR281" s="297">
        <v>2459.67</v>
      </c>
      <c r="AS281" s="297">
        <v>2490.42</v>
      </c>
      <c r="AT281" s="297">
        <v>2520.19</v>
      </c>
      <c r="AU281" s="297">
        <v>2547.75</v>
      </c>
      <c r="AV281" s="297">
        <v>2573.31</v>
      </c>
      <c r="AW281" s="297">
        <v>2597.29</v>
      </c>
      <c r="AX281" s="297">
        <v>2619.77</v>
      </c>
      <c r="AY281" s="297">
        <v>2640.52</v>
      </c>
      <c r="AZ281" s="297">
        <v>2659.56</v>
      </c>
      <c r="BA281" s="297">
        <v>2677.11</v>
      </c>
      <c r="BB281" s="297">
        <v>2693.5</v>
      </c>
      <c r="BC281" s="297">
        <v>2709.03</v>
      </c>
      <c r="BD281" s="297">
        <v>2724.16</v>
      </c>
      <c r="BE281" s="297">
        <v>2738.43</v>
      </c>
      <c r="BF281" s="297">
        <v>2751.73</v>
      </c>
      <c r="BG281" s="297">
        <v>2763.92</v>
      </c>
      <c r="BH281" s="297">
        <v>2774.82</v>
      </c>
      <c r="BI281" s="297">
        <v>2785.56</v>
      </c>
      <c r="BJ281" s="297">
        <v>2795.24</v>
      </c>
      <c r="BK281" s="297">
        <v>2803.58</v>
      </c>
      <c r="BL281" s="297">
        <v>2810.18</v>
      </c>
      <c r="BM281" s="297">
        <v>2814.71</v>
      </c>
      <c r="BN281" s="297">
        <v>2819.49</v>
      </c>
      <c r="BO281" s="297">
        <v>2822.64</v>
      </c>
      <c r="BP281" s="297">
        <v>2824.09</v>
      </c>
      <c r="BQ281" s="297">
        <v>2823.81</v>
      </c>
      <c r="BR281" s="297">
        <v>2821.79</v>
      </c>
      <c r="BS281" s="297">
        <v>2817.23</v>
      </c>
      <c r="BT281" s="297">
        <v>2811.11</v>
      </c>
      <c r="BU281" s="297">
        <v>2803.58</v>
      </c>
      <c r="BV281" s="297">
        <v>2794.8</v>
      </c>
      <c r="BW281" s="297">
        <v>2784.85</v>
      </c>
    </row>
    <row r="282" spans="1:75" ht="14.45" x14ac:dyDescent="0.3">
      <c r="A282" s="297" t="s">
        <v>119</v>
      </c>
      <c r="B282" s="297" t="s">
        <v>31</v>
      </c>
      <c r="C282" s="297" t="s">
        <v>1012</v>
      </c>
      <c r="D282" s="297" t="s">
        <v>927</v>
      </c>
      <c r="E282" s="297">
        <v>2343.34</v>
      </c>
      <c r="F282" s="297">
        <v>2409.39</v>
      </c>
      <c r="G282" s="297">
        <v>2477.5500000000002</v>
      </c>
      <c r="H282" s="297">
        <v>2547.5500000000002</v>
      </c>
      <c r="I282" s="297">
        <v>2619.06</v>
      </c>
      <c r="J282" s="297">
        <v>2691.78</v>
      </c>
      <c r="K282" s="297">
        <v>2765.66</v>
      </c>
      <c r="L282" s="297">
        <v>2840.66</v>
      </c>
      <c r="M282" s="297">
        <v>2916.57</v>
      </c>
      <c r="N282" s="297">
        <v>2993.14</v>
      </c>
      <c r="O282" s="297">
        <v>3070.24</v>
      </c>
      <c r="P282" s="297">
        <v>3147.45</v>
      </c>
      <c r="Q282" s="297">
        <v>3224.85</v>
      </c>
      <c r="R282" s="297">
        <v>3303.41</v>
      </c>
      <c r="S282" s="297">
        <v>3384.5</v>
      </c>
      <c r="T282" s="297">
        <v>3468.92</v>
      </c>
      <c r="U282" s="297">
        <v>3557.09</v>
      </c>
      <c r="V282" s="297">
        <v>3648.26</v>
      </c>
      <c r="W282" s="297">
        <v>3740.58</v>
      </c>
      <c r="X282" s="297">
        <v>3831.5</v>
      </c>
      <c r="Y282" s="297">
        <v>3919.18</v>
      </c>
      <c r="Z282" s="297">
        <v>4002.95</v>
      </c>
      <c r="AA282" s="297">
        <v>4083.2</v>
      </c>
      <c r="AB282" s="297">
        <v>4160.4399999999996</v>
      </c>
      <c r="AC282" s="297">
        <v>4235.6000000000004</v>
      </c>
      <c r="AD282" s="297">
        <v>4309.41</v>
      </c>
      <c r="AE282" s="297">
        <v>4381.82</v>
      </c>
      <c r="AF282" s="297">
        <v>4452.6099999999997</v>
      </c>
      <c r="AG282" s="297">
        <v>4522.12</v>
      </c>
      <c r="AH282" s="297">
        <v>4590.79</v>
      </c>
      <c r="AI282" s="297">
        <v>4658.8900000000003</v>
      </c>
      <c r="AJ282" s="297">
        <v>4726.58</v>
      </c>
      <c r="AK282" s="297">
        <v>4793.7299999999996</v>
      </c>
      <c r="AL282" s="297">
        <v>4859.96</v>
      </c>
      <c r="AM282" s="297">
        <v>4924.72</v>
      </c>
      <c r="AN282" s="297">
        <v>4987.6000000000004</v>
      </c>
      <c r="AO282" s="297">
        <v>5048.45</v>
      </c>
      <c r="AP282" s="297">
        <v>5107.3500000000004</v>
      </c>
      <c r="AQ282" s="297">
        <v>5164.2700000000004</v>
      </c>
      <c r="AR282" s="297">
        <v>5219.2700000000004</v>
      </c>
      <c r="AS282" s="297">
        <v>5272.37</v>
      </c>
      <c r="AT282" s="297">
        <v>5323.52</v>
      </c>
      <c r="AU282" s="297">
        <v>5372.67</v>
      </c>
      <c r="AV282" s="297">
        <v>5419.81</v>
      </c>
      <c r="AW282" s="297">
        <v>5464.93</v>
      </c>
      <c r="AX282" s="297">
        <v>5508.02</v>
      </c>
      <c r="AY282" s="297">
        <v>5549.08</v>
      </c>
      <c r="AZ282" s="297">
        <v>5588.12</v>
      </c>
      <c r="BA282" s="297">
        <v>5625.17</v>
      </c>
      <c r="BB282" s="297">
        <v>5660.31</v>
      </c>
      <c r="BC282" s="297">
        <v>5693.56</v>
      </c>
      <c r="BD282" s="297">
        <v>5724.96</v>
      </c>
      <c r="BE282" s="297">
        <v>5754.52</v>
      </c>
      <c r="BF282" s="297">
        <v>5782.28</v>
      </c>
      <c r="BG282" s="297">
        <v>5808.27</v>
      </c>
      <c r="BH282" s="297">
        <v>5832.52</v>
      </c>
      <c r="BI282" s="297">
        <v>5855.08</v>
      </c>
      <c r="BJ282" s="297">
        <v>5875.94</v>
      </c>
      <c r="BK282" s="297">
        <v>5895.14</v>
      </c>
      <c r="BL282" s="297">
        <v>5912.68</v>
      </c>
      <c r="BM282" s="297">
        <v>5928.6</v>
      </c>
      <c r="BN282" s="297">
        <v>5942.9</v>
      </c>
      <c r="BO282" s="297">
        <v>5955.6</v>
      </c>
      <c r="BP282" s="297">
        <v>5966.72</v>
      </c>
      <c r="BQ282" s="297">
        <v>5976.26</v>
      </c>
      <c r="BR282" s="297">
        <v>5984.21</v>
      </c>
      <c r="BS282" s="297">
        <v>5990.62</v>
      </c>
      <c r="BT282" s="297">
        <v>5995.49</v>
      </c>
      <c r="BU282" s="297">
        <v>5998.85</v>
      </c>
      <c r="BV282" s="297">
        <v>6000.7</v>
      </c>
      <c r="BW282" s="297">
        <v>6001.06</v>
      </c>
    </row>
    <row r="283" spans="1:75" ht="14.45" x14ac:dyDescent="0.3">
      <c r="A283" s="297" t="s">
        <v>119</v>
      </c>
      <c r="B283" s="297" t="s">
        <v>31</v>
      </c>
      <c r="C283" s="297" t="s">
        <v>1013</v>
      </c>
      <c r="D283" s="297" t="s">
        <v>1010</v>
      </c>
      <c r="E283" s="297">
        <v>16.23</v>
      </c>
      <c r="F283" s="297">
        <v>24.12</v>
      </c>
      <c r="G283" s="297">
        <v>27.61</v>
      </c>
      <c r="H283" s="297">
        <v>14.95</v>
      </c>
      <c r="I283" s="297">
        <v>14.67</v>
      </c>
      <c r="J283" s="297">
        <v>12.15</v>
      </c>
      <c r="K283" s="297">
        <v>16.14</v>
      </c>
      <c r="L283" s="297">
        <v>15.48</v>
      </c>
      <c r="M283" s="297">
        <v>15.7</v>
      </c>
      <c r="N283" s="297">
        <v>13.92</v>
      </c>
      <c r="O283" s="297">
        <v>12.42</v>
      </c>
      <c r="P283" s="297">
        <v>14.37</v>
      </c>
      <c r="Q283" s="297">
        <v>15.61</v>
      </c>
      <c r="R283" s="297">
        <v>14.42</v>
      </c>
      <c r="S283" s="297">
        <v>14.48</v>
      </c>
      <c r="T283" s="297">
        <v>15.43</v>
      </c>
      <c r="U283" s="297">
        <v>12.49</v>
      </c>
      <c r="V283" s="297">
        <v>14.24</v>
      </c>
      <c r="W283" s="297">
        <v>17.82</v>
      </c>
      <c r="X283" s="297">
        <v>22.85</v>
      </c>
      <c r="Y283" s="297">
        <v>19.77</v>
      </c>
      <c r="Z283" s="297">
        <v>17.25</v>
      </c>
      <c r="AA283" s="297">
        <v>17.37</v>
      </c>
      <c r="AB283" s="297">
        <v>18.78</v>
      </c>
      <c r="AC283" s="297">
        <v>19.91</v>
      </c>
      <c r="AD283" s="297">
        <v>18.87</v>
      </c>
      <c r="AE283" s="297">
        <v>20.27</v>
      </c>
      <c r="AF283" s="297">
        <v>19.79</v>
      </c>
      <c r="AG283" s="297">
        <v>17.82</v>
      </c>
      <c r="AH283" s="297">
        <v>14.05</v>
      </c>
      <c r="AI283" s="297">
        <v>10.24</v>
      </c>
      <c r="AJ283" s="297">
        <v>15.4</v>
      </c>
      <c r="AK283" s="297">
        <v>15.37</v>
      </c>
      <c r="AL283" s="297">
        <v>15.61</v>
      </c>
      <c r="AM283" s="297">
        <v>15.48</v>
      </c>
      <c r="AN283" s="297">
        <v>15.54</v>
      </c>
      <c r="AO283" s="297">
        <v>15.64</v>
      </c>
      <c r="AP283" s="297">
        <v>16.32</v>
      </c>
      <c r="AQ283" s="297">
        <v>16.48</v>
      </c>
      <c r="AR283" s="297">
        <v>16.54</v>
      </c>
      <c r="AS283" s="297">
        <v>16.579999999999998</v>
      </c>
      <c r="AT283" s="297">
        <v>16.579999999999998</v>
      </c>
      <c r="AU283" s="297">
        <v>16.64</v>
      </c>
      <c r="AV283" s="297">
        <v>16.579999999999998</v>
      </c>
      <c r="AW283" s="297">
        <v>16.53</v>
      </c>
      <c r="AX283" s="297">
        <v>16.48</v>
      </c>
      <c r="AY283" s="297">
        <v>16.43</v>
      </c>
      <c r="AZ283" s="297">
        <v>16.39</v>
      </c>
      <c r="BA283" s="297">
        <v>16.309999999999999</v>
      </c>
      <c r="BB283" s="297">
        <v>16.22</v>
      </c>
      <c r="BC283" s="297">
        <v>16.14</v>
      </c>
      <c r="BD283" s="297">
        <v>16.07</v>
      </c>
      <c r="BE283" s="297">
        <v>16.02</v>
      </c>
      <c r="BF283" s="297">
        <v>15.93</v>
      </c>
      <c r="BG283" s="297">
        <v>15.83</v>
      </c>
      <c r="BH283" s="297">
        <v>15.73</v>
      </c>
      <c r="BI283" s="297">
        <v>15.65</v>
      </c>
      <c r="BJ283" s="297">
        <v>15.6</v>
      </c>
      <c r="BK283" s="297">
        <v>15.52</v>
      </c>
      <c r="BL283" s="297">
        <v>15.42</v>
      </c>
      <c r="BM283" s="297">
        <v>15.31</v>
      </c>
      <c r="BN283" s="297">
        <v>15.21</v>
      </c>
      <c r="BO283" s="297">
        <v>15.14</v>
      </c>
      <c r="BP283" s="297">
        <v>15.02</v>
      </c>
      <c r="BQ283" s="297">
        <v>14.88</v>
      </c>
      <c r="BR283" s="297">
        <v>14.72</v>
      </c>
      <c r="BS283" s="297">
        <v>14.57</v>
      </c>
      <c r="BT283" s="297">
        <v>14.4</v>
      </c>
      <c r="BU283" s="297">
        <v>14.22</v>
      </c>
      <c r="BV283" s="297">
        <v>14.02</v>
      </c>
      <c r="BW283" s="297">
        <v>13.8</v>
      </c>
    </row>
    <row r="284" spans="1:75" ht="14.45" x14ac:dyDescent="0.3">
      <c r="A284" s="297" t="s">
        <v>119</v>
      </c>
      <c r="B284" s="297" t="s">
        <v>31</v>
      </c>
      <c r="C284" s="297" t="s">
        <v>1014</v>
      </c>
      <c r="D284" s="297" t="s">
        <v>1015</v>
      </c>
      <c r="E284" s="297">
        <v>29.43</v>
      </c>
      <c r="F284" s="297">
        <v>30.7</v>
      </c>
      <c r="G284" s="297">
        <v>32.03</v>
      </c>
      <c r="H284" s="297">
        <v>33.42</v>
      </c>
      <c r="I284" s="297">
        <v>34.869999999999997</v>
      </c>
      <c r="J284" s="297">
        <v>36.380000000000003</v>
      </c>
      <c r="K284" s="297">
        <v>37.11</v>
      </c>
      <c r="L284" s="297">
        <v>37.86</v>
      </c>
      <c r="M284" s="297">
        <v>38.630000000000003</v>
      </c>
      <c r="N284" s="297">
        <v>39.409999999999997</v>
      </c>
      <c r="O284" s="297">
        <v>40.21</v>
      </c>
      <c r="P284" s="297">
        <v>40.96</v>
      </c>
      <c r="Q284" s="297">
        <v>41.73</v>
      </c>
      <c r="R284" s="297">
        <v>42.51</v>
      </c>
      <c r="S284" s="297">
        <v>43.3</v>
      </c>
      <c r="T284" s="297">
        <v>44.11</v>
      </c>
      <c r="U284" s="297">
        <v>45.54</v>
      </c>
      <c r="V284" s="297">
        <v>47.01</v>
      </c>
      <c r="W284" s="297">
        <v>48.53</v>
      </c>
      <c r="X284" s="297">
        <v>50.1</v>
      </c>
      <c r="Y284" s="297">
        <v>51.72</v>
      </c>
      <c r="Z284" s="297">
        <v>52.45</v>
      </c>
      <c r="AA284" s="297">
        <v>53.2</v>
      </c>
      <c r="AB284" s="297">
        <v>53.96</v>
      </c>
      <c r="AC284" s="297">
        <v>54.72</v>
      </c>
      <c r="AD284" s="297">
        <v>55.5</v>
      </c>
      <c r="AE284" s="297">
        <v>56.15</v>
      </c>
      <c r="AF284" s="297">
        <v>56.8</v>
      </c>
      <c r="AG284" s="297">
        <v>57.45</v>
      </c>
      <c r="AH284" s="297">
        <v>58.12</v>
      </c>
      <c r="AI284" s="297">
        <v>58.79</v>
      </c>
      <c r="AJ284" s="297">
        <v>59.39</v>
      </c>
      <c r="AK284" s="297">
        <v>60</v>
      </c>
      <c r="AL284" s="297">
        <v>60.62</v>
      </c>
      <c r="AM284" s="297">
        <v>61.24</v>
      </c>
      <c r="AN284" s="297">
        <v>61.86</v>
      </c>
      <c r="AO284" s="297">
        <v>62.46</v>
      </c>
      <c r="AP284" s="297">
        <v>63.06</v>
      </c>
      <c r="AQ284" s="297">
        <v>63.67</v>
      </c>
      <c r="AR284" s="297">
        <v>64.28</v>
      </c>
      <c r="AS284" s="297">
        <v>64.900000000000006</v>
      </c>
      <c r="AT284" s="297">
        <v>65.42</v>
      </c>
      <c r="AU284" s="297">
        <v>65.94</v>
      </c>
      <c r="AV284" s="297">
        <v>66.459999999999994</v>
      </c>
      <c r="AW284" s="297">
        <v>66.989999999999995</v>
      </c>
      <c r="AX284" s="297">
        <v>67.52</v>
      </c>
      <c r="AY284" s="297">
        <v>68.069999999999993</v>
      </c>
      <c r="AZ284" s="297">
        <v>68.62</v>
      </c>
      <c r="BA284" s="297">
        <v>69.17</v>
      </c>
      <c r="BB284" s="297">
        <v>69.73</v>
      </c>
      <c r="BC284" s="297">
        <v>70.3</v>
      </c>
      <c r="BD284" s="297">
        <v>70.84</v>
      </c>
      <c r="BE284" s="297">
        <v>71.39</v>
      </c>
      <c r="BF284" s="297">
        <v>71.94</v>
      </c>
      <c r="BG284" s="297">
        <v>72.5</v>
      </c>
      <c r="BH284" s="297">
        <v>73.06</v>
      </c>
      <c r="BI284" s="297">
        <v>73.61</v>
      </c>
      <c r="BJ284" s="297">
        <v>74.16</v>
      </c>
      <c r="BK284" s="297">
        <v>74.72</v>
      </c>
      <c r="BL284" s="297">
        <v>75.28</v>
      </c>
      <c r="BM284" s="297">
        <v>75.84</v>
      </c>
      <c r="BN284" s="297">
        <v>76.36</v>
      </c>
      <c r="BO284" s="297">
        <v>76.88</v>
      </c>
      <c r="BP284" s="297">
        <v>77.400000000000006</v>
      </c>
      <c r="BQ284" s="297">
        <v>77.92</v>
      </c>
      <c r="BR284" s="297">
        <v>78.45</v>
      </c>
      <c r="BS284" s="297">
        <v>78.930000000000007</v>
      </c>
      <c r="BT284" s="297">
        <v>79.400000000000006</v>
      </c>
      <c r="BU284" s="297">
        <v>79.88</v>
      </c>
      <c r="BV284" s="297">
        <v>80.36</v>
      </c>
      <c r="BW284" s="297">
        <v>80.849999999999994</v>
      </c>
    </row>
    <row r="285" spans="1:75" ht="14.45" x14ac:dyDescent="0.3">
      <c r="A285" s="297" t="s">
        <v>119</v>
      </c>
      <c r="B285" s="297" t="s">
        <v>31</v>
      </c>
      <c r="C285" s="297" t="s">
        <v>1016</v>
      </c>
      <c r="D285" s="297" t="s">
        <v>1015</v>
      </c>
      <c r="E285" s="297">
        <v>7.92</v>
      </c>
      <c r="F285" s="297">
        <v>8.3699999999999992</v>
      </c>
      <c r="G285" s="297">
        <v>8.84</v>
      </c>
      <c r="H285" s="297">
        <v>9.34</v>
      </c>
      <c r="I285" s="297">
        <v>9.86</v>
      </c>
      <c r="J285" s="297">
        <v>10.42</v>
      </c>
      <c r="K285" s="297">
        <v>10.85</v>
      </c>
      <c r="L285" s="297">
        <v>11.29</v>
      </c>
      <c r="M285" s="297">
        <v>11.75</v>
      </c>
      <c r="N285" s="297">
        <v>12.23</v>
      </c>
      <c r="O285" s="297">
        <v>12.73</v>
      </c>
      <c r="P285" s="297">
        <v>13.16</v>
      </c>
      <c r="Q285" s="297">
        <v>13.61</v>
      </c>
      <c r="R285" s="297">
        <v>14.07</v>
      </c>
      <c r="S285" s="297">
        <v>14.55</v>
      </c>
      <c r="T285" s="297">
        <v>15.04</v>
      </c>
      <c r="U285" s="297">
        <v>15.16</v>
      </c>
      <c r="V285" s="297">
        <v>15.29</v>
      </c>
      <c r="W285" s="297">
        <v>15.41</v>
      </c>
      <c r="X285" s="297">
        <v>15.54</v>
      </c>
      <c r="Y285" s="297">
        <v>15.66</v>
      </c>
      <c r="Z285" s="297">
        <v>16.100000000000001</v>
      </c>
      <c r="AA285" s="297">
        <v>16.55</v>
      </c>
      <c r="AB285" s="297">
        <v>17.02</v>
      </c>
      <c r="AC285" s="297">
        <v>17.5</v>
      </c>
      <c r="AD285" s="297">
        <v>17.989999999999998</v>
      </c>
      <c r="AE285" s="297">
        <v>18.07</v>
      </c>
      <c r="AF285" s="297">
        <v>18.14</v>
      </c>
      <c r="AG285" s="297">
        <v>18.22</v>
      </c>
      <c r="AH285" s="297">
        <v>18.3</v>
      </c>
      <c r="AI285" s="297">
        <v>18.37</v>
      </c>
      <c r="AJ285" s="297">
        <v>18.82</v>
      </c>
      <c r="AK285" s="297">
        <v>19.29</v>
      </c>
      <c r="AL285" s="297">
        <v>19.760000000000002</v>
      </c>
      <c r="AM285" s="297">
        <v>20.239999999999998</v>
      </c>
      <c r="AN285" s="297">
        <v>20.74</v>
      </c>
      <c r="AO285" s="297">
        <v>21.21</v>
      </c>
      <c r="AP285" s="297">
        <v>21.69</v>
      </c>
      <c r="AQ285" s="297">
        <v>22.18</v>
      </c>
      <c r="AR285" s="297">
        <v>22.68</v>
      </c>
      <c r="AS285" s="297">
        <v>23.2</v>
      </c>
      <c r="AT285" s="297">
        <v>23.69</v>
      </c>
      <c r="AU285" s="297">
        <v>24.2</v>
      </c>
      <c r="AV285" s="297">
        <v>24.72</v>
      </c>
      <c r="AW285" s="297">
        <v>25.25</v>
      </c>
      <c r="AX285" s="297">
        <v>25.8</v>
      </c>
      <c r="AY285" s="297">
        <v>26.31</v>
      </c>
      <c r="AZ285" s="297">
        <v>26.84</v>
      </c>
      <c r="BA285" s="297">
        <v>27.38</v>
      </c>
      <c r="BB285" s="297">
        <v>27.93</v>
      </c>
      <c r="BC285" s="297">
        <v>28.5</v>
      </c>
      <c r="BD285" s="297">
        <v>29.08</v>
      </c>
      <c r="BE285" s="297">
        <v>29.68</v>
      </c>
      <c r="BF285" s="297">
        <v>30.28</v>
      </c>
      <c r="BG285" s="297">
        <v>30.91</v>
      </c>
      <c r="BH285" s="297">
        <v>31.54</v>
      </c>
      <c r="BI285" s="297">
        <v>32.17</v>
      </c>
      <c r="BJ285" s="297">
        <v>32.81</v>
      </c>
      <c r="BK285" s="297">
        <v>33.47</v>
      </c>
      <c r="BL285" s="297">
        <v>34.14</v>
      </c>
      <c r="BM285" s="297">
        <v>34.82</v>
      </c>
      <c r="BN285" s="297">
        <v>35.46</v>
      </c>
      <c r="BO285" s="297">
        <v>36.1</v>
      </c>
      <c r="BP285" s="297">
        <v>36.75</v>
      </c>
      <c r="BQ285" s="297">
        <v>37.42</v>
      </c>
      <c r="BR285" s="297">
        <v>38.1</v>
      </c>
      <c r="BS285" s="297">
        <v>38.78</v>
      </c>
      <c r="BT285" s="297">
        <v>39.479999999999997</v>
      </c>
      <c r="BU285" s="297">
        <v>40.19</v>
      </c>
      <c r="BV285" s="297">
        <v>40.92</v>
      </c>
      <c r="BW285" s="297">
        <v>41.65</v>
      </c>
    </row>
    <row r="286" spans="1:75" ht="14.45" x14ac:dyDescent="0.3">
      <c r="A286" s="297" t="s">
        <v>1060</v>
      </c>
      <c r="B286" s="297" t="s">
        <v>1061</v>
      </c>
      <c r="C286" s="297" t="s">
        <v>1005</v>
      </c>
      <c r="D286" s="297" t="s">
        <v>1006</v>
      </c>
      <c r="E286" s="297">
        <v>24.77</v>
      </c>
      <c r="F286" s="297">
        <v>26.34</v>
      </c>
      <c r="G286" s="297">
        <v>27.49</v>
      </c>
      <c r="H286" s="297">
        <v>27.98</v>
      </c>
      <c r="I286" s="297">
        <v>27.83</v>
      </c>
      <c r="J286" s="297">
        <v>27.61</v>
      </c>
      <c r="K286" s="297">
        <v>27.45</v>
      </c>
      <c r="L286" s="297">
        <v>27.3</v>
      </c>
      <c r="M286" s="297">
        <v>27.13</v>
      </c>
      <c r="N286" s="297">
        <v>26.86</v>
      </c>
      <c r="O286" s="297">
        <v>26.36</v>
      </c>
      <c r="P286" s="297">
        <v>25.89</v>
      </c>
      <c r="Q286" s="297">
        <v>25.45</v>
      </c>
      <c r="R286" s="297">
        <v>25.13</v>
      </c>
      <c r="S286" s="297">
        <v>25.14</v>
      </c>
      <c r="T286" s="297">
        <v>25.55</v>
      </c>
      <c r="U286" s="297">
        <v>26.25</v>
      </c>
      <c r="V286" s="297">
        <v>26.97</v>
      </c>
      <c r="W286" s="297">
        <v>27.14</v>
      </c>
      <c r="X286" s="297">
        <v>27.96</v>
      </c>
      <c r="Y286" s="297">
        <v>28.11</v>
      </c>
      <c r="Z286" s="297">
        <v>28.04</v>
      </c>
      <c r="AA286" s="297">
        <v>28.11</v>
      </c>
      <c r="AB286" s="297">
        <v>27.97</v>
      </c>
      <c r="AC286" s="297">
        <v>27.88</v>
      </c>
      <c r="AD286" s="297">
        <v>27.8</v>
      </c>
      <c r="AE286" s="297">
        <v>27.67</v>
      </c>
      <c r="AF286" s="297">
        <v>27.46</v>
      </c>
      <c r="AG286" s="297">
        <v>27.53</v>
      </c>
      <c r="AH286" s="297">
        <v>27.62</v>
      </c>
      <c r="AI286" s="297">
        <v>27.84</v>
      </c>
      <c r="AJ286" s="297">
        <v>28.41</v>
      </c>
      <c r="AK286" s="297">
        <v>28.83</v>
      </c>
      <c r="AL286" s="297">
        <v>29.59</v>
      </c>
      <c r="AM286" s="297">
        <v>30.42</v>
      </c>
      <c r="AN286" s="297">
        <v>31.36</v>
      </c>
      <c r="AO286" s="297">
        <v>32.4</v>
      </c>
      <c r="AP286" s="297">
        <v>33.520000000000003</v>
      </c>
      <c r="AQ286" s="297">
        <v>34.74</v>
      </c>
      <c r="AR286" s="297">
        <v>36.04</v>
      </c>
      <c r="AS286" s="297">
        <v>37.43</v>
      </c>
      <c r="AT286" s="297">
        <v>38.909999999999997</v>
      </c>
      <c r="AU286" s="297">
        <v>40.47</v>
      </c>
      <c r="AV286" s="297">
        <v>42.1</v>
      </c>
      <c r="AW286" s="297">
        <v>43.83</v>
      </c>
      <c r="AX286" s="297">
        <v>45.65</v>
      </c>
      <c r="AY286" s="297">
        <v>47.56</v>
      </c>
      <c r="AZ286" s="297">
        <v>49.57</v>
      </c>
      <c r="BA286" s="297">
        <v>51.66</v>
      </c>
      <c r="BB286" s="297">
        <v>53.87</v>
      </c>
      <c r="BC286" s="297">
        <v>56.17</v>
      </c>
      <c r="BD286" s="297">
        <v>58.59</v>
      </c>
      <c r="BE286" s="297">
        <v>61.1</v>
      </c>
      <c r="BF286" s="297">
        <v>63.72</v>
      </c>
      <c r="BG286" s="297">
        <v>66.459999999999994</v>
      </c>
      <c r="BH286" s="297">
        <v>69.319999999999993</v>
      </c>
      <c r="BI286" s="297">
        <v>72.290000000000006</v>
      </c>
      <c r="BJ286" s="297">
        <v>75.38</v>
      </c>
      <c r="BK286" s="297">
        <v>78.599999999999994</v>
      </c>
      <c r="BL286" s="297">
        <v>81.95</v>
      </c>
      <c r="BM286" s="297">
        <v>85.44</v>
      </c>
      <c r="BN286" s="297">
        <v>89.06</v>
      </c>
      <c r="BO286" s="297">
        <v>92.82</v>
      </c>
      <c r="BP286" s="297">
        <v>96.74</v>
      </c>
      <c r="BQ286" s="297">
        <v>100.8</v>
      </c>
      <c r="BR286" s="297">
        <v>105.03</v>
      </c>
      <c r="BS286" s="297">
        <v>109.43</v>
      </c>
      <c r="BT286" s="297">
        <v>114</v>
      </c>
      <c r="BU286" s="297">
        <v>118.75</v>
      </c>
      <c r="BV286" s="297">
        <v>123.68</v>
      </c>
      <c r="BW286" s="297">
        <v>128.79</v>
      </c>
    </row>
    <row r="287" spans="1:75" ht="14.45" x14ac:dyDescent="0.3">
      <c r="A287" s="297" t="s">
        <v>1060</v>
      </c>
      <c r="B287" s="297" t="s">
        <v>1061</v>
      </c>
      <c r="C287" s="297" t="s">
        <v>1007</v>
      </c>
      <c r="D287" s="297" t="s">
        <v>1008</v>
      </c>
      <c r="E287" s="297">
        <v>24479.45</v>
      </c>
      <c r="F287" s="297">
        <v>24376.71</v>
      </c>
      <c r="G287" s="297">
        <v>24260.27</v>
      </c>
      <c r="H287" s="297">
        <v>23664.38</v>
      </c>
      <c r="I287" s="297">
        <v>24109.59</v>
      </c>
      <c r="J287" s="297">
        <v>25321.919999999998</v>
      </c>
      <c r="K287" s="297">
        <v>28006.85</v>
      </c>
      <c r="L287" s="297">
        <v>28582.19</v>
      </c>
      <c r="M287" s="297">
        <v>28972.6</v>
      </c>
      <c r="N287" s="297">
        <v>29993.15</v>
      </c>
      <c r="O287" s="297">
        <v>29609.59</v>
      </c>
      <c r="P287" s="297">
        <v>30479.45</v>
      </c>
      <c r="Q287" s="297">
        <v>32904.11</v>
      </c>
      <c r="R287" s="297">
        <v>34020.550000000003</v>
      </c>
      <c r="S287" s="297">
        <v>34890.410000000003</v>
      </c>
      <c r="T287" s="297">
        <v>34828.769999999997</v>
      </c>
      <c r="U287" s="297">
        <v>39212.33</v>
      </c>
      <c r="V287" s="297">
        <v>40287.67</v>
      </c>
      <c r="W287" s="297">
        <v>40219.18</v>
      </c>
      <c r="X287" s="297">
        <v>47876.71</v>
      </c>
      <c r="Y287" s="297">
        <v>46123.29</v>
      </c>
      <c r="Z287" s="297">
        <v>44404.11</v>
      </c>
      <c r="AA287" s="297">
        <v>47575.34</v>
      </c>
      <c r="AB287" s="297">
        <v>45054.8</v>
      </c>
      <c r="AC287" s="297">
        <v>63712.33</v>
      </c>
      <c r="AD287" s="297">
        <v>65986.3</v>
      </c>
      <c r="AE287" s="297">
        <v>65321.91</v>
      </c>
      <c r="AF287" s="297">
        <v>70089.039999999994</v>
      </c>
      <c r="AG287" s="297">
        <v>70397.27</v>
      </c>
      <c r="AH287" s="297">
        <v>83485.88</v>
      </c>
      <c r="AI287" s="297">
        <v>85990.49</v>
      </c>
      <c r="AJ287" s="297">
        <v>77387.08</v>
      </c>
      <c r="AK287" s="297">
        <v>80098.899999999994</v>
      </c>
      <c r="AL287" s="297">
        <v>79380.570000000007</v>
      </c>
      <c r="AM287" s="297">
        <v>79011.17</v>
      </c>
      <c r="AN287" s="297">
        <v>79046.820000000007</v>
      </c>
      <c r="AO287" s="297">
        <v>79319.13</v>
      </c>
      <c r="AP287" s="297">
        <v>81130.66</v>
      </c>
      <c r="AQ287" s="297">
        <v>83009.27</v>
      </c>
      <c r="AR287" s="297">
        <v>85158.09</v>
      </c>
      <c r="AS287" s="297">
        <v>87438.36</v>
      </c>
      <c r="AT287" s="297">
        <v>89899.82</v>
      </c>
      <c r="AU287" s="297">
        <v>92943.77</v>
      </c>
      <c r="AV287" s="297">
        <v>96105.18</v>
      </c>
      <c r="AW287" s="297">
        <v>99406.32</v>
      </c>
      <c r="AX287" s="297">
        <v>102795.26</v>
      </c>
      <c r="AY287" s="297">
        <v>106308.08</v>
      </c>
      <c r="AZ287" s="297">
        <v>110239.76</v>
      </c>
      <c r="BA287" s="297">
        <v>114305.61</v>
      </c>
      <c r="BB287" s="297">
        <v>118509.45</v>
      </c>
      <c r="BC287" s="297">
        <v>122954.86</v>
      </c>
      <c r="BD287" s="297">
        <v>127420.36</v>
      </c>
      <c r="BE287" s="297">
        <v>132325.72</v>
      </c>
      <c r="BF287" s="297">
        <v>137392.76999999999</v>
      </c>
      <c r="BG287" s="297">
        <v>142620.92000000001</v>
      </c>
      <c r="BH287" s="297">
        <v>148055.41</v>
      </c>
      <c r="BI287" s="297">
        <v>153633.03</v>
      </c>
      <c r="BJ287" s="297">
        <v>159569.23000000001</v>
      </c>
      <c r="BK287" s="297">
        <v>165687.38</v>
      </c>
      <c r="BL287" s="297">
        <v>172012.81</v>
      </c>
      <c r="BM287" s="297">
        <v>178519.38</v>
      </c>
      <c r="BN287" s="297">
        <v>185218.23</v>
      </c>
      <c r="BO287" s="297">
        <v>192227.48</v>
      </c>
      <c r="BP287" s="297">
        <v>199438.61</v>
      </c>
      <c r="BQ287" s="297">
        <v>206881.47</v>
      </c>
      <c r="BR287" s="297">
        <v>214559.47</v>
      </c>
      <c r="BS287" s="297">
        <v>222447.25</v>
      </c>
      <c r="BT287" s="297">
        <v>230648.73</v>
      </c>
      <c r="BU287" s="297">
        <v>239109.89</v>
      </c>
      <c r="BV287" s="297">
        <v>247796.38</v>
      </c>
      <c r="BW287" s="297">
        <v>256739.5</v>
      </c>
    </row>
    <row r="288" spans="1:75" ht="14.45" x14ac:dyDescent="0.3">
      <c r="A288" s="297" t="s">
        <v>1060</v>
      </c>
      <c r="B288" s="297" t="s">
        <v>1061</v>
      </c>
      <c r="C288" s="297" t="s">
        <v>1009</v>
      </c>
      <c r="D288" s="297" t="s">
        <v>1010</v>
      </c>
      <c r="E288" s="297">
        <v>24.35</v>
      </c>
      <c r="F288" s="297">
        <v>24.37</v>
      </c>
      <c r="G288" s="297">
        <v>21.66</v>
      </c>
      <c r="H288" s="297">
        <v>17.72</v>
      </c>
      <c r="I288" s="297">
        <v>12.97</v>
      </c>
      <c r="J288" s="297">
        <v>11.77</v>
      </c>
      <c r="K288" s="297">
        <v>11.82</v>
      </c>
      <c r="L288" s="297">
        <v>11.77</v>
      </c>
      <c r="M288" s="297">
        <v>11.48</v>
      </c>
      <c r="N288" s="297">
        <v>10.32</v>
      </c>
      <c r="O288" s="297">
        <v>8.5</v>
      </c>
      <c r="P288" s="297">
        <v>8.57</v>
      </c>
      <c r="Q288" s="297">
        <v>8.5</v>
      </c>
      <c r="R288" s="297">
        <v>9.35</v>
      </c>
      <c r="S288" s="297">
        <v>11.55</v>
      </c>
      <c r="T288" s="297">
        <v>13.69</v>
      </c>
      <c r="U288" s="297">
        <v>14.81</v>
      </c>
      <c r="V288" s="297">
        <v>14.34</v>
      </c>
      <c r="W288" s="297">
        <v>10.69</v>
      </c>
      <c r="X288" s="297">
        <v>14.41</v>
      </c>
      <c r="Y288" s="297">
        <v>11.7</v>
      </c>
      <c r="Z288" s="297">
        <v>10.11</v>
      </c>
      <c r="AA288" s="297">
        <v>11.27</v>
      </c>
      <c r="AB288" s="297">
        <v>10.08</v>
      </c>
      <c r="AC288" s="297">
        <v>10.32</v>
      </c>
      <c r="AD288" s="297">
        <v>10.11</v>
      </c>
      <c r="AE288" s="297">
        <v>9.76</v>
      </c>
      <c r="AF288" s="297">
        <v>8.86</v>
      </c>
      <c r="AG288" s="297">
        <v>9.82</v>
      </c>
      <c r="AH288" s="297">
        <v>10.18</v>
      </c>
      <c r="AI288" s="297">
        <v>10.55</v>
      </c>
      <c r="AJ288" s="297">
        <v>12.3</v>
      </c>
      <c r="AK288" s="297">
        <v>12.39</v>
      </c>
      <c r="AL288" s="297">
        <v>13.42</v>
      </c>
      <c r="AM288" s="297">
        <v>13.5</v>
      </c>
      <c r="AN288" s="297">
        <v>13.75</v>
      </c>
      <c r="AO288" s="297">
        <v>13.93</v>
      </c>
      <c r="AP288" s="297">
        <v>14.02</v>
      </c>
      <c r="AQ288" s="297">
        <v>14.1</v>
      </c>
      <c r="AR288" s="297">
        <v>14.18</v>
      </c>
      <c r="AS288" s="297">
        <v>14.24</v>
      </c>
      <c r="AT288" s="297">
        <v>14.27</v>
      </c>
      <c r="AU288" s="297">
        <v>14.25</v>
      </c>
      <c r="AV288" s="297">
        <v>14.24</v>
      </c>
      <c r="AW288" s="297">
        <v>14.25</v>
      </c>
      <c r="AX288" s="297">
        <v>14.25</v>
      </c>
      <c r="AY288" s="297">
        <v>14.25</v>
      </c>
      <c r="AZ288" s="297">
        <v>14.21</v>
      </c>
      <c r="BA288" s="297">
        <v>14.19</v>
      </c>
      <c r="BB288" s="297">
        <v>14.18</v>
      </c>
      <c r="BC288" s="297">
        <v>14.17</v>
      </c>
      <c r="BD288" s="297">
        <v>14.15</v>
      </c>
      <c r="BE288" s="297">
        <v>14.09</v>
      </c>
      <c r="BF288" s="297">
        <v>14.06</v>
      </c>
      <c r="BG288" s="297">
        <v>14.03</v>
      </c>
      <c r="BH288" s="297">
        <v>14</v>
      </c>
      <c r="BI288" s="297">
        <v>13.96</v>
      </c>
      <c r="BJ288" s="297">
        <v>13.9</v>
      </c>
      <c r="BK288" s="297">
        <v>13.86</v>
      </c>
      <c r="BL288" s="297">
        <v>13.83</v>
      </c>
      <c r="BM288" s="297">
        <v>13.79</v>
      </c>
      <c r="BN288" s="297">
        <v>13.75</v>
      </c>
      <c r="BO288" s="297">
        <v>13.7</v>
      </c>
      <c r="BP288" s="297">
        <v>13.67</v>
      </c>
      <c r="BQ288" s="297">
        <v>13.64</v>
      </c>
      <c r="BR288" s="297">
        <v>13.61</v>
      </c>
      <c r="BS288" s="297">
        <v>13.58</v>
      </c>
      <c r="BT288" s="297">
        <v>13.55</v>
      </c>
      <c r="BU288" s="297">
        <v>13.53</v>
      </c>
      <c r="BV288" s="297">
        <v>13.5</v>
      </c>
      <c r="BW288" s="297">
        <v>13.47</v>
      </c>
    </row>
    <row r="289" spans="1:75" ht="14.45" x14ac:dyDescent="0.3">
      <c r="A289" s="297" t="s">
        <v>1060</v>
      </c>
      <c r="B289" s="297" t="s">
        <v>1061</v>
      </c>
      <c r="C289" s="297" t="s">
        <v>1011</v>
      </c>
      <c r="D289" s="297" t="s">
        <v>927</v>
      </c>
      <c r="E289" s="297">
        <v>3056.17</v>
      </c>
      <c r="F289" s="297">
        <v>3182.71</v>
      </c>
      <c r="G289" s="297">
        <v>3325.03</v>
      </c>
      <c r="H289" s="297">
        <v>3483.09</v>
      </c>
      <c r="I289" s="297">
        <v>3646.53</v>
      </c>
      <c r="J289" s="297">
        <v>3803.98</v>
      </c>
      <c r="K289" s="297">
        <v>3946.7</v>
      </c>
      <c r="L289" s="297">
        <v>4101.7700000000004</v>
      </c>
      <c r="M289" s="297">
        <v>4262.97</v>
      </c>
      <c r="N289" s="297">
        <v>4429.7</v>
      </c>
      <c r="O289" s="297">
        <v>4607.3999999999996</v>
      </c>
      <c r="P289" s="297">
        <v>4780.21</v>
      </c>
      <c r="Q289" s="297">
        <v>4963.32</v>
      </c>
      <c r="R289" s="297">
        <v>5154.8</v>
      </c>
      <c r="S289" s="297">
        <v>5351.85</v>
      </c>
      <c r="T289" s="297">
        <v>5551.7</v>
      </c>
      <c r="U289" s="297">
        <v>5714.15</v>
      </c>
      <c r="V289" s="297">
        <v>5878.81</v>
      </c>
      <c r="W289" s="297">
        <v>6042.34</v>
      </c>
      <c r="X289" s="297">
        <v>6219.86</v>
      </c>
      <c r="Y289" s="297">
        <v>6403.39</v>
      </c>
      <c r="Z289" s="297">
        <v>6529.29</v>
      </c>
      <c r="AA289" s="297">
        <v>6645.6</v>
      </c>
      <c r="AB289" s="297">
        <v>6755.96</v>
      </c>
      <c r="AC289" s="297">
        <v>6860.55</v>
      </c>
      <c r="AD289" s="297">
        <v>6978.22</v>
      </c>
      <c r="AE289" s="297">
        <v>7110.31</v>
      </c>
      <c r="AF289" s="297">
        <v>7257.27</v>
      </c>
      <c r="AG289" s="297">
        <v>7418.78</v>
      </c>
      <c r="AH289" s="297">
        <v>7603.42</v>
      </c>
      <c r="AI289" s="297">
        <v>7787.95</v>
      </c>
      <c r="AJ289" s="297">
        <v>7983.36</v>
      </c>
      <c r="AK289" s="297">
        <v>8190.95</v>
      </c>
      <c r="AL289" s="297">
        <v>8409.5400000000009</v>
      </c>
      <c r="AM289" s="297">
        <v>8638.43</v>
      </c>
      <c r="AN289" s="297">
        <v>8875.9599999999991</v>
      </c>
      <c r="AO289" s="297">
        <v>9124.75</v>
      </c>
      <c r="AP289" s="297">
        <v>9383.84</v>
      </c>
      <c r="AQ289" s="297">
        <v>9651.82</v>
      </c>
      <c r="AR289" s="297">
        <v>9926.84</v>
      </c>
      <c r="AS289" s="297">
        <v>10208.01</v>
      </c>
      <c r="AT289" s="297">
        <v>10485.280000000001</v>
      </c>
      <c r="AU289" s="297">
        <v>10769.64</v>
      </c>
      <c r="AV289" s="297">
        <v>11061.38</v>
      </c>
      <c r="AW289" s="297">
        <v>11360.27</v>
      </c>
      <c r="AX289" s="297">
        <v>11666.18</v>
      </c>
      <c r="AY289" s="297">
        <v>11968.45</v>
      </c>
      <c r="AZ289" s="297">
        <v>12278.27</v>
      </c>
      <c r="BA289" s="297">
        <v>12595.39</v>
      </c>
      <c r="BB289" s="297">
        <v>12919.69</v>
      </c>
      <c r="BC289" s="297">
        <v>13250.82</v>
      </c>
      <c r="BD289" s="297">
        <v>13575.84</v>
      </c>
      <c r="BE289" s="297">
        <v>13907.87</v>
      </c>
      <c r="BF289" s="297">
        <v>14246.32</v>
      </c>
      <c r="BG289" s="297">
        <v>14590.43</v>
      </c>
      <c r="BH289" s="297">
        <v>14939.51</v>
      </c>
      <c r="BI289" s="297">
        <v>15284.25</v>
      </c>
      <c r="BJ289" s="297">
        <v>15634.33</v>
      </c>
      <c r="BK289" s="297">
        <v>15989.01</v>
      </c>
      <c r="BL289" s="297">
        <v>16347.46</v>
      </c>
      <c r="BM289" s="297">
        <v>16708.990000000002</v>
      </c>
      <c r="BN289" s="297">
        <v>17061.59</v>
      </c>
      <c r="BO289" s="297">
        <v>17417.59</v>
      </c>
      <c r="BP289" s="297">
        <v>17776.39</v>
      </c>
      <c r="BQ289" s="297">
        <v>18137.419999999998</v>
      </c>
      <c r="BR289" s="297">
        <v>18500.12</v>
      </c>
      <c r="BS289" s="297">
        <v>18855.22</v>
      </c>
      <c r="BT289" s="297">
        <v>19212.53</v>
      </c>
      <c r="BU289" s="297">
        <v>19571.330000000002</v>
      </c>
      <c r="BV289" s="297">
        <v>19930.95</v>
      </c>
      <c r="BW289" s="297">
        <v>20290.849999999999</v>
      </c>
    </row>
    <row r="290" spans="1:75" ht="14.45" x14ac:dyDescent="0.3">
      <c r="A290" s="297" t="s">
        <v>1060</v>
      </c>
      <c r="B290" s="297" t="s">
        <v>1061</v>
      </c>
      <c r="C290" s="297" t="s">
        <v>1012</v>
      </c>
      <c r="D290" s="297" t="s">
        <v>927</v>
      </c>
      <c r="E290" s="297">
        <v>8500.99</v>
      </c>
      <c r="F290" s="297">
        <v>8885.89</v>
      </c>
      <c r="G290" s="297">
        <v>9281.59</v>
      </c>
      <c r="H290" s="297">
        <v>9684.48</v>
      </c>
      <c r="I290" s="297">
        <v>10089.98</v>
      </c>
      <c r="J290" s="297">
        <v>10494.83</v>
      </c>
      <c r="K290" s="297">
        <v>10896.27</v>
      </c>
      <c r="L290" s="297">
        <v>11294.79</v>
      </c>
      <c r="M290" s="297">
        <v>11694.32</v>
      </c>
      <c r="N290" s="297">
        <v>12100.74</v>
      </c>
      <c r="O290" s="297">
        <v>12517.73</v>
      </c>
      <c r="P290" s="297">
        <v>12945.88</v>
      </c>
      <c r="Q290" s="297">
        <v>13381.8</v>
      </c>
      <c r="R290" s="297">
        <v>13820.23</v>
      </c>
      <c r="S290" s="297">
        <v>14253.95</v>
      </c>
      <c r="T290" s="297">
        <v>14677.2</v>
      </c>
      <c r="U290" s="297">
        <v>15089.91</v>
      </c>
      <c r="V290" s="297">
        <v>15492.13</v>
      </c>
      <c r="W290" s="297">
        <v>15878.55</v>
      </c>
      <c r="X290" s="297">
        <v>16242.89</v>
      </c>
      <c r="Y290" s="297">
        <v>16581.650000000001</v>
      </c>
      <c r="Z290" s="297">
        <v>16892.86</v>
      </c>
      <c r="AA290" s="297">
        <v>17180.650000000001</v>
      </c>
      <c r="AB290" s="297">
        <v>17455.5</v>
      </c>
      <c r="AC290" s="297">
        <v>17731.84</v>
      </c>
      <c r="AD290" s="297">
        <v>18020.95</v>
      </c>
      <c r="AE290" s="297">
        <v>18325.98</v>
      </c>
      <c r="AF290" s="297">
        <v>18646.75</v>
      </c>
      <c r="AG290" s="297">
        <v>18987.009999999998</v>
      </c>
      <c r="AH290" s="297">
        <v>19350.03</v>
      </c>
      <c r="AI290" s="297">
        <v>19737.8</v>
      </c>
      <c r="AJ290" s="297">
        <v>20152.89</v>
      </c>
      <c r="AK290" s="297">
        <v>20594.61</v>
      </c>
      <c r="AL290" s="297">
        <v>21057.32</v>
      </c>
      <c r="AM290" s="297">
        <v>21532.81</v>
      </c>
      <c r="AN290" s="297">
        <v>22014.87</v>
      </c>
      <c r="AO290" s="297">
        <v>22501.47</v>
      </c>
      <c r="AP290" s="297">
        <v>22993.37</v>
      </c>
      <c r="AQ290" s="297">
        <v>23490.54</v>
      </c>
      <c r="AR290" s="297">
        <v>23993.71</v>
      </c>
      <c r="AS290" s="297">
        <v>24503.32</v>
      </c>
      <c r="AT290" s="297">
        <v>25018.59</v>
      </c>
      <c r="AU290" s="297">
        <v>25538.37</v>
      </c>
      <c r="AV290" s="297">
        <v>26062.37</v>
      </c>
      <c r="AW290" s="297">
        <v>26590.36</v>
      </c>
      <c r="AX290" s="297">
        <v>27122.09</v>
      </c>
      <c r="AY290" s="297">
        <v>27657.200000000001</v>
      </c>
      <c r="AZ290" s="297">
        <v>28195.24</v>
      </c>
      <c r="BA290" s="297">
        <v>28735.79</v>
      </c>
      <c r="BB290" s="297">
        <v>29278.44</v>
      </c>
      <c r="BC290" s="297">
        <v>29822.79</v>
      </c>
      <c r="BD290" s="297">
        <v>30368.52</v>
      </c>
      <c r="BE290" s="297">
        <v>30915.34</v>
      </c>
      <c r="BF290" s="297">
        <v>31463.01</v>
      </c>
      <c r="BG290" s="297">
        <v>32011.31</v>
      </c>
      <c r="BH290" s="297">
        <v>32560.02</v>
      </c>
      <c r="BI290" s="297">
        <v>33108.85</v>
      </c>
      <c r="BJ290" s="297">
        <v>33657.53</v>
      </c>
      <c r="BK290" s="297">
        <v>34205.9</v>
      </c>
      <c r="BL290" s="297">
        <v>34753.870000000003</v>
      </c>
      <c r="BM290" s="297">
        <v>35301.26</v>
      </c>
      <c r="BN290" s="297">
        <v>35847.800000000003</v>
      </c>
      <c r="BO290" s="297">
        <v>36393.14</v>
      </c>
      <c r="BP290" s="297">
        <v>36937.019999999997</v>
      </c>
      <c r="BQ290" s="297">
        <v>37479.14</v>
      </c>
      <c r="BR290" s="297">
        <v>38019.160000000003</v>
      </c>
      <c r="BS290" s="297">
        <v>38556.76</v>
      </c>
      <c r="BT290" s="297">
        <v>39091.519999999997</v>
      </c>
      <c r="BU290" s="297">
        <v>39622.949999999997</v>
      </c>
      <c r="BV290" s="297">
        <v>40150.49</v>
      </c>
      <c r="BW290" s="297">
        <v>40673.589999999997</v>
      </c>
    </row>
    <row r="291" spans="1:75" ht="14.45" x14ac:dyDescent="0.3">
      <c r="A291" s="297" t="s">
        <v>1060</v>
      </c>
      <c r="B291" s="297" t="s">
        <v>1061</v>
      </c>
      <c r="C291" s="297" t="s">
        <v>1013</v>
      </c>
      <c r="D291" s="297" t="s">
        <v>1010</v>
      </c>
      <c r="E291" s="297">
        <v>20.36</v>
      </c>
      <c r="F291" s="297">
        <v>18.829999999999998</v>
      </c>
      <c r="G291" s="297">
        <v>20.28</v>
      </c>
      <c r="H291" s="297">
        <v>19.649999999999999</v>
      </c>
      <c r="I291" s="297">
        <v>25.17</v>
      </c>
      <c r="J291" s="297">
        <v>27.33</v>
      </c>
      <c r="K291" s="297">
        <v>21.38</v>
      </c>
      <c r="L291" s="297">
        <v>16.13</v>
      </c>
      <c r="M291" s="297">
        <v>15.25</v>
      </c>
      <c r="N291" s="297">
        <v>11.88</v>
      </c>
      <c r="O291" s="297">
        <v>11.27</v>
      </c>
      <c r="P291" s="297">
        <v>10.38</v>
      </c>
      <c r="Q291" s="297">
        <v>10.72</v>
      </c>
      <c r="R291" s="297">
        <v>13.33</v>
      </c>
      <c r="S291" s="297">
        <v>24.93</v>
      </c>
      <c r="T291" s="297">
        <v>22.91</v>
      </c>
      <c r="U291" s="297">
        <v>20.79</v>
      </c>
      <c r="V291" s="297">
        <v>22.75</v>
      </c>
      <c r="W291" s="297">
        <v>19.7</v>
      </c>
      <c r="X291" s="297">
        <v>21.28</v>
      </c>
      <c r="Y291" s="297">
        <v>17.89</v>
      </c>
      <c r="Z291" s="297">
        <v>19.54</v>
      </c>
      <c r="AA291" s="297">
        <v>26.69</v>
      </c>
      <c r="AB291" s="297">
        <v>21.04</v>
      </c>
      <c r="AC291" s="297">
        <v>20</v>
      </c>
      <c r="AD291" s="297">
        <v>17.2</v>
      </c>
      <c r="AE291" s="297">
        <v>19.63</v>
      </c>
      <c r="AF291" s="297">
        <v>14.26</v>
      </c>
      <c r="AG291" s="297">
        <v>14.82</v>
      </c>
      <c r="AH291" s="297">
        <v>14.49</v>
      </c>
      <c r="AI291" s="297">
        <v>14.93</v>
      </c>
      <c r="AJ291" s="297">
        <v>14.49</v>
      </c>
      <c r="AK291" s="297">
        <v>12.21</v>
      </c>
      <c r="AL291" s="297">
        <v>16.03</v>
      </c>
      <c r="AM291" s="297">
        <v>14.82</v>
      </c>
      <c r="AN291" s="297">
        <v>14.86</v>
      </c>
      <c r="AO291" s="297">
        <v>14.91</v>
      </c>
      <c r="AP291" s="297">
        <v>15.02</v>
      </c>
      <c r="AQ291" s="297">
        <v>15.04</v>
      </c>
      <c r="AR291" s="297">
        <v>15.1</v>
      </c>
      <c r="AS291" s="297">
        <v>15.18</v>
      </c>
      <c r="AT291" s="297">
        <v>15.25</v>
      </c>
      <c r="AU291" s="297">
        <v>15.32</v>
      </c>
      <c r="AV291" s="297">
        <v>15.38</v>
      </c>
      <c r="AW291" s="297">
        <v>15.46</v>
      </c>
      <c r="AX291" s="297">
        <v>15.56</v>
      </c>
      <c r="AY291" s="297">
        <v>15.65</v>
      </c>
      <c r="AZ291" s="297">
        <v>15.75</v>
      </c>
      <c r="BA291" s="297">
        <v>15.83</v>
      </c>
      <c r="BB291" s="297">
        <v>15.94</v>
      </c>
      <c r="BC291" s="297">
        <v>16.05</v>
      </c>
      <c r="BD291" s="297">
        <v>16.16</v>
      </c>
      <c r="BE291" s="297">
        <v>16.25</v>
      </c>
      <c r="BF291" s="297">
        <v>16.350000000000001</v>
      </c>
      <c r="BG291" s="297">
        <v>16.46</v>
      </c>
      <c r="BH291" s="297">
        <v>16.559999999999999</v>
      </c>
      <c r="BI291" s="297">
        <v>16.649999999999999</v>
      </c>
      <c r="BJ291" s="297">
        <v>16.73</v>
      </c>
      <c r="BK291" s="297">
        <v>16.82</v>
      </c>
      <c r="BL291" s="297">
        <v>16.89</v>
      </c>
      <c r="BM291" s="297">
        <v>16.97</v>
      </c>
      <c r="BN291" s="297">
        <v>17.02</v>
      </c>
      <c r="BO291" s="297">
        <v>17.059999999999999</v>
      </c>
      <c r="BP291" s="297">
        <v>17.11</v>
      </c>
      <c r="BQ291" s="297">
        <v>17.149999999999999</v>
      </c>
      <c r="BR291" s="297">
        <v>17.190000000000001</v>
      </c>
      <c r="BS291" s="297">
        <v>17.21</v>
      </c>
      <c r="BT291" s="297">
        <v>17.22</v>
      </c>
      <c r="BU291" s="297">
        <v>17.23</v>
      </c>
      <c r="BV291" s="297">
        <v>17.25</v>
      </c>
      <c r="BW291" s="297">
        <v>17.25</v>
      </c>
    </row>
    <row r="292" spans="1:75" ht="14.45" x14ac:dyDescent="0.3">
      <c r="A292" s="297" t="s">
        <v>1060</v>
      </c>
      <c r="B292" s="297" t="s">
        <v>1061</v>
      </c>
      <c r="C292" s="297" t="s">
        <v>1014</v>
      </c>
      <c r="D292" s="297" t="s">
        <v>1015</v>
      </c>
      <c r="E292" s="297">
        <v>13.92</v>
      </c>
      <c r="F292" s="297">
        <v>14.3</v>
      </c>
      <c r="G292" s="297">
        <v>14.68</v>
      </c>
      <c r="H292" s="297">
        <v>15.07</v>
      </c>
      <c r="I292" s="297">
        <v>15.47</v>
      </c>
      <c r="J292" s="297">
        <v>15.88</v>
      </c>
      <c r="K292" s="297">
        <v>16.29</v>
      </c>
      <c r="L292" s="297">
        <v>16.71</v>
      </c>
      <c r="M292" s="297">
        <v>17.149999999999999</v>
      </c>
      <c r="N292" s="297">
        <v>17.59</v>
      </c>
      <c r="O292" s="297">
        <v>18.04</v>
      </c>
      <c r="P292" s="297">
        <v>18.32</v>
      </c>
      <c r="Q292" s="297">
        <v>18.600000000000001</v>
      </c>
      <c r="R292" s="297">
        <v>18.88</v>
      </c>
      <c r="S292" s="297">
        <v>19.170000000000002</v>
      </c>
      <c r="T292" s="297">
        <v>19.46</v>
      </c>
      <c r="U292" s="297">
        <v>19.64</v>
      </c>
      <c r="V292" s="297">
        <v>19.829999999999998</v>
      </c>
      <c r="W292" s="297">
        <v>20.02</v>
      </c>
      <c r="X292" s="297">
        <v>20.21</v>
      </c>
      <c r="Y292" s="297">
        <v>20.41</v>
      </c>
      <c r="Z292" s="297">
        <v>20.96</v>
      </c>
      <c r="AA292" s="297">
        <v>21.54</v>
      </c>
      <c r="AB292" s="297">
        <v>22.13</v>
      </c>
      <c r="AC292" s="297">
        <v>22.73</v>
      </c>
      <c r="AD292" s="297">
        <v>23.35</v>
      </c>
      <c r="AE292" s="297">
        <v>23.84</v>
      </c>
      <c r="AF292" s="297">
        <v>24.33</v>
      </c>
      <c r="AG292" s="297">
        <v>24.84</v>
      </c>
      <c r="AH292" s="297">
        <v>25.35</v>
      </c>
      <c r="AI292" s="297">
        <v>25.88</v>
      </c>
      <c r="AJ292" s="297">
        <v>26.54</v>
      </c>
      <c r="AK292" s="297">
        <v>27.22</v>
      </c>
      <c r="AL292" s="297">
        <v>27.91</v>
      </c>
      <c r="AM292" s="297">
        <v>28.63</v>
      </c>
      <c r="AN292" s="297">
        <v>29.36</v>
      </c>
      <c r="AO292" s="297">
        <v>30</v>
      </c>
      <c r="AP292" s="297">
        <v>30.65</v>
      </c>
      <c r="AQ292" s="297">
        <v>31.32</v>
      </c>
      <c r="AR292" s="297">
        <v>32.01</v>
      </c>
      <c r="AS292" s="297">
        <v>32.71</v>
      </c>
      <c r="AT292" s="297">
        <v>33.35</v>
      </c>
      <c r="AU292" s="297">
        <v>34</v>
      </c>
      <c r="AV292" s="297">
        <v>34.67</v>
      </c>
      <c r="AW292" s="297">
        <v>35.35</v>
      </c>
      <c r="AX292" s="297">
        <v>36.04</v>
      </c>
      <c r="AY292" s="297">
        <v>36.659999999999997</v>
      </c>
      <c r="AZ292" s="297">
        <v>37.299999999999997</v>
      </c>
      <c r="BA292" s="297">
        <v>37.94</v>
      </c>
      <c r="BB292" s="297">
        <v>38.6</v>
      </c>
      <c r="BC292" s="297">
        <v>39.270000000000003</v>
      </c>
      <c r="BD292" s="297">
        <v>39.880000000000003</v>
      </c>
      <c r="BE292" s="297">
        <v>40.5</v>
      </c>
      <c r="BF292" s="297">
        <v>41.13</v>
      </c>
      <c r="BG292" s="297">
        <v>41.77</v>
      </c>
      <c r="BH292" s="297">
        <v>42.42</v>
      </c>
      <c r="BI292" s="297">
        <v>43.01</v>
      </c>
      <c r="BJ292" s="297">
        <v>43.61</v>
      </c>
      <c r="BK292" s="297">
        <v>44.22</v>
      </c>
      <c r="BL292" s="297">
        <v>44.83</v>
      </c>
      <c r="BM292" s="297">
        <v>45.46</v>
      </c>
      <c r="BN292" s="297">
        <v>46.05</v>
      </c>
      <c r="BO292" s="297">
        <v>46.64</v>
      </c>
      <c r="BP292" s="297">
        <v>47.25</v>
      </c>
      <c r="BQ292" s="297">
        <v>47.86</v>
      </c>
      <c r="BR292" s="297">
        <v>48.48</v>
      </c>
      <c r="BS292" s="297">
        <v>49.07</v>
      </c>
      <c r="BT292" s="297">
        <v>49.66</v>
      </c>
      <c r="BU292" s="297">
        <v>50.27</v>
      </c>
      <c r="BV292" s="297">
        <v>50.88</v>
      </c>
      <c r="BW292" s="297">
        <v>51.5</v>
      </c>
    </row>
    <row r="293" spans="1:75" ht="14.45" x14ac:dyDescent="0.3">
      <c r="A293" s="297" t="s">
        <v>1060</v>
      </c>
      <c r="B293" s="297" t="s">
        <v>1061</v>
      </c>
      <c r="C293" s="297" t="s">
        <v>1016</v>
      </c>
      <c r="D293" s="297" t="s">
        <v>1015</v>
      </c>
      <c r="E293" s="297">
        <v>1.63</v>
      </c>
      <c r="F293" s="297">
        <v>1.67</v>
      </c>
      <c r="G293" s="297">
        <v>1.71</v>
      </c>
      <c r="H293" s="297">
        <v>1.75</v>
      </c>
      <c r="I293" s="297">
        <v>1.79</v>
      </c>
      <c r="J293" s="297">
        <v>1.83</v>
      </c>
      <c r="K293" s="297">
        <v>1.81</v>
      </c>
      <c r="L293" s="297">
        <v>1.79</v>
      </c>
      <c r="M293" s="297">
        <v>1.78</v>
      </c>
      <c r="N293" s="297">
        <v>1.76</v>
      </c>
      <c r="O293" s="297">
        <v>1.74</v>
      </c>
      <c r="P293" s="297">
        <v>1.95</v>
      </c>
      <c r="Q293" s="297">
        <v>2.19</v>
      </c>
      <c r="R293" s="297">
        <v>2.46</v>
      </c>
      <c r="S293" s="297">
        <v>2.76</v>
      </c>
      <c r="T293" s="297">
        <v>3.1</v>
      </c>
      <c r="U293" s="297">
        <v>3.27</v>
      </c>
      <c r="V293" s="297">
        <v>3.44</v>
      </c>
      <c r="W293" s="297">
        <v>3.63</v>
      </c>
      <c r="X293" s="297">
        <v>3.83</v>
      </c>
      <c r="Y293" s="297">
        <v>4.03</v>
      </c>
      <c r="Z293" s="297">
        <v>4.12</v>
      </c>
      <c r="AA293" s="297">
        <v>4.21</v>
      </c>
      <c r="AB293" s="297">
        <v>4.3099999999999996</v>
      </c>
      <c r="AC293" s="297">
        <v>4.4000000000000004</v>
      </c>
      <c r="AD293" s="297">
        <v>4.5</v>
      </c>
      <c r="AE293" s="297">
        <v>4.5599999999999996</v>
      </c>
      <c r="AF293" s="297">
        <v>4.62</v>
      </c>
      <c r="AG293" s="297">
        <v>4.6900000000000004</v>
      </c>
      <c r="AH293" s="297">
        <v>4.76</v>
      </c>
      <c r="AI293" s="297">
        <v>4.82</v>
      </c>
      <c r="AJ293" s="297">
        <v>4.97</v>
      </c>
      <c r="AK293" s="297">
        <v>5.12</v>
      </c>
      <c r="AL293" s="297">
        <v>5.27</v>
      </c>
      <c r="AM293" s="297">
        <v>5.43</v>
      </c>
      <c r="AN293" s="297">
        <v>5.59</v>
      </c>
      <c r="AO293" s="297">
        <v>5.74</v>
      </c>
      <c r="AP293" s="297">
        <v>5.9</v>
      </c>
      <c r="AQ293" s="297">
        <v>6.06</v>
      </c>
      <c r="AR293" s="297">
        <v>6.22</v>
      </c>
      <c r="AS293" s="297">
        <v>6.39</v>
      </c>
      <c r="AT293" s="297">
        <v>6.56</v>
      </c>
      <c r="AU293" s="297">
        <v>6.74</v>
      </c>
      <c r="AV293" s="297">
        <v>6.93</v>
      </c>
      <c r="AW293" s="297">
        <v>7.11</v>
      </c>
      <c r="AX293" s="297">
        <v>7.31</v>
      </c>
      <c r="AY293" s="297">
        <v>7.49</v>
      </c>
      <c r="AZ293" s="297">
        <v>7.68</v>
      </c>
      <c r="BA293" s="297">
        <v>7.87</v>
      </c>
      <c r="BB293" s="297">
        <v>8.07</v>
      </c>
      <c r="BC293" s="297">
        <v>8.27</v>
      </c>
      <c r="BD293" s="297">
        <v>8.4600000000000009</v>
      </c>
      <c r="BE293" s="297">
        <v>8.66</v>
      </c>
      <c r="BF293" s="297">
        <v>8.8699999999999992</v>
      </c>
      <c r="BG293" s="297">
        <v>9.08</v>
      </c>
      <c r="BH293" s="297">
        <v>9.2899999999999991</v>
      </c>
      <c r="BI293" s="297">
        <v>9.51</v>
      </c>
      <c r="BJ293" s="297">
        <v>9.73</v>
      </c>
      <c r="BK293" s="297">
        <v>9.9600000000000009</v>
      </c>
      <c r="BL293" s="297">
        <v>10.199999999999999</v>
      </c>
      <c r="BM293" s="297">
        <v>10.43</v>
      </c>
      <c r="BN293" s="297">
        <v>10.66</v>
      </c>
      <c r="BO293" s="297">
        <v>10.9</v>
      </c>
      <c r="BP293" s="297">
        <v>11.14</v>
      </c>
      <c r="BQ293" s="297">
        <v>11.39</v>
      </c>
      <c r="BR293" s="297">
        <v>11.64</v>
      </c>
      <c r="BS293" s="297">
        <v>11.9</v>
      </c>
      <c r="BT293" s="297">
        <v>12.16</v>
      </c>
      <c r="BU293" s="297">
        <v>12.43</v>
      </c>
      <c r="BV293" s="297">
        <v>12.71</v>
      </c>
      <c r="BW293" s="297">
        <v>12.99</v>
      </c>
    </row>
    <row r="294" spans="1:75" ht="14.45" x14ac:dyDescent="0.3">
      <c r="A294" s="297" t="s">
        <v>116</v>
      </c>
      <c r="B294" s="297" t="s">
        <v>41</v>
      </c>
      <c r="C294" s="297" t="s">
        <v>1005</v>
      </c>
      <c r="D294" s="297" t="s">
        <v>1006</v>
      </c>
      <c r="E294" s="297">
        <v>263.33</v>
      </c>
      <c r="F294" s="297">
        <v>271.29000000000002</v>
      </c>
      <c r="G294" s="297">
        <v>279.08999999999997</v>
      </c>
      <c r="H294" s="297">
        <v>286.73</v>
      </c>
      <c r="I294" s="297">
        <v>294.23</v>
      </c>
      <c r="J294" s="297">
        <v>301.60000000000002</v>
      </c>
      <c r="K294" s="297">
        <v>308.85000000000002</v>
      </c>
      <c r="L294" s="297">
        <v>316</v>
      </c>
      <c r="M294" s="297">
        <v>323.05</v>
      </c>
      <c r="N294" s="297">
        <v>330.02</v>
      </c>
      <c r="O294" s="297">
        <v>336.91</v>
      </c>
      <c r="P294" s="297">
        <v>339.17</v>
      </c>
      <c r="Q294" s="297">
        <v>344.59</v>
      </c>
      <c r="R294" s="297">
        <v>349.93</v>
      </c>
      <c r="S294" s="297">
        <v>356.2</v>
      </c>
      <c r="T294" s="297">
        <v>366.49</v>
      </c>
      <c r="U294" s="297">
        <v>378.08</v>
      </c>
      <c r="V294" s="297">
        <v>386.48</v>
      </c>
      <c r="W294" s="297">
        <v>392.32</v>
      </c>
      <c r="X294" s="297">
        <v>397</v>
      </c>
      <c r="Y294" s="297">
        <v>403.46</v>
      </c>
      <c r="Z294" s="297">
        <v>410.34</v>
      </c>
      <c r="AA294" s="297">
        <v>416.8</v>
      </c>
      <c r="AB294" s="297">
        <v>423.02</v>
      </c>
      <c r="AC294" s="297">
        <v>429.24</v>
      </c>
      <c r="AD294" s="297">
        <v>435.82</v>
      </c>
      <c r="AE294" s="297">
        <v>443.9</v>
      </c>
      <c r="AF294" s="297">
        <v>452.98</v>
      </c>
      <c r="AG294" s="297">
        <v>454.34</v>
      </c>
      <c r="AH294" s="297">
        <v>453.33</v>
      </c>
      <c r="AI294" s="297">
        <v>444.41</v>
      </c>
      <c r="AJ294" s="297">
        <v>446.69</v>
      </c>
      <c r="AK294" s="297">
        <v>449.79</v>
      </c>
      <c r="AL294" s="297">
        <v>453.75</v>
      </c>
      <c r="AM294" s="297">
        <v>459.64</v>
      </c>
      <c r="AN294" s="297">
        <v>466.56</v>
      </c>
      <c r="AO294" s="297">
        <v>474.24</v>
      </c>
      <c r="AP294" s="297">
        <v>482.35</v>
      </c>
      <c r="AQ294" s="297">
        <v>491.29</v>
      </c>
      <c r="AR294" s="297">
        <v>500.85</v>
      </c>
      <c r="AS294" s="297">
        <v>511.03</v>
      </c>
      <c r="AT294" s="297">
        <v>521.78</v>
      </c>
      <c r="AU294" s="297">
        <v>532.82000000000005</v>
      </c>
      <c r="AV294" s="297">
        <v>544.29</v>
      </c>
      <c r="AW294" s="297">
        <v>556.22</v>
      </c>
      <c r="AX294" s="297">
        <v>568.66</v>
      </c>
      <c r="AY294" s="297">
        <v>581.58000000000004</v>
      </c>
      <c r="AZ294" s="297">
        <v>594.85</v>
      </c>
      <c r="BA294" s="297">
        <v>608.58000000000004</v>
      </c>
      <c r="BB294" s="297">
        <v>622.80999999999995</v>
      </c>
      <c r="BC294" s="297">
        <v>637.52</v>
      </c>
      <c r="BD294" s="297">
        <v>652.65</v>
      </c>
      <c r="BE294" s="297">
        <v>668.08</v>
      </c>
      <c r="BF294" s="297">
        <v>683.89</v>
      </c>
      <c r="BG294" s="297">
        <v>700.03</v>
      </c>
      <c r="BH294" s="297">
        <v>716.44</v>
      </c>
      <c r="BI294" s="297">
        <v>733.05</v>
      </c>
      <c r="BJ294" s="297">
        <v>749.73</v>
      </c>
      <c r="BK294" s="297">
        <v>766.53</v>
      </c>
      <c r="BL294" s="297">
        <v>783.44</v>
      </c>
      <c r="BM294" s="297">
        <v>800.48</v>
      </c>
      <c r="BN294" s="297">
        <v>817.64</v>
      </c>
      <c r="BO294" s="297">
        <v>834.71</v>
      </c>
      <c r="BP294" s="297">
        <v>852.14</v>
      </c>
      <c r="BQ294" s="297">
        <v>869.88</v>
      </c>
      <c r="BR294" s="297">
        <v>887.95</v>
      </c>
      <c r="BS294" s="297">
        <v>906.31</v>
      </c>
      <c r="BT294" s="297">
        <v>924.98</v>
      </c>
      <c r="BU294" s="297">
        <v>944.03</v>
      </c>
      <c r="BV294" s="297">
        <v>963.61</v>
      </c>
      <c r="BW294" s="297">
        <v>983.95</v>
      </c>
    </row>
    <row r="295" spans="1:75" ht="14.45" x14ac:dyDescent="0.3">
      <c r="A295" s="297" t="s">
        <v>116</v>
      </c>
      <c r="B295" s="297" t="s">
        <v>41</v>
      </c>
      <c r="C295" s="297" t="s">
        <v>1007</v>
      </c>
      <c r="D295" s="297" t="s">
        <v>1008</v>
      </c>
      <c r="E295" s="297">
        <v>321554.78000000003</v>
      </c>
      <c r="F295" s="297">
        <v>322157.53000000003</v>
      </c>
      <c r="G295" s="297">
        <v>327253.44</v>
      </c>
      <c r="H295" s="297">
        <v>328404.09000000003</v>
      </c>
      <c r="I295" s="297">
        <v>335294.53000000003</v>
      </c>
      <c r="J295" s="297">
        <v>337116.44</v>
      </c>
      <c r="K295" s="297">
        <v>342637</v>
      </c>
      <c r="L295" s="297">
        <v>352609.59</v>
      </c>
      <c r="M295" s="297">
        <v>345637</v>
      </c>
      <c r="N295" s="297">
        <v>336006.84</v>
      </c>
      <c r="O295" s="297">
        <v>333938.38</v>
      </c>
      <c r="P295" s="297">
        <v>302397.25</v>
      </c>
      <c r="Q295" s="297">
        <v>294383.56</v>
      </c>
      <c r="R295" s="297">
        <v>285582.19</v>
      </c>
      <c r="S295" s="297">
        <v>276095.90999999997</v>
      </c>
      <c r="T295" s="297">
        <v>280123.28000000003</v>
      </c>
      <c r="U295" s="297">
        <v>288842.46999999997</v>
      </c>
      <c r="V295" s="297">
        <v>290815.06</v>
      </c>
      <c r="W295" s="297">
        <v>280890.40999999997</v>
      </c>
      <c r="X295" s="297">
        <v>262534.25</v>
      </c>
      <c r="Y295" s="297">
        <v>275698.63</v>
      </c>
      <c r="Z295" s="297">
        <v>282541.09000000003</v>
      </c>
      <c r="AA295" s="297">
        <v>286376.71999999997</v>
      </c>
      <c r="AB295" s="297">
        <v>304054.78000000003</v>
      </c>
      <c r="AC295" s="297">
        <v>311568.46999999997</v>
      </c>
      <c r="AD295" s="297">
        <v>307561.63</v>
      </c>
      <c r="AE295" s="297">
        <v>313979.46999999997</v>
      </c>
      <c r="AF295" s="297">
        <v>313547.94</v>
      </c>
      <c r="AG295" s="297">
        <v>305698.63</v>
      </c>
      <c r="AH295" s="297">
        <v>304764</v>
      </c>
      <c r="AI295" s="297">
        <v>295179.88</v>
      </c>
      <c r="AJ295" s="297">
        <v>294136.75</v>
      </c>
      <c r="AK295" s="297">
        <v>290908.38</v>
      </c>
      <c r="AL295" s="297">
        <v>290419.94</v>
      </c>
      <c r="AM295" s="297">
        <v>290934.53000000003</v>
      </c>
      <c r="AN295" s="297">
        <v>292454.19</v>
      </c>
      <c r="AO295" s="297">
        <v>293938.65999999997</v>
      </c>
      <c r="AP295" s="297">
        <v>297310.21999999997</v>
      </c>
      <c r="AQ295" s="297">
        <v>300737.63</v>
      </c>
      <c r="AR295" s="297">
        <v>304843.40999999997</v>
      </c>
      <c r="AS295" s="297">
        <v>309277.25</v>
      </c>
      <c r="AT295" s="297">
        <v>313781.65999999997</v>
      </c>
      <c r="AU295" s="297">
        <v>319205.63</v>
      </c>
      <c r="AV295" s="297">
        <v>324773.25</v>
      </c>
      <c r="AW295" s="297">
        <v>330565</v>
      </c>
      <c r="AX295" s="297">
        <v>336459.78</v>
      </c>
      <c r="AY295" s="297">
        <v>342400.59</v>
      </c>
      <c r="AZ295" s="297">
        <v>349148.63</v>
      </c>
      <c r="BA295" s="297">
        <v>356031.41</v>
      </c>
      <c r="BB295" s="297">
        <v>362964.34</v>
      </c>
      <c r="BC295" s="297">
        <v>370110.94</v>
      </c>
      <c r="BD295" s="297">
        <v>376916.09</v>
      </c>
      <c r="BE295" s="297">
        <v>384460.72</v>
      </c>
      <c r="BF295" s="297">
        <v>392034.19</v>
      </c>
      <c r="BG295" s="297">
        <v>399632.56</v>
      </c>
      <c r="BH295" s="297">
        <v>407334.59</v>
      </c>
      <c r="BI295" s="297">
        <v>414764.47</v>
      </c>
      <c r="BJ295" s="297">
        <v>422704</v>
      </c>
      <c r="BK295" s="297">
        <v>430722.19</v>
      </c>
      <c r="BL295" s="297">
        <v>438954.66</v>
      </c>
      <c r="BM295" s="297">
        <v>447388.13</v>
      </c>
      <c r="BN295" s="297">
        <v>456958.71999999997</v>
      </c>
      <c r="BO295" s="297">
        <v>467127.53</v>
      </c>
      <c r="BP295" s="297">
        <v>477692.75</v>
      </c>
      <c r="BQ295" s="297">
        <v>488789.63</v>
      </c>
      <c r="BR295" s="297">
        <v>500449.53</v>
      </c>
      <c r="BS295" s="297">
        <v>512628.34</v>
      </c>
      <c r="BT295" s="297">
        <v>525754</v>
      </c>
      <c r="BU295" s="297">
        <v>539525.75</v>
      </c>
      <c r="BV295" s="297">
        <v>553831.38</v>
      </c>
      <c r="BW295" s="297">
        <v>568719.68999999994</v>
      </c>
    </row>
    <row r="296" spans="1:75" ht="14.45" x14ac:dyDescent="0.3">
      <c r="A296" s="297" t="s">
        <v>116</v>
      </c>
      <c r="B296" s="297" t="s">
        <v>41</v>
      </c>
      <c r="C296" s="297" t="s">
        <v>1009</v>
      </c>
      <c r="D296" s="297" t="s">
        <v>1010</v>
      </c>
      <c r="O296" s="297">
        <v>25.3</v>
      </c>
      <c r="P296" s="297">
        <v>24.09</v>
      </c>
      <c r="Q296" s="297">
        <v>27.78</v>
      </c>
      <c r="R296" s="297">
        <v>28.02</v>
      </c>
      <c r="S296" s="297">
        <v>28.73</v>
      </c>
      <c r="T296" s="297">
        <v>31.49</v>
      </c>
      <c r="U296" s="297">
        <v>32.1</v>
      </c>
      <c r="V296" s="297">
        <v>29.93</v>
      </c>
      <c r="W296" s="297">
        <v>28.17</v>
      </c>
      <c r="X296" s="297">
        <v>27.02</v>
      </c>
      <c r="Y296" s="297">
        <v>29.26</v>
      </c>
      <c r="Z296" s="297">
        <v>28.63</v>
      </c>
      <c r="AA296" s="297">
        <v>28.49</v>
      </c>
      <c r="AB296" s="297">
        <v>27.67</v>
      </c>
      <c r="AC296" s="297">
        <v>27.09</v>
      </c>
      <c r="AD296" s="297">
        <v>25.82</v>
      </c>
      <c r="AE296" s="297">
        <v>25.76</v>
      </c>
      <c r="AF296" s="297">
        <v>24.94</v>
      </c>
      <c r="AG296" s="297">
        <v>19.399999999999999</v>
      </c>
      <c r="AH296" s="297">
        <v>17.28</v>
      </c>
      <c r="AI296" s="297">
        <v>12.56</v>
      </c>
      <c r="AJ296" s="297">
        <v>19.43</v>
      </c>
      <c r="AK296" s="297">
        <v>19.68</v>
      </c>
      <c r="AL296" s="297">
        <v>20</v>
      </c>
      <c r="AM296" s="297">
        <v>20.84</v>
      </c>
      <c r="AN296" s="297">
        <v>21.12</v>
      </c>
      <c r="AO296" s="297">
        <v>21.23</v>
      </c>
      <c r="AP296" s="297">
        <v>21.16</v>
      </c>
      <c r="AQ296" s="297">
        <v>21.32</v>
      </c>
      <c r="AR296" s="297">
        <v>21.36</v>
      </c>
      <c r="AS296" s="297">
        <v>21.4</v>
      </c>
      <c r="AT296" s="297">
        <v>21.39</v>
      </c>
      <c r="AU296" s="297">
        <v>21.26</v>
      </c>
      <c r="AV296" s="297">
        <v>21.2</v>
      </c>
      <c r="AW296" s="297">
        <v>21.16</v>
      </c>
      <c r="AX296" s="297">
        <v>21.12</v>
      </c>
      <c r="AY296" s="297">
        <v>21.07</v>
      </c>
      <c r="AZ296" s="297">
        <v>20.97</v>
      </c>
      <c r="BA296" s="297">
        <v>20.9</v>
      </c>
      <c r="BB296" s="297">
        <v>20.85</v>
      </c>
      <c r="BC296" s="297">
        <v>20.8</v>
      </c>
      <c r="BD296" s="297">
        <v>20.72</v>
      </c>
      <c r="BE296" s="297">
        <v>20.61</v>
      </c>
      <c r="BF296" s="297">
        <v>20.53</v>
      </c>
      <c r="BG296" s="297">
        <v>20.43</v>
      </c>
      <c r="BH296" s="297">
        <v>20.32</v>
      </c>
      <c r="BI296" s="297">
        <v>20.18</v>
      </c>
      <c r="BJ296" s="297">
        <v>20.02</v>
      </c>
      <c r="BK296" s="297">
        <v>19.88</v>
      </c>
      <c r="BL296" s="297">
        <v>19.73</v>
      </c>
      <c r="BM296" s="297">
        <v>19.579999999999998</v>
      </c>
      <c r="BN296" s="297">
        <v>19.420000000000002</v>
      </c>
      <c r="BO296" s="297">
        <v>19.16</v>
      </c>
      <c r="BP296" s="297">
        <v>19.02</v>
      </c>
      <c r="BQ296" s="297">
        <v>18.87</v>
      </c>
      <c r="BR296" s="297">
        <v>18.7</v>
      </c>
      <c r="BS296" s="297">
        <v>18.510000000000002</v>
      </c>
      <c r="BT296" s="297">
        <v>18.32</v>
      </c>
      <c r="BU296" s="297">
        <v>18.13</v>
      </c>
      <c r="BV296" s="297">
        <v>17.97</v>
      </c>
      <c r="BW296" s="297">
        <v>17.850000000000001</v>
      </c>
    </row>
    <row r="297" spans="1:75" ht="14.45" x14ac:dyDescent="0.3">
      <c r="A297" s="297" t="s">
        <v>116</v>
      </c>
      <c r="B297" s="297" t="s">
        <v>41</v>
      </c>
      <c r="C297" s="297" t="s">
        <v>1011</v>
      </c>
      <c r="D297" s="297" t="s">
        <v>927</v>
      </c>
      <c r="E297" s="297">
        <v>4840.6899999999996</v>
      </c>
      <c r="F297" s="297">
        <v>4846.3599999999997</v>
      </c>
      <c r="G297" s="297">
        <v>4854.7</v>
      </c>
      <c r="H297" s="297">
        <v>4856.18</v>
      </c>
      <c r="I297" s="297">
        <v>4852.67</v>
      </c>
      <c r="J297" s="297">
        <v>4847.71</v>
      </c>
      <c r="K297" s="297">
        <v>4857.92</v>
      </c>
      <c r="L297" s="297">
        <v>4865.1499999999996</v>
      </c>
      <c r="M297" s="297">
        <v>4864.0600000000004</v>
      </c>
      <c r="N297" s="297">
        <v>4859.74</v>
      </c>
      <c r="O297" s="297">
        <v>4896.1499999999996</v>
      </c>
      <c r="P297" s="297">
        <v>4977.79</v>
      </c>
      <c r="Q297" s="297">
        <v>5018.82</v>
      </c>
      <c r="R297" s="297">
        <v>5066.84</v>
      </c>
      <c r="S297" s="297">
        <v>5120.75</v>
      </c>
      <c r="T297" s="297">
        <v>5140.45</v>
      </c>
      <c r="U297" s="297">
        <v>5136.22</v>
      </c>
      <c r="V297" s="297">
        <v>5111.79</v>
      </c>
      <c r="W297" s="297">
        <v>5128.3100000000004</v>
      </c>
      <c r="X297" s="297">
        <v>5151.4399999999996</v>
      </c>
      <c r="Y297" s="297">
        <v>5125.7299999999996</v>
      </c>
      <c r="Z297" s="297">
        <v>5115.6099999999997</v>
      </c>
      <c r="AA297" s="297">
        <v>5119.2</v>
      </c>
      <c r="AB297" s="297">
        <v>5109.21</v>
      </c>
      <c r="AC297" s="297">
        <v>5106.13</v>
      </c>
      <c r="AD297" s="297">
        <v>5166.78</v>
      </c>
      <c r="AE297" s="297">
        <v>5184.6400000000003</v>
      </c>
      <c r="AF297" s="297">
        <v>5190.16</v>
      </c>
      <c r="AG297" s="297">
        <v>5209.7</v>
      </c>
      <c r="AH297" s="297">
        <v>5196.8599999999997</v>
      </c>
      <c r="AI297" s="297">
        <v>5209.49</v>
      </c>
      <c r="AJ297" s="297">
        <v>5214.33</v>
      </c>
      <c r="AK297" s="297">
        <v>5219.22</v>
      </c>
      <c r="AL297" s="297">
        <v>5221.71</v>
      </c>
      <c r="AM297" s="297">
        <v>5220.4399999999996</v>
      </c>
      <c r="AN297" s="297">
        <v>5216.53</v>
      </c>
      <c r="AO297" s="297">
        <v>5205.93</v>
      </c>
      <c r="AP297" s="297">
        <v>5191.87</v>
      </c>
      <c r="AQ297" s="297">
        <v>5176.3900000000003</v>
      </c>
      <c r="AR297" s="297">
        <v>5161.18</v>
      </c>
      <c r="AS297" s="297">
        <v>5146.83</v>
      </c>
      <c r="AT297" s="297">
        <v>5126.97</v>
      </c>
      <c r="AU297" s="297">
        <v>5107.2299999999996</v>
      </c>
      <c r="AV297" s="297">
        <v>5087.7700000000004</v>
      </c>
      <c r="AW297" s="297">
        <v>5069.0600000000004</v>
      </c>
      <c r="AX297" s="297">
        <v>5051.38</v>
      </c>
      <c r="AY297" s="297">
        <v>5032.1899999999996</v>
      </c>
      <c r="AZ297" s="297">
        <v>5014.1899999999996</v>
      </c>
      <c r="BA297" s="297">
        <v>4996.46</v>
      </c>
      <c r="BB297" s="297">
        <v>4977.21</v>
      </c>
      <c r="BC297" s="297">
        <v>4955.0600000000004</v>
      </c>
      <c r="BD297" s="297">
        <v>4926.88</v>
      </c>
      <c r="BE297" s="297">
        <v>4896.88</v>
      </c>
      <c r="BF297" s="297">
        <v>4865.54</v>
      </c>
      <c r="BG297" s="297">
        <v>4832.99</v>
      </c>
      <c r="BH297" s="297">
        <v>4799.13</v>
      </c>
      <c r="BI297" s="297">
        <v>4757.32</v>
      </c>
      <c r="BJ297" s="297">
        <v>4714.46</v>
      </c>
      <c r="BK297" s="297">
        <v>4672.12</v>
      </c>
      <c r="BL297" s="297">
        <v>4631.54</v>
      </c>
      <c r="BM297" s="297">
        <v>4593.07</v>
      </c>
      <c r="BN297" s="297">
        <v>4564.07</v>
      </c>
      <c r="BO297" s="297">
        <v>4536.66</v>
      </c>
      <c r="BP297" s="297">
        <v>4512.18</v>
      </c>
      <c r="BQ297" s="297">
        <v>4491.5600000000004</v>
      </c>
      <c r="BR297" s="297">
        <v>4474.82</v>
      </c>
      <c r="BS297" s="297">
        <v>4455.3500000000004</v>
      </c>
      <c r="BT297" s="297">
        <v>4440.3100000000004</v>
      </c>
      <c r="BU297" s="297">
        <v>4428.75</v>
      </c>
      <c r="BV297" s="297">
        <v>4419.3599999999997</v>
      </c>
      <c r="BW297" s="297">
        <v>4411.34</v>
      </c>
    </row>
    <row r="298" spans="1:75" ht="14.45" x14ac:dyDescent="0.3">
      <c r="A298" s="297" t="s">
        <v>116</v>
      </c>
      <c r="B298" s="297" t="s">
        <v>41</v>
      </c>
      <c r="C298" s="297" t="s">
        <v>1012</v>
      </c>
      <c r="D298" s="297" t="s">
        <v>927</v>
      </c>
      <c r="E298" s="297">
        <v>10261.61</v>
      </c>
      <c r="F298" s="297">
        <v>10286.950000000001</v>
      </c>
      <c r="G298" s="297">
        <v>10299.49</v>
      </c>
      <c r="H298" s="297">
        <v>10302.68</v>
      </c>
      <c r="I298" s="297">
        <v>10301.799999999999</v>
      </c>
      <c r="J298" s="297">
        <v>10300.84</v>
      </c>
      <c r="K298" s="297">
        <v>10300.469999999999</v>
      </c>
      <c r="L298" s="297">
        <v>10299.85</v>
      </c>
      <c r="M298" s="297">
        <v>10299.709999999999</v>
      </c>
      <c r="N298" s="297">
        <v>10300.58</v>
      </c>
      <c r="O298" s="297">
        <v>10302.719999999999</v>
      </c>
      <c r="P298" s="297">
        <v>10307.129999999999</v>
      </c>
      <c r="Q298" s="297">
        <v>10313.66</v>
      </c>
      <c r="R298" s="297">
        <v>10319.92</v>
      </c>
      <c r="S298" s="297">
        <v>10322.56</v>
      </c>
      <c r="T298" s="297">
        <v>10319.34</v>
      </c>
      <c r="U298" s="297">
        <v>10310.02</v>
      </c>
      <c r="V298" s="297">
        <v>10295.98</v>
      </c>
      <c r="W298" s="297">
        <v>10278.709999999999</v>
      </c>
      <c r="X298" s="297">
        <v>10260.33</v>
      </c>
      <c r="Y298" s="297">
        <v>10242.89</v>
      </c>
      <c r="Z298" s="297">
        <v>10225.700000000001</v>
      </c>
      <c r="AA298" s="297">
        <v>10209.5</v>
      </c>
      <c r="AB298" s="297">
        <v>10199.33</v>
      </c>
      <c r="AC298" s="297">
        <v>10201.67</v>
      </c>
      <c r="AD298" s="297">
        <v>10220.64</v>
      </c>
      <c r="AE298" s="297">
        <v>10258.799999999999</v>
      </c>
      <c r="AF298" s="297">
        <v>10313.530000000001</v>
      </c>
      <c r="AG298" s="297">
        <v>10377.36</v>
      </c>
      <c r="AH298" s="297">
        <v>10439.74</v>
      </c>
      <c r="AI298" s="297">
        <v>10492.96</v>
      </c>
      <c r="AJ298" s="297">
        <v>10534.29</v>
      </c>
      <c r="AK298" s="297">
        <v>10565.68</v>
      </c>
      <c r="AL298" s="297">
        <v>10589.81</v>
      </c>
      <c r="AM298" s="297">
        <v>10611.3</v>
      </c>
      <c r="AN298" s="297">
        <v>10633.51</v>
      </c>
      <c r="AO298" s="297">
        <v>10656.79</v>
      </c>
      <c r="AP298" s="297">
        <v>10679.73</v>
      </c>
      <c r="AQ298" s="297">
        <v>10701.88</v>
      </c>
      <c r="AR298" s="297">
        <v>10722.45</v>
      </c>
      <c r="AS298" s="297">
        <v>10740.8</v>
      </c>
      <c r="AT298" s="297">
        <v>10756.93</v>
      </c>
      <c r="AU298" s="297">
        <v>10771.07</v>
      </c>
      <c r="AV298" s="297">
        <v>10783.03</v>
      </c>
      <c r="AW298" s="297">
        <v>10792.64</v>
      </c>
      <c r="AX298" s="297">
        <v>10799.76</v>
      </c>
      <c r="AY298" s="297">
        <v>10804.43</v>
      </c>
      <c r="AZ298" s="297">
        <v>10806.69</v>
      </c>
      <c r="BA298" s="297">
        <v>10806.42</v>
      </c>
      <c r="BB298" s="297">
        <v>10803.49</v>
      </c>
      <c r="BC298" s="297">
        <v>10797.87</v>
      </c>
      <c r="BD298" s="297">
        <v>10789.59</v>
      </c>
      <c r="BE298" s="297">
        <v>10778.97</v>
      </c>
      <c r="BF298" s="297">
        <v>10766.61</v>
      </c>
      <c r="BG298" s="297">
        <v>10753.29</v>
      </c>
      <c r="BH298" s="297">
        <v>10739.65</v>
      </c>
      <c r="BI298" s="297">
        <v>10725.96</v>
      </c>
      <c r="BJ298" s="297">
        <v>10712.36</v>
      </c>
      <c r="BK298" s="297">
        <v>10699.29</v>
      </c>
      <c r="BL298" s="297">
        <v>10687.19</v>
      </c>
      <c r="BM298" s="297">
        <v>10676.4</v>
      </c>
      <c r="BN298" s="297">
        <v>10667.09</v>
      </c>
      <c r="BO298" s="297">
        <v>10659.26</v>
      </c>
      <c r="BP298" s="297">
        <v>10652.92</v>
      </c>
      <c r="BQ298" s="297">
        <v>10647.97</v>
      </c>
      <c r="BR298" s="297">
        <v>10644.26</v>
      </c>
      <c r="BS298" s="297">
        <v>10641.8</v>
      </c>
      <c r="BT298" s="297">
        <v>10640.42</v>
      </c>
      <c r="BU298" s="297">
        <v>10639.64</v>
      </c>
      <c r="BV298" s="297">
        <v>10638.85</v>
      </c>
      <c r="BW298" s="297">
        <v>10637.54</v>
      </c>
    </row>
    <row r="299" spans="1:75" ht="14.45" x14ac:dyDescent="0.3">
      <c r="A299" s="297" t="s">
        <v>116</v>
      </c>
      <c r="B299" s="297" t="s">
        <v>41</v>
      </c>
      <c r="C299" s="297" t="s">
        <v>1013</v>
      </c>
      <c r="D299" s="297" t="s">
        <v>1010</v>
      </c>
      <c r="O299" s="297">
        <v>27.79</v>
      </c>
      <c r="P299" s="297">
        <v>30.07</v>
      </c>
      <c r="Q299" s="297">
        <v>27.53</v>
      </c>
      <c r="R299" s="297">
        <v>28.37</v>
      </c>
      <c r="S299" s="297">
        <v>27.07</v>
      </c>
      <c r="T299" s="297">
        <v>28.24</v>
      </c>
      <c r="U299" s="297">
        <v>27.84</v>
      </c>
      <c r="V299" s="297">
        <v>25.29</v>
      </c>
      <c r="W299" s="297">
        <v>27.31</v>
      </c>
      <c r="X299" s="297">
        <v>25.93</v>
      </c>
      <c r="Y299" s="297">
        <v>26.45</v>
      </c>
      <c r="Z299" s="297">
        <v>27.01</v>
      </c>
      <c r="AA299" s="297">
        <v>26.48</v>
      </c>
      <c r="AB299" s="297">
        <v>24.89</v>
      </c>
      <c r="AC299" s="297">
        <v>27.58</v>
      </c>
      <c r="AD299" s="297">
        <v>28.85</v>
      </c>
      <c r="AE299" s="297">
        <v>29.96</v>
      </c>
      <c r="AF299" s="297">
        <v>32.06</v>
      </c>
      <c r="AG299" s="297">
        <v>23.41</v>
      </c>
      <c r="AH299" s="297">
        <v>21.15</v>
      </c>
      <c r="AI299" s="297">
        <v>14.65</v>
      </c>
      <c r="AJ299" s="297">
        <v>20.45</v>
      </c>
      <c r="AK299" s="297">
        <v>20.25</v>
      </c>
      <c r="AL299" s="297">
        <v>20.190000000000001</v>
      </c>
      <c r="AM299" s="297">
        <v>20.94</v>
      </c>
      <c r="AN299" s="297">
        <v>20.98</v>
      </c>
      <c r="AO299" s="297">
        <v>20.9</v>
      </c>
      <c r="AP299" s="297">
        <v>20.74</v>
      </c>
      <c r="AQ299" s="297">
        <v>20.83</v>
      </c>
      <c r="AR299" s="297">
        <v>20.78</v>
      </c>
      <c r="AS299" s="297">
        <v>20.76</v>
      </c>
      <c r="AT299" s="297">
        <v>20.71</v>
      </c>
      <c r="AU299" s="297">
        <v>20.62</v>
      </c>
      <c r="AV299" s="297">
        <v>20.57</v>
      </c>
      <c r="AW299" s="297">
        <v>20.54</v>
      </c>
      <c r="AX299" s="297">
        <v>20.51</v>
      </c>
      <c r="AY299" s="297">
        <v>20.49</v>
      </c>
      <c r="AZ299" s="297">
        <v>20.45</v>
      </c>
      <c r="BA299" s="297">
        <v>20.43</v>
      </c>
      <c r="BB299" s="297">
        <v>20.420000000000002</v>
      </c>
      <c r="BC299" s="297">
        <v>20.420000000000002</v>
      </c>
      <c r="BD299" s="297">
        <v>20.399999999999999</v>
      </c>
      <c r="BE299" s="297">
        <v>20.399999999999999</v>
      </c>
      <c r="BF299" s="297">
        <v>20.39</v>
      </c>
      <c r="BG299" s="297">
        <v>20.37</v>
      </c>
      <c r="BH299" s="297">
        <v>20.329999999999998</v>
      </c>
      <c r="BI299" s="297">
        <v>20.25</v>
      </c>
      <c r="BJ299" s="297">
        <v>20.18</v>
      </c>
      <c r="BK299" s="297">
        <v>20.09</v>
      </c>
      <c r="BL299" s="297">
        <v>19.98</v>
      </c>
      <c r="BM299" s="297">
        <v>19.87</v>
      </c>
      <c r="BN299" s="297">
        <v>19.75</v>
      </c>
      <c r="BO299" s="297">
        <v>19.489999999999998</v>
      </c>
      <c r="BP299" s="297">
        <v>19.36</v>
      </c>
      <c r="BQ299" s="297">
        <v>19.2</v>
      </c>
      <c r="BR299" s="297">
        <v>19.010000000000002</v>
      </c>
      <c r="BS299" s="297">
        <v>18.79</v>
      </c>
      <c r="BT299" s="297">
        <v>18.559999999999999</v>
      </c>
      <c r="BU299" s="297">
        <v>18.32</v>
      </c>
      <c r="BV299" s="297">
        <v>18.11</v>
      </c>
      <c r="BW299" s="297">
        <v>17.97</v>
      </c>
    </row>
    <row r="300" spans="1:75" ht="14.45" x14ac:dyDescent="0.3">
      <c r="A300" s="297" t="s">
        <v>116</v>
      </c>
      <c r="B300" s="297" t="s">
        <v>41</v>
      </c>
      <c r="C300" s="297" t="s">
        <v>1014</v>
      </c>
      <c r="D300" s="297" t="s">
        <v>1015</v>
      </c>
      <c r="E300" s="297">
        <v>55.83</v>
      </c>
      <c r="F300" s="297">
        <v>56.21</v>
      </c>
      <c r="G300" s="297">
        <v>56.58</v>
      </c>
      <c r="H300" s="297">
        <v>56.97</v>
      </c>
      <c r="I300" s="297">
        <v>57.35</v>
      </c>
      <c r="J300" s="297">
        <v>57.73</v>
      </c>
      <c r="K300" s="297">
        <v>58.6</v>
      </c>
      <c r="L300" s="297">
        <v>59.48</v>
      </c>
      <c r="M300" s="297">
        <v>60.37</v>
      </c>
      <c r="N300" s="297">
        <v>61.27</v>
      </c>
      <c r="O300" s="297">
        <v>62.19</v>
      </c>
      <c r="P300" s="297">
        <v>64.400000000000006</v>
      </c>
      <c r="Q300" s="297">
        <v>66.7</v>
      </c>
      <c r="R300" s="297">
        <v>69.069999999999993</v>
      </c>
      <c r="S300" s="297">
        <v>71.53</v>
      </c>
      <c r="T300" s="297">
        <v>74.08</v>
      </c>
      <c r="U300" s="297">
        <v>75.489999999999995</v>
      </c>
      <c r="V300" s="297">
        <v>76.94</v>
      </c>
      <c r="W300" s="297">
        <v>78.41</v>
      </c>
      <c r="X300" s="297">
        <v>79.900000000000006</v>
      </c>
      <c r="Y300" s="297">
        <v>81.430000000000007</v>
      </c>
      <c r="Z300" s="297">
        <v>82.34</v>
      </c>
      <c r="AA300" s="297">
        <v>83.25</v>
      </c>
      <c r="AB300" s="297">
        <v>84.18</v>
      </c>
      <c r="AC300" s="297">
        <v>85.12</v>
      </c>
      <c r="AD300" s="297">
        <v>86.07</v>
      </c>
      <c r="AE300" s="297">
        <v>86.63</v>
      </c>
      <c r="AF300" s="297">
        <v>87.2</v>
      </c>
      <c r="AG300" s="297">
        <v>87.77</v>
      </c>
      <c r="AH300" s="297">
        <v>88.34</v>
      </c>
      <c r="AI300" s="297">
        <v>88.92</v>
      </c>
      <c r="AJ300" s="297">
        <v>89.52</v>
      </c>
      <c r="AK300" s="297">
        <v>90.11</v>
      </c>
      <c r="AL300" s="297">
        <v>90.71</v>
      </c>
      <c r="AM300" s="297">
        <v>91.32</v>
      </c>
      <c r="AN300" s="297">
        <v>91.93</v>
      </c>
      <c r="AO300" s="297">
        <v>92.32</v>
      </c>
      <c r="AP300" s="297">
        <v>92.71</v>
      </c>
      <c r="AQ300" s="297">
        <v>93.1</v>
      </c>
      <c r="AR300" s="297">
        <v>93.49</v>
      </c>
      <c r="AS300" s="297">
        <v>93.89</v>
      </c>
      <c r="AT300" s="297">
        <v>94.23</v>
      </c>
      <c r="AU300" s="297">
        <v>94.57</v>
      </c>
      <c r="AV300" s="297">
        <v>94.92</v>
      </c>
      <c r="AW300" s="297">
        <v>95.27</v>
      </c>
      <c r="AX300" s="297">
        <v>95.61</v>
      </c>
      <c r="AY300" s="297">
        <v>95.83</v>
      </c>
      <c r="AZ300" s="297">
        <v>96.04</v>
      </c>
      <c r="BA300" s="297">
        <v>96.26</v>
      </c>
      <c r="BB300" s="297">
        <v>96.47</v>
      </c>
      <c r="BC300" s="297">
        <v>96.69</v>
      </c>
      <c r="BD300" s="297">
        <v>96.9</v>
      </c>
      <c r="BE300" s="297">
        <v>97.11</v>
      </c>
      <c r="BF300" s="297">
        <v>97.32</v>
      </c>
      <c r="BG300" s="297">
        <v>97.53</v>
      </c>
      <c r="BH300" s="297">
        <v>97.74</v>
      </c>
      <c r="BI300" s="297">
        <v>97.95</v>
      </c>
      <c r="BJ300" s="297">
        <v>98.16</v>
      </c>
      <c r="BK300" s="297">
        <v>98.37</v>
      </c>
      <c r="BL300" s="297">
        <v>98.58</v>
      </c>
      <c r="BM300" s="297">
        <v>98.79</v>
      </c>
      <c r="BN300" s="297">
        <v>98.83</v>
      </c>
      <c r="BO300" s="297">
        <v>98.87</v>
      </c>
      <c r="BP300" s="297">
        <v>98.9</v>
      </c>
      <c r="BQ300" s="297">
        <v>98.94</v>
      </c>
      <c r="BR300" s="297">
        <v>98.98</v>
      </c>
      <c r="BS300" s="297">
        <v>99.01</v>
      </c>
      <c r="BT300" s="297">
        <v>99.03</v>
      </c>
      <c r="BU300" s="297">
        <v>99.06</v>
      </c>
      <c r="BV300" s="297">
        <v>99.08</v>
      </c>
      <c r="BW300" s="297">
        <v>99.11</v>
      </c>
    </row>
    <row r="301" spans="1:75" ht="14.45" x14ac:dyDescent="0.3">
      <c r="A301" s="297" t="s">
        <v>116</v>
      </c>
      <c r="B301" s="297" t="s">
        <v>41</v>
      </c>
      <c r="C301" s="297" t="s">
        <v>1016</v>
      </c>
      <c r="D301" s="297" t="s">
        <v>1015</v>
      </c>
      <c r="E301" s="297">
        <v>5.52</v>
      </c>
      <c r="F301" s="297">
        <v>6.23</v>
      </c>
      <c r="G301" s="297">
        <v>7.03</v>
      </c>
      <c r="H301" s="297">
        <v>7.94</v>
      </c>
      <c r="I301" s="297">
        <v>8.9700000000000006</v>
      </c>
      <c r="J301" s="297">
        <v>10.130000000000001</v>
      </c>
      <c r="K301" s="297">
        <v>10.53</v>
      </c>
      <c r="L301" s="297">
        <v>10.94</v>
      </c>
      <c r="M301" s="297">
        <v>11.37</v>
      </c>
      <c r="N301" s="297">
        <v>11.82</v>
      </c>
      <c r="O301" s="297">
        <v>12.29</v>
      </c>
      <c r="P301" s="297">
        <v>11.95</v>
      </c>
      <c r="Q301" s="297">
        <v>11.62</v>
      </c>
      <c r="R301" s="297">
        <v>11.3</v>
      </c>
      <c r="S301" s="297">
        <v>10.98</v>
      </c>
      <c r="T301" s="297">
        <v>10.68</v>
      </c>
      <c r="U301" s="297">
        <v>10.73</v>
      </c>
      <c r="V301" s="297">
        <v>10.77</v>
      </c>
      <c r="W301" s="297">
        <v>10.82</v>
      </c>
      <c r="X301" s="297">
        <v>10.87</v>
      </c>
      <c r="Y301" s="297">
        <v>10.91</v>
      </c>
      <c r="Z301" s="297">
        <v>11.16</v>
      </c>
      <c r="AA301" s="297">
        <v>11.41</v>
      </c>
      <c r="AB301" s="297">
        <v>11.67</v>
      </c>
      <c r="AC301" s="297">
        <v>11.93</v>
      </c>
      <c r="AD301" s="297">
        <v>12.2</v>
      </c>
      <c r="AE301" s="297">
        <v>12.32</v>
      </c>
      <c r="AF301" s="297">
        <v>12.44</v>
      </c>
      <c r="AG301" s="297">
        <v>12.57</v>
      </c>
      <c r="AH301" s="297">
        <v>12.69</v>
      </c>
      <c r="AI301" s="297">
        <v>12.82</v>
      </c>
      <c r="AJ301" s="297">
        <v>13.39</v>
      </c>
      <c r="AK301" s="297">
        <v>13.98</v>
      </c>
      <c r="AL301" s="297">
        <v>14.6</v>
      </c>
      <c r="AM301" s="297">
        <v>15.24</v>
      </c>
      <c r="AN301" s="297">
        <v>15.91</v>
      </c>
      <c r="AO301" s="297">
        <v>16.489999999999998</v>
      </c>
      <c r="AP301" s="297">
        <v>17.100000000000001</v>
      </c>
      <c r="AQ301" s="297">
        <v>17.72</v>
      </c>
      <c r="AR301" s="297">
        <v>18.37</v>
      </c>
      <c r="AS301" s="297">
        <v>19.04</v>
      </c>
      <c r="AT301" s="297">
        <v>19.72</v>
      </c>
      <c r="AU301" s="297">
        <v>20.420000000000002</v>
      </c>
      <c r="AV301" s="297">
        <v>21.15</v>
      </c>
      <c r="AW301" s="297">
        <v>21.9</v>
      </c>
      <c r="AX301" s="297">
        <v>22.68</v>
      </c>
      <c r="AY301" s="297">
        <v>23.53</v>
      </c>
      <c r="AZ301" s="297">
        <v>24.41</v>
      </c>
      <c r="BA301" s="297">
        <v>25.32</v>
      </c>
      <c r="BB301" s="297">
        <v>26.27</v>
      </c>
      <c r="BC301" s="297">
        <v>27.25</v>
      </c>
      <c r="BD301" s="297">
        <v>28.17</v>
      </c>
      <c r="BE301" s="297">
        <v>29.12</v>
      </c>
      <c r="BF301" s="297">
        <v>30.1</v>
      </c>
      <c r="BG301" s="297">
        <v>31.11</v>
      </c>
      <c r="BH301" s="297">
        <v>32.159999999999997</v>
      </c>
      <c r="BI301" s="297">
        <v>33.200000000000003</v>
      </c>
      <c r="BJ301" s="297">
        <v>34.270000000000003</v>
      </c>
      <c r="BK301" s="297">
        <v>35.380000000000003</v>
      </c>
      <c r="BL301" s="297">
        <v>36.53</v>
      </c>
      <c r="BM301" s="297">
        <v>37.71</v>
      </c>
      <c r="BN301" s="297">
        <v>38.86</v>
      </c>
      <c r="BO301" s="297">
        <v>40.049999999999997</v>
      </c>
      <c r="BP301" s="297">
        <v>41.27</v>
      </c>
      <c r="BQ301" s="297">
        <v>42.53</v>
      </c>
      <c r="BR301" s="297">
        <v>43.82</v>
      </c>
      <c r="BS301" s="297">
        <v>45.14</v>
      </c>
      <c r="BT301" s="297">
        <v>46.5</v>
      </c>
      <c r="BU301" s="297">
        <v>47.9</v>
      </c>
      <c r="BV301" s="297">
        <v>49.34</v>
      </c>
      <c r="BW301" s="297">
        <v>50.82</v>
      </c>
    </row>
    <row r="302" spans="1:75" ht="14.45" x14ac:dyDescent="0.3">
      <c r="A302" s="297" t="s">
        <v>43</v>
      </c>
      <c r="B302" s="297" t="s">
        <v>42</v>
      </c>
      <c r="C302" s="297" t="s">
        <v>1005</v>
      </c>
      <c r="D302" s="297" t="s">
        <v>1006</v>
      </c>
      <c r="E302" s="297">
        <v>360.46</v>
      </c>
      <c r="F302" s="297">
        <v>363.84</v>
      </c>
      <c r="G302" s="297">
        <v>369.16</v>
      </c>
      <c r="H302" s="297">
        <v>375.38</v>
      </c>
      <c r="I302" s="297">
        <v>384.12</v>
      </c>
      <c r="J302" s="297">
        <v>396.68</v>
      </c>
      <c r="K302" s="297">
        <v>413.65</v>
      </c>
      <c r="L302" s="297">
        <v>428.97</v>
      </c>
      <c r="M302" s="297">
        <v>440.1</v>
      </c>
      <c r="N302" s="297">
        <v>450.66</v>
      </c>
      <c r="O302" s="297">
        <v>460.15</v>
      </c>
      <c r="P302" s="297">
        <v>467.9</v>
      </c>
      <c r="Q302" s="297">
        <v>473.95</v>
      </c>
      <c r="R302" s="297">
        <v>478.2</v>
      </c>
      <c r="S302" s="297">
        <v>484.61</v>
      </c>
      <c r="T302" s="297">
        <v>494.18</v>
      </c>
      <c r="U302" s="297">
        <v>504.7</v>
      </c>
      <c r="V302" s="297">
        <v>518.15</v>
      </c>
      <c r="W302" s="297">
        <v>533.66</v>
      </c>
      <c r="X302" s="297">
        <v>547.91999999999996</v>
      </c>
      <c r="Y302" s="297">
        <v>563.89</v>
      </c>
      <c r="Z302" s="297">
        <v>578.24</v>
      </c>
      <c r="AA302" s="297">
        <v>591.51</v>
      </c>
      <c r="AB302" s="297">
        <v>603.38</v>
      </c>
      <c r="AC302" s="297">
        <v>615.71</v>
      </c>
      <c r="AD302" s="297">
        <v>629.5</v>
      </c>
      <c r="AE302" s="297">
        <v>649.6</v>
      </c>
      <c r="AF302" s="297">
        <v>672.75</v>
      </c>
      <c r="AG302" s="297">
        <v>689.04</v>
      </c>
      <c r="AH302" s="297">
        <v>694.66</v>
      </c>
      <c r="AI302" s="297">
        <v>689.73</v>
      </c>
      <c r="AJ302" s="297">
        <v>698.36</v>
      </c>
      <c r="AK302" s="297">
        <v>706.57</v>
      </c>
      <c r="AL302" s="297">
        <v>714.8</v>
      </c>
      <c r="AM302" s="297">
        <v>722.7</v>
      </c>
      <c r="AN302" s="297">
        <v>730.47</v>
      </c>
      <c r="AO302" s="297">
        <v>737.94</v>
      </c>
      <c r="AP302" s="297">
        <v>745.16</v>
      </c>
      <c r="AQ302" s="297">
        <v>753.38</v>
      </c>
      <c r="AR302" s="297">
        <v>761.74</v>
      </c>
      <c r="AS302" s="297">
        <v>770.22</v>
      </c>
      <c r="AT302" s="297">
        <v>778.78</v>
      </c>
      <c r="AU302" s="297">
        <v>787.27</v>
      </c>
      <c r="AV302" s="297">
        <v>795.75</v>
      </c>
      <c r="AW302" s="297">
        <v>804.24</v>
      </c>
      <c r="AX302" s="297">
        <v>812.74</v>
      </c>
      <c r="AY302" s="297">
        <v>821.19</v>
      </c>
      <c r="AZ302" s="297">
        <v>829.45</v>
      </c>
      <c r="BA302" s="297">
        <v>837.62</v>
      </c>
      <c r="BB302" s="297">
        <v>845.69</v>
      </c>
      <c r="BC302" s="297">
        <v>853.62</v>
      </c>
      <c r="BD302" s="297">
        <v>861.37</v>
      </c>
      <c r="BE302" s="297">
        <v>868.67</v>
      </c>
      <c r="BF302" s="297">
        <v>875.91</v>
      </c>
      <c r="BG302" s="297">
        <v>883.05</v>
      </c>
      <c r="BH302" s="297">
        <v>890.08</v>
      </c>
      <c r="BI302" s="297">
        <v>897.01</v>
      </c>
      <c r="BJ302" s="297">
        <v>903.58</v>
      </c>
      <c r="BK302" s="297">
        <v>910.26</v>
      </c>
      <c r="BL302" s="297">
        <v>917.01</v>
      </c>
      <c r="BM302" s="297">
        <v>923.87</v>
      </c>
      <c r="BN302" s="297">
        <v>930.84</v>
      </c>
      <c r="BO302" s="297">
        <v>937.86</v>
      </c>
      <c r="BP302" s="297">
        <v>945.16</v>
      </c>
      <c r="BQ302" s="297">
        <v>952.75</v>
      </c>
      <c r="BR302" s="297">
        <v>960.7</v>
      </c>
      <c r="BS302" s="297">
        <v>969.03</v>
      </c>
      <c r="BT302" s="297">
        <v>977.82</v>
      </c>
      <c r="BU302" s="297">
        <v>986.96</v>
      </c>
      <c r="BV302" s="297">
        <v>996.48</v>
      </c>
      <c r="BW302" s="297">
        <v>1006.35</v>
      </c>
    </row>
    <row r="303" spans="1:75" ht="14.45" x14ac:dyDescent="0.3">
      <c r="A303" s="297" t="s">
        <v>43</v>
      </c>
      <c r="B303" s="297" t="s">
        <v>42</v>
      </c>
      <c r="C303" s="297" t="s">
        <v>1007</v>
      </c>
      <c r="D303" s="297" t="s">
        <v>1008</v>
      </c>
      <c r="E303" s="297">
        <v>131061.64</v>
      </c>
      <c r="F303" s="297">
        <v>118616.44</v>
      </c>
      <c r="G303" s="297">
        <v>119965.75</v>
      </c>
      <c r="H303" s="297">
        <v>113253.42</v>
      </c>
      <c r="I303" s="297">
        <v>117410.96</v>
      </c>
      <c r="J303" s="297">
        <v>132191.78</v>
      </c>
      <c r="K303" s="297">
        <v>134095.89000000001</v>
      </c>
      <c r="L303" s="297">
        <v>134136.98000000001</v>
      </c>
      <c r="M303" s="297">
        <v>127958.91</v>
      </c>
      <c r="N303" s="297">
        <v>120027.4</v>
      </c>
      <c r="O303" s="297">
        <v>118780.82</v>
      </c>
      <c r="P303" s="297">
        <v>131863.01999999999</v>
      </c>
      <c r="Q303" s="297">
        <v>126178.08</v>
      </c>
      <c r="R303" s="297">
        <v>129575.34</v>
      </c>
      <c r="S303" s="297">
        <v>134061.64000000001</v>
      </c>
      <c r="T303" s="297">
        <v>133089.04999999999</v>
      </c>
      <c r="U303" s="297">
        <v>150315.07999999999</v>
      </c>
      <c r="V303" s="297">
        <v>139273.97</v>
      </c>
      <c r="W303" s="297">
        <v>137054.79999999999</v>
      </c>
      <c r="X303" s="297">
        <v>131315.07999999999</v>
      </c>
      <c r="Y303" s="297">
        <v>127280.82</v>
      </c>
      <c r="Z303" s="297">
        <v>131150.69</v>
      </c>
      <c r="AA303" s="297">
        <v>129835.62</v>
      </c>
      <c r="AB303" s="297">
        <v>137479.45000000001</v>
      </c>
      <c r="AC303" s="297">
        <v>132780.82999999999</v>
      </c>
      <c r="AD303" s="297">
        <v>128787.67</v>
      </c>
      <c r="AE303" s="297">
        <v>138328.76999999999</v>
      </c>
      <c r="AF303" s="297">
        <v>134630.14000000001</v>
      </c>
      <c r="AG303" s="297">
        <v>130205.48</v>
      </c>
      <c r="AH303" s="297">
        <v>133506.13</v>
      </c>
      <c r="AI303" s="297">
        <v>132093.92000000001</v>
      </c>
      <c r="AJ303" s="297">
        <v>133069.23000000001</v>
      </c>
      <c r="AK303" s="297">
        <v>133123.45000000001</v>
      </c>
      <c r="AL303" s="297">
        <v>133041.07999999999</v>
      </c>
      <c r="AM303" s="297">
        <v>133249.88</v>
      </c>
      <c r="AN303" s="297">
        <v>133816.07999999999</v>
      </c>
      <c r="AO303" s="297">
        <v>134670.82999999999</v>
      </c>
      <c r="AP303" s="297">
        <v>135645.88</v>
      </c>
      <c r="AQ303" s="297">
        <v>136634.14000000001</v>
      </c>
      <c r="AR303" s="297">
        <v>137835.60999999999</v>
      </c>
      <c r="AS303" s="297">
        <v>139091.45000000001</v>
      </c>
      <c r="AT303" s="297">
        <v>140472.75</v>
      </c>
      <c r="AU303" s="297">
        <v>141764.88</v>
      </c>
      <c r="AV303" s="297">
        <v>143037.56</v>
      </c>
      <c r="AW303" s="297">
        <v>144295.51999999999</v>
      </c>
      <c r="AX303" s="297">
        <v>145477.57999999999</v>
      </c>
      <c r="AY303" s="297">
        <v>146667.47</v>
      </c>
      <c r="AZ303" s="297">
        <v>147777.23000000001</v>
      </c>
      <c r="BA303" s="297">
        <v>148838.73000000001</v>
      </c>
      <c r="BB303" s="297">
        <v>149867.07999999999</v>
      </c>
      <c r="BC303" s="297">
        <v>150960.66</v>
      </c>
      <c r="BD303" s="297">
        <v>152163.26999999999</v>
      </c>
      <c r="BE303" s="297">
        <v>153399.75</v>
      </c>
      <c r="BF303" s="297">
        <v>154629.19</v>
      </c>
      <c r="BG303" s="297">
        <v>155860.98000000001</v>
      </c>
      <c r="BH303" s="297">
        <v>157139.04999999999</v>
      </c>
      <c r="BI303" s="297">
        <v>158602.07999999999</v>
      </c>
      <c r="BJ303" s="297">
        <v>160082.20000000001</v>
      </c>
      <c r="BK303" s="297">
        <v>161574.10999999999</v>
      </c>
      <c r="BL303" s="297">
        <v>163107.35999999999</v>
      </c>
      <c r="BM303" s="297">
        <v>164679.56</v>
      </c>
      <c r="BN303" s="297">
        <v>166361.14000000001</v>
      </c>
      <c r="BO303" s="297">
        <v>168076.22</v>
      </c>
      <c r="BP303" s="297">
        <v>169819.92</v>
      </c>
      <c r="BQ303" s="297">
        <v>171598.73</v>
      </c>
      <c r="BR303" s="297">
        <v>173400.73</v>
      </c>
      <c r="BS303" s="297">
        <v>175141.91</v>
      </c>
      <c r="BT303" s="297">
        <v>176905.31</v>
      </c>
      <c r="BU303" s="297">
        <v>178662.98</v>
      </c>
      <c r="BV303" s="297">
        <v>180375.73</v>
      </c>
      <c r="BW303" s="297">
        <v>182050.39</v>
      </c>
    </row>
    <row r="304" spans="1:75" ht="14.45" x14ac:dyDescent="0.3">
      <c r="A304" s="297" t="s">
        <v>43</v>
      </c>
      <c r="B304" s="297" t="s">
        <v>42</v>
      </c>
      <c r="C304" s="297" t="s">
        <v>1009</v>
      </c>
      <c r="D304" s="297" t="s">
        <v>1010</v>
      </c>
      <c r="E304" s="297">
        <v>19.829999999999998</v>
      </c>
      <c r="F304" s="297">
        <v>16.52</v>
      </c>
      <c r="G304" s="297">
        <v>17.29</v>
      </c>
      <c r="H304" s="297">
        <v>17.61</v>
      </c>
      <c r="I304" s="297">
        <v>18.62</v>
      </c>
      <c r="J304" s="297">
        <v>20.39</v>
      </c>
      <c r="K304" s="297">
        <v>22.25</v>
      </c>
      <c r="L304" s="297">
        <v>21.84</v>
      </c>
      <c r="M304" s="297">
        <v>20.09</v>
      </c>
      <c r="N304" s="297">
        <v>20.02</v>
      </c>
      <c r="O304" s="297">
        <v>19.5</v>
      </c>
      <c r="P304" s="297">
        <v>18.63</v>
      </c>
      <c r="Q304" s="297">
        <v>17.63</v>
      </c>
      <c r="R304" s="297">
        <v>16.91</v>
      </c>
      <c r="S304" s="297">
        <v>17.2</v>
      </c>
      <c r="T304" s="297">
        <v>18.38</v>
      </c>
      <c r="U304" s="297">
        <v>18.579999999999998</v>
      </c>
      <c r="V304" s="297">
        <v>19.600000000000001</v>
      </c>
      <c r="W304" s="297">
        <v>20.440000000000001</v>
      </c>
      <c r="X304" s="297">
        <v>19.79</v>
      </c>
      <c r="Y304" s="297">
        <v>21.1</v>
      </c>
      <c r="Z304" s="297">
        <v>20.2</v>
      </c>
      <c r="AA304" s="297">
        <v>20.29</v>
      </c>
      <c r="AB304" s="297">
        <v>19.98</v>
      </c>
      <c r="AC304" s="297">
        <v>20.239999999999998</v>
      </c>
      <c r="AD304" s="297">
        <v>20.45</v>
      </c>
      <c r="AE304" s="297">
        <v>22.59</v>
      </c>
      <c r="AF304" s="297">
        <v>23.42</v>
      </c>
      <c r="AG304" s="297">
        <v>20.79</v>
      </c>
      <c r="AH304" s="297">
        <v>17.420000000000002</v>
      </c>
      <c r="AI304" s="297">
        <v>14.38</v>
      </c>
      <c r="AJ304" s="297">
        <v>19.239999999999998</v>
      </c>
      <c r="AK304" s="297">
        <v>18.989999999999998</v>
      </c>
      <c r="AL304" s="297">
        <v>18.899999999999999</v>
      </c>
      <c r="AM304" s="297">
        <v>18.72</v>
      </c>
      <c r="AN304" s="297">
        <v>18.61</v>
      </c>
      <c r="AO304" s="297">
        <v>18.45</v>
      </c>
      <c r="AP304" s="297">
        <v>18.260000000000002</v>
      </c>
      <c r="AQ304" s="297">
        <v>18.510000000000002</v>
      </c>
      <c r="AR304" s="297">
        <v>18.48</v>
      </c>
      <c r="AS304" s="297">
        <v>18.440000000000001</v>
      </c>
      <c r="AT304" s="297">
        <v>18.399999999999999</v>
      </c>
      <c r="AU304" s="297">
        <v>18.3</v>
      </c>
      <c r="AV304" s="297">
        <v>18.23</v>
      </c>
      <c r="AW304" s="297">
        <v>18.18</v>
      </c>
      <c r="AX304" s="297">
        <v>18.12</v>
      </c>
      <c r="AY304" s="297">
        <v>18.059999999999999</v>
      </c>
      <c r="AZ304" s="297">
        <v>17.940000000000001</v>
      </c>
      <c r="BA304" s="297">
        <v>17.86</v>
      </c>
      <c r="BB304" s="297">
        <v>17.78</v>
      </c>
      <c r="BC304" s="297">
        <v>17.690000000000001</v>
      </c>
      <c r="BD304" s="297">
        <v>17.59</v>
      </c>
      <c r="BE304" s="297">
        <v>17.38</v>
      </c>
      <c r="BF304" s="297">
        <v>17.28</v>
      </c>
      <c r="BG304" s="297">
        <v>17.170000000000002</v>
      </c>
      <c r="BH304" s="297">
        <v>17.059999999999999</v>
      </c>
      <c r="BI304" s="297">
        <v>16.940000000000001</v>
      </c>
      <c r="BJ304" s="297">
        <v>16.739999999999998</v>
      </c>
      <c r="BK304" s="297">
        <v>16.649999999999999</v>
      </c>
      <c r="BL304" s="297">
        <v>16.559999999999999</v>
      </c>
      <c r="BM304" s="297">
        <v>16.48</v>
      </c>
      <c r="BN304" s="297">
        <v>16.39</v>
      </c>
      <c r="BO304" s="297">
        <v>16.28</v>
      </c>
      <c r="BP304" s="297">
        <v>16.239999999999998</v>
      </c>
      <c r="BQ304" s="297">
        <v>16.190000000000001</v>
      </c>
      <c r="BR304" s="297">
        <v>16.16</v>
      </c>
      <c r="BS304" s="297">
        <v>16.14</v>
      </c>
      <c r="BT304" s="297">
        <v>16.149999999999999</v>
      </c>
      <c r="BU304" s="297">
        <v>16.13</v>
      </c>
      <c r="BV304" s="297">
        <v>16.13</v>
      </c>
      <c r="BW304" s="297">
        <v>16.12</v>
      </c>
    </row>
    <row r="305" spans="1:75" ht="14.45" x14ac:dyDescent="0.3">
      <c r="A305" s="297" t="s">
        <v>43</v>
      </c>
      <c r="B305" s="297" t="s">
        <v>42</v>
      </c>
      <c r="C305" s="297" t="s">
        <v>1011</v>
      </c>
      <c r="D305" s="297" t="s">
        <v>927</v>
      </c>
      <c r="E305" s="297">
        <v>2665.89</v>
      </c>
      <c r="F305" s="297">
        <v>2681.83</v>
      </c>
      <c r="G305" s="297">
        <v>2708.59</v>
      </c>
      <c r="H305" s="297">
        <v>2736.3</v>
      </c>
      <c r="I305" s="297">
        <v>2742.4</v>
      </c>
      <c r="J305" s="297">
        <v>2790.02</v>
      </c>
      <c r="K305" s="297">
        <v>2834.48</v>
      </c>
      <c r="L305" s="297">
        <v>2828.81</v>
      </c>
      <c r="M305" s="297">
        <v>2878.05</v>
      </c>
      <c r="N305" s="297">
        <v>2880.18</v>
      </c>
      <c r="O305" s="297">
        <v>2912.09</v>
      </c>
      <c r="P305" s="297">
        <v>2909.7</v>
      </c>
      <c r="Q305" s="297">
        <v>2916.46</v>
      </c>
      <c r="R305" s="297">
        <v>2895.01</v>
      </c>
      <c r="S305" s="297">
        <v>2783.66</v>
      </c>
      <c r="T305" s="297">
        <v>2825.18</v>
      </c>
      <c r="U305" s="297">
        <v>2831.57</v>
      </c>
      <c r="V305" s="297">
        <v>2852.82</v>
      </c>
      <c r="W305" s="297">
        <v>2842.83</v>
      </c>
      <c r="X305" s="297">
        <v>2877.82</v>
      </c>
      <c r="Y305" s="297">
        <v>2862.92</v>
      </c>
      <c r="Z305" s="297">
        <v>2876.56</v>
      </c>
      <c r="AA305" s="297">
        <v>2888.45</v>
      </c>
      <c r="AB305" s="297">
        <v>2867.46</v>
      </c>
      <c r="AC305" s="297">
        <v>2896.68</v>
      </c>
      <c r="AD305" s="297">
        <v>2901.47</v>
      </c>
      <c r="AE305" s="297">
        <v>2935.35</v>
      </c>
      <c r="AF305" s="297">
        <v>2940.22</v>
      </c>
      <c r="AG305" s="297">
        <v>2970.82</v>
      </c>
      <c r="AH305" s="297">
        <v>2961.48</v>
      </c>
      <c r="AI305" s="297">
        <v>2972.17</v>
      </c>
      <c r="AJ305" s="297">
        <v>2966.35</v>
      </c>
      <c r="AK305" s="297">
        <v>2960.77</v>
      </c>
      <c r="AL305" s="297">
        <v>2955.09</v>
      </c>
      <c r="AM305" s="297">
        <v>2949.06</v>
      </c>
      <c r="AN305" s="297">
        <v>2942.74</v>
      </c>
      <c r="AO305" s="297">
        <v>2944.53</v>
      </c>
      <c r="AP305" s="297">
        <v>2945.53</v>
      </c>
      <c r="AQ305" s="297">
        <v>2945.85</v>
      </c>
      <c r="AR305" s="297">
        <v>2945.69</v>
      </c>
      <c r="AS305" s="297">
        <v>2944.94</v>
      </c>
      <c r="AT305" s="297">
        <v>2943.04</v>
      </c>
      <c r="AU305" s="297">
        <v>2939.47</v>
      </c>
      <c r="AV305" s="297">
        <v>2935.13</v>
      </c>
      <c r="AW305" s="297">
        <v>2929.61</v>
      </c>
      <c r="AX305" s="297">
        <v>2922.78</v>
      </c>
      <c r="AY305" s="297">
        <v>2915.05</v>
      </c>
      <c r="AZ305" s="297">
        <v>2906.3</v>
      </c>
      <c r="BA305" s="297">
        <v>2896.77</v>
      </c>
      <c r="BB305" s="297">
        <v>2886.89</v>
      </c>
      <c r="BC305" s="297">
        <v>2877.02</v>
      </c>
      <c r="BD305" s="297">
        <v>2872.17</v>
      </c>
      <c r="BE305" s="297">
        <v>2867.37</v>
      </c>
      <c r="BF305" s="297">
        <v>2862.84</v>
      </c>
      <c r="BG305" s="297">
        <v>2858.86</v>
      </c>
      <c r="BH305" s="297">
        <v>2855.66</v>
      </c>
      <c r="BI305" s="297">
        <v>2857.22</v>
      </c>
      <c r="BJ305" s="297">
        <v>2859.14</v>
      </c>
      <c r="BK305" s="297">
        <v>2861.48</v>
      </c>
      <c r="BL305" s="297">
        <v>2864.58</v>
      </c>
      <c r="BM305" s="297">
        <v>2868.73</v>
      </c>
      <c r="BN305" s="297">
        <v>2874.44</v>
      </c>
      <c r="BO305" s="297">
        <v>2880.77</v>
      </c>
      <c r="BP305" s="297">
        <v>2887.63</v>
      </c>
      <c r="BQ305" s="297">
        <v>2894.73</v>
      </c>
      <c r="BR305" s="297">
        <v>2901.7</v>
      </c>
      <c r="BS305" s="297">
        <v>2906.25</v>
      </c>
      <c r="BT305" s="297">
        <v>2910.62</v>
      </c>
      <c r="BU305" s="297">
        <v>2914.26</v>
      </c>
      <c r="BV305" s="297">
        <v>2916.6</v>
      </c>
      <c r="BW305" s="297">
        <v>2917.44</v>
      </c>
    </row>
    <row r="306" spans="1:75" ht="14.45" x14ac:dyDescent="0.3">
      <c r="A306" s="297" t="s">
        <v>43</v>
      </c>
      <c r="B306" s="297" t="s">
        <v>42</v>
      </c>
      <c r="C306" s="297" t="s">
        <v>1012</v>
      </c>
      <c r="D306" s="297" t="s">
        <v>927</v>
      </c>
      <c r="E306" s="297">
        <v>5123.03</v>
      </c>
      <c r="F306" s="297">
        <v>5124.54</v>
      </c>
      <c r="G306" s="297">
        <v>5122.7</v>
      </c>
      <c r="H306" s="297">
        <v>5119</v>
      </c>
      <c r="I306" s="297">
        <v>5115.4799999999996</v>
      </c>
      <c r="J306" s="297">
        <v>5113.7</v>
      </c>
      <c r="K306" s="297">
        <v>5114.17</v>
      </c>
      <c r="L306" s="297">
        <v>5116.8500000000004</v>
      </c>
      <c r="M306" s="297">
        <v>5122.1000000000004</v>
      </c>
      <c r="N306" s="297">
        <v>5130.13</v>
      </c>
      <c r="O306" s="297">
        <v>5141.03</v>
      </c>
      <c r="P306" s="297">
        <v>5155.04</v>
      </c>
      <c r="Q306" s="297">
        <v>5172.04</v>
      </c>
      <c r="R306" s="297">
        <v>5191.37</v>
      </c>
      <c r="S306" s="297">
        <v>5212.07</v>
      </c>
      <c r="T306" s="297">
        <v>5233.3599999999997</v>
      </c>
      <c r="U306" s="297">
        <v>5255.21</v>
      </c>
      <c r="V306" s="297">
        <v>5277.57</v>
      </c>
      <c r="W306" s="297">
        <v>5299.65</v>
      </c>
      <c r="X306" s="297">
        <v>5320.49</v>
      </c>
      <c r="Y306" s="297">
        <v>5339.5</v>
      </c>
      <c r="Z306" s="297">
        <v>5356.06</v>
      </c>
      <c r="AA306" s="297">
        <v>5370.51</v>
      </c>
      <c r="AB306" s="297">
        <v>5384.49</v>
      </c>
      <c r="AC306" s="297">
        <v>5400.28</v>
      </c>
      <c r="AD306" s="297">
        <v>5419.44</v>
      </c>
      <c r="AE306" s="297">
        <v>5442.64</v>
      </c>
      <c r="AF306" s="297">
        <v>5469.13</v>
      </c>
      <c r="AG306" s="297">
        <v>5497.31</v>
      </c>
      <c r="AH306" s="297">
        <v>5524.87</v>
      </c>
      <c r="AI306" s="297">
        <v>5550.14</v>
      </c>
      <c r="AJ306" s="297">
        <v>5572.59</v>
      </c>
      <c r="AK306" s="297">
        <v>5592.74</v>
      </c>
      <c r="AL306" s="297">
        <v>5611.19</v>
      </c>
      <c r="AM306" s="297">
        <v>5628.96</v>
      </c>
      <c r="AN306" s="297">
        <v>5646.8</v>
      </c>
      <c r="AO306" s="297">
        <v>5664.8</v>
      </c>
      <c r="AP306" s="297">
        <v>5682.69</v>
      </c>
      <c r="AQ306" s="297">
        <v>5700.48</v>
      </c>
      <c r="AR306" s="297">
        <v>5718.12</v>
      </c>
      <c r="AS306" s="297">
        <v>5735.56</v>
      </c>
      <c r="AT306" s="297">
        <v>5752.82</v>
      </c>
      <c r="AU306" s="297">
        <v>5769.88</v>
      </c>
      <c r="AV306" s="297">
        <v>5786.65</v>
      </c>
      <c r="AW306" s="297">
        <v>5802.94</v>
      </c>
      <c r="AX306" s="297">
        <v>5818.64</v>
      </c>
      <c r="AY306" s="297">
        <v>5833.68</v>
      </c>
      <c r="AZ306" s="297">
        <v>5848.03</v>
      </c>
      <c r="BA306" s="297">
        <v>5861.55</v>
      </c>
      <c r="BB306" s="297">
        <v>5874.06</v>
      </c>
      <c r="BC306" s="297">
        <v>5885.45</v>
      </c>
      <c r="BD306" s="297">
        <v>5895.65</v>
      </c>
      <c r="BE306" s="297">
        <v>5904.67</v>
      </c>
      <c r="BF306" s="297">
        <v>5912.53</v>
      </c>
      <c r="BG306" s="297">
        <v>5919.26</v>
      </c>
      <c r="BH306" s="297">
        <v>5924.9</v>
      </c>
      <c r="BI306" s="297">
        <v>5929.48</v>
      </c>
      <c r="BJ306" s="297">
        <v>5933</v>
      </c>
      <c r="BK306" s="297">
        <v>5935.56</v>
      </c>
      <c r="BL306" s="297">
        <v>5937.26</v>
      </c>
      <c r="BM306" s="297">
        <v>5938.19</v>
      </c>
      <c r="BN306" s="297">
        <v>5938.43</v>
      </c>
      <c r="BO306" s="297">
        <v>5938.03</v>
      </c>
      <c r="BP306" s="297">
        <v>5937.05</v>
      </c>
      <c r="BQ306" s="297">
        <v>5935.52</v>
      </c>
      <c r="BR306" s="297">
        <v>5933.52</v>
      </c>
      <c r="BS306" s="297">
        <v>5931.09</v>
      </c>
      <c r="BT306" s="297">
        <v>5928.31</v>
      </c>
      <c r="BU306" s="297">
        <v>5925.39</v>
      </c>
      <c r="BV306" s="297">
        <v>5922.53</v>
      </c>
      <c r="BW306" s="297">
        <v>5919.9</v>
      </c>
    </row>
    <row r="307" spans="1:75" ht="14.45" x14ac:dyDescent="0.3">
      <c r="A307" s="297" t="s">
        <v>43</v>
      </c>
      <c r="B307" s="297" t="s">
        <v>42</v>
      </c>
      <c r="C307" s="297" t="s">
        <v>1013</v>
      </c>
      <c r="D307" s="297" t="s">
        <v>1010</v>
      </c>
      <c r="E307" s="297">
        <v>18.28</v>
      </c>
      <c r="F307" s="297">
        <v>17.09</v>
      </c>
      <c r="G307" s="297">
        <v>17.77</v>
      </c>
      <c r="H307" s="297">
        <v>19.23</v>
      </c>
      <c r="I307" s="297">
        <v>20.81</v>
      </c>
      <c r="J307" s="297">
        <v>21.32</v>
      </c>
      <c r="K307" s="297">
        <v>22.09</v>
      </c>
      <c r="L307" s="297">
        <v>22.35</v>
      </c>
      <c r="M307" s="297">
        <v>22.52</v>
      </c>
      <c r="N307" s="297">
        <v>23.25</v>
      </c>
      <c r="O307" s="297">
        <v>24.54</v>
      </c>
      <c r="P307" s="297">
        <v>24.1</v>
      </c>
      <c r="Q307" s="297">
        <v>24.11</v>
      </c>
      <c r="R307" s="297">
        <v>22.94</v>
      </c>
      <c r="S307" s="297">
        <v>22.87</v>
      </c>
      <c r="T307" s="297">
        <v>23.6</v>
      </c>
      <c r="U307" s="297">
        <v>23.94</v>
      </c>
      <c r="V307" s="297">
        <v>24.48</v>
      </c>
      <c r="W307" s="297">
        <v>23.65</v>
      </c>
      <c r="X307" s="297">
        <v>24.88</v>
      </c>
      <c r="Y307" s="297">
        <v>27.22</v>
      </c>
      <c r="Z307" s="297">
        <v>27</v>
      </c>
      <c r="AA307" s="297">
        <v>26.24</v>
      </c>
      <c r="AB307" s="297">
        <v>25.88</v>
      </c>
      <c r="AC307" s="297">
        <v>25.23</v>
      </c>
      <c r="AD307" s="297">
        <v>25</v>
      </c>
      <c r="AE307" s="297">
        <v>25.29</v>
      </c>
      <c r="AF307" s="297">
        <v>24.53</v>
      </c>
      <c r="AG307" s="297">
        <v>21.58</v>
      </c>
      <c r="AH307" s="297">
        <v>19.29</v>
      </c>
      <c r="AI307" s="297">
        <v>16.48</v>
      </c>
      <c r="AJ307" s="297">
        <v>20.67</v>
      </c>
      <c r="AK307" s="297">
        <v>20.55</v>
      </c>
      <c r="AL307" s="297">
        <v>20.51</v>
      </c>
      <c r="AM307" s="297">
        <v>20.329999999999998</v>
      </c>
      <c r="AN307" s="297">
        <v>20.16</v>
      </c>
      <c r="AO307" s="297">
        <v>19.940000000000001</v>
      </c>
      <c r="AP307" s="297">
        <v>19.77</v>
      </c>
      <c r="AQ307" s="297">
        <v>20.11</v>
      </c>
      <c r="AR307" s="297">
        <v>20.07</v>
      </c>
      <c r="AS307" s="297">
        <v>20.03</v>
      </c>
      <c r="AT307" s="297">
        <v>19.989999999999998</v>
      </c>
      <c r="AU307" s="297">
        <v>19.97</v>
      </c>
      <c r="AV307" s="297">
        <v>19.940000000000001</v>
      </c>
      <c r="AW307" s="297">
        <v>19.91</v>
      </c>
      <c r="AX307" s="297">
        <v>19.88</v>
      </c>
      <c r="AY307" s="297">
        <v>19.84</v>
      </c>
      <c r="AZ307" s="297">
        <v>19.79</v>
      </c>
      <c r="BA307" s="297">
        <v>19.739999999999998</v>
      </c>
      <c r="BB307" s="297">
        <v>19.690000000000001</v>
      </c>
      <c r="BC307" s="297">
        <v>19.63</v>
      </c>
      <c r="BD307" s="297">
        <v>19.559999999999999</v>
      </c>
      <c r="BE307" s="297">
        <v>19.399999999999999</v>
      </c>
      <c r="BF307" s="297">
        <v>19.34</v>
      </c>
      <c r="BG307" s="297">
        <v>19.27</v>
      </c>
      <c r="BH307" s="297">
        <v>19.2</v>
      </c>
      <c r="BI307" s="297">
        <v>19.12</v>
      </c>
      <c r="BJ307" s="297">
        <v>18.96</v>
      </c>
      <c r="BK307" s="297">
        <v>18.920000000000002</v>
      </c>
      <c r="BL307" s="297">
        <v>18.88</v>
      </c>
      <c r="BM307" s="297">
        <v>18.829999999999998</v>
      </c>
      <c r="BN307" s="297">
        <v>18.79</v>
      </c>
      <c r="BO307" s="297">
        <v>18.73</v>
      </c>
      <c r="BP307" s="297">
        <v>18.73</v>
      </c>
      <c r="BQ307" s="297">
        <v>18.73</v>
      </c>
      <c r="BR307" s="297">
        <v>18.739999999999998</v>
      </c>
      <c r="BS307" s="297">
        <v>18.78</v>
      </c>
      <c r="BT307" s="297">
        <v>18.850000000000001</v>
      </c>
      <c r="BU307" s="297">
        <v>18.88</v>
      </c>
      <c r="BV307" s="297">
        <v>18.93</v>
      </c>
      <c r="BW307" s="297">
        <v>19</v>
      </c>
    </row>
    <row r="308" spans="1:75" ht="14.45" x14ac:dyDescent="0.3">
      <c r="A308" s="297" t="s">
        <v>43</v>
      </c>
      <c r="B308" s="297" t="s">
        <v>42</v>
      </c>
      <c r="C308" s="297" t="s">
        <v>1014</v>
      </c>
      <c r="D308" s="297" t="s">
        <v>1015</v>
      </c>
      <c r="E308" s="297">
        <v>53.15</v>
      </c>
      <c r="F308" s="297">
        <v>54.04</v>
      </c>
      <c r="G308" s="297">
        <v>54.95</v>
      </c>
      <c r="H308" s="297">
        <v>55.87</v>
      </c>
      <c r="I308" s="297">
        <v>56.81</v>
      </c>
      <c r="J308" s="297">
        <v>57.76</v>
      </c>
      <c r="K308" s="297">
        <v>57.08</v>
      </c>
      <c r="L308" s="297">
        <v>56.4</v>
      </c>
      <c r="M308" s="297">
        <v>55.72</v>
      </c>
      <c r="N308" s="297">
        <v>55.06</v>
      </c>
      <c r="O308" s="297">
        <v>54.4</v>
      </c>
      <c r="P308" s="297">
        <v>54.33</v>
      </c>
      <c r="Q308" s="297">
        <v>54.25</v>
      </c>
      <c r="R308" s="297">
        <v>54.18</v>
      </c>
      <c r="S308" s="297">
        <v>54.11</v>
      </c>
      <c r="T308" s="297">
        <v>54.03</v>
      </c>
      <c r="U308" s="297">
        <v>54.73</v>
      </c>
      <c r="V308" s="297">
        <v>55.43</v>
      </c>
      <c r="W308" s="297">
        <v>56.14</v>
      </c>
      <c r="X308" s="297">
        <v>56.87</v>
      </c>
      <c r="Y308" s="297">
        <v>57.6</v>
      </c>
      <c r="Z308" s="297">
        <v>58.08</v>
      </c>
      <c r="AA308" s="297">
        <v>58.57</v>
      </c>
      <c r="AB308" s="297">
        <v>59.07</v>
      </c>
      <c r="AC308" s="297">
        <v>59.57</v>
      </c>
      <c r="AD308" s="297">
        <v>60.07</v>
      </c>
      <c r="AE308" s="297">
        <v>60.6</v>
      </c>
      <c r="AF308" s="297">
        <v>61.13</v>
      </c>
      <c r="AG308" s="297">
        <v>61.67</v>
      </c>
      <c r="AH308" s="297">
        <v>62.21</v>
      </c>
      <c r="AI308" s="297">
        <v>62.76</v>
      </c>
      <c r="AJ308" s="297">
        <v>63.43</v>
      </c>
      <c r="AK308" s="297">
        <v>64.099999999999994</v>
      </c>
      <c r="AL308" s="297">
        <v>64.790000000000006</v>
      </c>
      <c r="AM308" s="297">
        <v>65.48</v>
      </c>
      <c r="AN308" s="297">
        <v>66.180000000000007</v>
      </c>
      <c r="AO308" s="297">
        <v>66.8</v>
      </c>
      <c r="AP308" s="297">
        <v>67.44</v>
      </c>
      <c r="AQ308" s="297">
        <v>68.08</v>
      </c>
      <c r="AR308" s="297">
        <v>68.72</v>
      </c>
      <c r="AS308" s="297">
        <v>69.38</v>
      </c>
      <c r="AT308" s="297">
        <v>70.02</v>
      </c>
      <c r="AU308" s="297">
        <v>70.66</v>
      </c>
      <c r="AV308" s="297">
        <v>71.319999999999993</v>
      </c>
      <c r="AW308" s="297">
        <v>71.97</v>
      </c>
      <c r="AX308" s="297">
        <v>72.64</v>
      </c>
      <c r="AY308" s="297">
        <v>73.290000000000006</v>
      </c>
      <c r="AZ308" s="297">
        <v>73.959999999999994</v>
      </c>
      <c r="BA308" s="297">
        <v>74.62</v>
      </c>
      <c r="BB308" s="297">
        <v>75.290000000000006</v>
      </c>
      <c r="BC308" s="297">
        <v>75.97</v>
      </c>
      <c r="BD308" s="297">
        <v>76.58</v>
      </c>
      <c r="BE308" s="297">
        <v>77.19</v>
      </c>
      <c r="BF308" s="297">
        <v>77.81</v>
      </c>
      <c r="BG308" s="297">
        <v>78.430000000000007</v>
      </c>
      <c r="BH308" s="297">
        <v>79.05</v>
      </c>
      <c r="BI308" s="297">
        <v>79.62</v>
      </c>
      <c r="BJ308" s="297">
        <v>80.19</v>
      </c>
      <c r="BK308" s="297">
        <v>80.760000000000005</v>
      </c>
      <c r="BL308" s="297">
        <v>81.34</v>
      </c>
      <c r="BM308" s="297">
        <v>81.92</v>
      </c>
      <c r="BN308" s="297">
        <v>82.62</v>
      </c>
      <c r="BO308" s="297">
        <v>83.32</v>
      </c>
      <c r="BP308" s="297">
        <v>84.03</v>
      </c>
      <c r="BQ308" s="297">
        <v>84.74</v>
      </c>
      <c r="BR308" s="297">
        <v>85.46</v>
      </c>
      <c r="BS308" s="297">
        <v>86</v>
      </c>
      <c r="BT308" s="297">
        <v>86.54</v>
      </c>
      <c r="BU308" s="297">
        <v>87.08</v>
      </c>
      <c r="BV308" s="297">
        <v>87.63</v>
      </c>
      <c r="BW308" s="297">
        <v>88.18</v>
      </c>
    </row>
    <row r="309" spans="1:75" ht="14.45" x14ac:dyDescent="0.3">
      <c r="A309" s="297" t="s">
        <v>43</v>
      </c>
      <c r="B309" s="297" t="s">
        <v>42</v>
      </c>
      <c r="C309" s="297" t="s">
        <v>1016</v>
      </c>
      <c r="D309" s="297" t="s">
        <v>1015</v>
      </c>
      <c r="E309" s="297">
        <v>14.28</v>
      </c>
      <c r="F309" s="297">
        <v>14.63</v>
      </c>
      <c r="G309" s="297">
        <v>14.98</v>
      </c>
      <c r="H309" s="297">
        <v>15.35</v>
      </c>
      <c r="I309" s="297">
        <v>15.72</v>
      </c>
      <c r="J309" s="297">
        <v>16.100000000000001</v>
      </c>
      <c r="K309" s="297">
        <v>15.66</v>
      </c>
      <c r="L309" s="297">
        <v>15.24</v>
      </c>
      <c r="M309" s="297">
        <v>14.82</v>
      </c>
      <c r="N309" s="297">
        <v>14.42</v>
      </c>
      <c r="O309" s="297">
        <v>14.03</v>
      </c>
      <c r="P309" s="297">
        <v>14.37</v>
      </c>
      <c r="Q309" s="297">
        <v>14.72</v>
      </c>
      <c r="R309" s="297">
        <v>15.07</v>
      </c>
      <c r="S309" s="297">
        <v>15.44</v>
      </c>
      <c r="T309" s="297">
        <v>15.81</v>
      </c>
      <c r="U309" s="297">
        <v>15.95</v>
      </c>
      <c r="V309" s="297">
        <v>16.100000000000001</v>
      </c>
      <c r="W309" s="297">
        <v>16.239999999999998</v>
      </c>
      <c r="X309" s="297">
        <v>16.39</v>
      </c>
      <c r="Y309" s="297">
        <v>16.54</v>
      </c>
      <c r="Z309" s="297">
        <v>16.71</v>
      </c>
      <c r="AA309" s="297">
        <v>16.88</v>
      </c>
      <c r="AB309" s="297">
        <v>17.059999999999999</v>
      </c>
      <c r="AC309" s="297">
        <v>17.23</v>
      </c>
      <c r="AD309" s="297">
        <v>17.41</v>
      </c>
      <c r="AE309" s="297">
        <v>17.91</v>
      </c>
      <c r="AF309" s="297">
        <v>18.43</v>
      </c>
      <c r="AG309" s="297">
        <v>18.96</v>
      </c>
      <c r="AH309" s="297">
        <v>19.510000000000002</v>
      </c>
      <c r="AI309" s="297">
        <v>20.07</v>
      </c>
      <c r="AJ309" s="297">
        <v>20.53</v>
      </c>
      <c r="AK309" s="297">
        <v>21</v>
      </c>
      <c r="AL309" s="297">
        <v>21.47</v>
      </c>
      <c r="AM309" s="297">
        <v>21.96</v>
      </c>
      <c r="AN309" s="297">
        <v>22.46</v>
      </c>
      <c r="AO309" s="297">
        <v>22.96</v>
      </c>
      <c r="AP309" s="297">
        <v>23.48</v>
      </c>
      <c r="AQ309" s="297">
        <v>24</v>
      </c>
      <c r="AR309" s="297">
        <v>24.54</v>
      </c>
      <c r="AS309" s="297">
        <v>25.08</v>
      </c>
      <c r="AT309" s="297">
        <v>25.61</v>
      </c>
      <c r="AU309" s="297">
        <v>26.15</v>
      </c>
      <c r="AV309" s="297">
        <v>26.71</v>
      </c>
      <c r="AW309" s="297">
        <v>27.27</v>
      </c>
      <c r="AX309" s="297">
        <v>27.85</v>
      </c>
      <c r="AY309" s="297">
        <v>28.47</v>
      </c>
      <c r="AZ309" s="297">
        <v>29.11</v>
      </c>
      <c r="BA309" s="297">
        <v>29.76</v>
      </c>
      <c r="BB309" s="297">
        <v>30.43</v>
      </c>
      <c r="BC309" s="297">
        <v>31.11</v>
      </c>
      <c r="BD309" s="297">
        <v>31.87</v>
      </c>
      <c r="BE309" s="297">
        <v>32.65</v>
      </c>
      <c r="BF309" s="297">
        <v>33.450000000000003</v>
      </c>
      <c r="BG309" s="297">
        <v>34.270000000000003</v>
      </c>
      <c r="BH309" s="297">
        <v>35.1</v>
      </c>
      <c r="BI309" s="297">
        <v>36.049999999999997</v>
      </c>
      <c r="BJ309" s="297">
        <v>37.03</v>
      </c>
      <c r="BK309" s="297">
        <v>38.03</v>
      </c>
      <c r="BL309" s="297">
        <v>39.06</v>
      </c>
      <c r="BM309" s="297">
        <v>40.119999999999997</v>
      </c>
      <c r="BN309" s="297">
        <v>41.36</v>
      </c>
      <c r="BO309" s="297">
        <v>42.63</v>
      </c>
      <c r="BP309" s="297">
        <v>43.95</v>
      </c>
      <c r="BQ309" s="297">
        <v>45.3</v>
      </c>
      <c r="BR309" s="297">
        <v>46.7</v>
      </c>
      <c r="BS309" s="297">
        <v>47.78</v>
      </c>
      <c r="BT309" s="297">
        <v>48.88</v>
      </c>
      <c r="BU309" s="297">
        <v>50.01</v>
      </c>
      <c r="BV309" s="297">
        <v>51.16</v>
      </c>
      <c r="BW309" s="297">
        <v>52.34</v>
      </c>
    </row>
    <row r="310" spans="1:75" ht="14.45" x14ac:dyDescent="0.3">
      <c r="A310" s="297" t="s">
        <v>1062</v>
      </c>
      <c r="B310" s="297" t="s">
        <v>1063</v>
      </c>
      <c r="C310" s="297" t="s">
        <v>1005</v>
      </c>
      <c r="D310" s="297" t="s">
        <v>1006</v>
      </c>
      <c r="E310" s="297">
        <v>1.34</v>
      </c>
      <c r="F310" s="297">
        <v>1.37</v>
      </c>
      <c r="G310" s="297">
        <v>1.39</v>
      </c>
      <c r="H310" s="297">
        <v>1.41</v>
      </c>
      <c r="I310" s="297">
        <v>1.44</v>
      </c>
      <c r="J310" s="297">
        <v>1.46</v>
      </c>
      <c r="K310" s="297">
        <v>1.47</v>
      </c>
      <c r="L310" s="297">
        <v>1.49</v>
      </c>
      <c r="M310" s="297">
        <v>1.51</v>
      </c>
      <c r="N310" s="297">
        <v>1.52</v>
      </c>
      <c r="O310" s="297">
        <v>1.54</v>
      </c>
      <c r="P310" s="297">
        <v>1.54</v>
      </c>
      <c r="Q310" s="297">
        <v>1.59</v>
      </c>
      <c r="R310" s="297">
        <v>1.55</v>
      </c>
      <c r="S310" s="297">
        <v>1.5</v>
      </c>
      <c r="T310" s="297">
        <v>1.46</v>
      </c>
      <c r="U310" s="297">
        <v>1.43</v>
      </c>
      <c r="V310" s="297">
        <v>1.4</v>
      </c>
      <c r="W310" s="297">
        <v>1.39</v>
      </c>
      <c r="X310" s="297">
        <v>1.36</v>
      </c>
      <c r="Y310" s="297">
        <v>1.33</v>
      </c>
      <c r="Z310" s="297">
        <v>1.3</v>
      </c>
      <c r="AA310" s="297">
        <v>1.29</v>
      </c>
      <c r="AB310" s="297">
        <v>1.3</v>
      </c>
      <c r="AC310" s="297">
        <v>1.37</v>
      </c>
      <c r="AD310" s="297">
        <v>1.43</v>
      </c>
      <c r="AE310" s="297">
        <v>1.56</v>
      </c>
      <c r="AF310" s="297">
        <v>1.77</v>
      </c>
      <c r="AG310" s="297">
        <v>1.92</v>
      </c>
      <c r="AH310" s="297">
        <v>2.02</v>
      </c>
      <c r="AI310" s="297">
        <v>2.09</v>
      </c>
      <c r="AJ310" s="297">
        <v>2.17</v>
      </c>
      <c r="AK310" s="297">
        <v>2.23</v>
      </c>
      <c r="AL310" s="297">
        <v>2.29</v>
      </c>
      <c r="AM310" s="297">
        <v>2.35</v>
      </c>
      <c r="AN310" s="297">
        <v>2.4</v>
      </c>
      <c r="AO310" s="297">
        <v>2.4500000000000002</v>
      </c>
      <c r="AP310" s="297">
        <v>2.5</v>
      </c>
      <c r="AQ310" s="297">
        <v>2.5499999999999998</v>
      </c>
      <c r="AR310" s="297">
        <v>2.6</v>
      </c>
      <c r="AS310" s="297">
        <v>2.65</v>
      </c>
      <c r="AT310" s="297">
        <v>2.71</v>
      </c>
      <c r="AU310" s="297">
        <v>2.77</v>
      </c>
      <c r="AV310" s="297">
        <v>2.83</v>
      </c>
      <c r="AW310" s="297">
        <v>2.9</v>
      </c>
      <c r="AX310" s="297">
        <v>2.96</v>
      </c>
      <c r="AY310" s="297">
        <v>3.04</v>
      </c>
      <c r="AZ310" s="297">
        <v>3.11</v>
      </c>
      <c r="BA310" s="297">
        <v>3.19</v>
      </c>
      <c r="BB310" s="297">
        <v>3.27</v>
      </c>
      <c r="BC310" s="297">
        <v>3.36</v>
      </c>
      <c r="BD310" s="297">
        <v>3.45</v>
      </c>
      <c r="BE310" s="297">
        <v>3.54</v>
      </c>
      <c r="BF310" s="297">
        <v>3.64</v>
      </c>
      <c r="BG310" s="297">
        <v>3.74</v>
      </c>
      <c r="BH310" s="297">
        <v>3.85</v>
      </c>
      <c r="BI310" s="297">
        <v>3.95</v>
      </c>
      <c r="BJ310" s="297">
        <v>4.07</v>
      </c>
      <c r="BK310" s="297">
        <v>4.18</v>
      </c>
      <c r="BL310" s="297">
        <v>4.3</v>
      </c>
      <c r="BM310" s="297">
        <v>4.42</v>
      </c>
      <c r="BN310" s="297">
        <v>4.55</v>
      </c>
      <c r="BO310" s="297">
        <v>4.68</v>
      </c>
      <c r="BP310" s="297">
        <v>4.82</v>
      </c>
      <c r="BQ310" s="297">
        <v>4.96</v>
      </c>
      <c r="BR310" s="297">
        <v>5.0999999999999996</v>
      </c>
      <c r="BS310" s="297">
        <v>5.25</v>
      </c>
      <c r="BT310" s="297">
        <v>5.4</v>
      </c>
      <c r="BU310" s="297">
        <v>5.56</v>
      </c>
      <c r="BV310" s="297">
        <v>5.72</v>
      </c>
      <c r="BW310" s="297">
        <v>5.89</v>
      </c>
    </row>
    <row r="311" spans="1:75" ht="14.45" x14ac:dyDescent="0.3">
      <c r="A311" s="297" t="s">
        <v>1062</v>
      </c>
      <c r="B311" s="297" t="s">
        <v>1063</v>
      </c>
      <c r="C311" s="297" t="s">
        <v>1007</v>
      </c>
      <c r="D311" s="297" t="s">
        <v>1008</v>
      </c>
      <c r="E311" s="297">
        <v>4126.28</v>
      </c>
      <c r="F311" s="297">
        <v>4135.16</v>
      </c>
      <c r="G311" s="297">
        <v>4326.8599999999997</v>
      </c>
      <c r="H311" s="297">
        <v>4526.51</v>
      </c>
      <c r="I311" s="297">
        <v>4642.29</v>
      </c>
      <c r="J311" s="297">
        <v>4694.6099999999997</v>
      </c>
      <c r="K311" s="297">
        <v>4610.04</v>
      </c>
      <c r="L311" s="297">
        <v>4453.49</v>
      </c>
      <c r="M311" s="297">
        <v>4398.3599999999997</v>
      </c>
      <c r="N311" s="297">
        <v>4276.3900000000003</v>
      </c>
      <c r="O311" s="297">
        <v>4206.78</v>
      </c>
      <c r="P311" s="297">
        <v>3926.28</v>
      </c>
      <c r="Q311" s="297">
        <v>4221.97</v>
      </c>
      <c r="R311" s="297">
        <v>3933.34</v>
      </c>
      <c r="S311" s="297">
        <v>3880.7</v>
      </c>
      <c r="T311" s="297">
        <v>3739.24</v>
      </c>
      <c r="U311" s="297">
        <v>3503.14</v>
      </c>
      <c r="V311" s="297">
        <v>3399.75</v>
      </c>
      <c r="W311" s="297">
        <v>3349.58</v>
      </c>
      <c r="X311" s="297">
        <v>3470.08</v>
      </c>
      <c r="Y311" s="297">
        <v>3573.46</v>
      </c>
      <c r="Z311" s="297">
        <v>3626.15</v>
      </c>
      <c r="AA311" s="297">
        <v>3691.97</v>
      </c>
      <c r="AB311" s="297">
        <v>3800.96</v>
      </c>
      <c r="AC311" s="297">
        <v>3838.76</v>
      </c>
      <c r="AD311" s="297">
        <v>3822.65</v>
      </c>
      <c r="AE311" s="297">
        <v>3837.81</v>
      </c>
      <c r="AF311" s="297">
        <v>4018.18</v>
      </c>
      <c r="AG311" s="297">
        <v>4053.47</v>
      </c>
      <c r="AH311" s="297">
        <v>4576.5600000000004</v>
      </c>
      <c r="AI311" s="297">
        <v>4634.46</v>
      </c>
      <c r="AJ311" s="297">
        <v>4639.66</v>
      </c>
      <c r="AK311" s="297">
        <v>4631.7700000000004</v>
      </c>
      <c r="AL311" s="297">
        <v>4536.08</v>
      </c>
      <c r="AM311" s="297">
        <v>4451.38</v>
      </c>
      <c r="AN311" s="297">
        <v>4382.58</v>
      </c>
      <c r="AO311" s="297">
        <v>4326.54</v>
      </c>
      <c r="AP311" s="297">
        <v>4355.87</v>
      </c>
      <c r="AQ311" s="297">
        <v>4383.8900000000003</v>
      </c>
      <c r="AR311" s="297">
        <v>4422.91</v>
      </c>
      <c r="AS311" s="297">
        <v>4466.1899999999996</v>
      </c>
      <c r="AT311" s="297">
        <v>4517.8599999999997</v>
      </c>
      <c r="AU311" s="297">
        <v>4605.71</v>
      </c>
      <c r="AV311" s="297">
        <v>4696.3500000000004</v>
      </c>
      <c r="AW311" s="297">
        <v>4790.41</v>
      </c>
      <c r="AX311" s="297">
        <v>4884.96</v>
      </c>
      <c r="AY311" s="297">
        <v>4982.55</v>
      </c>
      <c r="AZ311" s="297">
        <v>5100.37</v>
      </c>
      <c r="BA311" s="297">
        <v>5220.6099999999997</v>
      </c>
      <c r="BB311" s="297">
        <v>5343.62</v>
      </c>
      <c r="BC311" s="297">
        <v>5474.12</v>
      </c>
      <c r="BD311" s="297">
        <v>5603.72</v>
      </c>
      <c r="BE311" s="297">
        <v>5751.73</v>
      </c>
      <c r="BF311" s="297">
        <v>5903.03</v>
      </c>
      <c r="BG311" s="297">
        <v>6057.48</v>
      </c>
      <c r="BH311" s="297">
        <v>6216.78</v>
      </c>
      <c r="BI311" s="297">
        <v>6378.84</v>
      </c>
      <c r="BJ311" s="297">
        <v>6553.24</v>
      </c>
      <c r="BK311" s="297">
        <v>6730.79</v>
      </c>
      <c r="BL311" s="297">
        <v>6912.17</v>
      </c>
      <c r="BM311" s="297">
        <v>7095.93</v>
      </c>
      <c r="BN311" s="297">
        <v>7283.51</v>
      </c>
      <c r="BO311" s="297">
        <v>7479.37</v>
      </c>
      <c r="BP311" s="297">
        <v>7678</v>
      </c>
      <c r="BQ311" s="297">
        <v>7880.28</v>
      </c>
      <c r="BR311" s="297">
        <v>8086.1</v>
      </c>
      <c r="BS311" s="297">
        <v>8296.14</v>
      </c>
      <c r="BT311" s="297">
        <v>8513.2099999999991</v>
      </c>
      <c r="BU311" s="297">
        <v>8733.7800000000007</v>
      </c>
      <c r="BV311" s="297">
        <v>8955.5300000000007</v>
      </c>
      <c r="BW311" s="297">
        <v>9178.94</v>
      </c>
    </row>
    <row r="312" spans="1:75" ht="14.45" x14ac:dyDescent="0.3">
      <c r="A312" s="297" t="s">
        <v>1062</v>
      </c>
      <c r="B312" s="297" t="s">
        <v>1063</v>
      </c>
      <c r="C312" s="297" t="s">
        <v>1009</v>
      </c>
      <c r="D312" s="297" t="s">
        <v>1010</v>
      </c>
      <c r="O312" s="297">
        <v>14.15</v>
      </c>
      <c r="P312" s="297">
        <v>14.15</v>
      </c>
      <c r="Q312" s="297">
        <v>19.21</v>
      </c>
      <c r="R312" s="297">
        <v>9.16</v>
      </c>
      <c r="S312" s="297">
        <v>6.11</v>
      </c>
      <c r="T312" s="297">
        <v>8.44</v>
      </c>
      <c r="U312" s="297">
        <v>9.07</v>
      </c>
      <c r="V312" s="297">
        <v>9.57</v>
      </c>
      <c r="W312" s="297">
        <v>12.19</v>
      </c>
      <c r="X312" s="297">
        <v>8.6199999999999992</v>
      </c>
      <c r="Y312" s="297">
        <v>9.19</v>
      </c>
      <c r="Z312" s="297">
        <v>8.0399999999999991</v>
      </c>
      <c r="AA312" s="297">
        <v>10.41</v>
      </c>
      <c r="AB312" s="297">
        <v>14.95</v>
      </c>
      <c r="AC312" s="297">
        <v>22.56</v>
      </c>
      <c r="AD312" s="297">
        <v>19.7</v>
      </c>
      <c r="AE312" s="297">
        <v>31.23</v>
      </c>
      <c r="AF312" s="297">
        <v>39.94</v>
      </c>
      <c r="AG312" s="297">
        <v>33.840000000000003</v>
      </c>
      <c r="AH312" s="297">
        <v>27.31</v>
      </c>
      <c r="AI312" s="297">
        <v>23.02</v>
      </c>
      <c r="AJ312" s="297">
        <v>22.92</v>
      </c>
      <c r="AK312" s="297">
        <v>21.46</v>
      </c>
      <c r="AL312" s="297">
        <v>20.41</v>
      </c>
      <c r="AM312" s="297">
        <v>19.41</v>
      </c>
      <c r="AN312" s="297">
        <v>18.87</v>
      </c>
      <c r="AO312" s="297">
        <v>18.47</v>
      </c>
      <c r="AP312" s="297">
        <v>18.13</v>
      </c>
      <c r="AQ312" s="297">
        <v>17.89</v>
      </c>
      <c r="AR312" s="297">
        <v>17.73</v>
      </c>
      <c r="AS312" s="297">
        <v>17.62</v>
      </c>
      <c r="AT312" s="297">
        <v>17.53</v>
      </c>
      <c r="AU312" s="297">
        <v>17.41</v>
      </c>
      <c r="AV312" s="297">
        <v>17.309999999999999</v>
      </c>
      <c r="AW312" s="297">
        <v>17.260000000000002</v>
      </c>
      <c r="AX312" s="297">
        <v>17.22</v>
      </c>
      <c r="AY312" s="297">
        <v>17.18</v>
      </c>
      <c r="AZ312" s="297">
        <v>17.12</v>
      </c>
      <c r="BA312" s="297">
        <v>17.07</v>
      </c>
      <c r="BB312" s="297">
        <v>17.04</v>
      </c>
      <c r="BC312" s="297">
        <v>17.010000000000002</v>
      </c>
      <c r="BD312" s="297">
        <v>16.97</v>
      </c>
      <c r="BE312" s="297">
        <v>16.89</v>
      </c>
      <c r="BF312" s="297">
        <v>16.84</v>
      </c>
      <c r="BG312" s="297">
        <v>16.79</v>
      </c>
      <c r="BH312" s="297">
        <v>16.739999999999998</v>
      </c>
      <c r="BI312" s="297">
        <v>16.68</v>
      </c>
      <c r="BJ312" s="297">
        <v>16.600000000000001</v>
      </c>
      <c r="BK312" s="297">
        <v>16.54</v>
      </c>
      <c r="BL312" s="297">
        <v>16.489999999999998</v>
      </c>
      <c r="BM312" s="297">
        <v>16.43</v>
      </c>
      <c r="BN312" s="297">
        <v>16.38</v>
      </c>
      <c r="BO312" s="297">
        <v>16.309999999999999</v>
      </c>
      <c r="BP312" s="297">
        <v>16.260000000000002</v>
      </c>
      <c r="BQ312" s="297">
        <v>16.22</v>
      </c>
      <c r="BR312" s="297">
        <v>16.18</v>
      </c>
      <c r="BS312" s="297">
        <v>16.13</v>
      </c>
      <c r="BT312" s="297">
        <v>16.09</v>
      </c>
      <c r="BU312" s="297">
        <v>16.059999999999999</v>
      </c>
      <c r="BV312" s="297">
        <v>16.02</v>
      </c>
      <c r="BW312" s="297">
        <v>15.98</v>
      </c>
    </row>
    <row r="313" spans="1:75" ht="14.45" x14ac:dyDescent="0.3">
      <c r="A313" s="297" t="s">
        <v>1062</v>
      </c>
      <c r="B313" s="297" t="s">
        <v>1063</v>
      </c>
      <c r="C313" s="297" t="s">
        <v>1011</v>
      </c>
      <c r="D313" s="297" t="s">
        <v>927</v>
      </c>
      <c r="E313" s="297">
        <v>119.45</v>
      </c>
      <c r="F313" s="297">
        <v>124.69</v>
      </c>
      <c r="G313" s="297">
        <v>128.5</v>
      </c>
      <c r="H313" s="297">
        <v>132.12</v>
      </c>
      <c r="I313" s="297">
        <v>137.16</v>
      </c>
      <c r="J313" s="297">
        <v>144.56</v>
      </c>
      <c r="K313" s="297">
        <v>155.15</v>
      </c>
      <c r="L313" s="297">
        <v>168.28</v>
      </c>
      <c r="M313" s="297">
        <v>182.5</v>
      </c>
      <c r="N313" s="297">
        <v>196.38</v>
      </c>
      <c r="O313" s="297">
        <v>207.57</v>
      </c>
      <c r="P313" s="297">
        <v>215.76</v>
      </c>
      <c r="Q313" s="297">
        <v>221.26</v>
      </c>
      <c r="R313" s="297">
        <v>226.51</v>
      </c>
      <c r="S313" s="297">
        <v>231.82</v>
      </c>
      <c r="T313" s="297">
        <v>239.16</v>
      </c>
      <c r="U313" s="297">
        <v>248.36</v>
      </c>
      <c r="V313" s="297">
        <v>259.24</v>
      </c>
      <c r="W313" s="297">
        <v>271.32</v>
      </c>
      <c r="X313" s="297">
        <v>283.39</v>
      </c>
      <c r="Y313" s="297">
        <v>295.22000000000003</v>
      </c>
      <c r="Z313" s="297">
        <v>305.83</v>
      </c>
      <c r="AA313" s="297">
        <v>315.67</v>
      </c>
      <c r="AB313" s="297">
        <v>325.16000000000003</v>
      </c>
      <c r="AC313" s="297">
        <v>334.93</v>
      </c>
      <c r="AD313" s="297">
        <v>345.48</v>
      </c>
      <c r="AE313" s="297">
        <v>355.77</v>
      </c>
      <c r="AF313" s="297">
        <v>366.77</v>
      </c>
      <c r="AG313" s="297">
        <v>378.34</v>
      </c>
      <c r="AH313" s="297">
        <v>389.14</v>
      </c>
      <c r="AI313" s="297">
        <v>400.51</v>
      </c>
      <c r="AJ313" s="297">
        <v>408.77</v>
      </c>
      <c r="AK313" s="297">
        <v>417.04</v>
      </c>
      <c r="AL313" s="297">
        <v>425.26</v>
      </c>
      <c r="AM313" s="297">
        <v>433.38</v>
      </c>
      <c r="AN313" s="297">
        <v>441.35</v>
      </c>
      <c r="AO313" s="297">
        <v>451.11</v>
      </c>
      <c r="AP313" s="297">
        <v>461.01</v>
      </c>
      <c r="AQ313" s="297">
        <v>471.07</v>
      </c>
      <c r="AR313" s="297">
        <v>481.36</v>
      </c>
      <c r="AS313" s="297">
        <v>491.91</v>
      </c>
      <c r="AT313" s="297">
        <v>502.46</v>
      </c>
      <c r="AU313" s="297">
        <v>513.34</v>
      </c>
      <c r="AV313" s="297">
        <v>524.49</v>
      </c>
      <c r="AW313" s="297">
        <v>535.83000000000004</v>
      </c>
      <c r="AX313" s="297">
        <v>547.28</v>
      </c>
      <c r="AY313" s="297">
        <v>558.48</v>
      </c>
      <c r="AZ313" s="297">
        <v>569.80999999999995</v>
      </c>
      <c r="BA313" s="297">
        <v>581.29</v>
      </c>
      <c r="BB313" s="297">
        <v>592.97</v>
      </c>
      <c r="BC313" s="297">
        <v>604.85</v>
      </c>
      <c r="BD313" s="297">
        <v>616.54</v>
      </c>
      <c r="BE313" s="297">
        <v>628.41999999999996</v>
      </c>
      <c r="BF313" s="297">
        <v>640.46</v>
      </c>
      <c r="BG313" s="297">
        <v>652.63</v>
      </c>
      <c r="BH313" s="297">
        <v>664.88</v>
      </c>
      <c r="BI313" s="297">
        <v>676.8</v>
      </c>
      <c r="BJ313" s="297">
        <v>688.83</v>
      </c>
      <c r="BK313" s="297">
        <v>700.91</v>
      </c>
      <c r="BL313" s="297">
        <v>712.96</v>
      </c>
      <c r="BM313" s="297">
        <v>724.93</v>
      </c>
      <c r="BN313" s="297">
        <v>736.3</v>
      </c>
      <c r="BO313" s="297">
        <v>747.64</v>
      </c>
      <c r="BP313" s="297">
        <v>758.91</v>
      </c>
      <c r="BQ313" s="297">
        <v>770.05</v>
      </c>
      <c r="BR313" s="297">
        <v>781.06</v>
      </c>
      <c r="BS313" s="297">
        <v>791.59</v>
      </c>
      <c r="BT313" s="297">
        <v>802.05</v>
      </c>
      <c r="BU313" s="297">
        <v>812.3</v>
      </c>
      <c r="BV313" s="297">
        <v>822.22</v>
      </c>
      <c r="BW313" s="297">
        <v>831.72</v>
      </c>
    </row>
    <row r="314" spans="1:75" ht="14.45" x14ac:dyDescent="0.3">
      <c r="A314" s="297" t="s">
        <v>1062</v>
      </c>
      <c r="B314" s="297" t="s">
        <v>1063</v>
      </c>
      <c r="C314" s="297" t="s">
        <v>1012</v>
      </c>
      <c r="D314" s="297" t="s">
        <v>927</v>
      </c>
      <c r="E314" s="297">
        <v>340.13</v>
      </c>
      <c r="F314" s="297">
        <v>354.3</v>
      </c>
      <c r="G314" s="297">
        <v>363.94</v>
      </c>
      <c r="H314" s="297">
        <v>372.39</v>
      </c>
      <c r="I314" s="297">
        <v>384.41</v>
      </c>
      <c r="J314" s="297">
        <v>403.22</v>
      </c>
      <c r="K314" s="297">
        <v>430.37</v>
      </c>
      <c r="L314" s="297">
        <v>464.2</v>
      </c>
      <c r="M314" s="297">
        <v>500.88</v>
      </c>
      <c r="N314" s="297">
        <v>534.86</v>
      </c>
      <c r="O314" s="297">
        <v>562.29</v>
      </c>
      <c r="P314" s="297">
        <v>581.64</v>
      </c>
      <c r="Q314" s="297">
        <v>594.44000000000005</v>
      </c>
      <c r="R314" s="297">
        <v>603.53</v>
      </c>
      <c r="S314" s="297">
        <v>613.22</v>
      </c>
      <c r="T314" s="297">
        <v>626.54</v>
      </c>
      <c r="U314" s="297">
        <v>644.42999999999995</v>
      </c>
      <c r="V314" s="297">
        <v>665.76</v>
      </c>
      <c r="W314" s="297">
        <v>688.94</v>
      </c>
      <c r="X314" s="297">
        <v>711.57</v>
      </c>
      <c r="Y314" s="297">
        <v>731.93</v>
      </c>
      <c r="Z314" s="297">
        <v>749.6</v>
      </c>
      <c r="AA314" s="297">
        <v>765.28</v>
      </c>
      <c r="AB314" s="297">
        <v>779.64</v>
      </c>
      <c r="AC314" s="297">
        <v>793.74</v>
      </c>
      <c r="AD314" s="297">
        <v>808.37</v>
      </c>
      <c r="AE314" s="297">
        <v>823.68</v>
      </c>
      <c r="AF314" s="297">
        <v>839.45</v>
      </c>
      <c r="AG314" s="297">
        <v>855.64</v>
      </c>
      <c r="AH314" s="297">
        <v>872.09</v>
      </c>
      <c r="AI314" s="297">
        <v>888.72</v>
      </c>
      <c r="AJ314" s="297">
        <v>905.56</v>
      </c>
      <c r="AK314" s="297">
        <v>922.71</v>
      </c>
      <c r="AL314" s="297">
        <v>940.09</v>
      </c>
      <c r="AM314" s="297">
        <v>957.63</v>
      </c>
      <c r="AN314" s="297">
        <v>975.26</v>
      </c>
      <c r="AO314" s="297">
        <v>992.93</v>
      </c>
      <c r="AP314" s="297">
        <v>1010.68</v>
      </c>
      <c r="AQ314" s="297">
        <v>1028.6500000000001</v>
      </c>
      <c r="AR314" s="297">
        <v>1047.03</v>
      </c>
      <c r="AS314" s="297">
        <v>1065.94</v>
      </c>
      <c r="AT314" s="297">
        <v>1085.42</v>
      </c>
      <c r="AU314" s="297">
        <v>1105.4000000000001</v>
      </c>
      <c r="AV314" s="297">
        <v>1125.6600000000001</v>
      </c>
      <c r="AW314" s="297">
        <v>1145.94</v>
      </c>
      <c r="AX314" s="297">
        <v>1166.01</v>
      </c>
      <c r="AY314" s="297">
        <v>1185.81</v>
      </c>
      <c r="AZ314" s="297">
        <v>1205.3699999999999</v>
      </c>
      <c r="BA314" s="297">
        <v>1224.71</v>
      </c>
      <c r="BB314" s="297">
        <v>1243.8900000000001</v>
      </c>
      <c r="BC314" s="297">
        <v>1262.97</v>
      </c>
      <c r="BD314" s="297">
        <v>1281.93</v>
      </c>
      <c r="BE314" s="297">
        <v>1300.73</v>
      </c>
      <c r="BF314" s="297">
        <v>1319.41</v>
      </c>
      <c r="BG314" s="297">
        <v>1337.97</v>
      </c>
      <c r="BH314" s="297">
        <v>1356.44</v>
      </c>
      <c r="BI314" s="297">
        <v>1374.82</v>
      </c>
      <c r="BJ314" s="297">
        <v>1393.1</v>
      </c>
      <c r="BK314" s="297">
        <v>1411.28</v>
      </c>
      <c r="BL314" s="297">
        <v>1429.37</v>
      </c>
      <c r="BM314" s="297">
        <v>1447.37</v>
      </c>
      <c r="BN314" s="297">
        <v>1465.24</v>
      </c>
      <c r="BO314" s="297">
        <v>1482.98</v>
      </c>
      <c r="BP314" s="297">
        <v>1500.6</v>
      </c>
      <c r="BQ314" s="297">
        <v>1518.16</v>
      </c>
      <c r="BR314" s="297">
        <v>1535.67</v>
      </c>
      <c r="BS314" s="297">
        <v>1553.16</v>
      </c>
      <c r="BT314" s="297">
        <v>1570.56</v>
      </c>
      <c r="BU314" s="297">
        <v>1587.65</v>
      </c>
      <c r="BV314" s="297">
        <v>1604.1</v>
      </c>
      <c r="BW314" s="297">
        <v>1619.73</v>
      </c>
    </row>
    <row r="315" spans="1:75" ht="14.45" x14ac:dyDescent="0.3">
      <c r="A315" s="297" t="s">
        <v>1062</v>
      </c>
      <c r="B315" s="297" t="s">
        <v>1063</v>
      </c>
      <c r="C315" s="297" t="s">
        <v>1013</v>
      </c>
      <c r="D315" s="297" t="s">
        <v>1010</v>
      </c>
      <c r="O315" s="297">
        <v>-10.45</v>
      </c>
      <c r="P315" s="297">
        <v>-10.08</v>
      </c>
      <c r="Q315" s="297">
        <v>-13.04</v>
      </c>
      <c r="R315" s="297">
        <v>-11.06</v>
      </c>
      <c r="S315" s="297">
        <v>-7.99</v>
      </c>
      <c r="T315" s="297">
        <v>-3.63</v>
      </c>
      <c r="U315" s="297">
        <v>-2.8</v>
      </c>
      <c r="V315" s="297">
        <v>-1.93</v>
      </c>
      <c r="W315" s="297">
        <v>-0.82</v>
      </c>
      <c r="X315" s="297">
        <v>-2.42</v>
      </c>
      <c r="Y315" s="297">
        <v>-6.53</v>
      </c>
      <c r="Z315" s="297">
        <v>-0.61</v>
      </c>
      <c r="AA315" s="297">
        <v>4.87</v>
      </c>
      <c r="AB315" s="297">
        <v>5.26</v>
      </c>
      <c r="AC315" s="297">
        <v>4.3099999999999996</v>
      </c>
      <c r="AD315" s="297">
        <v>8.64</v>
      </c>
      <c r="AE315" s="297">
        <v>12.25</v>
      </c>
      <c r="AF315" s="297">
        <v>18.07</v>
      </c>
      <c r="AG315" s="297">
        <v>16.28</v>
      </c>
      <c r="AH315" s="297">
        <v>16.14</v>
      </c>
      <c r="AI315" s="297">
        <v>16.78</v>
      </c>
      <c r="AJ315" s="297">
        <v>16.07</v>
      </c>
      <c r="AK315" s="297">
        <v>16.86</v>
      </c>
      <c r="AL315" s="297">
        <v>17.149999999999999</v>
      </c>
      <c r="AM315" s="297">
        <v>15.99</v>
      </c>
      <c r="AN315" s="297">
        <v>16.03</v>
      </c>
      <c r="AO315" s="297">
        <v>16.13</v>
      </c>
      <c r="AP315" s="297">
        <v>16.39</v>
      </c>
      <c r="AQ315" s="297">
        <v>16.34</v>
      </c>
      <c r="AR315" s="297">
        <v>16.38</v>
      </c>
      <c r="AS315" s="297">
        <v>16.510000000000002</v>
      </c>
      <c r="AT315" s="297">
        <v>16.57</v>
      </c>
      <c r="AU315" s="297">
        <v>16.690000000000001</v>
      </c>
      <c r="AV315" s="297">
        <v>16.670000000000002</v>
      </c>
      <c r="AW315" s="297">
        <v>16.739999999999998</v>
      </c>
      <c r="AX315" s="297">
        <v>16.829999999999998</v>
      </c>
      <c r="AY315" s="297">
        <v>16.899999999999999</v>
      </c>
      <c r="AZ315" s="297">
        <v>17.010000000000002</v>
      </c>
      <c r="BA315" s="297">
        <v>17.05</v>
      </c>
      <c r="BB315" s="297">
        <v>17.13</v>
      </c>
      <c r="BC315" s="297">
        <v>17.21</v>
      </c>
      <c r="BD315" s="297">
        <v>17.309999999999999</v>
      </c>
      <c r="BE315" s="297">
        <v>17.36</v>
      </c>
      <c r="BF315" s="297">
        <v>17.43</v>
      </c>
      <c r="BG315" s="297">
        <v>17.489999999999998</v>
      </c>
      <c r="BH315" s="297">
        <v>17.55</v>
      </c>
      <c r="BI315" s="297">
        <v>17.59</v>
      </c>
      <c r="BJ315" s="297">
        <v>17.64</v>
      </c>
      <c r="BK315" s="297">
        <v>17.670000000000002</v>
      </c>
      <c r="BL315" s="297">
        <v>17.7</v>
      </c>
      <c r="BM315" s="297">
        <v>17.73</v>
      </c>
      <c r="BN315" s="297">
        <v>17.73</v>
      </c>
      <c r="BO315" s="297">
        <v>17.739999999999998</v>
      </c>
      <c r="BP315" s="297">
        <v>17.75</v>
      </c>
      <c r="BQ315" s="297">
        <v>17.75</v>
      </c>
      <c r="BR315" s="297">
        <v>17.75</v>
      </c>
      <c r="BS315" s="297">
        <v>17.72</v>
      </c>
      <c r="BT315" s="297">
        <v>17.72</v>
      </c>
      <c r="BU315" s="297">
        <v>17.7</v>
      </c>
      <c r="BV315" s="297">
        <v>17.690000000000001</v>
      </c>
      <c r="BW315" s="297">
        <v>17.68</v>
      </c>
    </row>
    <row r="316" spans="1:75" ht="14.45" x14ac:dyDescent="0.3">
      <c r="A316" s="297" t="s">
        <v>1062</v>
      </c>
      <c r="B316" s="297" t="s">
        <v>1063</v>
      </c>
      <c r="C316" s="297" t="s">
        <v>1014</v>
      </c>
      <c r="D316" s="297" t="s">
        <v>1015</v>
      </c>
      <c r="E316" s="297">
        <v>13.25</v>
      </c>
      <c r="F316" s="297">
        <v>13.89</v>
      </c>
      <c r="G316" s="297">
        <v>14.56</v>
      </c>
      <c r="H316" s="297">
        <v>15.26</v>
      </c>
      <c r="I316" s="297">
        <v>15.99</v>
      </c>
      <c r="J316" s="297">
        <v>16.760000000000002</v>
      </c>
      <c r="K316" s="297">
        <v>17.43</v>
      </c>
      <c r="L316" s="297">
        <v>18.14</v>
      </c>
      <c r="M316" s="297">
        <v>18.87</v>
      </c>
      <c r="N316" s="297">
        <v>19.63</v>
      </c>
      <c r="O316" s="297">
        <v>20.420000000000002</v>
      </c>
      <c r="P316" s="297">
        <v>20.87</v>
      </c>
      <c r="Q316" s="297">
        <v>21.33</v>
      </c>
      <c r="R316" s="297">
        <v>21.8</v>
      </c>
      <c r="S316" s="297">
        <v>22.28</v>
      </c>
      <c r="T316" s="297">
        <v>22.78</v>
      </c>
      <c r="U316" s="297">
        <v>23.21</v>
      </c>
      <c r="V316" s="297">
        <v>23.66</v>
      </c>
      <c r="W316" s="297">
        <v>24.11</v>
      </c>
      <c r="X316" s="297">
        <v>24.57</v>
      </c>
      <c r="Y316" s="297">
        <v>25.04</v>
      </c>
      <c r="Z316" s="297">
        <v>25.54</v>
      </c>
      <c r="AA316" s="297">
        <v>26.05</v>
      </c>
      <c r="AB316" s="297">
        <v>26.58</v>
      </c>
      <c r="AC316" s="297">
        <v>27.11</v>
      </c>
      <c r="AD316" s="297">
        <v>27.66</v>
      </c>
      <c r="AE316" s="297">
        <v>28.17</v>
      </c>
      <c r="AF316" s="297">
        <v>28.7</v>
      </c>
      <c r="AG316" s="297">
        <v>29.24</v>
      </c>
      <c r="AH316" s="297">
        <v>29.78</v>
      </c>
      <c r="AI316" s="297">
        <v>30.34</v>
      </c>
      <c r="AJ316" s="297">
        <v>30.85</v>
      </c>
      <c r="AK316" s="297">
        <v>31.37</v>
      </c>
      <c r="AL316" s="297">
        <v>31.9</v>
      </c>
      <c r="AM316" s="297">
        <v>32.44</v>
      </c>
      <c r="AN316" s="297">
        <v>32.99</v>
      </c>
      <c r="AO316" s="297">
        <v>33.49</v>
      </c>
      <c r="AP316" s="297">
        <v>33.979999999999997</v>
      </c>
      <c r="AQ316" s="297">
        <v>34.49</v>
      </c>
      <c r="AR316" s="297">
        <v>35</v>
      </c>
      <c r="AS316" s="297">
        <v>35.520000000000003</v>
      </c>
      <c r="AT316" s="297">
        <v>36</v>
      </c>
      <c r="AU316" s="297">
        <v>36.479999999999997</v>
      </c>
      <c r="AV316" s="297">
        <v>36.97</v>
      </c>
      <c r="AW316" s="297">
        <v>37.46</v>
      </c>
      <c r="AX316" s="297">
        <v>37.97</v>
      </c>
      <c r="AY316" s="297">
        <v>38.450000000000003</v>
      </c>
      <c r="AZ316" s="297">
        <v>38.94</v>
      </c>
      <c r="BA316" s="297">
        <v>39.43</v>
      </c>
      <c r="BB316" s="297">
        <v>39.94</v>
      </c>
      <c r="BC316" s="297">
        <v>40.44</v>
      </c>
      <c r="BD316" s="297">
        <v>40.94</v>
      </c>
      <c r="BE316" s="297">
        <v>41.45</v>
      </c>
      <c r="BF316" s="297">
        <v>41.96</v>
      </c>
      <c r="BG316" s="297">
        <v>42.47</v>
      </c>
      <c r="BH316" s="297">
        <v>42.99</v>
      </c>
      <c r="BI316" s="297">
        <v>43.5</v>
      </c>
      <c r="BJ316" s="297">
        <v>44.01</v>
      </c>
      <c r="BK316" s="297">
        <v>44.53</v>
      </c>
      <c r="BL316" s="297">
        <v>45.05</v>
      </c>
      <c r="BM316" s="297">
        <v>45.58</v>
      </c>
      <c r="BN316" s="297">
        <v>46.09</v>
      </c>
      <c r="BO316" s="297">
        <v>46.61</v>
      </c>
      <c r="BP316" s="297">
        <v>47.13</v>
      </c>
      <c r="BQ316" s="297">
        <v>47.66</v>
      </c>
      <c r="BR316" s="297">
        <v>48.2</v>
      </c>
      <c r="BS316" s="297">
        <v>48.71</v>
      </c>
      <c r="BT316" s="297">
        <v>49.23</v>
      </c>
      <c r="BU316" s="297">
        <v>49.75</v>
      </c>
      <c r="BV316" s="297">
        <v>50.28</v>
      </c>
      <c r="BW316" s="297">
        <v>50.82</v>
      </c>
    </row>
    <row r="317" spans="1:75" ht="14.45" x14ac:dyDescent="0.3">
      <c r="A317" s="297" t="s">
        <v>1062</v>
      </c>
      <c r="B317" s="297" t="s">
        <v>1063</v>
      </c>
      <c r="C317" s="297" t="s">
        <v>1016</v>
      </c>
      <c r="D317" s="297" t="s">
        <v>1015</v>
      </c>
      <c r="E317" s="297">
        <v>1.04</v>
      </c>
      <c r="F317" s="297">
        <v>1.1000000000000001</v>
      </c>
      <c r="G317" s="297">
        <v>1.1599999999999999</v>
      </c>
      <c r="H317" s="297">
        <v>1.22</v>
      </c>
      <c r="I317" s="297">
        <v>1.29</v>
      </c>
      <c r="J317" s="297">
        <v>1.36</v>
      </c>
      <c r="K317" s="297">
        <v>1.41</v>
      </c>
      <c r="L317" s="297">
        <v>1.46</v>
      </c>
      <c r="M317" s="297">
        <v>1.52</v>
      </c>
      <c r="N317" s="297">
        <v>1.58</v>
      </c>
      <c r="O317" s="297">
        <v>1.64</v>
      </c>
      <c r="P317" s="297">
        <v>1.73</v>
      </c>
      <c r="Q317" s="297">
        <v>1.82</v>
      </c>
      <c r="R317" s="297">
        <v>1.92</v>
      </c>
      <c r="S317" s="297">
        <v>2.02</v>
      </c>
      <c r="T317" s="297">
        <v>2.13</v>
      </c>
      <c r="U317" s="297">
        <v>2.17</v>
      </c>
      <c r="V317" s="297">
        <v>2.2200000000000002</v>
      </c>
      <c r="W317" s="297">
        <v>2.27</v>
      </c>
      <c r="X317" s="297">
        <v>2.3199999999999998</v>
      </c>
      <c r="Y317" s="297">
        <v>2.38</v>
      </c>
      <c r="Z317" s="297">
        <v>2.42</v>
      </c>
      <c r="AA317" s="297">
        <v>2.46</v>
      </c>
      <c r="AB317" s="297">
        <v>2.5099999999999998</v>
      </c>
      <c r="AC317" s="297">
        <v>2.5499999999999998</v>
      </c>
      <c r="AD317" s="297">
        <v>2.6</v>
      </c>
      <c r="AE317" s="297">
        <v>2.66</v>
      </c>
      <c r="AF317" s="297">
        <v>2.73</v>
      </c>
      <c r="AG317" s="297">
        <v>2.79</v>
      </c>
      <c r="AH317" s="297">
        <v>2.86</v>
      </c>
      <c r="AI317" s="297">
        <v>2.93</v>
      </c>
      <c r="AJ317" s="297">
        <v>3</v>
      </c>
      <c r="AK317" s="297">
        <v>3.08</v>
      </c>
      <c r="AL317" s="297">
        <v>3.15</v>
      </c>
      <c r="AM317" s="297">
        <v>3.23</v>
      </c>
      <c r="AN317" s="297">
        <v>3.31</v>
      </c>
      <c r="AO317" s="297">
        <v>3.38</v>
      </c>
      <c r="AP317" s="297">
        <v>3.46</v>
      </c>
      <c r="AQ317" s="297">
        <v>3.54</v>
      </c>
      <c r="AR317" s="297">
        <v>3.63</v>
      </c>
      <c r="AS317" s="297">
        <v>3.71</v>
      </c>
      <c r="AT317" s="297">
        <v>3.79</v>
      </c>
      <c r="AU317" s="297">
        <v>3.88</v>
      </c>
      <c r="AV317" s="297">
        <v>3.97</v>
      </c>
      <c r="AW317" s="297">
        <v>4.0599999999999996</v>
      </c>
      <c r="AX317" s="297">
        <v>4.1500000000000004</v>
      </c>
      <c r="AY317" s="297">
        <v>4.25</v>
      </c>
      <c r="AZ317" s="297">
        <v>4.3499999999999996</v>
      </c>
      <c r="BA317" s="297">
        <v>4.45</v>
      </c>
      <c r="BB317" s="297">
        <v>4.55</v>
      </c>
      <c r="BC317" s="297">
        <v>4.66</v>
      </c>
      <c r="BD317" s="297">
        <v>4.78</v>
      </c>
      <c r="BE317" s="297">
        <v>4.9000000000000004</v>
      </c>
      <c r="BF317" s="297">
        <v>5.0199999999999996</v>
      </c>
      <c r="BG317" s="297">
        <v>5.15</v>
      </c>
      <c r="BH317" s="297">
        <v>5.28</v>
      </c>
      <c r="BI317" s="297">
        <v>5.42</v>
      </c>
      <c r="BJ317" s="297">
        <v>5.56</v>
      </c>
      <c r="BK317" s="297">
        <v>5.71</v>
      </c>
      <c r="BL317" s="297">
        <v>5.86</v>
      </c>
      <c r="BM317" s="297">
        <v>6.01</v>
      </c>
      <c r="BN317" s="297">
        <v>6.17</v>
      </c>
      <c r="BO317" s="297">
        <v>6.33</v>
      </c>
      <c r="BP317" s="297">
        <v>6.49</v>
      </c>
      <c r="BQ317" s="297">
        <v>6.66</v>
      </c>
      <c r="BR317" s="297">
        <v>6.83</v>
      </c>
      <c r="BS317" s="297">
        <v>7.01</v>
      </c>
      <c r="BT317" s="297">
        <v>7.18</v>
      </c>
      <c r="BU317" s="297">
        <v>7.37</v>
      </c>
      <c r="BV317" s="297">
        <v>7.55</v>
      </c>
      <c r="BW317" s="297">
        <v>7.74</v>
      </c>
    </row>
    <row r="318" spans="1:75" ht="14.45" x14ac:dyDescent="0.3">
      <c r="A318" s="297" t="s">
        <v>241</v>
      </c>
      <c r="B318" s="297" t="s">
        <v>242</v>
      </c>
      <c r="C318" s="297" t="s">
        <v>1005</v>
      </c>
      <c r="D318" s="297" t="s">
        <v>1006</v>
      </c>
      <c r="E318" s="297">
        <v>20.09</v>
      </c>
      <c r="F318" s="297">
        <v>21.87</v>
      </c>
      <c r="G318" s="297">
        <v>23.05</v>
      </c>
      <c r="H318" s="297">
        <v>24.5</v>
      </c>
      <c r="I318" s="297">
        <v>25.99</v>
      </c>
      <c r="J318" s="297">
        <v>26.81</v>
      </c>
      <c r="K318" s="297">
        <v>27.96</v>
      </c>
      <c r="L318" s="297">
        <v>30.01</v>
      </c>
      <c r="M318" s="297">
        <v>32.119999999999997</v>
      </c>
      <c r="N318" s="297">
        <v>34.93</v>
      </c>
      <c r="O318" s="297">
        <v>36.79</v>
      </c>
      <c r="P318" s="297">
        <v>36.909999999999997</v>
      </c>
      <c r="Q318" s="297">
        <v>37.479999999999997</v>
      </c>
      <c r="R318" s="297">
        <v>38.31</v>
      </c>
      <c r="S318" s="297">
        <v>39.270000000000003</v>
      </c>
      <c r="T318" s="297">
        <v>40.25</v>
      </c>
      <c r="U318" s="297">
        <v>41.54</v>
      </c>
      <c r="V318" s="297">
        <v>43.21</v>
      </c>
      <c r="W318" s="297">
        <v>46.15</v>
      </c>
      <c r="X318" s="297">
        <v>48.65</v>
      </c>
      <c r="Y318" s="297">
        <v>51.58</v>
      </c>
      <c r="Z318" s="297">
        <v>54.01</v>
      </c>
      <c r="AA318" s="297">
        <v>56.74</v>
      </c>
      <c r="AB318" s="297">
        <v>57.88</v>
      </c>
      <c r="AC318" s="297">
        <v>59</v>
      </c>
      <c r="AD318" s="297">
        <v>61.02</v>
      </c>
      <c r="AE318" s="297">
        <v>64.239999999999995</v>
      </c>
      <c r="AF318" s="297">
        <v>68.05</v>
      </c>
      <c r="AG318" s="297">
        <v>72.510000000000005</v>
      </c>
      <c r="AH318" s="297">
        <v>75.67</v>
      </c>
      <c r="AI318" s="297">
        <v>78.37</v>
      </c>
      <c r="AJ318" s="297">
        <v>82.49</v>
      </c>
      <c r="AK318" s="297">
        <v>86.57</v>
      </c>
      <c r="AL318" s="297">
        <v>90.97</v>
      </c>
      <c r="AM318" s="297">
        <v>95.62</v>
      </c>
      <c r="AN318" s="297">
        <v>100.57</v>
      </c>
      <c r="AO318" s="297">
        <v>105.8</v>
      </c>
      <c r="AP318" s="297">
        <v>111.34</v>
      </c>
      <c r="AQ318" s="297">
        <v>117.22</v>
      </c>
      <c r="AR318" s="297">
        <v>123.44</v>
      </c>
      <c r="AS318" s="297">
        <v>130.03</v>
      </c>
      <c r="AT318" s="297">
        <v>136.97999999999999</v>
      </c>
      <c r="AU318" s="297">
        <v>144.27000000000001</v>
      </c>
      <c r="AV318" s="297">
        <v>151.91999999999999</v>
      </c>
      <c r="AW318" s="297">
        <v>159.96</v>
      </c>
      <c r="AX318" s="297">
        <v>168.41</v>
      </c>
      <c r="AY318" s="297">
        <v>177.27</v>
      </c>
      <c r="AZ318" s="297">
        <v>186.53</v>
      </c>
      <c r="BA318" s="297">
        <v>196.22</v>
      </c>
      <c r="BB318" s="297">
        <v>206.37</v>
      </c>
      <c r="BC318" s="297">
        <v>216.99</v>
      </c>
      <c r="BD318" s="297">
        <v>228.07</v>
      </c>
      <c r="BE318" s="297">
        <v>239.6</v>
      </c>
      <c r="BF318" s="297">
        <v>251.62</v>
      </c>
      <c r="BG318" s="297">
        <v>264.14999999999998</v>
      </c>
      <c r="BH318" s="297">
        <v>277.2</v>
      </c>
      <c r="BI318" s="297">
        <v>290.77</v>
      </c>
      <c r="BJ318" s="297">
        <v>304.87</v>
      </c>
      <c r="BK318" s="297">
        <v>319.54000000000002</v>
      </c>
      <c r="BL318" s="297">
        <v>334.8</v>
      </c>
      <c r="BM318" s="297">
        <v>350.66</v>
      </c>
      <c r="BN318" s="297">
        <v>367.15</v>
      </c>
      <c r="BO318" s="297">
        <v>384.28</v>
      </c>
      <c r="BP318" s="297">
        <v>402.11</v>
      </c>
      <c r="BQ318" s="297">
        <v>420.65</v>
      </c>
      <c r="BR318" s="297">
        <v>439.92</v>
      </c>
      <c r="BS318" s="297">
        <v>459.95</v>
      </c>
      <c r="BT318" s="297">
        <v>480.76</v>
      </c>
      <c r="BU318" s="297">
        <v>502.38</v>
      </c>
      <c r="BV318" s="297">
        <v>524.80999999999995</v>
      </c>
      <c r="BW318" s="297">
        <v>548.04999999999995</v>
      </c>
    </row>
    <row r="319" spans="1:75" ht="14.45" x14ac:dyDescent="0.3">
      <c r="A319" s="297" t="s">
        <v>241</v>
      </c>
      <c r="B319" s="297" t="s">
        <v>242</v>
      </c>
      <c r="C319" s="297" t="s">
        <v>1007</v>
      </c>
      <c r="D319" s="297" t="s">
        <v>1008</v>
      </c>
      <c r="E319" s="297">
        <v>23527.4</v>
      </c>
      <c r="F319" s="297">
        <v>24335.62</v>
      </c>
      <c r="G319" s="297">
        <v>24856.16</v>
      </c>
      <c r="H319" s="297">
        <v>27547.95</v>
      </c>
      <c r="I319" s="297">
        <v>29342.47</v>
      </c>
      <c r="J319" s="297">
        <v>24952.05</v>
      </c>
      <c r="K319" s="297">
        <v>26006.85</v>
      </c>
      <c r="L319" s="297">
        <v>29410.959999999999</v>
      </c>
      <c r="M319" s="297">
        <v>27794.52</v>
      </c>
      <c r="N319" s="297">
        <v>27143.84</v>
      </c>
      <c r="O319" s="297">
        <v>28089.040000000001</v>
      </c>
      <c r="P319" s="297">
        <v>28260.27</v>
      </c>
      <c r="Q319" s="297">
        <v>33410.959999999999</v>
      </c>
      <c r="R319" s="297">
        <v>34054.800000000003</v>
      </c>
      <c r="S319" s="297">
        <v>38863.01</v>
      </c>
      <c r="T319" s="297">
        <v>40376.71</v>
      </c>
      <c r="U319" s="297">
        <v>42047.95</v>
      </c>
      <c r="V319" s="297">
        <v>46527.39</v>
      </c>
      <c r="W319" s="297">
        <v>49623.29</v>
      </c>
      <c r="X319" s="297">
        <v>50534.25</v>
      </c>
      <c r="Y319" s="297">
        <v>52931.51</v>
      </c>
      <c r="Z319" s="297">
        <v>52952.05</v>
      </c>
      <c r="AA319" s="297">
        <v>55363.01</v>
      </c>
      <c r="AB319" s="297">
        <v>54520.55</v>
      </c>
      <c r="AC319" s="297">
        <v>52513.7</v>
      </c>
      <c r="AD319" s="297">
        <v>52650.68</v>
      </c>
      <c r="AE319" s="297">
        <v>53678.09</v>
      </c>
      <c r="AF319" s="297">
        <v>54863.01</v>
      </c>
      <c r="AG319" s="297">
        <v>55904.11</v>
      </c>
      <c r="AH319" s="297">
        <v>59876.51</v>
      </c>
      <c r="AI319" s="297">
        <v>60794.67</v>
      </c>
      <c r="AJ319" s="297">
        <v>62713.78</v>
      </c>
      <c r="AK319" s="297">
        <v>64926.3</v>
      </c>
      <c r="AL319" s="297">
        <v>67140.98</v>
      </c>
      <c r="AM319" s="297">
        <v>69579.649999999994</v>
      </c>
      <c r="AN319" s="297">
        <v>72303.199999999997</v>
      </c>
      <c r="AO319" s="297">
        <v>75335.09</v>
      </c>
      <c r="AP319" s="297">
        <v>78664.09</v>
      </c>
      <c r="AQ319" s="297">
        <v>82101.09</v>
      </c>
      <c r="AR319" s="297">
        <v>85811.87</v>
      </c>
      <c r="AS319" s="297">
        <v>89712.22</v>
      </c>
      <c r="AT319" s="297">
        <v>93881.34</v>
      </c>
      <c r="AU319" s="297">
        <v>98181.75</v>
      </c>
      <c r="AV319" s="297">
        <v>102643.35</v>
      </c>
      <c r="AW319" s="297">
        <v>107288.52</v>
      </c>
      <c r="AX319" s="297">
        <v>112079.08</v>
      </c>
      <c r="AY319" s="297">
        <v>117083.27</v>
      </c>
      <c r="AZ319" s="297">
        <v>122253.08</v>
      </c>
      <c r="BA319" s="297">
        <v>127589.98</v>
      </c>
      <c r="BB319" s="297">
        <v>133094.84</v>
      </c>
      <c r="BC319" s="297">
        <v>138852.97</v>
      </c>
      <c r="BD319" s="297">
        <v>144759.48000000001</v>
      </c>
      <c r="BE319" s="297">
        <v>150926.17000000001</v>
      </c>
      <c r="BF319" s="297">
        <v>157269.72</v>
      </c>
      <c r="BG319" s="297">
        <v>163791.17000000001</v>
      </c>
      <c r="BH319" s="297">
        <v>170529.05</v>
      </c>
      <c r="BI319" s="297">
        <v>177527.3</v>
      </c>
      <c r="BJ319" s="297">
        <v>184773.2</v>
      </c>
      <c r="BK319" s="297">
        <v>192204.17</v>
      </c>
      <c r="BL319" s="297">
        <v>199837.27</v>
      </c>
      <c r="BM319" s="297">
        <v>207648.13</v>
      </c>
      <c r="BN319" s="297">
        <v>215817.89</v>
      </c>
      <c r="BO319" s="297">
        <v>224230.8</v>
      </c>
      <c r="BP319" s="297">
        <v>232838.95</v>
      </c>
      <c r="BQ319" s="297">
        <v>241661.33</v>
      </c>
      <c r="BR319" s="297">
        <v>250698.91</v>
      </c>
      <c r="BS319" s="297">
        <v>259979.75</v>
      </c>
      <c r="BT319" s="297">
        <v>269498.88</v>
      </c>
      <c r="BU319" s="297">
        <v>279249.44</v>
      </c>
      <c r="BV319" s="297">
        <v>289224.81</v>
      </c>
      <c r="BW319" s="297">
        <v>299468.88</v>
      </c>
    </row>
    <row r="320" spans="1:75" ht="14.45" x14ac:dyDescent="0.3">
      <c r="A320" s="297" t="s">
        <v>241</v>
      </c>
      <c r="B320" s="297" t="s">
        <v>242</v>
      </c>
      <c r="C320" s="297" t="s">
        <v>1009</v>
      </c>
      <c r="D320" s="297" t="s">
        <v>1010</v>
      </c>
      <c r="E320" s="297">
        <v>23.89</v>
      </c>
      <c r="F320" s="297">
        <v>22.77</v>
      </c>
      <c r="G320" s="297">
        <v>18.72</v>
      </c>
      <c r="H320" s="297">
        <v>20.34</v>
      </c>
      <c r="I320" s="297">
        <v>21.01</v>
      </c>
      <c r="J320" s="297">
        <v>17.260000000000002</v>
      </c>
      <c r="K320" s="297">
        <v>19.3</v>
      </c>
      <c r="L320" s="297">
        <v>23.7</v>
      </c>
      <c r="M320" s="297">
        <v>24.28</v>
      </c>
      <c r="N320" s="297">
        <v>28.24</v>
      </c>
      <c r="O320" s="297">
        <v>24.94</v>
      </c>
      <c r="P320" s="297">
        <v>14.56</v>
      </c>
      <c r="Q320" s="297">
        <v>15.7</v>
      </c>
      <c r="R320" s="297">
        <v>16.22</v>
      </c>
      <c r="S320" s="297">
        <v>16.8</v>
      </c>
      <c r="T320" s="297">
        <v>16.29</v>
      </c>
      <c r="U320" s="297">
        <v>16.89</v>
      </c>
      <c r="V320" s="297">
        <v>17.579999999999998</v>
      </c>
      <c r="W320" s="297">
        <v>21.81</v>
      </c>
      <c r="X320" s="297">
        <v>19.46</v>
      </c>
      <c r="Y320" s="297">
        <v>21.39</v>
      </c>
      <c r="Z320" s="297">
        <v>19.399999999999999</v>
      </c>
      <c r="AA320" s="297">
        <v>20.079999999999998</v>
      </c>
      <c r="AB320" s="297">
        <v>15.33</v>
      </c>
      <c r="AC320" s="297">
        <v>15.47</v>
      </c>
      <c r="AD320" s="297">
        <v>17</v>
      </c>
      <c r="AE320" s="297">
        <v>19.100000000000001</v>
      </c>
      <c r="AF320" s="297">
        <v>19.3</v>
      </c>
      <c r="AG320" s="297">
        <v>19.38</v>
      </c>
      <c r="AH320" s="297">
        <v>17.489999999999998</v>
      </c>
      <c r="AI320" s="297">
        <v>16.27</v>
      </c>
      <c r="AJ320" s="297">
        <v>18.41</v>
      </c>
      <c r="AK320" s="297">
        <v>18.03</v>
      </c>
      <c r="AL320" s="297">
        <v>18.170000000000002</v>
      </c>
      <c r="AM320" s="297">
        <v>18.170000000000002</v>
      </c>
      <c r="AN320" s="297">
        <v>18.25</v>
      </c>
      <c r="AO320" s="297">
        <v>18.28</v>
      </c>
      <c r="AP320" s="297">
        <v>18.28</v>
      </c>
      <c r="AQ320" s="297">
        <v>18.3</v>
      </c>
      <c r="AR320" s="297">
        <v>18.32</v>
      </c>
      <c r="AS320" s="297">
        <v>18.329999999999998</v>
      </c>
      <c r="AT320" s="297">
        <v>18.329999999999998</v>
      </c>
      <c r="AU320" s="297">
        <v>18.27</v>
      </c>
      <c r="AV320" s="297">
        <v>18.22</v>
      </c>
      <c r="AW320" s="297">
        <v>18.2</v>
      </c>
      <c r="AX320" s="297">
        <v>18.170000000000002</v>
      </c>
      <c r="AY320" s="297">
        <v>18.14</v>
      </c>
      <c r="AZ320" s="297">
        <v>18.059999999999999</v>
      </c>
      <c r="BA320" s="297">
        <v>18.02</v>
      </c>
      <c r="BB320" s="297">
        <v>17.98</v>
      </c>
      <c r="BC320" s="297">
        <v>17.93</v>
      </c>
      <c r="BD320" s="297">
        <v>17.88</v>
      </c>
      <c r="BE320" s="297">
        <v>17.79</v>
      </c>
      <c r="BF320" s="297">
        <v>17.73</v>
      </c>
      <c r="BG320" s="297">
        <v>17.66</v>
      </c>
      <c r="BH320" s="297">
        <v>17.600000000000001</v>
      </c>
      <c r="BI320" s="297">
        <v>17.53</v>
      </c>
      <c r="BJ320" s="297">
        <v>17.45</v>
      </c>
      <c r="BK320" s="297">
        <v>17.38</v>
      </c>
      <c r="BL320" s="297">
        <v>17.32</v>
      </c>
      <c r="BM320" s="297">
        <v>17.260000000000002</v>
      </c>
      <c r="BN320" s="297">
        <v>17.21</v>
      </c>
      <c r="BO320" s="297">
        <v>17.14</v>
      </c>
      <c r="BP320" s="297">
        <v>17.09</v>
      </c>
      <c r="BQ320" s="297">
        <v>17.05</v>
      </c>
      <c r="BR320" s="297">
        <v>17.010000000000002</v>
      </c>
      <c r="BS320" s="297">
        <v>16.97</v>
      </c>
      <c r="BT320" s="297">
        <v>16.93</v>
      </c>
      <c r="BU320" s="297">
        <v>16.899999999999999</v>
      </c>
      <c r="BV320" s="297">
        <v>16.86</v>
      </c>
      <c r="BW320" s="297">
        <v>16.82</v>
      </c>
    </row>
    <row r="321" spans="1:75" ht="14.45" x14ac:dyDescent="0.3">
      <c r="A321" s="297" t="s">
        <v>241</v>
      </c>
      <c r="B321" s="297" t="s">
        <v>242</v>
      </c>
      <c r="C321" s="297" t="s">
        <v>1011</v>
      </c>
      <c r="D321" s="297" t="s">
        <v>927</v>
      </c>
      <c r="E321" s="297">
        <v>2100.75</v>
      </c>
      <c r="F321" s="297">
        <v>2174.6999999999998</v>
      </c>
      <c r="G321" s="297">
        <v>2249.6799999999998</v>
      </c>
      <c r="H321" s="297">
        <v>2322.88</v>
      </c>
      <c r="I321" s="297">
        <v>2398.11</v>
      </c>
      <c r="J321" s="297">
        <v>2475.5500000000002</v>
      </c>
      <c r="K321" s="297">
        <v>2549.4499999999998</v>
      </c>
      <c r="L321" s="297">
        <v>2621.55</v>
      </c>
      <c r="M321" s="297">
        <v>2697.83</v>
      </c>
      <c r="N321" s="297">
        <v>2772.35</v>
      </c>
      <c r="O321" s="297">
        <v>2850.27</v>
      </c>
      <c r="P321" s="297">
        <v>2927.38</v>
      </c>
      <c r="Q321" s="297">
        <v>2998.94</v>
      </c>
      <c r="R321" s="297">
        <v>3070.92</v>
      </c>
      <c r="S321" s="297">
        <v>3145.83</v>
      </c>
      <c r="T321" s="297">
        <v>3221.37</v>
      </c>
      <c r="U321" s="297">
        <v>3298.26</v>
      </c>
      <c r="V321" s="297">
        <v>3377.2</v>
      </c>
      <c r="W321" s="297">
        <v>3456.12</v>
      </c>
      <c r="X321" s="297">
        <v>3534.88</v>
      </c>
      <c r="Y321" s="297">
        <v>3612.81</v>
      </c>
      <c r="Z321" s="297">
        <v>3700.98</v>
      </c>
      <c r="AA321" s="297">
        <v>3784.46</v>
      </c>
      <c r="AB321" s="297">
        <v>3869.14</v>
      </c>
      <c r="AC321" s="297">
        <v>3953.74</v>
      </c>
      <c r="AD321" s="297">
        <v>4036.57</v>
      </c>
      <c r="AE321" s="297">
        <v>4119.3599999999997</v>
      </c>
      <c r="AF321" s="297">
        <v>4205.3</v>
      </c>
      <c r="AG321" s="297">
        <v>4293.33</v>
      </c>
      <c r="AH321" s="297">
        <v>4371.32</v>
      </c>
      <c r="AI321" s="297">
        <v>4448.03</v>
      </c>
      <c r="AJ321" s="297">
        <v>4508.3999999999996</v>
      </c>
      <c r="AK321" s="297">
        <v>4565.4799999999996</v>
      </c>
      <c r="AL321" s="297">
        <v>4619.3</v>
      </c>
      <c r="AM321" s="297">
        <v>4670.3900000000003</v>
      </c>
      <c r="AN321" s="297">
        <v>4718.9799999999996</v>
      </c>
      <c r="AO321" s="297">
        <v>4785.1899999999996</v>
      </c>
      <c r="AP321" s="297">
        <v>4848.82</v>
      </c>
      <c r="AQ321" s="297">
        <v>4910.26</v>
      </c>
      <c r="AR321" s="297">
        <v>4969.96</v>
      </c>
      <c r="AS321" s="297">
        <v>5028.2</v>
      </c>
      <c r="AT321" s="297">
        <v>5089.4399999999996</v>
      </c>
      <c r="AU321" s="297">
        <v>5148.45</v>
      </c>
      <c r="AV321" s="297">
        <v>5205.7299999999996</v>
      </c>
      <c r="AW321" s="297">
        <v>5261.32</v>
      </c>
      <c r="AX321" s="297">
        <v>5315.26</v>
      </c>
      <c r="AY321" s="297">
        <v>5371.08</v>
      </c>
      <c r="AZ321" s="297">
        <v>5425.2</v>
      </c>
      <c r="BA321" s="297">
        <v>5477.43</v>
      </c>
      <c r="BB321" s="297">
        <v>5527.57</v>
      </c>
      <c r="BC321" s="297">
        <v>5575.5</v>
      </c>
      <c r="BD321" s="297">
        <v>5625.67</v>
      </c>
      <c r="BE321" s="297">
        <v>5673.52</v>
      </c>
      <c r="BF321" s="297">
        <v>5718.92</v>
      </c>
      <c r="BG321" s="297">
        <v>5761.82</v>
      </c>
      <c r="BH321" s="297">
        <v>5802.12</v>
      </c>
      <c r="BI321" s="297">
        <v>5845.32</v>
      </c>
      <c r="BJ321" s="297">
        <v>5885.74</v>
      </c>
      <c r="BK321" s="297">
        <v>5923.12</v>
      </c>
      <c r="BL321" s="297">
        <v>5957.2</v>
      </c>
      <c r="BM321" s="297">
        <v>5987.86</v>
      </c>
      <c r="BN321" s="297">
        <v>6022.67</v>
      </c>
      <c r="BO321" s="297">
        <v>6054.2</v>
      </c>
      <c r="BP321" s="297">
        <v>6082.23</v>
      </c>
      <c r="BQ321" s="297">
        <v>6106.61</v>
      </c>
      <c r="BR321" s="297">
        <v>6127.36</v>
      </c>
      <c r="BS321" s="297">
        <v>6147.2</v>
      </c>
      <c r="BT321" s="297">
        <v>6163.26</v>
      </c>
      <c r="BU321" s="297">
        <v>6176.07</v>
      </c>
      <c r="BV321" s="297">
        <v>6186.36</v>
      </c>
      <c r="BW321" s="297">
        <v>6194.7</v>
      </c>
    </row>
    <row r="322" spans="1:75" ht="14.45" x14ac:dyDescent="0.3">
      <c r="A322" s="297" t="s">
        <v>241</v>
      </c>
      <c r="B322" s="297" t="s">
        <v>242</v>
      </c>
      <c r="C322" s="297" t="s">
        <v>1012</v>
      </c>
      <c r="D322" s="297" t="s">
        <v>927</v>
      </c>
      <c r="E322" s="297">
        <v>5794.07</v>
      </c>
      <c r="F322" s="297">
        <v>5928.43</v>
      </c>
      <c r="G322" s="297">
        <v>6064.72</v>
      </c>
      <c r="H322" s="297">
        <v>6202.7</v>
      </c>
      <c r="I322" s="297">
        <v>6341.95</v>
      </c>
      <c r="J322" s="297">
        <v>6482.15</v>
      </c>
      <c r="K322" s="297">
        <v>6623.09</v>
      </c>
      <c r="L322" s="297">
        <v>6764.75</v>
      </c>
      <c r="M322" s="297">
        <v>6907.17</v>
      </c>
      <c r="N322" s="297">
        <v>7050.48</v>
      </c>
      <c r="O322" s="297">
        <v>7194.67</v>
      </c>
      <c r="P322" s="297">
        <v>7339.83</v>
      </c>
      <c r="Q322" s="297">
        <v>7485.62</v>
      </c>
      <c r="R322" s="297">
        <v>7631.08</v>
      </c>
      <c r="S322" s="297">
        <v>7774.93</v>
      </c>
      <c r="T322" s="297">
        <v>7916.31</v>
      </c>
      <c r="U322" s="297">
        <v>8054.77</v>
      </c>
      <c r="V322" s="297">
        <v>8190.62</v>
      </c>
      <c r="W322" s="297">
        <v>8324.68</v>
      </c>
      <c r="X322" s="297">
        <v>8458.16</v>
      </c>
      <c r="Y322" s="297">
        <v>8591.9699999999993</v>
      </c>
      <c r="Z322" s="297">
        <v>8726.26</v>
      </c>
      <c r="AA322" s="297">
        <v>8860.76</v>
      </c>
      <c r="AB322" s="297">
        <v>8995.4</v>
      </c>
      <c r="AC322" s="297">
        <v>9129.9599999999991</v>
      </c>
      <c r="AD322" s="297">
        <v>9264.27</v>
      </c>
      <c r="AE322" s="297">
        <v>9398.2900000000009</v>
      </c>
      <c r="AF322" s="297">
        <v>9531.9500000000007</v>
      </c>
      <c r="AG322" s="297">
        <v>9664.9500000000007</v>
      </c>
      <c r="AH322" s="297">
        <v>9796.85</v>
      </c>
      <c r="AI322" s="297">
        <v>9927.32</v>
      </c>
      <c r="AJ322" s="297">
        <v>10056.18</v>
      </c>
      <c r="AK322" s="297">
        <v>10183.34</v>
      </c>
      <c r="AL322" s="297">
        <v>10308.61</v>
      </c>
      <c r="AM322" s="297">
        <v>10431.82</v>
      </c>
      <c r="AN322" s="297">
        <v>10552.82</v>
      </c>
      <c r="AO322" s="297">
        <v>10671.47</v>
      </c>
      <c r="AP322" s="297">
        <v>10787.67</v>
      </c>
      <c r="AQ322" s="297">
        <v>10901.38</v>
      </c>
      <c r="AR322" s="297">
        <v>11012.63</v>
      </c>
      <c r="AS322" s="297">
        <v>11121.4</v>
      </c>
      <c r="AT322" s="297">
        <v>11227.62</v>
      </c>
      <c r="AU322" s="297">
        <v>11331.2</v>
      </c>
      <c r="AV322" s="297">
        <v>11432.1</v>
      </c>
      <c r="AW322" s="297">
        <v>11530.31</v>
      </c>
      <c r="AX322" s="297">
        <v>11625.8</v>
      </c>
      <c r="AY322" s="297">
        <v>11718.52</v>
      </c>
      <c r="AZ322" s="297">
        <v>11808.38</v>
      </c>
      <c r="BA322" s="297">
        <v>11895.29</v>
      </c>
      <c r="BB322" s="297">
        <v>11979.12</v>
      </c>
      <c r="BC322" s="297">
        <v>12059.75</v>
      </c>
      <c r="BD322" s="297">
        <v>12137.13</v>
      </c>
      <c r="BE322" s="297">
        <v>12211.21</v>
      </c>
      <c r="BF322" s="297">
        <v>12281.92</v>
      </c>
      <c r="BG322" s="297">
        <v>12349.21</v>
      </c>
      <c r="BH322" s="297">
        <v>12413.01</v>
      </c>
      <c r="BI322" s="297">
        <v>12473.28</v>
      </c>
      <c r="BJ322" s="297">
        <v>12530</v>
      </c>
      <c r="BK322" s="297">
        <v>12583.14</v>
      </c>
      <c r="BL322" s="297">
        <v>12632.69</v>
      </c>
      <c r="BM322" s="297">
        <v>12678.64</v>
      </c>
      <c r="BN322" s="297">
        <v>12721.19</v>
      </c>
      <c r="BO322" s="297">
        <v>12760.38</v>
      </c>
      <c r="BP322" s="297">
        <v>12795.9</v>
      </c>
      <c r="BQ322" s="297">
        <v>12827.31</v>
      </c>
      <c r="BR322" s="297">
        <v>12854.42</v>
      </c>
      <c r="BS322" s="297">
        <v>12877.05</v>
      </c>
      <c r="BT322" s="297">
        <v>12895.71</v>
      </c>
      <c r="BU322" s="297">
        <v>12911.67</v>
      </c>
      <c r="BV322" s="297">
        <v>12926.69</v>
      </c>
      <c r="BW322" s="297">
        <v>12942.02</v>
      </c>
    </row>
    <row r="323" spans="1:75" ht="14.45" x14ac:dyDescent="0.3">
      <c r="A323" s="297" t="s">
        <v>241</v>
      </c>
      <c r="B323" s="297" t="s">
        <v>242</v>
      </c>
      <c r="C323" s="297" t="s">
        <v>1013</v>
      </c>
      <c r="D323" s="297" t="s">
        <v>1010</v>
      </c>
      <c r="E323" s="297">
        <v>15.35</v>
      </c>
      <c r="F323" s="297">
        <v>19.420000000000002</v>
      </c>
      <c r="G323" s="297">
        <v>15.06</v>
      </c>
      <c r="H323" s="297">
        <v>17.170000000000002</v>
      </c>
      <c r="I323" s="297">
        <v>16.690000000000001</v>
      </c>
      <c r="J323" s="297">
        <v>8.65</v>
      </c>
      <c r="K323" s="297">
        <v>10.67</v>
      </c>
      <c r="L323" s="297">
        <v>12.37</v>
      </c>
      <c r="M323" s="297">
        <v>15.82</v>
      </c>
      <c r="N323" s="297">
        <v>17.420000000000002</v>
      </c>
      <c r="O323" s="297">
        <v>15.28</v>
      </c>
      <c r="P323" s="297">
        <v>13.79</v>
      </c>
      <c r="Q323" s="297">
        <v>11.16</v>
      </c>
      <c r="R323" s="297">
        <v>13.15</v>
      </c>
      <c r="S323" s="297">
        <v>14.33</v>
      </c>
      <c r="T323" s="297">
        <v>14.16</v>
      </c>
      <c r="U323" s="297">
        <v>14.98</v>
      </c>
      <c r="V323" s="297">
        <v>14.71</v>
      </c>
      <c r="W323" s="297">
        <v>15.9</v>
      </c>
      <c r="X323" s="297">
        <v>15.69</v>
      </c>
      <c r="Y323" s="297">
        <v>14.45</v>
      </c>
      <c r="Z323" s="297">
        <v>13.79</v>
      </c>
      <c r="AA323" s="297">
        <v>13.31</v>
      </c>
      <c r="AB323" s="297">
        <v>14.64</v>
      </c>
      <c r="AC323" s="297">
        <v>15.69</v>
      </c>
      <c r="AD323" s="297">
        <v>11.04</v>
      </c>
      <c r="AE323" s="297">
        <v>10.42</v>
      </c>
      <c r="AF323" s="297">
        <v>8.16</v>
      </c>
      <c r="AG323" s="297">
        <v>12.91</v>
      </c>
      <c r="AH323" s="297">
        <v>11.17</v>
      </c>
      <c r="AI323" s="297">
        <v>10.220000000000001</v>
      </c>
      <c r="AJ323" s="297">
        <v>13.02</v>
      </c>
      <c r="AK323" s="297">
        <v>11.11</v>
      </c>
      <c r="AL323" s="297">
        <v>11.91</v>
      </c>
      <c r="AM323" s="297">
        <v>11.9</v>
      </c>
      <c r="AN323" s="297">
        <v>11.99</v>
      </c>
      <c r="AO323" s="297">
        <v>12.09</v>
      </c>
      <c r="AP323" s="297">
        <v>12.37</v>
      </c>
      <c r="AQ323" s="297">
        <v>12.49</v>
      </c>
      <c r="AR323" s="297">
        <v>12.55</v>
      </c>
      <c r="AS323" s="297">
        <v>12.62</v>
      </c>
      <c r="AT323" s="297">
        <v>12.67</v>
      </c>
      <c r="AU323" s="297">
        <v>12.74</v>
      </c>
      <c r="AV323" s="297">
        <v>12.75</v>
      </c>
      <c r="AW323" s="297">
        <v>12.76</v>
      </c>
      <c r="AX323" s="297">
        <v>12.77</v>
      </c>
      <c r="AY323" s="297">
        <v>12.78</v>
      </c>
      <c r="AZ323" s="297">
        <v>12.81</v>
      </c>
      <c r="BA323" s="297">
        <v>12.8</v>
      </c>
      <c r="BB323" s="297">
        <v>12.8</v>
      </c>
      <c r="BC323" s="297">
        <v>12.79</v>
      </c>
      <c r="BD323" s="297">
        <v>12.79</v>
      </c>
      <c r="BE323" s="297">
        <v>12.81</v>
      </c>
      <c r="BF323" s="297">
        <v>12.81</v>
      </c>
      <c r="BG323" s="297">
        <v>12.81</v>
      </c>
      <c r="BH323" s="297">
        <v>12.8</v>
      </c>
      <c r="BI323" s="297">
        <v>12.81</v>
      </c>
      <c r="BJ323" s="297">
        <v>12.85</v>
      </c>
      <c r="BK323" s="297">
        <v>12.86</v>
      </c>
      <c r="BL323" s="297">
        <v>12.87</v>
      </c>
      <c r="BM323" s="297">
        <v>12.87</v>
      </c>
      <c r="BN323" s="297">
        <v>12.89</v>
      </c>
      <c r="BO323" s="297">
        <v>12.94</v>
      </c>
      <c r="BP323" s="297">
        <v>12.95</v>
      </c>
      <c r="BQ323" s="297">
        <v>12.97</v>
      </c>
      <c r="BR323" s="297">
        <v>12.97</v>
      </c>
      <c r="BS323" s="297">
        <v>13</v>
      </c>
      <c r="BT323" s="297">
        <v>13.02</v>
      </c>
      <c r="BU323" s="297">
        <v>13.03</v>
      </c>
      <c r="BV323" s="297">
        <v>13.03</v>
      </c>
      <c r="BW323" s="297">
        <v>13.03</v>
      </c>
    </row>
    <row r="324" spans="1:75" ht="14.45" x14ac:dyDescent="0.3">
      <c r="A324" s="297" t="s">
        <v>241</v>
      </c>
      <c r="B324" s="297" t="s">
        <v>242</v>
      </c>
      <c r="C324" s="297" t="s">
        <v>1014</v>
      </c>
      <c r="D324" s="297" t="s">
        <v>1015</v>
      </c>
      <c r="E324" s="297">
        <v>32.94</v>
      </c>
      <c r="F324" s="297">
        <v>33.770000000000003</v>
      </c>
      <c r="G324" s="297">
        <v>34.619999999999997</v>
      </c>
      <c r="H324" s="297">
        <v>35.5</v>
      </c>
      <c r="I324" s="297">
        <v>36.39</v>
      </c>
      <c r="J324" s="297">
        <v>37.31</v>
      </c>
      <c r="K324" s="297">
        <v>38.15</v>
      </c>
      <c r="L324" s="297">
        <v>39.01</v>
      </c>
      <c r="M324" s="297">
        <v>39.89</v>
      </c>
      <c r="N324" s="297">
        <v>40.79</v>
      </c>
      <c r="O324" s="297">
        <v>41.71</v>
      </c>
      <c r="P324" s="297">
        <v>42.35</v>
      </c>
      <c r="Q324" s="297">
        <v>42.99</v>
      </c>
      <c r="R324" s="297">
        <v>43.64</v>
      </c>
      <c r="S324" s="297">
        <v>44.3</v>
      </c>
      <c r="T324" s="297">
        <v>44.98</v>
      </c>
      <c r="U324" s="297">
        <v>45.59</v>
      </c>
      <c r="V324" s="297">
        <v>46.21</v>
      </c>
      <c r="W324" s="297">
        <v>46.84</v>
      </c>
      <c r="X324" s="297">
        <v>47.48</v>
      </c>
      <c r="Y324" s="297">
        <v>48.13</v>
      </c>
      <c r="Z324" s="297">
        <v>48.74</v>
      </c>
      <c r="AA324" s="297">
        <v>49.35</v>
      </c>
      <c r="AB324" s="297">
        <v>49.97</v>
      </c>
      <c r="AC324" s="297">
        <v>50.59</v>
      </c>
      <c r="AD324" s="297">
        <v>51.23</v>
      </c>
      <c r="AE324" s="297">
        <v>51.95</v>
      </c>
      <c r="AF324" s="297">
        <v>52.67</v>
      </c>
      <c r="AG324" s="297">
        <v>53.41</v>
      </c>
      <c r="AH324" s="297">
        <v>54.16</v>
      </c>
      <c r="AI324" s="297">
        <v>54.92</v>
      </c>
      <c r="AJ324" s="297">
        <v>55.5</v>
      </c>
      <c r="AK324" s="297">
        <v>56.1</v>
      </c>
      <c r="AL324" s="297">
        <v>56.7</v>
      </c>
      <c r="AM324" s="297">
        <v>57.3</v>
      </c>
      <c r="AN324" s="297">
        <v>57.91</v>
      </c>
      <c r="AO324" s="297">
        <v>58.52</v>
      </c>
      <c r="AP324" s="297">
        <v>59.14</v>
      </c>
      <c r="AQ324" s="297">
        <v>59.76</v>
      </c>
      <c r="AR324" s="297">
        <v>60.39</v>
      </c>
      <c r="AS324" s="297">
        <v>61.02</v>
      </c>
      <c r="AT324" s="297">
        <v>61.63</v>
      </c>
      <c r="AU324" s="297">
        <v>62.25</v>
      </c>
      <c r="AV324" s="297">
        <v>62.88</v>
      </c>
      <c r="AW324" s="297">
        <v>63.51</v>
      </c>
      <c r="AX324" s="297">
        <v>64.150000000000006</v>
      </c>
      <c r="AY324" s="297">
        <v>64.72</v>
      </c>
      <c r="AZ324" s="297">
        <v>65.290000000000006</v>
      </c>
      <c r="BA324" s="297">
        <v>65.87</v>
      </c>
      <c r="BB324" s="297">
        <v>66.45</v>
      </c>
      <c r="BC324" s="297">
        <v>67.040000000000006</v>
      </c>
      <c r="BD324" s="297">
        <v>67.56</v>
      </c>
      <c r="BE324" s="297">
        <v>68.09</v>
      </c>
      <c r="BF324" s="297">
        <v>68.63</v>
      </c>
      <c r="BG324" s="297">
        <v>69.17</v>
      </c>
      <c r="BH324" s="297">
        <v>69.709999999999994</v>
      </c>
      <c r="BI324" s="297">
        <v>70.2</v>
      </c>
      <c r="BJ324" s="297">
        <v>70.69</v>
      </c>
      <c r="BK324" s="297">
        <v>71.19</v>
      </c>
      <c r="BL324" s="297">
        <v>71.680000000000007</v>
      </c>
      <c r="BM324" s="297">
        <v>72.19</v>
      </c>
      <c r="BN324" s="297">
        <v>72.62</v>
      </c>
      <c r="BO324" s="297">
        <v>73.06</v>
      </c>
      <c r="BP324" s="297">
        <v>73.510000000000005</v>
      </c>
      <c r="BQ324" s="297">
        <v>73.95</v>
      </c>
      <c r="BR324" s="297">
        <v>74.400000000000006</v>
      </c>
      <c r="BS324" s="297">
        <v>74.94</v>
      </c>
      <c r="BT324" s="297">
        <v>75.489999999999995</v>
      </c>
      <c r="BU324" s="297">
        <v>76.040000000000006</v>
      </c>
      <c r="BV324" s="297">
        <v>76.599999999999994</v>
      </c>
      <c r="BW324" s="297">
        <v>77.16</v>
      </c>
    </row>
    <row r="325" spans="1:75" ht="14.45" x14ac:dyDescent="0.3">
      <c r="A325" s="297" t="s">
        <v>241</v>
      </c>
      <c r="B325" s="297" t="s">
        <v>242</v>
      </c>
      <c r="C325" s="297" t="s">
        <v>1016</v>
      </c>
      <c r="D325" s="297" t="s">
        <v>1015</v>
      </c>
      <c r="E325" s="297">
        <v>4.34</v>
      </c>
      <c r="F325" s="297">
        <v>4.67</v>
      </c>
      <c r="G325" s="297">
        <v>5.03</v>
      </c>
      <c r="H325" s="297">
        <v>5.42</v>
      </c>
      <c r="I325" s="297">
        <v>5.84</v>
      </c>
      <c r="J325" s="297">
        <v>6.29</v>
      </c>
      <c r="K325" s="297">
        <v>6.74</v>
      </c>
      <c r="L325" s="297">
        <v>7.23</v>
      </c>
      <c r="M325" s="297">
        <v>7.76</v>
      </c>
      <c r="N325" s="297">
        <v>8.33</v>
      </c>
      <c r="O325" s="297">
        <v>8.93</v>
      </c>
      <c r="P325" s="297">
        <v>9.34</v>
      </c>
      <c r="Q325" s="297">
        <v>9.77</v>
      </c>
      <c r="R325" s="297">
        <v>10.220000000000001</v>
      </c>
      <c r="S325" s="297">
        <v>10.7</v>
      </c>
      <c r="T325" s="297">
        <v>11.19</v>
      </c>
      <c r="U325" s="297">
        <v>11.62</v>
      </c>
      <c r="V325" s="297">
        <v>12.06</v>
      </c>
      <c r="W325" s="297">
        <v>12.52</v>
      </c>
      <c r="X325" s="297">
        <v>13</v>
      </c>
      <c r="Y325" s="297">
        <v>13.49</v>
      </c>
      <c r="Z325" s="297">
        <v>14</v>
      </c>
      <c r="AA325" s="297">
        <v>14.52</v>
      </c>
      <c r="AB325" s="297">
        <v>15.06</v>
      </c>
      <c r="AC325" s="297">
        <v>15.63</v>
      </c>
      <c r="AD325" s="297">
        <v>16.21</v>
      </c>
      <c r="AE325" s="297">
        <v>16.75</v>
      </c>
      <c r="AF325" s="297">
        <v>17.3</v>
      </c>
      <c r="AG325" s="297">
        <v>17.87</v>
      </c>
      <c r="AH325" s="297">
        <v>18.47</v>
      </c>
      <c r="AI325" s="297">
        <v>19.079999999999998</v>
      </c>
      <c r="AJ325" s="297">
        <v>19.7</v>
      </c>
      <c r="AK325" s="297">
        <v>20.34</v>
      </c>
      <c r="AL325" s="297">
        <v>21</v>
      </c>
      <c r="AM325" s="297">
        <v>21.68</v>
      </c>
      <c r="AN325" s="297">
        <v>22.39</v>
      </c>
      <c r="AO325" s="297">
        <v>23.01</v>
      </c>
      <c r="AP325" s="297">
        <v>23.65</v>
      </c>
      <c r="AQ325" s="297">
        <v>24.3</v>
      </c>
      <c r="AR325" s="297">
        <v>24.98</v>
      </c>
      <c r="AS325" s="297">
        <v>25.67</v>
      </c>
      <c r="AT325" s="297">
        <v>26.33</v>
      </c>
      <c r="AU325" s="297">
        <v>27</v>
      </c>
      <c r="AV325" s="297">
        <v>27.7</v>
      </c>
      <c r="AW325" s="297">
        <v>28.41</v>
      </c>
      <c r="AX325" s="297">
        <v>29.14</v>
      </c>
      <c r="AY325" s="297">
        <v>29.82</v>
      </c>
      <c r="AZ325" s="297">
        <v>30.52</v>
      </c>
      <c r="BA325" s="297">
        <v>31.24</v>
      </c>
      <c r="BB325" s="297">
        <v>31.98</v>
      </c>
      <c r="BC325" s="297">
        <v>32.729999999999997</v>
      </c>
      <c r="BD325" s="297">
        <v>33.43</v>
      </c>
      <c r="BE325" s="297">
        <v>34.14</v>
      </c>
      <c r="BF325" s="297">
        <v>34.869999999999997</v>
      </c>
      <c r="BG325" s="297">
        <v>35.61</v>
      </c>
      <c r="BH325" s="297">
        <v>36.369999999999997</v>
      </c>
      <c r="BI325" s="297">
        <v>37.03</v>
      </c>
      <c r="BJ325" s="297">
        <v>37.72</v>
      </c>
      <c r="BK325" s="297">
        <v>38.409999999999997</v>
      </c>
      <c r="BL325" s="297">
        <v>39.11</v>
      </c>
      <c r="BM325" s="297">
        <v>39.83</v>
      </c>
      <c r="BN325" s="297">
        <v>40.51</v>
      </c>
      <c r="BO325" s="297">
        <v>41.21</v>
      </c>
      <c r="BP325" s="297">
        <v>41.91</v>
      </c>
      <c r="BQ325" s="297">
        <v>42.63</v>
      </c>
      <c r="BR325" s="297">
        <v>43.35</v>
      </c>
      <c r="BS325" s="297">
        <v>44.04</v>
      </c>
      <c r="BT325" s="297">
        <v>44.73</v>
      </c>
      <c r="BU325" s="297">
        <v>45.43</v>
      </c>
      <c r="BV325" s="297">
        <v>46.15</v>
      </c>
      <c r="BW325" s="297">
        <v>46.87</v>
      </c>
    </row>
    <row r="326" spans="1:75" ht="14.45" x14ac:dyDescent="0.3">
      <c r="A326" s="297" t="s">
        <v>1064</v>
      </c>
      <c r="B326" s="297" t="s">
        <v>323</v>
      </c>
      <c r="C326" s="297" t="s">
        <v>1005</v>
      </c>
      <c r="D326" s="297" t="s">
        <v>1006</v>
      </c>
      <c r="E326" s="297">
        <v>53.3</v>
      </c>
      <c r="F326" s="297">
        <v>58.29</v>
      </c>
      <c r="G326" s="297">
        <v>64.61</v>
      </c>
      <c r="H326" s="297">
        <v>71.260000000000005</v>
      </c>
      <c r="I326" s="297">
        <v>77.099999999999994</v>
      </c>
      <c r="J326" s="297">
        <v>82.61</v>
      </c>
      <c r="K326" s="297">
        <v>86.92</v>
      </c>
      <c r="L326" s="297">
        <v>93.29</v>
      </c>
      <c r="M326" s="297">
        <v>103.07</v>
      </c>
      <c r="N326" s="297">
        <v>111.22</v>
      </c>
      <c r="O326" s="297">
        <v>117.89</v>
      </c>
      <c r="P326" s="297">
        <v>121.95</v>
      </c>
      <c r="Q326" s="297">
        <v>125.05</v>
      </c>
      <c r="R326" s="297">
        <v>127.6</v>
      </c>
      <c r="S326" s="297">
        <v>130.81</v>
      </c>
      <c r="T326" s="297">
        <v>134.18</v>
      </c>
      <c r="U326" s="297">
        <v>136.76</v>
      </c>
      <c r="V326" s="297">
        <v>140.18</v>
      </c>
      <c r="W326" s="297">
        <v>146.16</v>
      </c>
      <c r="X326" s="297">
        <v>152.28</v>
      </c>
      <c r="Y326" s="297">
        <v>157.41999999999999</v>
      </c>
      <c r="Z326" s="297">
        <v>161.81</v>
      </c>
      <c r="AA326" s="297">
        <v>166.34</v>
      </c>
      <c r="AB326" s="297">
        <v>169.81</v>
      </c>
      <c r="AC326" s="297">
        <v>173.7</v>
      </c>
      <c r="AD326" s="297">
        <v>179.35</v>
      </c>
      <c r="AE326" s="297">
        <v>186.54</v>
      </c>
      <c r="AF326" s="297">
        <v>196.74</v>
      </c>
      <c r="AG326" s="297">
        <v>211.03</v>
      </c>
      <c r="AH326" s="297">
        <v>220.68</v>
      </c>
      <c r="AI326" s="297">
        <v>228.87</v>
      </c>
      <c r="AJ326" s="297">
        <v>239.82</v>
      </c>
      <c r="AK326" s="297">
        <v>249.61</v>
      </c>
      <c r="AL326" s="297">
        <v>259.22000000000003</v>
      </c>
      <c r="AM326" s="297">
        <v>270.58999999999997</v>
      </c>
      <c r="AN326" s="297">
        <v>283.13</v>
      </c>
      <c r="AO326" s="297">
        <v>296.82</v>
      </c>
      <c r="AP326" s="297">
        <v>311.44</v>
      </c>
      <c r="AQ326" s="297">
        <v>327.11</v>
      </c>
      <c r="AR326" s="297">
        <v>343.95</v>
      </c>
      <c r="AS326" s="297">
        <v>362.01</v>
      </c>
      <c r="AT326" s="297">
        <v>381.35</v>
      </c>
      <c r="AU326" s="297">
        <v>401.85</v>
      </c>
      <c r="AV326" s="297">
        <v>423.64</v>
      </c>
      <c r="AW326" s="297">
        <v>446.84</v>
      </c>
      <c r="AX326" s="297">
        <v>471.55</v>
      </c>
      <c r="AY326" s="297">
        <v>497.84</v>
      </c>
      <c r="AZ326" s="297">
        <v>525.58000000000004</v>
      </c>
      <c r="BA326" s="297">
        <v>554.97</v>
      </c>
      <c r="BB326" s="297">
        <v>586.11</v>
      </c>
      <c r="BC326" s="297">
        <v>619.09</v>
      </c>
      <c r="BD326" s="297">
        <v>653.97</v>
      </c>
      <c r="BE326" s="297">
        <v>690.59</v>
      </c>
      <c r="BF326" s="297">
        <v>729.18</v>
      </c>
      <c r="BG326" s="297">
        <v>769.84</v>
      </c>
      <c r="BH326" s="297">
        <v>812.63</v>
      </c>
      <c r="BI326" s="297">
        <v>857.6</v>
      </c>
      <c r="BJ326" s="297">
        <v>904.49</v>
      </c>
      <c r="BK326" s="297">
        <v>953.59</v>
      </c>
      <c r="BL326" s="297">
        <v>1004.95</v>
      </c>
      <c r="BM326" s="297">
        <v>1058.6400000000001</v>
      </c>
      <c r="BN326" s="297">
        <v>1114.67</v>
      </c>
      <c r="BO326" s="297">
        <v>1172.8599999999999</v>
      </c>
      <c r="BP326" s="297">
        <v>1233.43</v>
      </c>
      <c r="BQ326" s="297">
        <v>1296.44</v>
      </c>
      <c r="BR326" s="297">
        <v>1361.96</v>
      </c>
      <c r="BS326" s="297">
        <v>1430.02</v>
      </c>
      <c r="BT326" s="297">
        <v>1500.55</v>
      </c>
      <c r="BU326" s="297">
        <v>1573.67</v>
      </c>
      <c r="BV326" s="297">
        <v>1649.43</v>
      </c>
      <c r="BW326" s="297">
        <v>1727.87</v>
      </c>
    </row>
    <row r="327" spans="1:75" ht="14.45" x14ac:dyDescent="0.3">
      <c r="A327" s="297" t="s">
        <v>1064</v>
      </c>
      <c r="B327" s="297" t="s">
        <v>323</v>
      </c>
      <c r="C327" s="297" t="s">
        <v>1007</v>
      </c>
      <c r="D327" s="297" t="s">
        <v>1008</v>
      </c>
      <c r="E327" s="297">
        <v>103842.46</v>
      </c>
      <c r="F327" s="297">
        <v>120979.45</v>
      </c>
      <c r="G327" s="297">
        <v>132472.59</v>
      </c>
      <c r="H327" s="297">
        <v>146815.07999999999</v>
      </c>
      <c r="I327" s="297">
        <v>162726.03</v>
      </c>
      <c r="J327" s="297">
        <v>176143.84</v>
      </c>
      <c r="K327" s="297">
        <v>181054.8</v>
      </c>
      <c r="L327" s="297">
        <v>192835.61</v>
      </c>
      <c r="M327" s="297">
        <v>197609.58</v>
      </c>
      <c r="N327" s="297">
        <v>210582.19</v>
      </c>
      <c r="O327" s="297">
        <v>217979.45</v>
      </c>
      <c r="P327" s="297">
        <v>221794.53</v>
      </c>
      <c r="Q327" s="297">
        <v>227349.31</v>
      </c>
      <c r="R327" s="297">
        <v>242328.77</v>
      </c>
      <c r="S327" s="297">
        <v>227767.13</v>
      </c>
      <c r="T327" s="297">
        <v>241794.53</v>
      </c>
      <c r="U327" s="297">
        <v>256561.64</v>
      </c>
      <c r="V327" s="297">
        <v>265945.19</v>
      </c>
      <c r="W327" s="297">
        <v>285575.31</v>
      </c>
      <c r="X327" s="297">
        <v>314089.06</v>
      </c>
      <c r="Y327" s="297">
        <v>309404.09000000003</v>
      </c>
      <c r="Z327" s="297">
        <v>318253.44</v>
      </c>
      <c r="AA327" s="297">
        <v>352931.53</v>
      </c>
      <c r="AB327" s="297">
        <v>374712.31</v>
      </c>
      <c r="AC327" s="297">
        <v>382910.94</v>
      </c>
      <c r="AD327" s="297">
        <v>416739.72</v>
      </c>
      <c r="AE327" s="297">
        <v>437184.94</v>
      </c>
      <c r="AF327" s="297">
        <v>460650.69</v>
      </c>
      <c r="AG327" s="297">
        <v>484315.06</v>
      </c>
      <c r="AH327" s="297">
        <v>577381.93999999994</v>
      </c>
      <c r="AI327" s="297">
        <v>591930.56000000006</v>
      </c>
      <c r="AJ327" s="297">
        <v>569918.38</v>
      </c>
      <c r="AK327" s="297">
        <v>546589</v>
      </c>
      <c r="AL327" s="297">
        <v>551151.43999999994</v>
      </c>
      <c r="AM327" s="297">
        <v>558437.38</v>
      </c>
      <c r="AN327" s="297">
        <v>568427.5</v>
      </c>
      <c r="AO327" s="297">
        <v>576752.5</v>
      </c>
      <c r="AP327" s="297">
        <v>597753.56000000006</v>
      </c>
      <c r="AQ327" s="297">
        <v>619374.38</v>
      </c>
      <c r="AR327" s="297">
        <v>643352.63</v>
      </c>
      <c r="AS327" s="297">
        <v>668787.75</v>
      </c>
      <c r="AT327" s="297">
        <v>695663.63</v>
      </c>
      <c r="AU327" s="297">
        <v>727401.19</v>
      </c>
      <c r="AV327" s="297">
        <v>760578.5</v>
      </c>
      <c r="AW327" s="297">
        <v>795451.19</v>
      </c>
      <c r="AX327" s="297">
        <v>831652.81</v>
      </c>
      <c r="AY327" s="297">
        <v>868843.31</v>
      </c>
      <c r="AZ327" s="297">
        <v>910600.25</v>
      </c>
      <c r="BA327" s="297">
        <v>954120.06</v>
      </c>
      <c r="BB327" s="297">
        <v>999451.56</v>
      </c>
      <c r="BC327" s="297">
        <v>1047481.5</v>
      </c>
      <c r="BD327" s="297">
        <v>1095945.75</v>
      </c>
      <c r="BE327" s="297">
        <v>1149247</v>
      </c>
      <c r="BF327" s="297">
        <v>1204596.5</v>
      </c>
      <c r="BG327" s="297">
        <v>1261933</v>
      </c>
      <c r="BH327" s="297">
        <v>1321599.5</v>
      </c>
      <c r="BI327" s="297">
        <v>1381753.5</v>
      </c>
      <c r="BJ327" s="297">
        <v>1445777</v>
      </c>
      <c r="BK327" s="297">
        <v>1511669</v>
      </c>
      <c r="BL327" s="297">
        <v>1579546.75</v>
      </c>
      <c r="BM327" s="297">
        <v>1649098.63</v>
      </c>
      <c r="BN327" s="297">
        <v>1719548.38</v>
      </c>
      <c r="BO327" s="297">
        <v>1793118.5</v>
      </c>
      <c r="BP327" s="297">
        <v>1868352.5</v>
      </c>
      <c r="BQ327" s="297">
        <v>1945568.88</v>
      </c>
      <c r="BR327" s="297">
        <v>2024849.25</v>
      </c>
      <c r="BS327" s="297">
        <v>2105023.25</v>
      </c>
      <c r="BT327" s="297">
        <v>2188341.75</v>
      </c>
      <c r="BU327" s="297">
        <v>2273970</v>
      </c>
      <c r="BV327" s="297">
        <v>2361965.25</v>
      </c>
      <c r="BW327" s="297">
        <v>2452946.25</v>
      </c>
    </row>
    <row r="328" spans="1:75" ht="14.45" x14ac:dyDescent="0.3">
      <c r="A328" s="297" t="s">
        <v>1064</v>
      </c>
      <c r="B328" s="297" t="s">
        <v>323</v>
      </c>
      <c r="C328" s="297" t="s">
        <v>1009</v>
      </c>
      <c r="D328" s="297" t="s">
        <v>1010</v>
      </c>
      <c r="E328" s="297">
        <v>24.62</v>
      </c>
      <c r="F328" s="297">
        <v>27.15</v>
      </c>
      <c r="G328" s="297">
        <v>29.59</v>
      </c>
      <c r="H328" s="297">
        <v>29.56</v>
      </c>
      <c r="I328" s="297">
        <v>26.78</v>
      </c>
      <c r="J328" s="297">
        <v>25.17</v>
      </c>
      <c r="K328" s="297">
        <v>22.4</v>
      </c>
      <c r="L328" s="297">
        <v>27.34</v>
      </c>
      <c r="M328" s="297">
        <v>34.43</v>
      </c>
      <c r="N328" s="297">
        <v>30.6</v>
      </c>
      <c r="O328" s="297">
        <v>26.94</v>
      </c>
      <c r="P328" s="297">
        <v>22.25</v>
      </c>
      <c r="Q328" s="297">
        <v>19.91</v>
      </c>
      <c r="R328" s="297">
        <v>18.690000000000001</v>
      </c>
      <c r="S328" s="297">
        <v>19.43</v>
      </c>
      <c r="T328" s="297">
        <v>19.170000000000002</v>
      </c>
      <c r="U328" s="297">
        <v>17.309999999999999</v>
      </c>
      <c r="V328" s="297">
        <v>17.940000000000001</v>
      </c>
      <c r="W328" s="297">
        <v>21.33</v>
      </c>
      <c r="X328" s="297">
        <v>20.81</v>
      </c>
      <c r="Y328" s="297">
        <v>19.8</v>
      </c>
      <c r="Z328" s="297">
        <v>18.11</v>
      </c>
      <c r="AA328" s="297">
        <v>18.45</v>
      </c>
      <c r="AB328" s="297">
        <v>16.920000000000002</v>
      </c>
      <c r="AC328" s="297">
        <v>17.2</v>
      </c>
      <c r="AD328" s="297">
        <v>18.61</v>
      </c>
      <c r="AE328" s="297">
        <v>19.579999999999998</v>
      </c>
      <c r="AF328" s="297">
        <v>21.42</v>
      </c>
      <c r="AG328" s="297">
        <v>23.18</v>
      </c>
      <c r="AH328" s="297">
        <v>20.309999999999999</v>
      </c>
      <c r="AI328" s="297">
        <v>18.63</v>
      </c>
      <c r="AJ328" s="297">
        <v>20.41</v>
      </c>
      <c r="AK328" s="297">
        <v>19.760000000000002</v>
      </c>
      <c r="AL328" s="297">
        <v>19.75</v>
      </c>
      <c r="AM328" s="297">
        <v>20.309999999999999</v>
      </c>
      <c r="AN328" s="297">
        <v>20.37</v>
      </c>
      <c r="AO328" s="297">
        <v>20.39</v>
      </c>
      <c r="AP328" s="297">
        <v>20.28</v>
      </c>
      <c r="AQ328" s="297">
        <v>20.27</v>
      </c>
      <c r="AR328" s="297">
        <v>20.28</v>
      </c>
      <c r="AS328" s="297">
        <v>20.29</v>
      </c>
      <c r="AT328" s="297">
        <v>20.29</v>
      </c>
      <c r="AU328" s="297">
        <v>20.22</v>
      </c>
      <c r="AV328" s="297">
        <v>20.18</v>
      </c>
      <c r="AW328" s="297">
        <v>20.16</v>
      </c>
      <c r="AX328" s="297">
        <v>20.149999999999999</v>
      </c>
      <c r="AY328" s="297">
        <v>20.12</v>
      </c>
      <c r="AZ328" s="297">
        <v>20.04</v>
      </c>
      <c r="BA328" s="297">
        <v>20</v>
      </c>
      <c r="BB328" s="297">
        <v>19.98</v>
      </c>
      <c r="BC328" s="297">
        <v>19.940000000000001</v>
      </c>
      <c r="BD328" s="297">
        <v>19.89</v>
      </c>
      <c r="BE328" s="297">
        <v>19.8</v>
      </c>
      <c r="BF328" s="297">
        <v>19.739999999999998</v>
      </c>
      <c r="BG328" s="297">
        <v>19.68</v>
      </c>
      <c r="BH328" s="297">
        <v>19.62</v>
      </c>
      <c r="BI328" s="297">
        <v>19.55</v>
      </c>
      <c r="BJ328" s="297">
        <v>19.43</v>
      </c>
      <c r="BK328" s="297">
        <v>19.36</v>
      </c>
      <c r="BL328" s="297">
        <v>19.29</v>
      </c>
      <c r="BM328" s="297">
        <v>19.22</v>
      </c>
      <c r="BN328" s="297">
        <v>19.14</v>
      </c>
      <c r="BO328" s="297">
        <v>19.04</v>
      </c>
      <c r="BP328" s="297">
        <v>18.97</v>
      </c>
      <c r="BQ328" s="297">
        <v>18.899999999999999</v>
      </c>
      <c r="BR328" s="297">
        <v>18.829999999999998</v>
      </c>
      <c r="BS328" s="297">
        <v>18.77</v>
      </c>
      <c r="BT328" s="297">
        <v>18.690000000000001</v>
      </c>
      <c r="BU328" s="297">
        <v>18.62</v>
      </c>
      <c r="BV328" s="297">
        <v>18.559999999999999</v>
      </c>
      <c r="BW328" s="297">
        <v>18.48</v>
      </c>
    </row>
    <row r="329" spans="1:75" ht="14.45" x14ac:dyDescent="0.3">
      <c r="A329" s="297" t="s">
        <v>1064</v>
      </c>
      <c r="B329" s="297" t="s">
        <v>323</v>
      </c>
      <c r="C329" s="297" t="s">
        <v>1011</v>
      </c>
      <c r="D329" s="297" t="s">
        <v>927</v>
      </c>
      <c r="E329" s="297">
        <v>13303.05</v>
      </c>
      <c r="F329" s="297">
        <v>13639.19</v>
      </c>
      <c r="G329" s="297">
        <v>13899.14</v>
      </c>
      <c r="H329" s="297">
        <v>14213.45</v>
      </c>
      <c r="I329" s="297">
        <v>14550.73</v>
      </c>
      <c r="J329" s="297">
        <v>14873.56</v>
      </c>
      <c r="K329" s="297">
        <v>15295.54</v>
      </c>
      <c r="L329" s="297">
        <v>15719.37</v>
      </c>
      <c r="M329" s="297">
        <v>16091.98</v>
      </c>
      <c r="N329" s="297">
        <v>16483.52</v>
      </c>
      <c r="O329" s="297">
        <v>16882.43</v>
      </c>
      <c r="P329" s="297">
        <v>17261.439999999999</v>
      </c>
      <c r="Q329" s="297">
        <v>17659.41</v>
      </c>
      <c r="R329" s="297">
        <v>18064.419999999998</v>
      </c>
      <c r="S329" s="297">
        <v>18470.97</v>
      </c>
      <c r="T329" s="297">
        <v>18876.580000000002</v>
      </c>
      <c r="U329" s="297">
        <v>19331.560000000001</v>
      </c>
      <c r="V329" s="297">
        <v>19769.650000000001</v>
      </c>
      <c r="W329" s="297">
        <v>20204.72</v>
      </c>
      <c r="X329" s="297">
        <v>20668.919999999998</v>
      </c>
      <c r="Y329" s="297">
        <v>21169.55</v>
      </c>
      <c r="Z329" s="297">
        <v>21692</v>
      </c>
      <c r="AA329" s="297">
        <v>22259.63</v>
      </c>
      <c r="AB329" s="297">
        <v>22853.13</v>
      </c>
      <c r="AC329" s="297">
        <v>23435.1</v>
      </c>
      <c r="AD329" s="297">
        <v>23980.560000000001</v>
      </c>
      <c r="AE329" s="297">
        <v>24550.73</v>
      </c>
      <c r="AF329" s="297">
        <v>24913.88</v>
      </c>
      <c r="AG329" s="297">
        <v>25449.49</v>
      </c>
      <c r="AH329" s="297">
        <v>26428.42</v>
      </c>
      <c r="AI329" s="297">
        <v>26978.959999999999</v>
      </c>
      <c r="AJ329" s="297">
        <v>27801.73</v>
      </c>
      <c r="AK329" s="297">
        <v>28636.99</v>
      </c>
      <c r="AL329" s="297">
        <v>29483.63</v>
      </c>
      <c r="AM329" s="297">
        <v>30340.560000000001</v>
      </c>
      <c r="AN329" s="297">
        <v>31207.95</v>
      </c>
      <c r="AO329" s="297">
        <v>31837.42</v>
      </c>
      <c r="AP329" s="297">
        <v>32461.15</v>
      </c>
      <c r="AQ329" s="297">
        <v>33081.910000000003</v>
      </c>
      <c r="AR329" s="297">
        <v>33703.550000000003</v>
      </c>
      <c r="AS329" s="297">
        <v>34328.93</v>
      </c>
      <c r="AT329" s="297">
        <v>34956.639999999999</v>
      </c>
      <c r="AU329" s="297">
        <v>35588.57</v>
      </c>
      <c r="AV329" s="297">
        <v>36223.18</v>
      </c>
      <c r="AW329" s="297">
        <v>36861.629999999997</v>
      </c>
      <c r="AX329" s="297">
        <v>37503.67</v>
      </c>
      <c r="AY329" s="297">
        <v>38144.449999999997</v>
      </c>
      <c r="AZ329" s="297">
        <v>38787.22</v>
      </c>
      <c r="BA329" s="297">
        <v>39430.879999999997</v>
      </c>
      <c r="BB329" s="297">
        <v>40073.339999999997</v>
      </c>
      <c r="BC329" s="297">
        <v>40712.550000000003</v>
      </c>
      <c r="BD329" s="297">
        <v>41350.25</v>
      </c>
      <c r="BE329" s="297">
        <v>41984.36</v>
      </c>
      <c r="BF329" s="297">
        <v>42610.09</v>
      </c>
      <c r="BG329" s="297">
        <v>43221.06</v>
      </c>
      <c r="BH329" s="297">
        <v>43812.44</v>
      </c>
      <c r="BI329" s="297">
        <v>44362.28</v>
      </c>
      <c r="BJ329" s="297">
        <v>44892.15</v>
      </c>
      <c r="BK329" s="297">
        <v>45395.94</v>
      </c>
      <c r="BL329" s="297">
        <v>45867.98</v>
      </c>
      <c r="BM329" s="297">
        <v>46305.04</v>
      </c>
      <c r="BN329" s="297">
        <v>46703.94</v>
      </c>
      <c r="BO329" s="297">
        <v>47069.69</v>
      </c>
      <c r="BP329" s="297">
        <v>47402.03</v>
      </c>
      <c r="BQ329" s="297">
        <v>47703.61</v>
      </c>
      <c r="BR329" s="297">
        <v>47976.77</v>
      </c>
      <c r="BS329" s="297">
        <v>48229.96</v>
      </c>
      <c r="BT329" s="297">
        <v>48455.95</v>
      </c>
      <c r="BU329" s="297">
        <v>48661.51</v>
      </c>
      <c r="BV329" s="297">
        <v>48856.959999999999</v>
      </c>
      <c r="BW329" s="297">
        <v>49050.04</v>
      </c>
    </row>
    <row r="330" spans="1:75" ht="14.45" x14ac:dyDescent="0.3">
      <c r="A330" s="297" t="s">
        <v>1064</v>
      </c>
      <c r="B330" s="297" t="s">
        <v>323</v>
      </c>
      <c r="C330" s="297" t="s">
        <v>1012</v>
      </c>
      <c r="D330" s="297" t="s">
        <v>927</v>
      </c>
      <c r="E330" s="297">
        <v>44952.5</v>
      </c>
      <c r="F330" s="297">
        <v>46025.3</v>
      </c>
      <c r="G330" s="297">
        <v>47133.55</v>
      </c>
      <c r="H330" s="297">
        <v>48276.55</v>
      </c>
      <c r="I330" s="297">
        <v>49453.05</v>
      </c>
      <c r="J330" s="297">
        <v>50659.63</v>
      </c>
      <c r="K330" s="297">
        <v>51899.73</v>
      </c>
      <c r="L330" s="297">
        <v>53166.49</v>
      </c>
      <c r="M330" s="297">
        <v>54433.72</v>
      </c>
      <c r="N330" s="297">
        <v>55667.12</v>
      </c>
      <c r="O330" s="297">
        <v>56843.28</v>
      </c>
      <c r="P330" s="297">
        <v>57952.38</v>
      </c>
      <c r="Q330" s="297">
        <v>59004.37</v>
      </c>
      <c r="R330" s="297">
        <v>60020.43</v>
      </c>
      <c r="S330" s="297">
        <v>61032.08</v>
      </c>
      <c r="T330" s="297">
        <v>62063.81</v>
      </c>
      <c r="U330" s="297">
        <v>63120.5</v>
      </c>
      <c r="V330" s="297">
        <v>64199.59</v>
      </c>
      <c r="W330" s="297">
        <v>65309.2</v>
      </c>
      <c r="X330" s="297">
        <v>66457.13</v>
      </c>
      <c r="Y330" s="297">
        <v>67648.41</v>
      </c>
      <c r="Z330" s="297">
        <v>68888.03</v>
      </c>
      <c r="AA330" s="297">
        <v>70174.63</v>
      </c>
      <c r="AB330" s="297">
        <v>71498.429999999993</v>
      </c>
      <c r="AC330" s="297">
        <v>72845</v>
      </c>
      <c r="AD330" s="297">
        <v>74203.22</v>
      </c>
      <c r="AE330" s="297">
        <v>75568.45</v>
      </c>
      <c r="AF330" s="297">
        <v>76941.58</v>
      </c>
      <c r="AG330" s="297">
        <v>78323.3</v>
      </c>
      <c r="AH330" s="297">
        <v>79716.2</v>
      </c>
      <c r="AI330" s="297">
        <v>81121.08</v>
      </c>
      <c r="AJ330" s="297">
        <v>82536.77</v>
      </c>
      <c r="AK330" s="297">
        <v>83958.37</v>
      </c>
      <c r="AL330" s="297">
        <v>85378.44</v>
      </c>
      <c r="AM330" s="297">
        <v>86787.63</v>
      </c>
      <c r="AN330" s="297">
        <v>88178.7</v>
      </c>
      <c r="AO330" s="297">
        <v>89548.19</v>
      </c>
      <c r="AP330" s="297">
        <v>90895.71</v>
      </c>
      <c r="AQ330" s="297">
        <v>92221.15</v>
      </c>
      <c r="AR330" s="297">
        <v>93525.63</v>
      </c>
      <c r="AS330" s="297">
        <v>94809.94</v>
      </c>
      <c r="AT330" s="297">
        <v>96073.16</v>
      </c>
      <c r="AU330" s="297">
        <v>97314.1</v>
      </c>
      <c r="AV330" s="297">
        <v>98533.19</v>
      </c>
      <c r="AW330" s="297">
        <v>99731.23</v>
      </c>
      <c r="AX330" s="297">
        <v>100908.91</v>
      </c>
      <c r="AY330" s="297">
        <v>102066.1</v>
      </c>
      <c r="AZ330" s="297">
        <v>103202.72</v>
      </c>
      <c r="BA330" s="297">
        <v>104319.59</v>
      </c>
      <c r="BB330" s="297">
        <v>105417.77</v>
      </c>
      <c r="BC330" s="297">
        <v>106497.97</v>
      </c>
      <c r="BD330" s="297">
        <v>107560.23</v>
      </c>
      <c r="BE330" s="297">
        <v>108604.14</v>
      </c>
      <c r="BF330" s="297">
        <v>109629.4</v>
      </c>
      <c r="BG330" s="297">
        <v>110635.48</v>
      </c>
      <c r="BH330" s="297">
        <v>111621.8</v>
      </c>
      <c r="BI330" s="297">
        <v>112588</v>
      </c>
      <c r="BJ330" s="297">
        <v>113533.45</v>
      </c>
      <c r="BK330" s="297">
        <v>114456.92</v>
      </c>
      <c r="BL330" s="297">
        <v>115356.88</v>
      </c>
      <c r="BM330" s="297">
        <v>116232</v>
      </c>
      <c r="BN330" s="297">
        <v>117081.61</v>
      </c>
      <c r="BO330" s="297">
        <v>117905.12</v>
      </c>
      <c r="BP330" s="297">
        <v>118701.46</v>
      </c>
      <c r="BQ330" s="297">
        <v>119469.51</v>
      </c>
      <c r="BR330" s="297">
        <v>120208.31</v>
      </c>
      <c r="BS330" s="297">
        <v>120917.39</v>
      </c>
      <c r="BT330" s="297">
        <v>121596.46</v>
      </c>
      <c r="BU330" s="297">
        <v>122245.27</v>
      </c>
      <c r="BV330" s="297">
        <v>122863.66</v>
      </c>
      <c r="BW330" s="297">
        <v>123451.65</v>
      </c>
    </row>
    <row r="331" spans="1:75" ht="14.45" x14ac:dyDescent="0.3">
      <c r="A331" s="297" t="s">
        <v>1064</v>
      </c>
      <c r="B331" s="297" t="s">
        <v>323</v>
      </c>
      <c r="C331" s="297" t="s">
        <v>1013</v>
      </c>
      <c r="D331" s="297" t="s">
        <v>1010</v>
      </c>
      <c r="E331" s="297">
        <v>15.16</v>
      </c>
      <c r="F331" s="297">
        <v>14.08</v>
      </c>
      <c r="G331" s="297">
        <v>15.18</v>
      </c>
      <c r="H331" s="297">
        <v>17.78</v>
      </c>
      <c r="I331" s="297">
        <v>14.02</v>
      </c>
      <c r="J331" s="297">
        <v>14.55</v>
      </c>
      <c r="K331" s="297">
        <v>13.84</v>
      </c>
      <c r="L331" s="297">
        <v>15.88</v>
      </c>
      <c r="M331" s="297">
        <v>17.079999999999998</v>
      </c>
      <c r="N331" s="297">
        <v>17.32</v>
      </c>
      <c r="O331" s="297">
        <v>16.149999999999999</v>
      </c>
      <c r="P331" s="297">
        <v>13.19</v>
      </c>
      <c r="Q331" s="297">
        <v>16.97</v>
      </c>
      <c r="R331" s="297">
        <v>15.59</v>
      </c>
      <c r="S331" s="297">
        <v>15.14</v>
      </c>
      <c r="T331" s="297">
        <v>15</v>
      </c>
      <c r="U331" s="297">
        <v>12.69</v>
      </c>
      <c r="V331" s="297">
        <v>11.51</v>
      </c>
      <c r="W331" s="297">
        <v>12</v>
      </c>
      <c r="X331" s="297">
        <v>13.36</v>
      </c>
      <c r="Y331" s="297">
        <v>12.94</v>
      </c>
      <c r="Z331" s="297">
        <v>13.41</v>
      </c>
      <c r="AA331" s="297">
        <v>13.91</v>
      </c>
      <c r="AB331" s="297">
        <v>14.3</v>
      </c>
      <c r="AC331" s="297">
        <v>15.58</v>
      </c>
      <c r="AD331" s="297">
        <v>15.71</v>
      </c>
      <c r="AE331" s="297">
        <v>17.11</v>
      </c>
      <c r="AF331" s="297">
        <v>16.27</v>
      </c>
      <c r="AG331" s="297">
        <v>17.190000000000001</v>
      </c>
      <c r="AH331" s="297">
        <v>12.9</v>
      </c>
      <c r="AI331" s="297">
        <v>11.43</v>
      </c>
      <c r="AJ331" s="297">
        <v>11.85</v>
      </c>
      <c r="AK331" s="297">
        <v>9.0500000000000007</v>
      </c>
      <c r="AL331" s="297">
        <v>9.4499999999999993</v>
      </c>
      <c r="AM331" s="297">
        <v>13.13</v>
      </c>
      <c r="AN331" s="297">
        <v>13.32</v>
      </c>
      <c r="AO331" s="297">
        <v>13.43</v>
      </c>
      <c r="AP331" s="297">
        <v>13.27</v>
      </c>
      <c r="AQ331" s="297">
        <v>13.24</v>
      </c>
      <c r="AR331" s="297">
        <v>13.35</v>
      </c>
      <c r="AS331" s="297">
        <v>13.46</v>
      </c>
      <c r="AT331" s="297">
        <v>13.57</v>
      </c>
      <c r="AU331" s="297">
        <v>13.63</v>
      </c>
      <c r="AV331" s="297">
        <v>13.69</v>
      </c>
      <c r="AW331" s="297">
        <v>13.81</v>
      </c>
      <c r="AX331" s="297">
        <v>13.92</v>
      </c>
      <c r="AY331" s="297">
        <v>14.02</v>
      </c>
      <c r="AZ331" s="297">
        <v>14.05</v>
      </c>
      <c r="BA331" s="297">
        <v>14.1</v>
      </c>
      <c r="BB331" s="297">
        <v>14.19</v>
      </c>
      <c r="BC331" s="297">
        <v>14.28</v>
      </c>
      <c r="BD331" s="297">
        <v>14.37</v>
      </c>
      <c r="BE331" s="297">
        <v>14.39</v>
      </c>
      <c r="BF331" s="297">
        <v>14.45</v>
      </c>
      <c r="BG331" s="297">
        <v>14.51</v>
      </c>
      <c r="BH331" s="297">
        <v>14.56</v>
      </c>
      <c r="BI331" s="297">
        <v>14.59</v>
      </c>
      <c r="BJ331" s="297">
        <v>14.52</v>
      </c>
      <c r="BK331" s="297">
        <v>14.52</v>
      </c>
      <c r="BL331" s="297">
        <v>14.51</v>
      </c>
      <c r="BM331" s="297">
        <v>14.48</v>
      </c>
      <c r="BN331" s="297">
        <v>14.42</v>
      </c>
      <c r="BO331" s="297">
        <v>14.3</v>
      </c>
      <c r="BP331" s="297">
        <v>14.21</v>
      </c>
      <c r="BQ331" s="297">
        <v>14.12</v>
      </c>
      <c r="BR331" s="297">
        <v>14.01</v>
      </c>
      <c r="BS331" s="297">
        <v>13.87</v>
      </c>
      <c r="BT331" s="297">
        <v>13.69</v>
      </c>
      <c r="BU331" s="297">
        <v>13.53</v>
      </c>
      <c r="BV331" s="297">
        <v>13.37</v>
      </c>
      <c r="BW331" s="297">
        <v>13.2</v>
      </c>
    </row>
    <row r="332" spans="1:75" ht="14.45" x14ac:dyDescent="0.3">
      <c r="A332" s="297" t="s">
        <v>1064</v>
      </c>
      <c r="B332" s="297" t="s">
        <v>323</v>
      </c>
      <c r="C332" s="297" t="s">
        <v>1014</v>
      </c>
      <c r="D332" s="297" t="s">
        <v>1015</v>
      </c>
      <c r="E332" s="297">
        <v>18.7</v>
      </c>
      <c r="F332" s="297">
        <v>20.350000000000001</v>
      </c>
      <c r="G332" s="297">
        <v>22.15</v>
      </c>
      <c r="H332" s="297">
        <v>24.1</v>
      </c>
      <c r="I332" s="297">
        <v>26.23</v>
      </c>
      <c r="J332" s="297">
        <v>28.55</v>
      </c>
      <c r="K332" s="297">
        <v>29.77</v>
      </c>
      <c r="L332" s="297">
        <v>31.05</v>
      </c>
      <c r="M332" s="297">
        <v>32.39</v>
      </c>
      <c r="N332" s="297">
        <v>33.78</v>
      </c>
      <c r="O332" s="297">
        <v>35.229999999999997</v>
      </c>
      <c r="P332" s="297">
        <v>36.520000000000003</v>
      </c>
      <c r="Q332" s="297">
        <v>37.86</v>
      </c>
      <c r="R332" s="297">
        <v>39.24</v>
      </c>
      <c r="S332" s="297">
        <v>40.68</v>
      </c>
      <c r="T332" s="297">
        <v>42.17</v>
      </c>
      <c r="U332" s="297">
        <v>43.54</v>
      </c>
      <c r="V332" s="297">
        <v>44.95</v>
      </c>
      <c r="W332" s="297">
        <v>46.41</v>
      </c>
      <c r="X332" s="297">
        <v>47.92</v>
      </c>
      <c r="Y332" s="297">
        <v>49.47</v>
      </c>
      <c r="Z332" s="297">
        <v>50.67</v>
      </c>
      <c r="AA332" s="297">
        <v>51.91</v>
      </c>
      <c r="AB332" s="297">
        <v>53.17</v>
      </c>
      <c r="AC332" s="297">
        <v>54.47</v>
      </c>
      <c r="AD332" s="297">
        <v>55.8</v>
      </c>
      <c r="AE332" s="297">
        <v>56.91</v>
      </c>
      <c r="AF332" s="297">
        <v>58.04</v>
      </c>
      <c r="AG332" s="297">
        <v>59.2</v>
      </c>
      <c r="AH332" s="297">
        <v>60.38</v>
      </c>
      <c r="AI332" s="297">
        <v>61.58</v>
      </c>
      <c r="AJ332" s="297">
        <v>62.47</v>
      </c>
      <c r="AK332" s="297">
        <v>63.37</v>
      </c>
      <c r="AL332" s="297">
        <v>64.290000000000006</v>
      </c>
      <c r="AM332" s="297">
        <v>65.209999999999994</v>
      </c>
      <c r="AN332" s="297">
        <v>66.16</v>
      </c>
      <c r="AO332" s="297">
        <v>67.05</v>
      </c>
      <c r="AP332" s="297">
        <v>67.959999999999994</v>
      </c>
      <c r="AQ332" s="297">
        <v>68.88</v>
      </c>
      <c r="AR332" s="297">
        <v>69.81</v>
      </c>
      <c r="AS332" s="297">
        <v>70.75</v>
      </c>
      <c r="AT332" s="297">
        <v>71.53</v>
      </c>
      <c r="AU332" s="297">
        <v>72.33</v>
      </c>
      <c r="AV332" s="297">
        <v>73.13</v>
      </c>
      <c r="AW332" s="297">
        <v>73.930000000000007</v>
      </c>
      <c r="AX332" s="297">
        <v>74.75</v>
      </c>
      <c r="AY332" s="297">
        <v>75.510000000000005</v>
      </c>
      <c r="AZ332" s="297">
        <v>76.28</v>
      </c>
      <c r="BA332" s="297">
        <v>77.06</v>
      </c>
      <c r="BB332" s="297">
        <v>77.849999999999994</v>
      </c>
      <c r="BC332" s="297">
        <v>78.64</v>
      </c>
      <c r="BD332" s="297">
        <v>79.260000000000005</v>
      </c>
      <c r="BE332" s="297">
        <v>79.87</v>
      </c>
      <c r="BF332" s="297">
        <v>80.5</v>
      </c>
      <c r="BG332" s="297">
        <v>81.13</v>
      </c>
      <c r="BH332" s="297">
        <v>81.760000000000005</v>
      </c>
      <c r="BI332" s="297">
        <v>82.28</v>
      </c>
      <c r="BJ332" s="297">
        <v>82.8</v>
      </c>
      <c r="BK332" s="297">
        <v>83.33</v>
      </c>
      <c r="BL332" s="297">
        <v>83.86</v>
      </c>
      <c r="BM332" s="297">
        <v>84.39</v>
      </c>
      <c r="BN332" s="297">
        <v>84.79</v>
      </c>
      <c r="BO332" s="297">
        <v>85.19</v>
      </c>
      <c r="BP332" s="297">
        <v>85.59</v>
      </c>
      <c r="BQ332" s="297">
        <v>85.99</v>
      </c>
      <c r="BR332" s="297">
        <v>86.4</v>
      </c>
      <c r="BS332" s="297">
        <v>86.74</v>
      </c>
      <c r="BT332" s="297">
        <v>87.08</v>
      </c>
      <c r="BU332" s="297">
        <v>87.43</v>
      </c>
      <c r="BV332" s="297">
        <v>87.77</v>
      </c>
      <c r="BW332" s="297">
        <v>88.12</v>
      </c>
    </row>
    <row r="333" spans="1:75" ht="14.45" x14ac:dyDescent="0.3">
      <c r="A333" s="297" t="s">
        <v>1064</v>
      </c>
      <c r="B333" s="297" t="s">
        <v>323</v>
      </c>
      <c r="C333" s="297" t="s">
        <v>1016</v>
      </c>
      <c r="D333" s="297" t="s">
        <v>1015</v>
      </c>
      <c r="E333" s="297">
        <v>3.68</v>
      </c>
      <c r="F333" s="297">
        <v>3.68</v>
      </c>
      <c r="G333" s="297">
        <v>3.68</v>
      </c>
      <c r="H333" s="297">
        <v>3.68</v>
      </c>
      <c r="I333" s="297">
        <v>3.68</v>
      </c>
      <c r="J333" s="297">
        <v>3.68</v>
      </c>
      <c r="K333" s="297">
        <v>3.64</v>
      </c>
      <c r="L333" s="297">
        <v>3.61</v>
      </c>
      <c r="M333" s="297">
        <v>3.58</v>
      </c>
      <c r="N333" s="297">
        <v>3.55</v>
      </c>
      <c r="O333" s="297">
        <v>3.52</v>
      </c>
      <c r="P333" s="297">
        <v>3.6</v>
      </c>
      <c r="Q333" s="297">
        <v>3.68</v>
      </c>
      <c r="R333" s="297">
        <v>3.76</v>
      </c>
      <c r="S333" s="297">
        <v>3.84</v>
      </c>
      <c r="T333" s="297">
        <v>3.93</v>
      </c>
      <c r="U333" s="297">
        <v>4.41</v>
      </c>
      <c r="V333" s="297">
        <v>4.95</v>
      </c>
      <c r="W333" s="297">
        <v>5.55</v>
      </c>
      <c r="X333" s="297">
        <v>6.23</v>
      </c>
      <c r="Y333" s="297">
        <v>6.99</v>
      </c>
      <c r="Z333" s="297">
        <v>7.43</v>
      </c>
      <c r="AA333" s="297">
        <v>7.89</v>
      </c>
      <c r="AB333" s="297">
        <v>8.3699999999999992</v>
      </c>
      <c r="AC333" s="297">
        <v>8.89</v>
      </c>
      <c r="AD333" s="297">
        <v>9.44</v>
      </c>
      <c r="AE333" s="297">
        <v>9.9700000000000006</v>
      </c>
      <c r="AF333" s="297">
        <v>10.53</v>
      </c>
      <c r="AG333" s="297">
        <v>11.13</v>
      </c>
      <c r="AH333" s="297">
        <v>11.75</v>
      </c>
      <c r="AI333" s="297">
        <v>12.42</v>
      </c>
      <c r="AJ333" s="297">
        <v>12.91</v>
      </c>
      <c r="AK333" s="297">
        <v>13.42</v>
      </c>
      <c r="AL333" s="297">
        <v>13.96</v>
      </c>
      <c r="AM333" s="297">
        <v>14.52</v>
      </c>
      <c r="AN333" s="297">
        <v>15.09</v>
      </c>
      <c r="AO333" s="297">
        <v>15.63</v>
      </c>
      <c r="AP333" s="297">
        <v>16.18</v>
      </c>
      <c r="AQ333" s="297">
        <v>16.760000000000002</v>
      </c>
      <c r="AR333" s="297">
        <v>17.350000000000001</v>
      </c>
      <c r="AS333" s="297">
        <v>17.96</v>
      </c>
      <c r="AT333" s="297">
        <v>18.54</v>
      </c>
      <c r="AU333" s="297">
        <v>19.13</v>
      </c>
      <c r="AV333" s="297">
        <v>19.739999999999998</v>
      </c>
      <c r="AW333" s="297">
        <v>20.36</v>
      </c>
      <c r="AX333" s="297">
        <v>21.01</v>
      </c>
      <c r="AY333" s="297">
        <v>21.64</v>
      </c>
      <c r="AZ333" s="297">
        <v>22.29</v>
      </c>
      <c r="BA333" s="297">
        <v>22.96</v>
      </c>
      <c r="BB333" s="297">
        <v>23.65</v>
      </c>
      <c r="BC333" s="297">
        <v>24.36</v>
      </c>
      <c r="BD333" s="297">
        <v>25.06</v>
      </c>
      <c r="BE333" s="297">
        <v>25.77</v>
      </c>
      <c r="BF333" s="297">
        <v>26.51</v>
      </c>
      <c r="BG333" s="297">
        <v>27.27</v>
      </c>
      <c r="BH333" s="297">
        <v>28.05</v>
      </c>
      <c r="BI333" s="297">
        <v>28.78</v>
      </c>
      <c r="BJ333" s="297">
        <v>29.53</v>
      </c>
      <c r="BK333" s="297">
        <v>30.29</v>
      </c>
      <c r="BL333" s="297">
        <v>31.08</v>
      </c>
      <c r="BM333" s="297">
        <v>31.89</v>
      </c>
      <c r="BN333" s="297">
        <v>32.619999999999997</v>
      </c>
      <c r="BO333" s="297">
        <v>33.369999999999997</v>
      </c>
      <c r="BP333" s="297">
        <v>34.14</v>
      </c>
      <c r="BQ333" s="297">
        <v>34.92</v>
      </c>
      <c r="BR333" s="297">
        <v>35.72</v>
      </c>
      <c r="BS333" s="297">
        <v>36.409999999999997</v>
      </c>
      <c r="BT333" s="297">
        <v>37.11</v>
      </c>
      <c r="BU333" s="297">
        <v>37.82</v>
      </c>
      <c r="BV333" s="297">
        <v>38.54</v>
      </c>
      <c r="BW333" s="297">
        <v>39.28</v>
      </c>
    </row>
    <row r="334" spans="1:75" ht="14.45" x14ac:dyDescent="0.3">
      <c r="A334" s="297" t="s">
        <v>45</v>
      </c>
      <c r="B334" s="297" t="s">
        <v>44</v>
      </c>
      <c r="C334" s="297" t="s">
        <v>1005</v>
      </c>
      <c r="D334" s="297" t="s">
        <v>1006</v>
      </c>
      <c r="E334" s="297">
        <v>25.05</v>
      </c>
      <c r="F334" s="297">
        <v>26.13</v>
      </c>
      <c r="G334" s="297">
        <v>27.29</v>
      </c>
      <c r="H334" s="297">
        <v>28.48</v>
      </c>
      <c r="I334" s="297">
        <v>29.69</v>
      </c>
      <c r="J334" s="297">
        <v>30.83</v>
      </c>
      <c r="K334" s="297">
        <v>31.94</v>
      </c>
      <c r="L334" s="297">
        <v>33.08</v>
      </c>
      <c r="M334" s="297">
        <v>34.17</v>
      </c>
      <c r="N334" s="297">
        <v>35.24</v>
      </c>
      <c r="O334" s="297">
        <v>35.51</v>
      </c>
      <c r="P334" s="297">
        <v>35.31</v>
      </c>
      <c r="Q334" s="297">
        <v>34.72</v>
      </c>
      <c r="R334" s="297">
        <v>34.28</v>
      </c>
      <c r="S334" s="297">
        <v>34.01</v>
      </c>
      <c r="T334" s="297">
        <v>33.82</v>
      </c>
      <c r="U334" s="297">
        <v>33.72</v>
      </c>
      <c r="V334" s="297">
        <v>34</v>
      </c>
      <c r="W334" s="297">
        <v>34.61</v>
      </c>
      <c r="X334" s="297">
        <v>34.67</v>
      </c>
      <c r="Y334" s="297">
        <v>35.07</v>
      </c>
      <c r="Z334" s="297">
        <v>35.700000000000003</v>
      </c>
      <c r="AA334" s="297">
        <v>36.85</v>
      </c>
      <c r="AB334" s="297">
        <v>38.39</v>
      </c>
      <c r="AC334" s="297">
        <v>40.04</v>
      </c>
      <c r="AD334" s="297">
        <v>41.91</v>
      </c>
      <c r="AE334" s="297">
        <v>44.59</v>
      </c>
      <c r="AF334" s="297">
        <v>47.21</v>
      </c>
      <c r="AG334" s="297">
        <v>49.43</v>
      </c>
      <c r="AH334" s="297">
        <v>50.78</v>
      </c>
      <c r="AI334" s="297">
        <v>51.1</v>
      </c>
      <c r="AJ334" s="297">
        <v>51.95</v>
      </c>
      <c r="AK334" s="297">
        <v>53</v>
      </c>
      <c r="AL334" s="297">
        <v>54.11</v>
      </c>
      <c r="AM334" s="297">
        <v>55.39</v>
      </c>
      <c r="AN334" s="297">
        <v>56.83</v>
      </c>
      <c r="AO334" s="297">
        <v>58.45</v>
      </c>
      <c r="AP334" s="297">
        <v>60.2</v>
      </c>
      <c r="AQ334" s="297">
        <v>62.13</v>
      </c>
      <c r="AR334" s="297">
        <v>64.23</v>
      </c>
      <c r="AS334" s="297">
        <v>66.5</v>
      </c>
      <c r="AT334" s="297">
        <v>68.95</v>
      </c>
      <c r="AU334" s="297">
        <v>71.540000000000006</v>
      </c>
      <c r="AV334" s="297">
        <v>74.290000000000006</v>
      </c>
      <c r="AW334" s="297">
        <v>77.2</v>
      </c>
      <c r="AX334" s="297">
        <v>80.31</v>
      </c>
      <c r="AY334" s="297">
        <v>83.6</v>
      </c>
      <c r="AZ334" s="297">
        <v>87.04</v>
      </c>
      <c r="BA334" s="297">
        <v>90.66</v>
      </c>
      <c r="BB334" s="297">
        <v>94.47</v>
      </c>
      <c r="BC334" s="297">
        <v>98.49</v>
      </c>
      <c r="BD334" s="297">
        <v>102.7</v>
      </c>
      <c r="BE334" s="297">
        <v>107.09</v>
      </c>
      <c r="BF334" s="297">
        <v>111.67</v>
      </c>
      <c r="BG334" s="297">
        <v>116.46</v>
      </c>
      <c r="BH334" s="297">
        <v>121.47</v>
      </c>
      <c r="BI334" s="297">
        <v>126.69</v>
      </c>
      <c r="BJ334" s="297">
        <v>132.12</v>
      </c>
      <c r="BK334" s="297">
        <v>137.77000000000001</v>
      </c>
      <c r="BL334" s="297">
        <v>143.66</v>
      </c>
      <c r="BM334" s="297">
        <v>149.80000000000001</v>
      </c>
      <c r="BN334" s="297">
        <v>156.19999999999999</v>
      </c>
      <c r="BO334" s="297">
        <v>162.83000000000001</v>
      </c>
      <c r="BP334" s="297">
        <v>169.73</v>
      </c>
      <c r="BQ334" s="297">
        <v>176.91</v>
      </c>
      <c r="BR334" s="297">
        <v>184.38</v>
      </c>
      <c r="BS334" s="297">
        <v>192.1</v>
      </c>
      <c r="BT334" s="297">
        <v>199.98</v>
      </c>
      <c r="BU334" s="297">
        <v>207.97</v>
      </c>
      <c r="BV334" s="297">
        <v>216</v>
      </c>
      <c r="BW334" s="297">
        <v>224.04</v>
      </c>
    </row>
    <row r="335" spans="1:75" ht="14.45" x14ac:dyDescent="0.3">
      <c r="A335" s="297" t="s">
        <v>45</v>
      </c>
      <c r="B335" s="297" t="s">
        <v>44</v>
      </c>
      <c r="C335" s="297" t="s">
        <v>1007</v>
      </c>
      <c r="D335" s="297" t="s">
        <v>1008</v>
      </c>
      <c r="E335" s="297">
        <v>40185.78</v>
      </c>
      <c r="F335" s="297">
        <v>39065.360000000001</v>
      </c>
      <c r="G335" s="297">
        <v>41595.72</v>
      </c>
      <c r="H335" s="297">
        <v>42265.18</v>
      </c>
      <c r="I335" s="297">
        <v>42994.63</v>
      </c>
      <c r="J335" s="297">
        <v>42676.14</v>
      </c>
      <c r="K335" s="297">
        <v>42643.66</v>
      </c>
      <c r="L335" s="297">
        <v>43592.73</v>
      </c>
      <c r="M335" s="297">
        <v>43709.78</v>
      </c>
      <c r="N335" s="297">
        <v>43874.41</v>
      </c>
      <c r="O335" s="297">
        <v>65561.64</v>
      </c>
      <c r="P335" s="297">
        <v>59760.27</v>
      </c>
      <c r="Q335" s="297">
        <v>43157.54</v>
      </c>
      <c r="R335" s="297">
        <v>33993.15</v>
      </c>
      <c r="S335" s="297">
        <v>35390.410000000003</v>
      </c>
      <c r="T335" s="297">
        <v>34493.15</v>
      </c>
      <c r="U335" s="297">
        <v>37726.03</v>
      </c>
      <c r="V335" s="297">
        <v>36828.769999999997</v>
      </c>
      <c r="W335" s="297">
        <v>35150.68</v>
      </c>
      <c r="X335" s="297">
        <v>32965.75</v>
      </c>
      <c r="Y335" s="297">
        <v>32294.52</v>
      </c>
      <c r="Z335" s="297">
        <v>33698.629999999997</v>
      </c>
      <c r="AA335" s="297">
        <v>32253.42</v>
      </c>
      <c r="AB335" s="297">
        <v>35527.39</v>
      </c>
      <c r="AC335" s="297">
        <v>36184.93</v>
      </c>
      <c r="AD335" s="297">
        <v>35369.86</v>
      </c>
      <c r="AE335" s="297">
        <v>34493.15</v>
      </c>
      <c r="AF335" s="297">
        <v>38438.36</v>
      </c>
      <c r="AG335" s="297">
        <v>36972.61</v>
      </c>
      <c r="AH335" s="297">
        <v>34025.08</v>
      </c>
      <c r="AI335" s="297">
        <v>34128.1</v>
      </c>
      <c r="AJ335" s="297">
        <v>34680.57</v>
      </c>
      <c r="AK335" s="297">
        <v>34197.11</v>
      </c>
      <c r="AL335" s="297">
        <v>34171.379999999997</v>
      </c>
      <c r="AM335" s="297">
        <v>34239.11</v>
      </c>
      <c r="AN335" s="297">
        <v>34415.550000000003</v>
      </c>
      <c r="AO335" s="297">
        <v>34540.85</v>
      </c>
      <c r="AP335" s="297">
        <v>35370.1</v>
      </c>
      <c r="AQ335" s="297">
        <v>36209.03</v>
      </c>
      <c r="AR335" s="297">
        <v>37151.67</v>
      </c>
      <c r="AS335" s="297">
        <v>38167.18</v>
      </c>
      <c r="AT335" s="297">
        <v>39104.28</v>
      </c>
      <c r="AU335" s="297">
        <v>40301.5</v>
      </c>
      <c r="AV335" s="297">
        <v>41561.24</v>
      </c>
      <c r="AW335" s="297">
        <v>42894.36</v>
      </c>
      <c r="AX335" s="297">
        <v>44287.1</v>
      </c>
      <c r="AY335" s="297">
        <v>45579.77</v>
      </c>
      <c r="AZ335" s="297">
        <v>47115.16</v>
      </c>
      <c r="BA335" s="297">
        <v>48721.46</v>
      </c>
      <c r="BB335" s="297">
        <v>50396.77</v>
      </c>
      <c r="BC335" s="297">
        <v>52174.51</v>
      </c>
      <c r="BD335" s="297">
        <v>53841.41</v>
      </c>
      <c r="BE335" s="297">
        <v>55714.39</v>
      </c>
      <c r="BF335" s="297">
        <v>57652.13</v>
      </c>
      <c r="BG335" s="297">
        <v>59655.34</v>
      </c>
      <c r="BH335" s="297">
        <v>61734.52</v>
      </c>
      <c r="BI335" s="297">
        <v>63800.57</v>
      </c>
      <c r="BJ335" s="297">
        <v>66032.960000000006</v>
      </c>
      <c r="BK335" s="297">
        <v>68329.47</v>
      </c>
      <c r="BL335" s="297">
        <v>70696.63</v>
      </c>
      <c r="BM335" s="297">
        <v>73127.67</v>
      </c>
      <c r="BN335" s="297">
        <v>75564.539999999994</v>
      </c>
      <c r="BO335" s="297">
        <v>78151.19</v>
      </c>
      <c r="BP335" s="297">
        <v>80810.48</v>
      </c>
      <c r="BQ335" s="297">
        <v>83518.44</v>
      </c>
      <c r="BR335" s="297">
        <v>85844.09</v>
      </c>
      <c r="BS335" s="297">
        <v>87912.26</v>
      </c>
      <c r="BT335" s="297">
        <v>89759.42</v>
      </c>
      <c r="BU335" s="297">
        <v>91377.2</v>
      </c>
      <c r="BV335" s="297">
        <v>92804.55</v>
      </c>
      <c r="BW335" s="297">
        <v>94095.09</v>
      </c>
    </row>
    <row r="336" spans="1:75" ht="14.45" x14ac:dyDescent="0.3">
      <c r="A336" s="297" t="s">
        <v>45</v>
      </c>
      <c r="B336" s="297" t="s">
        <v>44</v>
      </c>
      <c r="C336" s="297" t="s">
        <v>1009</v>
      </c>
      <c r="D336" s="297" t="s">
        <v>1010</v>
      </c>
      <c r="L336" s="297">
        <v>30.05</v>
      </c>
      <c r="M336" s="297">
        <v>29.35</v>
      </c>
      <c r="N336" s="297">
        <v>28.85</v>
      </c>
      <c r="O336" s="297">
        <v>23.76</v>
      </c>
      <c r="P336" s="297">
        <v>20.93</v>
      </c>
      <c r="Q336" s="297">
        <v>21.03</v>
      </c>
      <c r="R336" s="297">
        <v>23.84</v>
      </c>
      <c r="S336" s="297">
        <v>26.47</v>
      </c>
      <c r="T336" s="297">
        <v>26.93</v>
      </c>
      <c r="U336" s="297">
        <v>26.47</v>
      </c>
      <c r="V336" s="297">
        <v>28.22</v>
      </c>
      <c r="W336" s="297">
        <v>30.52</v>
      </c>
      <c r="X336" s="297">
        <v>24.72</v>
      </c>
      <c r="Y336" s="297">
        <v>27.18</v>
      </c>
      <c r="Z336" s="297">
        <v>27.24</v>
      </c>
      <c r="AA336" s="297">
        <v>30.84</v>
      </c>
      <c r="AB336" s="297">
        <v>32.86</v>
      </c>
      <c r="AC336" s="297">
        <v>32.5</v>
      </c>
      <c r="AD336" s="297">
        <v>31.9</v>
      </c>
      <c r="AE336" s="297">
        <v>35.409999999999997</v>
      </c>
      <c r="AF336" s="297">
        <v>33.36</v>
      </c>
      <c r="AG336" s="297">
        <v>30.94</v>
      </c>
      <c r="AH336" s="297">
        <v>27.45</v>
      </c>
      <c r="AI336" s="297">
        <v>24.87</v>
      </c>
      <c r="AJ336" s="297">
        <v>28.03</v>
      </c>
      <c r="AK336" s="297">
        <v>27.99</v>
      </c>
      <c r="AL336" s="297">
        <v>27.75</v>
      </c>
      <c r="AM336" s="297">
        <v>27.76</v>
      </c>
      <c r="AN336" s="297">
        <v>27.8</v>
      </c>
      <c r="AO336" s="297">
        <v>27.77</v>
      </c>
      <c r="AP336" s="297">
        <v>27.64</v>
      </c>
      <c r="AQ336" s="297">
        <v>27.69</v>
      </c>
      <c r="AR336" s="297">
        <v>27.7</v>
      </c>
      <c r="AS336" s="297">
        <v>27.7</v>
      </c>
      <c r="AT336" s="297">
        <v>27.68</v>
      </c>
      <c r="AU336" s="297">
        <v>27.55</v>
      </c>
      <c r="AV336" s="297">
        <v>27.47</v>
      </c>
      <c r="AW336" s="297">
        <v>27.43</v>
      </c>
      <c r="AX336" s="297">
        <v>27.39</v>
      </c>
      <c r="AY336" s="297">
        <v>27.33</v>
      </c>
      <c r="AZ336" s="297">
        <v>27.2</v>
      </c>
      <c r="BA336" s="297">
        <v>27.14</v>
      </c>
      <c r="BB336" s="297">
        <v>27.08</v>
      </c>
      <c r="BC336" s="297">
        <v>27.02</v>
      </c>
      <c r="BD336" s="297">
        <v>26.93</v>
      </c>
      <c r="BE336" s="297">
        <v>26.81</v>
      </c>
      <c r="BF336" s="297">
        <v>26.73</v>
      </c>
      <c r="BG336" s="297">
        <v>26.65</v>
      </c>
      <c r="BH336" s="297">
        <v>26.58</v>
      </c>
      <c r="BI336" s="297">
        <v>26.5</v>
      </c>
      <c r="BJ336" s="297">
        <v>26.39</v>
      </c>
      <c r="BK336" s="297">
        <v>26.31</v>
      </c>
      <c r="BL336" s="297">
        <v>26.25</v>
      </c>
      <c r="BM336" s="297">
        <v>26.18</v>
      </c>
      <c r="BN336" s="297">
        <v>26.12</v>
      </c>
      <c r="BO336" s="297">
        <v>26.04</v>
      </c>
      <c r="BP336" s="297">
        <v>25.99</v>
      </c>
      <c r="BQ336" s="297">
        <v>25.94</v>
      </c>
      <c r="BR336" s="297">
        <v>25.91</v>
      </c>
      <c r="BS336" s="297">
        <v>25.93</v>
      </c>
      <c r="BT336" s="297">
        <v>25.93</v>
      </c>
      <c r="BU336" s="297">
        <v>25.94</v>
      </c>
      <c r="BV336" s="297">
        <v>25.94</v>
      </c>
      <c r="BW336" s="297">
        <v>25.92</v>
      </c>
    </row>
    <row r="337" spans="1:75" ht="14.45" x14ac:dyDescent="0.3">
      <c r="A337" s="297" t="s">
        <v>45</v>
      </c>
      <c r="B337" s="297" t="s">
        <v>44</v>
      </c>
      <c r="C337" s="297" t="s">
        <v>1011</v>
      </c>
      <c r="D337" s="297" t="s">
        <v>927</v>
      </c>
      <c r="E337" s="297">
        <v>823.9</v>
      </c>
      <c r="F337" s="297">
        <v>829.37</v>
      </c>
      <c r="G337" s="297">
        <v>832.28</v>
      </c>
      <c r="H337" s="297">
        <v>835.96</v>
      </c>
      <c r="I337" s="297">
        <v>840.38</v>
      </c>
      <c r="J337" s="297">
        <v>846.24</v>
      </c>
      <c r="K337" s="297">
        <v>851.53</v>
      </c>
      <c r="L337" s="297">
        <v>855.82</v>
      </c>
      <c r="M337" s="297">
        <v>858.98</v>
      </c>
      <c r="N337" s="297">
        <v>858.99</v>
      </c>
      <c r="O337" s="297">
        <v>843.91</v>
      </c>
      <c r="P337" s="297">
        <v>819.69</v>
      </c>
      <c r="Q337" s="297">
        <v>792</v>
      </c>
      <c r="R337" s="297">
        <v>762.33</v>
      </c>
      <c r="S337" s="297">
        <v>732.33</v>
      </c>
      <c r="T337" s="297">
        <v>703.35</v>
      </c>
      <c r="U337" s="297">
        <v>698.55</v>
      </c>
      <c r="V337" s="297">
        <v>693.71</v>
      </c>
      <c r="W337" s="297">
        <v>677.02</v>
      </c>
      <c r="X337" s="297">
        <v>661.24</v>
      </c>
      <c r="Y337" s="297">
        <v>655.98</v>
      </c>
      <c r="Z337" s="297">
        <v>654.48</v>
      </c>
      <c r="AA337" s="297">
        <v>641.26</v>
      </c>
      <c r="AB337" s="297">
        <v>663.21</v>
      </c>
      <c r="AC337" s="297">
        <v>666.74</v>
      </c>
      <c r="AD337" s="297">
        <v>668.35</v>
      </c>
      <c r="AE337" s="297">
        <v>689.92</v>
      </c>
      <c r="AF337" s="297">
        <v>692.04</v>
      </c>
      <c r="AG337" s="297">
        <v>700.73</v>
      </c>
      <c r="AH337" s="297">
        <v>696.11</v>
      </c>
      <c r="AI337" s="297">
        <v>698.32</v>
      </c>
      <c r="AJ337" s="297">
        <v>696.25</v>
      </c>
      <c r="AK337" s="297">
        <v>693.69</v>
      </c>
      <c r="AL337" s="297">
        <v>690.49</v>
      </c>
      <c r="AM337" s="297">
        <v>686.47</v>
      </c>
      <c r="AN337" s="297">
        <v>681.65</v>
      </c>
      <c r="AO337" s="297">
        <v>678.33</v>
      </c>
      <c r="AP337" s="297">
        <v>673.94</v>
      </c>
      <c r="AQ337" s="297">
        <v>668.91</v>
      </c>
      <c r="AR337" s="297">
        <v>663.85</v>
      </c>
      <c r="AS337" s="297">
        <v>659.1</v>
      </c>
      <c r="AT337" s="297">
        <v>654.07000000000005</v>
      </c>
      <c r="AU337" s="297">
        <v>649.15</v>
      </c>
      <c r="AV337" s="297">
        <v>644.61</v>
      </c>
      <c r="AW337" s="297">
        <v>640.44000000000005</v>
      </c>
      <c r="AX337" s="297">
        <v>636.64</v>
      </c>
      <c r="AY337" s="297">
        <v>632.52</v>
      </c>
      <c r="AZ337" s="297">
        <v>628.87</v>
      </c>
      <c r="BA337" s="297">
        <v>625.57000000000005</v>
      </c>
      <c r="BB337" s="297">
        <v>622.51</v>
      </c>
      <c r="BC337" s="297">
        <v>619.62</v>
      </c>
      <c r="BD337" s="297">
        <v>616.48</v>
      </c>
      <c r="BE337" s="297">
        <v>613.38</v>
      </c>
      <c r="BF337" s="297">
        <v>610.36</v>
      </c>
      <c r="BG337" s="297">
        <v>607.39</v>
      </c>
      <c r="BH337" s="297">
        <v>604.35</v>
      </c>
      <c r="BI337" s="297">
        <v>601.71</v>
      </c>
      <c r="BJ337" s="297">
        <v>599.04</v>
      </c>
      <c r="BK337" s="297">
        <v>596.29999999999995</v>
      </c>
      <c r="BL337" s="297">
        <v>593.42999999999995</v>
      </c>
      <c r="BM337" s="297">
        <v>590.44000000000005</v>
      </c>
      <c r="BN337" s="297">
        <v>587.34</v>
      </c>
      <c r="BO337" s="297">
        <v>584.25</v>
      </c>
      <c r="BP337" s="297">
        <v>581.09</v>
      </c>
      <c r="BQ337" s="297">
        <v>577.80999999999995</v>
      </c>
      <c r="BR337" s="297">
        <v>574.39</v>
      </c>
      <c r="BS337" s="297">
        <v>571.71</v>
      </c>
      <c r="BT337" s="297">
        <v>568.86</v>
      </c>
      <c r="BU337" s="297">
        <v>565.92999999999995</v>
      </c>
      <c r="BV337" s="297">
        <v>563.07000000000005</v>
      </c>
      <c r="BW337" s="297">
        <v>560.4</v>
      </c>
    </row>
    <row r="338" spans="1:75" ht="14.45" x14ac:dyDescent="0.3">
      <c r="A338" s="297" t="s">
        <v>45</v>
      </c>
      <c r="B338" s="297" t="s">
        <v>44</v>
      </c>
      <c r="C338" s="297" t="s">
        <v>1012</v>
      </c>
      <c r="D338" s="297" t="s">
        <v>927</v>
      </c>
      <c r="E338" s="297">
        <v>1472.9</v>
      </c>
      <c r="F338" s="297">
        <v>1482.18</v>
      </c>
      <c r="G338" s="297">
        <v>1491.9</v>
      </c>
      <c r="H338" s="297">
        <v>1502.29</v>
      </c>
      <c r="I338" s="297">
        <v>1513.62</v>
      </c>
      <c r="J338" s="297">
        <v>1525.79</v>
      </c>
      <c r="K338" s="297">
        <v>1539.55</v>
      </c>
      <c r="L338" s="297">
        <v>1554.18</v>
      </c>
      <c r="M338" s="297">
        <v>1566.4</v>
      </c>
      <c r="N338" s="297">
        <v>1571.84</v>
      </c>
      <c r="O338" s="297">
        <v>1567.63</v>
      </c>
      <c r="P338" s="297">
        <v>1552.37</v>
      </c>
      <c r="Q338" s="297">
        <v>1527.66</v>
      </c>
      <c r="R338" s="297">
        <v>1497.36</v>
      </c>
      <c r="S338" s="297">
        <v>1467.02</v>
      </c>
      <c r="T338" s="297">
        <v>1440.71</v>
      </c>
      <c r="U338" s="297">
        <v>1419.73</v>
      </c>
      <c r="V338" s="297">
        <v>1403.19</v>
      </c>
      <c r="W338" s="297">
        <v>1390.41</v>
      </c>
      <c r="X338" s="297">
        <v>1379.96</v>
      </c>
      <c r="Y338" s="297">
        <v>1370.75</v>
      </c>
      <c r="Z338" s="297">
        <v>1362.82</v>
      </c>
      <c r="AA338" s="297">
        <v>1356.64</v>
      </c>
      <c r="AB338" s="297">
        <v>1351.95</v>
      </c>
      <c r="AC338" s="297">
        <v>1348.45</v>
      </c>
      <c r="AD338" s="297">
        <v>1345.86</v>
      </c>
      <c r="AE338" s="297">
        <v>1344.04</v>
      </c>
      <c r="AF338" s="297">
        <v>1342.87</v>
      </c>
      <c r="AG338" s="297">
        <v>1342.15</v>
      </c>
      <c r="AH338" s="297">
        <v>1341.63</v>
      </c>
      <c r="AI338" s="297">
        <v>1341.14</v>
      </c>
      <c r="AJ338" s="297">
        <v>1340.54</v>
      </c>
      <c r="AK338" s="297">
        <v>1339.76</v>
      </c>
      <c r="AL338" s="297">
        <v>1338.83</v>
      </c>
      <c r="AM338" s="297">
        <v>1337.82</v>
      </c>
      <c r="AN338" s="297">
        <v>1336.77</v>
      </c>
      <c r="AO338" s="297">
        <v>1335.66</v>
      </c>
      <c r="AP338" s="297">
        <v>1334.41</v>
      </c>
      <c r="AQ338" s="297">
        <v>1332.98</v>
      </c>
      <c r="AR338" s="297">
        <v>1331.35</v>
      </c>
      <c r="AS338" s="297">
        <v>1329.48</v>
      </c>
      <c r="AT338" s="297">
        <v>1327.36</v>
      </c>
      <c r="AU338" s="297">
        <v>1324.99</v>
      </c>
      <c r="AV338" s="297">
        <v>1322.34</v>
      </c>
      <c r="AW338" s="297">
        <v>1319.39</v>
      </c>
      <c r="AX338" s="297">
        <v>1316.13</v>
      </c>
      <c r="AY338" s="297">
        <v>1312.56</v>
      </c>
      <c r="AZ338" s="297">
        <v>1308.72</v>
      </c>
      <c r="BA338" s="297">
        <v>1304.6500000000001</v>
      </c>
      <c r="BB338" s="297">
        <v>1300.44</v>
      </c>
      <c r="BC338" s="297">
        <v>1296.1600000000001</v>
      </c>
      <c r="BD338" s="297">
        <v>1291.82</v>
      </c>
      <c r="BE338" s="297">
        <v>1287.46</v>
      </c>
      <c r="BF338" s="297">
        <v>1283.1300000000001</v>
      </c>
      <c r="BG338" s="297">
        <v>1278.93</v>
      </c>
      <c r="BH338" s="297">
        <v>1274.9100000000001</v>
      </c>
      <c r="BI338" s="297">
        <v>1271.0899999999999</v>
      </c>
      <c r="BJ338" s="297">
        <v>1267.49</v>
      </c>
      <c r="BK338" s="297">
        <v>1264.0999999999999</v>
      </c>
      <c r="BL338" s="297">
        <v>1260.9000000000001</v>
      </c>
      <c r="BM338" s="297">
        <v>1257.8800000000001</v>
      </c>
      <c r="BN338" s="297">
        <v>1255.04</v>
      </c>
      <c r="BO338" s="297">
        <v>1252.3699999999999</v>
      </c>
      <c r="BP338" s="297">
        <v>1249.8399999999999</v>
      </c>
      <c r="BQ338" s="297">
        <v>1247.3900000000001</v>
      </c>
      <c r="BR338" s="297">
        <v>1244.98</v>
      </c>
      <c r="BS338" s="297">
        <v>1242.5999999999999</v>
      </c>
      <c r="BT338" s="297">
        <v>1240.22</v>
      </c>
      <c r="BU338" s="297">
        <v>1237.82</v>
      </c>
      <c r="BV338" s="297">
        <v>1235.3599999999999</v>
      </c>
      <c r="BW338" s="297">
        <v>1232.82</v>
      </c>
    </row>
    <row r="339" spans="1:75" ht="14.45" x14ac:dyDescent="0.3">
      <c r="A339" s="297" t="s">
        <v>45</v>
      </c>
      <c r="B339" s="297" t="s">
        <v>44</v>
      </c>
      <c r="C339" s="297" t="s">
        <v>1013</v>
      </c>
      <c r="D339" s="297" t="s">
        <v>1010</v>
      </c>
      <c r="L339" s="297">
        <v>18.829999999999998</v>
      </c>
      <c r="M339" s="297">
        <v>23.44</v>
      </c>
      <c r="N339" s="297">
        <v>25.88</v>
      </c>
      <c r="O339" s="297">
        <v>22.34</v>
      </c>
      <c r="P339" s="297">
        <v>34.479999999999997</v>
      </c>
      <c r="Q339" s="297">
        <v>32.75</v>
      </c>
      <c r="R339" s="297">
        <v>22.14</v>
      </c>
      <c r="S339" s="297">
        <v>16.66</v>
      </c>
      <c r="T339" s="297">
        <v>20.68</v>
      </c>
      <c r="U339" s="297">
        <v>17.2</v>
      </c>
      <c r="V339" s="297">
        <v>20.09</v>
      </c>
      <c r="W339" s="297">
        <v>21.06</v>
      </c>
      <c r="X339" s="297">
        <v>20.5</v>
      </c>
      <c r="Y339" s="297">
        <v>25.01</v>
      </c>
      <c r="Z339" s="297">
        <v>25.64</v>
      </c>
      <c r="AA339" s="297">
        <v>24.99</v>
      </c>
      <c r="AB339" s="297">
        <v>25.74</v>
      </c>
      <c r="AC339" s="297">
        <v>26.07</v>
      </c>
      <c r="AD339" s="297">
        <v>27.9</v>
      </c>
      <c r="AE339" s="297">
        <v>27.09</v>
      </c>
      <c r="AF339" s="297">
        <v>27.01</v>
      </c>
      <c r="AG339" s="297">
        <v>18.68</v>
      </c>
      <c r="AH339" s="297">
        <v>15.8</v>
      </c>
      <c r="AI339" s="297">
        <v>12.27</v>
      </c>
      <c r="AJ339" s="297">
        <v>17.489999999999998</v>
      </c>
      <c r="AK339" s="297">
        <v>18.87</v>
      </c>
      <c r="AL339" s="297">
        <v>18.190000000000001</v>
      </c>
      <c r="AM339" s="297">
        <v>18.79</v>
      </c>
      <c r="AN339" s="297">
        <v>18.899999999999999</v>
      </c>
      <c r="AO339" s="297">
        <v>18.89</v>
      </c>
      <c r="AP339" s="297">
        <v>18.82</v>
      </c>
      <c r="AQ339" s="297">
        <v>19.260000000000002</v>
      </c>
      <c r="AR339" s="297">
        <v>19.350000000000001</v>
      </c>
      <c r="AS339" s="297">
        <v>19.47</v>
      </c>
      <c r="AT339" s="297">
        <v>19.510000000000002</v>
      </c>
      <c r="AU339" s="297">
        <v>19.420000000000002</v>
      </c>
      <c r="AV339" s="297">
        <v>19.43</v>
      </c>
      <c r="AW339" s="297">
        <v>19.45</v>
      </c>
      <c r="AX339" s="297">
        <v>19.489999999999998</v>
      </c>
      <c r="AY339" s="297">
        <v>19.46</v>
      </c>
      <c r="AZ339" s="297">
        <v>19.420000000000002</v>
      </c>
      <c r="BA339" s="297">
        <v>19.420000000000002</v>
      </c>
      <c r="BB339" s="297">
        <v>19.43</v>
      </c>
      <c r="BC339" s="297">
        <v>19.48</v>
      </c>
      <c r="BD339" s="297">
        <v>19.489999999999998</v>
      </c>
      <c r="BE339" s="297">
        <v>19.579999999999998</v>
      </c>
      <c r="BF339" s="297">
        <v>19.649999999999999</v>
      </c>
      <c r="BG339" s="297">
        <v>19.75</v>
      </c>
      <c r="BH339" s="297">
        <v>19.87</v>
      </c>
      <c r="BI339" s="297">
        <v>19.989999999999998</v>
      </c>
      <c r="BJ339" s="297">
        <v>20.170000000000002</v>
      </c>
      <c r="BK339" s="297">
        <v>20.329999999999998</v>
      </c>
      <c r="BL339" s="297">
        <v>20.49</v>
      </c>
      <c r="BM339" s="297">
        <v>20.65</v>
      </c>
      <c r="BN339" s="297">
        <v>20.8</v>
      </c>
      <c r="BO339" s="297">
        <v>20.99</v>
      </c>
      <c r="BP339" s="297">
        <v>21.13</v>
      </c>
      <c r="BQ339" s="297">
        <v>21.27</v>
      </c>
      <c r="BR339" s="297">
        <v>21.46</v>
      </c>
      <c r="BS339" s="297">
        <v>21.98</v>
      </c>
      <c r="BT339" s="297">
        <v>22.35</v>
      </c>
      <c r="BU339" s="297">
        <v>22.74</v>
      </c>
      <c r="BV339" s="297">
        <v>23.05</v>
      </c>
      <c r="BW339" s="297">
        <v>23.3</v>
      </c>
    </row>
    <row r="340" spans="1:75" ht="14.45" x14ac:dyDescent="0.3">
      <c r="A340" s="297" t="s">
        <v>45</v>
      </c>
      <c r="B340" s="297" t="s">
        <v>44</v>
      </c>
      <c r="C340" s="297" t="s">
        <v>1014</v>
      </c>
      <c r="D340" s="297" t="s">
        <v>1015</v>
      </c>
      <c r="E340" s="297">
        <v>51.65</v>
      </c>
      <c r="F340" s="297">
        <v>52.81</v>
      </c>
      <c r="G340" s="297">
        <v>54</v>
      </c>
      <c r="H340" s="297">
        <v>55.22</v>
      </c>
      <c r="I340" s="297">
        <v>56.47</v>
      </c>
      <c r="J340" s="297">
        <v>57.74</v>
      </c>
      <c r="K340" s="297">
        <v>58.73</v>
      </c>
      <c r="L340" s="297">
        <v>59.73</v>
      </c>
      <c r="M340" s="297">
        <v>60.74</v>
      </c>
      <c r="N340" s="297">
        <v>61.78</v>
      </c>
      <c r="O340" s="297">
        <v>62.83</v>
      </c>
      <c r="P340" s="297">
        <v>65.62</v>
      </c>
      <c r="Q340" s="297">
        <v>68.53</v>
      </c>
      <c r="R340" s="297">
        <v>71.569999999999993</v>
      </c>
      <c r="S340" s="297">
        <v>74.75</v>
      </c>
      <c r="T340" s="297">
        <v>78.069999999999993</v>
      </c>
      <c r="U340" s="297">
        <v>80.69</v>
      </c>
      <c r="V340" s="297">
        <v>83.41</v>
      </c>
      <c r="W340" s="297">
        <v>86.21</v>
      </c>
      <c r="X340" s="297">
        <v>89.11</v>
      </c>
      <c r="Y340" s="297">
        <v>92.11</v>
      </c>
      <c r="Z340" s="297">
        <v>92.57</v>
      </c>
      <c r="AA340" s="297">
        <v>93.04</v>
      </c>
      <c r="AB340" s="297">
        <v>93.5</v>
      </c>
      <c r="AC340" s="297">
        <v>93.97</v>
      </c>
      <c r="AD340" s="297">
        <v>94.44</v>
      </c>
      <c r="AE340" s="297">
        <v>94.69</v>
      </c>
      <c r="AF340" s="297">
        <v>94.94</v>
      </c>
      <c r="AG340" s="297">
        <v>95.18</v>
      </c>
      <c r="AH340" s="297">
        <v>95.43</v>
      </c>
      <c r="AI340" s="297">
        <v>95.68</v>
      </c>
      <c r="AJ340" s="297">
        <v>95.89</v>
      </c>
      <c r="AK340" s="297">
        <v>96.11</v>
      </c>
      <c r="AL340" s="297">
        <v>96.33</v>
      </c>
      <c r="AM340" s="297">
        <v>96.54</v>
      </c>
      <c r="AN340" s="297">
        <v>96.76</v>
      </c>
      <c r="AO340" s="297">
        <v>96.8</v>
      </c>
      <c r="AP340" s="297">
        <v>96.84</v>
      </c>
      <c r="AQ340" s="297">
        <v>96.88</v>
      </c>
      <c r="AR340" s="297">
        <v>96.92</v>
      </c>
      <c r="AS340" s="297">
        <v>96.96</v>
      </c>
      <c r="AT340" s="297">
        <v>96.98</v>
      </c>
      <c r="AU340" s="297">
        <v>96.99</v>
      </c>
      <c r="AV340" s="297">
        <v>97.01</v>
      </c>
      <c r="AW340" s="297">
        <v>97.03</v>
      </c>
      <c r="AX340" s="297">
        <v>97.05</v>
      </c>
      <c r="AY340" s="297">
        <v>97.08</v>
      </c>
      <c r="AZ340" s="297">
        <v>97.12</v>
      </c>
      <c r="BA340" s="297">
        <v>97.16</v>
      </c>
      <c r="BB340" s="297">
        <v>97.19</v>
      </c>
      <c r="BC340" s="297">
        <v>97.23</v>
      </c>
      <c r="BD340" s="297">
        <v>97.28</v>
      </c>
      <c r="BE340" s="297">
        <v>97.32</v>
      </c>
      <c r="BF340" s="297">
        <v>97.37</v>
      </c>
      <c r="BG340" s="297">
        <v>97.42</v>
      </c>
      <c r="BH340" s="297">
        <v>97.47</v>
      </c>
      <c r="BI340" s="297">
        <v>97.52</v>
      </c>
      <c r="BJ340" s="297">
        <v>97.58</v>
      </c>
      <c r="BK340" s="297">
        <v>97.63</v>
      </c>
      <c r="BL340" s="297">
        <v>97.69</v>
      </c>
      <c r="BM340" s="297">
        <v>97.74</v>
      </c>
      <c r="BN340" s="297">
        <v>97.8</v>
      </c>
      <c r="BO340" s="297">
        <v>97.85</v>
      </c>
      <c r="BP340" s="297">
        <v>97.91</v>
      </c>
      <c r="BQ340" s="297">
        <v>97.96</v>
      </c>
      <c r="BR340" s="297">
        <v>98.02</v>
      </c>
      <c r="BS340" s="297">
        <v>98.08</v>
      </c>
      <c r="BT340" s="297">
        <v>98.15</v>
      </c>
      <c r="BU340" s="297">
        <v>98.21</v>
      </c>
      <c r="BV340" s="297">
        <v>98.27</v>
      </c>
      <c r="BW340" s="297">
        <v>98.34</v>
      </c>
    </row>
    <row r="341" spans="1:75" ht="14.45" x14ac:dyDescent="0.3">
      <c r="A341" s="297" t="s">
        <v>45</v>
      </c>
      <c r="B341" s="297" t="s">
        <v>44</v>
      </c>
      <c r="C341" s="297" t="s">
        <v>1016</v>
      </c>
      <c r="D341" s="297" t="s">
        <v>1015</v>
      </c>
      <c r="E341" s="297">
        <v>11.57</v>
      </c>
      <c r="F341" s="297">
        <v>11.81</v>
      </c>
      <c r="G341" s="297">
        <v>12.06</v>
      </c>
      <c r="H341" s="297">
        <v>12.32</v>
      </c>
      <c r="I341" s="297">
        <v>12.58</v>
      </c>
      <c r="J341" s="297">
        <v>12.84</v>
      </c>
      <c r="K341" s="297">
        <v>12.77</v>
      </c>
      <c r="L341" s="297">
        <v>12.7</v>
      </c>
      <c r="M341" s="297">
        <v>12.63</v>
      </c>
      <c r="N341" s="297">
        <v>12.56</v>
      </c>
      <c r="O341" s="297">
        <v>12.48</v>
      </c>
      <c r="P341" s="297">
        <v>13.71</v>
      </c>
      <c r="Q341" s="297">
        <v>15.07</v>
      </c>
      <c r="R341" s="297">
        <v>16.55</v>
      </c>
      <c r="S341" s="297">
        <v>18.18</v>
      </c>
      <c r="T341" s="297">
        <v>19.97</v>
      </c>
      <c r="U341" s="297">
        <v>21.02</v>
      </c>
      <c r="V341" s="297">
        <v>22.12</v>
      </c>
      <c r="W341" s="297">
        <v>23.28</v>
      </c>
      <c r="X341" s="297">
        <v>24.51</v>
      </c>
      <c r="Y341" s="297">
        <v>25.79</v>
      </c>
      <c r="Z341" s="297">
        <v>25.73</v>
      </c>
      <c r="AA341" s="297">
        <v>25.66</v>
      </c>
      <c r="AB341" s="297">
        <v>25.6</v>
      </c>
      <c r="AC341" s="297">
        <v>25.54</v>
      </c>
      <c r="AD341" s="297">
        <v>25.47</v>
      </c>
      <c r="AE341" s="297">
        <v>25.75</v>
      </c>
      <c r="AF341" s="297">
        <v>26.04</v>
      </c>
      <c r="AG341" s="297">
        <v>26.33</v>
      </c>
      <c r="AH341" s="297">
        <v>26.62</v>
      </c>
      <c r="AI341" s="297">
        <v>26.92</v>
      </c>
      <c r="AJ341" s="297">
        <v>27.14</v>
      </c>
      <c r="AK341" s="297">
        <v>27.37</v>
      </c>
      <c r="AL341" s="297">
        <v>27.6</v>
      </c>
      <c r="AM341" s="297">
        <v>27.83</v>
      </c>
      <c r="AN341" s="297">
        <v>28.06</v>
      </c>
      <c r="AO341" s="297">
        <v>28.22</v>
      </c>
      <c r="AP341" s="297">
        <v>28.37</v>
      </c>
      <c r="AQ341" s="297">
        <v>28.53</v>
      </c>
      <c r="AR341" s="297">
        <v>28.69</v>
      </c>
      <c r="AS341" s="297">
        <v>28.85</v>
      </c>
      <c r="AT341" s="297">
        <v>29.11</v>
      </c>
      <c r="AU341" s="297">
        <v>29.38</v>
      </c>
      <c r="AV341" s="297">
        <v>29.64</v>
      </c>
      <c r="AW341" s="297">
        <v>29.91</v>
      </c>
      <c r="AX341" s="297">
        <v>30.19</v>
      </c>
      <c r="AY341" s="297">
        <v>30.63</v>
      </c>
      <c r="AZ341" s="297">
        <v>31.07</v>
      </c>
      <c r="BA341" s="297">
        <v>31.53</v>
      </c>
      <c r="BB341" s="297">
        <v>31.98</v>
      </c>
      <c r="BC341" s="297">
        <v>32.450000000000003</v>
      </c>
      <c r="BD341" s="297">
        <v>33.04</v>
      </c>
      <c r="BE341" s="297">
        <v>33.64</v>
      </c>
      <c r="BF341" s="297">
        <v>34.25</v>
      </c>
      <c r="BG341" s="297">
        <v>34.869999999999997</v>
      </c>
      <c r="BH341" s="297">
        <v>35.51</v>
      </c>
      <c r="BI341" s="297">
        <v>36.270000000000003</v>
      </c>
      <c r="BJ341" s="297">
        <v>37.04</v>
      </c>
      <c r="BK341" s="297">
        <v>37.83</v>
      </c>
      <c r="BL341" s="297">
        <v>38.64</v>
      </c>
      <c r="BM341" s="297">
        <v>39.47</v>
      </c>
      <c r="BN341" s="297">
        <v>40.36</v>
      </c>
      <c r="BO341" s="297">
        <v>41.28</v>
      </c>
      <c r="BP341" s="297">
        <v>42.22</v>
      </c>
      <c r="BQ341" s="297">
        <v>43.18</v>
      </c>
      <c r="BR341" s="297">
        <v>44.16</v>
      </c>
      <c r="BS341" s="297">
        <v>45.33</v>
      </c>
      <c r="BT341" s="297">
        <v>46.53</v>
      </c>
      <c r="BU341" s="297">
        <v>47.76</v>
      </c>
      <c r="BV341" s="297">
        <v>49.02</v>
      </c>
      <c r="BW341" s="297">
        <v>50.32</v>
      </c>
    </row>
    <row r="342" spans="1:75" ht="14.45" x14ac:dyDescent="0.3">
      <c r="A342" s="297" t="s">
        <v>93</v>
      </c>
      <c r="B342" s="297" t="s">
        <v>92</v>
      </c>
      <c r="C342" s="297" t="s">
        <v>1005</v>
      </c>
      <c r="D342" s="297" t="s">
        <v>1006</v>
      </c>
      <c r="E342" s="297">
        <v>10.07</v>
      </c>
      <c r="F342" s="297">
        <v>10.29</v>
      </c>
      <c r="G342" s="297">
        <v>10.51</v>
      </c>
      <c r="H342" s="297">
        <v>10.69</v>
      </c>
      <c r="I342" s="297">
        <v>11.11</v>
      </c>
      <c r="J342" s="297">
        <v>11.06</v>
      </c>
      <c r="K342" s="297">
        <v>11.39</v>
      </c>
      <c r="L342" s="297">
        <v>11.78</v>
      </c>
      <c r="M342" s="297">
        <v>12.65</v>
      </c>
      <c r="N342" s="297">
        <v>12.79</v>
      </c>
      <c r="O342" s="297">
        <v>12.91</v>
      </c>
      <c r="P342" s="297">
        <v>12.84</v>
      </c>
      <c r="Q342" s="297">
        <v>12.7</v>
      </c>
      <c r="R342" s="297">
        <v>13.02</v>
      </c>
      <c r="S342" s="297">
        <v>13.36</v>
      </c>
      <c r="T342" s="297">
        <v>13.85</v>
      </c>
      <c r="U342" s="297">
        <v>14.37</v>
      </c>
      <c r="V342" s="297">
        <v>15.16</v>
      </c>
      <c r="W342" s="297">
        <v>15.96</v>
      </c>
      <c r="X342" s="297">
        <v>16.86</v>
      </c>
      <c r="Y342" s="297">
        <v>17.670000000000002</v>
      </c>
      <c r="Z342" s="297">
        <v>18.71</v>
      </c>
      <c r="AA342" s="297">
        <v>19.95</v>
      </c>
      <c r="AB342" s="297">
        <v>20.87</v>
      </c>
      <c r="AC342" s="297">
        <v>22.42</v>
      </c>
      <c r="AD342" s="297">
        <v>23.91</v>
      </c>
      <c r="AE342" s="297">
        <v>25.78</v>
      </c>
      <c r="AF342" s="297">
        <v>28.01</v>
      </c>
      <c r="AG342" s="297">
        <v>29.85</v>
      </c>
      <c r="AH342" s="297">
        <v>31.16</v>
      </c>
      <c r="AI342" s="297">
        <v>32.39</v>
      </c>
      <c r="AJ342" s="297">
        <v>34.03</v>
      </c>
      <c r="AK342" s="297">
        <v>35.78</v>
      </c>
      <c r="AL342" s="297">
        <v>37.57</v>
      </c>
      <c r="AM342" s="297">
        <v>39.47</v>
      </c>
      <c r="AN342" s="297">
        <v>41.52</v>
      </c>
      <c r="AO342" s="297">
        <v>43.73</v>
      </c>
      <c r="AP342" s="297">
        <v>46.1</v>
      </c>
      <c r="AQ342" s="297">
        <v>48.66</v>
      </c>
      <c r="AR342" s="297">
        <v>51.44</v>
      </c>
      <c r="AS342" s="297">
        <v>54.45</v>
      </c>
      <c r="AT342" s="297">
        <v>57.7</v>
      </c>
      <c r="AU342" s="297">
        <v>61.18</v>
      </c>
      <c r="AV342" s="297">
        <v>64.900000000000006</v>
      </c>
      <c r="AW342" s="297">
        <v>68.900000000000006</v>
      </c>
      <c r="AX342" s="297">
        <v>73.19</v>
      </c>
      <c r="AY342" s="297">
        <v>77.78</v>
      </c>
      <c r="AZ342" s="297">
        <v>82.66</v>
      </c>
      <c r="BA342" s="297">
        <v>87.85</v>
      </c>
      <c r="BB342" s="297">
        <v>93.38</v>
      </c>
      <c r="BC342" s="297">
        <v>99.26</v>
      </c>
      <c r="BD342" s="297">
        <v>105.51</v>
      </c>
      <c r="BE342" s="297">
        <v>112.09</v>
      </c>
      <c r="BF342" s="297">
        <v>119.04</v>
      </c>
      <c r="BG342" s="297">
        <v>126.39</v>
      </c>
      <c r="BH342" s="297">
        <v>134.15</v>
      </c>
      <c r="BI342" s="297">
        <v>142.33000000000001</v>
      </c>
      <c r="BJ342" s="297">
        <v>150.88999999999999</v>
      </c>
      <c r="BK342" s="297">
        <v>159.88</v>
      </c>
      <c r="BL342" s="297">
        <v>169.34</v>
      </c>
      <c r="BM342" s="297">
        <v>179.27</v>
      </c>
      <c r="BN342" s="297">
        <v>189.7</v>
      </c>
      <c r="BO342" s="297">
        <v>200.56</v>
      </c>
      <c r="BP342" s="297">
        <v>211.93</v>
      </c>
      <c r="BQ342" s="297">
        <v>223.83</v>
      </c>
      <c r="BR342" s="297">
        <v>236.28</v>
      </c>
      <c r="BS342" s="297">
        <v>249.28</v>
      </c>
      <c r="BT342" s="297">
        <v>262.8</v>
      </c>
      <c r="BU342" s="297">
        <v>276.88</v>
      </c>
      <c r="BV342" s="297">
        <v>291.54000000000002</v>
      </c>
      <c r="BW342" s="297">
        <v>306.77999999999997</v>
      </c>
    </row>
    <row r="343" spans="1:75" ht="14.45" x14ac:dyDescent="0.3">
      <c r="A343" s="297" t="s">
        <v>93</v>
      </c>
      <c r="B343" s="297" t="s">
        <v>92</v>
      </c>
      <c r="C343" s="297" t="s">
        <v>1007</v>
      </c>
      <c r="D343" s="297" t="s">
        <v>1008</v>
      </c>
      <c r="E343" s="297">
        <v>74191.78</v>
      </c>
      <c r="F343" s="297">
        <v>76410.960000000006</v>
      </c>
      <c r="G343" s="297">
        <v>78232.88</v>
      </c>
      <c r="H343" s="297">
        <v>80554.789999999994</v>
      </c>
      <c r="I343" s="297">
        <v>82500</v>
      </c>
      <c r="J343" s="297">
        <v>84821.92</v>
      </c>
      <c r="K343" s="297">
        <v>87849.31</v>
      </c>
      <c r="L343" s="297">
        <v>91431.51</v>
      </c>
      <c r="M343" s="297">
        <v>94390.41</v>
      </c>
      <c r="N343" s="297">
        <v>97863.02</v>
      </c>
      <c r="O343" s="297">
        <v>101821.92</v>
      </c>
      <c r="P343" s="297">
        <v>105095.89</v>
      </c>
      <c r="Q343" s="297">
        <v>106746.58</v>
      </c>
      <c r="R343" s="297">
        <v>105013.7</v>
      </c>
      <c r="S343" s="297">
        <v>108780.82</v>
      </c>
      <c r="T343" s="297">
        <v>112356.17</v>
      </c>
      <c r="U343" s="297">
        <v>115582.2</v>
      </c>
      <c r="V343" s="297">
        <v>117904.11</v>
      </c>
      <c r="W343" s="297">
        <v>121630.13</v>
      </c>
      <c r="X343" s="297">
        <v>124294.52</v>
      </c>
      <c r="Y343" s="297">
        <v>127664.38</v>
      </c>
      <c r="Z343" s="297">
        <v>132547.94</v>
      </c>
      <c r="AA343" s="297">
        <v>135890.42000000001</v>
      </c>
      <c r="AB343" s="297">
        <v>139849.31</v>
      </c>
      <c r="AC343" s="297">
        <v>143397.26999999999</v>
      </c>
      <c r="AD343" s="297">
        <v>147095.89000000001</v>
      </c>
      <c r="AE343" s="297">
        <v>151582.19</v>
      </c>
      <c r="AF343" s="297">
        <v>210294.53</v>
      </c>
      <c r="AG343" s="297">
        <v>217150.69</v>
      </c>
      <c r="AH343" s="297">
        <v>99129.41</v>
      </c>
      <c r="AI343" s="297">
        <v>104453.05</v>
      </c>
      <c r="AJ343" s="297">
        <v>107540.3</v>
      </c>
      <c r="AK343" s="297">
        <v>108003.66</v>
      </c>
      <c r="AL343" s="297">
        <v>109364.02</v>
      </c>
      <c r="AM343" s="297">
        <v>111139.59</v>
      </c>
      <c r="AN343" s="297">
        <v>113430.61</v>
      </c>
      <c r="AO343" s="297">
        <v>116072.7</v>
      </c>
      <c r="AP343" s="297">
        <v>120994.88</v>
      </c>
      <c r="AQ343" s="297">
        <v>126129.37</v>
      </c>
      <c r="AR343" s="297">
        <v>131784.91</v>
      </c>
      <c r="AS343" s="297">
        <v>137755.88</v>
      </c>
      <c r="AT343" s="297">
        <v>143891.29999999999</v>
      </c>
      <c r="AU343" s="297">
        <v>151062.34</v>
      </c>
      <c r="AV343" s="297">
        <v>158551.70000000001</v>
      </c>
      <c r="AW343" s="297">
        <v>166423.31</v>
      </c>
      <c r="AX343" s="297">
        <v>174607.91</v>
      </c>
      <c r="AY343" s="297">
        <v>182934.75</v>
      </c>
      <c r="AZ343" s="297">
        <v>192185.44</v>
      </c>
      <c r="BA343" s="297">
        <v>201829.45</v>
      </c>
      <c r="BB343" s="297">
        <v>211875.20000000001</v>
      </c>
      <c r="BC343" s="297">
        <v>222513.19</v>
      </c>
      <c r="BD343" s="297">
        <v>233117.7</v>
      </c>
      <c r="BE343" s="297">
        <v>244729.09</v>
      </c>
      <c r="BF343" s="297">
        <v>256796.16</v>
      </c>
      <c r="BG343" s="297">
        <v>269327.25</v>
      </c>
      <c r="BH343" s="297">
        <v>282416.38</v>
      </c>
      <c r="BI343" s="297">
        <v>295650.71999999997</v>
      </c>
      <c r="BJ343" s="297">
        <v>309767.71999999997</v>
      </c>
      <c r="BK343" s="297">
        <v>324381.25</v>
      </c>
      <c r="BL343" s="297">
        <v>339552.53</v>
      </c>
      <c r="BM343" s="297">
        <v>355238.78</v>
      </c>
      <c r="BN343" s="297">
        <v>371126.56</v>
      </c>
      <c r="BO343" s="297">
        <v>387813.97</v>
      </c>
      <c r="BP343" s="297">
        <v>405017.06</v>
      </c>
      <c r="BQ343" s="297">
        <v>422789.91</v>
      </c>
      <c r="BR343" s="297">
        <v>441134.72</v>
      </c>
      <c r="BS343" s="297">
        <v>459581.84</v>
      </c>
      <c r="BT343" s="297">
        <v>478787.25</v>
      </c>
      <c r="BU343" s="297">
        <v>498557</v>
      </c>
      <c r="BV343" s="297">
        <v>518815.59</v>
      </c>
      <c r="BW343" s="297">
        <v>539617.56000000006</v>
      </c>
    </row>
    <row r="344" spans="1:75" ht="14.45" x14ac:dyDescent="0.3">
      <c r="A344" s="297" t="s">
        <v>93</v>
      </c>
      <c r="B344" s="297" t="s">
        <v>92</v>
      </c>
      <c r="C344" s="297" t="s">
        <v>1009</v>
      </c>
      <c r="D344" s="297" t="s">
        <v>1010</v>
      </c>
      <c r="F344" s="297">
        <v>14.51</v>
      </c>
      <c r="G344" s="297">
        <v>14.69</v>
      </c>
      <c r="H344" s="297">
        <v>13.03</v>
      </c>
      <c r="I344" s="297">
        <v>17.77</v>
      </c>
      <c r="J344" s="297">
        <v>11.43</v>
      </c>
      <c r="K344" s="297">
        <v>16.97</v>
      </c>
      <c r="L344" s="297">
        <v>16.13</v>
      </c>
      <c r="M344" s="297">
        <v>23.38</v>
      </c>
      <c r="N344" s="297">
        <v>13.54</v>
      </c>
      <c r="O344" s="297">
        <v>12.94</v>
      </c>
      <c r="P344" s="297">
        <v>11.07</v>
      </c>
      <c r="Q344" s="297">
        <v>10.71</v>
      </c>
      <c r="R344" s="297">
        <v>16.53</v>
      </c>
      <c r="S344" s="297">
        <v>16.38</v>
      </c>
      <c r="T344" s="297">
        <v>17.96</v>
      </c>
      <c r="U344" s="297">
        <v>16.600000000000001</v>
      </c>
      <c r="V344" s="297">
        <v>19.75</v>
      </c>
      <c r="W344" s="297">
        <v>21.15</v>
      </c>
      <c r="X344" s="297">
        <v>21.91</v>
      </c>
      <c r="Y344" s="297">
        <v>21.21</v>
      </c>
      <c r="Z344" s="297">
        <v>21.92</v>
      </c>
      <c r="AA344" s="297">
        <v>24.78</v>
      </c>
      <c r="AB344" s="297">
        <v>22.66</v>
      </c>
      <c r="AC344" s="297">
        <v>26.7</v>
      </c>
      <c r="AD344" s="297">
        <v>23.88</v>
      </c>
      <c r="AE344" s="297">
        <v>25.32</v>
      </c>
      <c r="AF344" s="297">
        <v>25.64</v>
      </c>
      <c r="AG344" s="297">
        <v>20.329999999999998</v>
      </c>
      <c r="AH344" s="297">
        <v>18.38</v>
      </c>
      <c r="AI344" s="297">
        <v>16.71</v>
      </c>
      <c r="AJ344" s="297">
        <v>17.899999999999999</v>
      </c>
      <c r="AK344" s="297">
        <v>17.55</v>
      </c>
      <c r="AL344" s="297">
        <v>17.3</v>
      </c>
      <c r="AM344" s="297">
        <v>17.190000000000001</v>
      </c>
      <c r="AN344" s="297">
        <v>17.16</v>
      </c>
      <c r="AO344" s="297">
        <v>17.12</v>
      </c>
      <c r="AP344" s="297">
        <v>17.04</v>
      </c>
      <c r="AQ344" s="297">
        <v>17.02</v>
      </c>
      <c r="AR344" s="297">
        <v>17.02</v>
      </c>
      <c r="AS344" s="297">
        <v>17.03</v>
      </c>
      <c r="AT344" s="297">
        <v>17.04</v>
      </c>
      <c r="AU344" s="297">
        <v>16.98</v>
      </c>
      <c r="AV344" s="297">
        <v>16.97</v>
      </c>
      <c r="AW344" s="297">
        <v>16.97</v>
      </c>
      <c r="AX344" s="297">
        <v>16.98</v>
      </c>
      <c r="AY344" s="297">
        <v>16.989999999999998</v>
      </c>
      <c r="AZ344" s="297">
        <v>16.940000000000001</v>
      </c>
      <c r="BA344" s="297">
        <v>16.940000000000001</v>
      </c>
      <c r="BB344" s="297">
        <v>16.940000000000001</v>
      </c>
      <c r="BC344" s="297">
        <v>16.940000000000001</v>
      </c>
      <c r="BD344" s="297">
        <v>16.940000000000001</v>
      </c>
      <c r="BE344" s="297">
        <v>16.87</v>
      </c>
      <c r="BF344" s="297">
        <v>16.850000000000001</v>
      </c>
      <c r="BG344" s="297">
        <v>16.829999999999998</v>
      </c>
      <c r="BH344" s="297">
        <v>16.809999999999999</v>
      </c>
      <c r="BI344" s="297">
        <v>16.78</v>
      </c>
      <c r="BJ344" s="297">
        <v>16.7</v>
      </c>
      <c r="BK344" s="297">
        <v>16.670000000000002</v>
      </c>
      <c r="BL344" s="297">
        <v>16.64</v>
      </c>
      <c r="BM344" s="297">
        <v>16.61</v>
      </c>
      <c r="BN344" s="297">
        <v>16.579999999999998</v>
      </c>
      <c r="BO344" s="297">
        <v>16.510000000000002</v>
      </c>
      <c r="BP344" s="297">
        <v>16.48</v>
      </c>
      <c r="BQ344" s="297">
        <v>16.45</v>
      </c>
      <c r="BR344" s="297">
        <v>16.43</v>
      </c>
      <c r="BS344" s="297">
        <v>16.399999999999999</v>
      </c>
      <c r="BT344" s="297">
        <v>16.34</v>
      </c>
      <c r="BU344" s="297">
        <v>16.309999999999999</v>
      </c>
      <c r="BV344" s="297">
        <v>16.28</v>
      </c>
      <c r="BW344" s="297">
        <v>16.239999999999998</v>
      </c>
    </row>
    <row r="345" spans="1:75" ht="14.45" x14ac:dyDescent="0.3">
      <c r="A345" s="297" t="s">
        <v>93</v>
      </c>
      <c r="B345" s="297" t="s">
        <v>92</v>
      </c>
      <c r="C345" s="297" t="s">
        <v>1011</v>
      </c>
      <c r="D345" s="297" t="s">
        <v>927</v>
      </c>
      <c r="E345" s="297">
        <v>15929.92</v>
      </c>
      <c r="F345" s="297">
        <v>16300.32</v>
      </c>
      <c r="G345" s="297">
        <v>16766.98</v>
      </c>
      <c r="H345" s="297">
        <v>17279.28</v>
      </c>
      <c r="I345" s="297">
        <v>17881.43</v>
      </c>
      <c r="J345" s="297">
        <v>18545.97</v>
      </c>
      <c r="K345" s="297">
        <v>19062.2</v>
      </c>
      <c r="L345" s="297">
        <v>19591.16</v>
      </c>
      <c r="M345" s="297">
        <v>20211.29</v>
      </c>
      <c r="N345" s="297">
        <v>20869.88</v>
      </c>
      <c r="O345" s="297">
        <v>21546.62</v>
      </c>
      <c r="P345" s="297">
        <v>22227.52</v>
      </c>
      <c r="Q345" s="297">
        <v>22962.38</v>
      </c>
      <c r="R345" s="297">
        <v>23614.9</v>
      </c>
      <c r="S345" s="297">
        <v>24341.3</v>
      </c>
      <c r="T345" s="297">
        <v>25071.51</v>
      </c>
      <c r="U345" s="297">
        <v>25670.48</v>
      </c>
      <c r="V345" s="297">
        <v>26358.240000000002</v>
      </c>
      <c r="W345" s="297">
        <v>27130.25</v>
      </c>
      <c r="X345" s="297">
        <v>27892.75</v>
      </c>
      <c r="Y345" s="297">
        <v>28972.48</v>
      </c>
      <c r="Z345" s="297">
        <v>30032.400000000001</v>
      </c>
      <c r="AA345" s="297">
        <v>31153.48</v>
      </c>
      <c r="AB345" s="297">
        <v>32336.5</v>
      </c>
      <c r="AC345" s="297">
        <v>33584.410000000003</v>
      </c>
      <c r="AD345" s="297">
        <v>34897.699999999997</v>
      </c>
      <c r="AE345" s="297">
        <v>35942.43</v>
      </c>
      <c r="AF345" s="297">
        <v>37058.269999999997</v>
      </c>
      <c r="AG345" s="297">
        <v>38237.11</v>
      </c>
      <c r="AH345" s="297">
        <v>40110.050000000003</v>
      </c>
      <c r="AI345" s="297">
        <v>41525.65</v>
      </c>
      <c r="AJ345" s="297">
        <v>42669.95</v>
      </c>
      <c r="AK345" s="297">
        <v>43828.23</v>
      </c>
      <c r="AL345" s="297">
        <v>45001.41</v>
      </c>
      <c r="AM345" s="297">
        <v>46192.9</v>
      </c>
      <c r="AN345" s="297">
        <v>47397.88</v>
      </c>
      <c r="AO345" s="297">
        <v>48824.38</v>
      </c>
      <c r="AP345" s="297">
        <v>50303.61</v>
      </c>
      <c r="AQ345" s="297">
        <v>51817.38</v>
      </c>
      <c r="AR345" s="297">
        <v>53340.88</v>
      </c>
      <c r="AS345" s="297">
        <v>54860.41</v>
      </c>
      <c r="AT345" s="297">
        <v>56295.67</v>
      </c>
      <c r="AU345" s="297">
        <v>57757.46</v>
      </c>
      <c r="AV345" s="297">
        <v>59218.38</v>
      </c>
      <c r="AW345" s="297">
        <v>60686.26</v>
      </c>
      <c r="AX345" s="297">
        <v>62164.17</v>
      </c>
      <c r="AY345" s="297">
        <v>63600.77</v>
      </c>
      <c r="AZ345" s="297">
        <v>65045.24</v>
      </c>
      <c r="BA345" s="297">
        <v>66496.7</v>
      </c>
      <c r="BB345" s="297">
        <v>67950.84</v>
      </c>
      <c r="BC345" s="297">
        <v>69404.55</v>
      </c>
      <c r="BD345" s="297">
        <v>70819.69</v>
      </c>
      <c r="BE345" s="297">
        <v>72237.81</v>
      </c>
      <c r="BF345" s="297">
        <v>73656.08</v>
      </c>
      <c r="BG345" s="297">
        <v>75071.63</v>
      </c>
      <c r="BH345" s="297">
        <v>76481.75</v>
      </c>
      <c r="BI345" s="297">
        <v>77858.880000000005</v>
      </c>
      <c r="BJ345" s="297">
        <v>79228.7</v>
      </c>
      <c r="BK345" s="297">
        <v>80589.66</v>
      </c>
      <c r="BL345" s="297">
        <v>81939.710000000006</v>
      </c>
      <c r="BM345" s="297">
        <v>83275.67</v>
      </c>
      <c r="BN345" s="297">
        <v>84560.49</v>
      </c>
      <c r="BO345" s="297">
        <v>85829.32</v>
      </c>
      <c r="BP345" s="297">
        <v>87078.16</v>
      </c>
      <c r="BQ345" s="297">
        <v>88302.02</v>
      </c>
      <c r="BR345" s="297">
        <v>89496.51</v>
      </c>
      <c r="BS345" s="297">
        <v>90628.72</v>
      </c>
      <c r="BT345" s="297">
        <v>91733.32</v>
      </c>
      <c r="BU345" s="297">
        <v>92806.34</v>
      </c>
      <c r="BV345" s="297">
        <v>93844.27</v>
      </c>
      <c r="BW345" s="297">
        <v>94844.52</v>
      </c>
    </row>
    <row r="346" spans="1:75" ht="14.45" x14ac:dyDescent="0.3">
      <c r="A346" s="297" t="s">
        <v>93</v>
      </c>
      <c r="B346" s="297" t="s">
        <v>92</v>
      </c>
      <c r="C346" s="297" t="s">
        <v>1012</v>
      </c>
      <c r="D346" s="297" t="s">
        <v>927</v>
      </c>
      <c r="E346" s="297">
        <v>35426.28</v>
      </c>
      <c r="F346" s="297">
        <v>36282.550000000003</v>
      </c>
      <c r="G346" s="297">
        <v>37319.33</v>
      </c>
      <c r="H346" s="297">
        <v>38500.83</v>
      </c>
      <c r="I346" s="297">
        <v>39768.07</v>
      </c>
      <c r="J346" s="297">
        <v>41077.519999999997</v>
      </c>
      <c r="K346" s="297">
        <v>42417.87</v>
      </c>
      <c r="L346" s="297">
        <v>43802.48</v>
      </c>
      <c r="M346" s="297">
        <v>45240.32</v>
      </c>
      <c r="N346" s="297">
        <v>46747.61</v>
      </c>
      <c r="O346" s="297">
        <v>48333.26</v>
      </c>
      <c r="P346" s="297">
        <v>49998.84</v>
      </c>
      <c r="Q346" s="297">
        <v>51730.29</v>
      </c>
      <c r="R346" s="297">
        <v>53502.21</v>
      </c>
      <c r="S346" s="297">
        <v>55281.05</v>
      </c>
      <c r="T346" s="297">
        <v>57042.2</v>
      </c>
      <c r="U346" s="297">
        <v>58774.38</v>
      </c>
      <c r="V346" s="297">
        <v>60481.74</v>
      </c>
      <c r="W346" s="297">
        <v>62174.17</v>
      </c>
      <c r="X346" s="297">
        <v>63868.81</v>
      </c>
      <c r="Y346" s="297">
        <v>65577.899999999994</v>
      </c>
      <c r="Z346" s="297">
        <v>67303.73</v>
      </c>
      <c r="AA346" s="297">
        <v>69040.67</v>
      </c>
      <c r="AB346" s="297">
        <v>70784.02</v>
      </c>
      <c r="AC346" s="297">
        <v>72526.63</v>
      </c>
      <c r="AD346" s="297">
        <v>74263.87</v>
      </c>
      <c r="AE346" s="297">
        <v>75993.399999999994</v>
      </c>
      <c r="AF346" s="297">
        <v>77718.429999999993</v>
      </c>
      <c r="AG346" s="297">
        <v>79446.41</v>
      </c>
      <c r="AH346" s="297">
        <v>81187.75</v>
      </c>
      <c r="AI346" s="297">
        <v>82949.539999999994</v>
      </c>
      <c r="AJ346" s="297">
        <v>84734.27</v>
      </c>
      <c r="AK346" s="297">
        <v>86538.54</v>
      </c>
      <c r="AL346" s="297">
        <v>88356.38</v>
      </c>
      <c r="AM346" s="297">
        <v>90178.95</v>
      </c>
      <c r="AN346" s="297">
        <v>91999.51</v>
      </c>
      <c r="AO346" s="297">
        <v>93815.45</v>
      </c>
      <c r="AP346" s="297">
        <v>95627.45</v>
      </c>
      <c r="AQ346" s="297">
        <v>97435.78</v>
      </c>
      <c r="AR346" s="297">
        <v>99241.8</v>
      </c>
      <c r="AS346" s="297">
        <v>101046</v>
      </c>
      <c r="AT346" s="297">
        <v>102846.99</v>
      </c>
      <c r="AU346" s="297">
        <v>104642.23</v>
      </c>
      <c r="AV346" s="297">
        <v>106429.43</v>
      </c>
      <c r="AW346" s="297">
        <v>108205.98</v>
      </c>
      <c r="AX346" s="297">
        <v>109969.36</v>
      </c>
      <c r="AY346" s="297">
        <v>111717.97</v>
      </c>
      <c r="AZ346" s="297">
        <v>113450</v>
      </c>
      <c r="BA346" s="297">
        <v>115162.36</v>
      </c>
      <c r="BB346" s="297">
        <v>116851.61</v>
      </c>
      <c r="BC346" s="297">
        <v>118514.87</v>
      </c>
      <c r="BD346" s="297">
        <v>120150.34</v>
      </c>
      <c r="BE346" s="297">
        <v>121756.95</v>
      </c>
      <c r="BF346" s="297">
        <v>123333.45</v>
      </c>
      <c r="BG346" s="297">
        <v>124878.91</v>
      </c>
      <c r="BH346" s="297">
        <v>126392.52</v>
      </c>
      <c r="BI346" s="297">
        <v>127873.3</v>
      </c>
      <c r="BJ346" s="297">
        <v>129320.63</v>
      </c>
      <c r="BK346" s="297">
        <v>130734.77</v>
      </c>
      <c r="BL346" s="297">
        <v>132116.41</v>
      </c>
      <c r="BM346" s="297">
        <v>133466.03</v>
      </c>
      <c r="BN346" s="297">
        <v>134783.41</v>
      </c>
      <c r="BO346" s="297">
        <v>136068.17000000001</v>
      </c>
      <c r="BP346" s="297">
        <v>137320.59</v>
      </c>
      <c r="BQ346" s="297">
        <v>138541.01999999999</v>
      </c>
      <c r="BR346" s="297">
        <v>139729.60999999999</v>
      </c>
      <c r="BS346" s="297">
        <v>140886.09</v>
      </c>
      <c r="BT346" s="297">
        <v>142010.09</v>
      </c>
      <c r="BU346" s="297">
        <v>143101.64000000001</v>
      </c>
      <c r="BV346" s="297">
        <v>144160.78</v>
      </c>
      <c r="BW346" s="297">
        <v>145187.29999999999</v>
      </c>
    </row>
    <row r="347" spans="1:75" ht="14.45" x14ac:dyDescent="0.3">
      <c r="A347" s="297" t="s">
        <v>93</v>
      </c>
      <c r="B347" s="297" t="s">
        <v>92</v>
      </c>
      <c r="C347" s="297" t="s">
        <v>1013</v>
      </c>
      <c r="D347" s="297" t="s">
        <v>1010</v>
      </c>
      <c r="F347" s="297">
        <v>10.210000000000001</v>
      </c>
      <c r="G347" s="297">
        <v>9.1199999999999992</v>
      </c>
      <c r="H347" s="297">
        <v>8.1999999999999993</v>
      </c>
      <c r="I347" s="297">
        <v>11.5</v>
      </c>
      <c r="J347" s="297">
        <v>5.77</v>
      </c>
      <c r="K347" s="297">
        <v>11.64</v>
      </c>
      <c r="L347" s="297">
        <v>10.45</v>
      </c>
      <c r="M347" s="297">
        <v>17.7</v>
      </c>
      <c r="N347" s="297">
        <v>9.6</v>
      </c>
      <c r="O347" s="297">
        <v>9.65</v>
      </c>
      <c r="P347" s="297">
        <v>5.96</v>
      </c>
      <c r="Q347" s="297">
        <v>6.31</v>
      </c>
      <c r="R347" s="297">
        <v>7.91</v>
      </c>
      <c r="S347" s="297">
        <v>9.4</v>
      </c>
      <c r="T347" s="297">
        <v>11.92</v>
      </c>
      <c r="U347" s="297">
        <v>9.59</v>
      </c>
      <c r="V347" s="297">
        <v>13.25</v>
      </c>
      <c r="W347" s="297">
        <v>13.51</v>
      </c>
      <c r="X347" s="297">
        <v>9.6</v>
      </c>
      <c r="Y347" s="297">
        <v>8.34</v>
      </c>
      <c r="Z347" s="297">
        <v>9.73</v>
      </c>
      <c r="AA347" s="297">
        <v>9.93</v>
      </c>
      <c r="AB347" s="297">
        <v>7.75</v>
      </c>
      <c r="AC347" s="297">
        <v>8.7899999999999991</v>
      </c>
      <c r="AD347" s="297">
        <v>2.61</v>
      </c>
      <c r="AE347" s="297">
        <v>1.52</v>
      </c>
      <c r="AF347" s="297">
        <v>5.53</v>
      </c>
      <c r="AG347" s="297">
        <v>3.82</v>
      </c>
      <c r="AH347" s="297">
        <v>6.56</v>
      </c>
      <c r="AI347" s="297">
        <v>6.17</v>
      </c>
      <c r="AJ347" s="297">
        <v>5.69</v>
      </c>
      <c r="AK347" s="297">
        <v>5.58</v>
      </c>
      <c r="AL347" s="297">
        <v>5.23</v>
      </c>
      <c r="AM347" s="297">
        <v>5.41</v>
      </c>
      <c r="AN347" s="297">
        <v>5.5</v>
      </c>
      <c r="AO347" s="297">
        <v>5.62</v>
      </c>
      <c r="AP347" s="297">
        <v>5.78</v>
      </c>
      <c r="AQ347" s="297">
        <v>5.89</v>
      </c>
      <c r="AR347" s="297">
        <v>6.04</v>
      </c>
      <c r="AS347" s="297">
        <v>6.24</v>
      </c>
      <c r="AT347" s="297">
        <v>6.43</v>
      </c>
      <c r="AU347" s="297">
        <v>6.57</v>
      </c>
      <c r="AV347" s="297">
        <v>6.77</v>
      </c>
      <c r="AW347" s="297">
        <v>6.99</v>
      </c>
      <c r="AX347" s="297">
        <v>7.24</v>
      </c>
      <c r="AY347" s="297">
        <v>7.47</v>
      </c>
      <c r="AZ347" s="297">
        <v>7.64</v>
      </c>
      <c r="BA347" s="297">
        <v>7.85</v>
      </c>
      <c r="BB347" s="297">
        <v>8.09</v>
      </c>
      <c r="BC347" s="297">
        <v>8.34</v>
      </c>
      <c r="BD347" s="297">
        <v>8.59</v>
      </c>
      <c r="BE347" s="297">
        <v>8.6999999999999993</v>
      </c>
      <c r="BF347" s="297">
        <v>8.92</v>
      </c>
      <c r="BG347" s="297">
        <v>9.14</v>
      </c>
      <c r="BH347" s="297">
        <v>9.36</v>
      </c>
      <c r="BI347" s="297">
        <v>9.57</v>
      </c>
      <c r="BJ347" s="297">
        <v>9.64</v>
      </c>
      <c r="BK347" s="297">
        <v>9.81</v>
      </c>
      <c r="BL347" s="297">
        <v>9.99</v>
      </c>
      <c r="BM347" s="297">
        <v>10.16</v>
      </c>
      <c r="BN347" s="297">
        <v>10.3</v>
      </c>
      <c r="BO347" s="297">
        <v>10.31</v>
      </c>
      <c r="BP347" s="297">
        <v>10.41</v>
      </c>
      <c r="BQ347" s="297">
        <v>10.51</v>
      </c>
      <c r="BR347" s="297">
        <v>10.6</v>
      </c>
      <c r="BS347" s="297">
        <v>10.66</v>
      </c>
      <c r="BT347" s="297">
        <v>10.57</v>
      </c>
      <c r="BU347" s="297">
        <v>10.59</v>
      </c>
      <c r="BV347" s="297">
        <v>10.6</v>
      </c>
      <c r="BW347" s="297">
        <v>10.58</v>
      </c>
    </row>
    <row r="348" spans="1:75" ht="14.45" x14ac:dyDescent="0.3">
      <c r="A348" s="297" t="s">
        <v>93</v>
      </c>
      <c r="B348" s="297" t="s">
        <v>92</v>
      </c>
      <c r="C348" s="297" t="s">
        <v>1014</v>
      </c>
      <c r="D348" s="297" t="s">
        <v>1015</v>
      </c>
      <c r="E348" s="297">
        <v>12.93</v>
      </c>
      <c r="F348" s="297">
        <v>13.56</v>
      </c>
      <c r="G348" s="297">
        <v>14.23</v>
      </c>
      <c r="H348" s="297">
        <v>14.93</v>
      </c>
      <c r="I348" s="297">
        <v>15.66</v>
      </c>
      <c r="J348" s="297">
        <v>16.43</v>
      </c>
      <c r="K348" s="297">
        <v>17.11</v>
      </c>
      <c r="L348" s="297">
        <v>17.82</v>
      </c>
      <c r="M348" s="297">
        <v>18.559999999999999</v>
      </c>
      <c r="N348" s="297">
        <v>19.329999999999998</v>
      </c>
      <c r="O348" s="297">
        <v>20.13</v>
      </c>
      <c r="P348" s="297">
        <v>20.59</v>
      </c>
      <c r="Q348" s="297">
        <v>21.06</v>
      </c>
      <c r="R348" s="297">
        <v>21.55</v>
      </c>
      <c r="S348" s="297">
        <v>22.04</v>
      </c>
      <c r="T348" s="297">
        <v>22.55</v>
      </c>
      <c r="U348" s="297">
        <v>23</v>
      </c>
      <c r="V348" s="297">
        <v>23.45</v>
      </c>
      <c r="W348" s="297">
        <v>23.92</v>
      </c>
      <c r="X348" s="297">
        <v>24.39</v>
      </c>
      <c r="Y348" s="297">
        <v>24.88</v>
      </c>
      <c r="Z348" s="297">
        <v>25.4</v>
      </c>
      <c r="AA348" s="297">
        <v>25.94</v>
      </c>
      <c r="AB348" s="297">
        <v>26.48</v>
      </c>
      <c r="AC348" s="297">
        <v>27.04</v>
      </c>
      <c r="AD348" s="297">
        <v>27.61</v>
      </c>
      <c r="AE348" s="297">
        <v>28.15</v>
      </c>
      <c r="AF348" s="297">
        <v>28.71</v>
      </c>
      <c r="AG348" s="297">
        <v>29.27</v>
      </c>
      <c r="AH348" s="297">
        <v>29.85</v>
      </c>
      <c r="AI348" s="297">
        <v>30.44</v>
      </c>
      <c r="AJ348" s="297">
        <v>30.99</v>
      </c>
      <c r="AK348" s="297">
        <v>31.55</v>
      </c>
      <c r="AL348" s="297">
        <v>32.130000000000003</v>
      </c>
      <c r="AM348" s="297">
        <v>32.71</v>
      </c>
      <c r="AN348" s="297">
        <v>33.299999999999997</v>
      </c>
      <c r="AO348" s="297">
        <v>33.840000000000003</v>
      </c>
      <c r="AP348" s="297">
        <v>34.39</v>
      </c>
      <c r="AQ348" s="297">
        <v>34.94</v>
      </c>
      <c r="AR348" s="297">
        <v>35.51</v>
      </c>
      <c r="AS348" s="297">
        <v>36.08</v>
      </c>
      <c r="AT348" s="297">
        <v>36.58</v>
      </c>
      <c r="AU348" s="297">
        <v>37.1</v>
      </c>
      <c r="AV348" s="297">
        <v>37.61</v>
      </c>
      <c r="AW348" s="297">
        <v>38.14</v>
      </c>
      <c r="AX348" s="297">
        <v>38.67</v>
      </c>
      <c r="AY348" s="297">
        <v>39.15</v>
      </c>
      <c r="AZ348" s="297">
        <v>39.64</v>
      </c>
      <c r="BA348" s="297">
        <v>40.130000000000003</v>
      </c>
      <c r="BB348" s="297">
        <v>40.619999999999997</v>
      </c>
      <c r="BC348" s="297">
        <v>41.13</v>
      </c>
      <c r="BD348" s="297">
        <v>41.6</v>
      </c>
      <c r="BE348" s="297">
        <v>42.08</v>
      </c>
      <c r="BF348" s="297">
        <v>42.56</v>
      </c>
      <c r="BG348" s="297">
        <v>43.05</v>
      </c>
      <c r="BH348" s="297">
        <v>43.55</v>
      </c>
      <c r="BI348" s="297">
        <v>44.02</v>
      </c>
      <c r="BJ348" s="297">
        <v>44.49</v>
      </c>
      <c r="BK348" s="297">
        <v>44.97</v>
      </c>
      <c r="BL348" s="297">
        <v>45.45</v>
      </c>
      <c r="BM348" s="297">
        <v>45.94</v>
      </c>
      <c r="BN348" s="297">
        <v>46.41</v>
      </c>
      <c r="BO348" s="297">
        <v>46.89</v>
      </c>
      <c r="BP348" s="297">
        <v>47.38</v>
      </c>
      <c r="BQ348" s="297">
        <v>47.86</v>
      </c>
      <c r="BR348" s="297">
        <v>48.36</v>
      </c>
      <c r="BS348" s="297">
        <v>48.83</v>
      </c>
      <c r="BT348" s="297">
        <v>49.31</v>
      </c>
      <c r="BU348" s="297">
        <v>49.79</v>
      </c>
      <c r="BV348" s="297">
        <v>50.28</v>
      </c>
      <c r="BW348" s="297">
        <v>50.78</v>
      </c>
    </row>
    <row r="349" spans="1:75" ht="14.45" x14ac:dyDescent="0.3">
      <c r="A349" s="297" t="s">
        <v>93</v>
      </c>
      <c r="B349" s="297" t="s">
        <v>92</v>
      </c>
      <c r="C349" s="297" t="s">
        <v>1016</v>
      </c>
      <c r="D349" s="297" t="s">
        <v>1015</v>
      </c>
      <c r="E349" s="297">
        <v>1.03</v>
      </c>
      <c r="F349" s="297">
        <v>1.08</v>
      </c>
      <c r="G349" s="297">
        <v>1.1399999999999999</v>
      </c>
      <c r="H349" s="297">
        <v>1.21</v>
      </c>
      <c r="I349" s="297">
        <v>1.27</v>
      </c>
      <c r="J349" s="297">
        <v>1.35</v>
      </c>
      <c r="K349" s="297">
        <v>1.4</v>
      </c>
      <c r="L349" s="297">
        <v>1.45</v>
      </c>
      <c r="M349" s="297">
        <v>1.51</v>
      </c>
      <c r="N349" s="297">
        <v>1.56</v>
      </c>
      <c r="O349" s="297">
        <v>1.62</v>
      </c>
      <c r="P349" s="297">
        <v>1.71</v>
      </c>
      <c r="Q349" s="297">
        <v>1.8</v>
      </c>
      <c r="R349" s="297">
        <v>1.9</v>
      </c>
      <c r="S349" s="297">
        <v>2</v>
      </c>
      <c r="T349" s="297">
        <v>2.11</v>
      </c>
      <c r="U349" s="297">
        <v>2.16</v>
      </c>
      <c r="V349" s="297">
        <v>2.21</v>
      </c>
      <c r="W349" s="297">
        <v>2.2599999999999998</v>
      </c>
      <c r="X349" s="297">
        <v>2.31</v>
      </c>
      <c r="Y349" s="297">
        <v>2.36</v>
      </c>
      <c r="Z349" s="297">
        <v>2.4</v>
      </c>
      <c r="AA349" s="297">
        <v>2.44</v>
      </c>
      <c r="AB349" s="297">
        <v>2.48</v>
      </c>
      <c r="AC349" s="297">
        <v>2.5299999999999998</v>
      </c>
      <c r="AD349" s="297">
        <v>2.57</v>
      </c>
      <c r="AE349" s="297">
        <v>2.63</v>
      </c>
      <c r="AF349" s="297">
        <v>2.69</v>
      </c>
      <c r="AG349" s="297">
        <v>2.75</v>
      </c>
      <c r="AH349" s="297">
        <v>2.82</v>
      </c>
      <c r="AI349" s="297">
        <v>2.88</v>
      </c>
      <c r="AJ349" s="297">
        <v>2.95</v>
      </c>
      <c r="AK349" s="297">
        <v>3.03</v>
      </c>
      <c r="AL349" s="297">
        <v>3.1</v>
      </c>
      <c r="AM349" s="297">
        <v>3.18</v>
      </c>
      <c r="AN349" s="297">
        <v>3.25</v>
      </c>
      <c r="AO349" s="297">
        <v>3.34</v>
      </c>
      <c r="AP349" s="297">
        <v>3.43</v>
      </c>
      <c r="AQ349" s="297">
        <v>3.53</v>
      </c>
      <c r="AR349" s="297">
        <v>3.62</v>
      </c>
      <c r="AS349" s="297">
        <v>3.72</v>
      </c>
      <c r="AT349" s="297">
        <v>3.82</v>
      </c>
      <c r="AU349" s="297">
        <v>3.92</v>
      </c>
      <c r="AV349" s="297">
        <v>4.0199999999999996</v>
      </c>
      <c r="AW349" s="297">
        <v>4.13</v>
      </c>
      <c r="AX349" s="297">
        <v>4.24</v>
      </c>
      <c r="AY349" s="297">
        <v>4.3499999999999996</v>
      </c>
      <c r="AZ349" s="297">
        <v>4.46</v>
      </c>
      <c r="BA349" s="297">
        <v>4.57</v>
      </c>
      <c r="BB349" s="297">
        <v>4.68</v>
      </c>
      <c r="BC349" s="297">
        <v>4.8</v>
      </c>
      <c r="BD349" s="297">
        <v>4.91</v>
      </c>
      <c r="BE349" s="297">
        <v>5.03</v>
      </c>
      <c r="BF349" s="297">
        <v>5.16</v>
      </c>
      <c r="BG349" s="297">
        <v>5.28</v>
      </c>
      <c r="BH349" s="297">
        <v>5.41</v>
      </c>
      <c r="BI349" s="297">
        <v>5.55</v>
      </c>
      <c r="BJ349" s="297">
        <v>5.68</v>
      </c>
      <c r="BK349" s="297">
        <v>5.82</v>
      </c>
      <c r="BL349" s="297">
        <v>5.96</v>
      </c>
      <c r="BM349" s="297">
        <v>6.11</v>
      </c>
      <c r="BN349" s="297">
        <v>6.26</v>
      </c>
      <c r="BO349" s="297">
        <v>6.41</v>
      </c>
      <c r="BP349" s="297">
        <v>6.56</v>
      </c>
      <c r="BQ349" s="297">
        <v>6.72</v>
      </c>
      <c r="BR349" s="297">
        <v>6.88</v>
      </c>
      <c r="BS349" s="297">
        <v>7.05</v>
      </c>
      <c r="BT349" s="297">
        <v>7.22</v>
      </c>
      <c r="BU349" s="297">
        <v>7.39</v>
      </c>
      <c r="BV349" s="297">
        <v>7.57</v>
      </c>
      <c r="BW349" s="297">
        <v>7.75</v>
      </c>
    </row>
    <row r="350" spans="1:75" ht="14.45" x14ac:dyDescent="0.3">
      <c r="A350" s="297" t="s">
        <v>1065</v>
      </c>
      <c r="B350" s="297" t="s">
        <v>1066</v>
      </c>
      <c r="C350" s="297" t="s">
        <v>1005</v>
      </c>
      <c r="D350" s="297" t="s">
        <v>1006</v>
      </c>
      <c r="E350" s="297">
        <v>3.37</v>
      </c>
      <c r="F350" s="297">
        <v>3.69</v>
      </c>
      <c r="G350" s="297">
        <v>3.91</v>
      </c>
      <c r="H350" s="297">
        <v>4.04</v>
      </c>
      <c r="I350" s="297">
        <v>4.13</v>
      </c>
      <c r="J350" s="297">
        <v>4.21</v>
      </c>
      <c r="K350" s="297">
        <v>4.25</v>
      </c>
      <c r="L350" s="297">
        <v>4.28</v>
      </c>
      <c r="M350" s="297">
        <v>4.25</v>
      </c>
      <c r="N350" s="297">
        <v>4.24</v>
      </c>
      <c r="O350" s="297">
        <v>4.25</v>
      </c>
      <c r="P350" s="297">
        <v>4.29</v>
      </c>
      <c r="Q350" s="297">
        <v>4.28</v>
      </c>
      <c r="R350" s="297">
        <v>4.3499999999999996</v>
      </c>
      <c r="S350" s="297">
        <v>4.37</v>
      </c>
      <c r="T350" s="297">
        <v>4.6100000000000003</v>
      </c>
      <c r="U350" s="297">
        <v>4.75</v>
      </c>
      <c r="V350" s="297">
        <v>4.92</v>
      </c>
      <c r="W350" s="297">
        <v>5.29</v>
      </c>
      <c r="X350" s="297">
        <v>5.55</v>
      </c>
      <c r="Y350" s="297">
        <v>5.63</v>
      </c>
      <c r="Z350" s="297">
        <v>5.71</v>
      </c>
      <c r="AA350" s="297">
        <v>5.9</v>
      </c>
      <c r="AB350" s="297">
        <v>6.16</v>
      </c>
      <c r="AC350" s="297">
        <v>6.34</v>
      </c>
      <c r="AD350" s="297">
        <v>6.56</v>
      </c>
      <c r="AE350" s="297">
        <v>6.66</v>
      </c>
      <c r="AF350" s="297">
        <v>6.69</v>
      </c>
      <c r="AG350" s="297">
        <v>6.75</v>
      </c>
      <c r="AH350" s="297">
        <v>6.86</v>
      </c>
      <c r="AI350" s="297">
        <v>6.91</v>
      </c>
      <c r="AJ350" s="297">
        <v>7.02</v>
      </c>
      <c r="AK350" s="297">
        <v>7.13</v>
      </c>
      <c r="AL350" s="297">
        <v>7.26</v>
      </c>
      <c r="AM350" s="297">
        <v>7.39</v>
      </c>
      <c r="AN350" s="297">
        <v>7.53</v>
      </c>
      <c r="AO350" s="297">
        <v>7.68</v>
      </c>
      <c r="AP350" s="297">
        <v>7.83</v>
      </c>
      <c r="AQ350" s="297">
        <v>8</v>
      </c>
      <c r="AR350" s="297">
        <v>8.17</v>
      </c>
      <c r="AS350" s="297">
        <v>8.35</v>
      </c>
      <c r="AT350" s="297">
        <v>8.5399999999999991</v>
      </c>
      <c r="AU350" s="297">
        <v>8.73</v>
      </c>
      <c r="AV350" s="297">
        <v>8.93</v>
      </c>
      <c r="AW350" s="297">
        <v>9.14</v>
      </c>
      <c r="AX350" s="297">
        <v>9.35</v>
      </c>
      <c r="AY350" s="297">
        <v>9.58</v>
      </c>
      <c r="AZ350" s="297">
        <v>9.81</v>
      </c>
      <c r="BA350" s="297">
        <v>10.050000000000001</v>
      </c>
      <c r="BB350" s="297">
        <v>10.3</v>
      </c>
      <c r="BC350" s="297">
        <v>10.56</v>
      </c>
      <c r="BD350" s="297">
        <v>10.83</v>
      </c>
      <c r="BE350" s="297">
        <v>11.11</v>
      </c>
      <c r="BF350" s="297">
        <v>11.41</v>
      </c>
      <c r="BG350" s="297">
        <v>11.71</v>
      </c>
      <c r="BH350" s="297">
        <v>12.02</v>
      </c>
      <c r="BI350" s="297">
        <v>12.35</v>
      </c>
      <c r="BJ350" s="297">
        <v>12.69</v>
      </c>
      <c r="BK350" s="297">
        <v>13.04</v>
      </c>
      <c r="BL350" s="297">
        <v>13.41</v>
      </c>
      <c r="BM350" s="297">
        <v>13.79</v>
      </c>
      <c r="BN350" s="297">
        <v>14.19</v>
      </c>
      <c r="BO350" s="297">
        <v>14.6</v>
      </c>
      <c r="BP350" s="297">
        <v>15.03</v>
      </c>
      <c r="BQ350" s="297">
        <v>15.48</v>
      </c>
      <c r="BR350" s="297">
        <v>15.95</v>
      </c>
      <c r="BS350" s="297">
        <v>16.43</v>
      </c>
      <c r="BT350" s="297">
        <v>16.93</v>
      </c>
      <c r="BU350" s="297">
        <v>17.46</v>
      </c>
      <c r="BV350" s="297">
        <v>18</v>
      </c>
      <c r="BW350" s="297">
        <v>18.57</v>
      </c>
    </row>
    <row r="351" spans="1:75" ht="14.45" x14ac:dyDescent="0.3">
      <c r="A351" s="297" t="s">
        <v>1065</v>
      </c>
      <c r="B351" s="297" t="s">
        <v>1066</v>
      </c>
      <c r="C351" s="297" t="s">
        <v>1007</v>
      </c>
      <c r="D351" s="297" t="s">
        <v>1008</v>
      </c>
      <c r="E351" s="297">
        <v>2925.63</v>
      </c>
      <c r="F351" s="297">
        <v>2965.35</v>
      </c>
      <c r="G351" s="297">
        <v>2768.77</v>
      </c>
      <c r="H351" s="297">
        <v>2594.36</v>
      </c>
      <c r="I351" s="297">
        <v>2798.99</v>
      </c>
      <c r="J351" s="297">
        <v>2616.7600000000002</v>
      </c>
      <c r="K351" s="297">
        <v>2762.06</v>
      </c>
      <c r="L351" s="297">
        <v>2582.87</v>
      </c>
      <c r="M351" s="297">
        <v>2604.52</v>
      </c>
      <c r="N351" s="297">
        <v>2826.6</v>
      </c>
      <c r="O351" s="297">
        <v>2928.13</v>
      </c>
      <c r="P351" s="297">
        <v>2880.27</v>
      </c>
      <c r="Q351" s="297">
        <v>3094.26</v>
      </c>
      <c r="R351" s="297">
        <v>3146.37</v>
      </c>
      <c r="S351" s="297">
        <v>3259.29</v>
      </c>
      <c r="T351" s="297">
        <v>3295</v>
      </c>
      <c r="U351" s="297">
        <v>3477.49</v>
      </c>
      <c r="V351" s="297">
        <v>3338.92</v>
      </c>
      <c r="W351" s="297">
        <v>3290.18</v>
      </c>
      <c r="X351" s="297">
        <v>3520.73</v>
      </c>
      <c r="Y351" s="297">
        <v>3414.07</v>
      </c>
      <c r="Z351" s="297">
        <v>3381.82</v>
      </c>
      <c r="AA351" s="297">
        <v>3440.73</v>
      </c>
      <c r="AB351" s="297">
        <v>3425.87</v>
      </c>
      <c r="AC351" s="297">
        <v>3548.08</v>
      </c>
      <c r="AD351" s="297">
        <v>3517.09</v>
      </c>
      <c r="AE351" s="297">
        <v>3560.4</v>
      </c>
      <c r="AF351" s="297">
        <v>3274.02</v>
      </c>
      <c r="AG351" s="297">
        <v>3245.49</v>
      </c>
      <c r="AH351" s="297">
        <v>3458.45</v>
      </c>
      <c r="AI351" s="297">
        <v>3408.28</v>
      </c>
      <c r="AJ351" s="297">
        <v>3413.3</v>
      </c>
      <c r="AK351" s="297">
        <v>3404.97</v>
      </c>
      <c r="AL351" s="297">
        <v>3421.94</v>
      </c>
      <c r="AM351" s="297">
        <v>3446.96</v>
      </c>
      <c r="AN351" s="297">
        <v>3481.33</v>
      </c>
      <c r="AO351" s="297">
        <v>3529.38</v>
      </c>
      <c r="AP351" s="297">
        <v>3595.29</v>
      </c>
      <c r="AQ351" s="297">
        <v>3660.47</v>
      </c>
      <c r="AR351" s="297">
        <v>3732.79</v>
      </c>
      <c r="AS351" s="297">
        <v>3808.46</v>
      </c>
      <c r="AT351" s="297">
        <v>3896.87</v>
      </c>
      <c r="AU351" s="297">
        <v>3985.65</v>
      </c>
      <c r="AV351" s="297">
        <v>4076.63</v>
      </c>
      <c r="AW351" s="297">
        <v>4170.9399999999996</v>
      </c>
      <c r="AX351" s="297">
        <v>4267.34</v>
      </c>
      <c r="AY351" s="297">
        <v>4373.66</v>
      </c>
      <c r="AZ351" s="297">
        <v>4484.16</v>
      </c>
      <c r="BA351" s="297">
        <v>4597.9399999999996</v>
      </c>
      <c r="BB351" s="297">
        <v>4714.8100000000004</v>
      </c>
      <c r="BC351" s="297">
        <v>4837.6099999999997</v>
      </c>
      <c r="BD351" s="297">
        <v>4970.96</v>
      </c>
      <c r="BE351" s="297">
        <v>5111.33</v>
      </c>
      <c r="BF351" s="297">
        <v>5255.44</v>
      </c>
      <c r="BG351" s="297">
        <v>5402.77</v>
      </c>
      <c r="BH351" s="297">
        <v>5554.3</v>
      </c>
      <c r="BI351" s="297">
        <v>5718.18</v>
      </c>
      <c r="BJ351" s="297">
        <v>5887.15</v>
      </c>
      <c r="BK351" s="297">
        <v>6059.64</v>
      </c>
      <c r="BL351" s="297">
        <v>6236.07</v>
      </c>
      <c r="BM351" s="297">
        <v>6415.71</v>
      </c>
      <c r="BN351" s="297">
        <v>6610.61</v>
      </c>
      <c r="BO351" s="297">
        <v>6809.82</v>
      </c>
      <c r="BP351" s="297">
        <v>7013.07</v>
      </c>
      <c r="BQ351" s="297">
        <v>7221.46</v>
      </c>
      <c r="BR351" s="297">
        <v>7435.54</v>
      </c>
      <c r="BS351" s="297">
        <v>7661.43</v>
      </c>
      <c r="BT351" s="297">
        <v>7893.53</v>
      </c>
      <c r="BU351" s="297">
        <v>8132.62</v>
      </c>
      <c r="BV351" s="297">
        <v>8378.2900000000009</v>
      </c>
      <c r="BW351" s="297">
        <v>8631.81</v>
      </c>
    </row>
    <row r="352" spans="1:75" ht="14.45" x14ac:dyDescent="0.3">
      <c r="A352" s="297" t="s">
        <v>1065</v>
      </c>
      <c r="B352" s="297" t="s">
        <v>1066</v>
      </c>
      <c r="C352" s="297" t="s">
        <v>1009</v>
      </c>
      <c r="D352" s="297" t="s">
        <v>1010</v>
      </c>
      <c r="E352" s="297">
        <v>25.39</v>
      </c>
      <c r="F352" s="297">
        <v>26.55</v>
      </c>
      <c r="G352" s="297">
        <v>23.6</v>
      </c>
      <c r="H352" s="297">
        <v>20.94</v>
      </c>
      <c r="I352" s="297">
        <v>17.09</v>
      </c>
      <c r="J352" s="297">
        <v>18.149999999999999</v>
      </c>
      <c r="K352" s="297">
        <v>14.73</v>
      </c>
      <c r="L352" s="297">
        <v>15.69</v>
      </c>
      <c r="M352" s="297">
        <v>12.06</v>
      </c>
      <c r="N352" s="297">
        <v>12.03</v>
      </c>
      <c r="O352" s="297">
        <v>12.52</v>
      </c>
      <c r="P352" s="297">
        <v>14.44</v>
      </c>
      <c r="Q352" s="297">
        <v>11.46</v>
      </c>
      <c r="R352" s="297">
        <v>14.47</v>
      </c>
      <c r="S352" s="297">
        <v>11.99</v>
      </c>
      <c r="T352" s="297">
        <v>20.98</v>
      </c>
      <c r="U352" s="297">
        <v>16.53</v>
      </c>
      <c r="V352" s="297">
        <v>18.61</v>
      </c>
      <c r="W352" s="297">
        <v>26.72</v>
      </c>
      <c r="X352" s="297">
        <v>21.23</v>
      </c>
      <c r="Y352" s="297">
        <v>16.079999999999998</v>
      </c>
      <c r="Z352" s="297">
        <v>15.62</v>
      </c>
      <c r="AA352" s="297">
        <v>19.84</v>
      </c>
      <c r="AB352" s="297">
        <v>22.22</v>
      </c>
      <c r="AC352" s="297">
        <v>19.37</v>
      </c>
      <c r="AD352" s="297">
        <v>20.78</v>
      </c>
      <c r="AE352" s="297">
        <v>16.68</v>
      </c>
      <c r="AF352" s="297">
        <v>15.03</v>
      </c>
      <c r="AG352" s="297">
        <v>15.65</v>
      </c>
      <c r="AH352" s="297">
        <v>17.399999999999999</v>
      </c>
      <c r="AI352" s="297">
        <v>16.11</v>
      </c>
      <c r="AJ352" s="297">
        <v>18.11</v>
      </c>
      <c r="AK352" s="297">
        <v>18.34</v>
      </c>
      <c r="AL352" s="297">
        <v>18.43</v>
      </c>
      <c r="AM352" s="297">
        <v>18.59</v>
      </c>
      <c r="AN352" s="297">
        <v>18.670000000000002</v>
      </c>
      <c r="AO352" s="297">
        <v>18.7</v>
      </c>
      <c r="AP352" s="297">
        <v>18.73</v>
      </c>
      <c r="AQ352" s="297">
        <v>18.75</v>
      </c>
      <c r="AR352" s="297">
        <v>18.760000000000002</v>
      </c>
      <c r="AS352" s="297">
        <v>18.760000000000002</v>
      </c>
      <c r="AT352" s="297">
        <v>18.760000000000002</v>
      </c>
      <c r="AU352" s="297">
        <v>18.72</v>
      </c>
      <c r="AV352" s="297">
        <v>18.670000000000002</v>
      </c>
      <c r="AW352" s="297">
        <v>18.63</v>
      </c>
      <c r="AX352" s="297">
        <v>18.600000000000001</v>
      </c>
      <c r="AY352" s="297">
        <v>18.55</v>
      </c>
      <c r="AZ352" s="297">
        <v>18.489999999999998</v>
      </c>
      <c r="BA352" s="297">
        <v>18.43</v>
      </c>
      <c r="BB352" s="297">
        <v>18.38</v>
      </c>
      <c r="BC352" s="297">
        <v>18.329999999999998</v>
      </c>
      <c r="BD352" s="297">
        <v>18.260000000000002</v>
      </c>
      <c r="BE352" s="297">
        <v>18.190000000000001</v>
      </c>
      <c r="BF352" s="297">
        <v>18.12</v>
      </c>
      <c r="BG352" s="297">
        <v>18.05</v>
      </c>
      <c r="BH352" s="297">
        <v>17.98</v>
      </c>
      <c r="BI352" s="297">
        <v>17.899999999999999</v>
      </c>
      <c r="BJ352" s="297">
        <v>17.829999999999998</v>
      </c>
      <c r="BK352" s="297">
        <v>17.760000000000002</v>
      </c>
      <c r="BL352" s="297">
        <v>17.690000000000001</v>
      </c>
      <c r="BM352" s="297">
        <v>17.63</v>
      </c>
      <c r="BN352" s="297">
        <v>17.559999999999999</v>
      </c>
      <c r="BO352" s="297">
        <v>17.5</v>
      </c>
      <c r="BP352" s="297">
        <v>17.45</v>
      </c>
      <c r="BQ352" s="297">
        <v>17.39</v>
      </c>
      <c r="BR352" s="297">
        <v>17.34</v>
      </c>
      <c r="BS352" s="297">
        <v>17.3</v>
      </c>
      <c r="BT352" s="297">
        <v>17.25</v>
      </c>
      <c r="BU352" s="297">
        <v>17.21</v>
      </c>
      <c r="BV352" s="297">
        <v>17.170000000000002</v>
      </c>
      <c r="BW352" s="297">
        <v>17.12</v>
      </c>
    </row>
    <row r="353" spans="1:75" ht="14.45" x14ac:dyDescent="0.3">
      <c r="A353" s="297" t="s">
        <v>1065</v>
      </c>
      <c r="B353" s="297" t="s">
        <v>1066</v>
      </c>
      <c r="C353" s="297" t="s">
        <v>1011</v>
      </c>
      <c r="D353" s="297" t="s">
        <v>927</v>
      </c>
      <c r="E353" s="297">
        <v>206.89</v>
      </c>
      <c r="F353" s="297">
        <v>211.93</v>
      </c>
      <c r="G353" s="297">
        <v>220.29</v>
      </c>
      <c r="H353" s="297">
        <v>228.25</v>
      </c>
      <c r="I353" s="297">
        <v>232.43</v>
      </c>
      <c r="J353" s="297">
        <v>238.13</v>
      </c>
      <c r="K353" s="297">
        <v>239.72</v>
      </c>
      <c r="L353" s="297">
        <v>243.05</v>
      </c>
      <c r="M353" s="297">
        <v>245.96</v>
      </c>
      <c r="N353" s="297">
        <v>249.22</v>
      </c>
      <c r="O353" s="297">
        <v>253.38</v>
      </c>
      <c r="P353" s="297">
        <v>259.22000000000003</v>
      </c>
      <c r="Q353" s="297">
        <v>265.89999999999998</v>
      </c>
      <c r="R353" s="297">
        <v>273.36</v>
      </c>
      <c r="S353" s="297">
        <v>281.43</v>
      </c>
      <c r="T353" s="297">
        <v>289.8</v>
      </c>
      <c r="U353" s="297">
        <v>296.27999999999997</v>
      </c>
      <c r="V353" s="297">
        <v>300.99</v>
      </c>
      <c r="W353" s="297">
        <v>305.02</v>
      </c>
      <c r="X353" s="297">
        <v>307.20999999999998</v>
      </c>
      <c r="Y353" s="297">
        <v>310.76</v>
      </c>
      <c r="Z353" s="297">
        <v>317.94</v>
      </c>
      <c r="AA353" s="297">
        <v>323.89</v>
      </c>
      <c r="AB353" s="297">
        <v>329.75</v>
      </c>
      <c r="AC353" s="297">
        <v>335.11</v>
      </c>
      <c r="AD353" s="297">
        <v>341.67</v>
      </c>
      <c r="AE353" s="297">
        <v>344.27</v>
      </c>
      <c r="AF353" s="297">
        <v>349.49</v>
      </c>
      <c r="AG353" s="297">
        <v>354.4</v>
      </c>
      <c r="AH353" s="297">
        <v>358.66</v>
      </c>
      <c r="AI353" s="297">
        <v>363.78</v>
      </c>
      <c r="AJ353" s="297">
        <v>367.8</v>
      </c>
      <c r="AK353" s="297">
        <v>371.86</v>
      </c>
      <c r="AL353" s="297">
        <v>375.76</v>
      </c>
      <c r="AM353" s="297">
        <v>379.37</v>
      </c>
      <c r="AN353" s="297">
        <v>382.71</v>
      </c>
      <c r="AO353" s="297">
        <v>386.68</v>
      </c>
      <c r="AP353" s="297">
        <v>390.24</v>
      </c>
      <c r="AQ353" s="297">
        <v>393.53</v>
      </c>
      <c r="AR353" s="297">
        <v>396.71</v>
      </c>
      <c r="AS353" s="297">
        <v>399.86</v>
      </c>
      <c r="AT353" s="297">
        <v>403.13</v>
      </c>
      <c r="AU353" s="297">
        <v>406.28</v>
      </c>
      <c r="AV353" s="297">
        <v>409.43</v>
      </c>
      <c r="AW353" s="297">
        <v>412.62</v>
      </c>
      <c r="AX353" s="297">
        <v>415.91</v>
      </c>
      <c r="AY353" s="297">
        <v>419.35</v>
      </c>
      <c r="AZ353" s="297">
        <v>422.92</v>
      </c>
      <c r="BA353" s="297">
        <v>426.58</v>
      </c>
      <c r="BB353" s="297">
        <v>430.29</v>
      </c>
      <c r="BC353" s="297">
        <v>434.03</v>
      </c>
      <c r="BD353" s="297">
        <v>438.09</v>
      </c>
      <c r="BE353" s="297">
        <v>442.22</v>
      </c>
      <c r="BF353" s="297">
        <v>446.35</v>
      </c>
      <c r="BG353" s="297">
        <v>450.4</v>
      </c>
      <c r="BH353" s="297">
        <v>454.35</v>
      </c>
      <c r="BI353" s="297">
        <v>458.39</v>
      </c>
      <c r="BJ353" s="297">
        <v>462.34</v>
      </c>
      <c r="BK353" s="297">
        <v>466.16</v>
      </c>
      <c r="BL353" s="297">
        <v>469.79</v>
      </c>
      <c r="BM353" s="297">
        <v>473.25</v>
      </c>
      <c r="BN353" s="297">
        <v>476.85</v>
      </c>
      <c r="BO353" s="297">
        <v>480.26</v>
      </c>
      <c r="BP353" s="297">
        <v>483.48</v>
      </c>
      <c r="BQ353" s="297">
        <v>486.55</v>
      </c>
      <c r="BR353" s="297">
        <v>489.51</v>
      </c>
      <c r="BS353" s="297">
        <v>492.31</v>
      </c>
      <c r="BT353" s="297">
        <v>495.04</v>
      </c>
      <c r="BU353" s="297">
        <v>497.69</v>
      </c>
      <c r="BV353" s="297">
        <v>500.29</v>
      </c>
      <c r="BW353" s="297">
        <v>502.87</v>
      </c>
    </row>
    <row r="354" spans="1:75" ht="14.45" x14ac:dyDescent="0.3">
      <c r="A354" s="297" t="s">
        <v>1065</v>
      </c>
      <c r="B354" s="297" t="s">
        <v>1066</v>
      </c>
      <c r="C354" s="297" t="s">
        <v>1012</v>
      </c>
      <c r="D354" s="297" t="s">
        <v>927</v>
      </c>
      <c r="E354" s="297">
        <v>635.29999999999995</v>
      </c>
      <c r="F354" s="297">
        <v>651.01</v>
      </c>
      <c r="G354" s="297">
        <v>668.26</v>
      </c>
      <c r="H354" s="297">
        <v>685.46</v>
      </c>
      <c r="I354" s="297">
        <v>700.43</v>
      </c>
      <c r="J354" s="297">
        <v>711.7</v>
      </c>
      <c r="K354" s="297">
        <v>718.53</v>
      </c>
      <c r="L354" s="297">
        <v>721.64</v>
      </c>
      <c r="M354" s="297">
        <v>722.75</v>
      </c>
      <c r="N354" s="297">
        <v>724.4</v>
      </c>
      <c r="O354" s="297">
        <v>728.39</v>
      </c>
      <c r="P354" s="297">
        <v>735.26</v>
      </c>
      <c r="Q354" s="297">
        <v>744.4</v>
      </c>
      <c r="R354" s="297">
        <v>754.98</v>
      </c>
      <c r="S354" s="297">
        <v>765.72</v>
      </c>
      <c r="T354" s="297">
        <v>775.65</v>
      </c>
      <c r="U354" s="297">
        <v>784.71</v>
      </c>
      <c r="V354" s="297">
        <v>793.16</v>
      </c>
      <c r="W354" s="297">
        <v>800.68</v>
      </c>
      <c r="X354" s="297">
        <v>806.93</v>
      </c>
      <c r="Y354" s="297">
        <v>811.72</v>
      </c>
      <c r="Z354" s="297">
        <v>814.78</v>
      </c>
      <c r="AA354" s="297">
        <v>816.34</v>
      </c>
      <c r="AB354" s="297">
        <v>817.34</v>
      </c>
      <c r="AC354" s="297">
        <v>819.1</v>
      </c>
      <c r="AD354" s="297">
        <v>822.55</v>
      </c>
      <c r="AE354" s="297">
        <v>828.05</v>
      </c>
      <c r="AF354" s="297">
        <v>835.27</v>
      </c>
      <c r="AG354" s="297">
        <v>843.65</v>
      </c>
      <c r="AH354" s="297">
        <v>852.32</v>
      </c>
      <c r="AI354" s="297">
        <v>860.62</v>
      </c>
      <c r="AJ354" s="297">
        <v>868.41</v>
      </c>
      <c r="AK354" s="297">
        <v>875.82</v>
      </c>
      <c r="AL354" s="297">
        <v>882.86</v>
      </c>
      <c r="AM354" s="297">
        <v>889.59</v>
      </c>
      <c r="AN354" s="297">
        <v>896.03</v>
      </c>
      <c r="AO354" s="297">
        <v>902.17</v>
      </c>
      <c r="AP354" s="297">
        <v>907.92</v>
      </c>
      <c r="AQ354" s="297">
        <v>913.28</v>
      </c>
      <c r="AR354" s="297">
        <v>918.23</v>
      </c>
      <c r="AS354" s="297">
        <v>922.8</v>
      </c>
      <c r="AT354" s="297">
        <v>926.95</v>
      </c>
      <c r="AU354" s="297">
        <v>930.73</v>
      </c>
      <c r="AV354" s="297">
        <v>934.25</v>
      </c>
      <c r="AW354" s="297">
        <v>937.64</v>
      </c>
      <c r="AX354" s="297">
        <v>941.02</v>
      </c>
      <c r="AY354" s="297">
        <v>944.43</v>
      </c>
      <c r="AZ354" s="297">
        <v>947.87</v>
      </c>
      <c r="BA354" s="297">
        <v>951.33</v>
      </c>
      <c r="BB354" s="297">
        <v>954.79</v>
      </c>
      <c r="BC354" s="297">
        <v>958.25</v>
      </c>
      <c r="BD354" s="297">
        <v>961.71</v>
      </c>
      <c r="BE354" s="297">
        <v>965.19</v>
      </c>
      <c r="BF354" s="297">
        <v>968.66</v>
      </c>
      <c r="BG354" s="297">
        <v>972.1</v>
      </c>
      <c r="BH354" s="297">
        <v>975.51</v>
      </c>
      <c r="BI354" s="297">
        <v>978.86</v>
      </c>
      <c r="BJ354" s="297">
        <v>982.17</v>
      </c>
      <c r="BK354" s="297">
        <v>985.41</v>
      </c>
      <c r="BL354" s="297">
        <v>988.58</v>
      </c>
      <c r="BM354" s="297">
        <v>991.67</v>
      </c>
      <c r="BN354" s="297">
        <v>994.66</v>
      </c>
      <c r="BO354" s="297">
        <v>997.57</v>
      </c>
      <c r="BP354" s="297">
        <v>1000.38</v>
      </c>
      <c r="BQ354" s="297">
        <v>1003.1</v>
      </c>
      <c r="BR354" s="297">
        <v>1005.72</v>
      </c>
      <c r="BS354" s="297">
        <v>1008.24</v>
      </c>
      <c r="BT354" s="297">
        <v>1010.66</v>
      </c>
      <c r="BU354" s="297">
        <v>1012.98</v>
      </c>
      <c r="BV354" s="297">
        <v>1015.18</v>
      </c>
      <c r="BW354" s="297">
        <v>1017.28</v>
      </c>
    </row>
    <row r="355" spans="1:75" ht="14.45" x14ac:dyDescent="0.3">
      <c r="A355" s="297" t="s">
        <v>1065</v>
      </c>
      <c r="B355" s="297" t="s">
        <v>1066</v>
      </c>
      <c r="C355" s="297" t="s">
        <v>1013</v>
      </c>
      <c r="D355" s="297" t="s">
        <v>1010</v>
      </c>
      <c r="E355" s="297">
        <v>26.9</v>
      </c>
      <c r="F355" s="297">
        <v>19.88</v>
      </c>
      <c r="G355" s="297">
        <v>19.149999999999999</v>
      </c>
      <c r="H355" s="297">
        <v>15.72</v>
      </c>
      <c r="I355" s="297">
        <v>17.84</v>
      </c>
      <c r="J355" s="297">
        <v>18.72</v>
      </c>
      <c r="K355" s="297">
        <v>20.440000000000001</v>
      </c>
      <c r="L355" s="297">
        <v>19.309999999999999</v>
      </c>
      <c r="M355" s="297">
        <v>16.03</v>
      </c>
      <c r="N355" s="297">
        <v>15.75</v>
      </c>
      <c r="O355" s="297">
        <v>9.4700000000000006</v>
      </c>
      <c r="P355" s="297">
        <v>12.54</v>
      </c>
      <c r="Q355" s="297">
        <v>9.73</v>
      </c>
      <c r="R355" s="297">
        <v>8.8699999999999992</v>
      </c>
      <c r="S355" s="297">
        <v>10.43</v>
      </c>
      <c r="T355" s="297">
        <v>23.1</v>
      </c>
      <c r="U355" s="297">
        <v>20.7</v>
      </c>
      <c r="V355" s="297">
        <v>20.91</v>
      </c>
      <c r="W355" s="297">
        <v>30.68</v>
      </c>
      <c r="X355" s="297">
        <v>22.39</v>
      </c>
      <c r="Y355" s="297">
        <v>12.16</v>
      </c>
      <c r="Z355" s="297">
        <v>8.08</v>
      </c>
      <c r="AA355" s="297">
        <v>17.3</v>
      </c>
      <c r="AB355" s="297">
        <v>13.62</v>
      </c>
      <c r="AC355" s="297">
        <v>2.5299999999999998</v>
      </c>
      <c r="AD355" s="297">
        <v>2.95</v>
      </c>
      <c r="AE355" s="297">
        <v>-5.55</v>
      </c>
      <c r="AF355" s="297">
        <v>-4.1900000000000004</v>
      </c>
      <c r="AG355" s="297">
        <v>-10.09</v>
      </c>
      <c r="AH355" s="297">
        <v>9.74</v>
      </c>
      <c r="AI355" s="297">
        <v>8</v>
      </c>
      <c r="AJ355" s="297">
        <v>9.89</v>
      </c>
      <c r="AK355" s="297">
        <v>11.43</v>
      </c>
      <c r="AL355" s="297">
        <v>11.73</v>
      </c>
      <c r="AM355" s="297">
        <v>12.57</v>
      </c>
      <c r="AN355" s="297">
        <v>12.58</v>
      </c>
      <c r="AO355" s="297">
        <v>12.56</v>
      </c>
      <c r="AP355" s="297">
        <v>12.99</v>
      </c>
      <c r="AQ355" s="297">
        <v>13.03</v>
      </c>
      <c r="AR355" s="297">
        <v>13</v>
      </c>
      <c r="AS355" s="297">
        <v>13.02</v>
      </c>
      <c r="AT355" s="297">
        <v>13.02</v>
      </c>
      <c r="AU355" s="297">
        <v>13.24</v>
      </c>
      <c r="AV355" s="297">
        <v>13.2</v>
      </c>
      <c r="AW355" s="297">
        <v>13.17</v>
      </c>
      <c r="AX355" s="297">
        <v>13.13</v>
      </c>
      <c r="AY355" s="297">
        <v>13.08</v>
      </c>
      <c r="AZ355" s="297">
        <v>13.15</v>
      </c>
      <c r="BA355" s="297">
        <v>13.1</v>
      </c>
      <c r="BB355" s="297">
        <v>13.04</v>
      </c>
      <c r="BC355" s="297">
        <v>12.99</v>
      </c>
      <c r="BD355" s="297">
        <v>12.94</v>
      </c>
      <c r="BE355" s="297">
        <v>13.04</v>
      </c>
      <c r="BF355" s="297">
        <v>13.01</v>
      </c>
      <c r="BG355" s="297">
        <v>12.98</v>
      </c>
      <c r="BH355" s="297">
        <v>12.95</v>
      </c>
      <c r="BI355" s="297">
        <v>12.92</v>
      </c>
      <c r="BJ355" s="297">
        <v>13.01</v>
      </c>
      <c r="BK355" s="297">
        <v>13</v>
      </c>
      <c r="BL355" s="297">
        <v>12.99</v>
      </c>
      <c r="BM355" s="297">
        <v>12.98</v>
      </c>
      <c r="BN355" s="297">
        <v>12.95</v>
      </c>
      <c r="BO355" s="297">
        <v>13.03</v>
      </c>
      <c r="BP355" s="297">
        <v>13.01</v>
      </c>
      <c r="BQ355" s="297">
        <v>12.99</v>
      </c>
      <c r="BR355" s="297">
        <v>12.97</v>
      </c>
      <c r="BS355" s="297">
        <v>12.92</v>
      </c>
      <c r="BT355" s="297">
        <v>12.91</v>
      </c>
      <c r="BU355" s="297">
        <v>12.87</v>
      </c>
      <c r="BV355" s="297">
        <v>12.83</v>
      </c>
      <c r="BW355" s="297">
        <v>12.79</v>
      </c>
    </row>
    <row r="356" spans="1:75" ht="14.45" x14ac:dyDescent="0.3">
      <c r="A356" s="297" t="s">
        <v>1065</v>
      </c>
      <c r="B356" s="297" t="s">
        <v>1066</v>
      </c>
      <c r="C356" s="297" t="s">
        <v>1014</v>
      </c>
      <c r="D356" s="297" t="s">
        <v>1015</v>
      </c>
      <c r="E356" s="297">
        <v>35.64</v>
      </c>
      <c r="F356" s="297">
        <v>36.99</v>
      </c>
      <c r="G356" s="297">
        <v>38.380000000000003</v>
      </c>
      <c r="H356" s="297">
        <v>39.83</v>
      </c>
      <c r="I356" s="297">
        <v>41.33</v>
      </c>
      <c r="J356" s="297">
        <v>42.89</v>
      </c>
      <c r="K356" s="297">
        <v>46.43</v>
      </c>
      <c r="L356" s="297">
        <v>50.26</v>
      </c>
      <c r="M356" s="297">
        <v>54.4</v>
      </c>
      <c r="N356" s="297">
        <v>58.88</v>
      </c>
      <c r="O356" s="297">
        <v>63.74</v>
      </c>
      <c r="P356" s="297">
        <v>67.17</v>
      </c>
      <c r="Q356" s="297">
        <v>70.78</v>
      </c>
      <c r="R356" s="297">
        <v>74.58</v>
      </c>
      <c r="S356" s="297">
        <v>78.59</v>
      </c>
      <c r="T356" s="297">
        <v>82.81</v>
      </c>
      <c r="U356" s="297">
        <v>80.900000000000006</v>
      </c>
      <c r="V356" s="297">
        <v>79.040000000000006</v>
      </c>
      <c r="W356" s="297">
        <v>77.209999999999994</v>
      </c>
      <c r="X356" s="297">
        <v>75.430000000000007</v>
      </c>
      <c r="Y356" s="297">
        <v>73.69</v>
      </c>
      <c r="Z356" s="297">
        <v>72.53</v>
      </c>
      <c r="AA356" s="297">
        <v>71.38</v>
      </c>
      <c r="AB356" s="297">
        <v>70.25</v>
      </c>
      <c r="AC356" s="297">
        <v>69.13</v>
      </c>
      <c r="AD356" s="297">
        <v>68.040000000000006</v>
      </c>
      <c r="AE356" s="297">
        <v>69.05</v>
      </c>
      <c r="AF356" s="297">
        <v>70.069999999999993</v>
      </c>
      <c r="AG356" s="297">
        <v>71.11</v>
      </c>
      <c r="AH356" s="297">
        <v>72.17</v>
      </c>
      <c r="AI356" s="297">
        <v>73.239999999999995</v>
      </c>
      <c r="AJ356" s="297">
        <v>74.06</v>
      </c>
      <c r="AK356" s="297">
        <v>74.89</v>
      </c>
      <c r="AL356" s="297">
        <v>75.73</v>
      </c>
      <c r="AM356" s="297">
        <v>76.58</v>
      </c>
      <c r="AN356" s="297">
        <v>77.44</v>
      </c>
      <c r="AO356" s="297">
        <v>78.239999999999995</v>
      </c>
      <c r="AP356" s="297">
        <v>79.05</v>
      </c>
      <c r="AQ356" s="297">
        <v>79.87</v>
      </c>
      <c r="AR356" s="297">
        <v>80.7</v>
      </c>
      <c r="AS356" s="297">
        <v>81.53</v>
      </c>
      <c r="AT356" s="297">
        <v>82.17</v>
      </c>
      <c r="AU356" s="297">
        <v>82.81</v>
      </c>
      <c r="AV356" s="297">
        <v>83.46</v>
      </c>
      <c r="AW356" s="297">
        <v>84.11</v>
      </c>
      <c r="AX356" s="297">
        <v>84.76</v>
      </c>
      <c r="AY356" s="297">
        <v>85.4</v>
      </c>
      <c r="AZ356" s="297">
        <v>86.05</v>
      </c>
      <c r="BA356" s="297">
        <v>86.7</v>
      </c>
      <c r="BB356" s="297">
        <v>87.36</v>
      </c>
      <c r="BC356" s="297">
        <v>88.02</v>
      </c>
      <c r="BD356" s="297">
        <v>88.49</v>
      </c>
      <c r="BE356" s="297">
        <v>88.96</v>
      </c>
      <c r="BF356" s="297">
        <v>89.44</v>
      </c>
      <c r="BG356" s="297">
        <v>89.91</v>
      </c>
      <c r="BH356" s="297">
        <v>90.39</v>
      </c>
      <c r="BI356" s="297">
        <v>90.82</v>
      </c>
      <c r="BJ356" s="297">
        <v>91.24</v>
      </c>
      <c r="BK356" s="297">
        <v>91.67</v>
      </c>
      <c r="BL356" s="297">
        <v>92.11</v>
      </c>
      <c r="BM356" s="297">
        <v>92.54</v>
      </c>
      <c r="BN356" s="297">
        <v>92.88</v>
      </c>
      <c r="BO356" s="297">
        <v>93.22</v>
      </c>
      <c r="BP356" s="297">
        <v>93.56</v>
      </c>
      <c r="BQ356" s="297">
        <v>93.9</v>
      </c>
      <c r="BR356" s="297">
        <v>94.24</v>
      </c>
      <c r="BS356" s="297">
        <v>94.52</v>
      </c>
      <c r="BT356" s="297">
        <v>94.8</v>
      </c>
      <c r="BU356" s="297">
        <v>95.08</v>
      </c>
      <c r="BV356" s="297">
        <v>95.36</v>
      </c>
      <c r="BW356" s="297">
        <v>95.65</v>
      </c>
    </row>
    <row r="357" spans="1:75" ht="14.45" x14ac:dyDescent="0.3">
      <c r="A357" s="297" t="s">
        <v>1065</v>
      </c>
      <c r="B357" s="297" t="s">
        <v>1066</v>
      </c>
      <c r="C357" s="297" t="s">
        <v>1016</v>
      </c>
      <c r="D357" s="297" t="s">
        <v>1015</v>
      </c>
      <c r="E357" s="297">
        <v>3.53</v>
      </c>
      <c r="F357" s="297">
        <v>3.62</v>
      </c>
      <c r="G357" s="297">
        <v>3.72</v>
      </c>
      <c r="H357" s="297">
        <v>3.82</v>
      </c>
      <c r="I357" s="297">
        <v>3.92</v>
      </c>
      <c r="J357" s="297">
        <v>4.03</v>
      </c>
      <c r="K357" s="297">
        <v>4.46</v>
      </c>
      <c r="L357" s="297">
        <v>4.93</v>
      </c>
      <c r="M357" s="297">
        <v>5.45</v>
      </c>
      <c r="N357" s="297">
        <v>6.03</v>
      </c>
      <c r="O357" s="297">
        <v>6.66</v>
      </c>
      <c r="P357" s="297">
        <v>7.04</v>
      </c>
      <c r="Q357" s="297">
        <v>7.44</v>
      </c>
      <c r="R357" s="297">
        <v>7.86</v>
      </c>
      <c r="S357" s="297">
        <v>8.31</v>
      </c>
      <c r="T357" s="297">
        <v>8.7799999999999994</v>
      </c>
      <c r="U357" s="297">
        <v>9.08</v>
      </c>
      <c r="V357" s="297">
        <v>9.3800000000000008</v>
      </c>
      <c r="W357" s="297">
        <v>9.6999999999999993</v>
      </c>
      <c r="X357" s="297">
        <v>10.029999999999999</v>
      </c>
      <c r="Y357" s="297">
        <v>10.36</v>
      </c>
      <c r="Z357" s="297">
        <v>10.88</v>
      </c>
      <c r="AA357" s="297">
        <v>11.43</v>
      </c>
      <c r="AB357" s="297">
        <v>12.01</v>
      </c>
      <c r="AC357" s="297">
        <v>12.61</v>
      </c>
      <c r="AD357" s="297">
        <v>13.24</v>
      </c>
      <c r="AE357" s="297">
        <v>13.66</v>
      </c>
      <c r="AF357" s="297">
        <v>14.1</v>
      </c>
      <c r="AG357" s="297">
        <v>14.54</v>
      </c>
      <c r="AH357" s="297">
        <v>15.01</v>
      </c>
      <c r="AI357" s="297">
        <v>15.48</v>
      </c>
      <c r="AJ357" s="297">
        <v>16.34</v>
      </c>
      <c r="AK357" s="297">
        <v>17.25</v>
      </c>
      <c r="AL357" s="297">
        <v>18.21</v>
      </c>
      <c r="AM357" s="297">
        <v>19.22</v>
      </c>
      <c r="AN357" s="297">
        <v>20.29</v>
      </c>
      <c r="AO357" s="297">
        <v>21.18</v>
      </c>
      <c r="AP357" s="297">
        <v>22.12</v>
      </c>
      <c r="AQ357" s="297">
        <v>23.09</v>
      </c>
      <c r="AR357" s="297">
        <v>24.11</v>
      </c>
      <c r="AS357" s="297">
        <v>25.17</v>
      </c>
      <c r="AT357" s="297">
        <v>26.13</v>
      </c>
      <c r="AU357" s="297">
        <v>27.11</v>
      </c>
      <c r="AV357" s="297">
        <v>28.14</v>
      </c>
      <c r="AW357" s="297">
        <v>29.2</v>
      </c>
      <c r="AX357" s="297">
        <v>30.31</v>
      </c>
      <c r="AY357" s="297">
        <v>31.46</v>
      </c>
      <c r="AZ357" s="297">
        <v>32.65</v>
      </c>
      <c r="BA357" s="297">
        <v>33.89</v>
      </c>
      <c r="BB357" s="297">
        <v>35.17</v>
      </c>
      <c r="BC357" s="297">
        <v>36.51</v>
      </c>
      <c r="BD357" s="297">
        <v>37.72</v>
      </c>
      <c r="BE357" s="297">
        <v>38.979999999999997</v>
      </c>
      <c r="BF357" s="297">
        <v>40.270000000000003</v>
      </c>
      <c r="BG357" s="297">
        <v>41.61</v>
      </c>
      <c r="BH357" s="297">
        <v>42.99</v>
      </c>
      <c r="BI357" s="297">
        <v>44.18</v>
      </c>
      <c r="BJ357" s="297">
        <v>45.4</v>
      </c>
      <c r="BK357" s="297">
        <v>46.65</v>
      </c>
      <c r="BL357" s="297">
        <v>47.94</v>
      </c>
      <c r="BM357" s="297">
        <v>49.26</v>
      </c>
      <c r="BN357" s="297">
        <v>50.36</v>
      </c>
      <c r="BO357" s="297">
        <v>51.49</v>
      </c>
      <c r="BP357" s="297">
        <v>52.65</v>
      </c>
      <c r="BQ357" s="297">
        <v>53.83</v>
      </c>
      <c r="BR357" s="297">
        <v>55.03</v>
      </c>
      <c r="BS357" s="297">
        <v>56.13</v>
      </c>
      <c r="BT357" s="297">
        <v>57.25</v>
      </c>
      <c r="BU357" s="297">
        <v>58.4</v>
      </c>
      <c r="BV357" s="297">
        <v>59.56</v>
      </c>
      <c r="BW357" s="297">
        <v>60.75</v>
      </c>
    </row>
    <row r="358" spans="1:75" ht="14.45" x14ac:dyDescent="0.3">
      <c r="A358" s="297" t="s">
        <v>1</v>
      </c>
      <c r="B358" s="297" t="s">
        <v>46</v>
      </c>
      <c r="C358" s="297" t="s">
        <v>1005</v>
      </c>
      <c r="D358" s="297" t="s">
        <v>1006</v>
      </c>
      <c r="E358" s="297">
        <v>287.3</v>
      </c>
      <c r="F358" s="297">
        <v>298</v>
      </c>
      <c r="G358" s="297">
        <v>309.04000000000002</v>
      </c>
      <c r="H358" s="297">
        <v>320.52999999999997</v>
      </c>
      <c r="I358" s="297">
        <v>330.55</v>
      </c>
      <c r="J358" s="297">
        <v>341.1</v>
      </c>
      <c r="K358" s="297">
        <v>350.99</v>
      </c>
      <c r="L358" s="297">
        <v>362.32</v>
      </c>
      <c r="M358" s="297">
        <v>376.36</v>
      </c>
      <c r="N358" s="297">
        <v>394.98</v>
      </c>
      <c r="O358" s="297">
        <v>411.15</v>
      </c>
      <c r="P358" s="297">
        <v>418.27</v>
      </c>
      <c r="Q358" s="297">
        <v>418.53</v>
      </c>
      <c r="R358" s="297">
        <v>414.31</v>
      </c>
      <c r="S358" s="297">
        <v>410.05</v>
      </c>
      <c r="T358" s="297">
        <v>408.13</v>
      </c>
      <c r="U358" s="297">
        <v>407.9</v>
      </c>
      <c r="V358" s="297">
        <v>411.02</v>
      </c>
      <c r="W358" s="297">
        <v>416.47</v>
      </c>
      <c r="X358" s="297">
        <v>422.72</v>
      </c>
      <c r="Y358" s="297">
        <v>430.82</v>
      </c>
      <c r="Z358" s="297">
        <v>439.52</v>
      </c>
      <c r="AA358" s="297">
        <v>445.5</v>
      </c>
      <c r="AB358" s="297">
        <v>452.01</v>
      </c>
      <c r="AC358" s="297">
        <v>459.6</v>
      </c>
      <c r="AD358" s="297">
        <v>469.07</v>
      </c>
      <c r="AE358" s="297">
        <v>480.52</v>
      </c>
      <c r="AF358" s="297">
        <v>495.19</v>
      </c>
      <c r="AG358" s="297">
        <v>506</v>
      </c>
      <c r="AH358" s="297">
        <v>511.6</v>
      </c>
      <c r="AI358" s="297">
        <v>506.38</v>
      </c>
      <c r="AJ358" s="297">
        <v>515.19000000000005</v>
      </c>
      <c r="AK358" s="297">
        <v>525.23</v>
      </c>
      <c r="AL358" s="297">
        <v>535.37</v>
      </c>
      <c r="AM358" s="297">
        <v>545.51</v>
      </c>
      <c r="AN358" s="297">
        <v>555.82000000000005</v>
      </c>
      <c r="AO358" s="297">
        <v>566.05999999999995</v>
      </c>
      <c r="AP358" s="297">
        <v>576.05999999999995</v>
      </c>
      <c r="AQ358" s="297">
        <v>586.79999999999995</v>
      </c>
      <c r="AR358" s="297">
        <v>597.59</v>
      </c>
      <c r="AS358" s="297">
        <v>608.41999999999996</v>
      </c>
      <c r="AT358" s="297">
        <v>619.25</v>
      </c>
      <c r="AU358" s="297">
        <v>629.91</v>
      </c>
      <c r="AV358" s="297">
        <v>640.52</v>
      </c>
      <c r="AW358" s="297">
        <v>651.07000000000005</v>
      </c>
      <c r="AX358" s="297">
        <v>661.53</v>
      </c>
      <c r="AY358" s="297">
        <v>671.91</v>
      </c>
      <c r="AZ358" s="297">
        <v>682.06</v>
      </c>
      <c r="BA358" s="297">
        <v>692.11</v>
      </c>
      <c r="BB358" s="297">
        <v>702.06</v>
      </c>
      <c r="BC358" s="297">
        <v>711.87</v>
      </c>
      <c r="BD358" s="297">
        <v>721.52</v>
      </c>
      <c r="BE358" s="297">
        <v>730.95</v>
      </c>
      <c r="BF358" s="297">
        <v>740.25</v>
      </c>
      <c r="BG358" s="297">
        <v>749.46</v>
      </c>
      <c r="BH358" s="297">
        <v>758.59</v>
      </c>
      <c r="BI358" s="297">
        <v>767.68</v>
      </c>
      <c r="BJ358" s="297">
        <v>776.64</v>
      </c>
      <c r="BK358" s="297">
        <v>785.58</v>
      </c>
      <c r="BL358" s="297">
        <v>794.53</v>
      </c>
      <c r="BM358" s="297">
        <v>803.5</v>
      </c>
      <c r="BN358" s="297">
        <v>812.49</v>
      </c>
      <c r="BO358" s="297">
        <v>821.05</v>
      </c>
      <c r="BP358" s="297">
        <v>829.84</v>
      </c>
      <c r="BQ358" s="297">
        <v>838.69</v>
      </c>
      <c r="BR358" s="297">
        <v>847.56</v>
      </c>
      <c r="BS358" s="297">
        <v>856.46</v>
      </c>
      <c r="BT358" s="297">
        <v>865.14</v>
      </c>
      <c r="BU358" s="297">
        <v>874.02</v>
      </c>
      <c r="BV358" s="297">
        <v>883.04</v>
      </c>
      <c r="BW358" s="297">
        <v>892.19</v>
      </c>
    </row>
    <row r="359" spans="1:75" ht="14.45" x14ac:dyDescent="0.3">
      <c r="A359" s="297" t="s">
        <v>1</v>
      </c>
      <c r="B359" s="297" t="s">
        <v>46</v>
      </c>
      <c r="C359" s="297" t="s">
        <v>1007</v>
      </c>
      <c r="D359" s="297" t="s">
        <v>1008</v>
      </c>
      <c r="E359" s="297">
        <v>168486.3</v>
      </c>
      <c r="F359" s="297">
        <v>162232.88</v>
      </c>
      <c r="G359" s="297">
        <v>158876.72</v>
      </c>
      <c r="H359" s="297">
        <v>160438.35999999999</v>
      </c>
      <c r="I359" s="297">
        <v>164191.78</v>
      </c>
      <c r="J359" s="297">
        <v>176945.2</v>
      </c>
      <c r="K359" s="297">
        <v>184684.92</v>
      </c>
      <c r="L359" s="297">
        <v>201363.02</v>
      </c>
      <c r="M359" s="297">
        <v>189404.11</v>
      </c>
      <c r="N359" s="297">
        <v>195636.98</v>
      </c>
      <c r="O359" s="297">
        <v>194390.42</v>
      </c>
      <c r="P359" s="297">
        <v>197212.34</v>
      </c>
      <c r="Q359" s="297">
        <v>185828.77</v>
      </c>
      <c r="R359" s="297">
        <v>194924.66</v>
      </c>
      <c r="S359" s="297">
        <v>208150.69</v>
      </c>
      <c r="T359" s="297">
        <v>198082.19</v>
      </c>
      <c r="U359" s="297">
        <v>213061.64</v>
      </c>
      <c r="V359" s="297">
        <v>220972.61</v>
      </c>
      <c r="W359" s="297">
        <v>223061.64</v>
      </c>
      <c r="X359" s="297">
        <v>222328.77</v>
      </c>
      <c r="Y359" s="297">
        <v>219924.66</v>
      </c>
      <c r="Z359" s="297">
        <v>225349.31</v>
      </c>
      <c r="AA359" s="297">
        <v>236993.16</v>
      </c>
      <c r="AB359" s="297">
        <v>251595.89</v>
      </c>
      <c r="AC359" s="297">
        <v>252924.66</v>
      </c>
      <c r="AD359" s="297">
        <v>233506.84</v>
      </c>
      <c r="AE359" s="297">
        <v>254260.27</v>
      </c>
      <c r="AF359" s="297">
        <v>250883.56</v>
      </c>
      <c r="AG359" s="297">
        <v>241472.61</v>
      </c>
      <c r="AH359" s="297">
        <v>237883.19</v>
      </c>
      <c r="AI359" s="297">
        <v>240885.81</v>
      </c>
      <c r="AJ359" s="297">
        <v>244922.67</v>
      </c>
      <c r="AK359" s="297">
        <v>244649.61</v>
      </c>
      <c r="AL359" s="297">
        <v>242935.02</v>
      </c>
      <c r="AM359" s="297">
        <v>241624.89</v>
      </c>
      <c r="AN359" s="297">
        <v>240914.86</v>
      </c>
      <c r="AO359" s="297">
        <v>240642.69</v>
      </c>
      <c r="AP359" s="297">
        <v>241344.13</v>
      </c>
      <c r="AQ359" s="297">
        <v>241996.44</v>
      </c>
      <c r="AR359" s="297">
        <v>242967.64</v>
      </c>
      <c r="AS359" s="297">
        <v>243968.44</v>
      </c>
      <c r="AT359" s="297">
        <v>245180.34</v>
      </c>
      <c r="AU359" s="297">
        <v>246648.11</v>
      </c>
      <c r="AV359" s="297">
        <v>248064.91</v>
      </c>
      <c r="AW359" s="297">
        <v>249476.09</v>
      </c>
      <c r="AX359" s="297">
        <v>250792.05</v>
      </c>
      <c r="AY359" s="297">
        <v>252118.56</v>
      </c>
      <c r="AZ359" s="297">
        <v>253675.45</v>
      </c>
      <c r="BA359" s="297">
        <v>255187.84</v>
      </c>
      <c r="BB359" s="297">
        <v>256677.64</v>
      </c>
      <c r="BC359" s="297">
        <v>258319.25</v>
      </c>
      <c r="BD359" s="297">
        <v>259798.7</v>
      </c>
      <c r="BE359" s="297">
        <v>261615.42</v>
      </c>
      <c r="BF359" s="297">
        <v>263404.78000000003</v>
      </c>
      <c r="BG359" s="297">
        <v>265150.15999999997</v>
      </c>
      <c r="BH359" s="297">
        <v>266894.44</v>
      </c>
      <c r="BI359" s="297">
        <v>268578.19</v>
      </c>
      <c r="BJ359" s="297">
        <v>270446.88</v>
      </c>
      <c r="BK359" s="297">
        <v>272216.15999999997</v>
      </c>
      <c r="BL359" s="297">
        <v>273894.84000000003</v>
      </c>
      <c r="BM359" s="297">
        <v>275474.90999999997</v>
      </c>
      <c r="BN359" s="297">
        <v>277424</v>
      </c>
      <c r="BO359" s="297">
        <v>279370.69</v>
      </c>
      <c r="BP359" s="297">
        <v>281276.25</v>
      </c>
      <c r="BQ359" s="297">
        <v>283214.96999999997</v>
      </c>
      <c r="BR359" s="297">
        <v>285194.53000000003</v>
      </c>
      <c r="BS359" s="297">
        <v>287462.38</v>
      </c>
      <c r="BT359" s="297">
        <v>289839.25</v>
      </c>
      <c r="BU359" s="297">
        <v>292244.75</v>
      </c>
      <c r="BV359" s="297">
        <v>294625.53000000003</v>
      </c>
      <c r="BW359" s="297">
        <v>297014.03000000003</v>
      </c>
    </row>
    <row r="360" spans="1:75" ht="14.45" x14ac:dyDescent="0.3">
      <c r="A360" s="297" t="s">
        <v>1</v>
      </c>
      <c r="B360" s="297" t="s">
        <v>46</v>
      </c>
      <c r="C360" s="297" t="s">
        <v>1009</v>
      </c>
      <c r="D360" s="297" t="s">
        <v>1010</v>
      </c>
      <c r="E360" s="297">
        <v>26.3</v>
      </c>
      <c r="F360" s="297">
        <v>26.12</v>
      </c>
      <c r="G360" s="297">
        <v>26.25</v>
      </c>
      <c r="H360" s="297">
        <v>26.48</v>
      </c>
      <c r="I360" s="297">
        <v>25.03</v>
      </c>
      <c r="J360" s="297">
        <v>25.17</v>
      </c>
      <c r="K360" s="297">
        <v>24.5</v>
      </c>
      <c r="L360" s="297">
        <v>25.24</v>
      </c>
      <c r="M360" s="297">
        <v>26.54</v>
      </c>
      <c r="N360" s="297">
        <v>28.99</v>
      </c>
      <c r="O360" s="297">
        <v>28.03</v>
      </c>
      <c r="P360" s="297">
        <v>23.83</v>
      </c>
      <c r="Q360" s="297">
        <v>19.75</v>
      </c>
      <c r="R360" s="297">
        <v>16.420000000000002</v>
      </c>
      <c r="S360" s="297">
        <v>15.63</v>
      </c>
      <c r="T360" s="297">
        <v>16.57</v>
      </c>
      <c r="U360" s="297">
        <v>17.079999999999998</v>
      </c>
      <c r="V360" s="297">
        <v>18.32</v>
      </c>
      <c r="W360" s="297">
        <v>19</v>
      </c>
      <c r="X360" s="297">
        <v>18.98</v>
      </c>
      <c r="Y360" s="297">
        <v>20.239999999999998</v>
      </c>
      <c r="Z360" s="297">
        <v>19.89</v>
      </c>
      <c r="AA360" s="297">
        <v>18.59</v>
      </c>
      <c r="AB360" s="297">
        <v>18.79</v>
      </c>
      <c r="AC360" s="297">
        <v>19.12</v>
      </c>
      <c r="AD360" s="297">
        <v>19.66</v>
      </c>
      <c r="AE360" s="297">
        <v>20.16</v>
      </c>
      <c r="AF360" s="297">
        <v>20.86</v>
      </c>
      <c r="AG360" s="297">
        <v>18.899999999999999</v>
      </c>
      <c r="AH360" s="297">
        <v>16.63</v>
      </c>
      <c r="AI360" s="297">
        <v>12.84</v>
      </c>
      <c r="AJ360" s="297">
        <v>19.059999999999999</v>
      </c>
      <c r="AK360" s="297">
        <v>19.239999999999998</v>
      </c>
      <c r="AL360" s="297">
        <v>19.14</v>
      </c>
      <c r="AM360" s="297">
        <v>19.13</v>
      </c>
      <c r="AN360" s="297">
        <v>19.190000000000001</v>
      </c>
      <c r="AO360" s="297">
        <v>19.170000000000002</v>
      </c>
      <c r="AP360" s="297">
        <v>19.02</v>
      </c>
      <c r="AQ360" s="297">
        <v>19.29</v>
      </c>
      <c r="AR360" s="297">
        <v>19.29</v>
      </c>
      <c r="AS360" s="297">
        <v>19.28</v>
      </c>
      <c r="AT360" s="297">
        <v>19.260000000000002</v>
      </c>
      <c r="AU360" s="297">
        <v>19.16</v>
      </c>
      <c r="AV360" s="297">
        <v>19.12</v>
      </c>
      <c r="AW360" s="297">
        <v>19.07</v>
      </c>
      <c r="AX360" s="297">
        <v>19.02</v>
      </c>
      <c r="AY360" s="297">
        <v>18.97</v>
      </c>
      <c r="AZ360" s="297">
        <v>18.86</v>
      </c>
      <c r="BA360" s="297">
        <v>18.8</v>
      </c>
      <c r="BB360" s="297">
        <v>18.73</v>
      </c>
      <c r="BC360" s="297">
        <v>18.649999999999999</v>
      </c>
      <c r="BD360" s="297">
        <v>18.55</v>
      </c>
      <c r="BE360" s="297">
        <v>18.43</v>
      </c>
      <c r="BF360" s="297">
        <v>18.34</v>
      </c>
      <c r="BG360" s="297">
        <v>18.260000000000002</v>
      </c>
      <c r="BH360" s="297">
        <v>18.18</v>
      </c>
      <c r="BI360" s="297">
        <v>18.12</v>
      </c>
      <c r="BJ360" s="297">
        <v>18.02</v>
      </c>
      <c r="BK360" s="297">
        <v>17.96</v>
      </c>
      <c r="BL360" s="297">
        <v>17.920000000000002</v>
      </c>
      <c r="BM360" s="297">
        <v>17.89</v>
      </c>
      <c r="BN360" s="297">
        <v>17.86</v>
      </c>
      <c r="BO360" s="297">
        <v>17.670000000000002</v>
      </c>
      <c r="BP360" s="297">
        <v>17.68</v>
      </c>
      <c r="BQ360" s="297">
        <v>17.64</v>
      </c>
      <c r="BR360" s="297">
        <v>17.600000000000001</v>
      </c>
      <c r="BS360" s="297">
        <v>17.55</v>
      </c>
      <c r="BT360" s="297">
        <v>17.41</v>
      </c>
      <c r="BU360" s="297">
        <v>17.39</v>
      </c>
      <c r="BV360" s="297">
        <v>17.350000000000001</v>
      </c>
      <c r="BW360" s="297">
        <v>17.32</v>
      </c>
    </row>
    <row r="361" spans="1:75" ht="14.45" x14ac:dyDescent="0.3">
      <c r="A361" s="297" t="s">
        <v>1</v>
      </c>
      <c r="B361" s="297" t="s">
        <v>46</v>
      </c>
      <c r="C361" s="297" t="s">
        <v>1011</v>
      </c>
      <c r="D361" s="297" t="s">
        <v>927</v>
      </c>
      <c r="E361" s="297">
        <v>2469.0300000000002</v>
      </c>
      <c r="F361" s="297">
        <v>2499.54</v>
      </c>
      <c r="G361" s="297">
        <v>2528.71</v>
      </c>
      <c r="H361" s="297">
        <v>2536.9699999999998</v>
      </c>
      <c r="I361" s="297">
        <v>2554.89</v>
      </c>
      <c r="J361" s="297">
        <v>2574.3200000000002</v>
      </c>
      <c r="K361" s="297">
        <v>2583.0300000000002</v>
      </c>
      <c r="L361" s="297">
        <v>2567.29</v>
      </c>
      <c r="M361" s="297">
        <v>2565.79</v>
      </c>
      <c r="N361" s="297">
        <v>2632.6</v>
      </c>
      <c r="O361" s="297">
        <v>2624.35</v>
      </c>
      <c r="P361" s="297">
        <v>2581.17</v>
      </c>
      <c r="Q361" s="297">
        <v>2534.6999999999998</v>
      </c>
      <c r="R361" s="297">
        <v>2513.92</v>
      </c>
      <c r="S361" s="297">
        <v>2495.19</v>
      </c>
      <c r="T361" s="297">
        <v>2477.14</v>
      </c>
      <c r="U361" s="297">
        <v>2459.64</v>
      </c>
      <c r="V361" s="297">
        <v>2506.11</v>
      </c>
      <c r="W361" s="297">
        <v>2523.9699999999998</v>
      </c>
      <c r="X361" s="297">
        <v>2652.87</v>
      </c>
      <c r="Y361" s="297">
        <v>2674.88</v>
      </c>
      <c r="Z361" s="297">
        <v>2693.82</v>
      </c>
      <c r="AA361" s="297">
        <v>2703.61</v>
      </c>
      <c r="AB361" s="297">
        <v>2693.61</v>
      </c>
      <c r="AC361" s="297">
        <v>2673.25</v>
      </c>
      <c r="AD361" s="297">
        <v>2627.29</v>
      </c>
      <c r="AE361" s="297">
        <v>2661.02</v>
      </c>
      <c r="AF361" s="297">
        <v>2691.66</v>
      </c>
      <c r="AG361" s="297">
        <v>2719.91</v>
      </c>
      <c r="AH361" s="297">
        <v>2707.87</v>
      </c>
      <c r="AI361" s="297">
        <v>2709.16</v>
      </c>
      <c r="AJ361" s="297">
        <v>2694.9</v>
      </c>
      <c r="AK361" s="297">
        <v>2678.01</v>
      </c>
      <c r="AL361" s="297">
        <v>2659.32</v>
      </c>
      <c r="AM361" s="297">
        <v>2640.18</v>
      </c>
      <c r="AN361" s="297">
        <v>2621.55</v>
      </c>
      <c r="AO361" s="297">
        <v>2612.7600000000002</v>
      </c>
      <c r="AP361" s="297">
        <v>2604.08</v>
      </c>
      <c r="AQ361" s="297">
        <v>2595.54</v>
      </c>
      <c r="AR361" s="297">
        <v>2587.11</v>
      </c>
      <c r="AS361" s="297">
        <v>2578.7199999999998</v>
      </c>
      <c r="AT361" s="297">
        <v>2571.46</v>
      </c>
      <c r="AU361" s="297">
        <v>2563.4899999999998</v>
      </c>
      <c r="AV361" s="297">
        <v>2555.7199999999998</v>
      </c>
      <c r="AW361" s="297">
        <v>2548.2600000000002</v>
      </c>
      <c r="AX361" s="297">
        <v>2541.2199999999998</v>
      </c>
      <c r="AY361" s="297">
        <v>2534.9699999999998</v>
      </c>
      <c r="AZ361" s="297">
        <v>2529</v>
      </c>
      <c r="BA361" s="297">
        <v>2523.42</v>
      </c>
      <c r="BB361" s="297">
        <v>2518.4899999999998</v>
      </c>
      <c r="BC361" s="297">
        <v>2514.4299999999998</v>
      </c>
      <c r="BD361" s="297">
        <v>2511.12</v>
      </c>
      <c r="BE361" s="297">
        <v>2508.25</v>
      </c>
      <c r="BF361" s="297">
        <v>2505.75</v>
      </c>
      <c r="BG361" s="297">
        <v>2503.31</v>
      </c>
      <c r="BH361" s="297">
        <v>2500.62</v>
      </c>
      <c r="BI361" s="297">
        <v>2497.9699999999998</v>
      </c>
      <c r="BJ361" s="297">
        <v>2495.14</v>
      </c>
      <c r="BK361" s="297">
        <v>2491.4299999999998</v>
      </c>
      <c r="BL361" s="297">
        <v>2486.5100000000002</v>
      </c>
      <c r="BM361" s="297">
        <v>2480.67</v>
      </c>
      <c r="BN361" s="297">
        <v>2479.48</v>
      </c>
      <c r="BO361" s="297">
        <v>2476.98</v>
      </c>
      <c r="BP361" s="297">
        <v>2473.9499999999998</v>
      </c>
      <c r="BQ361" s="297">
        <v>2471.15</v>
      </c>
      <c r="BR361" s="297">
        <v>2468.73</v>
      </c>
      <c r="BS361" s="297">
        <v>2470.0100000000002</v>
      </c>
      <c r="BT361" s="297">
        <v>2471.46</v>
      </c>
      <c r="BU361" s="297">
        <v>2472.8200000000002</v>
      </c>
      <c r="BV361" s="297">
        <v>2473.84</v>
      </c>
      <c r="BW361" s="297">
        <v>2474.58</v>
      </c>
    </row>
    <row r="362" spans="1:75" ht="14.45" x14ac:dyDescent="0.3">
      <c r="A362" s="297" t="s">
        <v>1</v>
      </c>
      <c r="B362" s="297" t="s">
        <v>46</v>
      </c>
      <c r="C362" s="297" t="s">
        <v>1012</v>
      </c>
      <c r="D362" s="297" t="s">
        <v>927</v>
      </c>
      <c r="E362" s="297">
        <v>4779.49</v>
      </c>
      <c r="F362" s="297">
        <v>4800.93</v>
      </c>
      <c r="G362" s="297">
        <v>4826.16</v>
      </c>
      <c r="H362" s="297">
        <v>4853.22</v>
      </c>
      <c r="I362" s="297">
        <v>4879.2299999999996</v>
      </c>
      <c r="J362" s="297">
        <v>4902.21</v>
      </c>
      <c r="K362" s="297">
        <v>4921.2299999999996</v>
      </c>
      <c r="L362" s="297">
        <v>4937.13</v>
      </c>
      <c r="M362" s="297">
        <v>4951.6899999999996</v>
      </c>
      <c r="N362" s="297">
        <v>4967.53</v>
      </c>
      <c r="O362" s="297">
        <v>4986.4399999999996</v>
      </c>
      <c r="P362" s="297">
        <v>5009.16</v>
      </c>
      <c r="Q362" s="297">
        <v>5034.7700000000004</v>
      </c>
      <c r="R362" s="297">
        <v>5061.3900000000003</v>
      </c>
      <c r="S362" s="297">
        <v>5086.37</v>
      </c>
      <c r="T362" s="297">
        <v>5107.8</v>
      </c>
      <c r="U362" s="297">
        <v>5125.18</v>
      </c>
      <c r="V362" s="297">
        <v>5139.26</v>
      </c>
      <c r="W362" s="297">
        <v>5151.0200000000004</v>
      </c>
      <c r="X362" s="297">
        <v>5162</v>
      </c>
      <c r="Y362" s="297">
        <v>5173.37</v>
      </c>
      <c r="Z362" s="297">
        <v>5185.18</v>
      </c>
      <c r="AA362" s="297">
        <v>5197.3100000000004</v>
      </c>
      <c r="AB362" s="297">
        <v>5210.6000000000004</v>
      </c>
      <c r="AC362" s="297">
        <v>5226.07</v>
      </c>
      <c r="AD362" s="297">
        <v>5244.34</v>
      </c>
      <c r="AE362" s="297">
        <v>5265.94</v>
      </c>
      <c r="AF362" s="297">
        <v>5290.43</v>
      </c>
      <c r="AG362" s="297">
        <v>5316.33</v>
      </c>
      <c r="AH362" s="297">
        <v>5341.55</v>
      </c>
      <c r="AI362" s="297">
        <v>5364.55</v>
      </c>
      <c r="AJ362" s="297">
        <v>5384.77</v>
      </c>
      <c r="AK362" s="297">
        <v>5402.63</v>
      </c>
      <c r="AL362" s="297">
        <v>5418.76</v>
      </c>
      <c r="AM362" s="297">
        <v>5434.24</v>
      </c>
      <c r="AN362" s="297">
        <v>5449.83</v>
      </c>
      <c r="AO362" s="297">
        <v>5465.62</v>
      </c>
      <c r="AP362" s="297">
        <v>5481.3</v>
      </c>
      <c r="AQ362" s="297">
        <v>5496.72</v>
      </c>
      <c r="AR362" s="297">
        <v>5511.64</v>
      </c>
      <c r="AS362" s="297">
        <v>5525.86</v>
      </c>
      <c r="AT362" s="297">
        <v>5539.35</v>
      </c>
      <c r="AU362" s="297">
        <v>5552.15</v>
      </c>
      <c r="AV362" s="297">
        <v>5564.14</v>
      </c>
      <c r="AW362" s="297">
        <v>5575.21</v>
      </c>
      <c r="AX362" s="297">
        <v>5585.27</v>
      </c>
      <c r="AY362" s="297">
        <v>5594.29</v>
      </c>
      <c r="AZ362" s="297">
        <v>5602.26</v>
      </c>
      <c r="BA362" s="297">
        <v>5609.13</v>
      </c>
      <c r="BB362" s="297">
        <v>5614.87</v>
      </c>
      <c r="BC362" s="297">
        <v>5619.45</v>
      </c>
      <c r="BD362" s="297">
        <v>5622.89</v>
      </c>
      <c r="BE362" s="297">
        <v>5625.24</v>
      </c>
      <c r="BF362" s="297">
        <v>5626.61</v>
      </c>
      <c r="BG362" s="297">
        <v>5627.15</v>
      </c>
      <c r="BH362" s="297">
        <v>5626.99</v>
      </c>
      <c r="BI362" s="297">
        <v>5626.2</v>
      </c>
      <c r="BJ362" s="297">
        <v>5624.85</v>
      </c>
      <c r="BK362" s="297">
        <v>5623.11</v>
      </c>
      <c r="BL362" s="297">
        <v>5621.15</v>
      </c>
      <c r="BM362" s="297">
        <v>5619.13</v>
      </c>
      <c r="BN362" s="297">
        <v>5617.15</v>
      </c>
      <c r="BO362" s="297">
        <v>5615.26</v>
      </c>
      <c r="BP362" s="297">
        <v>5613.54</v>
      </c>
      <c r="BQ362" s="297">
        <v>5612.07</v>
      </c>
      <c r="BR362" s="297">
        <v>5610.9</v>
      </c>
      <c r="BS362" s="297">
        <v>5610.09</v>
      </c>
      <c r="BT362" s="297">
        <v>5609.67</v>
      </c>
      <c r="BU362" s="297">
        <v>5609.66</v>
      </c>
      <c r="BV362" s="297">
        <v>5610.05</v>
      </c>
      <c r="BW362" s="297">
        <v>5610.85</v>
      </c>
    </row>
    <row r="363" spans="1:75" ht="14.45" x14ac:dyDescent="0.3">
      <c r="A363" s="297" t="s">
        <v>1</v>
      </c>
      <c r="B363" s="297" t="s">
        <v>46</v>
      </c>
      <c r="C363" s="297" t="s">
        <v>1013</v>
      </c>
      <c r="D363" s="297" t="s">
        <v>1010</v>
      </c>
      <c r="E363" s="297">
        <v>28.87</v>
      </c>
      <c r="F363" s="297">
        <v>28.41</v>
      </c>
      <c r="G363" s="297">
        <v>27.79</v>
      </c>
      <c r="H363" s="297">
        <v>27.04</v>
      </c>
      <c r="I363" s="297">
        <v>28.36</v>
      </c>
      <c r="J363" s="297">
        <v>26.23</v>
      </c>
      <c r="K363" s="297">
        <v>25.58</v>
      </c>
      <c r="L363" s="297">
        <v>25.38</v>
      </c>
      <c r="M363" s="297">
        <v>26.94</v>
      </c>
      <c r="N363" s="297">
        <v>28.76</v>
      </c>
      <c r="O363" s="297">
        <v>27.21</v>
      </c>
      <c r="P363" s="297">
        <v>21.63</v>
      </c>
      <c r="Q363" s="297">
        <v>19.45</v>
      </c>
      <c r="R363" s="297">
        <v>20.46</v>
      </c>
      <c r="S363" s="297">
        <v>22.55</v>
      </c>
      <c r="T363" s="297">
        <v>25.31</v>
      </c>
      <c r="U363" s="297">
        <v>24.25</v>
      </c>
      <c r="V363" s="297">
        <v>26.7</v>
      </c>
      <c r="W363" s="297">
        <v>28.6</v>
      </c>
      <c r="X363" s="297">
        <v>29.02</v>
      </c>
      <c r="Y363" s="297">
        <v>29.74</v>
      </c>
      <c r="Z363" s="297">
        <v>29.33</v>
      </c>
      <c r="AA363" s="297">
        <v>27.68</v>
      </c>
      <c r="AB363" s="297">
        <v>25.57</v>
      </c>
      <c r="AC363" s="297">
        <v>25.72</v>
      </c>
      <c r="AD363" s="297">
        <v>24.99</v>
      </c>
      <c r="AE363" s="297">
        <v>25.69</v>
      </c>
      <c r="AF363" s="297">
        <v>26.92</v>
      </c>
      <c r="AG363" s="297">
        <v>23.46</v>
      </c>
      <c r="AH363" s="297">
        <v>21.42</v>
      </c>
      <c r="AI363" s="297">
        <v>16.600000000000001</v>
      </c>
      <c r="AJ363" s="297">
        <v>21.95</v>
      </c>
      <c r="AK363" s="297">
        <v>21.93</v>
      </c>
      <c r="AL363" s="297">
        <v>21.52</v>
      </c>
      <c r="AM363" s="297">
        <v>21.26</v>
      </c>
      <c r="AN363" s="297">
        <v>21.08</v>
      </c>
      <c r="AO363" s="297">
        <v>20.87</v>
      </c>
      <c r="AP363" s="297">
        <v>20.62</v>
      </c>
      <c r="AQ363" s="297">
        <v>20.88</v>
      </c>
      <c r="AR363" s="297">
        <v>20.8</v>
      </c>
      <c r="AS363" s="297">
        <v>20.73</v>
      </c>
      <c r="AT363" s="297">
        <v>20.67</v>
      </c>
      <c r="AU363" s="297">
        <v>20.6</v>
      </c>
      <c r="AV363" s="297">
        <v>20.59</v>
      </c>
      <c r="AW363" s="297">
        <v>20.55</v>
      </c>
      <c r="AX363" s="297">
        <v>20.5</v>
      </c>
      <c r="AY363" s="297">
        <v>20.47</v>
      </c>
      <c r="AZ363" s="297">
        <v>20.41</v>
      </c>
      <c r="BA363" s="297">
        <v>20.39</v>
      </c>
      <c r="BB363" s="297">
        <v>20.350000000000001</v>
      </c>
      <c r="BC363" s="297">
        <v>20.3</v>
      </c>
      <c r="BD363" s="297">
        <v>20.239999999999998</v>
      </c>
      <c r="BE363" s="297">
        <v>20.2</v>
      </c>
      <c r="BF363" s="297">
        <v>20.170000000000002</v>
      </c>
      <c r="BG363" s="297">
        <v>20.149999999999999</v>
      </c>
      <c r="BH363" s="297">
        <v>20.13</v>
      </c>
      <c r="BI363" s="297">
        <v>20.149999999999999</v>
      </c>
      <c r="BJ363" s="297">
        <v>20.149999999999999</v>
      </c>
      <c r="BK363" s="297">
        <v>20.18</v>
      </c>
      <c r="BL363" s="297">
        <v>20.22</v>
      </c>
      <c r="BM363" s="297">
        <v>20.27</v>
      </c>
      <c r="BN363" s="297">
        <v>20.329999999999998</v>
      </c>
      <c r="BO363" s="297">
        <v>20.190000000000001</v>
      </c>
      <c r="BP363" s="297">
        <v>20.29</v>
      </c>
      <c r="BQ363" s="297">
        <v>20.32</v>
      </c>
      <c r="BR363" s="297">
        <v>20.329999999999998</v>
      </c>
      <c r="BS363" s="297">
        <v>20.34</v>
      </c>
      <c r="BT363" s="297">
        <v>20.22</v>
      </c>
      <c r="BU363" s="297">
        <v>20.25</v>
      </c>
      <c r="BV363" s="297">
        <v>20.25</v>
      </c>
      <c r="BW363" s="297">
        <v>20.27</v>
      </c>
    </row>
    <row r="364" spans="1:75" ht="14.45" x14ac:dyDescent="0.3">
      <c r="A364" s="297" t="s">
        <v>1</v>
      </c>
      <c r="B364" s="297" t="s">
        <v>46</v>
      </c>
      <c r="C364" s="297" t="s">
        <v>1014</v>
      </c>
      <c r="D364" s="297" t="s">
        <v>1015</v>
      </c>
      <c r="E364" s="297">
        <v>48.64</v>
      </c>
      <c r="F364" s="297">
        <v>48.76</v>
      </c>
      <c r="G364" s="297">
        <v>48.87</v>
      </c>
      <c r="H364" s="297">
        <v>48.99</v>
      </c>
      <c r="I364" s="297">
        <v>49.1</v>
      </c>
      <c r="J364" s="297">
        <v>49.21</v>
      </c>
      <c r="K364" s="297">
        <v>50.23</v>
      </c>
      <c r="L364" s="297">
        <v>51.28</v>
      </c>
      <c r="M364" s="297">
        <v>52.34</v>
      </c>
      <c r="N364" s="297">
        <v>53.42</v>
      </c>
      <c r="O364" s="297">
        <v>54.53</v>
      </c>
      <c r="P364" s="297">
        <v>55.52</v>
      </c>
      <c r="Q364" s="297">
        <v>56.52</v>
      </c>
      <c r="R364" s="297">
        <v>57.54</v>
      </c>
      <c r="S364" s="297">
        <v>58.58</v>
      </c>
      <c r="T364" s="297">
        <v>59.64</v>
      </c>
      <c r="U364" s="297">
        <v>60.59</v>
      </c>
      <c r="V364" s="297">
        <v>61.55</v>
      </c>
      <c r="W364" s="297">
        <v>62.52</v>
      </c>
      <c r="X364" s="297">
        <v>63.51</v>
      </c>
      <c r="Y364" s="297">
        <v>64.52</v>
      </c>
      <c r="Z364" s="297">
        <v>65.709999999999994</v>
      </c>
      <c r="AA364" s="297">
        <v>66.92</v>
      </c>
      <c r="AB364" s="297">
        <v>68.16</v>
      </c>
      <c r="AC364" s="297">
        <v>69.42</v>
      </c>
      <c r="AD364" s="297">
        <v>70.7</v>
      </c>
      <c r="AE364" s="297">
        <v>71.44</v>
      </c>
      <c r="AF364" s="297">
        <v>72.180000000000007</v>
      </c>
      <c r="AG364" s="297">
        <v>72.930000000000007</v>
      </c>
      <c r="AH364" s="297">
        <v>73.69</v>
      </c>
      <c r="AI364" s="297">
        <v>74.459999999999994</v>
      </c>
      <c r="AJ364" s="297">
        <v>75.23</v>
      </c>
      <c r="AK364" s="297">
        <v>76.02</v>
      </c>
      <c r="AL364" s="297">
        <v>76.81</v>
      </c>
      <c r="AM364" s="297">
        <v>77.61</v>
      </c>
      <c r="AN364" s="297">
        <v>78.42</v>
      </c>
      <c r="AO364" s="297">
        <v>79.05</v>
      </c>
      <c r="AP364" s="297">
        <v>79.69</v>
      </c>
      <c r="AQ364" s="297">
        <v>80.33</v>
      </c>
      <c r="AR364" s="297">
        <v>80.98</v>
      </c>
      <c r="AS364" s="297">
        <v>81.64</v>
      </c>
      <c r="AT364" s="297">
        <v>82.2</v>
      </c>
      <c r="AU364" s="297">
        <v>82.77</v>
      </c>
      <c r="AV364" s="297">
        <v>83.34</v>
      </c>
      <c r="AW364" s="297">
        <v>83.91</v>
      </c>
      <c r="AX364" s="297">
        <v>84.49</v>
      </c>
      <c r="AY364" s="297">
        <v>84.86</v>
      </c>
      <c r="AZ364" s="297">
        <v>85.24</v>
      </c>
      <c r="BA364" s="297">
        <v>85.61</v>
      </c>
      <c r="BB364" s="297">
        <v>85.99</v>
      </c>
      <c r="BC364" s="297">
        <v>86.37</v>
      </c>
      <c r="BD364" s="297">
        <v>86.73</v>
      </c>
      <c r="BE364" s="297">
        <v>87.1</v>
      </c>
      <c r="BF364" s="297">
        <v>87.47</v>
      </c>
      <c r="BG364" s="297">
        <v>87.84</v>
      </c>
      <c r="BH364" s="297">
        <v>88.22</v>
      </c>
      <c r="BI364" s="297">
        <v>88.56</v>
      </c>
      <c r="BJ364" s="297">
        <v>88.9</v>
      </c>
      <c r="BK364" s="297">
        <v>89.24</v>
      </c>
      <c r="BL364" s="297">
        <v>89.58</v>
      </c>
      <c r="BM364" s="297">
        <v>89.93</v>
      </c>
      <c r="BN364" s="297">
        <v>90.24</v>
      </c>
      <c r="BO364" s="297">
        <v>90.56</v>
      </c>
      <c r="BP364" s="297">
        <v>90.88</v>
      </c>
      <c r="BQ364" s="297">
        <v>91.2</v>
      </c>
      <c r="BR364" s="297">
        <v>91.52</v>
      </c>
      <c r="BS364" s="297">
        <v>91.8</v>
      </c>
      <c r="BT364" s="297">
        <v>92.09</v>
      </c>
      <c r="BU364" s="297">
        <v>92.37</v>
      </c>
      <c r="BV364" s="297">
        <v>92.65</v>
      </c>
      <c r="BW364" s="297">
        <v>92.94</v>
      </c>
    </row>
    <row r="365" spans="1:75" ht="14.45" x14ac:dyDescent="0.3">
      <c r="A365" s="297" t="s">
        <v>1</v>
      </c>
      <c r="B365" s="297" t="s">
        <v>46</v>
      </c>
      <c r="C365" s="297" t="s">
        <v>1016</v>
      </c>
      <c r="D365" s="297" t="s">
        <v>1015</v>
      </c>
      <c r="E365" s="297">
        <v>11.31</v>
      </c>
      <c r="F365" s="297">
        <v>11.48</v>
      </c>
      <c r="G365" s="297">
        <v>11.64</v>
      </c>
      <c r="H365" s="297">
        <v>11.81</v>
      </c>
      <c r="I365" s="297">
        <v>11.98</v>
      </c>
      <c r="J365" s="297">
        <v>12.15</v>
      </c>
      <c r="K365" s="297">
        <v>12.49</v>
      </c>
      <c r="L365" s="297">
        <v>12.84</v>
      </c>
      <c r="M365" s="297">
        <v>13.2</v>
      </c>
      <c r="N365" s="297">
        <v>13.57</v>
      </c>
      <c r="O365" s="297">
        <v>13.95</v>
      </c>
      <c r="P365" s="297">
        <v>15.21</v>
      </c>
      <c r="Q365" s="297">
        <v>16.59</v>
      </c>
      <c r="R365" s="297">
        <v>18.09</v>
      </c>
      <c r="S365" s="297">
        <v>19.73</v>
      </c>
      <c r="T365" s="297">
        <v>21.51</v>
      </c>
      <c r="U365" s="297">
        <v>22.2</v>
      </c>
      <c r="V365" s="297">
        <v>22.91</v>
      </c>
      <c r="W365" s="297">
        <v>23.64</v>
      </c>
      <c r="X365" s="297">
        <v>24.39</v>
      </c>
      <c r="Y365" s="297">
        <v>25.16</v>
      </c>
      <c r="Z365" s="297">
        <v>25.85</v>
      </c>
      <c r="AA365" s="297">
        <v>26.55</v>
      </c>
      <c r="AB365" s="297">
        <v>27.26</v>
      </c>
      <c r="AC365" s="297">
        <v>28</v>
      </c>
      <c r="AD365" s="297">
        <v>28.76</v>
      </c>
      <c r="AE365" s="297">
        <v>28.33</v>
      </c>
      <c r="AF365" s="297">
        <v>27.91</v>
      </c>
      <c r="AG365" s="297">
        <v>27.49</v>
      </c>
      <c r="AH365" s="297">
        <v>27.08</v>
      </c>
      <c r="AI365" s="297">
        <v>26.67</v>
      </c>
      <c r="AJ365" s="297">
        <v>26.75</v>
      </c>
      <c r="AK365" s="297">
        <v>26.82</v>
      </c>
      <c r="AL365" s="297">
        <v>26.89</v>
      </c>
      <c r="AM365" s="297">
        <v>26.97</v>
      </c>
      <c r="AN365" s="297">
        <v>27.04</v>
      </c>
      <c r="AO365" s="297">
        <v>27.22</v>
      </c>
      <c r="AP365" s="297">
        <v>27.39</v>
      </c>
      <c r="AQ365" s="297">
        <v>27.57</v>
      </c>
      <c r="AR365" s="297">
        <v>27.75</v>
      </c>
      <c r="AS365" s="297">
        <v>27.93</v>
      </c>
      <c r="AT365" s="297">
        <v>28.13</v>
      </c>
      <c r="AU365" s="297">
        <v>28.34</v>
      </c>
      <c r="AV365" s="297">
        <v>28.55</v>
      </c>
      <c r="AW365" s="297">
        <v>28.76</v>
      </c>
      <c r="AX365" s="297">
        <v>28.97</v>
      </c>
      <c r="AY365" s="297">
        <v>29.28</v>
      </c>
      <c r="AZ365" s="297">
        <v>29.59</v>
      </c>
      <c r="BA365" s="297">
        <v>29.91</v>
      </c>
      <c r="BB365" s="297">
        <v>30.23</v>
      </c>
      <c r="BC365" s="297">
        <v>30.55</v>
      </c>
      <c r="BD365" s="297">
        <v>30.91</v>
      </c>
      <c r="BE365" s="297">
        <v>31.28</v>
      </c>
      <c r="BF365" s="297">
        <v>31.66</v>
      </c>
      <c r="BG365" s="297">
        <v>32.04</v>
      </c>
      <c r="BH365" s="297">
        <v>32.42</v>
      </c>
      <c r="BI365" s="297">
        <v>32.9</v>
      </c>
      <c r="BJ365" s="297">
        <v>33.39</v>
      </c>
      <c r="BK365" s="297">
        <v>33.880000000000003</v>
      </c>
      <c r="BL365" s="297">
        <v>34.380000000000003</v>
      </c>
      <c r="BM365" s="297">
        <v>34.89</v>
      </c>
      <c r="BN365" s="297">
        <v>35.450000000000003</v>
      </c>
      <c r="BO365" s="297">
        <v>36.03</v>
      </c>
      <c r="BP365" s="297">
        <v>36.61</v>
      </c>
      <c r="BQ365" s="297">
        <v>37.200000000000003</v>
      </c>
      <c r="BR365" s="297">
        <v>37.799999999999997</v>
      </c>
      <c r="BS365" s="297">
        <v>38.68</v>
      </c>
      <c r="BT365" s="297">
        <v>39.57</v>
      </c>
      <c r="BU365" s="297">
        <v>40.49</v>
      </c>
      <c r="BV365" s="297">
        <v>41.42</v>
      </c>
      <c r="BW365" s="297">
        <v>42.38</v>
      </c>
    </row>
    <row r="366" spans="1:75" ht="14.45" x14ac:dyDescent="0.3">
      <c r="A366" s="297" t="s">
        <v>2</v>
      </c>
      <c r="B366" s="297" t="s">
        <v>47</v>
      </c>
      <c r="C366" s="297" t="s">
        <v>1005</v>
      </c>
      <c r="D366" s="297" t="s">
        <v>1006</v>
      </c>
      <c r="E366" s="297">
        <v>2985.54</v>
      </c>
      <c r="F366" s="297">
        <v>3092.54</v>
      </c>
      <c r="G366" s="297">
        <v>3190.33</v>
      </c>
      <c r="H366" s="297">
        <v>3268.18</v>
      </c>
      <c r="I366" s="297">
        <v>3334.41</v>
      </c>
      <c r="J366" s="297">
        <v>3399.3</v>
      </c>
      <c r="K366" s="297">
        <v>3468.12</v>
      </c>
      <c r="L366" s="297">
        <v>3547.64</v>
      </c>
      <c r="M366" s="297">
        <v>3648.97</v>
      </c>
      <c r="N366" s="297">
        <v>3765.42</v>
      </c>
      <c r="O366" s="297">
        <v>3886.86</v>
      </c>
      <c r="P366" s="297">
        <v>4001.25</v>
      </c>
      <c r="Q366" s="297">
        <v>4093.3</v>
      </c>
      <c r="R366" s="297">
        <v>4154.41</v>
      </c>
      <c r="S366" s="297">
        <v>4214.4399999999996</v>
      </c>
      <c r="T366" s="297">
        <v>4271.8900000000003</v>
      </c>
      <c r="U366" s="297">
        <v>4325.4799999999996</v>
      </c>
      <c r="V366" s="297">
        <v>4375.0600000000004</v>
      </c>
      <c r="W366" s="297">
        <v>4440.8500000000004</v>
      </c>
      <c r="X366" s="297">
        <v>4529.7299999999996</v>
      </c>
      <c r="Y366" s="297">
        <v>4641</v>
      </c>
      <c r="Z366" s="297">
        <v>4752.84</v>
      </c>
      <c r="AA366" s="297">
        <v>4847.47</v>
      </c>
      <c r="AB366" s="297">
        <v>4942.12</v>
      </c>
      <c r="AC366" s="297">
        <v>5050.25</v>
      </c>
      <c r="AD366" s="297">
        <v>5173.5</v>
      </c>
      <c r="AE366" s="297">
        <v>5317.25</v>
      </c>
      <c r="AF366" s="297">
        <v>5477.16</v>
      </c>
      <c r="AG366" s="297">
        <v>5579.95</v>
      </c>
      <c r="AH366" s="297">
        <v>5628.1</v>
      </c>
      <c r="AI366" s="297">
        <v>5625.69</v>
      </c>
      <c r="AJ366" s="297">
        <v>5678.9</v>
      </c>
      <c r="AK366" s="297">
        <v>5733.9</v>
      </c>
      <c r="AL366" s="297">
        <v>5787.98</v>
      </c>
      <c r="AM366" s="297">
        <v>5841.56</v>
      </c>
      <c r="AN366" s="297">
        <v>5895.62</v>
      </c>
      <c r="AO366" s="297">
        <v>5948.97</v>
      </c>
      <c r="AP366" s="297">
        <v>6001.73</v>
      </c>
      <c r="AQ366" s="297">
        <v>6061.11</v>
      </c>
      <c r="AR366" s="297">
        <v>6122.47</v>
      </c>
      <c r="AS366" s="297">
        <v>6185.72</v>
      </c>
      <c r="AT366" s="297">
        <v>6250.7</v>
      </c>
      <c r="AU366" s="297">
        <v>6315.96</v>
      </c>
      <c r="AV366" s="297">
        <v>6383.02</v>
      </c>
      <c r="AW366" s="297">
        <v>6451.79</v>
      </c>
      <c r="AX366" s="297">
        <v>6522.22</v>
      </c>
      <c r="AY366" s="297">
        <v>6594.25</v>
      </c>
      <c r="AZ366" s="297">
        <v>6665.71</v>
      </c>
      <c r="BA366" s="297">
        <v>6739.33</v>
      </c>
      <c r="BB366" s="297">
        <v>6814.77</v>
      </c>
      <c r="BC366" s="297">
        <v>6891.66</v>
      </c>
      <c r="BD366" s="297">
        <v>6969.73</v>
      </c>
      <c r="BE366" s="297">
        <v>7047.16</v>
      </c>
      <c r="BF366" s="297">
        <v>7126.18</v>
      </c>
      <c r="BG366" s="297">
        <v>7206.31</v>
      </c>
      <c r="BH366" s="297">
        <v>7287.26</v>
      </c>
      <c r="BI366" s="297">
        <v>7369.19</v>
      </c>
      <c r="BJ366" s="297">
        <v>7450.83</v>
      </c>
      <c r="BK366" s="297">
        <v>7533.74</v>
      </c>
      <c r="BL366" s="297">
        <v>7618.11</v>
      </c>
      <c r="BM366" s="297">
        <v>7703.9</v>
      </c>
      <c r="BN366" s="297">
        <v>7791.13</v>
      </c>
      <c r="BO366" s="297">
        <v>7874.48</v>
      </c>
      <c r="BP366" s="297">
        <v>7961.88</v>
      </c>
      <c r="BQ366" s="297">
        <v>8051.69</v>
      </c>
      <c r="BR366" s="297">
        <v>8143.88</v>
      </c>
      <c r="BS366" s="297">
        <v>8238.86</v>
      </c>
      <c r="BT366" s="297">
        <v>8334.7800000000007</v>
      </c>
      <c r="BU366" s="297">
        <v>8433.99</v>
      </c>
      <c r="BV366" s="297">
        <v>8535.65</v>
      </c>
      <c r="BW366" s="297">
        <v>8639.2900000000009</v>
      </c>
    </row>
    <row r="367" spans="1:75" ht="14.45" x14ac:dyDescent="0.3">
      <c r="A367" s="297" t="s">
        <v>2</v>
      </c>
      <c r="B367" s="297" t="s">
        <v>47</v>
      </c>
      <c r="C367" s="297" t="s">
        <v>1007</v>
      </c>
      <c r="D367" s="297" t="s">
        <v>1008</v>
      </c>
      <c r="E367" s="297">
        <v>1313493.1299999999</v>
      </c>
      <c r="F367" s="297">
        <v>1282931.5</v>
      </c>
      <c r="G367" s="297">
        <v>1251869.8799999999</v>
      </c>
      <c r="H367" s="297">
        <v>1284589</v>
      </c>
      <c r="I367" s="297">
        <v>1330678.1299999999</v>
      </c>
      <c r="J367" s="297">
        <v>1396000</v>
      </c>
      <c r="K367" s="297">
        <v>1417822</v>
      </c>
      <c r="L367" s="297">
        <v>1453034.25</v>
      </c>
      <c r="M367" s="297">
        <v>1446808.25</v>
      </c>
      <c r="N367" s="297">
        <v>1506472.63</v>
      </c>
      <c r="O367" s="297">
        <v>1533486.38</v>
      </c>
      <c r="P367" s="297">
        <v>1620438.38</v>
      </c>
      <c r="Q367" s="297">
        <v>1592431.5</v>
      </c>
      <c r="R367" s="297">
        <v>1619321.88</v>
      </c>
      <c r="S367" s="297">
        <v>1558219.13</v>
      </c>
      <c r="T367" s="297">
        <v>1620986.25</v>
      </c>
      <c r="U367" s="297">
        <v>1712445.13</v>
      </c>
      <c r="V367" s="297">
        <v>1659719.13</v>
      </c>
      <c r="W367" s="297">
        <v>1710253.5</v>
      </c>
      <c r="X367" s="297">
        <v>1707527.38</v>
      </c>
      <c r="Y367" s="297">
        <v>1725116.38</v>
      </c>
      <c r="Z367" s="297">
        <v>1783027.5</v>
      </c>
      <c r="AA367" s="297">
        <v>1788390.38</v>
      </c>
      <c r="AB367" s="297">
        <v>1820623.25</v>
      </c>
      <c r="AC367" s="297">
        <v>1847143.75</v>
      </c>
      <c r="AD367" s="297">
        <v>1851623.25</v>
      </c>
      <c r="AE367" s="297">
        <v>1828363</v>
      </c>
      <c r="AF367" s="297">
        <v>1807465.75</v>
      </c>
      <c r="AG367" s="297">
        <v>1825308.13</v>
      </c>
      <c r="AH367" s="297">
        <v>1910656.63</v>
      </c>
      <c r="AI367" s="297">
        <v>1888778.25</v>
      </c>
      <c r="AJ367" s="297">
        <v>1906238.13</v>
      </c>
      <c r="AK367" s="297">
        <v>1907707.75</v>
      </c>
      <c r="AL367" s="297">
        <v>1909301.25</v>
      </c>
      <c r="AM367" s="297">
        <v>1914800.88</v>
      </c>
      <c r="AN367" s="297">
        <v>1925439.13</v>
      </c>
      <c r="AO367" s="297">
        <v>1943142.75</v>
      </c>
      <c r="AP367" s="297">
        <v>1962271.13</v>
      </c>
      <c r="AQ367" s="297">
        <v>1981330.75</v>
      </c>
      <c r="AR367" s="297">
        <v>2003886.38</v>
      </c>
      <c r="AS367" s="297">
        <v>2027708</v>
      </c>
      <c r="AT367" s="297">
        <v>2056001.5</v>
      </c>
      <c r="AU367" s="297">
        <v>2082940.5</v>
      </c>
      <c r="AV367" s="297">
        <v>2110083</v>
      </c>
      <c r="AW367" s="297">
        <v>2137616.25</v>
      </c>
      <c r="AX367" s="297">
        <v>2164740.25</v>
      </c>
      <c r="AY367" s="297">
        <v>2194670.5</v>
      </c>
      <c r="AZ367" s="297">
        <v>2223698</v>
      </c>
      <c r="BA367" s="297">
        <v>2252491.75</v>
      </c>
      <c r="BB367" s="297">
        <v>2281132.5</v>
      </c>
      <c r="BC367" s="297">
        <v>2310977.75</v>
      </c>
      <c r="BD367" s="297">
        <v>2340658.25</v>
      </c>
      <c r="BE367" s="297">
        <v>2370723.5</v>
      </c>
      <c r="BF367" s="297">
        <v>2400535</v>
      </c>
      <c r="BG367" s="297">
        <v>2430200.25</v>
      </c>
      <c r="BH367" s="297">
        <v>2460240.25</v>
      </c>
      <c r="BI367" s="297">
        <v>2490528.75</v>
      </c>
      <c r="BJ367" s="297">
        <v>2521054.75</v>
      </c>
      <c r="BK367" s="297">
        <v>2551015.25</v>
      </c>
      <c r="BL367" s="297">
        <v>2580495.25</v>
      </c>
      <c r="BM367" s="297">
        <v>2609419.5</v>
      </c>
      <c r="BN367" s="297">
        <v>2642723</v>
      </c>
      <c r="BO367" s="297">
        <v>2674957.5</v>
      </c>
      <c r="BP367" s="297">
        <v>2706957.5</v>
      </c>
      <c r="BQ367" s="297">
        <v>2739098.25</v>
      </c>
      <c r="BR367" s="297">
        <v>2771326</v>
      </c>
      <c r="BS367" s="297">
        <v>2804925</v>
      </c>
      <c r="BT367" s="297">
        <v>2838670.5</v>
      </c>
      <c r="BU367" s="297">
        <v>2872942.75</v>
      </c>
      <c r="BV367" s="297">
        <v>2907609.5</v>
      </c>
      <c r="BW367" s="297">
        <v>2943103.75</v>
      </c>
    </row>
    <row r="368" spans="1:75" ht="14.45" x14ac:dyDescent="0.3">
      <c r="A368" s="297" t="s">
        <v>2</v>
      </c>
      <c r="B368" s="297" t="s">
        <v>47</v>
      </c>
      <c r="C368" s="297" t="s">
        <v>1009</v>
      </c>
      <c r="D368" s="297" t="s">
        <v>1010</v>
      </c>
      <c r="E368" s="297">
        <v>22.87</v>
      </c>
      <c r="F368" s="297">
        <v>22.23</v>
      </c>
      <c r="G368" s="297">
        <v>21.49</v>
      </c>
      <c r="H368" s="297">
        <v>20.18</v>
      </c>
      <c r="I368" s="297">
        <v>19.37</v>
      </c>
      <c r="J368" s="297">
        <v>19.239999999999998</v>
      </c>
      <c r="K368" s="297">
        <v>19.329999999999998</v>
      </c>
      <c r="L368" s="297">
        <v>19.89</v>
      </c>
      <c r="M368" s="297">
        <v>20.77</v>
      </c>
      <c r="N368" s="297">
        <v>21.28</v>
      </c>
      <c r="O368" s="297">
        <v>21.48</v>
      </c>
      <c r="P368" s="297">
        <v>21.28</v>
      </c>
      <c r="Q368" s="297">
        <v>20.05</v>
      </c>
      <c r="R368" s="297">
        <v>18.690000000000001</v>
      </c>
      <c r="S368" s="297">
        <v>18.440000000000001</v>
      </c>
      <c r="T368" s="297">
        <v>18.12</v>
      </c>
      <c r="U368" s="297">
        <v>17.89</v>
      </c>
      <c r="V368" s="297">
        <v>17.46</v>
      </c>
      <c r="W368" s="297">
        <v>17.91</v>
      </c>
      <c r="X368" s="297">
        <v>18.77</v>
      </c>
      <c r="Y368" s="297">
        <v>20.36</v>
      </c>
      <c r="Z368" s="297">
        <v>19.899999999999999</v>
      </c>
      <c r="AA368" s="297">
        <v>19.43</v>
      </c>
      <c r="AB368" s="297">
        <v>19.54</v>
      </c>
      <c r="AC368" s="297">
        <v>20.239999999999998</v>
      </c>
      <c r="AD368" s="297">
        <v>20.72</v>
      </c>
      <c r="AE368" s="297">
        <v>21.75</v>
      </c>
      <c r="AF368" s="297">
        <v>22.06</v>
      </c>
      <c r="AG368" s="297">
        <v>19.34</v>
      </c>
      <c r="AH368" s="297">
        <v>17.100000000000001</v>
      </c>
      <c r="AI368" s="297">
        <v>15.32</v>
      </c>
      <c r="AJ368" s="297">
        <v>17.62</v>
      </c>
      <c r="AK368" s="297">
        <v>17.55</v>
      </c>
      <c r="AL368" s="297">
        <v>17.41</v>
      </c>
      <c r="AM368" s="297">
        <v>17.309999999999999</v>
      </c>
      <c r="AN368" s="297">
        <v>17.239999999999998</v>
      </c>
      <c r="AO368" s="297">
        <v>17.13</v>
      </c>
      <c r="AP368" s="297">
        <v>16.96</v>
      </c>
      <c r="AQ368" s="297">
        <v>17.100000000000001</v>
      </c>
      <c r="AR368" s="297">
        <v>17.05</v>
      </c>
      <c r="AS368" s="297">
        <v>17</v>
      </c>
      <c r="AT368" s="297">
        <v>16.95</v>
      </c>
      <c r="AU368" s="297">
        <v>16.82</v>
      </c>
      <c r="AV368" s="297">
        <v>16.760000000000002</v>
      </c>
      <c r="AW368" s="297">
        <v>16.690000000000001</v>
      </c>
      <c r="AX368" s="297">
        <v>16.63</v>
      </c>
      <c r="AY368" s="297">
        <v>16.57</v>
      </c>
      <c r="AZ368" s="297">
        <v>16.420000000000002</v>
      </c>
      <c r="BA368" s="297">
        <v>16.37</v>
      </c>
      <c r="BB368" s="297">
        <v>16.309999999999999</v>
      </c>
      <c r="BC368" s="297">
        <v>16.239999999999998</v>
      </c>
      <c r="BD368" s="297">
        <v>16.16</v>
      </c>
      <c r="BE368" s="297">
        <v>16.02</v>
      </c>
      <c r="BF368" s="297">
        <v>15.96</v>
      </c>
      <c r="BG368" s="297">
        <v>15.88</v>
      </c>
      <c r="BH368" s="297">
        <v>15.8</v>
      </c>
      <c r="BI368" s="297">
        <v>15.72</v>
      </c>
      <c r="BJ368" s="297">
        <v>15.61</v>
      </c>
      <c r="BK368" s="297">
        <v>15.54</v>
      </c>
      <c r="BL368" s="297">
        <v>15.48</v>
      </c>
      <c r="BM368" s="297">
        <v>15.43</v>
      </c>
      <c r="BN368" s="297">
        <v>15.38</v>
      </c>
      <c r="BO368" s="297">
        <v>15.17</v>
      </c>
      <c r="BP368" s="297">
        <v>15.17</v>
      </c>
      <c r="BQ368" s="297">
        <v>15.14</v>
      </c>
      <c r="BR368" s="297">
        <v>15.1</v>
      </c>
      <c r="BS368" s="297">
        <v>15.08</v>
      </c>
      <c r="BT368" s="297">
        <v>15.01</v>
      </c>
      <c r="BU368" s="297">
        <v>15</v>
      </c>
      <c r="BV368" s="297">
        <v>14.97</v>
      </c>
      <c r="BW368" s="297">
        <v>14.93</v>
      </c>
    </row>
    <row r="369" spans="1:75" ht="14.45" x14ac:dyDescent="0.3">
      <c r="A369" s="297" t="s">
        <v>2</v>
      </c>
      <c r="B369" s="297" t="s">
        <v>47</v>
      </c>
      <c r="C369" s="297" t="s">
        <v>1011</v>
      </c>
      <c r="D369" s="297" t="s">
        <v>927</v>
      </c>
      <c r="E369" s="297">
        <v>23917.39</v>
      </c>
      <c r="F369" s="297">
        <v>24026.01</v>
      </c>
      <c r="G369" s="297">
        <v>24166.37</v>
      </c>
      <c r="H369" s="297">
        <v>24493.360000000001</v>
      </c>
      <c r="I369" s="297">
        <v>24550.05</v>
      </c>
      <c r="J369" s="297">
        <v>24697.16</v>
      </c>
      <c r="K369" s="297">
        <v>24931.64</v>
      </c>
      <c r="L369" s="297">
        <v>24951.42</v>
      </c>
      <c r="M369" s="297">
        <v>24951.96</v>
      </c>
      <c r="N369" s="297">
        <v>25089.88</v>
      </c>
      <c r="O369" s="297">
        <v>25094.22</v>
      </c>
      <c r="P369" s="297">
        <v>25059.59</v>
      </c>
      <c r="Q369" s="297">
        <v>25238.04</v>
      </c>
      <c r="R369" s="297">
        <v>25356.16</v>
      </c>
      <c r="S369" s="297">
        <v>25429.96</v>
      </c>
      <c r="T369" s="297">
        <v>25575.99</v>
      </c>
      <c r="U369" s="297">
        <v>25898.5</v>
      </c>
      <c r="V369" s="297">
        <v>25876.560000000001</v>
      </c>
      <c r="W369" s="297">
        <v>26051.33</v>
      </c>
      <c r="X369" s="297">
        <v>26324.13</v>
      </c>
      <c r="Y369" s="297">
        <v>26474.12</v>
      </c>
      <c r="Z369" s="297">
        <v>26527.19</v>
      </c>
      <c r="AA369" s="297">
        <v>26843.93</v>
      </c>
      <c r="AB369" s="297">
        <v>27414.14</v>
      </c>
      <c r="AC369" s="297">
        <v>27661.21</v>
      </c>
      <c r="AD369" s="297">
        <v>27940.41</v>
      </c>
      <c r="AE369" s="297">
        <v>28084.79</v>
      </c>
      <c r="AF369" s="297">
        <v>28337.75</v>
      </c>
      <c r="AG369" s="297">
        <v>28586.29</v>
      </c>
      <c r="AH369" s="297">
        <v>28673.72</v>
      </c>
      <c r="AI369" s="297">
        <v>28813.99</v>
      </c>
      <c r="AJ369" s="297">
        <v>28783.99</v>
      </c>
      <c r="AK369" s="297">
        <v>28740.98</v>
      </c>
      <c r="AL369" s="297">
        <v>28683.46</v>
      </c>
      <c r="AM369" s="297">
        <v>28612.9</v>
      </c>
      <c r="AN369" s="297">
        <v>28536.04</v>
      </c>
      <c r="AO369" s="297">
        <v>28561.33</v>
      </c>
      <c r="AP369" s="297">
        <v>28572.98</v>
      </c>
      <c r="AQ369" s="297">
        <v>28580.29</v>
      </c>
      <c r="AR369" s="297">
        <v>28591.78</v>
      </c>
      <c r="AS369" s="297">
        <v>28608.46</v>
      </c>
      <c r="AT369" s="297">
        <v>28637.84</v>
      </c>
      <c r="AU369" s="297">
        <v>28654.35</v>
      </c>
      <c r="AV369" s="297">
        <v>28674.66</v>
      </c>
      <c r="AW369" s="297">
        <v>28696.73</v>
      </c>
      <c r="AX369" s="297">
        <v>28720.87</v>
      </c>
      <c r="AY369" s="297">
        <v>28767.65</v>
      </c>
      <c r="AZ369" s="297">
        <v>28814.14</v>
      </c>
      <c r="BA369" s="297">
        <v>28861.82</v>
      </c>
      <c r="BB369" s="297">
        <v>28912.06</v>
      </c>
      <c r="BC369" s="297">
        <v>28964.32</v>
      </c>
      <c r="BD369" s="297">
        <v>29022.78</v>
      </c>
      <c r="BE369" s="297">
        <v>29079.87</v>
      </c>
      <c r="BF369" s="297">
        <v>29138.95</v>
      </c>
      <c r="BG369" s="297">
        <v>29201.75</v>
      </c>
      <c r="BH369" s="297">
        <v>29267.32</v>
      </c>
      <c r="BI369" s="297">
        <v>29335.16</v>
      </c>
      <c r="BJ369" s="297">
        <v>29406.43</v>
      </c>
      <c r="BK369" s="297">
        <v>29473.279999999999</v>
      </c>
      <c r="BL369" s="297">
        <v>29531.49</v>
      </c>
      <c r="BM369" s="297">
        <v>29583.78</v>
      </c>
      <c r="BN369" s="297">
        <v>29698.48</v>
      </c>
      <c r="BO369" s="297">
        <v>29802.83</v>
      </c>
      <c r="BP369" s="297">
        <v>29900.91</v>
      </c>
      <c r="BQ369" s="297">
        <v>29996.39</v>
      </c>
      <c r="BR369" s="297">
        <v>30087.89</v>
      </c>
      <c r="BS369" s="297">
        <v>30196.1</v>
      </c>
      <c r="BT369" s="297">
        <v>30303.01</v>
      </c>
      <c r="BU369" s="297">
        <v>30410.240000000002</v>
      </c>
      <c r="BV369" s="297">
        <v>30520.62</v>
      </c>
      <c r="BW369" s="297">
        <v>30636.81</v>
      </c>
    </row>
    <row r="370" spans="1:75" ht="14.45" x14ac:dyDescent="0.3">
      <c r="A370" s="297" t="s">
        <v>2</v>
      </c>
      <c r="B370" s="297" t="s">
        <v>47</v>
      </c>
      <c r="C370" s="297" t="s">
        <v>1012</v>
      </c>
      <c r="D370" s="297" t="s">
        <v>927</v>
      </c>
      <c r="E370" s="297">
        <v>53880.14</v>
      </c>
      <c r="F370" s="297">
        <v>54135.67</v>
      </c>
      <c r="G370" s="297">
        <v>54408.86</v>
      </c>
      <c r="H370" s="297">
        <v>54695.69</v>
      </c>
      <c r="I370" s="297">
        <v>54988.57</v>
      </c>
      <c r="J370" s="297">
        <v>55281.46</v>
      </c>
      <c r="K370" s="297">
        <v>55575.21</v>
      </c>
      <c r="L370" s="297">
        <v>55870.93</v>
      </c>
      <c r="M370" s="297">
        <v>56162.82</v>
      </c>
      <c r="N370" s="297">
        <v>56443.57</v>
      </c>
      <c r="O370" s="297">
        <v>56708.26</v>
      </c>
      <c r="P370" s="297">
        <v>56956.05</v>
      </c>
      <c r="Q370" s="297">
        <v>57189.62</v>
      </c>
      <c r="R370" s="297">
        <v>57412.24</v>
      </c>
      <c r="S370" s="297">
        <v>57628.9</v>
      </c>
      <c r="T370" s="297">
        <v>57844.5</v>
      </c>
      <c r="U370" s="297">
        <v>58057.57</v>
      </c>
      <c r="V370" s="297">
        <v>58270.42</v>
      </c>
      <c r="W370" s="297">
        <v>58496.14</v>
      </c>
      <c r="X370" s="297">
        <v>58751.57</v>
      </c>
      <c r="Y370" s="297">
        <v>59047.8</v>
      </c>
      <c r="Z370" s="297">
        <v>59390.720000000001</v>
      </c>
      <c r="AA370" s="297">
        <v>59774.53</v>
      </c>
      <c r="AB370" s="297">
        <v>60183.88</v>
      </c>
      <c r="AC370" s="297">
        <v>60596.69</v>
      </c>
      <c r="AD370" s="297">
        <v>60996.5</v>
      </c>
      <c r="AE370" s="297">
        <v>61378.06</v>
      </c>
      <c r="AF370" s="297">
        <v>61744.6</v>
      </c>
      <c r="AG370" s="297">
        <v>62098.41</v>
      </c>
      <c r="AH370" s="297">
        <v>62444.77</v>
      </c>
      <c r="AI370" s="297">
        <v>62787.43</v>
      </c>
      <c r="AJ370" s="297">
        <v>63125.89</v>
      </c>
      <c r="AK370" s="297">
        <v>63457.78</v>
      </c>
      <c r="AL370" s="297">
        <v>63782.96</v>
      </c>
      <c r="AM370" s="297">
        <v>64101.31</v>
      </c>
      <c r="AN370" s="297">
        <v>64412.77</v>
      </c>
      <c r="AO370" s="297">
        <v>64717.43</v>
      </c>
      <c r="AP370" s="297">
        <v>65015.519999999997</v>
      </c>
      <c r="AQ370" s="297">
        <v>65307.4</v>
      </c>
      <c r="AR370" s="297">
        <v>65593.53</v>
      </c>
      <c r="AS370" s="297">
        <v>65874.34</v>
      </c>
      <c r="AT370" s="297">
        <v>66149.95</v>
      </c>
      <c r="AU370" s="297">
        <v>66420.62</v>
      </c>
      <c r="AV370" s="297">
        <v>66686.98</v>
      </c>
      <c r="AW370" s="297">
        <v>66949.87</v>
      </c>
      <c r="AX370" s="297">
        <v>67209.84</v>
      </c>
      <c r="AY370" s="297">
        <v>67467.17</v>
      </c>
      <c r="AZ370" s="297">
        <v>67721.77</v>
      </c>
      <c r="BA370" s="297">
        <v>67973.490000000005</v>
      </c>
      <c r="BB370" s="297">
        <v>68221.98</v>
      </c>
      <c r="BC370" s="297">
        <v>68466.95</v>
      </c>
      <c r="BD370" s="297">
        <v>68708.36</v>
      </c>
      <c r="BE370" s="297">
        <v>68946.2</v>
      </c>
      <c r="BF370" s="297">
        <v>69180.039999999994</v>
      </c>
      <c r="BG370" s="297">
        <v>69409.39</v>
      </c>
      <c r="BH370" s="297">
        <v>69633.850000000006</v>
      </c>
      <c r="BI370" s="297">
        <v>69853.320000000007</v>
      </c>
      <c r="BJ370" s="297">
        <v>70067.839999999997</v>
      </c>
      <c r="BK370" s="297">
        <v>70277.27</v>
      </c>
      <c r="BL370" s="297">
        <v>70481.490000000005</v>
      </c>
      <c r="BM370" s="297">
        <v>70680.52</v>
      </c>
      <c r="BN370" s="297">
        <v>70874.27</v>
      </c>
      <c r="BO370" s="297">
        <v>71062.929999999993</v>
      </c>
      <c r="BP370" s="297">
        <v>71247</v>
      </c>
      <c r="BQ370" s="297">
        <v>71427.17</v>
      </c>
      <c r="BR370" s="297">
        <v>71603.95</v>
      </c>
      <c r="BS370" s="297">
        <v>71777.679999999993</v>
      </c>
      <c r="BT370" s="297">
        <v>71948.41</v>
      </c>
      <c r="BU370" s="297">
        <v>72116.13</v>
      </c>
      <c r="BV370" s="297">
        <v>72280.72</v>
      </c>
      <c r="BW370" s="297">
        <v>72442.16</v>
      </c>
    </row>
    <row r="371" spans="1:75" ht="14.45" x14ac:dyDescent="0.3">
      <c r="A371" s="297" t="s">
        <v>2</v>
      </c>
      <c r="B371" s="297" t="s">
        <v>47</v>
      </c>
      <c r="C371" s="297" t="s">
        <v>1013</v>
      </c>
      <c r="D371" s="297" t="s">
        <v>1010</v>
      </c>
      <c r="E371" s="297">
        <v>22.23</v>
      </c>
      <c r="F371" s="297">
        <v>19.62</v>
      </c>
      <c r="G371" s="297">
        <v>18.809999999999999</v>
      </c>
      <c r="H371" s="297">
        <v>18.87</v>
      </c>
      <c r="I371" s="297">
        <v>18.77</v>
      </c>
      <c r="J371" s="297">
        <v>18.29</v>
      </c>
      <c r="K371" s="297">
        <v>19.41</v>
      </c>
      <c r="L371" s="297">
        <v>19.079999999999998</v>
      </c>
      <c r="M371" s="297">
        <v>20.51</v>
      </c>
      <c r="N371" s="297">
        <v>21.22</v>
      </c>
      <c r="O371" s="297">
        <v>21.18</v>
      </c>
      <c r="P371" s="297">
        <v>20.65</v>
      </c>
      <c r="Q371" s="297">
        <v>20.13</v>
      </c>
      <c r="R371" s="297">
        <v>18.420000000000002</v>
      </c>
      <c r="S371" s="297">
        <v>19.190000000000001</v>
      </c>
      <c r="T371" s="297">
        <v>19.7</v>
      </c>
      <c r="U371" s="297">
        <v>19.149999999999999</v>
      </c>
      <c r="V371" s="297">
        <v>20.29</v>
      </c>
      <c r="W371" s="297">
        <v>21.26</v>
      </c>
      <c r="X371" s="297">
        <v>21.43</v>
      </c>
      <c r="Y371" s="297">
        <v>21.37</v>
      </c>
      <c r="Z371" s="297">
        <v>21.22</v>
      </c>
      <c r="AA371" s="297">
        <v>20.68</v>
      </c>
      <c r="AB371" s="297">
        <v>19.84</v>
      </c>
      <c r="AC371" s="297">
        <v>19.66</v>
      </c>
      <c r="AD371" s="297">
        <v>19.46</v>
      </c>
      <c r="AE371" s="297">
        <v>19.87</v>
      </c>
      <c r="AF371" s="297">
        <v>20.2</v>
      </c>
      <c r="AG371" s="297">
        <v>17.309999999999999</v>
      </c>
      <c r="AH371" s="297">
        <v>16.63</v>
      </c>
      <c r="AI371" s="297">
        <v>15.79</v>
      </c>
      <c r="AJ371" s="297">
        <v>16.88</v>
      </c>
      <c r="AK371" s="297">
        <v>16.989999999999998</v>
      </c>
      <c r="AL371" s="297">
        <v>16.88</v>
      </c>
      <c r="AM371" s="297">
        <v>16.8</v>
      </c>
      <c r="AN371" s="297">
        <v>16.690000000000001</v>
      </c>
      <c r="AO371" s="297">
        <v>16.54</v>
      </c>
      <c r="AP371" s="297">
        <v>16.399999999999999</v>
      </c>
      <c r="AQ371" s="297">
        <v>16.579999999999998</v>
      </c>
      <c r="AR371" s="297">
        <v>16.53</v>
      </c>
      <c r="AS371" s="297">
        <v>16.47</v>
      </c>
      <c r="AT371" s="297">
        <v>16.41</v>
      </c>
      <c r="AU371" s="297">
        <v>16.329999999999998</v>
      </c>
      <c r="AV371" s="297">
        <v>16.309999999999999</v>
      </c>
      <c r="AW371" s="297">
        <v>16.260000000000002</v>
      </c>
      <c r="AX371" s="297">
        <v>16.21</v>
      </c>
      <c r="AY371" s="297">
        <v>16.170000000000002</v>
      </c>
      <c r="AZ371" s="297">
        <v>16.059999999999999</v>
      </c>
      <c r="BA371" s="297">
        <v>16.04</v>
      </c>
      <c r="BB371" s="297">
        <v>16</v>
      </c>
      <c r="BC371" s="297">
        <v>15.96</v>
      </c>
      <c r="BD371" s="297">
        <v>15.93</v>
      </c>
      <c r="BE371" s="297">
        <v>15.84</v>
      </c>
      <c r="BF371" s="297">
        <v>15.83</v>
      </c>
      <c r="BG371" s="297">
        <v>15.8</v>
      </c>
      <c r="BH371" s="297">
        <v>15.77</v>
      </c>
      <c r="BI371" s="297">
        <v>15.75</v>
      </c>
      <c r="BJ371" s="297">
        <v>15.71</v>
      </c>
      <c r="BK371" s="297">
        <v>15.7</v>
      </c>
      <c r="BL371" s="297">
        <v>15.71</v>
      </c>
      <c r="BM371" s="297">
        <v>15.72</v>
      </c>
      <c r="BN371" s="297">
        <v>15.73</v>
      </c>
      <c r="BO371" s="297">
        <v>15.53</v>
      </c>
      <c r="BP371" s="297">
        <v>15.6</v>
      </c>
      <c r="BQ371" s="297">
        <v>15.61</v>
      </c>
      <c r="BR371" s="297">
        <v>15.63</v>
      </c>
      <c r="BS371" s="297">
        <v>15.66</v>
      </c>
      <c r="BT371" s="297">
        <v>15.62</v>
      </c>
      <c r="BU371" s="297">
        <v>15.65</v>
      </c>
      <c r="BV371" s="297">
        <v>15.66</v>
      </c>
      <c r="BW371" s="297">
        <v>15.67</v>
      </c>
    </row>
    <row r="372" spans="1:75" ht="14.45" x14ac:dyDescent="0.3">
      <c r="A372" s="297" t="s">
        <v>2</v>
      </c>
      <c r="B372" s="297" t="s">
        <v>47</v>
      </c>
      <c r="C372" s="297" t="s">
        <v>1014</v>
      </c>
      <c r="D372" s="297" t="s">
        <v>1015</v>
      </c>
      <c r="E372" s="297">
        <v>34.81</v>
      </c>
      <c r="F372" s="297">
        <v>36.97</v>
      </c>
      <c r="G372" s="297">
        <v>39.270000000000003</v>
      </c>
      <c r="H372" s="297">
        <v>41.71</v>
      </c>
      <c r="I372" s="297">
        <v>44.31</v>
      </c>
      <c r="J372" s="297">
        <v>47.06</v>
      </c>
      <c r="K372" s="297">
        <v>48.82</v>
      </c>
      <c r="L372" s="297">
        <v>50.65</v>
      </c>
      <c r="M372" s="297">
        <v>52.54</v>
      </c>
      <c r="N372" s="297">
        <v>54.5</v>
      </c>
      <c r="O372" s="297">
        <v>56.54</v>
      </c>
      <c r="P372" s="297">
        <v>58.56</v>
      </c>
      <c r="Q372" s="297">
        <v>60.65</v>
      </c>
      <c r="R372" s="297">
        <v>62.81</v>
      </c>
      <c r="S372" s="297">
        <v>65.05</v>
      </c>
      <c r="T372" s="297">
        <v>67.36</v>
      </c>
      <c r="U372" s="297">
        <v>69.08</v>
      </c>
      <c r="V372" s="297">
        <v>70.849999999999994</v>
      </c>
      <c r="W372" s="297">
        <v>72.650000000000006</v>
      </c>
      <c r="X372" s="297">
        <v>74.510000000000005</v>
      </c>
      <c r="Y372" s="297">
        <v>76.41</v>
      </c>
      <c r="Z372" s="297">
        <v>77.92</v>
      </c>
      <c r="AA372" s="297">
        <v>79.47</v>
      </c>
      <c r="AB372" s="297">
        <v>81.040000000000006</v>
      </c>
      <c r="AC372" s="297">
        <v>82.65</v>
      </c>
      <c r="AD372" s="297">
        <v>84.29</v>
      </c>
      <c r="AE372" s="297">
        <v>85.06</v>
      </c>
      <c r="AF372" s="297">
        <v>85.83</v>
      </c>
      <c r="AG372" s="297">
        <v>86.61</v>
      </c>
      <c r="AH372" s="297">
        <v>87.4</v>
      </c>
      <c r="AI372" s="297">
        <v>88.19</v>
      </c>
      <c r="AJ372" s="297">
        <v>88.67</v>
      </c>
      <c r="AK372" s="297">
        <v>89.15</v>
      </c>
      <c r="AL372" s="297">
        <v>89.64</v>
      </c>
      <c r="AM372" s="297">
        <v>90.12</v>
      </c>
      <c r="AN372" s="297">
        <v>90.61</v>
      </c>
      <c r="AO372" s="297">
        <v>91.18</v>
      </c>
      <c r="AP372" s="297">
        <v>91.76</v>
      </c>
      <c r="AQ372" s="297">
        <v>92.34</v>
      </c>
      <c r="AR372" s="297">
        <v>92.92</v>
      </c>
      <c r="AS372" s="297">
        <v>93.51</v>
      </c>
      <c r="AT372" s="297">
        <v>93.83</v>
      </c>
      <c r="AU372" s="297">
        <v>94.16</v>
      </c>
      <c r="AV372" s="297">
        <v>94.49</v>
      </c>
      <c r="AW372" s="297">
        <v>94.82</v>
      </c>
      <c r="AX372" s="297">
        <v>95.14</v>
      </c>
      <c r="AY372" s="297">
        <v>95.47</v>
      </c>
      <c r="AZ372" s="297">
        <v>95.79</v>
      </c>
      <c r="BA372" s="297">
        <v>96.11</v>
      </c>
      <c r="BB372" s="297">
        <v>96.43</v>
      </c>
      <c r="BC372" s="297">
        <v>96.76</v>
      </c>
      <c r="BD372" s="297">
        <v>96.89</v>
      </c>
      <c r="BE372" s="297">
        <v>97.03</v>
      </c>
      <c r="BF372" s="297">
        <v>97.17</v>
      </c>
      <c r="BG372" s="297">
        <v>97.31</v>
      </c>
      <c r="BH372" s="297">
        <v>97.44</v>
      </c>
      <c r="BI372" s="297">
        <v>97.58</v>
      </c>
      <c r="BJ372" s="297">
        <v>97.71</v>
      </c>
      <c r="BK372" s="297">
        <v>97.85</v>
      </c>
      <c r="BL372" s="297">
        <v>97.98</v>
      </c>
      <c r="BM372" s="297">
        <v>98.12</v>
      </c>
      <c r="BN372" s="297">
        <v>98.21</v>
      </c>
      <c r="BO372" s="297">
        <v>98.29</v>
      </c>
      <c r="BP372" s="297">
        <v>98.38</v>
      </c>
      <c r="BQ372" s="297">
        <v>98.47</v>
      </c>
      <c r="BR372" s="297">
        <v>98.56</v>
      </c>
      <c r="BS372" s="297">
        <v>98.62</v>
      </c>
      <c r="BT372" s="297">
        <v>98.68</v>
      </c>
      <c r="BU372" s="297">
        <v>98.74</v>
      </c>
      <c r="BV372" s="297">
        <v>98.79</v>
      </c>
      <c r="BW372" s="297">
        <v>98.85</v>
      </c>
    </row>
    <row r="373" spans="1:75" ht="14.45" x14ac:dyDescent="0.3">
      <c r="A373" s="297" t="s">
        <v>2</v>
      </c>
      <c r="B373" s="297" t="s">
        <v>47</v>
      </c>
      <c r="C373" s="297" t="s">
        <v>1016</v>
      </c>
      <c r="D373" s="297" t="s">
        <v>1015</v>
      </c>
      <c r="E373" s="297">
        <v>8.39</v>
      </c>
      <c r="F373" s="297">
        <v>8.8000000000000007</v>
      </c>
      <c r="G373" s="297">
        <v>9.23</v>
      </c>
      <c r="H373" s="297">
        <v>9.68</v>
      </c>
      <c r="I373" s="297">
        <v>10.15</v>
      </c>
      <c r="J373" s="297">
        <v>10.65</v>
      </c>
      <c r="K373" s="297">
        <v>11.05</v>
      </c>
      <c r="L373" s="297">
        <v>11.47</v>
      </c>
      <c r="M373" s="297">
        <v>11.91</v>
      </c>
      <c r="N373" s="297">
        <v>12.37</v>
      </c>
      <c r="O373" s="297">
        <v>12.84</v>
      </c>
      <c r="P373" s="297">
        <v>13.45</v>
      </c>
      <c r="Q373" s="297">
        <v>14.08</v>
      </c>
      <c r="R373" s="297">
        <v>14.75</v>
      </c>
      <c r="S373" s="297">
        <v>15.45</v>
      </c>
      <c r="T373" s="297">
        <v>16.18</v>
      </c>
      <c r="U373" s="297">
        <v>16.75</v>
      </c>
      <c r="V373" s="297">
        <v>17.34</v>
      </c>
      <c r="W373" s="297">
        <v>17.95</v>
      </c>
      <c r="X373" s="297">
        <v>18.579999999999998</v>
      </c>
      <c r="Y373" s="297">
        <v>19.239999999999998</v>
      </c>
      <c r="Z373" s="297">
        <v>20.010000000000002</v>
      </c>
      <c r="AA373" s="297">
        <v>20.81</v>
      </c>
      <c r="AB373" s="297">
        <v>21.64</v>
      </c>
      <c r="AC373" s="297">
        <v>22.51</v>
      </c>
      <c r="AD373" s="297">
        <v>23.41</v>
      </c>
      <c r="AE373" s="297">
        <v>23.82</v>
      </c>
      <c r="AF373" s="297">
        <v>24.23</v>
      </c>
      <c r="AG373" s="297">
        <v>24.65</v>
      </c>
      <c r="AH373" s="297">
        <v>25.08</v>
      </c>
      <c r="AI373" s="297">
        <v>25.51</v>
      </c>
      <c r="AJ373" s="297">
        <v>26.28</v>
      </c>
      <c r="AK373" s="297">
        <v>27.07</v>
      </c>
      <c r="AL373" s="297">
        <v>27.89</v>
      </c>
      <c r="AM373" s="297">
        <v>28.73</v>
      </c>
      <c r="AN373" s="297">
        <v>29.59</v>
      </c>
      <c r="AO373" s="297">
        <v>30.47</v>
      </c>
      <c r="AP373" s="297">
        <v>31.37</v>
      </c>
      <c r="AQ373" s="297">
        <v>32.29</v>
      </c>
      <c r="AR373" s="297">
        <v>33.24</v>
      </c>
      <c r="AS373" s="297">
        <v>34.22</v>
      </c>
      <c r="AT373" s="297">
        <v>35.130000000000003</v>
      </c>
      <c r="AU373" s="297">
        <v>36.06</v>
      </c>
      <c r="AV373" s="297">
        <v>37.020000000000003</v>
      </c>
      <c r="AW373" s="297">
        <v>38</v>
      </c>
      <c r="AX373" s="297">
        <v>39.01</v>
      </c>
      <c r="AY373" s="297">
        <v>39.99</v>
      </c>
      <c r="AZ373" s="297">
        <v>41.01</v>
      </c>
      <c r="BA373" s="297">
        <v>42.05</v>
      </c>
      <c r="BB373" s="297">
        <v>43.11</v>
      </c>
      <c r="BC373" s="297">
        <v>44.2</v>
      </c>
      <c r="BD373" s="297">
        <v>45.16</v>
      </c>
      <c r="BE373" s="297">
        <v>46.14</v>
      </c>
      <c r="BF373" s="297">
        <v>47.13</v>
      </c>
      <c r="BG373" s="297">
        <v>48.15</v>
      </c>
      <c r="BH373" s="297">
        <v>49.19</v>
      </c>
      <c r="BI373" s="297">
        <v>50.19</v>
      </c>
      <c r="BJ373" s="297">
        <v>51.22</v>
      </c>
      <c r="BK373" s="297">
        <v>52.26</v>
      </c>
      <c r="BL373" s="297">
        <v>53.33</v>
      </c>
      <c r="BM373" s="297">
        <v>54.41</v>
      </c>
      <c r="BN373" s="297">
        <v>55.26</v>
      </c>
      <c r="BO373" s="297">
        <v>56.12</v>
      </c>
      <c r="BP373" s="297">
        <v>56.99</v>
      </c>
      <c r="BQ373" s="297">
        <v>57.87</v>
      </c>
      <c r="BR373" s="297">
        <v>58.77</v>
      </c>
      <c r="BS373" s="297">
        <v>59.55</v>
      </c>
      <c r="BT373" s="297">
        <v>60.33</v>
      </c>
      <c r="BU373" s="297">
        <v>61.12</v>
      </c>
      <c r="BV373" s="297">
        <v>61.93</v>
      </c>
      <c r="BW373" s="297">
        <v>62.74</v>
      </c>
    </row>
    <row r="374" spans="1:75" ht="14.45" x14ac:dyDescent="0.3">
      <c r="A374" s="297" t="s">
        <v>1067</v>
      </c>
      <c r="B374" s="297" t="s">
        <v>1068</v>
      </c>
      <c r="C374" s="297" t="s">
        <v>1005</v>
      </c>
      <c r="D374" s="297" t="s">
        <v>1006</v>
      </c>
      <c r="E374" s="297">
        <v>20.91</v>
      </c>
      <c r="F374" s="297">
        <v>21.62</v>
      </c>
      <c r="G374" s="297">
        <v>22.18</v>
      </c>
      <c r="H374" s="297">
        <v>23.05</v>
      </c>
      <c r="I374" s="297">
        <v>23.71</v>
      </c>
      <c r="J374" s="297">
        <v>24.89</v>
      </c>
      <c r="K374" s="297">
        <v>26.31</v>
      </c>
      <c r="L374" s="297">
        <v>26.18</v>
      </c>
      <c r="M374" s="297">
        <v>26.85</v>
      </c>
      <c r="N374" s="297">
        <v>26.9</v>
      </c>
      <c r="O374" s="297">
        <v>26.74</v>
      </c>
      <c r="P374" s="297">
        <v>27</v>
      </c>
      <c r="Q374" s="297">
        <v>26.91</v>
      </c>
      <c r="R374" s="297">
        <v>26.95</v>
      </c>
      <c r="S374" s="297">
        <v>26.91</v>
      </c>
      <c r="T374" s="297">
        <v>27.07</v>
      </c>
      <c r="U374" s="297">
        <v>27.36</v>
      </c>
      <c r="V374" s="297">
        <v>28.31</v>
      </c>
      <c r="W374" s="297">
        <v>30.03</v>
      </c>
      <c r="X374" s="297">
        <v>30.35</v>
      </c>
      <c r="Y374" s="297">
        <v>30.27</v>
      </c>
      <c r="Z374" s="297">
        <v>30.54</v>
      </c>
      <c r="AA374" s="297">
        <v>30.69</v>
      </c>
      <c r="AB374" s="297">
        <v>30.84</v>
      </c>
      <c r="AC374" s="297">
        <v>31.04</v>
      </c>
      <c r="AD374" s="297">
        <v>31.02</v>
      </c>
      <c r="AE374" s="297">
        <v>31.31</v>
      </c>
      <c r="AF374" s="297">
        <v>31.86</v>
      </c>
      <c r="AG374" s="297">
        <v>32.53</v>
      </c>
      <c r="AH374" s="297">
        <v>32.68</v>
      </c>
      <c r="AI374" s="297">
        <v>32.78</v>
      </c>
      <c r="AJ374" s="297">
        <v>33.380000000000003</v>
      </c>
      <c r="AK374" s="297">
        <v>34.159999999999997</v>
      </c>
      <c r="AL374" s="297">
        <v>35.04</v>
      </c>
      <c r="AM374" s="297">
        <v>36.03</v>
      </c>
      <c r="AN374" s="297">
        <v>37.090000000000003</v>
      </c>
      <c r="AO374" s="297">
        <v>38.200000000000003</v>
      </c>
      <c r="AP374" s="297">
        <v>39.340000000000003</v>
      </c>
      <c r="AQ374" s="297">
        <v>40.5</v>
      </c>
      <c r="AR374" s="297">
        <v>41.7</v>
      </c>
      <c r="AS374" s="297">
        <v>42.89</v>
      </c>
      <c r="AT374" s="297">
        <v>44.08</v>
      </c>
      <c r="AU374" s="297">
        <v>45.24</v>
      </c>
      <c r="AV374" s="297">
        <v>46.38</v>
      </c>
      <c r="AW374" s="297">
        <v>47.51</v>
      </c>
      <c r="AX374" s="297">
        <v>48.63</v>
      </c>
      <c r="AY374" s="297">
        <v>49.74</v>
      </c>
      <c r="AZ374" s="297">
        <v>50.83</v>
      </c>
      <c r="BA374" s="297">
        <v>51.91</v>
      </c>
      <c r="BB374" s="297">
        <v>52.99</v>
      </c>
      <c r="BC374" s="297">
        <v>54.07</v>
      </c>
      <c r="BD374" s="297">
        <v>55.13</v>
      </c>
      <c r="BE374" s="297">
        <v>56.19</v>
      </c>
      <c r="BF374" s="297">
        <v>57.24</v>
      </c>
      <c r="BG374" s="297">
        <v>58.29</v>
      </c>
      <c r="BH374" s="297">
        <v>59.33</v>
      </c>
      <c r="BI374" s="297">
        <v>60.37</v>
      </c>
      <c r="BJ374" s="297">
        <v>61.41</v>
      </c>
      <c r="BK374" s="297">
        <v>62.45</v>
      </c>
      <c r="BL374" s="297">
        <v>63.49</v>
      </c>
      <c r="BM374" s="297">
        <v>64.53</v>
      </c>
      <c r="BN374" s="297">
        <v>65.569999999999993</v>
      </c>
      <c r="BO374" s="297">
        <v>66.62</v>
      </c>
      <c r="BP374" s="297">
        <v>67.680000000000007</v>
      </c>
      <c r="BQ374" s="297">
        <v>68.75</v>
      </c>
      <c r="BR374" s="297">
        <v>69.83</v>
      </c>
      <c r="BS374" s="297">
        <v>70.92</v>
      </c>
      <c r="BT374" s="297">
        <v>72.02</v>
      </c>
      <c r="BU374" s="297">
        <v>73.150000000000006</v>
      </c>
      <c r="BV374" s="297">
        <v>74.290000000000006</v>
      </c>
      <c r="BW374" s="297">
        <v>75.44</v>
      </c>
    </row>
    <row r="375" spans="1:75" ht="14.45" x14ac:dyDescent="0.3">
      <c r="A375" s="297" t="s">
        <v>1067</v>
      </c>
      <c r="B375" s="297" t="s">
        <v>1068</v>
      </c>
      <c r="C375" s="297" t="s">
        <v>1007</v>
      </c>
      <c r="D375" s="297" t="s">
        <v>1008</v>
      </c>
      <c r="E375" s="297">
        <v>9410.9599999999991</v>
      </c>
      <c r="F375" s="297">
        <v>10554.79</v>
      </c>
      <c r="G375" s="297">
        <v>10863.01</v>
      </c>
      <c r="H375" s="297">
        <v>11164.38</v>
      </c>
      <c r="I375" s="297">
        <v>10397.26</v>
      </c>
      <c r="J375" s="297">
        <v>9308.2199999999993</v>
      </c>
      <c r="K375" s="297">
        <v>9479.4500000000007</v>
      </c>
      <c r="L375" s="297">
        <v>9157.5300000000007</v>
      </c>
      <c r="M375" s="297">
        <v>9869.86</v>
      </c>
      <c r="N375" s="297">
        <v>8698.6299999999992</v>
      </c>
      <c r="O375" s="297">
        <v>8089.04</v>
      </c>
      <c r="P375" s="297">
        <v>8356.16</v>
      </c>
      <c r="Q375" s="297">
        <v>8931.51</v>
      </c>
      <c r="R375" s="297">
        <v>9438.36</v>
      </c>
      <c r="S375" s="297">
        <v>8575.34</v>
      </c>
      <c r="T375" s="297">
        <v>9267.1200000000008</v>
      </c>
      <c r="U375" s="297">
        <v>9794.52</v>
      </c>
      <c r="V375" s="297">
        <v>9678.08</v>
      </c>
      <c r="W375" s="297">
        <v>10404.11</v>
      </c>
      <c r="X375" s="297">
        <v>10130.14</v>
      </c>
      <c r="Y375" s="297">
        <v>10020.549999999999</v>
      </c>
      <c r="Z375" s="297">
        <v>10458.9</v>
      </c>
      <c r="AA375" s="297">
        <v>10691.78</v>
      </c>
      <c r="AB375" s="297">
        <v>10958.9</v>
      </c>
      <c r="AC375" s="297">
        <v>11184.93</v>
      </c>
      <c r="AD375" s="297">
        <v>11972.6</v>
      </c>
      <c r="AE375" s="297">
        <v>12232.88</v>
      </c>
      <c r="AF375" s="297">
        <v>12815.07</v>
      </c>
      <c r="AG375" s="297">
        <v>14198.63</v>
      </c>
      <c r="AH375" s="297">
        <v>22498.28</v>
      </c>
      <c r="AI375" s="297">
        <v>22780.86</v>
      </c>
      <c r="AJ375" s="297">
        <v>23389.35</v>
      </c>
      <c r="AK375" s="297">
        <v>22521.02</v>
      </c>
      <c r="AL375" s="297">
        <v>21874.79</v>
      </c>
      <c r="AM375" s="297">
        <v>21321.84</v>
      </c>
      <c r="AN375" s="297">
        <v>20861.43</v>
      </c>
      <c r="AO375" s="297">
        <v>20491.439999999999</v>
      </c>
      <c r="AP375" s="297">
        <v>20462.55</v>
      </c>
      <c r="AQ375" s="297">
        <v>20425.96</v>
      </c>
      <c r="AR375" s="297">
        <v>20422.03</v>
      </c>
      <c r="AS375" s="297">
        <v>20414.72</v>
      </c>
      <c r="AT375" s="297">
        <v>20458.75</v>
      </c>
      <c r="AU375" s="297">
        <v>20595.740000000002</v>
      </c>
      <c r="AV375" s="297">
        <v>20721.900000000001</v>
      </c>
      <c r="AW375" s="297">
        <v>20844.939999999999</v>
      </c>
      <c r="AX375" s="297">
        <v>20956.689999999999</v>
      </c>
      <c r="AY375" s="297">
        <v>21102.21</v>
      </c>
      <c r="AZ375" s="297">
        <v>21317.01</v>
      </c>
      <c r="BA375" s="297">
        <v>21526.97</v>
      </c>
      <c r="BB375" s="297">
        <v>21732.19</v>
      </c>
      <c r="BC375" s="297">
        <v>21948.92</v>
      </c>
      <c r="BD375" s="297">
        <v>22184.06</v>
      </c>
      <c r="BE375" s="297">
        <v>22474.41</v>
      </c>
      <c r="BF375" s="297">
        <v>22761.26</v>
      </c>
      <c r="BG375" s="297">
        <v>23044.69</v>
      </c>
      <c r="BH375" s="297">
        <v>23330.76</v>
      </c>
      <c r="BI375" s="297">
        <v>23643.15</v>
      </c>
      <c r="BJ375" s="297">
        <v>23985.48</v>
      </c>
      <c r="BK375" s="297">
        <v>24324.81</v>
      </c>
      <c r="BL375" s="297">
        <v>24663.439999999999</v>
      </c>
      <c r="BM375" s="297">
        <v>24996.84</v>
      </c>
      <c r="BN375" s="297">
        <v>25366.34</v>
      </c>
      <c r="BO375" s="297">
        <v>25750.91</v>
      </c>
      <c r="BP375" s="297">
        <v>26132.52</v>
      </c>
      <c r="BQ375" s="297">
        <v>26514.16</v>
      </c>
      <c r="BR375" s="297">
        <v>26895.45</v>
      </c>
      <c r="BS375" s="297">
        <v>27305.89</v>
      </c>
      <c r="BT375" s="297">
        <v>27726.31</v>
      </c>
      <c r="BU375" s="297">
        <v>28148.44</v>
      </c>
      <c r="BV375" s="297">
        <v>28567.78</v>
      </c>
      <c r="BW375" s="297">
        <v>28987.35</v>
      </c>
    </row>
    <row r="376" spans="1:75" ht="14.45" x14ac:dyDescent="0.3">
      <c r="A376" s="297" t="s">
        <v>1067</v>
      </c>
      <c r="B376" s="297" t="s">
        <v>1068</v>
      </c>
      <c r="C376" s="297" t="s">
        <v>1009</v>
      </c>
      <c r="D376" s="297" t="s">
        <v>1010</v>
      </c>
      <c r="E376" s="297">
        <v>26.68</v>
      </c>
      <c r="F376" s="297">
        <v>33.07</v>
      </c>
      <c r="G376" s="297">
        <v>32.340000000000003</v>
      </c>
      <c r="H376" s="297">
        <v>36.32</v>
      </c>
      <c r="I376" s="297">
        <v>31.3</v>
      </c>
      <c r="J376" s="297">
        <v>40.869999999999997</v>
      </c>
      <c r="K376" s="297">
        <v>46.1</v>
      </c>
      <c r="L376" s="297">
        <v>27.63</v>
      </c>
      <c r="M376" s="297">
        <v>37.94</v>
      </c>
      <c r="N376" s="297">
        <v>26.03</v>
      </c>
      <c r="O376" s="297">
        <v>21.45</v>
      </c>
      <c r="P376" s="297">
        <v>26.12</v>
      </c>
      <c r="Q376" s="297">
        <v>22.06</v>
      </c>
      <c r="R376" s="297">
        <v>22.89</v>
      </c>
      <c r="S376" s="297">
        <v>21.07</v>
      </c>
      <c r="T376" s="297">
        <v>22.68</v>
      </c>
      <c r="U376" s="297">
        <v>23.46</v>
      </c>
      <c r="V376" s="297">
        <v>30.15</v>
      </c>
      <c r="W376" s="297">
        <v>38.409999999999997</v>
      </c>
      <c r="X376" s="297">
        <v>26.17</v>
      </c>
      <c r="Y376" s="297">
        <v>22.9</v>
      </c>
      <c r="Z376" s="297">
        <v>26.27</v>
      </c>
      <c r="AA376" s="297">
        <v>25.39</v>
      </c>
      <c r="AB376" s="297">
        <v>24.85</v>
      </c>
      <c r="AC376" s="297">
        <v>25.58</v>
      </c>
      <c r="AD376" s="297">
        <v>22.13</v>
      </c>
      <c r="AE376" s="297">
        <v>25.62</v>
      </c>
      <c r="AF376" s="297">
        <v>26.89</v>
      </c>
      <c r="AG376" s="297">
        <v>26.67</v>
      </c>
      <c r="AH376" s="297">
        <v>22.26</v>
      </c>
      <c r="AI376" s="297">
        <v>22.15</v>
      </c>
      <c r="AJ376" s="297">
        <v>26.06</v>
      </c>
      <c r="AK376" s="297">
        <v>26.8</v>
      </c>
      <c r="AL376" s="297">
        <v>27.26</v>
      </c>
      <c r="AM376" s="297">
        <v>27.73</v>
      </c>
      <c r="AN376" s="297">
        <v>28.1</v>
      </c>
      <c r="AO376" s="297">
        <v>28.29</v>
      </c>
      <c r="AP376" s="297">
        <v>28.4</v>
      </c>
      <c r="AQ376" s="297">
        <v>28.52</v>
      </c>
      <c r="AR376" s="297">
        <v>28.63</v>
      </c>
      <c r="AS376" s="297">
        <v>28.64</v>
      </c>
      <c r="AT376" s="297">
        <v>28.65</v>
      </c>
      <c r="AU376" s="297">
        <v>28.56</v>
      </c>
      <c r="AV376" s="297">
        <v>28.51</v>
      </c>
      <c r="AW376" s="297">
        <v>28.48</v>
      </c>
      <c r="AX376" s="297">
        <v>28.44</v>
      </c>
      <c r="AY376" s="297">
        <v>28.4</v>
      </c>
      <c r="AZ376" s="297">
        <v>28.3</v>
      </c>
      <c r="BA376" s="297">
        <v>28.24</v>
      </c>
      <c r="BB376" s="297">
        <v>28.18</v>
      </c>
      <c r="BC376" s="297">
        <v>28.12</v>
      </c>
      <c r="BD376" s="297">
        <v>28.01</v>
      </c>
      <c r="BE376" s="297">
        <v>27.91</v>
      </c>
      <c r="BF376" s="297">
        <v>27.8</v>
      </c>
      <c r="BG376" s="297">
        <v>27.71</v>
      </c>
      <c r="BH376" s="297">
        <v>27.61</v>
      </c>
      <c r="BI376" s="297">
        <v>27.5</v>
      </c>
      <c r="BJ376" s="297">
        <v>27.37</v>
      </c>
      <c r="BK376" s="297">
        <v>27.26</v>
      </c>
      <c r="BL376" s="297">
        <v>27.17</v>
      </c>
      <c r="BM376" s="297">
        <v>27.07</v>
      </c>
      <c r="BN376" s="297">
        <v>26.98</v>
      </c>
      <c r="BO376" s="297">
        <v>26.88</v>
      </c>
      <c r="BP376" s="297">
        <v>26.79</v>
      </c>
      <c r="BQ376" s="297">
        <v>26.72</v>
      </c>
      <c r="BR376" s="297">
        <v>26.65</v>
      </c>
      <c r="BS376" s="297">
        <v>26.58</v>
      </c>
      <c r="BT376" s="297">
        <v>26.53</v>
      </c>
      <c r="BU376" s="297">
        <v>26.47</v>
      </c>
      <c r="BV376" s="297">
        <v>26.41</v>
      </c>
      <c r="BW376" s="297">
        <v>26.35</v>
      </c>
    </row>
    <row r="377" spans="1:75" ht="14.45" x14ac:dyDescent="0.3">
      <c r="A377" s="297" t="s">
        <v>1067</v>
      </c>
      <c r="B377" s="297" t="s">
        <v>1068</v>
      </c>
      <c r="C377" s="297" t="s">
        <v>1011</v>
      </c>
      <c r="D377" s="297" t="s">
        <v>927</v>
      </c>
      <c r="E377" s="297">
        <v>314.91000000000003</v>
      </c>
      <c r="F377" s="297">
        <v>320.23</v>
      </c>
      <c r="G377" s="297">
        <v>327.07</v>
      </c>
      <c r="H377" s="297">
        <v>333.55</v>
      </c>
      <c r="I377" s="297">
        <v>340.46</v>
      </c>
      <c r="J377" s="297">
        <v>349.24</v>
      </c>
      <c r="K377" s="297">
        <v>357.49</v>
      </c>
      <c r="L377" s="297">
        <v>368.98</v>
      </c>
      <c r="M377" s="297">
        <v>377.35</v>
      </c>
      <c r="N377" s="297">
        <v>386.94</v>
      </c>
      <c r="O377" s="297">
        <v>397.67</v>
      </c>
      <c r="P377" s="297">
        <v>408.09</v>
      </c>
      <c r="Q377" s="297">
        <v>420.54</v>
      </c>
      <c r="R377" s="297">
        <v>432.62</v>
      </c>
      <c r="S377" s="297">
        <v>445.63</v>
      </c>
      <c r="T377" s="297">
        <v>459.44</v>
      </c>
      <c r="U377" s="297">
        <v>472.2</v>
      </c>
      <c r="V377" s="297">
        <v>486.12</v>
      </c>
      <c r="W377" s="297">
        <v>501.56</v>
      </c>
      <c r="X377" s="297">
        <v>520.04</v>
      </c>
      <c r="Y377" s="297">
        <v>537.4</v>
      </c>
      <c r="Z377" s="297">
        <v>555.22</v>
      </c>
      <c r="AA377" s="297">
        <v>573.17999999999995</v>
      </c>
      <c r="AB377" s="297">
        <v>590.76</v>
      </c>
      <c r="AC377" s="297">
        <v>609.47</v>
      </c>
      <c r="AD377" s="297">
        <v>629.04</v>
      </c>
      <c r="AE377" s="297">
        <v>648.44000000000005</v>
      </c>
      <c r="AF377" s="297">
        <v>668.07</v>
      </c>
      <c r="AG377" s="297">
        <v>689.28</v>
      </c>
      <c r="AH377" s="297">
        <v>714.08</v>
      </c>
      <c r="AI377" s="297">
        <v>736.19</v>
      </c>
      <c r="AJ377" s="297">
        <v>753.4</v>
      </c>
      <c r="AK377" s="297">
        <v>770.56</v>
      </c>
      <c r="AL377" s="297">
        <v>787.62</v>
      </c>
      <c r="AM377" s="297">
        <v>804.71</v>
      </c>
      <c r="AN377" s="297">
        <v>821.82</v>
      </c>
      <c r="AO377" s="297">
        <v>841.17</v>
      </c>
      <c r="AP377" s="297">
        <v>861.15</v>
      </c>
      <c r="AQ377" s="297">
        <v>881.45</v>
      </c>
      <c r="AR377" s="297">
        <v>901.71</v>
      </c>
      <c r="AS377" s="297">
        <v>921.79</v>
      </c>
      <c r="AT377" s="297">
        <v>941.01</v>
      </c>
      <c r="AU377" s="297">
        <v>960.4</v>
      </c>
      <c r="AV377" s="297">
        <v>979.76</v>
      </c>
      <c r="AW377" s="297">
        <v>999.35</v>
      </c>
      <c r="AX377" s="297">
        <v>1019.32</v>
      </c>
      <c r="AY377" s="297">
        <v>1038.92</v>
      </c>
      <c r="AZ377" s="297">
        <v>1058.81</v>
      </c>
      <c r="BA377" s="297">
        <v>1079.04</v>
      </c>
      <c r="BB377" s="297">
        <v>1099.58</v>
      </c>
      <c r="BC377" s="297">
        <v>1120.42</v>
      </c>
      <c r="BD377" s="297">
        <v>1141.21</v>
      </c>
      <c r="BE377" s="297">
        <v>1162.31</v>
      </c>
      <c r="BF377" s="297">
        <v>1183.69</v>
      </c>
      <c r="BG377" s="297">
        <v>1205.33</v>
      </c>
      <c r="BH377" s="297">
        <v>1227.17</v>
      </c>
      <c r="BI377" s="297">
        <v>1248.5899999999999</v>
      </c>
      <c r="BJ377" s="297">
        <v>1270.25</v>
      </c>
      <c r="BK377" s="297">
        <v>1292.04</v>
      </c>
      <c r="BL377" s="297">
        <v>1313.86</v>
      </c>
      <c r="BM377" s="297">
        <v>1335.61</v>
      </c>
      <c r="BN377" s="297">
        <v>1356.95</v>
      </c>
      <c r="BO377" s="297">
        <v>1378.3</v>
      </c>
      <c r="BP377" s="297">
        <v>1399.59</v>
      </c>
      <c r="BQ377" s="297">
        <v>1420.76</v>
      </c>
      <c r="BR377" s="297">
        <v>1441.79</v>
      </c>
      <c r="BS377" s="297">
        <v>1462.08</v>
      </c>
      <c r="BT377" s="297">
        <v>1482.31</v>
      </c>
      <c r="BU377" s="297">
        <v>1502.39</v>
      </c>
      <c r="BV377" s="297">
        <v>1522.28</v>
      </c>
      <c r="BW377" s="297">
        <v>1541.94</v>
      </c>
    </row>
    <row r="378" spans="1:75" ht="14.45" x14ac:dyDescent="0.3">
      <c r="A378" s="297" t="s">
        <v>1067</v>
      </c>
      <c r="B378" s="297" t="s">
        <v>1068</v>
      </c>
      <c r="C378" s="297" t="s">
        <v>1012</v>
      </c>
      <c r="D378" s="297" t="s">
        <v>927</v>
      </c>
      <c r="E378" s="297">
        <v>682.64</v>
      </c>
      <c r="F378" s="297">
        <v>702.92</v>
      </c>
      <c r="G378" s="297">
        <v>724.18</v>
      </c>
      <c r="H378" s="297">
        <v>746.42</v>
      </c>
      <c r="I378" s="297">
        <v>769.64</v>
      </c>
      <c r="J378" s="297">
        <v>793.81</v>
      </c>
      <c r="K378" s="297">
        <v>818.86</v>
      </c>
      <c r="L378" s="297">
        <v>844.78</v>
      </c>
      <c r="M378" s="297">
        <v>871.67</v>
      </c>
      <c r="N378" s="297">
        <v>899.74</v>
      </c>
      <c r="O378" s="297">
        <v>929.04</v>
      </c>
      <c r="P378" s="297">
        <v>959.63</v>
      </c>
      <c r="Q378" s="297">
        <v>991.29</v>
      </c>
      <c r="R378" s="297">
        <v>1023.53</v>
      </c>
      <c r="S378" s="297">
        <v>1055.71</v>
      </c>
      <c r="T378" s="297">
        <v>1087.33</v>
      </c>
      <c r="U378" s="297">
        <v>1118.21</v>
      </c>
      <c r="V378" s="297">
        <v>1148.42</v>
      </c>
      <c r="W378" s="297">
        <v>1177.94</v>
      </c>
      <c r="X378" s="297">
        <v>1206.8599999999999</v>
      </c>
      <c r="Y378" s="297">
        <v>1235.27</v>
      </c>
      <c r="Z378" s="297">
        <v>1263.17</v>
      </c>
      <c r="AA378" s="297">
        <v>1290.53</v>
      </c>
      <c r="AB378" s="297">
        <v>1317.48</v>
      </c>
      <c r="AC378" s="297">
        <v>1344.17</v>
      </c>
      <c r="AD378" s="297">
        <v>1370.73</v>
      </c>
      <c r="AE378" s="297">
        <v>1397.19</v>
      </c>
      <c r="AF378" s="297">
        <v>1423.64</v>
      </c>
      <c r="AG378" s="297">
        <v>1450.31</v>
      </c>
      <c r="AH378" s="297">
        <v>1477.51</v>
      </c>
      <c r="AI378" s="297">
        <v>1505.46</v>
      </c>
      <c r="AJ378" s="297">
        <v>1534.26</v>
      </c>
      <c r="AK378" s="297">
        <v>1563.87</v>
      </c>
      <c r="AL378" s="297">
        <v>1594.2</v>
      </c>
      <c r="AM378" s="297">
        <v>1625.09</v>
      </c>
      <c r="AN378" s="297">
        <v>1656.4</v>
      </c>
      <c r="AO378" s="297">
        <v>1688.1</v>
      </c>
      <c r="AP378" s="297">
        <v>1720.21</v>
      </c>
      <c r="AQ378" s="297">
        <v>1752.63</v>
      </c>
      <c r="AR378" s="297">
        <v>1785.27</v>
      </c>
      <c r="AS378" s="297">
        <v>1818.03</v>
      </c>
      <c r="AT378" s="297">
        <v>1850.89</v>
      </c>
      <c r="AU378" s="297">
        <v>1883.79</v>
      </c>
      <c r="AV378" s="297">
        <v>1916.72</v>
      </c>
      <c r="AW378" s="297">
        <v>1949.62</v>
      </c>
      <c r="AX378" s="297">
        <v>1982.48</v>
      </c>
      <c r="AY378" s="297">
        <v>2015.27</v>
      </c>
      <c r="AZ378" s="297">
        <v>2047.97</v>
      </c>
      <c r="BA378" s="297">
        <v>2080.5700000000002</v>
      </c>
      <c r="BB378" s="297">
        <v>2113.09</v>
      </c>
      <c r="BC378" s="297">
        <v>2145.5300000000002</v>
      </c>
      <c r="BD378" s="297">
        <v>2177.87</v>
      </c>
      <c r="BE378" s="297">
        <v>2210.12</v>
      </c>
      <c r="BF378" s="297">
        <v>2242.3000000000002</v>
      </c>
      <c r="BG378" s="297">
        <v>2274.4699999999998</v>
      </c>
      <c r="BH378" s="297">
        <v>2306.65</v>
      </c>
      <c r="BI378" s="297">
        <v>2338.85</v>
      </c>
      <c r="BJ378" s="297">
        <v>2371.0500000000002</v>
      </c>
      <c r="BK378" s="297">
        <v>2403.25</v>
      </c>
      <c r="BL378" s="297">
        <v>2435.4499999999998</v>
      </c>
      <c r="BM378" s="297">
        <v>2467.63</v>
      </c>
      <c r="BN378" s="297">
        <v>2499.79</v>
      </c>
      <c r="BO378" s="297">
        <v>2531.9</v>
      </c>
      <c r="BP378" s="297">
        <v>2563.9499999999998</v>
      </c>
      <c r="BQ378" s="297">
        <v>2595.89</v>
      </c>
      <c r="BR378" s="297">
        <v>2627.69</v>
      </c>
      <c r="BS378" s="297">
        <v>2659.34</v>
      </c>
      <c r="BT378" s="297">
        <v>2690.81</v>
      </c>
      <c r="BU378" s="297">
        <v>2722.07</v>
      </c>
      <c r="BV378" s="297">
        <v>2753.06</v>
      </c>
      <c r="BW378" s="297">
        <v>2783.77</v>
      </c>
    </row>
    <row r="379" spans="1:75" ht="14.45" x14ac:dyDescent="0.3">
      <c r="A379" s="297" t="s">
        <v>1067</v>
      </c>
      <c r="B379" s="297" t="s">
        <v>1068</v>
      </c>
      <c r="C379" s="297" t="s">
        <v>1013</v>
      </c>
      <c r="D379" s="297" t="s">
        <v>1010</v>
      </c>
      <c r="E379" s="297">
        <v>60.63</v>
      </c>
      <c r="F379" s="297">
        <v>59.02</v>
      </c>
      <c r="G379" s="297">
        <v>56.94</v>
      </c>
      <c r="H379" s="297">
        <v>52.97</v>
      </c>
      <c r="I379" s="297">
        <v>51.86</v>
      </c>
      <c r="J379" s="297">
        <v>47.28</v>
      </c>
      <c r="K379" s="297">
        <v>26.85</v>
      </c>
      <c r="L379" s="297">
        <v>23.84</v>
      </c>
      <c r="M379" s="297">
        <v>32.409999999999997</v>
      </c>
      <c r="N379" s="297">
        <v>30.9</v>
      </c>
      <c r="O379" s="297">
        <v>36.86</v>
      </c>
      <c r="P379" s="297">
        <v>40.46</v>
      </c>
      <c r="Q379" s="297">
        <v>34.71</v>
      </c>
      <c r="R379" s="297">
        <v>36.69</v>
      </c>
      <c r="S379" s="297">
        <v>45.29</v>
      </c>
      <c r="T379" s="297">
        <v>46.94</v>
      </c>
      <c r="U379" s="297">
        <v>54.5</v>
      </c>
      <c r="V379" s="297">
        <v>54.83</v>
      </c>
      <c r="W379" s="297">
        <v>38.4</v>
      </c>
      <c r="X379" s="297">
        <v>47.66</v>
      </c>
      <c r="Y379" s="297">
        <v>58.26</v>
      </c>
      <c r="Z379" s="297">
        <v>51.7</v>
      </c>
      <c r="AA379" s="297">
        <v>43.73</v>
      </c>
      <c r="AB379" s="297">
        <v>48.21</v>
      </c>
      <c r="AC379" s="297">
        <v>54.57</v>
      </c>
      <c r="AD379" s="297">
        <v>58.35</v>
      </c>
      <c r="AE379" s="297">
        <v>57.36</v>
      </c>
      <c r="AF379" s="297">
        <v>54.99</v>
      </c>
      <c r="AG379" s="297">
        <v>66.34</v>
      </c>
      <c r="AH379" s="297">
        <v>39.29</v>
      </c>
      <c r="AI379" s="297">
        <v>38.08</v>
      </c>
      <c r="AJ379" s="297">
        <v>40.71</v>
      </c>
      <c r="AK379" s="297">
        <v>40.81</v>
      </c>
      <c r="AL379" s="297">
        <v>39.94</v>
      </c>
      <c r="AM379" s="297">
        <v>40.130000000000003</v>
      </c>
      <c r="AN379" s="297">
        <v>39.89</v>
      </c>
      <c r="AO379" s="297">
        <v>39.51</v>
      </c>
      <c r="AP379" s="297">
        <v>39.64</v>
      </c>
      <c r="AQ379" s="297">
        <v>39.58</v>
      </c>
      <c r="AR379" s="297">
        <v>39.61</v>
      </c>
      <c r="AS379" s="297">
        <v>39.32</v>
      </c>
      <c r="AT379" s="297">
        <v>39.200000000000003</v>
      </c>
      <c r="AU379" s="297">
        <v>39.11</v>
      </c>
      <c r="AV379" s="297">
        <v>39.119999999999997</v>
      </c>
      <c r="AW379" s="297">
        <v>39.090000000000003</v>
      </c>
      <c r="AX379" s="297">
        <v>39.04</v>
      </c>
      <c r="AY379" s="297">
        <v>39.08</v>
      </c>
      <c r="AZ379" s="297">
        <v>39.15</v>
      </c>
      <c r="BA379" s="297">
        <v>39.18</v>
      </c>
      <c r="BB379" s="297">
        <v>39.200000000000003</v>
      </c>
      <c r="BC379" s="297">
        <v>39.21</v>
      </c>
      <c r="BD379" s="297">
        <v>39.1</v>
      </c>
      <c r="BE379" s="297">
        <v>39.340000000000003</v>
      </c>
      <c r="BF379" s="297">
        <v>39.25</v>
      </c>
      <c r="BG379" s="297">
        <v>39.270000000000003</v>
      </c>
      <c r="BH379" s="297">
        <v>39.28</v>
      </c>
      <c r="BI379" s="297">
        <v>39.25</v>
      </c>
      <c r="BJ379" s="297">
        <v>39.36</v>
      </c>
      <c r="BK379" s="297">
        <v>39.32</v>
      </c>
      <c r="BL379" s="297">
        <v>39.33</v>
      </c>
      <c r="BM379" s="297">
        <v>39.32</v>
      </c>
      <c r="BN379" s="297">
        <v>39.32</v>
      </c>
      <c r="BO379" s="297">
        <v>39.39</v>
      </c>
      <c r="BP379" s="297">
        <v>39.369999999999997</v>
      </c>
      <c r="BQ379" s="297">
        <v>39.380000000000003</v>
      </c>
      <c r="BR379" s="297">
        <v>39.36</v>
      </c>
      <c r="BS379" s="297">
        <v>39.340000000000003</v>
      </c>
      <c r="BT379" s="297">
        <v>39.409999999999997</v>
      </c>
      <c r="BU379" s="297">
        <v>39.39</v>
      </c>
      <c r="BV379" s="297">
        <v>39.380000000000003</v>
      </c>
      <c r="BW379" s="297">
        <v>39.380000000000003</v>
      </c>
    </row>
    <row r="380" spans="1:75" ht="14.45" x14ac:dyDescent="0.3">
      <c r="A380" s="297" t="s">
        <v>1067</v>
      </c>
      <c r="B380" s="297" t="s">
        <v>1068</v>
      </c>
      <c r="C380" s="297" t="s">
        <v>1014</v>
      </c>
      <c r="D380" s="297" t="s">
        <v>1015</v>
      </c>
      <c r="E380" s="297">
        <v>19.32</v>
      </c>
      <c r="F380" s="297">
        <v>20.54</v>
      </c>
      <c r="G380" s="297">
        <v>21.84</v>
      </c>
      <c r="H380" s="297">
        <v>23.22</v>
      </c>
      <c r="I380" s="297">
        <v>24.69</v>
      </c>
      <c r="J380" s="297">
        <v>26.25</v>
      </c>
      <c r="K380" s="297">
        <v>27.39</v>
      </c>
      <c r="L380" s="297">
        <v>28.59</v>
      </c>
      <c r="M380" s="297">
        <v>29.83</v>
      </c>
      <c r="N380" s="297">
        <v>31.13</v>
      </c>
      <c r="O380" s="297">
        <v>32.49</v>
      </c>
      <c r="P380" s="297">
        <v>33.64</v>
      </c>
      <c r="Q380" s="297">
        <v>34.840000000000003</v>
      </c>
      <c r="R380" s="297">
        <v>36.08</v>
      </c>
      <c r="S380" s="297">
        <v>37.369999999999997</v>
      </c>
      <c r="T380" s="297">
        <v>38.700000000000003</v>
      </c>
      <c r="U380" s="297">
        <v>39.64</v>
      </c>
      <c r="V380" s="297">
        <v>40.61</v>
      </c>
      <c r="W380" s="297">
        <v>41.61</v>
      </c>
      <c r="X380" s="297">
        <v>42.63</v>
      </c>
      <c r="Y380" s="297">
        <v>43.67</v>
      </c>
      <c r="Z380" s="297">
        <v>44.46</v>
      </c>
      <c r="AA380" s="297">
        <v>45.26</v>
      </c>
      <c r="AB380" s="297">
        <v>46.07</v>
      </c>
      <c r="AC380" s="297">
        <v>46.9</v>
      </c>
      <c r="AD380" s="297">
        <v>47.74</v>
      </c>
      <c r="AE380" s="297">
        <v>48.41</v>
      </c>
      <c r="AF380" s="297">
        <v>49.08</v>
      </c>
      <c r="AG380" s="297">
        <v>49.76</v>
      </c>
      <c r="AH380" s="297">
        <v>50.45</v>
      </c>
      <c r="AI380" s="297">
        <v>51.15</v>
      </c>
      <c r="AJ380" s="297">
        <v>51.8</v>
      </c>
      <c r="AK380" s="297">
        <v>52.46</v>
      </c>
      <c r="AL380" s="297">
        <v>53.13</v>
      </c>
      <c r="AM380" s="297">
        <v>53.81</v>
      </c>
      <c r="AN380" s="297">
        <v>54.49</v>
      </c>
      <c r="AO380" s="297">
        <v>55.11</v>
      </c>
      <c r="AP380" s="297">
        <v>55.73</v>
      </c>
      <c r="AQ380" s="297">
        <v>56.37</v>
      </c>
      <c r="AR380" s="297">
        <v>57</v>
      </c>
      <c r="AS380" s="297">
        <v>57.65</v>
      </c>
      <c r="AT380" s="297">
        <v>58.16</v>
      </c>
      <c r="AU380" s="297">
        <v>58.67</v>
      </c>
      <c r="AV380" s="297">
        <v>59.18</v>
      </c>
      <c r="AW380" s="297">
        <v>59.7</v>
      </c>
      <c r="AX380" s="297">
        <v>60.23</v>
      </c>
      <c r="AY380" s="297">
        <v>60.74</v>
      </c>
      <c r="AZ380" s="297">
        <v>61.25</v>
      </c>
      <c r="BA380" s="297">
        <v>61.76</v>
      </c>
      <c r="BB380" s="297">
        <v>62.28</v>
      </c>
      <c r="BC380" s="297">
        <v>62.81</v>
      </c>
      <c r="BD380" s="297">
        <v>63.23</v>
      </c>
      <c r="BE380" s="297">
        <v>63.66</v>
      </c>
      <c r="BF380" s="297">
        <v>64.09</v>
      </c>
      <c r="BG380" s="297">
        <v>64.53</v>
      </c>
      <c r="BH380" s="297">
        <v>64.959999999999994</v>
      </c>
      <c r="BI380" s="297">
        <v>65.39</v>
      </c>
      <c r="BJ380" s="297">
        <v>65.83</v>
      </c>
      <c r="BK380" s="297">
        <v>66.27</v>
      </c>
      <c r="BL380" s="297">
        <v>66.709999999999994</v>
      </c>
      <c r="BM380" s="297">
        <v>67.150000000000006</v>
      </c>
      <c r="BN380" s="297">
        <v>67.55</v>
      </c>
      <c r="BO380" s="297">
        <v>67.95</v>
      </c>
      <c r="BP380" s="297">
        <v>68.349999999999994</v>
      </c>
      <c r="BQ380" s="297">
        <v>68.760000000000005</v>
      </c>
      <c r="BR380" s="297">
        <v>69.17</v>
      </c>
      <c r="BS380" s="297">
        <v>69.599999999999994</v>
      </c>
      <c r="BT380" s="297">
        <v>70.02</v>
      </c>
      <c r="BU380" s="297">
        <v>70.45</v>
      </c>
      <c r="BV380" s="297">
        <v>70.89</v>
      </c>
      <c r="BW380" s="297">
        <v>71.319999999999993</v>
      </c>
    </row>
    <row r="381" spans="1:75" ht="14.45" x14ac:dyDescent="0.3">
      <c r="A381" s="297" t="s">
        <v>1067</v>
      </c>
      <c r="B381" s="297" t="s">
        <v>1068</v>
      </c>
      <c r="C381" s="297" t="s">
        <v>1016</v>
      </c>
      <c r="D381" s="297" t="s">
        <v>1015</v>
      </c>
      <c r="E381" s="297">
        <v>4.72</v>
      </c>
      <c r="F381" s="297">
        <v>5.05</v>
      </c>
      <c r="G381" s="297">
        <v>5.41</v>
      </c>
      <c r="H381" s="297">
        <v>5.78</v>
      </c>
      <c r="I381" s="297">
        <v>6.19</v>
      </c>
      <c r="J381" s="297">
        <v>6.62</v>
      </c>
      <c r="K381" s="297">
        <v>6.92</v>
      </c>
      <c r="L381" s="297">
        <v>7.23</v>
      </c>
      <c r="M381" s="297">
        <v>7.55</v>
      </c>
      <c r="N381" s="297">
        <v>7.89</v>
      </c>
      <c r="O381" s="297">
        <v>8.25</v>
      </c>
      <c r="P381" s="297">
        <v>8.5399999999999991</v>
      </c>
      <c r="Q381" s="297">
        <v>8.84</v>
      </c>
      <c r="R381" s="297">
        <v>9.15</v>
      </c>
      <c r="S381" s="297">
        <v>9.4700000000000006</v>
      </c>
      <c r="T381" s="297">
        <v>9.8000000000000007</v>
      </c>
      <c r="U381" s="297">
        <v>9.98</v>
      </c>
      <c r="V381" s="297">
        <v>10.17</v>
      </c>
      <c r="W381" s="297">
        <v>10.35</v>
      </c>
      <c r="X381" s="297">
        <v>10.54</v>
      </c>
      <c r="Y381" s="297">
        <v>10.74</v>
      </c>
      <c r="Z381" s="297">
        <v>10.95</v>
      </c>
      <c r="AA381" s="297">
        <v>11.16</v>
      </c>
      <c r="AB381" s="297">
        <v>11.38</v>
      </c>
      <c r="AC381" s="297">
        <v>11.6</v>
      </c>
      <c r="AD381" s="297">
        <v>11.83</v>
      </c>
      <c r="AE381" s="297">
        <v>11.96</v>
      </c>
      <c r="AF381" s="297">
        <v>12.09</v>
      </c>
      <c r="AG381" s="297">
        <v>12.23</v>
      </c>
      <c r="AH381" s="297">
        <v>12.37</v>
      </c>
      <c r="AI381" s="297">
        <v>12.51</v>
      </c>
      <c r="AJ381" s="297">
        <v>12.78</v>
      </c>
      <c r="AK381" s="297">
        <v>13.06</v>
      </c>
      <c r="AL381" s="297">
        <v>13.34</v>
      </c>
      <c r="AM381" s="297">
        <v>13.63</v>
      </c>
      <c r="AN381" s="297">
        <v>13.93</v>
      </c>
      <c r="AO381" s="297">
        <v>14.2</v>
      </c>
      <c r="AP381" s="297">
        <v>14.47</v>
      </c>
      <c r="AQ381" s="297">
        <v>14.75</v>
      </c>
      <c r="AR381" s="297">
        <v>15.04</v>
      </c>
      <c r="AS381" s="297">
        <v>15.33</v>
      </c>
      <c r="AT381" s="297">
        <v>15.57</v>
      </c>
      <c r="AU381" s="297">
        <v>15.81</v>
      </c>
      <c r="AV381" s="297">
        <v>16.05</v>
      </c>
      <c r="AW381" s="297">
        <v>16.3</v>
      </c>
      <c r="AX381" s="297">
        <v>16.55</v>
      </c>
      <c r="AY381" s="297">
        <v>16.79</v>
      </c>
      <c r="AZ381" s="297">
        <v>17.03</v>
      </c>
      <c r="BA381" s="297">
        <v>17.28</v>
      </c>
      <c r="BB381" s="297">
        <v>17.52</v>
      </c>
      <c r="BC381" s="297">
        <v>17.78</v>
      </c>
      <c r="BD381" s="297">
        <v>18.03</v>
      </c>
      <c r="BE381" s="297">
        <v>18.28</v>
      </c>
      <c r="BF381" s="297">
        <v>18.54</v>
      </c>
      <c r="BG381" s="297">
        <v>18.809999999999999</v>
      </c>
      <c r="BH381" s="297">
        <v>19.079999999999998</v>
      </c>
      <c r="BI381" s="297">
        <v>19.36</v>
      </c>
      <c r="BJ381" s="297">
        <v>19.649999999999999</v>
      </c>
      <c r="BK381" s="297">
        <v>19.95</v>
      </c>
      <c r="BL381" s="297">
        <v>20.25</v>
      </c>
      <c r="BM381" s="297">
        <v>20.55</v>
      </c>
      <c r="BN381" s="297">
        <v>20.86</v>
      </c>
      <c r="BO381" s="297">
        <v>21.17</v>
      </c>
      <c r="BP381" s="297">
        <v>21.48</v>
      </c>
      <c r="BQ381" s="297">
        <v>21.8</v>
      </c>
      <c r="BR381" s="297">
        <v>22.12</v>
      </c>
      <c r="BS381" s="297">
        <v>22.45</v>
      </c>
      <c r="BT381" s="297">
        <v>22.78</v>
      </c>
      <c r="BU381" s="297">
        <v>23.13</v>
      </c>
      <c r="BV381" s="297">
        <v>23.47</v>
      </c>
      <c r="BW381" s="297">
        <v>23.82</v>
      </c>
    </row>
    <row r="382" spans="1:75" ht="14.45" x14ac:dyDescent="0.3">
      <c r="A382" s="297" t="s">
        <v>1069</v>
      </c>
      <c r="B382" s="297" t="s">
        <v>1070</v>
      </c>
      <c r="C382" s="297" t="s">
        <v>1005</v>
      </c>
      <c r="D382" s="297" t="s">
        <v>1006</v>
      </c>
      <c r="E382" s="297">
        <v>0.56000000000000005</v>
      </c>
      <c r="F382" s="297">
        <v>0.6</v>
      </c>
      <c r="G382" s="297">
        <v>0.62</v>
      </c>
      <c r="H382" s="297">
        <v>0.64</v>
      </c>
      <c r="I382" s="297">
        <v>0.66</v>
      </c>
      <c r="J382" s="297">
        <v>0.67</v>
      </c>
      <c r="K382" s="297">
        <v>0.68</v>
      </c>
      <c r="L382" s="297">
        <v>0.69</v>
      </c>
      <c r="M382" s="297">
        <v>0.71</v>
      </c>
      <c r="N382" s="297">
        <v>0.74</v>
      </c>
      <c r="O382" s="297">
        <v>0.78</v>
      </c>
      <c r="P382" s="297">
        <v>0.82</v>
      </c>
      <c r="Q382" s="297">
        <v>0.86</v>
      </c>
      <c r="R382" s="297">
        <v>0.89</v>
      </c>
      <c r="S382" s="297">
        <v>0.91</v>
      </c>
      <c r="T382" s="297">
        <v>0.94</v>
      </c>
      <c r="U382" s="297">
        <v>0.98</v>
      </c>
      <c r="V382" s="297">
        <v>0.99</v>
      </c>
      <c r="W382" s="297">
        <v>1.02</v>
      </c>
      <c r="X382" s="297">
        <v>1.04</v>
      </c>
      <c r="Y382" s="297">
        <v>1.07</v>
      </c>
      <c r="Z382" s="297">
        <v>1.1000000000000001</v>
      </c>
      <c r="AA382" s="297">
        <v>1.1499999999999999</v>
      </c>
      <c r="AB382" s="297">
        <v>1.19</v>
      </c>
      <c r="AC382" s="297">
        <v>1.27</v>
      </c>
      <c r="AD382" s="297">
        <v>1.34</v>
      </c>
      <c r="AE382" s="297">
        <v>1.42</v>
      </c>
      <c r="AF382" s="297">
        <v>1.5</v>
      </c>
      <c r="AG382" s="297">
        <v>1.57</v>
      </c>
      <c r="AH382" s="297">
        <v>1.63</v>
      </c>
      <c r="AI382" s="297">
        <v>1.69</v>
      </c>
      <c r="AJ382" s="297">
        <v>1.76</v>
      </c>
      <c r="AK382" s="297">
        <v>1.84</v>
      </c>
      <c r="AL382" s="297">
        <v>1.91</v>
      </c>
      <c r="AM382" s="297">
        <v>2</v>
      </c>
      <c r="AN382" s="297">
        <v>2.09</v>
      </c>
      <c r="AO382" s="297">
        <v>2.19</v>
      </c>
      <c r="AP382" s="297">
        <v>2.29</v>
      </c>
      <c r="AQ382" s="297">
        <v>2.41</v>
      </c>
      <c r="AR382" s="297">
        <v>2.5299999999999998</v>
      </c>
      <c r="AS382" s="297">
        <v>2.67</v>
      </c>
      <c r="AT382" s="297">
        <v>2.82</v>
      </c>
      <c r="AU382" s="297">
        <v>2.98</v>
      </c>
      <c r="AV382" s="297">
        <v>3.15</v>
      </c>
      <c r="AW382" s="297">
        <v>3.34</v>
      </c>
      <c r="AX382" s="297">
        <v>3.54</v>
      </c>
      <c r="AY382" s="297">
        <v>3.75</v>
      </c>
      <c r="AZ382" s="297">
        <v>3.98</v>
      </c>
      <c r="BA382" s="297">
        <v>4.22</v>
      </c>
      <c r="BB382" s="297">
        <v>4.49</v>
      </c>
      <c r="BC382" s="297">
        <v>4.7699999999999996</v>
      </c>
      <c r="BD382" s="297">
        <v>5.07</v>
      </c>
      <c r="BE382" s="297">
        <v>5.38</v>
      </c>
      <c r="BF382" s="297">
        <v>5.72</v>
      </c>
      <c r="BG382" s="297">
        <v>6.08</v>
      </c>
      <c r="BH382" s="297">
        <v>6.46</v>
      </c>
      <c r="BI382" s="297">
        <v>6.87</v>
      </c>
      <c r="BJ382" s="297">
        <v>7.29</v>
      </c>
      <c r="BK382" s="297">
        <v>7.74</v>
      </c>
      <c r="BL382" s="297">
        <v>8.2200000000000006</v>
      </c>
      <c r="BM382" s="297">
        <v>8.73</v>
      </c>
      <c r="BN382" s="297">
        <v>9.26</v>
      </c>
      <c r="BO382" s="297">
        <v>9.82</v>
      </c>
      <c r="BP382" s="297">
        <v>10.42</v>
      </c>
      <c r="BQ382" s="297">
        <v>11.04</v>
      </c>
      <c r="BR382" s="297">
        <v>11.71</v>
      </c>
      <c r="BS382" s="297">
        <v>12.4</v>
      </c>
      <c r="BT382" s="297">
        <v>13.14</v>
      </c>
      <c r="BU382" s="297">
        <v>13.91</v>
      </c>
      <c r="BV382" s="297">
        <v>14.72</v>
      </c>
      <c r="BW382" s="297">
        <v>15.58</v>
      </c>
    </row>
    <row r="383" spans="1:75" ht="14.45" x14ac:dyDescent="0.3">
      <c r="A383" s="297" t="s">
        <v>1069</v>
      </c>
      <c r="B383" s="297" t="s">
        <v>1070</v>
      </c>
      <c r="C383" s="297" t="s">
        <v>1007</v>
      </c>
      <c r="D383" s="297" t="s">
        <v>1008</v>
      </c>
      <c r="E383" s="297">
        <v>1524.98</v>
      </c>
      <c r="F383" s="297">
        <v>1533.61</v>
      </c>
      <c r="G383" s="297">
        <v>1566.68</v>
      </c>
      <c r="H383" s="297">
        <v>1795.56</v>
      </c>
      <c r="I383" s="297">
        <v>1893.98</v>
      </c>
      <c r="J383" s="297">
        <v>1904.81</v>
      </c>
      <c r="K383" s="297">
        <v>1970.54</v>
      </c>
      <c r="L383" s="297">
        <v>1939.93</v>
      </c>
      <c r="M383" s="297">
        <v>1977.92</v>
      </c>
      <c r="N383" s="297">
        <v>2063.6799999999998</v>
      </c>
      <c r="O383" s="297">
        <v>2145.35</v>
      </c>
      <c r="P383" s="297">
        <v>2156.7800000000002</v>
      </c>
      <c r="Q383" s="297">
        <v>2398</v>
      </c>
      <c r="R383" s="297">
        <v>2464.52</v>
      </c>
      <c r="S383" s="297">
        <v>2458.34</v>
      </c>
      <c r="T383" s="297">
        <v>2475.9899999999998</v>
      </c>
      <c r="U383" s="297">
        <v>2473</v>
      </c>
      <c r="V383" s="297">
        <v>2536.5300000000002</v>
      </c>
      <c r="W383" s="297">
        <v>2584</v>
      </c>
      <c r="X383" s="297">
        <v>2787.55</v>
      </c>
      <c r="Y383" s="297">
        <v>3015.92</v>
      </c>
      <c r="Z383" s="297">
        <v>3172.92</v>
      </c>
      <c r="AA383" s="297">
        <v>3045.76</v>
      </c>
      <c r="AB383" s="297">
        <v>3247.19</v>
      </c>
      <c r="AC383" s="297">
        <v>3381.3</v>
      </c>
      <c r="AD383" s="297">
        <v>3430.44</v>
      </c>
      <c r="AE383" s="297">
        <v>3524.93</v>
      </c>
      <c r="AF383" s="297">
        <v>3762.84</v>
      </c>
      <c r="AG383" s="297">
        <v>3870.13</v>
      </c>
      <c r="AH383" s="297">
        <v>4438.05</v>
      </c>
      <c r="AI383" s="297">
        <v>4608.46</v>
      </c>
      <c r="AJ383" s="297">
        <v>4647.41</v>
      </c>
      <c r="AK383" s="297">
        <v>4657.75</v>
      </c>
      <c r="AL383" s="297">
        <v>4716.6400000000003</v>
      </c>
      <c r="AM383" s="297">
        <v>4797.21</v>
      </c>
      <c r="AN383" s="297">
        <v>4903.87</v>
      </c>
      <c r="AO383" s="297">
        <v>5004.42</v>
      </c>
      <c r="AP383" s="297">
        <v>5212.8</v>
      </c>
      <c r="AQ383" s="297">
        <v>5432.38</v>
      </c>
      <c r="AR383" s="297">
        <v>5677.19</v>
      </c>
      <c r="AS383" s="297">
        <v>5938.71</v>
      </c>
      <c r="AT383" s="297">
        <v>6213.96</v>
      </c>
      <c r="AU383" s="297">
        <v>6533.55</v>
      </c>
      <c r="AV383" s="297">
        <v>6871.44</v>
      </c>
      <c r="AW383" s="297">
        <v>7230.67</v>
      </c>
      <c r="AX383" s="297">
        <v>7608.41</v>
      </c>
      <c r="AY383" s="297">
        <v>7994.13</v>
      </c>
      <c r="AZ383" s="297">
        <v>8427.4599999999991</v>
      </c>
      <c r="BA383" s="297">
        <v>8884.64</v>
      </c>
      <c r="BB383" s="297">
        <v>9366.42</v>
      </c>
      <c r="BC383" s="297">
        <v>9881.74</v>
      </c>
      <c r="BD383" s="297">
        <v>10397.450000000001</v>
      </c>
      <c r="BE383" s="297">
        <v>10966.56</v>
      </c>
      <c r="BF383" s="297">
        <v>11565.01</v>
      </c>
      <c r="BG383" s="297">
        <v>12193.77</v>
      </c>
      <c r="BH383" s="297">
        <v>12857.74</v>
      </c>
      <c r="BI383" s="297">
        <v>13531.46</v>
      </c>
      <c r="BJ383" s="297">
        <v>14256.66</v>
      </c>
      <c r="BK383" s="297">
        <v>15016.66</v>
      </c>
      <c r="BL383" s="297">
        <v>15814.93</v>
      </c>
      <c r="BM383" s="297">
        <v>16650.21</v>
      </c>
      <c r="BN383" s="297">
        <v>17503.23</v>
      </c>
      <c r="BO383" s="297">
        <v>18408.349999999999</v>
      </c>
      <c r="BP383" s="297">
        <v>19354.330000000002</v>
      </c>
      <c r="BQ383" s="297">
        <v>20345.490000000002</v>
      </c>
      <c r="BR383" s="297">
        <v>21383.52</v>
      </c>
      <c r="BS383" s="297">
        <v>22437.11</v>
      </c>
      <c r="BT383" s="297">
        <v>23547.64</v>
      </c>
      <c r="BU383" s="297">
        <v>24708.71</v>
      </c>
      <c r="BV383" s="297">
        <v>25918.080000000002</v>
      </c>
      <c r="BW383" s="297">
        <v>27179.99</v>
      </c>
    </row>
    <row r="384" spans="1:75" ht="14.45" x14ac:dyDescent="0.3">
      <c r="A384" s="297" t="s">
        <v>1069</v>
      </c>
      <c r="B384" s="297" t="s">
        <v>1070</v>
      </c>
      <c r="C384" s="297" t="s">
        <v>1009</v>
      </c>
      <c r="D384" s="297" t="s">
        <v>1010</v>
      </c>
      <c r="F384" s="297">
        <v>25.33</v>
      </c>
      <c r="G384" s="297">
        <v>22.46</v>
      </c>
      <c r="H384" s="297">
        <v>18.88</v>
      </c>
      <c r="I384" s="297">
        <v>18.309999999999999</v>
      </c>
      <c r="J384" s="297">
        <v>15.09</v>
      </c>
      <c r="K384" s="297">
        <v>16.600000000000001</v>
      </c>
      <c r="L384" s="297">
        <v>17.13</v>
      </c>
      <c r="M384" s="297">
        <v>16.36</v>
      </c>
      <c r="N384" s="297">
        <v>20.37</v>
      </c>
      <c r="O384" s="297">
        <v>22.34</v>
      </c>
      <c r="P384" s="297">
        <v>21.89</v>
      </c>
      <c r="Q384" s="297">
        <v>22.17</v>
      </c>
      <c r="R384" s="297">
        <v>21</v>
      </c>
      <c r="S384" s="297">
        <v>18.12</v>
      </c>
      <c r="T384" s="297">
        <v>20.18</v>
      </c>
      <c r="U384" s="297">
        <v>21.57</v>
      </c>
      <c r="V384" s="297">
        <v>17.2</v>
      </c>
      <c r="W384" s="297">
        <v>18.399999999999999</v>
      </c>
      <c r="X384" s="297">
        <v>17.8</v>
      </c>
      <c r="Y384" s="297">
        <v>18.2</v>
      </c>
      <c r="Z384" s="297">
        <v>17.78</v>
      </c>
      <c r="AA384" s="297">
        <v>21.96</v>
      </c>
      <c r="AB384" s="297">
        <v>19.88</v>
      </c>
      <c r="AC384" s="297">
        <v>25.96</v>
      </c>
      <c r="AD384" s="297">
        <v>24.48</v>
      </c>
      <c r="AE384" s="297">
        <v>25.43</v>
      </c>
      <c r="AF384" s="297">
        <v>24</v>
      </c>
      <c r="AG384" s="297">
        <v>22.2</v>
      </c>
      <c r="AH384" s="297">
        <v>20.79</v>
      </c>
      <c r="AI384" s="297">
        <v>18.89</v>
      </c>
      <c r="AJ384" s="297">
        <v>20.190000000000001</v>
      </c>
      <c r="AK384" s="297">
        <v>19.72</v>
      </c>
      <c r="AL384" s="297">
        <v>19.46</v>
      </c>
      <c r="AM384" s="297">
        <v>19.34</v>
      </c>
      <c r="AN384" s="297">
        <v>19.28</v>
      </c>
      <c r="AO384" s="297">
        <v>19.23</v>
      </c>
      <c r="AP384" s="297">
        <v>19.09</v>
      </c>
      <c r="AQ384" s="297">
        <v>19.05</v>
      </c>
      <c r="AR384" s="297">
        <v>19.04</v>
      </c>
      <c r="AS384" s="297">
        <v>19.03</v>
      </c>
      <c r="AT384" s="297">
        <v>19.02</v>
      </c>
      <c r="AU384" s="297">
        <v>18.940000000000001</v>
      </c>
      <c r="AV384" s="297">
        <v>18.89</v>
      </c>
      <c r="AW384" s="297">
        <v>18.87</v>
      </c>
      <c r="AX384" s="297">
        <v>18.86</v>
      </c>
      <c r="AY384" s="297">
        <v>18.84</v>
      </c>
      <c r="AZ384" s="297">
        <v>18.760000000000002</v>
      </c>
      <c r="BA384" s="297">
        <v>18.73</v>
      </c>
      <c r="BB384" s="297">
        <v>18.71</v>
      </c>
      <c r="BC384" s="297">
        <v>18.68</v>
      </c>
      <c r="BD384" s="297">
        <v>18.649999999999999</v>
      </c>
      <c r="BE384" s="297">
        <v>18.55</v>
      </c>
      <c r="BF384" s="297">
        <v>18.5</v>
      </c>
      <c r="BG384" s="297">
        <v>18.46</v>
      </c>
      <c r="BH384" s="297">
        <v>18.41</v>
      </c>
      <c r="BI384" s="297">
        <v>18.36</v>
      </c>
      <c r="BJ384" s="297">
        <v>18.260000000000002</v>
      </c>
      <c r="BK384" s="297">
        <v>18.21</v>
      </c>
      <c r="BL384" s="297">
        <v>18.16</v>
      </c>
      <c r="BM384" s="297">
        <v>18.11</v>
      </c>
      <c r="BN384" s="297">
        <v>18.07</v>
      </c>
      <c r="BO384" s="297">
        <v>17.989999999999998</v>
      </c>
      <c r="BP384" s="297">
        <v>17.95</v>
      </c>
      <c r="BQ384" s="297">
        <v>17.91</v>
      </c>
      <c r="BR384" s="297">
        <v>17.88</v>
      </c>
      <c r="BS384" s="297">
        <v>17.850000000000001</v>
      </c>
      <c r="BT384" s="297">
        <v>17.79</v>
      </c>
      <c r="BU384" s="297">
        <v>17.760000000000002</v>
      </c>
      <c r="BV384" s="297">
        <v>17.739999999999998</v>
      </c>
      <c r="BW384" s="297">
        <v>17.7</v>
      </c>
    </row>
    <row r="385" spans="1:75" ht="14.45" x14ac:dyDescent="0.3">
      <c r="A385" s="297" t="s">
        <v>1069</v>
      </c>
      <c r="B385" s="297" t="s">
        <v>1070</v>
      </c>
      <c r="C385" s="297" t="s">
        <v>1011</v>
      </c>
      <c r="D385" s="297" t="s">
        <v>927</v>
      </c>
      <c r="E385" s="297">
        <v>270.27999999999997</v>
      </c>
      <c r="F385" s="297">
        <v>276.02</v>
      </c>
      <c r="G385" s="297">
        <v>284.11</v>
      </c>
      <c r="H385" s="297">
        <v>293.02</v>
      </c>
      <c r="I385" s="297">
        <v>304.13</v>
      </c>
      <c r="J385" s="297">
        <v>317.05</v>
      </c>
      <c r="K385" s="297">
        <v>331.62</v>
      </c>
      <c r="L385" s="297">
        <v>348.05</v>
      </c>
      <c r="M385" s="297">
        <v>365.23</v>
      </c>
      <c r="N385" s="297">
        <v>382.49</v>
      </c>
      <c r="O385" s="297">
        <v>399.9</v>
      </c>
      <c r="P385" s="297">
        <v>412.47</v>
      </c>
      <c r="Q385" s="297">
        <v>424.46</v>
      </c>
      <c r="R385" s="297">
        <v>436.6</v>
      </c>
      <c r="S385" s="297">
        <v>449.92</v>
      </c>
      <c r="T385" s="297">
        <v>464.3</v>
      </c>
      <c r="U385" s="297">
        <v>477.69</v>
      </c>
      <c r="V385" s="297">
        <v>492.1</v>
      </c>
      <c r="W385" s="297">
        <v>508.09</v>
      </c>
      <c r="X385" s="297">
        <v>524.85</v>
      </c>
      <c r="Y385" s="297">
        <v>542.84</v>
      </c>
      <c r="Z385" s="297">
        <v>559.03</v>
      </c>
      <c r="AA385" s="297">
        <v>578.49</v>
      </c>
      <c r="AB385" s="297">
        <v>597.21</v>
      </c>
      <c r="AC385" s="297">
        <v>616.76</v>
      </c>
      <c r="AD385" s="297">
        <v>637.45000000000005</v>
      </c>
      <c r="AE385" s="297">
        <v>656.86</v>
      </c>
      <c r="AF385" s="297">
        <v>677.35</v>
      </c>
      <c r="AG385" s="297">
        <v>699.05</v>
      </c>
      <c r="AH385" s="297">
        <v>722.17</v>
      </c>
      <c r="AI385" s="297">
        <v>746.12</v>
      </c>
      <c r="AJ385" s="297">
        <v>771.42</v>
      </c>
      <c r="AK385" s="297">
        <v>797.82</v>
      </c>
      <c r="AL385" s="297">
        <v>825.4</v>
      </c>
      <c r="AM385" s="297">
        <v>854.26</v>
      </c>
      <c r="AN385" s="297">
        <v>884.4</v>
      </c>
      <c r="AO385" s="297">
        <v>912.49</v>
      </c>
      <c r="AP385" s="297">
        <v>942.09</v>
      </c>
      <c r="AQ385" s="297">
        <v>972.96</v>
      </c>
      <c r="AR385" s="297">
        <v>1004.73</v>
      </c>
      <c r="AS385" s="297">
        <v>1037.22</v>
      </c>
      <c r="AT385" s="297">
        <v>1069.57</v>
      </c>
      <c r="AU385" s="297">
        <v>1102.28</v>
      </c>
      <c r="AV385" s="297">
        <v>1135.93</v>
      </c>
      <c r="AW385" s="297">
        <v>1170.6099999999999</v>
      </c>
      <c r="AX385" s="297">
        <v>1206.3399999999999</v>
      </c>
      <c r="AY385" s="297">
        <v>1241.1600000000001</v>
      </c>
      <c r="AZ385" s="297">
        <v>1277.1400000000001</v>
      </c>
      <c r="BA385" s="297">
        <v>1314.21</v>
      </c>
      <c r="BB385" s="297">
        <v>1352.25</v>
      </c>
      <c r="BC385" s="297">
        <v>1391.18</v>
      </c>
      <c r="BD385" s="297">
        <v>1428.89</v>
      </c>
      <c r="BE385" s="297">
        <v>1467.63</v>
      </c>
      <c r="BF385" s="297">
        <v>1507.33</v>
      </c>
      <c r="BG385" s="297">
        <v>1547.91</v>
      </c>
      <c r="BH385" s="297">
        <v>1589.29</v>
      </c>
      <c r="BI385" s="297">
        <v>1629.47</v>
      </c>
      <c r="BJ385" s="297">
        <v>1670.54</v>
      </c>
      <c r="BK385" s="297">
        <v>1712.42</v>
      </c>
      <c r="BL385" s="297">
        <v>1755.02</v>
      </c>
      <c r="BM385" s="297">
        <v>1798.24</v>
      </c>
      <c r="BN385" s="297">
        <v>1840.36</v>
      </c>
      <c r="BO385" s="297">
        <v>1883.18</v>
      </c>
      <c r="BP385" s="297">
        <v>1926.65</v>
      </c>
      <c r="BQ385" s="297">
        <v>1970.74</v>
      </c>
      <c r="BR385" s="297">
        <v>2015.36</v>
      </c>
      <c r="BS385" s="297">
        <v>2058.65</v>
      </c>
      <c r="BT385" s="297">
        <v>2102.58</v>
      </c>
      <c r="BU385" s="297">
        <v>2147.0500000000002</v>
      </c>
      <c r="BV385" s="297">
        <v>2191.96</v>
      </c>
      <c r="BW385" s="297">
        <v>2237.2199999999998</v>
      </c>
    </row>
    <row r="386" spans="1:75" ht="14.45" x14ac:dyDescent="0.3">
      <c r="A386" s="297" t="s">
        <v>1069</v>
      </c>
      <c r="B386" s="297" t="s">
        <v>1070</v>
      </c>
      <c r="C386" s="297" t="s">
        <v>1012</v>
      </c>
      <c r="D386" s="297" t="s">
        <v>927</v>
      </c>
      <c r="E386" s="297">
        <v>629.79</v>
      </c>
      <c r="F386" s="297">
        <v>652.82000000000005</v>
      </c>
      <c r="G386" s="297">
        <v>677.68</v>
      </c>
      <c r="H386" s="297">
        <v>704.89</v>
      </c>
      <c r="I386" s="297">
        <v>735.06</v>
      </c>
      <c r="J386" s="297">
        <v>768.46</v>
      </c>
      <c r="K386" s="297">
        <v>805.49</v>
      </c>
      <c r="L386" s="297">
        <v>845.64</v>
      </c>
      <c r="M386" s="297">
        <v>887.22</v>
      </c>
      <c r="N386" s="297">
        <v>927.94</v>
      </c>
      <c r="O386" s="297">
        <v>966.15</v>
      </c>
      <c r="P386" s="297">
        <v>1001.25</v>
      </c>
      <c r="Q386" s="297">
        <v>1033.75</v>
      </c>
      <c r="R386" s="297">
        <v>1064.52</v>
      </c>
      <c r="S386" s="297">
        <v>1094.97</v>
      </c>
      <c r="T386" s="297">
        <v>1126.18</v>
      </c>
      <c r="U386" s="297">
        <v>1158.31</v>
      </c>
      <c r="V386" s="297">
        <v>1191.1600000000001</v>
      </c>
      <c r="W386" s="297">
        <v>1225.04</v>
      </c>
      <c r="X386" s="297">
        <v>1260.28</v>
      </c>
      <c r="Y386" s="297">
        <v>1297.08</v>
      </c>
      <c r="Z386" s="297">
        <v>1335.67</v>
      </c>
      <c r="AA386" s="297">
        <v>1376.04</v>
      </c>
      <c r="AB386" s="297">
        <v>1417.82</v>
      </c>
      <c r="AC386" s="297">
        <v>1460.49</v>
      </c>
      <c r="AD386" s="297">
        <v>1503.68</v>
      </c>
      <c r="AE386" s="297">
        <v>1547.26</v>
      </c>
      <c r="AF386" s="297">
        <v>1591.36</v>
      </c>
      <c r="AG386" s="297">
        <v>1636.11</v>
      </c>
      <c r="AH386" s="297">
        <v>1681.73</v>
      </c>
      <c r="AI386" s="297">
        <v>1728.39</v>
      </c>
      <c r="AJ386" s="297">
        <v>1776.1</v>
      </c>
      <c r="AK386" s="297">
        <v>1824.78</v>
      </c>
      <c r="AL386" s="297">
        <v>1874.36</v>
      </c>
      <c r="AM386" s="297">
        <v>1924.76</v>
      </c>
      <c r="AN386" s="297">
        <v>1975.9</v>
      </c>
      <c r="AO386" s="297">
        <v>2027.76</v>
      </c>
      <c r="AP386" s="297">
        <v>2080.34</v>
      </c>
      <c r="AQ386" s="297">
        <v>2133.6</v>
      </c>
      <c r="AR386" s="297">
        <v>2187.5300000000002</v>
      </c>
      <c r="AS386" s="297">
        <v>2242.1</v>
      </c>
      <c r="AT386" s="297">
        <v>2297.2800000000002</v>
      </c>
      <c r="AU386" s="297">
        <v>2353.0500000000002</v>
      </c>
      <c r="AV386" s="297">
        <v>2409.39</v>
      </c>
      <c r="AW386" s="297">
        <v>2466.2800000000002</v>
      </c>
      <c r="AX386" s="297">
        <v>2523.71</v>
      </c>
      <c r="AY386" s="297">
        <v>2581.65</v>
      </c>
      <c r="AZ386" s="297">
        <v>2640.06</v>
      </c>
      <c r="BA386" s="297">
        <v>2698.92</v>
      </c>
      <c r="BB386" s="297">
        <v>2758.2</v>
      </c>
      <c r="BC386" s="297">
        <v>2817.87</v>
      </c>
      <c r="BD386" s="297">
        <v>2877.89</v>
      </c>
      <c r="BE386" s="297">
        <v>2938.24</v>
      </c>
      <c r="BF386" s="297">
        <v>2998.85</v>
      </c>
      <c r="BG386" s="297">
        <v>3059.7</v>
      </c>
      <c r="BH386" s="297">
        <v>3120.71</v>
      </c>
      <c r="BI386" s="297">
        <v>3181.85</v>
      </c>
      <c r="BJ386" s="297">
        <v>3243.11</v>
      </c>
      <c r="BK386" s="297">
        <v>3304.44</v>
      </c>
      <c r="BL386" s="297">
        <v>3365.84</v>
      </c>
      <c r="BM386" s="297">
        <v>3427.27</v>
      </c>
      <c r="BN386" s="297">
        <v>3488.72</v>
      </c>
      <c r="BO386" s="297">
        <v>3550.13</v>
      </c>
      <c r="BP386" s="297">
        <v>3611.49</v>
      </c>
      <c r="BQ386" s="297">
        <v>3672.74</v>
      </c>
      <c r="BR386" s="297">
        <v>3733.86</v>
      </c>
      <c r="BS386" s="297">
        <v>3794.83</v>
      </c>
      <c r="BT386" s="297">
        <v>3855.6</v>
      </c>
      <c r="BU386" s="297">
        <v>3916.13</v>
      </c>
      <c r="BV386" s="297">
        <v>3976.37</v>
      </c>
      <c r="BW386" s="297">
        <v>4036.27</v>
      </c>
    </row>
    <row r="387" spans="1:75" ht="14.45" x14ac:dyDescent="0.3">
      <c r="A387" s="297" t="s">
        <v>1069</v>
      </c>
      <c r="B387" s="297" t="s">
        <v>1070</v>
      </c>
      <c r="C387" s="297" t="s">
        <v>1013</v>
      </c>
      <c r="D387" s="297" t="s">
        <v>1010</v>
      </c>
      <c r="E387" s="297">
        <v>5.83</v>
      </c>
      <c r="F387" s="297">
        <v>2.54</v>
      </c>
      <c r="G387" s="297">
        <v>7.16</v>
      </c>
      <c r="H387" s="297">
        <v>6.89</v>
      </c>
      <c r="I387" s="297">
        <v>4.6500000000000004</v>
      </c>
      <c r="J387" s="297">
        <v>5.03</v>
      </c>
      <c r="K387" s="297">
        <v>7.13</v>
      </c>
      <c r="L387" s="297">
        <v>7.26</v>
      </c>
      <c r="M387" s="297">
        <v>8.27</v>
      </c>
      <c r="N387" s="297">
        <v>10.15</v>
      </c>
      <c r="O387" s="297">
        <v>10.66</v>
      </c>
      <c r="P387" s="297">
        <v>10.6</v>
      </c>
      <c r="Q387" s="297">
        <v>9.3000000000000007</v>
      </c>
      <c r="R387" s="297">
        <v>4.03</v>
      </c>
      <c r="S387" s="297">
        <v>2.82</v>
      </c>
      <c r="T387" s="297">
        <v>-3.94</v>
      </c>
      <c r="U387" s="297">
        <v>5.63</v>
      </c>
      <c r="V387" s="297">
        <v>12.39</v>
      </c>
      <c r="W387" s="297">
        <v>11.82</v>
      </c>
      <c r="X387" s="297">
        <v>10.97</v>
      </c>
      <c r="Y387" s="297">
        <v>8.5399999999999991</v>
      </c>
      <c r="Z387" s="297">
        <v>11.99</v>
      </c>
      <c r="AA387" s="297">
        <v>12.87</v>
      </c>
      <c r="AB387" s="297">
        <v>11.05</v>
      </c>
      <c r="AC387" s="297">
        <v>8.9</v>
      </c>
      <c r="AD387" s="297">
        <v>4</v>
      </c>
      <c r="AE387" s="297">
        <v>11.2</v>
      </c>
      <c r="AF387" s="297">
        <v>6.7</v>
      </c>
      <c r="AG387" s="297">
        <v>6.18</v>
      </c>
      <c r="AH387" s="297">
        <v>15.17</v>
      </c>
      <c r="AI387" s="297">
        <v>15.49</v>
      </c>
      <c r="AJ387" s="297">
        <v>15.32</v>
      </c>
      <c r="AK387" s="297">
        <v>15.13</v>
      </c>
      <c r="AL387" s="297">
        <v>15.16</v>
      </c>
      <c r="AM387" s="297">
        <v>15.6</v>
      </c>
      <c r="AN387" s="297">
        <v>15.77</v>
      </c>
      <c r="AO387" s="297">
        <v>15.95</v>
      </c>
      <c r="AP387" s="297">
        <v>15.95</v>
      </c>
      <c r="AQ387" s="297">
        <v>16.03</v>
      </c>
      <c r="AR387" s="297">
        <v>16.149999999999999</v>
      </c>
      <c r="AS387" s="297">
        <v>16.309999999999999</v>
      </c>
      <c r="AT387" s="297">
        <v>16.43</v>
      </c>
      <c r="AU387" s="297">
        <v>16.5</v>
      </c>
      <c r="AV387" s="297">
        <v>16.55</v>
      </c>
      <c r="AW387" s="297">
        <v>16.68</v>
      </c>
      <c r="AX387" s="297">
        <v>16.82</v>
      </c>
      <c r="AY387" s="297">
        <v>16.940000000000001</v>
      </c>
      <c r="AZ387" s="297">
        <v>16.95</v>
      </c>
      <c r="BA387" s="297">
        <v>17.05</v>
      </c>
      <c r="BB387" s="297">
        <v>17.18</v>
      </c>
      <c r="BC387" s="297">
        <v>17.309999999999999</v>
      </c>
      <c r="BD387" s="297">
        <v>17.45</v>
      </c>
      <c r="BE387" s="297">
        <v>17.420000000000002</v>
      </c>
      <c r="BF387" s="297">
        <v>17.53</v>
      </c>
      <c r="BG387" s="297">
        <v>17.649999999999999</v>
      </c>
      <c r="BH387" s="297">
        <v>17.77</v>
      </c>
      <c r="BI387" s="297">
        <v>17.88</v>
      </c>
      <c r="BJ387" s="297">
        <v>17.850000000000001</v>
      </c>
      <c r="BK387" s="297">
        <v>17.940000000000001</v>
      </c>
      <c r="BL387" s="297">
        <v>18.04</v>
      </c>
      <c r="BM387" s="297">
        <v>18.16</v>
      </c>
      <c r="BN387" s="297">
        <v>18.239999999999998</v>
      </c>
      <c r="BO387" s="297">
        <v>18.21</v>
      </c>
      <c r="BP387" s="297">
        <v>18.29</v>
      </c>
      <c r="BQ387" s="297">
        <v>18.37</v>
      </c>
      <c r="BR387" s="297">
        <v>18.46</v>
      </c>
      <c r="BS387" s="297">
        <v>18.53</v>
      </c>
      <c r="BT387" s="297">
        <v>18.45</v>
      </c>
      <c r="BU387" s="297">
        <v>18.5</v>
      </c>
      <c r="BV387" s="297">
        <v>18.57</v>
      </c>
      <c r="BW387" s="297">
        <v>18.62</v>
      </c>
    </row>
    <row r="388" spans="1:75" ht="14.45" x14ac:dyDescent="0.3">
      <c r="A388" s="297" t="s">
        <v>1069</v>
      </c>
      <c r="B388" s="297" t="s">
        <v>1070</v>
      </c>
      <c r="C388" s="297" t="s">
        <v>1014</v>
      </c>
      <c r="D388" s="297" t="s">
        <v>1015</v>
      </c>
      <c r="E388" s="297">
        <v>8.4600000000000009</v>
      </c>
      <c r="F388" s="297">
        <v>8.94</v>
      </c>
      <c r="G388" s="297">
        <v>9.44</v>
      </c>
      <c r="H388" s="297">
        <v>9.9700000000000006</v>
      </c>
      <c r="I388" s="297">
        <v>10.54</v>
      </c>
      <c r="J388" s="297">
        <v>11.13</v>
      </c>
      <c r="K388" s="297">
        <v>11.72</v>
      </c>
      <c r="L388" s="297">
        <v>12.33</v>
      </c>
      <c r="M388" s="297">
        <v>12.98</v>
      </c>
      <c r="N388" s="297">
        <v>13.66</v>
      </c>
      <c r="O388" s="297">
        <v>14.37</v>
      </c>
      <c r="P388" s="297">
        <v>15.21</v>
      </c>
      <c r="Q388" s="297">
        <v>16.09</v>
      </c>
      <c r="R388" s="297">
        <v>17.03</v>
      </c>
      <c r="S388" s="297">
        <v>18.02</v>
      </c>
      <c r="T388" s="297">
        <v>19.059999999999999</v>
      </c>
      <c r="U388" s="297">
        <v>20.079999999999998</v>
      </c>
      <c r="V388" s="297">
        <v>21.15</v>
      </c>
      <c r="W388" s="297">
        <v>22.28</v>
      </c>
      <c r="X388" s="297">
        <v>23.47</v>
      </c>
      <c r="Y388" s="297">
        <v>24.73</v>
      </c>
      <c r="Z388" s="297">
        <v>25.45</v>
      </c>
      <c r="AA388" s="297">
        <v>26.19</v>
      </c>
      <c r="AB388" s="297">
        <v>26.96</v>
      </c>
      <c r="AC388" s="297">
        <v>27.75</v>
      </c>
      <c r="AD388" s="297">
        <v>28.56</v>
      </c>
      <c r="AE388" s="297">
        <v>29.32</v>
      </c>
      <c r="AF388" s="297">
        <v>30.1</v>
      </c>
      <c r="AG388" s="297">
        <v>30.9</v>
      </c>
      <c r="AH388" s="297">
        <v>31.73</v>
      </c>
      <c r="AI388" s="297">
        <v>32.57</v>
      </c>
      <c r="AJ388" s="297">
        <v>33.270000000000003</v>
      </c>
      <c r="AK388" s="297">
        <v>33.979999999999997</v>
      </c>
      <c r="AL388" s="297">
        <v>34.700000000000003</v>
      </c>
      <c r="AM388" s="297">
        <v>35.44</v>
      </c>
      <c r="AN388" s="297">
        <v>36.19</v>
      </c>
      <c r="AO388" s="297">
        <v>36.86</v>
      </c>
      <c r="AP388" s="297">
        <v>37.54</v>
      </c>
      <c r="AQ388" s="297">
        <v>38.24</v>
      </c>
      <c r="AR388" s="297">
        <v>38.94</v>
      </c>
      <c r="AS388" s="297">
        <v>39.659999999999997</v>
      </c>
      <c r="AT388" s="297">
        <v>40.32</v>
      </c>
      <c r="AU388" s="297">
        <v>40.98</v>
      </c>
      <c r="AV388" s="297">
        <v>41.66</v>
      </c>
      <c r="AW388" s="297">
        <v>42.35</v>
      </c>
      <c r="AX388" s="297">
        <v>43.05</v>
      </c>
      <c r="AY388" s="297">
        <v>43.68</v>
      </c>
      <c r="AZ388" s="297">
        <v>44.32</v>
      </c>
      <c r="BA388" s="297">
        <v>44.97</v>
      </c>
      <c r="BB388" s="297">
        <v>45.63</v>
      </c>
      <c r="BC388" s="297">
        <v>46.3</v>
      </c>
      <c r="BD388" s="297">
        <v>46.92</v>
      </c>
      <c r="BE388" s="297">
        <v>47.55</v>
      </c>
      <c r="BF388" s="297">
        <v>48.19</v>
      </c>
      <c r="BG388" s="297">
        <v>48.83</v>
      </c>
      <c r="BH388" s="297">
        <v>49.49</v>
      </c>
      <c r="BI388" s="297">
        <v>50.08</v>
      </c>
      <c r="BJ388" s="297">
        <v>50.69</v>
      </c>
      <c r="BK388" s="297">
        <v>51.3</v>
      </c>
      <c r="BL388" s="297">
        <v>51.92</v>
      </c>
      <c r="BM388" s="297">
        <v>52.54</v>
      </c>
      <c r="BN388" s="297">
        <v>53.09</v>
      </c>
      <c r="BO388" s="297">
        <v>53.64</v>
      </c>
      <c r="BP388" s="297">
        <v>54.19</v>
      </c>
      <c r="BQ388" s="297">
        <v>54.75</v>
      </c>
      <c r="BR388" s="297">
        <v>55.31</v>
      </c>
      <c r="BS388" s="297">
        <v>55.84</v>
      </c>
      <c r="BT388" s="297">
        <v>56.38</v>
      </c>
      <c r="BU388" s="297">
        <v>56.92</v>
      </c>
      <c r="BV388" s="297">
        <v>57.46</v>
      </c>
      <c r="BW388" s="297">
        <v>58.01</v>
      </c>
    </row>
    <row r="389" spans="1:75" ht="14.45" x14ac:dyDescent="0.3">
      <c r="A389" s="297" t="s">
        <v>1069</v>
      </c>
      <c r="B389" s="297" t="s">
        <v>1070</v>
      </c>
      <c r="C389" s="297" t="s">
        <v>1016</v>
      </c>
      <c r="D389" s="297" t="s">
        <v>1015</v>
      </c>
      <c r="E389" s="297">
        <v>0.54</v>
      </c>
      <c r="F389" s="297">
        <v>0.6</v>
      </c>
      <c r="G389" s="297">
        <v>0.66</v>
      </c>
      <c r="H389" s="297">
        <v>0.74</v>
      </c>
      <c r="I389" s="297">
        <v>0.82</v>
      </c>
      <c r="J389" s="297">
        <v>0.91</v>
      </c>
      <c r="K389" s="297">
        <v>0.99</v>
      </c>
      <c r="L389" s="297">
        <v>1.0900000000000001</v>
      </c>
      <c r="M389" s="297">
        <v>1.19</v>
      </c>
      <c r="N389" s="297">
        <v>1.3</v>
      </c>
      <c r="O389" s="297">
        <v>1.42</v>
      </c>
      <c r="P389" s="297">
        <v>1.5</v>
      </c>
      <c r="Q389" s="297">
        <v>1.59</v>
      </c>
      <c r="R389" s="297">
        <v>1.69</v>
      </c>
      <c r="S389" s="297">
        <v>1.79</v>
      </c>
      <c r="T389" s="297">
        <v>1.89</v>
      </c>
      <c r="U389" s="297">
        <v>1.85</v>
      </c>
      <c r="V389" s="297">
        <v>1.81</v>
      </c>
      <c r="W389" s="297">
        <v>1.77</v>
      </c>
      <c r="X389" s="297">
        <v>1.73</v>
      </c>
      <c r="Y389" s="297">
        <v>1.69</v>
      </c>
      <c r="Z389" s="297">
        <v>1.69</v>
      </c>
      <c r="AA389" s="297">
        <v>1.69</v>
      </c>
      <c r="AB389" s="297">
        <v>1.69</v>
      </c>
      <c r="AC389" s="297">
        <v>1.7</v>
      </c>
      <c r="AD389" s="297">
        <v>1.7</v>
      </c>
      <c r="AE389" s="297">
        <v>1.69</v>
      </c>
      <c r="AF389" s="297">
        <v>1.68</v>
      </c>
      <c r="AG389" s="297">
        <v>1.66</v>
      </c>
      <c r="AH389" s="297">
        <v>1.65</v>
      </c>
      <c r="AI389" s="297">
        <v>1.64</v>
      </c>
      <c r="AJ389" s="297">
        <v>1.68</v>
      </c>
      <c r="AK389" s="297">
        <v>1.71</v>
      </c>
      <c r="AL389" s="297">
        <v>1.75</v>
      </c>
      <c r="AM389" s="297">
        <v>1.79</v>
      </c>
      <c r="AN389" s="297">
        <v>1.83</v>
      </c>
      <c r="AO389" s="297">
        <v>1.88</v>
      </c>
      <c r="AP389" s="297">
        <v>1.93</v>
      </c>
      <c r="AQ389" s="297">
        <v>1.98</v>
      </c>
      <c r="AR389" s="297">
        <v>2.04</v>
      </c>
      <c r="AS389" s="297">
        <v>2.09</v>
      </c>
      <c r="AT389" s="297">
        <v>2.16</v>
      </c>
      <c r="AU389" s="297">
        <v>2.23</v>
      </c>
      <c r="AV389" s="297">
        <v>2.2999999999999998</v>
      </c>
      <c r="AW389" s="297">
        <v>2.37</v>
      </c>
      <c r="AX389" s="297">
        <v>2.4500000000000002</v>
      </c>
      <c r="AY389" s="297">
        <v>2.52</v>
      </c>
      <c r="AZ389" s="297">
        <v>2.6</v>
      </c>
      <c r="BA389" s="297">
        <v>2.69</v>
      </c>
      <c r="BB389" s="297">
        <v>2.77</v>
      </c>
      <c r="BC389" s="297">
        <v>2.86</v>
      </c>
      <c r="BD389" s="297">
        <v>2.95</v>
      </c>
      <c r="BE389" s="297">
        <v>3.05</v>
      </c>
      <c r="BF389" s="297">
        <v>3.15</v>
      </c>
      <c r="BG389" s="297">
        <v>3.25</v>
      </c>
      <c r="BH389" s="297">
        <v>3.36</v>
      </c>
      <c r="BI389" s="297">
        <v>3.47</v>
      </c>
      <c r="BJ389" s="297">
        <v>3.58</v>
      </c>
      <c r="BK389" s="297">
        <v>3.7</v>
      </c>
      <c r="BL389" s="297">
        <v>3.83</v>
      </c>
      <c r="BM389" s="297">
        <v>3.95</v>
      </c>
      <c r="BN389" s="297">
        <v>4.08</v>
      </c>
      <c r="BO389" s="297">
        <v>4.21</v>
      </c>
      <c r="BP389" s="297">
        <v>4.3499999999999996</v>
      </c>
      <c r="BQ389" s="297">
        <v>4.49</v>
      </c>
      <c r="BR389" s="297">
        <v>4.6399999999999997</v>
      </c>
      <c r="BS389" s="297">
        <v>4.78</v>
      </c>
      <c r="BT389" s="297">
        <v>4.9400000000000004</v>
      </c>
      <c r="BU389" s="297">
        <v>5.0999999999999996</v>
      </c>
      <c r="BV389" s="297">
        <v>5.26</v>
      </c>
      <c r="BW389" s="297">
        <v>5.43</v>
      </c>
    </row>
    <row r="390" spans="1:75" ht="14.45" x14ac:dyDescent="0.3">
      <c r="A390" s="297" t="s">
        <v>654</v>
      </c>
      <c r="B390" s="297" t="s">
        <v>1071</v>
      </c>
      <c r="C390" s="297" t="s">
        <v>1005</v>
      </c>
      <c r="D390" s="297" t="s">
        <v>1006</v>
      </c>
      <c r="E390" s="297">
        <v>26.32</v>
      </c>
      <c r="F390" s="297">
        <v>27.81</v>
      </c>
      <c r="G390" s="297">
        <v>29.28</v>
      </c>
      <c r="H390" s="297">
        <v>30.79</v>
      </c>
      <c r="I390" s="297">
        <v>32.380000000000003</v>
      </c>
      <c r="J390" s="297">
        <v>34.049999999999997</v>
      </c>
      <c r="K390" s="297">
        <v>35.33</v>
      </c>
      <c r="L390" s="297">
        <v>36.57</v>
      </c>
      <c r="M390" s="297">
        <v>37.92</v>
      </c>
      <c r="N390" s="297">
        <v>38.94</v>
      </c>
      <c r="O390" s="297">
        <v>39.409999999999997</v>
      </c>
      <c r="P390" s="297">
        <v>38.880000000000003</v>
      </c>
      <c r="Q390" s="297">
        <v>37.4</v>
      </c>
      <c r="R390" s="297">
        <v>35.270000000000003</v>
      </c>
      <c r="S390" s="297">
        <v>33.24</v>
      </c>
      <c r="T390" s="297">
        <v>31.38</v>
      </c>
      <c r="U390" s="297">
        <v>30.2</v>
      </c>
      <c r="V390" s="297">
        <v>29.15</v>
      </c>
      <c r="W390" s="297">
        <v>28.5</v>
      </c>
      <c r="X390" s="297">
        <v>27.95</v>
      </c>
      <c r="Y390" s="297">
        <v>27.42</v>
      </c>
      <c r="Z390" s="297">
        <v>27.06</v>
      </c>
      <c r="AA390" s="297">
        <v>26.65</v>
      </c>
      <c r="AB390" s="297">
        <v>26.53</v>
      </c>
      <c r="AC390" s="297">
        <v>26.54</v>
      </c>
      <c r="AD390" s="297">
        <v>26.75</v>
      </c>
      <c r="AE390" s="297">
        <v>26.94</v>
      </c>
      <c r="AF390" s="297">
        <v>27.55</v>
      </c>
      <c r="AG390" s="297">
        <v>28.09</v>
      </c>
      <c r="AH390" s="297">
        <v>28.52</v>
      </c>
      <c r="AI390" s="297">
        <v>28.66</v>
      </c>
      <c r="AJ390" s="297">
        <v>29.15</v>
      </c>
      <c r="AK390" s="297">
        <v>29.71</v>
      </c>
      <c r="AL390" s="297">
        <v>30.34</v>
      </c>
      <c r="AM390" s="297">
        <v>31.13</v>
      </c>
      <c r="AN390" s="297">
        <v>32.06</v>
      </c>
      <c r="AO390" s="297">
        <v>33.14</v>
      </c>
      <c r="AP390" s="297">
        <v>34.35</v>
      </c>
      <c r="AQ390" s="297">
        <v>35.700000000000003</v>
      </c>
      <c r="AR390" s="297">
        <v>37.21</v>
      </c>
      <c r="AS390" s="297">
        <v>38.869999999999997</v>
      </c>
      <c r="AT390" s="297">
        <v>40.69</v>
      </c>
      <c r="AU390" s="297">
        <v>42.64</v>
      </c>
      <c r="AV390" s="297">
        <v>44.73</v>
      </c>
      <c r="AW390" s="297">
        <v>46.97</v>
      </c>
      <c r="AX390" s="297">
        <v>49.39</v>
      </c>
      <c r="AY390" s="297">
        <v>51.97</v>
      </c>
      <c r="AZ390" s="297">
        <v>54.69</v>
      </c>
      <c r="BA390" s="297">
        <v>57.57</v>
      </c>
      <c r="BB390" s="297">
        <v>60.63</v>
      </c>
      <c r="BC390" s="297">
        <v>63.87</v>
      </c>
      <c r="BD390" s="297">
        <v>67.31</v>
      </c>
      <c r="BE390" s="297">
        <v>70.91</v>
      </c>
      <c r="BF390" s="297">
        <v>74.7</v>
      </c>
      <c r="BG390" s="297">
        <v>78.69</v>
      </c>
      <c r="BH390" s="297">
        <v>82.9</v>
      </c>
      <c r="BI390" s="297">
        <v>87.33</v>
      </c>
      <c r="BJ390" s="297">
        <v>91.98</v>
      </c>
      <c r="BK390" s="297">
        <v>96.85</v>
      </c>
      <c r="BL390" s="297">
        <v>101.97</v>
      </c>
      <c r="BM390" s="297">
        <v>107.34</v>
      </c>
      <c r="BN390" s="297">
        <v>112.96</v>
      </c>
      <c r="BO390" s="297">
        <v>118.83</v>
      </c>
      <c r="BP390" s="297">
        <v>124.96</v>
      </c>
      <c r="BQ390" s="297">
        <v>131.36000000000001</v>
      </c>
      <c r="BR390" s="297">
        <v>138.05000000000001</v>
      </c>
      <c r="BS390" s="297">
        <v>145.02000000000001</v>
      </c>
      <c r="BT390" s="297">
        <v>152.31</v>
      </c>
      <c r="BU390" s="297">
        <v>159.94</v>
      </c>
      <c r="BV390" s="297">
        <v>167.94</v>
      </c>
      <c r="BW390" s="297">
        <v>176.32</v>
      </c>
    </row>
    <row r="391" spans="1:75" ht="14.45" x14ac:dyDescent="0.3">
      <c r="A391" s="297" t="s">
        <v>654</v>
      </c>
      <c r="B391" s="297" t="s">
        <v>1071</v>
      </c>
      <c r="C391" s="297" t="s">
        <v>1007</v>
      </c>
      <c r="D391" s="297" t="s">
        <v>1008</v>
      </c>
      <c r="E391" s="297">
        <v>102946.61</v>
      </c>
      <c r="F391" s="297">
        <v>107243.64</v>
      </c>
      <c r="G391" s="297">
        <v>110912.59</v>
      </c>
      <c r="H391" s="297">
        <v>114728.29</v>
      </c>
      <c r="I391" s="297">
        <v>126375.53</v>
      </c>
      <c r="J391" s="297">
        <v>136760.09</v>
      </c>
      <c r="K391" s="297">
        <v>124384.85</v>
      </c>
      <c r="L391" s="297">
        <v>127279.98</v>
      </c>
      <c r="M391" s="297">
        <v>136722.5</v>
      </c>
      <c r="N391" s="297">
        <v>121907.98</v>
      </c>
      <c r="O391" s="297">
        <v>82924.66</v>
      </c>
      <c r="P391" s="297">
        <v>67678.080000000002</v>
      </c>
      <c r="Q391" s="297">
        <v>58636.99</v>
      </c>
      <c r="R391" s="297">
        <v>51780.82</v>
      </c>
      <c r="S391" s="297">
        <v>31856.16</v>
      </c>
      <c r="T391" s="297">
        <v>25506.85</v>
      </c>
      <c r="U391" s="297">
        <v>25650.68</v>
      </c>
      <c r="V391" s="297">
        <v>22506.85</v>
      </c>
      <c r="W391" s="297">
        <v>20780.82</v>
      </c>
      <c r="X391" s="297">
        <v>19054.79</v>
      </c>
      <c r="Y391" s="297">
        <v>19643.84</v>
      </c>
      <c r="Z391" s="297">
        <v>17602.740000000002</v>
      </c>
      <c r="AA391" s="297">
        <v>17424.66</v>
      </c>
      <c r="AB391" s="297">
        <v>18527.400000000001</v>
      </c>
      <c r="AC391" s="297">
        <v>19041.099999999999</v>
      </c>
      <c r="AD391" s="297">
        <v>19445.21</v>
      </c>
      <c r="AE391" s="297">
        <v>20760.27</v>
      </c>
      <c r="AF391" s="297">
        <v>22849.32</v>
      </c>
      <c r="AG391" s="297">
        <v>20465.75</v>
      </c>
      <c r="AH391" s="297">
        <v>20390.04</v>
      </c>
      <c r="AI391" s="297">
        <v>20421.21</v>
      </c>
      <c r="AJ391" s="297">
        <v>20612.78</v>
      </c>
      <c r="AK391" s="297">
        <v>20622.62</v>
      </c>
      <c r="AL391" s="297">
        <v>21033.53</v>
      </c>
      <c r="AM391" s="297">
        <v>21524.55</v>
      </c>
      <c r="AN391" s="297">
        <v>22107.5</v>
      </c>
      <c r="AO391" s="297">
        <v>22623.06</v>
      </c>
      <c r="AP391" s="297">
        <v>23568.18</v>
      </c>
      <c r="AQ391" s="297">
        <v>24546.63</v>
      </c>
      <c r="AR391" s="297">
        <v>25621.56</v>
      </c>
      <c r="AS391" s="297">
        <v>26771.55</v>
      </c>
      <c r="AT391" s="297">
        <v>27859.84</v>
      </c>
      <c r="AU391" s="297">
        <v>29117.89</v>
      </c>
      <c r="AV391" s="297">
        <v>30439.72</v>
      </c>
      <c r="AW391" s="297">
        <v>31833.25</v>
      </c>
      <c r="AX391" s="297">
        <v>33288.54</v>
      </c>
      <c r="AY391" s="297">
        <v>34689.129999999997</v>
      </c>
      <c r="AZ391" s="297">
        <v>36273.9</v>
      </c>
      <c r="BA391" s="297">
        <v>37934.949999999997</v>
      </c>
      <c r="BB391" s="297">
        <v>39679.449999999997</v>
      </c>
      <c r="BC391" s="297">
        <v>41540.480000000003</v>
      </c>
      <c r="BD391" s="297">
        <v>43309.09</v>
      </c>
      <c r="BE391" s="297">
        <v>45277.16</v>
      </c>
      <c r="BF391" s="297">
        <v>47333.3</v>
      </c>
      <c r="BG391" s="297">
        <v>49470.97</v>
      </c>
      <c r="BH391" s="297">
        <v>51697.11</v>
      </c>
      <c r="BI391" s="297">
        <v>53871.89</v>
      </c>
      <c r="BJ391" s="297">
        <v>56208.61</v>
      </c>
      <c r="BK391" s="297">
        <v>58623.47</v>
      </c>
      <c r="BL391" s="297">
        <v>61124.97</v>
      </c>
      <c r="BM391" s="297">
        <v>63709.16</v>
      </c>
      <c r="BN391" s="297">
        <v>66258.09</v>
      </c>
      <c r="BO391" s="297">
        <v>68959.31</v>
      </c>
      <c r="BP391" s="297">
        <v>71742.98</v>
      </c>
      <c r="BQ391" s="297">
        <v>74616.45</v>
      </c>
      <c r="BR391" s="297">
        <v>77582.100000000006</v>
      </c>
      <c r="BS391" s="297">
        <v>80777.63</v>
      </c>
      <c r="BT391" s="297">
        <v>84157.56</v>
      </c>
      <c r="BU391" s="297">
        <v>87673.59</v>
      </c>
      <c r="BV391" s="297">
        <v>91320.43</v>
      </c>
      <c r="BW391" s="297">
        <v>95113.29</v>
      </c>
    </row>
    <row r="392" spans="1:75" ht="14.45" x14ac:dyDescent="0.3">
      <c r="A392" s="297" t="s">
        <v>654</v>
      </c>
      <c r="B392" s="297" t="s">
        <v>1071</v>
      </c>
      <c r="C392" s="297" t="s">
        <v>1009</v>
      </c>
      <c r="D392" s="297" t="s">
        <v>1010</v>
      </c>
      <c r="O392" s="297">
        <v>23.38</v>
      </c>
      <c r="P392" s="297">
        <v>19.32</v>
      </c>
      <c r="Q392" s="297">
        <v>16.350000000000001</v>
      </c>
      <c r="R392" s="297">
        <v>3.06</v>
      </c>
      <c r="S392" s="297">
        <v>2.65</v>
      </c>
      <c r="T392" s="297">
        <v>4.03</v>
      </c>
      <c r="U392" s="297">
        <v>18.57</v>
      </c>
      <c r="V392" s="297">
        <v>18.46</v>
      </c>
      <c r="W392" s="297">
        <v>25.55</v>
      </c>
      <c r="X392" s="297">
        <v>26.21</v>
      </c>
      <c r="Y392" s="297">
        <v>26.61</v>
      </c>
      <c r="Z392" s="297">
        <v>27.82</v>
      </c>
      <c r="AA392" s="297">
        <v>25.36</v>
      </c>
      <c r="AB392" s="297">
        <v>27.66</v>
      </c>
      <c r="AC392" s="297">
        <v>28.79</v>
      </c>
      <c r="AD392" s="297">
        <v>29.15</v>
      </c>
      <c r="AE392" s="297">
        <v>26.71</v>
      </c>
      <c r="AF392" s="297">
        <v>29.05</v>
      </c>
      <c r="AG392" s="297">
        <v>26.67</v>
      </c>
      <c r="AH392" s="297">
        <v>26.3</v>
      </c>
      <c r="AI392" s="297">
        <v>23.85</v>
      </c>
      <c r="AJ392" s="297">
        <v>26.87</v>
      </c>
      <c r="AK392" s="297">
        <v>26.55</v>
      </c>
      <c r="AL392" s="297">
        <v>26.43</v>
      </c>
      <c r="AM392" s="297">
        <v>26.59</v>
      </c>
      <c r="AN392" s="297">
        <v>26.64</v>
      </c>
      <c r="AO392" s="297">
        <v>26.63</v>
      </c>
      <c r="AP392" s="297">
        <v>26.46</v>
      </c>
      <c r="AQ392" s="297">
        <v>26.43</v>
      </c>
      <c r="AR392" s="297">
        <v>26.4</v>
      </c>
      <c r="AS392" s="297">
        <v>26.36</v>
      </c>
      <c r="AT392" s="297">
        <v>26.29</v>
      </c>
      <c r="AU392" s="297">
        <v>26.06</v>
      </c>
      <c r="AV392" s="297">
        <v>25.93</v>
      </c>
      <c r="AW392" s="297">
        <v>25.81</v>
      </c>
      <c r="AX392" s="297">
        <v>25.7</v>
      </c>
      <c r="AY392" s="297">
        <v>25.56</v>
      </c>
      <c r="AZ392" s="297">
        <v>25.35</v>
      </c>
      <c r="BA392" s="297">
        <v>25.21</v>
      </c>
      <c r="BB392" s="297">
        <v>25.07</v>
      </c>
      <c r="BC392" s="297">
        <v>24.93</v>
      </c>
      <c r="BD392" s="297">
        <v>24.78</v>
      </c>
      <c r="BE392" s="297">
        <v>24.59</v>
      </c>
      <c r="BF392" s="297">
        <v>24.44</v>
      </c>
      <c r="BG392" s="297">
        <v>24.31</v>
      </c>
      <c r="BH392" s="297">
        <v>24.18</v>
      </c>
      <c r="BI392" s="297">
        <v>24.06</v>
      </c>
      <c r="BJ392" s="297">
        <v>23.94</v>
      </c>
      <c r="BK392" s="297">
        <v>23.84</v>
      </c>
      <c r="BL392" s="297">
        <v>23.75</v>
      </c>
      <c r="BM392" s="297">
        <v>23.66</v>
      </c>
      <c r="BN392" s="297">
        <v>23.56</v>
      </c>
      <c r="BO392" s="297">
        <v>23.47</v>
      </c>
      <c r="BP392" s="297">
        <v>23.38</v>
      </c>
      <c r="BQ392" s="297">
        <v>23.3</v>
      </c>
      <c r="BR392" s="297">
        <v>23.23</v>
      </c>
      <c r="BS392" s="297">
        <v>23.15</v>
      </c>
      <c r="BT392" s="297">
        <v>23.04</v>
      </c>
      <c r="BU392" s="297">
        <v>22.97</v>
      </c>
      <c r="BV392" s="297">
        <v>22.9</v>
      </c>
      <c r="BW392" s="297">
        <v>22.82</v>
      </c>
    </row>
    <row r="393" spans="1:75" ht="14.45" x14ac:dyDescent="0.3">
      <c r="A393" s="297" t="s">
        <v>654</v>
      </c>
      <c r="B393" s="297" t="s">
        <v>1071</v>
      </c>
      <c r="C393" s="297" t="s">
        <v>1011</v>
      </c>
      <c r="D393" s="297" t="s">
        <v>927</v>
      </c>
      <c r="E393" s="297">
        <v>2521.56</v>
      </c>
      <c r="F393" s="297">
        <v>2554.42</v>
      </c>
      <c r="G393" s="297">
        <v>2588.35</v>
      </c>
      <c r="H393" s="297">
        <v>2619.19</v>
      </c>
      <c r="I393" s="297">
        <v>2649.21</v>
      </c>
      <c r="J393" s="297">
        <v>2680.01</v>
      </c>
      <c r="K393" s="297">
        <v>2722.56</v>
      </c>
      <c r="L393" s="297">
        <v>2757.77</v>
      </c>
      <c r="M393" s="297">
        <v>2785.03</v>
      </c>
      <c r="N393" s="297">
        <v>2809.6</v>
      </c>
      <c r="O393" s="297">
        <v>2818.67</v>
      </c>
      <c r="P393" s="297">
        <v>2796.23</v>
      </c>
      <c r="Q393" s="297">
        <v>2690.64</v>
      </c>
      <c r="R393" s="297">
        <v>2549.7199999999998</v>
      </c>
      <c r="S393" s="297">
        <v>2471.15</v>
      </c>
      <c r="T393" s="297">
        <v>2449.14</v>
      </c>
      <c r="U393" s="297">
        <v>2461.5700000000002</v>
      </c>
      <c r="V393" s="297">
        <v>2468.7199999999998</v>
      </c>
      <c r="W393" s="297">
        <v>2459.52</v>
      </c>
      <c r="X393" s="297">
        <v>2451.2600000000002</v>
      </c>
      <c r="Y393" s="297">
        <v>2356.98</v>
      </c>
      <c r="Z393" s="297">
        <v>2433.92</v>
      </c>
      <c r="AA393" s="297">
        <v>2345.65</v>
      </c>
      <c r="AB393" s="297">
        <v>2384.17</v>
      </c>
      <c r="AC393" s="297">
        <v>2332.1799999999998</v>
      </c>
      <c r="AD393" s="297">
        <v>2324.39</v>
      </c>
      <c r="AE393" s="297">
        <v>2319.58</v>
      </c>
      <c r="AF393" s="297">
        <v>2319.44</v>
      </c>
      <c r="AG393" s="297">
        <v>2324.9499999999998</v>
      </c>
      <c r="AH393" s="297">
        <v>2320.69</v>
      </c>
      <c r="AI393" s="297">
        <v>2321.17</v>
      </c>
      <c r="AJ393" s="297">
        <v>2325.59</v>
      </c>
      <c r="AK393" s="297">
        <v>2328.7199999999998</v>
      </c>
      <c r="AL393" s="297">
        <v>2329.5700000000002</v>
      </c>
      <c r="AM393" s="297">
        <v>2327.69</v>
      </c>
      <c r="AN393" s="297">
        <v>2323.0300000000002</v>
      </c>
      <c r="AO393" s="297">
        <v>2315.84</v>
      </c>
      <c r="AP393" s="297">
        <v>2304.4</v>
      </c>
      <c r="AQ393" s="297">
        <v>2290</v>
      </c>
      <c r="AR393" s="297">
        <v>2274.27</v>
      </c>
      <c r="AS393" s="297">
        <v>2258</v>
      </c>
      <c r="AT393" s="297">
        <v>2239.5500000000002</v>
      </c>
      <c r="AU393" s="297">
        <v>2220.89</v>
      </c>
      <c r="AV393" s="297">
        <v>2201.9499999999998</v>
      </c>
      <c r="AW393" s="297">
        <v>2182.73</v>
      </c>
      <c r="AX393" s="297">
        <v>2163.3200000000002</v>
      </c>
      <c r="AY393" s="297">
        <v>2145.59</v>
      </c>
      <c r="AZ393" s="297">
        <v>2128.27</v>
      </c>
      <c r="BA393" s="297">
        <v>2111.38</v>
      </c>
      <c r="BB393" s="297">
        <v>2095.13</v>
      </c>
      <c r="BC393" s="297">
        <v>2079.62</v>
      </c>
      <c r="BD393" s="297">
        <v>2064.17</v>
      </c>
      <c r="BE393" s="297">
        <v>2049.5700000000002</v>
      </c>
      <c r="BF393" s="297">
        <v>2035.32</v>
      </c>
      <c r="BG393" s="297">
        <v>2020.71</v>
      </c>
      <c r="BH393" s="297">
        <v>2005.27</v>
      </c>
      <c r="BI393" s="297">
        <v>1990.53</v>
      </c>
      <c r="BJ393" s="297">
        <v>1975.32</v>
      </c>
      <c r="BK393" s="297">
        <v>1959.49</v>
      </c>
      <c r="BL393" s="297">
        <v>1943.05</v>
      </c>
      <c r="BM393" s="297">
        <v>1926.07</v>
      </c>
      <c r="BN393" s="297">
        <v>1909.58</v>
      </c>
      <c r="BO393" s="297">
        <v>1892.84</v>
      </c>
      <c r="BP393" s="297">
        <v>1875.69</v>
      </c>
      <c r="BQ393" s="297">
        <v>1858.08</v>
      </c>
      <c r="BR393" s="297">
        <v>1840</v>
      </c>
      <c r="BS393" s="297">
        <v>1830.7</v>
      </c>
      <c r="BT393" s="297">
        <v>1821.32</v>
      </c>
      <c r="BU393" s="297">
        <v>1811.82</v>
      </c>
      <c r="BV393" s="297">
        <v>1802.18</v>
      </c>
      <c r="BW393" s="297">
        <v>1792.44</v>
      </c>
    </row>
    <row r="394" spans="1:75" ht="14.45" x14ac:dyDescent="0.3">
      <c r="A394" s="297" t="s">
        <v>654</v>
      </c>
      <c r="B394" s="297" t="s">
        <v>1071</v>
      </c>
      <c r="C394" s="297" t="s">
        <v>1012</v>
      </c>
      <c r="D394" s="297" t="s">
        <v>927</v>
      </c>
      <c r="E394" s="297">
        <v>5073</v>
      </c>
      <c r="F394" s="297">
        <v>5111.55</v>
      </c>
      <c r="G394" s="297">
        <v>5151.6099999999997</v>
      </c>
      <c r="H394" s="297">
        <v>5193.84</v>
      </c>
      <c r="I394" s="297">
        <v>5239.07</v>
      </c>
      <c r="J394" s="297">
        <v>5287</v>
      </c>
      <c r="K394" s="297">
        <v>5339.66</v>
      </c>
      <c r="L394" s="297">
        <v>5394.5</v>
      </c>
      <c r="M394" s="297">
        <v>5441.22</v>
      </c>
      <c r="N394" s="297">
        <v>5466.1</v>
      </c>
      <c r="O394" s="297">
        <v>5460</v>
      </c>
      <c r="P394" s="297">
        <v>5418.52</v>
      </c>
      <c r="Q394" s="297">
        <v>5346.23</v>
      </c>
      <c r="R394" s="297">
        <v>5254.05</v>
      </c>
      <c r="S394" s="297">
        <v>5157.8100000000004</v>
      </c>
      <c r="T394" s="297">
        <v>5069.2700000000004</v>
      </c>
      <c r="U394" s="297">
        <v>4992.34</v>
      </c>
      <c r="V394" s="297">
        <v>4924.57</v>
      </c>
      <c r="W394" s="297">
        <v>4863.6899999999996</v>
      </c>
      <c r="X394" s="297">
        <v>4805.1400000000003</v>
      </c>
      <c r="Y394" s="297">
        <v>4745.7700000000004</v>
      </c>
      <c r="Z394" s="297">
        <v>4685.33</v>
      </c>
      <c r="AA394" s="297">
        <v>4626.03</v>
      </c>
      <c r="AB394" s="297">
        <v>4569.88</v>
      </c>
      <c r="AC394" s="297">
        <v>4519.6099999999997</v>
      </c>
      <c r="AD394" s="297">
        <v>4477.01</v>
      </c>
      <c r="AE394" s="297">
        <v>4442.83</v>
      </c>
      <c r="AF394" s="297">
        <v>4415.96</v>
      </c>
      <c r="AG394" s="297">
        <v>4394.0200000000004</v>
      </c>
      <c r="AH394" s="297">
        <v>4373.63</v>
      </c>
      <c r="AI394" s="297">
        <v>4352.24</v>
      </c>
      <c r="AJ394" s="297">
        <v>4329.03</v>
      </c>
      <c r="AK394" s="297">
        <v>4304.3599999999997</v>
      </c>
      <c r="AL394" s="297">
        <v>4278.41</v>
      </c>
      <c r="AM394" s="297">
        <v>4251.7299999999996</v>
      </c>
      <c r="AN394" s="297">
        <v>4224.71</v>
      </c>
      <c r="AO394" s="297">
        <v>4197.21</v>
      </c>
      <c r="AP394" s="297">
        <v>4168.87</v>
      </c>
      <c r="AQ394" s="297">
        <v>4139.76</v>
      </c>
      <c r="AR394" s="297">
        <v>4110.01</v>
      </c>
      <c r="AS394" s="297">
        <v>4079.72</v>
      </c>
      <c r="AT394" s="297">
        <v>4048.92</v>
      </c>
      <c r="AU394" s="297">
        <v>4017.63</v>
      </c>
      <c r="AV394" s="297">
        <v>3985.93</v>
      </c>
      <c r="AW394" s="297">
        <v>3953.91</v>
      </c>
      <c r="AX394" s="297">
        <v>3921.67</v>
      </c>
      <c r="AY394" s="297">
        <v>3889.26</v>
      </c>
      <c r="AZ394" s="297">
        <v>3856.74</v>
      </c>
      <c r="BA394" s="297">
        <v>3824.23</v>
      </c>
      <c r="BB394" s="297">
        <v>3791.84</v>
      </c>
      <c r="BC394" s="297">
        <v>3759.69</v>
      </c>
      <c r="BD394" s="297">
        <v>3727.83</v>
      </c>
      <c r="BE394" s="297">
        <v>3696.29</v>
      </c>
      <c r="BF394" s="297">
        <v>3665.08</v>
      </c>
      <c r="BG394" s="297">
        <v>3634.22</v>
      </c>
      <c r="BH394" s="297">
        <v>3603.68</v>
      </c>
      <c r="BI394" s="297">
        <v>3573.52</v>
      </c>
      <c r="BJ394" s="297">
        <v>3543.74</v>
      </c>
      <c r="BK394" s="297">
        <v>3514.3</v>
      </c>
      <c r="BL394" s="297">
        <v>3485.16</v>
      </c>
      <c r="BM394" s="297">
        <v>3456.28</v>
      </c>
      <c r="BN394" s="297">
        <v>3427.66</v>
      </c>
      <c r="BO394" s="297">
        <v>3399.33</v>
      </c>
      <c r="BP394" s="297">
        <v>3371.3</v>
      </c>
      <c r="BQ394" s="297">
        <v>3343.61</v>
      </c>
      <c r="BR394" s="297">
        <v>3316.27</v>
      </c>
      <c r="BS394" s="297">
        <v>3289.26</v>
      </c>
      <c r="BT394" s="297">
        <v>3262.61</v>
      </c>
      <c r="BU394" s="297">
        <v>3236.42</v>
      </c>
      <c r="BV394" s="297">
        <v>3210.83</v>
      </c>
      <c r="BW394" s="297">
        <v>3185.95</v>
      </c>
    </row>
    <row r="395" spans="1:75" ht="14.45" x14ac:dyDescent="0.3">
      <c r="A395" s="297" t="s">
        <v>654</v>
      </c>
      <c r="B395" s="297" t="s">
        <v>1071</v>
      </c>
      <c r="C395" s="297" t="s">
        <v>1013</v>
      </c>
      <c r="D395" s="297" t="s">
        <v>1010</v>
      </c>
      <c r="E395" s="297">
        <v>31.14</v>
      </c>
      <c r="F395" s="297">
        <v>32.76</v>
      </c>
      <c r="G395" s="297">
        <v>34.51</v>
      </c>
      <c r="H395" s="297">
        <v>34.5</v>
      </c>
      <c r="I395" s="297">
        <v>35.299999999999997</v>
      </c>
      <c r="J395" s="297">
        <v>31.11</v>
      </c>
      <c r="K395" s="297">
        <v>29.81</v>
      </c>
      <c r="L395" s="297">
        <v>29.68</v>
      </c>
      <c r="M395" s="297">
        <v>26.93</v>
      </c>
      <c r="N395" s="297">
        <v>25.3</v>
      </c>
      <c r="O395" s="297">
        <v>24.98</v>
      </c>
      <c r="P395" s="297">
        <v>24.91</v>
      </c>
      <c r="Q395" s="297">
        <v>-7.2</v>
      </c>
      <c r="R395" s="297">
        <v>-18.86</v>
      </c>
      <c r="S395" s="297">
        <v>-48.71</v>
      </c>
      <c r="T395" s="297">
        <v>-12.79</v>
      </c>
      <c r="U395" s="297">
        <v>0.55000000000000004</v>
      </c>
      <c r="V395" s="297">
        <v>-8.6999999999999993</v>
      </c>
      <c r="W395" s="297">
        <v>6.52</v>
      </c>
      <c r="X395" s="297">
        <v>7.41</v>
      </c>
      <c r="Y395" s="297">
        <v>9.91</v>
      </c>
      <c r="Z395" s="297">
        <v>15.92</v>
      </c>
      <c r="AA395" s="297">
        <v>15.33</v>
      </c>
      <c r="AB395" s="297">
        <v>16.739999999999998</v>
      </c>
      <c r="AC395" s="297">
        <v>15.28</v>
      </c>
      <c r="AD395" s="297">
        <v>15.67</v>
      </c>
      <c r="AE395" s="297">
        <v>6.71</v>
      </c>
      <c r="AF395" s="297">
        <v>8.3800000000000008</v>
      </c>
      <c r="AG395" s="297">
        <v>2.59</v>
      </c>
      <c r="AH395" s="297">
        <v>18.59</v>
      </c>
      <c r="AI395" s="297">
        <v>15.85</v>
      </c>
      <c r="AJ395" s="297">
        <v>21.16</v>
      </c>
      <c r="AK395" s="297">
        <v>21.09</v>
      </c>
      <c r="AL395" s="297">
        <v>21.27</v>
      </c>
      <c r="AM395" s="297">
        <v>22.88</v>
      </c>
      <c r="AN395" s="297">
        <v>23.2</v>
      </c>
      <c r="AO395" s="297">
        <v>23.3</v>
      </c>
      <c r="AP395" s="297">
        <v>23.01</v>
      </c>
      <c r="AQ395" s="297">
        <v>23.01</v>
      </c>
      <c r="AR395" s="297">
        <v>22.91</v>
      </c>
      <c r="AS395" s="297">
        <v>22.81</v>
      </c>
      <c r="AT395" s="297">
        <v>22.56</v>
      </c>
      <c r="AU395" s="297">
        <v>21.94</v>
      </c>
      <c r="AV395" s="297">
        <v>21.57</v>
      </c>
      <c r="AW395" s="297">
        <v>21.2</v>
      </c>
      <c r="AX395" s="297">
        <v>20.82</v>
      </c>
      <c r="AY395" s="297">
        <v>20.329999999999998</v>
      </c>
      <c r="AZ395" s="297">
        <v>19.77</v>
      </c>
      <c r="BA395" s="297">
        <v>19.32</v>
      </c>
      <c r="BB395" s="297">
        <v>18.88</v>
      </c>
      <c r="BC395" s="297">
        <v>18.46</v>
      </c>
      <c r="BD395" s="297">
        <v>18.04</v>
      </c>
      <c r="BE395" s="297">
        <v>17.7</v>
      </c>
      <c r="BF395" s="297">
        <v>17.350000000000001</v>
      </c>
      <c r="BG395" s="297">
        <v>17.079999999999998</v>
      </c>
      <c r="BH395" s="297">
        <v>16.89</v>
      </c>
      <c r="BI395" s="297">
        <v>16.75</v>
      </c>
      <c r="BJ395" s="297">
        <v>16.78</v>
      </c>
      <c r="BK395" s="297">
        <v>16.760000000000002</v>
      </c>
      <c r="BL395" s="297">
        <v>16.739999999999998</v>
      </c>
      <c r="BM395" s="297">
        <v>16.690000000000001</v>
      </c>
      <c r="BN395" s="297">
        <v>16.61</v>
      </c>
      <c r="BO395" s="297">
        <v>16.64</v>
      </c>
      <c r="BP395" s="297">
        <v>16.55</v>
      </c>
      <c r="BQ395" s="297">
        <v>16.47</v>
      </c>
      <c r="BR395" s="297">
        <v>16.38</v>
      </c>
      <c r="BS395" s="297">
        <v>16.23</v>
      </c>
      <c r="BT395" s="297">
        <v>15.94</v>
      </c>
      <c r="BU395" s="297">
        <v>15.79</v>
      </c>
      <c r="BV395" s="297">
        <v>15.64</v>
      </c>
      <c r="BW395" s="297">
        <v>15.51</v>
      </c>
    </row>
    <row r="396" spans="1:75" ht="14.45" x14ac:dyDescent="0.3">
      <c r="A396" s="297" t="s">
        <v>654</v>
      </c>
      <c r="B396" s="297" t="s">
        <v>1071</v>
      </c>
      <c r="C396" s="297" t="s">
        <v>1014</v>
      </c>
      <c r="D396" s="297" t="s">
        <v>1015</v>
      </c>
      <c r="E396" s="297">
        <v>63.36</v>
      </c>
      <c r="F396" s="297">
        <v>64.650000000000006</v>
      </c>
      <c r="G396" s="297">
        <v>65.959999999999994</v>
      </c>
      <c r="H396" s="297">
        <v>67.3</v>
      </c>
      <c r="I396" s="297">
        <v>68.67</v>
      </c>
      <c r="J396" s="297">
        <v>70.06</v>
      </c>
      <c r="K396" s="297">
        <v>71.12</v>
      </c>
      <c r="L396" s="297">
        <v>72.2</v>
      </c>
      <c r="M396" s="297">
        <v>73.290000000000006</v>
      </c>
      <c r="N396" s="297">
        <v>74.41</v>
      </c>
      <c r="O396" s="297">
        <v>75.53</v>
      </c>
      <c r="P396" s="297">
        <v>76.81</v>
      </c>
      <c r="Q396" s="297">
        <v>78.099999999999994</v>
      </c>
      <c r="R396" s="297">
        <v>79.42</v>
      </c>
      <c r="S396" s="297">
        <v>80.760000000000005</v>
      </c>
      <c r="T396" s="297">
        <v>82.12</v>
      </c>
      <c r="U396" s="297">
        <v>83.48</v>
      </c>
      <c r="V396" s="297">
        <v>84.85</v>
      </c>
      <c r="W396" s="297">
        <v>86.24</v>
      </c>
      <c r="X396" s="297">
        <v>87.66</v>
      </c>
      <c r="Y396" s="297">
        <v>89.11</v>
      </c>
      <c r="Z396" s="297">
        <v>89.75</v>
      </c>
      <c r="AA396" s="297">
        <v>90.41</v>
      </c>
      <c r="AB396" s="297">
        <v>91.07</v>
      </c>
      <c r="AC396" s="297">
        <v>91.73</v>
      </c>
      <c r="AD396" s="297">
        <v>92.4</v>
      </c>
      <c r="AE396" s="297">
        <v>92.66</v>
      </c>
      <c r="AF396" s="297">
        <v>92.91</v>
      </c>
      <c r="AG396" s="297">
        <v>93.17</v>
      </c>
      <c r="AH396" s="297">
        <v>93.43</v>
      </c>
      <c r="AI396" s="297">
        <v>93.69</v>
      </c>
      <c r="AJ396" s="297">
        <v>93.95</v>
      </c>
      <c r="AK396" s="297">
        <v>94.21</v>
      </c>
      <c r="AL396" s="297">
        <v>94.47</v>
      </c>
      <c r="AM396" s="297">
        <v>94.73</v>
      </c>
      <c r="AN396" s="297">
        <v>94.99</v>
      </c>
      <c r="AO396" s="297">
        <v>95.09</v>
      </c>
      <c r="AP396" s="297">
        <v>95.2</v>
      </c>
      <c r="AQ396" s="297">
        <v>95.3</v>
      </c>
      <c r="AR396" s="297">
        <v>95.4</v>
      </c>
      <c r="AS396" s="297">
        <v>95.51</v>
      </c>
      <c r="AT396" s="297">
        <v>95.61</v>
      </c>
      <c r="AU396" s="297">
        <v>95.71</v>
      </c>
      <c r="AV396" s="297">
        <v>95.82</v>
      </c>
      <c r="AW396" s="297">
        <v>95.92</v>
      </c>
      <c r="AX396" s="297">
        <v>96.03</v>
      </c>
      <c r="AY396" s="297">
        <v>96.09</v>
      </c>
      <c r="AZ396" s="297">
        <v>96.15</v>
      </c>
      <c r="BA396" s="297">
        <v>96.22</v>
      </c>
      <c r="BB396" s="297">
        <v>96.28</v>
      </c>
      <c r="BC396" s="297">
        <v>96.34</v>
      </c>
      <c r="BD396" s="297">
        <v>96.41</v>
      </c>
      <c r="BE396" s="297">
        <v>96.48</v>
      </c>
      <c r="BF396" s="297">
        <v>96.54</v>
      </c>
      <c r="BG396" s="297">
        <v>96.61</v>
      </c>
      <c r="BH396" s="297">
        <v>96.68</v>
      </c>
      <c r="BI396" s="297">
        <v>96.72</v>
      </c>
      <c r="BJ396" s="297">
        <v>96.76</v>
      </c>
      <c r="BK396" s="297">
        <v>96.8</v>
      </c>
      <c r="BL396" s="297">
        <v>96.84</v>
      </c>
      <c r="BM396" s="297">
        <v>96.88</v>
      </c>
      <c r="BN396" s="297">
        <v>96.92</v>
      </c>
      <c r="BO396" s="297">
        <v>96.96</v>
      </c>
      <c r="BP396" s="297">
        <v>97</v>
      </c>
      <c r="BQ396" s="297">
        <v>97.04</v>
      </c>
      <c r="BR396" s="297">
        <v>97.08</v>
      </c>
      <c r="BS396" s="297">
        <v>97.17</v>
      </c>
      <c r="BT396" s="297">
        <v>97.27</v>
      </c>
      <c r="BU396" s="297">
        <v>97.36</v>
      </c>
      <c r="BV396" s="297">
        <v>97.45</v>
      </c>
      <c r="BW396" s="297">
        <v>97.55</v>
      </c>
    </row>
    <row r="397" spans="1:75" ht="14.45" x14ac:dyDescent="0.3">
      <c r="A397" s="297" t="s">
        <v>654</v>
      </c>
      <c r="B397" s="297" t="s">
        <v>1071</v>
      </c>
      <c r="C397" s="297" t="s">
        <v>1016</v>
      </c>
      <c r="D397" s="297" t="s">
        <v>1015</v>
      </c>
      <c r="E397" s="297">
        <v>11.66</v>
      </c>
      <c r="F397" s="297">
        <v>12.36</v>
      </c>
      <c r="G397" s="297">
        <v>13.1</v>
      </c>
      <c r="H397" s="297">
        <v>13.89</v>
      </c>
      <c r="I397" s="297">
        <v>14.73</v>
      </c>
      <c r="J397" s="297">
        <v>15.61</v>
      </c>
      <c r="K397" s="297">
        <v>16.23</v>
      </c>
      <c r="L397" s="297">
        <v>16.87</v>
      </c>
      <c r="M397" s="297">
        <v>17.54</v>
      </c>
      <c r="N397" s="297">
        <v>18.239999999999998</v>
      </c>
      <c r="O397" s="297">
        <v>18.97</v>
      </c>
      <c r="P397" s="297">
        <v>19.940000000000001</v>
      </c>
      <c r="Q397" s="297">
        <v>20.96</v>
      </c>
      <c r="R397" s="297">
        <v>22.04</v>
      </c>
      <c r="S397" s="297">
        <v>23.17</v>
      </c>
      <c r="T397" s="297">
        <v>24.36</v>
      </c>
      <c r="U397" s="297">
        <v>25.01</v>
      </c>
      <c r="V397" s="297">
        <v>25.68</v>
      </c>
      <c r="W397" s="297">
        <v>26.38</v>
      </c>
      <c r="X397" s="297">
        <v>27.09</v>
      </c>
      <c r="Y397" s="297">
        <v>27.81</v>
      </c>
      <c r="Z397" s="297">
        <v>28.04</v>
      </c>
      <c r="AA397" s="297">
        <v>28.27</v>
      </c>
      <c r="AB397" s="297">
        <v>28.5</v>
      </c>
      <c r="AC397" s="297">
        <v>28.73</v>
      </c>
      <c r="AD397" s="297">
        <v>28.96</v>
      </c>
      <c r="AE397" s="297">
        <v>29.45</v>
      </c>
      <c r="AF397" s="297">
        <v>29.95</v>
      </c>
      <c r="AG397" s="297">
        <v>30.46</v>
      </c>
      <c r="AH397" s="297">
        <v>30.98</v>
      </c>
      <c r="AI397" s="297">
        <v>31.5</v>
      </c>
      <c r="AJ397" s="297">
        <v>31.99</v>
      </c>
      <c r="AK397" s="297">
        <v>32.479999999999997</v>
      </c>
      <c r="AL397" s="297">
        <v>32.97</v>
      </c>
      <c r="AM397" s="297">
        <v>33.479999999999997</v>
      </c>
      <c r="AN397" s="297">
        <v>33.99</v>
      </c>
      <c r="AO397" s="297">
        <v>34.29</v>
      </c>
      <c r="AP397" s="297">
        <v>34.58</v>
      </c>
      <c r="AQ397" s="297">
        <v>34.880000000000003</v>
      </c>
      <c r="AR397" s="297">
        <v>35.18</v>
      </c>
      <c r="AS397" s="297">
        <v>35.479999999999997</v>
      </c>
      <c r="AT397" s="297">
        <v>35.82</v>
      </c>
      <c r="AU397" s="297">
        <v>36.159999999999997</v>
      </c>
      <c r="AV397" s="297">
        <v>36.5</v>
      </c>
      <c r="AW397" s="297">
        <v>36.840000000000003</v>
      </c>
      <c r="AX397" s="297">
        <v>37.19</v>
      </c>
      <c r="AY397" s="297">
        <v>37.72</v>
      </c>
      <c r="AZ397" s="297">
        <v>38.25</v>
      </c>
      <c r="BA397" s="297">
        <v>38.79</v>
      </c>
      <c r="BB397" s="297">
        <v>39.340000000000003</v>
      </c>
      <c r="BC397" s="297">
        <v>39.9</v>
      </c>
      <c r="BD397" s="297">
        <v>40.520000000000003</v>
      </c>
      <c r="BE397" s="297">
        <v>41.14</v>
      </c>
      <c r="BF397" s="297">
        <v>41.78</v>
      </c>
      <c r="BG397" s="297">
        <v>42.43</v>
      </c>
      <c r="BH397" s="297">
        <v>43.09</v>
      </c>
      <c r="BI397" s="297">
        <v>43.77</v>
      </c>
      <c r="BJ397" s="297">
        <v>44.47</v>
      </c>
      <c r="BK397" s="297">
        <v>45.18</v>
      </c>
      <c r="BL397" s="297">
        <v>45.9</v>
      </c>
      <c r="BM397" s="297">
        <v>46.64</v>
      </c>
      <c r="BN397" s="297">
        <v>47.41</v>
      </c>
      <c r="BO397" s="297">
        <v>48.2</v>
      </c>
      <c r="BP397" s="297">
        <v>49</v>
      </c>
      <c r="BQ397" s="297">
        <v>49.81</v>
      </c>
      <c r="BR397" s="297">
        <v>50.64</v>
      </c>
      <c r="BS397" s="297">
        <v>51.58</v>
      </c>
      <c r="BT397" s="297">
        <v>52.54</v>
      </c>
      <c r="BU397" s="297">
        <v>53.52</v>
      </c>
      <c r="BV397" s="297">
        <v>54.51</v>
      </c>
      <c r="BW397" s="297">
        <v>55.53</v>
      </c>
    </row>
    <row r="398" spans="1:75" ht="14.45" x14ac:dyDescent="0.3">
      <c r="A398" s="297" t="s">
        <v>49</v>
      </c>
      <c r="B398" s="297" t="s">
        <v>48</v>
      </c>
      <c r="C398" s="297" t="s">
        <v>1005</v>
      </c>
      <c r="D398" s="297" t="s">
        <v>1006</v>
      </c>
      <c r="E398" s="297">
        <v>4820.8100000000004</v>
      </c>
      <c r="F398" s="297">
        <v>4935.1400000000003</v>
      </c>
      <c r="G398" s="297">
        <v>5018.3</v>
      </c>
      <c r="H398" s="297">
        <v>5106.25</v>
      </c>
      <c r="I398" s="297">
        <v>5192.1400000000003</v>
      </c>
      <c r="J398" s="297">
        <v>5273.15</v>
      </c>
      <c r="K398" s="297">
        <v>5356.11</v>
      </c>
      <c r="L398" s="297">
        <v>5442.5</v>
      </c>
      <c r="M398" s="297">
        <v>5543.55</v>
      </c>
      <c r="N398" s="297">
        <v>5668.38</v>
      </c>
      <c r="O398" s="297">
        <v>5826.31</v>
      </c>
      <c r="P398" s="297">
        <v>6010.24</v>
      </c>
      <c r="Q398" s="297">
        <v>6202.16</v>
      </c>
      <c r="R398" s="297">
        <v>6353.59</v>
      </c>
      <c r="S398" s="297">
        <v>6511.46</v>
      </c>
      <c r="T398" s="297">
        <v>6654.05</v>
      </c>
      <c r="U398" s="297">
        <v>6778.74</v>
      </c>
      <c r="V398" s="297">
        <v>6897.72</v>
      </c>
      <c r="W398" s="297">
        <v>7022.41</v>
      </c>
      <c r="X398" s="297">
        <v>7155.74</v>
      </c>
      <c r="Y398" s="297">
        <v>7303.13</v>
      </c>
      <c r="Z398" s="297">
        <v>7409.63</v>
      </c>
      <c r="AA398" s="297">
        <v>7464.14</v>
      </c>
      <c r="AB398" s="297">
        <v>7501.7</v>
      </c>
      <c r="AC398" s="297">
        <v>7532.28</v>
      </c>
      <c r="AD398" s="297">
        <v>7561.99</v>
      </c>
      <c r="AE398" s="297">
        <v>7619.39</v>
      </c>
      <c r="AF398" s="297">
        <v>7703.13</v>
      </c>
      <c r="AG398" s="297">
        <v>7678.41</v>
      </c>
      <c r="AH398" s="297">
        <v>7645.33</v>
      </c>
      <c r="AI398" s="297">
        <v>7553.02</v>
      </c>
      <c r="AJ398" s="297">
        <v>7592.83</v>
      </c>
      <c r="AK398" s="297">
        <v>7653.83</v>
      </c>
      <c r="AL398" s="297">
        <v>7720.84</v>
      </c>
      <c r="AM398" s="297">
        <v>7790.58</v>
      </c>
      <c r="AN398" s="297">
        <v>7864.55</v>
      </c>
      <c r="AO398" s="297">
        <v>7938.73</v>
      </c>
      <c r="AP398" s="297">
        <v>8012.75</v>
      </c>
      <c r="AQ398" s="297">
        <v>8092.71</v>
      </c>
      <c r="AR398" s="297">
        <v>8173.46</v>
      </c>
      <c r="AS398" s="297">
        <v>8253.85</v>
      </c>
      <c r="AT398" s="297">
        <v>8332.61</v>
      </c>
      <c r="AU398" s="297">
        <v>8407.6200000000008</v>
      </c>
      <c r="AV398" s="297">
        <v>8479.5499999999993</v>
      </c>
      <c r="AW398" s="297">
        <v>8548.09</v>
      </c>
      <c r="AX398" s="297">
        <v>8612.9599999999991</v>
      </c>
      <c r="AY398" s="297">
        <v>8673.82</v>
      </c>
      <c r="AZ398" s="297">
        <v>8728.7999999999993</v>
      </c>
      <c r="BA398" s="297">
        <v>8779.56</v>
      </c>
      <c r="BB398" s="297">
        <v>8825.8700000000008</v>
      </c>
      <c r="BC398" s="297">
        <v>8867.0300000000007</v>
      </c>
      <c r="BD398" s="297">
        <v>8902.18</v>
      </c>
      <c r="BE398" s="297">
        <v>8929.7900000000009</v>
      </c>
      <c r="BF398" s="297">
        <v>8952.89</v>
      </c>
      <c r="BG398" s="297">
        <v>8971.11</v>
      </c>
      <c r="BH398" s="297">
        <v>8984.49</v>
      </c>
      <c r="BI398" s="297">
        <v>8993.6200000000008</v>
      </c>
      <c r="BJ398" s="297">
        <v>8995.48</v>
      </c>
      <c r="BK398" s="297">
        <v>8995.43</v>
      </c>
      <c r="BL398" s="297">
        <v>8994.75</v>
      </c>
      <c r="BM398" s="297">
        <v>8995.57</v>
      </c>
      <c r="BN398" s="297">
        <v>8999.08</v>
      </c>
      <c r="BO398" s="297">
        <v>8992.85</v>
      </c>
      <c r="BP398" s="297">
        <v>8994.2800000000007</v>
      </c>
      <c r="BQ398" s="297">
        <v>8999.4</v>
      </c>
      <c r="BR398" s="297">
        <v>9008.7999999999993</v>
      </c>
      <c r="BS398" s="297">
        <v>9022.2199999999993</v>
      </c>
      <c r="BT398" s="297">
        <v>9027.5499999999993</v>
      </c>
      <c r="BU398" s="297">
        <v>9042.67</v>
      </c>
      <c r="BV398" s="297">
        <v>9062.57</v>
      </c>
      <c r="BW398" s="297">
        <v>9087.18</v>
      </c>
    </row>
    <row r="399" spans="1:75" ht="14.45" x14ac:dyDescent="0.3">
      <c r="A399" s="297" t="s">
        <v>49</v>
      </c>
      <c r="B399" s="297" t="s">
        <v>48</v>
      </c>
      <c r="C399" s="297" t="s">
        <v>1007</v>
      </c>
      <c r="D399" s="297" t="s">
        <v>1008</v>
      </c>
      <c r="E399" s="297">
        <v>2446411</v>
      </c>
      <c r="F399" s="297">
        <v>2362712.25</v>
      </c>
      <c r="G399" s="297">
        <v>2284472.5</v>
      </c>
      <c r="H399" s="297">
        <v>2284054.75</v>
      </c>
      <c r="I399" s="297">
        <v>2371321.75</v>
      </c>
      <c r="J399" s="297">
        <v>2446616.25</v>
      </c>
      <c r="K399" s="297">
        <v>2442993.25</v>
      </c>
      <c r="L399" s="297">
        <v>2461219</v>
      </c>
      <c r="M399" s="297">
        <v>2477753.25</v>
      </c>
      <c r="N399" s="297">
        <v>2435281</v>
      </c>
      <c r="O399" s="297">
        <v>2406876.75</v>
      </c>
      <c r="P399" s="297">
        <v>2360000</v>
      </c>
      <c r="Q399" s="297">
        <v>2316554.75</v>
      </c>
      <c r="R399" s="297">
        <v>2294472.75</v>
      </c>
      <c r="S399" s="297">
        <v>2283801.25</v>
      </c>
      <c r="T399" s="297">
        <v>2308575.25</v>
      </c>
      <c r="U399" s="297">
        <v>2386082.25</v>
      </c>
      <c r="V399" s="297">
        <v>2365698.5</v>
      </c>
      <c r="W399" s="297">
        <v>2351705.5</v>
      </c>
      <c r="X399" s="297">
        <v>2298753.5</v>
      </c>
      <c r="Y399" s="297">
        <v>2310212.25</v>
      </c>
      <c r="Z399" s="297">
        <v>2379281</v>
      </c>
      <c r="AA399" s="297">
        <v>2323719.25</v>
      </c>
      <c r="AB399" s="297">
        <v>2342945.25</v>
      </c>
      <c r="AC399" s="297">
        <v>2352945.25</v>
      </c>
      <c r="AD399" s="297">
        <v>2319828.75</v>
      </c>
      <c r="AE399" s="297">
        <v>2337239.75</v>
      </c>
      <c r="AF399" s="297">
        <v>2280130</v>
      </c>
      <c r="AG399" s="297">
        <v>2296465.75</v>
      </c>
      <c r="AH399" s="297">
        <v>2342592</v>
      </c>
      <c r="AI399" s="297">
        <v>2365457.5</v>
      </c>
      <c r="AJ399" s="297">
        <v>2412521.25</v>
      </c>
      <c r="AK399" s="297">
        <v>2411342.25</v>
      </c>
      <c r="AL399" s="297">
        <v>2394380.75</v>
      </c>
      <c r="AM399" s="297">
        <v>2381865.25</v>
      </c>
      <c r="AN399" s="297">
        <v>2375237</v>
      </c>
      <c r="AO399" s="297">
        <v>2377175.5</v>
      </c>
      <c r="AP399" s="297">
        <v>2381202.75</v>
      </c>
      <c r="AQ399" s="297">
        <v>2384360</v>
      </c>
      <c r="AR399" s="297">
        <v>2390167.25</v>
      </c>
      <c r="AS399" s="297">
        <v>2395460.75</v>
      </c>
      <c r="AT399" s="297">
        <v>2404173.75</v>
      </c>
      <c r="AU399" s="297">
        <v>2409011.25</v>
      </c>
      <c r="AV399" s="297">
        <v>2412452.75</v>
      </c>
      <c r="AW399" s="297">
        <v>2414954</v>
      </c>
      <c r="AX399" s="297">
        <v>2415667.75</v>
      </c>
      <c r="AY399" s="297">
        <v>2416228.5</v>
      </c>
      <c r="AZ399" s="297">
        <v>2415047</v>
      </c>
      <c r="BA399" s="297">
        <v>2412904.25</v>
      </c>
      <c r="BB399" s="297">
        <v>2410631.25</v>
      </c>
      <c r="BC399" s="297">
        <v>2410491.5</v>
      </c>
      <c r="BD399" s="297">
        <v>2410585.5</v>
      </c>
      <c r="BE399" s="297">
        <v>2411916.75</v>
      </c>
      <c r="BF399" s="297">
        <v>2414104</v>
      </c>
      <c r="BG399" s="297">
        <v>2417507.5</v>
      </c>
      <c r="BH399" s="297">
        <v>2422598.5</v>
      </c>
      <c r="BI399" s="297">
        <v>2430521</v>
      </c>
      <c r="BJ399" s="297">
        <v>2440058.25</v>
      </c>
      <c r="BK399" s="297">
        <v>2450374.5</v>
      </c>
      <c r="BL399" s="297">
        <v>2460790</v>
      </c>
      <c r="BM399" s="297">
        <v>2470640.75</v>
      </c>
      <c r="BN399" s="297">
        <v>2486574.75</v>
      </c>
      <c r="BO399" s="297">
        <v>2501386.75</v>
      </c>
      <c r="BP399" s="297">
        <v>2516326</v>
      </c>
      <c r="BQ399" s="297">
        <v>2531246</v>
      </c>
      <c r="BR399" s="297">
        <v>2546304.25</v>
      </c>
      <c r="BS399" s="297">
        <v>2567219.75</v>
      </c>
      <c r="BT399" s="297">
        <v>2586785.5</v>
      </c>
      <c r="BU399" s="297">
        <v>2606734</v>
      </c>
      <c r="BV399" s="297">
        <v>2626649.25</v>
      </c>
      <c r="BW399" s="297">
        <v>2646919</v>
      </c>
    </row>
    <row r="400" spans="1:75" ht="14.45" x14ac:dyDescent="0.3">
      <c r="A400" s="297" t="s">
        <v>49</v>
      </c>
      <c r="B400" s="297" t="s">
        <v>48</v>
      </c>
      <c r="C400" s="297" t="s">
        <v>1009</v>
      </c>
      <c r="D400" s="297" t="s">
        <v>1010</v>
      </c>
      <c r="E400" s="297">
        <v>24.23</v>
      </c>
      <c r="F400" s="297">
        <v>23.15</v>
      </c>
      <c r="G400" s="297">
        <v>21.84</v>
      </c>
      <c r="H400" s="297">
        <v>22.05</v>
      </c>
      <c r="I400" s="297">
        <v>21.63</v>
      </c>
      <c r="J400" s="297">
        <v>21.15</v>
      </c>
      <c r="K400" s="297">
        <v>21.03</v>
      </c>
      <c r="L400" s="297">
        <v>21.18</v>
      </c>
      <c r="M400" s="297">
        <v>21.42</v>
      </c>
      <c r="N400" s="297">
        <v>22.05</v>
      </c>
      <c r="O400" s="297">
        <v>22.81</v>
      </c>
      <c r="P400" s="297">
        <v>23.25</v>
      </c>
      <c r="Q400" s="297">
        <v>23.55</v>
      </c>
      <c r="R400" s="297">
        <v>22.5</v>
      </c>
      <c r="S400" s="297">
        <v>22.56</v>
      </c>
      <c r="T400" s="297">
        <v>21.91</v>
      </c>
      <c r="U400" s="297">
        <v>21.31</v>
      </c>
      <c r="V400" s="297">
        <v>21.01</v>
      </c>
      <c r="W400" s="297">
        <v>21.09</v>
      </c>
      <c r="X400" s="297">
        <v>21.29</v>
      </c>
      <c r="Y400" s="297">
        <v>22.43</v>
      </c>
      <c r="Z400" s="297">
        <v>20.440000000000001</v>
      </c>
      <c r="AA400" s="297">
        <v>18.989999999999998</v>
      </c>
      <c r="AB400" s="297">
        <v>18.54</v>
      </c>
      <c r="AC400" s="297">
        <v>18.36</v>
      </c>
      <c r="AD400" s="297">
        <v>18.079999999999998</v>
      </c>
      <c r="AE400" s="297">
        <v>18.77</v>
      </c>
      <c r="AF400" s="297">
        <v>19.059999999999999</v>
      </c>
      <c r="AG400" s="297">
        <v>15</v>
      </c>
      <c r="AH400" s="297">
        <v>14.48</v>
      </c>
      <c r="AI400" s="297">
        <v>13.03</v>
      </c>
      <c r="AJ400" s="297">
        <v>16.93</v>
      </c>
      <c r="AK400" s="297">
        <v>17.27</v>
      </c>
      <c r="AL400" s="297">
        <v>17.37</v>
      </c>
      <c r="AM400" s="297">
        <v>17.5</v>
      </c>
      <c r="AN400" s="297">
        <v>17.690000000000001</v>
      </c>
      <c r="AO400" s="297">
        <v>17.77</v>
      </c>
      <c r="AP400" s="297">
        <v>17.760000000000002</v>
      </c>
      <c r="AQ400" s="297">
        <v>17.96</v>
      </c>
      <c r="AR400" s="297">
        <v>18.010000000000002</v>
      </c>
      <c r="AS400" s="297">
        <v>18.02</v>
      </c>
      <c r="AT400" s="297">
        <v>18.010000000000002</v>
      </c>
      <c r="AU400" s="297">
        <v>17.91</v>
      </c>
      <c r="AV400" s="297">
        <v>17.86</v>
      </c>
      <c r="AW400" s="297">
        <v>17.8</v>
      </c>
      <c r="AX400" s="297">
        <v>17.73</v>
      </c>
      <c r="AY400" s="297">
        <v>17.66</v>
      </c>
      <c r="AZ400" s="297">
        <v>17.52</v>
      </c>
      <c r="BA400" s="297">
        <v>17.43</v>
      </c>
      <c r="BB400" s="297">
        <v>17.34</v>
      </c>
      <c r="BC400" s="297">
        <v>17.21</v>
      </c>
      <c r="BD400" s="297">
        <v>17.05</v>
      </c>
      <c r="BE400" s="297">
        <v>16.809999999999999</v>
      </c>
      <c r="BF400" s="297">
        <v>16.649999999999999</v>
      </c>
      <c r="BG400" s="297">
        <v>16.47</v>
      </c>
      <c r="BH400" s="297">
        <v>16.27</v>
      </c>
      <c r="BI400" s="297">
        <v>16.079999999999998</v>
      </c>
      <c r="BJ400" s="297">
        <v>15.76</v>
      </c>
      <c r="BK400" s="297">
        <v>15.59</v>
      </c>
      <c r="BL400" s="297">
        <v>15.44</v>
      </c>
      <c r="BM400" s="297">
        <v>15.36</v>
      </c>
      <c r="BN400" s="297">
        <v>15.32</v>
      </c>
      <c r="BO400" s="297">
        <v>14.89</v>
      </c>
      <c r="BP400" s="297">
        <v>14.95</v>
      </c>
      <c r="BQ400" s="297">
        <v>14.9</v>
      </c>
      <c r="BR400" s="297">
        <v>14.88</v>
      </c>
      <c r="BS400" s="297">
        <v>14.86</v>
      </c>
      <c r="BT400" s="297">
        <v>14.49</v>
      </c>
      <c r="BU400" s="297">
        <v>14.59</v>
      </c>
      <c r="BV400" s="297">
        <v>14.56</v>
      </c>
      <c r="BW400" s="297">
        <v>14.55</v>
      </c>
    </row>
    <row r="401" spans="1:75" ht="14.45" x14ac:dyDescent="0.3">
      <c r="A401" s="297" t="s">
        <v>49</v>
      </c>
      <c r="B401" s="297" t="s">
        <v>48</v>
      </c>
      <c r="C401" s="297" t="s">
        <v>1011</v>
      </c>
      <c r="D401" s="297" t="s">
        <v>927</v>
      </c>
      <c r="E401" s="297">
        <v>35310.6</v>
      </c>
      <c r="F401" s="297">
        <v>35586.839999999997</v>
      </c>
      <c r="G401" s="297">
        <v>35843.370000000003</v>
      </c>
      <c r="H401" s="297">
        <v>35270.730000000003</v>
      </c>
      <c r="I401" s="297">
        <v>35931.769999999997</v>
      </c>
      <c r="J401" s="297">
        <v>36401.040000000001</v>
      </c>
      <c r="K401" s="297">
        <v>36650.370000000003</v>
      </c>
      <c r="L401" s="297">
        <v>36835.72</v>
      </c>
      <c r="M401" s="297">
        <v>37253.879999999997</v>
      </c>
      <c r="N401" s="297">
        <v>37435.279999999999</v>
      </c>
      <c r="O401" s="297">
        <v>38678.300000000003</v>
      </c>
      <c r="P401" s="297">
        <v>39859.99</v>
      </c>
      <c r="Q401" s="297">
        <v>39752.050000000003</v>
      </c>
      <c r="R401" s="297">
        <v>39618.94</v>
      </c>
      <c r="S401" s="297">
        <v>40024.120000000003</v>
      </c>
      <c r="T401" s="297">
        <v>39980.400000000001</v>
      </c>
      <c r="U401" s="297">
        <v>40030.160000000003</v>
      </c>
      <c r="V401" s="297">
        <v>40250.57</v>
      </c>
      <c r="W401" s="297">
        <v>40264.269999999997</v>
      </c>
      <c r="X401" s="297">
        <v>40437.129999999997</v>
      </c>
      <c r="Y401" s="297">
        <v>40364.36</v>
      </c>
      <c r="Z401" s="297">
        <v>40360.839999999997</v>
      </c>
      <c r="AA401" s="297">
        <v>40439</v>
      </c>
      <c r="AB401" s="297">
        <v>40672.86</v>
      </c>
      <c r="AC401" s="297">
        <v>40620.080000000002</v>
      </c>
      <c r="AD401" s="297">
        <v>41665.49</v>
      </c>
      <c r="AE401" s="297">
        <v>42020.82</v>
      </c>
      <c r="AF401" s="297">
        <v>42379.98</v>
      </c>
      <c r="AG401" s="297">
        <v>42582.02</v>
      </c>
      <c r="AH401" s="297">
        <v>42585.2</v>
      </c>
      <c r="AI401" s="297">
        <v>42748.33</v>
      </c>
      <c r="AJ401" s="297">
        <v>42387.4</v>
      </c>
      <c r="AK401" s="297">
        <v>41980.99</v>
      </c>
      <c r="AL401" s="297">
        <v>41530.67</v>
      </c>
      <c r="AM401" s="297">
        <v>41040.800000000003</v>
      </c>
      <c r="AN401" s="297">
        <v>40523.1</v>
      </c>
      <c r="AO401" s="297">
        <v>40245.480000000003</v>
      </c>
      <c r="AP401" s="297">
        <v>39952.949999999997</v>
      </c>
      <c r="AQ401" s="297">
        <v>39639.71</v>
      </c>
      <c r="AR401" s="297">
        <v>39299.160000000003</v>
      </c>
      <c r="AS401" s="297">
        <v>38926.06</v>
      </c>
      <c r="AT401" s="297">
        <v>38578.370000000003</v>
      </c>
      <c r="AU401" s="297">
        <v>38167.660000000003</v>
      </c>
      <c r="AV401" s="297">
        <v>37735.89</v>
      </c>
      <c r="AW401" s="297">
        <v>37287.57</v>
      </c>
      <c r="AX401" s="297">
        <v>36825.85</v>
      </c>
      <c r="AY401" s="297">
        <v>36356.870000000003</v>
      </c>
      <c r="AZ401" s="297">
        <v>35879.589999999997</v>
      </c>
      <c r="BA401" s="297">
        <v>35401.11</v>
      </c>
      <c r="BB401" s="297">
        <v>34938.78</v>
      </c>
      <c r="BC401" s="297">
        <v>34509.82</v>
      </c>
      <c r="BD401" s="297">
        <v>34109.410000000003</v>
      </c>
      <c r="BE401" s="297">
        <v>33732.089999999997</v>
      </c>
      <c r="BF401" s="297">
        <v>33387.31</v>
      </c>
      <c r="BG401" s="297">
        <v>33081.519999999997</v>
      </c>
      <c r="BH401" s="297">
        <v>32811.94</v>
      </c>
      <c r="BI401" s="297">
        <v>32579.17</v>
      </c>
      <c r="BJ401" s="297">
        <v>32382.799999999999</v>
      </c>
      <c r="BK401" s="297">
        <v>32208.02</v>
      </c>
      <c r="BL401" s="297">
        <v>32034.74</v>
      </c>
      <c r="BM401" s="297">
        <v>31852.22</v>
      </c>
      <c r="BN401" s="297">
        <v>31726.33</v>
      </c>
      <c r="BO401" s="297">
        <v>31592.080000000002</v>
      </c>
      <c r="BP401" s="297">
        <v>31450.7</v>
      </c>
      <c r="BQ401" s="297">
        <v>31305.64</v>
      </c>
      <c r="BR401" s="297">
        <v>31158.92</v>
      </c>
      <c r="BS401" s="297">
        <v>31061.39</v>
      </c>
      <c r="BT401" s="297">
        <v>30956.81</v>
      </c>
      <c r="BU401" s="297">
        <v>30848.61</v>
      </c>
      <c r="BV401" s="297">
        <v>30740.92</v>
      </c>
      <c r="BW401" s="297">
        <v>30635.93</v>
      </c>
    </row>
    <row r="402" spans="1:75" ht="14.45" x14ac:dyDescent="0.3">
      <c r="A402" s="297" t="s">
        <v>49</v>
      </c>
      <c r="B402" s="297" t="s">
        <v>48</v>
      </c>
      <c r="C402" s="297" t="s">
        <v>1012</v>
      </c>
      <c r="D402" s="297" t="s">
        <v>927</v>
      </c>
      <c r="E402" s="297">
        <v>78288.58</v>
      </c>
      <c r="F402" s="297">
        <v>78124.45</v>
      </c>
      <c r="G402" s="297">
        <v>77944.929999999993</v>
      </c>
      <c r="H402" s="297">
        <v>77784.3</v>
      </c>
      <c r="I402" s="297">
        <v>77686.87</v>
      </c>
      <c r="J402" s="297">
        <v>77684.88</v>
      </c>
      <c r="K402" s="297">
        <v>77783.44</v>
      </c>
      <c r="L402" s="297">
        <v>77974.720000000001</v>
      </c>
      <c r="M402" s="297">
        <v>78260.17</v>
      </c>
      <c r="N402" s="297">
        <v>78637.38</v>
      </c>
      <c r="O402" s="297">
        <v>79098.09</v>
      </c>
      <c r="P402" s="297">
        <v>79651.91</v>
      </c>
      <c r="Q402" s="297">
        <v>80282.98</v>
      </c>
      <c r="R402" s="297">
        <v>80926.12</v>
      </c>
      <c r="S402" s="297">
        <v>81495.199999999997</v>
      </c>
      <c r="T402" s="297">
        <v>81929.440000000002</v>
      </c>
      <c r="U402" s="297">
        <v>82200.34</v>
      </c>
      <c r="V402" s="297">
        <v>82326.02</v>
      </c>
      <c r="W402" s="297">
        <v>82350.460000000006</v>
      </c>
      <c r="X402" s="297">
        <v>82341.55</v>
      </c>
      <c r="Y402" s="297">
        <v>82349.02</v>
      </c>
      <c r="Z402" s="297">
        <v>82384.259999999995</v>
      </c>
      <c r="AA402" s="297">
        <v>82432.02</v>
      </c>
      <c r="AB402" s="297">
        <v>82484.11</v>
      </c>
      <c r="AC402" s="297">
        <v>82524.34</v>
      </c>
      <c r="AD402" s="297">
        <v>82540.740000000005</v>
      </c>
      <c r="AE402" s="297">
        <v>82536.13</v>
      </c>
      <c r="AF402" s="297">
        <v>82516.3</v>
      </c>
      <c r="AG402" s="297">
        <v>82475.27</v>
      </c>
      <c r="AH402" s="297">
        <v>82405.37</v>
      </c>
      <c r="AI402" s="297">
        <v>82302.460000000006</v>
      </c>
      <c r="AJ402" s="297">
        <v>82162.52</v>
      </c>
      <c r="AK402" s="297">
        <v>81990.84</v>
      </c>
      <c r="AL402" s="297">
        <v>81804.23</v>
      </c>
      <c r="AM402" s="297">
        <v>81625.600000000006</v>
      </c>
      <c r="AN402" s="297">
        <v>81471.17</v>
      </c>
      <c r="AO402" s="297">
        <v>81347.490000000005</v>
      </c>
      <c r="AP402" s="297">
        <v>81249.350000000006</v>
      </c>
      <c r="AQ402" s="297">
        <v>81166.55</v>
      </c>
      <c r="AR402" s="297">
        <v>81083.23</v>
      </c>
      <c r="AS402" s="297">
        <v>80987.69</v>
      </c>
      <c r="AT402" s="297">
        <v>80877.37</v>
      </c>
      <c r="AU402" s="297">
        <v>80755.45</v>
      </c>
      <c r="AV402" s="297">
        <v>80622.63</v>
      </c>
      <c r="AW402" s="297">
        <v>80481.009999999995</v>
      </c>
      <c r="AX402" s="297">
        <v>80332.210000000006</v>
      </c>
      <c r="AY402" s="297">
        <v>80175.710000000006</v>
      </c>
      <c r="AZ402" s="297">
        <v>80010.52</v>
      </c>
      <c r="BA402" s="297">
        <v>79837.19</v>
      </c>
      <c r="BB402" s="297">
        <v>79656.59</v>
      </c>
      <c r="BC402" s="297">
        <v>79469.45</v>
      </c>
      <c r="BD402" s="297">
        <v>79276.009999999995</v>
      </c>
      <c r="BE402" s="297">
        <v>79076.38</v>
      </c>
      <c r="BF402" s="297">
        <v>78871.06</v>
      </c>
      <c r="BG402" s="297">
        <v>78660.55</v>
      </c>
      <c r="BH402" s="297">
        <v>78445.25</v>
      </c>
      <c r="BI402" s="297">
        <v>78225.59</v>
      </c>
      <c r="BJ402" s="297">
        <v>78001.77</v>
      </c>
      <c r="BK402" s="297">
        <v>77773.77</v>
      </c>
      <c r="BL402" s="297">
        <v>77541.38</v>
      </c>
      <c r="BM402" s="297">
        <v>77304.59</v>
      </c>
      <c r="BN402" s="297">
        <v>77063.62</v>
      </c>
      <c r="BO402" s="297">
        <v>76818.880000000005</v>
      </c>
      <c r="BP402" s="297">
        <v>76570.820000000007</v>
      </c>
      <c r="BQ402" s="297">
        <v>76320.009999999995</v>
      </c>
      <c r="BR402" s="297">
        <v>76066.929999999993</v>
      </c>
      <c r="BS402" s="297">
        <v>75812.2</v>
      </c>
      <c r="BT402" s="297">
        <v>75556.22</v>
      </c>
      <c r="BU402" s="297">
        <v>75299.070000000007</v>
      </c>
      <c r="BV402" s="297">
        <v>75040.710000000006</v>
      </c>
      <c r="BW402" s="297">
        <v>74781.36</v>
      </c>
    </row>
    <row r="403" spans="1:75" ht="14.45" x14ac:dyDescent="0.3">
      <c r="A403" s="297" t="s">
        <v>49</v>
      </c>
      <c r="B403" s="297" t="s">
        <v>48</v>
      </c>
      <c r="C403" s="297" t="s">
        <v>1013</v>
      </c>
      <c r="D403" s="297" t="s">
        <v>1010</v>
      </c>
      <c r="E403" s="297">
        <v>20.51</v>
      </c>
      <c r="F403" s="297">
        <v>18.87</v>
      </c>
      <c r="G403" s="297">
        <v>18.89</v>
      </c>
      <c r="H403" s="297">
        <v>19.23</v>
      </c>
      <c r="I403" s="297">
        <v>19.23</v>
      </c>
      <c r="J403" s="297">
        <v>19.510000000000002</v>
      </c>
      <c r="K403" s="297">
        <v>21.32</v>
      </c>
      <c r="L403" s="297">
        <v>20.83</v>
      </c>
      <c r="M403" s="297">
        <v>21.48</v>
      </c>
      <c r="N403" s="297">
        <v>22.1</v>
      </c>
      <c r="O403" s="297">
        <v>23.1</v>
      </c>
      <c r="P403" s="297">
        <v>23.6</v>
      </c>
      <c r="Q403" s="297">
        <v>22.93</v>
      </c>
      <c r="R403" s="297">
        <v>22.14</v>
      </c>
      <c r="S403" s="297">
        <v>22.62</v>
      </c>
      <c r="T403" s="297">
        <v>22.69</v>
      </c>
      <c r="U403" s="297">
        <v>22.01</v>
      </c>
      <c r="V403" s="297">
        <v>22.36</v>
      </c>
      <c r="W403" s="297">
        <v>22.97</v>
      </c>
      <c r="X403" s="297">
        <v>22.35</v>
      </c>
      <c r="Y403" s="297">
        <v>22.13</v>
      </c>
      <c r="Z403" s="297">
        <v>21.5</v>
      </c>
      <c r="AA403" s="297">
        <v>21.83</v>
      </c>
      <c r="AB403" s="297">
        <v>21.37</v>
      </c>
      <c r="AC403" s="297">
        <v>22.07</v>
      </c>
      <c r="AD403" s="297">
        <v>22.13</v>
      </c>
      <c r="AE403" s="297">
        <v>23.2</v>
      </c>
      <c r="AF403" s="297">
        <v>25.32</v>
      </c>
      <c r="AG403" s="297">
        <v>18.68</v>
      </c>
      <c r="AH403" s="297">
        <v>18.329999999999998</v>
      </c>
      <c r="AI403" s="297">
        <v>16.47</v>
      </c>
      <c r="AJ403" s="297">
        <v>18.850000000000001</v>
      </c>
      <c r="AK403" s="297">
        <v>18.829999999999998</v>
      </c>
      <c r="AL403" s="297">
        <v>18.53</v>
      </c>
      <c r="AM403" s="297">
        <v>18.36</v>
      </c>
      <c r="AN403" s="297">
        <v>18.28</v>
      </c>
      <c r="AO403" s="297">
        <v>18.149999999999999</v>
      </c>
      <c r="AP403" s="297">
        <v>18.05</v>
      </c>
      <c r="AQ403" s="297">
        <v>18.18</v>
      </c>
      <c r="AR403" s="297">
        <v>18.13</v>
      </c>
      <c r="AS403" s="297">
        <v>18.079999999999998</v>
      </c>
      <c r="AT403" s="297">
        <v>18.02</v>
      </c>
      <c r="AU403" s="297">
        <v>17.940000000000001</v>
      </c>
      <c r="AV403" s="297">
        <v>17.89</v>
      </c>
      <c r="AW403" s="297">
        <v>17.82</v>
      </c>
      <c r="AX403" s="297">
        <v>17.739999999999998</v>
      </c>
      <c r="AY403" s="297">
        <v>17.670000000000002</v>
      </c>
      <c r="AZ403" s="297">
        <v>17.57</v>
      </c>
      <c r="BA403" s="297">
        <v>17.489999999999998</v>
      </c>
      <c r="BB403" s="297">
        <v>17.399999999999999</v>
      </c>
      <c r="BC403" s="297">
        <v>17.28</v>
      </c>
      <c r="BD403" s="297">
        <v>17.11</v>
      </c>
      <c r="BE403" s="297">
        <v>16.899999999999999</v>
      </c>
      <c r="BF403" s="297">
        <v>16.739999999999998</v>
      </c>
      <c r="BG403" s="297">
        <v>16.55</v>
      </c>
      <c r="BH403" s="297">
        <v>16.34</v>
      </c>
      <c r="BI403" s="297">
        <v>16.13</v>
      </c>
      <c r="BJ403" s="297">
        <v>15.79</v>
      </c>
      <c r="BK403" s="297">
        <v>15.6</v>
      </c>
      <c r="BL403" s="297">
        <v>15.44</v>
      </c>
      <c r="BM403" s="297">
        <v>15.36</v>
      </c>
      <c r="BN403" s="297">
        <v>15.35</v>
      </c>
      <c r="BO403" s="297">
        <v>14.84</v>
      </c>
      <c r="BP403" s="297">
        <v>14.93</v>
      </c>
      <c r="BQ403" s="297">
        <v>14.9</v>
      </c>
      <c r="BR403" s="297">
        <v>14.91</v>
      </c>
      <c r="BS403" s="297">
        <v>14.91</v>
      </c>
      <c r="BT403" s="297">
        <v>14.44</v>
      </c>
      <c r="BU403" s="297">
        <v>14.59</v>
      </c>
      <c r="BV403" s="297">
        <v>14.59</v>
      </c>
      <c r="BW403" s="297">
        <v>14.61</v>
      </c>
    </row>
    <row r="404" spans="1:75" ht="14.45" x14ac:dyDescent="0.3">
      <c r="A404" s="297" t="s">
        <v>49</v>
      </c>
      <c r="B404" s="297" t="s">
        <v>48</v>
      </c>
      <c r="C404" s="297" t="s">
        <v>1014</v>
      </c>
      <c r="D404" s="297" t="s">
        <v>1015</v>
      </c>
      <c r="E404" s="297">
        <v>29.9</v>
      </c>
      <c r="F404" s="297">
        <v>31.12</v>
      </c>
      <c r="G404" s="297">
        <v>32.380000000000003</v>
      </c>
      <c r="H404" s="297">
        <v>33.700000000000003</v>
      </c>
      <c r="I404" s="297">
        <v>35.07</v>
      </c>
      <c r="J404" s="297">
        <v>36.49</v>
      </c>
      <c r="K404" s="297">
        <v>39.119999999999997</v>
      </c>
      <c r="L404" s="297">
        <v>41.93</v>
      </c>
      <c r="M404" s="297">
        <v>44.94</v>
      </c>
      <c r="N404" s="297">
        <v>48.18</v>
      </c>
      <c r="O404" s="297">
        <v>51.64</v>
      </c>
      <c r="P404" s="297">
        <v>53.87</v>
      </c>
      <c r="Q404" s="297">
        <v>56.19</v>
      </c>
      <c r="R404" s="297">
        <v>58.62</v>
      </c>
      <c r="S404" s="297">
        <v>61.15</v>
      </c>
      <c r="T404" s="297">
        <v>63.79</v>
      </c>
      <c r="U404" s="297">
        <v>65.36</v>
      </c>
      <c r="V404" s="297">
        <v>66.97</v>
      </c>
      <c r="W404" s="297">
        <v>68.62</v>
      </c>
      <c r="X404" s="297">
        <v>70.31</v>
      </c>
      <c r="Y404" s="297">
        <v>72.040000000000006</v>
      </c>
      <c r="Z404" s="297">
        <v>74.5</v>
      </c>
      <c r="AA404" s="297">
        <v>77.05</v>
      </c>
      <c r="AB404" s="297">
        <v>79.680000000000007</v>
      </c>
      <c r="AC404" s="297">
        <v>82.41</v>
      </c>
      <c r="AD404" s="297">
        <v>85.22</v>
      </c>
      <c r="AE404" s="297">
        <v>85.62</v>
      </c>
      <c r="AF404" s="297">
        <v>86.02</v>
      </c>
      <c r="AG404" s="297">
        <v>86.42</v>
      </c>
      <c r="AH404" s="297">
        <v>86.83</v>
      </c>
      <c r="AI404" s="297">
        <v>87.23</v>
      </c>
      <c r="AJ404" s="297">
        <v>87.29</v>
      </c>
      <c r="AK404" s="297">
        <v>87.34</v>
      </c>
      <c r="AL404" s="297">
        <v>87.4</v>
      </c>
      <c r="AM404" s="297">
        <v>87.46</v>
      </c>
      <c r="AN404" s="297">
        <v>87.52</v>
      </c>
      <c r="AO404" s="297">
        <v>87.63</v>
      </c>
      <c r="AP404" s="297">
        <v>87.75</v>
      </c>
      <c r="AQ404" s="297">
        <v>87.87</v>
      </c>
      <c r="AR404" s="297">
        <v>87.99</v>
      </c>
      <c r="AS404" s="297">
        <v>88.11</v>
      </c>
      <c r="AT404" s="297">
        <v>88.15</v>
      </c>
      <c r="AU404" s="297">
        <v>88.19</v>
      </c>
      <c r="AV404" s="297">
        <v>88.23</v>
      </c>
      <c r="AW404" s="297">
        <v>88.27</v>
      </c>
      <c r="AX404" s="297">
        <v>88.31</v>
      </c>
      <c r="AY404" s="297">
        <v>88.32</v>
      </c>
      <c r="AZ404" s="297">
        <v>88.33</v>
      </c>
      <c r="BA404" s="297">
        <v>88.34</v>
      </c>
      <c r="BB404" s="297">
        <v>88.35</v>
      </c>
      <c r="BC404" s="297">
        <v>88.36</v>
      </c>
      <c r="BD404" s="297">
        <v>88.38</v>
      </c>
      <c r="BE404" s="297">
        <v>88.39</v>
      </c>
      <c r="BF404" s="297">
        <v>88.4</v>
      </c>
      <c r="BG404" s="297">
        <v>88.41</v>
      </c>
      <c r="BH404" s="297">
        <v>88.42</v>
      </c>
      <c r="BI404" s="297">
        <v>88.47</v>
      </c>
      <c r="BJ404" s="297">
        <v>88.51</v>
      </c>
      <c r="BK404" s="297">
        <v>88.56</v>
      </c>
      <c r="BL404" s="297">
        <v>88.6</v>
      </c>
      <c r="BM404" s="297">
        <v>88.65</v>
      </c>
      <c r="BN404" s="297">
        <v>88.76</v>
      </c>
      <c r="BO404" s="297">
        <v>88.87</v>
      </c>
      <c r="BP404" s="297">
        <v>88.99</v>
      </c>
      <c r="BQ404" s="297">
        <v>89.1</v>
      </c>
      <c r="BR404" s="297">
        <v>89.21</v>
      </c>
      <c r="BS404" s="297">
        <v>89.32</v>
      </c>
      <c r="BT404" s="297">
        <v>89.43</v>
      </c>
      <c r="BU404" s="297">
        <v>89.54</v>
      </c>
      <c r="BV404" s="297">
        <v>89.65</v>
      </c>
      <c r="BW404" s="297">
        <v>89.76</v>
      </c>
    </row>
    <row r="405" spans="1:75" ht="14.45" x14ac:dyDescent="0.3">
      <c r="A405" s="297" t="s">
        <v>49</v>
      </c>
      <c r="B405" s="297" t="s">
        <v>48</v>
      </c>
      <c r="C405" s="297" t="s">
        <v>1016</v>
      </c>
      <c r="D405" s="297" t="s">
        <v>1015</v>
      </c>
      <c r="E405" s="297">
        <v>7.27</v>
      </c>
      <c r="F405" s="297">
        <v>7.55</v>
      </c>
      <c r="G405" s="297">
        <v>7.85</v>
      </c>
      <c r="H405" s="297">
        <v>8.16</v>
      </c>
      <c r="I405" s="297">
        <v>8.48</v>
      </c>
      <c r="J405" s="297">
        <v>8.81</v>
      </c>
      <c r="K405" s="297">
        <v>9.5399999999999991</v>
      </c>
      <c r="L405" s="297">
        <v>10.33</v>
      </c>
      <c r="M405" s="297">
        <v>11.19</v>
      </c>
      <c r="N405" s="297">
        <v>12.12</v>
      </c>
      <c r="O405" s="297">
        <v>13.13</v>
      </c>
      <c r="P405" s="297">
        <v>13.74</v>
      </c>
      <c r="Q405" s="297">
        <v>14.37</v>
      </c>
      <c r="R405" s="297">
        <v>15.04</v>
      </c>
      <c r="S405" s="297">
        <v>15.74</v>
      </c>
      <c r="T405" s="297">
        <v>16.47</v>
      </c>
      <c r="U405" s="297">
        <v>16.87</v>
      </c>
      <c r="V405" s="297">
        <v>17.28</v>
      </c>
      <c r="W405" s="297">
        <v>17.7</v>
      </c>
      <c r="X405" s="297">
        <v>18.13</v>
      </c>
      <c r="Y405" s="297">
        <v>18.57</v>
      </c>
      <c r="Z405" s="297">
        <v>18.72</v>
      </c>
      <c r="AA405" s="297">
        <v>18.87</v>
      </c>
      <c r="AB405" s="297">
        <v>19.02</v>
      </c>
      <c r="AC405" s="297">
        <v>19.170000000000002</v>
      </c>
      <c r="AD405" s="297">
        <v>19.32</v>
      </c>
      <c r="AE405" s="297">
        <v>19.29</v>
      </c>
      <c r="AF405" s="297">
        <v>19.260000000000002</v>
      </c>
      <c r="AG405" s="297">
        <v>19.22</v>
      </c>
      <c r="AH405" s="297">
        <v>19.190000000000001</v>
      </c>
      <c r="AI405" s="297">
        <v>19.16</v>
      </c>
      <c r="AJ405" s="297">
        <v>19.190000000000001</v>
      </c>
      <c r="AK405" s="297">
        <v>19.21</v>
      </c>
      <c r="AL405" s="297">
        <v>19.239999999999998</v>
      </c>
      <c r="AM405" s="297">
        <v>19.27</v>
      </c>
      <c r="AN405" s="297">
        <v>19.3</v>
      </c>
      <c r="AO405" s="297">
        <v>19.43</v>
      </c>
      <c r="AP405" s="297">
        <v>19.55</v>
      </c>
      <c r="AQ405" s="297">
        <v>19.68</v>
      </c>
      <c r="AR405" s="297">
        <v>19.809999999999999</v>
      </c>
      <c r="AS405" s="297">
        <v>19.95</v>
      </c>
      <c r="AT405" s="297">
        <v>20.11</v>
      </c>
      <c r="AU405" s="297">
        <v>20.28</v>
      </c>
      <c r="AV405" s="297">
        <v>20.440000000000001</v>
      </c>
      <c r="AW405" s="297">
        <v>20.61</v>
      </c>
      <c r="AX405" s="297">
        <v>20.78</v>
      </c>
      <c r="AY405" s="297">
        <v>21.04</v>
      </c>
      <c r="AZ405" s="297">
        <v>21.31</v>
      </c>
      <c r="BA405" s="297">
        <v>21.58</v>
      </c>
      <c r="BB405" s="297">
        <v>21.85</v>
      </c>
      <c r="BC405" s="297">
        <v>22.12</v>
      </c>
      <c r="BD405" s="297">
        <v>22.5</v>
      </c>
      <c r="BE405" s="297">
        <v>22.88</v>
      </c>
      <c r="BF405" s="297">
        <v>23.27</v>
      </c>
      <c r="BG405" s="297">
        <v>23.66</v>
      </c>
      <c r="BH405" s="297">
        <v>24.06</v>
      </c>
      <c r="BI405" s="297">
        <v>24.6</v>
      </c>
      <c r="BJ405" s="297">
        <v>25.15</v>
      </c>
      <c r="BK405" s="297">
        <v>25.71</v>
      </c>
      <c r="BL405" s="297">
        <v>26.28</v>
      </c>
      <c r="BM405" s="297">
        <v>26.86</v>
      </c>
      <c r="BN405" s="297">
        <v>27.52</v>
      </c>
      <c r="BO405" s="297">
        <v>28.19</v>
      </c>
      <c r="BP405" s="297">
        <v>28.88</v>
      </c>
      <c r="BQ405" s="297">
        <v>29.59</v>
      </c>
      <c r="BR405" s="297">
        <v>30.32</v>
      </c>
      <c r="BS405" s="297">
        <v>31.22</v>
      </c>
      <c r="BT405" s="297">
        <v>32.15</v>
      </c>
      <c r="BU405" s="297">
        <v>33.1</v>
      </c>
      <c r="BV405" s="297">
        <v>34.08</v>
      </c>
      <c r="BW405" s="297">
        <v>35.1</v>
      </c>
    </row>
    <row r="406" spans="1:75" ht="14.45" x14ac:dyDescent="0.3">
      <c r="A406" s="297" t="s">
        <v>1072</v>
      </c>
      <c r="B406" s="297" t="s">
        <v>1073</v>
      </c>
      <c r="C406" s="297" t="s">
        <v>1005</v>
      </c>
      <c r="D406" s="297" t="s">
        <v>1006</v>
      </c>
      <c r="E406" s="297">
        <v>14.42</v>
      </c>
      <c r="F406" s="297">
        <v>13.76</v>
      </c>
      <c r="G406" s="297">
        <v>13.07</v>
      </c>
      <c r="H406" s="297">
        <v>12.43</v>
      </c>
      <c r="I406" s="297">
        <v>11.97</v>
      </c>
      <c r="J406" s="297">
        <v>11.67</v>
      </c>
      <c r="K406" s="297">
        <v>11.39</v>
      </c>
      <c r="L406" s="297">
        <v>11.21</v>
      </c>
      <c r="M406" s="297">
        <v>11.1</v>
      </c>
      <c r="N406" s="297">
        <v>11.14</v>
      </c>
      <c r="O406" s="297">
        <v>11.26</v>
      </c>
      <c r="P406" s="297">
        <v>11.5</v>
      </c>
      <c r="Q406" s="297">
        <v>11.58</v>
      </c>
      <c r="R406" s="297">
        <v>12.38</v>
      </c>
      <c r="S406" s="297">
        <v>13.11</v>
      </c>
      <c r="T406" s="297">
        <v>13.76</v>
      </c>
      <c r="U406" s="297">
        <v>14.38</v>
      </c>
      <c r="V406" s="297">
        <v>15.28</v>
      </c>
      <c r="W406" s="297">
        <v>16.09</v>
      </c>
      <c r="X406" s="297">
        <v>16.78</v>
      </c>
      <c r="Y406" s="297">
        <v>17.71</v>
      </c>
      <c r="Z406" s="297">
        <v>19.010000000000002</v>
      </c>
      <c r="AA406" s="297">
        <v>19.579999999999998</v>
      </c>
      <c r="AB406" s="297">
        <v>20.61</v>
      </c>
      <c r="AC406" s="297">
        <v>22.24</v>
      </c>
      <c r="AD406" s="297">
        <v>24.11</v>
      </c>
      <c r="AE406" s="297">
        <v>26.14</v>
      </c>
      <c r="AF406" s="297">
        <v>28.69</v>
      </c>
      <c r="AG406" s="297">
        <v>31.08</v>
      </c>
      <c r="AH406" s="297">
        <v>32.450000000000003</v>
      </c>
      <c r="AI406" s="297">
        <v>33.29</v>
      </c>
      <c r="AJ406" s="297">
        <v>34.33</v>
      </c>
      <c r="AK406" s="297">
        <v>35.54</v>
      </c>
      <c r="AL406" s="297">
        <v>36.64</v>
      </c>
      <c r="AM406" s="297">
        <v>37.67</v>
      </c>
      <c r="AN406" s="297">
        <v>38.72</v>
      </c>
      <c r="AO406" s="297">
        <v>39.799999999999997</v>
      </c>
      <c r="AP406" s="297">
        <v>40.909999999999997</v>
      </c>
      <c r="AQ406" s="297">
        <v>42.08</v>
      </c>
      <c r="AR406" s="297">
        <v>43.33</v>
      </c>
      <c r="AS406" s="297">
        <v>44.68</v>
      </c>
      <c r="AT406" s="297">
        <v>46.14</v>
      </c>
      <c r="AU406" s="297">
        <v>47.69</v>
      </c>
      <c r="AV406" s="297">
        <v>49.35</v>
      </c>
      <c r="AW406" s="297">
        <v>51.14</v>
      </c>
      <c r="AX406" s="297">
        <v>53.06</v>
      </c>
      <c r="AY406" s="297">
        <v>55.11</v>
      </c>
      <c r="AZ406" s="297">
        <v>57.29</v>
      </c>
      <c r="BA406" s="297">
        <v>59.6</v>
      </c>
      <c r="BB406" s="297">
        <v>62.06</v>
      </c>
      <c r="BC406" s="297">
        <v>64.680000000000007</v>
      </c>
      <c r="BD406" s="297">
        <v>67.45</v>
      </c>
      <c r="BE406" s="297">
        <v>70.349999999999994</v>
      </c>
      <c r="BF406" s="297">
        <v>73.400000000000006</v>
      </c>
      <c r="BG406" s="297">
        <v>76.62</v>
      </c>
      <c r="BH406" s="297">
        <v>80</v>
      </c>
      <c r="BI406" s="297">
        <v>83.54</v>
      </c>
      <c r="BJ406" s="297">
        <v>87.24</v>
      </c>
      <c r="BK406" s="297">
        <v>91.1</v>
      </c>
      <c r="BL406" s="297">
        <v>95.15</v>
      </c>
      <c r="BM406" s="297">
        <v>99.37</v>
      </c>
      <c r="BN406" s="297">
        <v>103.79</v>
      </c>
      <c r="BO406" s="297">
        <v>108.37</v>
      </c>
      <c r="BP406" s="297">
        <v>113.15</v>
      </c>
      <c r="BQ406" s="297">
        <v>118.12</v>
      </c>
      <c r="BR406" s="297">
        <v>123.3</v>
      </c>
      <c r="BS406" s="297">
        <v>128.69999999999999</v>
      </c>
      <c r="BT406" s="297">
        <v>134.31</v>
      </c>
      <c r="BU406" s="297">
        <v>140.13999999999999</v>
      </c>
      <c r="BV406" s="297">
        <v>146.19999999999999</v>
      </c>
      <c r="BW406" s="297">
        <v>152.49</v>
      </c>
    </row>
    <row r="407" spans="1:75" ht="14.45" x14ac:dyDescent="0.3">
      <c r="A407" s="297" t="s">
        <v>1072</v>
      </c>
      <c r="B407" s="297" t="s">
        <v>1073</v>
      </c>
      <c r="C407" s="297" t="s">
        <v>1007</v>
      </c>
      <c r="D407" s="297" t="s">
        <v>1008</v>
      </c>
      <c r="E407" s="297">
        <v>27554.79</v>
      </c>
      <c r="F407" s="297">
        <v>28828.77</v>
      </c>
      <c r="G407" s="297">
        <v>29643.84</v>
      </c>
      <c r="H407" s="297">
        <v>25150.68</v>
      </c>
      <c r="I407" s="297">
        <v>26876.71</v>
      </c>
      <c r="J407" s="297">
        <v>29808.22</v>
      </c>
      <c r="K407" s="297">
        <v>31000</v>
      </c>
      <c r="L407" s="297">
        <v>33595.89</v>
      </c>
      <c r="M407" s="297">
        <v>32876.71</v>
      </c>
      <c r="N407" s="297">
        <v>35445.199999999997</v>
      </c>
      <c r="O407" s="297">
        <v>36239.730000000003</v>
      </c>
      <c r="P407" s="297">
        <v>37500</v>
      </c>
      <c r="Q407" s="297">
        <v>38842.46</v>
      </c>
      <c r="R407" s="297">
        <v>40698.629999999997</v>
      </c>
      <c r="S407" s="297">
        <v>42349.32</v>
      </c>
      <c r="T407" s="297">
        <v>44321.91</v>
      </c>
      <c r="U407" s="297">
        <v>45849.32</v>
      </c>
      <c r="V407" s="297">
        <v>48164.38</v>
      </c>
      <c r="W407" s="297">
        <v>50506.85</v>
      </c>
      <c r="X407" s="297">
        <v>52054.8</v>
      </c>
      <c r="Y407" s="297">
        <v>53013.7</v>
      </c>
      <c r="Z407" s="297">
        <v>55993.15</v>
      </c>
      <c r="AA407" s="297">
        <v>57582.19</v>
      </c>
      <c r="AB407" s="297">
        <v>57027.39</v>
      </c>
      <c r="AC407" s="297">
        <v>57938.36</v>
      </c>
      <c r="AD407" s="297">
        <v>58321.91</v>
      </c>
      <c r="AE407" s="297">
        <v>64547.95</v>
      </c>
      <c r="AF407" s="297">
        <v>65027.39</v>
      </c>
      <c r="AG407" s="297">
        <v>64787.67</v>
      </c>
      <c r="AH407" s="297">
        <v>72072.22</v>
      </c>
      <c r="AI407" s="297">
        <v>75588.2</v>
      </c>
      <c r="AJ407" s="297">
        <v>82009.429999999993</v>
      </c>
      <c r="AK407" s="297">
        <v>83561.95</v>
      </c>
      <c r="AL407" s="297">
        <v>83713.98</v>
      </c>
      <c r="AM407" s="297">
        <v>84087.37</v>
      </c>
      <c r="AN407" s="297">
        <v>84787.520000000004</v>
      </c>
      <c r="AO407" s="297">
        <v>85307.43</v>
      </c>
      <c r="AP407" s="297">
        <v>87401.52</v>
      </c>
      <c r="AQ407" s="297">
        <v>89528.79</v>
      </c>
      <c r="AR407" s="297">
        <v>91955.4</v>
      </c>
      <c r="AS407" s="297">
        <v>94556.4</v>
      </c>
      <c r="AT407" s="297">
        <v>97228.42</v>
      </c>
      <c r="AU407" s="297">
        <v>100702.63</v>
      </c>
      <c r="AV407" s="297">
        <v>104342.93</v>
      </c>
      <c r="AW407" s="297">
        <v>108169.23</v>
      </c>
      <c r="AX407" s="297">
        <v>112123.38</v>
      </c>
      <c r="AY407" s="297">
        <v>116107.95</v>
      </c>
      <c r="AZ407" s="297">
        <v>120683.55</v>
      </c>
      <c r="BA407" s="297">
        <v>125437.17</v>
      </c>
      <c r="BB407" s="297">
        <v>130372.77</v>
      </c>
      <c r="BC407" s="297">
        <v>135604.07999999999</v>
      </c>
      <c r="BD407" s="297">
        <v>140761.84</v>
      </c>
      <c r="BE407" s="297">
        <v>146497.44</v>
      </c>
      <c r="BF407" s="297">
        <v>152435.79999999999</v>
      </c>
      <c r="BG407" s="297">
        <v>158580</v>
      </c>
      <c r="BH407" s="297">
        <v>164983.54999999999</v>
      </c>
      <c r="BI407" s="297">
        <v>171427.22</v>
      </c>
      <c r="BJ407" s="297">
        <v>178348.38</v>
      </c>
      <c r="BK407" s="297">
        <v>185495.39</v>
      </c>
      <c r="BL407" s="297">
        <v>192897.77</v>
      </c>
      <c r="BM407" s="297">
        <v>200529.91</v>
      </c>
      <c r="BN407" s="297">
        <v>208183.53</v>
      </c>
      <c r="BO407" s="297">
        <v>216237.08</v>
      </c>
      <c r="BP407" s="297">
        <v>224525.59</v>
      </c>
      <c r="BQ407" s="297">
        <v>233085.33</v>
      </c>
      <c r="BR407" s="297">
        <v>241923.89</v>
      </c>
      <c r="BS407" s="297">
        <v>250876.3</v>
      </c>
      <c r="BT407" s="297">
        <v>260224.89</v>
      </c>
      <c r="BU407" s="297">
        <v>269871.19</v>
      </c>
      <c r="BV407" s="297">
        <v>279784.78000000003</v>
      </c>
      <c r="BW407" s="297">
        <v>290005.28000000003</v>
      </c>
    </row>
    <row r="408" spans="1:75" ht="14.45" x14ac:dyDescent="0.3">
      <c r="A408" s="297" t="s">
        <v>1072</v>
      </c>
      <c r="B408" s="297" t="s">
        <v>1073</v>
      </c>
      <c r="C408" s="297" t="s">
        <v>1009</v>
      </c>
      <c r="D408" s="297" t="s">
        <v>1010</v>
      </c>
      <c r="E408" s="297">
        <v>6.1</v>
      </c>
      <c r="F408" s="297">
        <v>4.72</v>
      </c>
      <c r="G408" s="297">
        <v>3.53</v>
      </c>
      <c r="H408" s="297">
        <v>3.76</v>
      </c>
      <c r="I408" s="297">
        <v>6.85</v>
      </c>
      <c r="J408" s="297">
        <v>9.5299999999999994</v>
      </c>
      <c r="K408" s="297">
        <v>9.3000000000000007</v>
      </c>
      <c r="L408" s="297">
        <v>10.36</v>
      </c>
      <c r="M408" s="297">
        <v>11.24</v>
      </c>
      <c r="N408" s="297">
        <v>13.16</v>
      </c>
      <c r="O408" s="297">
        <v>14.39</v>
      </c>
      <c r="P408" s="297">
        <v>15.82</v>
      </c>
      <c r="Q408" s="297">
        <v>12.74</v>
      </c>
      <c r="R408" s="297">
        <v>23.79</v>
      </c>
      <c r="S408" s="297">
        <v>22.57</v>
      </c>
      <c r="T408" s="297">
        <v>21.13</v>
      </c>
      <c r="U408" s="297">
        <v>20.3</v>
      </c>
      <c r="V408" s="297">
        <v>23.84</v>
      </c>
      <c r="W408" s="297">
        <v>22.36</v>
      </c>
      <c r="X408" s="297">
        <v>20.47</v>
      </c>
      <c r="Y408" s="297">
        <v>24.16</v>
      </c>
      <c r="Z408" s="297">
        <v>27.71</v>
      </c>
      <c r="AA408" s="297">
        <v>19.45</v>
      </c>
      <c r="AB408" s="297">
        <v>23.79</v>
      </c>
      <c r="AC408" s="297">
        <v>29.76</v>
      </c>
      <c r="AD408" s="297">
        <v>31.06</v>
      </c>
      <c r="AE408" s="297">
        <v>31.77</v>
      </c>
      <c r="AF408" s="297">
        <v>34.99</v>
      </c>
      <c r="AG408" s="297">
        <v>31.2</v>
      </c>
      <c r="AH408" s="297">
        <v>25.21</v>
      </c>
      <c r="AI408" s="297">
        <v>20.85</v>
      </c>
      <c r="AJ408" s="297">
        <v>21.07</v>
      </c>
      <c r="AK408" s="297">
        <v>20.04</v>
      </c>
      <c r="AL408" s="297">
        <v>18.440000000000001</v>
      </c>
      <c r="AM408" s="297">
        <v>17.489999999999998</v>
      </c>
      <c r="AN408" s="297">
        <v>16.97</v>
      </c>
      <c r="AO408" s="297">
        <v>16.57</v>
      </c>
      <c r="AP408" s="297">
        <v>16.190000000000001</v>
      </c>
      <c r="AQ408" s="297">
        <v>15.96</v>
      </c>
      <c r="AR408" s="297">
        <v>15.8</v>
      </c>
      <c r="AS408" s="297">
        <v>15.7</v>
      </c>
      <c r="AT408" s="297">
        <v>15.62</v>
      </c>
      <c r="AU408" s="297">
        <v>15.49</v>
      </c>
      <c r="AV408" s="297">
        <v>15.41</v>
      </c>
      <c r="AW408" s="297">
        <v>15.37</v>
      </c>
      <c r="AX408" s="297">
        <v>15.33</v>
      </c>
      <c r="AY408" s="297">
        <v>15.3</v>
      </c>
      <c r="AZ408" s="297">
        <v>15.22</v>
      </c>
      <c r="BA408" s="297">
        <v>15.17</v>
      </c>
      <c r="BB408" s="297">
        <v>15.15</v>
      </c>
      <c r="BC408" s="297">
        <v>15.11</v>
      </c>
      <c r="BD408" s="297">
        <v>15.08</v>
      </c>
      <c r="BE408" s="297">
        <v>14.99</v>
      </c>
      <c r="BF408" s="297">
        <v>14.94</v>
      </c>
      <c r="BG408" s="297">
        <v>14.9</v>
      </c>
      <c r="BH408" s="297">
        <v>14.85</v>
      </c>
      <c r="BI408" s="297">
        <v>14.8</v>
      </c>
      <c r="BJ408" s="297">
        <v>14.71</v>
      </c>
      <c r="BK408" s="297">
        <v>14.66</v>
      </c>
      <c r="BL408" s="297">
        <v>14.61</v>
      </c>
      <c r="BM408" s="297">
        <v>14.57</v>
      </c>
      <c r="BN408" s="297">
        <v>14.52</v>
      </c>
      <c r="BO408" s="297">
        <v>14.45</v>
      </c>
      <c r="BP408" s="297">
        <v>14.41</v>
      </c>
      <c r="BQ408" s="297">
        <v>14.37</v>
      </c>
      <c r="BR408" s="297">
        <v>14.33</v>
      </c>
      <c r="BS408" s="297">
        <v>14.3</v>
      </c>
      <c r="BT408" s="297">
        <v>14.26</v>
      </c>
      <c r="BU408" s="297">
        <v>14.23</v>
      </c>
      <c r="BV408" s="297">
        <v>14.2</v>
      </c>
      <c r="BW408" s="297">
        <v>14.16</v>
      </c>
    </row>
    <row r="409" spans="1:75" ht="14.45" x14ac:dyDescent="0.3">
      <c r="A409" s="297" t="s">
        <v>1072</v>
      </c>
      <c r="B409" s="297" t="s">
        <v>1073</v>
      </c>
      <c r="C409" s="297" t="s">
        <v>1011</v>
      </c>
      <c r="D409" s="297" t="s">
        <v>927</v>
      </c>
      <c r="E409" s="297">
        <v>4212.13</v>
      </c>
      <c r="F409" s="297">
        <v>4349.08</v>
      </c>
      <c r="G409" s="297">
        <v>4519.79</v>
      </c>
      <c r="H409" s="297">
        <v>4705.6400000000003</v>
      </c>
      <c r="I409" s="297">
        <v>4877.7</v>
      </c>
      <c r="J409" s="297">
        <v>5055.91</v>
      </c>
      <c r="K409" s="297">
        <v>5217.3999999999996</v>
      </c>
      <c r="L409" s="297">
        <v>5381.02</v>
      </c>
      <c r="M409" s="297">
        <v>5547.81</v>
      </c>
      <c r="N409" s="297">
        <v>5724.65</v>
      </c>
      <c r="O409" s="297">
        <v>5918.04</v>
      </c>
      <c r="P409" s="297">
        <v>6110.36</v>
      </c>
      <c r="Q409" s="297">
        <v>6317.66</v>
      </c>
      <c r="R409" s="297">
        <v>6561.33</v>
      </c>
      <c r="S409" s="297">
        <v>6815.12</v>
      </c>
      <c r="T409" s="297">
        <v>7075.68</v>
      </c>
      <c r="U409" s="297">
        <v>7325.21</v>
      </c>
      <c r="V409" s="297">
        <v>7585</v>
      </c>
      <c r="W409" s="297">
        <v>7854.79</v>
      </c>
      <c r="X409" s="297">
        <v>8135.07</v>
      </c>
      <c r="Y409" s="297">
        <v>8426.16</v>
      </c>
      <c r="Z409" s="297">
        <v>8676.32</v>
      </c>
      <c r="AA409" s="297">
        <v>8930.49</v>
      </c>
      <c r="AB409" s="297">
        <v>9189.56</v>
      </c>
      <c r="AC409" s="297">
        <v>9456.7900000000009</v>
      </c>
      <c r="AD409" s="297">
        <v>9732.7900000000009</v>
      </c>
      <c r="AE409" s="297">
        <v>9996.7900000000009</v>
      </c>
      <c r="AF409" s="297">
        <v>10273.85</v>
      </c>
      <c r="AG409" s="297">
        <v>10560.17</v>
      </c>
      <c r="AH409" s="297">
        <v>10877.2</v>
      </c>
      <c r="AI409" s="297">
        <v>11185.95</v>
      </c>
      <c r="AJ409" s="297">
        <v>11478.03</v>
      </c>
      <c r="AK409" s="297">
        <v>11781.23</v>
      </c>
      <c r="AL409" s="297">
        <v>12092.63</v>
      </c>
      <c r="AM409" s="297">
        <v>12409.29</v>
      </c>
      <c r="AN409" s="297">
        <v>12729.87</v>
      </c>
      <c r="AO409" s="297">
        <v>13067.38</v>
      </c>
      <c r="AP409" s="297">
        <v>13407.04</v>
      </c>
      <c r="AQ409" s="297">
        <v>13751.81</v>
      </c>
      <c r="AR409" s="297">
        <v>14105.84</v>
      </c>
      <c r="AS409" s="297">
        <v>14470.74</v>
      </c>
      <c r="AT409" s="297">
        <v>14829.76</v>
      </c>
      <c r="AU409" s="297">
        <v>15203.76</v>
      </c>
      <c r="AV409" s="297">
        <v>15587.7</v>
      </c>
      <c r="AW409" s="297">
        <v>15979.02</v>
      </c>
      <c r="AX409" s="297">
        <v>16376.28</v>
      </c>
      <c r="AY409" s="297">
        <v>16772.43</v>
      </c>
      <c r="AZ409" s="297">
        <v>17175.650000000001</v>
      </c>
      <c r="BA409" s="297">
        <v>17584.88</v>
      </c>
      <c r="BB409" s="297">
        <v>17999.3</v>
      </c>
      <c r="BC409" s="297">
        <v>18418.12</v>
      </c>
      <c r="BD409" s="297">
        <v>18833.34</v>
      </c>
      <c r="BE409" s="297">
        <v>19252.98</v>
      </c>
      <c r="BF409" s="297">
        <v>19676.39</v>
      </c>
      <c r="BG409" s="297">
        <v>20103.05</v>
      </c>
      <c r="BH409" s="297">
        <v>20532.46</v>
      </c>
      <c r="BI409" s="297">
        <v>20958.900000000001</v>
      </c>
      <c r="BJ409" s="297">
        <v>21389.13</v>
      </c>
      <c r="BK409" s="297">
        <v>21822.03</v>
      </c>
      <c r="BL409" s="297">
        <v>22256.53</v>
      </c>
      <c r="BM409" s="297">
        <v>22692</v>
      </c>
      <c r="BN409" s="297">
        <v>23108.91</v>
      </c>
      <c r="BO409" s="297">
        <v>23526.799999999999</v>
      </c>
      <c r="BP409" s="297">
        <v>23945.11</v>
      </c>
      <c r="BQ409" s="297">
        <v>24363.45</v>
      </c>
      <c r="BR409" s="297">
        <v>24781.48</v>
      </c>
      <c r="BS409" s="297">
        <v>25194.66</v>
      </c>
      <c r="BT409" s="297">
        <v>25607.74</v>
      </c>
      <c r="BU409" s="297">
        <v>26020.67</v>
      </c>
      <c r="BV409" s="297">
        <v>26433.48</v>
      </c>
      <c r="BW409" s="297">
        <v>26845.97</v>
      </c>
    </row>
    <row r="410" spans="1:75" x14ac:dyDescent="0.25">
      <c r="A410" s="297" t="s">
        <v>1072</v>
      </c>
      <c r="B410" s="297" t="s">
        <v>1073</v>
      </c>
      <c r="C410" s="297" t="s">
        <v>1012</v>
      </c>
      <c r="D410" s="297" t="s">
        <v>927</v>
      </c>
      <c r="E410" s="297">
        <v>10922.71</v>
      </c>
      <c r="F410" s="297">
        <v>11246.01</v>
      </c>
      <c r="G410" s="297">
        <v>11624.73</v>
      </c>
      <c r="H410" s="297">
        <v>12039.66</v>
      </c>
      <c r="I410" s="297">
        <v>12462.28</v>
      </c>
      <c r="J410" s="297">
        <v>12871.96</v>
      </c>
      <c r="K410" s="297">
        <v>13261.93</v>
      </c>
      <c r="L410" s="297">
        <v>13638.71</v>
      </c>
      <c r="M410" s="297">
        <v>14010.95</v>
      </c>
      <c r="N410" s="297">
        <v>14392.62</v>
      </c>
      <c r="O410" s="297">
        <v>14793.42</v>
      </c>
      <c r="P410" s="297">
        <v>15216.13</v>
      </c>
      <c r="Q410" s="297">
        <v>15655.85</v>
      </c>
      <c r="R410" s="297">
        <v>16105.5</v>
      </c>
      <c r="S410" s="297">
        <v>16554.86</v>
      </c>
      <c r="T410" s="297">
        <v>16996.900000000001</v>
      </c>
      <c r="U410" s="297">
        <v>17429.21</v>
      </c>
      <c r="V410" s="297">
        <v>17855.25</v>
      </c>
      <c r="W410" s="297">
        <v>18281.11</v>
      </c>
      <c r="X410" s="297">
        <v>18715.68</v>
      </c>
      <c r="Y410" s="297">
        <v>19165.490000000002</v>
      </c>
      <c r="Z410" s="297">
        <v>19632.27</v>
      </c>
      <c r="AA410" s="297">
        <v>20114.36</v>
      </c>
      <c r="AB410" s="297">
        <v>20610.900000000001</v>
      </c>
      <c r="AC410" s="297">
        <v>21119.91</v>
      </c>
      <c r="AD410" s="297">
        <v>21639.81</v>
      </c>
      <c r="AE410" s="297">
        <v>22170.560000000001</v>
      </c>
      <c r="AF410" s="297">
        <v>22712.400000000001</v>
      </c>
      <c r="AG410" s="297">
        <v>23264.18</v>
      </c>
      <c r="AH410" s="297">
        <v>23824.400000000001</v>
      </c>
      <c r="AI410" s="297">
        <v>24391.82</v>
      </c>
      <c r="AJ410" s="297">
        <v>24965.82</v>
      </c>
      <c r="AK410" s="297">
        <v>25545.94</v>
      </c>
      <c r="AL410" s="297">
        <v>26131.34</v>
      </c>
      <c r="AM410" s="297">
        <v>26721.13</v>
      </c>
      <c r="AN410" s="297">
        <v>27314.6</v>
      </c>
      <c r="AO410" s="297">
        <v>27911.19</v>
      </c>
      <c r="AP410" s="297">
        <v>28510.6</v>
      </c>
      <c r="AQ410" s="297">
        <v>29112.7</v>
      </c>
      <c r="AR410" s="297">
        <v>29717.49</v>
      </c>
      <c r="AS410" s="297">
        <v>30325</v>
      </c>
      <c r="AT410" s="297">
        <v>30934.98</v>
      </c>
      <c r="AU410" s="297">
        <v>31547.26</v>
      </c>
      <c r="AV410" s="297">
        <v>32161.93</v>
      </c>
      <c r="AW410" s="297">
        <v>32779.199999999997</v>
      </c>
      <c r="AX410" s="297">
        <v>33399.160000000003</v>
      </c>
      <c r="AY410" s="297">
        <v>34021.72</v>
      </c>
      <c r="AZ410" s="297">
        <v>34646.730000000003</v>
      </c>
      <c r="BA410" s="297">
        <v>35274.28</v>
      </c>
      <c r="BB410" s="297">
        <v>35904.5</v>
      </c>
      <c r="BC410" s="297">
        <v>36537.4</v>
      </c>
      <c r="BD410" s="297">
        <v>37172.81</v>
      </c>
      <c r="BE410" s="297">
        <v>37810.410000000003</v>
      </c>
      <c r="BF410" s="297">
        <v>38449.879999999997</v>
      </c>
      <c r="BG410" s="297">
        <v>39090.83</v>
      </c>
      <c r="BH410" s="297">
        <v>39732.83</v>
      </c>
      <c r="BI410" s="297">
        <v>40375.56</v>
      </c>
      <c r="BJ410" s="297">
        <v>41018.550000000003</v>
      </c>
      <c r="BK410" s="297">
        <v>41661.040000000001</v>
      </c>
      <c r="BL410" s="297">
        <v>42302.11</v>
      </c>
      <c r="BM410" s="297">
        <v>42940.98</v>
      </c>
      <c r="BN410" s="297">
        <v>43577.13</v>
      </c>
      <c r="BO410" s="297">
        <v>44210.16</v>
      </c>
      <c r="BP410" s="297">
        <v>44839.55</v>
      </c>
      <c r="BQ410" s="297">
        <v>45464.800000000003</v>
      </c>
      <c r="BR410" s="297">
        <v>46085.440000000002</v>
      </c>
      <c r="BS410" s="297">
        <v>46701.07</v>
      </c>
      <c r="BT410" s="297">
        <v>47311.32</v>
      </c>
      <c r="BU410" s="297">
        <v>47915.87</v>
      </c>
      <c r="BV410" s="297">
        <v>48514.43</v>
      </c>
      <c r="BW410" s="297">
        <v>49106.74</v>
      </c>
    </row>
    <row r="411" spans="1:75" x14ac:dyDescent="0.25">
      <c r="A411" s="297" t="s">
        <v>1072</v>
      </c>
      <c r="B411" s="297" t="s">
        <v>1073</v>
      </c>
      <c r="C411" s="297" t="s">
        <v>1013</v>
      </c>
      <c r="D411" s="297" t="s">
        <v>1010</v>
      </c>
      <c r="E411" s="297">
        <v>4.9400000000000004</v>
      </c>
      <c r="F411" s="297">
        <v>4.01</v>
      </c>
      <c r="G411" s="297">
        <v>3.73</v>
      </c>
      <c r="H411" s="297">
        <v>3.32</v>
      </c>
      <c r="I411" s="297">
        <v>4.1500000000000004</v>
      </c>
      <c r="J411" s="297">
        <v>6.64</v>
      </c>
      <c r="K411" s="297">
        <v>5.8</v>
      </c>
      <c r="L411" s="297">
        <v>3.91</v>
      </c>
      <c r="M411" s="297">
        <v>5.42</v>
      </c>
      <c r="N411" s="297">
        <v>5.61</v>
      </c>
      <c r="O411" s="297">
        <v>5.47</v>
      </c>
      <c r="P411" s="297">
        <v>7.32</v>
      </c>
      <c r="Q411" s="297">
        <v>1.26</v>
      </c>
      <c r="R411" s="297">
        <v>6.05</v>
      </c>
      <c r="S411" s="297">
        <v>12.45</v>
      </c>
      <c r="T411" s="297">
        <v>11.59</v>
      </c>
      <c r="U411" s="297">
        <v>13.22</v>
      </c>
      <c r="V411" s="297">
        <v>4.22</v>
      </c>
      <c r="W411" s="297">
        <v>10.25</v>
      </c>
      <c r="X411" s="297">
        <v>3.45</v>
      </c>
      <c r="Y411" s="297">
        <v>5.55</v>
      </c>
      <c r="Z411" s="297">
        <v>7.02</v>
      </c>
      <c r="AA411" s="297">
        <v>7.44</v>
      </c>
      <c r="AB411" s="297">
        <v>7.01</v>
      </c>
      <c r="AC411" s="297">
        <v>7.31</v>
      </c>
      <c r="AD411" s="297">
        <v>4.8600000000000003</v>
      </c>
      <c r="AE411" s="297">
        <v>5.69</v>
      </c>
      <c r="AF411" s="297">
        <v>7.62</v>
      </c>
      <c r="AG411" s="297">
        <v>5.61</v>
      </c>
      <c r="AH411" s="297">
        <v>6.89</v>
      </c>
      <c r="AI411" s="297">
        <v>5.89</v>
      </c>
      <c r="AJ411" s="297">
        <v>7.79</v>
      </c>
      <c r="AK411" s="297">
        <v>10.83</v>
      </c>
      <c r="AL411" s="297">
        <v>7.71</v>
      </c>
      <c r="AM411" s="297">
        <v>6.78</v>
      </c>
      <c r="AN411" s="297">
        <v>6.85</v>
      </c>
      <c r="AO411" s="297">
        <v>6.96</v>
      </c>
      <c r="AP411" s="297">
        <v>6.88</v>
      </c>
      <c r="AQ411" s="297">
        <v>6.87</v>
      </c>
      <c r="AR411" s="297">
        <v>6.93</v>
      </c>
      <c r="AS411" s="297">
        <v>7.07</v>
      </c>
      <c r="AT411" s="297">
        <v>7.19</v>
      </c>
      <c r="AU411" s="297">
        <v>7.2</v>
      </c>
      <c r="AV411" s="297">
        <v>7.25</v>
      </c>
      <c r="AW411" s="297">
        <v>7.35</v>
      </c>
      <c r="AX411" s="297">
        <v>7.44</v>
      </c>
      <c r="AY411" s="297">
        <v>7.51</v>
      </c>
      <c r="AZ411" s="297">
        <v>7.5</v>
      </c>
      <c r="BA411" s="297">
        <v>7.54</v>
      </c>
      <c r="BB411" s="297">
        <v>7.6</v>
      </c>
      <c r="BC411" s="297">
        <v>7.67</v>
      </c>
      <c r="BD411" s="297">
        <v>7.75</v>
      </c>
      <c r="BE411" s="297">
        <v>7.7</v>
      </c>
      <c r="BF411" s="297">
        <v>7.74</v>
      </c>
      <c r="BG411" s="297">
        <v>7.79</v>
      </c>
      <c r="BH411" s="297">
        <v>7.84</v>
      </c>
      <c r="BI411" s="297">
        <v>7.88</v>
      </c>
      <c r="BJ411" s="297">
        <v>7.84</v>
      </c>
      <c r="BK411" s="297">
        <v>7.87</v>
      </c>
      <c r="BL411" s="297">
        <v>7.9</v>
      </c>
      <c r="BM411" s="297">
        <v>7.93</v>
      </c>
      <c r="BN411" s="297">
        <v>7.94</v>
      </c>
      <c r="BO411" s="297">
        <v>7.86</v>
      </c>
      <c r="BP411" s="297">
        <v>7.87</v>
      </c>
      <c r="BQ411" s="297">
        <v>7.88</v>
      </c>
      <c r="BR411" s="297">
        <v>7.89</v>
      </c>
      <c r="BS411" s="297">
        <v>7.9</v>
      </c>
      <c r="BT411" s="297">
        <v>7.85</v>
      </c>
      <c r="BU411" s="297">
        <v>7.85</v>
      </c>
      <c r="BV411" s="297">
        <v>7.85</v>
      </c>
      <c r="BW411" s="297">
        <v>7.85</v>
      </c>
    </row>
    <row r="412" spans="1:75" x14ac:dyDescent="0.25">
      <c r="A412" s="297" t="s">
        <v>1072</v>
      </c>
      <c r="B412" s="297" t="s">
        <v>1073</v>
      </c>
      <c r="C412" s="297" t="s">
        <v>1014</v>
      </c>
      <c r="D412" s="297" t="s">
        <v>1015</v>
      </c>
      <c r="E412" s="297">
        <v>40.840000000000003</v>
      </c>
      <c r="F412" s="297">
        <v>41.68</v>
      </c>
      <c r="G412" s="297">
        <v>42.54</v>
      </c>
      <c r="H412" s="297">
        <v>43.41</v>
      </c>
      <c r="I412" s="297">
        <v>44.3</v>
      </c>
      <c r="J412" s="297">
        <v>45.21</v>
      </c>
      <c r="K412" s="297">
        <v>45.77</v>
      </c>
      <c r="L412" s="297">
        <v>46.33</v>
      </c>
      <c r="M412" s="297">
        <v>46.9</v>
      </c>
      <c r="N412" s="297">
        <v>47.48</v>
      </c>
      <c r="O412" s="297">
        <v>48.06</v>
      </c>
      <c r="P412" s="297">
        <v>48.08</v>
      </c>
      <c r="Q412" s="297">
        <v>48.1</v>
      </c>
      <c r="R412" s="297">
        <v>48.12</v>
      </c>
      <c r="S412" s="297">
        <v>48.13</v>
      </c>
      <c r="T412" s="297">
        <v>48.15</v>
      </c>
      <c r="U412" s="297">
        <v>48.52</v>
      </c>
      <c r="V412" s="297">
        <v>48.89</v>
      </c>
      <c r="W412" s="297">
        <v>49.26</v>
      </c>
      <c r="X412" s="297">
        <v>49.64</v>
      </c>
      <c r="Y412" s="297">
        <v>50.02</v>
      </c>
      <c r="Z412" s="297">
        <v>50.51</v>
      </c>
      <c r="AA412" s="297">
        <v>51</v>
      </c>
      <c r="AB412" s="297">
        <v>51.49</v>
      </c>
      <c r="AC412" s="297">
        <v>51.99</v>
      </c>
      <c r="AD412" s="297">
        <v>52.5</v>
      </c>
      <c r="AE412" s="297">
        <v>53.13</v>
      </c>
      <c r="AF412" s="297">
        <v>53.78</v>
      </c>
      <c r="AG412" s="297">
        <v>54.43</v>
      </c>
      <c r="AH412" s="297">
        <v>55.09</v>
      </c>
      <c r="AI412" s="297">
        <v>55.76</v>
      </c>
      <c r="AJ412" s="297">
        <v>56.21</v>
      </c>
      <c r="AK412" s="297">
        <v>56.67</v>
      </c>
      <c r="AL412" s="297">
        <v>57.13</v>
      </c>
      <c r="AM412" s="297">
        <v>57.6</v>
      </c>
      <c r="AN412" s="297">
        <v>58.07</v>
      </c>
      <c r="AO412" s="297">
        <v>58.46</v>
      </c>
      <c r="AP412" s="297">
        <v>58.85</v>
      </c>
      <c r="AQ412" s="297">
        <v>59.24</v>
      </c>
      <c r="AR412" s="297">
        <v>59.64</v>
      </c>
      <c r="AS412" s="297">
        <v>60.04</v>
      </c>
      <c r="AT412" s="297">
        <v>60.38</v>
      </c>
      <c r="AU412" s="297">
        <v>60.72</v>
      </c>
      <c r="AV412" s="297">
        <v>61.06</v>
      </c>
      <c r="AW412" s="297">
        <v>61.41</v>
      </c>
      <c r="AX412" s="297">
        <v>61.76</v>
      </c>
      <c r="AY412" s="297">
        <v>62.13</v>
      </c>
      <c r="AZ412" s="297">
        <v>62.5</v>
      </c>
      <c r="BA412" s="297">
        <v>62.88</v>
      </c>
      <c r="BB412" s="297">
        <v>63.26</v>
      </c>
      <c r="BC412" s="297">
        <v>63.64</v>
      </c>
      <c r="BD412" s="297">
        <v>64.03</v>
      </c>
      <c r="BE412" s="297">
        <v>64.41</v>
      </c>
      <c r="BF412" s="297">
        <v>64.8</v>
      </c>
      <c r="BG412" s="297">
        <v>65.19</v>
      </c>
      <c r="BH412" s="297">
        <v>65.58</v>
      </c>
      <c r="BI412" s="297">
        <v>65.98</v>
      </c>
      <c r="BJ412" s="297">
        <v>66.37</v>
      </c>
      <c r="BK412" s="297">
        <v>66.77</v>
      </c>
      <c r="BL412" s="297">
        <v>67.180000000000007</v>
      </c>
      <c r="BM412" s="297">
        <v>67.58</v>
      </c>
      <c r="BN412" s="297">
        <v>68.03</v>
      </c>
      <c r="BO412" s="297">
        <v>68.489999999999995</v>
      </c>
      <c r="BP412" s="297">
        <v>68.95</v>
      </c>
      <c r="BQ412" s="297">
        <v>69.41</v>
      </c>
      <c r="BR412" s="297">
        <v>69.88</v>
      </c>
      <c r="BS412" s="297">
        <v>70.290000000000006</v>
      </c>
      <c r="BT412" s="297">
        <v>70.709999999999994</v>
      </c>
      <c r="BU412" s="297">
        <v>71.14</v>
      </c>
      <c r="BV412" s="297">
        <v>71.56</v>
      </c>
      <c r="BW412" s="297">
        <v>71.989999999999995</v>
      </c>
    </row>
    <row r="413" spans="1:75" x14ac:dyDescent="0.25">
      <c r="A413" s="297" t="s">
        <v>1072</v>
      </c>
      <c r="B413" s="297" t="s">
        <v>1073</v>
      </c>
      <c r="C413" s="297" t="s">
        <v>1016</v>
      </c>
      <c r="D413" s="297" t="s">
        <v>1015</v>
      </c>
      <c r="E413" s="297">
        <v>1.1399999999999999</v>
      </c>
      <c r="F413" s="297">
        <v>1.23</v>
      </c>
      <c r="G413" s="297">
        <v>1.32</v>
      </c>
      <c r="H413" s="297">
        <v>1.42</v>
      </c>
      <c r="I413" s="297">
        <v>1.53</v>
      </c>
      <c r="J413" s="297">
        <v>1.65</v>
      </c>
      <c r="K413" s="297">
        <v>1.74</v>
      </c>
      <c r="L413" s="297">
        <v>1.83</v>
      </c>
      <c r="M413" s="297">
        <v>1.93</v>
      </c>
      <c r="N413" s="297">
        <v>2.04</v>
      </c>
      <c r="O413" s="297">
        <v>2.15</v>
      </c>
      <c r="P413" s="297">
        <v>2.2400000000000002</v>
      </c>
      <c r="Q413" s="297">
        <v>2.33</v>
      </c>
      <c r="R413" s="297">
        <v>2.42</v>
      </c>
      <c r="S413" s="297">
        <v>2.5099999999999998</v>
      </c>
      <c r="T413" s="297">
        <v>2.61</v>
      </c>
      <c r="U413" s="297">
        <v>2.64</v>
      </c>
      <c r="V413" s="297">
        <v>2.66</v>
      </c>
      <c r="W413" s="297">
        <v>2.68</v>
      </c>
      <c r="X413" s="297">
        <v>2.71</v>
      </c>
      <c r="Y413" s="297">
        <v>2.73</v>
      </c>
      <c r="Z413" s="297">
        <v>2.68</v>
      </c>
      <c r="AA413" s="297">
        <v>2.63</v>
      </c>
      <c r="AB413" s="297">
        <v>2.58</v>
      </c>
      <c r="AC413" s="297">
        <v>2.52</v>
      </c>
      <c r="AD413" s="297">
        <v>2.4700000000000002</v>
      </c>
      <c r="AE413" s="297">
        <v>2.4700000000000002</v>
      </c>
      <c r="AF413" s="297">
        <v>2.4700000000000002</v>
      </c>
      <c r="AG413" s="297">
        <v>2.46</v>
      </c>
      <c r="AH413" s="297">
        <v>2.46</v>
      </c>
      <c r="AI413" s="297">
        <v>2.4500000000000002</v>
      </c>
      <c r="AJ413" s="297">
        <v>2.44</v>
      </c>
      <c r="AK413" s="297">
        <v>2.4300000000000002</v>
      </c>
      <c r="AL413" s="297">
        <v>2.42</v>
      </c>
      <c r="AM413" s="297">
        <v>2.41</v>
      </c>
      <c r="AN413" s="297">
        <v>2.4</v>
      </c>
      <c r="AO413" s="297">
        <v>2.4</v>
      </c>
      <c r="AP413" s="297">
        <v>2.4</v>
      </c>
      <c r="AQ413" s="297">
        <v>2.41</v>
      </c>
      <c r="AR413" s="297">
        <v>2.41</v>
      </c>
      <c r="AS413" s="297">
        <v>2.41</v>
      </c>
      <c r="AT413" s="297">
        <v>2.4300000000000002</v>
      </c>
      <c r="AU413" s="297">
        <v>2.4500000000000002</v>
      </c>
      <c r="AV413" s="297">
        <v>2.46</v>
      </c>
      <c r="AW413" s="297">
        <v>2.48</v>
      </c>
      <c r="AX413" s="297">
        <v>2.5</v>
      </c>
      <c r="AY413" s="297">
        <v>2.54</v>
      </c>
      <c r="AZ413" s="297">
        <v>2.59</v>
      </c>
      <c r="BA413" s="297">
        <v>2.64</v>
      </c>
      <c r="BB413" s="297">
        <v>2.69</v>
      </c>
      <c r="BC413" s="297">
        <v>2.74</v>
      </c>
      <c r="BD413" s="297">
        <v>2.8</v>
      </c>
      <c r="BE413" s="297">
        <v>2.87</v>
      </c>
      <c r="BF413" s="297">
        <v>2.93</v>
      </c>
      <c r="BG413" s="297">
        <v>3</v>
      </c>
      <c r="BH413" s="297">
        <v>3.07</v>
      </c>
      <c r="BI413" s="297">
        <v>3.16</v>
      </c>
      <c r="BJ413" s="297">
        <v>3.24</v>
      </c>
      <c r="BK413" s="297">
        <v>3.33</v>
      </c>
      <c r="BL413" s="297">
        <v>3.42</v>
      </c>
      <c r="BM413" s="297">
        <v>3.51</v>
      </c>
      <c r="BN413" s="297">
        <v>3.62</v>
      </c>
      <c r="BO413" s="297">
        <v>3.73</v>
      </c>
      <c r="BP413" s="297">
        <v>3.84</v>
      </c>
      <c r="BQ413" s="297">
        <v>3.95</v>
      </c>
      <c r="BR413" s="297">
        <v>4.07</v>
      </c>
      <c r="BS413" s="297">
        <v>4.21</v>
      </c>
      <c r="BT413" s="297">
        <v>4.34</v>
      </c>
      <c r="BU413" s="297">
        <v>4.49</v>
      </c>
      <c r="BV413" s="297">
        <v>4.63</v>
      </c>
      <c r="BW413" s="297">
        <v>4.78</v>
      </c>
    </row>
    <row r="414" spans="1:75" x14ac:dyDescent="0.25">
      <c r="A414" s="297" t="s">
        <v>51</v>
      </c>
      <c r="B414" s="297" t="s">
        <v>50</v>
      </c>
      <c r="C414" s="297" t="s">
        <v>1005</v>
      </c>
      <c r="D414" s="297" t="s">
        <v>1006</v>
      </c>
      <c r="E414" s="297">
        <v>343.51</v>
      </c>
      <c r="F414" s="297">
        <v>356.64</v>
      </c>
      <c r="G414" s="297">
        <v>365.43</v>
      </c>
      <c r="H414" s="297">
        <v>375.51</v>
      </c>
      <c r="I414" s="297">
        <v>379.39</v>
      </c>
      <c r="J414" s="297">
        <v>385.7</v>
      </c>
      <c r="K414" s="297">
        <v>392.95</v>
      </c>
      <c r="L414" s="297">
        <v>397.47</v>
      </c>
      <c r="M414" s="297">
        <v>402.82</v>
      </c>
      <c r="N414" s="297">
        <v>410.38</v>
      </c>
      <c r="O414" s="297">
        <v>418.28</v>
      </c>
      <c r="P414" s="297">
        <v>425.92</v>
      </c>
      <c r="Q414" s="297">
        <v>431.49</v>
      </c>
      <c r="R414" s="297">
        <v>434.74</v>
      </c>
      <c r="S414" s="297">
        <v>436</v>
      </c>
      <c r="T414" s="297">
        <v>437.7</v>
      </c>
      <c r="U414" s="297">
        <v>441.3</v>
      </c>
      <c r="V414" s="297">
        <v>446.29</v>
      </c>
      <c r="W414" s="297">
        <v>454.25</v>
      </c>
      <c r="X414" s="297">
        <v>465.5</v>
      </c>
      <c r="Y414" s="297">
        <v>479.47</v>
      </c>
      <c r="Z414" s="297">
        <v>494.17</v>
      </c>
      <c r="AA414" s="297">
        <v>511.73</v>
      </c>
      <c r="AB414" s="297">
        <v>534.76</v>
      </c>
      <c r="AC414" s="297">
        <v>559.09</v>
      </c>
      <c r="AD414" s="297">
        <v>581.79999999999995</v>
      </c>
      <c r="AE414" s="297">
        <v>611.38</v>
      </c>
      <c r="AF414" s="297">
        <v>641.49</v>
      </c>
      <c r="AG414" s="297">
        <v>665.26</v>
      </c>
      <c r="AH414" s="297">
        <v>682.94</v>
      </c>
      <c r="AI414" s="297">
        <v>690.87</v>
      </c>
      <c r="AJ414" s="297">
        <v>697.69</v>
      </c>
      <c r="AK414" s="297">
        <v>700.06</v>
      </c>
      <c r="AL414" s="297">
        <v>703.09</v>
      </c>
      <c r="AM414" s="297">
        <v>710.37</v>
      </c>
      <c r="AN414" s="297">
        <v>718.57</v>
      </c>
      <c r="AO414" s="297">
        <v>727.48</v>
      </c>
      <c r="AP414" s="297">
        <v>737.22</v>
      </c>
      <c r="AQ414" s="297">
        <v>748.51</v>
      </c>
      <c r="AR414" s="297">
        <v>760.72</v>
      </c>
      <c r="AS414" s="297">
        <v>773.84</v>
      </c>
      <c r="AT414" s="297">
        <v>787.83</v>
      </c>
      <c r="AU414" s="297">
        <v>802.29</v>
      </c>
      <c r="AV414" s="297">
        <v>817.38</v>
      </c>
      <c r="AW414" s="297">
        <v>833.17</v>
      </c>
      <c r="AX414" s="297">
        <v>849.66</v>
      </c>
      <c r="AY414" s="297">
        <v>866.76</v>
      </c>
      <c r="AZ414" s="297">
        <v>884.18</v>
      </c>
      <c r="BA414" s="297">
        <v>902.06</v>
      </c>
      <c r="BB414" s="297">
        <v>920.4</v>
      </c>
      <c r="BC414" s="297">
        <v>939.18</v>
      </c>
      <c r="BD414" s="297">
        <v>958.35</v>
      </c>
      <c r="BE414" s="297">
        <v>977.77</v>
      </c>
      <c r="BF414" s="297">
        <v>997.43</v>
      </c>
      <c r="BG414" s="297">
        <v>1017.34</v>
      </c>
      <c r="BH414" s="297">
        <v>1037.48</v>
      </c>
      <c r="BI414" s="297">
        <v>1057.81</v>
      </c>
      <c r="BJ414" s="297">
        <v>1078.51</v>
      </c>
      <c r="BK414" s="297">
        <v>1099.25</v>
      </c>
      <c r="BL414" s="297">
        <v>1120.1099999999999</v>
      </c>
      <c r="BM414" s="297">
        <v>1141.1400000000001</v>
      </c>
      <c r="BN414" s="297">
        <v>1162.4000000000001</v>
      </c>
      <c r="BO414" s="297">
        <v>1183.82</v>
      </c>
      <c r="BP414" s="297">
        <v>1206.01</v>
      </c>
      <c r="BQ414" s="297">
        <v>1229.05</v>
      </c>
      <c r="BR414" s="297">
        <v>1252.6600000000001</v>
      </c>
      <c r="BS414" s="297">
        <v>1276.75</v>
      </c>
      <c r="BT414" s="297">
        <v>1300.75</v>
      </c>
      <c r="BU414" s="297">
        <v>1325.33</v>
      </c>
      <c r="BV414" s="297">
        <v>1350.28</v>
      </c>
      <c r="BW414" s="297">
        <v>1375.57</v>
      </c>
    </row>
    <row r="415" spans="1:75" x14ac:dyDescent="0.25">
      <c r="A415" s="297" t="s">
        <v>51</v>
      </c>
      <c r="B415" s="297" t="s">
        <v>50</v>
      </c>
      <c r="C415" s="297" t="s">
        <v>1007</v>
      </c>
      <c r="D415" s="297" t="s">
        <v>1008</v>
      </c>
      <c r="E415" s="297">
        <v>102616.44</v>
      </c>
      <c r="F415" s="297">
        <v>100308.22</v>
      </c>
      <c r="G415" s="297">
        <v>103075.34</v>
      </c>
      <c r="H415" s="297">
        <v>107849.31</v>
      </c>
      <c r="I415" s="297">
        <v>112027.4</v>
      </c>
      <c r="J415" s="297">
        <v>120212.33</v>
      </c>
      <c r="K415" s="297">
        <v>114267.12</v>
      </c>
      <c r="L415" s="297">
        <v>122732.88</v>
      </c>
      <c r="M415" s="297">
        <v>130815.07</v>
      </c>
      <c r="N415" s="297">
        <v>144643.84</v>
      </c>
      <c r="O415" s="297">
        <v>146856.16</v>
      </c>
      <c r="P415" s="297">
        <v>148061.64000000001</v>
      </c>
      <c r="Q415" s="297">
        <v>151705.47</v>
      </c>
      <c r="R415" s="297">
        <v>149794.53</v>
      </c>
      <c r="S415" s="297">
        <v>153965.76999999999</v>
      </c>
      <c r="T415" s="297">
        <v>155328.76999999999</v>
      </c>
      <c r="U415" s="297">
        <v>160301.38</v>
      </c>
      <c r="V415" s="297">
        <v>166643.84</v>
      </c>
      <c r="W415" s="297">
        <v>175479.45</v>
      </c>
      <c r="X415" s="297">
        <v>176171.23</v>
      </c>
      <c r="Y415" s="297">
        <v>185520.55</v>
      </c>
      <c r="Z415" s="297">
        <v>191808.22</v>
      </c>
      <c r="AA415" s="297">
        <v>193979.45</v>
      </c>
      <c r="AB415" s="297">
        <v>199595.89</v>
      </c>
      <c r="AC415" s="297">
        <v>203472.61</v>
      </c>
      <c r="AD415" s="297">
        <v>207178.08</v>
      </c>
      <c r="AE415" s="297">
        <v>207006.84</v>
      </c>
      <c r="AF415" s="297">
        <v>206965.77</v>
      </c>
      <c r="AG415" s="297">
        <v>208349.31</v>
      </c>
      <c r="AH415" s="297">
        <v>215720.59</v>
      </c>
      <c r="AI415" s="297">
        <v>199083.28</v>
      </c>
      <c r="AJ415" s="297">
        <v>187937.56</v>
      </c>
      <c r="AK415" s="297">
        <v>181935.77</v>
      </c>
      <c r="AL415" s="297">
        <v>184237.97</v>
      </c>
      <c r="AM415" s="297">
        <v>187312.8</v>
      </c>
      <c r="AN415" s="297">
        <v>190996.95</v>
      </c>
      <c r="AO415" s="297">
        <v>195211.33</v>
      </c>
      <c r="AP415" s="297">
        <v>199671.42</v>
      </c>
      <c r="AQ415" s="297">
        <v>204246.73</v>
      </c>
      <c r="AR415" s="297">
        <v>209302.88</v>
      </c>
      <c r="AS415" s="297">
        <v>214641.02</v>
      </c>
      <c r="AT415" s="297">
        <v>220065.83</v>
      </c>
      <c r="AU415" s="297">
        <v>225535.44</v>
      </c>
      <c r="AV415" s="297">
        <v>231184.25</v>
      </c>
      <c r="AW415" s="297">
        <v>237057.66</v>
      </c>
      <c r="AX415" s="297">
        <v>243068.17</v>
      </c>
      <c r="AY415" s="297">
        <v>248892.73</v>
      </c>
      <c r="AZ415" s="297">
        <v>254783.81</v>
      </c>
      <c r="BA415" s="297">
        <v>260803.64</v>
      </c>
      <c r="BB415" s="297">
        <v>266951</v>
      </c>
      <c r="BC415" s="297">
        <v>273390.46999999997</v>
      </c>
      <c r="BD415" s="297">
        <v>279439.84000000003</v>
      </c>
      <c r="BE415" s="297">
        <v>285691.81</v>
      </c>
      <c r="BF415" s="297">
        <v>292060.94</v>
      </c>
      <c r="BG415" s="297">
        <v>298553.81</v>
      </c>
      <c r="BH415" s="297">
        <v>305219.40999999997</v>
      </c>
      <c r="BI415" s="297">
        <v>311496.25</v>
      </c>
      <c r="BJ415" s="297">
        <v>317958.09000000003</v>
      </c>
      <c r="BK415" s="297">
        <v>324508.03000000003</v>
      </c>
      <c r="BL415" s="297">
        <v>331176.81</v>
      </c>
      <c r="BM415" s="297">
        <v>337950.84</v>
      </c>
      <c r="BN415" s="297">
        <v>344904.47</v>
      </c>
      <c r="BO415" s="297">
        <v>351637.66</v>
      </c>
      <c r="BP415" s="297">
        <v>358011.5</v>
      </c>
      <c r="BQ415" s="297">
        <v>364183.94</v>
      </c>
      <c r="BR415" s="297">
        <v>370202.38</v>
      </c>
      <c r="BS415" s="297">
        <v>376370.34</v>
      </c>
      <c r="BT415" s="297">
        <v>382376.59</v>
      </c>
      <c r="BU415" s="297">
        <v>388318.53</v>
      </c>
      <c r="BV415" s="297">
        <v>394163.78</v>
      </c>
      <c r="BW415" s="297">
        <v>399978.88</v>
      </c>
    </row>
    <row r="416" spans="1:75" x14ac:dyDescent="0.25">
      <c r="A416" s="297" t="s">
        <v>51</v>
      </c>
      <c r="B416" s="297" t="s">
        <v>50</v>
      </c>
      <c r="C416" s="297" t="s">
        <v>1009</v>
      </c>
      <c r="D416" s="297" t="s">
        <v>1010</v>
      </c>
      <c r="E416" s="297">
        <v>26.15</v>
      </c>
      <c r="F416" s="297">
        <v>23.86</v>
      </c>
      <c r="G416" s="297">
        <v>21.6</v>
      </c>
      <c r="H416" s="297">
        <v>23.14</v>
      </c>
      <c r="I416" s="297">
        <v>18.72</v>
      </c>
      <c r="J416" s="297">
        <v>20.11</v>
      </c>
      <c r="K416" s="297">
        <v>20.9</v>
      </c>
      <c r="L416" s="297">
        <v>19.77</v>
      </c>
      <c r="M416" s="297">
        <v>19.71</v>
      </c>
      <c r="N416" s="297">
        <v>20.63</v>
      </c>
      <c r="O416" s="297">
        <v>21.14</v>
      </c>
      <c r="P416" s="297">
        <v>20.65</v>
      </c>
      <c r="Q416" s="297">
        <v>19.489999999999998</v>
      </c>
      <c r="R416" s="297">
        <v>18.54</v>
      </c>
      <c r="S416" s="297">
        <v>17.059999999999999</v>
      </c>
      <c r="T416" s="297">
        <v>17.03</v>
      </c>
      <c r="U416" s="297">
        <v>17.829999999999998</v>
      </c>
      <c r="V416" s="297">
        <v>18.13</v>
      </c>
      <c r="W416" s="297">
        <v>19.36</v>
      </c>
      <c r="X416" s="297">
        <v>20.75</v>
      </c>
      <c r="Y416" s="297">
        <v>22.6</v>
      </c>
      <c r="Z416" s="297">
        <v>21.92</v>
      </c>
      <c r="AA416" s="297">
        <v>23.23</v>
      </c>
      <c r="AB416" s="297">
        <v>25.21</v>
      </c>
      <c r="AC416" s="297">
        <v>25.59</v>
      </c>
      <c r="AD416" s="297">
        <v>24.34</v>
      </c>
      <c r="AE416" s="297">
        <v>26.94</v>
      </c>
      <c r="AF416" s="297">
        <v>26.38</v>
      </c>
      <c r="AG416" s="297">
        <v>23.93</v>
      </c>
      <c r="AH416" s="297">
        <v>21.51</v>
      </c>
      <c r="AI416" s="297">
        <v>18.71</v>
      </c>
      <c r="AJ416" s="297">
        <v>19.309999999999999</v>
      </c>
      <c r="AK416" s="297">
        <v>18.62</v>
      </c>
      <c r="AL416" s="297">
        <v>19.34</v>
      </c>
      <c r="AM416" s="297">
        <v>20.74</v>
      </c>
      <c r="AN416" s="297">
        <v>20.78</v>
      </c>
      <c r="AO416" s="297">
        <v>20.72</v>
      </c>
      <c r="AP416" s="297">
        <v>20.68</v>
      </c>
      <c r="AQ416" s="297">
        <v>20.91</v>
      </c>
      <c r="AR416" s="297">
        <v>20.92</v>
      </c>
      <c r="AS416" s="297">
        <v>20.92</v>
      </c>
      <c r="AT416" s="297">
        <v>20.89</v>
      </c>
      <c r="AU416" s="297">
        <v>20.76</v>
      </c>
      <c r="AV416" s="297">
        <v>20.69</v>
      </c>
      <c r="AW416" s="297">
        <v>20.63</v>
      </c>
      <c r="AX416" s="297">
        <v>20.57</v>
      </c>
      <c r="AY416" s="297">
        <v>20.48</v>
      </c>
      <c r="AZ416" s="297">
        <v>20.32</v>
      </c>
      <c r="BA416" s="297">
        <v>20.21</v>
      </c>
      <c r="BB416" s="297">
        <v>20.100000000000001</v>
      </c>
      <c r="BC416" s="297">
        <v>19.98</v>
      </c>
      <c r="BD416" s="297">
        <v>19.84</v>
      </c>
      <c r="BE416" s="297">
        <v>19.7</v>
      </c>
      <c r="BF416" s="297">
        <v>19.55</v>
      </c>
      <c r="BG416" s="297">
        <v>19.399999999999999</v>
      </c>
      <c r="BH416" s="297">
        <v>19.239999999999998</v>
      </c>
      <c r="BI416" s="297">
        <v>19.079999999999998</v>
      </c>
      <c r="BJ416" s="297">
        <v>18.98</v>
      </c>
      <c r="BK416" s="297">
        <v>18.809999999999999</v>
      </c>
      <c r="BL416" s="297">
        <v>18.66</v>
      </c>
      <c r="BM416" s="297">
        <v>18.510000000000002</v>
      </c>
      <c r="BN416" s="297">
        <v>18.38</v>
      </c>
      <c r="BO416" s="297">
        <v>18.22</v>
      </c>
      <c r="BP416" s="297">
        <v>18.21</v>
      </c>
      <c r="BQ416" s="297">
        <v>18.23</v>
      </c>
      <c r="BR416" s="297">
        <v>18.22</v>
      </c>
      <c r="BS416" s="297">
        <v>18.2</v>
      </c>
      <c r="BT416" s="297">
        <v>18.079999999999998</v>
      </c>
      <c r="BU416" s="297">
        <v>18.079999999999998</v>
      </c>
      <c r="BV416" s="297">
        <v>18.059999999999999</v>
      </c>
      <c r="BW416" s="297">
        <v>18.03</v>
      </c>
    </row>
    <row r="417" spans="1:75" x14ac:dyDescent="0.25">
      <c r="A417" s="297" t="s">
        <v>51</v>
      </c>
      <c r="B417" s="297" t="s">
        <v>50</v>
      </c>
      <c r="C417" s="297" t="s">
        <v>1011</v>
      </c>
      <c r="D417" s="297" t="s">
        <v>927</v>
      </c>
      <c r="E417" s="297">
        <v>3868.8</v>
      </c>
      <c r="F417" s="297">
        <v>3932.27</v>
      </c>
      <c r="G417" s="297">
        <v>3962.75</v>
      </c>
      <c r="H417" s="297">
        <v>3998.14</v>
      </c>
      <c r="I417" s="297">
        <v>4021.24</v>
      </c>
      <c r="J417" s="297">
        <v>4047.66</v>
      </c>
      <c r="K417" s="297">
        <v>4048.45</v>
      </c>
      <c r="L417" s="297">
        <v>4040.32</v>
      </c>
      <c r="M417" s="297">
        <v>4129.9799999999996</v>
      </c>
      <c r="N417" s="297">
        <v>4163.46</v>
      </c>
      <c r="O417" s="297">
        <v>4185.41</v>
      </c>
      <c r="P417" s="297">
        <v>4125.01</v>
      </c>
      <c r="Q417" s="297">
        <v>4246.82</v>
      </c>
      <c r="R417" s="297">
        <v>4300.45</v>
      </c>
      <c r="S417" s="297">
        <v>4424.97</v>
      </c>
      <c r="T417" s="297">
        <v>4531.5200000000004</v>
      </c>
      <c r="U417" s="297">
        <v>4643.51</v>
      </c>
      <c r="V417" s="297">
        <v>4674.32</v>
      </c>
      <c r="W417" s="297">
        <v>4801.92</v>
      </c>
      <c r="X417" s="297">
        <v>4878.16</v>
      </c>
      <c r="Y417" s="297">
        <v>4915.07</v>
      </c>
      <c r="Z417" s="297">
        <v>4866.8999999999996</v>
      </c>
      <c r="AA417" s="297">
        <v>4932.58</v>
      </c>
      <c r="AB417" s="297">
        <v>5002.8500000000004</v>
      </c>
      <c r="AC417" s="297">
        <v>5105.53</v>
      </c>
      <c r="AD417" s="297">
        <v>5115.84</v>
      </c>
      <c r="AE417" s="297">
        <v>5170.96</v>
      </c>
      <c r="AF417" s="297">
        <v>5184.1000000000004</v>
      </c>
      <c r="AG417" s="297">
        <v>5203.0200000000004</v>
      </c>
      <c r="AH417" s="297">
        <v>5193.38</v>
      </c>
      <c r="AI417" s="297">
        <v>5196.1499999999996</v>
      </c>
      <c r="AJ417" s="297">
        <v>5191.53</v>
      </c>
      <c r="AK417" s="297">
        <v>5186.75</v>
      </c>
      <c r="AL417" s="297">
        <v>5181</v>
      </c>
      <c r="AM417" s="297">
        <v>5172.99</v>
      </c>
      <c r="AN417" s="297">
        <v>5162.63</v>
      </c>
      <c r="AO417" s="297">
        <v>5152.49</v>
      </c>
      <c r="AP417" s="297">
        <v>5139.1400000000003</v>
      </c>
      <c r="AQ417" s="297">
        <v>5123.32</v>
      </c>
      <c r="AR417" s="297">
        <v>5106.58</v>
      </c>
      <c r="AS417" s="297">
        <v>5089.84</v>
      </c>
      <c r="AT417" s="297">
        <v>5068.24</v>
      </c>
      <c r="AU417" s="297">
        <v>5046.12</v>
      </c>
      <c r="AV417" s="297">
        <v>5024.32</v>
      </c>
      <c r="AW417" s="297">
        <v>5002.97</v>
      </c>
      <c r="AX417" s="297">
        <v>4982.0600000000004</v>
      </c>
      <c r="AY417" s="297">
        <v>4956.4799999999996</v>
      </c>
      <c r="AZ417" s="297">
        <v>4931.49</v>
      </c>
      <c r="BA417" s="297">
        <v>4906.7700000000004</v>
      </c>
      <c r="BB417" s="297">
        <v>4882.17</v>
      </c>
      <c r="BC417" s="297">
        <v>4857.71</v>
      </c>
      <c r="BD417" s="297">
        <v>4827.42</v>
      </c>
      <c r="BE417" s="297">
        <v>4797.16</v>
      </c>
      <c r="BF417" s="297">
        <v>4767.46</v>
      </c>
      <c r="BG417" s="297">
        <v>4738.3900000000003</v>
      </c>
      <c r="BH417" s="297">
        <v>4709.49</v>
      </c>
      <c r="BI417" s="297">
        <v>4673.8500000000004</v>
      </c>
      <c r="BJ417" s="297">
        <v>4639.1499999999996</v>
      </c>
      <c r="BK417" s="297">
        <v>4604.96</v>
      </c>
      <c r="BL417" s="297">
        <v>4570.96</v>
      </c>
      <c r="BM417" s="297">
        <v>4537.47</v>
      </c>
      <c r="BN417" s="297">
        <v>4505.79</v>
      </c>
      <c r="BO417" s="297">
        <v>4474.68</v>
      </c>
      <c r="BP417" s="297">
        <v>4445.32</v>
      </c>
      <c r="BQ417" s="297">
        <v>4418.9399999999996</v>
      </c>
      <c r="BR417" s="297">
        <v>4395.8999999999996</v>
      </c>
      <c r="BS417" s="297">
        <v>4380.54</v>
      </c>
      <c r="BT417" s="297">
        <v>4367.99</v>
      </c>
      <c r="BU417" s="297">
        <v>4358</v>
      </c>
      <c r="BV417" s="297">
        <v>4350.3100000000004</v>
      </c>
      <c r="BW417" s="297">
        <v>4344.91</v>
      </c>
    </row>
    <row r="418" spans="1:75" x14ac:dyDescent="0.25">
      <c r="A418" s="297" t="s">
        <v>51</v>
      </c>
      <c r="B418" s="297" t="s">
        <v>50</v>
      </c>
      <c r="C418" s="297" t="s">
        <v>1012</v>
      </c>
      <c r="D418" s="297" t="s">
        <v>927</v>
      </c>
      <c r="E418" s="297">
        <v>9642.5</v>
      </c>
      <c r="F418" s="297">
        <v>9728.2199999999993</v>
      </c>
      <c r="G418" s="297">
        <v>9795.4599999999991</v>
      </c>
      <c r="H418" s="297">
        <v>9848.0400000000009</v>
      </c>
      <c r="I418" s="297">
        <v>9892.52</v>
      </c>
      <c r="J418" s="297">
        <v>9934.2900000000009</v>
      </c>
      <c r="K418" s="297">
        <v>9972.6200000000008</v>
      </c>
      <c r="L418" s="297">
        <v>10007.299999999999</v>
      </c>
      <c r="M418" s="297">
        <v>10045.02</v>
      </c>
      <c r="N418" s="297">
        <v>10094.24</v>
      </c>
      <c r="O418" s="297">
        <v>10160.5</v>
      </c>
      <c r="P418" s="297">
        <v>10247.129999999999</v>
      </c>
      <c r="Q418" s="297">
        <v>10351.23</v>
      </c>
      <c r="R418" s="297">
        <v>10464.290000000001</v>
      </c>
      <c r="S418" s="297">
        <v>10574.13</v>
      </c>
      <c r="T418" s="297">
        <v>10671.81</v>
      </c>
      <c r="U418" s="297">
        <v>10754.64</v>
      </c>
      <c r="V418" s="297">
        <v>10824.89</v>
      </c>
      <c r="W418" s="297">
        <v>10884.6</v>
      </c>
      <c r="X418" s="297">
        <v>10937.61</v>
      </c>
      <c r="Y418" s="297">
        <v>10986.88</v>
      </c>
      <c r="Z418" s="297">
        <v>11032.39</v>
      </c>
      <c r="AA418" s="297">
        <v>11073.33</v>
      </c>
      <c r="AB418" s="297">
        <v>11111.07</v>
      </c>
      <c r="AC418" s="297">
        <v>11147.26</v>
      </c>
      <c r="AD418" s="297">
        <v>11183.11</v>
      </c>
      <c r="AE418" s="297">
        <v>11219.3</v>
      </c>
      <c r="AF418" s="297">
        <v>11255.72</v>
      </c>
      <c r="AG418" s="297">
        <v>11291.81</v>
      </c>
      <c r="AH418" s="297">
        <v>11326.6</v>
      </c>
      <c r="AI418" s="297">
        <v>11359.35</v>
      </c>
      <c r="AJ418" s="297">
        <v>11390.03</v>
      </c>
      <c r="AK418" s="297">
        <v>11418.88</v>
      </c>
      <c r="AL418" s="297">
        <v>11445.69</v>
      </c>
      <c r="AM418" s="297">
        <v>11470.25</v>
      </c>
      <c r="AN418" s="297">
        <v>11492.43</v>
      </c>
      <c r="AO418" s="297">
        <v>11512.18</v>
      </c>
      <c r="AP418" s="297">
        <v>11529.55</v>
      </c>
      <c r="AQ418" s="297">
        <v>11544.68</v>
      </c>
      <c r="AR418" s="297">
        <v>11557.78</v>
      </c>
      <c r="AS418" s="297">
        <v>11569.03</v>
      </c>
      <c r="AT418" s="297">
        <v>11578.53</v>
      </c>
      <c r="AU418" s="297">
        <v>11586.4</v>
      </c>
      <c r="AV418" s="297">
        <v>11592.91</v>
      </c>
      <c r="AW418" s="297">
        <v>11598.42</v>
      </c>
      <c r="AX418" s="297">
        <v>11603.21</v>
      </c>
      <c r="AY418" s="297">
        <v>11607.44</v>
      </c>
      <c r="AZ418" s="297">
        <v>11611.21</v>
      </c>
      <c r="BA418" s="297">
        <v>11614.69</v>
      </c>
      <c r="BB418" s="297">
        <v>11618.05</v>
      </c>
      <c r="BC418" s="297">
        <v>11621.42</v>
      </c>
      <c r="BD418" s="297">
        <v>11624.88</v>
      </c>
      <c r="BE418" s="297">
        <v>11628.47</v>
      </c>
      <c r="BF418" s="297">
        <v>11632.23</v>
      </c>
      <c r="BG418" s="297">
        <v>11636.17</v>
      </c>
      <c r="BH418" s="297">
        <v>11640.28</v>
      </c>
      <c r="BI418" s="297">
        <v>11644.55</v>
      </c>
      <c r="BJ418" s="297">
        <v>11648.92</v>
      </c>
      <c r="BK418" s="297">
        <v>11653.25</v>
      </c>
      <c r="BL418" s="297">
        <v>11657.33</v>
      </c>
      <c r="BM418" s="297">
        <v>11660.99</v>
      </c>
      <c r="BN418" s="297">
        <v>11664.11</v>
      </c>
      <c r="BO418" s="297">
        <v>11666.61</v>
      </c>
      <c r="BP418" s="297">
        <v>11668.34</v>
      </c>
      <c r="BQ418" s="297">
        <v>11669.15</v>
      </c>
      <c r="BR418" s="297">
        <v>11668.88</v>
      </c>
      <c r="BS418" s="297">
        <v>11667.5</v>
      </c>
      <c r="BT418" s="297">
        <v>11664.88</v>
      </c>
      <c r="BU418" s="297">
        <v>11660.75</v>
      </c>
      <c r="BV418" s="297">
        <v>11654.79</v>
      </c>
      <c r="BW418" s="297">
        <v>11646.76</v>
      </c>
    </row>
    <row r="419" spans="1:75" x14ac:dyDescent="0.25">
      <c r="A419" s="297" t="s">
        <v>51</v>
      </c>
      <c r="B419" s="297" t="s">
        <v>50</v>
      </c>
      <c r="C419" s="297" t="s">
        <v>1013</v>
      </c>
      <c r="D419" s="297" t="s">
        <v>1010</v>
      </c>
      <c r="E419" s="297">
        <v>4.1100000000000003</v>
      </c>
      <c r="F419" s="297">
        <v>-8.41</v>
      </c>
      <c r="G419" s="297">
        <v>21.34</v>
      </c>
      <c r="H419" s="297">
        <v>7.36</v>
      </c>
      <c r="I419" s="297">
        <v>36</v>
      </c>
      <c r="J419" s="297">
        <v>35.19</v>
      </c>
      <c r="K419" s="297">
        <v>27.54</v>
      </c>
      <c r="L419" s="297">
        <v>1.02</v>
      </c>
      <c r="M419" s="297">
        <v>16.53</v>
      </c>
      <c r="N419" s="297">
        <v>10.88</v>
      </c>
      <c r="O419" s="297">
        <v>9.56</v>
      </c>
      <c r="P419" s="297">
        <v>16.420000000000002</v>
      </c>
      <c r="Q419" s="297">
        <v>9.67</v>
      </c>
      <c r="R419" s="297">
        <v>8.8800000000000008</v>
      </c>
      <c r="S419" s="297">
        <v>11.79</v>
      </c>
      <c r="T419" s="297">
        <v>9.35</v>
      </c>
      <c r="U419" s="297">
        <v>9.49</v>
      </c>
      <c r="V419" s="297">
        <v>10.039999999999999</v>
      </c>
      <c r="W419" s="297">
        <v>9.85</v>
      </c>
      <c r="X419" s="297">
        <v>8.9</v>
      </c>
      <c r="Y419" s="297">
        <v>9.82</v>
      </c>
      <c r="Z419" s="297">
        <v>10.210000000000001</v>
      </c>
      <c r="AA419" s="297">
        <v>10.050000000000001</v>
      </c>
      <c r="AB419" s="297">
        <v>11.63</v>
      </c>
      <c r="AC419" s="297">
        <v>12.32</v>
      </c>
      <c r="AD419" s="297">
        <v>12.49</v>
      </c>
      <c r="AE419" s="297">
        <v>13.17</v>
      </c>
      <c r="AF419" s="297">
        <v>12.48</v>
      </c>
      <c r="AG419" s="297">
        <v>10.38</v>
      </c>
      <c r="AH419" s="297">
        <v>10.31</v>
      </c>
      <c r="AI419" s="297">
        <v>8.6300000000000008</v>
      </c>
      <c r="AJ419" s="297">
        <v>7.35</v>
      </c>
      <c r="AK419" s="297">
        <v>6.6</v>
      </c>
      <c r="AL419" s="297">
        <v>7.59</v>
      </c>
      <c r="AM419" s="297">
        <v>9.5299999999999994</v>
      </c>
      <c r="AN419" s="297">
        <v>9.6199999999999992</v>
      </c>
      <c r="AO419" s="297">
        <v>9.6300000000000008</v>
      </c>
      <c r="AP419" s="297">
        <v>9.74</v>
      </c>
      <c r="AQ419" s="297">
        <v>10.119999999999999</v>
      </c>
      <c r="AR419" s="297">
        <v>10.18</v>
      </c>
      <c r="AS419" s="297">
        <v>10.24</v>
      </c>
      <c r="AT419" s="297">
        <v>10.27</v>
      </c>
      <c r="AU419" s="297">
        <v>10.25</v>
      </c>
      <c r="AV419" s="297">
        <v>10.25</v>
      </c>
      <c r="AW419" s="297">
        <v>10.24</v>
      </c>
      <c r="AX419" s="297">
        <v>10.220000000000001</v>
      </c>
      <c r="AY419" s="297">
        <v>10.17</v>
      </c>
      <c r="AZ419" s="297">
        <v>10.1</v>
      </c>
      <c r="BA419" s="297">
        <v>10.02</v>
      </c>
      <c r="BB419" s="297">
        <v>9.94</v>
      </c>
      <c r="BC419" s="297">
        <v>9.85</v>
      </c>
      <c r="BD419" s="297">
        <v>9.75</v>
      </c>
      <c r="BE419" s="297">
        <v>9.68</v>
      </c>
      <c r="BF419" s="297">
        <v>9.57</v>
      </c>
      <c r="BG419" s="297">
        <v>9.4600000000000009</v>
      </c>
      <c r="BH419" s="297">
        <v>9.33</v>
      </c>
      <c r="BI419" s="297">
        <v>9.2100000000000009</v>
      </c>
      <c r="BJ419" s="297">
        <v>9.1999999999999993</v>
      </c>
      <c r="BK419" s="297">
        <v>9.06</v>
      </c>
      <c r="BL419" s="297">
        <v>8.93</v>
      </c>
      <c r="BM419" s="297">
        <v>8.81</v>
      </c>
      <c r="BN419" s="297">
        <v>8.6999999999999993</v>
      </c>
      <c r="BO419" s="297">
        <v>8.59</v>
      </c>
      <c r="BP419" s="297">
        <v>8.6300000000000008</v>
      </c>
      <c r="BQ419" s="297">
        <v>8.73</v>
      </c>
      <c r="BR419" s="297">
        <v>8.7799999999999994</v>
      </c>
      <c r="BS419" s="297">
        <v>8.82</v>
      </c>
      <c r="BT419" s="297">
        <v>8.7200000000000006</v>
      </c>
      <c r="BU419" s="297">
        <v>8.7899999999999991</v>
      </c>
      <c r="BV419" s="297">
        <v>8.81</v>
      </c>
      <c r="BW419" s="297">
        <v>8.85</v>
      </c>
    </row>
    <row r="420" spans="1:75" x14ac:dyDescent="0.25">
      <c r="A420" s="297" t="s">
        <v>51</v>
      </c>
      <c r="B420" s="297" t="s">
        <v>50</v>
      </c>
      <c r="C420" s="297" t="s">
        <v>1014</v>
      </c>
      <c r="D420" s="297" t="s">
        <v>1015</v>
      </c>
      <c r="E420" s="297">
        <v>36.619999999999997</v>
      </c>
      <c r="F420" s="297">
        <v>38.090000000000003</v>
      </c>
      <c r="G420" s="297">
        <v>39.619999999999997</v>
      </c>
      <c r="H420" s="297">
        <v>41.21</v>
      </c>
      <c r="I420" s="297">
        <v>42.86</v>
      </c>
      <c r="J420" s="297">
        <v>44.58</v>
      </c>
      <c r="K420" s="297">
        <v>46.21</v>
      </c>
      <c r="L420" s="297">
        <v>47.89</v>
      </c>
      <c r="M420" s="297">
        <v>49.63</v>
      </c>
      <c r="N420" s="297">
        <v>51.44</v>
      </c>
      <c r="O420" s="297">
        <v>53.31</v>
      </c>
      <c r="P420" s="297">
        <v>54.45</v>
      </c>
      <c r="Q420" s="297">
        <v>55.62</v>
      </c>
      <c r="R420" s="297">
        <v>56.81</v>
      </c>
      <c r="S420" s="297">
        <v>58.02</v>
      </c>
      <c r="T420" s="297">
        <v>59.26</v>
      </c>
      <c r="U420" s="297">
        <v>60.35</v>
      </c>
      <c r="V420" s="297">
        <v>61.46</v>
      </c>
      <c r="W420" s="297">
        <v>62.6</v>
      </c>
      <c r="X420" s="297">
        <v>63.75</v>
      </c>
      <c r="Y420" s="297">
        <v>64.92</v>
      </c>
      <c r="Z420" s="297">
        <v>66.06</v>
      </c>
      <c r="AA420" s="297">
        <v>67.209999999999994</v>
      </c>
      <c r="AB420" s="297">
        <v>68.39</v>
      </c>
      <c r="AC420" s="297">
        <v>69.58</v>
      </c>
      <c r="AD420" s="297">
        <v>70.8</v>
      </c>
      <c r="AE420" s="297">
        <v>71.930000000000007</v>
      </c>
      <c r="AF420" s="297">
        <v>73.069999999999993</v>
      </c>
      <c r="AG420" s="297">
        <v>74.239999999999995</v>
      </c>
      <c r="AH420" s="297">
        <v>75.42</v>
      </c>
      <c r="AI420" s="297">
        <v>76.63</v>
      </c>
      <c r="AJ420" s="297">
        <v>77.39</v>
      </c>
      <c r="AK420" s="297">
        <v>78.17</v>
      </c>
      <c r="AL420" s="297">
        <v>78.959999999999994</v>
      </c>
      <c r="AM420" s="297">
        <v>79.75</v>
      </c>
      <c r="AN420" s="297">
        <v>80.55</v>
      </c>
      <c r="AO420" s="297">
        <v>81.42</v>
      </c>
      <c r="AP420" s="297">
        <v>82.3</v>
      </c>
      <c r="AQ420" s="297">
        <v>83.18</v>
      </c>
      <c r="AR420" s="297">
        <v>84.08</v>
      </c>
      <c r="AS420" s="297">
        <v>84.99</v>
      </c>
      <c r="AT420" s="297">
        <v>85.54</v>
      </c>
      <c r="AU420" s="297">
        <v>86.1</v>
      </c>
      <c r="AV420" s="297">
        <v>86.66</v>
      </c>
      <c r="AW420" s="297">
        <v>87.22</v>
      </c>
      <c r="AX420" s="297">
        <v>87.79</v>
      </c>
      <c r="AY420" s="297">
        <v>88.38</v>
      </c>
      <c r="AZ420" s="297">
        <v>88.97</v>
      </c>
      <c r="BA420" s="297">
        <v>89.57</v>
      </c>
      <c r="BB420" s="297">
        <v>90.17</v>
      </c>
      <c r="BC420" s="297">
        <v>90.78</v>
      </c>
      <c r="BD420" s="297">
        <v>91.09</v>
      </c>
      <c r="BE420" s="297">
        <v>91.4</v>
      </c>
      <c r="BF420" s="297">
        <v>91.72</v>
      </c>
      <c r="BG420" s="297">
        <v>92.03</v>
      </c>
      <c r="BH420" s="297">
        <v>92.35</v>
      </c>
      <c r="BI420" s="297">
        <v>92.7</v>
      </c>
      <c r="BJ420" s="297">
        <v>93.05</v>
      </c>
      <c r="BK420" s="297">
        <v>93.4</v>
      </c>
      <c r="BL420" s="297">
        <v>93.75</v>
      </c>
      <c r="BM420" s="297">
        <v>94.11</v>
      </c>
      <c r="BN420" s="297">
        <v>94.32</v>
      </c>
      <c r="BO420" s="297">
        <v>94.54</v>
      </c>
      <c r="BP420" s="297">
        <v>94.75</v>
      </c>
      <c r="BQ420" s="297">
        <v>94.97</v>
      </c>
      <c r="BR420" s="297">
        <v>95.19</v>
      </c>
      <c r="BS420" s="297">
        <v>95.38</v>
      </c>
      <c r="BT420" s="297">
        <v>95.57</v>
      </c>
      <c r="BU420" s="297">
        <v>95.76</v>
      </c>
      <c r="BV420" s="297">
        <v>95.95</v>
      </c>
      <c r="BW420" s="297">
        <v>96.14</v>
      </c>
    </row>
    <row r="421" spans="1:75" x14ac:dyDescent="0.25">
      <c r="A421" s="297" t="s">
        <v>51</v>
      </c>
      <c r="B421" s="297" t="s">
        <v>50</v>
      </c>
      <c r="C421" s="297" t="s">
        <v>1016</v>
      </c>
      <c r="D421" s="297" t="s">
        <v>1015</v>
      </c>
      <c r="E421" s="297">
        <v>9.33</v>
      </c>
      <c r="F421" s="297">
        <v>9.66</v>
      </c>
      <c r="G421" s="297">
        <v>10</v>
      </c>
      <c r="H421" s="297">
        <v>10.35</v>
      </c>
      <c r="I421" s="297">
        <v>10.72</v>
      </c>
      <c r="J421" s="297">
        <v>11.09</v>
      </c>
      <c r="K421" s="297">
        <v>11.5</v>
      </c>
      <c r="L421" s="297">
        <v>11.92</v>
      </c>
      <c r="M421" s="297">
        <v>12.35</v>
      </c>
      <c r="N421" s="297">
        <v>12.8</v>
      </c>
      <c r="O421" s="297">
        <v>13.27</v>
      </c>
      <c r="P421" s="297">
        <v>13.61</v>
      </c>
      <c r="Q421" s="297">
        <v>13.95</v>
      </c>
      <c r="R421" s="297">
        <v>14.3</v>
      </c>
      <c r="S421" s="297">
        <v>14.66</v>
      </c>
      <c r="T421" s="297">
        <v>15.03</v>
      </c>
      <c r="U421" s="297">
        <v>15.03</v>
      </c>
      <c r="V421" s="297">
        <v>15.02</v>
      </c>
      <c r="W421" s="297">
        <v>15.01</v>
      </c>
      <c r="X421" s="297">
        <v>15.01</v>
      </c>
      <c r="Y421" s="297">
        <v>15</v>
      </c>
      <c r="Z421" s="297">
        <v>16.52</v>
      </c>
      <c r="AA421" s="297">
        <v>18.2</v>
      </c>
      <c r="AB421" s="297">
        <v>20.05</v>
      </c>
      <c r="AC421" s="297">
        <v>22.09</v>
      </c>
      <c r="AD421" s="297">
        <v>24.33</v>
      </c>
      <c r="AE421" s="297">
        <v>24.66</v>
      </c>
      <c r="AF421" s="297">
        <v>24.99</v>
      </c>
      <c r="AG421" s="297">
        <v>25.32</v>
      </c>
      <c r="AH421" s="297">
        <v>25.66</v>
      </c>
      <c r="AI421" s="297">
        <v>26</v>
      </c>
      <c r="AJ421" s="297">
        <v>26.26</v>
      </c>
      <c r="AK421" s="297">
        <v>26.53</v>
      </c>
      <c r="AL421" s="297">
        <v>26.81</v>
      </c>
      <c r="AM421" s="297">
        <v>27.08</v>
      </c>
      <c r="AN421" s="297">
        <v>27.36</v>
      </c>
      <c r="AO421" s="297">
        <v>27.74</v>
      </c>
      <c r="AP421" s="297">
        <v>28.11</v>
      </c>
      <c r="AQ421" s="297">
        <v>28.49</v>
      </c>
      <c r="AR421" s="297">
        <v>28.88</v>
      </c>
      <c r="AS421" s="297">
        <v>29.27</v>
      </c>
      <c r="AT421" s="297">
        <v>29.59</v>
      </c>
      <c r="AU421" s="297">
        <v>29.91</v>
      </c>
      <c r="AV421" s="297">
        <v>30.23</v>
      </c>
      <c r="AW421" s="297">
        <v>30.56</v>
      </c>
      <c r="AX421" s="297">
        <v>30.89</v>
      </c>
      <c r="AY421" s="297">
        <v>31.35</v>
      </c>
      <c r="AZ421" s="297">
        <v>31.81</v>
      </c>
      <c r="BA421" s="297">
        <v>32.28</v>
      </c>
      <c r="BB421" s="297">
        <v>32.76</v>
      </c>
      <c r="BC421" s="297">
        <v>33.25</v>
      </c>
      <c r="BD421" s="297">
        <v>33.69</v>
      </c>
      <c r="BE421" s="297">
        <v>34.14</v>
      </c>
      <c r="BF421" s="297">
        <v>34.590000000000003</v>
      </c>
      <c r="BG421" s="297">
        <v>35.049999999999997</v>
      </c>
      <c r="BH421" s="297">
        <v>35.520000000000003</v>
      </c>
      <c r="BI421" s="297">
        <v>36.07</v>
      </c>
      <c r="BJ421" s="297">
        <v>36.630000000000003</v>
      </c>
      <c r="BK421" s="297">
        <v>37.19</v>
      </c>
      <c r="BL421" s="297">
        <v>37.76</v>
      </c>
      <c r="BM421" s="297">
        <v>38.35</v>
      </c>
      <c r="BN421" s="297">
        <v>38.9</v>
      </c>
      <c r="BO421" s="297">
        <v>39.46</v>
      </c>
      <c r="BP421" s="297">
        <v>40.03</v>
      </c>
      <c r="BQ421" s="297">
        <v>40.61</v>
      </c>
      <c r="BR421" s="297">
        <v>41.19</v>
      </c>
      <c r="BS421" s="297">
        <v>41.82</v>
      </c>
      <c r="BT421" s="297">
        <v>42.46</v>
      </c>
      <c r="BU421" s="297">
        <v>43.11</v>
      </c>
      <c r="BV421" s="297">
        <v>43.77</v>
      </c>
      <c r="BW421" s="297">
        <v>44.44</v>
      </c>
    </row>
    <row r="422" spans="1:75" x14ac:dyDescent="0.25">
      <c r="A422" s="297" t="s">
        <v>1074</v>
      </c>
      <c r="B422" s="297" t="s">
        <v>1075</v>
      </c>
      <c r="C422" s="297" t="s">
        <v>1005</v>
      </c>
      <c r="D422" s="297" t="s">
        <v>1006</v>
      </c>
      <c r="E422" s="297">
        <v>19.690000000000001</v>
      </c>
      <c r="F422" s="297">
        <v>20.93</v>
      </c>
      <c r="G422" s="297">
        <v>21.77</v>
      </c>
      <c r="H422" s="297">
        <v>21.89</v>
      </c>
      <c r="I422" s="297">
        <v>21.89</v>
      </c>
      <c r="J422" s="297">
        <v>22.07</v>
      </c>
      <c r="K422" s="297">
        <v>22.11</v>
      </c>
      <c r="L422" s="297">
        <v>22.52</v>
      </c>
      <c r="M422" s="297">
        <v>23.12</v>
      </c>
      <c r="N422" s="297">
        <v>23.82</v>
      </c>
      <c r="O422" s="297">
        <v>24.43</v>
      </c>
      <c r="P422" s="297">
        <v>24.94</v>
      </c>
      <c r="Q422" s="297">
        <v>26.1</v>
      </c>
      <c r="R422" s="297">
        <v>27.38</v>
      </c>
      <c r="S422" s="297">
        <v>28.36</v>
      </c>
      <c r="T422" s="297">
        <v>29.46</v>
      </c>
      <c r="U422" s="297">
        <v>30.34</v>
      </c>
      <c r="V422" s="297">
        <v>31.66</v>
      </c>
      <c r="W422" s="297">
        <v>33.380000000000003</v>
      </c>
      <c r="X422" s="297">
        <v>35.43</v>
      </c>
      <c r="Y422" s="297">
        <v>37.08</v>
      </c>
      <c r="Z422" s="297">
        <v>39.25</v>
      </c>
      <c r="AA422" s="297">
        <v>41.71</v>
      </c>
      <c r="AB422" s="297">
        <v>43.97</v>
      </c>
      <c r="AC422" s="297">
        <v>46.17</v>
      </c>
      <c r="AD422" s="297">
        <v>48.38</v>
      </c>
      <c r="AE422" s="297">
        <v>51.24</v>
      </c>
      <c r="AF422" s="297">
        <v>54.31</v>
      </c>
      <c r="AG422" s="297">
        <v>57.55</v>
      </c>
      <c r="AH422" s="297">
        <v>59.53</v>
      </c>
      <c r="AI422" s="297">
        <v>60.78</v>
      </c>
      <c r="AJ422" s="297">
        <v>62.36</v>
      </c>
      <c r="AK422" s="297">
        <v>63.81</v>
      </c>
      <c r="AL422" s="297">
        <v>65.209999999999994</v>
      </c>
      <c r="AM422" s="297">
        <v>66.63</v>
      </c>
      <c r="AN422" s="297">
        <v>68.11</v>
      </c>
      <c r="AO422" s="297">
        <v>69.64</v>
      </c>
      <c r="AP422" s="297">
        <v>71.28</v>
      </c>
      <c r="AQ422" s="297">
        <v>73.040000000000006</v>
      </c>
      <c r="AR422" s="297">
        <v>74.94</v>
      </c>
      <c r="AS422" s="297">
        <v>76.989999999999995</v>
      </c>
      <c r="AT422" s="297">
        <v>79.180000000000007</v>
      </c>
      <c r="AU422" s="297">
        <v>81.53</v>
      </c>
      <c r="AV422" s="297">
        <v>84.03</v>
      </c>
      <c r="AW422" s="297">
        <v>86.7</v>
      </c>
      <c r="AX422" s="297">
        <v>89.54</v>
      </c>
      <c r="AY422" s="297">
        <v>92.57</v>
      </c>
      <c r="AZ422" s="297">
        <v>95.78</v>
      </c>
      <c r="BA422" s="297">
        <v>99.18</v>
      </c>
      <c r="BB422" s="297">
        <v>102.79</v>
      </c>
      <c r="BC422" s="297">
        <v>106.61</v>
      </c>
      <c r="BD422" s="297">
        <v>110.64</v>
      </c>
      <c r="BE422" s="297">
        <v>114.87</v>
      </c>
      <c r="BF422" s="297">
        <v>119.33</v>
      </c>
      <c r="BG422" s="297">
        <v>124.03</v>
      </c>
      <c r="BH422" s="297">
        <v>128.96</v>
      </c>
      <c r="BI422" s="297">
        <v>134.13</v>
      </c>
      <c r="BJ422" s="297">
        <v>139.55000000000001</v>
      </c>
      <c r="BK422" s="297">
        <v>145.22999999999999</v>
      </c>
      <c r="BL422" s="297">
        <v>151.19</v>
      </c>
      <c r="BM422" s="297">
        <v>157.41999999999999</v>
      </c>
      <c r="BN422" s="297">
        <v>163.93</v>
      </c>
      <c r="BO422" s="297">
        <v>170.76</v>
      </c>
      <c r="BP422" s="297">
        <v>177.91</v>
      </c>
      <c r="BQ422" s="297">
        <v>185.39</v>
      </c>
      <c r="BR422" s="297">
        <v>193.22</v>
      </c>
      <c r="BS422" s="297">
        <v>201.4</v>
      </c>
      <c r="BT422" s="297">
        <v>209.98</v>
      </c>
      <c r="BU422" s="297">
        <v>218.95</v>
      </c>
      <c r="BV422" s="297">
        <v>228.33</v>
      </c>
      <c r="BW422" s="297">
        <v>238.11</v>
      </c>
    </row>
    <row r="423" spans="1:75" x14ac:dyDescent="0.25">
      <c r="A423" s="297" t="s">
        <v>1074</v>
      </c>
      <c r="B423" s="297" t="s">
        <v>1075</v>
      </c>
      <c r="C423" s="297" t="s">
        <v>1007</v>
      </c>
      <c r="D423" s="297" t="s">
        <v>1008</v>
      </c>
      <c r="E423" s="297">
        <v>26047.95</v>
      </c>
      <c r="F423" s="297">
        <v>25356.16</v>
      </c>
      <c r="G423" s="297">
        <v>24890.41</v>
      </c>
      <c r="H423" s="297">
        <v>24054.79</v>
      </c>
      <c r="I423" s="297">
        <v>25404.11</v>
      </c>
      <c r="J423" s="297">
        <v>25890.41</v>
      </c>
      <c r="K423" s="297">
        <v>25006.85</v>
      </c>
      <c r="L423" s="297">
        <v>26417.81</v>
      </c>
      <c r="M423" s="297">
        <v>27527.4</v>
      </c>
      <c r="N423" s="297">
        <v>28472.6</v>
      </c>
      <c r="O423" s="297">
        <v>30376.71</v>
      </c>
      <c r="P423" s="297">
        <v>31732.880000000001</v>
      </c>
      <c r="Q423" s="297">
        <v>33157.54</v>
      </c>
      <c r="R423" s="297">
        <v>32965.75</v>
      </c>
      <c r="S423" s="297">
        <v>34698.629999999997</v>
      </c>
      <c r="T423" s="297">
        <v>36678.089999999997</v>
      </c>
      <c r="U423" s="297">
        <v>37986.300000000003</v>
      </c>
      <c r="V423" s="297">
        <v>39965.75</v>
      </c>
      <c r="W423" s="297">
        <v>42821.91</v>
      </c>
      <c r="X423" s="297">
        <v>47184.93</v>
      </c>
      <c r="Y423" s="297">
        <v>48575.34</v>
      </c>
      <c r="Z423" s="297">
        <v>49760.27</v>
      </c>
      <c r="AA423" s="297">
        <v>50321.91</v>
      </c>
      <c r="AB423" s="297">
        <v>49678.09</v>
      </c>
      <c r="AC423" s="297">
        <v>51328.77</v>
      </c>
      <c r="AD423" s="297">
        <v>54383.56</v>
      </c>
      <c r="AE423" s="297">
        <v>55780.82</v>
      </c>
      <c r="AF423" s="297">
        <v>56739.73</v>
      </c>
      <c r="AG423" s="297">
        <v>55287.67</v>
      </c>
      <c r="AH423" s="297">
        <v>58580.33</v>
      </c>
      <c r="AI423" s="297">
        <v>57382.8</v>
      </c>
      <c r="AJ423" s="297">
        <v>58219.45</v>
      </c>
      <c r="AK423" s="297">
        <v>58782.17</v>
      </c>
      <c r="AL423" s="297">
        <v>59762.02</v>
      </c>
      <c r="AM423" s="297">
        <v>60914.59</v>
      </c>
      <c r="AN423" s="297">
        <v>62289.01</v>
      </c>
      <c r="AO423" s="297">
        <v>64099.11</v>
      </c>
      <c r="AP423" s="297">
        <v>66323.75</v>
      </c>
      <c r="AQ423" s="297">
        <v>68627.97</v>
      </c>
      <c r="AR423" s="297">
        <v>71142.06</v>
      </c>
      <c r="AS423" s="297">
        <v>73783.13</v>
      </c>
      <c r="AT423" s="297">
        <v>76720.52</v>
      </c>
      <c r="AU423" s="297">
        <v>79732.17</v>
      </c>
      <c r="AV423" s="297">
        <v>82862</v>
      </c>
      <c r="AW423" s="297">
        <v>86133.52</v>
      </c>
      <c r="AX423" s="297">
        <v>89516.99</v>
      </c>
      <c r="AY423" s="297">
        <v>93130.18</v>
      </c>
      <c r="AZ423" s="297">
        <v>96889.3</v>
      </c>
      <c r="BA423" s="297">
        <v>100788.28</v>
      </c>
      <c r="BB423" s="297">
        <v>104830.46</v>
      </c>
      <c r="BC423" s="297">
        <v>109088.95</v>
      </c>
      <c r="BD423" s="297">
        <v>113534.8</v>
      </c>
      <c r="BE423" s="297">
        <v>118204.63</v>
      </c>
      <c r="BF423" s="297">
        <v>123038.2</v>
      </c>
      <c r="BG423" s="297">
        <v>128037.77</v>
      </c>
      <c r="BH423" s="297">
        <v>133237.25</v>
      </c>
      <c r="BI423" s="297">
        <v>138711.44</v>
      </c>
      <c r="BJ423" s="297">
        <v>144400.72</v>
      </c>
      <c r="BK423" s="297">
        <v>150274.06</v>
      </c>
      <c r="BL423" s="297">
        <v>156350.94</v>
      </c>
      <c r="BM423" s="297">
        <v>162617.82999999999</v>
      </c>
      <c r="BN423" s="297">
        <v>169269.78</v>
      </c>
      <c r="BO423" s="297">
        <v>176149.47</v>
      </c>
      <c r="BP423" s="297">
        <v>183248.92</v>
      </c>
      <c r="BQ423" s="297">
        <v>190590.77</v>
      </c>
      <c r="BR423" s="297">
        <v>198180.19</v>
      </c>
      <c r="BS423" s="297">
        <v>206165.92</v>
      </c>
      <c r="BT423" s="297">
        <v>214414.66</v>
      </c>
      <c r="BU423" s="297">
        <v>222945.52</v>
      </c>
      <c r="BV423" s="297">
        <v>231738.61</v>
      </c>
      <c r="BW423" s="297">
        <v>240819.5</v>
      </c>
    </row>
    <row r="424" spans="1:75" x14ac:dyDescent="0.25">
      <c r="A424" s="297" t="s">
        <v>1074</v>
      </c>
      <c r="B424" s="297" t="s">
        <v>1075</v>
      </c>
      <c r="C424" s="297" t="s">
        <v>1009</v>
      </c>
      <c r="D424" s="297" t="s">
        <v>1010</v>
      </c>
      <c r="E424" s="297">
        <v>16.420000000000002</v>
      </c>
      <c r="F424" s="297">
        <v>16.760000000000002</v>
      </c>
      <c r="G424" s="297">
        <v>15.02</v>
      </c>
      <c r="H424" s="297">
        <v>10.5</v>
      </c>
      <c r="I424" s="297">
        <v>9.6300000000000008</v>
      </c>
      <c r="J424" s="297">
        <v>10.96</v>
      </c>
      <c r="K424" s="297">
        <v>10.06</v>
      </c>
      <c r="L424" s="297">
        <v>12.36</v>
      </c>
      <c r="M424" s="297">
        <v>13.37</v>
      </c>
      <c r="N424" s="297">
        <v>13.74</v>
      </c>
      <c r="O424" s="297">
        <v>12.98</v>
      </c>
      <c r="P424" s="297">
        <v>12.18</v>
      </c>
      <c r="Q424" s="297">
        <v>15.64</v>
      </c>
      <c r="R424" s="297">
        <v>16.09</v>
      </c>
      <c r="S424" s="297">
        <v>14.23</v>
      </c>
      <c r="T424" s="297">
        <v>14.51</v>
      </c>
      <c r="U424" s="297">
        <v>13.33</v>
      </c>
      <c r="V424" s="297">
        <v>15.11</v>
      </c>
      <c r="W424" s="297">
        <v>16.649999999999999</v>
      </c>
      <c r="X424" s="297">
        <v>17.89</v>
      </c>
      <c r="Y424" s="297">
        <v>16.86</v>
      </c>
      <c r="Z424" s="297">
        <v>18.7</v>
      </c>
      <c r="AA424" s="297">
        <v>20</v>
      </c>
      <c r="AB424" s="297">
        <v>19.36</v>
      </c>
      <c r="AC424" s="297">
        <v>19.23</v>
      </c>
      <c r="AD424" s="297">
        <v>19</v>
      </c>
      <c r="AE424" s="297">
        <v>21.02</v>
      </c>
      <c r="AF424" s="297">
        <v>20.74</v>
      </c>
      <c r="AG424" s="297">
        <v>20.010000000000002</v>
      </c>
      <c r="AH424" s="297">
        <v>17.12</v>
      </c>
      <c r="AI424" s="297">
        <v>15.13</v>
      </c>
      <c r="AJ424" s="297">
        <v>15.96</v>
      </c>
      <c r="AK424" s="297">
        <v>15.42</v>
      </c>
      <c r="AL424" s="297">
        <v>15.08</v>
      </c>
      <c r="AM424" s="297">
        <v>14.83</v>
      </c>
      <c r="AN424" s="297">
        <v>14.69</v>
      </c>
      <c r="AO424" s="297">
        <v>14.57</v>
      </c>
      <c r="AP424" s="297">
        <v>14.44</v>
      </c>
      <c r="AQ424" s="297">
        <v>14.38</v>
      </c>
      <c r="AR424" s="297">
        <v>14.34</v>
      </c>
      <c r="AS424" s="297">
        <v>14.31</v>
      </c>
      <c r="AT424" s="297">
        <v>14.28</v>
      </c>
      <c r="AU424" s="297">
        <v>14.22</v>
      </c>
      <c r="AV424" s="297">
        <v>14.18</v>
      </c>
      <c r="AW424" s="297">
        <v>14.15</v>
      </c>
      <c r="AX424" s="297">
        <v>14.14</v>
      </c>
      <c r="AY424" s="297">
        <v>14.12</v>
      </c>
      <c r="AZ424" s="297">
        <v>14.08</v>
      </c>
      <c r="BA424" s="297">
        <v>14.05</v>
      </c>
      <c r="BB424" s="297">
        <v>14.04</v>
      </c>
      <c r="BC424" s="297">
        <v>14.02</v>
      </c>
      <c r="BD424" s="297">
        <v>13.99</v>
      </c>
      <c r="BE424" s="297">
        <v>13.94</v>
      </c>
      <c r="BF424" s="297">
        <v>13.9</v>
      </c>
      <c r="BG424" s="297">
        <v>13.87</v>
      </c>
      <c r="BH424" s="297">
        <v>13.84</v>
      </c>
      <c r="BI424" s="297">
        <v>13.8</v>
      </c>
      <c r="BJ424" s="297">
        <v>13.75</v>
      </c>
      <c r="BK424" s="297">
        <v>13.71</v>
      </c>
      <c r="BL424" s="297">
        <v>13.67</v>
      </c>
      <c r="BM424" s="297">
        <v>13.63</v>
      </c>
      <c r="BN424" s="297">
        <v>13.59</v>
      </c>
      <c r="BO424" s="297">
        <v>13.56</v>
      </c>
      <c r="BP424" s="297">
        <v>13.52</v>
      </c>
      <c r="BQ424" s="297">
        <v>13.49</v>
      </c>
      <c r="BR424" s="297">
        <v>13.46</v>
      </c>
      <c r="BS424" s="297">
        <v>13.44</v>
      </c>
      <c r="BT424" s="297">
        <v>13.42</v>
      </c>
      <c r="BU424" s="297">
        <v>13.39</v>
      </c>
      <c r="BV424" s="297">
        <v>13.37</v>
      </c>
      <c r="BW424" s="297">
        <v>13.33</v>
      </c>
    </row>
    <row r="425" spans="1:75" x14ac:dyDescent="0.25">
      <c r="A425" s="297" t="s">
        <v>1074</v>
      </c>
      <c r="B425" s="297" t="s">
        <v>1075</v>
      </c>
      <c r="C425" s="297" t="s">
        <v>1011</v>
      </c>
      <c r="D425" s="297" t="s">
        <v>927</v>
      </c>
      <c r="E425" s="297">
        <v>2457.9299999999998</v>
      </c>
      <c r="F425" s="297">
        <v>2509.96</v>
      </c>
      <c r="G425" s="297">
        <v>2565.27</v>
      </c>
      <c r="H425" s="297">
        <v>2623.29</v>
      </c>
      <c r="I425" s="297">
        <v>2684.21</v>
      </c>
      <c r="J425" s="297">
        <v>2748.53</v>
      </c>
      <c r="K425" s="297">
        <v>2812.28</v>
      </c>
      <c r="L425" s="297">
        <v>2880.16</v>
      </c>
      <c r="M425" s="297">
        <v>2951.67</v>
      </c>
      <c r="N425" s="297">
        <v>3025.25</v>
      </c>
      <c r="O425" s="297">
        <v>3100.06</v>
      </c>
      <c r="P425" s="297">
        <v>3177.01</v>
      </c>
      <c r="Q425" s="297">
        <v>3251.98</v>
      </c>
      <c r="R425" s="297">
        <v>3327.59</v>
      </c>
      <c r="S425" s="297">
        <v>3406.55</v>
      </c>
      <c r="T425" s="297">
        <v>3490.02</v>
      </c>
      <c r="U425" s="297">
        <v>3575.66</v>
      </c>
      <c r="V425" s="297">
        <v>3667.4</v>
      </c>
      <c r="W425" s="297">
        <v>3764.14</v>
      </c>
      <c r="X425" s="297">
        <v>3863.82</v>
      </c>
      <c r="Y425" s="297">
        <v>3965.06</v>
      </c>
      <c r="Z425" s="297">
        <v>4080.4</v>
      </c>
      <c r="AA425" s="297">
        <v>4196.58</v>
      </c>
      <c r="AB425" s="297">
        <v>4316.45</v>
      </c>
      <c r="AC425" s="297">
        <v>4442.2700000000004</v>
      </c>
      <c r="AD425" s="297">
        <v>4709.21</v>
      </c>
      <c r="AE425" s="297">
        <v>4980.84</v>
      </c>
      <c r="AF425" s="297">
        <v>5140.1000000000004</v>
      </c>
      <c r="AG425" s="297">
        <v>5309.78</v>
      </c>
      <c r="AH425" s="297">
        <v>5469.52</v>
      </c>
      <c r="AI425" s="297">
        <v>5672.01</v>
      </c>
      <c r="AJ425" s="297">
        <v>5823.03</v>
      </c>
      <c r="AK425" s="297">
        <v>5975.81</v>
      </c>
      <c r="AL425" s="297">
        <v>6131.04</v>
      </c>
      <c r="AM425" s="297">
        <v>6290.05</v>
      </c>
      <c r="AN425" s="297">
        <v>6453.04</v>
      </c>
      <c r="AO425" s="297">
        <v>6664.23</v>
      </c>
      <c r="AP425" s="297">
        <v>6882.15</v>
      </c>
      <c r="AQ425" s="297">
        <v>7105.67</v>
      </c>
      <c r="AR425" s="297">
        <v>7332.93</v>
      </c>
      <c r="AS425" s="297">
        <v>7563.11</v>
      </c>
      <c r="AT425" s="297">
        <v>7803.08</v>
      </c>
      <c r="AU425" s="297">
        <v>8042.59</v>
      </c>
      <c r="AV425" s="297">
        <v>8285.4599999999991</v>
      </c>
      <c r="AW425" s="297">
        <v>8532.36</v>
      </c>
      <c r="AX425" s="297">
        <v>8783.59</v>
      </c>
      <c r="AY425" s="297">
        <v>9038.2099999999991</v>
      </c>
      <c r="AZ425" s="297">
        <v>9296.48</v>
      </c>
      <c r="BA425" s="297">
        <v>9558.42</v>
      </c>
      <c r="BB425" s="297">
        <v>9823.84</v>
      </c>
      <c r="BC425" s="297">
        <v>10092.56</v>
      </c>
      <c r="BD425" s="297">
        <v>10364.299999999999</v>
      </c>
      <c r="BE425" s="297">
        <v>10638.89</v>
      </c>
      <c r="BF425" s="297">
        <v>10916.18</v>
      </c>
      <c r="BG425" s="297">
        <v>11195.9</v>
      </c>
      <c r="BH425" s="297">
        <v>11477.83</v>
      </c>
      <c r="BI425" s="297">
        <v>11760.91</v>
      </c>
      <c r="BJ425" s="297">
        <v>12045.76</v>
      </c>
      <c r="BK425" s="297">
        <v>12331.64</v>
      </c>
      <c r="BL425" s="297">
        <v>12618.17</v>
      </c>
      <c r="BM425" s="297">
        <v>12905.37</v>
      </c>
      <c r="BN425" s="297">
        <v>13195.49</v>
      </c>
      <c r="BO425" s="297">
        <v>13486.15</v>
      </c>
      <c r="BP425" s="297">
        <v>13777.01</v>
      </c>
      <c r="BQ425" s="297">
        <v>14067.75</v>
      </c>
      <c r="BR425" s="297">
        <v>14358.14</v>
      </c>
      <c r="BS425" s="297">
        <v>14646.86</v>
      </c>
      <c r="BT425" s="297">
        <v>14934.98</v>
      </c>
      <c r="BU425" s="297">
        <v>15222.38</v>
      </c>
      <c r="BV425" s="297">
        <v>15508.94</v>
      </c>
      <c r="BW425" s="297">
        <v>15794.51</v>
      </c>
    </row>
    <row r="426" spans="1:75" x14ac:dyDescent="0.25">
      <c r="A426" s="297" t="s">
        <v>1074</v>
      </c>
      <c r="B426" s="297" t="s">
        <v>1075</v>
      </c>
      <c r="C426" s="297" t="s">
        <v>1012</v>
      </c>
      <c r="D426" s="297" t="s">
        <v>927</v>
      </c>
      <c r="E426" s="297">
        <v>7036.48</v>
      </c>
      <c r="F426" s="297">
        <v>7211.94</v>
      </c>
      <c r="G426" s="297">
        <v>7393.13</v>
      </c>
      <c r="H426" s="297">
        <v>7578.63</v>
      </c>
      <c r="I426" s="297">
        <v>7766.29</v>
      </c>
      <c r="J426" s="297">
        <v>7954.68</v>
      </c>
      <c r="K426" s="297">
        <v>8143.37</v>
      </c>
      <c r="L426" s="297">
        <v>8333.1200000000008</v>
      </c>
      <c r="M426" s="297">
        <v>8525.2099999999991</v>
      </c>
      <c r="N426" s="297">
        <v>8721.43</v>
      </c>
      <c r="O426" s="297">
        <v>8923.1299999999992</v>
      </c>
      <c r="P426" s="297">
        <v>9131.09</v>
      </c>
      <c r="Q426" s="297">
        <v>9345.1299999999992</v>
      </c>
      <c r="R426" s="297">
        <v>9564.57</v>
      </c>
      <c r="S426" s="297">
        <v>9788.2800000000007</v>
      </c>
      <c r="T426" s="297">
        <v>10015.67</v>
      </c>
      <c r="U426" s="297">
        <v>10246.43</v>
      </c>
      <c r="V426" s="297">
        <v>10481.51</v>
      </c>
      <c r="W426" s="297">
        <v>10723.15</v>
      </c>
      <c r="X426" s="297">
        <v>10974.31</v>
      </c>
      <c r="Y426" s="297">
        <v>11237.1</v>
      </c>
      <c r="Z426" s="297">
        <v>11512.64</v>
      </c>
      <c r="AA426" s="297">
        <v>11800.35</v>
      </c>
      <c r="AB426" s="297">
        <v>12098.58</v>
      </c>
      <c r="AC426" s="297">
        <v>12404.76</v>
      </c>
      <c r="AD426" s="297">
        <v>12717.15</v>
      </c>
      <c r="AE426" s="297">
        <v>13034.9</v>
      </c>
      <c r="AF426" s="297">
        <v>13358.84</v>
      </c>
      <c r="AG426" s="297">
        <v>13690.85</v>
      </c>
      <c r="AH426" s="297">
        <v>14033.62</v>
      </c>
      <c r="AI426" s="297">
        <v>14388.93</v>
      </c>
      <c r="AJ426" s="297">
        <v>14757.32</v>
      </c>
      <c r="AK426" s="297">
        <v>15137.57</v>
      </c>
      <c r="AL426" s="297">
        <v>15527.5</v>
      </c>
      <c r="AM426" s="297">
        <v>15924.03</v>
      </c>
      <c r="AN426" s="297">
        <v>16324.8</v>
      </c>
      <c r="AO426" s="297">
        <v>16728.919999999998</v>
      </c>
      <c r="AP426" s="297">
        <v>17136.580000000002</v>
      </c>
      <c r="AQ426" s="297">
        <v>17547.79</v>
      </c>
      <c r="AR426" s="297">
        <v>17962.919999999998</v>
      </c>
      <c r="AS426" s="297">
        <v>18382.16</v>
      </c>
      <c r="AT426" s="297">
        <v>18805.2</v>
      </c>
      <c r="AU426" s="297">
        <v>19231.47</v>
      </c>
      <c r="AV426" s="297">
        <v>19660.68</v>
      </c>
      <c r="AW426" s="297">
        <v>20092.54</v>
      </c>
      <c r="AX426" s="297">
        <v>20526.75</v>
      </c>
      <c r="AY426" s="297">
        <v>20963.080000000002</v>
      </c>
      <c r="AZ426" s="297">
        <v>21401.32</v>
      </c>
      <c r="BA426" s="297">
        <v>21841.27</v>
      </c>
      <c r="BB426" s="297">
        <v>22282.74</v>
      </c>
      <c r="BC426" s="297">
        <v>22725.55</v>
      </c>
      <c r="BD426" s="297">
        <v>23169.5</v>
      </c>
      <c r="BE426" s="297">
        <v>23614.400000000001</v>
      </c>
      <c r="BF426" s="297">
        <v>24060.13</v>
      </c>
      <c r="BG426" s="297">
        <v>24506.6</v>
      </c>
      <c r="BH426" s="297">
        <v>24953.71</v>
      </c>
      <c r="BI426" s="297">
        <v>25401.26</v>
      </c>
      <c r="BJ426" s="297">
        <v>25849.03</v>
      </c>
      <c r="BK426" s="297">
        <v>26296.9</v>
      </c>
      <c r="BL426" s="297">
        <v>26744.71</v>
      </c>
      <c r="BM426" s="297">
        <v>27192.3</v>
      </c>
      <c r="BN426" s="297">
        <v>27639.57</v>
      </c>
      <c r="BO426" s="297">
        <v>28086.29</v>
      </c>
      <c r="BP426" s="297">
        <v>28531.96</v>
      </c>
      <c r="BQ426" s="297">
        <v>28975.99</v>
      </c>
      <c r="BR426" s="297">
        <v>29417.93</v>
      </c>
      <c r="BS426" s="297">
        <v>29857.41</v>
      </c>
      <c r="BT426" s="297">
        <v>30294.400000000001</v>
      </c>
      <c r="BU426" s="297">
        <v>30729.29</v>
      </c>
      <c r="BV426" s="297">
        <v>31162.63</v>
      </c>
      <c r="BW426" s="297">
        <v>31594.78</v>
      </c>
    </row>
    <row r="427" spans="1:75" x14ac:dyDescent="0.25">
      <c r="A427" s="297" t="s">
        <v>1074</v>
      </c>
      <c r="B427" s="297" t="s">
        <v>1075</v>
      </c>
      <c r="C427" s="297" t="s">
        <v>1013</v>
      </c>
      <c r="D427" s="297" t="s">
        <v>1010</v>
      </c>
      <c r="E427" s="297">
        <v>13.13</v>
      </c>
      <c r="F427" s="297">
        <v>10.52</v>
      </c>
      <c r="G427" s="297">
        <v>10.24</v>
      </c>
      <c r="H427" s="297">
        <v>9.51</v>
      </c>
      <c r="I427" s="297">
        <v>9.42</v>
      </c>
      <c r="J427" s="297">
        <v>10.46</v>
      </c>
      <c r="K427" s="297">
        <v>11.79</v>
      </c>
      <c r="L427" s="297">
        <v>7.47</v>
      </c>
      <c r="M427" s="297">
        <v>7.87</v>
      </c>
      <c r="N427" s="297">
        <v>8.35</v>
      </c>
      <c r="O427" s="297">
        <v>9.7899999999999991</v>
      </c>
      <c r="P427" s="297">
        <v>10.68</v>
      </c>
      <c r="Q427" s="297">
        <v>9.1</v>
      </c>
      <c r="R427" s="297">
        <v>8.8699999999999992</v>
      </c>
      <c r="S427" s="297">
        <v>8.35</v>
      </c>
      <c r="T427" s="297">
        <v>8.8800000000000008</v>
      </c>
      <c r="U427" s="297">
        <v>7.91</v>
      </c>
      <c r="V427" s="297">
        <v>8.0399999999999991</v>
      </c>
      <c r="W427" s="297">
        <v>9.31</v>
      </c>
      <c r="X427" s="297">
        <v>9</v>
      </c>
      <c r="Y427" s="297">
        <v>9.08</v>
      </c>
      <c r="Z427" s="297">
        <v>6.53</v>
      </c>
      <c r="AA427" s="297">
        <v>7.12</v>
      </c>
      <c r="AB427" s="297">
        <v>5.89</v>
      </c>
      <c r="AC427" s="297">
        <v>5.72</v>
      </c>
      <c r="AD427" s="297">
        <v>3.8</v>
      </c>
      <c r="AE427" s="297">
        <v>3.86</v>
      </c>
      <c r="AF427" s="297">
        <v>3.91</v>
      </c>
      <c r="AG427" s="297">
        <v>5.92</v>
      </c>
      <c r="AH427" s="297">
        <v>5.7</v>
      </c>
      <c r="AI427" s="297">
        <v>5.31</v>
      </c>
      <c r="AJ427" s="297">
        <v>5.55</v>
      </c>
      <c r="AK427" s="297">
        <v>5.55</v>
      </c>
      <c r="AL427" s="297">
        <v>5.57</v>
      </c>
      <c r="AM427" s="297">
        <v>5.65</v>
      </c>
      <c r="AN427" s="297">
        <v>5.66</v>
      </c>
      <c r="AO427" s="297">
        <v>5.67</v>
      </c>
      <c r="AP427" s="297">
        <v>5.8</v>
      </c>
      <c r="AQ427" s="297">
        <v>5.88</v>
      </c>
      <c r="AR427" s="297">
        <v>5.93</v>
      </c>
      <c r="AS427" s="297">
        <v>5.98</v>
      </c>
      <c r="AT427" s="297">
        <v>6.04</v>
      </c>
      <c r="AU427" s="297">
        <v>6.15</v>
      </c>
      <c r="AV427" s="297">
        <v>6.2</v>
      </c>
      <c r="AW427" s="297">
        <v>6.28</v>
      </c>
      <c r="AX427" s="297">
        <v>6.35</v>
      </c>
      <c r="AY427" s="297">
        <v>6.44</v>
      </c>
      <c r="AZ427" s="297">
        <v>6.56</v>
      </c>
      <c r="BA427" s="297">
        <v>6.65</v>
      </c>
      <c r="BB427" s="297">
        <v>6.74</v>
      </c>
      <c r="BC427" s="297">
        <v>6.83</v>
      </c>
      <c r="BD427" s="297">
        <v>6.92</v>
      </c>
      <c r="BE427" s="297">
        <v>7.06</v>
      </c>
      <c r="BF427" s="297">
        <v>7.15</v>
      </c>
      <c r="BG427" s="297">
        <v>7.23</v>
      </c>
      <c r="BH427" s="297">
        <v>7.31</v>
      </c>
      <c r="BI427" s="297">
        <v>7.39</v>
      </c>
      <c r="BJ427" s="297">
        <v>7.52</v>
      </c>
      <c r="BK427" s="297">
        <v>7.59</v>
      </c>
      <c r="BL427" s="297">
        <v>7.65</v>
      </c>
      <c r="BM427" s="297">
        <v>7.71</v>
      </c>
      <c r="BN427" s="297">
        <v>7.76</v>
      </c>
      <c r="BO427" s="297">
        <v>7.89</v>
      </c>
      <c r="BP427" s="297">
        <v>7.93</v>
      </c>
      <c r="BQ427" s="297">
        <v>7.97</v>
      </c>
      <c r="BR427" s="297">
        <v>8</v>
      </c>
      <c r="BS427" s="297">
        <v>8.0299999999999994</v>
      </c>
      <c r="BT427" s="297">
        <v>8.11</v>
      </c>
      <c r="BU427" s="297">
        <v>8.1300000000000008</v>
      </c>
      <c r="BV427" s="297">
        <v>8.14</v>
      </c>
      <c r="BW427" s="297">
        <v>8.14</v>
      </c>
    </row>
    <row r="428" spans="1:75" x14ac:dyDescent="0.25">
      <c r="A428" s="297" t="s">
        <v>1074</v>
      </c>
      <c r="B428" s="297" t="s">
        <v>1075</v>
      </c>
      <c r="C428" s="297" t="s">
        <v>1014</v>
      </c>
      <c r="D428" s="297" t="s">
        <v>1015</v>
      </c>
      <c r="E428" s="297">
        <v>12.32</v>
      </c>
      <c r="F428" s="297">
        <v>12.54</v>
      </c>
      <c r="G428" s="297">
        <v>12.77</v>
      </c>
      <c r="H428" s="297">
        <v>13.01</v>
      </c>
      <c r="I428" s="297">
        <v>13.25</v>
      </c>
      <c r="J428" s="297">
        <v>13.49</v>
      </c>
      <c r="K428" s="297">
        <v>13.91</v>
      </c>
      <c r="L428" s="297">
        <v>14.35</v>
      </c>
      <c r="M428" s="297">
        <v>14.8</v>
      </c>
      <c r="N428" s="297">
        <v>15.26</v>
      </c>
      <c r="O428" s="297">
        <v>15.73</v>
      </c>
      <c r="P428" s="297">
        <v>16.079999999999998</v>
      </c>
      <c r="Q428" s="297">
        <v>16.440000000000001</v>
      </c>
      <c r="R428" s="297">
        <v>16.8</v>
      </c>
      <c r="S428" s="297">
        <v>17.170000000000002</v>
      </c>
      <c r="T428" s="297">
        <v>17.55</v>
      </c>
      <c r="U428" s="297">
        <v>18.04</v>
      </c>
      <c r="V428" s="297">
        <v>18.55</v>
      </c>
      <c r="W428" s="297">
        <v>19.07</v>
      </c>
      <c r="X428" s="297">
        <v>19.600000000000001</v>
      </c>
      <c r="Y428" s="297">
        <v>20.149999999999999</v>
      </c>
      <c r="Z428" s="297">
        <v>20.3</v>
      </c>
      <c r="AA428" s="297">
        <v>20.440000000000001</v>
      </c>
      <c r="AB428" s="297">
        <v>20.59</v>
      </c>
      <c r="AC428" s="297">
        <v>20.74</v>
      </c>
      <c r="AD428" s="297">
        <v>20.88</v>
      </c>
      <c r="AE428" s="297">
        <v>21.58</v>
      </c>
      <c r="AF428" s="297">
        <v>22.29</v>
      </c>
      <c r="AG428" s="297">
        <v>23.03</v>
      </c>
      <c r="AH428" s="297">
        <v>23.79</v>
      </c>
      <c r="AI428" s="297">
        <v>24.58</v>
      </c>
      <c r="AJ428" s="297">
        <v>25.47</v>
      </c>
      <c r="AK428" s="297">
        <v>26.39</v>
      </c>
      <c r="AL428" s="297">
        <v>27.35</v>
      </c>
      <c r="AM428" s="297">
        <v>28.34</v>
      </c>
      <c r="AN428" s="297">
        <v>29.36</v>
      </c>
      <c r="AO428" s="297">
        <v>30.29</v>
      </c>
      <c r="AP428" s="297">
        <v>31.24</v>
      </c>
      <c r="AQ428" s="297">
        <v>32.229999999999997</v>
      </c>
      <c r="AR428" s="297">
        <v>33.25</v>
      </c>
      <c r="AS428" s="297">
        <v>34.299999999999997</v>
      </c>
      <c r="AT428" s="297">
        <v>35.21</v>
      </c>
      <c r="AU428" s="297">
        <v>36.159999999999997</v>
      </c>
      <c r="AV428" s="297">
        <v>37.130000000000003</v>
      </c>
      <c r="AW428" s="297">
        <v>38.119999999999997</v>
      </c>
      <c r="AX428" s="297">
        <v>39.14</v>
      </c>
      <c r="AY428" s="297">
        <v>40.049999999999997</v>
      </c>
      <c r="AZ428" s="297">
        <v>40.98</v>
      </c>
      <c r="BA428" s="297">
        <v>41.93</v>
      </c>
      <c r="BB428" s="297">
        <v>42.9</v>
      </c>
      <c r="BC428" s="297">
        <v>43.89</v>
      </c>
      <c r="BD428" s="297">
        <v>44.77</v>
      </c>
      <c r="BE428" s="297">
        <v>45.66</v>
      </c>
      <c r="BF428" s="297">
        <v>46.58</v>
      </c>
      <c r="BG428" s="297">
        <v>47.51</v>
      </c>
      <c r="BH428" s="297">
        <v>48.46</v>
      </c>
      <c r="BI428" s="297">
        <v>49.32</v>
      </c>
      <c r="BJ428" s="297">
        <v>50.21</v>
      </c>
      <c r="BK428" s="297">
        <v>51.1</v>
      </c>
      <c r="BL428" s="297">
        <v>52.02</v>
      </c>
      <c r="BM428" s="297">
        <v>52.95</v>
      </c>
      <c r="BN428" s="297">
        <v>53.79</v>
      </c>
      <c r="BO428" s="297">
        <v>54.64</v>
      </c>
      <c r="BP428" s="297">
        <v>55.5</v>
      </c>
      <c r="BQ428" s="297">
        <v>56.38</v>
      </c>
      <c r="BR428" s="297">
        <v>57.27</v>
      </c>
      <c r="BS428" s="297">
        <v>58.09</v>
      </c>
      <c r="BT428" s="297">
        <v>58.92</v>
      </c>
      <c r="BU428" s="297">
        <v>59.77</v>
      </c>
      <c r="BV428" s="297">
        <v>60.63</v>
      </c>
      <c r="BW428" s="297">
        <v>61.5</v>
      </c>
    </row>
    <row r="429" spans="1:75" x14ac:dyDescent="0.25">
      <c r="A429" s="297" t="s">
        <v>1074</v>
      </c>
      <c r="B429" s="297" t="s">
        <v>1075</v>
      </c>
      <c r="C429" s="297" t="s">
        <v>1016</v>
      </c>
      <c r="D429" s="297" t="s">
        <v>1015</v>
      </c>
      <c r="E429" s="297">
        <v>1.98</v>
      </c>
      <c r="F429" s="297">
        <v>2.04</v>
      </c>
      <c r="G429" s="297">
        <v>2.09</v>
      </c>
      <c r="H429" s="297">
        <v>2.14</v>
      </c>
      <c r="I429" s="297">
        <v>2.2000000000000002</v>
      </c>
      <c r="J429" s="297">
        <v>2.2599999999999998</v>
      </c>
      <c r="K429" s="297">
        <v>2.31</v>
      </c>
      <c r="L429" s="297">
        <v>2.37</v>
      </c>
      <c r="M429" s="297">
        <v>2.4300000000000002</v>
      </c>
      <c r="N429" s="297">
        <v>2.4900000000000002</v>
      </c>
      <c r="O429" s="297">
        <v>2.5499999999999998</v>
      </c>
      <c r="P429" s="297">
        <v>2.6</v>
      </c>
      <c r="Q429" s="297">
        <v>2.65</v>
      </c>
      <c r="R429" s="297">
        <v>2.7</v>
      </c>
      <c r="S429" s="297">
        <v>2.75</v>
      </c>
      <c r="T429" s="297">
        <v>2.81</v>
      </c>
      <c r="U429" s="297">
        <v>2.78</v>
      </c>
      <c r="V429" s="297">
        <v>2.76</v>
      </c>
      <c r="W429" s="297">
        <v>2.74</v>
      </c>
      <c r="X429" s="297">
        <v>2.71</v>
      </c>
      <c r="Y429" s="297">
        <v>2.69</v>
      </c>
      <c r="Z429" s="297">
        <v>2.9</v>
      </c>
      <c r="AA429" s="297">
        <v>3.13</v>
      </c>
      <c r="AB429" s="297">
        <v>3.37</v>
      </c>
      <c r="AC429" s="297">
        <v>3.64</v>
      </c>
      <c r="AD429" s="297">
        <v>3.92</v>
      </c>
      <c r="AE429" s="297">
        <v>3.97</v>
      </c>
      <c r="AF429" s="297">
        <v>4.0199999999999996</v>
      </c>
      <c r="AG429" s="297">
        <v>4.07</v>
      </c>
      <c r="AH429" s="297">
        <v>4.12</v>
      </c>
      <c r="AI429" s="297">
        <v>4.18</v>
      </c>
      <c r="AJ429" s="297">
        <v>4.3499999999999996</v>
      </c>
      <c r="AK429" s="297">
        <v>4.54</v>
      </c>
      <c r="AL429" s="297">
        <v>4.7300000000000004</v>
      </c>
      <c r="AM429" s="297">
        <v>4.93</v>
      </c>
      <c r="AN429" s="297">
        <v>5.14</v>
      </c>
      <c r="AO429" s="297">
        <v>5.37</v>
      </c>
      <c r="AP429" s="297">
        <v>5.61</v>
      </c>
      <c r="AQ429" s="297">
        <v>5.86</v>
      </c>
      <c r="AR429" s="297">
        <v>6.12</v>
      </c>
      <c r="AS429" s="297">
        <v>6.4</v>
      </c>
      <c r="AT429" s="297">
        <v>6.68</v>
      </c>
      <c r="AU429" s="297">
        <v>6.98</v>
      </c>
      <c r="AV429" s="297">
        <v>7.29</v>
      </c>
      <c r="AW429" s="297">
        <v>7.62</v>
      </c>
      <c r="AX429" s="297">
        <v>7.96</v>
      </c>
      <c r="AY429" s="297">
        <v>8.3000000000000007</v>
      </c>
      <c r="AZ429" s="297">
        <v>8.66</v>
      </c>
      <c r="BA429" s="297">
        <v>9.0399999999999991</v>
      </c>
      <c r="BB429" s="297">
        <v>9.43</v>
      </c>
      <c r="BC429" s="297">
        <v>9.84</v>
      </c>
      <c r="BD429" s="297">
        <v>10.24</v>
      </c>
      <c r="BE429" s="297">
        <v>10.65</v>
      </c>
      <c r="BF429" s="297">
        <v>11.09</v>
      </c>
      <c r="BG429" s="297">
        <v>11.54</v>
      </c>
      <c r="BH429" s="297">
        <v>12.01</v>
      </c>
      <c r="BI429" s="297">
        <v>12.47</v>
      </c>
      <c r="BJ429" s="297">
        <v>12.94</v>
      </c>
      <c r="BK429" s="297">
        <v>13.44</v>
      </c>
      <c r="BL429" s="297">
        <v>13.95</v>
      </c>
      <c r="BM429" s="297">
        <v>14.48</v>
      </c>
      <c r="BN429" s="297">
        <v>15</v>
      </c>
      <c r="BO429" s="297">
        <v>15.55</v>
      </c>
      <c r="BP429" s="297">
        <v>16.11</v>
      </c>
      <c r="BQ429" s="297">
        <v>16.690000000000001</v>
      </c>
      <c r="BR429" s="297">
        <v>17.29</v>
      </c>
      <c r="BS429" s="297">
        <v>17.87</v>
      </c>
      <c r="BT429" s="297">
        <v>18.48</v>
      </c>
      <c r="BU429" s="297">
        <v>19.11</v>
      </c>
      <c r="BV429" s="297">
        <v>19.75</v>
      </c>
      <c r="BW429" s="297">
        <v>20.420000000000002</v>
      </c>
    </row>
    <row r="430" spans="1:75" x14ac:dyDescent="0.25">
      <c r="A430" s="297" t="s">
        <v>441</v>
      </c>
      <c r="B430" s="297" t="s">
        <v>440</v>
      </c>
      <c r="C430" s="297" t="s">
        <v>1005</v>
      </c>
      <c r="D430" s="297" t="s">
        <v>1006</v>
      </c>
      <c r="E430" s="297">
        <v>1.76</v>
      </c>
      <c r="F430" s="297">
        <v>1.84</v>
      </c>
      <c r="G430" s="297">
        <v>1.92</v>
      </c>
      <c r="H430" s="297">
        <v>2</v>
      </c>
      <c r="I430" s="297">
        <v>2.0699999999999998</v>
      </c>
      <c r="J430" s="297">
        <v>2.15</v>
      </c>
      <c r="K430" s="297">
        <v>2.2400000000000002</v>
      </c>
      <c r="L430" s="297">
        <v>2.34</v>
      </c>
      <c r="M430" s="297">
        <v>2.46</v>
      </c>
      <c r="N430" s="297">
        <v>2.59</v>
      </c>
      <c r="O430" s="297">
        <v>2.82</v>
      </c>
      <c r="P430" s="297">
        <v>3.02</v>
      </c>
      <c r="Q430" s="297">
        <v>3.19</v>
      </c>
      <c r="R430" s="297">
        <v>3.38</v>
      </c>
      <c r="S430" s="297">
        <v>3.56</v>
      </c>
      <c r="T430" s="297">
        <v>3.75</v>
      </c>
      <c r="U430" s="297">
        <v>3.93</v>
      </c>
      <c r="V430" s="297">
        <v>4.1399999999999997</v>
      </c>
      <c r="W430" s="297">
        <v>4.3099999999999996</v>
      </c>
      <c r="X430" s="297">
        <v>4.5199999999999996</v>
      </c>
      <c r="Y430" s="297">
        <v>4.72</v>
      </c>
      <c r="Z430" s="297">
        <v>4.8099999999999996</v>
      </c>
      <c r="AA430" s="297">
        <v>4.88</v>
      </c>
      <c r="AB430" s="297">
        <v>4.87</v>
      </c>
      <c r="AC430" s="297">
        <v>4.9000000000000004</v>
      </c>
      <c r="AD430" s="297">
        <v>5.0199999999999996</v>
      </c>
      <c r="AE430" s="297">
        <v>5.12</v>
      </c>
      <c r="AF430" s="297">
        <v>5.2</v>
      </c>
      <c r="AG430" s="297">
        <v>5.3</v>
      </c>
      <c r="AH430" s="297">
        <v>5.41</v>
      </c>
      <c r="AI430" s="297">
        <v>5.49</v>
      </c>
      <c r="AJ430" s="297">
        <v>5.64</v>
      </c>
      <c r="AK430" s="297">
        <v>5.82</v>
      </c>
      <c r="AL430" s="297">
        <v>6.03</v>
      </c>
      <c r="AM430" s="297">
        <v>6.27</v>
      </c>
      <c r="AN430" s="297">
        <v>6.54</v>
      </c>
      <c r="AO430" s="297">
        <v>6.85</v>
      </c>
      <c r="AP430" s="297">
        <v>7.19</v>
      </c>
      <c r="AQ430" s="297">
        <v>7.57</v>
      </c>
      <c r="AR430" s="297">
        <v>7.98</v>
      </c>
      <c r="AS430" s="297">
        <v>8.43</v>
      </c>
      <c r="AT430" s="297">
        <v>8.92</v>
      </c>
      <c r="AU430" s="297">
        <v>9.4499999999999993</v>
      </c>
      <c r="AV430" s="297">
        <v>10.029999999999999</v>
      </c>
      <c r="AW430" s="297">
        <v>10.65</v>
      </c>
      <c r="AX430" s="297">
        <v>11.31</v>
      </c>
      <c r="AY430" s="297">
        <v>12.04</v>
      </c>
      <c r="AZ430" s="297">
        <v>12.81</v>
      </c>
      <c r="BA430" s="297">
        <v>13.63</v>
      </c>
      <c r="BB430" s="297">
        <v>14.51</v>
      </c>
      <c r="BC430" s="297">
        <v>15.46</v>
      </c>
      <c r="BD430" s="297">
        <v>16.48</v>
      </c>
      <c r="BE430" s="297">
        <v>17.55</v>
      </c>
      <c r="BF430" s="297">
        <v>18.7</v>
      </c>
      <c r="BG430" s="297">
        <v>19.920000000000002</v>
      </c>
      <c r="BH430" s="297">
        <v>21.22</v>
      </c>
      <c r="BI430" s="297">
        <v>22.6</v>
      </c>
      <c r="BJ430" s="297">
        <v>24.05</v>
      </c>
      <c r="BK430" s="297">
        <v>25.6</v>
      </c>
      <c r="BL430" s="297">
        <v>27.24</v>
      </c>
      <c r="BM430" s="297">
        <v>28.98</v>
      </c>
      <c r="BN430" s="297">
        <v>30.82</v>
      </c>
      <c r="BO430" s="297">
        <v>32.76</v>
      </c>
      <c r="BP430" s="297">
        <v>34.82</v>
      </c>
      <c r="BQ430" s="297">
        <v>36.99</v>
      </c>
      <c r="BR430" s="297">
        <v>39.29</v>
      </c>
      <c r="BS430" s="297">
        <v>41.72</v>
      </c>
      <c r="BT430" s="297">
        <v>44.28</v>
      </c>
      <c r="BU430" s="297">
        <v>46.98</v>
      </c>
      <c r="BV430" s="297">
        <v>49.83</v>
      </c>
      <c r="BW430" s="297">
        <v>52.84</v>
      </c>
    </row>
    <row r="431" spans="1:75" x14ac:dyDescent="0.25">
      <c r="A431" s="297" t="s">
        <v>441</v>
      </c>
      <c r="B431" s="297" t="s">
        <v>440</v>
      </c>
      <c r="C431" s="297" t="s">
        <v>1007</v>
      </c>
      <c r="D431" s="297" t="s">
        <v>1008</v>
      </c>
      <c r="E431" s="297">
        <v>7201.75</v>
      </c>
      <c r="F431" s="297">
        <v>7052.37</v>
      </c>
      <c r="G431" s="297">
        <v>7390.64</v>
      </c>
      <c r="H431" s="297">
        <v>7738.32</v>
      </c>
      <c r="I431" s="297">
        <v>7994.13</v>
      </c>
      <c r="J431" s="297">
        <v>8510.9599999999991</v>
      </c>
      <c r="K431" s="297">
        <v>8722</v>
      </c>
      <c r="L431" s="297">
        <v>8657.3700000000008</v>
      </c>
      <c r="M431" s="297">
        <v>8981.64</v>
      </c>
      <c r="N431" s="297">
        <v>9203.6</v>
      </c>
      <c r="O431" s="297">
        <v>9638.56</v>
      </c>
      <c r="P431" s="297">
        <v>9643.49</v>
      </c>
      <c r="Q431" s="297">
        <v>10710.87</v>
      </c>
      <c r="R431" s="297">
        <v>11225.16</v>
      </c>
      <c r="S431" s="297">
        <v>11623.58</v>
      </c>
      <c r="T431" s="297">
        <v>12139.4</v>
      </c>
      <c r="U431" s="297">
        <v>12480.46</v>
      </c>
      <c r="V431" s="297">
        <v>12770.67</v>
      </c>
      <c r="W431" s="297">
        <v>13177.22</v>
      </c>
      <c r="X431" s="297">
        <v>13984.38</v>
      </c>
      <c r="Y431" s="297">
        <v>14611.21</v>
      </c>
      <c r="Z431" s="297">
        <v>15106.81</v>
      </c>
      <c r="AA431" s="297">
        <v>15616.4</v>
      </c>
      <c r="AB431" s="297">
        <v>15896.74</v>
      </c>
      <c r="AC431" s="297">
        <v>15881.76</v>
      </c>
      <c r="AD431" s="297">
        <v>15839.04</v>
      </c>
      <c r="AE431" s="297">
        <v>15606</v>
      </c>
      <c r="AF431" s="297">
        <v>15907.72</v>
      </c>
      <c r="AG431" s="297">
        <v>16748.77</v>
      </c>
      <c r="AH431" s="297">
        <v>17955.43</v>
      </c>
      <c r="AI431" s="297">
        <v>17910.27</v>
      </c>
      <c r="AJ431" s="297">
        <v>17824.830000000002</v>
      </c>
      <c r="AK431" s="297">
        <v>17679.32</v>
      </c>
      <c r="AL431" s="297">
        <v>17889.169999999998</v>
      </c>
      <c r="AM431" s="297">
        <v>18198.63</v>
      </c>
      <c r="AN431" s="297">
        <v>18612.830000000002</v>
      </c>
      <c r="AO431" s="297">
        <v>19034.03</v>
      </c>
      <c r="AP431" s="297">
        <v>19861.11</v>
      </c>
      <c r="AQ431" s="297">
        <v>20734.91</v>
      </c>
      <c r="AR431" s="297">
        <v>21717.72</v>
      </c>
      <c r="AS431" s="297">
        <v>22782.12</v>
      </c>
      <c r="AT431" s="297">
        <v>23900.09</v>
      </c>
      <c r="AU431" s="297">
        <v>25191.73</v>
      </c>
      <c r="AV431" s="297">
        <v>26567.759999999998</v>
      </c>
      <c r="AW431" s="297">
        <v>28036.26</v>
      </c>
      <c r="AX431" s="297">
        <v>29584.3</v>
      </c>
      <c r="AY431" s="297">
        <v>31167.1</v>
      </c>
      <c r="AZ431" s="297">
        <v>32931.68</v>
      </c>
      <c r="BA431" s="297">
        <v>34797.160000000003</v>
      </c>
      <c r="BB431" s="297">
        <v>36767.64</v>
      </c>
      <c r="BC431" s="297">
        <v>38879.72</v>
      </c>
      <c r="BD431" s="297">
        <v>41003.699999999997</v>
      </c>
      <c r="BE431" s="297">
        <v>43339.46</v>
      </c>
      <c r="BF431" s="297">
        <v>45800.3</v>
      </c>
      <c r="BG431" s="297">
        <v>48390.76</v>
      </c>
      <c r="BH431" s="297">
        <v>51131.39</v>
      </c>
      <c r="BI431" s="297">
        <v>53922.57</v>
      </c>
      <c r="BJ431" s="297">
        <v>56925.07</v>
      </c>
      <c r="BK431" s="297">
        <v>60077.71</v>
      </c>
      <c r="BL431" s="297">
        <v>63395.14</v>
      </c>
      <c r="BM431" s="297">
        <v>66873.33</v>
      </c>
      <c r="BN431" s="297">
        <v>70431.09</v>
      </c>
      <c r="BO431" s="297">
        <v>74209.78</v>
      </c>
      <c r="BP431" s="297">
        <v>78165.899999999994</v>
      </c>
      <c r="BQ431" s="297">
        <v>82316.38</v>
      </c>
      <c r="BR431" s="297">
        <v>86668.79</v>
      </c>
      <c r="BS431" s="297">
        <v>91109.77</v>
      </c>
      <c r="BT431" s="297">
        <v>95795.79</v>
      </c>
      <c r="BU431" s="297">
        <v>100701.98</v>
      </c>
      <c r="BV431" s="297">
        <v>105820.72</v>
      </c>
      <c r="BW431" s="297">
        <v>111171.38</v>
      </c>
    </row>
    <row r="432" spans="1:75" x14ac:dyDescent="0.25">
      <c r="A432" s="297" t="s">
        <v>441</v>
      </c>
      <c r="B432" s="297" t="s">
        <v>440</v>
      </c>
      <c r="C432" s="297" t="s">
        <v>1009</v>
      </c>
      <c r="D432" s="297" t="s">
        <v>1010</v>
      </c>
      <c r="K432" s="297">
        <v>14.93</v>
      </c>
      <c r="L432" s="297">
        <v>16.260000000000002</v>
      </c>
      <c r="M432" s="297">
        <v>17.09</v>
      </c>
      <c r="N432" s="297">
        <v>17.18</v>
      </c>
      <c r="O432" s="297">
        <v>22.93</v>
      </c>
      <c r="P432" s="297">
        <v>21.11</v>
      </c>
      <c r="Q432" s="297">
        <v>20.13</v>
      </c>
      <c r="R432" s="297">
        <v>20.27</v>
      </c>
      <c r="S432" s="297">
        <v>19.579999999999998</v>
      </c>
      <c r="T432" s="297">
        <v>19.89</v>
      </c>
      <c r="U432" s="297">
        <v>19.11</v>
      </c>
      <c r="V432" s="297">
        <v>19.63</v>
      </c>
      <c r="W432" s="297">
        <v>18.11</v>
      </c>
      <c r="X432" s="297">
        <v>18.91</v>
      </c>
      <c r="Y432" s="297">
        <v>19.72</v>
      </c>
      <c r="Z432" s="297">
        <v>14.81</v>
      </c>
      <c r="AA432" s="297">
        <v>13.7</v>
      </c>
      <c r="AB432" s="297">
        <v>10.51</v>
      </c>
      <c r="AC432" s="297">
        <v>11.9</v>
      </c>
      <c r="AD432" s="297">
        <v>14.58</v>
      </c>
      <c r="AE432" s="297">
        <v>13.94</v>
      </c>
      <c r="AF432" s="297">
        <v>12.96</v>
      </c>
      <c r="AG432" s="297">
        <v>12.42</v>
      </c>
      <c r="AH432" s="297">
        <v>12.88</v>
      </c>
      <c r="AI432" s="297">
        <v>12.3</v>
      </c>
      <c r="AJ432" s="297">
        <v>14.33</v>
      </c>
      <c r="AK432" s="297">
        <v>14.85</v>
      </c>
      <c r="AL432" s="297">
        <v>15.18</v>
      </c>
      <c r="AM432" s="297">
        <v>15.56</v>
      </c>
      <c r="AN432" s="297">
        <v>15.8</v>
      </c>
      <c r="AO432" s="297">
        <v>15.97</v>
      </c>
      <c r="AP432" s="297">
        <v>16.02</v>
      </c>
      <c r="AQ432" s="297">
        <v>16.100000000000001</v>
      </c>
      <c r="AR432" s="297">
        <v>16.170000000000002</v>
      </c>
      <c r="AS432" s="297">
        <v>16.23</v>
      </c>
      <c r="AT432" s="297">
        <v>16.260000000000002</v>
      </c>
      <c r="AU432" s="297">
        <v>16.22</v>
      </c>
      <c r="AV432" s="297">
        <v>16.190000000000001</v>
      </c>
      <c r="AW432" s="297">
        <v>16.190000000000001</v>
      </c>
      <c r="AX432" s="297">
        <v>16.190000000000001</v>
      </c>
      <c r="AY432" s="297">
        <v>16.18</v>
      </c>
      <c r="AZ432" s="297">
        <v>16.11</v>
      </c>
      <c r="BA432" s="297">
        <v>16.079999999999998</v>
      </c>
      <c r="BB432" s="297">
        <v>16.07</v>
      </c>
      <c r="BC432" s="297">
        <v>16.05</v>
      </c>
      <c r="BD432" s="297">
        <v>16.010000000000002</v>
      </c>
      <c r="BE432" s="297">
        <v>15.93</v>
      </c>
      <c r="BF432" s="297">
        <v>15.89</v>
      </c>
      <c r="BG432" s="297">
        <v>15.85</v>
      </c>
      <c r="BH432" s="297">
        <v>15.81</v>
      </c>
      <c r="BI432" s="297">
        <v>15.77</v>
      </c>
      <c r="BJ432" s="297">
        <v>15.68</v>
      </c>
      <c r="BK432" s="297">
        <v>15.64</v>
      </c>
      <c r="BL432" s="297">
        <v>15.6</v>
      </c>
      <c r="BM432" s="297">
        <v>15.56</v>
      </c>
      <c r="BN432" s="297">
        <v>15.52</v>
      </c>
      <c r="BO432" s="297">
        <v>15.45</v>
      </c>
      <c r="BP432" s="297">
        <v>15.41</v>
      </c>
      <c r="BQ432" s="297">
        <v>15.38</v>
      </c>
      <c r="BR432" s="297">
        <v>15.36</v>
      </c>
      <c r="BS432" s="297">
        <v>15.33</v>
      </c>
      <c r="BT432" s="297">
        <v>15.29</v>
      </c>
      <c r="BU432" s="297">
        <v>15.27</v>
      </c>
      <c r="BV432" s="297">
        <v>15.24</v>
      </c>
      <c r="BW432" s="297">
        <v>15.22</v>
      </c>
    </row>
    <row r="433" spans="1:75" x14ac:dyDescent="0.25">
      <c r="A433" s="297" t="s">
        <v>441</v>
      </c>
      <c r="B433" s="297" t="s">
        <v>440</v>
      </c>
      <c r="C433" s="297" t="s">
        <v>1011</v>
      </c>
      <c r="D433" s="297" t="s">
        <v>927</v>
      </c>
      <c r="E433" s="297">
        <v>2119.69</v>
      </c>
      <c r="F433" s="297">
        <v>2143.9499999999998</v>
      </c>
      <c r="G433" s="297">
        <v>2181.79</v>
      </c>
      <c r="H433" s="297">
        <v>2230.08</v>
      </c>
      <c r="I433" s="297">
        <v>2283.91</v>
      </c>
      <c r="J433" s="297">
        <v>2339.06</v>
      </c>
      <c r="K433" s="297">
        <v>2386.42</v>
      </c>
      <c r="L433" s="297">
        <v>2438.94</v>
      </c>
      <c r="M433" s="297">
        <v>2502.7399999999998</v>
      </c>
      <c r="N433" s="297">
        <v>2589.9499999999998</v>
      </c>
      <c r="O433" s="297">
        <v>2703.18</v>
      </c>
      <c r="P433" s="297">
        <v>2846.31</v>
      </c>
      <c r="Q433" s="297">
        <v>3019.28</v>
      </c>
      <c r="R433" s="297">
        <v>3203.75</v>
      </c>
      <c r="S433" s="297">
        <v>3381.17</v>
      </c>
      <c r="T433" s="297">
        <v>3538.58</v>
      </c>
      <c r="U433" s="297">
        <v>3642.77</v>
      </c>
      <c r="V433" s="297">
        <v>3721.58</v>
      </c>
      <c r="W433" s="297">
        <v>3785.02</v>
      </c>
      <c r="X433" s="297">
        <v>3846.5</v>
      </c>
      <c r="Y433" s="297">
        <v>3916.81</v>
      </c>
      <c r="Z433" s="297">
        <v>3977.61</v>
      </c>
      <c r="AA433" s="297">
        <v>4044.81</v>
      </c>
      <c r="AB433" s="297">
        <v>4120.4399999999996</v>
      </c>
      <c r="AC433" s="297">
        <v>4201.13</v>
      </c>
      <c r="AD433" s="297">
        <v>4286.3500000000004</v>
      </c>
      <c r="AE433" s="297">
        <v>4369.45</v>
      </c>
      <c r="AF433" s="297">
        <v>4462.8999999999996</v>
      </c>
      <c r="AG433" s="297">
        <v>4559.6099999999997</v>
      </c>
      <c r="AH433" s="297">
        <v>4675.91</v>
      </c>
      <c r="AI433" s="297">
        <v>4799.28</v>
      </c>
      <c r="AJ433" s="297">
        <v>4922.88</v>
      </c>
      <c r="AK433" s="297">
        <v>5061.1099999999997</v>
      </c>
      <c r="AL433" s="297">
        <v>5210.29</v>
      </c>
      <c r="AM433" s="297">
        <v>5366.03</v>
      </c>
      <c r="AN433" s="297">
        <v>5525.55</v>
      </c>
      <c r="AO433" s="297">
        <v>5681.02</v>
      </c>
      <c r="AP433" s="297">
        <v>5840.77</v>
      </c>
      <c r="AQ433" s="297">
        <v>6005.57</v>
      </c>
      <c r="AR433" s="297">
        <v>6176.95</v>
      </c>
      <c r="AS433" s="297">
        <v>6355.56</v>
      </c>
      <c r="AT433" s="297">
        <v>6532.9</v>
      </c>
      <c r="AU433" s="297">
        <v>6716.2</v>
      </c>
      <c r="AV433" s="297">
        <v>6906.73</v>
      </c>
      <c r="AW433" s="297">
        <v>7103.37</v>
      </c>
      <c r="AX433" s="297">
        <v>7305.34</v>
      </c>
      <c r="AY433" s="297">
        <v>7502.74</v>
      </c>
      <c r="AZ433" s="297">
        <v>7706.63</v>
      </c>
      <c r="BA433" s="297">
        <v>7916.42</v>
      </c>
      <c r="BB433" s="297">
        <v>8131.59</v>
      </c>
      <c r="BC433" s="297">
        <v>8351.67</v>
      </c>
      <c r="BD433" s="297">
        <v>8567.17</v>
      </c>
      <c r="BE433" s="297">
        <v>8788.26</v>
      </c>
      <c r="BF433" s="297">
        <v>9014.4699999999993</v>
      </c>
      <c r="BG433" s="297">
        <v>9245.31</v>
      </c>
      <c r="BH433" s="297">
        <v>9480.33</v>
      </c>
      <c r="BI433" s="297">
        <v>9710.69</v>
      </c>
      <c r="BJ433" s="297">
        <v>9945.9500000000007</v>
      </c>
      <c r="BK433" s="297">
        <v>10185.52</v>
      </c>
      <c r="BL433" s="297">
        <v>10428.799999999999</v>
      </c>
      <c r="BM433" s="297">
        <v>10675.27</v>
      </c>
      <c r="BN433" s="297">
        <v>10916.12</v>
      </c>
      <c r="BO433" s="297">
        <v>11160.91</v>
      </c>
      <c r="BP433" s="297">
        <v>11409.05</v>
      </c>
      <c r="BQ433" s="297">
        <v>11659.96</v>
      </c>
      <c r="BR433" s="297">
        <v>11913.17</v>
      </c>
      <c r="BS433" s="297">
        <v>12161.18</v>
      </c>
      <c r="BT433" s="297">
        <v>12412</v>
      </c>
      <c r="BU433" s="297">
        <v>12665.19</v>
      </c>
      <c r="BV433" s="297">
        <v>12920.31</v>
      </c>
      <c r="BW433" s="297">
        <v>13176.93</v>
      </c>
    </row>
    <row r="434" spans="1:75" x14ac:dyDescent="0.25">
      <c r="A434" s="297" t="s">
        <v>441</v>
      </c>
      <c r="B434" s="297" t="s">
        <v>440</v>
      </c>
      <c r="C434" s="297" t="s">
        <v>1012</v>
      </c>
      <c r="D434" s="297" t="s">
        <v>927</v>
      </c>
      <c r="E434" s="297">
        <v>4406.83</v>
      </c>
      <c r="F434" s="297">
        <v>4477.1899999999996</v>
      </c>
      <c r="G434" s="297">
        <v>4569.9399999999996</v>
      </c>
      <c r="H434" s="297">
        <v>4680</v>
      </c>
      <c r="I434" s="297">
        <v>4799.45</v>
      </c>
      <c r="J434" s="297">
        <v>4923.6000000000004</v>
      </c>
      <c r="K434" s="297">
        <v>5045.78</v>
      </c>
      <c r="L434" s="297">
        <v>5170.12</v>
      </c>
      <c r="M434" s="297">
        <v>5315.18</v>
      </c>
      <c r="N434" s="297">
        <v>5506.44</v>
      </c>
      <c r="O434" s="297">
        <v>5759.37</v>
      </c>
      <c r="P434" s="297">
        <v>6083.79</v>
      </c>
      <c r="Q434" s="297">
        <v>6466.44</v>
      </c>
      <c r="R434" s="297">
        <v>6871.52</v>
      </c>
      <c r="S434" s="297">
        <v>7249.56</v>
      </c>
      <c r="T434" s="297">
        <v>7565.23</v>
      </c>
      <c r="U434" s="297">
        <v>7805.73</v>
      </c>
      <c r="V434" s="297">
        <v>7982.15</v>
      </c>
      <c r="W434" s="297">
        <v>8112.65</v>
      </c>
      <c r="X434" s="297">
        <v>8226.14</v>
      </c>
      <c r="Y434" s="297">
        <v>8344.49</v>
      </c>
      <c r="Z434" s="297">
        <v>8472.34</v>
      </c>
      <c r="AA434" s="297">
        <v>8604.94</v>
      </c>
      <c r="AB434" s="297">
        <v>8743.9500000000007</v>
      </c>
      <c r="AC434" s="297">
        <v>8889.32</v>
      </c>
      <c r="AD434" s="297">
        <v>9041.4500000000007</v>
      </c>
      <c r="AE434" s="297">
        <v>9201.94</v>
      </c>
      <c r="AF434" s="297">
        <v>9373.6200000000008</v>
      </c>
      <c r="AG434" s="297">
        <v>9559.11</v>
      </c>
      <c r="AH434" s="297">
        <v>9761.2199999999993</v>
      </c>
      <c r="AI434" s="297">
        <v>9981.59</v>
      </c>
      <c r="AJ434" s="297">
        <v>10221.81</v>
      </c>
      <c r="AK434" s="297">
        <v>10480.709999999999</v>
      </c>
      <c r="AL434" s="297">
        <v>10753.68</v>
      </c>
      <c r="AM434" s="297">
        <v>11034.2</v>
      </c>
      <c r="AN434" s="297">
        <v>11317.4</v>
      </c>
      <c r="AO434" s="297">
        <v>11601.56</v>
      </c>
      <c r="AP434" s="297">
        <v>11887.46</v>
      </c>
      <c r="AQ434" s="297">
        <v>12175.74</v>
      </c>
      <c r="AR434" s="297">
        <v>12467.92</v>
      </c>
      <c r="AS434" s="297">
        <v>12765.08</v>
      </c>
      <c r="AT434" s="297">
        <v>13066.95</v>
      </c>
      <c r="AU434" s="297">
        <v>13372.7</v>
      </c>
      <c r="AV434" s="297">
        <v>13682.21</v>
      </c>
      <c r="AW434" s="297">
        <v>13995.39</v>
      </c>
      <c r="AX434" s="297">
        <v>14312.14</v>
      </c>
      <c r="AY434" s="297">
        <v>14632.33</v>
      </c>
      <c r="AZ434" s="297">
        <v>14955.87</v>
      </c>
      <c r="BA434" s="297">
        <v>15282.65</v>
      </c>
      <c r="BB434" s="297">
        <v>15612.59</v>
      </c>
      <c r="BC434" s="297">
        <v>15945.6</v>
      </c>
      <c r="BD434" s="297">
        <v>16281.55</v>
      </c>
      <c r="BE434" s="297">
        <v>16620.29</v>
      </c>
      <c r="BF434" s="297">
        <v>16961.71</v>
      </c>
      <c r="BG434" s="297">
        <v>17305.689999999999</v>
      </c>
      <c r="BH434" s="297">
        <v>17652.099999999999</v>
      </c>
      <c r="BI434" s="297">
        <v>18000.79</v>
      </c>
      <c r="BJ434" s="297">
        <v>18351.59</v>
      </c>
      <c r="BK434" s="297">
        <v>18704.259999999998</v>
      </c>
      <c r="BL434" s="297">
        <v>19058.57</v>
      </c>
      <c r="BM434" s="297">
        <v>19414.259999999998</v>
      </c>
      <c r="BN434" s="297">
        <v>19771.16</v>
      </c>
      <c r="BO434" s="297">
        <v>20129.099999999999</v>
      </c>
      <c r="BP434" s="297">
        <v>20487.849999999999</v>
      </c>
      <c r="BQ434" s="297">
        <v>20847.22</v>
      </c>
      <c r="BR434" s="297">
        <v>21207.01</v>
      </c>
      <c r="BS434" s="297">
        <v>21567.01</v>
      </c>
      <c r="BT434" s="297">
        <v>21927.040000000001</v>
      </c>
      <c r="BU434" s="297">
        <v>22286.959999999999</v>
      </c>
      <c r="BV434" s="297">
        <v>22646.67</v>
      </c>
      <c r="BW434" s="297">
        <v>23006.01</v>
      </c>
    </row>
    <row r="435" spans="1:75" x14ac:dyDescent="0.25">
      <c r="A435" s="297" t="s">
        <v>441</v>
      </c>
      <c r="B435" s="297" t="s">
        <v>440</v>
      </c>
      <c r="C435" s="297" t="s">
        <v>1013</v>
      </c>
      <c r="D435" s="297" t="s">
        <v>1010</v>
      </c>
      <c r="F435" s="297">
        <v>14.1</v>
      </c>
      <c r="G435" s="297">
        <v>11.75</v>
      </c>
      <c r="H435" s="297">
        <v>15.72</v>
      </c>
      <c r="I435" s="297">
        <v>14.73</v>
      </c>
      <c r="J435" s="297">
        <v>12.93</v>
      </c>
      <c r="K435" s="297">
        <v>17.97</v>
      </c>
      <c r="L435" s="297">
        <v>17.21</v>
      </c>
      <c r="M435" s="297">
        <v>12.9</v>
      </c>
      <c r="N435" s="297">
        <v>18.5</v>
      </c>
      <c r="O435" s="297">
        <v>22.17</v>
      </c>
      <c r="P435" s="297">
        <v>22.13</v>
      </c>
      <c r="Q435" s="297">
        <v>20.03</v>
      </c>
      <c r="R435" s="297">
        <v>20.14</v>
      </c>
      <c r="S435" s="297">
        <v>17.89</v>
      </c>
      <c r="T435" s="297">
        <v>17.989999999999998</v>
      </c>
      <c r="U435" s="297">
        <v>15.64</v>
      </c>
      <c r="V435" s="297">
        <v>17.72</v>
      </c>
      <c r="W435" s="297">
        <v>13.8</v>
      </c>
      <c r="X435" s="297">
        <v>15.45</v>
      </c>
      <c r="Y435" s="297">
        <v>15.44</v>
      </c>
      <c r="Z435" s="297">
        <v>14.07</v>
      </c>
      <c r="AA435" s="297">
        <v>9.49</v>
      </c>
      <c r="AB435" s="297">
        <v>7.82</v>
      </c>
      <c r="AC435" s="297">
        <v>7.38</v>
      </c>
      <c r="AD435" s="297">
        <v>11.34</v>
      </c>
      <c r="AE435" s="297">
        <v>10.55</v>
      </c>
      <c r="AF435" s="297">
        <v>10.38</v>
      </c>
      <c r="AG435" s="297">
        <v>10.54</v>
      </c>
      <c r="AH435" s="297">
        <v>13.59</v>
      </c>
      <c r="AI435" s="297">
        <v>10.02</v>
      </c>
      <c r="AJ435" s="297">
        <v>10.86</v>
      </c>
      <c r="AK435" s="297">
        <v>11.63</v>
      </c>
      <c r="AL435" s="297">
        <v>11.68</v>
      </c>
      <c r="AM435" s="297">
        <v>12.47</v>
      </c>
      <c r="AN435" s="297">
        <v>12.62</v>
      </c>
      <c r="AO435" s="297">
        <v>12.75</v>
      </c>
      <c r="AP435" s="297">
        <v>12.78</v>
      </c>
      <c r="AQ435" s="297">
        <v>12.81</v>
      </c>
      <c r="AR435" s="297">
        <v>12.88</v>
      </c>
      <c r="AS435" s="297">
        <v>13.01</v>
      </c>
      <c r="AT435" s="297">
        <v>13.09</v>
      </c>
      <c r="AU435" s="297">
        <v>13.08</v>
      </c>
      <c r="AV435" s="297">
        <v>13.11</v>
      </c>
      <c r="AW435" s="297">
        <v>13.19</v>
      </c>
      <c r="AX435" s="297">
        <v>13.28</v>
      </c>
      <c r="AY435" s="297">
        <v>13.35</v>
      </c>
      <c r="AZ435" s="297">
        <v>13.33</v>
      </c>
      <c r="BA435" s="297">
        <v>13.39</v>
      </c>
      <c r="BB435" s="297">
        <v>13.48</v>
      </c>
      <c r="BC435" s="297">
        <v>13.58</v>
      </c>
      <c r="BD435" s="297">
        <v>13.68</v>
      </c>
      <c r="BE435" s="297">
        <v>13.65</v>
      </c>
      <c r="BF435" s="297">
        <v>13.74</v>
      </c>
      <c r="BG435" s="297">
        <v>13.84</v>
      </c>
      <c r="BH435" s="297">
        <v>13.94</v>
      </c>
      <c r="BI435" s="297">
        <v>14.03</v>
      </c>
      <c r="BJ435" s="297">
        <v>14.01</v>
      </c>
      <c r="BK435" s="297">
        <v>14.09</v>
      </c>
      <c r="BL435" s="297">
        <v>14.18</v>
      </c>
      <c r="BM435" s="297">
        <v>14.27</v>
      </c>
      <c r="BN435" s="297">
        <v>14.35</v>
      </c>
      <c r="BO435" s="297">
        <v>14.32</v>
      </c>
      <c r="BP435" s="297">
        <v>14.39</v>
      </c>
      <c r="BQ435" s="297">
        <v>14.46</v>
      </c>
      <c r="BR435" s="297">
        <v>14.54</v>
      </c>
      <c r="BS435" s="297">
        <v>14.6</v>
      </c>
      <c r="BT435" s="297">
        <v>14.56</v>
      </c>
      <c r="BU435" s="297">
        <v>14.62</v>
      </c>
      <c r="BV435" s="297">
        <v>14.68</v>
      </c>
      <c r="BW435" s="297">
        <v>14.73</v>
      </c>
    </row>
    <row r="436" spans="1:75" x14ac:dyDescent="0.25">
      <c r="A436" s="297" t="s">
        <v>441</v>
      </c>
      <c r="B436" s="297" t="s">
        <v>440</v>
      </c>
      <c r="C436" s="297" t="s">
        <v>1014</v>
      </c>
      <c r="D436" s="297" t="s">
        <v>1015</v>
      </c>
      <c r="E436" s="297">
        <v>12.66</v>
      </c>
      <c r="F436" s="297">
        <v>13.29</v>
      </c>
      <c r="G436" s="297">
        <v>13.95</v>
      </c>
      <c r="H436" s="297">
        <v>14.64</v>
      </c>
      <c r="I436" s="297">
        <v>15.37</v>
      </c>
      <c r="J436" s="297">
        <v>16.13</v>
      </c>
      <c r="K436" s="297">
        <v>16.82</v>
      </c>
      <c r="L436" s="297">
        <v>17.54</v>
      </c>
      <c r="M436" s="297">
        <v>18.28</v>
      </c>
      <c r="N436" s="297">
        <v>19.059999999999999</v>
      </c>
      <c r="O436" s="297">
        <v>19.87</v>
      </c>
      <c r="P436" s="297">
        <v>20.36</v>
      </c>
      <c r="Q436" s="297">
        <v>20.85</v>
      </c>
      <c r="R436" s="297">
        <v>21.35</v>
      </c>
      <c r="S436" s="297">
        <v>21.87</v>
      </c>
      <c r="T436" s="297">
        <v>22.4</v>
      </c>
      <c r="U436" s="297">
        <v>22.87</v>
      </c>
      <c r="V436" s="297">
        <v>23.34</v>
      </c>
      <c r="W436" s="297">
        <v>23.83</v>
      </c>
      <c r="X436" s="297">
        <v>24.33</v>
      </c>
      <c r="Y436" s="297">
        <v>24.83</v>
      </c>
      <c r="Z436" s="297">
        <v>25.36</v>
      </c>
      <c r="AA436" s="297">
        <v>25.9</v>
      </c>
      <c r="AB436" s="297">
        <v>26.46</v>
      </c>
      <c r="AC436" s="297">
        <v>27.02</v>
      </c>
      <c r="AD436" s="297">
        <v>27.6</v>
      </c>
      <c r="AE436" s="297">
        <v>28.14</v>
      </c>
      <c r="AF436" s="297">
        <v>28.68</v>
      </c>
      <c r="AG436" s="297">
        <v>29.24</v>
      </c>
      <c r="AH436" s="297">
        <v>29.81</v>
      </c>
      <c r="AI436" s="297">
        <v>30.4</v>
      </c>
      <c r="AJ436" s="297">
        <v>30.94</v>
      </c>
      <c r="AK436" s="297">
        <v>31.48</v>
      </c>
      <c r="AL436" s="297">
        <v>32.04</v>
      </c>
      <c r="AM436" s="297">
        <v>32.61</v>
      </c>
      <c r="AN436" s="297">
        <v>33.19</v>
      </c>
      <c r="AO436" s="297">
        <v>33.72</v>
      </c>
      <c r="AP436" s="297">
        <v>34.25</v>
      </c>
      <c r="AQ436" s="297">
        <v>34.799999999999997</v>
      </c>
      <c r="AR436" s="297">
        <v>35.35</v>
      </c>
      <c r="AS436" s="297">
        <v>35.92</v>
      </c>
      <c r="AT436" s="297">
        <v>36.450000000000003</v>
      </c>
      <c r="AU436" s="297">
        <v>36.99</v>
      </c>
      <c r="AV436" s="297">
        <v>37.53</v>
      </c>
      <c r="AW436" s="297">
        <v>38.090000000000003</v>
      </c>
      <c r="AX436" s="297">
        <v>38.65</v>
      </c>
      <c r="AY436" s="297">
        <v>39.18</v>
      </c>
      <c r="AZ436" s="297">
        <v>39.72</v>
      </c>
      <c r="BA436" s="297">
        <v>40.26</v>
      </c>
      <c r="BB436" s="297">
        <v>40.81</v>
      </c>
      <c r="BC436" s="297">
        <v>41.37</v>
      </c>
      <c r="BD436" s="297">
        <v>41.9</v>
      </c>
      <c r="BE436" s="297">
        <v>42.43</v>
      </c>
      <c r="BF436" s="297">
        <v>42.96</v>
      </c>
      <c r="BG436" s="297">
        <v>43.5</v>
      </c>
      <c r="BH436" s="297">
        <v>44.05</v>
      </c>
      <c r="BI436" s="297">
        <v>44.57</v>
      </c>
      <c r="BJ436" s="297">
        <v>45.09</v>
      </c>
      <c r="BK436" s="297">
        <v>45.62</v>
      </c>
      <c r="BL436" s="297">
        <v>46.16</v>
      </c>
      <c r="BM436" s="297">
        <v>46.7</v>
      </c>
      <c r="BN436" s="297">
        <v>47.22</v>
      </c>
      <c r="BO436" s="297">
        <v>47.74</v>
      </c>
      <c r="BP436" s="297">
        <v>48.27</v>
      </c>
      <c r="BQ436" s="297">
        <v>48.81</v>
      </c>
      <c r="BR436" s="297">
        <v>49.35</v>
      </c>
      <c r="BS436" s="297">
        <v>49.87</v>
      </c>
      <c r="BT436" s="297">
        <v>50.39</v>
      </c>
      <c r="BU436" s="297">
        <v>50.92</v>
      </c>
      <c r="BV436" s="297">
        <v>51.45</v>
      </c>
      <c r="BW436" s="297">
        <v>51.99</v>
      </c>
    </row>
    <row r="437" spans="1:75" x14ac:dyDescent="0.25">
      <c r="A437" s="297" t="s">
        <v>441</v>
      </c>
      <c r="B437" s="297" t="s">
        <v>440</v>
      </c>
      <c r="C437" s="297" t="s">
        <v>1016</v>
      </c>
      <c r="D437" s="297" t="s">
        <v>1015</v>
      </c>
      <c r="E437" s="297">
        <v>1.02</v>
      </c>
      <c r="F437" s="297">
        <v>1.08</v>
      </c>
      <c r="G437" s="297">
        <v>1.1399999999999999</v>
      </c>
      <c r="H437" s="297">
        <v>1.2</v>
      </c>
      <c r="I437" s="297">
        <v>1.27</v>
      </c>
      <c r="J437" s="297">
        <v>1.34</v>
      </c>
      <c r="K437" s="297">
        <v>1.39</v>
      </c>
      <c r="L437" s="297">
        <v>1.44</v>
      </c>
      <c r="M437" s="297">
        <v>1.5</v>
      </c>
      <c r="N437" s="297">
        <v>1.56</v>
      </c>
      <c r="O437" s="297">
        <v>1.62</v>
      </c>
      <c r="P437" s="297">
        <v>1.71</v>
      </c>
      <c r="Q437" s="297">
        <v>1.8</v>
      </c>
      <c r="R437" s="297">
        <v>1.89</v>
      </c>
      <c r="S437" s="297">
        <v>1.99</v>
      </c>
      <c r="T437" s="297">
        <v>2.1</v>
      </c>
      <c r="U437" s="297">
        <v>2.15</v>
      </c>
      <c r="V437" s="297">
        <v>2.2000000000000002</v>
      </c>
      <c r="W437" s="297">
        <v>2.25</v>
      </c>
      <c r="X437" s="297">
        <v>2.2999999999999998</v>
      </c>
      <c r="Y437" s="297">
        <v>2.36</v>
      </c>
      <c r="Z437" s="297">
        <v>2.4</v>
      </c>
      <c r="AA437" s="297">
        <v>2.44</v>
      </c>
      <c r="AB437" s="297">
        <v>2.4900000000000002</v>
      </c>
      <c r="AC437" s="297">
        <v>2.54</v>
      </c>
      <c r="AD437" s="297">
        <v>2.59</v>
      </c>
      <c r="AE437" s="297">
        <v>2.65</v>
      </c>
      <c r="AF437" s="297">
        <v>2.71</v>
      </c>
      <c r="AG437" s="297">
        <v>2.77</v>
      </c>
      <c r="AH437" s="297">
        <v>2.84</v>
      </c>
      <c r="AI437" s="297">
        <v>2.91</v>
      </c>
      <c r="AJ437" s="297">
        <v>2.97</v>
      </c>
      <c r="AK437" s="297">
        <v>3.04</v>
      </c>
      <c r="AL437" s="297">
        <v>3.11</v>
      </c>
      <c r="AM437" s="297">
        <v>3.18</v>
      </c>
      <c r="AN437" s="297">
        <v>3.26</v>
      </c>
      <c r="AO437" s="297">
        <v>3.33</v>
      </c>
      <c r="AP437" s="297">
        <v>3.42</v>
      </c>
      <c r="AQ437" s="297">
        <v>3.5</v>
      </c>
      <c r="AR437" s="297">
        <v>3.58</v>
      </c>
      <c r="AS437" s="297">
        <v>3.67</v>
      </c>
      <c r="AT437" s="297">
        <v>3.76</v>
      </c>
      <c r="AU437" s="297">
        <v>3.86</v>
      </c>
      <c r="AV437" s="297">
        <v>3.96</v>
      </c>
      <c r="AW437" s="297">
        <v>4.0599999999999996</v>
      </c>
      <c r="AX437" s="297">
        <v>4.16</v>
      </c>
      <c r="AY437" s="297">
        <v>4.2699999999999996</v>
      </c>
      <c r="AZ437" s="297">
        <v>4.3899999999999997</v>
      </c>
      <c r="BA437" s="297">
        <v>4.51</v>
      </c>
      <c r="BB437" s="297">
        <v>4.63</v>
      </c>
      <c r="BC437" s="297">
        <v>4.75</v>
      </c>
      <c r="BD437" s="297">
        <v>4.88</v>
      </c>
      <c r="BE437" s="297">
        <v>5.01</v>
      </c>
      <c r="BF437" s="297">
        <v>5.14</v>
      </c>
      <c r="BG437" s="297">
        <v>5.28</v>
      </c>
      <c r="BH437" s="297">
        <v>5.42</v>
      </c>
      <c r="BI437" s="297">
        <v>5.57</v>
      </c>
      <c r="BJ437" s="297">
        <v>5.72</v>
      </c>
      <c r="BK437" s="297">
        <v>5.87</v>
      </c>
      <c r="BL437" s="297">
        <v>6.03</v>
      </c>
      <c r="BM437" s="297">
        <v>6.19</v>
      </c>
      <c r="BN437" s="297">
        <v>6.35</v>
      </c>
      <c r="BO437" s="297">
        <v>6.51</v>
      </c>
      <c r="BP437" s="297">
        <v>6.68</v>
      </c>
      <c r="BQ437" s="297">
        <v>6.85</v>
      </c>
      <c r="BR437" s="297">
        <v>7.03</v>
      </c>
      <c r="BS437" s="297">
        <v>7.21</v>
      </c>
      <c r="BT437" s="297">
        <v>7.39</v>
      </c>
      <c r="BU437" s="297">
        <v>7.58</v>
      </c>
      <c r="BV437" s="297">
        <v>7.77</v>
      </c>
      <c r="BW437" s="297">
        <v>7.97</v>
      </c>
    </row>
    <row r="438" spans="1:75" x14ac:dyDescent="0.25">
      <c r="A438" s="297" t="s">
        <v>1076</v>
      </c>
      <c r="B438" s="297" t="s">
        <v>1077</v>
      </c>
      <c r="C438" s="297" t="s">
        <v>1005</v>
      </c>
      <c r="D438" s="297" t="s">
        <v>1006</v>
      </c>
      <c r="E438" s="297">
        <v>0.73</v>
      </c>
      <c r="F438" s="297">
        <v>0.79</v>
      </c>
      <c r="G438" s="297">
        <v>0.86</v>
      </c>
      <c r="H438" s="297">
        <v>0.9</v>
      </c>
      <c r="I438" s="297">
        <v>1.02</v>
      </c>
      <c r="J438" s="297">
        <v>1.1200000000000001</v>
      </c>
      <c r="K438" s="297">
        <v>1.17</v>
      </c>
      <c r="L438" s="297">
        <v>1.27</v>
      </c>
      <c r="M438" s="297">
        <v>1.41</v>
      </c>
      <c r="N438" s="297">
        <v>1.54</v>
      </c>
      <c r="O438" s="297">
        <v>1.61</v>
      </c>
      <c r="P438" s="297">
        <v>1.7</v>
      </c>
      <c r="Q438" s="297">
        <v>1.89</v>
      </c>
      <c r="R438" s="297">
        <v>1.96</v>
      </c>
      <c r="S438" s="297">
        <v>1.98</v>
      </c>
      <c r="T438" s="297">
        <v>2.0099999999999998</v>
      </c>
      <c r="U438" s="297">
        <v>2.06</v>
      </c>
      <c r="V438" s="297">
        <v>2.12</v>
      </c>
      <c r="W438" s="297">
        <v>2.06</v>
      </c>
      <c r="X438" s="297">
        <v>2.04</v>
      </c>
      <c r="Y438" s="297">
        <v>1.99</v>
      </c>
      <c r="Z438" s="297">
        <v>1.97</v>
      </c>
      <c r="AA438" s="297">
        <v>1.91</v>
      </c>
      <c r="AB438" s="297">
        <v>1.88</v>
      </c>
      <c r="AC438" s="297">
        <v>1.9</v>
      </c>
      <c r="AD438" s="297">
        <v>1.93</v>
      </c>
      <c r="AE438" s="297">
        <v>1.95</v>
      </c>
      <c r="AF438" s="297">
        <v>1.99</v>
      </c>
      <c r="AG438" s="297">
        <v>2.02</v>
      </c>
      <c r="AH438" s="297">
        <v>2.04</v>
      </c>
      <c r="AI438" s="297">
        <v>2.06</v>
      </c>
      <c r="AJ438" s="297">
        <v>2.1</v>
      </c>
      <c r="AK438" s="297">
        <v>2.14</v>
      </c>
      <c r="AL438" s="297">
        <v>2.2000000000000002</v>
      </c>
      <c r="AM438" s="297">
        <v>2.2599999999999998</v>
      </c>
      <c r="AN438" s="297">
        <v>2.3199999999999998</v>
      </c>
      <c r="AO438" s="297">
        <v>2.39</v>
      </c>
      <c r="AP438" s="297">
        <v>2.4500000000000002</v>
      </c>
      <c r="AQ438" s="297">
        <v>2.5299999999999998</v>
      </c>
      <c r="AR438" s="297">
        <v>2.61</v>
      </c>
      <c r="AS438" s="297">
        <v>2.69</v>
      </c>
      <c r="AT438" s="297">
        <v>2.77</v>
      </c>
      <c r="AU438" s="297">
        <v>2.86</v>
      </c>
      <c r="AV438" s="297">
        <v>2.95</v>
      </c>
      <c r="AW438" s="297">
        <v>3.05</v>
      </c>
      <c r="AX438" s="297">
        <v>3.15</v>
      </c>
      <c r="AY438" s="297">
        <v>3.25</v>
      </c>
      <c r="AZ438" s="297">
        <v>3.36</v>
      </c>
      <c r="BA438" s="297">
        <v>3.47</v>
      </c>
      <c r="BB438" s="297">
        <v>3.59</v>
      </c>
      <c r="BC438" s="297">
        <v>3.71</v>
      </c>
      <c r="BD438" s="297">
        <v>3.84</v>
      </c>
      <c r="BE438" s="297">
        <v>3.97</v>
      </c>
      <c r="BF438" s="297">
        <v>4.1100000000000003</v>
      </c>
      <c r="BG438" s="297">
        <v>4.25</v>
      </c>
      <c r="BH438" s="297">
        <v>4.3899999999999997</v>
      </c>
      <c r="BI438" s="297">
        <v>4.54</v>
      </c>
      <c r="BJ438" s="297">
        <v>4.7</v>
      </c>
      <c r="BK438" s="297">
        <v>4.8600000000000003</v>
      </c>
      <c r="BL438" s="297">
        <v>5.03</v>
      </c>
      <c r="BM438" s="297">
        <v>5.2</v>
      </c>
      <c r="BN438" s="297">
        <v>5.38</v>
      </c>
      <c r="BO438" s="297">
        <v>5.57</v>
      </c>
      <c r="BP438" s="297">
        <v>5.76</v>
      </c>
      <c r="BQ438" s="297">
        <v>5.96</v>
      </c>
      <c r="BR438" s="297">
        <v>6.16</v>
      </c>
      <c r="BS438" s="297">
        <v>6.38</v>
      </c>
      <c r="BT438" s="297">
        <v>6.6</v>
      </c>
      <c r="BU438" s="297">
        <v>6.83</v>
      </c>
      <c r="BV438" s="297">
        <v>7.07</v>
      </c>
      <c r="BW438" s="297">
        <v>7.32</v>
      </c>
    </row>
    <row r="439" spans="1:75" x14ac:dyDescent="0.25">
      <c r="A439" s="297" t="s">
        <v>1076</v>
      </c>
      <c r="B439" s="297" t="s">
        <v>1077</v>
      </c>
      <c r="C439" s="297" t="s">
        <v>1007</v>
      </c>
      <c r="D439" s="297" t="s">
        <v>1008</v>
      </c>
      <c r="E439" s="297">
        <v>2018.35</v>
      </c>
      <c r="F439" s="297">
        <v>2321.4</v>
      </c>
      <c r="G439" s="297">
        <v>2490.11</v>
      </c>
      <c r="H439" s="297">
        <v>2486.33</v>
      </c>
      <c r="I439" s="297">
        <v>2763.8</v>
      </c>
      <c r="J439" s="297">
        <v>2919.12</v>
      </c>
      <c r="K439" s="297">
        <v>2878.13</v>
      </c>
      <c r="L439" s="297">
        <v>2845.75</v>
      </c>
      <c r="M439" s="297">
        <v>2904.9</v>
      </c>
      <c r="N439" s="297">
        <v>3036.69</v>
      </c>
      <c r="O439" s="297">
        <v>3234.34</v>
      </c>
      <c r="P439" s="297">
        <v>3314.41</v>
      </c>
      <c r="Q439" s="297">
        <v>3603.88</v>
      </c>
      <c r="R439" s="297">
        <v>3671.06</v>
      </c>
      <c r="S439" s="297">
        <v>3773.2</v>
      </c>
      <c r="T439" s="297">
        <v>3932.83</v>
      </c>
      <c r="U439" s="297">
        <v>4288.3900000000003</v>
      </c>
      <c r="V439" s="297">
        <v>4465.6499999999996</v>
      </c>
      <c r="W439" s="297">
        <v>3160.28</v>
      </c>
      <c r="X439" s="297">
        <v>3454.08</v>
      </c>
      <c r="Y439" s="297">
        <v>3807.9</v>
      </c>
      <c r="Z439" s="297">
        <v>3794.08</v>
      </c>
      <c r="AA439" s="297">
        <v>3497.11</v>
      </c>
      <c r="AB439" s="297">
        <v>3239.39</v>
      </c>
      <c r="AC439" s="297">
        <v>3131.2</v>
      </c>
      <c r="AD439" s="297">
        <v>3089.27</v>
      </c>
      <c r="AE439" s="297">
        <v>3082.4</v>
      </c>
      <c r="AF439" s="297">
        <v>3113.86</v>
      </c>
      <c r="AG439" s="297">
        <v>3106.18</v>
      </c>
      <c r="AH439" s="297">
        <v>3439.53</v>
      </c>
      <c r="AI439" s="297">
        <v>3482.57</v>
      </c>
      <c r="AJ439" s="297">
        <v>3500.38</v>
      </c>
      <c r="AK439" s="297">
        <v>3495.34</v>
      </c>
      <c r="AL439" s="297">
        <v>3442.02</v>
      </c>
      <c r="AM439" s="297">
        <v>3403.64</v>
      </c>
      <c r="AN439" s="297">
        <v>3382.35</v>
      </c>
      <c r="AO439" s="297">
        <v>3358.06</v>
      </c>
      <c r="AP439" s="297">
        <v>3397.11</v>
      </c>
      <c r="AQ439" s="297">
        <v>3437.55</v>
      </c>
      <c r="AR439" s="297">
        <v>3488.51</v>
      </c>
      <c r="AS439" s="297">
        <v>3544.05</v>
      </c>
      <c r="AT439" s="297">
        <v>3604.44</v>
      </c>
      <c r="AU439" s="297">
        <v>3689.87</v>
      </c>
      <c r="AV439" s="297">
        <v>3779.08</v>
      </c>
      <c r="AW439" s="297">
        <v>3872.56</v>
      </c>
      <c r="AX439" s="297">
        <v>3967.93</v>
      </c>
      <c r="AY439" s="297">
        <v>4065.96</v>
      </c>
      <c r="AZ439" s="297">
        <v>4180.5200000000004</v>
      </c>
      <c r="BA439" s="297">
        <v>4298.8500000000004</v>
      </c>
      <c r="BB439" s="297">
        <v>4420.95</v>
      </c>
      <c r="BC439" s="297">
        <v>4550.63</v>
      </c>
      <c r="BD439" s="297">
        <v>4678.72</v>
      </c>
      <c r="BE439" s="297">
        <v>4823.13</v>
      </c>
      <c r="BF439" s="297">
        <v>4972.05</v>
      </c>
      <c r="BG439" s="297">
        <v>5124.9399999999996</v>
      </c>
      <c r="BH439" s="297">
        <v>5283.18</v>
      </c>
      <c r="BI439" s="297">
        <v>5443.44</v>
      </c>
      <c r="BJ439" s="297">
        <v>5615.56</v>
      </c>
      <c r="BK439" s="297">
        <v>5792.73</v>
      </c>
      <c r="BL439" s="297">
        <v>5976.27</v>
      </c>
      <c r="BM439" s="297">
        <v>6165.42</v>
      </c>
      <c r="BN439" s="297">
        <v>6360.28</v>
      </c>
      <c r="BO439" s="297">
        <v>6566.2</v>
      </c>
      <c r="BP439" s="297">
        <v>6778.51</v>
      </c>
      <c r="BQ439" s="297">
        <v>6997.78</v>
      </c>
      <c r="BR439" s="297">
        <v>7223.83</v>
      </c>
      <c r="BS439" s="297">
        <v>7455.99</v>
      </c>
      <c r="BT439" s="297">
        <v>7698.21</v>
      </c>
      <c r="BU439" s="297">
        <v>7948.63</v>
      </c>
      <c r="BV439" s="297">
        <v>8206.17</v>
      </c>
      <c r="BW439" s="297">
        <v>8471.98</v>
      </c>
    </row>
    <row r="440" spans="1:75" x14ac:dyDescent="0.25">
      <c r="A440" s="297" t="s">
        <v>1076</v>
      </c>
      <c r="B440" s="297" t="s">
        <v>1077</v>
      </c>
      <c r="C440" s="297" t="s">
        <v>1009</v>
      </c>
      <c r="D440" s="297" t="s">
        <v>1010</v>
      </c>
      <c r="E440" s="297">
        <v>28.18</v>
      </c>
      <c r="F440" s="297">
        <v>25.75</v>
      </c>
      <c r="G440" s="297">
        <v>28.26</v>
      </c>
      <c r="H440" s="297">
        <v>22.66</v>
      </c>
      <c r="I440" s="297">
        <v>37.72</v>
      </c>
      <c r="J440" s="297">
        <v>35.1</v>
      </c>
      <c r="K440" s="297">
        <v>23.78</v>
      </c>
      <c r="L440" s="297">
        <v>35.21</v>
      </c>
      <c r="M440" s="297">
        <v>44.7</v>
      </c>
      <c r="N440" s="297">
        <v>38.979999999999997</v>
      </c>
      <c r="O440" s="297">
        <v>29.93</v>
      </c>
      <c r="P440" s="297">
        <v>30.99</v>
      </c>
      <c r="Q440" s="297">
        <v>48.4</v>
      </c>
      <c r="R440" s="297">
        <v>30.86</v>
      </c>
      <c r="S440" s="297">
        <v>21.77</v>
      </c>
      <c r="T440" s="297">
        <v>22.3</v>
      </c>
      <c r="U440" s="297">
        <v>23.05</v>
      </c>
      <c r="V440" s="297">
        <v>24</v>
      </c>
      <c r="W440" s="297">
        <v>11.34</v>
      </c>
      <c r="X440" s="297">
        <v>16.8</v>
      </c>
      <c r="Y440" s="297">
        <v>11.82</v>
      </c>
      <c r="Z440" s="297">
        <v>15.32</v>
      </c>
      <c r="AA440" s="297">
        <v>9.99</v>
      </c>
      <c r="AB440" s="297">
        <v>15.08</v>
      </c>
      <c r="AC440" s="297">
        <v>24.67</v>
      </c>
      <c r="AD440" s="297">
        <v>27.57</v>
      </c>
      <c r="AE440" s="297">
        <v>23.86</v>
      </c>
      <c r="AF440" s="297">
        <v>26.45</v>
      </c>
      <c r="AG440" s="297">
        <v>23.27</v>
      </c>
      <c r="AH440" s="297">
        <v>23.26</v>
      </c>
      <c r="AI440" s="297">
        <v>22.37</v>
      </c>
      <c r="AJ440" s="297">
        <v>25.08</v>
      </c>
      <c r="AK440" s="297">
        <v>25.38</v>
      </c>
      <c r="AL440" s="297">
        <v>25.6</v>
      </c>
      <c r="AM440" s="297">
        <v>25.65</v>
      </c>
      <c r="AN440" s="297">
        <v>25.86</v>
      </c>
      <c r="AO440" s="297">
        <v>25.99</v>
      </c>
      <c r="AP440" s="297">
        <v>25.96</v>
      </c>
      <c r="AQ440" s="297">
        <v>26.01</v>
      </c>
      <c r="AR440" s="297">
        <v>26.06</v>
      </c>
      <c r="AS440" s="297">
        <v>26.1</v>
      </c>
      <c r="AT440" s="297">
        <v>26.11</v>
      </c>
      <c r="AU440" s="297">
        <v>26.02</v>
      </c>
      <c r="AV440" s="297">
        <v>25.97</v>
      </c>
      <c r="AW440" s="297">
        <v>25.94</v>
      </c>
      <c r="AX440" s="297">
        <v>25.92</v>
      </c>
      <c r="AY440" s="297">
        <v>25.88</v>
      </c>
      <c r="AZ440" s="297">
        <v>25.78</v>
      </c>
      <c r="BA440" s="297">
        <v>25.73</v>
      </c>
      <c r="BB440" s="297">
        <v>25.68</v>
      </c>
      <c r="BC440" s="297">
        <v>25.63</v>
      </c>
      <c r="BD440" s="297">
        <v>25.57</v>
      </c>
      <c r="BE440" s="297">
        <v>25.44</v>
      </c>
      <c r="BF440" s="297">
        <v>25.36</v>
      </c>
      <c r="BG440" s="297">
        <v>25.28</v>
      </c>
      <c r="BH440" s="297">
        <v>25.2</v>
      </c>
      <c r="BI440" s="297">
        <v>25.11</v>
      </c>
      <c r="BJ440" s="297">
        <v>24.98</v>
      </c>
      <c r="BK440" s="297">
        <v>24.89</v>
      </c>
      <c r="BL440" s="297">
        <v>24.81</v>
      </c>
      <c r="BM440" s="297">
        <v>24.73</v>
      </c>
      <c r="BN440" s="297">
        <v>24.65</v>
      </c>
      <c r="BO440" s="297">
        <v>24.54</v>
      </c>
      <c r="BP440" s="297">
        <v>24.47</v>
      </c>
      <c r="BQ440" s="297">
        <v>24.41</v>
      </c>
      <c r="BR440" s="297">
        <v>24.35</v>
      </c>
      <c r="BS440" s="297">
        <v>24.29</v>
      </c>
      <c r="BT440" s="297">
        <v>24.24</v>
      </c>
      <c r="BU440" s="297">
        <v>24.19</v>
      </c>
      <c r="BV440" s="297">
        <v>24.15</v>
      </c>
      <c r="BW440" s="297">
        <v>24.09</v>
      </c>
    </row>
    <row r="441" spans="1:75" x14ac:dyDescent="0.25">
      <c r="A441" s="297" t="s">
        <v>1076</v>
      </c>
      <c r="B441" s="297" t="s">
        <v>1077</v>
      </c>
      <c r="C441" s="297" t="s">
        <v>1011</v>
      </c>
      <c r="D441" s="297" t="s">
        <v>927</v>
      </c>
      <c r="E441" s="297">
        <v>347.39</v>
      </c>
      <c r="F441" s="297">
        <v>353.34</v>
      </c>
      <c r="G441" s="297">
        <v>354.51</v>
      </c>
      <c r="H441" s="297">
        <v>353.62</v>
      </c>
      <c r="I441" s="297">
        <v>353.21</v>
      </c>
      <c r="J441" s="297">
        <v>357.67</v>
      </c>
      <c r="K441" s="297">
        <v>361.52</v>
      </c>
      <c r="L441" s="297">
        <v>369.55</v>
      </c>
      <c r="M441" s="297">
        <v>380.22</v>
      </c>
      <c r="N441" s="297">
        <v>390.75</v>
      </c>
      <c r="O441" s="297">
        <v>400.08</v>
      </c>
      <c r="P441" s="297">
        <v>409.01</v>
      </c>
      <c r="Q441" s="297">
        <v>417.91</v>
      </c>
      <c r="R441" s="297">
        <v>426.41</v>
      </c>
      <c r="S441" s="297">
        <v>435.39</v>
      </c>
      <c r="T441" s="297">
        <v>445.25</v>
      </c>
      <c r="U441" s="297">
        <v>452.03</v>
      </c>
      <c r="V441" s="297">
        <v>460.88</v>
      </c>
      <c r="W441" s="297">
        <v>477.82</v>
      </c>
      <c r="X441" s="297">
        <v>488.08</v>
      </c>
      <c r="Y441" s="297">
        <v>498.44</v>
      </c>
      <c r="Z441" s="297">
        <v>508.99</v>
      </c>
      <c r="AA441" s="297">
        <v>521.24</v>
      </c>
      <c r="AB441" s="297">
        <v>533.98</v>
      </c>
      <c r="AC441" s="297">
        <v>546.49</v>
      </c>
      <c r="AD441" s="297">
        <v>559.76</v>
      </c>
      <c r="AE441" s="297">
        <v>571.82000000000005</v>
      </c>
      <c r="AF441" s="297">
        <v>585.99</v>
      </c>
      <c r="AG441" s="297">
        <v>601.03</v>
      </c>
      <c r="AH441" s="297">
        <v>617.84</v>
      </c>
      <c r="AI441" s="297">
        <v>634.32000000000005</v>
      </c>
      <c r="AJ441" s="297">
        <v>650.35</v>
      </c>
      <c r="AK441" s="297">
        <v>667.21</v>
      </c>
      <c r="AL441" s="297">
        <v>684.82</v>
      </c>
      <c r="AM441" s="297">
        <v>703.21</v>
      </c>
      <c r="AN441" s="297">
        <v>722.34</v>
      </c>
      <c r="AO441" s="297">
        <v>739.73</v>
      </c>
      <c r="AP441" s="297">
        <v>757.96</v>
      </c>
      <c r="AQ441" s="297">
        <v>776.99</v>
      </c>
      <c r="AR441" s="297">
        <v>796.82</v>
      </c>
      <c r="AS441" s="297">
        <v>817.4</v>
      </c>
      <c r="AT441" s="297">
        <v>836.81</v>
      </c>
      <c r="AU441" s="297">
        <v>857.16</v>
      </c>
      <c r="AV441" s="297">
        <v>878.46</v>
      </c>
      <c r="AW441" s="297">
        <v>900.55</v>
      </c>
      <c r="AX441" s="297">
        <v>923.36</v>
      </c>
      <c r="AY441" s="297">
        <v>945.25</v>
      </c>
      <c r="AZ441" s="297">
        <v>968.02</v>
      </c>
      <c r="BA441" s="297">
        <v>991.62</v>
      </c>
      <c r="BB441" s="297">
        <v>1016.02</v>
      </c>
      <c r="BC441" s="297">
        <v>1041.1600000000001</v>
      </c>
      <c r="BD441" s="297">
        <v>1065.23</v>
      </c>
      <c r="BE441" s="297">
        <v>1090.22</v>
      </c>
      <c r="BF441" s="297">
        <v>1115.98</v>
      </c>
      <c r="BG441" s="297">
        <v>1142.31</v>
      </c>
      <c r="BH441" s="297">
        <v>1169.08</v>
      </c>
      <c r="BI441" s="297">
        <v>1194.6500000000001</v>
      </c>
      <c r="BJ441" s="297">
        <v>1220.8599999999999</v>
      </c>
      <c r="BK441" s="297">
        <v>1247.75</v>
      </c>
      <c r="BL441" s="297">
        <v>1275.3800000000001</v>
      </c>
      <c r="BM441" s="297">
        <v>1303.76</v>
      </c>
      <c r="BN441" s="297">
        <v>1331.2</v>
      </c>
      <c r="BO441" s="297">
        <v>1359.52</v>
      </c>
      <c r="BP441" s="297">
        <v>1388.55</v>
      </c>
      <c r="BQ441" s="297">
        <v>1418.1</v>
      </c>
      <c r="BR441" s="297">
        <v>1448.04</v>
      </c>
      <c r="BS441" s="297">
        <v>1476.9</v>
      </c>
      <c r="BT441" s="297">
        <v>1506.33</v>
      </c>
      <c r="BU441" s="297">
        <v>1536.28</v>
      </c>
      <c r="BV441" s="297">
        <v>1566.73</v>
      </c>
      <c r="BW441" s="297">
        <v>1597.66</v>
      </c>
    </row>
    <row r="442" spans="1:75" x14ac:dyDescent="0.25">
      <c r="A442" s="297" t="s">
        <v>1076</v>
      </c>
      <c r="B442" s="297" t="s">
        <v>1077</v>
      </c>
      <c r="C442" s="297" t="s">
        <v>1012</v>
      </c>
      <c r="D442" s="297" t="s">
        <v>927</v>
      </c>
      <c r="E442" s="297">
        <v>834.61</v>
      </c>
      <c r="F442" s="297">
        <v>856.14</v>
      </c>
      <c r="G442" s="297">
        <v>874.27</v>
      </c>
      <c r="H442" s="297">
        <v>890.15</v>
      </c>
      <c r="I442" s="297">
        <v>905.58</v>
      </c>
      <c r="J442" s="297">
        <v>921.89</v>
      </c>
      <c r="K442" s="297">
        <v>939.37</v>
      </c>
      <c r="L442" s="297">
        <v>957.69</v>
      </c>
      <c r="M442" s="297">
        <v>976.8</v>
      </c>
      <c r="N442" s="297">
        <v>996.52</v>
      </c>
      <c r="O442" s="297">
        <v>1016.7</v>
      </c>
      <c r="P442" s="297">
        <v>1037.43</v>
      </c>
      <c r="Q442" s="297">
        <v>1058.8399999999999</v>
      </c>
      <c r="R442" s="297">
        <v>1080.77</v>
      </c>
      <c r="S442" s="297">
        <v>1103</v>
      </c>
      <c r="T442" s="297">
        <v>1125.3900000000001</v>
      </c>
      <c r="U442" s="297">
        <v>1147.9100000000001</v>
      </c>
      <c r="V442" s="297">
        <v>1170.6199999999999</v>
      </c>
      <c r="W442" s="297">
        <v>1193.58</v>
      </c>
      <c r="X442" s="297">
        <v>1216.9000000000001</v>
      </c>
      <c r="Y442" s="297">
        <v>1240.6600000000001</v>
      </c>
      <c r="Z442" s="297">
        <v>1264.8499999999999</v>
      </c>
      <c r="AA442" s="297">
        <v>1289.53</v>
      </c>
      <c r="AB442" s="297">
        <v>1314.8</v>
      </c>
      <c r="AC442" s="297">
        <v>1340.81</v>
      </c>
      <c r="AD442" s="297">
        <v>1367.69</v>
      </c>
      <c r="AE442" s="297">
        <v>1395.49</v>
      </c>
      <c r="AF442" s="297">
        <v>1424.19</v>
      </c>
      <c r="AG442" s="297">
        <v>1453.76</v>
      </c>
      <c r="AH442" s="297">
        <v>1484.12</v>
      </c>
      <c r="AI442" s="297">
        <v>1515.22</v>
      </c>
      <c r="AJ442" s="297">
        <v>1547.06</v>
      </c>
      <c r="AK442" s="297">
        <v>1579.63</v>
      </c>
      <c r="AL442" s="297">
        <v>1612.91</v>
      </c>
      <c r="AM442" s="297">
        <v>1646.87</v>
      </c>
      <c r="AN442" s="297">
        <v>1681.47</v>
      </c>
      <c r="AO442" s="297">
        <v>1716.7</v>
      </c>
      <c r="AP442" s="297">
        <v>1752.54</v>
      </c>
      <c r="AQ442" s="297">
        <v>1788.95</v>
      </c>
      <c r="AR442" s="297">
        <v>1825.88</v>
      </c>
      <c r="AS442" s="297">
        <v>1863.29</v>
      </c>
      <c r="AT442" s="297">
        <v>1901.16</v>
      </c>
      <c r="AU442" s="297">
        <v>1939.49</v>
      </c>
      <c r="AV442" s="297">
        <v>1978.27</v>
      </c>
      <c r="AW442" s="297">
        <v>2017.52</v>
      </c>
      <c r="AX442" s="297">
        <v>2057.23</v>
      </c>
      <c r="AY442" s="297">
        <v>2097.41</v>
      </c>
      <c r="AZ442" s="297">
        <v>2138.04</v>
      </c>
      <c r="BA442" s="297">
        <v>2179.13</v>
      </c>
      <c r="BB442" s="297">
        <v>2220.66</v>
      </c>
      <c r="BC442" s="297">
        <v>2262.64</v>
      </c>
      <c r="BD442" s="297">
        <v>2305.06</v>
      </c>
      <c r="BE442" s="297">
        <v>2347.9299999999998</v>
      </c>
      <c r="BF442" s="297">
        <v>2391.2199999999998</v>
      </c>
      <c r="BG442" s="297">
        <v>2434.94</v>
      </c>
      <c r="BH442" s="297">
        <v>2479.08</v>
      </c>
      <c r="BI442" s="297">
        <v>2523.63</v>
      </c>
      <c r="BJ442" s="297">
        <v>2568.59</v>
      </c>
      <c r="BK442" s="297">
        <v>2613.94</v>
      </c>
      <c r="BL442" s="297">
        <v>2659.7</v>
      </c>
      <c r="BM442" s="297">
        <v>2705.85</v>
      </c>
      <c r="BN442" s="297">
        <v>2752.38</v>
      </c>
      <c r="BO442" s="297">
        <v>2799.29</v>
      </c>
      <c r="BP442" s="297">
        <v>2846.54</v>
      </c>
      <c r="BQ442" s="297">
        <v>2894.11</v>
      </c>
      <c r="BR442" s="297">
        <v>2941.99</v>
      </c>
      <c r="BS442" s="297">
        <v>2990.14</v>
      </c>
      <c r="BT442" s="297">
        <v>3038.55</v>
      </c>
      <c r="BU442" s="297">
        <v>3087.21</v>
      </c>
      <c r="BV442" s="297">
        <v>3136.09</v>
      </c>
      <c r="BW442" s="297">
        <v>3185.17</v>
      </c>
    </row>
    <row r="443" spans="1:75" x14ac:dyDescent="0.25">
      <c r="A443" s="297" t="s">
        <v>1076</v>
      </c>
      <c r="B443" s="297" t="s">
        <v>1077</v>
      </c>
      <c r="C443" s="297" t="s">
        <v>1013</v>
      </c>
      <c r="D443" s="297" t="s">
        <v>1010</v>
      </c>
      <c r="E443" s="297">
        <v>-0.97</v>
      </c>
      <c r="F443" s="297">
        <v>1.22</v>
      </c>
      <c r="G443" s="297">
        <v>-5.19</v>
      </c>
      <c r="H443" s="297">
        <v>-3.58</v>
      </c>
      <c r="I443" s="297">
        <v>-0.16</v>
      </c>
      <c r="J443" s="297">
        <v>-12.85</v>
      </c>
      <c r="K443" s="297">
        <v>-2.82</v>
      </c>
      <c r="L443" s="297">
        <v>7.63</v>
      </c>
      <c r="M443" s="297">
        <v>5.97</v>
      </c>
      <c r="N443" s="297">
        <v>1.68</v>
      </c>
      <c r="O443" s="297">
        <v>2.83</v>
      </c>
      <c r="P443" s="297">
        <v>3.18</v>
      </c>
      <c r="Q443" s="297">
        <v>3.19</v>
      </c>
      <c r="R443" s="297">
        <v>7.01</v>
      </c>
      <c r="S443" s="297">
        <v>3.92</v>
      </c>
      <c r="T443" s="297">
        <v>-1.18</v>
      </c>
      <c r="U443" s="297">
        <v>1.74</v>
      </c>
      <c r="V443" s="297">
        <v>5.13</v>
      </c>
      <c r="W443" s="297">
        <v>-10.06</v>
      </c>
      <c r="X443" s="297">
        <v>-1.1599999999999999</v>
      </c>
      <c r="Y443" s="297">
        <v>-8.5</v>
      </c>
      <c r="Z443" s="297">
        <v>-19.350000000000001</v>
      </c>
      <c r="AA443" s="297">
        <v>-11.76</v>
      </c>
      <c r="AB443" s="297">
        <v>-1.55</v>
      </c>
      <c r="AC443" s="297">
        <v>14.11</v>
      </c>
      <c r="AD443" s="297">
        <v>11.45</v>
      </c>
      <c r="AE443" s="297">
        <v>-3.87</v>
      </c>
      <c r="AF443" s="297">
        <v>7.68</v>
      </c>
      <c r="AG443" s="297">
        <v>4.8600000000000003</v>
      </c>
      <c r="AH443" s="297">
        <v>13.3</v>
      </c>
      <c r="AI443" s="297">
        <v>13.43</v>
      </c>
      <c r="AJ443" s="297">
        <v>13.63</v>
      </c>
      <c r="AK443" s="297">
        <v>14.2</v>
      </c>
      <c r="AL443" s="297">
        <v>14.17</v>
      </c>
      <c r="AM443" s="297">
        <v>13.51</v>
      </c>
      <c r="AN443" s="297">
        <v>13.6</v>
      </c>
      <c r="AO443" s="297">
        <v>13.71</v>
      </c>
      <c r="AP443" s="297">
        <v>13.67</v>
      </c>
      <c r="AQ443" s="297">
        <v>13.67</v>
      </c>
      <c r="AR443" s="297">
        <v>13.71</v>
      </c>
      <c r="AS443" s="297">
        <v>13.8</v>
      </c>
      <c r="AT443" s="297">
        <v>13.86</v>
      </c>
      <c r="AU443" s="297">
        <v>13.89</v>
      </c>
      <c r="AV443" s="297">
        <v>13.9</v>
      </c>
      <c r="AW443" s="297">
        <v>13.95</v>
      </c>
      <c r="AX443" s="297">
        <v>14.02</v>
      </c>
      <c r="AY443" s="297">
        <v>14.06</v>
      </c>
      <c r="AZ443" s="297">
        <v>14.11</v>
      </c>
      <c r="BA443" s="297">
        <v>14.15</v>
      </c>
      <c r="BB443" s="297">
        <v>14.22</v>
      </c>
      <c r="BC443" s="297">
        <v>14.29</v>
      </c>
      <c r="BD443" s="297">
        <v>14.36</v>
      </c>
      <c r="BE443" s="297">
        <v>14.37</v>
      </c>
      <c r="BF443" s="297">
        <v>14.43</v>
      </c>
      <c r="BG443" s="297">
        <v>14.48</v>
      </c>
      <c r="BH443" s="297">
        <v>14.53</v>
      </c>
      <c r="BI443" s="297">
        <v>14.57</v>
      </c>
      <c r="BJ443" s="297">
        <v>14.58</v>
      </c>
      <c r="BK443" s="297">
        <v>14.62</v>
      </c>
      <c r="BL443" s="297">
        <v>14.66</v>
      </c>
      <c r="BM443" s="297">
        <v>14.7</v>
      </c>
      <c r="BN443" s="297">
        <v>14.71</v>
      </c>
      <c r="BO443" s="297">
        <v>14.71</v>
      </c>
      <c r="BP443" s="297">
        <v>14.73</v>
      </c>
      <c r="BQ443" s="297">
        <v>14.74</v>
      </c>
      <c r="BR443" s="297">
        <v>14.77</v>
      </c>
      <c r="BS443" s="297">
        <v>14.78</v>
      </c>
      <c r="BT443" s="297">
        <v>14.8</v>
      </c>
      <c r="BU443" s="297">
        <v>14.82</v>
      </c>
      <c r="BV443" s="297">
        <v>14.85</v>
      </c>
      <c r="BW443" s="297">
        <v>14.87</v>
      </c>
    </row>
    <row r="444" spans="1:75" x14ac:dyDescent="0.25">
      <c r="A444" s="297" t="s">
        <v>1076</v>
      </c>
      <c r="B444" s="297" t="s">
        <v>1077</v>
      </c>
      <c r="C444" s="297" t="s">
        <v>1014</v>
      </c>
      <c r="D444" s="297" t="s">
        <v>1015</v>
      </c>
      <c r="E444" s="297">
        <v>12.53</v>
      </c>
      <c r="F444" s="297">
        <v>13.1</v>
      </c>
      <c r="G444" s="297">
        <v>13.7</v>
      </c>
      <c r="H444" s="297">
        <v>14.32</v>
      </c>
      <c r="I444" s="297">
        <v>14.98</v>
      </c>
      <c r="J444" s="297">
        <v>15.66</v>
      </c>
      <c r="K444" s="297">
        <v>16.37</v>
      </c>
      <c r="L444" s="297">
        <v>17.12</v>
      </c>
      <c r="M444" s="297">
        <v>17.89</v>
      </c>
      <c r="N444" s="297">
        <v>18.71</v>
      </c>
      <c r="O444" s="297">
        <v>19.559999999999999</v>
      </c>
      <c r="P444" s="297">
        <v>20.07</v>
      </c>
      <c r="Q444" s="297">
        <v>20.59</v>
      </c>
      <c r="R444" s="297">
        <v>21.13</v>
      </c>
      <c r="S444" s="297">
        <v>21.69</v>
      </c>
      <c r="T444" s="297">
        <v>22.26</v>
      </c>
      <c r="U444" s="297">
        <v>22.72</v>
      </c>
      <c r="V444" s="297">
        <v>23.2</v>
      </c>
      <c r="W444" s="297">
        <v>23.69</v>
      </c>
      <c r="X444" s="297">
        <v>24.19</v>
      </c>
      <c r="Y444" s="297">
        <v>24.7</v>
      </c>
      <c r="Z444" s="297">
        <v>25.24</v>
      </c>
      <c r="AA444" s="297">
        <v>25.78</v>
      </c>
      <c r="AB444" s="297">
        <v>26.34</v>
      </c>
      <c r="AC444" s="297">
        <v>26.9</v>
      </c>
      <c r="AD444" s="297">
        <v>27.48</v>
      </c>
      <c r="AE444" s="297">
        <v>28.01</v>
      </c>
      <c r="AF444" s="297">
        <v>28.55</v>
      </c>
      <c r="AG444" s="297">
        <v>29.1</v>
      </c>
      <c r="AH444" s="297">
        <v>29.67</v>
      </c>
      <c r="AI444" s="297">
        <v>30.24</v>
      </c>
      <c r="AJ444" s="297">
        <v>30.78</v>
      </c>
      <c r="AK444" s="297">
        <v>31.34</v>
      </c>
      <c r="AL444" s="297">
        <v>31.9</v>
      </c>
      <c r="AM444" s="297">
        <v>32.47</v>
      </c>
      <c r="AN444" s="297">
        <v>33.049999999999997</v>
      </c>
      <c r="AO444" s="297">
        <v>33.590000000000003</v>
      </c>
      <c r="AP444" s="297">
        <v>34.130000000000003</v>
      </c>
      <c r="AQ444" s="297">
        <v>34.68</v>
      </c>
      <c r="AR444" s="297">
        <v>35.229999999999997</v>
      </c>
      <c r="AS444" s="297">
        <v>35.799999999999997</v>
      </c>
      <c r="AT444" s="297">
        <v>36.340000000000003</v>
      </c>
      <c r="AU444" s="297">
        <v>36.9</v>
      </c>
      <c r="AV444" s="297">
        <v>37.46</v>
      </c>
      <c r="AW444" s="297">
        <v>38.03</v>
      </c>
      <c r="AX444" s="297">
        <v>38.6</v>
      </c>
      <c r="AY444" s="297">
        <v>39.119999999999997</v>
      </c>
      <c r="AZ444" s="297">
        <v>39.64</v>
      </c>
      <c r="BA444" s="297">
        <v>40.18</v>
      </c>
      <c r="BB444" s="297">
        <v>40.71</v>
      </c>
      <c r="BC444" s="297">
        <v>41.26</v>
      </c>
      <c r="BD444" s="297">
        <v>41.78</v>
      </c>
      <c r="BE444" s="297">
        <v>42.3</v>
      </c>
      <c r="BF444" s="297">
        <v>42.83</v>
      </c>
      <c r="BG444" s="297">
        <v>43.36</v>
      </c>
      <c r="BH444" s="297">
        <v>43.91</v>
      </c>
      <c r="BI444" s="297">
        <v>44.41</v>
      </c>
      <c r="BJ444" s="297">
        <v>44.92</v>
      </c>
      <c r="BK444" s="297">
        <v>45.44</v>
      </c>
      <c r="BL444" s="297">
        <v>45.96</v>
      </c>
      <c r="BM444" s="297">
        <v>46.49</v>
      </c>
      <c r="BN444" s="297">
        <v>47.03</v>
      </c>
      <c r="BO444" s="297">
        <v>47.58</v>
      </c>
      <c r="BP444" s="297">
        <v>48.14</v>
      </c>
      <c r="BQ444" s="297">
        <v>48.7</v>
      </c>
      <c r="BR444" s="297">
        <v>49.27</v>
      </c>
      <c r="BS444" s="297">
        <v>49.79</v>
      </c>
      <c r="BT444" s="297">
        <v>50.32</v>
      </c>
      <c r="BU444" s="297">
        <v>50.85</v>
      </c>
      <c r="BV444" s="297">
        <v>51.39</v>
      </c>
      <c r="BW444" s="297">
        <v>51.94</v>
      </c>
    </row>
    <row r="445" spans="1:75" x14ac:dyDescent="0.25">
      <c r="A445" s="297" t="s">
        <v>1076</v>
      </c>
      <c r="B445" s="297" t="s">
        <v>1077</v>
      </c>
      <c r="C445" s="297" t="s">
        <v>1016</v>
      </c>
      <c r="D445" s="297" t="s">
        <v>1015</v>
      </c>
      <c r="E445" s="297">
        <v>1.04</v>
      </c>
      <c r="F445" s="297">
        <v>1.1000000000000001</v>
      </c>
      <c r="G445" s="297">
        <v>1.1599999999999999</v>
      </c>
      <c r="H445" s="297">
        <v>1.23</v>
      </c>
      <c r="I445" s="297">
        <v>1.3</v>
      </c>
      <c r="J445" s="297">
        <v>1.38</v>
      </c>
      <c r="K445" s="297">
        <v>1.41</v>
      </c>
      <c r="L445" s="297">
        <v>1.45</v>
      </c>
      <c r="M445" s="297">
        <v>1.48</v>
      </c>
      <c r="N445" s="297">
        <v>1.52</v>
      </c>
      <c r="O445" s="297">
        <v>1.56</v>
      </c>
      <c r="P445" s="297">
        <v>1.66</v>
      </c>
      <c r="Q445" s="297">
        <v>1.76</v>
      </c>
      <c r="R445" s="297">
        <v>1.87</v>
      </c>
      <c r="S445" s="297">
        <v>1.99</v>
      </c>
      <c r="T445" s="297">
        <v>2.12</v>
      </c>
      <c r="U445" s="297">
        <v>2.17</v>
      </c>
      <c r="V445" s="297">
        <v>2.21</v>
      </c>
      <c r="W445" s="297">
        <v>2.2599999999999998</v>
      </c>
      <c r="X445" s="297">
        <v>2.31</v>
      </c>
      <c r="Y445" s="297">
        <v>2.35</v>
      </c>
      <c r="Z445" s="297">
        <v>2.4</v>
      </c>
      <c r="AA445" s="297">
        <v>2.4500000000000002</v>
      </c>
      <c r="AB445" s="297">
        <v>2.5</v>
      </c>
      <c r="AC445" s="297">
        <v>2.5499999999999998</v>
      </c>
      <c r="AD445" s="297">
        <v>2.6</v>
      </c>
      <c r="AE445" s="297">
        <v>2.66</v>
      </c>
      <c r="AF445" s="297">
        <v>2.72</v>
      </c>
      <c r="AG445" s="297">
        <v>2.79</v>
      </c>
      <c r="AH445" s="297">
        <v>2.85</v>
      </c>
      <c r="AI445" s="297">
        <v>2.91</v>
      </c>
      <c r="AJ445" s="297">
        <v>2.98</v>
      </c>
      <c r="AK445" s="297">
        <v>3.05</v>
      </c>
      <c r="AL445" s="297">
        <v>3.12</v>
      </c>
      <c r="AM445" s="297">
        <v>3.19</v>
      </c>
      <c r="AN445" s="297">
        <v>3.27</v>
      </c>
      <c r="AO445" s="297">
        <v>3.35</v>
      </c>
      <c r="AP445" s="297">
        <v>3.43</v>
      </c>
      <c r="AQ445" s="297">
        <v>3.51</v>
      </c>
      <c r="AR445" s="297">
        <v>3.6</v>
      </c>
      <c r="AS445" s="297">
        <v>3.68</v>
      </c>
      <c r="AT445" s="297">
        <v>3.78</v>
      </c>
      <c r="AU445" s="297">
        <v>3.87</v>
      </c>
      <c r="AV445" s="297">
        <v>3.97</v>
      </c>
      <c r="AW445" s="297">
        <v>4.07</v>
      </c>
      <c r="AX445" s="297">
        <v>4.18</v>
      </c>
      <c r="AY445" s="297">
        <v>4.29</v>
      </c>
      <c r="AZ445" s="297">
        <v>4.4000000000000004</v>
      </c>
      <c r="BA445" s="297">
        <v>4.51</v>
      </c>
      <c r="BB445" s="297">
        <v>4.63</v>
      </c>
      <c r="BC445" s="297">
        <v>4.75</v>
      </c>
      <c r="BD445" s="297">
        <v>4.87</v>
      </c>
      <c r="BE445" s="297">
        <v>5</v>
      </c>
      <c r="BF445" s="297">
        <v>5.13</v>
      </c>
      <c r="BG445" s="297">
        <v>5.26</v>
      </c>
      <c r="BH445" s="297">
        <v>5.4</v>
      </c>
      <c r="BI445" s="297">
        <v>5.54</v>
      </c>
      <c r="BJ445" s="297">
        <v>5.68</v>
      </c>
      <c r="BK445" s="297">
        <v>5.83</v>
      </c>
      <c r="BL445" s="297">
        <v>5.99</v>
      </c>
      <c r="BM445" s="297">
        <v>6.14</v>
      </c>
      <c r="BN445" s="297">
        <v>6.3</v>
      </c>
      <c r="BO445" s="297">
        <v>6.47</v>
      </c>
      <c r="BP445" s="297">
        <v>6.64</v>
      </c>
      <c r="BQ445" s="297">
        <v>6.82</v>
      </c>
      <c r="BR445" s="297">
        <v>7</v>
      </c>
      <c r="BS445" s="297">
        <v>7.18</v>
      </c>
      <c r="BT445" s="297">
        <v>7.37</v>
      </c>
      <c r="BU445" s="297">
        <v>7.55</v>
      </c>
      <c r="BV445" s="297">
        <v>7.75</v>
      </c>
      <c r="BW445" s="297">
        <v>7.95</v>
      </c>
    </row>
    <row r="446" spans="1:75" x14ac:dyDescent="0.25">
      <c r="A446" s="297" t="s">
        <v>1078</v>
      </c>
      <c r="B446" s="297" t="s">
        <v>1079</v>
      </c>
      <c r="C446" s="297" t="s">
        <v>1005</v>
      </c>
      <c r="D446" s="297" t="s">
        <v>1006</v>
      </c>
      <c r="E446" s="297">
        <v>2.12</v>
      </c>
      <c r="F446" s="297">
        <v>2.2000000000000002</v>
      </c>
      <c r="G446" s="297">
        <v>2.2200000000000002</v>
      </c>
      <c r="H446" s="297">
        <v>2.21</v>
      </c>
      <c r="I446" s="297">
        <v>2.23</v>
      </c>
      <c r="J446" s="297">
        <v>2.2599999999999998</v>
      </c>
      <c r="K446" s="297">
        <v>2.31</v>
      </c>
      <c r="L446" s="297">
        <v>2.33</v>
      </c>
      <c r="M446" s="297">
        <v>2.29</v>
      </c>
      <c r="N446" s="297">
        <v>2.25</v>
      </c>
      <c r="O446" s="297">
        <v>2.25</v>
      </c>
      <c r="P446" s="297">
        <v>2.33</v>
      </c>
      <c r="Q446" s="297">
        <v>2.4900000000000002</v>
      </c>
      <c r="R446" s="297">
        <v>2.59</v>
      </c>
      <c r="S446" s="297">
        <v>2.62</v>
      </c>
      <c r="T446" s="297">
        <v>2.69</v>
      </c>
      <c r="U446" s="297">
        <v>2.77</v>
      </c>
      <c r="V446" s="297">
        <v>2.86</v>
      </c>
      <c r="W446" s="297">
        <v>2.92</v>
      </c>
      <c r="X446" s="297">
        <v>2.94</v>
      </c>
      <c r="Y446" s="297">
        <v>2.96</v>
      </c>
      <c r="Z446" s="297">
        <v>2.96</v>
      </c>
      <c r="AA446" s="297">
        <v>2.95</v>
      </c>
      <c r="AB446" s="297">
        <v>2.95</v>
      </c>
      <c r="AC446" s="297">
        <v>2.97</v>
      </c>
      <c r="AD446" s="297">
        <v>3.04</v>
      </c>
      <c r="AE446" s="297">
        <v>3.13</v>
      </c>
      <c r="AF446" s="297">
        <v>3.2</v>
      </c>
      <c r="AG446" s="297">
        <v>3.24</v>
      </c>
      <c r="AH446" s="297">
        <v>3.26</v>
      </c>
      <c r="AI446" s="297">
        <v>3.27</v>
      </c>
      <c r="AJ446" s="297">
        <v>3.3</v>
      </c>
      <c r="AK446" s="297">
        <v>3.34</v>
      </c>
      <c r="AL446" s="297">
        <v>3.39</v>
      </c>
      <c r="AM446" s="297">
        <v>3.43</v>
      </c>
      <c r="AN446" s="297">
        <v>3.49</v>
      </c>
      <c r="AO446" s="297">
        <v>3.55</v>
      </c>
      <c r="AP446" s="297">
        <v>3.61</v>
      </c>
      <c r="AQ446" s="297">
        <v>3.68</v>
      </c>
      <c r="AR446" s="297">
        <v>3.76</v>
      </c>
      <c r="AS446" s="297">
        <v>3.84</v>
      </c>
      <c r="AT446" s="297">
        <v>3.93</v>
      </c>
      <c r="AU446" s="297">
        <v>4.03</v>
      </c>
      <c r="AV446" s="297">
        <v>4.13</v>
      </c>
      <c r="AW446" s="297">
        <v>4.2300000000000004</v>
      </c>
      <c r="AX446" s="297">
        <v>4.34</v>
      </c>
      <c r="AY446" s="297">
        <v>4.46</v>
      </c>
      <c r="AZ446" s="297">
        <v>4.58</v>
      </c>
      <c r="BA446" s="297">
        <v>4.7</v>
      </c>
      <c r="BB446" s="297">
        <v>4.83</v>
      </c>
      <c r="BC446" s="297">
        <v>4.96</v>
      </c>
      <c r="BD446" s="297">
        <v>5.0999999999999996</v>
      </c>
      <c r="BE446" s="297">
        <v>5.24</v>
      </c>
      <c r="BF446" s="297">
        <v>5.38</v>
      </c>
      <c r="BG446" s="297">
        <v>5.53</v>
      </c>
      <c r="BH446" s="297">
        <v>5.68</v>
      </c>
      <c r="BI446" s="297">
        <v>5.83</v>
      </c>
      <c r="BJ446" s="297">
        <v>5.99</v>
      </c>
      <c r="BK446" s="297">
        <v>6.15</v>
      </c>
      <c r="BL446" s="297">
        <v>6.31</v>
      </c>
      <c r="BM446" s="297">
        <v>6.48</v>
      </c>
      <c r="BN446" s="297">
        <v>6.66</v>
      </c>
      <c r="BO446" s="297">
        <v>6.84</v>
      </c>
      <c r="BP446" s="297">
        <v>7.02</v>
      </c>
      <c r="BQ446" s="297">
        <v>7.21</v>
      </c>
      <c r="BR446" s="297">
        <v>7.41</v>
      </c>
      <c r="BS446" s="297">
        <v>7.61</v>
      </c>
      <c r="BT446" s="297">
        <v>7.82</v>
      </c>
      <c r="BU446" s="297">
        <v>8.0299999999999994</v>
      </c>
      <c r="BV446" s="297">
        <v>8.25</v>
      </c>
      <c r="BW446" s="297">
        <v>8.48</v>
      </c>
    </row>
    <row r="447" spans="1:75" x14ac:dyDescent="0.25">
      <c r="A447" s="297" t="s">
        <v>1078</v>
      </c>
      <c r="B447" s="297" t="s">
        <v>1079</v>
      </c>
      <c r="C447" s="297" t="s">
        <v>1007</v>
      </c>
      <c r="D447" s="297" t="s">
        <v>1008</v>
      </c>
      <c r="E447" s="297">
        <v>1548.33</v>
      </c>
      <c r="F447" s="297">
        <v>1539.42</v>
      </c>
      <c r="G447" s="297">
        <v>1381.57</v>
      </c>
      <c r="H447" s="297">
        <v>1307.56</v>
      </c>
      <c r="I447" s="297">
        <v>1255.07</v>
      </c>
      <c r="J447" s="297">
        <v>1273.46</v>
      </c>
      <c r="K447" s="297">
        <v>1241</v>
      </c>
      <c r="L447" s="297">
        <v>1264.52</v>
      </c>
      <c r="M447" s="297">
        <v>1242.8800000000001</v>
      </c>
      <c r="N447" s="297">
        <v>1205.46</v>
      </c>
      <c r="O447" s="297">
        <v>1186.3699999999999</v>
      </c>
      <c r="P447" s="297">
        <v>1234.8599999999999</v>
      </c>
      <c r="Q447" s="297">
        <v>1365.39</v>
      </c>
      <c r="R447" s="297">
        <v>1436.47</v>
      </c>
      <c r="S447" s="297">
        <v>1582.52</v>
      </c>
      <c r="T447" s="297">
        <v>1684.45</v>
      </c>
      <c r="U447" s="297">
        <v>1861.58</v>
      </c>
      <c r="V447" s="297">
        <v>1963.22</v>
      </c>
      <c r="W447" s="297">
        <v>1949.21</v>
      </c>
      <c r="X447" s="297">
        <v>2019.28</v>
      </c>
      <c r="Y447" s="297">
        <v>1971.55</v>
      </c>
      <c r="Z447" s="297">
        <v>1989.74</v>
      </c>
      <c r="AA447" s="297">
        <v>2012.67</v>
      </c>
      <c r="AB447" s="297">
        <v>1957.7</v>
      </c>
      <c r="AC447" s="297">
        <v>2062.7399999999998</v>
      </c>
      <c r="AD447" s="297">
        <v>1979.88</v>
      </c>
      <c r="AE447" s="297">
        <v>1932.93</v>
      </c>
      <c r="AF447" s="297">
        <v>1879.29</v>
      </c>
      <c r="AG447" s="297">
        <v>1885.83</v>
      </c>
      <c r="AH447" s="297">
        <v>2114.34</v>
      </c>
      <c r="AI447" s="297">
        <v>2179.56</v>
      </c>
      <c r="AJ447" s="297">
        <v>2232.56</v>
      </c>
      <c r="AK447" s="297">
        <v>2288.81</v>
      </c>
      <c r="AL447" s="297">
        <v>2293.7399999999998</v>
      </c>
      <c r="AM447" s="297">
        <v>2305.9299999999998</v>
      </c>
      <c r="AN447" s="297">
        <v>2328.87</v>
      </c>
      <c r="AO447" s="297">
        <v>2350.4299999999998</v>
      </c>
      <c r="AP447" s="297">
        <v>2401.9499999999998</v>
      </c>
      <c r="AQ447" s="297">
        <v>2456.5500000000002</v>
      </c>
      <c r="AR447" s="297">
        <v>2514.8200000000002</v>
      </c>
      <c r="AS447" s="297">
        <v>2571.25</v>
      </c>
      <c r="AT447" s="297">
        <v>2633.7</v>
      </c>
      <c r="AU447" s="297">
        <v>2700.91</v>
      </c>
      <c r="AV447" s="297">
        <v>2765.73</v>
      </c>
      <c r="AW447" s="297">
        <v>2830.17</v>
      </c>
      <c r="AX447" s="297">
        <v>2893.74</v>
      </c>
      <c r="AY447" s="297">
        <v>2958.84</v>
      </c>
      <c r="AZ447" s="297">
        <v>3028.85</v>
      </c>
      <c r="BA447" s="297">
        <v>3098.23</v>
      </c>
      <c r="BB447" s="297">
        <v>3167.02</v>
      </c>
      <c r="BC447" s="297">
        <v>3237.54</v>
      </c>
      <c r="BD447" s="297">
        <v>3308.23</v>
      </c>
      <c r="BE447" s="297">
        <v>3385.03</v>
      </c>
      <c r="BF447" s="297">
        <v>3461.9</v>
      </c>
      <c r="BG447" s="297">
        <v>3538.99</v>
      </c>
      <c r="BH447" s="297">
        <v>3617.42</v>
      </c>
      <c r="BI447" s="297">
        <v>3700.58</v>
      </c>
      <c r="BJ447" s="297">
        <v>3788.2</v>
      </c>
      <c r="BK447" s="297">
        <v>3876.76</v>
      </c>
      <c r="BL447" s="297">
        <v>3966.96</v>
      </c>
      <c r="BM447" s="297">
        <v>4058.44</v>
      </c>
      <c r="BN447" s="297">
        <v>4158.1899999999996</v>
      </c>
      <c r="BO447" s="297">
        <v>4261.8500000000004</v>
      </c>
      <c r="BP447" s="297">
        <v>4367.08</v>
      </c>
      <c r="BQ447" s="297">
        <v>4473.9799999999996</v>
      </c>
      <c r="BR447" s="297">
        <v>4582.47</v>
      </c>
      <c r="BS447" s="297">
        <v>4695.01</v>
      </c>
      <c r="BT447" s="297">
        <v>4810.26</v>
      </c>
      <c r="BU447" s="297">
        <v>4928.17</v>
      </c>
      <c r="BV447" s="297">
        <v>5049.05</v>
      </c>
      <c r="BW447" s="297">
        <v>5174.1499999999996</v>
      </c>
    </row>
    <row r="448" spans="1:75" x14ac:dyDescent="0.25">
      <c r="A448" s="297" t="s">
        <v>1078</v>
      </c>
      <c r="B448" s="297" t="s">
        <v>1079</v>
      </c>
      <c r="C448" s="297" t="s">
        <v>1009</v>
      </c>
      <c r="D448" s="297" t="s">
        <v>1010</v>
      </c>
      <c r="E448" s="297">
        <v>29.77</v>
      </c>
      <c r="F448" s="297">
        <v>29.49</v>
      </c>
      <c r="G448" s="297">
        <v>24.97</v>
      </c>
      <c r="H448" s="297">
        <v>21.39</v>
      </c>
      <c r="I448" s="297">
        <v>27.42</v>
      </c>
      <c r="J448" s="297">
        <v>29.85</v>
      </c>
      <c r="K448" s="297">
        <v>33.78</v>
      </c>
      <c r="L448" s="297">
        <v>27.8</v>
      </c>
      <c r="M448" s="297">
        <v>18.03</v>
      </c>
      <c r="N448" s="297">
        <v>18.87</v>
      </c>
      <c r="O448" s="297">
        <v>27.71</v>
      </c>
      <c r="P448" s="297">
        <v>41.16</v>
      </c>
      <c r="Q448" s="297">
        <v>52.49</v>
      </c>
      <c r="R448" s="297">
        <v>41.51</v>
      </c>
      <c r="S448" s="297">
        <v>27.22</v>
      </c>
      <c r="T448" s="297">
        <v>33.229999999999997</v>
      </c>
      <c r="U448" s="297">
        <v>31.86</v>
      </c>
      <c r="V448" s="297">
        <v>31.89</v>
      </c>
      <c r="W448" s="297">
        <v>28.92</v>
      </c>
      <c r="X448" s="297">
        <v>25</v>
      </c>
      <c r="Y448" s="297">
        <v>24.86</v>
      </c>
      <c r="Z448" s="297">
        <v>22.54</v>
      </c>
      <c r="AA448" s="297">
        <v>21.72</v>
      </c>
      <c r="AB448" s="297">
        <v>21.77</v>
      </c>
      <c r="AC448" s="297">
        <v>24.75</v>
      </c>
      <c r="AD448" s="297">
        <v>30.94</v>
      </c>
      <c r="AE448" s="297">
        <v>32.700000000000003</v>
      </c>
      <c r="AF448" s="297">
        <v>31.93</v>
      </c>
      <c r="AG448" s="297">
        <v>29.82</v>
      </c>
      <c r="AH448" s="297">
        <v>26.7</v>
      </c>
      <c r="AI448" s="297">
        <v>24.22</v>
      </c>
      <c r="AJ448" s="297">
        <v>26.05</v>
      </c>
      <c r="AK448" s="297">
        <v>25.59</v>
      </c>
      <c r="AL448" s="297">
        <v>25.36</v>
      </c>
      <c r="AM448" s="297">
        <v>24.82</v>
      </c>
      <c r="AN448" s="297">
        <v>24.73</v>
      </c>
      <c r="AO448" s="297">
        <v>24.66</v>
      </c>
      <c r="AP448" s="297">
        <v>24.49</v>
      </c>
      <c r="AQ448" s="297">
        <v>24.46</v>
      </c>
      <c r="AR448" s="297">
        <v>24.44</v>
      </c>
      <c r="AS448" s="297">
        <v>24.4</v>
      </c>
      <c r="AT448" s="297">
        <v>24.33</v>
      </c>
      <c r="AU448" s="297">
        <v>24.24</v>
      </c>
      <c r="AV448" s="297">
        <v>24.14</v>
      </c>
      <c r="AW448" s="297">
        <v>24.07</v>
      </c>
      <c r="AX448" s="297">
        <v>24.01</v>
      </c>
      <c r="AY448" s="297">
        <v>23.95</v>
      </c>
      <c r="AZ448" s="297">
        <v>23.85</v>
      </c>
      <c r="BA448" s="297">
        <v>23.77</v>
      </c>
      <c r="BB448" s="297">
        <v>23.71</v>
      </c>
      <c r="BC448" s="297">
        <v>23.63</v>
      </c>
      <c r="BD448" s="297">
        <v>23.55</v>
      </c>
      <c r="BE448" s="297">
        <v>23.42</v>
      </c>
      <c r="BF448" s="297">
        <v>23.33</v>
      </c>
      <c r="BG448" s="297">
        <v>23.23</v>
      </c>
      <c r="BH448" s="297">
        <v>23.13</v>
      </c>
      <c r="BI448" s="297">
        <v>23.03</v>
      </c>
      <c r="BJ448" s="297">
        <v>22.91</v>
      </c>
      <c r="BK448" s="297">
        <v>22.81</v>
      </c>
      <c r="BL448" s="297">
        <v>22.72</v>
      </c>
      <c r="BM448" s="297">
        <v>22.62</v>
      </c>
      <c r="BN448" s="297">
        <v>22.54</v>
      </c>
      <c r="BO448" s="297">
        <v>22.45</v>
      </c>
      <c r="BP448" s="297">
        <v>22.37</v>
      </c>
      <c r="BQ448" s="297">
        <v>22.3</v>
      </c>
      <c r="BR448" s="297">
        <v>22.23</v>
      </c>
      <c r="BS448" s="297">
        <v>22.18</v>
      </c>
      <c r="BT448" s="297">
        <v>22.13</v>
      </c>
      <c r="BU448" s="297">
        <v>22.08</v>
      </c>
      <c r="BV448" s="297">
        <v>22.02</v>
      </c>
      <c r="BW448" s="297">
        <v>21.96</v>
      </c>
    </row>
    <row r="449" spans="1:75" x14ac:dyDescent="0.25">
      <c r="A449" s="297" t="s">
        <v>1078</v>
      </c>
      <c r="B449" s="297" t="s">
        <v>1079</v>
      </c>
      <c r="C449" s="297" t="s">
        <v>1011</v>
      </c>
      <c r="D449" s="297" t="s">
        <v>927</v>
      </c>
      <c r="E449" s="297">
        <v>254.52</v>
      </c>
      <c r="F449" s="297">
        <v>258.01</v>
      </c>
      <c r="G449" s="297">
        <v>260.45</v>
      </c>
      <c r="H449" s="297">
        <v>262.45</v>
      </c>
      <c r="I449" s="297">
        <v>264.35000000000002</v>
      </c>
      <c r="J449" s="297">
        <v>266.77</v>
      </c>
      <c r="K449" s="297">
        <v>267.79000000000002</v>
      </c>
      <c r="L449" s="297">
        <v>269.64</v>
      </c>
      <c r="M449" s="297">
        <v>272.41000000000003</v>
      </c>
      <c r="N449" s="297">
        <v>275.87</v>
      </c>
      <c r="O449" s="297">
        <v>279.91000000000003</v>
      </c>
      <c r="P449" s="297">
        <v>280.37</v>
      </c>
      <c r="Q449" s="297">
        <v>281.79000000000002</v>
      </c>
      <c r="R449" s="297">
        <v>283.47000000000003</v>
      </c>
      <c r="S449" s="297">
        <v>285.95999999999998</v>
      </c>
      <c r="T449" s="297">
        <v>287.68</v>
      </c>
      <c r="U449" s="297">
        <v>292.08</v>
      </c>
      <c r="V449" s="297">
        <v>296.10000000000002</v>
      </c>
      <c r="W449" s="297">
        <v>298.18</v>
      </c>
      <c r="X449" s="297">
        <v>299.57</v>
      </c>
      <c r="Y449" s="297">
        <v>298.75</v>
      </c>
      <c r="Z449" s="297">
        <v>300.92</v>
      </c>
      <c r="AA449" s="297">
        <v>301.64999999999998</v>
      </c>
      <c r="AB449" s="297">
        <v>300.89999999999998</v>
      </c>
      <c r="AC449" s="297">
        <v>300.54000000000002</v>
      </c>
      <c r="AD449" s="297">
        <v>299.76</v>
      </c>
      <c r="AE449" s="297">
        <v>302.41000000000003</v>
      </c>
      <c r="AF449" s="297">
        <v>305.41000000000003</v>
      </c>
      <c r="AG449" s="297">
        <v>310.11</v>
      </c>
      <c r="AH449" s="297">
        <v>312.05</v>
      </c>
      <c r="AI449" s="297">
        <v>316.14</v>
      </c>
      <c r="AJ449" s="297">
        <v>321.68</v>
      </c>
      <c r="AK449" s="297">
        <v>326.5</v>
      </c>
      <c r="AL449" s="297">
        <v>330.95</v>
      </c>
      <c r="AM449" s="297">
        <v>335.64</v>
      </c>
      <c r="AN449" s="297">
        <v>340.83</v>
      </c>
      <c r="AO449" s="297">
        <v>345.68</v>
      </c>
      <c r="AP449" s="297">
        <v>351.59</v>
      </c>
      <c r="AQ449" s="297">
        <v>357.86</v>
      </c>
      <c r="AR449" s="297">
        <v>363.53</v>
      </c>
      <c r="AS449" s="297">
        <v>368.15</v>
      </c>
      <c r="AT449" s="297">
        <v>372.98</v>
      </c>
      <c r="AU449" s="297">
        <v>376.84</v>
      </c>
      <c r="AV449" s="297">
        <v>379.81</v>
      </c>
      <c r="AW449" s="297">
        <v>382.24</v>
      </c>
      <c r="AX449" s="297">
        <v>384.29</v>
      </c>
      <c r="AY449" s="297">
        <v>386.22</v>
      </c>
      <c r="AZ449" s="297">
        <v>387.72</v>
      </c>
      <c r="BA449" s="297">
        <v>388.83</v>
      </c>
      <c r="BB449" s="297">
        <v>389.58</v>
      </c>
      <c r="BC449" s="297">
        <v>390.02</v>
      </c>
      <c r="BD449" s="297">
        <v>390.68</v>
      </c>
      <c r="BE449" s="297">
        <v>391.1</v>
      </c>
      <c r="BF449" s="297">
        <v>391.3</v>
      </c>
      <c r="BG449" s="297">
        <v>391.33</v>
      </c>
      <c r="BH449" s="297">
        <v>391.23</v>
      </c>
      <c r="BI449" s="297">
        <v>391.63</v>
      </c>
      <c r="BJ449" s="297">
        <v>391.89</v>
      </c>
      <c r="BK449" s="297">
        <v>392.04</v>
      </c>
      <c r="BL449" s="297">
        <v>392.11</v>
      </c>
      <c r="BM449" s="297">
        <v>392.13</v>
      </c>
      <c r="BN449" s="297">
        <v>392.78</v>
      </c>
      <c r="BO449" s="297">
        <v>393.37</v>
      </c>
      <c r="BP449" s="297">
        <v>393.86</v>
      </c>
      <c r="BQ449" s="297">
        <v>394.2</v>
      </c>
      <c r="BR449" s="297">
        <v>394.37</v>
      </c>
      <c r="BS449" s="297">
        <v>394.58</v>
      </c>
      <c r="BT449" s="297">
        <v>394.68</v>
      </c>
      <c r="BU449" s="297">
        <v>394.72</v>
      </c>
      <c r="BV449" s="297">
        <v>394.79</v>
      </c>
      <c r="BW449" s="297">
        <v>394.96</v>
      </c>
    </row>
    <row r="450" spans="1:75" x14ac:dyDescent="0.25">
      <c r="A450" s="297" t="s">
        <v>1078</v>
      </c>
      <c r="B450" s="297" t="s">
        <v>1079</v>
      </c>
      <c r="C450" s="297" t="s">
        <v>1012</v>
      </c>
      <c r="D450" s="297" t="s">
        <v>927</v>
      </c>
      <c r="E450" s="297">
        <v>776.86</v>
      </c>
      <c r="F450" s="297">
        <v>775.59</v>
      </c>
      <c r="G450" s="297">
        <v>771.52</v>
      </c>
      <c r="H450" s="297">
        <v>765.43</v>
      </c>
      <c r="I450" s="297">
        <v>758.5</v>
      </c>
      <c r="J450" s="297">
        <v>751.64</v>
      </c>
      <c r="K450" s="297">
        <v>745.02</v>
      </c>
      <c r="L450" s="297">
        <v>738.59</v>
      </c>
      <c r="M450" s="297">
        <v>732.81</v>
      </c>
      <c r="N450" s="297">
        <v>728.15</v>
      </c>
      <c r="O450" s="297">
        <v>724.93</v>
      </c>
      <c r="P450" s="297">
        <v>723.45</v>
      </c>
      <c r="Q450" s="297">
        <v>723.61</v>
      </c>
      <c r="R450" s="297">
        <v>724.91</v>
      </c>
      <c r="S450" s="297">
        <v>726.55</v>
      </c>
      <c r="T450" s="297">
        <v>727.98</v>
      </c>
      <c r="U450" s="297">
        <v>728.99</v>
      </c>
      <c r="V450" s="297">
        <v>729.74</v>
      </c>
      <c r="W450" s="297">
        <v>730.46</v>
      </c>
      <c r="X450" s="297">
        <v>731.5</v>
      </c>
      <c r="Y450" s="297">
        <v>733.1</v>
      </c>
      <c r="Z450" s="297">
        <v>735.33</v>
      </c>
      <c r="AA450" s="297">
        <v>738.01</v>
      </c>
      <c r="AB450" s="297">
        <v>740.92</v>
      </c>
      <c r="AC450" s="297">
        <v>743.74</v>
      </c>
      <c r="AD450" s="297">
        <v>746.23</v>
      </c>
      <c r="AE450" s="297">
        <v>748.32</v>
      </c>
      <c r="AF450" s="297">
        <v>750.07</v>
      </c>
      <c r="AG450" s="297">
        <v>751.58</v>
      </c>
      <c r="AH450" s="297">
        <v>753.01</v>
      </c>
      <c r="AI450" s="297">
        <v>754.49</v>
      </c>
      <c r="AJ450" s="297">
        <v>756.04</v>
      </c>
      <c r="AK450" s="297">
        <v>757.62</v>
      </c>
      <c r="AL450" s="297">
        <v>759.26</v>
      </c>
      <c r="AM450" s="297">
        <v>760.97</v>
      </c>
      <c r="AN450" s="297">
        <v>762.77</v>
      </c>
      <c r="AO450" s="297">
        <v>764.65</v>
      </c>
      <c r="AP450" s="297">
        <v>766.62</v>
      </c>
      <c r="AQ450" s="297">
        <v>768.7</v>
      </c>
      <c r="AR450" s="297">
        <v>770.88</v>
      </c>
      <c r="AS450" s="297">
        <v>773.17</v>
      </c>
      <c r="AT450" s="297">
        <v>775.56</v>
      </c>
      <c r="AU450" s="297">
        <v>778.03</v>
      </c>
      <c r="AV450" s="297">
        <v>780.52</v>
      </c>
      <c r="AW450" s="297">
        <v>782.98</v>
      </c>
      <c r="AX450" s="297">
        <v>785.35</v>
      </c>
      <c r="AY450" s="297">
        <v>787.61</v>
      </c>
      <c r="AZ450" s="297">
        <v>789.74</v>
      </c>
      <c r="BA450" s="297">
        <v>791.67</v>
      </c>
      <c r="BB450" s="297">
        <v>793.36</v>
      </c>
      <c r="BC450" s="297">
        <v>794.74</v>
      </c>
      <c r="BD450" s="297">
        <v>795.8</v>
      </c>
      <c r="BE450" s="297">
        <v>796.53</v>
      </c>
      <c r="BF450" s="297">
        <v>796.92</v>
      </c>
      <c r="BG450" s="297">
        <v>796.96</v>
      </c>
      <c r="BH450" s="297">
        <v>796.67</v>
      </c>
      <c r="BI450" s="297">
        <v>796.04</v>
      </c>
      <c r="BJ450" s="297">
        <v>795.08</v>
      </c>
      <c r="BK450" s="297">
        <v>793.82</v>
      </c>
      <c r="BL450" s="297">
        <v>792.3</v>
      </c>
      <c r="BM450" s="297">
        <v>790.58</v>
      </c>
      <c r="BN450" s="297">
        <v>788.7</v>
      </c>
      <c r="BO450" s="297">
        <v>786.69</v>
      </c>
      <c r="BP450" s="297">
        <v>784.52</v>
      </c>
      <c r="BQ450" s="297">
        <v>782.11</v>
      </c>
      <c r="BR450" s="297">
        <v>779.44</v>
      </c>
      <c r="BS450" s="297">
        <v>776.47</v>
      </c>
      <c r="BT450" s="297">
        <v>773.3</v>
      </c>
      <c r="BU450" s="297">
        <v>770.26</v>
      </c>
      <c r="BV450" s="297">
        <v>767.77</v>
      </c>
      <c r="BW450" s="297">
        <v>766.14</v>
      </c>
    </row>
    <row r="451" spans="1:75" x14ac:dyDescent="0.25">
      <c r="A451" s="297" t="s">
        <v>1078</v>
      </c>
      <c r="B451" s="297" t="s">
        <v>1079</v>
      </c>
      <c r="C451" s="297" t="s">
        <v>1013</v>
      </c>
      <c r="D451" s="297" t="s">
        <v>1010</v>
      </c>
      <c r="E451" s="297">
        <v>20.399999999999999</v>
      </c>
      <c r="F451" s="297">
        <v>7.98</v>
      </c>
      <c r="G451" s="297">
        <v>7.66</v>
      </c>
      <c r="H451" s="297">
        <v>2.69</v>
      </c>
      <c r="I451" s="297">
        <v>20.22</v>
      </c>
      <c r="J451" s="297">
        <v>22</v>
      </c>
      <c r="K451" s="297">
        <v>33.229999999999997</v>
      </c>
      <c r="L451" s="297">
        <v>19.91</v>
      </c>
      <c r="M451" s="297">
        <v>16.84</v>
      </c>
      <c r="N451" s="297">
        <v>15.04</v>
      </c>
      <c r="O451" s="297">
        <v>13.98</v>
      </c>
      <c r="P451" s="297">
        <v>19.04</v>
      </c>
      <c r="Q451" s="297">
        <v>27.24</v>
      </c>
      <c r="R451" s="297">
        <v>21.66</v>
      </c>
      <c r="S451" s="297">
        <v>14.24</v>
      </c>
      <c r="T451" s="297">
        <v>22.32</v>
      </c>
      <c r="U451" s="297">
        <v>25.76</v>
      </c>
      <c r="V451" s="297">
        <v>22.07</v>
      </c>
      <c r="W451" s="297">
        <v>16.940000000000001</v>
      </c>
      <c r="X451" s="297">
        <v>16.96</v>
      </c>
      <c r="Y451" s="297">
        <v>9.17</v>
      </c>
      <c r="Z451" s="297">
        <v>5.64</v>
      </c>
      <c r="AA451" s="297">
        <v>8.2799999999999994</v>
      </c>
      <c r="AB451" s="297">
        <v>11.01</v>
      </c>
      <c r="AC451" s="297">
        <v>13.74</v>
      </c>
      <c r="AD451" s="297">
        <v>-5.75</v>
      </c>
      <c r="AE451" s="297">
        <v>6.43</v>
      </c>
      <c r="AF451" s="297">
        <v>6.38</v>
      </c>
      <c r="AG451" s="297">
        <v>6.61</v>
      </c>
      <c r="AH451" s="297">
        <v>10.38</v>
      </c>
      <c r="AI451" s="297">
        <v>10.57</v>
      </c>
      <c r="AJ451" s="297">
        <v>11.27</v>
      </c>
      <c r="AK451" s="297">
        <v>11.94</v>
      </c>
      <c r="AL451" s="297">
        <v>12.58</v>
      </c>
      <c r="AM451" s="297">
        <v>10.88</v>
      </c>
      <c r="AN451" s="297">
        <v>11.02</v>
      </c>
      <c r="AO451" s="297">
        <v>11.32</v>
      </c>
      <c r="AP451" s="297">
        <v>11.34</v>
      </c>
      <c r="AQ451" s="297">
        <v>11.61</v>
      </c>
      <c r="AR451" s="297">
        <v>11.74</v>
      </c>
      <c r="AS451" s="297">
        <v>11.73</v>
      </c>
      <c r="AT451" s="297">
        <v>11.62</v>
      </c>
      <c r="AU451" s="297">
        <v>11.76</v>
      </c>
      <c r="AV451" s="297">
        <v>11.64</v>
      </c>
      <c r="AW451" s="297">
        <v>11.53</v>
      </c>
      <c r="AX451" s="297">
        <v>11.47</v>
      </c>
      <c r="AY451" s="297">
        <v>11.44</v>
      </c>
      <c r="AZ451" s="297">
        <v>11.46</v>
      </c>
      <c r="BA451" s="297">
        <v>11.38</v>
      </c>
      <c r="BB451" s="297">
        <v>11.32</v>
      </c>
      <c r="BC451" s="297">
        <v>11.24</v>
      </c>
      <c r="BD451" s="297">
        <v>11.18</v>
      </c>
      <c r="BE451" s="297">
        <v>11.17</v>
      </c>
      <c r="BF451" s="297">
        <v>11.09</v>
      </c>
      <c r="BG451" s="297">
        <v>11.01</v>
      </c>
      <c r="BH451" s="297">
        <v>10.92</v>
      </c>
      <c r="BI451" s="297">
        <v>10.85</v>
      </c>
      <c r="BJ451" s="297">
        <v>10.87</v>
      </c>
      <c r="BK451" s="297">
        <v>10.79</v>
      </c>
      <c r="BL451" s="297">
        <v>10.72</v>
      </c>
      <c r="BM451" s="297">
        <v>10.64</v>
      </c>
      <c r="BN451" s="297">
        <v>10.59</v>
      </c>
      <c r="BO451" s="297">
        <v>10.62</v>
      </c>
      <c r="BP451" s="297">
        <v>10.57</v>
      </c>
      <c r="BQ451" s="297">
        <v>10.51</v>
      </c>
      <c r="BR451" s="297">
        <v>10.47</v>
      </c>
      <c r="BS451" s="297">
        <v>10.45</v>
      </c>
      <c r="BT451" s="297">
        <v>10.46</v>
      </c>
      <c r="BU451" s="297">
        <v>10.44</v>
      </c>
      <c r="BV451" s="297">
        <v>10.41</v>
      </c>
      <c r="BW451" s="297">
        <v>10.34</v>
      </c>
    </row>
    <row r="452" spans="1:75" x14ac:dyDescent="0.25">
      <c r="A452" s="297" t="s">
        <v>1078</v>
      </c>
      <c r="B452" s="297" t="s">
        <v>1079</v>
      </c>
      <c r="C452" s="297" t="s">
        <v>1014</v>
      </c>
      <c r="D452" s="297" t="s">
        <v>1015</v>
      </c>
      <c r="E452" s="297">
        <v>28.28</v>
      </c>
      <c r="F452" s="297">
        <v>29.27</v>
      </c>
      <c r="G452" s="297">
        <v>30.29</v>
      </c>
      <c r="H452" s="297">
        <v>31.35</v>
      </c>
      <c r="I452" s="297">
        <v>32.44</v>
      </c>
      <c r="J452" s="297">
        <v>33.57</v>
      </c>
      <c r="K452" s="297">
        <v>34.36</v>
      </c>
      <c r="L452" s="297">
        <v>35.17</v>
      </c>
      <c r="M452" s="297">
        <v>36</v>
      </c>
      <c r="N452" s="297">
        <v>36.85</v>
      </c>
      <c r="O452" s="297">
        <v>37.72</v>
      </c>
      <c r="P452" s="297">
        <v>39.119999999999997</v>
      </c>
      <c r="Q452" s="297">
        <v>40.56</v>
      </c>
      <c r="R452" s="297">
        <v>42.06</v>
      </c>
      <c r="S452" s="297">
        <v>43.62</v>
      </c>
      <c r="T452" s="297">
        <v>45.23</v>
      </c>
      <c r="U452" s="297">
        <v>46.58</v>
      </c>
      <c r="V452" s="297">
        <v>47.98</v>
      </c>
      <c r="W452" s="297">
        <v>49.41</v>
      </c>
      <c r="X452" s="297">
        <v>50.89</v>
      </c>
      <c r="Y452" s="297">
        <v>52.41</v>
      </c>
      <c r="Z452" s="297">
        <v>53.3</v>
      </c>
      <c r="AA452" s="297">
        <v>54.21</v>
      </c>
      <c r="AB452" s="297">
        <v>55.13</v>
      </c>
      <c r="AC452" s="297">
        <v>56.07</v>
      </c>
      <c r="AD452" s="297">
        <v>57.02</v>
      </c>
      <c r="AE452" s="297">
        <v>57.92</v>
      </c>
      <c r="AF452" s="297">
        <v>58.83</v>
      </c>
      <c r="AG452" s="297">
        <v>59.75</v>
      </c>
      <c r="AH452" s="297">
        <v>60.69</v>
      </c>
      <c r="AI452" s="297">
        <v>61.64</v>
      </c>
      <c r="AJ452" s="297">
        <v>62.33</v>
      </c>
      <c r="AK452" s="297">
        <v>63.02</v>
      </c>
      <c r="AL452" s="297">
        <v>63.73</v>
      </c>
      <c r="AM452" s="297">
        <v>64.44</v>
      </c>
      <c r="AN452" s="297">
        <v>65.16</v>
      </c>
      <c r="AO452" s="297">
        <v>65.709999999999994</v>
      </c>
      <c r="AP452" s="297">
        <v>66.27</v>
      </c>
      <c r="AQ452" s="297">
        <v>66.83</v>
      </c>
      <c r="AR452" s="297">
        <v>67.400000000000006</v>
      </c>
      <c r="AS452" s="297">
        <v>67.97</v>
      </c>
      <c r="AT452" s="297">
        <v>68.459999999999994</v>
      </c>
      <c r="AU452" s="297">
        <v>68.95</v>
      </c>
      <c r="AV452" s="297">
        <v>69.44</v>
      </c>
      <c r="AW452" s="297">
        <v>69.94</v>
      </c>
      <c r="AX452" s="297">
        <v>70.44</v>
      </c>
      <c r="AY452" s="297">
        <v>70.92</v>
      </c>
      <c r="AZ452" s="297">
        <v>71.41</v>
      </c>
      <c r="BA452" s="297">
        <v>71.900000000000006</v>
      </c>
      <c r="BB452" s="297">
        <v>72.39</v>
      </c>
      <c r="BC452" s="297">
        <v>72.89</v>
      </c>
      <c r="BD452" s="297">
        <v>73.44</v>
      </c>
      <c r="BE452" s="297">
        <v>73.989999999999995</v>
      </c>
      <c r="BF452" s="297">
        <v>74.55</v>
      </c>
      <c r="BG452" s="297">
        <v>75.11</v>
      </c>
      <c r="BH452" s="297">
        <v>75.680000000000007</v>
      </c>
      <c r="BI452" s="297">
        <v>76.27</v>
      </c>
      <c r="BJ452" s="297">
        <v>76.87</v>
      </c>
      <c r="BK452" s="297">
        <v>77.47</v>
      </c>
      <c r="BL452" s="297">
        <v>78.08</v>
      </c>
      <c r="BM452" s="297">
        <v>78.7</v>
      </c>
      <c r="BN452" s="297">
        <v>79.150000000000006</v>
      </c>
      <c r="BO452" s="297">
        <v>79.599999999999994</v>
      </c>
      <c r="BP452" s="297">
        <v>80.06</v>
      </c>
      <c r="BQ452" s="297">
        <v>80.52</v>
      </c>
      <c r="BR452" s="297">
        <v>80.98</v>
      </c>
      <c r="BS452" s="297">
        <v>81.42</v>
      </c>
      <c r="BT452" s="297">
        <v>81.86</v>
      </c>
      <c r="BU452" s="297">
        <v>82.3</v>
      </c>
      <c r="BV452" s="297">
        <v>82.74</v>
      </c>
      <c r="BW452" s="297">
        <v>83.19</v>
      </c>
    </row>
    <row r="453" spans="1:75" x14ac:dyDescent="0.25">
      <c r="A453" s="297" t="s">
        <v>1078</v>
      </c>
      <c r="B453" s="297" t="s">
        <v>1079</v>
      </c>
      <c r="C453" s="297" t="s">
        <v>1016</v>
      </c>
      <c r="D453" s="297" t="s">
        <v>1015</v>
      </c>
      <c r="E453" s="297">
        <v>1.61</v>
      </c>
      <c r="F453" s="297">
        <v>1.55</v>
      </c>
      <c r="G453" s="297">
        <v>1.5</v>
      </c>
      <c r="H453" s="297">
        <v>1.44</v>
      </c>
      <c r="I453" s="297">
        <v>1.39</v>
      </c>
      <c r="J453" s="297">
        <v>1.34</v>
      </c>
      <c r="K453" s="297">
        <v>1.31</v>
      </c>
      <c r="L453" s="297">
        <v>1.28</v>
      </c>
      <c r="M453" s="297">
        <v>1.26</v>
      </c>
      <c r="N453" s="297">
        <v>1.23</v>
      </c>
      <c r="O453" s="297">
        <v>1.2</v>
      </c>
      <c r="P453" s="297">
        <v>1.0900000000000001</v>
      </c>
      <c r="Q453" s="297">
        <v>1</v>
      </c>
      <c r="R453" s="297">
        <v>0.91</v>
      </c>
      <c r="S453" s="297">
        <v>0.82</v>
      </c>
      <c r="T453" s="297">
        <v>0.75</v>
      </c>
      <c r="U453" s="297">
        <v>0.52</v>
      </c>
      <c r="V453" s="297">
        <v>0.36</v>
      </c>
      <c r="W453" s="297">
        <v>0.25</v>
      </c>
      <c r="X453" s="297">
        <v>0.18</v>
      </c>
      <c r="Y453" s="297">
        <v>0.12</v>
      </c>
      <c r="Z453" s="297">
        <v>0.24</v>
      </c>
      <c r="AA453" s="297">
        <v>0.45</v>
      </c>
      <c r="AB453" s="297">
        <v>0.87</v>
      </c>
      <c r="AC453" s="297">
        <v>1.67</v>
      </c>
      <c r="AD453" s="297">
        <v>3.2</v>
      </c>
      <c r="AE453" s="297">
        <v>3.3</v>
      </c>
      <c r="AF453" s="297">
        <v>3.41</v>
      </c>
      <c r="AG453" s="297">
        <v>3.51</v>
      </c>
      <c r="AH453" s="297">
        <v>3.62</v>
      </c>
      <c r="AI453" s="297">
        <v>3.73</v>
      </c>
      <c r="AJ453" s="297">
        <v>4.21</v>
      </c>
      <c r="AK453" s="297">
        <v>4.74</v>
      </c>
      <c r="AL453" s="297">
        <v>5.34</v>
      </c>
      <c r="AM453" s="297">
        <v>6.02</v>
      </c>
      <c r="AN453" s="297">
        <v>6.78</v>
      </c>
      <c r="AO453" s="297">
        <v>7.36</v>
      </c>
      <c r="AP453" s="297">
        <v>8</v>
      </c>
      <c r="AQ453" s="297">
        <v>8.69</v>
      </c>
      <c r="AR453" s="297">
        <v>9.43</v>
      </c>
      <c r="AS453" s="297">
        <v>10.25</v>
      </c>
      <c r="AT453" s="297">
        <v>10.84</v>
      </c>
      <c r="AU453" s="297">
        <v>11.47</v>
      </c>
      <c r="AV453" s="297">
        <v>12.14</v>
      </c>
      <c r="AW453" s="297">
        <v>12.85</v>
      </c>
      <c r="AX453" s="297">
        <v>13.6</v>
      </c>
      <c r="AY453" s="297">
        <v>14.12</v>
      </c>
      <c r="AZ453" s="297">
        <v>14.66</v>
      </c>
      <c r="BA453" s="297">
        <v>15.23</v>
      </c>
      <c r="BB453" s="297">
        <v>15.81</v>
      </c>
      <c r="BC453" s="297">
        <v>16.420000000000002</v>
      </c>
      <c r="BD453" s="297">
        <v>17.02</v>
      </c>
      <c r="BE453" s="297">
        <v>17.64</v>
      </c>
      <c r="BF453" s="297">
        <v>18.29</v>
      </c>
      <c r="BG453" s="297">
        <v>18.95</v>
      </c>
      <c r="BH453" s="297">
        <v>19.64</v>
      </c>
      <c r="BI453" s="297">
        <v>20.34</v>
      </c>
      <c r="BJ453" s="297">
        <v>21.06</v>
      </c>
      <c r="BK453" s="297">
        <v>21.8</v>
      </c>
      <c r="BL453" s="297">
        <v>22.57</v>
      </c>
      <c r="BM453" s="297">
        <v>23.36</v>
      </c>
      <c r="BN453" s="297">
        <v>24.16</v>
      </c>
      <c r="BO453" s="297">
        <v>24.99</v>
      </c>
      <c r="BP453" s="297">
        <v>25.84</v>
      </c>
      <c r="BQ453" s="297">
        <v>26.72</v>
      </c>
      <c r="BR453" s="297">
        <v>27.64</v>
      </c>
      <c r="BS453" s="297">
        <v>28.48</v>
      </c>
      <c r="BT453" s="297">
        <v>29.36</v>
      </c>
      <c r="BU453" s="297">
        <v>30.26</v>
      </c>
      <c r="BV453" s="297">
        <v>31.19</v>
      </c>
      <c r="BW453" s="297">
        <v>32.14</v>
      </c>
    </row>
    <row r="454" spans="1:75" x14ac:dyDescent="0.25">
      <c r="A454" s="297" t="s">
        <v>1080</v>
      </c>
      <c r="B454" s="297" t="s">
        <v>1081</v>
      </c>
      <c r="C454" s="297" t="s">
        <v>1005</v>
      </c>
      <c r="D454" s="297" t="s">
        <v>1006</v>
      </c>
      <c r="E454" s="297">
        <v>7.53</v>
      </c>
      <c r="F454" s="297">
        <v>7.88</v>
      </c>
      <c r="G454" s="297">
        <v>8.19</v>
      </c>
      <c r="H454" s="297">
        <v>8.48</v>
      </c>
      <c r="I454" s="297">
        <v>8.74</v>
      </c>
      <c r="J454" s="297">
        <v>9.02</v>
      </c>
      <c r="K454" s="297">
        <v>9.18</v>
      </c>
      <c r="L454" s="297">
        <v>9.31</v>
      </c>
      <c r="M454" s="297">
        <v>9.4</v>
      </c>
      <c r="N454" s="297">
        <v>9.5299999999999994</v>
      </c>
      <c r="O454" s="297">
        <v>9.6</v>
      </c>
      <c r="P454" s="297">
        <v>9.74</v>
      </c>
      <c r="Q454" s="297">
        <v>9.52</v>
      </c>
      <c r="R454" s="297">
        <v>9.24</v>
      </c>
      <c r="S454" s="297">
        <v>8.9</v>
      </c>
      <c r="T454" s="297">
        <v>8.7799999999999994</v>
      </c>
      <c r="U454" s="297">
        <v>9.34</v>
      </c>
      <c r="V454" s="297">
        <v>9.7799999999999994</v>
      </c>
      <c r="W454" s="297">
        <v>10.26</v>
      </c>
      <c r="X454" s="297">
        <v>10.79</v>
      </c>
      <c r="Y454" s="297">
        <v>11.25</v>
      </c>
      <c r="Z454" s="297">
        <v>11.62</v>
      </c>
      <c r="AA454" s="297">
        <v>11.89</v>
      </c>
      <c r="AB454" s="297">
        <v>12.42</v>
      </c>
      <c r="AC454" s="297">
        <v>12.79</v>
      </c>
      <c r="AD454" s="297">
        <v>13.18</v>
      </c>
      <c r="AE454" s="297">
        <v>13.62</v>
      </c>
      <c r="AF454" s="297">
        <v>13.99</v>
      </c>
      <c r="AG454" s="297">
        <v>14.33</v>
      </c>
      <c r="AH454" s="297">
        <v>14.47</v>
      </c>
      <c r="AI454" s="297">
        <v>14.51</v>
      </c>
      <c r="AJ454" s="297">
        <v>14.5</v>
      </c>
      <c r="AK454" s="297">
        <v>14.54</v>
      </c>
      <c r="AL454" s="297">
        <v>14.62</v>
      </c>
      <c r="AM454" s="297">
        <v>14.68</v>
      </c>
      <c r="AN454" s="297">
        <v>14.75</v>
      </c>
      <c r="AO454" s="297">
        <v>14.84</v>
      </c>
      <c r="AP454" s="297">
        <v>14.93</v>
      </c>
      <c r="AQ454" s="297">
        <v>15.05</v>
      </c>
      <c r="AR454" s="297">
        <v>15.17</v>
      </c>
      <c r="AS454" s="297">
        <v>15.32</v>
      </c>
      <c r="AT454" s="297">
        <v>15.49</v>
      </c>
      <c r="AU454" s="297">
        <v>15.68</v>
      </c>
      <c r="AV454" s="297">
        <v>15.89</v>
      </c>
      <c r="AW454" s="297">
        <v>16.12</v>
      </c>
      <c r="AX454" s="297">
        <v>16.37</v>
      </c>
      <c r="AY454" s="297">
        <v>16.649999999999999</v>
      </c>
      <c r="AZ454" s="297">
        <v>16.940000000000001</v>
      </c>
      <c r="BA454" s="297">
        <v>17.260000000000002</v>
      </c>
      <c r="BB454" s="297">
        <v>17.600000000000001</v>
      </c>
      <c r="BC454" s="297">
        <v>17.96</v>
      </c>
      <c r="BD454" s="297">
        <v>18.350000000000001</v>
      </c>
      <c r="BE454" s="297">
        <v>18.75</v>
      </c>
      <c r="BF454" s="297">
        <v>19.18</v>
      </c>
      <c r="BG454" s="297">
        <v>19.63</v>
      </c>
      <c r="BH454" s="297">
        <v>20.11</v>
      </c>
      <c r="BI454" s="297">
        <v>20.61</v>
      </c>
      <c r="BJ454" s="297">
        <v>21.13</v>
      </c>
      <c r="BK454" s="297">
        <v>21.68</v>
      </c>
      <c r="BL454" s="297">
        <v>22.25</v>
      </c>
      <c r="BM454" s="297">
        <v>22.84</v>
      </c>
      <c r="BN454" s="297">
        <v>23.46</v>
      </c>
      <c r="BO454" s="297">
        <v>24.1</v>
      </c>
      <c r="BP454" s="297">
        <v>24.78</v>
      </c>
      <c r="BQ454" s="297">
        <v>25.47</v>
      </c>
      <c r="BR454" s="297">
        <v>26.2</v>
      </c>
      <c r="BS454" s="297">
        <v>26.95</v>
      </c>
      <c r="BT454" s="297">
        <v>27.73</v>
      </c>
      <c r="BU454" s="297">
        <v>28.53</v>
      </c>
      <c r="BV454" s="297">
        <v>29.37</v>
      </c>
      <c r="BW454" s="297">
        <v>30.23</v>
      </c>
    </row>
    <row r="455" spans="1:75" x14ac:dyDescent="0.25">
      <c r="A455" s="297" t="s">
        <v>1080</v>
      </c>
      <c r="B455" s="297" t="s">
        <v>1081</v>
      </c>
      <c r="C455" s="297" t="s">
        <v>1007</v>
      </c>
      <c r="D455" s="297" t="s">
        <v>1008</v>
      </c>
      <c r="E455" s="297">
        <v>14260.27</v>
      </c>
      <c r="F455" s="297">
        <v>11876.71</v>
      </c>
      <c r="G455" s="297">
        <v>12315.07</v>
      </c>
      <c r="H455" s="297">
        <v>12671.23</v>
      </c>
      <c r="I455" s="297">
        <v>12787.67</v>
      </c>
      <c r="J455" s="297">
        <v>12890.41</v>
      </c>
      <c r="K455" s="297">
        <v>10027.4</v>
      </c>
      <c r="L455" s="297">
        <v>10342.469999999999</v>
      </c>
      <c r="M455" s="297">
        <v>10698.63</v>
      </c>
      <c r="N455" s="297">
        <v>10904.11</v>
      </c>
      <c r="O455" s="297">
        <v>10684.93</v>
      </c>
      <c r="P455" s="297">
        <v>10671.23</v>
      </c>
      <c r="Q455" s="297">
        <v>11082.19</v>
      </c>
      <c r="R455" s="297">
        <v>10712.33</v>
      </c>
      <c r="S455" s="297">
        <v>9835.6200000000008</v>
      </c>
      <c r="T455" s="297">
        <v>11595.89</v>
      </c>
      <c r="U455" s="297">
        <v>13315.07</v>
      </c>
      <c r="V455" s="297">
        <v>14027.4</v>
      </c>
      <c r="W455" s="297">
        <v>14034.25</v>
      </c>
      <c r="X455" s="297">
        <v>14226.03</v>
      </c>
      <c r="Y455" s="297">
        <v>13767.12</v>
      </c>
      <c r="Z455" s="297">
        <v>14068.49</v>
      </c>
      <c r="AA455" s="297">
        <v>15815.07</v>
      </c>
      <c r="AB455" s="297">
        <v>15191.78</v>
      </c>
      <c r="AC455" s="297">
        <v>15671.23</v>
      </c>
      <c r="AD455" s="297">
        <v>17705.48</v>
      </c>
      <c r="AE455" s="297">
        <v>18136.990000000002</v>
      </c>
      <c r="AF455" s="297">
        <v>19020.55</v>
      </c>
      <c r="AG455" s="297">
        <v>18993.150000000001</v>
      </c>
      <c r="AH455" s="297">
        <v>21447.7</v>
      </c>
      <c r="AI455" s="297">
        <v>20266.64</v>
      </c>
      <c r="AJ455" s="297">
        <v>20692.39</v>
      </c>
      <c r="AK455" s="297">
        <v>21277.39</v>
      </c>
      <c r="AL455" s="297">
        <v>20905.939999999999</v>
      </c>
      <c r="AM455" s="297">
        <v>20598.43</v>
      </c>
      <c r="AN455" s="297">
        <v>20372.13</v>
      </c>
      <c r="AO455" s="297">
        <v>20174.47</v>
      </c>
      <c r="AP455" s="297">
        <v>20307.53</v>
      </c>
      <c r="AQ455" s="297">
        <v>20435.900000000001</v>
      </c>
      <c r="AR455" s="297">
        <v>20614.75</v>
      </c>
      <c r="AS455" s="297">
        <v>20813.57</v>
      </c>
      <c r="AT455" s="297">
        <v>21079.040000000001</v>
      </c>
      <c r="AU455" s="297">
        <v>21487.32</v>
      </c>
      <c r="AV455" s="297">
        <v>21907.3</v>
      </c>
      <c r="AW455" s="297">
        <v>22341.59</v>
      </c>
      <c r="AX455" s="297">
        <v>22777.37</v>
      </c>
      <c r="AY455" s="297">
        <v>23250.11</v>
      </c>
      <c r="AZ455" s="297">
        <v>23793.01</v>
      </c>
      <c r="BA455" s="297">
        <v>24345</v>
      </c>
      <c r="BB455" s="297">
        <v>24907.3</v>
      </c>
      <c r="BC455" s="297">
        <v>25501.57</v>
      </c>
      <c r="BD455" s="297">
        <v>26124.959999999999</v>
      </c>
      <c r="BE455" s="297">
        <v>26818.21</v>
      </c>
      <c r="BF455" s="297">
        <v>27525.49</v>
      </c>
      <c r="BG455" s="297">
        <v>28246.43</v>
      </c>
      <c r="BH455" s="297">
        <v>28989.68</v>
      </c>
      <c r="BI455" s="297">
        <v>29771.759999999998</v>
      </c>
      <c r="BJ455" s="297">
        <v>30601.32</v>
      </c>
      <c r="BK455" s="297">
        <v>31445.94</v>
      </c>
      <c r="BL455" s="297">
        <v>32309.19</v>
      </c>
      <c r="BM455" s="297">
        <v>33185.599999999999</v>
      </c>
      <c r="BN455" s="297">
        <v>34113.46</v>
      </c>
      <c r="BO455" s="297">
        <v>35075.01</v>
      </c>
      <c r="BP455" s="297">
        <v>36051.410000000003</v>
      </c>
      <c r="BQ455" s="297">
        <v>37046.22</v>
      </c>
      <c r="BR455" s="297">
        <v>38058.980000000003</v>
      </c>
      <c r="BS455" s="297">
        <v>39111.4</v>
      </c>
      <c r="BT455" s="297">
        <v>40189.99</v>
      </c>
      <c r="BU455" s="297">
        <v>41291.11</v>
      </c>
      <c r="BV455" s="297">
        <v>42413.2</v>
      </c>
      <c r="BW455" s="297">
        <v>43565.01</v>
      </c>
    </row>
    <row r="456" spans="1:75" x14ac:dyDescent="0.25">
      <c r="A456" s="297" t="s">
        <v>1080</v>
      </c>
      <c r="B456" s="297" t="s">
        <v>1081</v>
      </c>
      <c r="C456" s="297" t="s">
        <v>1009</v>
      </c>
      <c r="D456" s="297" t="s">
        <v>1010</v>
      </c>
      <c r="H456" s="297">
        <v>16.34</v>
      </c>
      <c r="I456" s="297">
        <v>15.87</v>
      </c>
      <c r="J456" s="297">
        <v>16.649999999999999</v>
      </c>
      <c r="K456" s="297">
        <v>14.48</v>
      </c>
      <c r="L456" s="297">
        <v>14.3</v>
      </c>
      <c r="M456" s="297">
        <v>13.43</v>
      </c>
      <c r="N456" s="297">
        <v>14.25</v>
      </c>
      <c r="O456" s="297">
        <v>13.03</v>
      </c>
      <c r="P456" s="297">
        <v>14.11</v>
      </c>
      <c r="Q456" s="297">
        <v>8.35</v>
      </c>
      <c r="R456" s="297">
        <v>6.88</v>
      </c>
      <c r="S456" s="297">
        <v>5.19</v>
      </c>
      <c r="T456" s="297">
        <v>11.08</v>
      </c>
      <c r="U456" s="297">
        <v>27.52</v>
      </c>
      <c r="V456" s="297">
        <v>24.68</v>
      </c>
      <c r="W456" s="297">
        <v>25.85</v>
      </c>
      <c r="X456" s="297">
        <v>26.83</v>
      </c>
      <c r="Y456" s="297">
        <v>27.22</v>
      </c>
      <c r="Z456" s="297">
        <v>25.3</v>
      </c>
      <c r="AA456" s="297">
        <v>23.77</v>
      </c>
      <c r="AB456" s="297">
        <v>30.48</v>
      </c>
      <c r="AC456" s="297">
        <v>28.69</v>
      </c>
      <c r="AD456" s="297">
        <v>28.83</v>
      </c>
      <c r="AE456" s="297">
        <v>30.21</v>
      </c>
      <c r="AF456" s="297">
        <v>28.03</v>
      </c>
      <c r="AG456" s="297">
        <v>26.81</v>
      </c>
      <c r="AH456" s="297">
        <v>22.49</v>
      </c>
      <c r="AI456" s="297">
        <v>19.71</v>
      </c>
      <c r="AJ456" s="297">
        <v>20.010000000000002</v>
      </c>
      <c r="AK456" s="297">
        <v>19.72</v>
      </c>
      <c r="AL456" s="297">
        <v>19.239999999999998</v>
      </c>
      <c r="AM456" s="297">
        <v>18.54</v>
      </c>
      <c r="AN456" s="297">
        <v>18.29</v>
      </c>
      <c r="AO456" s="297">
        <v>18.09</v>
      </c>
      <c r="AP456" s="297">
        <v>17.88</v>
      </c>
      <c r="AQ456" s="297">
        <v>17.760000000000002</v>
      </c>
      <c r="AR456" s="297">
        <v>17.68</v>
      </c>
      <c r="AS456" s="297">
        <v>17.64</v>
      </c>
      <c r="AT456" s="297">
        <v>17.59</v>
      </c>
      <c r="AU456" s="297">
        <v>17.52</v>
      </c>
      <c r="AV456" s="297">
        <v>17.46</v>
      </c>
      <c r="AW456" s="297">
        <v>17.43</v>
      </c>
      <c r="AX456" s="297">
        <v>17.41</v>
      </c>
      <c r="AY456" s="297">
        <v>17.38</v>
      </c>
      <c r="AZ456" s="297">
        <v>17.329999999999998</v>
      </c>
      <c r="BA456" s="297">
        <v>17.3</v>
      </c>
      <c r="BB456" s="297">
        <v>17.28</v>
      </c>
      <c r="BC456" s="297">
        <v>17.25</v>
      </c>
      <c r="BD456" s="297">
        <v>17.22</v>
      </c>
      <c r="BE456" s="297">
        <v>17.170000000000002</v>
      </c>
      <c r="BF456" s="297">
        <v>17.12</v>
      </c>
      <c r="BG456" s="297">
        <v>17.079999999999998</v>
      </c>
      <c r="BH456" s="297">
        <v>17.04</v>
      </c>
      <c r="BI456" s="297">
        <v>16.989999999999998</v>
      </c>
      <c r="BJ456" s="297">
        <v>16.93</v>
      </c>
      <c r="BK456" s="297">
        <v>16.88</v>
      </c>
      <c r="BL456" s="297">
        <v>16.84</v>
      </c>
      <c r="BM456" s="297">
        <v>16.79</v>
      </c>
      <c r="BN456" s="297">
        <v>16.739999999999998</v>
      </c>
      <c r="BO456" s="297">
        <v>16.690000000000001</v>
      </c>
      <c r="BP456" s="297">
        <v>16.649999999999999</v>
      </c>
      <c r="BQ456" s="297">
        <v>16.600000000000001</v>
      </c>
      <c r="BR456" s="297">
        <v>16.559999999999999</v>
      </c>
      <c r="BS456" s="297">
        <v>16.510000000000002</v>
      </c>
      <c r="BT456" s="297">
        <v>16.48</v>
      </c>
      <c r="BU456" s="297">
        <v>16.43</v>
      </c>
      <c r="BV456" s="297">
        <v>16.39</v>
      </c>
      <c r="BW456" s="297">
        <v>16.329999999999998</v>
      </c>
    </row>
    <row r="457" spans="1:75" x14ac:dyDescent="0.25">
      <c r="A457" s="297" t="s">
        <v>1080</v>
      </c>
      <c r="B457" s="297" t="s">
        <v>1081</v>
      </c>
      <c r="C457" s="297" t="s">
        <v>1011</v>
      </c>
      <c r="D457" s="297" t="s">
        <v>927</v>
      </c>
      <c r="E457" s="297">
        <v>2301.23</v>
      </c>
      <c r="F457" s="297">
        <v>2336.66</v>
      </c>
      <c r="G457" s="297">
        <v>2371.0100000000002</v>
      </c>
      <c r="H457" s="297">
        <v>2411.87</v>
      </c>
      <c r="I457" s="297">
        <v>2463.04</v>
      </c>
      <c r="J457" s="297">
        <v>2515.81</v>
      </c>
      <c r="K457" s="297">
        <v>2561.94</v>
      </c>
      <c r="L457" s="297">
        <v>2614.23</v>
      </c>
      <c r="M457" s="297">
        <v>2670.06</v>
      </c>
      <c r="N457" s="297">
        <v>2726.19</v>
      </c>
      <c r="O457" s="297">
        <v>2781.57</v>
      </c>
      <c r="P457" s="297">
        <v>2843.93</v>
      </c>
      <c r="Q457" s="297">
        <v>2873.66</v>
      </c>
      <c r="R457" s="297">
        <v>2926.78</v>
      </c>
      <c r="S457" s="297">
        <v>2978.68</v>
      </c>
      <c r="T457" s="297">
        <v>3049.12</v>
      </c>
      <c r="U457" s="297">
        <v>3136.07</v>
      </c>
      <c r="V457" s="297">
        <v>3231.51</v>
      </c>
      <c r="W457" s="297">
        <v>3334.12</v>
      </c>
      <c r="X457" s="297">
        <v>3440.82</v>
      </c>
      <c r="Y457" s="297">
        <v>3544.35</v>
      </c>
      <c r="Z457" s="297">
        <v>3641.68</v>
      </c>
      <c r="AA457" s="297">
        <v>3741.39</v>
      </c>
      <c r="AB457" s="297">
        <v>3842</v>
      </c>
      <c r="AC457" s="297">
        <v>3934.26</v>
      </c>
      <c r="AD457" s="297">
        <v>4034.33</v>
      </c>
      <c r="AE457" s="297">
        <v>4134.4399999999996</v>
      </c>
      <c r="AF457" s="297">
        <v>4232.8500000000004</v>
      </c>
      <c r="AG457" s="297">
        <v>4324.62</v>
      </c>
      <c r="AH457" s="297">
        <v>4395.88</v>
      </c>
      <c r="AI457" s="297">
        <v>4488.28</v>
      </c>
      <c r="AJ457" s="297">
        <v>4578.24</v>
      </c>
      <c r="AK457" s="297">
        <v>4671.18</v>
      </c>
      <c r="AL457" s="297">
        <v>4765.84</v>
      </c>
      <c r="AM457" s="297">
        <v>4860.25</v>
      </c>
      <c r="AN457" s="297">
        <v>4953.5200000000004</v>
      </c>
      <c r="AO457" s="297">
        <v>5054.13</v>
      </c>
      <c r="AP457" s="297">
        <v>5153.7</v>
      </c>
      <c r="AQ457" s="297">
        <v>5252.62</v>
      </c>
      <c r="AR457" s="297">
        <v>5351.94</v>
      </c>
      <c r="AS457" s="297">
        <v>5452.22</v>
      </c>
      <c r="AT457" s="297">
        <v>5554.64</v>
      </c>
      <c r="AU457" s="297">
        <v>5657.46</v>
      </c>
      <c r="AV457" s="297">
        <v>5760.61</v>
      </c>
      <c r="AW457" s="297">
        <v>5863.19</v>
      </c>
      <c r="AX457" s="297">
        <v>5964.75</v>
      </c>
      <c r="AY457" s="297">
        <v>6063.94</v>
      </c>
      <c r="AZ457" s="297">
        <v>6161.91</v>
      </c>
      <c r="BA457" s="297">
        <v>6258.74</v>
      </c>
      <c r="BB457" s="297">
        <v>6354.76</v>
      </c>
      <c r="BC457" s="297">
        <v>6450.21</v>
      </c>
      <c r="BD457" s="297">
        <v>6547.96</v>
      </c>
      <c r="BE457" s="297">
        <v>6644.83</v>
      </c>
      <c r="BF457" s="297">
        <v>6740.67</v>
      </c>
      <c r="BG457" s="297">
        <v>6835.35</v>
      </c>
      <c r="BH457" s="297">
        <v>6928.78</v>
      </c>
      <c r="BI457" s="297">
        <v>7021.89</v>
      </c>
      <c r="BJ457" s="297">
        <v>7113.56</v>
      </c>
      <c r="BK457" s="297">
        <v>7203.44</v>
      </c>
      <c r="BL457" s="297">
        <v>7291.12</v>
      </c>
      <c r="BM457" s="297">
        <v>7376.4</v>
      </c>
      <c r="BN457" s="297">
        <v>7461.73</v>
      </c>
      <c r="BO457" s="297">
        <v>7544.7</v>
      </c>
      <c r="BP457" s="297">
        <v>7624.92</v>
      </c>
      <c r="BQ457" s="297">
        <v>7702</v>
      </c>
      <c r="BR457" s="297">
        <v>7775.8</v>
      </c>
      <c r="BS457" s="297">
        <v>7847.13</v>
      </c>
      <c r="BT457" s="297">
        <v>7915.16</v>
      </c>
      <c r="BU457" s="297">
        <v>7980.74</v>
      </c>
      <c r="BV457" s="297">
        <v>8045.11</v>
      </c>
      <c r="BW457" s="297">
        <v>8109.18</v>
      </c>
    </row>
    <row r="458" spans="1:75" x14ac:dyDescent="0.25">
      <c r="A458" s="297" t="s">
        <v>1080</v>
      </c>
      <c r="B458" s="297" t="s">
        <v>1081</v>
      </c>
      <c r="C458" s="297" t="s">
        <v>1012</v>
      </c>
      <c r="D458" s="297" t="s">
        <v>927</v>
      </c>
      <c r="E458" s="297">
        <v>5687.81</v>
      </c>
      <c r="F458" s="297">
        <v>5819.08</v>
      </c>
      <c r="G458" s="297">
        <v>5957.92</v>
      </c>
      <c r="H458" s="297">
        <v>6102.12</v>
      </c>
      <c r="I458" s="297">
        <v>6248.63</v>
      </c>
      <c r="J458" s="297">
        <v>6395.19</v>
      </c>
      <c r="K458" s="297">
        <v>6540.93</v>
      </c>
      <c r="L458" s="297">
        <v>6686.18</v>
      </c>
      <c r="M458" s="297">
        <v>6831.37</v>
      </c>
      <c r="N458" s="297">
        <v>6977.4</v>
      </c>
      <c r="O458" s="297">
        <v>7124.88</v>
      </c>
      <c r="P458" s="297">
        <v>7273.53</v>
      </c>
      <c r="Q458" s="297">
        <v>7422.88</v>
      </c>
      <c r="R458" s="297">
        <v>7573.16</v>
      </c>
      <c r="S458" s="297">
        <v>7724.69</v>
      </c>
      <c r="T458" s="297">
        <v>7877.57</v>
      </c>
      <c r="U458" s="297">
        <v>8031.9</v>
      </c>
      <c r="V458" s="297">
        <v>8187.2</v>
      </c>
      <c r="W458" s="297">
        <v>8342.23</v>
      </c>
      <c r="X458" s="297">
        <v>8495.36</v>
      </c>
      <c r="Y458" s="297">
        <v>8645.3700000000008</v>
      </c>
      <c r="Z458" s="297">
        <v>8791.93</v>
      </c>
      <c r="AA458" s="297">
        <v>8935.25</v>
      </c>
      <c r="AB458" s="297">
        <v>9075.4</v>
      </c>
      <c r="AC458" s="297">
        <v>9212.6299999999992</v>
      </c>
      <c r="AD458" s="297">
        <v>9347.26</v>
      </c>
      <c r="AE458" s="297">
        <v>9479.14</v>
      </c>
      <c r="AF458" s="297">
        <v>9608.4500000000007</v>
      </c>
      <c r="AG458" s="297">
        <v>9736.33</v>
      </c>
      <c r="AH458" s="297">
        <v>9864.24</v>
      </c>
      <c r="AI458" s="297">
        <v>9993.25</v>
      </c>
      <c r="AJ458" s="297">
        <v>10123.790000000001</v>
      </c>
      <c r="AK458" s="297">
        <v>10255.64</v>
      </c>
      <c r="AL458" s="297">
        <v>10388.42</v>
      </c>
      <c r="AM458" s="297">
        <v>10521.43</v>
      </c>
      <c r="AN458" s="297">
        <v>10654.13</v>
      </c>
      <c r="AO458" s="297">
        <v>10786.39</v>
      </c>
      <c r="AP458" s="297">
        <v>10918.3</v>
      </c>
      <c r="AQ458" s="297">
        <v>11049.78</v>
      </c>
      <c r="AR458" s="297">
        <v>11180.77</v>
      </c>
      <c r="AS458" s="297">
        <v>11311.18</v>
      </c>
      <c r="AT458" s="297">
        <v>11440.93</v>
      </c>
      <c r="AU458" s="297">
        <v>11569.78</v>
      </c>
      <c r="AV458" s="297">
        <v>11697.33</v>
      </c>
      <c r="AW458" s="297">
        <v>11823.06</v>
      </c>
      <c r="AX458" s="297">
        <v>11946.6</v>
      </c>
      <c r="AY458" s="297">
        <v>12067.71</v>
      </c>
      <c r="AZ458" s="297">
        <v>12186.35</v>
      </c>
      <c r="BA458" s="297">
        <v>12302.56</v>
      </c>
      <c r="BB458" s="297">
        <v>12416.46</v>
      </c>
      <c r="BC458" s="297">
        <v>12528.11</v>
      </c>
      <c r="BD458" s="297">
        <v>12637.45</v>
      </c>
      <c r="BE458" s="297">
        <v>12744.34</v>
      </c>
      <c r="BF458" s="297">
        <v>12848.74</v>
      </c>
      <c r="BG458" s="297">
        <v>12950.55</v>
      </c>
      <c r="BH458" s="297">
        <v>13049.73</v>
      </c>
      <c r="BI458" s="297">
        <v>13146.21</v>
      </c>
      <c r="BJ458" s="297">
        <v>13239.92</v>
      </c>
      <c r="BK458" s="297">
        <v>13330.82</v>
      </c>
      <c r="BL458" s="297">
        <v>13418.82</v>
      </c>
      <c r="BM458" s="297">
        <v>13503.87</v>
      </c>
      <c r="BN458" s="297">
        <v>13586.15</v>
      </c>
      <c r="BO458" s="297">
        <v>13665.64</v>
      </c>
      <c r="BP458" s="297">
        <v>13741.9</v>
      </c>
      <c r="BQ458" s="297">
        <v>13814.34</v>
      </c>
      <c r="BR458" s="297">
        <v>13882.65</v>
      </c>
      <c r="BS458" s="297">
        <v>13946.52</v>
      </c>
      <c r="BT458" s="297">
        <v>14006.44</v>
      </c>
      <c r="BU458" s="297">
        <v>14063.85</v>
      </c>
      <c r="BV458" s="297">
        <v>14120.71</v>
      </c>
      <c r="BW458" s="297">
        <v>14178.41</v>
      </c>
    </row>
    <row r="459" spans="1:75" x14ac:dyDescent="0.25">
      <c r="A459" s="297" t="s">
        <v>1080</v>
      </c>
      <c r="B459" s="297" t="s">
        <v>1081</v>
      </c>
      <c r="C459" s="297" t="s">
        <v>1013</v>
      </c>
      <c r="D459" s="297" t="s">
        <v>1010</v>
      </c>
      <c r="E459" s="297">
        <v>8.06</v>
      </c>
      <c r="F459" s="297">
        <v>3.79</v>
      </c>
      <c r="G459" s="297">
        <v>6.39</v>
      </c>
      <c r="H459" s="297">
        <v>5.92</v>
      </c>
      <c r="I459" s="297">
        <v>6.83</v>
      </c>
      <c r="J459" s="297">
        <v>3.18</v>
      </c>
      <c r="K459" s="297">
        <v>6.37</v>
      </c>
      <c r="L459" s="297">
        <v>4.84</v>
      </c>
      <c r="M459" s="297">
        <v>4.7</v>
      </c>
      <c r="N459" s="297">
        <v>5.4</v>
      </c>
      <c r="O459" s="297">
        <v>10.58</v>
      </c>
      <c r="P459" s="297">
        <v>4.24</v>
      </c>
      <c r="Q459" s="297">
        <v>-1.82</v>
      </c>
      <c r="R459" s="297">
        <v>-6.9</v>
      </c>
      <c r="S459" s="297">
        <v>2.88</v>
      </c>
      <c r="T459" s="297">
        <v>6.31</v>
      </c>
      <c r="U459" s="297">
        <v>10.33</v>
      </c>
      <c r="V459" s="297">
        <v>8.59</v>
      </c>
      <c r="W459" s="297">
        <v>9.23</v>
      </c>
      <c r="X459" s="297">
        <v>9.93</v>
      </c>
      <c r="Y459" s="297">
        <v>6.3</v>
      </c>
      <c r="Z459" s="297">
        <v>1.99</v>
      </c>
      <c r="AA459" s="297">
        <v>1.44</v>
      </c>
      <c r="AB459" s="297">
        <v>-1.9</v>
      </c>
      <c r="AC459" s="297">
        <v>-1.3</v>
      </c>
      <c r="AD459" s="297">
        <v>0.13</v>
      </c>
      <c r="AE459" s="297">
        <v>-0.26</v>
      </c>
      <c r="AF459" s="297">
        <v>2.31</v>
      </c>
      <c r="AG459" s="297">
        <v>14.57</v>
      </c>
      <c r="AH459" s="297">
        <v>14.05</v>
      </c>
      <c r="AI459" s="297">
        <v>14.5</v>
      </c>
      <c r="AJ459" s="297">
        <v>12.07</v>
      </c>
      <c r="AK459" s="297">
        <v>15.59</v>
      </c>
      <c r="AL459" s="297">
        <v>16.18</v>
      </c>
      <c r="AM459" s="297">
        <v>14.57</v>
      </c>
      <c r="AN459" s="297">
        <v>14.64</v>
      </c>
      <c r="AO459" s="297">
        <v>14.73</v>
      </c>
      <c r="AP459" s="297">
        <v>14.85</v>
      </c>
      <c r="AQ459" s="297">
        <v>14.86</v>
      </c>
      <c r="AR459" s="297">
        <v>14.93</v>
      </c>
      <c r="AS459" s="297">
        <v>15.05</v>
      </c>
      <c r="AT459" s="297">
        <v>15.14</v>
      </c>
      <c r="AU459" s="297">
        <v>15.36</v>
      </c>
      <c r="AV459" s="297">
        <v>15.41</v>
      </c>
      <c r="AW459" s="297">
        <v>15.51</v>
      </c>
      <c r="AX459" s="297">
        <v>15.62</v>
      </c>
      <c r="AY459" s="297">
        <v>15.71</v>
      </c>
      <c r="AZ459" s="297">
        <v>15.91</v>
      </c>
      <c r="BA459" s="297">
        <v>15.99</v>
      </c>
      <c r="BB459" s="297">
        <v>16.09</v>
      </c>
      <c r="BC459" s="297">
        <v>16.2</v>
      </c>
      <c r="BD459" s="297">
        <v>16.329999999999998</v>
      </c>
      <c r="BE459" s="297">
        <v>16.559999999999999</v>
      </c>
      <c r="BF459" s="297">
        <v>16.670000000000002</v>
      </c>
      <c r="BG459" s="297">
        <v>16.78</v>
      </c>
      <c r="BH459" s="297">
        <v>16.87</v>
      </c>
      <c r="BI459" s="297">
        <v>16.97</v>
      </c>
      <c r="BJ459" s="297">
        <v>17.170000000000002</v>
      </c>
      <c r="BK459" s="297">
        <v>17.25</v>
      </c>
      <c r="BL459" s="297">
        <v>17.32</v>
      </c>
      <c r="BM459" s="297">
        <v>17.38</v>
      </c>
      <c r="BN459" s="297">
        <v>17.41</v>
      </c>
      <c r="BO459" s="297">
        <v>17.57</v>
      </c>
      <c r="BP459" s="297">
        <v>17.59</v>
      </c>
      <c r="BQ459" s="297">
        <v>17.59</v>
      </c>
      <c r="BR459" s="297">
        <v>17.579999999999998</v>
      </c>
      <c r="BS459" s="297">
        <v>17.55</v>
      </c>
      <c r="BT459" s="297">
        <v>17.579999999999998</v>
      </c>
      <c r="BU459" s="297">
        <v>17.52</v>
      </c>
      <c r="BV459" s="297">
        <v>17.440000000000001</v>
      </c>
      <c r="BW459" s="297">
        <v>17.34</v>
      </c>
    </row>
    <row r="460" spans="1:75" x14ac:dyDescent="0.25">
      <c r="A460" s="297" t="s">
        <v>1080</v>
      </c>
      <c r="B460" s="297" t="s">
        <v>1081</v>
      </c>
      <c r="C460" s="297" t="s">
        <v>1014</v>
      </c>
      <c r="D460" s="297" t="s">
        <v>1015</v>
      </c>
      <c r="E460" s="297">
        <v>11.25</v>
      </c>
      <c r="F460" s="297">
        <v>11.93</v>
      </c>
      <c r="G460" s="297">
        <v>12.66</v>
      </c>
      <c r="H460" s="297">
        <v>13.43</v>
      </c>
      <c r="I460" s="297">
        <v>14.26</v>
      </c>
      <c r="J460" s="297">
        <v>15.13</v>
      </c>
      <c r="K460" s="297">
        <v>15.83</v>
      </c>
      <c r="L460" s="297">
        <v>16.559999999999999</v>
      </c>
      <c r="M460" s="297">
        <v>17.32</v>
      </c>
      <c r="N460" s="297">
        <v>18.12</v>
      </c>
      <c r="O460" s="297">
        <v>18.96</v>
      </c>
      <c r="P460" s="297">
        <v>19.63</v>
      </c>
      <c r="Q460" s="297">
        <v>20.32</v>
      </c>
      <c r="R460" s="297">
        <v>21.04</v>
      </c>
      <c r="S460" s="297">
        <v>21.78</v>
      </c>
      <c r="T460" s="297">
        <v>22.55</v>
      </c>
      <c r="U460" s="297">
        <v>23.18</v>
      </c>
      <c r="V460" s="297">
        <v>23.83</v>
      </c>
      <c r="W460" s="297">
        <v>24.49</v>
      </c>
      <c r="X460" s="297">
        <v>25.17</v>
      </c>
      <c r="Y460" s="297">
        <v>25.87</v>
      </c>
      <c r="Z460" s="297">
        <v>26.74</v>
      </c>
      <c r="AA460" s="297">
        <v>27.64</v>
      </c>
      <c r="AB460" s="297">
        <v>28.58</v>
      </c>
      <c r="AC460" s="297">
        <v>29.54</v>
      </c>
      <c r="AD460" s="297">
        <v>30.53</v>
      </c>
      <c r="AE460" s="297">
        <v>31.3</v>
      </c>
      <c r="AF460" s="297">
        <v>32.090000000000003</v>
      </c>
      <c r="AG460" s="297">
        <v>32.9</v>
      </c>
      <c r="AH460" s="297">
        <v>33.72</v>
      </c>
      <c r="AI460" s="297">
        <v>34.57</v>
      </c>
      <c r="AJ460" s="297">
        <v>35.49</v>
      </c>
      <c r="AK460" s="297">
        <v>36.44</v>
      </c>
      <c r="AL460" s="297">
        <v>37.409999999999997</v>
      </c>
      <c r="AM460" s="297">
        <v>38.4</v>
      </c>
      <c r="AN460" s="297">
        <v>39.42</v>
      </c>
      <c r="AO460" s="297">
        <v>40.32</v>
      </c>
      <c r="AP460" s="297">
        <v>41.25</v>
      </c>
      <c r="AQ460" s="297">
        <v>42.19</v>
      </c>
      <c r="AR460" s="297">
        <v>43.15</v>
      </c>
      <c r="AS460" s="297">
        <v>44.14</v>
      </c>
      <c r="AT460" s="297">
        <v>45.02</v>
      </c>
      <c r="AU460" s="297">
        <v>45.92</v>
      </c>
      <c r="AV460" s="297">
        <v>46.83</v>
      </c>
      <c r="AW460" s="297">
        <v>47.77</v>
      </c>
      <c r="AX460" s="297">
        <v>48.72</v>
      </c>
      <c r="AY460" s="297">
        <v>49.58</v>
      </c>
      <c r="AZ460" s="297">
        <v>50.46</v>
      </c>
      <c r="BA460" s="297">
        <v>51.35</v>
      </c>
      <c r="BB460" s="297">
        <v>52.26</v>
      </c>
      <c r="BC460" s="297">
        <v>53.18</v>
      </c>
      <c r="BD460" s="297">
        <v>53.95</v>
      </c>
      <c r="BE460" s="297">
        <v>54.73</v>
      </c>
      <c r="BF460" s="297">
        <v>55.52</v>
      </c>
      <c r="BG460" s="297">
        <v>56.32</v>
      </c>
      <c r="BH460" s="297">
        <v>57.14</v>
      </c>
      <c r="BI460" s="297">
        <v>57.86</v>
      </c>
      <c r="BJ460" s="297">
        <v>58.59</v>
      </c>
      <c r="BK460" s="297">
        <v>59.33</v>
      </c>
      <c r="BL460" s="297">
        <v>60.08</v>
      </c>
      <c r="BM460" s="297">
        <v>60.83</v>
      </c>
      <c r="BN460" s="297">
        <v>61.51</v>
      </c>
      <c r="BO460" s="297">
        <v>62.2</v>
      </c>
      <c r="BP460" s="297">
        <v>62.89</v>
      </c>
      <c r="BQ460" s="297">
        <v>63.59</v>
      </c>
      <c r="BR460" s="297">
        <v>64.3</v>
      </c>
      <c r="BS460" s="297">
        <v>64.98</v>
      </c>
      <c r="BT460" s="297">
        <v>65.67</v>
      </c>
      <c r="BU460" s="297">
        <v>66.37</v>
      </c>
      <c r="BV460" s="297">
        <v>67.08</v>
      </c>
      <c r="BW460" s="297">
        <v>67.8</v>
      </c>
    </row>
    <row r="461" spans="1:75" x14ac:dyDescent="0.25">
      <c r="A461" s="297" t="s">
        <v>1080</v>
      </c>
      <c r="B461" s="297" t="s">
        <v>1081</v>
      </c>
      <c r="C461" s="297" t="s">
        <v>1016</v>
      </c>
      <c r="D461" s="297" t="s">
        <v>1015</v>
      </c>
      <c r="E461" s="297">
        <v>0.56000000000000005</v>
      </c>
      <c r="F461" s="297">
        <v>0.56999999999999995</v>
      </c>
      <c r="G461" s="297">
        <v>0.57999999999999996</v>
      </c>
      <c r="H461" s="297">
        <v>0.59</v>
      </c>
      <c r="I461" s="297">
        <v>0.61</v>
      </c>
      <c r="J461" s="297">
        <v>0.62</v>
      </c>
      <c r="K461" s="297">
        <v>0.63</v>
      </c>
      <c r="L461" s="297">
        <v>0.64</v>
      </c>
      <c r="M461" s="297">
        <v>0.66</v>
      </c>
      <c r="N461" s="297">
        <v>0.67</v>
      </c>
      <c r="O461" s="297">
        <v>0.68</v>
      </c>
      <c r="P461" s="297">
        <v>0.69</v>
      </c>
      <c r="Q461" s="297">
        <v>0.71</v>
      </c>
      <c r="R461" s="297">
        <v>0.72</v>
      </c>
      <c r="S461" s="297">
        <v>0.73</v>
      </c>
      <c r="T461" s="297">
        <v>0.74</v>
      </c>
      <c r="U461" s="297">
        <v>0.75</v>
      </c>
      <c r="V461" s="297">
        <v>0.76</v>
      </c>
      <c r="W461" s="297">
        <v>0.76</v>
      </c>
      <c r="X461" s="297">
        <v>0.77</v>
      </c>
      <c r="Y461" s="297">
        <v>0.78</v>
      </c>
      <c r="Z461" s="297">
        <v>0.82</v>
      </c>
      <c r="AA461" s="297">
        <v>0.86</v>
      </c>
      <c r="AB461" s="297">
        <v>0.91</v>
      </c>
      <c r="AC461" s="297">
        <v>0.95</v>
      </c>
      <c r="AD461" s="297">
        <v>1</v>
      </c>
      <c r="AE461" s="297">
        <v>1.06</v>
      </c>
      <c r="AF461" s="297">
        <v>1.1200000000000001</v>
      </c>
      <c r="AG461" s="297">
        <v>1.18</v>
      </c>
      <c r="AH461" s="297">
        <v>1.24</v>
      </c>
      <c r="AI461" s="297">
        <v>1.31</v>
      </c>
      <c r="AJ461" s="297">
        <v>1.43</v>
      </c>
      <c r="AK461" s="297">
        <v>1.56</v>
      </c>
      <c r="AL461" s="297">
        <v>1.69</v>
      </c>
      <c r="AM461" s="297">
        <v>1.84</v>
      </c>
      <c r="AN461" s="297">
        <v>2.0099999999999998</v>
      </c>
      <c r="AO461" s="297">
        <v>2.17</v>
      </c>
      <c r="AP461" s="297">
        <v>2.35</v>
      </c>
      <c r="AQ461" s="297">
        <v>2.54</v>
      </c>
      <c r="AR461" s="297">
        <v>2.75</v>
      </c>
      <c r="AS461" s="297">
        <v>2.98</v>
      </c>
      <c r="AT461" s="297">
        <v>3.2</v>
      </c>
      <c r="AU461" s="297">
        <v>3.43</v>
      </c>
      <c r="AV461" s="297">
        <v>3.69</v>
      </c>
      <c r="AW461" s="297">
        <v>3.96</v>
      </c>
      <c r="AX461" s="297">
        <v>4.25</v>
      </c>
      <c r="AY461" s="297">
        <v>4.53</v>
      </c>
      <c r="AZ461" s="297">
        <v>4.83</v>
      </c>
      <c r="BA461" s="297">
        <v>5.15</v>
      </c>
      <c r="BB461" s="297">
        <v>5.49</v>
      </c>
      <c r="BC461" s="297">
        <v>5.86</v>
      </c>
      <c r="BD461" s="297">
        <v>6.2</v>
      </c>
      <c r="BE461" s="297">
        <v>6.56</v>
      </c>
      <c r="BF461" s="297">
        <v>6.95</v>
      </c>
      <c r="BG461" s="297">
        <v>7.35</v>
      </c>
      <c r="BH461" s="297">
        <v>7.78</v>
      </c>
      <c r="BI461" s="297">
        <v>8.19</v>
      </c>
      <c r="BJ461" s="297">
        <v>8.61</v>
      </c>
      <c r="BK461" s="297">
        <v>9.0500000000000007</v>
      </c>
      <c r="BL461" s="297">
        <v>9.52</v>
      </c>
      <c r="BM461" s="297">
        <v>10.01</v>
      </c>
      <c r="BN461" s="297">
        <v>10.46</v>
      </c>
      <c r="BO461" s="297">
        <v>10.94</v>
      </c>
      <c r="BP461" s="297">
        <v>11.44</v>
      </c>
      <c r="BQ461" s="297">
        <v>11.96</v>
      </c>
      <c r="BR461" s="297">
        <v>12.51</v>
      </c>
      <c r="BS461" s="297">
        <v>13.03</v>
      </c>
      <c r="BT461" s="297">
        <v>13.57</v>
      </c>
      <c r="BU461" s="297">
        <v>14.14</v>
      </c>
      <c r="BV461" s="297">
        <v>14.73</v>
      </c>
      <c r="BW461" s="297">
        <v>15.35</v>
      </c>
    </row>
    <row r="462" spans="1:75" x14ac:dyDescent="0.25">
      <c r="A462" s="297" t="s">
        <v>1082</v>
      </c>
      <c r="B462" s="297" t="s">
        <v>1083</v>
      </c>
      <c r="C462" s="297" t="s">
        <v>1005</v>
      </c>
      <c r="D462" s="297" t="s">
        <v>1006</v>
      </c>
      <c r="E462" s="297">
        <v>7.54</v>
      </c>
      <c r="F462" s="297">
        <v>7.96</v>
      </c>
      <c r="G462" s="297">
        <v>8.25</v>
      </c>
      <c r="H462" s="297">
        <v>8.49</v>
      </c>
      <c r="I462" s="297">
        <v>8.85</v>
      </c>
      <c r="J462" s="297">
        <v>9.14</v>
      </c>
      <c r="K462" s="297">
        <v>9.25</v>
      </c>
      <c r="L462" s="297">
        <v>9.4</v>
      </c>
      <c r="M462" s="297">
        <v>9.66</v>
      </c>
      <c r="N462" s="297">
        <v>10.1</v>
      </c>
      <c r="O462" s="297">
        <v>10.63</v>
      </c>
      <c r="P462" s="297">
        <v>11.09</v>
      </c>
      <c r="Q462" s="297">
        <v>11.79</v>
      </c>
      <c r="R462" s="297">
        <v>12.95</v>
      </c>
      <c r="S462" s="297">
        <v>13.97</v>
      </c>
      <c r="T462" s="297">
        <v>14.73</v>
      </c>
      <c r="U462" s="297">
        <v>15.5</v>
      </c>
      <c r="V462" s="297">
        <v>16.43</v>
      </c>
      <c r="W462" s="297">
        <v>17.55</v>
      </c>
      <c r="X462" s="297">
        <v>18.690000000000001</v>
      </c>
      <c r="Y462" s="297">
        <v>19.559999999999999</v>
      </c>
      <c r="Z462" s="297">
        <v>20.29</v>
      </c>
      <c r="AA462" s="297">
        <v>20.85</v>
      </c>
      <c r="AB462" s="297">
        <v>21.57</v>
      </c>
      <c r="AC462" s="297">
        <v>22.76</v>
      </c>
      <c r="AD462" s="297">
        <v>23.81</v>
      </c>
      <c r="AE462" s="297">
        <v>25.24</v>
      </c>
      <c r="AF462" s="297">
        <v>27.06</v>
      </c>
      <c r="AG462" s="297">
        <v>28.91</v>
      </c>
      <c r="AH462" s="297">
        <v>30.22</v>
      </c>
      <c r="AI462" s="297">
        <v>31.01</v>
      </c>
      <c r="AJ462" s="297">
        <v>31.95</v>
      </c>
      <c r="AK462" s="297">
        <v>32.82</v>
      </c>
      <c r="AL462" s="297">
        <v>33.659999999999997</v>
      </c>
      <c r="AM462" s="297">
        <v>34.549999999999997</v>
      </c>
      <c r="AN462" s="297">
        <v>35.520000000000003</v>
      </c>
      <c r="AO462" s="297">
        <v>36.57</v>
      </c>
      <c r="AP462" s="297">
        <v>37.69</v>
      </c>
      <c r="AQ462" s="297">
        <v>38.9</v>
      </c>
      <c r="AR462" s="297">
        <v>40.22</v>
      </c>
      <c r="AS462" s="297">
        <v>41.64</v>
      </c>
      <c r="AT462" s="297">
        <v>43.18</v>
      </c>
      <c r="AU462" s="297">
        <v>44.81</v>
      </c>
      <c r="AV462" s="297">
        <v>46.56</v>
      </c>
      <c r="AW462" s="297">
        <v>48.43</v>
      </c>
      <c r="AX462" s="297">
        <v>50.43</v>
      </c>
      <c r="AY462" s="297">
        <v>52.57</v>
      </c>
      <c r="AZ462" s="297">
        <v>54.84</v>
      </c>
      <c r="BA462" s="297">
        <v>57.25</v>
      </c>
      <c r="BB462" s="297">
        <v>59.81</v>
      </c>
      <c r="BC462" s="297">
        <v>62.51</v>
      </c>
      <c r="BD462" s="297">
        <v>65.38</v>
      </c>
      <c r="BE462" s="297">
        <v>68.39</v>
      </c>
      <c r="BF462" s="297">
        <v>71.56</v>
      </c>
      <c r="BG462" s="297">
        <v>74.89</v>
      </c>
      <c r="BH462" s="297">
        <v>78.400000000000006</v>
      </c>
      <c r="BI462" s="297">
        <v>82.08</v>
      </c>
      <c r="BJ462" s="297">
        <v>85.94</v>
      </c>
      <c r="BK462" s="297">
        <v>89.97</v>
      </c>
      <c r="BL462" s="297">
        <v>94.2</v>
      </c>
      <c r="BM462" s="297">
        <v>98.62</v>
      </c>
      <c r="BN462" s="297">
        <v>103.25</v>
      </c>
      <c r="BO462" s="297">
        <v>108.07</v>
      </c>
      <c r="BP462" s="297">
        <v>113.1</v>
      </c>
      <c r="BQ462" s="297">
        <v>118.36</v>
      </c>
      <c r="BR462" s="297">
        <v>123.84</v>
      </c>
      <c r="BS462" s="297">
        <v>129.55000000000001</v>
      </c>
      <c r="BT462" s="297">
        <v>135.5</v>
      </c>
      <c r="BU462" s="297">
        <v>141.69999999999999</v>
      </c>
      <c r="BV462" s="297">
        <v>148.13999999999999</v>
      </c>
      <c r="BW462" s="297">
        <v>154.83000000000001</v>
      </c>
    </row>
    <row r="463" spans="1:75" x14ac:dyDescent="0.25">
      <c r="A463" s="297" t="s">
        <v>1082</v>
      </c>
      <c r="B463" s="297" t="s">
        <v>1083</v>
      </c>
      <c r="C463" s="297" t="s">
        <v>1007</v>
      </c>
      <c r="D463" s="297" t="s">
        <v>1008</v>
      </c>
      <c r="E463" s="297">
        <v>12815.07</v>
      </c>
      <c r="F463" s="297">
        <v>12739.73</v>
      </c>
      <c r="G463" s="297">
        <v>13787.67</v>
      </c>
      <c r="H463" s="297">
        <v>13520.55</v>
      </c>
      <c r="I463" s="297">
        <v>13828.77</v>
      </c>
      <c r="J463" s="297">
        <v>13705.48</v>
      </c>
      <c r="K463" s="297">
        <v>14061.64</v>
      </c>
      <c r="L463" s="297">
        <v>14828.77</v>
      </c>
      <c r="M463" s="297">
        <v>15534.25</v>
      </c>
      <c r="N463" s="297">
        <v>16178.08</v>
      </c>
      <c r="O463" s="297">
        <v>16301.37</v>
      </c>
      <c r="P463" s="297">
        <v>16438.36</v>
      </c>
      <c r="Q463" s="297">
        <v>17143.84</v>
      </c>
      <c r="R463" s="297">
        <v>17527.400000000001</v>
      </c>
      <c r="S463" s="297">
        <v>18191.78</v>
      </c>
      <c r="T463" s="297">
        <v>19342.47</v>
      </c>
      <c r="U463" s="297">
        <v>19417.810000000001</v>
      </c>
      <c r="V463" s="297">
        <v>21212.33</v>
      </c>
      <c r="W463" s="297">
        <v>22726.03</v>
      </c>
      <c r="X463" s="297">
        <v>19972.599999999999</v>
      </c>
      <c r="Y463" s="297">
        <v>20513.7</v>
      </c>
      <c r="Z463" s="297">
        <v>22000</v>
      </c>
      <c r="AA463" s="297">
        <v>23082.19</v>
      </c>
      <c r="AB463" s="297">
        <v>24972.6</v>
      </c>
      <c r="AC463" s="297">
        <v>26376.71</v>
      </c>
      <c r="AD463" s="297">
        <v>27527.4</v>
      </c>
      <c r="AE463" s="297">
        <v>27705.48</v>
      </c>
      <c r="AF463" s="297">
        <v>32500</v>
      </c>
      <c r="AG463" s="297">
        <v>31671.23</v>
      </c>
      <c r="AH463" s="297">
        <v>33752.980000000003</v>
      </c>
      <c r="AI463" s="297">
        <v>34380.75</v>
      </c>
      <c r="AJ463" s="297">
        <v>34285.410000000003</v>
      </c>
      <c r="AK463" s="297">
        <v>33999.96</v>
      </c>
      <c r="AL463" s="297">
        <v>34377.699999999997</v>
      </c>
      <c r="AM463" s="297">
        <v>34874.15</v>
      </c>
      <c r="AN463" s="297">
        <v>35505.480000000003</v>
      </c>
      <c r="AO463" s="297">
        <v>36058.22</v>
      </c>
      <c r="AP463" s="297">
        <v>37236.42</v>
      </c>
      <c r="AQ463" s="297">
        <v>38448.269999999997</v>
      </c>
      <c r="AR463" s="297">
        <v>39778.42</v>
      </c>
      <c r="AS463" s="297">
        <v>41178.57</v>
      </c>
      <c r="AT463" s="297">
        <v>42596.54</v>
      </c>
      <c r="AU463" s="297">
        <v>44274.68</v>
      </c>
      <c r="AV463" s="297">
        <v>46017.82</v>
      </c>
      <c r="AW463" s="297">
        <v>47837.11</v>
      </c>
      <c r="AX463" s="297">
        <v>49713.23</v>
      </c>
      <c r="AY463" s="297">
        <v>51665.73</v>
      </c>
      <c r="AZ463" s="297">
        <v>53824</v>
      </c>
      <c r="BA463" s="297">
        <v>56059.03</v>
      </c>
      <c r="BB463" s="297">
        <v>58373.13</v>
      </c>
      <c r="BC463" s="297">
        <v>60809.41</v>
      </c>
      <c r="BD463" s="297">
        <v>63305.64</v>
      </c>
      <c r="BE463" s="297">
        <v>66019.05</v>
      </c>
      <c r="BF463" s="297">
        <v>68825.77</v>
      </c>
      <c r="BG463" s="297">
        <v>71726.509999999995</v>
      </c>
      <c r="BH463" s="297">
        <v>74740.53</v>
      </c>
      <c r="BI463" s="297">
        <v>77862.09</v>
      </c>
      <c r="BJ463" s="297">
        <v>81170.16</v>
      </c>
      <c r="BK463" s="297">
        <v>84582.71</v>
      </c>
      <c r="BL463" s="297">
        <v>88108.6</v>
      </c>
      <c r="BM463" s="297">
        <v>91735.47</v>
      </c>
      <c r="BN463" s="297">
        <v>95485.52</v>
      </c>
      <c r="BO463" s="297">
        <v>99397.94</v>
      </c>
      <c r="BP463" s="297">
        <v>103418.66</v>
      </c>
      <c r="BQ463" s="297">
        <v>107557.86</v>
      </c>
      <c r="BR463" s="297">
        <v>111815.52</v>
      </c>
      <c r="BS463" s="297">
        <v>116206.98</v>
      </c>
      <c r="BT463" s="297">
        <v>120755.89</v>
      </c>
      <c r="BU463" s="297">
        <v>125434.28</v>
      </c>
      <c r="BV463" s="297">
        <v>130232.7</v>
      </c>
      <c r="BW463" s="297">
        <v>135167.19</v>
      </c>
    </row>
    <row r="464" spans="1:75" x14ac:dyDescent="0.25">
      <c r="A464" s="297" t="s">
        <v>1082</v>
      </c>
      <c r="B464" s="297" t="s">
        <v>1083</v>
      </c>
      <c r="C464" s="297" t="s">
        <v>1009</v>
      </c>
      <c r="D464" s="297" t="s">
        <v>1010</v>
      </c>
      <c r="E464" s="297">
        <v>24.51</v>
      </c>
      <c r="F464" s="297">
        <v>19.29</v>
      </c>
      <c r="G464" s="297">
        <v>17.38</v>
      </c>
      <c r="H464" s="297">
        <v>16.7</v>
      </c>
      <c r="I464" s="297">
        <v>18.850000000000001</v>
      </c>
      <c r="J464" s="297">
        <v>16.95</v>
      </c>
      <c r="K464" s="297">
        <v>13.72</v>
      </c>
      <c r="L464" s="297">
        <v>13.63</v>
      </c>
      <c r="M464" s="297">
        <v>15.45</v>
      </c>
      <c r="N464" s="297">
        <v>18.23</v>
      </c>
      <c r="O464" s="297">
        <v>20.2</v>
      </c>
      <c r="P464" s="297">
        <v>18.98</v>
      </c>
      <c r="Q464" s="297">
        <v>22.35</v>
      </c>
      <c r="R464" s="297">
        <v>28.8</v>
      </c>
      <c r="S464" s="297">
        <v>28.1</v>
      </c>
      <c r="T464" s="297">
        <v>23.98</v>
      </c>
      <c r="U464" s="297">
        <v>24.01</v>
      </c>
      <c r="V464" s="297">
        <v>25.66</v>
      </c>
      <c r="W464" s="297">
        <v>28.21</v>
      </c>
      <c r="X464" s="297">
        <v>29.89</v>
      </c>
      <c r="Y464" s="297">
        <v>26.95</v>
      </c>
      <c r="Z464" s="297">
        <v>24.45</v>
      </c>
      <c r="AA464" s="297">
        <v>22.29</v>
      </c>
      <c r="AB464" s="297">
        <v>23.78</v>
      </c>
      <c r="AC464" s="297">
        <v>28.4</v>
      </c>
      <c r="AD464" s="297">
        <v>25.88</v>
      </c>
      <c r="AE464" s="297">
        <v>28.94</v>
      </c>
      <c r="AF464" s="297">
        <v>31.22</v>
      </c>
      <c r="AG464" s="297">
        <v>29.6</v>
      </c>
      <c r="AH464" s="297">
        <v>26.66</v>
      </c>
      <c r="AI464" s="297">
        <v>23.21</v>
      </c>
      <c r="AJ464" s="297">
        <v>24.38</v>
      </c>
      <c r="AK464" s="297">
        <v>23.44</v>
      </c>
      <c r="AL464" s="297">
        <v>22.8</v>
      </c>
      <c r="AM464" s="297">
        <v>22.44</v>
      </c>
      <c r="AN464" s="297">
        <v>22.18</v>
      </c>
      <c r="AO464" s="297">
        <v>21.98</v>
      </c>
      <c r="AP464" s="297">
        <v>21.73</v>
      </c>
      <c r="AQ464" s="297">
        <v>21.62</v>
      </c>
      <c r="AR464" s="297">
        <v>21.56</v>
      </c>
      <c r="AS464" s="297">
        <v>21.51</v>
      </c>
      <c r="AT464" s="297">
        <v>21.47</v>
      </c>
      <c r="AU464" s="297">
        <v>21.36</v>
      </c>
      <c r="AV464" s="297">
        <v>21.31</v>
      </c>
      <c r="AW464" s="297">
        <v>21.28</v>
      </c>
      <c r="AX464" s="297">
        <v>21.26</v>
      </c>
      <c r="AY464" s="297">
        <v>21.24</v>
      </c>
      <c r="AZ464" s="297">
        <v>21.16</v>
      </c>
      <c r="BA464" s="297">
        <v>21.13</v>
      </c>
      <c r="BB464" s="297">
        <v>21.1</v>
      </c>
      <c r="BC464" s="297">
        <v>21.07</v>
      </c>
      <c r="BD464" s="297">
        <v>21.03</v>
      </c>
      <c r="BE464" s="297">
        <v>20.94</v>
      </c>
      <c r="BF464" s="297">
        <v>20.89</v>
      </c>
      <c r="BG464" s="297">
        <v>20.83</v>
      </c>
      <c r="BH464" s="297">
        <v>20.77</v>
      </c>
      <c r="BI464" s="297">
        <v>20.7</v>
      </c>
      <c r="BJ464" s="297">
        <v>20.61</v>
      </c>
      <c r="BK464" s="297">
        <v>20.54</v>
      </c>
      <c r="BL464" s="297">
        <v>20.47</v>
      </c>
      <c r="BM464" s="297">
        <v>20.41</v>
      </c>
      <c r="BN464" s="297">
        <v>20.34</v>
      </c>
      <c r="BO464" s="297">
        <v>20.260000000000002</v>
      </c>
      <c r="BP464" s="297">
        <v>20.190000000000001</v>
      </c>
      <c r="BQ464" s="297">
        <v>20.13</v>
      </c>
      <c r="BR464" s="297">
        <v>20.07</v>
      </c>
      <c r="BS464" s="297">
        <v>20.02</v>
      </c>
      <c r="BT464" s="297">
        <v>19.96</v>
      </c>
      <c r="BU464" s="297">
        <v>19.899999999999999</v>
      </c>
      <c r="BV464" s="297">
        <v>19.84</v>
      </c>
      <c r="BW464" s="297">
        <v>19.77</v>
      </c>
    </row>
    <row r="465" spans="1:75" x14ac:dyDescent="0.25">
      <c r="A465" s="297" t="s">
        <v>1082</v>
      </c>
      <c r="B465" s="297" t="s">
        <v>1083</v>
      </c>
      <c r="C465" s="297" t="s">
        <v>1011</v>
      </c>
      <c r="D465" s="297" t="s">
        <v>927</v>
      </c>
      <c r="E465" s="297">
        <v>1229.07</v>
      </c>
      <c r="F465" s="297">
        <v>1269.75</v>
      </c>
      <c r="G465" s="297">
        <v>1311.92</v>
      </c>
      <c r="H465" s="297">
        <v>1356.72</v>
      </c>
      <c r="I465" s="297">
        <v>1405.44</v>
      </c>
      <c r="J465" s="297">
        <v>1455.39</v>
      </c>
      <c r="K465" s="297">
        <v>1503.81</v>
      </c>
      <c r="L465" s="297">
        <v>1556.46</v>
      </c>
      <c r="M465" s="297">
        <v>1610</v>
      </c>
      <c r="N465" s="297">
        <v>1665</v>
      </c>
      <c r="O465" s="297">
        <v>1719.06</v>
      </c>
      <c r="P465" s="297">
        <v>1775.69</v>
      </c>
      <c r="Q465" s="297">
        <v>1846.87</v>
      </c>
      <c r="R465" s="297">
        <v>1911.75</v>
      </c>
      <c r="S465" s="297">
        <v>1967.12</v>
      </c>
      <c r="T465" s="297">
        <v>2033.27</v>
      </c>
      <c r="U465" s="297">
        <v>2126.4299999999998</v>
      </c>
      <c r="V465" s="297">
        <v>2199.35</v>
      </c>
      <c r="W465" s="297">
        <v>2268.54</v>
      </c>
      <c r="X465" s="297">
        <v>2344.4499999999998</v>
      </c>
      <c r="Y465" s="297">
        <v>2360.7399999999998</v>
      </c>
      <c r="Z465" s="297">
        <v>2383.38</v>
      </c>
      <c r="AA465" s="297">
        <v>2423.37</v>
      </c>
      <c r="AB465" s="297">
        <v>2465.85</v>
      </c>
      <c r="AC465" s="297">
        <v>2509.0500000000002</v>
      </c>
      <c r="AD465" s="297">
        <v>2562.9299999999998</v>
      </c>
      <c r="AE465" s="297">
        <v>2620.44</v>
      </c>
      <c r="AF465" s="297">
        <v>2714.22</v>
      </c>
      <c r="AG465" s="297">
        <v>2810.04</v>
      </c>
      <c r="AH465" s="297">
        <v>2794.9</v>
      </c>
      <c r="AI465" s="297">
        <v>2863.25</v>
      </c>
      <c r="AJ465" s="297">
        <v>2958.83</v>
      </c>
      <c r="AK465" s="297">
        <v>3061.83</v>
      </c>
      <c r="AL465" s="297">
        <v>3170.67</v>
      </c>
      <c r="AM465" s="297">
        <v>3283.58</v>
      </c>
      <c r="AN465" s="297">
        <v>3399.28</v>
      </c>
      <c r="AO465" s="297">
        <v>3497.83</v>
      </c>
      <c r="AP465" s="297">
        <v>3597.67</v>
      </c>
      <c r="AQ465" s="297">
        <v>3698.33</v>
      </c>
      <c r="AR465" s="297">
        <v>3799.52</v>
      </c>
      <c r="AS465" s="297">
        <v>3901.07</v>
      </c>
      <c r="AT465" s="297">
        <v>3991.61</v>
      </c>
      <c r="AU465" s="297">
        <v>4089.78</v>
      </c>
      <c r="AV465" s="297">
        <v>4187.8999999999996</v>
      </c>
      <c r="AW465" s="297">
        <v>4286.09</v>
      </c>
      <c r="AX465" s="297">
        <v>4384.3500000000004</v>
      </c>
      <c r="AY465" s="297">
        <v>4481.87</v>
      </c>
      <c r="AZ465" s="297">
        <v>4579.12</v>
      </c>
      <c r="BA465" s="297">
        <v>4676.1099999999997</v>
      </c>
      <c r="BB465" s="297">
        <v>4772.82</v>
      </c>
      <c r="BC465" s="297">
        <v>4869.1499999999996</v>
      </c>
      <c r="BD465" s="297">
        <v>4965.84</v>
      </c>
      <c r="BE465" s="297">
        <v>5062.1099999999997</v>
      </c>
      <c r="BF465" s="297">
        <v>5157.83</v>
      </c>
      <c r="BG465" s="297">
        <v>5252.83</v>
      </c>
      <c r="BH465" s="297">
        <v>5346.93</v>
      </c>
      <c r="BI465" s="297">
        <v>5440.63</v>
      </c>
      <c r="BJ465" s="297">
        <v>5533.46</v>
      </c>
      <c r="BK465" s="297">
        <v>5625.08</v>
      </c>
      <c r="BL465" s="297">
        <v>5715.08</v>
      </c>
      <c r="BM465" s="297">
        <v>5803.14</v>
      </c>
      <c r="BN465" s="297">
        <v>5888.32</v>
      </c>
      <c r="BO465" s="297">
        <v>5971.58</v>
      </c>
      <c r="BP465" s="297">
        <v>6052.63</v>
      </c>
      <c r="BQ465" s="297">
        <v>6131.21</v>
      </c>
      <c r="BR465" s="297">
        <v>6207.14</v>
      </c>
      <c r="BS465" s="297">
        <v>6280.37</v>
      </c>
      <c r="BT465" s="297">
        <v>6350.87</v>
      </c>
      <c r="BU465" s="297">
        <v>6418.82</v>
      </c>
      <c r="BV465" s="297">
        <v>6484.5</v>
      </c>
      <c r="BW465" s="297">
        <v>6548.08</v>
      </c>
    </row>
    <row r="466" spans="1:75" x14ac:dyDescent="0.25">
      <c r="A466" s="297" t="s">
        <v>1082</v>
      </c>
      <c r="B466" s="297" t="s">
        <v>1083</v>
      </c>
      <c r="C466" s="297" t="s">
        <v>1012</v>
      </c>
      <c r="D466" s="297" t="s">
        <v>927</v>
      </c>
      <c r="E466" s="297">
        <v>3627.64</v>
      </c>
      <c r="F466" s="297">
        <v>3741.93</v>
      </c>
      <c r="G466" s="297">
        <v>3858.69</v>
      </c>
      <c r="H466" s="297">
        <v>3978.08</v>
      </c>
      <c r="I466" s="297">
        <v>4100.42</v>
      </c>
      <c r="J466" s="297">
        <v>4225.87</v>
      </c>
      <c r="K466" s="297">
        <v>4354.25</v>
      </c>
      <c r="L466" s="297">
        <v>4485.1499999999996</v>
      </c>
      <c r="M466" s="297">
        <v>4618.25</v>
      </c>
      <c r="N466" s="297">
        <v>4753.1099999999997</v>
      </c>
      <c r="O466" s="297">
        <v>4889.3100000000004</v>
      </c>
      <c r="P466" s="297">
        <v>5026.84</v>
      </c>
      <c r="Q466" s="297">
        <v>5165.38</v>
      </c>
      <c r="R466" s="297">
        <v>5303.8</v>
      </c>
      <c r="S466" s="297">
        <v>5440.69</v>
      </c>
      <c r="T466" s="297">
        <v>5575.1</v>
      </c>
      <c r="U466" s="297">
        <v>5706.6</v>
      </c>
      <c r="V466" s="297">
        <v>5835.61</v>
      </c>
      <c r="W466" s="297">
        <v>5963.01</v>
      </c>
      <c r="X466" s="297">
        <v>6090.16</v>
      </c>
      <c r="Y466" s="297">
        <v>6218.15</v>
      </c>
      <c r="Z466" s="297">
        <v>6347.27</v>
      </c>
      <c r="AA466" s="297">
        <v>6477.52</v>
      </c>
      <c r="AB466" s="297">
        <v>6609.34</v>
      </c>
      <c r="AC466" s="297">
        <v>6743.13</v>
      </c>
      <c r="AD466" s="297">
        <v>6879.24</v>
      </c>
      <c r="AE466" s="297">
        <v>7017.77</v>
      </c>
      <c r="AF466" s="297">
        <v>7158.82</v>
      </c>
      <c r="AG466" s="297">
        <v>7302.74</v>
      </c>
      <c r="AH466" s="297">
        <v>7449.92</v>
      </c>
      <c r="AI466" s="297">
        <v>7600.52</v>
      </c>
      <c r="AJ466" s="297">
        <v>7754.69</v>
      </c>
      <c r="AK466" s="297">
        <v>7912.03</v>
      </c>
      <c r="AL466" s="297">
        <v>8071.52</v>
      </c>
      <c r="AM466" s="297">
        <v>8231.76</v>
      </c>
      <c r="AN466" s="297">
        <v>8391.66</v>
      </c>
      <c r="AO466" s="297">
        <v>8550.76</v>
      </c>
      <c r="AP466" s="297">
        <v>8709.0499999999993</v>
      </c>
      <c r="AQ466" s="297">
        <v>8866.44</v>
      </c>
      <c r="AR466" s="297">
        <v>9023</v>
      </c>
      <c r="AS466" s="297">
        <v>9178.73</v>
      </c>
      <c r="AT466" s="297">
        <v>9333.4500000000007</v>
      </c>
      <c r="AU466" s="297">
        <v>9486.89</v>
      </c>
      <c r="AV466" s="297">
        <v>9638.94</v>
      </c>
      <c r="AW466" s="297">
        <v>9789.5300000000007</v>
      </c>
      <c r="AX466" s="297">
        <v>9938.5499999999993</v>
      </c>
      <c r="AY466" s="297">
        <v>10085.91</v>
      </c>
      <c r="AZ466" s="297">
        <v>10231.49</v>
      </c>
      <c r="BA466" s="297">
        <v>10375.23</v>
      </c>
      <c r="BB466" s="297">
        <v>10517.08</v>
      </c>
      <c r="BC466" s="297">
        <v>10656.97</v>
      </c>
      <c r="BD466" s="297">
        <v>10794.83</v>
      </c>
      <c r="BE466" s="297">
        <v>10930.56</v>
      </c>
      <c r="BF466" s="297">
        <v>11064.13</v>
      </c>
      <c r="BG466" s="297">
        <v>11195.5</v>
      </c>
      <c r="BH466" s="297">
        <v>11324.61</v>
      </c>
      <c r="BI466" s="297">
        <v>11451.4</v>
      </c>
      <c r="BJ466" s="297">
        <v>11575.79</v>
      </c>
      <c r="BK466" s="297">
        <v>11697.69</v>
      </c>
      <c r="BL466" s="297">
        <v>11817</v>
      </c>
      <c r="BM466" s="297">
        <v>11933.64</v>
      </c>
      <c r="BN466" s="297">
        <v>12047.59</v>
      </c>
      <c r="BO466" s="297">
        <v>12158.81</v>
      </c>
      <c r="BP466" s="297">
        <v>12267.14</v>
      </c>
      <c r="BQ466" s="297">
        <v>12372.35</v>
      </c>
      <c r="BR466" s="297">
        <v>12474.31</v>
      </c>
      <c r="BS466" s="297">
        <v>12572.89</v>
      </c>
      <c r="BT466" s="297">
        <v>12668.2</v>
      </c>
      <c r="BU466" s="297">
        <v>12760.62</v>
      </c>
      <c r="BV466" s="297">
        <v>12850.68</v>
      </c>
      <c r="BW466" s="297">
        <v>12938.75</v>
      </c>
    </row>
    <row r="467" spans="1:75" x14ac:dyDescent="0.25">
      <c r="A467" s="297" t="s">
        <v>1082</v>
      </c>
      <c r="B467" s="297" t="s">
        <v>1083</v>
      </c>
      <c r="C467" s="297" t="s">
        <v>1013</v>
      </c>
      <c r="D467" s="297" t="s">
        <v>1010</v>
      </c>
      <c r="E467" s="297">
        <v>17.95</v>
      </c>
      <c r="F467" s="297">
        <v>15</v>
      </c>
      <c r="G467" s="297">
        <v>12.73</v>
      </c>
      <c r="H467" s="297">
        <v>10.77</v>
      </c>
      <c r="I467" s="297">
        <v>11.09</v>
      </c>
      <c r="J467" s="297">
        <v>12.56</v>
      </c>
      <c r="K467" s="297">
        <v>12.13</v>
      </c>
      <c r="L467" s="297">
        <v>14.55</v>
      </c>
      <c r="M467" s="297">
        <v>18.350000000000001</v>
      </c>
      <c r="N467" s="297">
        <v>15.8</v>
      </c>
      <c r="O467" s="297">
        <v>20.239999999999998</v>
      </c>
      <c r="P467" s="297">
        <v>21.6</v>
      </c>
      <c r="Q467" s="297">
        <v>21.86</v>
      </c>
      <c r="R467" s="297">
        <v>24.54</v>
      </c>
      <c r="S467" s="297">
        <v>27.61</v>
      </c>
      <c r="T467" s="297">
        <v>27.18</v>
      </c>
      <c r="U467" s="297">
        <v>26.01</v>
      </c>
      <c r="V467" s="297">
        <v>26.54</v>
      </c>
      <c r="W467" s="297">
        <v>23.27</v>
      </c>
      <c r="X467" s="297">
        <v>19.72</v>
      </c>
      <c r="Y467" s="297">
        <v>15.84</v>
      </c>
      <c r="Z467" s="297">
        <v>12.82</v>
      </c>
      <c r="AA467" s="297">
        <v>11.72</v>
      </c>
      <c r="AB467" s="297">
        <v>11.22</v>
      </c>
      <c r="AC467" s="297">
        <v>11.05</v>
      </c>
      <c r="AD467" s="297">
        <v>9.15</v>
      </c>
      <c r="AE467" s="297">
        <v>8.44</v>
      </c>
      <c r="AF467" s="297">
        <v>6.56</v>
      </c>
      <c r="AG467" s="297">
        <v>2.44</v>
      </c>
      <c r="AH467" s="297">
        <v>13.74</v>
      </c>
      <c r="AI467" s="297">
        <v>12.51</v>
      </c>
      <c r="AJ467" s="297">
        <v>13.51</v>
      </c>
      <c r="AK467" s="297">
        <v>13.72</v>
      </c>
      <c r="AL467" s="297">
        <v>13.78</v>
      </c>
      <c r="AM467" s="297">
        <v>14.46</v>
      </c>
      <c r="AN467" s="297">
        <v>14.62</v>
      </c>
      <c r="AO467" s="297">
        <v>14.8</v>
      </c>
      <c r="AP467" s="297">
        <v>14.83</v>
      </c>
      <c r="AQ467" s="297">
        <v>15.01</v>
      </c>
      <c r="AR467" s="297">
        <v>15.16</v>
      </c>
      <c r="AS467" s="297">
        <v>15.34</v>
      </c>
      <c r="AT467" s="297">
        <v>15.5</v>
      </c>
      <c r="AU467" s="297">
        <v>15.56</v>
      </c>
      <c r="AV467" s="297">
        <v>15.77</v>
      </c>
      <c r="AW467" s="297">
        <v>15.93</v>
      </c>
      <c r="AX467" s="297">
        <v>16.079999999999998</v>
      </c>
      <c r="AY467" s="297">
        <v>16.23</v>
      </c>
      <c r="AZ467" s="297">
        <v>16.38</v>
      </c>
      <c r="BA467" s="297">
        <v>16.510000000000002</v>
      </c>
      <c r="BB467" s="297">
        <v>16.64</v>
      </c>
      <c r="BC467" s="297">
        <v>16.77</v>
      </c>
      <c r="BD467" s="297">
        <v>16.91</v>
      </c>
      <c r="BE467" s="297">
        <v>17.04</v>
      </c>
      <c r="BF467" s="297">
        <v>17.149999999999999</v>
      </c>
      <c r="BG467" s="297">
        <v>17.25</v>
      </c>
      <c r="BH467" s="297">
        <v>17.329999999999998</v>
      </c>
      <c r="BI467" s="297">
        <v>17.420000000000002</v>
      </c>
      <c r="BJ467" s="297">
        <v>17.510000000000002</v>
      </c>
      <c r="BK467" s="297">
        <v>17.559999999999999</v>
      </c>
      <c r="BL467" s="297">
        <v>17.600000000000001</v>
      </c>
      <c r="BM467" s="297">
        <v>17.62</v>
      </c>
      <c r="BN467" s="297">
        <v>17.64</v>
      </c>
      <c r="BO467" s="297">
        <v>17.649999999999999</v>
      </c>
      <c r="BP467" s="297">
        <v>17.63</v>
      </c>
      <c r="BQ467" s="297">
        <v>17.600000000000001</v>
      </c>
      <c r="BR467" s="297">
        <v>17.55</v>
      </c>
      <c r="BS467" s="297">
        <v>17.489999999999998</v>
      </c>
      <c r="BT467" s="297">
        <v>17.440000000000001</v>
      </c>
      <c r="BU467" s="297">
        <v>17.350000000000001</v>
      </c>
      <c r="BV467" s="297">
        <v>17.239999999999998</v>
      </c>
      <c r="BW467" s="297">
        <v>17.12</v>
      </c>
    </row>
    <row r="468" spans="1:75" x14ac:dyDescent="0.25">
      <c r="A468" s="297" t="s">
        <v>1082</v>
      </c>
      <c r="B468" s="297" t="s">
        <v>1083</v>
      </c>
      <c r="C468" s="297" t="s">
        <v>1014</v>
      </c>
      <c r="D468" s="297" t="s">
        <v>1015</v>
      </c>
      <c r="E468" s="297">
        <v>14.62</v>
      </c>
      <c r="F468" s="297">
        <v>15.71</v>
      </c>
      <c r="G468" s="297">
        <v>16.88</v>
      </c>
      <c r="H468" s="297">
        <v>18.14</v>
      </c>
      <c r="I468" s="297">
        <v>19.489999999999998</v>
      </c>
      <c r="J468" s="297">
        <v>20.95</v>
      </c>
      <c r="K468" s="297">
        <v>21.5</v>
      </c>
      <c r="L468" s="297">
        <v>22.07</v>
      </c>
      <c r="M468" s="297">
        <v>22.65</v>
      </c>
      <c r="N468" s="297">
        <v>23.25</v>
      </c>
      <c r="O468" s="297">
        <v>23.86</v>
      </c>
      <c r="P468" s="297">
        <v>24.54</v>
      </c>
      <c r="Q468" s="297">
        <v>25.23</v>
      </c>
      <c r="R468" s="297">
        <v>25.94</v>
      </c>
      <c r="S468" s="297">
        <v>26.67</v>
      </c>
      <c r="T468" s="297">
        <v>27.42</v>
      </c>
      <c r="U468" s="297">
        <v>28.41</v>
      </c>
      <c r="V468" s="297">
        <v>29.42</v>
      </c>
      <c r="W468" s="297">
        <v>30.48</v>
      </c>
      <c r="X468" s="297">
        <v>31.57</v>
      </c>
      <c r="Y468" s="297">
        <v>32.700000000000003</v>
      </c>
      <c r="Z468" s="297">
        <v>33.5</v>
      </c>
      <c r="AA468" s="297">
        <v>34.31</v>
      </c>
      <c r="AB468" s="297">
        <v>35.14</v>
      </c>
      <c r="AC468" s="297">
        <v>36</v>
      </c>
      <c r="AD468" s="297">
        <v>36.869999999999997</v>
      </c>
      <c r="AE468" s="297">
        <v>37.86</v>
      </c>
      <c r="AF468" s="297">
        <v>38.869999999999997</v>
      </c>
      <c r="AG468" s="297">
        <v>39.909999999999997</v>
      </c>
      <c r="AH468" s="297">
        <v>40.98</v>
      </c>
      <c r="AI468" s="297">
        <v>42.08</v>
      </c>
      <c r="AJ468" s="297">
        <v>42.84</v>
      </c>
      <c r="AK468" s="297">
        <v>43.62</v>
      </c>
      <c r="AL468" s="297">
        <v>44.42</v>
      </c>
      <c r="AM468" s="297">
        <v>45.23</v>
      </c>
      <c r="AN468" s="297">
        <v>46.06</v>
      </c>
      <c r="AO468" s="297">
        <v>46.81</v>
      </c>
      <c r="AP468" s="297">
        <v>47.57</v>
      </c>
      <c r="AQ468" s="297">
        <v>48.35</v>
      </c>
      <c r="AR468" s="297">
        <v>49.13</v>
      </c>
      <c r="AS468" s="297">
        <v>49.93</v>
      </c>
      <c r="AT468" s="297">
        <v>50.66</v>
      </c>
      <c r="AU468" s="297">
        <v>51.4</v>
      </c>
      <c r="AV468" s="297">
        <v>52.15</v>
      </c>
      <c r="AW468" s="297">
        <v>52.91</v>
      </c>
      <c r="AX468" s="297">
        <v>53.69</v>
      </c>
      <c r="AY468" s="297">
        <v>54.42</v>
      </c>
      <c r="AZ468" s="297">
        <v>55.16</v>
      </c>
      <c r="BA468" s="297">
        <v>55.91</v>
      </c>
      <c r="BB468" s="297">
        <v>56.67</v>
      </c>
      <c r="BC468" s="297">
        <v>57.45</v>
      </c>
      <c r="BD468" s="297">
        <v>58.14</v>
      </c>
      <c r="BE468" s="297">
        <v>58.83</v>
      </c>
      <c r="BF468" s="297">
        <v>59.54</v>
      </c>
      <c r="BG468" s="297">
        <v>60.26</v>
      </c>
      <c r="BH468" s="297">
        <v>60.98</v>
      </c>
      <c r="BI468" s="297">
        <v>61.64</v>
      </c>
      <c r="BJ468" s="297">
        <v>62.31</v>
      </c>
      <c r="BK468" s="297">
        <v>62.98</v>
      </c>
      <c r="BL468" s="297">
        <v>63.66</v>
      </c>
      <c r="BM468" s="297">
        <v>64.349999999999994</v>
      </c>
      <c r="BN468" s="297">
        <v>65.010000000000005</v>
      </c>
      <c r="BO468" s="297">
        <v>65.67</v>
      </c>
      <c r="BP468" s="297">
        <v>66.34</v>
      </c>
      <c r="BQ468" s="297">
        <v>67.02</v>
      </c>
      <c r="BR468" s="297">
        <v>67.7</v>
      </c>
      <c r="BS468" s="297">
        <v>68.33</v>
      </c>
      <c r="BT468" s="297">
        <v>68.97</v>
      </c>
      <c r="BU468" s="297">
        <v>69.61</v>
      </c>
      <c r="BV468" s="297">
        <v>70.25</v>
      </c>
      <c r="BW468" s="297">
        <v>70.900000000000006</v>
      </c>
    </row>
    <row r="469" spans="1:75" x14ac:dyDescent="0.25">
      <c r="A469" s="297" t="s">
        <v>1082</v>
      </c>
      <c r="B469" s="297" t="s">
        <v>1083</v>
      </c>
      <c r="C469" s="297" t="s">
        <v>1016</v>
      </c>
      <c r="D469" s="297" t="s">
        <v>1015</v>
      </c>
      <c r="E469" s="297">
        <v>2.2200000000000002</v>
      </c>
      <c r="F469" s="297">
        <v>2.36</v>
      </c>
      <c r="G469" s="297">
        <v>2.5099999999999998</v>
      </c>
      <c r="H469" s="297">
        <v>2.67</v>
      </c>
      <c r="I469" s="297">
        <v>2.84</v>
      </c>
      <c r="J469" s="297">
        <v>3.02</v>
      </c>
      <c r="K469" s="297">
        <v>3.07</v>
      </c>
      <c r="L469" s="297">
        <v>3.11</v>
      </c>
      <c r="M469" s="297">
        <v>3.16</v>
      </c>
      <c r="N469" s="297">
        <v>3.21</v>
      </c>
      <c r="O469" s="297">
        <v>3.26</v>
      </c>
      <c r="P469" s="297">
        <v>3.39</v>
      </c>
      <c r="Q469" s="297">
        <v>3.52</v>
      </c>
      <c r="R469" s="297">
        <v>3.66</v>
      </c>
      <c r="S469" s="297">
        <v>3.81</v>
      </c>
      <c r="T469" s="297">
        <v>3.96</v>
      </c>
      <c r="U469" s="297">
        <v>4.1500000000000004</v>
      </c>
      <c r="V469" s="297">
        <v>4.3600000000000003</v>
      </c>
      <c r="W469" s="297">
        <v>4.57</v>
      </c>
      <c r="X469" s="297">
        <v>4.79</v>
      </c>
      <c r="Y469" s="297">
        <v>5.03</v>
      </c>
      <c r="Z469" s="297">
        <v>5.27</v>
      </c>
      <c r="AA469" s="297">
        <v>5.53</v>
      </c>
      <c r="AB469" s="297">
        <v>5.79</v>
      </c>
      <c r="AC469" s="297">
        <v>6.08</v>
      </c>
      <c r="AD469" s="297">
        <v>6.37</v>
      </c>
      <c r="AE469" s="297">
        <v>6.68</v>
      </c>
      <c r="AF469" s="297">
        <v>7.01</v>
      </c>
      <c r="AG469" s="297">
        <v>7.36</v>
      </c>
      <c r="AH469" s="297">
        <v>7.72</v>
      </c>
      <c r="AI469" s="297">
        <v>8.1</v>
      </c>
      <c r="AJ469" s="297">
        <v>8.48</v>
      </c>
      <c r="AK469" s="297">
        <v>8.8800000000000008</v>
      </c>
      <c r="AL469" s="297">
        <v>9.31</v>
      </c>
      <c r="AM469" s="297">
        <v>9.75</v>
      </c>
      <c r="AN469" s="297">
        <v>10.210000000000001</v>
      </c>
      <c r="AO469" s="297">
        <v>10.64</v>
      </c>
      <c r="AP469" s="297">
        <v>11.08</v>
      </c>
      <c r="AQ469" s="297">
        <v>11.54</v>
      </c>
      <c r="AR469" s="297">
        <v>12.02</v>
      </c>
      <c r="AS469" s="297">
        <v>12.51</v>
      </c>
      <c r="AT469" s="297">
        <v>12.97</v>
      </c>
      <c r="AU469" s="297">
        <v>13.45</v>
      </c>
      <c r="AV469" s="297">
        <v>13.95</v>
      </c>
      <c r="AW469" s="297">
        <v>14.46</v>
      </c>
      <c r="AX469" s="297">
        <v>14.99</v>
      </c>
      <c r="AY469" s="297">
        <v>15.5</v>
      </c>
      <c r="AZ469" s="297">
        <v>16.03</v>
      </c>
      <c r="BA469" s="297">
        <v>16.57</v>
      </c>
      <c r="BB469" s="297">
        <v>17.14</v>
      </c>
      <c r="BC469" s="297">
        <v>17.72</v>
      </c>
      <c r="BD469" s="297">
        <v>18.28</v>
      </c>
      <c r="BE469" s="297">
        <v>18.86</v>
      </c>
      <c r="BF469" s="297">
        <v>19.46</v>
      </c>
      <c r="BG469" s="297">
        <v>20.079999999999998</v>
      </c>
      <c r="BH469" s="297">
        <v>20.72</v>
      </c>
      <c r="BI469" s="297">
        <v>21.33</v>
      </c>
      <c r="BJ469" s="297">
        <v>21.96</v>
      </c>
      <c r="BK469" s="297">
        <v>22.6</v>
      </c>
      <c r="BL469" s="297">
        <v>23.27</v>
      </c>
      <c r="BM469" s="297">
        <v>23.95</v>
      </c>
      <c r="BN469" s="297">
        <v>24.59</v>
      </c>
      <c r="BO469" s="297">
        <v>25.26</v>
      </c>
      <c r="BP469" s="297">
        <v>25.93</v>
      </c>
      <c r="BQ469" s="297">
        <v>26.63</v>
      </c>
      <c r="BR469" s="297">
        <v>27.35</v>
      </c>
      <c r="BS469" s="297">
        <v>28.02</v>
      </c>
      <c r="BT469" s="297">
        <v>28.71</v>
      </c>
      <c r="BU469" s="297">
        <v>29.42</v>
      </c>
      <c r="BV469" s="297">
        <v>30.15</v>
      </c>
      <c r="BW469" s="297">
        <v>30.89</v>
      </c>
    </row>
    <row r="470" spans="1:75" x14ac:dyDescent="0.25">
      <c r="A470" s="297" t="s">
        <v>235</v>
      </c>
      <c r="B470" s="297" t="s">
        <v>5</v>
      </c>
      <c r="C470" s="297" t="s">
        <v>1005</v>
      </c>
      <c r="D470" s="297" t="s">
        <v>1006</v>
      </c>
      <c r="E470" s="297">
        <v>88.99</v>
      </c>
      <c r="F470" s="297">
        <v>102.11</v>
      </c>
      <c r="G470" s="297">
        <v>113.58</v>
      </c>
      <c r="H470" s="297">
        <v>121.97</v>
      </c>
      <c r="I470" s="297">
        <v>129.69</v>
      </c>
      <c r="J470" s="297">
        <v>136.19999999999999</v>
      </c>
      <c r="K470" s="297">
        <v>144.29</v>
      </c>
      <c r="L470" s="297">
        <v>155.86000000000001</v>
      </c>
      <c r="M470" s="297">
        <v>170</v>
      </c>
      <c r="N470" s="297">
        <v>184.3</v>
      </c>
      <c r="O470" s="297">
        <v>199.02</v>
      </c>
      <c r="P470" s="297">
        <v>214.45</v>
      </c>
      <c r="Q470" s="297">
        <v>231.55</v>
      </c>
      <c r="R470" s="297">
        <v>249.26</v>
      </c>
      <c r="S470" s="297">
        <v>270.68</v>
      </c>
      <c r="T470" s="297">
        <v>292.64</v>
      </c>
      <c r="U470" s="297">
        <v>315.97000000000003</v>
      </c>
      <c r="V470" s="297">
        <v>343.21</v>
      </c>
      <c r="W470" s="297">
        <v>362.05</v>
      </c>
      <c r="X470" s="297">
        <v>374.87</v>
      </c>
      <c r="Y470" s="297">
        <v>390.65</v>
      </c>
      <c r="Z470" s="297">
        <v>404.61</v>
      </c>
      <c r="AA470" s="297">
        <v>413.61</v>
      </c>
      <c r="AB470" s="297">
        <v>421.22</v>
      </c>
      <c r="AC470" s="297">
        <v>431.29</v>
      </c>
      <c r="AD470" s="297">
        <v>442.59</v>
      </c>
      <c r="AE470" s="297">
        <v>457.65</v>
      </c>
      <c r="AF470" s="297">
        <v>470.95</v>
      </c>
      <c r="AG470" s="297">
        <v>483.43</v>
      </c>
      <c r="AH470" s="297">
        <v>491.87</v>
      </c>
      <c r="AI470" s="297">
        <v>496.3</v>
      </c>
      <c r="AJ470" s="297">
        <v>514.86</v>
      </c>
      <c r="AK470" s="297">
        <v>536.04</v>
      </c>
      <c r="AL470" s="297">
        <v>558.26</v>
      </c>
      <c r="AM470" s="297">
        <v>580.61</v>
      </c>
      <c r="AN470" s="297">
        <v>603.86</v>
      </c>
      <c r="AO470" s="297">
        <v>627.70000000000005</v>
      </c>
      <c r="AP470" s="297">
        <v>652.09</v>
      </c>
      <c r="AQ470" s="297">
        <v>676.87</v>
      </c>
      <c r="AR470" s="297">
        <v>701.96</v>
      </c>
      <c r="AS470" s="297">
        <v>727.21</v>
      </c>
      <c r="AT470" s="297">
        <v>752.46</v>
      </c>
      <c r="AU470" s="297">
        <v>777.45</v>
      </c>
      <c r="AV470" s="297">
        <v>802.14</v>
      </c>
      <c r="AW470" s="297">
        <v>826.56</v>
      </c>
      <c r="AX470" s="297">
        <v>850.73</v>
      </c>
      <c r="AY470" s="297">
        <v>874.65</v>
      </c>
      <c r="AZ470" s="297">
        <v>898.11</v>
      </c>
      <c r="BA470" s="297">
        <v>921.29</v>
      </c>
      <c r="BB470" s="297">
        <v>944.24</v>
      </c>
      <c r="BC470" s="297">
        <v>966.96</v>
      </c>
      <c r="BD470" s="297">
        <v>989.47</v>
      </c>
      <c r="BE470" s="297">
        <v>1011.61</v>
      </c>
      <c r="BF470" s="297">
        <v>1033.58</v>
      </c>
      <c r="BG470" s="297">
        <v>1055.44</v>
      </c>
      <c r="BH470" s="297">
        <v>1077.22</v>
      </c>
      <c r="BI470" s="297">
        <v>1098.94</v>
      </c>
      <c r="BJ470" s="297">
        <v>1120.52</v>
      </c>
      <c r="BK470" s="297">
        <v>1142.19</v>
      </c>
      <c r="BL470" s="297">
        <v>1163.99</v>
      </c>
      <c r="BM470" s="297">
        <v>1185.96</v>
      </c>
      <c r="BN470" s="297">
        <v>1208.1199999999999</v>
      </c>
      <c r="BO470" s="297">
        <v>1230.3800000000001</v>
      </c>
      <c r="BP470" s="297">
        <v>1252.92</v>
      </c>
      <c r="BQ470" s="297">
        <v>1275.73</v>
      </c>
      <c r="BR470" s="297">
        <v>1298.8399999999999</v>
      </c>
      <c r="BS470" s="297">
        <v>1322.28</v>
      </c>
      <c r="BT470" s="297">
        <v>1346</v>
      </c>
      <c r="BU470" s="297">
        <v>1370.16</v>
      </c>
      <c r="BV470" s="297">
        <v>1394.74</v>
      </c>
      <c r="BW470" s="297">
        <v>1419.69</v>
      </c>
    </row>
    <row r="471" spans="1:75" x14ac:dyDescent="0.25">
      <c r="A471" s="297" t="s">
        <v>235</v>
      </c>
      <c r="B471" s="297" t="s">
        <v>5</v>
      </c>
      <c r="C471" s="297" t="s">
        <v>1007</v>
      </c>
      <c r="D471" s="297" t="s">
        <v>1008</v>
      </c>
      <c r="E471" s="297">
        <v>31698.63</v>
      </c>
      <c r="F471" s="297">
        <v>36376.71</v>
      </c>
      <c r="G471" s="297">
        <v>39986.300000000003</v>
      </c>
      <c r="H471" s="297">
        <v>43178.09</v>
      </c>
      <c r="I471" s="297">
        <v>43636.99</v>
      </c>
      <c r="J471" s="297">
        <v>45842.46</v>
      </c>
      <c r="K471" s="297">
        <v>52684.93</v>
      </c>
      <c r="L471" s="297">
        <v>57054.8</v>
      </c>
      <c r="M471" s="297">
        <v>63993.15</v>
      </c>
      <c r="N471" s="297">
        <v>65164.38</v>
      </c>
      <c r="O471" s="297">
        <v>59917.81</v>
      </c>
      <c r="P471" s="297">
        <v>61438.36</v>
      </c>
      <c r="Q471" s="297">
        <v>73691.78</v>
      </c>
      <c r="R471" s="297">
        <v>71780.820000000007</v>
      </c>
      <c r="S471" s="297">
        <v>73486.3</v>
      </c>
      <c r="T471" s="297">
        <v>72945.210000000006</v>
      </c>
      <c r="U471" s="297">
        <v>71732.88</v>
      </c>
      <c r="V471" s="297">
        <v>70931.509999999995</v>
      </c>
      <c r="W471" s="297">
        <v>92020.55</v>
      </c>
      <c r="X471" s="297">
        <v>108650.69</v>
      </c>
      <c r="Y471" s="297">
        <v>91726.02</v>
      </c>
      <c r="Z471" s="297">
        <v>96883.56</v>
      </c>
      <c r="AA471" s="297">
        <v>90376.71</v>
      </c>
      <c r="AB471" s="297">
        <v>93205.48</v>
      </c>
      <c r="AC471" s="297">
        <v>87726.02</v>
      </c>
      <c r="AD471" s="297">
        <v>86739.73</v>
      </c>
      <c r="AE471" s="297">
        <v>91301.37</v>
      </c>
      <c r="AF471" s="297">
        <v>98205.48</v>
      </c>
      <c r="AG471" s="297">
        <v>96835.62</v>
      </c>
      <c r="AH471" s="297">
        <v>101957.17</v>
      </c>
      <c r="AI471" s="297">
        <v>107373.69</v>
      </c>
      <c r="AJ471" s="297">
        <v>114221.87</v>
      </c>
      <c r="AK471" s="297">
        <v>118886.22</v>
      </c>
      <c r="AL471" s="297">
        <v>122143.02</v>
      </c>
      <c r="AM471" s="297">
        <v>125634.17</v>
      </c>
      <c r="AN471" s="297">
        <v>129427.16</v>
      </c>
      <c r="AO471" s="297">
        <v>133596.35999999999</v>
      </c>
      <c r="AP471" s="297">
        <v>136956.94</v>
      </c>
      <c r="AQ471" s="297">
        <v>140214.19</v>
      </c>
      <c r="AR471" s="297">
        <v>143591.97</v>
      </c>
      <c r="AS471" s="297">
        <v>146913.88</v>
      </c>
      <c r="AT471" s="297">
        <v>150309.63</v>
      </c>
      <c r="AU471" s="297">
        <v>153198.25</v>
      </c>
      <c r="AV471" s="297">
        <v>155945.23000000001</v>
      </c>
      <c r="AW471" s="297">
        <v>158681.44</v>
      </c>
      <c r="AX471" s="297">
        <v>161415.09</v>
      </c>
      <c r="AY471" s="297">
        <v>164091.32999999999</v>
      </c>
      <c r="AZ471" s="297">
        <v>166615.13</v>
      </c>
      <c r="BA471" s="297">
        <v>169178.06</v>
      </c>
      <c r="BB471" s="297">
        <v>171790.89</v>
      </c>
      <c r="BC471" s="297">
        <v>174566.2</v>
      </c>
      <c r="BD471" s="297">
        <v>177286.14</v>
      </c>
      <c r="BE471" s="297">
        <v>180113.95</v>
      </c>
      <c r="BF471" s="297">
        <v>183037.7</v>
      </c>
      <c r="BG471" s="297">
        <v>186017.09</v>
      </c>
      <c r="BH471" s="297">
        <v>189051.92</v>
      </c>
      <c r="BI471" s="297">
        <v>192294.42</v>
      </c>
      <c r="BJ471" s="297">
        <v>195556.64</v>
      </c>
      <c r="BK471" s="297">
        <v>198853.42</v>
      </c>
      <c r="BL471" s="297">
        <v>202183.61</v>
      </c>
      <c r="BM471" s="297">
        <v>205510.36</v>
      </c>
      <c r="BN471" s="297">
        <v>208930.08</v>
      </c>
      <c r="BO471" s="297">
        <v>212279.06</v>
      </c>
      <c r="BP471" s="297">
        <v>215618.73</v>
      </c>
      <c r="BQ471" s="297">
        <v>218985.69</v>
      </c>
      <c r="BR471" s="297">
        <v>222370.31</v>
      </c>
      <c r="BS471" s="297">
        <v>225927.11</v>
      </c>
      <c r="BT471" s="297">
        <v>229490.88</v>
      </c>
      <c r="BU471" s="297">
        <v>233055.03</v>
      </c>
      <c r="BV471" s="297">
        <v>236554.88</v>
      </c>
      <c r="BW471" s="297">
        <v>239993.48</v>
      </c>
    </row>
    <row r="472" spans="1:75" x14ac:dyDescent="0.25">
      <c r="A472" s="297" t="s">
        <v>235</v>
      </c>
      <c r="B472" s="297" t="s">
        <v>5</v>
      </c>
      <c r="C472" s="297" t="s">
        <v>1009</v>
      </c>
      <c r="D472" s="297" t="s">
        <v>1010</v>
      </c>
      <c r="E472" s="297">
        <v>32.24</v>
      </c>
      <c r="F472" s="297">
        <v>32.71</v>
      </c>
      <c r="G472" s="297">
        <v>30.29</v>
      </c>
      <c r="H472" s="297">
        <v>24.7</v>
      </c>
      <c r="I472" s="297">
        <v>22.22</v>
      </c>
      <c r="J472" s="297">
        <v>20.98</v>
      </c>
      <c r="K472" s="297">
        <v>21.49</v>
      </c>
      <c r="L472" s="297">
        <v>23.56</v>
      </c>
      <c r="M472" s="297">
        <v>25.24</v>
      </c>
      <c r="N472" s="297">
        <v>25.75</v>
      </c>
      <c r="O472" s="297">
        <v>26.07</v>
      </c>
      <c r="P472" s="297">
        <v>26.19</v>
      </c>
      <c r="Q472" s="297">
        <v>27.03</v>
      </c>
      <c r="R472" s="297">
        <v>26.88</v>
      </c>
      <c r="S472" s="297">
        <v>29.19</v>
      </c>
      <c r="T472" s="297">
        <v>29.97</v>
      </c>
      <c r="U472" s="297">
        <v>30.78</v>
      </c>
      <c r="V472" s="297">
        <v>33.1</v>
      </c>
      <c r="W472" s="297">
        <v>30.07</v>
      </c>
      <c r="X472" s="297">
        <v>25.68</v>
      </c>
      <c r="Y472" s="297">
        <v>27.57</v>
      </c>
      <c r="Z472" s="297">
        <v>26.19</v>
      </c>
      <c r="AA472" s="297">
        <v>23.19</v>
      </c>
      <c r="AB472" s="297">
        <v>21.97</v>
      </c>
      <c r="AC472" s="297">
        <v>22.32</v>
      </c>
      <c r="AD472" s="297">
        <v>21.72</v>
      </c>
      <c r="AE472" s="297">
        <v>22.86</v>
      </c>
      <c r="AF472" s="297">
        <v>20.69</v>
      </c>
      <c r="AG472" s="297">
        <v>19.2</v>
      </c>
      <c r="AH472" s="297">
        <v>18.07</v>
      </c>
      <c r="AI472" s="297">
        <v>16.829999999999998</v>
      </c>
      <c r="AJ472" s="297">
        <v>22.41</v>
      </c>
      <c r="AK472" s="297">
        <v>22.77</v>
      </c>
      <c r="AL472" s="297">
        <v>22.8</v>
      </c>
      <c r="AM472" s="297">
        <v>22.75</v>
      </c>
      <c r="AN472" s="297">
        <v>23.04</v>
      </c>
      <c r="AO472" s="297">
        <v>23.21</v>
      </c>
      <c r="AP472" s="297">
        <v>23.31</v>
      </c>
      <c r="AQ472" s="297">
        <v>23.37</v>
      </c>
      <c r="AR472" s="297">
        <v>23.41</v>
      </c>
      <c r="AS472" s="297">
        <v>23.42</v>
      </c>
      <c r="AT472" s="297">
        <v>23.39</v>
      </c>
      <c r="AU472" s="297">
        <v>23.28</v>
      </c>
      <c r="AV472" s="297">
        <v>23.2</v>
      </c>
      <c r="AW472" s="297">
        <v>23.13</v>
      </c>
      <c r="AX472" s="297">
        <v>23.07</v>
      </c>
      <c r="AY472" s="297">
        <v>23.01</v>
      </c>
      <c r="AZ472" s="297">
        <v>22.89</v>
      </c>
      <c r="BA472" s="297">
        <v>22.81</v>
      </c>
      <c r="BB472" s="297">
        <v>22.73</v>
      </c>
      <c r="BC472" s="297">
        <v>22.64</v>
      </c>
      <c r="BD472" s="297">
        <v>22.54</v>
      </c>
      <c r="BE472" s="297">
        <v>22.4</v>
      </c>
      <c r="BF472" s="297">
        <v>22.28</v>
      </c>
      <c r="BG472" s="297">
        <v>22.17</v>
      </c>
      <c r="BH472" s="297">
        <v>22.06</v>
      </c>
      <c r="BI472" s="297">
        <v>21.95</v>
      </c>
      <c r="BJ472" s="297">
        <v>21.79</v>
      </c>
      <c r="BK472" s="297">
        <v>21.69</v>
      </c>
      <c r="BL472" s="297">
        <v>21.59</v>
      </c>
      <c r="BM472" s="297">
        <v>21.5</v>
      </c>
      <c r="BN472" s="297">
        <v>21.41</v>
      </c>
      <c r="BO472" s="297">
        <v>21.31</v>
      </c>
      <c r="BP472" s="297">
        <v>21.24</v>
      </c>
      <c r="BQ472" s="297">
        <v>21.18</v>
      </c>
      <c r="BR472" s="297">
        <v>21.12</v>
      </c>
      <c r="BS472" s="297">
        <v>21.07</v>
      </c>
      <c r="BT472" s="297">
        <v>21</v>
      </c>
      <c r="BU472" s="297">
        <v>20.96</v>
      </c>
      <c r="BV472" s="297">
        <v>20.91</v>
      </c>
      <c r="BW472" s="297">
        <v>20.87</v>
      </c>
    </row>
    <row r="473" spans="1:75" x14ac:dyDescent="0.25">
      <c r="A473" s="297" t="s">
        <v>235</v>
      </c>
      <c r="B473" s="297" t="s">
        <v>5</v>
      </c>
      <c r="C473" s="297" t="s">
        <v>1011</v>
      </c>
      <c r="D473" s="297" t="s">
        <v>927</v>
      </c>
      <c r="E473" s="297">
        <v>2433.65</v>
      </c>
      <c r="F473" s="297">
        <v>2590.1799999999998</v>
      </c>
      <c r="G473" s="297">
        <v>2610.83</v>
      </c>
      <c r="H473" s="297">
        <v>2669.68</v>
      </c>
      <c r="I473" s="297">
        <v>2737.55</v>
      </c>
      <c r="J473" s="297">
        <v>2717.92</v>
      </c>
      <c r="K473" s="297">
        <v>2768.6</v>
      </c>
      <c r="L473" s="297">
        <v>2810.24</v>
      </c>
      <c r="M473" s="297">
        <v>2852.26</v>
      </c>
      <c r="N473" s="297">
        <v>2867.11</v>
      </c>
      <c r="O473" s="297">
        <v>2892.31</v>
      </c>
      <c r="P473" s="297">
        <v>2954.63</v>
      </c>
      <c r="Q473" s="297">
        <v>2953.01</v>
      </c>
      <c r="R473" s="297">
        <v>2965.86</v>
      </c>
      <c r="S473" s="297">
        <v>3003.07</v>
      </c>
      <c r="T473" s="297">
        <v>3071.35</v>
      </c>
      <c r="U473" s="297">
        <v>3122.11</v>
      </c>
      <c r="V473" s="297">
        <v>3192.91</v>
      </c>
      <c r="W473" s="297">
        <v>3279.16</v>
      </c>
      <c r="X473" s="297">
        <v>3354.3</v>
      </c>
      <c r="Y473" s="297">
        <v>3410.47</v>
      </c>
      <c r="Z473" s="297">
        <v>3460.83</v>
      </c>
      <c r="AA473" s="297">
        <v>3515.81</v>
      </c>
      <c r="AB473" s="297">
        <v>3518.93</v>
      </c>
      <c r="AC473" s="297">
        <v>3538.73</v>
      </c>
      <c r="AD473" s="297">
        <v>3557.28</v>
      </c>
      <c r="AE473" s="297">
        <v>3589.2</v>
      </c>
      <c r="AF473" s="297">
        <v>3679.67</v>
      </c>
      <c r="AG473" s="297">
        <v>3702.3</v>
      </c>
      <c r="AH473" s="297">
        <v>3700.04</v>
      </c>
      <c r="AI473" s="297">
        <v>3735.31</v>
      </c>
      <c r="AJ473" s="297">
        <v>3744.6</v>
      </c>
      <c r="AK473" s="297">
        <v>3759.71</v>
      </c>
      <c r="AL473" s="297">
        <v>3775.56</v>
      </c>
      <c r="AM473" s="297">
        <v>3786.78</v>
      </c>
      <c r="AN473" s="297">
        <v>3791.13</v>
      </c>
      <c r="AO473" s="297">
        <v>3810.5</v>
      </c>
      <c r="AP473" s="297">
        <v>3825.89</v>
      </c>
      <c r="AQ473" s="297">
        <v>3836.2</v>
      </c>
      <c r="AR473" s="297">
        <v>3840.9</v>
      </c>
      <c r="AS473" s="297">
        <v>3839.76</v>
      </c>
      <c r="AT473" s="297">
        <v>3833.66</v>
      </c>
      <c r="AU473" s="297">
        <v>3820.61</v>
      </c>
      <c r="AV473" s="297">
        <v>3802.9</v>
      </c>
      <c r="AW473" s="297">
        <v>3784.51</v>
      </c>
      <c r="AX473" s="297">
        <v>3767.65</v>
      </c>
      <c r="AY473" s="297">
        <v>3747.83</v>
      </c>
      <c r="AZ473" s="297">
        <v>3729.88</v>
      </c>
      <c r="BA473" s="297">
        <v>3714.09</v>
      </c>
      <c r="BB473" s="297">
        <v>3700.54</v>
      </c>
      <c r="BC473" s="297">
        <v>3689.38</v>
      </c>
      <c r="BD473" s="297">
        <v>3678.74</v>
      </c>
      <c r="BE473" s="297">
        <v>3671.66</v>
      </c>
      <c r="BF473" s="297">
        <v>3667.51</v>
      </c>
      <c r="BG473" s="297">
        <v>3664.88</v>
      </c>
      <c r="BH473" s="297">
        <v>3662.49</v>
      </c>
      <c r="BI473" s="297">
        <v>3665.12</v>
      </c>
      <c r="BJ473" s="297">
        <v>3668.51</v>
      </c>
      <c r="BK473" s="297">
        <v>3672.2</v>
      </c>
      <c r="BL473" s="297">
        <v>3675.99</v>
      </c>
      <c r="BM473" s="297">
        <v>3679.88</v>
      </c>
      <c r="BN473" s="297">
        <v>3685.5</v>
      </c>
      <c r="BO473" s="297">
        <v>3690.49</v>
      </c>
      <c r="BP473" s="297">
        <v>3695.29</v>
      </c>
      <c r="BQ473" s="297">
        <v>3700.3</v>
      </c>
      <c r="BR473" s="297">
        <v>3705.23</v>
      </c>
      <c r="BS473" s="297">
        <v>3713.72</v>
      </c>
      <c r="BT473" s="297">
        <v>3722.57</v>
      </c>
      <c r="BU473" s="297">
        <v>3730.72</v>
      </c>
      <c r="BV473" s="297">
        <v>3737.2</v>
      </c>
      <c r="BW473" s="297">
        <v>3741.75</v>
      </c>
    </row>
    <row r="474" spans="1:75" x14ac:dyDescent="0.25">
      <c r="A474" s="297" t="s">
        <v>235</v>
      </c>
      <c r="B474" s="297" t="s">
        <v>5</v>
      </c>
      <c r="C474" s="297" t="s">
        <v>1012</v>
      </c>
      <c r="D474" s="297" t="s">
        <v>927</v>
      </c>
      <c r="E474" s="297">
        <v>5053.55</v>
      </c>
      <c r="F474" s="297">
        <v>5151.92</v>
      </c>
      <c r="G474" s="297">
        <v>5228.67</v>
      </c>
      <c r="H474" s="297">
        <v>5291.06</v>
      </c>
      <c r="I474" s="297">
        <v>5350.31</v>
      </c>
      <c r="J474" s="297">
        <v>5414.63</v>
      </c>
      <c r="K474" s="297">
        <v>5486.8</v>
      </c>
      <c r="L474" s="297">
        <v>5564.43</v>
      </c>
      <c r="M474" s="297">
        <v>5644.48</v>
      </c>
      <c r="N474" s="297">
        <v>5721.99</v>
      </c>
      <c r="O474" s="297">
        <v>5793.86</v>
      </c>
      <c r="P474" s="297">
        <v>5857.07</v>
      </c>
      <c r="Q474" s="297">
        <v>5914.11</v>
      </c>
      <c r="R474" s="297">
        <v>5973.75</v>
      </c>
      <c r="S474" s="297">
        <v>6048.02</v>
      </c>
      <c r="T474" s="297">
        <v>6144.32</v>
      </c>
      <c r="U474" s="297">
        <v>6268.28</v>
      </c>
      <c r="V474" s="297">
        <v>6414.11</v>
      </c>
      <c r="W474" s="297">
        <v>6563.86</v>
      </c>
      <c r="X474" s="297">
        <v>6692.64</v>
      </c>
      <c r="Y474" s="297">
        <v>6783.32</v>
      </c>
      <c r="Z474" s="297">
        <v>6828.87</v>
      </c>
      <c r="AA474" s="297">
        <v>6836.77</v>
      </c>
      <c r="AB474" s="297">
        <v>6822.23</v>
      </c>
      <c r="AC474" s="297">
        <v>6807.75</v>
      </c>
      <c r="AD474" s="297">
        <v>6809.86</v>
      </c>
      <c r="AE474" s="297">
        <v>6832.99</v>
      </c>
      <c r="AF474" s="297">
        <v>6872.78</v>
      </c>
      <c r="AG474" s="297">
        <v>6926.37</v>
      </c>
      <c r="AH474" s="297">
        <v>6987.98</v>
      </c>
      <c r="AI474" s="297">
        <v>7053.19</v>
      </c>
      <c r="AJ474" s="297">
        <v>7122.19</v>
      </c>
      <c r="AK474" s="297">
        <v>7196.45</v>
      </c>
      <c r="AL474" s="297">
        <v>7274.13</v>
      </c>
      <c r="AM474" s="297">
        <v>7352.94</v>
      </c>
      <c r="AN474" s="297">
        <v>7431.18</v>
      </c>
      <c r="AO474" s="297">
        <v>7507.84</v>
      </c>
      <c r="AP474" s="297">
        <v>7582.88</v>
      </c>
      <c r="AQ474" s="297">
        <v>7656.62</v>
      </c>
      <c r="AR474" s="297">
        <v>7729.87</v>
      </c>
      <c r="AS474" s="297">
        <v>7803.14</v>
      </c>
      <c r="AT474" s="297">
        <v>7876.27</v>
      </c>
      <c r="AU474" s="297">
        <v>7948.73</v>
      </c>
      <c r="AV474" s="297">
        <v>8020.37</v>
      </c>
      <c r="AW474" s="297">
        <v>8091.01</v>
      </c>
      <c r="AX474" s="297">
        <v>8160.45</v>
      </c>
      <c r="AY474" s="297">
        <v>8228.6200000000008</v>
      </c>
      <c r="AZ474" s="297">
        <v>8295.3700000000008</v>
      </c>
      <c r="BA474" s="297">
        <v>8360.2999999999993</v>
      </c>
      <c r="BB474" s="297">
        <v>8422.9500000000007</v>
      </c>
      <c r="BC474" s="297">
        <v>8482.9599999999991</v>
      </c>
      <c r="BD474" s="297">
        <v>8540.2199999999993</v>
      </c>
      <c r="BE474" s="297">
        <v>8594.81</v>
      </c>
      <c r="BF474" s="297">
        <v>8646.73</v>
      </c>
      <c r="BG474" s="297">
        <v>8696.09</v>
      </c>
      <c r="BH474" s="297">
        <v>8743.01</v>
      </c>
      <c r="BI474" s="297">
        <v>8787.5300000000007</v>
      </c>
      <c r="BJ474" s="297">
        <v>8829.76</v>
      </c>
      <c r="BK474" s="297">
        <v>8870.1200000000008</v>
      </c>
      <c r="BL474" s="297">
        <v>8909.14</v>
      </c>
      <c r="BM474" s="297">
        <v>8947.24</v>
      </c>
      <c r="BN474" s="297">
        <v>8984.5499999999993</v>
      </c>
      <c r="BO474" s="297">
        <v>9021.11</v>
      </c>
      <c r="BP474" s="297">
        <v>9057.2099999999991</v>
      </c>
      <c r="BQ474" s="297">
        <v>9093.1299999999992</v>
      </c>
      <c r="BR474" s="297">
        <v>9129.0499999999993</v>
      </c>
      <c r="BS474" s="297">
        <v>9165.14</v>
      </c>
      <c r="BT474" s="297">
        <v>9201.32</v>
      </c>
      <c r="BU474" s="297">
        <v>9237.14</v>
      </c>
      <c r="BV474" s="297">
        <v>9271.9599999999991</v>
      </c>
      <c r="BW474" s="297">
        <v>9305.33</v>
      </c>
    </row>
    <row r="475" spans="1:75" x14ac:dyDescent="0.25">
      <c r="A475" s="297" t="s">
        <v>235</v>
      </c>
      <c r="B475" s="297" t="s">
        <v>5</v>
      </c>
      <c r="C475" s="297" t="s">
        <v>1013</v>
      </c>
      <c r="D475" s="297" t="s">
        <v>1010</v>
      </c>
      <c r="E475" s="297">
        <v>34.369999999999997</v>
      </c>
      <c r="F475" s="297">
        <v>33.51</v>
      </c>
      <c r="G475" s="297">
        <v>31.61</v>
      </c>
      <c r="H475" s="297">
        <v>28.55</v>
      </c>
      <c r="I475" s="297">
        <v>32.549999999999997</v>
      </c>
      <c r="J475" s="297">
        <v>31.68</v>
      </c>
      <c r="K475" s="297">
        <v>32.659999999999997</v>
      </c>
      <c r="L475" s="297">
        <v>36.549999999999997</v>
      </c>
      <c r="M475" s="297">
        <v>37.299999999999997</v>
      </c>
      <c r="N475" s="297">
        <v>37.950000000000003</v>
      </c>
      <c r="O475" s="297">
        <v>35.67</v>
      </c>
      <c r="P475" s="297">
        <v>33.69</v>
      </c>
      <c r="Q475" s="297">
        <v>33.35</v>
      </c>
      <c r="R475" s="297">
        <v>33.9</v>
      </c>
      <c r="S475" s="297">
        <v>32.450000000000003</v>
      </c>
      <c r="T475" s="297">
        <v>29.61</v>
      </c>
      <c r="U475" s="297">
        <v>30.13</v>
      </c>
      <c r="V475" s="297">
        <v>30.66</v>
      </c>
      <c r="W475" s="297">
        <v>29.42</v>
      </c>
      <c r="X475" s="297">
        <v>30.11</v>
      </c>
      <c r="Y475" s="297">
        <v>31.9</v>
      </c>
      <c r="Z475" s="297">
        <v>29.82</v>
      </c>
      <c r="AA475" s="297">
        <v>31.13</v>
      </c>
      <c r="AB475" s="297">
        <v>31.16</v>
      </c>
      <c r="AC475" s="297">
        <v>30.7</v>
      </c>
      <c r="AD475" s="297">
        <v>33</v>
      </c>
      <c r="AE475" s="297">
        <v>33.130000000000003</v>
      </c>
      <c r="AF475" s="297">
        <v>31.76</v>
      </c>
      <c r="AG475" s="297">
        <v>31.2</v>
      </c>
      <c r="AH475" s="297">
        <v>24.03</v>
      </c>
      <c r="AI475" s="297">
        <v>15.75</v>
      </c>
      <c r="AJ475" s="297">
        <v>31.78</v>
      </c>
      <c r="AK475" s="297">
        <v>30.54</v>
      </c>
      <c r="AL475" s="297">
        <v>27.87</v>
      </c>
      <c r="AM475" s="297">
        <v>25.55</v>
      </c>
      <c r="AN475" s="297">
        <v>25.37</v>
      </c>
      <c r="AO475" s="297">
        <v>25.18</v>
      </c>
      <c r="AP475" s="297">
        <v>25.47</v>
      </c>
      <c r="AQ475" s="297">
        <v>25.22</v>
      </c>
      <c r="AR475" s="297">
        <v>25</v>
      </c>
      <c r="AS475" s="297">
        <v>24.75</v>
      </c>
      <c r="AT475" s="297">
        <v>24.47</v>
      </c>
      <c r="AU475" s="297">
        <v>24.27</v>
      </c>
      <c r="AV475" s="297">
        <v>23.99</v>
      </c>
      <c r="AW475" s="297">
        <v>23.76</v>
      </c>
      <c r="AX475" s="297">
        <v>23.59</v>
      </c>
      <c r="AY475" s="297">
        <v>23.45</v>
      </c>
      <c r="AZ475" s="297">
        <v>23.28</v>
      </c>
      <c r="BA475" s="297">
        <v>23.12</v>
      </c>
      <c r="BB475" s="297">
        <v>22.96</v>
      </c>
      <c r="BC475" s="297">
        <v>22.79</v>
      </c>
      <c r="BD475" s="297">
        <v>22.61</v>
      </c>
      <c r="BE475" s="297">
        <v>22.43</v>
      </c>
      <c r="BF475" s="297">
        <v>22.22</v>
      </c>
      <c r="BG475" s="297">
        <v>22.02</v>
      </c>
      <c r="BH475" s="297">
        <v>21.84</v>
      </c>
      <c r="BI475" s="297">
        <v>21.69</v>
      </c>
      <c r="BJ475" s="297">
        <v>21.45</v>
      </c>
      <c r="BK475" s="297">
        <v>21.32</v>
      </c>
      <c r="BL475" s="297">
        <v>21.21</v>
      </c>
      <c r="BM475" s="297">
        <v>21.12</v>
      </c>
      <c r="BN475" s="297">
        <v>21.07</v>
      </c>
      <c r="BO475" s="297">
        <v>20.97</v>
      </c>
      <c r="BP475" s="297">
        <v>20.96</v>
      </c>
      <c r="BQ475" s="297">
        <v>20.94</v>
      </c>
      <c r="BR475" s="297">
        <v>20.92</v>
      </c>
      <c r="BS475" s="297">
        <v>20.93</v>
      </c>
      <c r="BT475" s="297">
        <v>20.81</v>
      </c>
      <c r="BU475" s="297">
        <v>20.81</v>
      </c>
      <c r="BV475" s="297">
        <v>20.83</v>
      </c>
      <c r="BW475" s="297">
        <v>20.88</v>
      </c>
    </row>
    <row r="476" spans="1:75" x14ac:dyDescent="0.25">
      <c r="A476" s="297" t="s">
        <v>235</v>
      </c>
      <c r="B476" s="297" t="s">
        <v>5</v>
      </c>
      <c r="C476" s="297" t="s">
        <v>1014</v>
      </c>
      <c r="D476" s="297" t="s">
        <v>1015</v>
      </c>
      <c r="E476" s="297">
        <v>52.26</v>
      </c>
      <c r="F476" s="297">
        <v>53.64</v>
      </c>
      <c r="G476" s="297">
        <v>55.06</v>
      </c>
      <c r="H476" s="297">
        <v>56.51</v>
      </c>
      <c r="I476" s="297">
        <v>58</v>
      </c>
      <c r="J476" s="297">
        <v>59.53</v>
      </c>
      <c r="K476" s="297">
        <v>60.79</v>
      </c>
      <c r="L476" s="297">
        <v>62.08</v>
      </c>
      <c r="M476" s="297">
        <v>63.4</v>
      </c>
      <c r="N476" s="297">
        <v>64.75</v>
      </c>
      <c r="O476" s="297">
        <v>66.12</v>
      </c>
      <c r="P476" s="297">
        <v>66.31</v>
      </c>
      <c r="Q476" s="297">
        <v>66.489999999999995</v>
      </c>
      <c r="R476" s="297">
        <v>66.67</v>
      </c>
      <c r="S476" s="297">
        <v>66.86</v>
      </c>
      <c r="T476" s="297">
        <v>67.040000000000006</v>
      </c>
      <c r="U476" s="297">
        <v>67.17</v>
      </c>
      <c r="V476" s="297">
        <v>67.3</v>
      </c>
      <c r="W476" s="297">
        <v>67.430000000000007</v>
      </c>
      <c r="X476" s="297">
        <v>67.56</v>
      </c>
      <c r="Y476" s="297">
        <v>67.69</v>
      </c>
      <c r="Z476" s="297">
        <v>68.819999999999993</v>
      </c>
      <c r="AA476" s="297">
        <v>69.98</v>
      </c>
      <c r="AB476" s="297">
        <v>71.150000000000006</v>
      </c>
      <c r="AC476" s="297">
        <v>72.34</v>
      </c>
      <c r="AD476" s="297">
        <v>73.56</v>
      </c>
      <c r="AE476" s="297">
        <v>74.37</v>
      </c>
      <c r="AF476" s="297">
        <v>75.2</v>
      </c>
      <c r="AG476" s="297">
        <v>76.03</v>
      </c>
      <c r="AH476" s="297">
        <v>76.88</v>
      </c>
      <c r="AI476" s="297">
        <v>77.73</v>
      </c>
      <c r="AJ476" s="297">
        <v>78.41</v>
      </c>
      <c r="AK476" s="297">
        <v>79.09</v>
      </c>
      <c r="AL476" s="297">
        <v>79.78</v>
      </c>
      <c r="AM476" s="297">
        <v>80.48</v>
      </c>
      <c r="AN476" s="297">
        <v>81.180000000000007</v>
      </c>
      <c r="AO476" s="297">
        <v>81.89</v>
      </c>
      <c r="AP476" s="297">
        <v>82.6</v>
      </c>
      <c r="AQ476" s="297">
        <v>83.32</v>
      </c>
      <c r="AR476" s="297">
        <v>84.05</v>
      </c>
      <c r="AS476" s="297">
        <v>84.78</v>
      </c>
      <c r="AT476" s="297">
        <v>85.54</v>
      </c>
      <c r="AU476" s="297">
        <v>86.31</v>
      </c>
      <c r="AV476" s="297">
        <v>87.08</v>
      </c>
      <c r="AW476" s="297">
        <v>87.86</v>
      </c>
      <c r="AX476" s="297">
        <v>88.64</v>
      </c>
      <c r="AY476" s="297">
        <v>89.36</v>
      </c>
      <c r="AZ476" s="297">
        <v>90.09</v>
      </c>
      <c r="BA476" s="297">
        <v>90.82</v>
      </c>
      <c r="BB476" s="297">
        <v>91.56</v>
      </c>
      <c r="BC476" s="297">
        <v>92.31</v>
      </c>
      <c r="BD476" s="297">
        <v>92.79</v>
      </c>
      <c r="BE476" s="297">
        <v>93.28</v>
      </c>
      <c r="BF476" s="297">
        <v>93.78</v>
      </c>
      <c r="BG476" s="297">
        <v>94.27</v>
      </c>
      <c r="BH476" s="297">
        <v>94.77</v>
      </c>
      <c r="BI476" s="297">
        <v>95.02</v>
      </c>
      <c r="BJ476" s="297">
        <v>95.26</v>
      </c>
      <c r="BK476" s="297">
        <v>95.51</v>
      </c>
      <c r="BL476" s="297">
        <v>95.76</v>
      </c>
      <c r="BM476" s="297">
        <v>96.01</v>
      </c>
      <c r="BN476" s="297">
        <v>96.19</v>
      </c>
      <c r="BO476" s="297">
        <v>96.37</v>
      </c>
      <c r="BP476" s="297">
        <v>96.55</v>
      </c>
      <c r="BQ476" s="297">
        <v>96.73</v>
      </c>
      <c r="BR476" s="297">
        <v>96.91</v>
      </c>
      <c r="BS476" s="297">
        <v>97.03</v>
      </c>
      <c r="BT476" s="297">
        <v>97.15</v>
      </c>
      <c r="BU476" s="297">
        <v>97.28</v>
      </c>
      <c r="BV476" s="297">
        <v>97.4</v>
      </c>
      <c r="BW476" s="297">
        <v>97.53</v>
      </c>
    </row>
    <row r="477" spans="1:75" x14ac:dyDescent="0.25">
      <c r="A477" s="297" t="s">
        <v>235</v>
      </c>
      <c r="B477" s="297" t="s">
        <v>5</v>
      </c>
      <c r="C477" s="297" t="s">
        <v>1016</v>
      </c>
      <c r="D477" s="297" t="s">
        <v>1015</v>
      </c>
      <c r="E477" s="297">
        <v>6.82</v>
      </c>
      <c r="F477" s="297">
        <v>6.94</v>
      </c>
      <c r="G477" s="297">
        <v>7.07</v>
      </c>
      <c r="H477" s="297">
        <v>7.19</v>
      </c>
      <c r="I477" s="297">
        <v>7.32</v>
      </c>
      <c r="J477" s="297">
        <v>7.45</v>
      </c>
      <c r="K477" s="297">
        <v>8.19</v>
      </c>
      <c r="L477" s="297">
        <v>9</v>
      </c>
      <c r="M477" s="297">
        <v>9.89</v>
      </c>
      <c r="N477" s="297">
        <v>10.86</v>
      </c>
      <c r="O477" s="297">
        <v>11.93</v>
      </c>
      <c r="P477" s="297">
        <v>12.31</v>
      </c>
      <c r="Q477" s="297">
        <v>12.7</v>
      </c>
      <c r="R477" s="297">
        <v>13.1</v>
      </c>
      <c r="S477" s="297">
        <v>13.51</v>
      </c>
      <c r="T477" s="297">
        <v>13.94</v>
      </c>
      <c r="U477" s="297">
        <v>14.02</v>
      </c>
      <c r="V477" s="297">
        <v>14.1</v>
      </c>
      <c r="W477" s="297">
        <v>14.19</v>
      </c>
      <c r="X477" s="297">
        <v>14.27</v>
      </c>
      <c r="Y477" s="297">
        <v>14.35</v>
      </c>
      <c r="Z477" s="297">
        <v>14.55</v>
      </c>
      <c r="AA477" s="297">
        <v>14.75</v>
      </c>
      <c r="AB477" s="297">
        <v>14.95</v>
      </c>
      <c r="AC477" s="297">
        <v>15.15</v>
      </c>
      <c r="AD477" s="297">
        <v>15.36</v>
      </c>
      <c r="AE477" s="297">
        <v>15.52</v>
      </c>
      <c r="AF477" s="297">
        <v>15.68</v>
      </c>
      <c r="AG477" s="297">
        <v>15.85</v>
      </c>
      <c r="AH477" s="297">
        <v>16.010000000000002</v>
      </c>
      <c r="AI477" s="297">
        <v>16.18</v>
      </c>
      <c r="AJ477" s="297">
        <v>16.39</v>
      </c>
      <c r="AK477" s="297">
        <v>16.61</v>
      </c>
      <c r="AL477" s="297">
        <v>16.829999999999998</v>
      </c>
      <c r="AM477" s="297">
        <v>17.05</v>
      </c>
      <c r="AN477" s="297">
        <v>17.28</v>
      </c>
      <c r="AO477" s="297">
        <v>17.559999999999999</v>
      </c>
      <c r="AP477" s="297">
        <v>17.86</v>
      </c>
      <c r="AQ477" s="297">
        <v>18.16</v>
      </c>
      <c r="AR477" s="297">
        <v>18.46</v>
      </c>
      <c r="AS477" s="297">
        <v>18.77</v>
      </c>
      <c r="AT477" s="297">
        <v>19</v>
      </c>
      <c r="AU477" s="297">
        <v>19.239999999999998</v>
      </c>
      <c r="AV477" s="297">
        <v>19.48</v>
      </c>
      <c r="AW477" s="297">
        <v>19.72</v>
      </c>
      <c r="AX477" s="297">
        <v>19.96</v>
      </c>
      <c r="AY477" s="297">
        <v>20.22</v>
      </c>
      <c r="AZ477" s="297">
        <v>20.47</v>
      </c>
      <c r="BA477" s="297">
        <v>20.74</v>
      </c>
      <c r="BB477" s="297">
        <v>21</v>
      </c>
      <c r="BC477" s="297">
        <v>21.27</v>
      </c>
      <c r="BD477" s="297">
        <v>21.53</v>
      </c>
      <c r="BE477" s="297">
        <v>21.79</v>
      </c>
      <c r="BF477" s="297">
        <v>22.05</v>
      </c>
      <c r="BG477" s="297">
        <v>22.32</v>
      </c>
      <c r="BH477" s="297">
        <v>22.59</v>
      </c>
      <c r="BI477" s="297">
        <v>22.81</v>
      </c>
      <c r="BJ477" s="297">
        <v>23.03</v>
      </c>
      <c r="BK477" s="297">
        <v>23.25</v>
      </c>
      <c r="BL477" s="297">
        <v>23.47</v>
      </c>
      <c r="BM477" s="297">
        <v>23.69</v>
      </c>
      <c r="BN477" s="297">
        <v>23.91</v>
      </c>
      <c r="BO477" s="297">
        <v>24.13</v>
      </c>
      <c r="BP477" s="297">
        <v>24.35</v>
      </c>
      <c r="BQ477" s="297">
        <v>24.57</v>
      </c>
      <c r="BR477" s="297">
        <v>24.79</v>
      </c>
      <c r="BS477" s="297">
        <v>25.34</v>
      </c>
      <c r="BT477" s="297">
        <v>25.9</v>
      </c>
      <c r="BU477" s="297">
        <v>26.47</v>
      </c>
      <c r="BV477" s="297">
        <v>27.05</v>
      </c>
      <c r="BW477" s="297">
        <v>27.65</v>
      </c>
    </row>
    <row r="478" spans="1:75" x14ac:dyDescent="0.25">
      <c r="A478" s="297" t="s">
        <v>53</v>
      </c>
      <c r="B478" s="297" t="s">
        <v>52</v>
      </c>
      <c r="C478" s="297" t="s">
        <v>1005</v>
      </c>
      <c r="D478" s="297" t="s">
        <v>1006</v>
      </c>
      <c r="E478" s="297">
        <v>196.12</v>
      </c>
      <c r="F478" s="297">
        <v>204.54</v>
      </c>
      <c r="G478" s="297">
        <v>212.03</v>
      </c>
      <c r="H478" s="297">
        <v>218.68</v>
      </c>
      <c r="I478" s="297">
        <v>224.22</v>
      </c>
      <c r="J478" s="297">
        <v>228.91</v>
      </c>
      <c r="K478" s="297">
        <v>234.86</v>
      </c>
      <c r="L478" s="297">
        <v>241.89</v>
      </c>
      <c r="M478" s="297">
        <v>245.79</v>
      </c>
      <c r="N478" s="297">
        <v>249.62</v>
      </c>
      <c r="O478" s="297">
        <v>250.62</v>
      </c>
      <c r="P478" s="297">
        <v>250.88</v>
      </c>
      <c r="Q478" s="297">
        <v>249.9</v>
      </c>
      <c r="R478" s="297">
        <v>248.2</v>
      </c>
      <c r="S478" s="297">
        <v>247.9</v>
      </c>
      <c r="T478" s="297">
        <v>247.78</v>
      </c>
      <c r="U478" s="297">
        <v>248.87</v>
      </c>
      <c r="V478" s="297">
        <v>251.28</v>
      </c>
      <c r="W478" s="297">
        <v>255.53</v>
      </c>
      <c r="X478" s="297">
        <v>260.56</v>
      </c>
      <c r="Y478" s="297">
        <v>265.47000000000003</v>
      </c>
      <c r="Z478" s="297">
        <v>270.88</v>
      </c>
      <c r="AA478" s="297">
        <v>276.99</v>
      </c>
      <c r="AB478" s="297">
        <v>282.7</v>
      </c>
      <c r="AC478" s="297">
        <v>289.58999999999997</v>
      </c>
      <c r="AD478" s="297">
        <v>297.5</v>
      </c>
      <c r="AE478" s="297">
        <v>304.41000000000003</v>
      </c>
      <c r="AF478" s="297">
        <v>310.56</v>
      </c>
      <c r="AG478" s="297">
        <v>315.44</v>
      </c>
      <c r="AH478" s="297">
        <v>313.77999999999997</v>
      </c>
      <c r="AI478" s="297">
        <v>307.86</v>
      </c>
      <c r="AJ478" s="297">
        <v>308.88</v>
      </c>
      <c r="AK478" s="297">
        <v>311.04000000000002</v>
      </c>
      <c r="AL478" s="297">
        <v>313.87</v>
      </c>
      <c r="AM478" s="297">
        <v>317.99</v>
      </c>
      <c r="AN478" s="297">
        <v>322.95999999999998</v>
      </c>
      <c r="AO478" s="297">
        <v>328.62</v>
      </c>
      <c r="AP478" s="297">
        <v>334.74</v>
      </c>
      <c r="AQ478" s="297">
        <v>341.61</v>
      </c>
      <c r="AR478" s="297">
        <v>349.07</v>
      </c>
      <c r="AS478" s="297">
        <v>357.11</v>
      </c>
      <c r="AT478" s="297">
        <v>365.62</v>
      </c>
      <c r="AU478" s="297">
        <v>374.4</v>
      </c>
      <c r="AV478" s="297">
        <v>383.48</v>
      </c>
      <c r="AW478" s="297">
        <v>392.95</v>
      </c>
      <c r="AX478" s="297">
        <v>402.84</v>
      </c>
      <c r="AY478" s="297">
        <v>413.09</v>
      </c>
      <c r="AZ478" s="297">
        <v>423.52</v>
      </c>
      <c r="BA478" s="297">
        <v>434.27</v>
      </c>
      <c r="BB478" s="297">
        <v>445.34</v>
      </c>
      <c r="BC478" s="297">
        <v>456.74</v>
      </c>
      <c r="BD478" s="297">
        <v>468.37</v>
      </c>
      <c r="BE478" s="297">
        <v>480.12</v>
      </c>
      <c r="BF478" s="297">
        <v>492.05</v>
      </c>
      <c r="BG478" s="297">
        <v>504.15</v>
      </c>
      <c r="BH478" s="297">
        <v>516.39</v>
      </c>
      <c r="BI478" s="297">
        <v>528.69000000000005</v>
      </c>
      <c r="BJ478" s="297">
        <v>541</v>
      </c>
      <c r="BK478" s="297">
        <v>553.4</v>
      </c>
      <c r="BL478" s="297">
        <v>565.9</v>
      </c>
      <c r="BM478" s="297">
        <v>578.53</v>
      </c>
      <c r="BN478" s="297">
        <v>591.24</v>
      </c>
      <c r="BO478" s="297">
        <v>604.07000000000005</v>
      </c>
      <c r="BP478" s="297">
        <v>616.99</v>
      </c>
      <c r="BQ478" s="297">
        <v>630.04999999999995</v>
      </c>
      <c r="BR478" s="297">
        <v>643.33000000000004</v>
      </c>
      <c r="BS478" s="297">
        <v>656.81</v>
      </c>
      <c r="BT478" s="297">
        <v>670.43</v>
      </c>
      <c r="BU478" s="297">
        <v>684.45</v>
      </c>
      <c r="BV478" s="297">
        <v>698.91</v>
      </c>
      <c r="BW478" s="297">
        <v>713.92</v>
      </c>
    </row>
    <row r="479" spans="1:75" x14ac:dyDescent="0.25">
      <c r="A479" s="297" t="s">
        <v>53</v>
      </c>
      <c r="B479" s="297" t="s">
        <v>52</v>
      </c>
      <c r="C479" s="297" t="s">
        <v>1007</v>
      </c>
      <c r="D479" s="297" t="s">
        <v>1008</v>
      </c>
      <c r="E479" s="297">
        <v>194198.63</v>
      </c>
      <c r="F479" s="297">
        <v>192958.91</v>
      </c>
      <c r="G479" s="297">
        <v>192904.11</v>
      </c>
      <c r="H479" s="297">
        <v>189979.45</v>
      </c>
      <c r="I479" s="297">
        <v>197068.5</v>
      </c>
      <c r="J479" s="297">
        <v>203910.95</v>
      </c>
      <c r="K479" s="297">
        <v>202924.66</v>
      </c>
      <c r="L479" s="297">
        <v>210376.72</v>
      </c>
      <c r="M479" s="297">
        <v>207897.27</v>
      </c>
      <c r="N479" s="297">
        <v>206431.5</v>
      </c>
      <c r="O479" s="297">
        <v>196280.81</v>
      </c>
      <c r="P479" s="297">
        <v>187205.47</v>
      </c>
      <c r="Q479" s="297">
        <v>171849.31</v>
      </c>
      <c r="R479" s="297">
        <v>176171.23</v>
      </c>
      <c r="S479" s="297">
        <v>170794.53</v>
      </c>
      <c r="T479" s="297">
        <v>177226.03</v>
      </c>
      <c r="U479" s="297">
        <v>181486.3</v>
      </c>
      <c r="V479" s="297">
        <v>178047.95</v>
      </c>
      <c r="W479" s="297">
        <v>175924.66</v>
      </c>
      <c r="X479" s="297">
        <v>174650.69</v>
      </c>
      <c r="Y479" s="297">
        <v>171226.03</v>
      </c>
      <c r="Z479" s="297">
        <v>175287.66</v>
      </c>
      <c r="AA479" s="297">
        <v>175349.31</v>
      </c>
      <c r="AB479" s="297">
        <v>179013.7</v>
      </c>
      <c r="AC479" s="297">
        <v>179157.53</v>
      </c>
      <c r="AD479" s="297">
        <v>188924.66</v>
      </c>
      <c r="AE479" s="297">
        <v>187191.78</v>
      </c>
      <c r="AF479" s="297">
        <v>183068.5</v>
      </c>
      <c r="AG479" s="297">
        <v>181219.19</v>
      </c>
      <c r="AH479" s="297">
        <v>179761.58</v>
      </c>
      <c r="AI479" s="297">
        <v>175757.03</v>
      </c>
      <c r="AJ479" s="297">
        <v>174141.72</v>
      </c>
      <c r="AK479" s="297">
        <v>171352.72</v>
      </c>
      <c r="AL479" s="297">
        <v>170413.5</v>
      </c>
      <c r="AM479" s="297">
        <v>170162.72</v>
      </c>
      <c r="AN479" s="297">
        <v>170608.86</v>
      </c>
      <c r="AO479" s="297">
        <v>171091.42</v>
      </c>
      <c r="AP479" s="297">
        <v>173023.73</v>
      </c>
      <c r="AQ479" s="297">
        <v>175069.22</v>
      </c>
      <c r="AR479" s="297">
        <v>177526.42</v>
      </c>
      <c r="AS479" s="297">
        <v>180163.22</v>
      </c>
      <c r="AT479" s="297">
        <v>182802.94</v>
      </c>
      <c r="AU479" s="297">
        <v>185985.02</v>
      </c>
      <c r="AV479" s="297">
        <v>189204.59</v>
      </c>
      <c r="AW479" s="297">
        <v>192501.19</v>
      </c>
      <c r="AX479" s="297">
        <v>195805.14</v>
      </c>
      <c r="AY479" s="297">
        <v>198833.33</v>
      </c>
      <c r="AZ479" s="297">
        <v>202339.66</v>
      </c>
      <c r="BA479" s="297">
        <v>205847.84</v>
      </c>
      <c r="BB479" s="297">
        <v>209345.55</v>
      </c>
      <c r="BC479" s="297">
        <v>212960.86</v>
      </c>
      <c r="BD479" s="297">
        <v>216289.55</v>
      </c>
      <c r="BE479" s="297">
        <v>220088.89</v>
      </c>
      <c r="BF479" s="297">
        <v>223878.3</v>
      </c>
      <c r="BG479" s="297">
        <v>227695.35999999999</v>
      </c>
      <c r="BH479" s="297">
        <v>231636.41</v>
      </c>
      <c r="BI479" s="297">
        <v>235704.16</v>
      </c>
      <c r="BJ479" s="297">
        <v>240232.69</v>
      </c>
      <c r="BK479" s="297">
        <v>244878.95</v>
      </c>
      <c r="BL479" s="297">
        <v>249695.72</v>
      </c>
      <c r="BM479" s="297">
        <v>254683.41</v>
      </c>
      <c r="BN479" s="297">
        <v>259458.75</v>
      </c>
      <c r="BO479" s="297">
        <v>264732.09000000003</v>
      </c>
      <c r="BP479" s="297">
        <v>270204.53000000003</v>
      </c>
      <c r="BQ479" s="297">
        <v>275895.63</v>
      </c>
      <c r="BR479" s="297">
        <v>281826.21999999997</v>
      </c>
      <c r="BS479" s="297">
        <v>288196.53000000003</v>
      </c>
      <c r="BT479" s="297">
        <v>295019.19</v>
      </c>
      <c r="BU479" s="297">
        <v>302146.88</v>
      </c>
      <c r="BV479" s="297">
        <v>309573.96999999997</v>
      </c>
      <c r="BW479" s="297">
        <v>317348.13</v>
      </c>
    </row>
    <row r="480" spans="1:75" x14ac:dyDescent="0.25">
      <c r="A480" s="297" t="s">
        <v>53</v>
      </c>
      <c r="B480" s="297" t="s">
        <v>52</v>
      </c>
      <c r="C480" s="297" t="s">
        <v>1009</v>
      </c>
      <c r="D480" s="297" t="s">
        <v>1010</v>
      </c>
      <c r="E480" s="297">
        <v>28.8</v>
      </c>
      <c r="F480" s="297">
        <v>26.5</v>
      </c>
      <c r="G480" s="297">
        <v>25.23</v>
      </c>
      <c r="H480" s="297">
        <v>24.55</v>
      </c>
      <c r="I480" s="297">
        <v>23.03</v>
      </c>
      <c r="J480" s="297">
        <v>22.46</v>
      </c>
      <c r="K480" s="297">
        <v>23.99</v>
      </c>
      <c r="L480" s="297">
        <v>24.75</v>
      </c>
      <c r="M480" s="297">
        <v>21.58</v>
      </c>
      <c r="N480" s="297">
        <v>21.62</v>
      </c>
      <c r="O480" s="297">
        <v>19.260000000000002</v>
      </c>
      <c r="P480" s="297">
        <v>20.93</v>
      </c>
      <c r="Q480" s="297">
        <v>19.87</v>
      </c>
      <c r="R480" s="297">
        <v>18.88</v>
      </c>
      <c r="S480" s="297">
        <v>20.13</v>
      </c>
      <c r="T480" s="297">
        <v>20.05</v>
      </c>
      <c r="U480" s="297">
        <v>21.4</v>
      </c>
      <c r="V480" s="297">
        <v>22.23</v>
      </c>
      <c r="W480" s="297">
        <v>23.64</v>
      </c>
      <c r="X480" s="297">
        <v>23.91</v>
      </c>
      <c r="Y480" s="297">
        <v>24.01</v>
      </c>
      <c r="Z480" s="297">
        <v>23.4</v>
      </c>
      <c r="AA480" s="297">
        <v>23.83</v>
      </c>
      <c r="AB480" s="297">
        <v>22.83</v>
      </c>
      <c r="AC480" s="297">
        <v>23.56</v>
      </c>
      <c r="AD480" s="297">
        <v>23.8</v>
      </c>
      <c r="AE480" s="297">
        <v>22.56</v>
      </c>
      <c r="AF480" s="297">
        <v>21.61</v>
      </c>
      <c r="AG480" s="297">
        <v>19.649999999999999</v>
      </c>
      <c r="AH480" s="297">
        <v>14.78</v>
      </c>
      <c r="AI480" s="297">
        <v>11.84</v>
      </c>
      <c r="AJ480" s="297">
        <v>17.68</v>
      </c>
      <c r="AK480" s="297">
        <v>18.43</v>
      </c>
      <c r="AL480" s="297">
        <v>18.809999999999999</v>
      </c>
      <c r="AM480" s="297">
        <v>19.57</v>
      </c>
      <c r="AN480" s="297">
        <v>19.93</v>
      </c>
      <c r="AO480" s="297">
        <v>20.14</v>
      </c>
      <c r="AP480" s="297">
        <v>20.18</v>
      </c>
      <c r="AQ480" s="297">
        <v>20.41</v>
      </c>
      <c r="AR480" s="297">
        <v>20.53</v>
      </c>
      <c r="AS480" s="297">
        <v>20.63</v>
      </c>
      <c r="AT480" s="297">
        <v>20.64</v>
      </c>
      <c r="AU480" s="297">
        <v>20.53</v>
      </c>
      <c r="AV480" s="297">
        <v>20.46</v>
      </c>
      <c r="AW480" s="297">
        <v>20.440000000000001</v>
      </c>
      <c r="AX480" s="297">
        <v>20.43</v>
      </c>
      <c r="AY480" s="297">
        <v>20.399999999999999</v>
      </c>
      <c r="AZ480" s="297">
        <v>20.29</v>
      </c>
      <c r="BA480" s="297">
        <v>20.25</v>
      </c>
      <c r="BB480" s="297">
        <v>20.23</v>
      </c>
      <c r="BC480" s="297">
        <v>20.2</v>
      </c>
      <c r="BD480" s="297">
        <v>20.13</v>
      </c>
      <c r="BE480" s="297">
        <v>20.02</v>
      </c>
      <c r="BF480" s="297">
        <v>19.940000000000001</v>
      </c>
      <c r="BG480" s="297">
        <v>19.86</v>
      </c>
      <c r="BH480" s="297">
        <v>19.760000000000002</v>
      </c>
      <c r="BI480" s="297">
        <v>19.62</v>
      </c>
      <c r="BJ480" s="297">
        <v>19.440000000000001</v>
      </c>
      <c r="BK480" s="297">
        <v>19.29</v>
      </c>
      <c r="BL480" s="297">
        <v>19.14</v>
      </c>
      <c r="BM480" s="297">
        <v>18.989999999999998</v>
      </c>
      <c r="BN480" s="297">
        <v>18.809999999999999</v>
      </c>
      <c r="BO480" s="297">
        <v>18.68</v>
      </c>
      <c r="BP480" s="297">
        <v>18.510000000000002</v>
      </c>
      <c r="BQ480" s="297">
        <v>18.36</v>
      </c>
      <c r="BR480" s="297">
        <v>18.22</v>
      </c>
      <c r="BS480" s="297">
        <v>18.07</v>
      </c>
      <c r="BT480" s="297">
        <v>17.88</v>
      </c>
      <c r="BU480" s="297">
        <v>17.77</v>
      </c>
      <c r="BV480" s="297">
        <v>17.66</v>
      </c>
      <c r="BW480" s="297">
        <v>17.57</v>
      </c>
    </row>
    <row r="481" spans="1:75" x14ac:dyDescent="0.25">
      <c r="A481" s="297" t="s">
        <v>53</v>
      </c>
      <c r="B481" s="297" t="s">
        <v>52</v>
      </c>
      <c r="C481" s="297" t="s">
        <v>1011</v>
      </c>
      <c r="D481" s="297" t="s">
        <v>927</v>
      </c>
      <c r="E481" s="297">
        <v>5054.72</v>
      </c>
      <c r="F481" s="297">
        <v>4993.57</v>
      </c>
      <c r="G481" s="297">
        <v>4934.53</v>
      </c>
      <c r="H481" s="297">
        <v>4877.34</v>
      </c>
      <c r="I481" s="297">
        <v>4820.0200000000004</v>
      </c>
      <c r="J481" s="297">
        <v>4762.84</v>
      </c>
      <c r="K481" s="297">
        <v>4715.71</v>
      </c>
      <c r="L481" s="297">
        <v>4662.6400000000003</v>
      </c>
      <c r="M481" s="297">
        <v>4610.63</v>
      </c>
      <c r="N481" s="297">
        <v>4568.67</v>
      </c>
      <c r="O481" s="297">
        <v>4539.79</v>
      </c>
      <c r="P481" s="297">
        <v>4503.91</v>
      </c>
      <c r="Q481" s="297">
        <v>4560.3</v>
      </c>
      <c r="R481" s="297">
        <v>4392.7700000000004</v>
      </c>
      <c r="S481" s="297">
        <v>4264.97</v>
      </c>
      <c r="T481" s="297">
        <v>4173.1000000000004</v>
      </c>
      <c r="U481" s="297">
        <v>4087.51</v>
      </c>
      <c r="V481" s="297">
        <v>4015.03</v>
      </c>
      <c r="W481" s="297">
        <v>4065.25</v>
      </c>
      <c r="X481" s="297">
        <v>4136.83</v>
      </c>
      <c r="Y481" s="297">
        <v>4158.3</v>
      </c>
      <c r="Z481" s="297">
        <v>4143.21</v>
      </c>
      <c r="AA481" s="297">
        <v>4144.84</v>
      </c>
      <c r="AB481" s="297">
        <v>4217.13</v>
      </c>
      <c r="AC481" s="297">
        <v>4198.1899999999996</v>
      </c>
      <c r="AD481" s="297">
        <v>4266.1899999999996</v>
      </c>
      <c r="AE481" s="297">
        <v>4296.18</v>
      </c>
      <c r="AF481" s="297">
        <v>4283.82</v>
      </c>
      <c r="AG481" s="297">
        <v>4254.87</v>
      </c>
      <c r="AH481" s="297">
        <v>4260.22</v>
      </c>
      <c r="AI481" s="297">
        <v>4254.1400000000003</v>
      </c>
      <c r="AJ481" s="297">
        <v>4228.71</v>
      </c>
      <c r="AK481" s="297">
        <v>4203.51</v>
      </c>
      <c r="AL481" s="297">
        <v>4178.87</v>
      </c>
      <c r="AM481" s="297">
        <v>4155.3999999999996</v>
      </c>
      <c r="AN481" s="297">
        <v>4133.66</v>
      </c>
      <c r="AO481" s="297">
        <v>4116.29</v>
      </c>
      <c r="AP481" s="297">
        <v>4099.95</v>
      </c>
      <c r="AQ481" s="297">
        <v>4084.49</v>
      </c>
      <c r="AR481" s="297">
        <v>4069.4</v>
      </c>
      <c r="AS481" s="297">
        <v>4054.16</v>
      </c>
      <c r="AT481" s="297">
        <v>4039.95</v>
      </c>
      <c r="AU481" s="297">
        <v>4021.7</v>
      </c>
      <c r="AV481" s="297">
        <v>4002.4</v>
      </c>
      <c r="AW481" s="297">
        <v>3982.2</v>
      </c>
      <c r="AX481" s="297">
        <v>3961.3</v>
      </c>
      <c r="AY481" s="297">
        <v>3935.96</v>
      </c>
      <c r="AZ481" s="297">
        <v>3909.78</v>
      </c>
      <c r="BA481" s="297">
        <v>3882.53</v>
      </c>
      <c r="BB481" s="297">
        <v>3853.87</v>
      </c>
      <c r="BC481" s="297">
        <v>3823.85</v>
      </c>
      <c r="BD481" s="297">
        <v>3792.22</v>
      </c>
      <c r="BE481" s="297">
        <v>3759.49</v>
      </c>
      <c r="BF481" s="297">
        <v>3726.07</v>
      </c>
      <c r="BG481" s="297">
        <v>3692.93</v>
      </c>
      <c r="BH481" s="297">
        <v>3661.08</v>
      </c>
      <c r="BI481" s="297">
        <v>3633.13</v>
      </c>
      <c r="BJ481" s="297">
        <v>3606.92</v>
      </c>
      <c r="BK481" s="297">
        <v>3582.53</v>
      </c>
      <c r="BL481" s="297">
        <v>3560.25</v>
      </c>
      <c r="BM481" s="297">
        <v>3540.41</v>
      </c>
      <c r="BN481" s="297">
        <v>3513.51</v>
      </c>
      <c r="BO481" s="297">
        <v>3489.99</v>
      </c>
      <c r="BP481" s="297">
        <v>3469.13</v>
      </c>
      <c r="BQ481" s="297">
        <v>3450.43</v>
      </c>
      <c r="BR481" s="297">
        <v>3433.88</v>
      </c>
      <c r="BS481" s="297">
        <v>3419.66</v>
      </c>
      <c r="BT481" s="297">
        <v>3407.41</v>
      </c>
      <c r="BU481" s="297">
        <v>3397.12</v>
      </c>
      <c r="BV481" s="297">
        <v>3388.83</v>
      </c>
      <c r="BW481" s="297">
        <v>3382.44</v>
      </c>
    </row>
    <row r="482" spans="1:75" x14ac:dyDescent="0.25">
      <c r="A482" s="297" t="s">
        <v>53</v>
      </c>
      <c r="B482" s="297" t="s">
        <v>52</v>
      </c>
      <c r="C482" s="297" t="s">
        <v>1012</v>
      </c>
      <c r="D482" s="297" t="s">
        <v>927</v>
      </c>
      <c r="E482" s="297">
        <v>10698.53</v>
      </c>
      <c r="F482" s="297">
        <v>10690.57</v>
      </c>
      <c r="G482" s="297">
        <v>10665.07</v>
      </c>
      <c r="H482" s="297">
        <v>10627.14</v>
      </c>
      <c r="I482" s="297">
        <v>10584.35</v>
      </c>
      <c r="J482" s="297">
        <v>10542.5</v>
      </c>
      <c r="K482" s="297">
        <v>10502.73</v>
      </c>
      <c r="L482" s="297">
        <v>10464.39</v>
      </c>
      <c r="M482" s="297">
        <v>10429.42</v>
      </c>
      <c r="N482" s="297">
        <v>10399.700000000001</v>
      </c>
      <c r="O482" s="297">
        <v>10376.32</v>
      </c>
      <c r="P482" s="297">
        <v>10360.83</v>
      </c>
      <c r="Q482" s="297">
        <v>10352.700000000001</v>
      </c>
      <c r="R482" s="297">
        <v>10348.280000000001</v>
      </c>
      <c r="S482" s="297">
        <v>10342.43</v>
      </c>
      <c r="T482" s="297">
        <v>10331.4</v>
      </c>
      <c r="U482" s="297">
        <v>10313.99</v>
      </c>
      <c r="V482" s="297">
        <v>10291.34</v>
      </c>
      <c r="W482" s="297">
        <v>10264.98</v>
      </c>
      <c r="X482" s="297">
        <v>10237.42</v>
      </c>
      <c r="Y482" s="297">
        <v>10210.540000000001</v>
      </c>
      <c r="Z482" s="297">
        <v>10184.66</v>
      </c>
      <c r="AA482" s="297">
        <v>10159.27</v>
      </c>
      <c r="AB482" s="297">
        <v>10134.51</v>
      </c>
      <c r="AC482" s="297">
        <v>10110.39</v>
      </c>
      <c r="AD482" s="297">
        <v>10086.94</v>
      </c>
      <c r="AE482" s="297">
        <v>10064.27</v>
      </c>
      <c r="AF482" s="297">
        <v>10042.57</v>
      </c>
      <c r="AG482" s="297">
        <v>10021.89</v>
      </c>
      <c r="AH482" s="297">
        <v>10002.25</v>
      </c>
      <c r="AI482" s="297">
        <v>9983.64</v>
      </c>
      <c r="AJ482" s="297">
        <v>9966.1200000000008</v>
      </c>
      <c r="AK482" s="297">
        <v>9949.59</v>
      </c>
      <c r="AL482" s="297">
        <v>9933.7900000000009</v>
      </c>
      <c r="AM482" s="297">
        <v>9918.3799999999992</v>
      </c>
      <c r="AN482" s="297">
        <v>9903.0499999999993</v>
      </c>
      <c r="AO482" s="297">
        <v>9887.68</v>
      </c>
      <c r="AP482" s="297">
        <v>9872.25</v>
      </c>
      <c r="AQ482" s="297">
        <v>9856.7099999999991</v>
      </c>
      <c r="AR482" s="297">
        <v>9841.0499999999993</v>
      </c>
      <c r="AS482" s="297">
        <v>9825.25</v>
      </c>
      <c r="AT482" s="297">
        <v>9809.23</v>
      </c>
      <c r="AU482" s="297">
        <v>9792.92</v>
      </c>
      <c r="AV482" s="297">
        <v>9776.23</v>
      </c>
      <c r="AW482" s="297">
        <v>9759.09</v>
      </c>
      <c r="AX482" s="297">
        <v>9741.43</v>
      </c>
      <c r="AY482" s="297">
        <v>9723.26</v>
      </c>
      <c r="AZ482" s="297">
        <v>9704.5499999999993</v>
      </c>
      <c r="BA482" s="297">
        <v>9685.18</v>
      </c>
      <c r="BB482" s="297">
        <v>9665.01</v>
      </c>
      <c r="BC482" s="297">
        <v>9643.9699999999993</v>
      </c>
      <c r="BD482" s="297">
        <v>9622.0300000000007</v>
      </c>
      <c r="BE482" s="297">
        <v>9599.31</v>
      </c>
      <c r="BF482" s="297">
        <v>9576.0400000000009</v>
      </c>
      <c r="BG482" s="297">
        <v>9552.52</v>
      </c>
      <c r="BH482" s="297">
        <v>9529</v>
      </c>
      <c r="BI482" s="297">
        <v>9505.59</v>
      </c>
      <c r="BJ482" s="297">
        <v>9482.33</v>
      </c>
      <c r="BK482" s="297">
        <v>9459.43</v>
      </c>
      <c r="BL482" s="297">
        <v>9437.1</v>
      </c>
      <c r="BM482" s="297">
        <v>9415.5</v>
      </c>
      <c r="BN482" s="297">
        <v>9394.69</v>
      </c>
      <c r="BO482" s="297">
        <v>9374.7000000000007</v>
      </c>
      <c r="BP482" s="297">
        <v>9355.56</v>
      </c>
      <c r="BQ482" s="297">
        <v>9337.31</v>
      </c>
      <c r="BR482" s="297">
        <v>9319.94</v>
      </c>
      <c r="BS482" s="297">
        <v>9303.4699999999993</v>
      </c>
      <c r="BT482" s="297">
        <v>9287.7999999999993</v>
      </c>
      <c r="BU482" s="297">
        <v>9272.68</v>
      </c>
      <c r="BV482" s="297">
        <v>9257.7800000000007</v>
      </c>
      <c r="BW482" s="297">
        <v>9242.82</v>
      </c>
    </row>
    <row r="483" spans="1:75" x14ac:dyDescent="0.25">
      <c r="A483" s="297" t="s">
        <v>53</v>
      </c>
      <c r="B483" s="297" t="s">
        <v>52</v>
      </c>
      <c r="C483" s="297" t="s">
        <v>1013</v>
      </c>
      <c r="D483" s="297" t="s">
        <v>1010</v>
      </c>
      <c r="E483" s="297">
        <v>28.53</v>
      </c>
      <c r="F483" s="297">
        <v>28.61</v>
      </c>
      <c r="G483" s="297">
        <v>29.32</v>
      </c>
      <c r="H483" s="297">
        <v>28.37</v>
      </c>
      <c r="I483" s="297">
        <v>28.89</v>
      </c>
      <c r="J483" s="297">
        <v>27.07</v>
      </c>
      <c r="K483" s="297">
        <v>25.47</v>
      </c>
      <c r="L483" s="297">
        <v>26.22</v>
      </c>
      <c r="M483" s="297">
        <v>28</v>
      </c>
      <c r="N483" s="297">
        <v>29.92</v>
      </c>
      <c r="O483" s="297">
        <v>28</v>
      </c>
      <c r="P483" s="297">
        <v>19.48</v>
      </c>
      <c r="Q483" s="297">
        <v>15.81</v>
      </c>
      <c r="R483" s="297">
        <v>11.75</v>
      </c>
      <c r="S483" s="297">
        <v>15.72</v>
      </c>
      <c r="T483" s="297">
        <v>22.55</v>
      </c>
      <c r="U483" s="297">
        <v>25.96</v>
      </c>
      <c r="V483" s="297">
        <v>27.59</v>
      </c>
      <c r="W483" s="297">
        <v>27.42</v>
      </c>
      <c r="X483" s="297">
        <v>26</v>
      </c>
      <c r="Y483" s="297">
        <v>23.3</v>
      </c>
      <c r="Z483" s="297">
        <v>23.2</v>
      </c>
      <c r="AA483" s="297">
        <v>22.32</v>
      </c>
      <c r="AB483" s="297">
        <v>20.440000000000001</v>
      </c>
      <c r="AC483" s="297">
        <v>22.61</v>
      </c>
      <c r="AD483" s="297">
        <v>23.75</v>
      </c>
      <c r="AE483" s="297">
        <v>24.36</v>
      </c>
      <c r="AF483" s="297">
        <v>24.09</v>
      </c>
      <c r="AG483" s="297">
        <v>23.22</v>
      </c>
      <c r="AH483" s="297">
        <v>16.97</v>
      </c>
      <c r="AI483" s="297">
        <v>12.61</v>
      </c>
      <c r="AJ483" s="297">
        <v>17.170000000000002</v>
      </c>
      <c r="AK483" s="297">
        <v>17.55</v>
      </c>
      <c r="AL483" s="297">
        <v>17.52</v>
      </c>
      <c r="AM483" s="297">
        <v>18.12</v>
      </c>
      <c r="AN483" s="297">
        <v>18.239999999999998</v>
      </c>
      <c r="AO483" s="297">
        <v>18.27</v>
      </c>
      <c r="AP483" s="297">
        <v>18.239999999999998</v>
      </c>
      <c r="AQ483" s="297">
        <v>18.43</v>
      </c>
      <c r="AR483" s="297">
        <v>18.489999999999998</v>
      </c>
      <c r="AS483" s="297">
        <v>18.559999999999999</v>
      </c>
      <c r="AT483" s="297">
        <v>18.54</v>
      </c>
      <c r="AU483" s="297">
        <v>18.46</v>
      </c>
      <c r="AV483" s="297">
        <v>18.420000000000002</v>
      </c>
      <c r="AW483" s="297">
        <v>18.41</v>
      </c>
      <c r="AX483" s="297">
        <v>18.440000000000001</v>
      </c>
      <c r="AY483" s="297">
        <v>18.43</v>
      </c>
      <c r="AZ483" s="297">
        <v>18.399999999999999</v>
      </c>
      <c r="BA483" s="297">
        <v>18.420000000000002</v>
      </c>
      <c r="BB483" s="297">
        <v>18.45</v>
      </c>
      <c r="BC483" s="297">
        <v>18.48</v>
      </c>
      <c r="BD483" s="297">
        <v>18.48</v>
      </c>
      <c r="BE483" s="297">
        <v>18.47</v>
      </c>
      <c r="BF483" s="297">
        <v>18.47</v>
      </c>
      <c r="BG483" s="297">
        <v>18.46</v>
      </c>
      <c r="BH483" s="297">
        <v>18.440000000000001</v>
      </c>
      <c r="BI483" s="297">
        <v>18.36</v>
      </c>
      <c r="BJ483" s="297">
        <v>18.260000000000002</v>
      </c>
      <c r="BK483" s="297">
        <v>18.16</v>
      </c>
      <c r="BL483" s="297">
        <v>18.05</v>
      </c>
      <c r="BM483" s="297">
        <v>17.940000000000001</v>
      </c>
      <c r="BN483" s="297">
        <v>17.78</v>
      </c>
      <c r="BO483" s="297">
        <v>17.690000000000001</v>
      </c>
      <c r="BP483" s="297">
        <v>17.53</v>
      </c>
      <c r="BQ483" s="297">
        <v>17.37</v>
      </c>
      <c r="BR483" s="297">
        <v>17.23</v>
      </c>
      <c r="BS483" s="297">
        <v>17.07</v>
      </c>
      <c r="BT483" s="297">
        <v>16.84</v>
      </c>
      <c r="BU483" s="297">
        <v>16.7</v>
      </c>
      <c r="BV483" s="297">
        <v>16.579999999999998</v>
      </c>
      <c r="BW483" s="297">
        <v>16.489999999999998</v>
      </c>
    </row>
    <row r="484" spans="1:75" x14ac:dyDescent="0.25">
      <c r="A484" s="297" t="s">
        <v>53</v>
      </c>
      <c r="B484" s="297" t="s">
        <v>52</v>
      </c>
      <c r="C484" s="297" t="s">
        <v>1014</v>
      </c>
      <c r="D484" s="297" t="s">
        <v>1015</v>
      </c>
      <c r="E484" s="297">
        <v>41.03</v>
      </c>
      <c r="F484" s="297">
        <v>41.58</v>
      </c>
      <c r="G484" s="297">
        <v>42.14</v>
      </c>
      <c r="H484" s="297">
        <v>42.7</v>
      </c>
      <c r="I484" s="297">
        <v>43.28</v>
      </c>
      <c r="J484" s="297">
        <v>43.86</v>
      </c>
      <c r="K484" s="297">
        <v>44.3</v>
      </c>
      <c r="L484" s="297">
        <v>44.73</v>
      </c>
      <c r="M484" s="297">
        <v>45.18</v>
      </c>
      <c r="N484" s="297">
        <v>45.62</v>
      </c>
      <c r="O484" s="297">
        <v>46.07</v>
      </c>
      <c r="P484" s="297">
        <v>50.8</v>
      </c>
      <c r="Q484" s="297">
        <v>56.02</v>
      </c>
      <c r="R484" s="297">
        <v>61.77</v>
      </c>
      <c r="S484" s="297">
        <v>68.099999999999994</v>
      </c>
      <c r="T484" s="297">
        <v>75.09</v>
      </c>
      <c r="U484" s="297">
        <v>78.55</v>
      </c>
      <c r="V484" s="297">
        <v>82.17</v>
      </c>
      <c r="W484" s="297">
        <v>85.96</v>
      </c>
      <c r="X484" s="297">
        <v>89.92</v>
      </c>
      <c r="Y484" s="297">
        <v>94.06</v>
      </c>
      <c r="Z484" s="297">
        <v>94.51</v>
      </c>
      <c r="AA484" s="297">
        <v>94.96</v>
      </c>
      <c r="AB484" s="297">
        <v>95.41</v>
      </c>
      <c r="AC484" s="297">
        <v>95.87</v>
      </c>
      <c r="AD484" s="297">
        <v>96.32</v>
      </c>
      <c r="AE484" s="297">
        <v>96.48</v>
      </c>
      <c r="AF484" s="297">
        <v>96.65</v>
      </c>
      <c r="AG484" s="297">
        <v>96.81</v>
      </c>
      <c r="AH484" s="297">
        <v>96.97</v>
      </c>
      <c r="AI484" s="297">
        <v>97.13</v>
      </c>
      <c r="AJ484" s="297">
        <v>97.28</v>
      </c>
      <c r="AK484" s="297">
        <v>97.42</v>
      </c>
      <c r="AL484" s="297">
        <v>97.56</v>
      </c>
      <c r="AM484" s="297">
        <v>97.71</v>
      </c>
      <c r="AN484" s="297">
        <v>97.85</v>
      </c>
      <c r="AO484" s="297">
        <v>97.9</v>
      </c>
      <c r="AP484" s="297">
        <v>97.95</v>
      </c>
      <c r="AQ484" s="297">
        <v>98</v>
      </c>
      <c r="AR484" s="297">
        <v>98.04</v>
      </c>
      <c r="AS484" s="297">
        <v>98.09</v>
      </c>
      <c r="AT484" s="297">
        <v>98.14</v>
      </c>
      <c r="AU484" s="297">
        <v>98.19</v>
      </c>
      <c r="AV484" s="297">
        <v>98.24</v>
      </c>
      <c r="AW484" s="297">
        <v>98.29</v>
      </c>
      <c r="AX484" s="297">
        <v>98.34</v>
      </c>
      <c r="AY484" s="297">
        <v>98.39</v>
      </c>
      <c r="AZ484" s="297">
        <v>98.44</v>
      </c>
      <c r="BA484" s="297">
        <v>98.49</v>
      </c>
      <c r="BB484" s="297">
        <v>98.54</v>
      </c>
      <c r="BC484" s="297">
        <v>98.59</v>
      </c>
      <c r="BD484" s="297">
        <v>98.63</v>
      </c>
      <c r="BE484" s="297">
        <v>98.68</v>
      </c>
      <c r="BF484" s="297">
        <v>98.73</v>
      </c>
      <c r="BG484" s="297">
        <v>98.77</v>
      </c>
      <c r="BH484" s="297">
        <v>98.82</v>
      </c>
      <c r="BI484" s="297">
        <v>98.86</v>
      </c>
      <c r="BJ484" s="297">
        <v>98.9</v>
      </c>
      <c r="BK484" s="297">
        <v>98.94</v>
      </c>
      <c r="BL484" s="297">
        <v>98.98</v>
      </c>
      <c r="BM484" s="297">
        <v>99.02</v>
      </c>
      <c r="BN484" s="297">
        <v>99.06</v>
      </c>
      <c r="BO484" s="297">
        <v>99.11</v>
      </c>
      <c r="BP484" s="297">
        <v>99.15</v>
      </c>
      <c r="BQ484" s="297">
        <v>99.19</v>
      </c>
      <c r="BR484" s="297">
        <v>99.23</v>
      </c>
      <c r="BS484" s="297">
        <v>99.28</v>
      </c>
      <c r="BT484" s="297">
        <v>99.33</v>
      </c>
      <c r="BU484" s="297">
        <v>99.38</v>
      </c>
      <c r="BV484" s="297">
        <v>99.42</v>
      </c>
      <c r="BW484" s="297">
        <v>99.47</v>
      </c>
    </row>
    <row r="485" spans="1:75" x14ac:dyDescent="0.25">
      <c r="A485" s="297" t="s">
        <v>53</v>
      </c>
      <c r="B485" s="297" t="s">
        <v>52</v>
      </c>
      <c r="C485" s="297" t="s">
        <v>1016</v>
      </c>
      <c r="D485" s="297" t="s">
        <v>1015</v>
      </c>
      <c r="E485" s="297">
        <v>7.29</v>
      </c>
      <c r="F485" s="297">
        <v>7.59</v>
      </c>
      <c r="G485" s="297">
        <v>7.9</v>
      </c>
      <c r="H485" s="297">
        <v>8.2200000000000006</v>
      </c>
      <c r="I485" s="297">
        <v>8.5500000000000007</v>
      </c>
      <c r="J485" s="297">
        <v>8.9</v>
      </c>
      <c r="K485" s="297">
        <v>8.9600000000000009</v>
      </c>
      <c r="L485" s="297">
        <v>9.0299999999999994</v>
      </c>
      <c r="M485" s="297">
        <v>9.09</v>
      </c>
      <c r="N485" s="297">
        <v>9.15</v>
      </c>
      <c r="O485" s="297">
        <v>9.2100000000000009</v>
      </c>
      <c r="P485" s="297">
        <v>9.57</v>
      </c>
      <c r="Q485" s="297">
        <v>9.9499999999999993</v>
      </c>
      <c r="R485" s="297">
        <v>10.34</v>
      </c>
      <c r="S485" s="297">
        <v>10.75</v>
      </c>
      <c r="T485" s="297">
        <v>11.17</v>
      </c>
      <c r="U485" s="297">
        <v>11.26</v>
      </c>
      <c r="V485" s="297">
        <v>11.34</v>
      </c>
      <c r="W485" s="297">
        <v>11.43</v>
      </c>
      <c r="X485" s="297">
        <v>11.52</v>
      </c>
      <c r="Y485" s="297">
        <v>11.6</v>
      </c>
      <c r="Z485" s="297">
        <v>11.66</v>
      </c>
      <c r="AA485" s="297">
        <v>11.71</v>
      </c>
      <c r="AB485" s="297">
        <v>11.76</v>
      </c>
      <c r="AC485" s="297">
        <v>11.81</v>
      </c>
      <c r="AD485" s="297">
        <v>11.86</v>
      </c>
      <c r="AE485" s="297">
        <v>12.26</v>
      </c>
      <c r="AF485" s="297">
        <v>12.67</v>
      </c>
      <c r="AG485" s="297">
        <v>13.1</v>
      </c>
      <c r="AH485" s="297">
        <v>13.54</v>
      </c>
      <c r="AI485" s="297">
        <v>14</v>
      </c>
      <c r="AJ485" s="297">
        <v>14.27</v>
      </c>
      <c r="AK485" s="297">
        <v>14.54</v>
      </c>
      <c r="AL485" s="297">
        <v>14.81</v>
      </c>
      <c r="AM485" s="297">
        <v>15.09</v>
      </c>
      <c r="AN485" s="297">
        <v>15.37</v>
      </c>
      <c r="AO485" s="297">
        <v>15.69</v>
      </c>
      <c r="AP485" s="297">
        <v>16.02</v>
      </c>
      <c r="AQ485" s="297">
        <v>16.350000000000001</v>
      </c>
      <c r="AR485" s="297">
        <v>16.690000000000001</v>
      </c>
      <c r="AS485" s="297">
        <v>17.03</v>
      </c>
      <c r="AT485" s="297">
        <v>17.489999999999998</v>
      </c>
      <c r="AU485" s="297">
        <v>17.95</v>
      </c>
      <c r="AV485" s="297">
        <v>18.43</v>
      </c>
      <c r="AW485" s="297">
        <v>18.920000000000002</v>
      </c>
      <c r="AX485" s="297">
        <v>19.420000000000002</v>
      </c>
      <c r="AY485" s="297">
        <v>20</v>
      </c>
      <c r="AZ485" s="297">
        <v>20.6</v>
      </c>
      <c r="BA485" s="297">
        <v>21.22</v>
      </c>
      <c r="BB485" s="297">
        <v>21.85</v>
      </c>
      <c r="BC485" s="297">
        <v>22.51</v>
      </c>
      <c r="BD485" s="297">
        <v>23.21</v>
      </c>
      <c r="BE485" s="297">
        <v>23.94</v>
      </c>
      <c r="BF485" s="297">
        <v>24.69</v>
      </c>
      <c r="BG485" s="297">
        <v>25.47</v>
      </c>
      <c r="BH485" s="297">
        <v>26.26</v>
      </c>
      <c r="BI485" s="297">
        <v>27.11</v>
      </c>
      <c r="BJ485" s="297">
        <v>27.98</v>
      </c>
      <c r="BK485" s="297">
        <v>28.88</v>
      </c>
      <c r="BL485" s="297">
        <v>29.81</v>
      </c>
      <c r="BM485" s="297">
        <v>30.76</v>
      </c>
      <c r="BN485" s="297">
        <v>31.77</v>
      </c>
      <c r="BO485" s="297">
        <v>32.799999999999997</v>
      </c>
      <c r="BP485" s="297">
        <v>33.880000000000003</v>
      </c>
      <c r="BQ485" s="297">
        <v>34.979999999999997</v>
      </c>
      <c r="BR485" s="297">
        <v>36.119999999999997</v>
      </c>
      <c r="BS485" s="297">
        <v>37.47</v>
      </c>
      <c r="BT485" s="297">
        <v>38.86</v>
      </c>
      <c r="BU485" s="297">
        <v>40.299999999999997</v>
      </c>
      <c r="BV485" s="297">
        <v>41.8</v>
      </c>
      <c r="BW485" s="297">
        <v>43.35</v>
      </c>
    </row>
    <row r="486" spans="1:75" x14ac:dyDescent="0.25">
      <c r="A486" s="297" t="s">
        <v>664</v>
      </c>
      <c r="B486" s="297" t="s">
        <v>1084</v>
      </c>
      <c r="C486" s="297" t="s">
        <v>1005</v>
      </c>
      <c r="D486" s="297" t="s">
        <v>1006</v>
      </c>
      <c r="E486" s="297">
        <v>18.559999999999999</v>
      </c>
      <c r="F486" s="297">
        <v>19.55</v>
      </c>
      <c r="G486" s="297">
        <v>20.53</v>
      </c>
      <c r="H486" s="297">
        <v>21.14</v>
      </c>
      <c r="I486" s="297">
        <v>21.77</v>
      </c>
      <c r="J486" s="297">
        <v>22.36</v>
      </c>
      <c r="K486" s="297">
        <v>22.86</v>
      </c>
      <c r="L486" s="297">
        <v>23.61</v>
      </c>
      <c r="M486" s="297">
        <v>24.23</v>
      </c>
      <c r="N486" s="297">
        <v>24.7</v>
      </c>
      <c r="O486" s="297">
        <v>25.22</v>
      </c>
      <c r="P486" s="297">
        <v>25.73</v>
      </c>
      <c r="Q486" s="297">
        <v>25.97</v>
      </c>
      <c r="R486" s="297">
        <v>26.06</v>
      </c>
      <c r="S486" s="297">
        <v>26.15</v>
      </c>
      <c r="T486" s="297">
        <v>26.21</v>
      </c>
      <c r="U486" s="297">
        <v>26.71</v>
      </c>
      <c r="V486" s="297">
        <v>27.35</v>
      </c>
      <c r="W486" s="297">
        <v>28.63</v>
      </c>
      <c r="X486" s="297">
        <v>29.67</v>
      </c>
      <c r="Y486" s="297">
        <v>30.91</v>
      </c>
      <c r="Z486" s="297">
        <v>32.01</v>
      </c>
      <c r="AA486" s="297">
        <v>32.6</v>
      </c>
      <c r="AB486" s="297">
        <v>33.450000000000003</v>
      </c>
      <c r="AC486" s="297">
        <v>35.01</v>
      </c>
      <c r="AD486" s="297">
        <v>37.53</v>
      </c>
      <c r="AE486" s="297">
        <v>41.01</v>
      </c>
      <c r="AF486" s="297">
        <v>43.4</v>
      </c>
      <c r="AG486" s="297">
        <v>45.68</v>
      </c>
      <c r="AH486" s="297">
        <v>46.84</v>
      </c>
      <c r="AI486" s="297">
        <v>46.52</v>
      </c>
      <c r="AJ486" s="297">
        <v>46.53</v>
      </c>
      <c r="AK486" s="297">
        <v>47.15</v>
      </c>
      <c r="AL486" s="297">
        <v>47.76</v>
      </c>
      <c r="AM486" s="297">
        <v>48.41</v>
      </c>
      <c r="AN486" s="297">
        <v>49.06</v>
      </c>
      <c r="AO486" s="297">
        <v>49.7</v>
      </c>
      <c r="AP486" s="297">
        <v>50.3</v>
      </c>
      <c r="AQ486" s="297">
        <v>50.98</v>
      </c>
      <c r="AR486" s="297">
        <v>51.69</v>
      </c>
      <c r="AS486" s="297">
        <v>52.41</v>
      </c>
      <c r="AT486" s="297">
        <v>53.16</v>
      </c>
      <c r="AU486" s="297">
        <v>53.92</v>
      </c>
      <c r="AV486" s="297">
        <v>54.69</v>
      </c>
      <c r="AW486" s="297">
        <v>55.48</v>
      </c>
      <c r="AX486" s="297">
        <v>56.29</v>
      </c>
      <c r="AY486" s="297">
        <v>57.11</v>
      </c>
      <c r="AZ486" s="297">
        <v>57.94</v>
      </c>
      <c r="BA486" s="297">
        <v>58.77</v>
      </c>
      <c r="BB486" s="297">
        <v>59.62</v>
      </c>
      <c r="BC486" s="297">
        <v>60.47</v>
      </c>
      <c r="BD486" s="297">
        <v>61.32</v>
      </c>
      <c r="BE486" s="297">
        <v>62.18</v>
      </c>
      <c r="BF486" s="297">
        <v>63.04</v>
      </c>
      <c r="BG486" s="297">
        <v>63.91</v>
      </c>
      <c r="BH486" s="297">
        <v>64.78</v>
      </c>
      <c r="BI486" s="297">
        <v>65.67</v>
      </c>
      <c r="BJ486" s="297">
        <v>66.540000000000006</v>
      </c>
      <c r="BK486" s="297">
        <v>67.44</v>
      </c>
      <c r="BL486" s="297">
        <v>68.34</v>
      </c>
      <c r="BM486" s="297">
        <v>69.25</v>
      </c>
      <c r="BN486" s="297">
        <v>70.180000000000007</v>
      </c>
      <c r="BO486" s="297">
        <v>71.11</v>
      </c>
      <c r="BP486" s="297">
        <v>72.06</v>
      </c>
      <c r="BQ486" s="297">
        <v>73.010000000000005</v>
      </c>
      <c r="BR486" s="297">
        <v>73.98</v>
      </c>
      <c r="BS486" s="297">
        <v>74.959999999999994</v>
      </c>
      <c r="BT486" s="297">
        <v>75.930000000000007</v>
      </c>
      <c r="BU486" s="297">
        <v>76.92</v>
      </c>
      <c r="BV486" s="297">
        <v>77.94</v>
      </c>
      <c r="BW486" s="297">
        <v>78.98</v>
      </c>
    </row>
    <row r="487" spans="1:75" x14ac:dyDescent="0.25">
      <c r="A487" s="297" t="s">
        <v>664</v>
      </c>
      <c r="B487" s="297" t="s">
        <v>1084</v>
      </c>
      <c r="C487" s="297" t="s">
        <v>1007</v>
      </c>
      <c r="D487" s="297" t="s">
        <v>1008</v>
      </c>
      <c r="E487" s="297">
        <v>10253.42</v>
      </c>
      <c r="F487" s="297">
        <v>11349.32</v>
      </c>
      <c r="G487" s="297">
        <v>11335.62</v>
      </c>
      <c r="H487" s="297">
        <v>11773.97</v>
      </c>
      <c r="I487" s="297">
        <v>12356.16</v>
      </c>
      <c r="J487" s="297">
        <v>12130.14</v>
      </c>
      <c r="K487" s="297">
        <v>12671.23</v>
      </c>
      <c r="L487" s="297">
        <v>13232.88</v>
      </c>
      <c r="M487" s="297">
        <v>13486.3</v>
      </c>
      <c r="N487" s="297">
        <v>13828.77</v>
      </c>
      <c r="O487" s="297">
        <v>14301.37</v>
      </c>
      <c r="P487" s="297">
        <v>14047.95</v>
      </c>
      <c r="Q487" s="297">
        <v>13931.51</v>
      </c>
      <c r="R487" s="297">
        <v>14931.51</v>
      </c>
      <c r="S487" s="297">
        <v>14958.9</v>
      </c>
      <c r="T487" s="297">
        <v>15431.51</v>
      </c>
      <c r="U487" s="297">
        <v>16342.47</v>
      </c>
      <c r="V487" s="297">
        <v>16623.29</v>
      </c>
      <c r="W487" s="297">
        <v>17657.53</v>
      </c>
      <c r="X487" s="297">
        <v>20273.97</v>
      </c>
      <c r="Y487" s="297">
        <v>21232.880000000001</v>
      </c>
      <c r="Z487" s="297">
        <v>22178.080000000002</v>
      </c>
      <c r="AA487" s="297">
        <v>22500</v>
      </c>
      <c r="AB487" s="297">
        <v>22417.81</v>
      </c>
      <c r="AC487" s="297">
        <v>23068.49</v>
      </c>
      <c r="AD487" s="297">
        <v>23835.62</v>
      </c>
      <c r="AE487" s="297">
        <v>28486.3</v>
      </c>
      <c r="AF487" s="297">
        <v>33520.550000000003</v>
      </c>
      <c r="AG487" s="297">
        <v>35993.15</v>
      </c>
      <c r="AH487" s="297">
        <v>41019.99</v>
      </c>
      <c r="AI487" s="297">
        <v>44114.22</v>
      </c>
      <c r="AJ487" s="297">
        <v>43967.47</v>
      </c>
      <c r="AK487" s="297">
        <v>43548.89</v>
      </c>
      <c r="AL487" s="297">
        <v>43320.29</v>
      </c>
      <c r="AM487" s="297">
        <v>43146.98</v>
      </c>
      <c r="AN487" s="297">
        <v>43053.93</v>
      </c>
      <c r="AO487" s="297">
        <v>42878.23</v>
      </c>
      <c r="AP487" s="297">
        <v>42991.62</v>
      </c>
      <c r="AQ487" s="297">
        <v>43072.05</v>
      </c>
      <c r="AR487" s="297">
        <v>43210.71</v>
      </c>
      <c r="AS487" s="297">
        <v>43359.16</v>
      </c>
      <c r="AT487" s="297">
        <v>43531.8</v>
      </c>
      <c r="AU487" s="297">
        <v>43850.55</v>
      </c>
      <c r="AV487" s="297">
        <v>44160.3</v>
      </c>
      <c r="AW487" s="297">
        <v>44465.84</v>
      </c>
      <c r="AX487" s="297">
        <v>44745.87</v>
      </c>
      <c r="AY487" s="297">
        <v>45004.46</v>
      </c>
      <c r="AZ487" s="297">
        <v>45358.91</v>
      </c>
      <c r="BA487" s="297">
        <v>45699.68</v>
      </c>
      <c r="BB487" s="297">
        <v>46031.5</v>
      </c>
      <c r="BC487" s="297">
        <v>46389.17</v>
      </c>
      <c r="BD487" s="297">
        <v>46733.279999999999</v>
      </c>
      <c r="BE487" s="297">
        <v>47185.91</v>
      </c>
      <c r="BF487" s="297">
        <v>47630.71</v>
      </c>
      <c r="BG487" s="297">
        <v>48064.33</v>
      </c>
      <c r="BH487" s="297">
        <v>48495.87</v>
      </c>
      <c r="BI487" s="297">
        <v>48964.84</v>
      </c>
      <c r="BJ487" s="297">
        <v>49501.05</v>
      </c>
      <c r="BK487" s="297">
        <v>50026.76</v>
      </c>
      <c r="BL487" s="297">
        <v>50548.85</v>
      </c>
      <c r="BM487" s="297">
        <v>51059.73</v>
      </c>
      <c r="BN487" s="297">
        <v>51575.61</v>
      </c>
      <c r="BO487" s="297">
        <v>52136.44</v>
      </c>
      <c r="BP487" s="297">
        <v>52685.22</v>
      </c>
      <c r="BQ487" s="297">
        <v>53225.13</v>
      </c>
      <c r="BR487" s="297">
        <v>53755.46</v>
      </c>
      <c r="BS487" s="297">
        <v>54395.53</v>
      </c>
      <c r="BT487" s="297">
        <v>55069.49</v>
      </c>
      <c r="BU487" s="297">
        <v>55754.61</v>
      </c>
      <c r="BV487" s="297">
        <v>56449.36</v>
      </c>
      <c r="BW487" s="297">
        <v>57163.26</v>
      </c>
    </row>
    <row r="488" spans="1:75" x14ac:dyDescent="0.25">
      <c r="A488" s="297" t="s">
        <v>664</v>
      </c>
      <c r="B488" s="297" t="s">
        <v>1084</v>
      </c>
      <c r="C488" s="297" t="s">
        <v>1009</v>
      </c>
      <c r="D488" s="297" t="s">
        <v>1010</v>
      </c>
      <c r="E488" s="297">
        <v>26.55</v>
      </c>
      <c r="F488" s="297">
        <v>25.77</v>
      </c>
      <c r="G488" s="297">
        <v>25.7</v>
      </c>
      <c r="H488" s="297">
        <v>22.6</v>
      </c>
      <c r="I488" s="297">
        <v>22.29</v>
      </c>
      <c r="J488" s="297">
        <v>21.57</v>
      </c>
      <c r="K488" s="297">
        <v>19.73</v>
      </c>
      <c r="L488" s="297">
        <v>20.9</v>
      </c>
      <c r="M488" s="297">
        <v>20.12</v>
      </c>
      <c r="N488" s="297">
        <v>18.989999999999998</v>
      </c>
      <c r="O488" s="297">
        <v>19.46</v>
      </c>
      <c r="P488" s="297">
        <v>19.72</v>
      </c>
      <c r="Q488" s="297">
        <v>18.07</v>
      </c>
      <c r="R488" s="297">
        <v>16.350000000000001</v>
      </c>
      <c r="S488" s="297">
        <v>15.95</v>
      </c>
      <c r="T488" s="297">
        <v>15.67</v>
      </c>
      <c r="U488" s="297">
        <v>18.940000000000001</v>
      </c>
      <c r="V488" s="297">
        <v>19.670000000000002</v>
      </c>
      <c r="W488" s="297">
        <v>23.98</v>
      </c>
      <c r="X488" s="297">
        <v>21.78</v>
      </c>
      <c r="Y488" s="297">
        <v>23.92</v>
      </c>
      <c r="Z488" s="297">
        <v>22.01</v>
      </c>
      <c r="AA488" s="297">
        <v>18.87</v>
      </c>
      <c r="AB488" s="297">
        <v>20.69</v>
      </c>
      <c r="AC488" s="297">
        <v>24.67</v>
      </c>
      <c r="AD488" s="297">
        <v>29.48</v>
      </c>
      <c r="AE488" s="297">
        <v>35.21</v>
      </c>
      <c r="AF488" s="297">
        <v>28.24</v>
      </c>
      <c r="AG488" s="297">
        <v>27.66</v>
      </c>
      <c r="AH488" s="297">
        <v>22</v>
      </c>
      <c r="AI488" s="297">
        <v>15.11</v>
      </c>
      <c r="AJ488" s="297">
        <v>17.57</v>
      </c>
      <c r="AK488" s="297">
        <v>20.94</v>
      </c>
      <c r="AL488" s="297">
        <v>20.54</v>
      </c>
      <c r="AM488" s="297">
        <v>20.43</v>
      </c>
      <c r="AN488" s="297">
        <v>20.09</v>
      </c>
      <c r="AO488" s="297">
        <v>19.7</v>
      </c>
      <c r="AP488" s="297">
        <v>19.260000000000002</v>
      </c>
      <c r="AQ488" s="297">
        <v>19.46</v>
      </c>
      <c r="AR488" s="297">
        <v>19.34</v>
      </c>
      <c r="AS488" s="297">
        <v>19.25</v>
      </c>
      <c r="AT488" s="297">
        <v>19.16</v>
      </c>
      <c r="AU488" s="297">
        <v>19.02</v>
      </c>
      <c r="AV488" s="297">
        <v>18.899999999999999</v>
      </c>
      <c r="AW488" s="297">
        <v>18.82</v>
      </c>
      <c r="AX488" s="297">
        <v>18.73</v>
      </c>
      <c r="AY488" s="297">
        <v>18.649999999999999</v>
      </c>
      <c r="AZ488" s="297">
        <v>18.510000000000002</v>
      </c>
      <c r="BA488" s="297">
        <v>18.41</v>
      </c>
      <c r="BB488" s="297">
        <v>18.32</v>
      </c>
      <c r="BC488" s="297">
        <v>18.23</v>
      </c>
      <c r="BD488" s="297">
        <v>18.13</v>
      </c>
      <c r="BE488" s="297">
        <v>17.989999999999998</v>
      </c>
      <c r="BF488" s="297">
        <v>17.88</v>
      </c>
      <c r="BG488" s="297">
        <v>17.78</v>
      </c>
      <c r="BH488" s="297">
        <v>17.68</v>
      </c>
      <c r="BI488" s="297">
        <v>17.579999999999998</v>
      </c>
      <c r="BJ488" s="297">
        <v>17.43</v>
      </c>
      <c r="BK488" s="297">
        <v>17.350000000000001</v>
      </c>
      <c r="BL488" s="297">
        <v>17.27</v>
      </c>
      <c r="BM488" s="297">
        <v>17.18</v>
      </c>
      <c r="BN488" s="297">
        <v>17.11</v>
      </c>
      <c r="BO488" s="297">
        <v>17.010000000000002</v>
      </c>
      <c r="BP488" s="297">
        <v>16.940000000000001</v>
      </c>
      <c r="BQ488" s="297">
        <v>16.87</v>
      </c>
      <c r="BR488" s="297">
        <v>16.809999999999999</v>
      </c>
      <c r="BS488" s="297">
        <v>16.75</v>
      </c>
      <c r="BT488" s="297">
        <v>16.579999999999998</v>
      </c>
      <c r="BU488" s="297">
        <v>16.55</v>
      </c>
      <c r="BV488" s="297">
        <v>16.489999999999998</v>
      </c>
      <c r="BW488" s="297">
        <v>16.43</v>
      </c>
    </row>
    <row r="489" spans="1:75" x14ac:dyDescent="0.25">
      <c r="A489" s="297" t="s">
        <v>664</v>
      </c>
      <c r="B489" s="297" t="s">
        <v>1084</v>
      </c>
      <c r="C489" s="297" t="s">
        <v>1011</v>
      </c>
      <c r="D489" s="297" t="s">
        <v>927</v>
      </c>
      <c r="E489" s="297">
        <v>127.95</v>
      </c>
      <c r="F489" s="297">
        <v>130.66</v>
      </c>
      <c r="G489" s="297">
        <v>133.06</v>
      </c>
      <c r="H489" s="297">
        <v>135.94</v>
      </c>
      <c r="I489" s="297">
        <v>136.49</v>
      </c>
      <c r="J489" s="297">
        <v>139</v>
      </c>
      <c r="K489" s="297">
        <v>140.55000000000001</v>
      </c>
      <c r="L489" s="297">
        <v>142.47999999999999</v>
      </c>
      <c r="M489" s="297">
        <v>146.88999999999999</v>
      </c>
      <c r="N489" s="297">
        <v>149.01</v>
      </c>
      <c r="O489" s="297">
        <v>151.04</v>
      </c>
      <c r="P489" s="297">
        <v>153.31</v>
      </c>
      <c r="Q489" s="297">
        <v>155.83000000000001</v>
      </c>
      <c r="R489" s="297">
        <v>156.22999999999999</v>
      </c>
      <c r="S489" s="297">
        <v>157.38</v>
      </c>
      <c r="T489" s="297">
        <v>160.16999999999999</v>
      </c>
      <c r="U489" s="297">
        <v>159.16</v>
      </c>
      <c r="V489" s="297">
        <v>159.6</v>
      </c>
      <c r="W489" s="297">
        <v>164.36</v>
      </c>
      <c r="X489" s="297">
        <v>169.57</v>
      </c>
      <c r="Y489" s="297">
        <v>173.89</v>
      </c>
      <c r="Z489" s="297">
        <v>175.25</v>
      </c>
      <c r="AA489" s="297">
        <v>175.34</v>
      </c>
      <c r="AB489" s="297">
        <v>178.98</v>
      </c>
      <c r="AC489" s="297">
        <v>178.3</v>
      </c>
      <c r="AD489" s="297">
        <v>179.96</v>
      </c>
      <c r="AE489" s="297">
        <v>184.82</v>
      </c>
      <c r="AF489" s="297">
        <v>188.94</v>
      </c>
      <c r="AG489" s="297">
        <v>191.13</v>
      </c>
      <c r="AH489" s="297">
        <v>192.25</v>
      </c>
      <c r="AI489" s="297">
        <v>194.96</v>
      </c>
      <c r="AJ489" s="297">
        <v>198.03</v>
      </c>
      <c r="AK489" s="297">
        <v>200.81</v>
      </c>
      <c r="AL489" s="297">
        <v>203.33</v>
      </c>
      <c r="AM489" s="297">
        <v>205.64</v>
      </c>
      <c r="AN489" s="297">
        <v>207.79</v>
      </c>
      <c r="AO489" s="297">
        <v>209.42</v>
      </c>
      <c r="AP489" s="297">
        <v>210.9</v>
      </c>
      <c r="AQ489" s="297">
        <v>212.3</v>
      </c>
      <c r="AR489" s="297">
        <v>213.71</v>
      </c>
      <c r="AS489" s="297">
        <v>215.17</v>
      </c>
      <c r="AT489" s="297">
        <v>216.54</v>
      </c>
      <c r="AU489" s="297">
        <v>217.99</v>
      </c>
      <c r="AV489" s="297">
        <v>219.49</v>
      </c>
      <c r="AW489" s="297">
        <v>220.98</v>
      </c>
      <c r="AX489" s="297">
        <v>222.45</v>
      </c>
      <c r="AY489" s="297">
        <v>223.78</v>
      </c>
      <c r="AZ489" s="297">
        <v>225.08</v>
      </c>
      <c r="BA489" s="297">
        <v>226.37</v>
      </c>
      <c r="BB489" s="297">
        <v>227.67</v>
      </c>
      <c r="BC489" s="297">
        <v>229</v>
      </c>
      <c r="BD489" s="297">
        <v>230.5</v>
      </c>
      <c r="BE489" s="297">
        <v>232.01</v>
      </c>
      <c r="BF489" s="297">
        <v>233.51</v>
      </c>
      <c r="BG489" s="297">
        <v>234.97</v>
      </c>
      <c r="BH489" s="297">
        <v>236.36</v>
      </c>
      <c r="BI489" s="297">
        <v>238.09</v>
      </c>
      <c r="BJ489" s="297">
        <v>239.76</v>
      </c>
      <c r="BK489" s="297">
        <v>241.36</v>
      </c>
      <c r="BL489" s="297">
        <v>242.91</v>
      </c>
      <c r="BM489" s="297">
        <v>244.38</v>
      </c>
      <c r="BN489" s="297">
        <v>245.86</v>
      </c>
      <c r="BO489" s="297">
        <v>247.26</v>
      </c>
      <c r="BP489" s="297">
        <v>248.58</v>
      </c>
      <c r="BQ489" s="297">
        <v>249.79</v>
      </c>
      <c r="BR489" s="297">
        <v>250.9</v>
      </c>
      <c r="BS489" s="297">
        <v>252.74</v>
      </c>
      <c r="BT489" s="297">
        <v>254.54</v>
      </c>
      <c r="BU489" s="297">
        <v>256.32</v>
      </c>
      <c r="BV489" s="297">
        <v>258.14</v>
      </c>
      <c r="BW489" s="297">
        <v>260.02</v>
      </c>
    </row>
    <row r="490" spans="1:75" x14ac:dyDescent="0.25">
      <c r="A490" s="297" t="s">
        <v>664</v>
      </c>
      <c r="B490" s="297" t="s">
        <v>1084</v>
      </c>
      <c r="C490" s="297" t="s">
        <v>1012</v>
      </c>
      <c r="D490" s="297" t="s">
        <v>927</v>
      </c>
      <c r="E490" s="297">
        <v>228.16</v>
      </c>
      <c r="F490" s="297">
        <v>230.54</v>
      </c>
      <c r="G490" s="297">
        <v>233.13</v>
      </c>
      <c r="H490" s="297">
        <v>235.86</v>
      </c>
      <c r="I490" s="297">
        <v>238.64</v>
      </c>
      <c r="J490" s="297">
        <v>241.4</v>
      </c>
      <c r="K490" s="297">
        <v>244.12</v>
      </c>
      <c r="L490" s="297">
        <v>246.84</v>
      </c>
      <c r="M490" s="297">
        <v>249.53</v>
      </c>
      <c r="N490" s="297">
        <v>252.18</v>
      </c>
      <c r="O490" s="297">
        <v>254.79</v>
      </c>
      <c r="P490" s="297">
        <v>257.36</v>
      </c>
      <c r="Q490" s="297">
        <v>259.88</v>
      </c>
      <c r="R490" s="297">
        <v>262.39</v>
      </c>
      <c r="S490" s="297">
        <v>264.91000000000003</v>
      </c>
      <c r="T490" s="297">
        <v>267.48</v>
      </c>
      <c r="U490" s="297">
        <v>270.12</v>
      </c>
      <c r="V490" s="297">
        <v>272.83999999999997</v>
      </c>
      <c r="W490" s="297">
        <v>275.61</v>
      </c>
      <c r="X490" s="297">
        <v>278.39999999999998</v>
      </c>
      <c r="Y490" s="297">
        <v>281.20999999999998</v>
      </c>
      <c r="Z490" s="297">
        <v>283.99</v>
      </c>
      <c r="AA490" s="297">
        <v>286.77999999999997</v>
      </c>
      <c r="AB490" s="297">
        <v>289.72000000000003</v>
      </c>
      <c r="AC490" s="297">
        <v>293</v>
      </c>
      <c r="AD490" s="297">
        <v>296.74</v>
      </c>
      <c r="AE490" s="297">
        <v>301.01</v>
      </c>
      <c r="AF490" s="297">
        <v>305.72000000000003</v>
      </c>
      <c r="AG490" s="297">
        <v>310.67</v>
      </c>
      <c r="AH490" s="297">
        <v>315.54000000000002</v>
      </c>
      <c r="AI490" s="297">
        <v>320.14</v>
      </c>
      <c r="AJ490" s="297">
        <v>324.37</v>
      </c>
      <c r="AK490" s="297">
        <v>328.29</v>
      </c>
      <c r="AL490" s="297">
        <v>332</v>
      </c>
      <c r="AM490" s="297">
        <v>335.63</v>
      </c>
      <c r="AN490" s="297">
        <v>339.3</v>
      </c>
      <c r="AO490" s="297">
        <v>343.02</v>
      </c>
      <c r="AP490" s="297">
        <v>346.74</v>
      </c>
      <c r="AQ490" s="297">
        <v>350.45</v>
      </c>
      <c r="AR490" s="297">
        <v>354.13</v>
      </c>
      <c r="AS490" s="297">
        <v>357.74</v>
      </c>
      <c r="AT490" s="297">
        <v>361.3</v>
      </c>
      <c r="AU490" s="297">
        <v>364.79</v>
      </c>
      <c r="AV490" s="297">
        <v>368.23</v>
      </c>
      <c r="AW490" s="297">
        <v>371.58</v>
      </c>
      <c r="AX490" s="297">
        <v>374.87</v>
      </c>
      <c r="AY490" s="297">
        <v>378.06</v>
      </c>
      <c r="AZ490" s="297">
        <v>381.18</v>
      </c>
      <c r="BA490" s="297">
        <v>384.21</v>
      </c>
      <c r="BB490" s="297">
        <v>387.14</v>
      </c>
      <c r="BC490" s="297">
        <v>389.98</v>
      </c>
      <c r="BD490" s="297">
        <v>392.73</v>
      </c>
      <c r="BE490" s="297">
        <v>395.39</v>
      </c>
      <c r="BF490" s="297">
        <v>397.96</v>
      </c>
      <c r="BG490" s="297">
        <v>400.45</v>
      </c>
      <c r="BH490" s="297">
        <v>402.86</v>
      </c>
      <c r="BI490" s="297">
        <v>405.2</v>
      </c>
      <c r="BJ490" s="297">
        <v>407.46</v>
      </c>
      <c r="BK490" s="297">
        <v>409.66</v>
      </c>
      <c r="BL490" s="297">
        <v>411.79</v>
      </c>
      <c r="BM490" s="297">
        <v>413.85</v>
      </c>
      <c r="BN490" s="297">
        <v>415.85</v>
      </c>
      <c r="BO490" s="297">
        <v>417.8</v>
      </c>
      <c r="BP490" s="297">
        <v>419.68</v>
      </c>
      <c r="BQ490" s="297">
        <v>421.49</v>
      </c>
      <c r="BR490" s="297">
        <v>423.23</v>
      </c>
      <c r="BS490" s="297">
        <v>424.9</v>
      </c>
      <c r="BT490" s="297">
        <v>426.5</v>
      </c>
      <c r="BU490" s="297">
        <v>428.05</v>
      </c>
      <c r="BV490" s="297">
        <v>429.54</v>
      </c>
      <c r="BW490" s="297">
        <v>431.01</v>
      </c>
    </row>
    <row r="491" spans="1:75" x14ac:dyDescent="0.25">
      <c r="A491" s="297" t="s">
        <v>664</v>
      </c>
      <c r="B491" s="297" t="s">
        <v>1084</v>
      </c>
      <c r="C491" s="297" t="s">
        <v>1013</v>
      </c>
      <c r="D491" s="297" t="s">
        <v>1010</v>
      </c>
      <c r="E491" s="297">
        <v>27.07</v>
      </c>
      <c r="F491" s="297">
        <v>25.33</v>
      </c>
      <c r="G491" s="297">
        <v>23.34</v>
      </c>
      <c r="H491" s="297">
        <v>23.2</v>
      </c>
      <c r="I491" s="297">
        <v>23.14</v>
      </c>
      <c r="J491" s="297">
        <v>20.96</v>
      </c>
      <c r="K491" s="297">
        <v>22.3</v>
      </c>
      <c r="L491" s="297">
        <v>19.670000000000002</v>
      </c>
      <c r="M491" s="297">
        <v>19.95</v>
      </c>
      <c r="N491" s="297">
        <v>21.07</v>
      </c>
      <c r="O491" s="297">
        <v>20.29</v>
      </c>
      <c r="P491" s="297">
        <v>18.8</v>
      </c>
      <c r="Q491" s="297">
        <v>18.03</v>
      </c>
      <c r="R491" s="297">
        <v>20.079999999999998</v>
      </c>
      <c r="S491" s="297">
        <v>21.16</v>
      </c>
      <c r="T491" s="297">
        <v>19.96</v>
      </c>
      <c r="U491" s="297">
        <v>19.559999999999999</v>
      </c>
      <c r="V491" s="297">
        <v>20.21</v>
      </c>
      <c r="W491" s="297">
        <v>19.7</v>
      </c>
      <c r="X491" s="297">
        <v>17.11</v>
      </c>
      <c r="Y491" s="297">
        <v>15.96</v>
      </c>
      <c r="Z491" s="297">
        <v>20.22</v>
      </c>
      <c r="AA491" s="297">
        <v>19.75</v>
      </c>
      <c r="AB491" s="297">
        <v>16.71</v>
      </c>
      <c r="AC491" s="297">
        <v>17.79</v>
      </c>
      <c r="AD491" s="297">
        <v>15.9</v>
      </c>
      <c r="AE491" s="297">
        <v>16.86</v>
      </c>
      <c r="AF491" s="297">
        <v>17.07</v>
      </c>
      <c r="AG491" s="297">
        <v>18.86</v>
      </c>
      <c r="AH491" s="297">
        <v>15.73</v>
      </c>
      <c r="AI491" s="297">
        <v>9.02</v>
      </c>
      <c r="AJ491" s="297">
        <v>10.87</v>
      </c>
      <c r="AK491" s="297">
        <v>16.04</v>
      </c>
      <c r="AL491" s="297">
        <v>16.14</v>
      </c>
      <c r="AM491" s="297">
        <v>16.5</v>
      </c>
      <c r="AN491" s="297">
        <v>16.36</v>
      </c>
      <c r="AO491" s="297">
        <v>16.11</v>
      </c>
      <c r="AP491" s="297">
        <v>15.81</v>
      </c>
      <c r="AQ491" s="297">
        <v>16.239999999999998</v>
      </c>
      <c r="AR491" s="297">
        <v>16.190000000000001</v>
      </c>
      <c r="AS491" s="297">
        <v>16.18</v>
      </c>
      <c r="AT491" s="297">
        <v>16.16</v>
      </c>
      <c r="AU491" s="297">
        <v>16.13</v>
      </c>
      <c r="AV491" s="297">
        <v>16.09</v>
      </c>
      <c r="AW491" s="297">
        <v>16.05</v>
      </c>
      <c r="AX491" s="297">
        <v>16.010000000000002</v>
      </c>
      <c r="AY491" s="297">
        <v>15.96</v>
      </c>
      <c r="AZ491" s="297">
        <v>15.9</v>
      </c>
      <c r="BA491" s="297">
        <v>15.84</v>
      </c>
      <c r="BB491" s="297">
        <v>15.78</v>
      </c>
      <c r="BC491" s="297">
        <v>15.72</v>
      </c>
      <c r="BD491" s="297">
        <v>15.66</v>
      </c>
      <c r="BE491" s="297">
        <v>15.6</v>
      </c>
      <c r="BF491" s="297">
        <v>15.54</v>
      </c>
      <c r="BG491" s="297">
        <v>15.49</v>
      </c>
      <c r="BH491" s="297">
        <v>15.44</v>
      </c>
      <c r="BI491" s="297">
        <v>15.4</v>
      </c>
      <c r="BJ491" s="297">
        <v>15.33</v>
      </c>
      <c r="BK491" s="297">
        <v>15.31</v>
      </c>
      <c r="BL491" s="297">
        <v>15.28</v>
      </c>
      <c r="BM491" s="297">
        <v>15.25</v>
      </c>
      <c r="BN491" s="297">
        <v>15.23</v>
      </c>
      <c r="BO491" s="297">
        <v>15.2</v>
      </c>
      <c r="BP491" s="297">
        <v>15.18</v>
      </c>
      <c r="BQ491" s="297">
        <v>15.15</v>
      </c>
      <c r="BR491" s="297">
        <v>15.13</v>
      </c>
      <c r="BS491" s="297">
        <v>15.11</v>
      </c>
      <c r="BT491" s="297">
        <v>14.93</v>
      </c>
      <c r="BU491" s="297">
        <v>14.92</v>
      </c>
      <c r="BV491" s="297">
        <v>14.89</v>
      </c>
      <c r="BW491" s="297">
        <v>14.86</v>
      </c>
    </row>
    <row r="492" spans="1:75" x14ac:dyDescent="0.25">
      <c r="A492" s="297" t="s">
        <v>664</v>
      </c>
      <c r="B492" s="297" t="s">
        <v>1084</v>
      </c>
      <c r="C492" s="297" t="s">
        <v>1014</v>
      </c>
      <c r="D492" s="297" t="s">
        <v>1015</v>
      </c>
      <c r="E492" s="297">
        <v>42.04</v>
      </c>
      <c r="F492" s="297">
        <v>43.12</v>
      </c>
      <c r="G492" s="297">
        <v>44.23</v>
      </c>
      <c r="H492" s="297">
        <v>45.37</v>
      </c>
      <c r="I492" s="297">
        <v>46.54</v>
      </c>
      <c r="J492" s="297">
        <v>47.74</v>
      </c>
      <c r="K492" s="297">
        <v>48.7</v>
      </c>
      <c r="L492" s="297">
        <v>49.67</v>
      </c>
      <c r="M492" s="297">
        <v>50.67</v>
      </c>
      <c r="N492" s="297">
        <v>51.69</v>
      </c>
      <c r="O492" s="297">
        <v>52.73</v>
      </c>
      <c r="P492" s="297">
        <v>53.68</v>
      </c>
      <c r="Q492" s="297">
        <v>54.65</v>
      </c>
      <c r="R492" s="297">
        <v>55.63</v>
      </c>
      <c r="S492" s="297">
        <v>56.63</v>
      </c>
      <c r="T492" s="297">
        <v>57.66</v>
      </c>
      <c r="U492" s="297">
        <v>58.37</v>
      </c>
      <c r="V492" s="297">
        <v>59.09</v>
      </c>
      <c r="W492" s="297">
        <v>59.81</v>
      </c>
      <c r="X492" s="297">
        <v>60.55</v>
      </c>
      <c r="Y492" s="297">
        <v>61.3</v>
      </c>
      <c r="Z492" s="297">
        <v>62.22</v>
      </c>
      <c r="AA492" s="297">
        <v>63.15</v>
      </c>
      <c r="AB492" s="297">
        <v>64.09</v>
      </c>
      <c r="AC492" s="297">
        <v>65.05</v>
      </c>
      <c r="AD492" s="297">
        <v>66.03</v>
      </c>
      <c r="AE492" s="297">
        <v>66.7</v>
      </c>
      <c r="AF492" s="297">
        <v>67.37</v>
      </c>
      <c r="AG492" s="297">
        <v>68.06</v>
      </c>
      <c r="AH492" s="297">
        <v>68.75</v>
      </c>
      <c r="AI492" s="297">
        <v>69.45</v>
      </c>
      <c r="AJ492" s="297">
        <v>70.19</v>
      </c>
      <c r="AK492" s="297">
        <v>70.94</v>
      </c>
      <c r="AL492" s="297">
        <v>71.7</v>
      </c>
      <c r="AM492" s="297">
        <v>72.47</v>
      </c>
      <c r="AN492" s="297">
        <v>73.239999999999995</v>
      </c>
      <c r="AO492" s="297">
        <v>73.91</v>
      </c>
      <c r="AP492" s="297">
        <v>74.59</v>
      </c>
      <c r="AQ492" s="297">
        <v>75.27</v>
      </c>
      <c r="AR492" s="297">
        <v>75.95</v>
      </c>
      <c r="AS492" s="297">
        <v>76.650000000000006</v>
      </c>
      <c r="AT492" s="297">
        <v>77.260000000000005</v>
      </c>
      <c r="AU492" s="297">
        <v>77.88</v>
      </c>
      <c r="AV492" s="297">
        <v>78.510000000000005</v>
      </c>
      <c r="AW492" s="297">
        <v>79.14</v>
      </c>
      <c r="AX492" s="297">
        <v>79.77</v>
      </c>
      <c r="AY492" s="297">
        <v>80.39</v>
      </c>
      <c r="AZ492" s="297">
        <v>81.02</v>
      </c>
      <c r="BA492" s="297">
        <v>81.650000000000006</v>
      </c>
      <c r="BB492" s="297">
        <v>82.29</v>
      </c>
      <c r="BC492" s="297">
        <v>82.93</v>
      </c>
      <c r="BD492" s="297">
        <v>83.49</v>
      </c>
      <c r="BE492" s="297">
        <v>84.06</v>
      </c>
      <c r="BF492" s="297">
        <v>84.63</v>
      </c>
      <c r="BG492" s="297">
        <v>85.2</v>
      </c>
      <c r="BH492" s="297">
        <v>85.78</v>
      </c>
      <c r="BI492" s="297">
        <v>86.22</v>
      </c>
      <c r="BJ492" s="297">
        <v>86.67</v>
      </c>
      <c r="BK492" s="297">
        <v>87.11</v>
      </c>
      <c r="BL492" s="297">
        <v>87.56</v>
      </c>
      <c r="BM492" s="297">
        <v>88.02</v>
      </c>
      <c r="BN492" s="297">
        <v>88.41</v>
      </c>
      <c r="BO492" s="297">
        <v>88.8</v>
      </c>
      <c r="BP492" s="297">
        <v>89.19</v>
      </c>
      <c r="BQ492" s="297">
        <v>89.58</v>
      </c>
      <c r="BR492" s="297">
        <v>89.98</v>
      </c>
      <c r="BS492" s="297">
        <v>90.33</v>
      </c>
      <c r="BT492" s="297">
        <v>90.67</v>
      </c>
      <c r="BU492" s="297">
        <v>91.02</v>
      </c>
      <c r="BV492" s="297">
        <v>91.37</v>
      </c>
      <c r="BW492" s="297">
        <v>91.71</v>
      </c>
    </row>
    <row r="493" spans="1:75" x14ac:dyDescent="0.25">
      <c r="A493" s="297" t="s">
        <v>664</v>
      </c>
      <c r="B493" s="297" t="s">
        <v>1084</v>
      </c>
      <c r="C493" s="297" t="s">
        <v>1016</v>
      </c>
      <c r="D493" s="297" t="s">
        <v>1015</v>
      </c>
      <c r="E493" s="297">
        <v>9.07</v>
      </c>
      <c r="F493" s="297">
        <v>9.44</v>
      </c>
      <c r="G493" s="297">
        <v>9.83</v>
      </c>
      <c r="H493" s="297">
        <v>10.24</v>
      </c>
      <c r="I493" s="297">
        <v>10.66</v>
      </c>
      <c r="J493" s="297">
        <v>11.1</v>
      </c>
      <c r="K493" s="297">
        <v>11.49</v>
      </c>
      <c r="L493" s="297">
        <v>11.89</v>
      </c>
      <c r="M493" s="297">
        <v>12.3</v>
      </c>
      <c r="N493" s="297">
        <v>12.73</v>
      </c>
      <c r="O493" s="297">
        <v>13.17</v>
      </c>
      <c r="P493" s="297">
        <v>13.73</v>
      </c>
      <c r="Q493" s="297">
        <v>14.31</v>
      </c>
      <c r="R493" s="297">
        <v>14.92</v>
      </c>
      <c r="S493" s="297">
        <v>15.55</v>
      </c>
      <c r="T493" s="297">
        <v>16.21</v>
      </c>
      <c r="U493" s="297">
        <v>16.920000000000002</v>
      </c>
      <c r="V493" s="297">
        <v>17.66</v>
      </c>
      <c r="W493" s="297">
        <v>18.43</v>
      </c>
      <c r="X493" s="297">
        <v>19.239999999999998</v>
      </c>
      <c r="Y493" s="297">
        <v>20.079999999999998</v>
      </c>
      <c r="Z493" s="297">
        <v>20.82</v>
      </c>
      <c r="AA493" s="297">
        <v>21.59</v>
      </c>
      <c r="AB493" s="297">
        <v>22.39</v>
      </c>
      <c r="AC493" s="297">
        <v>23.21</v>
      </c>
      <c r="AD493" s="297">
        <v>24.07</v>
      </c>
      <c r="AE493" s="297">
        <v>25.29</v>
      </c>
      <c r="AF493" s="297">
        <v>26.58</v>
      </c>
      <c r="AG493" s="297">
        <v>27.93</v>
      </c>
      <c r="AH493" s="297">
        <v>29.35</v>
      </c>
      <c r="AI493" s="297">
        <v>30.84</v>
      </c>
      <c r="AJ493" s="297">
        <v>31.82</v>
      </c>
      <c r="AK493" s="297">
        <v>32.83</v>
      </c>
      <c r="AL493" s="297">
        <v>33.880000000000003</v>
      </c>
      <c r="AM493" s="297">
        <v>34.96</v>
      </c>
      <c r="AN493" s="297">
        <v>36.07</v>
      </c>
      <c r="AO493" s="297">
        <v>37.03</v>
      </c>
      <c r="AP493" s="297">
        <v>38.01</v>
      </c>
      <c r="AQ493" s="297">
        <v>39.020000000000003</v>
      </c>
      <c r="AR493" s="297">
        <v>40.049999999999997</v>
      </c>
      <c r="AS493" s="297">
        <v>41.12</v>
      </c>
      <c r="AT493" s="297">
        <v>42.02</v>
      </c>
      <c r="AU493" s="297">
        <v>42.95</v>
      </c>
      <c r="AV493" s="297">
        <v>43.9</v>
      </c>
      <c r="AW493" s="297">
        <v>44.86</v>
      </c>
      <c r="AX493" s="297">
        <v>45.85</v>
      </c>
      <c r="AY493" s="297">
        <v>46.81</v>
      </c>
      <c r="AZ493" s="297">
        <v>47.79</v>
      </c>
      <c r="BA493" s="297">
        <v>48.78</v>
      </c>
      <c r="BB493" s="297">
        <v>49.8</v>
      </c>
      <c r="BC493" s="297">
        <v>50.84</v>
      </c>
      <c r="BD493" s="297">
        <v>51.83</v>
      </c>
      <c r="BE493" s="297">
        <v>52.85</v>
      </c>
      <c r="BF493" s="297">
        <v>53.88</v>
      </c>
      <c r="BG493" s="297">
        <v>54.93</v>
      </c>
      <c r="BH493" s="297">
        <v>56.01</v>
      </c>
      <c r="BI493" s="297">
        <v>56.95</v>
      </c>
      <c r="BJ493" s="297">
        <v>57.91</v>
      </c>
      <c r="BK493" s="297">
        <v>58.88</v>
      </c>
      <c r="BL493" s="297">
        <v>59.88</v>
      </c>
      <c r="BM493" s="297">
        <v>60.88</v>
      </c>
      <c r="BN493" s="297">
        <v>61.7</v>
      </c>
      <c r="BO493" s="297">
        <v>62.53</v>
      </c>
      <c r="BP493" s="297">
        <v>63.37</v>
      </c>
      <c r="BQ493" s="297">
        <v>64.209999999999994</v>
      </c>
      <c r="BR493" s="297">
        <v>65.069999999999993</v>
      </c>
      <c r="BS493" s="297">
        <v>65.760000000000005</v>
      </c>
      <c r="BT493" s="297">
        <v>66.45</v>
      </c>
      <c r="BU493" s="297">
        <v>67.150000000000006</v>
      </c>
      <c r="BV493" s="297">
        <v>67.849999999999994</v>
      </c>
      <c r="BW493" s="297">
        <v>68.569999999999993</v>
      </c>
    </row>
    <row r="494" spans="1:75" x14ac:dyDescent="0.25">
      <c r="A494" s="297" t="s">
        <v>17</v>
      </c>
      <c r="B494" s="297" t="s">
        <v>16</v>
      </c>
      <c r="C494" s="297" t="s">
        <v>1005</v>
      </c>
      <c r="D494" s="297" t="s">
        <v>1006</v>
      </c>
      <c r="E494" s="297">
        <v>313.22000000000003</v>
      </c>
      <c r="F494" s="297">
        <v>334.97</v>
      </c>
      <c r="G494" s="297">
        <v>357.46</v>
      </c>
      <c r="H494" s="297">
        <v>380.81</v>
      </c>
      <c r="I494" s="297">
        <v>406.26</v>
      </c>
      <c r="J494" s="297">
        <v>435.49</v>
      </c>
      <c r="K494" s="297">
        <v>466.79</v>
      </c>
      <c r="L494" s="297">
        <v>499.73</v>
      </c>
      <c r="M494" s="297">
        <v>537.39</v>
      </c>
      <c r="N494" s="297">
        <v>579.64</v>
      </c>
      <c r="O494" s="297">
        <v>625.44000000000005</v>
      </c>
      <c r="P494" s="297">
        <v>665.98</v>
      </c>
      <c r="Q494" s="297">
        <v>709.74</v>
      </c>
      <c r="R494" s="297">
        <v>750.86</v>
      </c>
      <c r="S494" s="297">
        <v>797.93</v>
      </c>
      <c r="T494" s="297">
        <v>859.62</v>
      </c>
      <c r="U494" s="297">
        <v>919.64</v>
      </c>
      <c r="V494" s="297">
        <v>980.06</v>
      </c>
      <c r="W494" s="297">
        <v>1042.55</v>
      </c>
      <c r="X494" s="297">
        <v>1113.83</v>
      </c>
      <c r="Y494" s="297">
        <v>1182.3399999999999</v>
      </c>
      <c r="Z494" s="297">
        <v>1259.3599999999999</v>
      </c>
      <c r="AA494" s="297">
        <v>1338.54</v>
      </c>
      <c r="AB494" s="297">
        <v>1433.94</v>
      </c>
      <c r="AC494" s="297">
        <v>1564.62</v>
      </c>
      <c r="AD494" s="297">
        <v>1729.52</v>
      </c>
      <c r="AE494" s="297">
        <v>1923.49</v>
      </c>
      <c r="AF494" s="297">
        <v>2147.2199999999998</v>
      </c>
      <c r="AG494" s="297">
        <v>2387.79</v>
      </c>
      <c r="AH494" s="297">
        <v>2531.29</v>
      </c>
      <c r="AI494" s="297">
        <v>2642.35</v>
      </c>
      <c r="AJ494" s="297">
        <v>2793.6</v>
      </c>
      <c r="AK494" s="297">
        <v>2942.1</v>
      </c>
      <c r="AL494" s="297">
        <v>3095.19</v>
      </c>
      <c r="AM494" s="297">
        <v>3251.28</v>
      </c>
      <c r="AN494" s="297">
        <v>3415.9</v>
      </c>
      <c r="AO494" s="297">
        <v>3590.67</v>
      </c>
      <c r="AP494" s="297">
        <v>3772.98</v>
      </c>
      <c r="AQ494" s="297">
        <v>3965.95</v>
      </c>
      <c r="AR494" s="297">
        <v>4171.34</v>
      </c>
      <c r="AS494" s="297">
        <v>4390.78</v>
      </c>
      <c r="AT494" s="297">
        <v>4625.0200000000004</v>
      </c>
      <c r="AU494" s="297">
        <v>4871.71</v>
      </c>
      <c r="AV494" s="297">
        <v>5133.05</v>
      </c>
      <c r="AW494" s="297">
        <v>5410.79</v>
      </c>
      <c r="AX494" s="297">
        <v>5706.08</v>
      </c>
      <c r="AY494" s="297">
        <v>6019.43</v>
      </c>
      <c r="AZ494" s="297">
        <v>6348.38</v>
      </c>
      <c r="BA494" s="297">
        <v>6695.51</v>
      </c>
      <c r="BB494" s="297">
        <v>7062.21</v>
      </c>
      <c r="BC494" s="297">
        <v>7449.17</v>
      </c>
      <c r="BD494" s="297">
        <v>7856.8</v>
      </c>
      <c r="BE494" s="297">
        <v>8281.44</v>
      </c>
      <c r="BF494" s="297">
        <v>8726.44</v>
      </c>
      <c r="BG494" s="297">
        <v>9192.83</v>
      </c>
      <c r="BH494" s="297">
        <v>9681.2199999999993</v>
      </c>
      <c r="BI494" s="297">
        <v>10191.81</v>
      </c>
      <c r="BJ494" s="297">
        <v>10720.83</v>
      </c>
      <c r="BK494" s="297">
        <v>11271.89</v>
      </c>
      <c r="BL494" s="297">
        <v>11846.11</v>
      </c>
      <c r="BM494" s="297">
        <v>12444.37</v>
      </c>
      <c r="BN494" s="297">
        <v>13066.83</v>
      </c>
      <c r="BO494" s="297">
        <v>13710.05</v>
      </c>
      <c r="BP494" s="297">
        <v>14377.89</v>
      </c>
      <c r="BQ494" s="297">
        <v>15071.28</v>
      </c>
      <c r="BR494" s="297">
        <v>15791.46</v>
      </c>
      <c r="BS494" s="297">
        <v>16538.84</v>
      </c>
      <c r="BT494" s="297">
        <v>17310.57</v>
      </c>
      <c r="BU494" s="297">
        <v>18109.77</v>
      </c>
      <c r="BV494" s="297">
        <v>18937.060000000001</v>
      </c>
      <c r="BW494" s="297">
        <v>19792.599999999999</v>
      </c>
    </row>
    <row r="495" spans="1:75" x14ac:dyDescent="0.25">
      <c r="A495" s="297" t="s">
        <v>17</v>
      </c>
      <c r="B495" s="297" t="s">
        <v>16</v>
      </c>
      <c r="C495" s="297" t="s">
        <v>1007</v>
      </c>
      <c r="D495" s="297" t="s">
        <v>1008</v>
      </c>
      <c r="E495" s="297">
        <v>1421369.88</v>
      </c>
      <c r="F495" s="297">
        <v>1496726</v>
      </c>
      <c r="G495" s="297">
        <v>1555157.5</v>
      </c>
      <c r="H495" s="297">
        <v>1606438.38</v>
      </c>
      <c r="I495" s="297">
        <v>1675075.38</v>
      </c>
      <c r="J495" s="297">
        <v>1761068.5</v>
      </c>
      <c r="K495" s="297">
        <v>1822548</v>
      </c>
      <c r="L495" s="297">
        <v>1895260.25</v>
      </c>
      <c r="M495" s="297">
        <v>1996993.13</v>
      </c>
      <c r="N495" s="297">
        <v>2093061.63</v>
      </c>
      <c r="O495" s="297">
        <v>2184233</v>
      </c>
      <c r="P495" s="297">
        <v>2272609.5</v>
      </c>
      <c r="Q495" s="297">
        <v>2363390.5</v>
      </c>
      <c r="R495" s="297">
        <v>2415870</v>
      </c>
      <c r="S495" s="297">
        <v>2507102.75</v>
      </c>
      <c r="T495" s="297">
        <v>2646397.25</v>
      </c>
      <c r="U495" s="297">
        <v>2734205.5</v>
      </c>
      <c r="V495" s="297">
        <v>2842712.25</v>
      </c>
      <c r="W495" s="297">
        <v>2909445</v>
      </c>
      <c r="X495" s="297">
        <v>3084952</v>
      </c>
      <c r="Y495" s="297">
        <v>3146938.25</v>
      </c>
      <c r="Z495" s="297">
        <v>3192397.25</v>
      </c>
      <c r="AA495" s="297">
        <v>3280643.75</v>
      </c>
      <c r="AB495" s="297">
        <v>3362274</v>
      </c>
      <c r="AC495" s="297">
        <v>3552150.75</v>
      </c>
      <c r="AD495" s="297">
        <v>3677096</v>
      </c>
      <c r="AE495" s="297">
        <v>3861143.75</v>
      </c>
      <c r="AF495" s="297">
        <v>4076061.75</v>
      </c>
      <c r="AG495" s="297">
        <v>4253240</v>
      </c>
      <c r="AH495" s="297">
        <v>4806618.5</v>
      </c>
      <c r="AI495" s="297">
        <v>5111474</v>
      </c>
      <c r="AJ495" s="297">
        <v>5275318</v>
      </c>
      <c r="AK495" s="297">
        <v>5394275</v>
      </c>
      <c r="AL495" s="297">
        <v>5473660.5</v>
      </c>
      <c r="AM495" s="297">
        <v>5568306</v>
      </c>
      <c r="AN495" s="297">
        <v>5684355.5</v>
      </c>
      <c r="AO495" s="297">
        <v>5781597</v>
      </c>
      <c r="AP495" s="297">
        <v>5981082</v>
      </c>
      <c r="AQ495" s="297">
        <v>6185157.5</v>
      </c>
      <c r="AR495" s="297">
        <v>6409923</v>
      </c>
      <c r="AS495" s="297">
        <v>6647504.5</v>
      </c>
      <c r="AT495" s="297">
        <v>6888296.5</v>
      </c>
      <c r="AU495" s="297">
        <v>7183800</v>
      </c>
      <c r="AV495" s="297">
        <v>7491748</v>
      </c>
      <c r="AW495" s="297">
        <v>7813822.5</v>
      </c>
      <c r="AX495" s="297">
        <v>8146372.5</v>
      </c>
      <c r="AY495" s="297">
        <v>8479815</v>
      </c>
      <c r="AZ495" s="297">
        <v>8854398</v>
      </c>
      <c r="BA495" s="297">
        <v>9242601</v>
      </c>
      <c r="BB495" s="297">
        <v>9644771</v>
      </c>
      <c r="BC495" s="297">
        <v>10068487</v>
      </c>
      <c r="BD495" s="297">
        <v>10484807</v>
      </c>
      <c r="BE495" s="297">
        <v>10942604</v>
      </c>
      <c r="BF495" s="297">
        <v>11415567</v>
      </c>
      <c r="BG495" s="297">
        <v>11903707</v>
      </c>
      <c r="BH495" s="297">
        <v>12410365</v>
      </c>
      <c r="BI495" s="297">
        <v>12914161</v>
      </c>
      <c r="BJ495" s="297">
        <v>13452164</v>
      </c>
      <c r="BK495" s="297">
        <v>14005782</v>
      </c>
      <c r="BL495" s="297">
        <v>14576844</v>
      </c>
      <c r="BM495" s="297">
        <v>15163326</v>
      </c>
      <c r="BN495" s="297">
        <v>15749327</v>
      </c>
      <c r="BO495" s="297">
        <v>16364737</v>
      </c>
      <c r="BP495" s="297">
        <v>16996026</v>
      </c>
      <c r="BQ495" s="297">
        <v>17645420</v>
      </c>
      <c r="BR495" s="297">
        <v>18313212</v>
      </c>
      <c r="BS495" s="297">
        <v>18977966</v>
      </c>
      <c r="BT495" s="297">
        <v>19670878</v>
      </c>
      <c r="BU495" s="297">
        <v>20382758</v>
      </c>
      <c r="BV495" s="297">
        <v>21111226</v>
      </c>
      <c r="BW495" s="297">
        <v>21858528</v>
      </c>
    </row>
    <row r="496" spans="1:75" x14ac:dyDescent="0.25">
      <c r="A496" s="297" t="s">
        <v>17</v>
      </c>
      <c r="B496" s="297" t="s">
        <v>16</v>
      </c>
      <c r="C496" s="297" t="s">
        <v>1009</v>
      </c>
      <c r="D496" s="297" t="s">
        <v>1010</v>
      </c>
      <c r="E496" s="297">
        <v>18.38</v>
      </c>
      <c r="F496" s="297">
        <v>18.760000000000002</v>
      </c>
      <c r="G496" s="297">
        <v>19.04</v>
      </c>
      <c r="H496" s="297">
        <v>18.670000000000002</v>
      </c>
      <c r="I496" s="297">
        <v>19.39</v>
      </c>
      <c r="J496" s="297">
        <v>20.45</v>
      </c>
      <c r="K496" s="297">
        <v>20.91</v>
      </c>
      <c r="L496" s="297">
        <v>21.34</v>
      </c>
      <c r="M496" s="297">
        <v>21.61</v>
      </c>
      <c r="N496" s="297">
        <v>22.46</v>
      </c>
      <c r="O496" s="297">
        <v>23.02</v>
      </c>
      <c r="P496" s="297">
        <v>22.07</v>
      </c>
      <c r="Q496" s="297">
        <v>22.44</v>
      </c>
      <c r="R496" s="297">
        <v>21.41</v>
      </c>
      <c r="S496" s="297">
        <v>22.09</v>
      </c>
      <c r="T496" s="297">
        <v>24.43</v>
      </c>
      <c r="U496" s="297">
        <v>23.14</v>
      </c>
      <c r="V496" s="297">
        <v>23.03</v>
      </c>
      <c r="W496" s="297">
        <v>22.76</v>
      </c>
      <c r="X496" s="297">
        <v>23.38</v>
      </c>
      <c r="Y496" s="297">
        <v>23.77</v>
      </c>
      <c r="Z496" s="297">
        <v>24.13</v>
      </c>
      <c r="AA496" s="297">
        <v>24.65</v>
      </c>
      <c r="AB496" s="297">
        <v>25.87</v>
      </c>
      <c r="AC496" s="297">
        <v>29.79</v>
      </c>
      <c r="AD496" s="297">
        <v>32.22</v>
      </c>
      <c r="AE496" s="297">
        <v>34.020000000000003</v>
      </c>
      <c r="AF496" s="297">
        <v>34.92</v>
      </c>
      <c r="AG496" s="297">
        <v>33.75</v>
      </c>
      <c r="AH496" s="297">
        <v>26.84</v>
      </c>
      <c r="AI496" s="297">
        <v>23.3</v>
      </c>
      <c r="AJ496" s="297">
        <v>24.94</v>
      </c>
      <c r="AK496" s="297">
        <v>23.6</v>
      </c>
      <c r="AL496" s="297">
        <v>22.88</v>
      </c>
      <c r="AM496" s="297">
        <v>22.25</v>
      </c>
      <c r="AN496" s="297">
        <v>21.97</v>
      </c>
      <c r="AO496" s="297">
        <v>21.74</v>
      </c>
      <c r="AP496" s="297">
        <v>21.42</v>
      </c>
      <c r="AQ496" s="297">
        <v>21.27</v>
      </c>
      <c r="AR496" s="297">
        <v>21.19</v>
      </c>
      <c r="AS496" s="297">
        <v>21.14</v>
      </c>
      <c r="AT496" s="297">
        <v>21.09</v>
      </c>
      <c r="AU496" s="297">
        <v>20.94</v>
      </c>
      <c r="AV496" s="297">
        <v>20.86</v>
      </c>
      <c r="AW496" s="297">
        <v>20.82</v>
      </c>
      <c r="AX496" s="297">
        <v>20.79</v>
      </c>
      <c r="AY496" s="297">
        <v>20.75</v>
      </c>
      <c r="AZ496" s="297">
        <v>20.63</v>
      </c>
      <c r="BA496" s="297">
        <v>20.58</v>
      </c>
      <c r="BB496" s="297">
        <v>20.54</v>
      </c>
      <c r="BC496" s="297">
        <v>20.5</v>
      </c>
      <c r="BD496" s="297">
        <v>20.440000000000001</v>
      </c>
      <c r="BE496" s="297">
        <v>20.309999999999999</v>
      </c>
      <c r="BF496" s="297">
        <v>20.239999999999998</v>
      </c>
      <c r="BG496" s="297">
        <v>20.18</v>
      </c>
      <c r="BH496" s="297">
        <v>20.11</v>
      </c>
      <c r="BI496" s="297">
        <v>20.03</v>
      </c>
      <c r="BJ496" s="297">
        <v>19.899999999999999</v>
      </c>
      <c r="BK496" s="297">
        <v>19.809999999999999</v>
      </c>
      <c r="BL496" s="297">
        <v>19.739999999999998</v>
      </c>
      <c r="BM496" s="297">
        <v>19.670000000000002</v>
      </c>
      <c r="BN496" s="297">
        <v>19.59</v>
      </c>
      <c r="BO496" s="297">
        <v>19.48</v>
      </c>
      <c r="BP496" s="297">
        <v>19.41</v>
      </c>
      <c r="BQ496" s="297">
        <v>19.34</v>
      </c>
      <c r="BR496" s="297">
        <v>19.28</v>
      </c>
      <c r="BS496" s="297">
        <v>19.22</v>
      </c>
      <c r="BT496" s="297">
        <v>19.14</v>
      </c>
      <c r="BU496" s="297">
        <v>19.079999999999998</v>
      </c>
      <c r="BV496" s="297">
        <v>19.03</v>
      </c>
      <c r="BW496" s="297">
        <v>18.97</v>
      </c>
    </row>
    <row r="497" spans="1:75" x14ac:dyDescent="0.25">
      <c r="A497" s="297" t="s">
        <v>17</v>
      </c>
      <c r="B497" s="297" t="s">
        <v>16</v>
      </c>
      <c r="C497" s="297" t="s">
        <v>1011</v>
      </c>
      <c r="D497" s="297" t="s">
        <v>927</v>
      </c>
      <c r="E497" s="297">
        <v>256474.31</v>
      </c>
      <c r="F497" s="297">
        <v>262325.65999999997</v>
      </c>
      <c r="G497" s="297">
        <v>268743.56</v>
      </c>
      <c r="H497" s="297">
        <v>275492.46999999997</v>
      </c>
      <c r="I497" s="297">
        <v>282449.19</v>
      </c>
      <c r="J497" s="297">
        <v>289553.90999999997</v>
      </c>
      <c r="K497" s="297">
        <v>296413.75</v>
      </c>
      <c r="L497" s="297">
        <v>303462.44</v>
      </c>
      <c r="M497" s="297">
        <v>310729.38</v>
      </c>
      <c r="N497" s="297">
        <v>318282.59000000003</v>
      </c>
      <c r="O497" s="297">
        <v>326148.31</v>
      </c>
      <c r="P497" s="297">
        <v>333681.75</v>
      </c>
      <c r="Q497" s="297">
        <v>341578.5</v>
      </c>
      <c r="R497" s="297">
        <v>349799.81</v>
      </c>
      <c r="S497" s="297">
        <v>358292.75</v>
      </c>
      <c r="T497" s="297">
        <v>365633.34</v>
      </c>
      <c r="U497" s="297">
        <v>372614.5</v>
      </c>
      <c r="V497" s="297">
        <v>379823.09</v>
      </c>
      <c r="W497" s="297">
        <v>387215.25</v>
      </c>
      <c r="X497" s="297">
        <v>394746.44</v>
      </c>
      <c r="Y497" s="297">
        <v>402380.44</v>
      </c>
      <c r="Z497" s="297">
        <v>410343.44</v>
      </c>
      <c r="AA497" s="297">
        <v>418407.91</v>
      </c>
      <c r="AB497" s="297">
        <v>426569.94</v>
      </c>
      <c r="AC497" s="297">
        <v>434817.94</v>
      </c>
      <c r="AD497" s="297">
        <v>444363.94</v>
      </c>
      <c r="AE497" s="297">
        <v>453724.31</v>
      </c>
      <c r="AF497" s="297">
        <v>463285.88</v>
      </c>
      <c r="AG497" s="297">
        <v>472953.94</v>
      </c>
      <c r="AH497" s="297">
        <v>481163.88</v>
      </c>
      <c r="AI497" s="297">
        <v>490318.47</v>
      </c>
      <c r="AJ497" s="297">
        <v>501149.56</v>
      </c>
      <c r="AK497" s="297">
        <v>512313</v>
      </c>
      <c r="AL497" s="297">
        <v>523685.75</v>
      </c>
      <c r="AM497" s="297">
        <v>535106.38</v>
      </c>
      <c r="AN497" s="297">
        <v>546482.31000000006</v>
      </c>
      <c r="AO497" s="297">
        <v>556111.88</v>
      </c>
      <c r="AP497" s="297">
        <v>565632.88</v>
      </c>
      <c r="AQ497" s="297">
        <v>575088.5</v>
      </c>
      <c r="AR497" s="297">
        <v>584564.38</v>
      </c>
      <c r="AS497" s="297">
        <v>594089.13</v>
      </c>
      <c r="AT497" s="297">
        <v>602968.93999999994</v>
      </c>
      <c r="AU497" s="297">
        <v>612048.88</v>
      </c>
      <c r="AV497" s="297">
        <v>621135.75</v>
      </c>
      <c r="AW497" s="297">
        <v>630172.43999999994</v>
      </c>
      <c r="AX497" s="297">
        <v>639117.38</v>
      </c>
      <c r="AY497" s="297">
        <v>647616.13</v>
      </c>
      <c r="AZ497" s="297">
        <v>656056.5</v>
      </c>
      <c r="BA497" s="297">
        <v>664408.38</v>
      </c>
      <c r="BB497" s="297">
        <v>672645.5</v>
      </c>
      <c r="BC497" s="297">
        <v>680738.38</v>
      </c>
      <c r="BD497" s="297">
        <v>688352.19</v>
      </c>
      <c r="BE497" s="297">
        <v>695856.63</v>
      </c>
      <c r="BF497" s="297">
        <v>703216.81</v>
      </c>
      <c r="BG497" s="297">
        <v>710395.13</v>
      </c>
      <c r="BH497" s="297">
        <v>717357.06</v>
      </c>
      <c r="BI497" s="297">
        <v>723749.63</v>
      </c>
      <c r="BJ497" s="297">
        <v>729976.75</v>
      </c>
      <c r="BK497" s="297">
        <v>736001.38</v>
      </c>
      <c r="BL497" s="297">
        <v>741783.5</v>
      </c>
      <c r="BM497" s="297">
        <v>747290.88</v>
      </c>
      <c r="BN497" s="297">
        <v>752224.38</v>
      </c>
      <c r="BO497" s="297">
        <v>756944.5</v>
      </c>
      <c r="BP497" s="297">
        <v>761427.94</v>
      </c>
      <c r="BQ497" s="297">
        <v>765658</v>
      </c>
      <c r="BR497" s="297">
        <v>769621.44</v>
      </c>
      <c r="BS497" s="297">
        <v>773037.25</v>
      </c>
      <c r="BT497" s="297">
        <v>776245.94</v>
      </c>
      <c r="BU497" s="297">
        <v>779236.25</v>
      </c>
      <c r="BV497" s="297">
        <v>781997.81</v>
      </c>
      <c r="BW497" s="297">
        <v>784517.19</v>
      </c>
    </row>
    <row r="498" spans="1:75" x14ac:dyDescent="0.25">
      <c r="A498" s="297" t="s">
        <v>17</v>
      </c>
      <c r="B498" s="297" t="s">
        <v>16</v>
      </c>
      <c r="C498" s="297" t="s">
        <v>1012</v>
      </c>
      <c r="D498" s="297" t="s">
        <v>927</v>
      </c>
      <c r="E498" s="297">
        <v>700058.56</v>
      </c>
      <c r="F498" s="297">
        <v>716493.31</v>
      </c>
      <c r="G498" s="297">
        <v>733151.75</v>
      </c>
      <c r="H498" s="297">
        <v>750033.56</v>
      </c>
      <c r="I498" s="297">
        <v>767146.81</v>
      </c>
      <c r="J498" s="297">
        <v>784490.81</v>
      </c>
      <c r="K498" s="297">
        <v>802051.75</v>
      </c>
      <c r="L498" s="297">
        <v>819800.06</v>
      </c>
      <c r="M498" s="297">
        <v>837699.63</v>
      </c>
      <c r="N498" s="297">
        <v>855707.38</v>
      </c>
      <c r="O498" s="297">
        <v>873785.5</v>
      </c>
      <c r="P498" s="297">
        <v>891910.13</v>
      </c>
      <c r="Q498" s="297">
        <v>910064.56</v>
      </c>
      <c r="R498" s="297">
        <v>928226.06</v>
      </c>
      <c r="S498" s="297">
        <v>946373.31</v>
      </c>
      <c r="T498" s="297">
        <v>964486.13</v>
      </c>
      <c r="U498" s="297">
        <v>982553.19</v>
      </c>
      <c r="V498" s="297">
        <v>1000558.13</v>
      </c>
      <c r="W498" s="297">
        <v>1018471.19</v>
      </c>
      <c r="X498" s="297">
        <v>1036258.69</v>
      </c>
      <c r="Y498" s="297">
        <v>1053898.1299999999</v>
      </c>
      <c r="Z498" s="297">
        <v>1071374.25</v>
      </c>
      <c r="AA498" s="297">
        <v>1088694</v>
      </c>
      <c r="AB498" s="297">
        <v>1105885.75</v>
      </c>
      <c r="AC498" s="297">
        <v>1122991.25</v>
      </c>
      <c r="AD498" s="297">
        <v>1140042.8799999999</v>
      </c>
      <c r="AE498" s="297">
        <v>1157038.5</v>
      </c>
      <c r="AF498" s="297">
        <v>1173971.6299999999</v>
      </c>
      <c r="AG498" s="297">
        <v>1190863.6299999999</v>
      </c>
      <c r="AH498" s="297">
        <v>1207740.3799999999</v>
      </c>
      <c r="AI498" s="297">
        <v>1224614.3799999999</v>
      </c>
      <c r="AJ498" s="297">
        <v>1241492</v>
      </c>
      <c r="AK498" s="297">
        <v>1258351</v>
      </c>
      <c r="AL498" s="297">
        <v>1275137.75</v>
      </c>
      <c r="AM498" s="297">
        <v>1291780.1299999999</v>
      </c>
      <c r="AN498" s="297">
        <v>1308220.6299999999</v>
      </c>
      <c r="AO498" s="297">
        <v>1324435.3799999999</v>
      </c>
      <c r="AP498" s="297">
        <v>1340420.5</v>
      </c>
      <c r="AQ498" s="297">
        <v>1356165</v>
      </c>
      <c r="AR498" s="297">
        <v>1371663.38</v>
      </c>
      <c r="AS498" s="297">
        <v>1386909</v>
      </c>
      <c r="AT498" s="297">
        <v>1401888.63</v>
      </c>
      <c r="AU498" s="297">
        <v>1416588</v>
      </c>
      <c r="AV498" s="297">
        <v>1431001.63</v>
      </c>
      <c r="AW498" s="297">
        <v>1445126.13</v>
      </c>
      <c r="AX498" s="297">
        <v>1458957.63</v>
      </c>
      <c r="AY498" s="297">
        <v>1472488.13</v>
      </c>
      <c r="AZ498" s="297">
        <v>1485709.5</v>
      </c>
      <c r="BA498" s="297">
        <v>1498617.88</v>
      </c>
      <c r="BB498" s="297">
        <v>1511210.13</v>
      </c>
      <c r="BC498" s="297">
        <v>1523482.38</v>
      </c>
      <c r="BD498" s="297">
        <v>1535429.38</v>
      </c>
      <c r="BE498" s="297">
        <v>1547043.88</v>
      </c>
      <c r="BF498" s="297">
        <v>1558317.13</v>
      </c>
      <c r="BG498" s="297">
        <v>1569239.5</v>
      </c>
      <c r="BH498" s="297">
        <v>1579802.13</v>
      </c>
      <c r="BI498" s="297">
        <v>1589999.5</v>
      </c>
      <c r="BJ498" s="297">
        <v>1599827</v>
      </c>
      <c r="BK498" s="297">
        <v>1609278.25</v>
      </c>
      <c r="BL498" s="297">
        <v>1618347.38</v>
      </c>
      <c r="BM498" s="297">
        <v>1627029.38</v>
      </c>
      <c r="BN498" s="297">
        <v>1635320.63</v>
      </c>
      <c r="BO498" s="297">
        <v>1643218</v>
      </c>
      <c r="BP498" s="297">
        <v>1650718.75</v>
      </c>
      <c r="BQ498" s="297">
        <v>1657819.63</v>
      </c>
      <c r="BR498" s="297">
        <v>1664519</v>
      </c>
      <c r="BS498" s="297">
        <v>1670815.25</v>
      </c>
      <c r="BT498" s="297">
        <v>1676708.5</v>
      </c>
      <c r="BU498" s="297">
        <v>1682202</v>
      </c>
      <c r="BV498" s="297">
        <v>1687300.38</v>
      </c>
      <c r="BW498" s="297">
        <v>1692007.63</v>
      </c>
    </row>
    <row r="499" spans="1:75" x14ac:dyDescent="0.25">
      <c r="A499" s="297" t="s">
        <v>17</v>
      </c>
      <c r="B499" s="297" t="s">
        <v>16</v>
      </c>
      <c r="C499" s="297" t="s">
        <v>1013</v>
      </c>
      <c r="D499" s="297" t="s">
        <v>1010</v>
      </c>
      <c r="E499" s="297">
        <v>15.41</v>
      </c>
      <c r="F499" s="297">
        <v>19.52</v>
      </c>
      <c r="G499" s="297">
        <v>19.239999999999998</v>
      </c>
      <c r="H499" s="297">
        <v>17.45</v>
      </c>
      <c r="I499" s="297">
        <v>19.89</v>
      </c>
      <c r="J499" s="297">
        <v>21.05</v>
      </c>
      <c r="K499" s="297">
        <v>21.18</v>
      </c>
      <c r="L499" s="297">
        <v>20.61</v>
      </c>
      <c r="M499" s="297">
        <v>22.2</v>
      </c>
      <c r="N499" s="297">
        <v>22.57</v>
      </c>
      <c r="O499" s="297">
        <v>22.74</v>
      </c>
      <c r="P499" s="297">
        <v>21.98</v>
      </c>
      <c r="Q499" s="297">
        <v>23.02</v>
      </c>
      <c r="R499" s="297">
        <v>21.24</v>
      </c>
      <c r="S499" s="297">
        <v>23.22</v>
      </c>
      <c r="T499" s="297">
        <v>25.4</v>
      </c>
      <c r="U499" s="297">
        <v>20.95</v>
      </c>
      <c r="V499" s="297">
        <v>22.65</v>
      </c>
      <c r="W499" s="297">
        <v>20.95</v>
      </c>
      <c r="X499" s="297">
        <v>24.15</v>
      </c>
      <c r="Y499" s="297">
        <v>23.24</v>
      </c>
      <c r="Z499" s="297">
        <v>23.29</v>
      </c>
      <c r="AA499" s="297">
        <v>24.24</v>
      </c>
      <c r="AB499" s="297">
        <v>25.48</v>
      </c>
      <c r="AC499" s="297">
        <v>29.82</v>
      </c>
      <c r="AD499" s="297">
        <v>31.99</v>
      </c>
      <c r="AE499" s="297">
        <v>33.35</v>
      </c>
      <c r="AF499" s="297">
        <v>35.17</v>
      </c>
      <c r="AG499" s="297">
        <v>32.869999999999997</v>
      </c>
      <c r="AH499" s="297">
        <v>21.21</v>
      </c>
      <c r="AI499" s="297">
        <v>20.13</v>
      </c>
      <c r="AJ499" s="297">
        <v>24.16</v>
      </c>
      <c r="AK499" s="297">
        <v>22.36</v>
      </c>
      <c r="AL499" s="297">
        <v>22.25</v>
      </c>
      <c r="AM499" s="297">
        <v>21.57</v>
      </c>
      <c r="AN499" s="297">
        <v>21.73</v>
      </c>
      <c r="AO499" s="297">
        <v>21.9</v>
      </c>
      <c r="AP499" s="297">
        <v>21.64</v>
      </c>
      <c r="AQ499" s="297">
        <v>21.65</v>
      </c>
      <c r="AR499" s="297">
        <v>21.76</v>
      </c>
      <c r="AS499" s="297">
        <v>21.94</v>
      </c>
      <c r="AT499" s="297">
        <v>22.05</v>
      </c>
      <c r="AU499" s="297">
        <v>21.96</v>
      </c>
      <c r="AV499" s="297">
        <v>22</v>
      </c>
      <c r="AW499" s="297">
        <v>22.09</v>
      </c>
      <c r="AX499" s="297">
        <v>22.2</v>
      </c>
      <c r="AY499" s="297">
        <v>22.25</v>
      </c>
      <c r="AZ499" s="297">
        <v>22.15</v>
      </c>
      <c r="BA499" s="297">
        <v>22.18</v>
      </c>
      <c r="BB499" s="297">
        <v>22.25</v>
      </c>
      <c r="BC499" s="297">
        <v>22.32</v>
      </c>
      <c r="BD499" s="297">
        <v>22.37</v>
      </c>
      <c r="BE499" s="297">
        <v>22.23</v>
      </c>
      <c r="BF499" s="297">
        <v>22.25</v>
      </c>
      <c r="BG499" s="297">
        <v>22.28</v>
      </c>
      <c r="BH499" s="297">
        <v>22.31</v>
      </c>
      <c r="BI499" s="297">
        <v>22.3</v>
      </c>
      <c r="BJ499" s="297">
        <v>22.13</v>
      </c>
      <c r="BK499" s="297">
        <v>22.11</v>
      </c>
      <c r="BL499" s="297">
        <v>22.09</v>
      </c>
      <c r="BM499" s="297">
        <v>22.07</v>
      </c>
      <c r="BN499" s="297">
        <v>22.01</v>
      </c>
      <c r="BO499" s="297">
        <v>21.82</v>
      </c>
      <c r="BP499" s="297">
        <v>21.76</v>
      </c>
      <c r="BQ499" s="297">
        <v>21.7</v>
      </c>
      <c r="BR499" s="297">
        <v>21.64</v>
      </c>
      <c r="BS499" s="297">
        <v>21.54</v>
      </c>
      <c r="BT499" s="297">
        <v>21.34</v>
      </c>
      <c r="BU499" s="297">
        <v>21.24</v>
      </c>
      <c r="BV499" s="297">
        <v>21.14</v>
      </c>
      <c r="BW499" s="297">
        <v>21.05</v>
      </c>
    </row>
    <row r="500" spans="1:75" x14ac:dyDescent="0.25">
      <c r="A500" s="297" t="s">
        <v>17</v>
      </c>
      <c r="B500" s="297" t="s">
        <v>16</v>
      </c>
      <c r="C500" s="297" t="s">
        <v>1014</v>
      </c>
      <c r="D500" s="297" t="s">
        <v>1015</v>
      </c>
      <c r="E500" s="297">
        <v>21.9</v>
      </c>
      <c r="F500" s="297">
        <v>22.65</v>
      </c>
      <c r="G500" s="297">
        <v>23.42</v>
      </c>
      <c r="H500" s="297">
        <v>24.22</v>
      </c>
      <c r="I500" s="297">
        <v>25.05</v>
      </c>
      <c r="J500" s="297">
        <v>25.9</v>
      </c>
      <c r="K500" s="297">
        <v>26.72</v>
      </c>
      <c r="L500" s="297">
        <v>27.57</v>
      </c>
      <c r="M500" s="297">
        <v>28.44</v>
      </c>
      <c r="N500" s="297">
        <v>29.34</v>
      </c>
      <c r="O500" s="297">
        <v>30.27</v>
      </c>
      <c r="P500" s="297">
        <v>31.09</v>
      </c>
      <c r="Q500" s="297">
        <v>31.93</v>
      </c>
      <c r="R500" s="297">
        <v>32.79</v>
      </c>
      <c r="S500" s="297">
        <v>33.68</v>
      </c>
      <c r="T500" s="297">
        <v>34.590000000000003</v>
      </c>
      <c r="U500" s="297">
        <v>35.409999999999997</v>
      </c>
      <c r="V500" s="297">
        <v>36.26</v>
      </c>
      <c r="W500" s="297">
        <v>37.119999999999997</v>
      </c>
      <c r="X500" s="297">
        <v>38</v>
      </c>
      <c r="Y500" s="297">
        <v>38.909999999999997</v>
      </c>
      <c r="Z500" s="297">
        <v>39.74</v>
      </c>
      <c r="AA500" s="297">
        <v>40.58</v>
      </c>
      <c r="AB500" s="297">
        <v>41.44</v>
      </c>
      <c r="AC500" s="297">
        <v>42.33</v>
      </c>
      <c r="AD500" s="297">
        <v>43.23</v>
      </c>
      <c r="AE500" s="297">
        <v>44.03</v>
      </c>
      <c r="AF500" s="297">
        <v>44.84</v>
      </c>
      <c r="AG500" s="297">
        <v>45.67</v>
      </c>
      <c r="AH500" s="297">
        <v>46.51</v>
      </c>
      <c r="AI500" s="297">
        <v>47.38</v>
      </c>
      <c r="AJ500" s="297">
        <v>48.13</v>
      </c>
      <c r="AK500" s="297">
        <v>48.91</v>
      </c>
      <c r="AL500" s="297">
        <v>49.69</v>
      </c>
      <c r="AM500" s="297">
        <v>50.48</v>
      </c>
      <c r="AN500" s="297">
        <v>51.29</v>
      </c>
      <c r="AO500" s="297">
        <v>52.02</v>
      </c>
      <c r="AP500" s="297">
        <v>52.75</v>
      </c>
      <c r="AQ500" s="297">
        <v>53.49</v>
      </c>
      <c r="AR500" s="297">
        <v>54.24</v>
      </c>
      <c r="AS500" s="297">
        <v>55.01</v>
      </c>
      <c r="AT500" s="297">
        <v>55.74</v>
      </c>
      <c r="AU500" s="297">
        <v>56.48</v>
      </c>
      <c r="AV500" s="297">
        <v>57.23</v>
      </c>
      <c r="AW500" s="297">
        <v>57.99</v>
      </c>
      <c r="AX500" s="297">
        <v>58.76</v>
      </c>
      <c r="AY500" s="297">
        <v>59.47</v>
      </c>
      <c r="AZ500" s="297">
        <v>60.18</v>
      </c>
      <c r="BA500" s="297">
        <v>60.9</v>
      </c>
      <c r="BB500" s="297">
        <v>61.63</v>
      </c>
      <c r="BC500" s="297">
        <v>62.37</v>
      </c>
      <c r="BD500" s="297">
        <v>63.06</v>
      </c>
      <c r="BE500" s="297">
        <v>63.75</v>
      </c>
      <c r="BF500" s="297">
        <v>64.45</v>
      </c>
      <c r="BG500" s="297">
        <v>65.16</v>
      </c>
      <c r="BH500" s="297">
        <v>65.87</v>
      </c>
      <c r="BI500" s="297">
        <v>66.510000000000005</v>
      </c>
      <c r="BJ500" s="297">
        <v>67.14</v>
      </c>
      <c r="BK500" s="297">
        <v>67.790000000000006</v>
      </c>
      <c r="BL500" s="297">
        <v>68.44</v>
      </c>
      <c r="BM500" s="297">
        <v>69.09</v>
      </c>
      <c r="BN500" s="297">
        <v>69.7</v>
      </c>
      <c r="BO500" s="297">
        <v>70.31</v>
      </c>
      <c r="BP500" s="297">
        <v>70.930000000000007</v>
      </c>
      <c r="BQ500" s="297">
        <v>71.55</v>
      </c>
      <c r="BR500" s="297">
        <v>72.180000000000007</v>
      </c>
      <c r="BS500" s="297">
        <v>72.73</v>
      </c>
      <c r="BT500" s="297">
        <v>73.290000000000006</v>
      </c>
      <c r="BU500" s="297">
        <v>73.849999999999994</v>
      </c>
      <c r="BV500" s="297">
        <v>74.41</v>
      </c>
      <c r="BW500" s="297">
        <v>74.98</v>
      </c>
    </row>
    <row r="501" spans="1:75" x14ac:dyDescent="0.25">
      <c r="A501" s="297" t="s">
        <v>17</v>
      </c>
      <c r="B501" s="297" t="s">
        <v>16</v>
      </c>
      <c r="C501" s="297" t="s">
        <v>1016</v>
      </c>
      <c r="D501" s="297" t="s">
        <v>1015</v>
      </c>
      <c r="E501" s="297">
        <v>2.44</v>
      </c>
      <c r="F501" s="297">
        <v>2.59</v>
      </c>
      <c r="G501" s="297">
        <v>2.75</v>
      </c>
      <c r="H501" s="297">
        <v>2.92</v>
      </c>
      <c r="I501" s="297">
        <v>3.1</v>
      </c>
      <c r="J501" s="297">
        <v>3.3</v>
      </c>
      <c r="K501" s="297">
        <v>3.43</v>
      </c>
      <c r="L501" s="297">
        <v>3.57</v>
      </c>
      <c r="M501" s="297">
        <v>3.72</v>
      </c>
      <c r="N501" s="297">
        <v>3.87</v>
      </c>
      <c r="O501" s="297">
        <v>4.03</v>
      </c>
      <c r="P501" s="297">
        <v>4.05</v>
      </c>
      <c r="Q501" s="297">
        <v>4.08</v>
      </c>
      <c r="R501" s="297">
        <v>4.1100000000000003</v>
      </c>
      <c r="S501" s="297">
        <v>4.13</v>
      </c>
      <c r="T501" s="297">
        <v>4.16</v>
      </c>
      <c r="U501" s="297">
        <v>4.25</v>
      </c>
      <c r="V501" s="297">
        <v>4.34</v>
      </c>
      <c r="W501" s="297">
        <v>4.43</v>
      </c>
      <c r="X501" s="297">
        <v>4.5199999999999996</v>
      </c>
      <c r="Y501" s="297">
        <v>4.62</v>
      </c>
      <c r="Z501" s="297">
        <v>4.72</v>
      </c>
      <c r="AA501" s="297">
        <v>4.83</v>
      </c>
      <c r="AB501" s="297">
        <v>4.9400000000000004</v>
      </c>
      <c r="AC501" s="297">
        <v>5.0599999999999996</v>
      </c>
      <c r="AD501" s="297">
        <v>5.18</v>
      </c>
      <c r="AE501" s="297">
        <v>5.31</v>
      </c>
      <c r="AF501" s="297">
        <v>5.46</v>
      </c>
      <c r="AG501" s="297">
        <v>5.6</v>
      </c>
      <c r="AH501" s="297">
        <v>5.75</v>
      </c>
      <c r="AI501" s="297">
        <v>5.91</v>
      </c>
      <c r="AJ501" s="297">
        <v>6.09</v>
      </c>
      <c r="AK501" s="297">
        <v>6.27</v>
      </c>
      <c r="AL501" s="297">
        <v>6.46</v>
      </c>
      <c r="AM501" s="297">
        <v>6.66</v>
      </c>
      <c r="AN501" s="297">
        <v>6.86</v>
      </c>
      <c r="AO501" s="297">
        <v>7.06</v>
      </c>
      <c r="AP501" s="297">
        <v>7.27</v>
      </c>
      <c r="AQ501" s="297">
        <v>7.49</v>
      </c>
      <c r="AR501" s="297">
        <v>7.71</v>
      </c>
      <c r="AS501" s="297">
        <v>7.94</v>
      </c>
      <c r="AT501" s="297">
        <v>8.17</v>
      </c>
      <c r="AU501" s="297">
        <v>8.42</v>
      </c>
      <c r="AV501" s="297">
        <v>8.66</v>
      </c>
      <c r="AW501" s="297">
        <v>8.92</v>
      </c>
      <c r="AX501" s="297">
        <v>9.18</v>
      </c>
      <c r="AY501" s="297">
        <v>9.4600000000000009</v>
      </c>
      <c r="AZ501" s="297">
        <v>9.74</v>
      </c>
      <c r="BA501" s="297">
        <v>10.029999999999999</v>
      </c>
      <c r="BB501" s="297">
        <v>10.32</v>
      </c>
      <c r="BC501" s="297">
        <v>10.63</v>
      </c>
      <c r="BD501" s="297">
        <v>10.94</v>
      </c>
      <c r="BE501" s="297">
        <v>11.26</v>
      </c>
      <c r="BF501" s="297">
        <v>11.59</v>
      </c>
      <c r="BG501" s="297">
        <v>11.92</v>
      </c>
      <c r="BH501" s="297">
        <v>12.27</v>
      </c>
      <c r="BI501" s="297">
        <v>12.62</v>
      </c>
      <c r="BJ501" s="297">
        <v>12.99</v>
      </c>
      <c r="BK501" s="297">
        <v>13.36</v>
      </c>
      <c r="BL501" s="297">
        <v>13.75</v>
      </c>
      <c r="BM501" s="297">
        <v>14.14</v>
      </c>
      <c r="BN501" s="297">
        <v>14.54</v>
      </c>
      <c r="BO501" s="297">
        <v>14.94</v>
      </c>
      <c r="BP501" s="297">
        <v>15.36</v>
      </c>
      <c r="BQ501" s="297">
        <v>15.78</v>
      </c>
      <c r="BR501" s="297">
        <v>16.22</v>
      </c>
      <c r="BS501" s="297">
        <v>16.649999999999999</v>
      </c>
      <c r="BT501" s="297">
        <v>17.09</v>
      </c>
      <c r="BU501" s="297">
        <v>17.54</v>
      </c>
      <c r="BV501" s="297">
        <v>18.010000000000002</v>
      </c>
      <c r="BW501" s="297">
        <v>18.48</v>
      </c>
    </row>
    <row r="502" spans="1:75" x14ac:dyDescent="0.25">
      <c r="A502" s="297" t="s">
        <v>11</v>
      </c>
      <c r="B502" s="297" t="s">
        <v>10</v>
      </c>
      <c r="C502" s="297" t="s">
        <v>1005</v>
      </c>
      <c r="D502" s="297" t="s">
        <v>1006</v>
      </c>
      <c r="E502" s="297">
        <v>132.28</v>
      </c>
      <c r="F502" s="297">
        <v>145.51</v>
      </c>
      <c r="G502" s="297">
        <v>159.11000000000001</v>
      </c>
      <c r="H502" s="297">
        <v>173.69</v>
      </c>
      <c r="I502" s="297">
        <v>185.96</v>
      </c>
      <c r="J502" s="297">
        <v>198.97</v>
      </c>
      <c r="K502" s="297">
        <v>215.8</v>
      </c>
      <c r="L502" s="297">
        <v>232.72</v>
      </c>
      <c r="M502" s="297">
        <v>251.11</v>
      </c>
      <c r="N502" s="297">
        <v>272.62</v>
      </c>
      <c r="O502" s="297">
        <v>298.8</v>
      </c>
      <c r="P502" s="297">
        <v>325.01</v>
      </c>
      <c r="Q502" s="297">
        <v>350.68</v>
      </c>
      <c r="R502" s="297">
        <v>379.05</v>
      </c>
      <c r="S502" s="297">
        <v>412.06</v>
      </c>
      <c r="T502" s="297">
        <v>449.64</v>
      </c>
      <c r="U502" s="297">
        <v>492.5</v>
      </c>
      <c r="V502" s="297">
        <v>532.87</v>
      </c>
      <c r="W502" s="297">
        <v>555.46</v>
      </c>
      <c r="X502" s="297">
        <v>565.69000000000005</v>
      </c>
      <c r="Y502" s="297">
        <v>576.79999999999995</v>
      </c>
      <c r="Z502" s="297">
        <v>588.46</v>
      </c>
      <c r="AA502" s="297">
        <v>600.9</v>
      </c>
      <c r="AB502" s="297">
        <v>615.08000000000004</v>
      </c>
      <c r="AC502" s="297">
        <v>638.89</v>
      </c>
      <c r="AD502" s="297">
        <v>668.14</v>
      </c>
      <c r="AE502" s="297">
        <v>700.83</v>
      </c>
      <c r="AF502" s="297">
        <v>738.82</v>
      </c>
      <c r="AG502" s="297">
        <v>788.47</v>
      </c>
      <c r="AH502" s="297">
        <v>820.3</v>
      </c>
      <c r="AI502" s="297">
        <v>845.54</v>
      </c>
      <c r="AJ502" s="297">
        <v>880.8</v>
      </c>
      <c r="AK502" s="297">
        <v>917.98</v>
      </c>
      <c r="AL502" s="297">
        <v>957.55</v>
      </c>
      <c r="AM502" s="297">
        <v>995.62</v>
      </c>
      <c r="AN502" s="297">
        <v>1034.74</v>
      </c>
      <c r="AO502" s="297">
        <v>1075.06</v>
      </c>
      <c r="AP502" s="297">
        <v>1116.24</v>
      </c>
      <c r="AQ502" s="297">
        <v>1158.54</v>
      </c>
      <c r="AR502" s="297">
        <v>1202.24</v>
      </c>
      <c r="AS502" s="297">
        <v>1247.42</v>
      </c>
      <c r="AT502" s="297">
        <v>1294.03</v>
      </c>
      <c r="AU502" s="297">
        <v>1341.88</v>
      </c>
      <c r="AV502" s="297">
        <v>1390.91</v>
      </c>
      <c r="AW502" s="297">
        <v>1441.35</v>
      </c>
      <c r="AX502" s="297">
        <v>1493.24</v>
      </c>
      <c r="AY502" s="297">
        <v>1546.51</v>
      </c>
      <c r="AZ502" s="297">
        <v>1600.89</v>
      </c>
      <c r="BA502" s="297">
        <v>1656.52</v>
      </c>
      <c r="BB502" s="297">
        <v>1713.48</v>
      </c>
      <c r="BC502" s="297">
        <v>1771.69</v>
      </c>
      <c r="BD502" s="297">
        <v>1831.09</v>
      </c>
      <c r="BE502" s="297">
        <v>1891.35</v>
      </c>
      <c r="BF502" s="297">
        <v>1952.67</v>
      </c>
      <c r="BG502" s="297">
        <v>2015.06</v>
      </c>
      <c r="BH502" s="297">
        <v>2078.4699999999998</v>
      </c>
      <c r="BI502" s="297">
        <v>2142.83</v>
      </c>
      <c r="BJ502" s="297">
        <v>2207.89</v>
      </c>
      <c r="BK502" s="297">
        <v>2273.88</v>
      </c>
      <c r="BL502" s="297">
        <v>2340.83</v>
      </c>
      <c r="BM502" s="297">
        <v>2408.7399999999998</v>
      </c>
      <c r="BN502" s="297">
        <v>2477.58</v>
      </c>
      <c r="BO502" s="297">
        <v>2547.08</v>
      </c>
      <c r="BP502" s="297">
        <v>2617.5100000000002</v>
      </c>
      <c r="BQ502" s="297">
        <v>2688.86</v>
      </c>
      <c r="BR502" s="297">
        <v>2761.2</v>
      </c>
      <c r="BS502" s="297">
        <v>2834.55</v>
      </c>
      <c r="BT502" s="297">
        <v>2909.19</v>
      </c>
      <c r="BU502" s="297">
        <v>2985.14</v>
      </c>
      <c r="BV502" s="297">
        <v>3062.37</v>
      </c>
      <c r="BW502" s="297">
        <v>3140.79</v>
      </c>
    </row>
    <row r="503" spans="1:75" x14ac:dyDescent="0.25">
      <c r="A503" s="297" t="s">
        <v>11</v>
      </c>
      <c r="B503" s="297" t="s">
        <v>10</v>
      </c>
      <c r="C503" s="297" t="s">
        <v>1007</v>
      </c>
      <c r="D503" s="297" t="s">
        <v>1008</v>
      </c>
      <c r="E503" s="297">
        <v>392184.94</v>
      </c>
      <c r="F503" s="297">
        <v>412972.59</v>
      </c>
      <c r="G503" s="297">
        <v>422760.28</v>
      </c>
      <c r="H503" s="297">
        <v>430657.53</v>
      </c>
      <c r="I503" s="297">
        <v>450349.31</v>
      </c>
      <c r="J503" s="297">
        <v>464780.84</v>
      </c>
      <c r="K503" s="297">
        <v>505082.19</v>
      </c>
      <c r="L503" s="297">
        <v>522089.06</v>
      </c>
      <c r="M503" s="297">
        <v>552856.18999999994</v>
      </c>
      <c r="N503" s="297">
        <v>590780.81000000006</v>
      </c>
      <c r="O503" s="297">
        <v>711801.38</v>
      </c>
      <c r="P503" s="297">
        <v>749849.38</v>
      </c>
      <c r="Q503" s="297">
        <v>783650.69</v>
      </c>
      <c r="R503" s="297">
        <v>819061.63</v>
      </c>
      <c r="S503" s="297">
        <v>857924.69</v>
      </c>
      <c r="T503" s="297">
        <v>915410.94</v>
      </c>
      <c r="U503" s="297">
        <v>951465.75</v>
      </c>
      <c r="V503" s="297">
        <v>997390.38</v>
      </c>
      <c r="W503" s="297">
        <v>981849.38</v>
      </c>
      <c r="X503" s="297">
        <v>1036554.81</v>
      </c>
      <c r="Y503" s="297">
        <v>1064684.8799999999</v>
      </c>
      <c r="Z503" s="297">
        <v>1120760.3799999999</v>
      </c>
      <c r="AA503" s="297">
        <v>1145342.5</v>
      </c>
      <c r="AB503" s="297">
        <v>1164801.3799999999</v>
      </c>
      <c r="AC503" s="297">
        <v>1204034.25</v>
      </c>
      <c r="AD503" s="297">
        <v>1229068.5</v>
      </c>
      <c r="AE503" s="297">
        <v>1242089.1299999999</v>
      </c>
      <c r="AF503" s="297">
        <v>1305630.1299999999</v>
      </c>
      <c r="AG503" s="297">
        <v>1360815.13</v>
      </c>
      <c r="AH503" s="297">
        <v>1557054</v>
      </c>
      <c r="AI503" s="297">
        <v>1604314.88</v>
      </c>
      <c r="AJ503" s="297">
        <v>1644273.25</v>
      </c>
      <c r="AK503" s="297">
        <v>1671337.75</v>
      </c>
      <c r="AL503" s="297">
        <v>1661912.63</v>
      </c>
      <c r="AM503" s="297">
        <v>1656073.5</v>
      </c>
      <c r="AN503" s="297">
        <v>1656300.13</v>
      </c>
      <c r="AO503" s="297">
        <v>1655935.13</v>
      </c>
      <c r="AP503" s="297">
        <v>1680026.5</v>
      </c>
      <c r="AQ503" s="297">
        <v>1703641.88</v>
      </c>
      <c r="AR503" s="297">
        <v>1730863.75</v>
      </c>
      <c r="AS503" s="297">
        <v>1759012.25</v>
      </c>
      <c r="AT503" s="297">
        <v>1790057</v>
      </c>
      <c r="AU503" s="297">
        <v>1831964.5</v>
      </c>
      <c r="AV503" s="297">
        <v>1874172.75</v>
      </c>
      <c r="AW503" s="297">
        <v>1917050.13</v>
      </c>
      <c r="AX503" s="297">
        <v>1959538.38</v>
      </c>
      <c r="AY503" s="297">
        <v>2002786.13</v>
      </c>
      <c r="AZ503" s="297">
        <v>2051831.13</v>
      </c>
      <c r="BA503" s="297">
        <v>2100919</v>
      </c>
      <c r="BB503" s="297">
        <v>2150013.75</v>
      </c>
      <c r="BC503" s="297">
        <v>2200795</v>
      </c>
      <c r="BD503" s="297">
        <v>2250471</v>
      </c>
      <c r="BE503" s="297">
        <v>2305505.25</v>
      </c>
      <c r="BF503" s="297">
        <v>2360559.5</v>
      </c>
      <c r="BG503" s="297">
        <v>2415591</v>
      </c>
      <c r="BH503" s="297">
        <v>2471282</v>
      </c>
      <c r="BI503" s="297">
        <v>2527035.5</v>
      </c>
      <c r="BJ503" s="297">
        <v>2586131</v>
      </c>
      <c r="BK503" s="297">
        <v>2645210.25</v>
      </c>
      <c r="BL503" s="297">
        <v>2704641</v>
      </c>
      <c r="BM503" s="297">
        <v>2764008</v>
      </c>
      <c r="BN503" s="297">
        <v>2822709</v>
      </c>
      <c r="BO503" s="297">
        <v>2883380</v>
      </c>
      <c r="BP503" s="297">
        <v>2943914.25</v>
      </c>
      <c r="BQ503" s="297">
        <v>3004711.25</v>
      </c>
      <c r="BR503" s="297">
        <v>3065786.5</v>
      </c>
      <c r="BS503" s="297">
        <v>3130069.25</v>
      </c>
      <c r="BT503" s="297">
        <v>3196265.25</v>
      </c>
      <c r="BU503" s="297">
        <v>3263102.75</v>
      </c>
      <c r="BV503" s="297">
        <v>3330125.25</v>
      </c>
      <c r="BW503" s="297">
        <v>3397717.75</v>
      </c>
    </row>
    <row r="504" spans="1:75" x14ac:dyDescent="0.25">
      <c r="A504" s="297" t="s">
        <v>11</v>
      </c>
      <c r="B504" s="297" t="s">
        <v>10</v>
      </c>
      <c r="C504" s="297" t="s">
        <v>1009</v>
      </c>
      <c r="D504" s="297" t="s">
        <v>1010</v>
      </c>
      <c r="E504" s="297">
        <v>21.57</v>
      </c>
      <c r="F504" s="297">
        <v>24.19</v>
      </c>
      <c r="G504" s="297">
        <v>25.26</v>
      </c>
      <c r="H504" s="297">
        <v>25.15</v>
      </c>
      <c r="I504" s="297">
        <v>22.08</v>
      </c>
      <c r="J504" s="297">
        <v>22.72</v>
      </c>
      <c r="K504" s="297">
        <v>25.52</v>
      </c>
      <c r="L504" s="297">
        <v>25.17</v>
      </c>
      <c r="M504" s="297">
        <v>25.63</v>
      </c>
      <c r="N504" s="297">
        <v>26.57</v>
      </c>
      <c r="O504" s="297">
        <v>28.34</v>
      </c>
      <c r="P504" s="297">
        <v>27</v>
      </c>
      <c r="Q504" s="297">
        <v>25.77</v>
      </c>
      <c r="R504" s="297">
        <v>26.28</v>
      </c>
      <c r="S504" s="297">
        <v>27.57</v>
      </c>
      <c r="T504" s="297">
        <v>28.43</v>
      </c>
      <c r="U504" s="297">
        <v>29.6</v>
      </c>
      <c r="V504" s="297">
        <v>28.31</v>
      </c>
      <c r="W504" s="297">
        <v>25.43</v>
      </c>
      <c r="X504" s="297">
        <v>20.14</v>
      </c>
      <c r="Y504" s="297">
        <v>20.76</v>
      </c>
      <c r="Z504" s="297">
        <v>20.100000000000001</v>
      </c>
      <c r="AA504" s="297">
        <v>20.12</v>
      </c>
      <c r="AB504" s="297">
        <v>20.23</v>
      </c>
      <c r="AC504" s="297">
        <v>23.54</v>
      </c>
      <c r="AD504" s="297">
        <v>24.55</v>
      </c>
      <c r="AE504" s="297">
        <v>25.22</v>
      </c>
      <c r="AF504" s="297">
        <v>25.66</v>
      </c>
      <c r="AG504" s="297">
        <v>26.99</v>
      </c>
      <c r="AH504" s="297">
        <v>23.28</v>
      </c>
      <c r="AI504" s="297">
        <v>20.94</v>
      </c>
      <c r="AJ504" s="297">
        <v>22.8</v>
      </c>
      <c r="AK504" s="297">
        <v>22.43</v>
      </c>
      <c r="AL504" s="297">
        <v>22.18</v>
      </c>
      <c r="AM504" s="297">
        <v>21.54</v>
      </c>
      <c r="AN504" s="297">
        <v>21.46</v>
      </c>
      <c r="AO504" s="297">
        <v>21.39</v>
      </c>
      <c r="AP504" s="297">
        <v>21.26</v>
      </c>
      <c r="AQ504" s="297">
        <v>21.19</v>
      </c>
      <c r="AR504" s="297">
        <v>21.16</v>
      </c>
      <c r="AS504" s="297">
        <v>21.14</v>
      </c>
      <c r="AT504" s="297">
        <v>21.11</v>
      </c>
      <c r="AU504" s="297">
        <v>21.02</v>
      </c>
      <c r="AV504" s="297">
        <v>20.94</v>
      </c>
      <c r="AW504" s="297">
        <v>20.89</v>
      </c>
      <c r="AX504" s="297">
        <v>20.85</v>
      </c>
      <c r="AY504" s="297">
        <v>20.79</v>
      </c>
      <c r="AZ504" s="297">
        <v>20.69</v>
      </c>
      <c r="BA504" s="297">
        <v>20.62</v>
      </c>
      <c r="BB504" s="297">
        <v>20.55</v>
      </c>
      <c r="BC504" s="297">
        <v>20.48</v>
      </c>
      <c r="BD504" s="297">
        <v>20.399999999999999</v>
      </c>
      <c r="BE504" s="297">
        <v>20.27</v>
      </c>
      <c r="BF504" s="297">
        <v>20.170000000000002</v>
      </c>
      <c r="BG504" s="297">
        <v>20.079999999999998</v>
      </c>
      <c r="BH504" s="297">
        <v>19.98</v>
      </c>
      <c r="BI504" s="297">
        <v>19.88</v>
      </c>
      <c r="BJ504" s="297">
        <v>19.75</v>
      </c>
      <c r="BK504" s="297">
        <v>19.649999999999999</v>
      </c>
      <c r="BL504" s="297">
        <v>19.55</v>
      </c>
      <c r="BM504" s="297">
        <v>19.45</v>
      </c>
      <c r="BN504" s="297">
        <v>19.36</v>
      </c>
      <c r="BO504" s="297">
        <v>19.25</v>
      </c>
      <c r="BP504" s="297">
        <v>19.16</v>
      </c>
      <c r="BQ504" s="297">
        <v>19.079999999999998</v>
      </c>
      <c r="BR504" s="297">
        <v>19.010000000000002</v>
      </c>
      <c r="BS504" s="297">
        <v>18.940000000000001</v>
      </c>
      <c r="BT504" s="297">
        <v>18.87</v>
      </c>
      <c r="BU504" s="297">
        <v>18.809999999999999</v>
      </c>
      <c r="BV504" s="297">
        <v>18.739999999999998</v>
      </c>
      <c r="BW504" s="297">
        <v>18.670000000000002</v>
      </c>
    </row>
    <row r="505" spans="1:75" x14ac:dyDescent="0.25">
      <c r="A505" s="297" t="s">
        <v>11</v>
      </c>
      <c r="B505" s="297" t="s">
        <v>10</v>
      </c>
      <c r="C505" s="297" t="s">
        <v>1011</v>
      </c>
      <c r="D505" s="297" t="s">
        <v>927</v>
      </c>
      <c r="E505" s="297">
        <v>55921.49</v>
      </c>
      <c r="F505" s="297">
        <v>57267.76</v>
      </c>
      <c r="G505" s="297">
        <v>58966.98</v>
      </c>
      <c r="H505" s="297">
        <v>60317.48</v>
      </c>
      <c r="I505" s="297">
        <v>61697.73</v>
      </c>
      <c r="J505" s="297">
        <v>63105.97</v>
      </c>
      <c r="K505" s="297">
        <v>69261.59</v>
      </c>
      <c r="L505" s="297">
        <v>71538.06</v>
      </c>
      <c r="M505" s="297">
        <v>73884.27</v>
      </c>
      <c r="N505" s="297">
        <v>75096.38</v>
      </c>
      <c r="O505" s="297">
        <v>76783.98</v>
      </c>
      <c r="P505" s="297">
        <v>78449.19</v>
      </c>
      <c r="Q505" s="297">
        <v>80065.899999999994</v>
      </c>
      <c r="R505" s="297">
        <v>81930.05</v>
      </c>
      <c r="S505" s="297">
        <v>83747.149999999994</v>
      </c>
      <c r="T505" s="297">
        <v>86724.92</v>
      </c>
      <c r="U505" s="297">
        <v>89569.78</v>
      </c>
      <c r="V505" s="297">
        <v>91513.83</v>
      </c>
      <c r="W505" s="297">
        <v>92443.35</v>
      </c>
      <c r="X505" s="297">
        <v>98224.82</v>
      </c>
      <c r="Y505" s="297">
        <v>100115.47</v>
      </c>
      <c r="Z505" s="297">
        <v>101924.19</v>
      </c>
      <c r="AA505" s="297">
        <v>103580.26</v>
      </c>
      <c r="AB505" s="297">
        <v>105848.13</v>
      </c>
      <c r="AC505" s="297">
        <v>108123.95</v>
      </c>
      <c r="AD505" s="297">
        <v>110430.2</v>
      </c>
      <c r="AE505" s="297">
        <v>112286.31</v>
      </c>
      <c r="AF505" s="297">
        <v>114177.44</v>
      </c>
      <c r="AG505" s="297">
        <v>116037.92</v>
      </c>
      <c r="AH505" s="297">
        <v>118799.7</v>
      </c>
      <c r="AI505" s="297">
        <v>120734.16</v>
      </c>
      <c r="AJ505" s="297">
        <v>122749.77</v>
      </c>
      <c r="AK505" s="297">
        <v>124664.91</v>
      </c>
      <c r="AL505" s="297">
        <v>126511.25</v>
      </c>
      <c r="AM505" s="297">
        <v>128342.67</v>
      </c>
      <c r="AN505" s="297">
        <v>130177.26</v>
      </c>
      <c r="AO505" s="297">
        <v>132035.95000000001</v>
      </c>
      <c r="AP505" s="297">
        <v>133897.44</v>
      </c>
      <c r="AQ505" s="297">
        <v>135754.73000000001</v>
      </c>
      <c r="AR505" s="297">
        <v>137585.5</v>
      </c>
      <c r="AS505" s="297">
        <v>139380.38</v>
      </c>
      <c r="AT505" s="297">
        <v>141183.35999999999</v>
      </c>
      <c r="AU505" s="297">
        <v>142938.03</v>
      </c>
      <c r="AV505" s="297">
        <v>144659.16</v>
      </c>
      <c r="AW505" s="297">
        <v>146341.97</v>
      </c>
      <c r="AX505" s="297">
        <v>147979.45000000001</v>
      </c>
      <c r="AY505" s="297">
        <v>149538.94</v>
      </c>
      <c r="AZ505" s="297">
        <v>151051.22</v>
      </c>
      <c r="BA505" s="297">
        <v>152512.22</v>
      </c>
      <c r="BB505" s="297">
        <v>153917.73000000001</v>
      </c>
      <c r="BC505" s="297">
        <v>155265.03</v>
      </c>
      <c r="BD505" s="297">
        <v>156534.76999999999</v>
      </c>
      <c r="BE505" s="297">
        <v>157748.67000000001</v>
      </c>
      <c r="BF505" s="297">
        <v>158903.54999999999</v>
      </c>
      <c r="BG505" s="297">
        <v>159997.5</v>
      </c>
      <c r="BH505" s="297">
        <v>161029.28</v>
      </c>
      <c r="BI505" s="297">
        <v>161950.98000000001</v>
      </c>
      <c r="BJ505" s="297">
        <v>162812.25</v>
      </c>
      <c r="BK505" s="297">
        <v>163612.5</v>
      </c>
      <c r="BL505" s="297">
        <v>164351.41</v>
      </c>
      <c r="BM505" s="297">
        <v>165028.51999999999</v>
      </c>
      <c r="BN505" s="297">
        <v>165459.19</v>
      </c>
      <c r="BO505" s="297">
        <v>165824.67000000001</v>
      </c>
      <c r="BP505" s="297">
        <v>166126.57999999999</v>
      </c>
      <c r="BQ505" s="297">
        <v>166367.04999999999</v>
      </c>
      <c r="BR505" s="297">
        <v>166547.85999999999</v>
      </c>
      <c r="BS505" s="297">
        <v>166815.85999999999</v>
      </c>
      <c r="BT505" s="297">
        <v>167034.79999999999</v>
      </c>
      <c r="BU505" s="297">
        <v>167205.32999999999</v>
      </c>
      <c r="BV505" s="297">
        <v>167328.03</v>
      </c>
      <c r="BW505" s="297">
        <v>167403.53</v>
      </c>
    </row>
    <row r="506" spans="1:75" x14ac:dyDescent="0.25">
      <c r="A506" s="297" t="s">
        <v>11</v>
      </c>
      <c r="B506" s="297" t="s">
        <v>10</v>
      </c>
      <c r="C506" s="297" t="s">
        <v>1012</v>
      </c>
      <c r="D506" s="297" t="s">
        <v>927</v>
      </c>
      <c r="E506" s="297">
        <v>150820.04999999999</v>
      </c>
      <c r="F506" s="297">
        <v>154275.42000000001</v>
      </c>
      <c r="G506" s="297">
        <v>157758.45000000001</v>
      </c>
      <c r="H506" s="297">
        <v>161245.69</v>
      </c>
      <c r="I506" s="297">
        <v>164706.91</v>
      </c>
      <c r="J506" s="297">
        <v>168119.2</v>
      </c>
      <c r="K506" s="297">
        <v>171472.36</v>
      </c>
      <c r="L506" s="297">
        <v>174767.38</v>
      </c>
      <c r="M506" s="297">
        <v>178006.8</v>
      </c>
      <c r="N506" s="297">
        <v>181197.88</v>
      </c>
      <c r="O506" s="297">
        <v>184345.94</v>
      </c>
      <c r="P506" s="297">
        <v>187451.8</v>
      </c>
      <c r="Q506" s="297">
        <v>190512.44</v>
      </c>
      <c r="R506" s="297">
        <v>193525.64</v>
      </c>
      <c r="S506" s="297">
        <v>196488.45</v>
      </c>
      <c r="T506" s="297">
        <v>199400.34</v>
      </c>
      <c r="U506" s="297">
        <v>202257.05</v>
      </c>
      <c r="V506" s="297">
        <v>205063.47</v>
      </c>
      <c r="W506" s="297">
        <v>207839.28</v>
      </c>
      <c r="X506" s="297">
        <v>210610.77</v>
      </c>
      <c r="Y506" s="297">
        <v>213395.41</v>
      </c>
      <c r="Z506" s="297">
        <v>216203.5</v>
      </c>
      <c r="AA506" s="297">
        <v>219026.38</v>
      </c>
      <c r="AB506" s="297">
        <v>221839.23</v>
      </c>
      <c r="AC506" s="297">
        <v>224606.53</v>
      </c>
      <c r="AD506" s="297">
        <v>227303.19</v>
      </c>
      <c r="AE506" s="297">
        <v>229918.55</v>
      </c>
      <c r="AF506" s="297">
        <v>232461.75</v>
      </c>
      <c r="AG506" s="297">
        <v>234951.17</v>
      </c>
      <c r="AH506" s="297">
        <v>237414.5</v>
      </c>
      <c r="AI506" s="297">
        <v>239870.94</v>
      </c>
      <c r="AJ506" s="297">
        <v>242325.64</v>
      </c>
      <c r="AK506" s="297">
        <v>244769.13</v>
      </c>
      <c r="AL506" s="297">
        <v>247188.19</v>
      </c>
      <c r="AM506" s="297">
        <v>249563.47</v>
      </c>
      <c r="AN506" s="297">
        <v>251880.39</v>
      </c>
      <c r="AO506" s="297">
        <v>254134.58</v>
      </c>
      <c r="AP506" s="297">
        <v>256328.78</v>
      </c>
      <c r="AQ506" s="297">
        <v>258464.03</v>
      </c>
      <c r="AR506" s="297">
        <v>260543.55</v>
      </c>
      <c r="AS506" s="297">
        <v>262569.46999999997</v>
      </c>
      <c r="AT506" s="297">
        <v>264540.46999999997</v>
      </c>
      <c r="AU506" s="297">
        <v>266454.13</v>
      </c>
      <c r="AV506" s="297">
        <v>268310.38</v>
      </c>
      <c r="AW506" s="297">
        <v>270109.34000000003</v>
      </c>
      <c r="AX506" s="297">
        <v>271850.84000000003</v>
      </c>
      <c r="AY506" s="297">
        <v>273534.28000000003</v>
      </c>
      <c r="AZ506" s="297">
        <v>275158.34000000003</v>
      </c>
      <c r="BA506" s="297">
        <v>276721.59000000003</v>
      </c>
      <c r="BB506" s="297">
        <v>278222.38</v>
      </c>
      <c r="BC506" s="297">
        <v>279658.94</v>
      </c>
      <c r="BD506" s="297">
        <v>281030.40999999997</v>
      </c>
      <c r="BE506" s="297">
        <v>282335.75</v>
      </c>
      <c r="BF506" s="297">
        <v>283573.21999999997</v>
      </c>
      <c r="BG506" s="297">
        <v>284741</v>
      </c>
      <c r="BH506" s="297">
        <v>285837.44</v>
      </c>
      <c r="BI506" s="297">
        <v>286861.75</v>
      </c>
      <c r="BJ506" s="297">
        <v>287813.31</v>
      </c>
      <c r="BK506" s="297">
        <v>288691.21999999997</v>
      </c>
      <c r="BL506" s="297">
        <v>289494.65999999997</v>
      </c>
      <c r="BM506" s="297">
        <v>290223.03000000003</v>
      </c>
      <c r="BN506" s="297">
        <v>290876.21999999997</v>
      </c>
      <c r="BO506" s="297">
        <v>291454.31</v>
      </c>
      <c r="BP506" s="297">
        <v>291957.65999999997</v>
      </c>
      <c r="BQ506" s="297">
        <v>292386.88</v>
      </c>
      <c r="BR506" s="297">
        <v>292742.75</v>
      </c>
      <c r="BS506" s="297">
        <v>293026.06</v>
      </c>
      <c r="BT506" s="297">
        <v>293237.75</v>
      </c>
      <c r="BU506" s="297">
        <v>293379.03000000003</v>
      </c>
      <c r="BV506" s="297">
        <v>293451.13</v>
      </c>
      <c r="BW506" s="297">
        <v>293455.59000000003</v>
      </c>
    </row>
    <row r="507" spans="1:75" x14ac:dyDescent="0.25">
      <c r="A507" s="297" t="s">
        <v>11</v>
      </c>
      <c r="B507" s="297" t="s">
        <v>10</v>
      </c>
      <c r="C507" s="297" t="s">
        <v>1013</v>
      </c>
      <c r="D507" s="297" t="s">
        <v>1010</v>
      </c>
      <c r="E507" s="297">
        <v>38.04</v>
      </c>
      <c r="F507" s="297">
        <v>31.71</v>
      </c>
      <c r="G507" s="297">
        <v>29</v>
      </c>
      <c r="H507" s="297">
        <v>29.8</v>
      </c>
      <c r="I507" s="297">
        <v>30.34</v>
      </c>
      <c r="J507" s="297">
        <v>29.71</v>
      </c>
      <c r="K507" s="297">
        <v>28.55</v>
      </c>
      <c r="L507" s="297">
        <v>31.73</v>
      </c>
      <c r="M507" s="297">
        <v>31.53</v>
      </c>
      <c r="N507" s="297">
        <v>35.44</v>
      </c>
      <c r="O507" s="297">
        <v>32.26</v>
      </c>
      <c r="P507" s="297">
        <v>33.25</v>
      </c>
      <c r="Q507" s="297">
        <v>33.409999999999997</v>
      </c>
      <c r="R507" s="297">
        <v>32.46</v>
      </c>
      <c r="S507" s="297">
        <v>32.200000000000003</v>
      </c>
      <c r="T507" s="297">
        <v>30.59</v>
      </c>
      <c r="U507" s="297">
        <v>30.08</v>
      </c>
      <c r="V507" s="297">
        <v>31.48</v>
      </c>
      <c r="W507" s="297">
        <v>26.53</v>
      </c>
      <c r="X507" s="297">
        <v>19.45</v>
      </c>
      <c r="Y507" s="297">
        <v>32.76</v>
      </c>
      <c r="Z507" s="297">
        <v>30.81</v>
      </c>
      <c r="AA507" s="297">
        <v>27.7</v>
      </c>
      <c r="AB507" s="297">
        <v>32.94</v>
      </c>
      <c r="AC507" s="297">
        <v>28.73</v>
      </c>
      <c r="AD507" s="297">
        <v>29.23</v>
      </c>
      <c r="AE507" s="297">
        <v>30.81</v>
      </c>
      <c r="AF507" s="297">
        <v>28.99</v>
      </c>
      <c r="AG507" s="297">
        <v>28.94</v>
      </c>
      <c r="AH507" s="297">
        <v>25.66</v>
      </c>
      <c r="AI507" s="297">
        <v>24.38</v>
      </c>
      <c r="AJ507" s="297">
        <v>26.23</v>
      </c>
      <c r="AK507" s="297">
        <v>26.81</v>
      </c>
      <c r="AL507" s="297">
        <v>26.96</v>
      </c>
      <c r="AM507" s="297">
        <v>24.34</v>
      </c>
      <c r="AN507" s="297">
        <v>24.42</v>
      </c>
      <c r="AO507" s="297">
        <v>24.6</v>
      </c>
      <c r="AP507" s="297">
        <v>24.69</v>
      </c>
      <c r="AQ507" s="297">
        <v>24.63</v>
      </c>
      <c r="AR507" s="297">
        <v>24.7</v>
      </c>
      <c r="AS507" s="297">
        <v>24.79</v>
      </c>
      <c r="AT507" s="297">
        <v>24.82</v>
      </c>
      <c r="AU507" s="297">
        <v>24.93</v>
      </c>
      <c r="AV507" s="297">
        <v>24.84</v>
      </c>
      <c r="AW507" s="297">
        <v>24.81</v>
      </c>
      <c r="AX507" s="297">
        <v>24.78</v>
      </c>
      <c r="AY507" s="297">
        <v>24.71</v>
      </c>
      <c r="AZ507" s="297">
        <v>24.67</v>
      </c>
      <c r="BA507" s="297">
        <v>24.54</v>
      </c>
      <c r="BB507" s="297">
        <v>24.44</v>
      </c>
      <c r="BC507" s="297">
        <v>24.33</v>
      </c>
      <c r="BD507" s="297">
        <v>24.23</v>
      </c>
      <c r="BE507" s="297">
        <v>24.12</v>
      </c>
      <c r="BF507" s="297">
        <v>23.98</v>
      </c>
      <c r="BG507" s="297">
        <v>23.84</v>
      </c>
      <c r="BH507" s="297">
        <v>23.69</v>
      </c>
      <c r="BI507" s="297">
        <v>23.54</v>
      </c>
      <c r="BJ507" s="297">
        <v>23.4</v>
      </c>
      <c r="BK507" s="297">
        <v>23.24</v>
      </c>
      <c r="BL507" s="297">
        <v>23.09</v>
      </c>
      <c r="BM507" s="297">
        <v>22.93</v>
      </c>
      <c r="BN507" s="297">
        <v>22.77</v>
      </c>
      <c r="BO507" s="297">
        <v>22.59</v>
      </c>
      <c r="BP507" s="297">
        <v>22.44</v>
      </c>
      <c r="BQ507" s="297">
        <v>22.28</v>
      </c>
      <c r="BR507" s="297">
        <v>22.13</v>
      </c>
      <c r="BS507" s="297">
        <v>21.98</v>
      </c>
      <c r="BT507" s="297">
        <v>21.87</v>
      </c>
      <c r="BU507" s="297">
        <v>21.72</v>
      </c>
      <c r="BV507" s="297">
        <v>21.57</v>
      </c>
      <c r="BW507" s="297">
        <v>21.43</v>
      </c>
    </row>
    <row r="508" spans="1:75" x14ac:dyDescent="0.25">
      <c r="A508" s="297" t="s">
        <v>11</v>
      </c>
      <c r="B508" s="297" t="s">
        <v>10</v>
      </c>
      <c r="C508" s="297" t="s">
        <v>1014</v>
      </c>
      <c r="D508" s="297" t="s">
        <v>1015</v>
      </c>
      <c r="E508" s="297">
        <v>18.28</v>
      </c>
      <c r="F508" s="297">
        <v>19.010000000000002</v>
      </c>
      <c r="G508" s="297">
        <v>19.78</v>
      </c>
      <c r="H508" s="297">
        <v>20.57</v>
      </c>
      <c r="I508" s="297">
        <v>21.4</v>
      </c>
      <c r="J508" s="297">
        <v>22.26</v>
      </c>
      <c r="K508" s="297">
        <v>23.18</v>
      </c>
      <c r="L508" s="297">
        <v>24.14</v>
      </c>
      <c r="M508" s="297">
        <v>25.14</v>
      </c>
      <c r="N508" s="297">
        <v>26.19</v>
      </c>
      <c r="O508" s="297">
        <v>27.27</v>
      </c>
      <c r="P508" s="297">
        <v>26.54</v>
      </c>
      <c r="Q508" s="297">
        <v>25.83</v>
      </c>
      <c r="R508" s="297">
        <v>25.13</v>
      </c>
      <c r="S508" s="297">
        <v>24.46</v>
      </c>
      <c r="T508" s="297">
        <v>23.8</v>
      </c>
      <c r="U508" s="297">
        <v>23.45</v>
      </c>
      <c r="V508" s="297">
        <v>23.1</v>
      </c>
      <c r="W508" s="297">
        <v>22.75</v>
      </c>
      <c r="X508" s="297">
        <v>22.42</v>
      </c>
      <c r="Y508" s="297">
        <v>22.08</v>
      </c>
      <c r="Z508" s="297">
        <v>22.8</v>
      </c>
      <c r="AA508" s="297">
        <v>23.54</v>
      </c>
      <c r="AB508" s="297">
        <v>24.31</v>
      </c>
      <c r="AC508" s="297">
        <v>25.1</v>
      </c>
      <c r="AD508" s="297">
        <v>25.92</v>
      </c>
      <c r="AE508" s="297">
        <v>26.65</v>
      </c>
      <c r="AF508" s="297">
        <v>27.39</v>
      </c>
      <c r="AG508" s="297">
        <v>28.16</v>
      </c>
      <c r="AH508" s="297">
        <v>28.95</v>
      </c>
      <c r="AI508" s="297">
        <v>29.76</v>
      </c>
      <c r="AJ508" s="297">
        <v>30.45</v>
      </c>
      <c r="AK508" s="297">
        <v>31.15</v>
      </c>
      <c r="AL508" s="297">
        <v>31.88</v>
      </c>
      <c r="AM508" s="297">
        <v>32.619999999999997</v>
      </c>
      <c r="AN508" s="297">
        <v>33.369999999999997</v>
      </c>
      <c r="AO508" s="297">
        <v>34.07</v>
      </c>
      <c r="AP508" s="297">
        <v>34.78</v>
      </c>
      <c r="AQ508" s="297">
        <v>35.5</v>
      </c>
      <c r="AR508" s="297">
        <v>36.25</v>
      </c>
      <c r="AS508" s="297">
        <v>37</v>
      </c>
      <c r="AT508" s="297">
        <v>37.76</v>
      </c>
      <c r="AU508" s="297">
        <v>38.54</v>
      </c>
      <c r="AV508" s="297">
        <v>39.340000000000003</v>
      </c>
      <c r="AW508" s="297">
        <v>40.15</v>
      </c>
      <c r="AX508" s="297">
        <v>40.97</v>
      </c>
      <c r="AY508" s="297">
        <v>41.77</v>
      </c>
      <c r="AZ508" s="297">
        <v>42.58</v>
      </c>
      <c r="BA508" s="297">
        <v>43.41</v>
      </c>
      <c r="BB508" s="297">
        <v>44.26</v>
      </c>
      <c r="BC508" s="297">
        <v>45.12</v>
      </c>
      <c r="BD508" s="297">
        <v>45.96</v>
      </c>
      <c r="BE508" s="297">
        <v>46.81</v>
      </c>
      <c r="BF508" s="297">
        <v>47.67</v>
      </c>
      <c r="BG508" s="297">
        <v>48.55</v>
      </c>
      <c r="BH508" s="297">
        <v>49.45</v>
      </c>
      <c r="BI508" s="297">
        <v>50.33</v>
      </c>
      <c r="BJ508" s="297">
        <v>51.22</v>
      </c>
      <c r="BK508" s="297">
        <v>52.13</v>
      </c>
      <c r="BL508" s="297">
        <v>53.05</v>
      </c>
      <c r="BM508" s="297">
        <v>53.99</v>
      </c>
      <c r="BN508" s="297">
        <v>54.91</v>
      </c>
      <c r="BO508" s="297">
        <v>55.85</v>
      </c>
      <c r="BP508" s="297">
        <v>56.8</v>
      </c>
      <c r="BQ508" s="297">
        <v>57.77</v>
      </c>
      <c r="BR508" s="297">
        <v>58.75</v>
      </c>
      <c r="BS508" s="297">
        <v>59.53</v>
      </c>
      <c r="BT508" s="297">
        <v>60.32</v>
      </c>
      <c r="BU508" s="297">
        <v>61.12</v>
      </c>
      <c r="BV508" s="297">
        <v>61.94</v>
      </c>
      <c r="BW508" s="297">
        <v>62.76</v>
      </c>
    </row>
    <row r="509" spans="1:75" x14ac:dyDescent="0.25">
      <c r="A509" s="297" t="s">
        <v>11</v>
      </c>
      <c r="B509" s="297" t="s">
        <v>10</v>
      </c>
      <c r="C509" s="297" t="s">
        <v>1016</v>
      </c>
      <c r="D509" s="297" t="s">
        <v>1015</v>
      </c>
      <c r="E509" s="297">
        <v>0.57999999999999996</v>
      </c>
      <c r="F509" s="297">
        <v>0.71</v>
      </c>
      <c r="G509" s="297">
        <v>0.86</v>
      </c>
      <c r="H509" s="297">
        <v>1.05</v>
      </c>
      <c r="I509" s="297">
        <v>1.28</v>
      </c>
      <c r="J509" s="297">
        <v>1.55</v>
      </c>
      <c r="K509" s="297">
        <v>1.6</v>
      </c>
      <c r="L509" s="297">
        <v>1.66</v>
      </c>
      <c r="M509" s="297">
        <v>1.71</v>
      </c>
      <c r="N509" s="297">
        <v>1.77</v>
      </c>
      <c r="O509" s="297">
        <v>1.82</v>
      </c>
      <c r="P509" s="297">
        <v>1.89</v>
      </c>
      <c r="Q509" s="297">
        <v>1.95</v>
      </c>
      <c r="R509" s="297">
        <v>2.02</v>
      </c>
      <c r="S509" s="297">
        <v>2.09</v>
      </c>
      <c r="T509" s="297">
        <v>2.16</v>
      </c>
      <c r="U509" s="297">
        <v>2.15</v>
      </c>
      <c r="V509" s="297">
        <v>2.13</v>
      </c>
      <c r="W509" s="297">
        <v>2.12</v>
      </c>
      <c r="X509" s="297">
        <v>2.11</v>
      </c>
      <c r="Y509" s="297">
        <v>2.09</v>
      </c>
      <c r="Z509" s="297">
        <v>2.17</v>
      </c>
      <c r="AA509" s="297">
        <v>2.2400000000000002</v>
      </c>
      <c r="AB509" s="297">
        <v>2.3199999999999998</v>
      </c>
      <c r="AC509" s="297">
        <v>2.4</v>
      </c>
      <c r="AD509" s="297">
        <v>2.48</v>
      </c>
      <c r="AE509" s="297">
        <v>2.52</v>
      </c>
      <c r="AF509" s="297">
        <v>2.5499999999999998</v>
      </c>
      <c r="AG509" s="297">
        <v>2.59</v>
      </c>
      <c r="AH509" s="297">
        <v>2.62</v>
      </c>
      <c r="AI509" s="297">
        <v>2.66</v>
      </c>
      <c r="AJ509" s="297">
        <v>2.68</v>
      </c>
      <c r="AK509" s="297">
        <v>2.7</v>
      </c>
      <c r="AL509" s="297">
        <v>2.71</v>
      </c>
      <c r="AM509" s="297">
        <v>2.73</v>
      </c>
      <c r="AN509" s="297">
        <v>2.75</v>
      </c>
      <c r="AO509" s="297">
        <v>2.8</v>
      </c>
      <c r="AP509" s="297">
        <v>2.84</v>
      </c>
      <c r="AQ509" s="297">
        <v>2.88</v>
      </c>
      <c r="AR509" s="297">
        <v>2.92</v>
      </c>
      <c r="AS509" s="297">
        <v>2.97</v>
      </c>
      <c r="AT509" s="297">
        <v>3.03</v>
      </c>
      <c r="AU509" s="297">
        <v>3.09</v>
      </c>
      <c r="AV509" s="297">
        <v>3.15</v>
      </c>
      <c r="AW509" s="297">
        <v>3.22</v>
      </c>
      <c r="AX509" s="297">
        <v>3.28</v>
      </c>
      <c r="AY509" s="297">
        <v>3.37</v>
      </c>
      <c r="AZ509" s="297">
        <v>3.45</v>
      </c>
      <c r="BA509" s="297">
        <v>3.54</v>
      </c>
      <c r="BB509" s="297">
        <v>3.63</v>
      </c>
      <c r="BC509" s="297">
        <v>3.72</v>
      </c>
      <c r="BD509" s="297">
        <v>3.83</v>
      </c>
      <c r="BE509" s="297">
        <v>3.94</v>
      </c>
      <c r="BF509" s="297">
        <v>4.0599999999999996</v>
      </c>
      <c r="BG509" s="297">
        <v>4.17</v>
      </c>
      <c r="BH509" s="297">
        <v>4.3</v>
      </c>
      <c r="BI509" s="297">
        <v>4.43</v>
      </c>
      <c r="BJ509" s="297">
        <v>4.57</v>
      </c>
      <c r="BK509" s="297">
        <v>4.72</v>
      </c>
      <c r="BL509" s="297">
        <v>4.87</v>
      </c>
      <c r="BM509" s="297">
        <v>5.03</v>
      </c>
      <c r="BN509" s="297">
        <v>5.2</v>
      </c>
      <c r="BO509" s="297">
        <v>5.38</v>
      </c>
      <c r="BP509" s="297">
        <v>5.56</v>
      </c>
      <c r="BQ509" s="297">
        <v>5.75</v>
      </c>
      <c r="BR509" s="297">
        <v>5.95</v>
      </c>
      <c r="BS509" s="297">
        <v>6.18</v>
      </c>
      <c r="BT509" s="297">
        <v>6.43</v>
      </c>
      <c r="BU509" s="297">
        <v>6.69</v>
      </c>
      <c r="BV509" s="297">
        <v>6.95</v>
      </c>
      <c r="BW509" s="297">
        <v>7.23</v>
      </c>
    </row>
    <row r="510" spans="1:75" x14ac:dyDescent="0.25">
      <c r="A510" s="297" t="s">
        <v>1085</v>
      </c>
      <c r="B510" s="297" t="s">
        <v>89</v>
      </c>
      <c r="C510" s="297" t="s">
        <v>1005</v>
      </c>
      <c r="D510" s="297" t="s">
        <v>1006</v>
      </c>
      <c r="E510" s="297">
        <v>276.24</v>
      </c>
      <c r="F510" s="297">
        <v>280.39999999999998</v>
      </c>
      <c r="G510" s="297">
        <v>285.27</v>
      </c>
      <c r="H510" s="297">
        <v>300.16000000000003</v>
      </c>
      <c r="I510" s="297">
        <v>314.07</v>
      </c>
      <c r="J510" s="297">
        <v>321.98</v>
      </c>
      <c r="K510" s="297">
        <v>324.31</v>
      </c>
      <c r="L510" s="297">
        <v>323.56</v>
      </c>
      <c r="M510" s="297">
        <v>320.74</v>
      </c>
      <c r="N510" s="297">
        <v>319.29000000000002</v>
      </c>
      <c r="O510" s="297">
        <v>323.5</v>
      </c>
      <c r="P510" s="297">
        <v>339.51</v>
      </c>
      <c r="Q510" s="297">
        <v>353.92</v>
      </c>
      <c r="R510" s="297">
        <v>361.83</v>
      </c>
      <c r="S510" s="297">
        <v>365.92</v>
      </c>
      <c r="T510" s="297">
        <v>369.1</v>
      </c>
      <c r="U510" s="297">
        <v>380.91</v>
      </c>
      <c r="V510" s="297">
        <v>396.08</v>
      </c>
      <c r="W510" s="297">
        <v>412.14</v>
      </c>
      <c r="X510" s="297">
        <v>426.99</v>
      </c>
      <c r="Y510" s="297">
        <v>440.05</v>
      </c>
      <c r="Z510" s="297">
        <v>456.09</v>
      </c>
      <c r="AA510" s="297">
        <v>474.93</v>
      </c>
      <c r="AB510" s="297">
        <v>496.62</v>
      </c>
      <c r="AC510" s="297">
        <v>519.27</v>
      </c>
      <c r="AD510" s="297">
        <v>539.92999999999995</v>
      </c>
      <c r="AE510" s="297">
        <v>561.13</v>
      </c>
      <c r="AF510" s="297">
        <v>583.92999999999995</v>
      </c>
      <c r="AG510" s="297">
        <v>609.46</v>
      </c>
      <c r="AH510" s="297">
        <v>625.86</v>
      </c>
      <c r="AI510" s="297">
        <v>641.41999999999996</v>
      </c>
      <c r="AJ510" s="297">
        <v>664.97</v>
      </c>
      <c r="AK510" s="297">
        <v>689.42</v>
      </c>
      <c r="AL510" s="297">
        <v>716.02</v>
      </c>
      <c r="AM510" s="297">
        <v>746.99</v>
      </c>
      <c r="AN510" s="297">
        <v>780.85</v>
      </c>
      <c r="AO510" s="297">
        <v>816.83</v>
      </c>
      <c r="AP510" s="297">
        <v>854.94</v>
      </c>
      <c r="AQ510" s="297">
        <v>894.85</v>
      </c>
      <c r="AR510" s="297">
        <v>936.77</v>
      </c>
      <c r="AS510" s="297">
        <v>980.16</v>
      </c>
      <c r="AT510" s="297">
        <v>1025.0899999999999</v>
      </c>
      <c r="AU510" s="297">
        <v>1070.79</v>
      </c>
      <c r="AV510" s="297">
        <v>1117.73</v>
      </c>
      <c r="AW510" s="297">
        <v>1166</v>
      </c>
      <c r="AX510" s="297">
        <v>1215.5899999999999</v>
      </c>
      <c r="AY510" s="297">
        <v>1266.57</v>
      </c>
      <c r="AZ510" s="297">
        <v>1318.49</v>
      </c>
      <c r="BA510" s="297">
        <v>1371.69</v>
      </c>
      <c r="BB510" s="297">
        <v>1426.25</v>
      </c>
      <c r="BC510" s="297">
        <v>1482.13</v>
      </c>
      <c r="BD510" s="297">
        <v>1539.05</v>
      </c>
      <c r="BE510" s="297">
        <v>1596.97</v>
      </c>
      <c r="BF510" s="297">
        <v>1655.86</v>
      </c>
      <c r="BG510" s="297">
        <v>1715.86</v>
      </c>
      <c r="BH510" s="297">
        <v>1776.92</v>
      </c>
      <c r="BI510" s="297">
        <v>1838.88</v>
      </c>
      <c r="BJ510" s="297">
        <v>1901.44</v>
      </c>
      <c r="BK510" s="297">
        <v>1964.77</v>
      </c>
      <c r="BL510" s="297">
        <v>2028.93</v>
      </c>
      <c r="BM510" s="297">
        <v>2093.79</v>
      </c>
      <c r="BN510" s="297">
        <v>2159.3000000000002</v>
      </c>
      <c r="BO510" s="297">
        <v>2225.15</v>
      </c>
      <c r="BP510" s="297">
        <v>2291.5</v>
      </c>
      <c r="BQ510" s="297">
        <v>2358.29</v>
      </c>
      <c r="BR510" s="297">
        <v>2425.46</v>
      </c>
      <c r="BS510" s="297">
        <v>2492.94</v>
      </c>
      <c r="BT510" s="297">
        <v>2560.6999999999998</v>
      </c>
      <c r="BU510" s="297">
        <v>2628.71</v>
      </c>
      <c r="BV510" s="297">
        <v>2696.85</v>
      </c>
      <c r="BW510" s="297">
        <v>2765.05</v>
      </c>
    </row>
    <row r="511" spans="1:75" x14ac:dyDescent="0.25">
      <c r="A511" s="297" t="s">
        <v>1085</v>
      </c>
      <c r="B511" s="297" t="s">
        <v>89</v>
      </c>
      <c r="C511" s="297" t="s">
        <v>1007</v>
      </c>
      <c r="D511" s="297" t="s">
        <v>1008</v>
      </c>
      <c r="E511" s="297">
        <v>263000</v>
      </c>
      <c r="F511" s="297">
        <v>296150.69</v>
      </c>
      <c r="G511" s="297">
        <v>345972.59</v>
      </c>
      <c r="H511" s="297">
        <v>295924.69</v>
      </c>
      <c r="I511" s="297">
        <v>343780.84</v>
      </c>
      <c r="J511" s="297">
        <v>371006.84</v>
      </c>
      <c r="K511" s="297">
        <v>373493.16</v>
      </c>
      <c r="L511" s="297">
        <v>380965.75</v>
      </c>
      <c r="M511" s="297">
        <v>383027.41</v>
      </c>
      <c r="N511" s="297">
        <v>430767.13</v>
      </c>
      <c r="O511" s="297">
        <v>468013.69</v>
      </c>
      <c r="P511" s="297">
        <v>513095.91</v>
      </c>
      <c r="Q511" s="297">
        <v>523609.59</v>
      </c>
      <c r="R511" s="297">
        <v>565513.75</v>
      </c>
      <c r="S511" s="297">
        <v>623232.88</v>
      </c>
      <c r="T511" s="297">
        <v>643513.75</v>
      </c>
      <c r="U511" s="297">
        <v>651965.75</v>
      </c>
      <c r="V511" s="297">
        <v>647828.75</v>
      </c>
      <c r="W511" s="297">
        <v>726342.44</v>
      </c>
      <c r="X511" s="297">
        <v>755041.06</v>
      </c>
      <c r="Y511" s="297">
        <v>815068.5</v>
      </c>
      <c r="Z511" s="297">
        <v>859780.81</v>
      </c>
      <c r="AA511" s="297">
        <v>910246.56</v>
      </c>
      <c r="AB511" s="297">
        <v>990184.94</v>
      </c>
      <c r="AC511" s="297">
        <v>1097184.8799999999</v>
      </c>
      <c r="AD511" s="297">
        <v>1126883.6299999999</v>
      </c>
      <c r="AE511" s="297">
        <v>1228575.3799999999</v>
      </c>
      <c r="AF511" s="297">
        <v>1329972.6299999999</v>
      </c>
      <c r="AG511" s="297">
        <v>1383924.63</v>
      </c>
      <c r="AH511" s="297">
        <v>686060.69</v>
      </c>
      <c r="AI511" s="297">
        <v>679434.13</v>
      </c>
      <c r="AJ511" s="297">
        <v>663904.25</v>
      </c>
      <c r="AK511" s="297">
        <v>642741.31000000006</v>
      </c>
      <c r="AL511" s="297">
        <v>642559.5</v>
      </c>
      <c r="AM511" s="297">
        <v>644664.93999999994</v>
      </c>
      <c r="AN511" s="297">
        <v>648806.56000000006</v>
      </c>
      <c r="AO511" s="297">
        <v>653337.68999999994</v>
      </c>
      <c r="AP511" s="297">
        <v>669781.06000000006</v>
      </c>
      <c r="AQ511" s="297">
        <v>685750.5</v>
      </c>
      <c r="AR511" s="297">
        <v>703231.56</v>
      </c>
      <c r="AS511" s="297">
        <v>721339.56</v>
      </c>
      <c r="AT511" s="297">
        <v>739494.56</v>
      </c>
      <c r="AU511" s="297">
        <v>761603.06</v>
      </c>
      <c r="AV511" s="297">
        <v>784015.63</v>
      </c>
      <c r="AW511" s="297">
        <v>806836.81</v>
      </c>
      <c r="AX511" s="297">
        <v>829662.44</v>
      </c>
      <c r="AY511" s="297">
        <v>852262.88</v>
      </c>
      <c r="AZ511" s="297">
        <v>878066.63</v>
      </c>
      <c r="BA511" s="297">
        <v>904130.38</v>
      </c>
      <c r="BB511" s="297">
        <v>930461.44</v>
      </c>
      <c r="BC511" s="297">
        <v>957729.25</v>
      </c>
      <c r="BD511" s="297">
        <v>984126.5</v>
      </c>
      <c r="BE511" s="297">
        <v>1013404.81</v>
      </c>
      <c r="BF511" s="297">
        <v>1042911.5</v>
      </c>
      <c r="BG511" s="297">
        <v>1072572.6299999999</v>
      </c>
      <c r="BH511" s="297">
        <v>1102586.1299999999</v>
      </c>
      <c r="BI511" s="297">
        <v>1131950.1299999999</v>
      </c>
      <c r="BJ511" s="297">
        <v>1163060.25</v>
      </c>
      <c r="BK511" s="297">
        <v>1194086</v>
      </c>
      <c r="BL511" s="297">
        <v>1224973.1299999999</v>
      </c>
      <c r="BM511" s="297">
        <v>1255382</v>
      </c>
      <c r="BN511" s="297">
        <v>1285240.6299999999</v>
      </c>
      <c r="BO511" s="297">
        <v>1315783.1299999999</v>
      </c>
      <c r="BP511" s="297">
        <v>1345749.88</v>
      </c>
      <c r="BQ511" s="297">
        <v>1375233.25</v>
      </c>
      <c r="BR511" s="297">
        <v>1404213.38</v>
      </c>
      <c r="BS511" s="297">
        <v>1432959.38</v>
      </c>
      <c r="BT511" s="297">
        <v>1462003.5</v>
      </c>
      <c r="BU511" s="297">
        <v>1490704.13</v>
      </c>
      <c r="BV511" s="297">
        <v>1519164.75</v>
      </c>
      <c r="BW511" s="297">
        <v>1547787.13</v>
      </c>
    </row>
    <row r="512" spans="1:75" x14ac:dyDescent="0.25">
      <c r="A512" s="297" t="s">
        <v>1085</v>
      </c>
      <c r="B512" s="297" t="s">
        <v>89</v>
      </c>
      <c r="C512" s="297" t="s">
        <v>1009</v>
      </c>
      <c r="D512" s="297" t="s">
        <v>1010</v>
      </c>
      <c r="E512" s="297">
        <v>28.96</v>
      </c>
      <c r="F512" s="297">
        <v>26.44</v>
      </c>
      <c r="G512" s="297">
        <v>24.48</v>
      </c>
      <c r="H512" s="297">
        <v>32.08</v>
      </c>
      <c r="I512" s="297">
        <v>32.5</v>
      </c>
      <c r="J512" s="297">
        <v>26.69</v>
      </c>
      <c r="K512" s="297">
        <v>23.78</v>
      </c>
      <c r="L512" s="297">
        <v>20.84</v>
      </c>
      <c r="M512" s="297">
        <v>19.73</v>
      </c>
      <c r="N512" s="297">
        <v>19.93</v>
      </c>
      <c r="O512" s="297">
        <v>23.01</v>
      </c>
      <c r="P512" s="297">
        <v>30.99</v>
      </c>
      <c r="Q512" s="297">
        <v>29.19</v>
      </c>
      <c r="R512" s="297">
        <v>24.85</v>
      </c>
      <c r="S512" s="297">
        <v>22.07</v>
      </c>
      <c r="T512" s="297">
        <v>20.95</v>
      </c>
      <c r="U512" s="297">
        <v>26.43</v>
      </c>
      <c r="V512" s="297">
        <v>28.62</v>
      </c>
      <c r="W512" s="297">
        <v>29.18</v>
      </c>
      <c r="X512" s="297">
        <v>28.45</v>
      </c>
      <c r="Y512" s="297">
        <v>27.65</v>
      </c>
      <c r="Z512" s="297">
        <v>28.59</v>
      </c>
      <c r="AA512" s="297">
        <v>29.36</v>
      </c>
      <c r="AB512" s="297">
        <v>29.8</v>
      </c>
      <c r="AC512" s="297">
        <v>29.96</v>
      </c>
      <c r="AD512" s="297">
        <v>28.03</v>
      </c>
      <c r="AE512" s="297">
        <v>27.55</v>
      </c>
      <c r="AF512" s="297">
        <v>26.46</v>
      </c>
      <c r="AG512" s="297">
        <v>25.54</v>
      </c>
      <c r="AH512" s="297">
        <v>22.88</v>
      </c>
      <c r="AI512" s="297">
        <v>22.16</v>
      </c>
      <c r="AJ512" s="297">
        <v>25.06</v>
      </c>
      <c r="AK512" s="297">
        <v>25.36</v>
      </c>
      <c r="AL512" s="297">
        <v>25.9</v>
      </c>
      <c r="AM512" s="297">
        <v>26.65</v>
      </c>
      <c r="AN512" s="297">
        <v>26.93</v>
      </c>
      <c r="AO512" s="297">
        <v>27.05</v>
      </c>
      <c r="AP512" s="297">
        <v>27.15</v>
      </c>
      <c r="AQ512" s="297">
        <v>27.22</v>
      </c>
      <c r="AR512" s="297">
        <v>27.34</v>
      </c>
      <c r="AS512" s="297">
        <v>27.36</v>
      </c>
      <c r="AT512" s="297">
        <v>27.41</v>
      </c>
      <c r="AU512" s="297">
        <v>27.3</v>
      </c>
      <c r="AV512" s="297">
        <v>27.28</v>
      </c>
      <c r="AW512" s="297">
        <v>27.28</v>
      </c>
      <c r="AX512" s="297">
        <v>27.27</v>
      </c>
      <c r="AY512" s="297">
        <v>27.26</v>
      </c>
      <c r="AZ512" s="297">
        <v>27.16</v>
      </c>
      <c r="BA512" s="297">
        <v>27.11</v>
      </c>
      <c r="BB512" s="297">
        <v>27.07</v>
      </c>
      <c r="BC512" s="297">
        <v>27.01</v>
      </c>
      <c r="BD512" s="297">
        <v>26.91</v>
      </c>
      <c r="BE512" s="297">
        <v>26.79</v>
      </c>
      <c r="BF512" s="297">
        <v>26.66</v>
      </c>
      <c r="BG512" s="297">
        <v>26.56</v>
      </c>
      <c r="BH512" s="297">
        <v>26.45</v>
      </c>
      <c r="BI512" s="297">
        <v>26.31</v>
      </c>
      <c r="BJ512" s="297">
        <v>26.13</v>
      </c>
      <c r="BK512" s="297">
        <v>25.99</v>
      </c>
      <c r="BL512" s="297">
        <v>25.86</v>
      </c>
      <c r="BM512" s="297">
        <v>25.72</v>
      </c>
      <c r="BN512" s="297">
        <v>25.57</v>
      </c>
      <c r="BO512" s="297">
        <v>25.41</v>
      </c>
      <c r="BP512" s="297">
        <v>25.27</v>
      </c>
      <c r="BQ512" s="297">
        <v>25.13</v>
      </c>
      <c r="BR512" s="297">
        <v>25</v>
      </c>
      <c r="BS512" s="297">
        <v>24.87</v>
      </c>
      <c r="BT512" s="297">
        <v>24.74</v>
      </c>
      <c r="BU512" s="297">
        <v>24.62</v>
      </c>
      <c r="BV512" s="297">
        <v>24.49</v>
      </c>
      <c r="BW512" s="297">
        <v>24.35</v>
      </c>
    </row>
    <row r="513" spans="1:75" x14ac:dyDescent="0.25">
      <c r="A513" s="297" t="s">
        <v>1085</v>
      </c>
      <c r="B513" s="297" t="s">
        <v>89</v>
      </c>
      <c r="C513" s="297" t="s">
        <v>1011</v>
      </c>
      <c r="D513" s="297" t="s">
        <v>927</v>
      </c>
      <c r="E513" s="297">
        <v>11281.94</v>
      </c>
      <c r="F513" s="297">
        <v>11693.08</v>
      </c>
      <c r="G513" s="297">
        <v>11863.45</v>
      </c>
      <c r="H513" s="297">
        <v>12033.02</v>
      </c>
      <c r="I513" s="297">
        <v>12413.89</v>
      </c>
      <c r="J513" s="297">
        <v>12764.31</v>
      </c>
      <c r="K513" s="297">
        <v>13317.36</v>
      </c>
      <c r="L513" s="297">
        <v>13737.41</v>
      </c>
      <c r="M513" s="297">
        <v>14188.18</v>
      </c>
      <c r="N513" s="297">
        <v>14644.6</v>
      </c>
      <c r="O513" s="297">
        <v>15094.8</v>
      </c>
      <c r="P513" s="297">
        <v>15543.73</v>
      </c>
      <c r="Q513" s="297">
        <v>15975.47</v>
      </c>
      <c r="R513" s="297">
        <v>16415.259999999998</v>
      </c>
      <c r="S513" s="297">
        <v>16894.080000000002</v>
      </c>
      <c r="T513" s="297">
        <v>17432.48</v>
      </c>
      <c r="U513" s="297">
        <v>18119.14</v>
      </c>
      <c r="V513" s="297">
        <v>18910.02</v>
      </c>
      <c r="W513" s="297">
        <v>19758.25</v>
      </c>
      <c r="X513" s="297">
        <v>20656.34</v>
      </c>
      <c r="Y513" s="297">
        <v>21600.85</v>
      </c>
      <c r="Z513" s="297">
        <v>22659.08</v>
      </c>
      <c r="AA513" s="297">
        <v>23763.31</v>
      </c>
      <c r="AB513" s="297">
        <v>24914.799999999999</v>
      </c>
      <c r="AC513" s="297">
        <v>26093.39</v>
      </c>
      <c r="AD513" s="297">
        <v>27264.76</v>
      </c>
      <c r="AE513" s="297">
        <v>27702.47</v>
      </c>
      <c r="AF513" s="297">
        <v>28100.07</v>
      </c>
      <c r="AG513" s="297">
        <v>28140.23</v>
      </c>
      <c r="AH513" s="297">
        <v>29562.81</v>
      </c>
      <c r="AI513" s="297">
        <v>30160.11</v>
      </c>
      <c r="AJ513" s="297">
        <v>30671.07</v>
      </c>
      <c r="AK513" s="297">
        <v>31183.85</v>
      </c>
      <c r="AL513" s="297">
        <v>31683.19</v>
      </c>
      <c r="AM513" s="297">
        <v>32148.799999999999</v>
      </c>
      <c r="AN513" s="297">
        <v>32569.94</v>
      </c>
      <c r="AO513" s="297">
        <v>32961</v>
      </c>
      <c r="AP513" s="297">
        <v>33282.25</v>
      </c>
      <c r="AQ513" s="297">
        <v>33553.42</v>
      </c>
      <c r="AR513" s="297">
        <v>33803.9</v>
      </c>
      <c r="AS513" s="297">
        <v>34048.06</v>
      </c>
      <c r="AT513" s="297">
        <v>34256.019999999997</v>
      </c>
      <c r="AU513" s="297">
        <v>34455.269999999997</v>
      </c>
      <c r="AV513" s="297">
        <v>34642.44</v>
      </c>
      <c r="AW513" s="297">
        <v>34815.11</v>
      </c>
      <c r="AX513" s="297">
        <v>34972.980000000003</v>
      </c>
      <c r="AY513" s="297">
        <v>35115.480000000003</v>
      </c>
      <c r="AZ513" s="297">
        <v>35244.19</v>
      </c>
      <c r="BA513" s="297">
        <v>35359.360000000001</v>
      </c>
      <c r="BB513" s="297">
        <v>35461.29</v>
      </c>
      <c r="BC513" s="297">
        <v>35549.32</v>
      </c>
      <c r="BD513" s="297">
        <v>35623.47</v>
      </c>
      <c r="BE513" s="297">
        <v>35685.589999999997</v>
      </c>
      <c r="BF513" s="297">
        <v>35732.949999999997</v>
      </c>
      <c r="BG513" s="297">
        <v>35761.519999999997</v>
      </c>
      <c r="BH513" s="297">
        <v>35767.910000000003</v>
      </c>
      <c r="BI513" s="297">
        <v>35746.86</v>
      </c>
      <c r="BJ513" s="297">
        <v>35708.019999999997</v>
      </c>
      <c r="BK513" s="297">
        <v>35644.57</v>
      </c>
      <c r="BL513" s="297">
        <v>35548.94</v>
      </c>
      <c r="BM513" s="297">
        <v>35416.769999999997</v>
      </c>
      <c r="BN513" s="297">
        <v>35256.01</v>
      </c>
      <c r="BO513" s="297">
        <v>35064.1</v>
      </c>
      <c r="BP513" s="297">
        <v>34839.269999999997</v>
      </c>
      <c r="BQ513" s="297">
        <v>34581.760000000002</v>
      </c>
      <c r="BR513" s="297">
        <v>34293.75</v>
      </c>
      <c r="BS513" s="297">
        <v>34008.199999999997</v>
      </c>
      <c r="BT513" s="297">
        <v>33695.21</v>
      </c>
      <c r="BU513" s="297">
        <v>33362.26</v>
      </c>
      <c r="BV513" s="297">
        <v>33020.19</v>
      </c>
      <c r="BW513" s="297">
        <v>32677.03</v>
      </c>
    </row>
    <row r="514" spans="1:75" x14ac:dyDescent="0.25">
      <c r="A514" s="297" t="s">
        <v>1085</v>
      </c>
      <c r="B514" s="297" t="s">
        <v>89</v>
      </c>
      <c r="C514" s="297" t="s">
        <v>1012</v>
      </c>
      <c r="D514" s="297" t="s">
        <v>927</v>
      </c>
      <c r="E514" s="297">
        <v>38576.54</v>
      </c>
      <c r="F514" s="297">
        <v>40012.129999999997</v>
      </c>
      <c r="G514" s="297">
        <v>41533.339999999997</v>
      </c>
      <c r="H514" s="297">
        <v>43130.53</v>
      </c>
      <c r="I514" s="297">
        <v>44790.73</v>
      </c>
      <c r="J514" s="297">
        <v>46497.23</v>
      </c>
      <c r="K514" s="297">
        <v>48257.31</v>
      </c>
      <c r="L514" s="297">
        <v>50052.66</v>
      </c>
      <c r="M514" s="297">
        <v>51810.75</v>
      </c>
      <c r="N514" s="297">
        <v>53437.77</v>
      </c>
      <c r="O514" s="297">
        <v>54870.58</v>
      </c>
      <c r="P514" s="297">
        <v>56071.54</v>
      </c>
      <c r="Q514" s="297">
        <v>57067.65</v>
      </c>
      <c r="R514" s="297">
        <v>57940.45</v>
      </c>
      <c r="S514" s="297">
        <v>58808.66</v>
      </c>
      <c r="T514" s="297">
        <v>59757.11</v>
      </c>
      <c r="U514" s="297">
        <v>60815.68</v>
      </c>
      <c r="V514" s="297">
        <v>61955.73</v>
      </c>
      <c r="W514" s="297">
        <v>63133.03</v>
      </c>
      <c r="X514" s="297">
        <v>64278.31</v>
      </c>
      <c r="Y514" s="297">
        <v>65342.32</v>
      </c>
      <c r="Z514" s="297">
        <v>66313.55</v>
      </c>
      <c r="AA514" s="297">
        <v>67212.850000000006</v>
      </c>
      <c r="AB514" s="297">
        <v>68061.7</v>
      </c>
      <c r="AC514" s="297">
        <v>68893.320000000007</v>
      </c>
      <c r="AD514" s="297">
        <v>69732.009999999995</v>
      </c>
      <c r="AE514" s="297">
        <v>70582.09</v>
      </c>
      <c r="AF514" s="297">
        <v>71435.490000000005</v>
      </c>
      <c r="AG514" s="297">
        <v>72289.289999999994</v>
      </c>
      <c r="AH514" s="297">
        <v>73137.149999999994</v>
      </c>
      <c r="AI514" s="297">
        <v>73973.63</v>
      </c>
      <c r="AJ514" s="297">
        <v>74798.600000000006</v>
      </c>
      <c r="AK514" s="297">
        <v>75611.8</v>
      </c>
      <c r="AL514" s="297">
        <v>76407.02</v>
      </c>
      <c r="AM514" s="297">
        <v>77176.38</v>
      </c>
      <c r="AN514" s="297">
        <v>77913.59</v>
      </c>
      <c r="AO514" s="297">
        <v>78616.320000000007</v>
      </c>
      <c r="AP514" s="297">
        <v>79283.7</v>
      </c>
      <c r="AQ514" s="297">
        <v>79912.7</v>
      </c>
      <c r="AR514" s="297">
        <v>80500.42</v>
      </c>
      <c r="AS514" s="297">
        <v>81045.02</v>
      </c>
      <c r="AT514" s="297">
        <v>81545.39</v>
      </c>
      <c r="AU514" s="297">
        <v>82002.25</v>
      </c>
      <c r="AV514" s="297">
        <v>82418.12</v>
      </c>
      <c r="AW514" s="297">
        <v>82796.800000000003</v>
      </c>
      <c r="AX514" s="297">
        <v>83141.8</v>
      </c>
      <c r="AY514" s="297">
        <v>83454.210000000006</v>
      </c>
      <c r="AZ514" s="297">
        <v>83735.460000000006</v>
      </c>
      <c r="BA514" s="297">
        <v>83990.03</v>
      </c>
      <c r="BB514" s="297">
        <v>84223.23</v>
      </c>
      <c r="BC514" s="297">
        <v>84439.360000000001</v>
      </c>
      <c r="BD514" s="297">
        <v>84640.2</v>
      </c>
      <c r="BE514" s="297">
        <v>84826.47</v>
      </c>
      <c r="BF514" s="297">
        <v>84999.91</v>
      </c>
      <c r="BG514" s="297">
        <v>85161.98</v>
      </c>
      <c r="BH514" s="297">
        <v>85313.48</v>
      </c>
      <c r="BI514" s="297">
        <v>85455.09</v>
      </c>
      <c r="BJ514" s="297">
        <v>85586.27</v>
      </c>
      <c r="BK514" s="297">
        <v>85704.9</v>
      </c>
      <c r="BL514" s="297">
        <v>85807.91</v>
      </c>
      <c r="BM514" s="297">
        <v>85892.57</v>
      </c>
      <c r="BN514" s="297">
        <v>85957.92</v>
      </c>
      <c r="BO514" s="297">
        <v>86002.95</v>
      </c>
      <c r="BP514" s="297">
        <v>86024.82</v>
      </c>
      <c r="BQ514" s="297">
        <v>86020.26</v>
      </c>
      <c r="BR514" s="297">
        <v>85986.52</v>
      </c>
      <c r="BS514" s="297">
        <v>85922.46</v>
      </c>
      <c r="BT514" s="297">
        <v>85827.41</v>
      </c>
      <c r="BU514" s="297">
        <v>85700.02</v>
      </c>
      <c r="BV514" s="297">
        <v>85539.03</v>
      </c>
      <c r="BW514" s="297">
        <v>85343.7</v>
      </c>
    </row>
    <row r="515" spans="1:75" x14ac:dyDescent="0.25">
      <c r="A515" s="297" t="s">
        <v>1085</v>
      </c>
      <c r="B515" s="297" t="s">
        <v>89</v>
      </c>
      <c r="C515" s="297" t="s">
        <v>1013</v>
      </c>
      <c r="D515" s="297" t="s">
        <v>1010</v>
      </c>
      <c r="E515" s="297">
        <v>18.48</v>
      </c>
      <c r="F515" s="297">
        <v>13.97</v>
      </c>
      <c r="G515" s="297">
        <v>18.09</v>
      </c>
      <c r="H515" s="297">
        <v>19.79</v>
      </c>
      <c r="I515" s="297">
        <v>20.48</v>
      </c>
      <c r="J515" s="297">
        <v>16.940000000000001</v>
      </c>
      <c r="K515" s="297">
        <v>11.57</v>
      </c>
      <c r="L515" s="297">
        <v>22.77</v>
      </c>
      <c r="M515" s="297">
        <v>11.45</v>
      </c>
      <c r="N515" s="297">
        <v>14.45</v>
      </c>
      <c r="O515" s="297">
        <v>28.57</v>
      </c>
      <c r="P515" s="297">
        <v>31.07</v>
      </c>
      <c r="Q515" s="297">
        <v>34.15</v>
      </c>
      <c r="R515" s="297">
        <v>40.85</v>
      </c>
      <c r="S515" s="297">
        <v>40.049999999999997</v>
      </c>
      <c r="T515" s="297">
        <v>37.79</v>
      </c>
      <c r="U515" s="297">
        <v>41.75</v>
      </c>
      <c r="V515" s="297">
        <v>37.89</v>
      </c>
      <c r="W515" s="297">
        <v>30.8</v>
      </c>
      <c r="X515" s="297">
        <v>36.29</v>
      </c>
      <c r="Y515" s="297">
        <v>38.25</v>
      </c>
      <c r="Z515" s="297">
        <v>34.58</v>
      </c>
      <c r="AA515" s="297">
        <v>38.909999999999997</v>
      </c>
      <c r="AB515" s="297">
        <v>37.82</v>
      </c>
      <c r="AC515" s="297">
        <v>39.14</v>
      </c>
      <c r="AD515" s="297">
        <v>41.09</v>
      </c>
      <c r="AE515" s="297">
        <v>40.590000000000003</v>
      </c>
      <c r="AF515" s="297">
        <v>43.8</v>
      </c>
      <c r="AG515" s="297">
        <v>41.18</v>
      </c>
      <c r="AH515" s="297">
        <v>30.81</v>
      </c>
      <c r="AI515" s="297">
        <v>30.1</v>
      </c>
      <c r="AJ515" s="297">
        <v>30.2</v>
      </c>
      <c r="AK515" s="297">
        <v>29.82</v>
      </c>
      <c r="AL515" s="297">
        <v>30.98</v>
      </c>
      <c r="AM515" s="297">
        <v>33.9</v>
      </c>
      <c r="AN515" s="297">
        <v>33.97</v>
      </c>
      <c r="AO515" s="297">
        <v>33.71</v>
      </c>
      <c r="AP515" s="297">
        <v>34.18</v>
      </c>
      <c r="AQ515" s="297">
        <v>34.130000000000003</v>
      </c>
      <c r="AR515" s="297">
        <v>34.44</v>
      </c>
      <c r="AS515" s="297">
        <v>34.32</v>
      </c>
      <c r="AT515" s="297">
        <v>34.5</v>
      </c>
      <c r="AU515" s="297">
        <v>34.369999999999997</v>
      </c>
      <c r="AV515" s="297">
        <v>34.61</v>
      </c>
      <c r="AW515" s="297">
        <v>34.81</v>
      </c>
      <c r="AX515" s="297">
        <v>34.94</v>
      </c>
      <c r="AY515" s="297">
        <v>35.14</v>
      </c>
      <c r="AZ515" s="297">
        <v>35.159999999999997</v>
      </c>
      <c r="BA515" s="297">
        <v>35.270000000000003</v>
      </c>
      <c r="BB515" s="297">
        <v>35.35</v>
      </c>
      <c r="BC515" s="297">
        <v>35.4</v>
      </c>
      <c r="BD515" s="297">
        <v>35.28</v>
      </c>
      <c r="BE515" s="297">
        <v>35.340000000000003</v>
      </c>
      <c r="BF515" s="297">
        <v>35.18</v>
      </c>
      <c r="BG515" s="297">
        <v>35.1</v>
      </c>
      <c r="BH515" s="297">
        <v>34.99</v>
      </c>
      <c r="BI515" s="297">
        <v>34.799999999999997</v>
      </c>
      <c r="BJ515" s="297">
        <v>34.57</v>
      </c>
      <c r="BK515" s="297">
        <v>34.32</v>
      </c>
      <c r="BL515" s="297">
        <v>34.08</v>
      </c>
      <c r="BM515" s="297">
        <v>33.78</v>
      </c>
      <c r="BN515" s="297">
        <v>33.47</v>
      </c>
      <c r="BO515" s="297">
        <v>33.11</v>
      </c>
      <c r="BP515" s="297">
        <v>32.75</v>
      </c>
      <c r="BQ515" s="297">
        <v>32.380000000000003</v>
      </c>
      <c r="BR515" s="297">
        <v>31.97</v>
      </c>
      <c r="BS515" s="297">
        <v>31.55</v>
      </c>
      <c r="BT515" s="297">
        <v>31.14</v>
      </c>
      <c r="BU515" s="297">
        <v>30.69</v>
      </c>
      <c r="BV515" s="297">
        <v>30.23</v>
      </c>
      <c r="BW515" s="297">
        <v>29.76</v>
      </c>
    </row>
    <row r="516" spans="1:75" x14ac:dyDescent="0.25">
      <c r="A516" s="297" t="s">
        <v>1085</v>
      </c>
      <c r="B516" s="297" t="s">
        <v>89</v>
      </c>
      <c r="C516" s="297" t="s">
        <v>1014</v>
      </c>
      <c r="D516" s="297" t="s">
        <v>1015</v>
      </c>
      <c r="E516" s="297">
        <v>22.94</v>
      </c>
      <c r="F516" s="297">
        <v>23.76</v>
      </c>
      <c r="G516" s="297">
        <v>24.61</v>
      </c>
      <c r="H516" s="297">
        <v>25.49</v>
      </c>
      <c r="I516" s="297">
        <v>26.39</v>
      </c>
      <c r="J516" s="297">
        <v>27.34</v>
      </c>
      <c r="K516" s="297">
        <v>28.67</v>
      </c>
      <c r="L516" s="297">
        <v>30.06</v>
      </c>
      <c r="M516" s="297">
        <v>31.52</v>
      </c>
      <c r="N516" s="297">
        <v>33.049999999999997</v>
      </c>
      <c r="O516" s="297">
        <v>34.659999999999997</v>
      </c>
      <c r="P516" s="297">
        <v>36.409999999999997</v>
      </c>
      <c r="Q516" s="297">
        <v>38.25</v>
      </c>
      <c r="R516" s="297">
        <v>40.18</v>
      </c>
      <c r="S516" s="297">
        <v>42.21</v>
      </c>
      <c r="T516" s="297">
        <v>44.34</v>
      </c>
      <c r="U516" s="297">
        <v>46.37</v>
      </c>
      <c r="V516" s="297">
        <v>48.49</v>
      </c>
      <c r="W516" s="297">
        <v>50.71</v>
      </c>
      <c r="X516" s="297">
        <v>53.02</v>
      </c>
      <c r="Y516" s="297">
        <v>55.45</v>
      </c>
      <c r="Z516" s="297">
        <v>56.93</v>
      </c>
      <c r="AA516" s="297">
        <v>58.46</v>
      </c>
      <c r="AB516" s="297">
        <v>60.02</v>
      </c>
      <c r="AC516" s="297">
        <v>61.63</v>
      </c>
      <c r="AD516" s="297">
        <v>63.28</v>
      </c>
      <c r="AE516" s="297">
        <v>64.209999999999994</v>
      </c>
      <c r="AF516" s="297">
        <v>65.150000000000006</v>
      </c>
      <c r="AG516" s="297">
        <v>66.099999999999994</v>
      </c>
      <c r="AH516" s="297">
        <v>67.069999999999993</v>
      </c>
      <c r="AI516" s="297">
        <v>68.05</v>
      </c>
      <c r="AJ516" s="297">
        <v>68.67</v>
      </c>
      <c r="AK516" s="297">
        <v>69.290000000000006</v>
      </c>
      <c r="AL516" s="297">
        <v>69.91</v>
      </c>
      <c r="AM516" s="297">
        <v>70.540000000000006</v>
      </c>
      <c r="AN516" s="297">
        <v>71.180000000000007</v>
      </c>
      <c r="AO516" s="297">
        <v>71.75</v>
      </c>
      <c r="AP516" s="297">
        <v>72.319999999999993</v>
      </c>
      <c r="AQ516" s="297">
        <v>72.900000000000006</v>
      </c>
      <c r="AR516" s="297">
        <v>73.489999999999995</v>
      </c>
      <c r="AS516" s="297">
        <v>74.08</v>
      </c>
      <c r="AT516" s="297">
        <v>74.67</v>
      </c>
      <c r="AU516" s="297">
        <v>75.27</v>
      </c>
      <c r="AV516" s="297">
        <v>75.87</v>
      </c>
      <c r="AW516" s="297">
        <v>76.48</v>
      </c>
      <c r="AX516" s="297">
        <v>77.09</v>
      </c>
      <c r="AY516" s="297">
        <v>77.67</v>
      </c>
      <c r="AZ516" s="297">
        <v>78.260000000000005</v>
      </c>
      <c r="BA516" s="297">
        <v>78.849999999999994</v>
      </c>
      <c r="BB516" s="297">
        <v>79.45</v>
      </c>
      <c r="BC516" s="297">
        <v>80.05</v>
      </c>
      <c r="BD516" s="297">
        <v>80.540000000000006</v>
      </c>
      <c r="BE516" s="297">
        <v>81.040000000000006</v>
      </c>
      <c r="BF516" s="297">
        <v>81.540000000000006</v>
      </c>
      <c r="BG516" s="297">
        <v>82.05</v>
      </c>
      <c r="BH516" s="297">
        <v>82.56</v>
      </c>
      <c r="BI516" s="297">
        <v>83.02</v>
      </c>
      <c r="BJ516" s="297">
        <v>83.49</v>
      </c>
      <c r="BK516" s="297">
        <v>83.96</v>
      </c>
      <c r="BL516" s="297">
        <v>84.44</v>
      </c>
      <c r="BM516" s="297">
        <v>84.92</v>
      </c>
      <c r="BN516" s="297">
        <v>85.31</v>
      </c>
      <c r="BO516" s="297">
        <v>85.7</v>
      </c>
      <c r="BP516" s="297">
        <v>86.09</v>
      </c>
      <c r="BQ516" s="297">
        <v>86.49</v>
      </c>
      <c r="BR516" s="297">
        <v>86.89</v>
      </c>
      <c r="BS516" s="297">
        <v>87.21</v>
      </c>
      <c r="BT516" s="297">
        <v>87.54</v>
      </c>
      <c r="BU516" s="297">
        <v>87.86</v>
      </c>
      <c r="BV516" s="297">
        <v>88.19</v>
      </c>
      <c r="BW516" s="297">
        <v>88.52</v>
      </c>
    </row>
    <row r="517" spans="1:75" x14ac:dyDescent="0.25">
      <c r="A517" s="297" t="s">
        <v>1085</v>
      </c>
      <c r="B517" s="297" t="s">
        <v>89</v>
      </c>
      <c r="C517" s="297" t="s">
        <v>1016</v>
      </c>
      <c r="D517" s="297" t="s">
        <v>1015</v>
      </c>
      <c r="E517" s="297">
        <v>2.15</v>
      </c>
      <c r="F517" s="297">
        <v>2.2400000000000002</v>
      </c>
      <c r="G517" s="297">
        <v>2.3199999999999998</v>
      </c>
      <c r="H517" s="297">
        <v>2.41</v>
      </c>
      <c r="I517" s="297">
        <v>2.5099999999999998</v>
      </c>
      <c r="J517" s="297">
        <v>2.6</v>
      </c>
      <c r="K517" s="297">
        <v>2.98</v>
      </c>
      <c r="L517" s="297">
        <v>3.4</v>
      </c>
      <c r="M517" s="297">
        <v>3.89</v>
      </c>
      <c r="N517" s="297">
        <v>4.45</v>
      </c>
      <c r="O517" s="297">
        <v>5.09</v>
      </c>
      <c r="P517" s="297">
        <v>5.53</v>
      </c>
      <c r="Q517" s="297">
        <v>6</v>
      </c>
      <c r="R517" s="297">
        <v>6.52</v>
      </c>
      <c r="S517" s="297">
        <v>7.08</v>
      </c>
      <c r="T517" s="297">
        <v>7.69</v>
      </c>
      <c r="U517" s="297">
        <v>8.1199999999999992</v>
      </c>
      <c r="V517" s="297">
        <v>8.56</v>
      </c>
      <c r="W517" s="297">
        <v>9.0299999999999994</v>
      </c>
      <c r="X517" s="297">
        <v>9.52</v>
      </c>
      <c r="Y517" s="297">
        <v>10.039999999999999</v>
      </c>
      <c r="Z517" s="297">
        <v>10.63</v>
      </c>
      <c r="AA517" s="297">
        <v>11.25</v>
      </c>
      <c r="AB517" s="297">
        <v>11.91</v>
      </c>
      <c r="AC517" s="297">
        <v>12.61</v>
      </c>
      <c r="AD517" s="297">
        <v>13.34</v>
      </c>
      <c r="AE517" s="297">
        <v>13.91</v>
      </c>
      <c r="AF517" s="297">
        <v>14.5</v>
      </c>
      <c r="AG517" s="297">
        <v>15.12</v>
      </c>
      <c r="AH517" s="297">
        <v>15.76</v>
      </c>
      <c r="AI517" s="297">
        <v>16.43</v>
      </c>
      <c r="AJ517" s="297">
        <v>16.91</v>
      </c>
      <c r="AK517" s="297">
        <v>17.41</v>
      </c>
      <c r="AL517" s="297">
        <v>17.920000000000002</v>
      </c>
      <c r="AM517" s="297">
        <v>18.45</v>
      </c>
      <c r="AN517" s="297">
        <v>18.989999999999998</v>
      </c>
      <c r="AO517" s="297">
        <v>19.39</v>
      </c>
      <c r="AP517" s="297">
        <v>19.79</v>
      </c>
      <c r="AQ517" s="297">
        <v>20.21</v>
      </c>
      <c r="AR517" s="297">
        <v>20.63</v>
      </c>
      <c r="AS517" s="297">
        <v>21.06</v>
      </c>
      <c r="AT517" s="297">
        <v>21.48</v>
      </c>
      <c r="AU517" s="297">
        <v>21.92</v>
      </c>
      <c r="AV517" s="297">
        <v>22.37</v>
      </c>
      <c r="AW517" s="297">
        <v>22.82</v>
      </c>
      <c r="AX517" s="297">
        <v>23.29</v>
      </c>
      <c r="AY517" s="297">
        <v>23.83</v>
      </c>
      <c r="AZ517" s="297">
        <v>24.38</v>
      </c>
      <c r="BA517" s="297">
        <v>24.94</v>
      </c>
      <c r="BB517" s="297">
        <v>25.51</v>
      </c>
      <c r="BC517" s="297">
        <v>26.1</v>
      </c>
      <c r="BD517" s="297">
        <v>26.68</v>
      </c>
      <c r="BE517" s="297">
        <v>27.27</v>
      </c>
      <c r="BF517" s="297">
        <v>27.88</v>
      </c>
      <c r="BG517" s="297">
        <v>28.5</v>
      </c>
      <c r="BH517" s="297">
        <v>29.13</v>
      </c>
      <c r="BI517" s="297">
        <v>29.74</v>
      </c>
      <c r="BJ517" s="297">
        <v>30.35</v>
      </c>
      <c r="BK517" s="297">
        <v>30.98</v>
      </c>
      <c r="BL517" s="297">
        <v>31.62</v>
      </c>
      <c r="BM517" s="297">
        <v>32.28</v>
      </c>
      <c r="BN517" s="297">
        <v>32.880000000000003</v>
      </c>
      <c r="BO517" s="297">
        <v>33.49</v>
      </c>
      <c r="BP517" s="297">
        <v>34.11</v>
      </c>
      <c r="BQ517" s="297">
        <v>34.74</v>
      </c>
      <c r="BR517" s="297">
        <v>35.380000000000003</v>
      </c>
      <c r="BS517" s="297">
        <v>36.03</v>
      </c>
      <c r="BT517" s="297">
        <v>36.69</v>
      </c>
      <c r="BU517" s="297">
        <v>37.36</v>
      </c>
      <c r="BV517" s="297">
        <v>38.049999999999997</v>
      </c>
      <c r="BW517" s="297">
        <v>38.74</v>
      </c>
    </row>
    <row r="518" spans="1:75" x14ac:dyDescent="0.25">
      <c r="A518" s="297" t="s">
        <v>55</v>
      </c>
      <c r="B518" s="297" t="s">
        <v>54</v>
      </c>
      <c r="C518" s="297" t="s">
        <v>1005</v>
      </c>
      <c r="D518" s="297" t="s">
        <v>1006</v>
      </c>
      <c r="E518" s="297">
        <v>123.4</v>
      </c>
      <c r="F518" s="297">
        <v>132.01</v>
      </c>
      <c r="G518" s="297">
        <v>138.74</v>
      </c>
      <c r="H518" s="297">
        <v>143.16999999999999</v>
      </c>
      <c r="I518" s="297">
        <v>146.91</v>
      </c>
      <c r="J518" s="297">
        <v>149.38</v>
      </c>
      <c r="K518" s="297">
        <v>151.03</v>
      </c>
      <c r="L518" s="297">
        <v>152.47</v>
      </c>
      <c r="M518" s="297">
        <v>154.57</v>
      </c>
      <c r="N518" s="297">
        <v>157.71</v>
      </c>
      <c r="O518" s="297">
        <v>162.76</v>
      </c>
      <c r="P518" s="297">
        <v>166.53</v>
      </c>
      <c r="Q518" s="297">
        <v>170.3</v>
      </c>
      <c r="R518" s="297">
        <v>173.08</v>
      </c>
      <c r="S518" s="297">
        <v>177.37</v>
      </c>
      <c r="T518" s="297">
        <v>183.84</v>
      </c>
      <c r="U518" s="297">
        <v>192.99</v>
      </c>
      <c r="V518" s="297">
        <v>205.47</v>
      </c>
      <c r="W518" s="297">
        <v>221.06</v>
      </c>
      <c r="X518" s="297">
        <v>240.92</v>
      </c>
      <c r="Y518" s="297">
        <v>262.92</v>
      </c>
      <c r="Z518" s="297">
        <v>284.41000000000003</v>
      </c>
      <c r="AA518" s="297">
        <v>305.5</v>
      </c>
      <c r="AB518" s="297">
        <v>328.13</v>
      </c>
      <c r="AC518" s="297">
        <v>353.77</v>
      </c>
      <c r="AD518" s="297">
        <v>385.48</v>
      </c>
      <c r="AE518" s="297">
        <v>418.94</v>
      </c>
      <c r="AF518" s="297">
        <v>447.5</v>
      </c>
      <c r="AG518" s="297">
        <v>479.7</v>
      </c>
      <c r="AH518" s="297">
        <v>491.53</v>
      </c>
      <c r="AI518" s="297">
        <v>490.52</v>
      </c>
      <c r="AJ518" s="297">
        <v>503.5</v>
      </c>
      <c r="AK518" s="297">
        <v>517.08000000000004</v>
      </c>
      <c r="AL518" s="297">
        <v>532.47</v>
      </c>
      <c r="AM518" s="297">
        <v>548.41999999999996</v>
      </c>
      <c r="AN518" s="297">
        <v>564.32000000000005</v>
      </c>
      <c r="AO518" s="297">
        <v>579.98</v>
      </c>
      <c r="AP518" s="297">
        <v>596.52</v>
      </c>
      <c r="AQ518" s="297">
        <v>613.41999999999996</v>
      </c>
      <c r="AR518" s="297">
        <v>630.42999999999995</v>
      </c>
      <c r="AS518" s="297">
        <v>647.63</v>
      </c>
      <c r="AT518" s="297">
        <v>665.02</v>
      </c>
      <c r="AU518" s="297">
        <v>682.42</v>
      </c>
      <c r="AV518" s="297">
        <v>699.89</v>
      </c>
      <c r="AW518" s="297">
        <v>717.5</v>
      </c>
      <c r="AX518" s="297">
        <v>735.27</v>
      </c>
      <c r="AY518" s="297">
        <v>753.18</v>
      </c>
      <c r="AZ518" s="297">
        <v>771.1</v>
      </c>
      <c r="BA518" s="297">
        <v>789.14</v>
      </c>
      <c r="BB518" s="297">
        <v>807.33</v>
      </c>
      <c r="BC518" s="297">
        <v>825.6</v>
      </c>
      <c r="BD518" s="297">
        <v>843.93</v>
      </c>
      <c r="BE518" s="297">
        <v>862.12</v>
      </c>
      <c r="BF518" s="297">
        <v>880.28</v>
      </c>
      <c r="BG518" s="297">
        <v>898.38</v>
      </c>
      <c r="BH518" s="297">
        <v>916.4</v>
      </c>
      <c r="BI518" s="297">
        <v>934.31</v>
      </c>
      <c r="BJ518" s="297">
        <v>951.99</v>
      </c>
      <c r="BK518" s="297">
        <v>969.53</v>
      </c>
      <c r="BL518" s="297">
        <v>986.91</v>
      </c>
      <c r="BM518" s="297">
        <v>1004.12</v>
      </c>
      <c r="BN518" s="297">
        <v>1021.16</v>
      </c>
      <c r="BO518" s="297">
        <v>1037.92</v>
      </c>
      <c r="BP518" s="297">
        <v>1054.55</v>
      </c>
      <c r="BQ518" s="297">
        <v>1071.02</v>
      </c>
      <c r="BR518" s="297">
        <v>1087.3399999999999</v>
      </c>
      <c r="BS518" s="297">
        <v>1103.54</v>
      </c>
      <c r="BT518" s="297">
        <v>1119.51</v>
      </c>
      <c r="BU518" s="297">
        <v>1135.52</v>
      </c>
      <c r="BV518" s="297">
        <v>1151.55</v>
      </c>
      <c r="BW518" s="297">
        <v>1167.57</v>
      </c>
    </row>
    <row r="519" spans="1:75" x14ac:dyDescent="0.25">
      <c r="A519" s="297" t="s">
        <v>55</v>
      </c>
      <c r="B519" s="297" t="s">
        <v>54</v>
      </c>
      <c r="C519" s="297" t="s">
        <v>1007</v>
      </c>
      <c r="D519" s="297" t="s">
        <v>1008</v>
      </c>
      <c r="E519" s="297">
        <v>56410.96</v>
      </c>
      <c r="F519" s="297">
        <v>56595.89</v>
      </c>
      <c r="G519" s="297">
        <v>56273.97</v>
      </c>
      <c r="H519" s="297">
        <v>56171.23</v>
      </c>
      <c r="I519" s="297">
        <v>56767.13</v>
      </c>
      <c r="J519" s="297">
        <v>59095.89</v>
      </c>
      <c r="K519" s="297">
        <v>60719.18</v>
      </c>
      <c r="L519" s="297">
        <v>63232.88</v>
      </c>
      <c r="M519" s="297">
        <v>62616.44</v>
      </c>
      <c r="N519" s="297">
        <v>63849.32</v>
      </c>
      <c r="O519" s="297">
        <v>68410.960000000006</v>
      </c>
      <c r="P519" s="297">
        <v>68595.89</v>
      </c>
      <c r="Q519" s="297">
        <v>67705.48</v>
      </c>
      <c r="R519" s="297">
        <v>69034.25</v>
      </c>
      <c r="S519" s="297">
        <v>72438.36</v>
      </c>
      <c r="T519" s="297">
        <v>72842.460000000006</v>
      </c>
      <c r="U519" s="297">
        <v>78013.7</v>
      </c>
      <c r="V519" s="297">
        <v>81739.73</v>
      </c>
      <c r="W519" s="297">
        <v>87102.73</v>
      </c>
      <c r="X519" s="297">
        <v>91034.25</v>
      </c>
      <c r="Y519" s="297">
        <v>93828.77</v>
      </c>
      <c r="Z519" s="297">
        <v>99034.25</v>
      </c>
      <c r="AA519" s="297">
        <v>99520.55</v>
      </c>
      <c r="AB519" s="297">
        <v>97890.41</v>
      </c>
      <c r="AC519" s="297">
        <v>99472.6</v>
      </c>
      <c r="AD519" s="297">
        <v>98554.79</v>
      </c>
      <c r="AE519" s="297">
        <v>100513.7</v>
      </c>
      <c r="AF519" s="297">
        <v>102712.33</v>
      </c>
      <c r="AG519" s="297">
        <v>102609.59</v>
      </c>
      <c r="AH519" s="297">
        <v>102969.1</v>
      </c>
      <c r="AI519" s="297">
        <v>100686.3</v>
      </c>
      <c r="AJ519" s="297">
        <v>100020.21</v>
      </c>
      <c r="AK519" s="297">
        <v>99874.13</v>
      </c>
      <c r="AL519" s="297">
        <v>100175.91</v>
      </c>
      <c r="AM519" s="297">
        <v>100667.94</v>
      </c>
      <c r="AN519" s="297">
        <v>101349.42</v>
      </c>
      <c r="AO519" s="297">
        <v>102618.47</v>
      </c>
      <c r="AP519" s="297">
        <v>104081.44</v>
      </c>
      <c r="AQ519" s="297">
        <v>105505</v>
      </c>
      <c r="AR519" s="297">
        <v>107113.64</v>
      </c>
      <c r="AS519" s="297">
        <v>108813.54</v>
      </c>
      <c r="AT519" s="297">
        <v>110640.78</v>
      </c>
      <c r="AU519" s="297">
        <v>112530.56</v>
      </c>
      <c r="AV519" s="297">
        <v>114467.04</v>
      </c>
      <c r="AW519" s="297">
        <v>116458.31</v>
      </c>
      <c r="AX519" s="297">
        <v>118456.23</v>
      </c>
      <c r="AY519" s="297">
        <v>120504.54</v>
      </c>
      <c r="AZ519" s="297">
        <v>122610.24000000001</v>
      </c>
      <c r="BA519" s="297">
        <v>124730.94</v>
      </c>
      <c r="BB519" s="297">
        <v>126849.51</v>
      </c>
      <c r="BC519" s="297">
        <v>129021.83</v>
      </c>
      <c r="BD519" s="297">
        <v>131073.75</v>
      </c>
      <c r="BE519" s="297">
        <v>133190.84</v>
      </c>
      <c r="BF519" s="297">
        <v>135270.45000000001</v>
      </c>
      <c r="BG519" s="297">
        <v>137301.13</v>
      </c>
      <c r="BH519" s="297">
        <v>139302.04999999999</v>
      </c>
      <c r="BI519" s="297">
        <v>141255.51999999999</v>
      </c>
      <c r="BJ519" s="297">
        <v>143209.97</v>
      </c>
      <c r="BK519" s="297">
        <v>145105.14000000001</v>
      </c>
      <c r="BL519" s="297">
        <v>146956.26999999999</v>
      </c>
      <c r="BM519" s="297">
        <v>148751.56</v>
      </c>
      <c r="BN519" s="297">
        <v>150557.31</v>
      </c>
      <c r="BO519" s="297">
        <v>152349.76999999999</v>
      </c>
      <c r="BP519" s="297">
        <v>154108.73000000001</v>
      </c>
      <c r="BQ519" s="297">
        <v>155865.66</v>
      </c>
      <c r="BR519" s="297">
        <v>157632.70000000001</v>
      </c>
      <c r="BS519" s="297">
        <v>159530.56</v>
      </c>
      <c r="BT519" s="297">
        <v>161461.63</v>
      </c>
      <c r="BU519" s="297">
        <v>163430.34</v>
      </c>
      <c r="BV519" s="297">
        <v>165435.06</v>
      </c>
      <c r="BW519" s="297">
        <v>167501.23000000001</v>
      </c>
    </row>
    <row r="520" spans="1:75" x14ac:dyDescent="0.25">
      <c r="A520" s="297" t="s">
        <v>55</v>
      </c>
      <c r="B520" s="297" t="s">
        <v>54</v>
      </c>
      <c r="C520" s="297" t="s">
        <v>1009</v>
      </c>
      <c r="D520" s="297" t="s">
        <v>1010</v>
      </c>
      <c r="E520" s="297">
        <v>27.05</v>
      </c>
      <c r="F520" s="297">
        <v>28.04</v>
      </c>
      <c r="G520" s="297">
        <v>25.07</v>
      </c>
      <c r="H520" s="297">
        <v>21.88</v>
      </c>
      <c r="I520" s="297">
        <v>20.27</v>
      </c>
      <c r="J520" s="297">
        <v>18</v>
      </c>
      <c r="K520" s="297">
        <v>17</v>
      </c>
      <c r="L520" s="297">
        <v>16.07</v>
      </c>
      <c r="M520" s="297">
        <v>16.36</v>
      </c>
      <c r="N520" s="297">
        <v>17.059999999999999</v>
      </c>
      <c r="O520" s="297">
        <v>18.39</v>
      </c>
      <c r="P520" s="297">
        <v>16.829999999999998</v>
      </c>
      <c r="Q520" s="297">
        <v>16.559999999999999</v>
      </c>
      <c r="R520" s="297">
        <v>15.22</v>
      </c>
      <c r="S520" s="297">
        <v>16.25</v>
      </c>
      <c r="T520" s="297">
        <v>17.3</v>
      </c>
      <c r="U520" s="297">
        <v>18.84</v>
      </c>
      <c r="V520" s="297">
        <v>20.18</v>
      </c>
      <c r="W520" s="297">
        <v>21.67</v>
      </c>
      <c r="X520" s="297">
        <v>23.29</v>
      </c>
      <c r="Y520" s="297">
        <v>24.51</v>
      </c>
      <c r="Z520" s="297">
        <v>23.07</v>
      </c>
      <c r="AA520" s="297">
        <v>22.48</v>
      </c>
      <c r="AB520" s="297">
        <v>23.12</v>
      </c>
      <c r="AC520" s="297">
        <v>24.79</v>
      </c>
      <c r="AD520" s="297">
        <v>27.04</v>
      </c>
      <c r="AE520" s="297">
        <v>27.52</v>
      </c>
      <c r="AF520" s="297">
        <v>24.98</v>
      </c>
      <c r="AG520" s="297">
        <v>25.92</v>
      </c>
      <c r="AH520" s="297">
        <v>18.239999999999998</v>
      </c>
      <c r="AI520" s="297">
        <v>13.76</v>
      </c>
      <c r="AJ520" s="297">
        <v>20.58</v>
      </c>
      <c r="AK520" s="297">
        <v>21.16</v>
      </c>
      <c r="AL520" s="297">
        <v>22.11</v>
      </c>
      <c r="AM520" s="297">
        <v>22.4</v>
      </c>
      <c r="AN520" s="297">
        <v>22.42</v>
      </c>
      <c r="AO520" s="297">
        <v>22.37</v>
      </c>
      <c r="AP520" s="297">
        <v>22.66</v>
      </c>
      <c r="AQ520" s="297">
        <v>22.75</v>
      </c>
      <c r="AR520" s="297">
        <v>22.74</v>
      </c>
      <c r="AS520" s="297">
        <v>22.75</v>
      </c>
      <c r="AT520" s="297">
        <v>22.75</v>
      </c>
      <c r="AU520" s="297">
        <v>22.67</v>
      </c>
      <c r="AV520" s="297">
        <v>22.61</v>
      </c>
      <c r="AW520" s="297">
        <v>22.57</v>
      </c>
      <c r="AX520" s="297">
        <v>22.52</v>
      </c>
      <c r="AY520" s="297">
        <v>22.47</v>
      </c>
      <c r="AZ520" s="297">
        <v>22.36</v>
      </c>
      <c r="BA520" s="297">
        <v>22.28</v>
      </c>
      <c r="BB520" s="297">
        <v>22.21</v>
      </c>
      <c r="BC520" s="297">
        <v>22.12</v>
      </c>
      <c r="BD520" s="297">
        <v>22.02</v>
      </c>
      <c r="BE520" s="297">
        <v>21.87</v>
      </c>
      <c r="BF520" s="297">
        <v>21.76</v>
      </c>
      <c r="BG520" s="297">
        <v>21.64</v>
      </c>
      <c r="BH520" s="297">
        <v>21.52</v>
      </c>
      <c r="BI520" s="297">
        <v>21.4</v>
      </c>
      <c r="BJ520" s="297">
        <v>21.25</v>
      </c>
      <c r="BK520" s="297">
        <v>21.12</v>
      </c>
      <c r="BL520" s="297">
        <v>21.01</v>
      </c>
      <c r="BM520" s="297">
        <v>20.89</v>
      </c>
      <c r="BN520" s="297">
        <v>20.77</v>
      </c>
      <c r="BO520" s="297">
        <v>20.63</v>
      </c>
      <c r="BP520" s="297">
        <v>20.53</v>
      </c>
      <c r="BQ520" s="297">
        <v>20.420000000000002</v>
      </c>
      <c r="BR520" s="297">
        <v>20.309999999999999</v>
      </c>
      <c r="BS520" s="297">
        <v>20.21</v>
      </c>
      <c r="BT520" s="297">
        <v>20.07</v>
      </c>
      <c r="BU520" s="297">
        <v>19.98</v>
      </c>
      <c r="BV520" s="297">
        <v>19.89</v>
      </c>
      <c r="BW520" s="297">
        <v>19.79</v>
      </c>
    </row>
    <row r="521" spans="1:75" x14ac:dyDescent="0.25">
      <c r="A521" s="297" t="s">
        <v>55</v>
      </c>
      <c r="B521" s="297" t="s">
        <v>54</v>
      </c>
      <c r="C521" s="297" t="s">
        <v>1011</v>
      </c>
      <c r="D521" s="297" t="s">
        <v>927</v>
      </c>
      <c r="E521" s="297">
        <v>1257.93</v>
      </c>
      <c r="F521" s="297">
        <v>1276.3599999999999</v>
      </c>
      <c r="G521" s="297">
        <v>1307.17</v>
      </c>
      <c r="H521" s="297">
        <v>1337.04</v>
      </c>
      <c r="I521" s="297">
        <v>1329.65</v>
      </c>
      <c r="J521" s="297">
        <v>1325.83</v>
      </c>
      <c r="K521" s="297">
        <v>1332.09</v>
      </c>
      <c r="L521" s="297">
        <v>1347.87</v>
      </c>
      <c r="M521" s="297">
        <v>1345.1</v>
      </c>
      <c r="N521" s="297">
        <v>1342.67</v>
      </c>
      <c r="O521" s="297">
        <v>1360.1</v>
      </c>
      <c r="P521" s="297">
        <v>1384.76</v>
      </c>
      <c r="Q521" s="297">
        <v>1375.27</v>
      </c>
      <c r="R521" s="297">
        <v>1406.82</v>
      </c>
      <c r="S521" s="297">
        <v>1443.96</v>
      </c>
      <c r="T521" s="297">
        <v>1468.26</v>
      </c>
      <c r="U521" s="297">
        <v>1517.02</v>
      </c>
      <c r="V521" s="297">
        <v>1555.7</v>
      </c>
      <c r="W521" s="297">
        <v>1628.57</v>
      </c>
      <c r="X521" s="297">
        <v>1699.55</v>
      </c>
      <c r="Y521" s="297">
        <v>1756.72</v>
      </c>
      <c r="Z521" s="297">
        <v>1798.6</v>
      </c>
      <c r="AA521" s="297">
        <v>1850.86</v>
      </c>
      <c r="AB521" s="297">
        <v>1900.4</v>
      </c>
      <c r="AC521" s="297">
        <v>1955.52</v>
      </c>
      <c r="AD521" s="297">
        <v>2052.21</v>
      </c>
      <c r="AE521" s="297">
        <v>2111.3000000000002</v>
      </c>
      <c r="AF521" s="297">
        <v>2154.7199999999998</v>
      </c>
      <c r="AG521" s="297">
        <v>2160.67</v>
      </c>
      <c r="AH521" s="297">
        <v>2199.2199999999998</v>
      </c>
      <c r="AI521" s="297">
        <v>2227.29</v>
      </c>
      <c r="AJ521" s="297">
        <v>2227.61</v>
      </c>
      <c r="AK521" s="297">
        <v>2228.4499999999998</v>
      </c>
      <c r="AL521" s="297">
        <v>2228.83</v>
      </c>
      <c r="AM521" s="297">
        <v>2227.25</v>
      </c>
      <c r="AN521" s="297">
        <v>2223.44</v>
      </c>
      <c r="AO521" s="297">
        <v>2238.75</v>
      </c>
      <c r="AP521" s="297">
        <v>2251.83</v>
      </c>
      <c r="AQ521" s="297">
        <v>2263.8000000000002</v>
      </c>
      <c r="AR521" s="297">
        <v>2276.25</v>
      </c>
      <c r="AS521" s="297">
        <v>2289.7600000000002</v>
      </c>
      <c r="AT521" s="297">
        <v>2304.0500000000002</v>
      </c>
      <c r="AU521" s="297">
        <v>2318.94</v>
      </c>
      <c r="AV521" s="297">
        <v>2334.8200000000002</v>
      </c>
      <c r="AW521" s="297">
        <v>2351.35</v>
      </c>
      <c r="AX521" s="297">
        <v>2368.38</v>
      </c>
      <c r="AY521" s="297">
        <v>2386.33</v>
      </c>
      <c r="AZ521" s="297">
        <v>2404.92</v>
      </c>
      <c r="BA521" s="297">
        <v>2423.7600000000002</v>
      </c>
      <c r="BB521" s="297">
        <v>2442.36</v>
      </c>
      <c r="BC521" s="297">
        <v>2460.25</v>
      </c>
      <c r="BD521" s="297">
        <v>2476.83</v>
      </c>
      <c r="BE521" s="297">
        <v>2492.6799999999998</v>
      </c>
      <c r="BF521" s="297">
        <v>2507.5500000000002</v>
      </c>
      <c r="BG521" s="297">
        <v>2521.1799999999998</v>
      </c>
      <c r="BH521" s="297">
        <v>2533.35</v>
      </c>
      <c r="BI521" s="297">
        <v>2544.84</v>
      </c>
      <c r="BJ521" s="297">
        <v>2555.1</v>
      </c>
      <c r="BK521" s="297">
        <v>2564.0300000000002</v>
      </c>
      <c r="BL521" s="297">
        <v>2571.6799999999998</v>
      </c>
      <c r="BM521" s="297">
        <v>2578.17</v>
      </c>
      <c r="BN521" s="297">
        <v>2584.8000000000002</v>
      </c>
      <c r="BO521" s="297">
        <v>2590.5100000000002</v>
      </c>
      <c r="BP521" s="297">
        <v>2595.59</v>
      </c>
      <c r="BQ521" s="297">
        <v>2600.48</v>
      </c>
      <c r="BR521" s="297">
        <v>2605.4299999999998</v>
      </c>
      <c r="BS521" s="297">
        <v>2613.58</v>
      </c>
      <c r="BT521" s="297">
        <v>2621.96</v>
      </c>
      <c r="BU521" s="297">
        <v>2630.76</v>
      </c>
      <c r="BV521" s="297">
        <v>2640.29</v>
      </c>
      <c r="BW521" s="297">
        <v>2650.79</v>
      </c>
    </row>
    <row r="522" spans="1:75" x14ac:dyDescent="0.25">
      <c r="A522" s="297" t="s">
        <v>55</v>
      </c>
      <c r="B522" s="297" t="s">
        <v>54</v>
      </c>
      <c r="C522" s="297" t="s">
        <v>1012</v>
      </c>
      <c r="D522" s="297" t="s">
        <v>927</v>
      </c>
      <c r="E522" s="297">
        <v>3417.8</v>
      </c>
      <c r="F522" s="297">
        <v>3452.59</v>
      </c>
      <c r="G522" s="297">
        <v>3482.07</v>
      </c>
      <c r="H522" s="297">
        <v>3505.71</v>
      </c>
      <c r="I522" s="297">
        <v>3523.06</v>
      </c>
      <c r="J522" s="297">
        <v>3534.1</v>
      </c>
      <c r="K522" s="297">
        <v>3538.52</v>
      </c>
      <c r="L522" s="297">
        <v>3537.24</v>
      </c>
      <c r="M522" s="297">
        <v>3533.18</v>
      </c>
      <c r="N522" s="297">
        <v>3530.19</v>
      </c>
      <c r="O522" s="297">
        <v>3531.22</v>
      </c>
      <c r="P522" s="297">
        <v>3537.63</v>
      </c>
      <c r="Q522" s="297">
        <v>3549.3</v>
      </c>
      <c r="R522" s="297">
        <v>3565.95</v>
      </c>
      <c r="S522" s="297">
        <v>3586.69</v>
      </c>
      <c r="T522" s="297">
        <v>3610.96</v>
      </c>
      <c r="U522" s="297">
        <v>3638.46</v>
      </c>
      <c r="V522" s="297">
        <v>3669.86</v>
      </c>
      <c r="W522" s="297">
        <v>3706.69</v>
      </c>
      <c r="X522" s="297">
        <v>3750.95</v>
      </c>
      <c r="Y522" s="297">
        <v>3803.78</v>
      </c>
      <c r="Z522" s="297">
        <v>3865.82</v>
      </c>
      <c r="AA522" s="297">
        <v>3935.78</v>
      </c>
      <c r="AB522" s="297">
        <v>4010.51</v>
      </c>
      <c r="AC522" s="297">
        <v>4085.68</v>
      </c>
      <c r="AD522" s="297">
        <v>4158.04</v>
      </c>
      <c r="AE522" s="297">
        <v>4226.43</v>
      </c>
      <c r="AF522" s="297">
        <v>4291.26</v>
      </c>
      <c r="AG522" s="297">
        <v>4352.87</v>
      </c>
      <c r="AH522" s="297">
        <v>4412.18</v>
      </c>
      <c r="AI522" s="297">
        <v>4469.8999999999996</v>
      </c>
      <c r="AJ522" s="297">
        <v>4525.8</v>
      </c>
      <c r="AK522" s="297">
        <v>4579.5</v>
      </c>
      <c r="AL522" s="297">
        <v>4631.3900000000003</v>
      </c>
      <c r="AM522" s="297">
        <v>4682.04</v>
      </c>
      <c r="AN522" s="297">
        <v>4731.8599999999997</v>
      </c>
      <c r="AO522" s="297">
        <v>4781.0200000000004</v>
      </c>
      <c r="AP522" s="297">
        <v>4829.43</v>
      </c>
      <c r="AQ522" s="297">
        <v>4876.93</v>
      </c>
      <c r="AR522" s="297">
        <v>4923.2</v>
      </c>
      <c r="AS522" s="297">
        <v>4968.03</v>
      </c>
      <c r="AT522" s="297">
        <v>5011.4399999999996</v>
      </c>
      <c r="AU522" s="297">
        <v>5053.5600000000004</v>
      </c>
      <c r="AV522" s="297">
        <v>5094.4799999999996</v>
      </c>
      <c r="AW522" s="297">
        <v>5134.32</v>
      </c>
      <c r="AX522" s="297">
        <v>5173.2</v>
      </c>
      <c r="AY522" s="297">
        <v>5211.16</v>
      </c>
      <c r="AZ522" s="297">
        <v>5248.27</v>
      </c>
      <c r="BA522" s="297">
        <v>5284.7</v>
      </c>
      <c r="BB522" s="297">
        <v>5320.64</v>
      </c>
      <c r="BC522" s="297">
        <v>5356.23</v>
      </c>
      <c r="BD522" s="297">
        <v>5391.56</v>
      </c>
      <c r="BE522" s="297">
        <v>5426.67</v>
      </c>
      <c r="BF522" s="297">
        <v>5461.67</v>
      </c>
      <c r="BG522" s="297">
        <v>5496.63</v>
      </c>
      <c r="BH522" s="297">
        <v>5531.62</v>
      </c>
      <c r="BI522" s="297">
        <v>5566.68</v>
      </c>
      <c r="BJ522" s="297">
        <v>5601.81</v>
      </c>
      <c r="BK522" s="297">
        <v>5636.98</v>
      </c>
      <c r="BL522" s="297">
        <v>5672.14</v>
      </c>
      <c r="BM522" s="297">
        <v>5707.23</v>
      </c>
      <c r="BN522" s="297">
        <v>5742.23</v>
      </c>
      <c r="BO522" s="297">
        <v>5777.07</v>
      </c>
      <c r="BP522" s="297">
        <v>5811.66</v>
      </c>
      <c r="BQ522" s="297">
        <v>5845.88</v>
      </c>
      <c r="BR522" s="297">
        <v>5879.62</v>
      </c>
      <c r="BS522" s="297">
        <v>5912.82</v>
      </c>
      <c r="BT522" s="297">
        <v>5945.42</v>
      </c>
      <c r="BU522" s="297">
        <v>5977.23</v>
      </c>
      <c r="BV522" s="297">
        <v>6008.05</v>
      </c>
      <c r="BW522" s="297">
        <v>6037.72</v>
      </c>
    </row>
    <row r="523" spans="1:75" x14ac:dyDescent="0.25">
      <c r="A523" s="297" t="s">
        <v>55</v>
      </c>
      <c r="B523" s="297" t="s">
        <v>54</v>
      </c>
      <c r="C523" s="297" t="s">
        <v>1013</v>
      </c>
      <c r="D523" s="297" t="s">
        <v>1010</v>
      </c>
      <c r="E523" s="297">
        <v>12.49</v>
      </c>
      <c r="F523" s="297">
        <v>12.33</v>
      </c>
      <c r="G523" s="297">
        <v>18.3</v>
      </c>
      <c r="H523" s="297">
        <v>18.79</v>
      </c>
      <c r="I523" s="297">
        <v>20.04</v>
      </c>
      <c r="J523" s="297">
        <v>19.46</v>
      </c>
      <c r="K523" s="297">
        <v>19.059999999999999</v>
      </c>
      <c r="L523" s="297">
        <v>20.65</v>
      </c>
      <c r="M523" s="297">
        <v>22.15</v>
      </c>
      <c r="N523" s="297">
        <v>23.59</v>
      </c>
      <c r="O523" s="297">
        <v>25.53</v>
      </c>
      <c r="P523" s="297">
        <v>24.1</v>
      </c>
      <c r="Q523" s="297">
        <v>23.81</v>
      </c>
      <c r="R523" s="297">
        <v>25.67</v>
      </c>
      <c r="S523" s="297">
        <v>25.98</v>
      </c>
      <c r="T523" s="297">
        <v>29.84</v>
      </c>
      <c r="U523" s="297">
        <v>31.6</v>
      </c>
      <c r="V523" s="297">
        <v>34.51</v>
      </c>
      <c r="W523" s="297">
        <v>35.130000000000003</v>
      </c>
      <c r="X523" s="297">
        <v>37.82</v>
      </c>
      <c r="Y523" s="297">
        <v>37.79</v>
      </c>
      <c r="Z523" s="297">
        <v>38.58</v>
      </c>
      <c r="AA523" s="297">
        <v>39.549999999999997</v>
      </c>
      <c r="AB523" s="297">
        <v>39.43</v>
      </c>
      <c r="AC523" s="297">
        <v>38.89</v>
      </c>
      <c r="AD523" s="297">
        <v>38.43</v>
      </c>
      <c r="AE523" s="297">
        <v>37.93</v>
      </c>
      <c r="AF523" s="297">
        <v>32.33</v>
      </c>
      <c r="AG523" s="297">
        <v>33.31</v>
      </c>
      <c r="AH523" s="297">
        <v>24.88</v>
      </c>
      <c r="AI523" s="297">
        <v>19.420000000000002</v>
      </c>
      <c r="AJ523" s="297">
        <v>25.53</v>
      </c>
      <c r="AK523" s="297">
        <v>26.2</v>
      </c>
      <c r="AL523" s="297">
        <v>27.33</v>
      </c>
      <c r="AM523" s="297">
        <v>27.66</v>
      </c>
      <c r="AN523" s="297">
        <v>27.57</v>
      </c>
      <c r="AO523" s="297">
        <v>27.45</v>
      </c>
      <c r="AP523" s="297">
        <v>27.91</v>
      </c>
      <c r="AQ523" s="297">
        <v>28.04</v>
      </c>
      <c r="AR523" s="297">
        <v>28.02</v>
      </c>
      <c r="AS523" s="297">
        <v>28.03</v>
      </c>
      <c r="AT523" s="297">
        <v>28.06</v>
      </c>
      <c r="AU523" s="297">
        <v>28.09</v>
      </c>
      <c r="AV523" s="297">
        <v>28.09</v>
      </c>
      <c r="AW523" s="297">
        <v>28.09</v>
      </c>
      <c r="AX523" s="297">
        <v>28.09</v>
      </c>
      <c r="AY523" s="297">
        <v>28.08</v>
      </c>
      <c r="AZ523" s="297">
        <v>28.07</v>
      </c>
      <c r="BA523" s="297">
        <v>28.05</v>
      </c>
      <c r="BB523" s="297">
        <v>28.03</v>
      </c>
      <c r="BC523" s="297">
        <v>27.99</v>
      </c>
      <c r="BD523" s="297">
        <v>27.96</v>
      </c>
      <c r="BE523" s="297">
        <v>27.91</v>
      </c>
      <c r="BF523" s="297">
        <v>27.87</v>
      </c>
      <c r="BG523" s="297">
        <v>27.82</v>
      </c>
      <c r="BH523" s="297">
        <v>27.76</v>
      </c>
      <c r="BI523" s="297">
        <v>27.72</v>
      </c>
      <c r="BJ523" s="297">
        <v>27.67</v>
      </c>
      <c r="BK523" s="297">
        <v>27.62</v>
      </c>
      <c r="BL523" s="297">
        <v>27.56</v>
      </c>
      <c r="BM523" s="297">
        <v>27.5</v>
      </c>
      <c r="BN523" s="297">
        <v>27.45</v>
      </c>
      <c r="BO523" s="297">
        <v>27.38</v>
      </c>
      <c r="BP523" s="297">
        <v>27.32</v>
      </c>
      <c r="BQ523" s="297">
        <v>27.25</v>
      </c>
      <c r="BR523" s="297">
        <v>27.17</v>
      </c>
      <c r="BS523" s="297">
        <v>27.1</v>
      </c>
      <c r="BT523" s="297">
        <v>26.96</v>
      </c>
      <c r="BU523" s="297">
        <v>26.89</v>
      </c>
      <c r="BV523" s="297">
        <v>26.81</v>
      </c>
      <c r="BW523" s="297">
        <v>26.73</v>
      </c>
    </row>
    <row r="524" spans="1:75" x14ac:dyDescent="0.25">
      <c r="A524" s="297" t="s">
        <v>55</v>
      </c>
      <c r="B524" s="297" t="s">
        <v>54</v>
      </c>
      <c r="C524" s="297" t="s">
        <v>1014</v>
      </c>
      <c r="D524" s="297" t="s">
        <v>1015</v>
      </c>
      <c r="E524" s="297">
        <v>60.48</v>
      </c>
      <c r="F524" s="297">
        <v>61.75</v>
      </c>
      <c r="G524" s="297">
        <v>63.05</v>
      </c>
      <c r="H524" s="297">
        <v>64.38</v>
      </c>
      <c r="I524" s="297">
        <v>65.739999999999995</v>
      </c>
      <c r="J524" s="297">
        <v>67.12</v>
      </c>
      <c r="K524" s="297">
        <v>68.180000000000007</v>
      </c>
      <c r="L524" s="297">
        <v>69.260000000000005</v>
      </c>
      <c r="M524" s="297">
        <v>70.349999999999994</v>
      </c>
      <c r="N524" s="297">
        <v>71.459999999999994</v>
      </c>
      <c r="O524" s="297">
        <v>72.59</v>
      </c>
      <c r="P524" s="297">
        <v>73.11</v>
      </c>
      <c r="Q524" s="297">
        <v>73.64</v>
      </c>
      <c r="R524" s="297">
        <v>74.17</v>
      </c>
      <c r="S524" s="297">
        <v>74.709999999999994</v>
      </c>
      <c r="T524" s="297">
        <v>75.25</v>
      </c>
      <c r="U524" s="297">
        <v>76.05</v>
      </c>
      <c r="V524" s="297">
        <v>76.86</v>
      </c>
      <c r="W524" s="297">
        <v>77.680000000000007</v>
      </c>
      <c r="X524" s="297">
        <v>78.510000000000005</v>
      </c>
      <c r="Y524" s="297">
        <v>79.34</v>
      </c>
      <c r="Z524" s="297">
        <v>80.180000000000007</v>
      </c>
      <c r="AA524" s="297">
        <v>81.03</v>
      </c>
      <c r="AB524" s="297">
        <v>81.88</v>
      </c>
      <c r="AC524" s="297">
        <v>82.74</v>
      </c>
      <c r="AD524" s="297">
        <v>83.62</v>
      </c>
      <c r="AE524" s="297">
        <v>84.35</v>
      </c>
      <c r="AF524" s="297">
        <v>85.09</v>
      </c>
      <c r="AG524" s="297">
        <v>85.84</v>
      </c>
      <c r="AH524" s="297">
        <v>86.59</v>
      </c>
      <c r="AI524" s="297">
        <v>87.35</v>
      </c>
      <c r="AJ524" s="297">
        <v>87.87</v>
      </c>
      <c r="AK524" s="297">
        <v>88.4</v>
      </c>
      <c r="AL524" s="297">
        <v>88.92</v>
      </c>
      <c r="AM524" s="297">
        <v>89.46</v>
      </c>
      <c r="AN524" s="297">
        <v>89.99</v>
      </c>
      <c r="AO524" s="297">
        <v>90.47</v>
      </c>
      <c r="AP524" s="297">
        <v>90.95</v>
      </c>
      <c r="AQ524" s="297">
        <v>91.43</v>
      </c>
      <c r="AR524" s="297">
        <v>91.92</v>
      </c>
      <c r="AS524" s="297">
        <v>92.41</v>
      </c>
      <c r="AT524" s="297">
        <v>92.73</v>
      </c>
      <c r="AU524" s="297">
        <v>93.05</v>
      </c>
      <c r="AV524" s="297">
        <v>93.37</v>
      </c>
      <c r="AW524" s="297">
        <v>93.69</v>
      </c>
      <c r="AX524" s="297">
        <v>94.01</v>
      </c>
      <c r="AY524" s="297">
        <v>94.23</v>
      </c>
      <c r="AZ524" s="297">
        <v>94.45</v>
      </c>
      <c r="BA524" s="297">
        <v>94.67</v>
      </c>
      <c r="BB524" s="297">
        <v>94.89</v>
      </c>
      <c r="BC524" s="297">
        <v>95.11</v>
      </c>
      <c r="BD524" s="297">
        <v>95.27</v>
      </c>
      <c r="BE524" s="297">
        <v>95.44</v>
      </c>
      <c r="BF524" s="297">
        <v>95.61</v>
      </c>
      <c r="BG524" s="297">
        <v>95.78</v>
      </c>
      <c r="BH524" s="297">
        <v>95.94</v>
      </c>
      <c r="BI524" s="297">
        <v>96.09</v>
      </c>
      <c r="BJ524" s="297">
        <v>96.23</v>
      </c>
      <c r="BK524" s="297">
        <v>96.37</v>
      </c>
      <c r="BL524" s="297">
        <v>96.51</v>
      </c>
      <c r="BM524" s="297">
        <v>96.65</v>
      </c>
      <c r="BN524" s="297">
        <v>96.79</v>
      </c>
      <c r="BO524" s="297">
        <v>96.92</v>
      </c>
      <c r="BP524" s="297">
        <v>97.05</v>
      </c>
      <c r="BQ524" s="297">
        <v>97.18</v>
      </c>
      <c r="BR524" s="297">
        <v>97.31</v>
      </c>
      <c r="BS524" s="297">
        <v>97.44</v>
      </c>
      <c r="BT524" s="297">
        <v>97.57</v>
      </c>
      <c r="BU524" s="297">
        <v>97.7</v>
      </c>
      <c r="BV524" s="297">
        <v>97.83</v>
      </c>
      <c r="BW524" s="297">
        <v>97.96</v>
      </c>
    </row>
    <row r="525" spans="1:75" x14ac:dyDescent="0.25">
      <c r="A525" s="297" t="s">
        <v>55</v>
      </c>
      <c r="B525" s="297" t="s">
        <v>54</v>
      </c>
      <c r="C525" s="297" t="s">
        <v>1016</v>
      </c>
      <c r="D525" s="297" t="s">
        <v>1015</v>
      </c>
      <c r="E525" s="297">
        <v>9.5</v>
      </c>
      <c r="F525" s="297">
        <v>10.11</v>
      </c>
      <c r="G525" s="297">
        <v>10.76</v>
      </c>
      <c r="H525" s="297">
        <v>11.45</v>
      </c>
      <c r="I525" s="297">
        <v>12.19</v>
      </c>
      <c r="J525" s="297">
        <v>12.97</v>
      </c>
      <c r="K525" s="297">
        <v>13.7</v>
      </c>
      <c r="L525" s="297">
        <v>14.47</v>
      </c>
      <c r="M525" s="297">
        <v>15.29</v>
      </c>
      <c r="N525" s="297">
        <v>16.149999999999999</v>
      </c>
      <c r="O525" s="297">
        <v>17.059999999999999</v>
      </c>
      <c r="P525" s="297">
        <v>17.98</v>
      </c>
      <c r="Q525" s="297">
        <v>18.95</v>
      </c>
      <c r="R525" s="297">
        <v>19.97</v>
      </c>
      <c r="S525" s="297">
        <v>21.05</v>
      </c>
      <c r="T525" s="297">
        <v>22.19</v>
      </c>
      <c r="U525" s="297">
        <v>22.77</v>
      </c>
      <c r="V525" s="297">
        <v>23.36</v>
      </c>
      <c r="W525" s="297">
        <v>23.97</v>
      </c>
      <c r="X525" s="297">
        <v>24.59</v>
      </c>
      <c r="Y525" s="297">
        <v>25.23</v>
      </c>
      <c r="Z525" s="297">
        <v>25.9</v>
      </c>
      <c r="AA525" s="297">
        <v>26.59</v>
      </c>
      <c r="AB525" s="297">
        <v>27.3</v>
      </c>
      <c r="AC525" s="297">
        <v>28.03</v>
      </c>
      <c r="AD525" s="297">
        <v>28.77</v>
      </c>
      <c r="AE525" s="297">
        <v>29.43</v>
      </c>
      <c r="AF525" s="297">
        <v>30.11</v>
      </c>
      <c r="AG525" s="297">
        <v>30.8</v>
      </c>
      <c r="AH525" s="297">
        <v>31.51</v>
      </c>
      <c r="AI525" s="297">
        <v>32.229999999999997</v>
      </c>
      <c r="AJ525" s="297">
        <v>32.85</v>
      </c>
      <c r="AK525" s="297">
        <v>33.479999999999997</v>
      </c>
      <c r="AL525" s="297">
        <v>34.119999999999997</v>
      </c>
      <c r="AM525" s="297">
        <v>34.78</v>
      </c>
      <c r="AN525" s="297">
        <v>35.450000000000003</v>
      </c>
      <c r="AO525" s="297">
        <v>36.11</v>
      </c>
      <c r="AP525" s="297">
        <v>36.78</v>
      </c>
      <c r="AQ525" s="297">
        <v>37.47</v>
      </c>
      <c r="AR525" s="297">
        <v>38.17</v>
      </c>
      <c r="AS525" s="297">
        <v>38.880000000000003</v>
      </c>
      <c r="AT525" s="297">
        <v>39.549999999999997</v>
      </c>
      <c r="AU525" s="297">
        <v>40.22</v>
      </c>
      <c r="AV525" s="297">
        <v>40.909999999999997</v>
      </c>
      <c r="AW525" s="297">
        <v>41.61</v>
      </c>
      <c r="AX525" s="297">
        <v>42.33</v>
      </c>
      <c r="AY525" s="297">
        <v>43.12</v>
      </c>
      <c r="AZ525" s="297">
        <v>43.92</v>
      </c>
      <c r="BA525" s="297">
        <v>44.74</v>
      </c>
      <c r="BB525" s="297">
        <v>45.58</v>
      </c>
      <c r="BC525" s="297">
        <v>46.43</v>
      </c>
      <c r="BD525" s="297">
        <v>47.21</v>
      </c>
      <c r="BE525" s="297">
        <v>48.01</v>
      </c>
      <c r="BF525" s="297">
        <v>48.82</v>
      </c>
      <c r="BG525" s="297">
        <v>49.65</v>
      </c>
      <c r="BH525" s="297">
        <v>50.49</v>
      </c>
      <c r="BI525" s="297">
        <v>51.21</v>
      </c>
      <c r="BJ525" s="297">
        <v>51.94</v>
      </c>
      <c r="BK525" s="297">
        <v>52.68</v>
      </c>
      <c r="BL525" s="297">
        <v>53.43</v>
      </c>
      <c r="BM525" s="297">
        <v>54.19</v>
      </c>
      <c r="BN525" s="297">
        <v>54.82</v>
      </c>
      <c r="BO525" s="297">
        <v>55.46</v>
      </c>
      <c r="BP525" s="297">
        <v>56.11</v>
      </c>
      <c r="BQ525" s="297">
        <v>56.77</v>
      </c>
      <c r="BR525" s="297">
        <v>57.43</v>
      </c>
      <c r="BS525" s="297">
        <v>58.32</v>
      </c>
      <c r="BT525" s="297">
        <v>59.23</v>
      </c>
      <c r="BU525" s="297">
        <v>60.15</v>
      </c>
      <c r="BV525" s="297">
        <v>61.08</v>
      </c>
      <c r="BW525" s="297">
        <v>62.03</v>
      </c>
    </row>
    <row r="526" spans="1:75" x14ac:dyDescent="0.25">
      <c r="A526" s="297" t="s">
        <v>231</v>
      </c>
      <c r="B526" s="297" t="s">
        <v>4</v>
      </c>
      <c r="C526" s="297" t="s">
        <v>1005</v>
      </c>
      <c r="D526" s="297" t="s">
        <v>1006</v>
      </c>
      <c r="E526" s="297">
        <v>105.38</v>
      </c>
      <c r="F526" s="297">
        <v>110.41</v>
      </c>
      <c r="G526" s="297">
        <v>115.63</v>
      </c>
      <c r="H526" s="297">
        <v>121.23</v>
      </c>
      <c r="I526" s="297">
        <v>125.09</v>
      </c>
      <c r="J526" s="297">
        <v>128.12</v>
      </c>
      <c r="K526" s="297">
        <v>131.13999999999999</v>
      </c>
      <c r="L526" s="297">
        <v>135.85</v>
      </c>
      <c r="M526" s="297">
        <v>139.4</v>
      </c>
      <c r="N526" s="297">
        <v>142.08000000000001</v>
      </c>
      <c r="O526" s="297">
        <v>146.80000000000001</v>
      </c>
      <c r="P526" s="297">
        <v>155.85</v>
      </c>
      <c r="Q526" s="297">
        <v>165.05</v>
      </c>
      <c r="R526" s="297">
        <v>174.09</v>
      </c>
      <c r="S526" s="297">
        <v>184.23</v>
      </c>
      <c r="T526" s="297">
        <v>195.66</v>
      </c>
      <c r="U526" s="297">
        <v>207.58</v>
      </c>
      <c r="V526" s="297">
        <v>218.31</v>
      </c>
      <c r="W526" s="297">
        <v>227.33</v>
      </c>
      <c r="X526" s="297">
        <v>236</v>
      </c>
      <c r="Y526" s="297">
        <v>244.29</v>
      </c>
      <c r="Z526" s="297">
        <v>250.99</v>
      </c>
      <c r="AA526" s="297">
        <v>256.54000000000002</v>
      </c>
      <c r="AB526" s="297">
        <v>261.33999999999997</v>
      </c>
      <c r="AC526" s="297">
        <v>266.68</v>
      </c>
      <c r="AD526" s="297">
        <v>272.58999999999997</v>
      </c>
      <c r="AE526" s="297">
        <v>280.38</v>
      </c>
      <c r="AF526" s="297">
        <v>291.29000000000002</v>
      </c>
      <c r="AG526" s="297">
        <v>301.79000000000002</v>
      </c>
      <c r="AH526" s="297">
        <v>310.41000000000003</v>
      </c>
      <c r="AI526" s="297">
        <v>318.42</v>
      </c>
      <c r="AJ526" s="297">
        <v>332.23</v>
      </c>
      <c r="AK526" s="297">
        <v>347.8</v>
      </c>
      <c r="AL526" s="297">
        <v>364.4</v>
      </c>
      <c r="AM526" s="297">
        <v>381.7</v>
      </c>
      <c r="AN526" s="297">
        <v>399.73</v>
      </c>
      <c r="AO526" s="297">
        <v>418.31</v>
      </c>
      <c r="AP526" s="297">
        <v>437.4</v>
      </c>
      <c r="AQ526" s="297">
        <v>457.17</v>
      </c>
      <c r="AR526" s="297">
        <v>477.53</v>
      </c>
      <c r="AS526" s="297">
        <v>498.44</v>
      </c>
      <c r="AT526" s="297">
        <v>519.87</v>
      </c>
      <c r="AU526" s="297">
        <v>541.67999999999995</v>
      </c>
      <c r="AV526" s="297">
        <v>563.95000000000005</v>
      </c>
      <c r="AW526" s="297">
        <v>586.73</v>
      </c>
      <c r="AX526" s="297">
        <v>610.04</v>
      </c>
      <c r="AY526" s="297">
        <v>633.89</v>
      </c>
      <c r="AZ526" s="297">
        <v>658.2</v>
      </c>
      <c r="BA526" s="297">
        <v>683.1</v>
      </c>
      <c r="BB526" s="297">
        <v>708.61</v>
      </c>
      <c r="BC526" s="297">
        <v>734.74</v>
      </c>
      <c r="BD526" s="297">
        <v>761.45</v>
      </c>
      <c r="BE526" s="297">
        <v>788.67</v>
      </c>
      <c r="BF526" s="297">
        <v>816.51</v>
      </c>
      <c r="BG526" s="297">
        <v>845</v>
      </c>
      <c r="BH526" s="297">
        <v>874.09</v>
      </c>
      <c r="BI526" s="297">
        <v>903.78</v>
      </c>
      <c r="BJ526" s="297">
        <v>934.02</v>
      </c>
      <c r="BK526" s="297">
        <v>964.95</v>
      </c>
      <c r="BL526" s="297">
        <v>996.56</v>
      </c>
      <c r="BM526" s="297">
        <v>1028.8499999999999</v>
      </c>
      <c r="BN526" s="297">
        <v>1061.82</v>
      </c>
      <c r="BO526" s="297">
        <v>1095.57</v>
      </c>
      <c r="BP526" s="297">
        <v>1130.3</v>
      </c>
      <c r="BQ526" s="297">
        <v>1166.01</v>
      </c>
      <c r="BR526" s="297">
        <v>1202.77</v>
      </c>
      <c r="BS526" s="297">
        <v>1240.6199999999999</v>
      </c>
      <c r="BT526" s="297">
        <v>1279.6400000000001</v>
      </c>
      <c r="BU526" s="297">
        <v>1319.93</v>
      </c>
      <c r="BV526" s="297">
        <v>1361.53</v>
      </c>
      <c r="BW526" s="297">
        <v>1404.44</v>
      </c>
    </row>
    <row r="527" spans="1:75" x14ac:dyDescent="0.25">
      <c r="A527" s="297" t="s">
        <v>231</v>
      </c>
      <c r="B527" s="297" t="s">
        <v>4</v>
      </c>
      <c r="C527" s="297" t="s">
        <v>1007</v>
      </c>
      <c r="D527" s="297" t="s">
        <v>1008</v>
      </c>
      <c r="E527" s="297">
        <v>53582.19</v>
      </c>
      <c r="F527" s="297">
        <v>49876.71</v>
      </c>
      <c r="G527" s="297">
        <v>54068.49</v>
      </c>
      <c r="H527" s="297">
        <v>50438.36</v>
      </c>
      <c r="I527" s="297">
        <v>52089.04</v>
      </c>
      <c r="J527" s="297">
        <v>51869.86</v>
      </c>
      <c r="K527" s="297">
        <v>61904.11</v>
      </c>
      <c r="L527" s="297">
        <v>68184.929999999993</v>
      </c>
      <c r="M527" s="297">
        <v>74595.89</v>
      </c>
      <c r="N527" s="297">
        <v>77020.55</v>
      </c>
      <c r="O527" s="297">
        <v>78595.89</v>
      </c>
      <c r="P527" s="297">
        <v>78856.17</v>
      </c>
      <c r="Q527" s="297">
        <v>90630.13</v>
      </c>
      <c r="R527" s="297">
        <v>95020.55</v>
      </c>
      <c r="S527" s="297">
        <v>101342.46</v>
      </c>
      <c r="T527" s="297">
        <v>106287.67</v>
      </c>
      <c r="U527" s="297">
        <v>109301.37</v>
      </c>
      <c r="V527" s="297">
        <v>115253.42</v>
      </c>
      <c r="W527" s="297">
        <v>118109.59</v>
      </c>
      <c r="X527" s="297">
        <v>114931.51</v>
      </c>
      <c r="Y527" s="297">
        <v>124993.15</v>
      </c>
      <c r="Z527" s="297">
        <v>131205.48000000001</v>
      </c>
      <c r="AA527" s="297">
        <v>131527.41</v>
      </c>
      <c r="AB527" s="297">
        <v>136006.84</v>
      </c>
      <c r="AC527" s="297">
        <v>134856.16</v>
      </c>
      <c r="AD527" s="297">
        <v>138595.89000000001</v>
      </c>
      <c r="AE527" s="297">
        <v>143006.84</v>
      </c>
      <c r="AF527" s="297">
        <v>148575.34</v>
      </c>
      <c r="AG527" s="297">
        <v>150746.57999999999</v>
      </c>
      <c r="AH527" s="297">
        <v>163520.64000000001</v>
      </c>
      <c r="AI527" s="297">
        <v>167861.31</v>
      </c>
      <c r="AJ527" s="297">
        <v>173224.75</v>
      </c>
      <c r="AK527" s="297">
        <v>175684.44</v>
      </c>
      <c r="AL527" s="297">
        <v>177408.77</v>
      </c>
      <c r="AM527" s="297">
        <v>179529.03</v>
      </c>
      <c r="AN527" s="297">
        <v>182236.56</v>
      </c>
      <c r="AO527" s="297">
        <v>185726.75</v>
      </c>
      <c r="AP527" s="297">
        <v>190283.77</v>
      </c>
      <c r="AQ527" s="297">
        <v>194930.97</v>
      </c>
      <c r="AR527" s="297">
        <v>199990.38</v>
      </c>
      <c r="AS527" s="297">
        <v>205220.27</v>
      </c>
      <c r="AT527" s="297">
        <v>210899.3</v>
      </c>
      <c r="AU527" s="297">
        <v>216847.16</v>
      </c>
      <c r="AV527" s="297">
        <v>222907.92</v>
      </c>
      <c r="AW527" s="297">
        <v>229147.44</v>
      </c>
      <c r="AX527" s="297">
        <v>235486.94</v>
      </c>
      <c r="AY527" s="297">
        <v>242120.78</v>
      </c>
      <c r="AZ527" s="297">
        <v>249004.02</v>
      </c>
      <c r="BA527" s="297">
        <v>256013.33</v>
      </c>
      <c r="BB527" s="297">
        <v>263140.59000000003</v>
      </c>
      <c r="BC527" s="297">
        <v>270536.13</v>
      </c>
      <c r="BD527" s="297">
        <v>278055.71999999997</v>
      </c>
      <c r="BE527" s="297">
        <v>285924.28000000003</v>
      </c>
      <c r="BF527" s="297">
        <v>293883.15999999997</v>
      </c>
      <c r="BG527" s="297">
        <v>301887.5</v>
      </c>
      <c r="BH527" s="297">
        <v>309971.69</v>
      </c>
      <c r="BI527" s="297">
        <v>318494.21999999997</v>
      </c>
      <c r="BJ527" s="297">
        <v>327209.31</v>
      </c>
      <c r="BK527" s="297">
        <v>335961.72</v>
      </c>
      <c r="BL527" s="297">
        <v>344801.34</v>
      </c>
      <c r="BM527" s="297">
        <v>353714.47</v>
      </c>
      <c r="BN527" s="297">
        <v>363587.75</v>
      </c>
      <c r="BO527" s="297">
        <v>373727.56</v>
      </c>
      <c r="BP527" s="297">
        <v>384049.88</v>
      </c>
      <c r="BQ527" s="297">
        <v>394617.81</v>
      </c>
      <c r="BR527" s="297">
        <v>405449.59</v>
      </c>
      <c r="BS527" s="297">
        <v>416777.25</v>
      </c>
      <c r="BT527" s="297">
        <v>428470.81</v>
      </c>
      <c r="BU527" s="297">
        <v>440544.72</v>
      </c>
      <c r="BV527" s="297">
        <v>452804.97</v>
      </c>
      <c r="BW527" s="297">
        <v>465283.59</v>
      </c>
    </row>
    <row r="528" spans="1:75" x14ac:dyDescent="0.25">
      <c r="A528" s="297" t="s">
        <v>231</v>
      </c>
      <c r="B528" s="297" t="s">
        <v>4</v>
      </c>
      <c r="C528" s="297" t="s">
        <v>1009</v>
      </c>
      <c r="D528" s="297" t="s">
        <v>1010</v>
      </c>
      <c r="E528" s="297">
        <v>21.99</v>
      </c>
      <c r="F528" s="297">
        <v>22.25</v>
      </c>
      <c r="G528" s="297">
        <v>22.81</v>
      </c>
      <c r="H528" s="297">
        <v>23.34</v>
      </c>
      <c r="I528" s="297">
        <v>20.53</v>
      </c>
      <c r="J528" s="297">
        <v>18.77</v>
      </c>
      <c r="K528" s="297">
        <v>18.22</v>
      </c>
      <c r="L528" s="297">
        <v>19.96</v>
      </c>
      <c r="M528" s="297">
        <v>18.2</v>
      </c>
      <c r="N528" s="297">
        <v>17.03</v>
      </c>
      <c r="O528" s="297">
        <v>19.12</v>
      </c>
      <c r="P528" s="297">
        <v>23.94</v>
      </c>
      <c r="Q528" s="297">
        <v>23.54</v>
      </c>
      <c r="R528" s="297">
        <v>22.77</v>
      </c>
      <c r="S528" s="297">
        <v>23.13</v>
      </c>
      <c r="T528" s="297">
        <v>23.7</v>
      </c>
      <c r="U528" s="297">
        <v>23.69</v>
      </c>
      <c r="V528" s="297">
        <v>22.57</v>
      </c>
      <c r="W528" s="297">
        <v>20.65</v>
      </c>
      <c r="X528" s="297">
        <v>20.18</v>
      </c>
      <c r="Y528" s="297">
        <v>19.489999999999998</v>
      </c>
      <c r="Z528" s="297">
        <v>18.190000000000001</v>
      </c>
      <c r="AA528" s="297">
        <v>17.899999999999999</v>
      </c>
      <c r="AB528" s="297">
        <v>17.27</v>
      </c>
      <c r="AC528" s="297">
        <v>17.3</v>
      </c>
      <c r="AD528" s="297">
        <v>16.989999999999998</v>
      </c>
      <c r="AE528" s="297">
        <v>17.91</v>
      </c>
      <c r="AF528" s="297">
        <v>19.190000000000001</v>
      </c>
      <c r="AG528" s="297">
        <v>17.66</v>
      </c>
      <c r="AH528" s="297">
        <v>17.29</v>
      </c>
      <c r="AI528" s="297">
        <v>17.079999999999998</v>
      </c>
      <c r="AJ528" s="297">
        <v>20.14</v>
      </c>
      <c r="AK528" s="297">
        <v>20.72</v>
      </c>
      <c r="AL528" s="297">
        <v>21.1</v>
      </c>
      <c r="AM528" s="297">
        <v>21.41</v>
      </c>
      <c r="AN528" s="297">
        <v>21.71</v>
      </c>
      <c r="AO528" s="297">
        <v>21.9</v>
      </c>
      <c r="AP528" s="297">
        <v>21.98</v>
      </c>
      <c r="AQ528" s="297">
        <v>22.11</v>
      </c>
      <c r="AR528" s="297">
        <v>22.19</v>
      </c>
      <c r="AS528" s="297">
        <v>22.23</v>
      </c>
      <c r="AT528" s="297">
        <v>22.26</v>
      </c>
      <c r="AU528" s="297">
        <v>22.19</v>
      </c>
      <c r="AV528" s="297">
        <v>22.16</v>
      </c>
      <c r="AW528" s="297">
        <v>22.13</v>
      </c>
      <c r="AX528" s="297">
        <v>22.11</v>
      </c>
      <c r="AY528" s="297">
        <v>22.08</v>
      </c>
      <c r="AZ528" s="297">
        <v>22</v>
      </c>
      <c r="BA528" s="297">
        <v>21.96</v>
      </c>
      <c r="BB528" s="297">
        <v>21.92</v>
      </c>
      <c r="BC528" s="297">
        <v>21.87</v>
      </c>
      <c r="BD528" s="297">
        <v>21.82</v>
      </c>
      <c r="BE528" s="297">
        <v>21.72</v>
      </c>
      <c r="BF528" s="297">
        <v>21.65</v>
      </c>
      <c r="BG528" s="297">
        <v>21.59</v>
      </c>
      <c r="BH528" s="297">
        <v>21.52</v>
      </c>
      <c r="BI528" s="297">
        <v>21.45</v>
      </c>
      <c r="BJ528" s="297">
        <v>21.34</v>
      </c>
      <c r="BK528" s="297">
        <v>21.27</v>
      </c>
      <c r="BL528" s="297">
        <v>21.21</v>
      </c>
      <c r="BM528" s="297">
        <v>21.14</v>
      </c>
      <c r="BN528" s="297">
        <v>21.08</v>
      </c>
      <c r="BO528" s="297">
        <v>20.99</v>
      </c>
      <c r="BP528" s="297">
        <v>20.93</v>
      </c>
      <c r="BQ528" s="297">
        <v>20.88</v>
      </c>
      <c r="BR528" s="297">
        <v>20.84</v>
      </c>
      <c r="BS528" s="297">
        <v>20.8</v>
      </c>
      <c r="BT528" s="297">
        <v>20.75</v>
      </c>
      <c r="BU528" s="297">
        <v>20.72</v>
      </c>
      <c r="BV528" s="297">
        <v>20.69</v>
      </c>
      <c r="BW528" s="297">
        <v>20.65</v>
      </c>
    </row>
    <row r="529" spans="1:75" x14ac:dyDescent="0.25">
      <c r="A529" s="297" t="s">
        <v>231</v>
      </c>
      <c r="B529" s="297" t="s">
        <v>4</v>
      </c>
      <c r="C529" s="297" t="s">
        <v>1011</v>
      </c>
      <c r="D529" s="297" t="s">
        <v>927</v>
      </c>
      <c r="E529" s="297">
        <v>1301.25</v>
      </c>
      <c r="F529" s="297">
        <v>1331.48</v>
      </c>
      <c r="G529" s="297">
        <v>1348.43</v>
      </c>
      <c r="H529" s="297">
        <v>1364.36</v>
      </c>
      <c r="I529" s="297">
        <v>1397.12</v>
      </c>
      <c r="J529" s="297">
        <v>1415.43</v>
      </c>
      <c r="K529" s="297">
        <v>1461.89</v>
      </c>
      <c r="L529" s="297">
        <v>1487.36</v>
      </c>
      <c r="M529" s="297">
        <v>1546.38</v>
      </c>
      <c r="N529" s="297">
        <v>1603.61</v>
      </c>
      <c r="O529" s="297">
        <v>1637.33</v>
      </c>
      <c r="P529" s="297">
        <v>1705.23</v>
      </c>
      <c r="Q529" s="297">
        <v>1789.63</v>
      </c>
      <c r="R529" s="297">
        <v>1897</v>
      </c>
      <c r="S529" s="297">
        <v>1999.1</v>
      </c>
      <c r="T529" s="297">
        <v>2072.06</v>
      </c>
      <c r="U529" s="297">
        <v>2138.81</v>
      </c>
      <c r="V529" s="297">
        <v>2194.8000000000002</v>
      </c>
      <c r="W529" s="297">
        <v>2263.1799999999998</v>
      </c>
      <c r="X529" s="297">
        <v>2332.38</v>
      </c>
      <c r="Y529" s="297">
        <v>2400.96</v>
      </c>
      <c r="Z529" s="297">
        <v>2449.21</v>
      </c>
      <c r="AA529" s="297">
        <v>2488.16</v>
      </c>
      <c r="AB529" s="297">
        <v>2551.16</v>
      </c>
      <c r="AC529" s="297">
        <v>2621.93</v>
      </c>
      <c r="AD529" s="297">
        <v>2688.78</v>
      </c>
      <c r="AE529" s="297">
        <v>2779.48</v>
      </c>
      <c r="AF529" s="297">
        <v>2895.12</v>
      </c>
      <c r="AG529" s="297">
        <v>3074.35</v>
      </c>
      <c r="AH529" s="297">
        <v>3013.67</v>
      </c>
      <c r="AI529" s="297">
        <v>3085.45</v>
      </c>
      <c r="AJ529" s="297">
        <v>3120.46</v>
      </c>
      <c r="AK529" s="297">
        <v>3148.82</v>
      </c>
      <c r="AL529" s="297">
        <v>3172.61</v>
      </c>
      <c r="AM529" s="297">
        <v>3194.97</v>
      </c>
      <c r="AN529" s="297">
        <v>3218.46</v>
      </c>
      <c r="AO529" s="297">
        <v>3260.55</v>
      </c>
      <c r="AP529" s="297">
        <v>3304.52</v>
      </c>
      <c r="AQ529" s="297">
        <v>3349.96</v>
      </c>
      <c r="AR529" s="297">
        <v>3396.12</v>
      </c>
      <c r="AS529" s="297">
        <v>3442.59</v>
      </c>
      <c r="AT529" s="297">
        <v>3491.06</v>
      </c>
      <c r="AU529" s="297">
        <v>3539.99</v>
      </c>
      <c r="AV529" s="297">
        <v>3589.48</v>
      </c>
      <c r="AW529" s="297">
        <v>3640.15</v>
      </c>
      <c r="AX529" s="297">
        <v>3692.13</v>
      </c>
      <c r="AY529" s="297">
        <v>3744.97</v>
      </c>
      <c r="AZ529" s="297">
        <v>3798.52</v>
      </c>
      <c r="BA529" s="297">
        <v>3852.7</v>
      </c>
      <c r="BB529" s="297">
        <v>3907.24</v>
      </c>
      <c r="BC529" s="297">
        <v>3961.87</v>
      </c>
      <c r="BD529" s="297">
        <v>4015.74</v>
      </c>
      <c r="BE529" s="297">
        <v>4069.59</v>
      </c>
      <c r="BF529" s="297">
        <v>4122.7700000000004</v>
      </c>
      <c r="BG529" s="297">
        <v>4174.3900000000003</v>
      </c>
      <c r="BH529" s="297">
        <v>4223.87</v>
      </c>
      <c r="BI529" s="297">
        <v>4274.41</v>
      </c>
      <c r="BJ529" s="297">
        <v>4322.97</v>
      </c>
      <c r="BK529" s="297">
        <v>4369.47</v>
      </c>
      <c r="BL529" s="297">
        <v>4414.2299999999996</v>
      </c>
      <c r="BM529" s="297">
        <v>4457.72</v>
      </c>
      <c r="BN529" s="297">
        <v>4509.24</v>
      </c>
      <c r="BO529" s="297">
        <v>4560.1000000000004</v>
      </c>
      <c r="BP529" s="297">
        <v>4610.45</v>
      </c>
      <c r="BQ529" s="297">
        <v>4660.67</v>
      </c>
      <c r="BR529" s="297">
        <v>4710.91</v>
      </c>
      <c r="BS529" s="297">
        <v>4760.55</v>
      </c>
      <c r="BT529" s="297">
        <v>4810.97</v>
      </c>
      <c r="BU529" s="297">
        <v>4862.45</v>
      </c>
      <c r="BV529" s="297">
        <v>4915.17</v>
      </c>
      <c r="BW529" s="297">
        <v>4969.08</v>
      </c>
    </row>
    <row r="530" spans="1:75" x14ac:dyDescent="0.25">
      <c r="A530" s="297" t="s">
        <v>231</v>
      </c>
      <c r="B530" s="297" t="s">
        <v>4</v>
      </c>
      <c r="C530" s="297" t="s">
        <v>1012</v>
      </c>
      <c r="D530" s="297" t="s">
        <v>927</v>
      </c>
      <c r="E530" s="297">
        <v>3745.8</v>
      </c>
      <c r="F530" s="297">
        <v>3816.4</v>
      </c>
      <c r="G530" s="297">
        <v>3884.59</v>
      </c>
      <c r="H530" s="297">
        <v>3951.16</v>
      </c>
      <c r="I530" s="297">
        <v>4017.02</v>
      </c>
      <c r="J530" s="297">
        <v>4083.5</v>
      </c>
      <c r="K530" s="297">
        <v>4149.46</v>
      </c>
      <c r="L530" s="297">
        <v>4216.4799999999996</v>
      </c>
      <c r="M530" s="297">
        <v>4291.63</v>
      </c>
      <c r="N530" s="297">
        <v>4384.1400000000003</v>
      </c>
      <c r="O530" s="297">
        <v>4499.95</v>
      </c>
      <c r="P530" s="297">
        <v>4642.32</v>
      </c>
      <c r="Q530" s="297">
        <v>4807.6000000000004</v>
      </c>
      <c r="R530" s="297">
        <v>4986.16</v>
      </c>
      <c r="S530" s="297">
        <v>5164.3500000000004</v>
      </c>
      <c r="T530" s="297">
        <v>5332.08</v>
      </c>
      <c r="U530" s="297">
        <v>5486.77</v>
      </c>
      <c r="V530" s="297">
        <v>5630.79</v>
      </c>
      <c r="W530" s="297">
        <v>5765.12</v>
      </c>
      <c r="X530" s="297">
        <v>5892.37</v>
      </c>
      <c r="Y530" s="297">
        <v>6014.95</v>
      </c>
      <c r="Z530" s="297">
        <v>6131.31</v>
      </c>
      <c r="AA530" s="297">
        <v>6241.59</v>
      </c>
      <c r="AB530" s="297">
        <v>6352.11</v>
      </c>
      <c r="AC530" s="297">
        <v>6471.24</v>
      </c>
      <c r="AD530" s="297">
        <v>6604.57</v>
      </c>
      <c r="AE530" s="297">
        <v>6755.14</v>
      </c>
      <c r="AF530" s="297">
        <v>6920.18</v>
      </c>
      <c r="AG530" s="297">
        <v>7092.32</v>
      </c>
      <c r="AH530" s="297">
        <v>7260.95</v>
      </c>
      <c r="AI530" s="297">
        <v>7418.4</v>
      </c>
      <c r="AJ530" s="297">
        <v>7562.19</v>
      </c>
      <c r="AK530" s="297">
        <v>7694.67</v>
      </c>
      <c r="AL530" s="297">
        <v>7818.86</v>
      </c>
      <c r="AM530" s="297">
        <v>7939.75</v>
      </c>
      <c r="AN530" s="297">
        <v>8061</v>
      </c>
      <c r="AO530" s="297">
        <v>8183.27</v>
      </c>
      <c r="AP530" s="297">
        <v>8305.34</v>
      </c>
      <c r="AQ530" s="297">
        <v>8426.9599999999991</v>
      </c>
      <c r="AR530" s="297">
        <v>8547.49</v>
      </c>
      <c r="AS530" s="297">
        <v>8666.4599999999991</v>
      </c>
      <c r="AT530" s="297">
        <v>8784.06</v>
      </c>
      <c r="AU530" s="297">
        <v>8900.7199999999993</v>
      </c>
      <c r="AV530" s="297">
        <v>9016.58</v>
      </c>
      <c r="AW530" s="297">
        <v>9131.81</v>
      </c>
      <c r="AX530" s="297">
        <v>9246.5499999999993</v>
      </c>
      <c r="AY530" s="297">
        <v>9360.8700000000008</v>
      </c>
      <c r="AZ530" s="297">
        <v>9474.85</v>
      </c>
      <c r="BA530" s="297">
        <v>9588.6299999999992</v>
      </c>
      <c r="BB530" s="297">
        <v>9702.36</v>
      </c>
      <c r="BC530" s="297">
        <v>9816.15</v>
      </c>
      <c r="BD530" s="297">
        <v>9930.0400000000009</v>
      </c>
      <c r="BE530" s="297">
        <v>10044.040000000001</v>
      </c>
      <c r="BF530" s="297">
        <v>10158.14</v>
      </c>
      <c r="BG530" s="297">
        <v>10272.31</v>
      </c>
      <c r="BH530" s="297">
        <v>10386.5</v>
      </c>
      <c r="BI530" s="297">
        <v>10500.68</v>
      </c>
      <c r="BJ530" s="297">
        <v>10614.81</v>
      </c>
      <c r="BK530" s="297">
        <v>10728.71</v>
      </c>
      <c r="BL530" s="297">
        <v>10842.19</v>
      </c>
      <c r="BM530" s="297">
        <v>10955.08</v>
      </c>
      <c r="BN530" s="297">
        <v>11067.28</v>
      </c>
      <c r="BO530" s="297">
        <v>11178.72</v>
      </c>
      <c r="BP530" s="297">
        <v>11289.28</v>
      </c>
      <c r="BQ530" s="297">
        <v>11398.82</v>
      </c>
      <c r="BR530" s="297">
        <v>11507.22</v>
      </c>
      <c r="BS530" s="297">
        <v>11614.43</v>
      </c>
      <c r="BT530" s="297">
        <v>11720.36</v>
      </c>
      <c r="BU530" s="297">
        <v>11824.9</v>
      </c>
      <c r="BV530" s="297">
        <v>11927.96</v>
      </c>
      <c r="BW530" s="297">
        <v>12029.45</v>
      </c>
    </row>
    <row r="531" spans="1:75" x14ac:dyDescent="0.25">
      <c r="A531" s="297" t="s">
        <v>231</v>
      </c>
      <c r="B531" s="297" t="s">
        <v>4</v>
      </c>
      <c r="C531" s="297" t="s">
        <v>1013</v>
      </c>
      <c r="D531" s="297" t="s">
        <v>1010</v>
      </c>
      <c r="E531" s="297">
        <v>6.84</v>
      </c>
      <c r="F531" s="297">
        <v>3.65</v>
      </c>
      <c r="G531" s="297">
        <v>3.94</v>
      </c>
      <c r="H531" s="297">
        <v>5.31</v>
      </c>
      <c r="I531" s="297">
        <v>7.14</v>
      </c>
      <c r="J531" s="297">
        <v>5.75</v>
      </c>
      <c r="K531" s="297">
        <v>6.22</v>
      </c>
      <c r="L531" s="297">
        <v>1.71</v>
      </c>
      <c r="M531" s="297">
        <v>5.31</v>
      </c>
      <c r="N531" s="297">
        <v>8.42</v>
      </c>
      <c r="O531" s="297">
        <v>14.41</v>
      </c>
      <c r="P531" s="297">
        <v>9.9</v>
      </c>
      <c r="Q531" s="297">
        <v>11.15</v>
      </c>
      <c r="R531" s="297">
        <v>9.06</v>
      </c>
      <c r="S531" s="297">
        <v>8.77</v>
      </c>
      <c r="T531" s="297">
        <v>16.52</v>
      </c>
      <c r="U531" s="297">
        <v>16.75</v>
      </c>
      <c r="V531" s="297">
        <v>18.22</v>
      </c>
      <c r="W531" s="297">
        <v>18.68</v>
      </c>
      <c r="X531" s="297">
        <v>18.809999999999999</v>
      </c>
      <c r="Y531" s="297">
        <v>20.059999999999999</v>
      </c>
      <c r="Z531" s="297">
        <v>17.309999999999999</v>
      </c>
      <c r="AA531" s="297">
        <v>15.07</v>
      </c>
      <c r="AB531" s="297">
        <v>16.54</v>
      </c>
      <c r="AC531" s="297">
        <v>17.47</v>
      </c>
      <c r="AD531" s="297">
        <v>18.52</v>
      </c>
      <c r="AE531" s="297">
        <v>19.38</v>
      </c>
      <c r="AF531" s="297">
        <v>18.420000000000002</v>
      </c>
      <c r="AG531" s="297">
        <v>16.940000000000001</v>
      </c>
      <c r="AH531" s="297">
        <v>14.49</v>
      </c>
      <c r="AI531" s="297">
        <v>12.89</v>
      </c>
      <c r="AJ531" s="297">
        <v>15.17</v>
      </c>
      <c r="AK531" s="297">
        <v>15.38</v>
      </c>
      <c r="AL531" s="297">
        <v>14.88</v>
      </c>
      <c r="AM531" s="297">
        <v>14.66</v>
      </c>
      <c r="AN531" s="297">
        <v>14.63</v>
      </c>
      <c r="AO531" s="297">
        <v>14.57</v>
      </c>
      <c r="AP531" s="297">
        <v>14.63</v>
      </c>
      <c r="AQ531" s="297">
        <v>14.81</v>
      </c>
      <c r="AR531" s="297">
        <v>14.79</v>
      </c>
      <c r="AS531" s="297">
        <v>14.77</v>
      </c>
      <c r="AT531" s="297">
        <v>14.75</v>
      </c>
      <c r="AU531" s="297">
        <v>14.76</v>
      </c>
      <c r="AV531" s="297">
        <v>14.75</v>
      </c>
      <c r="AW531" s="297">
        <v>14.75</v>
      </c>
      <c r="AX531" s="297">
        <v>14.76</v>
      </c>
      <c r="AY531" s="297">
        <v>14.79</v>
      </c>
      <c r="AZ531" s="297">
        <v>14.82</v>
      </c>
      <c r="BA531" s="297">
        <v>14.87</v>
      </c>
      <c r="BB531" s="297">
        <v>14.91</v>
      </c>
      <c r="BC531" s="297">
        <v>14.95</v>
      </c>
      <c r="BD531" s="297">
        <v>15.01</v>
      </c>
      <c r="BE531" s="297">
        <v>15.07</v>
      </c>
      <c r="BF531" s="297">
        <v>15.12</v>
      </c>
      <c r="BG531" s="297">
        <v>15.18</v>
      </c>
      <c r="BH531" s="297">
        <v>15.23</v>
      </c>
      <c r="BI531" s="297">
        <v>15.3</v>
      </c>
      <c r="BJ531" s="297">
        <v>15.34</v>
      </c>
      <c r="BK531" s="297">
        <v>15.4</v>
      </c>
      <c r="BL531" s="297">
        <v>15.45</v>
      </c>
      <c r="BM531" s="297">
        <v>15.5</v>
      </c>
      <c r="BN531" s="297">
        <v>15.55</v>
      </c>
      <c r="BO531" s="297">
        <v>15.54</v>
      </c>
      <c r="BP531" s="297">
        <v>15.59</v>
      </c>
      <c r="BQ531" s="297">
        <v>15.64</v>
      </c>
      <c r="BR531" s="297">
        <v>15.68</v>
      </c>
      <c r="BS531" s="297">
        <v>15.75</v>
      </c>
      <c r="BT531" s="297">
        <v>15.78</v>
      </c>
      <c r="BU531" s="297">
        <v>15.84</v>
      </c>
      <c r="BV531" s="297">
        <v>15.9</v>
      </c>
      <c r="BW531" s="297">
        <v>15.97</v>
      </c>
    </row>
    <row r="532" spans="1:75" x14ac:dyDescent="0.25">
      <c r="A532" s="297" t="s">
        <v>231</v>
      </c>
      <c r="B532" s="297" t="s">
        <v>4</v>
      </c>
      <c r="C532" s="297" t="s">
        <v>1014</v>
      </c>
      <c r="D532" s="297" t="s">
        <v>1015</v>
      </c>
      <c r="E532" s="297">
        <v>68.319999999999993</v>
      </c>
      <c r="F532" s="297">
        <v>68.58</v>
      </c>
      <c r="G532" s="297">
        <v>68.84</v>
      </c>
      <c r="H532" s="297">
        <v>69.099999999999994</v>
      </c>
      <c r="I532" s="297">
        <v>69.37</v>
      </c>
      <c r="J532" s="297">
        <v>69.63</v>
      </c>
      <c r="K532" s="297">
        <v>69.790000000000006</v>
      </c>
      <c r="L532" s="297">
        <v>69.95</v>
      </c>
      <c r="M532" s="297">
        <v>70.11</v>
      </c>
      <c r="N532" s="297">
        <v>70.27</v>
      </c>
      <c r="O532" s="297">
        <v>70.44</v>
      </c>
      <c r="P532" s="297">
        <v>70.59</v>
      </c>
      <c r="Q532" s="297">
        <v>70.739999999999995</v>
      </c>
      <c r="R532" s="297">
        <v>70.900000000000006</v>
      </c>
      <c r="S532" s="297">
        <v>71.05</v>
      </c>
      <c r="T532" s="297">
        <v>71.209999999999994</v>
      </c>
      <c r="U532" s="297">
        <v>71.540000000000006</v>
      </c>
      <c r="V532" s="297">
        <v>71.87</v>
      </c>
      <c r="W532" s="297">
        <v>72.209999999999994</v>
      </c>
      <c r="X532" s="297">
        <v>72.540000000000006</v>
      </c>
      <c r="Y532" s="297">
        <v>72.88</v>
      </c>
      <c r="Z532" s="297">
        <v>73.48</v>
      </c>
      <c r="AA532" s="297">
        <v>74.08</v>
      </c>
      <c r="AB532" s="297">
        <v>74.680000000000007</v>
      </c>
      <c r="AC532" s="297">
        <v>75.290000000000006</v>
      </c>
      <c r="AD532" s="297">
        <v>75.900000000000006</v>
      </c>
      <c r="AE532" s="297">
        <v>76.52</v>
      </c>
      <c r="AF532" s="297">
        <v>77.14</v>
      </c>
      <c r="AG532" s="297">
        <v>77.760000000000005</v>
      </c>
      <c r="AH532" s="297">
        <v>78.39</v>
      </c>
      <c r="AI532" s="297">
        <v>79.03</v>
      </c>
      <c r="AJ532" s="297">
        <v>79.489999999999995</v>
      </c>
      <c r="AK532" s="297">
        <v>79.959999999999994</v>
      </c>
      <c r="AL532" s="297">
        <v>80.42</v>
      </c>
      <c r="AM532" s="297">
        <v>80.89</v>
      </c>
      <c r="AN532" s="297">
        <v>81.36</v>
      </c>
      <c r="AO532" s="297">
        <v>81.87</v>
      </c>
      <c r="AP532" s="297">
        <v>82.37</v>
      </c>
      <c r="AQ532" s="297">
        <v>82.88</v>
      </c>
      <c r="AR532" s="297">
        <v>83.39</v>
      </c>
      <c r="AS532" s="297">
        <v>83.91</v>
      </c>
      <c r="AT532" s="297">
        <v>84.33</v>
      </c>
      <c r="AU532" s="297">
        <v>84.75</v>
      </c>
      <c r="AV532" s="297">
        <v>85.17</v>
      </c>
      <c r="AW532" s="297">
        <v>85.6</v>
      </c>
      <c r="AX532" s="297">
        <v>86.03</v>
      </c>
      <c r="AY532" s="297">
        <v>86.44</v>
      </c>
      <c r="AZ532" s="297">
        <v>86.85</v>
      </c>
      <c r="BA532" s="297">
        <v>87.26</v>
      </c>
      <c r="BB532" s="297">
        <v>87.68</v>
      </c>
      <c r="BC532" s="297">
        <v>88.09</v>
      </c>
      <c r="BD532" s="297">
        <v>88.44</v>
      </c>
      <c r="BE532" s="297">
        <v>88.78</v>
      </c>
      <c r="BF532" s="297">
        <v>89.13</v>
      </c>
      <c r="BG532" s="297">
        <v>89.48</v>
      </c>
      <c r="BH532" s="297">
        <v>89.83</v>
      </c>
      <c r="BI532" s="297">
        <v>90.15</v>
      </c>
      <c r="BJ532" s="297">
        <v>90.47</v>
      </c>
      <c r="BK532" s="297">
        <v>90.79</v>
      </c>
      <c r="BL532" s="297">
        <v>91.11</v>
      </c>
      <c r="BM532" s="297">
        <v>91.43</v>
      </c>
      <c r="BN532" s="297">
        <v>91.69</v>
      </c>
      <c r="BO532" s="297">
        <v>91.95</v>
      </c>
      <c r="BP532" s="297">
        <v>92.21</v>
      </c>
      <c r="BQ532" s="297">
        <v>92.47</v>
      </c>
      <c r="BR532" s="297">
        <v>92.74</v>
      </c>
      <c r="BS532" s="297">
        <v>92.96</v>
      </c>
      <c r="BT532" s="297">
        <v>93.18</v>
      </c>
      <c r="BU532" s="297">
        <v>93.41</v>
      </c>
      <c r="BV532" s="297">
        <v>93.63</v>
      </c>
      <c r="BW532" s="297">
        <v>93.86</v>
      </c>
    </row>
    <row r="533" spans="1:75" x14ac:dyDescent="0.25">
      <c r="A533" s="297" t="s">
        <v>231</v>
      </c>
      <c r="B533" s="297" t="s">
        <v>4</v>
      </c>
      <c r="C533" s="297" t="s">
        <v>1016</v>
      </c>
      <c r="D533" s="297" t="s">
        <v>1015</v>
      </c>
      <c r="E533" s="297">
        <v>20.38</v>
      </c>
      <c r="F533" s="297">
        <v>21.07</v>
      </c>
      <c r="G533" s="297">
        <v>21.79</v>
      </c>
      <c r="H533" s="297">
        <v>22.52</v>
      </c>
      <c r="I533" s="297">
        <v>23.29</v>
      </c>
      <c r="J533" s="297">
        <v>24.07</v>
      </c>
      <c r="K533" s="297">
        <v>24.64</v>
      </c>
      <c r="L533" s="297">
        <v>25.22</v>
      </c>
      <c r="M533" s="297">
        <v>25.81</v>
      </c>
      <c r="N533" s="297">
        <v>26.42</v>
      </c>
      <c r="O533" s="297">
        <v>27.04</v>
      </c>
      <c r="P533" s="297">
        <v>27.92</v>
      </c>
      <c r="Q533" s="297">
        <v>28.83</v>
      </c>
      <c r="R533" s="297">
        <v>29.77</v>
      </c>
      <c r="S533" s="297">
        <v>30.74</v>
      </c>
      <c r="T533" s="297">
        <v>31.74</v>
      </c>
      <c r="U533" s="297">
        <v>32.369999999999997</v>
      </c>
      <c r="V533" s="297">
        <v>33</v>
      </c>
      <c r="W533" s="297">
        <v>33.65</v>
      </c>
      <c r="X533" s="297">
        <v>34.32</v>
      </c>
      <c r="Y533" s="297">
        <v>34.99</v>
      </c>
      <c r="Z533" s="297">
        <v>35.53</v>
      </c>
      <c r="AA533" s="297">
        <v>36.07</v>
      </c>
      <c r="AB533" s="297">
        <v>36.619999999999997</v>
      </c>
      <c r="AC533" s="297">
        <v>37.18</v>
      </c>
      <c r="AD533" s="297">
        <v>37.75</v>
      </c>
      <c r="AE533" s="297">
        <v>37.28</v>
      </c>
      <c r="AF533" s="297">
        <v>36.82</v>
      </c>
      <c r="AG533" s="297">
        <v>36.369999999999997</v>
      </c>
      <c r="AH533" s="297">
        <v>35.92</v>
      </c>
      <c r="AI533" s="297">
        <v>35.479999999999997</v>
      </c>
      <c r="AJ533" s="297">
        <v>35.71</v>
      </c>
      <c r="AK533" s="297">
        <v>35.94</v>
      </c>
      <c r="AL533" s="297">
        <v>36.18</v>
      </c>
      <c r="AM533" s="297">
        <v>36.42</v>
      </c>
      <c r="AN533" s="297">
        <v>36.65</v>
      </c>
      <c r="AO533" s="297">
        <v>36.950000000000003</v>
      </c>
      <c r="AP533" s="297">
        <v>37.26</v>
      </c>
      <c r="AQ533" s="297">
        <v>37.57</v>
      </c>
      <c r="AR533" s="297">
        <v>37.869999999999997</v>
      </c>
      <c r="AS533" s="297">
        <v>38.19</v>
      </c>
      <c r="AT533" s="297">
        <v>38.54</v>
      </c>
      <c r="AU533" s="297">
        <v>38.89</v>
      </c>
      <c r="AV533" s="297">
        <v>39.24</v>
      </c>
      <c r="AW533" s="297">
        <v>39.6</v>
      </c>
      <c r="AX533" s="297">
        <v>39.97</v>
      </c>
      <c r="AY533" s="297">
        <v>40.42</v>
      </c>
      <c r="AZ533" s="297">
        <v>40.869999999999997</v>
      </c>
      <c r="BA533" s="297">
        <v>41.33</v>
      </c>
      <c r="BB533" s="297">
        <v>41.8</v>
      </c>
      <c r="BC533" s="297">
        <v>42.27</v>
      </c>
      <c r="BD533" s="297">
        <v>42.81</v>
      </c>
      <c r="BE533" s="297">
        <v>43.36</v>
      </c>
      <c r="BF533" s="297">
        <v>43.92</v>
      </c>
      <c r="BG533" s="297">
        <v>44.49</v>
      </c>
      <c r="BH533" s="297">
        <v>45.06</v>
      </c>
      <c r="BI533" s="297">
        <v>45.62</v>
      </c>
      <c r="BJ533" s="297">
        <v>46.19</v>
      </c>
      <c r="BK533" s="297">
        <v>46.77</v>
      </c>
      <c r="BL533" s="297">
        <v>47.35</v>
      </c>
      <c r="BM533" s="297">
        <v>47.94</v>
      </c>
      <c r="BN533" s="297">
        <v>48.47</v>
      </c>
      <c r="BO533" s="297">
        <v>49</v>
      </c>
      <c r="BP533" s="297">
        <v>49.54</v>
      </c>
      <c r="BQ533" s="297">
        <v>50.08</v>
      </c>
      <c r="BR533" s="297">
        <v>50.64</v>
      </c>
      <c r="BS533" s="297">
        <v>51.28</v>
      </c>
      <c r="BT533" s="297">
        <v>51.93</v>
      </c>
      <c r="BU533" s="297">
        <v>52.58</v>
      </c>
      <c r="BV533" s="297">
        <v>53.25</v>
      </c>
      <c r="BW533" s="297">
        <v>53.92</v>
      </c>
    </row>
    <row r="534" spans="1:75" x14ac:dyDescent="0.25">
      <c r="A534" s="297" t="s">
        <v>57</v>
      </c>
      <c r="B534" s="297" t="s">
        <v>56</v>
      </c>
      <c r="C534" s="297" t="s">
        <v>1005</v>
      </c>
      <c r="D534" s="297" t="s">
        <v>1006</v>
      </c>
      <c r="E534" s="297">
        <v>2850.36</v>
      </c>
      <c r="F534" s="297">
        <v>2977.87</v>
      </c>
      <c r="G534" s="297">
        <v>3081.63</v>
      </c>
      <c r="H534" s="297">
        <v>3166.58</v>
      </c>
      <c r="I534" s="297">
        <v>3253.15</v>
      </c>
      <c r="J534" s="297">
        <v>3337.02</v>
      </c>
      <c r="K534" s="297">
        <v>3413.87</v>
      </c>
      <c r="L534" s="297">
        <v>3494.98</v>
      </c>
      <c r="M534" s="297">
        <v>3588.67</v>
      </c>
      <c r="N534" s="297">
        <v>3687.68</v>
      </c>
      <c r="O534" s="297">
        <v>3788.91</v>
      </c>
      <c r="P534" s="297">
        <v>3883.06</v>
      </c>
      <c r="Q534" s="297">
        <v>3965.79</v>
      </c>
      <c r="R534" s="297">
        <v>4007.11</v>
      </c>
      <c r="S534" s="297">
        <v>4046.8</v>
      </c>
      <c r="T534" s="297">
        <v>4100.82</v>
      </c>
      <c r="U534" s="297">
        <v>4152.99</v>
      </c>
      <c r="V534" s="297">
        <v>4207.16</v>
      </c>
      <c r="W534" s="297">
        <v>4268.45</v>
      </c>
      <c r="X534" s="297">
        <v>4336.3100000000004</v>
      </c>
      <c r="Y534" s="297">
        <v>4423.8</v>
      </c>
      <c r="Z534" s="297">
        <v>4512.42</v>
      </c>
      <c r="AA534" s="297">
        <v>4607.66</v>
      </c>
      <c r="AB534" s="297">
        <v>4687.3</v>
      </c>
      <c r="AC534" s="297">
        <v>4770.49</v>
      </c>
      <c r="AD534" s="297">
        <v>4854.29</v>
      </c>
      <c r="AE534" s="297">
        <v>4945.5</v>
      </c>
      <c r="AF534" s="297">
        <v>5037.34</v>
      </c>
      <c r="AG534" s="297">
        <v>5079.7299999999996</v>
      </c>
      <c r="AH534" s="297">
        <v>5077.8500000000004</v>
      </c>
      <c r="AI534" s="297">
        <v>5030.25</v>
      </c>
      <c r="AJ534" s="297">
        <v>5035.1099999999997</v>
      </c>
      <c r="AK534" s="297">
        <v>5038.08</v>
      </c>
      <c r="AL534" s="297">
        <v>5040.2</v>
      </c>
      <c r="AM534" s="297">
        <v>5041.45</v>
      </c>
      <c r="AN534" s="297">
        <v>5042.43</v>
      </c>
      <c r="AO534" s="297">
        <v>5042.5200000000004</v>
      </c>
      <c r="AP534" s="297">
        <v>5042.67</v>
      </c>
      <c r="AQ534" s="297">
        <v>5045.8900000000003</v>
      </c>
      <c r="AR534" s="297">
        <v>5049.54</v>
      </c>
      <c r="AS534" s="297">
        <v>5053.3900000000003</v>
      </c>
      <c r="AT534" s="297">
        <v>5057.12</v>
      </c>
      <c r="AU534" s="297">
        <v>5059.84</v>
      </c>
      <c r="AV534" s="297">
        <v>5061.9399999999996</v>
      </c>
      <c r="AW534" s="297">
        <v>5063.55</v>
      </c>
      <c r="AX534" s="297">
        <v>5064.58</v>
      </c>
      <c r="AY534" s="297">
        <v>5064.87</v>
      </c>
      <c r="AZ534" s="297">
        <v>5063.4399999999996</v>
      </c>
      <c r="BA534" s="297">
        <v>5061.3</v>
      </c>
      <c r="BB534" s="297">
        <v>5058.45</v>
      </c>
      <c r="BC534" s="297">
        <v>5054.72</v>
      </c>
      <c r="BD534" s="297">
        <v>5049.88</v>
      </c>
      <c r="BE534" s="297">
        <v>5042.71</v>
      </c>
      <c r="BF534" s="297">
        <v>5034.6499999999996</v>
      </c>
      <c r="BG534" s="297">
        <v>5025.5600000000004</v>
      </c>
      <c r="BH534" s="297">
        <v>5015.3</v>
      </c>
      <c r="BI534" s="297">
        <v>5003.88</v>
      </c>
      <c r="BJ534" s="297">
        <v>4988.8</v>
      </c>
      <c r="BK534" s="297">
        <v>4973.41</v>
      </c>
      <c r="BL534" s="297">
        <v>4957.4799999999996</v>
      </c>
      <c r="BM534" s="297">
        <v>4941.1400000000003</v>
      </c>
      <c r="BN534" s="297">
        <v>4924.51</v>
      </c>
      <c r="BO534" s="297">
        <v>4900.9399999999996</v>
      </c>
      <c r="BP534" s="297">
        <v>4880.16</v>
      </c>
      <c r="BQ534" s="297">
        <v>4860.13</v>
      </c>
      <c r="BR534" s="297">
        <v>4841.47</v>
      </c>
      <c r="BS534" s="297">
        <v>4824.6499999999996</v>
      </c>
      <c r="BT534" s="297">
        <v>4802.3</v>
      </c>
      <c r="BU534" s="297">
        <v>4785.13</v>
      </c>
      <c r="BV534" s="297">
        <v>4770.51</v>
      </c>
      <c r="BW534" s="297">
        <v>4759.1099999999997</v>
      </c>
    </row>
    <row r="535" spans="1:75" x14ac:dyDescent="0.25">
      <c r="A535" s="297" t="s">
        <v>57</v>
      </c>
      <c r="B535" s="297" t="s">
        <v>56</v>
      </c>
      <c r="C535" s="297" t="s">
        <v>1007</v>
      </c>
      <c r="D535" s="297" t="s">
        <v>1008</v>
      </c>
      <c r="E535" s="297">
        <v>896150.63</v>
      </c>
      <c r="F535" s="297">
        <v>876911</v>
      </c>
      <c r="G535" s="297">
        <v>854561.69</v>
      </c>
      <c r="H535" s="297">
        <v>853835.63</v>
      </c>
      <c r="I535" s="297">
        <v>873342.44</v>
      </c>
      <c r="J535" s="297">
        <v>885643.81</v>
      </c>
      <c r="K535" s="297">
        <v>896061.63</v>
      </c>
      <c r="L535" s="297">
        <v>933253.44</v>
      </c>
      <c r="M535" s="297">
        <v>955246.56</v>
      </c>
      <c r="N535" s="297">
        <v>996068.5</v>
      </c>
      <c r="O535" s="297">
        <v>1003808.19</v>
      </c>
      <c r="P535" s="297">
        <v>1028541.13</v>
      </c>
      <c r="Q535" s="297">
        <v>1022184.94</v>
      </c>
      <c r="R535" s="297">
        <v>1016739.69</v>
      </c>
      <c r="S535" s="297">
        <v>1003897.25</v>
      </c>
      <c r="T535" s="297">
        <v>1089938.25</v>
      </c>
      <c r="U535" s="297">
        <v>1088972.5</v>
      </c>
      <c r="V535" s="297">
        <v>1104445.1299999999</v>
      </c>
      <c r="W535" s="297">
        <v>1135376.75</v>
      </c>
      <c r="X535" s="297">
        <v>1152876.6299999999</v>
      </c>
      <c r="Y535" s="297">
        <v>1174808.25</v>
      </c>
      <c r="Z535" s="297">
        <v>1179061.6299999999</v>
      </c>
      <c r="AA535" s="297">
        <v>1180794.5</v>
      </c>
      <c r="AB535" s="297">
        <v>1228924.6299999999</v>
      </c>
      <c r="AC535" s="297">
        <v>1243828.75</v>
      </c>
      <c r="AD535" s="297">
        <v>1259390.5</v>
      </c>
      <c r="AE535" s="297">
        <v>1247260.25</v>
      </c>
      <c r="AF535" s="297">
        <v>1226678.1299999999</v>
      </c>
      <c r="AG535" s="297">
        <v>1205698.75</v>
      </c>
      <c r="AH535" s="297">
        <v>1232734.3799999999</v>
      </c>
      <c r="AI535" s="297">
        <v>1219786.6299999999</v>
      </c>
      <c r="AJ535" s="297">
        <v>1224412.3799999999</v>
      </c>
      <c r="AK535" s="297">
        <v>1217885.8799999999</v>
      </c>
      <c r="AL535" s="297">
        <v>1211223.25</v>
      </c>
      <c r="AM535" s="297">
        <v>1206654.75</v>
      </c>
      <c r="AN535" s="297">
        <v>1204847.3799999999</v>
      </c>
      <c r="AO535" s="297">
        <v>1207566</v>
      </c>
      <c r="AP535" s="297">
        <v>1209030.5</v>
      </c>
      <c r="AQ535" s="297">
        <v>1209915.6299999999</v>
      </c>
      <c r="AR535" s="297">
        <v>1212376.6299999999</v>
      </c>
      <c r="AS535" s="297">
        <v>1215004.5</v>
      </c>
      <c r="AT535" s="297">
        <v>1219188.8799999999</v>
      </c>
      <c r="AU535" s="297">
        <v>1221431.25</v>
      </c>
      <c r="AV535" s="297">
        <v>1223267.6299999999</v>
      </c>
      <c r="AW535" s="297">
        <v>1224900.3799999999</v>
      </c>
      <c r="AX535" s="297">
        <v>1225911.75</v>
      </c>
      <c r="AY535" s="297">
        <v>1227720.3799999999</v>
      </c>
      <c r="AZ535" s="297">
        <v>1228237.5</v>
      </c>
      <c r="BA535" s="297">
        <v>1228476.25</v>
      </c>
      <c r="BB535" s="297">
        <v>1228503.1299999999</v>
      </c>
      <c r="BC535" s="297">
        <v>1229105.8799999999</v>
      </c>
      <c r="BD535" s="297">
        <v>1229735.3799999999</v>
      </c>
      <c r="BE535" s="297">
        <v>1230201.1299999999</v>
      </c>
      <c r="BF535" s="297">
        <v>1230706.3799999999</v>
      </c>
      <c r="BG535" s="297">
        <v>1231372.75</v>
      </c>
      <c r="BH535" s="297">
        <v>1232502.8799999999</v>
      </c>
      <c r="BI535" s="297">
        <v>1235193.6299999999</v>
      </c>
      <c r="BJ535" s="297">
        <v>1237900.25</v>
      </c>
      <c r="BK535" s="297">
        <v>1240933.25</v>
      </c>
      <c r="BL535" s="297">
        <v>1244397.75</v>
      </c>
      <c r="BM535" s="297">
        <v>1248219.5</v>
      </c>
      <c r="BN535" s="297">
        <v>1255602.25</v>
      </c>
      <c r="BO535" s="297">
        <v>1262607.25</v>
      </c>
      <c r="BP535" s="297">
        <v>1270173.25</v>
      </c>
      <c r="BQ535" s="297">
        <v>1278258.3799999999</v>
      </c>
      <c r="BR535" s="297">
        <v>1286804.6299999999</v>
      </c>
      <c r="BS535" s="297">
        <v>1298628</v>
      </c>
      <c r="BT535" s="297">
        <v>1310136.5</v>
      </c>
      <c r="BU535" s="297">
        <v>1322309.25</v>
      </c>
      <c r="BV535" s="297">
        <v>1334723</v>
      </c>
      <c r="BW535" s="297">
        <v>1347527.75</v>
      </c>
    </row>
    <row r="536" spans="1:75" x14ac:dyDescent="0.25">
      <c r="A536" s="297" t="s">
        <v>57</v>
      </c>
      <c r="B536" s="297" t="s">
        <v>56</v>
      </c>
      <c r="C536" s="297" t="s">
        <v>1009</v>
      </c>
      <c r="D536" s="297" t="s">
        <v>1010</v>
      </c>
      <c r="E536" s="297">
        <v>25.57</v>
      </c>
      <c r="F536" s="297">
        <v>25.69</v>
      </c>
      <c r="G536" s="297">
        <v>24.2</v>
      </c>
      <c r="H536" s="297">
        <v>22.86</v>
      </c>
      <c r="I536" s="297">
        <v>22.69</v>
      </c>
      <c r="J536" s="297">
        <v>22.28</v>
      </c>
      <c r="K536" s="297">
        <v>21.5</v>
      </c>
      <c r="L536" s="297">
        <v>21.5</v>
      </c>
      <c r="M536" s="297">
        <v>21.9</v>
      </c>
      <c r="N536" s="297">
        <v>21.94</v>
      </c>
      <c r="O536" s="297">
        <v>22.06</v>
      </c>
      <c r="P536" s="297">
        <v>21.66</v>
      </c>
      <c r="Q536" s="297">
        <v>21.11</v>
      </c>
      <c r="R536" s="297">
        <v>18.84</v>
      </c>
      <c r="S536" s="297">
        <v>18.5</v>
      </c>
      <c r="T536" s="297">
        <v>19.059999999999999</v>
      </c>
      <c r="U536" s="297">
        <v>18.940000000000001</v>
      </c>
      <c r="V536" s="297">
        <v>18.920000000000002</v>
      </c>
      <c r="W536" s="297">
        <v>19.29</v>
      </c>
      <c r="X536" s="297">
        <v>19.63</v>
      </c>
      <c r="Y536" s="297">
        <v>21.25</v>
      </c>
      <c r="Z536" s="297">
        <v>20.76</v>
      </c>
      <c r="AA536" s="297">
        <v>21.66</v>
      </c>
      <c r="AB536" s="297">
        <v>21.11</v>
      </c>
      <c r="AC536" s="297">
        <v>21.51</v>
      </c>
      <c r="AD536" s="297">
        <v>21.51</v>
      </c>
      <c r="AE536" s="297">
        <v>21.98</v>
      </c>
      <c r="AF536" s="297">
        <v>21.63</v>
      </c>
      <c r="AG536" s="297">
        <v>18.670000000000002</v>
      </c>
      <c r="AH536" s="297">
        <v>16.579999999999998</v>
      </c>
      <c r="AI536" s="297">
        <v>14.78</v>
      </c>
      <c r="AJ536" s="297">
        <v>17.399999999999999</v>
      </c>
      <c r="AK536" s="297">
        <v>17.2</v>
      </c>
      <c r="AL536" s="297">
        <v>17.11</v>
      </c>
      <c r="AM536" s="297">
        <v>17.03</v>
      </c>
      <c r="AN536" s="297">
        <v>16.989999999999998</v>
      </c>
      <c r="AO536" s="297">
        <v>16.93</v>
      </c>
      <c r="AP536" s="297">
        <v>16.850000000000001</v>
      </c>
      <c r="AQ536" s="297">
        <v>16.95</v>
      </c>
      <c r="AR536" s="297">
        <v>16.920000000000002</v>
      </c>
      <c r="AS536" s="297">
        <v>16.89</v>
      </c>
      <c r="AT536" s="297">
        <v>16.84</v>
      </c>
      <c r="AU536" s="297">
        <v>16.73</v>
      </c>
      <c r="AV536" s="297">
        <v>16.649999999999999</v>
      </c>
      <c r="AW536" s="297">
        <v>16.579999999999998</v>
      </c>
      <c r="AX536" s="297">
        <v>16.510000000000002</v>
      </c>
      <c r="AY536" s="297">
        <v>16.440000000000001</v>
      </c>
      <c r="AZ536" s="297">
        <v>16.3</v>
      </c>
      <c r="BA536" s="297">
        <v>16.21</v>
      </c>
      <c r="BB536" s="297">
        <v>16.12</v>
      </c>
      <c r="BC536" s="297">
        <v>16.03</v>
      </c>
      <c r="BD536" s="297">
        <v>15.92</v>
      </c>
      <c r="BE536" s="297">
        <v>15.73</v>
      </c>
      <c r="BF536" s="297">
        <v>15.61</v>
      </c>
      <c r="BG536" s="297">
        <v>15.48</v>
      </c>
      <c r="BH536" s="297">
        <v>15.34</v>
      </c>
      <c r="BI536" s="297">
        <v>15.19</v>
      </c>
      <c r="BJ536" s="297">
        <v>14.88</v>
      </c>
      <c r="BK536" s="297">
        <v>14.74</v>
      </c>
      <c r="BL536" s="297">
        <v>14.59</v>
      </c>
      <c r="BM536" s="297">
        <v>14.43</v>
      </c>
      <c r="BN536" s="297">
        <v>14.27</v>
      </c>
      <c r="BO536" s="297">
        <v>13.75</v>
      </c>
      <c r="BP536" s="297">
        <v>13.69</v>
      </c>
      <c r="BQ536" s="297">
        <v>13.54</v>
      </c>
      <c r="BR536" s="297">
        <v>13.42</v>
      </c>
      <c r="BS536" s="297">
        <v>13.32</v>
      </c>
      <c r="BT536" s="297">
        <v>12.84</v>
      </c>
      <c r="BU536" s="297">
        <v>12.86</v>
      </c>
      <c r="BV536" s="297">
        <v>12.77</v>
      </c>
      <c r="BW536" s="297">
        <v>12.72</v>
      </c>
    </row>
    <row r="537" spans="1:75" x14ac:dyDescent="0.25">
      <c r="A537" s="297" t="s">
        <v>57</v>
      </c>
      <c r="B537" s="297" t="s">
        <v>56</v>
      </c>
      <c r="C537" s="297" t="s">
        <v>1011</v>
      </c>
      <c r="D537" s="297" t="s">
        <v>927</v>
      </c>
      <c r="E537" s="297">
        <v>22067.5</v>
      </c>
      <c r="F537" s="297">
        <v>22212.01</v>
      </c>
      <c r="G537" s="297">
        <v>22201.75</v>
      </c>
      <c r="H537" s="297">
        <v>22610.44</v>
      </c>
      <c r="I537" s="297">
        <v>22819.91</v>
      </c>
      <c r="J537" s="297">
        <v>22910.1</v>
      </c>
      <c r="K537" s="297">
        <v>23222.04</v>
      </c>
      <c r="L537" s="297">
        <v>23373.65</v>
      </c>
      <c r="M537" s="297">
        <v>23632.39</v>
      </c>
      <c r="N537" s="297">
        <v>23822.57</v>
      </c>
      <c r="O537" s="297">
        <v>23830.46</v>
      </c>
      <c r="P537" s="297">
        <v>24005.96</v>
      </c>
      <c r="Q537" s="297">
        <v>23254.75</v>
      </c>
      <c r="R537" s="297">
        <v>23133.9</v>
      </c>
      <c r="S537" s="297">
        <v>22964.1</v>
      </c>
      <c r="T537" s="297">
        <v>22825.53</v>
      </c>
      <c r="U537" s="297">
        <v>22925.1</v>
      </c>
      <c r="V537" s="297">
        <v>22946.62</v>
      </c>
      <c r="W537" s="297">
        <v>23078.47</v>
      </c>
      <c r="X537" s="297">
        <v>23239.03</v>
      </c>
      <c r="Y537" s="297">
        <v>23311.54</v>
      </c>
      <c r="Z537" s="297">
        <v>23518.57</v>
      </c>
      <c r="AA537" s="297">
        <v>23874.05</v>
      </c>
      <c r="AB537" s="297">
        <v>24246.799999999999</v>
      </c>
      <c r="AC537" s="297">
        <v>24738.3</v>
      </c>
      <c r="AD537" s="297">
        <v>24674.16</v>
      </c>
      <c r="AE537" s="297">
        <v>24863.87</v>
      </c>
      <c r="AF537" s="297">
        <v>24923.17</v>
      </c>
      <c r="AG537" s="297">
        <v>25289.27</v>
      </c>
      <c r="AH537" s="297">
        <v>25435.64</v>
      </c>
      <c r="AI537" s="297">
        <v>25548.59</v>
      </c>
      <c r="AJ537" s="297">
        <v>25436.07</v>
      </c>
      <c r="AK537" s="297">
        <v>25298.85</v>
      </c>
      <c r="AL537" s="297">
        <v>25135.55</v>
      </c>
      <c r="AM537" s="297">
        <v>24947.89</v>
      </c>
      <c r="AN537" s="297">
        <v>24741.37</v>
      </c>
      <c r="AO537" s="297">
        <v>24637.33</v>
      </c>
      <c r="AP537" s="297">
        <v>24510.16</v>
      </c>
      <c r="AQ537" s="297">
        <v>24366.1</v>
      </c>
      <c r="AR537" s="297">
        <v>24210.85</v>
      </c>
      <c r="AS537" s="297">
        <v>24045.13</v>
      </c>
      <c r="AT537" s="297">
        <v>23865.54</v>
      </c>
      <c r="AU537" s="297">
        <v>23672.55</v>
      </c>
      <c r="AV537" s="297">
        <v>23470.39</v>
      </c>
      <c r="AW537" s="297">
        <v>23260.35</v>
      </c>
      <c r="AX537" s="297">
        <v>23044.36</v>
      </c>
      <c r="AY537" s="297">
        <v>22824.77</v>
      </c>
      <c r="AZ537" s="297">
        <v>22603.63</v>
      </c>
      <c r="BA537" s="297">
        <v>22381.73</v>
      </c>
      <c r="BB537" s="297">
        <v>22160.720000000001</v>
      </c>
      <c r="BC537" s="297">
        <v>21942.29</v>
      </c>
      <c r="BD537" s="297">
        <v>21718.09</v>
      </c>
      <c r="BE537" s="297">
        <v>21498</v>
      </c>
      <c r="BF537" s="297">
        <v>21285.38</v>
      </c>
      <c r="BG537" s="297">
        <v>21083.16</v>
      </c>
      <c r="BH537" s="297">
        <v>20891.93</v>
      </c>
      <c r="BI537" s="297">
        <v>20714.05</v>
      </c>
      <c r="BJ537" s="297">
        <v>20549.490000000002</v>
      </c>
      <c r="BK537" s="297">
        <v>20396.63</v>
      </c>
      <c r="BL537" s="297">
        <v>20254.88</v>
      </c>
      <c r="BM537" s="297">
        <v>20125.02</v>
      </c>
      <c r="BN537" s="297">
        <v>20037.21</v>
      </c>
      <c r="BO537" s="297">
        <v>19957.95</v>
      </c>
      <c r="BP537" s="297">
        <v>19887.97</v>
      </c>
      <c r="BQ537" s="297">
        <v>19826.63</v>
      </c>
      <c r="BR537" s="297">
        <v>19771.330000000002</v>
      </c>
      <c r="BS537" s="297">
        <v>19746.080000000002</v>
      </c>
      <c r="BT537" s="297">
        <v>19725.16</v>
      </c>
      <c r="BU537" s="297">
        <v>19706.400000000001</v>
      </c>
      <c r="BV537" s="297">
        <v>19687.66</v>
      </c>
      <c r="BW537" s="297">
        <v>19668.13</v>
      </c>
    </row>
    <row r="538" spans="1:75" x14ac:dyDescent="0.25">
      <c r="A538" s="297" t="s">
        <v>57</v>
      </c>
      <c r="B538" s="297" t="s">
        <v>56</v>
      </c>
      <c r="C538" s="297" t="s">
        <v>1012</v>
      </c>
      <c r="D538" s="297" t="s">
        <v>927</v>
      </c>
      <c r="E538" s="297">
        <v>56221.17</v>
      </c>
      <c r="F538" s="297">
        <v>56376.12</v>
      </c>
      <c r="G538" s="297">
        <v>56510.2</v>
      </c>
      <c r="H538" s="297">
        <v>56622.07</v>
      </c>
      <c r="I538" s="297">
        <v>56709.57</v>
      </c>
      <c r="J538" s="297">
        <v>56772.14</v>
      </c>
      <c r="K538" s="297">
        <v>56808.91</v>
      </c>
      <c r="L538" s="297">
        <v>56823.4</v>
      </c>
      <c r="M538" s="297">
        <v>56824.7</v>
      </c>
      <c r="N538" s="297">
        <v>56824.79</v>
      </c>
      <c r="O538" s="297">
        <v>56832.33</v>
      </c>
      <c r="P538" s="297">
        <v>56856.06</v>
      </c>
      <c r="Q538" s="297">
        <v>56895.16</v>
      </c>
      <c r="R538" s="297">
        <v>56937.52</v>
      </c>
      <c r="S538" s="297">
        <v>56965.2</v>
      </c>
      <c r="T538" s="297">
        <v>56968.04</v>
      </c>
      <c r="U538" s="297">
        <v>56938.34</v>
      </c>
      <c r="V538" s="297">
        <v>56888.3</v>
      </c>
      <c r="W538" s="297">
        <v>56851.519999999997</v>
      </c>
      <c r="X538" s="297">
        <v>56873.68</v>
      </c>
      <c r="Y538" s="297">
        <v>56986.33</v>
      </c>
      <c r="Z538" s="297">
        <v>57199.22</v>
      </c>
      <c r="AA538" s="297">
        <v>57498.87</v>
      </c>
      <c r="AB538" s="297">
        <v>57864.33</v>
      </c>
      <c r="AC538" s="297">
        <v>58263.79</v>
      </c>
      <c r="AD538" s="297">
        <v>58671.21</v>
      </c>
      <c r="AE538" s="297">
        <v>59082.1</v>
      </c>
      <c r="AF538" s="297">
        <v>59495.24</v>
      </c>
      <c r="AG538" s="297">
        <v>59891.48</v>
      </c>
      <c r="AH538" s="297">
        <v>60248.66</v>
      </c>
      <c r="AI538" s="297">
        <v>60550.85</v>
      </c>
      <c r="AJ538" s="297">
        <v>60788.7</v>
      </c>
      <c r="AK538" s="297">
        <v>60964.14</v>
      </c>
      <c r="AL538" s="297">
        <v>61087.39</v>
      </c>
      <c r="AM538" s="297">
        <v>61175.25</v>
      </c>
      <c r="AN538" s="297">
        <v>61240.78</v>
      </c>
      <c r="AO538" s="297">
        <v>61286.32</v>
      </c>
      <c r="AP538" s="297">
        <v>61309.96</v>
      </c>
      <c r="AQ538" s="297">
        <v>61315.839999999997</v>
      </c>
      <c r="AR538" s="297">
        <v>61308.14</v>
      </c>
      <c r="AS538" s="297">
        <v>61290.34</v>
      </c>
      <c r="AT538" s="297">
        <v>61265.27</v>
      </c>
      <c r="AU538" s="297">
        <v>61234.64</v>
      </c>
      <c r="AV538" s="297">
        <v>61199.23</v>
      </c>
      <c r="AW538" s="297">
        <v>61159.09</v>
      </c>
      <c r="AX538" s="297">
        <v>61114.37</v>
      </c>
      <c r="AY538" s="297">
        <v>61066.18</v>
      </c>
      <c r="AZ538" s="297">
        <v>61015.64</v>
      </c>
      <c r="BA538" s="297">
        <v>60962.91</v>
      </c>
      <c r="BB538" s="297">
        <v>60907.89</v>
      </c>
      <c r="BC538" s="297">
        <v>60850.51</v>
      </c>
      <c r="BD538" s="297">
        <v>60790.95</v>
      </c>
      <c r="BE538" s="297">
        <v>60729.55</v>
      </c>
      <c r="BF538" s="297">
        <v>60666.57</v>
      </c>
      <c r="BG538" s="297">
        <v>60602.23</v>
      </c>
      <c r="BH538" s="297">
        <v>60536.65</v>
      </c>
      <c r="BI538" s="297">
        <v>60469.83</v>
      </c>
      <c r="BJ538" s="297">
        <v>60401.54</v>
      </c>
      <c r="BK538" s="297">
        <v>60331.29</v>
      </c>
      <c r="BL538" s="297">
        <v>60258.43</v>
      </c>
      <c r="BM538" s="297">
        <v>60182.36</v>
      </c>
      <c r="BN538" s="297">
        <v>60102.67</v>
      </c>
      <c r="BO538" s="297">
        <v>60019.06</v>
      </c>
      <c r="BP538" s="297">
        <v>59931.18</v>
      </c>
      <c r="BQ538" s="297">
        <v>59838.71</v>
      </c>
      <c r="BR538" s="297">
        <v>59741.23</v>
      </c>
      <c r="BS538" s="297">
        <v>59638.73</v>
      </c>
      <c r="BT538" s="297">
        <v>59530.68</v>
      </c>
      <c r="BU538" s="297">
        <v>59415.67</v>
      </c>
      <c r="BV538" s="297">
        <v>59291.88</v>
      </c>
      <c r="BW538" s="297">
        <v>59158.11</v>
      </c>
    </row>
    <row r="539" spans="1:75" x14ac:dyDescent="0.25">
      <c r="A539" s="297" t="s">
        <v>57</v>
      </c>
      <c r="B539" s="297" t="s">
        <v>56</v>
      </c>
      <c r="C539" s="297" t="s">
        <v>1013</v>
      </c>
      <c r="D539" s="297" t="s">
        <v>1010</v>
      </c>
      <c r="E539" s="297">
        <v>24.05</v>
      </c>
      <c r="F539" s="297">
        <v>22.65</v>
      </c>
      <c r="G539" s="297">
        <v>22.41</v>
      </c>
      <c r="H539" s="297">
        <v>22.74</v>
      </c>
      <c r="I539" s="297">
        <v>22.86</v>
      </c>
      <c r="J539" s="297">
        <v>22.74</v>
      </c>
      <c r="K539" s="297">
        <v>23.04</v>
      </c>
      <c r="L539" s="297">
        <v>22.54</v>
      </c>
      <c r="M539" s="297">
        <v>22.62</v>
      </c>
      <c r="N539" s="297">
        <v>22.3</v>
      </c>
      <c r="O539" s="297">
        <v>22.54</v>
      </c>
      <c r="P539" s="297">
        <v>22.12</v>
      </c>
      <c r="Q539" s="297">
        <v>21.32</v>
      </c>
      <c r="R539" s="297">
        <v>21.96</v>
      </c>
      <c r="S539" s="297">
        <v>22.14</v>
      </c>
      <c r="T539" s="297">
        <v>23.63</v>
      </c>
      <c r="U539" s="297">
        <v>23.84</v>
      </c>
      <c r="V539" s="297">
        <v>23.21</v>
      </c>
      <c r="W539" s="297">
        <v>22.7</v>
      </c>
      <c r="X539" s="297">
        <v>21.92</v>
      </c>
      <c r="Y539" s="297">
        <v>21.63</v>
      </c>
      <c r="Z539" s="297">
        <v>21.95</v>
      </c>
      <c r="AA539" s="297">
        <v>22.09</v>
      </c>
      <c r="AB539" s="297">
        <v>21.22</v>
      </c>
      <c r="AC539" s="297">
        <v>21.52</v>
      </c>
      <c r="AD539" s="297">
        <v>20.68</v>
      </c>
      <c r="AE539" s="297">
        <v>20.71</v>
      </c>
      <c r="AF539" s="297">
        <v>21.18</v>
      </c>
      <c r="AG539" s="297">
        <v>17.71</v>
      </c>
      <c r="AH539" s="297">
        <v>16.940000000000001</v>
      </c>
      <c r="AI539" s="297">
        <v>15.83</v>
      </c>
      <c r="AJ539" s="297">
        <v>17.27</v>
      </c>
      <c r="AK539" s="297">
        <v>17.100000000000001</v>
      </c>
      <c r="AL539" s="297">
        <v>16.97</v>
      </c>
      <c r="AM539" s="297">
        <v>16.86</v>
      </c>
      <c r="AN539" s="297">
        <v>16.739999999999998</v>
      </c>
      <c r="AO539" s="297">
        <v>16.62</v>
      </c>
      <c r="AP539" s="297">
        <v>16.57</v>
      </c>
      <c r="AQ539" s="297">
        <v>16.690000000000001</v>
      </c>
      <c r="AR539" s="297">
        <v>16.64</v>
      </c>
      <c r="AS539" s="297">
        <v>16.59</v>
      </c>
      <c r="AT539" s="297">
        <v>16.53</v>
      </c>
      <c r="AU539" s="297">
        <v>16.47</v>
      </c>
      <c r="AV539" s="297">
        <v>16.420000000000002</v>
      </c>
      <c r="AW539" s="297">
        <v>16.36</v>
      </c>
      <c r="AX539" s="297">
        <v>16.3</v>
      </c>
      <c r="AY539" s="297">
        <v>16.23</v>
      </c>
      <c r="AZ539" s="297">
        <v>16.13</v>
      </c>
      <c r="BA539" s="297">
        <v>16.059999999999999</v>
      </c>
      <c r="BB539" s="297">
        <v>15.99</v>
      </c>
      <c r="BC539" s="297">
        <v>15.9</v>
      </c>
      <c r="BD539" s="297">
        <v>15.81</v>
      </c>
      <c r="BE539" s="297">
        <v>15.66</v>
      </c>
      <c r="BF539" s="297">
        <v>15.56</v>
      </c>
      <c r="BG539" s="297">
        <v>15.45</v>
      </c>
      <c r="BH539" s="297">
        <v>15.32</v>
      </c>
      <c r="BI539" s="297">
        <v>15.18</v>
      </c>
      <c r="BJ539" s="297">
        <v>14.86</v>
      </c>
      <c r="BK539" s="297">
        <v>14.72</v>
      </c>
      <c r="BL539" s="297">
        <v>14.55</v>
      </c>
      <c r="BM539" s="297">
        <v>14.38</v>
      </c>
      <c r="BN539" s="297">
        <v>14.21</v>
      </c>
      <c r="BO539" s="297">
        <v>13.54</v>
      </c>
      <c r="BP539" s="297">
        <v>13.46</v>
      </c>
      <c r="BQ539" s="297">
        <v>13.26</v>
      </c>
      <c r="BR539" s="297">
        <v>13.09</v>
      </c>
      <c r="BS539" s="297">
        <v>12.96</v>
      </c>
      <c r="BT539" s="297">
        <v>12.3</v>
      </c>
      <c r="BU539" s="297">
        <v>12.3</v>
      </c>
      <c r="BV539" s="297">
        <v>12.17</v>
      </c>
      <c r="BW539" s="297">
        <v>12.09</v>
      </c>
    </row>
    <row r="540" spans="1:75" x14ac:dyDescent="0.25">
      <c r="A540" s="297" t="s">
        <v>57</v>
      </c>
      <c r="B540" s="297" t="s">
        <v>56</v>
      </c>
      <c r="C540" s="297" t="s">
        <v>1014</v>
      </c>
      <c r="D540" s="297" t="s">
        <v>1015</v>
      </c>
      <c r="E540" s="297">
        <v>46.5</v>
      </c>
      <c r="F540" s="297">
        <v>47.99</v>
      </c>
      <c r="G540" s="297">
        <v>49.53</v>
      </c>
      <c r="H540" s="297">
        <v>51.12</v>
      </c>
      <c r="I540" s="297">
        <v>52.76</v>
      </c>
      <c r="J540" s="297">
        <v>54.45</v>
      </c>
      <c r="K540" s="297">
        <v>55.82</v>
      </c>
      <c r="L540" s="297">
        <v>57.22</v>
      </c>
      <c r="M540" s="297">
        <v>58.65</v>
      </c>
      <c r="N540" s="297">
        <v>60.12</v>
      </c>
      <c r="O540" s="297">
        <v>61.63</v>
      </c>
      <c r="P540" s="297">
        <v>63.15</v>
      </c>
      <c r="Q540" s="297">
        <v>64.7</v>
      </c>
      <c r="R540" s="297">
        <v>66.290000000000006</v>
      </c>
      <c r="S540" s="297">
        <v>67.92</v>
      </c>
      <c r="T540" s="297">
        <v>69.59</v>
      </c>
      <c r="U540" s="297">
        <v>71</v>
      </c>
      <c r="V540" s="297">
        <v>72.430000000000007</v>
      </c>
      <c r="W540" s="297">
        <v>73.900000000000006</v>
      </c>
      <c r="X540" s="297">
        <v>75.39</v>
      </c>
      <c r="Y540" s="297">
        <v>76.91</v>
      </c>
      <c r="Z540" s="297">
        <v>77.72</v>
      </c>
      <c r="AA540" s="297">
        <v>78.53</v>
      </c>
      <c r="AB540" s="297">
        <v>79.349999999999994</v>
      </c>
      <c r="AC540" s="297">
        <v>80.180000000000007</v>
      </c>
      <c r="AD540" s="297">
        <v>81.02</v>
      </c>
      <c r="AE540" s="297">
        <v>82.08</v>
      </c>
      <c r="AF540" s="297">
        <v>83.16</v>
      </c>
      <c r="AG540" s="297">
        <v>84.25</v>
      </c>
      <c r="AH540" s="297">
        <v>85.36</v>
      </c>
      <c r="AI540" s="297">
        <v>86.48</v>
      </c>
      <c r="AJ540" s="297">
        <v>87.16</v>
      </c>
      <c r="AK540" s="297">
        <v>87.83</v>
      </c>
      <c r="AL540" s="297">
        <v>88.51</v>
      </c>
      <c r="AM540" s="297">
        <v>89.2</v>
      </c>
      <c r="AN540" s="297">
        <v>89.89</v>
      </c>
      <c r="AO540" s="297">
        <v>90.63</v>
      </c>
      <c r="AP540" s="297">
        <v>91.36</v>
      </c>
      <c r="AQ540" s="297">
        <v>92.11</v>
      </c>
      <c r="AR540" s="297">
        <v>92.86</v>
      </c>
      <c r="AS540" s="297">
        <v>93.61</v>
      </c>
      <c r="AT540" s="297">
        <v>93.92</v>
      </c>
      <c r="AU540" s="297">
        <v>94.23</v>
      </c>
      <c r="AV540" s="297">
        <v>94.53</v>
      </c>
      <c r="AW540" s="297">
        <v>94.84</v>
      </c>
      <c r="AX540" s="297">
        <v>95.16</v>
      </c>
      <c r="AY540" s="297">
        <v>95.49</v>
      </c>
      <c r="AZ540" s="297">
        <v>95.82</v>
      </c>
      <c r="BA540" s="297">
        <v>96.15</v>
      </c>
      <c r="BB540" s="297">
        <v>96.48</v>
      </c>
      <c r="BC540" s="297">
        <v>96.82</v>
      </c>
      <c r="BD540" s="297">
        <v>96.95</v>
      </c>
      <c r="BE540" s="297">
        <v>97.07</v>
      </c>
      <c r="BF540" s="297">
        <v>97.2</v>
      </c>
      <c r="BG540" s="297">
        <v>97.33</v>
      </c>
      <c r="BH540" s="297">
        <v>97.46</v>
      </c>
      <c r="BI540" s="297">
        <v>97.61</v>
      </c>
      <c r="BJ540" s="297">
        <v>97.75</v>
      </c>
      <c r="BK540" s="297">
        <v>97.9</v>
      </c>
      <c r="BL540" s="297">
        <v>98.04</v>
      </c>
      <c r="BM540" s="297">
        <v>98.19</v>
      </c>
      <c r="BN540" s="297">
        <v>98.27</v>
      </c>
      <c r="BO540" s="297">
        <v>98.36</v>
      </c>
      <c r="BP540" s="297">
        <v>98.44</v>
      </c>
      <c r="BQ540" s="297">
        <v>98.52</v>
      </c>
      <c r="BR540" s="297">
        <v>98.6</v>
      </c>
      <c r="BS540" s="297">
        <v>98.67</v>
      </c>
      <c r="BT540" s="297">
        <v>98.74</v>
      </c>
      <c r="BU540" s="297">
        <v>98.81</v>
      </c>
      <c r="BV540" s="297">
        <v>98.87</v>
      </c>
      <c r="BW540" s="297">
        <v>98.94</v>
      </c>
    </row>
    <row r="541" spans="1:75" x14ac:dyDescent="0.25">
      <c r="A541" s="297" t="s">
        <v>57</v>
      </c>
      <c r="B541" s="297" t="s">
        <v>56</v>
      </c>
      <c r="C541" s="297" t="s">
        <v>1016</v>
      </c>
      <c r="D541" s="297" t="s">
        <v>1015</v>
      </c>
      <c r="E541" s="297">
        <v>3.53</v>
      </c>
      <c r="F541" s="297">
        <v>3.76</v>
      </c>
      <c r="G541" s="297">
        <v>4</v>
      </c>
      <c r="H541" s="297">
        <v>4.26</v>
      </c>
      <c r="I541" s="297">
        <v>4.54</v>
      </c>
      <c r="J541" s="297">
        <v>4.84</v>
      </c>
      <c r="K541" s="297">
        <v>5.12</v>
      </c>
      <c r="L541" s="297">
        <v>5.42</v>
      </c>
      <c r="M541" s="297">
        <v>5.73</v>
      </c>
      <c r="N541" s="297">
        <v>6.06</v>
      </c>
      <c r="O541" s="297">
        <v>6.41</v>
      </c>
      <c r="P541" s="297">
        <v>6.73</v>
      </c>
      <c r="Q541" s="297">
        <v>7.07</v>
      </c>
      <c r="R541" s="297">
        <v>7.42</v>
      </c>
      <c r="S541" s="297">
        <v>7.79</v>
      </c>
      <c r="T541" s="297">
        <v>8.17</v>
      </c>
      <c r="U541" s="297">
        <v>8.31</v>
      </c>
      <c r="V541" s="297">
        <v>8.4600000000000009</v>
      </c>
      <c r="W541" s="297">
        <v>8.6</v>
      </c>
      <c r="X541" s="297">
        <v>8.75</v>
      </c>
      <c r="Y541" s="297">
        <v>8.9</v>
      </c>
      <c r="Z541" s="297">
        <v>9.1999999999999993</v>
      </c>
      <c r="AA541" s="297">
        <v>9.52</v>
      </c>
      <c r="AB541" s="297">
        <v>9.85</v>
      </c>
      <c r="AC541" s="297">
        <v>10.19</v>
      </c>
      <c r="AD541" s="297">
        <v>10.54</v>
      </c>
      <c r="AE541" s="297">
        <v>10.67</v>
      </c>
      <c r="AF541" s="297">
        <v>10.81</v>
      </c>
      <c r="AG541" s="297">
        <v>10.94</v>
      </c>
      <c r="AH541" s="297">
        <v>11.08</v>
      </c>
      <c r="AI541" s="297">
        <v>11.22</v>
      </c>
      <c r="AJ541" s="297">
        <v>11.37</v>
      </c>
      <c r="AK541" s="297">
        <v>11.52</v>
      </c>
      <c r="AL541" s="297">
        <v>11.68</v>
      </c>
      <c r="AM541" s="297">
        <v>11.84</v>
      </c>
      <c r="AN541" s="297">
        <v>12</v>
      </c>
      <c r="AO541" s="297">
        <v>12.23</v>
      </c>
      <c r="AP541" s="297">
        <v>12.47</v>
      </c>
      <c r="AQ541" s="297">
        <v>12.71</v>
      </c>
      <c r="AR541" s="297">
        <v>12.96</v>
      </c>
      <c r="AS541" s="297">
        <v>13.21</v>
      </c>
      <c r="AT541" s="297">
        <v>13.49</v>
      </c>
      <c r="AU541" s="297">
        <v>13.78</v>
      </c>
      <c r="AV541" s="297">
        <v>14.07</v>
      </c>
      <c r="AW541" s="297">
        <v>14.37</v>
      </c>
      <c r="AX541" s="297">
        <v>14.68</v>
      </c>
      <c r="AY541" s="297">
        <v>15.08</v>
      </c>
      <c r="AZ541" s="297">
        <v>15.48</v>
      </c>
      <c r="BA541" s="297">
        <v>15.9</v>
      </c>
      <c r="BB541" s="297">
        <v>16.329999999999998</v>
      </c>
      <c r="BC541" s="297">
        <v>16.760000000000002</v>
      </c>
      <c r="BD541" s="297">
        <v>17.260000000000002</v>
      </c>
      <c r="BE541" s="297">
        <v>17.77</v>
      </c>
      <c r="BF541" s="297">
        <v>18.3</v>
      </c>
      <c r="BG541" s="297">
        <v>18.850000000000001</v>
      </c>
      <c r="BH541" s="297">
        <v>19.399999999999999</v>
      </c>
      <c r="BI541" s="297">
        <v>20.05</v>
      </c>
      <c r="BJ541" s="297">
        <v>20.71</v>
      </c>
      <c r="BK541" s="297">
        <v>21.4</v>
      </c>
      <c r="BL541" s="297">
        <v>22.11</v>
      </c>
      <c r="BM541" s="297">
        <v>22.85</v>
      </c>
      <c r="BN541" s="297">
        <v>23.56</v>
      </c>
      <c r="BO541" s="297">
        <v>24.29</v>
      </c>
      <c r="BP541" s="297">
        <v>25.05</v>
      </c>
      <c r="BQ541" s="297">
        <v>25.83</v>
      </c>
      <c r="BR541" s="297">
        <v>26.63</v>
      </c>
      <c r="BS541" s="297">
        <v>27.52</v>
      </c>
      <c r="BT541" s="297">
        <v>28.44</v>
      </c>
      <c r="BU541" s="297">
        <v>29.39</v>
      </c>
      <c r="BV541" s="297">
        <v>30.38</v>
      </c>
      <c r="BW541" s="297">
        <v>31.39</v>
      </c>
    </row>
    <row r="542" spans="1:75" x14ac:dyDescent="0.25">
      <c r="A542" s="297" t="s">
        <v>7</v>
      </c>
      <c r="B542" s="297" t="s">
        <v>6</v>
      </c>
      <c r="C542" s="297" t="s">
        <v>1005</v>
      </c>
      <c r="D542" s="297" t="s">
        <v>1006</v>
      </c>
      <c r="E542" s="297">
        <v>7169.31</v>
      </c>
      <c r="F542" s="297">
        <v>7564.82</v>
      </c>
      <c r="G542" s="297">
        <v>7926.39</v>
      </c>
      <c r="H542" s="297">
        <v>8233.73</v>
      </c>
      <c r="I542" s="297">
        <v>8534.4599999999991</v>
      </c>
      <c r="J542" s="297">
        <v>8862.91</v>
      </c>
      <c r="K542" s="297">
        <v>9195.02</v>
      </c>
      <c r="L542" s="297">
        <v>9567.14</v>
      </c>
      <c r="M542" s="297">
        <v>10034.25</v>
      </c>
      <c r="N542" s="297">
        <v>10568.86</v>
      </c>
      <c r="O542" s="297">
        <v>11166.55</v>
      </c>
      <c r="P542" s="297">
        <v>11750.58</v>
      </c>
      <c r="Q542" s="297">
        <v>12260.62</v>
      </c>
      <c r="R542" s="297">
        <v>12694.34</v>
      </c>
      <c r="S542" s="297">
        <v>13073.54</v>
      </c>
      <c r="T542" s="297">
        <v>13430.98</v>
      </c>
      <c r="U542" s="297">
        <v>13813.56</v>
      </c>
      <c r="V542" s="297">
        <v>14166.07</v>
      </c>
      <c r="W542" s="297">
        <v>14395.06</v>
      </c>
      <c r="X542" s="297">
        <v>14592.87</v>
      </c>
      <c r="Y542" s="297">
        <v>14796.18</v>
      </c>
      <c r="Z542" s="297">
        <v>14967.7</v>
      </c>
      <c r="AA542" s="297">
        <v>15071.34</v>
      </c>
      <c r="AB542" s="297">
        <v>15162.32</v>
      </c>
      <c r="AC542" s="297">
        <v>15271.05</v>
      </c>
      <c r="AD542" s="297">
        <v>15419.86</v>
      </c>
      <c r="AE542" s="297">
        <v>15593.14</v>
      </c>
      <c r="AF542" s="297">
        <v>15735.88</v>
      </c>
      <c r="AG542" s="297">
        <v>15883.93</v>
      </c>
      <c r="AH542" s="297">
        <v>15935.74</v>
      </c>
      <c r="AI542" s="297">
        <v>15905.7</v>
      </c>
      <c r="AJ542" s="297">
        <v>15914</v>
      </c>
      <c r="AK542" s="297">
        <v>15969.5</v>
      </c>
      <c r="AL542" s="297">
        <v>16003.99</v>
      </c>
      <c r="AM542" s="297">
        <v>16068.16</v>
      </c>
      <c r="AN542" s="297">
        <v>16140.85</v>
      </c>
      <c r="AO542" s="297">
        <v>16217.1</v>
      </c>
      <c r="AP542" s="297">
        <v>16290.33</v>
      </c>
      <c r="AQ542" s="297">
        <v>16391.5</v>
      </c>
      <c r="AR542" s="297">
        <v>16501.71</v>
      </c>
      <c r="AS542" s="297">
        <v>16622.490000000002</v>
      </c>
      <c r="AT542" s="297">
        <v>16755.080000000002</v>
      </c>
      <c r="AU542" s="297">
        <v>16887.560000000001</v>
      </c>
      <c r="AV542" s="297">
        <v>17033.240000000002</v>
      </c>
      <c r="AW542" s="297">
        <v>17193.78</v>
      </c>
      <c r="AX542" s="297">
        <v>17368.849999999999</v>
      </c>
      <c r="AY542" s="297">
        <v>17559.75</v>
      </c>
      <c r="AZ542" s="297">
        <v>17765.02</v>
      </c>
      <c r="BA542" s="297">
        <v>17989.47</v>
      </c>
      <c r="BB542" s="297">
        <v>18228.900000000001</v>
      </c>
      <c r="BC542" s="297">
        <v>18479.73</v>
      </c>
      <c r="BD542" s="297">
        <v>18739.54</v>
      </c>
      <c r="BE542" s="297">
        <v>18992.91</v>
      </c>
      <c r="BF542" s="297">
        <v>19254.55</v>
      </c>
      <c r="BG542" s="297">
        <v>19519.89</v>
      </c>
      <c r="BH542" s="297">
        <v>19787.18</v>
      </c>
      <c r="BI542" s="297">
        <v>20055.310000000001</v>
      </c>
      <c r="BJ542" s="297">
        <v>20311.810000000001</v>
      </c>
      <c r="BK542" s="297">
        <v>20569.82</v>
      </c>
      <c r="BL542" s="297">
        <v>20823.78</v>
      </c>
      <c r="BM542" s="297">
        <v>21069.91</v>
      </c>
      <c r="BN542" s="297">
        <v>21306.59</v>
      </c>
      <c r="BO542" s="297">
        <v>21528.86</v>
      </c>
      <c r="BP542" s="297">
        <v>21746.21</v>
      </c>
      <c r="BQ542" s="297">
        <v>21956.61</v>
      </c>
      <c r="BR542" s="297">
        <v>22162.46</v>
      </c>
      <c r="BS542" s="297">
        <v>22366.75</v>
      </c>
      <c r="BT542" s="297">
        <v>22568</v>
      </c>
      <c r="BU542" s="297">
        <v>22768.46</v>
      </c>
      <c r="BV542" s="297">
        <v>22967.02</v>
      </c>
      <c r="BW542" s="297">
        <v>23163.1</v>
      </c>
    </row>
    <row r="543" spans="1:75" x14ac:dyDescent="0.25">
      <c r="A543" s="297" t="s">
        <v>7</v>
      </c>
      <c r="B543" s="297" t="s">
        <v>6</v>
      </c>
      <c r="C543" s="297" t="s">
        <v>1007</v>
      </c>
      <c r="D543" s="297" t="s">
        <v>1008</v>
      </c>
      <c r="E543" s="297">
        <v>2359746.5</v>
      </c>
      <c r="F543" s="297">
        <v>2308061.75</v>
      </c>
      <c r="G543" s="297">
        <v>2304575.25</v>
      </c>
      <c r="H543" s="297">
        <v>2306643.75</v>
      </c>
      <c r="I543" s="297">
        <v>2480760.25</v>
      </c>
      <c r="J543" s="297">
        <v>2485636.75</v>
      </c>
      <c r="K543" s="297">
        <v>2513657.5</v>
      </c>
      <c r="L543" s="297">
        <v>2545705.5</v>
      </c>
      <c r="M543" s="297">
        <v>2723219.25</v>
      </c>
      <c r="N543" s="297">
        <v>2825493.25</v>
      </c>
      <c r="O543" s="297">
        <v>3009006.75</v>
      </c>
      <c r="P543" s="297">
        <v>3041568.5</v>
      </c>
      <c r="Q543" s="297">
        <v>3113048</v>
      </c>
      <c r="R543" s="297">
        <v>3133952</v>
      </c>
      <c r="S543" s="297">
        <v>3310260.25</v>
      </c>
      <c r="T543" s="297">
        <v>3399027.5</v>
      </c>
      <c r="U543" s="297">
        <v>3473109.5</v>
      </c>
      <c r="V543" s="297">
        <v>3510061.5</v>
      </c>
      <c r="W543" s="297">
        <v>3446958.75</v>
      </c>
      <c r="X543" s="297">
        <v>3508835.5</v>
      </c>
      <c r="Y543" s="297">
        <v>3554424.5</v>
      </c>
      <c r="Z543" s="297">
        <v>3498472.75</v>
      </c>
      <c r="AA543" s="297">
        <v>3495746.5</v>
      </c>
      <c r="AB543" s="297">
        <v>3467171.25</v>
      </c>
      <c r="AC543" s="297">
        <v>3578589</v>
      </c>
      <c r="AD543" s="297">
        <v>3565657.5</v>
      </c>
      <c r="AE543" s="297">
        <v>3560561.75</v>
      </c>
      <c r="AF543" s="297">
        <v>3529636.75</v>
      </c>
      <c r="AG543" s="297">
        <v>3396150.75</v>
      </c>
      <c r="AH543" s="297">
        <v>3445555.25</v>
      </c>
      <c r="AI543" s="297">
        <v>3492810</v>
      </c>
      <c r="AJ543" s="297">
        <v>3451587.75</v>
      </c>
      <c r="AK543" s="297">
        <v>3485042.5</v>
      </c>
      <c r="AL543" s="297">
        <v>3489432.25</v>
      </c>
      <c r="AM543" s="297">
        <v>3504964.75</v>
      </c>
      <c r="AN543" s="297">
        <v>3532495</v>
      </c>
      <c r="AO543" s="297">
        <v>3565217.25</v>
      </c>
      <c r="AP543" s="297">
        <v>3603638.75</v>
      </c>
      <c r="AQ543" s="297">
        <v>3644569.75</v>
      </c>
      <c r="AR543" s="297">
        <v>3692618.25</v>
      </c>
      <c r="AS543" s="297">
        <v>3743308</v>
      </c>
      <c r="AT543" s="297">
        <v>3806701.25</v>
      </c>
      <c r="AU543" s="297">
        <v>3871419.25</v>
      </c>
      <c r="AV543" s="297">
        <v>3937742</v>
      </c>
      <c r="AW543" s="297">
        <v>4006111.75</v>
      </c>
      <c r="AX543" s="297">
        <v>4074748</v>
      </c>
      <c r="AY543" s="297">
        <v>4142680</v>
      </c>
      <c r="AZ543" s="297">
        <v>4205386.5</v>
      </c>
      <c r="BA543" s="297">
        <v>4263951.5</v>
      </c>
      <c r="BB543" s="297">
        <v>4318291.5</v>
      </c>
      <c r="BC543" s="297">
        <v>4370904.5</v>
      </c>
      <c r="BD543" s="297">
        <v>4423641.5</v>
      </c>
      <c r="BE543" s="297">
        <v>4473221</v>
      </c>
      <c r="BF543" s="297">
        <v>4518713.5</v>
      </c>
      <c r="BG543" s="297">
        <v>4559739.5</v>
      </c>
      <c r="BH543" s="297">
        <v>4597285.5</v>
      </c>
      <c r="BI543" s="297">
        <v>4634490.5</v>
      </c>
      <c r="BJ543" s="297">
        <v>4667385.5</v>
      </c>
      <c r="BK543" s="297">
        <v>4696775.5</v>
      </c>
      <c r="BL543" s="297">
        <v>4724538.5</v>
      </c>
      <c r="BM543" s="297">
        <v>4751487.5</v>
      </c>
      <c r="BN543" s="297">
        <v>4779792.5</v>
      </c>
      <c r="BO543" s="297">
        <v>4807071</v>
      </c>
      <c r="BP543" s="297">
        <v>4834002.5</v>
      </c>
      <c r="BQ543" s="297">
        <v>4860846</v>
      </c>
      <c r="BR543" s="297">
        <v>4887337</v>
      </c>
      <c r="BS543" s="297">
        <v>4913667.5</v>
      </c>
      <c r="BT543" s="297">
        <v>4939994.5</v>
      </c>
      <c r="BU543" s="297">
        <v>4966617</v>
      </c>
      <c r="BV543" s="297">
        <v>4993187</v>
      </c>
      <c r="BW543" s="297">
        <v>5020367</v>
      </c>
    </row>
    <row r="544" spans="1:75" x14ac:dyDescent="0.25">
      <c r="A544" s="297" t="s">
        <v>7</v>
      </c>
      <c r="B544" s="297" t="s">
        <v>6</v>
      </c>
      <c r="C544" s="297" t="s">
        <v>1009</v>
      </c>
      <c r="D544" s="297" t="s">
        <v>1010</v>
      </c>
      <c r="E544" s="297">
        <v>32.21</v>
      </c>
      <c r="F544" s="297">
        <v>31.2</v>
      </c>
      <c r="G544" s="297">
        <v>29.98</v>
      </c>
      <c r="H544" s="297">
        <v>28.33</v>
      </c>
      <c r="I544" s="297">
        <v>27.89</v>
      </c>
      <c r="J544" s="297">
        <v>28.07</v>
      </c>
      <c r="K544" s="297">
        <v>28.02</v>
      </c>
      <c r="L544" s="297">
        <v>28.87</v>
      </c>
      <c r="M544" s="297">
        <v>30.47</v>
      </c>
      <c r="N544" s="297">
        <v>31.59</v>
      </c>
      <c r="O544" s="297">
        <v>32.549999999999997</v>
      </c>
      <c r="P544" s="297">
        <v>32.06</v>
      </c>
      <c r="Q544" s="297">
        <v>30.76</v>
      </c>
      <c r="R544" s="297">
        <v>29.53</v>
      </c>
      <c r="S544" s="297">
        <v>28.5</v>
      </c>
      <c r="T544" s="297">
        <v>27.98</v>
      </c>
      <c r="U544" s="297">
        <v>28.34</v>
      </c>
      <c r="V544" s="297">
        <v>27.73</v>
      </c>
      <c r="W544" s="297">
        <v>25.86</v>
      </c>
      <c r="X544" s="297">
        <v>25.48</v>
      </c>
      <c r="Y544" s="297">
        <v>26.33</v>
      </c>
      <c r="Z544" s="297">
        <v>25.21</v>
      </c>
      <c r="AA544" s="297">
        <v>24.1</v>
      </c>
      <c r="AB544" s="297">
        <v>23.65</v>
      </c>
      <c r="AC544" s="297">
        <v>23.81</v>
      </c>
      <c r="AD544" s="297">
        <v>24.19</v>
      </c>
      <c r="AE544" s="297">
        <v>24.53</v>
      </c>
      <c r="AF544" s="297">
        <v>23.03</v>
      </c>
      <c r="AG544" s="297">
        <v>22.85</v>
      </c>
      <c r="AH544" s="297">
        <v>21.17</v>
      </c>
      <c r="AI544" s="297">
        <v>20.6</v>
      </c>
      <c r="AJ544" s="297">
        <v>20.6</v>
      </c>
      <c r="AK544" s="297">
        <v>21.72</v>
      </c>
      <c r="AL544" s="297">
        <v>20.86</v>
      </c>
      <c r="AM544" s="297">
        <v>21.24</v>
      </c>
      <c r="AN544" s="297">
        <v>21.19</v>
      </c>
      <c r="AO544" s="297">
        <v>21.04</v>
      </c>
      <c r="AP544" s="297">
        <v>20.73</v>
      </c>
      <c r="AQ544" s="297">
        <v>21.01</v>
      </c>
      <c r="AR544" s="297">
        <v>20.94</v>
      </c>
      <c r="AS544" s="297">
        <v>20.9</v>
      </c>
      <c r="AT544" s="297">
        <v>20.88</v>
      </c>
      <c r="AU544" s="297">
        <v>20.61</v>
      </c>
      <c r="AV544" s="297">
        <v>20.56</v>
      </c>
      <c r="AW544" s="297">
        <v>20.56</v>
      </c>
      <c r="AX544" s="297">
        <v>20.55</v>
      </c>
      <c r="AY544" s="297">
        <v>20.57</v>
      </c>
      <c r="AZ544" s="297">
        <v>20.58</v>
      </c>
      <c r="BA544" s="297">
        <v>20.7</v>
      </c>
      <c r="BB544" s="297">
        <v>20.78</v>
      </c>
      <c r="BC544" s="297">
        <v>20.84</v>
      </c>
      <c r="BD544" s="297">
        <v>20.88</v>
      </c>
      <c r="BE544" s="297">
        <v>20.69</v>
      </c>
      <c r="BF544" s="297">
        <v>20.73</v>
      </c>
      <c r="BG544" s="297">
        <v>20.72</v>
      </c>
      <c r="BH544" s="297">
        <v>20.71</v>
      </c>
      <c r="BI544" s="297">
        <v>20.7</v>
      </c>
      <c r="BJ544" s="297">
        <v>20.52</v>
      </c>
      <c r="BK544" s="297">
        <v>20.53</v>
      </c>
      <c r="BL544" s="297">
        <v>20.48</v>
      </c>
      <c r="BM544" s="297">
        <v>20.38</v>
      </c>
      <c r="BN544" s="297">
        <v>20.25</v>
      </c>
      <c r="BO544" s="297">
        <v>20.05</v>
      </c>
      <c r="BP544" s="297">
        <v>19.97</v>
      </c>
      <c r="BQ544" s="297">
        <v>19.86</v>
      </c>
      <c r="BR544" s="297">
        <v>19.78</v>
      </c>
      <c r="BS544" s="297">
        <v>19.739999999999998</v>
      </c>
      <c r="BT544" s="297">
        <v>19.670000000000002</v>
      </c>
      <c r="BU544" s="297">
        <v>19.63</v>
      </c>
      <c r="BV544" s="297">
        <v>19.579999999999998</v>
      </c>
      <c r="BW544" s="297">
        <v>19.510000000000002</v>
      </c>
    </row>
    <row r="545" spans="1:75" x14ac:dyDescent="0.25">
      <c r="A545" s="297" t="s">
        <v>7</v>
      </c>
      <c r="B545" s="297" t="s">
        <v>6</v>
      </c>
      <c r="C545" s="297" t="s">
        <v>1011</v>
      </c>
      <c r="D545" s="297" t="s">
        <v>927</v>
      </c>
      <c r="E545" s="297">
        <v>55992.39</v>
      </c>
      <c r="F545" s="297">
        <v>56782.74</v>
      </c>
      <c r="G545" s="297">
        <v>57604.65</v>
      </c>
      <c r="H545" s="297">
        <v>58610.73</v>
      </c>
      <c r="I545" s="297">
        <v>58930.96</v>
      </c>
      <c r="J545" s="297">
        <v>59206.17</v>
      </c>
      <c r="K545" s="297">
        <v>59793.23</v>
      </c>
      <c r="L545" s="297">
        <v>60397.91</v>
      </c>
      <c r="M545" s="297">
        <v>61114.07</v>
      </c>
      <c r="N545" s="297">
        <v>62022.69</v>
      </c>
      <c r="O545" s="297">
        <v>63259.91</v>
      </c>
      <c r="P545" s="297">
        <v>64396.55</v>
      </c>
      <c r="Q545" s="297">
        <v>65345.27</v>
      </c>
      <c r="R545" s="297">
        <v>65764.460000000006</v>
      </c>
      <c r="S545" s="297">
        <v>66082.77</v>
      </c>
      <c r="T545" s="297">
        <v>66372.42</v>
      </c>
      <c r="U545" s="297">
        <v>66878.36</v>
      </c>
      <c r="V545" s="297">
        <v>67449.55</v>
      </c>
      <c r="W545" s="297">
        <v>67440.11</v>
      </c>
      <c r="X545" s="297">
        <v>67199.17</v>
      </c>
      <c r="Y545" s="297">
        <v>66988.61</v>
      </c>
      <c r="Z545" s="297">
        <v>66865.22</v>
      </c>
      <c r="AA545" s="297">
        <v>66355.62</v>
      </c>
      <c r="AB545" s="297">
        <v>66178.75</v>
      </c>
      <c r="AC545" s="297">
        <v>65835.27</v>
      </c>
      <c r="AD545" s="297">
        <v>65903.16</v>
      </c>
      <c r="AE545" s="297">
        <v>65960.06</v>
      </c>
      <c r="AF545" s="297">
        <v>66224.88</v>
      </c>
      <c r="AG545" s="297">
        <v>66132.87</v>
      </c>
      <c r="AH545" s="297">
        <v>65078.6</v>
      </c>
      <c r="AI545" s="297">
        <v>64705.91</v>
      </c>
      <c r="AJ545" s="297">
        <v>64477.08</v>
      </c>
      <c r="AK545" s="297">
        <v>64220.54</v>
      </c>
      <c r="AL545" s="297">
        <v>63953.41</v>
      </c>
      <c r="AM545" s="297">
        <v>63700.77</v>
      </c>
      <c r="AN545" s="297">
        <v>63480.5</v>
      </c>
      <c r="AO545" s="297">
        <v>63189.61</v>
      </c>
      <c r="AP545" s="297">
        <v>62932.68</v>
      </c>
      <c r="AQ545" s="297">
        <v>62697.13</v>
      </c>
      <c r="AR545" s="297">
        <v>62464.45</v>
      </c>
      <c r="AS545" s="297">
        <v>62223.87</v>
      </c>
      <c r="AT545" s="297">
        <v>62047.86</v>
      </c>
      <c r="AU545" s="297">
        <v>61901.72</v>
      </c>
      <c r="AV545" s="297">
        <v>61746.41</v>
      </c>
      <c r="AW545" s="297">
        <v>61577.34</v>
      </c>
      <c r="AX545" s="297">
        <v>61389.93</v>
      </c>
      <c r="AY545" s="297">
        <v>61071.360000000001</v>
      </c>
      <c r="AZ545" s="297">
        <v>60722.49</v>
      </c>
      <c r="BA545" s="297">
        <v>60344.52</v>
      </c>
      <c r="BB545" s="297">
        <v>59938.33</v>
      </c>
      <c r="BC545" s="297">
        <v>59503.79</v>
      </c>
      <c r="BD545" s="297">
        <v>59140.72</v>
      </c>
      <c r="BE545" s="297">
        <v>58753.91</v>
      </c>
      <c r="BF545" s="297">
        <v>58341.66</v>
      </c>
      <c r="BG545" s="297">
        <v>57899.64</v>
      </c>
      <c r="BH545" s="297">
        <v>57426.68</v>
      </c>
      <c r="BI545" s="297">
        <v>56971.54</v>
      </c>
      <c r="BJ545" s="297">
        <v>56489.11</v>
      </c>
      <c r="BK545" s="297">
        <v>55991.63</v>
      </c>
      <c r="BL545" s="297">
        <v>55505.31</v>
      </c>
      <c r="BM545" s="297">
        <v>55052.07</v>
      </c>
      <c r="BN545" s="297">
        <v>54638.77</v>
      </c>
      <c r="BO545" s="297">
        <v>54250.39</v>
      </c>
      <c r="BP545" s="297">
        <v>53890.96</v>
      </c>
      <c r="BQ545" s="297">
        <v>53555.22</v>
      </c>
      <c r="BR545" s="297">
        <v>53233.4</v>
      </c>
      <c r="BS545" s="297">
        <v>52922.16</v>
      </c>
      <c r="BT545" s="297">
        <v>52626.46</v>
      </c>
      <c r="BU545" s="297">
        <v>52346.06</v>
      </c>
      <c r="BV545" s="297">
        <v>52081.55</v>
      </c>
      <c r="BW545" s="297">
        <v>51834.62</v>
      </c>
    </row>
    <row r="546" spans="1:75" x14ac:dyDescent="0.25">
      <c r="A546" s="297" t="s">
        <v>7</v>
      </c>
      <c r="B546" s="297" t="s">
        <v>6</v>
      </c>
      <c r="C546" s="297" t="s">
        <v>1012</v>
      </c>
      <c r="D546" s="297" t="s">
        <v>927</v>
      </c>
      <c r="E546" s="297">
        <v>115914.69</v>
      </c>
      <c r="F546" s="297">
        <v>116823.96</v>
      </c>
      <c r="G546" s="297">
        <v>117711.14</v>
      </c>
      <c r="H546" s="297">
        <v>118554.2</v>
      </c>
      <c r="I546" s="297">
        <v>119320.91</v>
      </c>
      <c r="J546" s="297">
        <v>119990.55</v>
      </c>
      <c r="K546" s="297">
        <v>120553.27</v>
      </c>
      <c r="L546" s="297">
        <v>121023.59</v>
      </c>
      <c r="M546" s="297">
        <v>121434.68</v>
      </c>
      <c r="N546" s="297">
        <v>121832.93</v>
      </c>
      <c r="O546" s="297">
        <v>122251.19</v>
      </c>
      <c r="P546" s="297">
        <v>122703.02</v>
      </c>
      <c r="Q546" s="297">
        <v>123177.55</v>
      </c>
      <c r="R546" s="297">
        <v>123653.41</v>
      </c>
      <c r="S546" s="297">
        <v>124097.65</v>
      </c>
      <c r="T546" s="297">
        <v>124486.74</v>
      </c>
      <c r="U546" s="297">
        <v>124814.98</v>
      </c>
      <c r="V546" s="297">
        <v>125091.57</v>
      </c>
      <c r="W546" s="297">
        <v>125325.62</v>
      </c>
      <c r="X546" s="297">
        <v>125531.63</v>
      </c>
      <c r="Y546" s="297">
        <v>125720.3</v>
      </c>
      <c r="Z546" s="297">
        <v>125893.63</v>
      </c>
      <c r="AA546" s="297">
        <v>126048.37</v>
      </c>
      <c r="AB546" s="297">
        <v>126184.15</v>
      </c>
      <c r="AC546" s="297">
        <v>126299.41</v>
      </c>
      <c r="AD546" s="297">
        <v>126392.95</v>
      </c>
      <c r="AE546" s="297">
        <v>126464.79</v>
      </c>
      <c r="AF546" s="297">
        <v>126515.48</v>
      </c>
      <c r="AG546" s="297">
        <v>126544.64</v>
      </c>
      <c r="AH546" s="297">
        <v>126551.7</v>
      </c>
      <c r="AI546" s="297">
        <v>126535.92</v>
      </c>
      <c r="AJ546" s="297">
        <v>126497.25</v>
      </c>
      <c r="AK546" s="297">
        <v>126434.66</v>
      </c>
      <c r="AL546" s="297">
        <v>126345.24</v>
      </c>
      <c r="AM546" s="297">
        <v>126225.27</v>
      </c>
      <c r="AN546" s="297">
        <v>126071.98</v>
      </c>
      <c r="AO546" s="297">
        <v>125884.73</v>
      </c>
      <c r="AP546" s="297">
        <v>125663.98</v>
      </c>
      <c r="AQ546" s="297">
        <v>125409.83</v>
      </c>
      <c r="AR546" s="297">
        <v>125122.79</v>
      </c>
      <c r="AS546" s="297">
        <v>124803.63</v>
      </c>
      <c r="AT546" s="297">
        <v>124452.65</v>
      </c>
      <c r="AU546" s="297">
        <v>124070.92</v>
      </c>
      <c r="AV546" s="297">
        <v>123661.12</v>
      </c>
      <c r="AW546" s="297">
        <v>123226.69</v>
      </c>
      <c r="AX546" s="297">
        <v>122770.56</v>
      </c>
      <c r="AY546" s="297">
        <v>122294.46</v>
      </c>
      <c r="AZ546" s="297">
        <v>121799.51</v>
      </c>
      <c r="BA546" s="297">
        <v>121287.32</v>
      </c>
      <c r="BB546" s="297">
        <v>120759.48</v>
      </c>
      <c r="BC546" s="297">
        <v>120217.55</v>
      </c>
      <c r="BD546" s="297">
        <v>119663.13</v>
      </c>
      <c r="BE546" s="297">
        <v>119097.76</v>
      </c>
      <c r="BF546" s="297">
        <v>118522.79</v>
      </c>
      <c r="BG546" s="297">
        <v>117939.42</v>
      </c>
      <c r="BH546" s="297">
        <v>117348.95</v>
      </c>
      <c r="BI546" s="297">
        <v>116752.65</v>
      </c>
      <c r="BJ546" s="297">
        <v>116151.96</v>
      </c>
      <c r="BK546" s="297">
        <v>115548.53</v>
      </c>
      <c r="BL546" s="297">
        <v>114944.03</v>
      </c>
      <c r="BM546" s="297">
        <v>114340.03</v>
      </c>
      <c r="BN546" s="297">
        <v>113737.52</v>
      </c>
      <c r="BO546" s="297">
        <v>113137.42</v>
      </c>
      <c r="BP546" s="297">
        <v>112541.19</v>
      </c>
      <c r="BQ546" s="297">
        <v>111950.25</v>
      </c>
      <c r="BR546" s="297">
        <v>111365.73</v>
      </c>
      <c r="BS546" s="297">
        <v>110788.22</v>
      </c>
      <c r="BT546" s="297">
        <v>110217.84</v>
      </c>
      <c r="BU546" s="297">
        <v>109654.63</v>
      </c>
      <c r="BV546" s="297">
        <v>109098.36</v>
      </c>
      <c r="BW546" s="297">
        <v>108548.67</v>
      </c>
    </row>
    <row r="547" spans="1:75" x14ac:dyDescent="0.25">
      <c r="A547" s="297" t="s">
        <v>7</v>
      </c>
      <c r="B547" s="297" t="s">
        <v>6</v>
      </c>
      <c r="C547" s="297" t="s">
        <v>1013</v>
      </c>
      <c r="D547" s="297" t="s">
        <v>1010</v>
      </c>
      <c r="E547" s="297">
        <v>31.88</v>
      </c>
      <c r="F547" s="297">
        <v>32.46</v>
      </c>
      <c r="G547" s="297">
        <v>31.08</v>
      </c>
      <c r="H547" s="297">
        <v>30.11</v>
      </c>
      <c r="I547" s="297">
        <v>30.91</v>
      </c>
      <c r="J547" s="297">
        <v>32.159999999999997</v>
      </c>
      <c r="K547" s="297">
        <v>32.43</v>
      </c>
      <c r="L547" s="297">
        <v>32.01</v>
      </c>
      <c r="M547" s="297">
        <v>33.369999999999997</v>
      </c>
      <c r="N547" s="297">
        <v>33.869999999999997</v>
      </c>
      <c r="O547" s="297">
        <v>34.08</v>
      </c>
      <c r="P547" s="297">
        <v>34.369999999999997</v>
      </c>
      <c r="Q547" s="297">
        <v>33.15</v>
      </c>
      <c r="R547" s="297">
        <v>31.83</v>
      </c>
      <c r="S547" s="297">
        <v>30.39</v>
      </c>
      <c r="T547" s="297">
        <v>29.84</v>
      </c>
      <c r="U547" s="297">
        <v>29.42</v>
      </c>
      <c r="V547" s="297">
        <v>29.48</v>
      </c>
      <c r="W547" s="297">
        <v>28.13</v>
      </c>
      <c r="X547" s="297">
        <v>26.43</v>
      </c>
      <c r="Y547" s="297">
        <v>26.89</v>
      </c>
      <c r="Z547" s="297">
        <v>25.39</v>
      </c>
      <c r="AA547" s="297">
        <v>24.37</v>
      </c>
      <c r="AB547" s="297">
        <v>24.48</v>
      </c>
      <c r="AC547" s="297">
        <v>24.97</v>
      </c>
      <c r="AD547" s="297">
        <v>24.95</v>
      </c>
      <c r="AE547" s="297">
        <v>25.2</v>
      </c>
      <c r="AF547" s="297">
        <v>21.64</v>
      </c>
      <c r="AG547" s="297">
        <v>21.57</v>
      </c>
      <c r="AH547" s="297">
        <v>21.77</v>
      </c>
      <c r="AI547" s="297">
        <v>22.79</v>
      </c>
      <c r="AJ547" s="297">
        <v>20.28</v>
      </c>
      <c r="AK547" s="297">
        <v>21.69</v>
      </c>
      <c r="AL547" s="297">
        <v>20.45</v>
      </c>
      <c r="AM547" s="297">
        <v>20.83</v>
      </c>
      <c r="AN547" s="297">
        <v>20.61</v>
      </c>
      <c r="AO547" s="297">
        <v>20.3</v>
      </c>
      <c r="AP547" s="297">
        <v>19.91</v>
      </c>
      <c r="AQ547" s="297">
        <v>20.22</v>
      </c>
      <c r="AR547" s="297">
        <v>20.079999999999998</v>
      </c>
      <c r="AS547" s="297">
        <v>19.98</v>
      </c>
      <c r="AT547" s="297">
        <v>19.95</v>
      </c>
      <c r="AU547" s="297">
        <v>19.670000000000002</v>
      </c>
      <c r="AV547" s="297">
        <v>19.66</v>
      </c>
      <c r="AW547" s="297">
        <v>19.670000000000002</v>
      </c>
      <c r="AX547" s="297">
        <v>19.690000000000001</v>
      </c>
      <c r="AY547" s="297">
        <v>19.760000000000002</v>
      </c>
      <c r="AZ547" s="297">
        <v>19.899999999999999</v>
      </c>
      <c r="BA547" s="297">
        <v>20.14</v>
      </c>
      <c r="BB547" s="297">
        <v>20.329999999999998</v>
      </c>
      <c r="BC547" s="297">
        <v>20.51</v>
      </c>
      <c r="BD547" s="297">
        <v>20.69</v>
      </c>
      <c r="BE547" s="297">
        <v>20.6</v>
      </c>
      <c r="BF547" s="297">
        <v>20.78</v>
      </c>
      <c r="BG547" s="297">
        <v>20.9</v>
      </c>
      <c r="BH547" s="297">
        <v>21.03</v>
      </c>
      <c r="BI547" s="297">
        <v>21.16</v>
      </c>
      <c r="BJ547" s="297">
        <v>21.09</v>
      </c>
      <c r="BK547" s="297">
        <v>21.25</v>
      </c>
      <c r="BL547" s="297">
        <v>21.31</v>
      </c>
      <c r="BM547" s="297">
        <v>21.31</v>
      </c>
      <c r="BN547" s="297">
        <v>21.26</v>
      </c>
      <c r="BO547" s="297">
        <v>21.12</v>
      </c>
      <c r="BP547" s="297">
        <v>21.11</v>
      </c>
      <c r="BQ547" s="297">
        <v>21.04</v>
      </c>
      <c r="BR547" s="297">
        <v>21</v>
      </c>
      <c r="BS547" s="297">
        <v>21.01</v>
      </c>
      <c r="BT547" s="297">
        <v>20.99</v>
      </c>
      <c r="BU547" s="297">
        <v>21</v>
      </c>
      <c r="BV547" s="297">
        <v>20.99</v>
      </c>
      <c r="BW547" s="297">
        <v>20.97</v>
      </c>
    </row>
    <row r="548" spans="1:75" x14ac:dyDescent="0.25">
      <c r="A548" s="297" t="s">
        <v>7</v>
      </c>
      <c r="B548" s="297" t="s">
        <v>6</v>
      </c>
      <c r="C548" s="297" t="s">
        <v>1014</v>
      </c>
      <c r="D548" s="297" t="s">
        <v>1015</v>
      </c>
      <c r="E548" s="297">
        <v>64.03</v>
      </c>
      <c r="F548" s="297">
        <v>65.16</v>
      </c>
      <c r="G548" s="297">
        <v>66.31</v>
      </c>
      <c r="H548" s="297">
        <v>67.48</v>
      </c>
      <c r="I548" s="297">
        <v>68.67</v>
      </c>
      <c r="J548" s="297">
        <v>69.88</v>
      </c>
      <c r="K548" s="297">
        <v>70.89</v>
      </c>
      <c r="L548" s="297">
        <v>71.91</v>
      </c>
      <c r="M548" s="297">
        <v>72.94</v>
      </c>
      <c r="N548" s="297">
        <v>73.989999999999995</v>
      </c>
      <c r="O548" s="297">
        <v>75.05</v>
      </c>
      <c r="P548" s="297">
        <v>75.900000000000006</v>
      </c>
      <c r="Q548" s="297">
        <v>76.77</v>
      </c>
      <c r="R548" s="297">
        <v>77.64</v>
      </c>
      <c r="S548" s="297">
        <v>78.52</v>
      </c>
      <c r="T548" s="297">
        <v>79.42</v>
      </c>
      <c r="U548" s="297">
        <v>80.11</v>
      </c>
      <c r="V548" s="297">
        <v>80.81</v>
      </c>
      <c r="W548" s="297">
        <v>81.52</v>
      </c>
      <c r="X548" s="297">
        <v>82.23</v>
      </c>
      <c r="Y548" s="297">
        <v>82.95</v>
      </c>
      <c r="Z548" s="297">
        <v>83.63</v>
      </c>
      <c r="AA548" s="297">
        <v>84.32</v>
      </c>
      <c r="AB548" s="297">
        <v>85.01</v>
      </c>
      <c r="AC548" s="297">
        <v>85.71</v>
      </c>
      <c r="AD548" s="297">
        <v>86.42</v>
      </c>
      <c r="AE548" s="297">
        <v>86.97</v>
      </c>
      <c r="AF548" s="297">
        <v>87.52</v>
      </c>
      <c r="AG548" s="297">
        <v>88.08</v>
      </c>
      <c r="AH548" s="297">
        <v>88.64</v>
      </c>
      <c r="AI548" s="297">
        <v>89.21</v>
      </c>
      <c r="AJ548" s="297">
        <v>89.82</v>
      </c>
      <c r="AK548" s="297">
        <v>90.44</v>
      </c>
      <c r="AL548" s="297">
        <v>91.06</v>
      </c>
      <c r="AM548" s="297">
        <v>91.68</v>
      </c>
      <c r="AN548" s="297">
        <v>92.31</v>
      </c>
      <c r="AO548" s="297">
        <v>92.69</v>
      </c>
      <c r="AP548" s="297">
        <v>93.06</v>
      </c>
      <c r="AQ548" s="297">
        <v>93.44</v>
      </c>
      <c r="AR548" s="297">
        <v>93.82</v>
      </c>
      <c r="AS548" s="297">
        <v>94.2</v>
      </c>
      <c r="AT548" s="297">
        <v>94.56</v>
      </c>
      <c r="AU548" s="297">
        <v>94.91</v>
      </c>
      <c r="AV548" s="297">
        <v>95.27</v>
      </c>
      <c r="AW548" s="297">
        <v>95.63</v>
      </c>
      <c r="AX548" s="297">
        <v>95.99</v>
      </c>
      <c r="AY548" s="297">
        <v>96.11</v>
      </c>
      <c r="AZ548" s="297">
        <v>96.23</v>
      </c>
      <c r="BA548" s="297">
        <v>96.34</v>
      </c>
      <c r="BB548" s="297">
        <v>96.46</v>
      </c>
      <c r="BC548" s="297">
        <v>96.57</v>
      </c>
      <c r="BD548" s="297">
        <v>96.7</v>
      </c>
      <c r="BE548" s="297">
        <v>96.83</v>
      </c>
      <c r="BF548" s="297">
        <v>96.95</v>
      </c>
      <c r="BG548" s="297">
        <v>97.08</v>
      </c>
      <c r="BH548" s="297">
        <v>97.2</v>
      </c>
      <c r="BI548" s="297">
        <v>97.33</v>
      </c>
      <c r="BJ548" s="297">
        <v>97.47</v>
      </c>
      <c r="BK548" s="297">
        <v>97.6</v>
      </c>
      <c r="BL548" s="297">
        <v>97.73</v>
      </c>
      <c r="BM548" s="297">
        <v>97.86</v>
      </c>
      <c r="BN548" s="297">
        <v>97.99</v>
      </c>
      <c r="BO548" s="297">
        <v>98.11</v>
      </c>
      <c r="BP548" s="297">
        <v>98.24</v>
      </c>
      <c r="BQ548" s="297">
        <v>98.37</v>
      </c>
      <c r="BR548" s="297">
        <v>98.49</v>
      </c>
      <c r="BS548" s="297">
        <v>98.58</v>
      </c>
      <c r="BT548" s="297">
        <v>98.67</v>
      </c>
      <c r="BU548" s="297">
        <v>98.75</v>
      </c>
      <c r="BV548" s="297">
        <v>98.84</v>
      </c>
      <c r="BW548" s="297">
        <v>98.93</v>
      </c>
    </row>
    <row r="549" spans="1:75" x14ac:dyDescent="0.25">
      <c r="A549" s="297" t="s">
        <v>7</v>
      </c>
      <c r="B549" s="297" t="s">
        <v>6</v>
      </c>
      <c r="C549" s="297" t="s">
        <v>1016</v>
      </c>
      <c r="D549" s="297" t="s">
        <v>1015</v>
      </c>
      <c r="E549" s="297">
        <v>16.670000000000002</v>
      </c>
      <c r="F549" s="297">
        <v>17.25</v>
      </c>
      <c r="G549" s="297">
        <v>17.850000000000001</v>
      </c>
      <c r="H549" s="297">
        <v>18.46</v>
      </c>
      <c r="I549" s="297">
        <v>19.100000000000001</v>
      </c>
      <c r="J549" s="297">
        <v>19.760000000000002</v>
      </c>
      <c r="K549" s="297">
        <v>20.399999999999999</v>
      </c>
      <c r="L549" s="297">
        <v>21.05</v>
      </c>
      <c r="M549" s="297">
        <v>21.72</v>
      </c>
      <c r="N549" s="297">
        <v>22.42</v>
      </c>
      <c r="O549" s="297">
        <v>23.14</v>
      </c>
      <c r="P549" s="297">
        <v>24.06</v>
      </c>
      <c r="Q549" s="297">
        <v>25.03</v>
      </c>
      <c r="R549" s="297">
        <v>26.03</v>
      </c>
      <c r="S549" s="297">
        <v>27.08</v>
      </c>
      <c r="T549" s="297">
        <v>28.17</v>
      </c>
      <c r="U549" s="297">
        <v>29.03</v>
      </c>
      <c r="V549" s="297">
        <v>29.92</v>
      </c>
      <c r="W549" s="297">
        <v>30.84</v>
      </c>
      <c r="X549" s="297">
        <v>31.79</v>
      </c>
      <c r="Y549" s="297">
        <v>32.76</v>
      </c>
      <c r="Z549" s="297">
        <v>33.630000000000003</v>
      </c>
      <c r="AA549" s="297">
        <v>34.520000000000003</v>
      </c>
      <c r="AB549" s="297">
        <v>35.44</v>
      </c>
      <c r="AC549" s="297">
        <v>36.369999999999997</v>
      </c>
      <c r="AD549" s="297">
        <v>37.340000000000003</v>
      </c>
      <c r="AE549" s="297">
        <v>38.25</v>
      </c>
      <c r="AF549" s="297">
        <v>39.19</v>
      </c>
      <c r="AG549" s="297">
        <v>40.159999999999997</v>
      </c>
      <c r="AH549" s="297">
        <v>41.14</v>
      </c>
      <c r="AI549" s="297">
        <v>42.15</v>
      </c>
      <c r="AJ549" s="297">
        <v>43.09</v>
      </c>
      <c r="AK549" s="297">
        <v>44.06</v>
      </c>
      <c r="AL549" s="297">
        <v>45.05</v>
      </c>
      <c r="AM549" s="297">
        <v>46.05</v>
      </c>
      <c r="AN549" s="297">
        <v>47.09</v>
      </c>
      <c r="AO549" s="297">
        <v>47.99</v>
      </c>
      <c r="AP549" s="297">
        <v>48.92</v>
      </c>
      <c r="AQ549" s="297">
        <v>49.86</v>
      </c>
      <c r="AR549" s="297">
        <v>50.82</v>
      </c>
      <c r="AS549" s="297">
        <v>51.8</v>
      </c>
      <c r="AT549" s="297">
        <v>52.72</v>
      </c>
      <c r="AU549" s="297">
        <v>53.65</v>
      </c>
      <c r="AV549" s="297">
        <v>54.61</v>
      </c>
      <c r="AW549" s="297">
        <v>55.58</v>
      </c>
      <c r="AX549" s="297">
        <v>56.57</v>
      </c>
      <c r="AY549" s="297">
        <v>57.21</v>
      </c>
      <c r="AZ549" s="297">
        <v>57.87</v>
      </c>
      <c r="BA549" s="297">
        <v>58.53</v>
      </c>
      <c r="BB549" s="297">
        <v>59.2</v>
      </c>
      <c r="BC549" s="297">
        <v>59.88</v>
      </c>
      <c r="BD549" s="297">
        <v>60.62</v>
      </c>
      <c r="BE549" s="297">
        <v>61.37</v>
      </c>
      <c r="BF549" s="297">
        <v>62.12</v>
      </c>
      <c r="BG549" s="297">
        <v>62.89</v>
      </c>
      <c r="BH549" s="297">
        <v>63.66</v>
      </c>
      <c r="BI549" s="297">
        <v>64.400000000000006</v>
      </c>
      <c r="BJ549" s="297">
        <v>65.150000000000006</v>
      </c>
      <c r="BK549" s="297">
        <v>65.91</v>
      </c>
      <c r="BL549" s="297">
        <v>66.67</v>
      </c>
      <c r="BM549" s="297">
        <v>67.45</v>
      </c>
      <c r="BN549" s="297">
        <v>68.150000000000006</v>
      </c>
      <c r="BO549" s="297">
        <v>68.87</v>
      </c>
      <c r="BP549" s="297">
        <v>69.59</v>
      </c>
      <c r="BQ549" s="297">
        <v>70.319999999999993</v>
      </c>
      <c r="BR549" s="297">
        <v>71.06</v>
      </c>
      <c r="BS549" s="297">
        <v>71.650000000000006</v>
      </c>
      <c r="BT549" s="297">
        <v>72.23</v>
      </c>
      <c r="BU549" s="297">
        <v>72.83</v>
      </c>
      <c r="BV549" s="297">
        <v>73.42</v>
      </c>
      <c r="BW549" s="297">
        <v>74.03</v>
      </c>
    </row>
    <row r="550" spans="1:75" x14ac:dyDescent="0.25">
      <c r="A550" s="297" t="s">
        <v>1086</v>
      </c>
      <c r="B550" s="297" t="s">
        <v>1087</v>
      </c>
      <c r="C550" s="297" t="s">
        <v>1005</v>
      </c>
      <c r="D550" s="297" t="s">
        <v>1006</v>
      </c>
      <c r="E550" s="297">
        <v>12.03</v>
      </c>
      <c r="F550" s="297">
        <v>13.41</v>
      </c>
      <c r="G550" s="297">
        <v>14.53</v>
      </c>
      <c r="H550" s="297">
        <v>15.22</v>
      </c>
      <c r="I550" s="297">
        <v>15.85</v>
      </c>
      <c r="J550" s="297">
        <v>16.04</v>
      </c>
      <c r="K550" s="297">
        <v>16.29</v>
      </c>
      <c r="L550" s="297">
        <v>16.649999999999999</v>
      </c>
      <c r="M550" s="297">
        <v>17.12</v>
      </c>
      <c r="N550" s="297">
        <v>17.399999999999999</v>
      </c>
      <c r="O550" s="297">
        <v>17.829999999999998</v>
      </c>
      <c r="P550" s="297">
        <v>18.13</v>
      </c>
      <c r="Q550" s="297">
        <v>19.02</v>
      </c>
      <c r="R550" s="297">
        <v>20.28</v>
      </c>
      <c r="S550" s="297">
        <v>21.46</v>
      </c>
      <c r="T550" s="297">
        <v>22.53</v>
      </c>
      <c r="U550" s="297">
        <v>23.58</v>
      </c>
      <c r="V550" s="297">
        <v>24.33</v>
      </c>
      <c r="W550" s="297">
        <v>24.7</v>
      </c>
      <c r="X550" s="297">
        <v>25.32</v>
      </c>
      <c r="Y550" s="297">
        <v>25.77</v>
      </c>
      <c r="Z550" s="297">
        <v>26.13</v>
      </c>
      <c r="AA550" s="297">
        <v>26.53</v>
      </c>
      <c r="AB550" s="297">
        <v>27.16</v>
      </c>
      <c r="AC550" s="297">
        <v>28.44</v>
      </c>
      <c r="AD550" s="297">
        <v>29.84</v>
      </c>
      <c r="AE550" s="297">
        <v>31.54</v>
      </c>
      <c r="AF550" s="297">
        <v>33.49</v>
      </c>
      <c r="AG550" s="297">
        <v>34.44</v>
      </c>
      <c r="AH550" s="297">
        <v>36.35</v>
      </c>
      <c r="AI550" s="297">
        <v>38.299999999999997</v>
      </c>
      <c r="AJ550" s="297">
        <v>40.79</v>
      </c>
      <c r="AK550" s="297">
        <v>43.35</v>
      </c>
      <c r="AL550" s="297">
        <v>45.99</v>
      </c>
      <c r="AM550" s="297">
        <v>48.96</v>
      </c>
      <c r="AN550" s="297">
        <v>52.24</v>
      </c>
      <c r="AO550" s="297">
        <v>55.83</v>
      </c>
      <c r="AP550" s="297">
        <v>59.66</v>
      </c>
      <c r="AQ550" s="297">
        <v>63.77</v>
      </c>
      <c r="AR550" s="297">
        <v>68.17</v>
      </c>
      <c r="AS550" s="297">
        <v>72.86</v>
      </c>
      <c r="AT550" s="297">
        <v>77.87</v>
      </c>
      <c r="AU550" s="297">
        <v>83.18</v>
      </c>
      <c r="AV550" s="297">
        <v>88.81</v>
      </c>
      <c r="AW550" s="297">
        <v>94.79</v>
      </c>
      <c r="AX550" s="297">
        <v>101.14</v>
      </c>
      <c r="AY550" s="297">
        <v>107.86</v>
      </c>
      <c r="AZ550" s="297">
        <v>114.93</v>
      </c>
      <c r="BA550" s="297">
        <v>122.36</v>
      </c>
      <c r="BB550" s="297">
        <v>130.18</v>
      </c>
      <c r="BC550" s="297">
        <v>138.4</v>
      </c>
      <c r="BD550" s="297">
        <v>147.02000000000001</v>
      </c>
      <c r="BE550" s="297">
        <v>156.01</v>
      </c>
      <c r="BF550" s="297">
        <v>165.39</v>
      </c>
      <c r="BG550" s="297">
        <v>175.2</v>
      </c>
      <c r="BH550" s="297">
        <v>185.41</v>
      </c>
      <c r="BI550" s="297">
        <v>196.03</v>
      </c>
      <c r="BJ550" s="297">
        <v>207</v>
      </c>
      <c r="BK550" s="297">
        <v>218.36</v>
      </c>
      <c r="BL550" s="297">
        <v>230.12</v>
      </c>
      <c r="BM550" s="297">
        <v>242.28</v>
      </c>
      <c r="BN550" s="297">
        <v>254.86</v>
      </c>
      <c r="BO550" s="297">
        <v>267.83999999999997</v>
      </c>
      <c r="BP550" s="297">
        <v>281.26</v>
      </c>
      <c r="BQ550" s="297">
        <v>295.13</v>
      </c>
      <c r="BR550" s="297">
        <v>309.47000000000003</v>
      </c>
      <c r="BS550" s="297">
        <v>324.29000000000002</v>
      </c>
      <c r="BT550" s="297">
        <v>339.59</v>
      </c>
      <c r="BU550" s="297">
        <v>355.4</v>
      </c>
      <c r="BV550" s="297">
        <v>371.72</v>
      </c>
      <c r="BW550" s="297">
        <v>388.53</v>
      </c>
    </row>
    <row r="551" spans="1:75" x14ac:dyDescent="0.25">
      <c r="A551" s="297" t="s">
        <v>1086</v>
      </c>
      <c r="B551" s="297" t="s">
        <v>1087</v>
      </c>
      <c r="C551" s="297" t="s">
        <v>1007</v>
      </c>
      <c r="D551" s="297" t="s">
        <v>1008</v>
      </c>
      <c r="E551" s="297">
        <v>10301.370000000001</v>
      </c>
      <c r="F551" s="297">
        <v>12876.71</v>
      </c>
      <c r="G551" s="297">
        <v>14650.68</v>
      </c>
      <c r="H551" s="297">
        <v>15904.11</v>
      </c>
      <c r="I551" s="297">
        <v>17500</v>
      </c>
      <c r="J551" s="297">
        <v>17773.97</v>
      </c>
      <c r="K551" s="297">
        <v>19054.79</v>
      </c>
      <c r="L551" s="297">
        <v>20287.669999999998</v>
      </c>
      <c r="M551" s="297">
        <v>20109.59</v>
      </c>
      <c r="N551" s="297">
        <v>20253.419999999998</v>
      </c>
      <c r="O551" s="297">
        <v>22321.919999999998</v>
      </c>
      <c r="P551" s="297">
        <v>23068.49</v>
      </c>
      <c r="Q551" s="297">
        <v>25917.81</v>
      </c>
      <c r="R551" s="297">
        <v>25712.33</v>
      </c>
      <c r="S551" s="297">
        <v>27575.34</v>
      </c>
      <c r="T551" s="297">
        <v>29404.11</v>
      </c>
      <c r="U551" s="297">
        <v>30178.080000000002</v>
      </c>
      <c r="V551" s="297">
        <v>30828.77</v>
      </c>
      <c r="W551" s="297">
        <v>31883.56</v>
      </c>
      <c r="X551" s="297">
        <v>31787.67</v>
      </c>
      <c r="Y551" s="297">
        <v>33760.269999999997</v>
      </c>
      <c r="Z551" s="297">
        <v>33438.36</v>
      </c>
      <c r="AA551" s="297">
        <v>35109.589999999997</v>
      </c>
      <c r="AB551" s="297">
        <v>35376.71</v>
      </c>
      <c r="AC551" s="297">
        <v>42527.39</v>
      </c>
      <c r="AD551" s="297">
        <v>45657.54</v>
      </c>
      <c r="AE551" s="297">
        <v>46876.71</v>
      </c>
      <c r="AF551" s="297">
        <v>49321.91</v>
      </c>
      <c r="AG551" s="297">
        <v>48363.01</v>
      </c>
      <c r="AH551" s="297">
        <v>53295.68</v>
      </c>
      <c r="AI551" s="297">
        <v>51849.52</v>
      </c>
      <c r="AJ551" s="297">
        <v>51441.21</v>
      </c>
      <c r="AK551" s="297">
        <v>50927.34</v>
      </c>
      <c r="AL551" s="297">
        <v>52501.41</v>
      </c>
      <c r="AM551" s="297">
        <v>54271.22</v>
      </c>
      <c r="AN551" s="297">
        <v>56253.25</v>
      </c>
      <c r="AO551" s="297">
        <v>58132.639999999999</v>
      </c>
      <c r="AP551" s="297">
        <v>60856.39</v>
      </c>
      <c r="AQ551" s="297">
        <v>63634.19</v>
      </c>
      <c r="AR551" s="297">
        <v>66665.33</v>
      </c>
      <c r="AS551" s="297">
        <v>69907.539999999994</v>
      </c>
      <c r="AT551" s="297">
        <v>73357.88</v>
      </c>
      <c r="AU551" s="297">
        <v>77062.570000000007</v>
      </c>
      <c r="AV551" s="297">
        <v>80971.509999999995</v>
      </c>
      <c r="AW551" s="297">
        <v>85051.56</v>
      </c>
      <c r="AX551" s="297">
        <v>89235.05</v>
      </c>
      <c r="AY551" s="297">
        <v>93512.84</v>
      </c>
      <c r="AZ551" s="297">
        <v>98075.91</v>
      </c>
      <c r="BA551" s="297">
        <v>102758.39</v>
      </c>
      <c r="BB551" s="297">
        <v>107585.3</v>
      </c>
      <c r="BC551" s="297">
        <v>112646.84</v>
      </c>
      <c r="BD551" s="297">
        <v>117728.29</v>
      </c>
      <c r="BE551" s="297">
        <v>123181.08</v>
      </c>
      <c r="BF551" s="297">
        <v>128778.59</v>
      </c>
      <c r="BG551" s="297">
        <v>134483.94</v>
      </c>
      <c r="BH551" s="297">
        <v>140308.31</v>
      </c>
      <c r="BI551" s="297">
        <v>146136.75</v>
      </c>
      <c r="BJ551" s="297">
        <v>152201.82999999999</v>
      </c>
      <c r="BK551" s="297">
        <v>158357.34</v>
      </c>
      <c r="BL551" s="297">
        <v>164656.66</v>
      </c>
      <c r="BM551" s="297">
        <v>171103.31</v>
      </c>
      <c r="BN551" s="297">
        <v>177646.95</v>
      </c>
      <c r="BO551" s="297">
        <v>184475.16</v>
      </c>
      <c r="BP551" s="297">
        <v>191446.27</v>
      </c>
      <c r="BQ551" s="297">
        <v>198563.47</v>
      </c>
      <c r="BR551" s="297">
        <v>205814.78</v>
      </c>
      <c r="BS551" s="297">
        <v>213212.19</v>
      </c>
      <c r="BT551" s="297">
        <v>220852.25</v>
      </c>
      <c r="BU551" s="297">
        <v>228647.19</v>
      </c>
      <c r="BV551" s="297">
        <v>236582.36</v>
      </c>
      <c r="BW551" s="297">
        <v>244690</v>
      </c>
    </row>
    <row r="552" spans="1:75" x14ac:dyDescent="0.25">
      <c r="A552" s="297" t="s">
        <v>1086</v>
      </c>
      <c r="B552" s="297" t="s">
        <v>1087</v>
      </c>
      <c r="C552" s="297" t="s">
        <v>1009</v>
      </c>
      <c r="D552" s="297" t="s">
        <v>1010</v>
      </c>
      <c r="E552" s="297">
        <v>35.409999999999997</v>
      </c>
      <c r="F552" s="297">
        <v>43.22</v>
      </c>
      <c r="G552" s="297">
        <v>36.85</v>
      </c>
      <c r="H552" s="297">
        <v>29.3</v>
      </c>
      <c r="I552" s="297">
        <v>26.59</v>
      </c>
      <c r="J552" s="297">
        <v>19.05</v>
      </c>
      <c r="K552" s="297">
        <v>18.920000000000002</v>
      </c>
      <c r="L552" s="297">
        <v>20.309999999999999</v>
      </c>
      <c r="M552" s="297">
        <v>22.67</v>
      </c>
      <c r="N552" s="297">
        <v>23.36</v>
      </c>
      <c r="O552" s="297">
        <v>26.01</v>
      </c>
      <c r="P552" s="297">
        <v>23.75</v>
      </c>
      <c r="Q552" s="297">
        <v>29.06</v>
      </c>
      <c r="R552" s="297">
        <v>33.56</v>
      </c>
      <c r="S552" s="297">
        <v>31.92</v>
      </c>
      <c r="T552" s="297">
        <v>29.59</v>
      </c>
      <c r="U552" s="297">
        <v>29.41</v>
      </c>
      <c r="V552" s="297">
        <v>25.78</v>
      </c>
      <c r="W552" s="297">
        <v>21.16</v>
      </c>
      <c r="X552" s="297">
        <v>23.41</v>
      </c>
      <c r="Y552" s="297">
        <v>22.07</v>
      </c>
      <c r="Z552" s="297">
        <v>19.829999999999998</v>
      </c>
      <c r="AA552" s="297">
        <v>19.62</v>
      </c>
      <c r="AB552" s="297">
        <v>21.26</v>
      </c>
      <c r="AC552" s="297">
        <v>25.98</v>
      </c>
      <c r="AD552" s="297">
        <v>25.59</v>
      </c>
      <c r="AE552" s="297">
        <v>26.63</v>
      </c>
      <c r="AF552" s="297">
        <v>26.95</v>
      </c>
      <c r="AG552" s="297">
        <v>18.68</v>
      </c>
      <c r="AH552" s="297">
        <v>25.78</v>
      </c>
      <c r="AI552" s="297">
        <v>25.33</v>
      </c>
      <c r="AJ552" s="297">
        <v>28.74</v>
      </c>
      <c r="AK552" s="297">
        <v>29.3</v>
      </c>
      <c r="AL552" s="297">
        <v>29.82</v>
      </c>
      <c r="AM552" s="297">
        <v>30.48</v>
      </c>
      <c r="AN552" s="297">
        <v>30.92</v>
      </c>
      <c r="AO552" s="297">
        <v>31.18</v>
      </c>
      <c r="AP552" s="297">
        <v>31.25</v>
      </c>
      <c r="AQ552" s="297">
        <v>31.41</v>
      </c>
      <c r="AR552" s="297">
        <v>31.55</v>
      </c>
      <c r="AS552" s="297">
        <v>31.67</v>
      </c>
      <c r="AT552" s="297">
        <v>31.77</v>
      </c>
      <c r="AU552" s="297">
        <v>31.73</v>
      </c>
      <c r="AV552" s="297">
        <v>31.72</v>
      </c>
      <c r="AW552" s="297">
        <v>31.75</v>
      </c>
      <c r="AX552" s="297">
        <v>31.75</v>
      </c>
      <c r="AY552" s="297">
        <v>31.74</v>
      </c>
      <c r="AZ552" s="297">
        <v>31.64</v>
      </c>
      <c r="BA552" s="297">
        <v>31.59</v>
      </c>
      <c r="BB552" s="297">
        <v>31.55</v>
      </c>
      <c r="BC552" s="297">
        <v>31.5</v>
      </c>
      <c r="BD552" s="297">
        <v>31.43</v>
      </c>
      <c r="BE552" s="297">
        <v>31.27</v>
      </c>
      <c r="BF552" s="297">
        <v>31.17</v>
      </c>
      <c r="BG552" s="297">
        <v>31.07</v>
      </c>
      <c r="BH552" s="297">
        <v>30.96</v>
      </c>
      <c r="BI552" s="297">
        <v>30.83</v>
      </c>
      <c r="BJ552" s="297">
        <v>30.65</v>
      </c>
      <c r="BK552" s="297">
        <v>30.52</v>
      </c>
      <c r="BL552" s="297">
        <v>30.39</v>
      </c>
      <c r="BM552" s="297">
        <v>30.28</v>
      </c>
      <c r="BN552" s="297">
        <v>30.16</v>
      </c>
      <c r="BO552" s="297">
        <v>30.01</v>
      </c>
      <c r="BP552" s="297">
        <v>29.91</v>
      </c>
      <c r="BQ552" s="297">
        <v>29.81</v>
      </c>
      <c r="BR552" s="297">
        <v>29.72</v>
      </c>
      <c r="BS552" s="297">
        <v>29.63</v>
      </c>
      <c r="BT552" s="297">
        <v>29.54</v>
      </c>
      <c r="BU552" s="297">
        <v>29.47</v>
      </c>
      <c r="BV552" s="297">
        <v>29.38</v>
      </c>
      <c r="BW552" s="297">
        <v>29.29</v>
      </c>
    </row>
    <row r="553" spans="1:75" x14ac:dyDescent="0.25">
      <c r="A553" s="297" t="s">
        <v>1086</v>
      </c>
      <c r="B553" s="297" t="s">
        <v>1087</v>
      </c>
      <c r="C553" s="297" t="s">
        <v>1011</v>
      </c>
      <c r="D553" s="297" t="s">
        <v>927</v>
      </c>
      <c r="E553" s="297">
        <v>503.46</v>
      </c>
      <c r="F553" s="297">
        <v>527.54999999999995</v>
      </c>
      <c r="G553" s="297">
        <v>553.63</v>
      </c>
      <c r="H553" s="297">
        <v>585.34</v>
      </c>
      <c r="I553" s="297">
        <v>614.12</v>
      </c>
      <c r="J553" s="297">
        <v>645.70000000000005</v>
      </c>
      <c r="K553" s="297">
        <v>667.45</v>
      </c>
      <c r="L553" s="297">
        <v>691.57</v>
      </c>
      <c r="M553" s="297">
        <v>721.42</v>
      </c>
      <c r="N553" s="297">
        <v>768.31</v>
      </c>
      <c r="O553" s="297">
        <v>812.74</v>
      </c>
      <c r="P553" s="297">
        <v>900.65</v>
      </c>
      <c r="Q553" s="297">
        <v>979.44</v>
      </c>
      <c r="R553" s="297">
        <v>1078.1300000000001</v>
      </c>
      <c r="S553" s="297">
        <v>1174.8499999999999</v>
      </c>
      <c r="T553" s="297">
        <v>1260.8699999999999</v>
      </c>
      <c r="U553" s="297">
        <v>1310.4100000000001</v>
      </c>
      <c r="V553" s="297">
        <v>1345.87</v>
      </c>
      <c r="W553" s="297">
        <v>1374.26</v>
      </c>
      <c r="X553" s="297">
        <v>1398.05</v>
      </c>
      <c r="Y553" s="297">
        <v>1426.97</v>
      </c>
      <c r="Z553" s="297">
        <v>1461.32</v>
      </c>
      <c r="AA553" s="297">
        <v>1493.96</v>
      </c>
      <c r="AB553" s="297">
        <v>1541.82</v>
      </c>
      <c r="AC553" s="297">
        <v>1591.49</v>
      </c>
      <c r="AD553" s="297">
        <v>1647.1</v>
      </c>
      <c r="AE553" s="297">
        <v>1685.34</v>
      </c>
      <c r="AF553" s="297">
        <v>1733.61</v>
      </c>
      <c r="AG553" s="297">
        <v>1784.78</v>
      </c>
      <c r="AH553" s="297">
        <v>1799.47</v>
      </c>
      <c r="AI553" s="297">
        <v>1833.88</v>
      </c>
      <c r="AJ553" s="297">
        <v>1902.18</v>
      </c>
      <c r="AK553" s="297">
        <v>1968.15</v>
      </c>
      <c r="AL553" s="297">
        <v>2032.86</v>
      </c>
      <c r="AM553" s="297">
        <v>2095.75</v>
      </c>
      <c r="AN553" s="297">
        <v>2156.04</v>
      </c>
      <c r="AO553" s="297">
        <v>2202.4499999999998</v>
      </c>
      <c r="AP553" s="297">
        <v>2244.71</v>
      </c>
      <c r="AQ553" s="297">
        <v>2284.39</v>
      </c>
      <c r="AR553" s="297">
        <v>2324.54</v>
      </c>
      <c r="AS553" s="297">
        <v>2366.77</v>
      </c>
      <c r="AT553" s="297">
        <v>2411.58</v>
      </c>
      <c r="AU553" s="297">
        <v>2456.31</v>
      </c>
      <c r="AV553" s="297">
        <v>2503.0300000000002</v>
      </c>
      <c r="AW553" s="297">
        <v>2549.1</v>
      </c>
      <c r="AX553" s="297">
        <v>2593.21</v>
      </c>
      <c r="AY553" s="297">
        <v>2637.02</v>
      </c>
      <c r="AZ553" s="297">
        <v>2678.63</v>
      </c>
      <c r="BA553" s="297">
        <v>2718.3</v>
      </c>
      <c r="BB553" s="297">
        <v>2756.93</v>
      </c>
      <c r="BC553" s="297">
        <v>2794.84</v>
      </c>
      <c r="BD553" s="297">
        <v>2832.52</v>
      </c>
      <c r="BE553" s="297">
        <v>2869.42</v>
      </c>
      <c r="BF553" s="297">
        <v>2904.83</v>
      </c>
      <c r="BG553" s="297">
        <v>2937.59</v>
      </c>
      <c r="BH553" s="297">
        <v>2967.12</v>
      </c>
      <c r="BI553" s="297">
        <v>2995.13</v>
      </c>
      <c r="BJ553" s="297">
        <v>3020.18</v>
      </c>
      <c r="BK553" s="297">
        <v>3042.76</v>
      </c>
      <c r="BL553" s="297">
        <v>3063.84</v>
      </c>
      <c r="BM553" s="297">
        <v>3084.03</v>
      </c>
      <c r="BN553" s="297">
        <v>3103.82</v>
      </c>
      <c r="BO553" s="297">
        <v>3122.63</v>
      </c>
      <c r="BP553" s="297">
        <v>3140.18</v>
      </c>
      <c r="BQ553" s="297">
        <v>3155.99</v>
      </c>
      <c r="BR553" s="297">
        <v>3169.79</v>
      </c>
      <c r="BS553" s="297">
        <v>3183.73</v>
      </c>
      <c r="BT553" s="297">
        <v>3195.84</v>
      </c>
      <c r="BU553" s="297">
        <v>3206.28</v>
      </c>
      <c r="BV553" s="297">
        <v>3215.33</v>
      </c>
      <c r="BW553" s="297">
        <v>3223.18</v>
      </c>
    </row>
    <row r="554" spans="1:75" x14ac:dyDescent="0.25">
      <c r="A554" s="297" t="s">
        <v>1086</v>
      </c>
      <c r="B554" s="297" t="s">
        <v>1087</v>
      </c>
      <c r="C554" s="297" t="s">
        <v>1012</v>
      </c>
      <c r="D554" s="297" t="s">
        <v>927</v>
      </c>
      <c r="E554" s="297">
        <v>2298.69</v>
      </c>
      <c r="F554" s="297">
        <v>2383.23</v>
      </c>
      <c r="G554" s="297">
        <v>2479.6799999999998</v>
      </c>
      <c r="H554" s="297">
        <v>2584.86</v>
      </c>
      <c r="I554" s="297">
        <v>2693.84</v>
      </c>
      <c r="J554" s="297">
        <v>2803.42</v>
      </c>
      <c r="K554" s="297">
        <v>2910.38</v>
      </c>
      <c r="L554" s="297">
        <v>3016.54</v>
      </c>
      <c r="M554" s="297">
        <v>3129.65</v>
      </c>
      <c r="N554" s="297">
        <v>3260.5</v>
      </c>
      <c r="O554" s="297">
        <v>3415.57</v>
      </c>
      <c r="P554" s="297">
        <v>3599.36</v>
      </c>
      <c r="Q554" s="297">
        <v>3806.04</v>
      </c>
      <c r="R554" s="297">
        <v>4019.28</v>
      </c>
      <c r="S554" s="297">
        <v>4216.54</v>
      </c>
      <c r="T554" s="297">
        <v>4382</v>
      </c>
      <c r="U554" s="297">
        <v>4510.08</v>
      </c>
      <c r="V554" s="297">
        <v>4606.72</v>
      </c>
      <c r="W554" s="297">
        <v>4682.0200000000004</v>
      </c>
      <c r="X554" s="297">
        <v>4751.5</v>
      </c>
      <c r="Y554" s="297">
        <v>4827.1000000000004</v>
      </c>
      <c r="Z554" s="297">
        <v>4910.0600000000004</v>
      </c>
      <c r="AA554" s="297">
        <v>4998.37</v>
      </c>
      <c r="AB554" s="297">
        <v>5096.79</v>
      </c>
      <c r="AC554" s="297">
        <v>5210.37</v>
      </c>
      <c r="AD554" s="297">
        <v>5342</v>
      </c>
      <c r="AE554" s="297">
        <v>5495.12</v>
      </c>
      <c r="AF554" s="297">
        <v>5667.44</v>
      </c>
      <c r="AG554" s="297">
        <v>5848.95</v>
      </c>
      <c r="AH554" s="297">
        <v>6025.59</v>
      </c>
      <c r="AI554" s="297">
        <v>6187.23</v>
      </c>
      <c r="AJ554" s="297">
        <v>6330.17</v>
      </c>
      <c r="AK554" s="297">
        <v>6457.26</v>
      </c>
      <c r="AL554" s="297">
        <v>6572.9</v>
      </c>
      <c r="AM554" s="297">
        <v>6684.32</v>
      </c>
      <c r="AN554" s="297">
        <v>6796.83</v>
      </c>
      <c r="AO554" s="297">
        <v>6911.31</v>
      </c>
      <c r="AP554" s="297">
        <v>7025.98</v>
      </c>
      <c r="AQ554" s="297">
        <v>7140.5</v>
      </c>
      <c r="AR554" s="297">
        <v>7253.96</v>
      </c>
      <c r="AS554" s="297">
        <v>7365.71</v>
      </c>
      <c r="AT554" s="297">
        <v>7475.91</v>
      </c>
      <c r="AU554" s="297">
        <v>7585.05</v>
      </c>
      <c r="AV554" s="297">
        <v>7693.1</v>
      </c>
      <c r="AW554" s="297">
        <v>7800.03</v>
      </c>
      <c r="AX554" s="297">
        <v>7905.78</v>
      </c>
      <c r="AY554" s="297">
        <v>8010.3</v>
      </c>
      <c r="AZ554" s="297">
        <v>8113.56</v>
      </c>
      <c r="BA554" s="297">
        <v>8215.48</v>
      </c>
      <c r="BB554" s="297">
        <v>8315.9699999999993</v>
      </c>
      <c r="BC554" s="297">
        <v>8414.93</v>
      </c>
      <c r="BD554" s="297">
        <v>8512.2800000000007</v>
      </c>
      <c r="BE554" s="297">
        <v>8607.92</v>
      </c>
      <c r="BF554" s="297">
        <v>8701.6299999999992</v>
      </c>
      <c r="BG554" s="297">
        <v>8793.18</v>
      </c>
      <c r="BH554" s="297">
        <v>8882.3700000000008</v>
      </c>
      <c r="BI554" s="297">
        <v>8969.08</v>
      </c>
      <c r="BJ554" s="297">
        <v>9053.23</v>
      </c>
      <c r="BK554" s="297">
        <v>9134.7099999999991</v>
      </c>
      <c r="BL554" s="297">
        <v>9213.41</v>
      </c>
      <c r="BM554" s="297">
        <v>9289.24</v>
      </c>
      <c r="BN554" s="297">
        <v>9362.14</v>
      </c>
      <c r="BO554" s="297">
        <v>9432.0499999999993</v>
      </c>
      <c r="BP554" s="297">
        <v>9498.93</v>
      </c>
      <c r="BQ554" s="297">
        <v>9562.75</v>
      </c>
      <c r="BR554" s="297">
        <v>9623.5</v>
      </c>
      <c r="BS554" s="297">
        <v>9681.14</v>
      </c>
      <c r="BT554" s="297">
        <v>9735.68</v>
      </c>
      <c r="BU554" s="297">
        <v>9787.2099999999991</v>
      </c>
      <c r="BV554" s="297">
        <v>9835.86</v>
      </c>
      <c r="BW554" s="297">
        <v>9881.73</v>
      </c>
    </row>
    <row r="555" spans="1:75" x14ac:dyDescent="0.25">
      <c r="A555" s="297" t="s">
        <v>1086</v>
      </c>
      <c r="B555" s="297" t="s">
        <v>1087</v>
      </c>
      <c r="C555" s="297" t="s">
        <v>1013</v>
      </c>
      <c r="D555" s="297" t="s">
        <v>1010</v>
      </c>
      <c r="E555" s="297">
        <v>-7.64</v>
      </c>
      <c r="F555" s="297">
        <v>-8.75</v>
      </c>
      <c r="G555" s="297">
        <v>-13.8</v>
      </c>
      <c r="H555" s="297">
        <v>-12.24</v>
      </c>
      <c r="I555" s="297">
        <v>-10.17</v>
      </c>
      <c r="J555" s="297">
        <v>-15.16</v>
      </c>
      <c r="K555" s="297">
        <v>-5.6</v>
      </c>
      <c r="L555" s="297">
        <v>-2.17</v>
      </c>
      <c r="M555" s="297">
        <v>1.48</v>
      </c>
      <c r="N555" s="297">
        <v>4.9800000000000004</v>
      </c>
      <c r="O555" s="297">
        <v>1.05</v>
      </c>
      <c r="P555" s="297">
        <v>2.57</v>
      </c>
      <c r="Q555" s="297">
        <v>2.2999999999999998</v>
      </c>
      <c r="R555" s="297">
        <v>6.81</v>
      </c>
      <c r="S555" s="297">
        <v>10.69</v>
      </c>
      <c r="T555" s="297">
        <v>11.82</v>
      </c>
      <c r="U555" s="297">
        <v>5.23</v>
      </c>
      <c r="V555" s="297">
        <v>3.48</v>
      </c>
      <c r="W555" s="297">
        <v>2.36</v>
      </c>
      <c r="X555" s="297">
        <v>3.72</v>
      </c>
      <c r="Y555" s="297">
        <v>-4.3099999999999996</v>
      </c>
      <c r="Z555" s="297">
        <v>-3.96</v>
      </c>
      <c r="AA555" s="297">
        <v>0.89</v>
      </c>
      <c r="AB555" s="297">
        <v>-0.25</v>
      </c>
      <c r="AC555" s="297">
        <v>-2.87</v>
      </c>
      <c r="AD555" s="297">
        <v>-16.78</v>
      </c>
      <c r="AE555" s="297">
        <v>-9.02</v>
      </c>
      <c r="AF555" s="297">
        <v>-13.46</v>
      </c>
      <c r="AG555" s="297">
        <v>-25.98</v>
      </c>
      <c r="AH555" s="297">
        <v>21.33</v>
      </c>
      <c r="AI555" s="297">
        <v>21.32</v>
      </c>
      <c r="AJ555" s="297">
        <v>20.91</v>
      </c>
      <c r="AK555" s="297">
        <v>21.02</v>
      </c>
      <c r="AL555" s="297">
        <v>21.26</v>
      </c>
      <c r="AM555" s="297">
        <v>23.08</v>
      </c>
      <c r="AN555" s="297">
        <v>23.56</v>
      </c>
      <c r="AO555" s="297">
        <v>23.78</v>
      </c>
      <c r="AP555" s="297">
        <v>23.88</v>
      </c>
      <c r="AQ555" s="297">
        <v>24.23</v>
      </c>
      <c r="AR555" s="297">
        <v>24.51</v>
      </c>
      <c r="AS555" s="297">
        <v>24.89</v>
      </c>
      <c r="AT555" s="297">
        <v>25.32</v>
      </c>
      <c r="AU555" s="297">
        <v>25.66</v>
      </c>
      <c r="AV555" s="297">
        <v>25.93</v>
      </c>
      <c r="AW555" s="297">
        <v>26.26</v>
      </c>
      <c r="AX555" s="297">
        <v>26.53</v>
      </c>
      <c r="AY555" s="297">
        <v>26.71</v>
      </c>
      <c r="AZ555" s="297">
        <v>26.85</v>
      </c>
      <c r="BA555" s="297">
        <v>26.98</v>
      </c>
      <c r="BB555" s="297">
        <v>27.12</v>
      </c>
      <c r="BC555" s="297">
        <v>27.26</v>
      </c>
      <c r="BD555" s="297">
        <v>27.41</v>
      </c>
      <c r="BE555" s="297">
        <v>27.42</v>
      </c>
      <c r="BF555" s="297">
        <v>27.49</v>
      </c>
      <c r="BG555" s="297">
        <v>27.52</v>
      </c>
      <c r="BH555" s="297">
        <v>27.5</v>
      </c>
      <c r="BI555" s="297">
        <v>27.44</v>
      </c>
      <c r="BJ555" s="297">
        <v>27.31</v>
      </c>
      <c r="BK555" s="297">
        <v>27.22</v>
      </c>
      <c r="BL555" s="297">
        <v>27.13</v>
      </c>
      <c r="BM555" s="297">
        <v>27.06</v>
      </c>
      <c r="BN555" s="297">
        <v>27</v>
      </c>
      <c r="BO555" s="297">
        <v>26.89</v>
      </c>
      <c r="BP555" s="297">
        <v>26.8</v>
      </c>
      <c r="BQ555" s="297">
        <v>26.71</v>
      </c>
      <c r="BR555" s="297">
        <v>26.61</v>
      </c>
      <c r="BS555" s="297">
        <v>26.51</v>
      </c>
      <c r="BT555" s="297">
        <v>26.42</v>
      </c>
      <c r="BU555" s="297">
        <v>26.32</v>
      </c>
      <c r="BV555" s="297">
        <v>26.21</v>
      </c>
      <c r="BW555" s="297">
        <v>26.09</v>
      </c>
    </row>
    <row r="556" spans="1:75" x14ac:dyDescent="0.25">
      <c r="A556" s="297" t="s">
        <v>1086</v>
      </c>
      <c r="B556" s="297" t="s">
        <v>1087</v>
      </c>
      <c r="C556" s="297" t="s">
        <v>1014</v>
      </c>
      <c r="D556" s="297" t="s">
        <v>1015</v>
      </c>
      <c r="E556" s="297">
        <v>33.42</v>
      </c>
      <c r="F556" s="297">
        <v>35.159999999999997</v>
      </c>
      <c r="G556" s="297">
        <v>36.99</v>
      </c>
      <c r="H556" s="297">
        <v>38.909999999999997</v>
      </c>
      <c r="I556" s="297">
        <v>40.93</v>
      </c>
      <c r="J556" s="297">
        <v>43.06</v>
      </c>
      <c r="K556" s="297">
        <v>44.56</v>
      </c>
      <c r="L556" s="297">
        <v>46.1</v>
      </c>
      <c r="M556" s="297">
        <v>47.71</v>
      </c>
      <c r="N556" s="297">
        <v>49.36</v>
      </c>
      <c r="O556" s="297">
        <v>51.08</v>
      </c>
      <c r="P556" s="297">
        <v>52.23</v>
      </c>
      <c r="Q556" s="297">
        <v>53.41</v>
      </c>
      <c r="R556" s="297">
        <v>54.62</v>
      </c>
      <c r="S556" s="297">
        <v>55.85</v>
      </c>
      <c r="T556" s="297">
        <v>57.11</v>
      </c>
      <c r="U556" s="297">
        <v>58.36</v>
      </c>
      <c r="V556" s="297">
        <v>59.64</v>
      </c>
      <c r="W556" s="297">
        <v>60.94</v>
      </c>
      <c r="X556" s="297">
        <v>62.28</v>
      </c>
      <c r="Y556" s="297">
        <v>63.64</v>
      </c>
      <c r="Z556" s="297">
        <v>64.59</v>
      </c>
      <c r="AA556" s="297">
        <v>65.55</v>
      </c>
      <c r="AB556" s="297">
        <v>66.52</v>
      </c>
      <c r="AC556" s="297">
        <v>67.510000000000005</v>
      </c>
      <c r="AD556" s="297">
        <v>68.510000000000005</v>
      </c>
      <c r="AE556" s="297">
        <v>69.45</v>
      </c>
      <c r="AF556" s="297">
        <v>70.39</v>
      </c>
      <c r="AG556" s="297">
        <v>71.34</v>
      </c>
      <c r="AH556" s="297">
        <v>72.31</v>
      </c>
      <c r="AI556" s="297">
        <v>73.3</v>
      </c>
      <c r="AJ556" s="297">
        <v>73.98</v>
      </c>
      <c r="AK556" s="297">
        <v>74.66</v>
      </c>
      <c r="AL556" s="297">
        <v>75.36</v>
      </c>
      <c r="AM556" s="297">
        <v>76.06</v>
      </c>
      <c r="AN556" s="297">
        <v>76.77</v>
      </c>
      <c r="AO556" s="297">
        <v>77.34</v>
      </c>
      <c r="AP556" s="297">
        <v>77.930000000000007</v>
      </c>
      <c r="AQ556" s="297">
        <v>78.510000000000005</v>
      </c>
      <c r="AR556" s="297">
        <v>79.099999999999994</v>
      </c>
      <c r="AS556" s="297">
        <v>79.7</v>
      </c>
      <c r="AT556" s="297">
        <v>80.180000000000007</v>
      </c>
      <c r="AU556" s="297">
        <v>80.67</v>
      </c>
      <c r="AV556" s="297">
        <v>81.16</v>
      </c>
      <c r="AW556" s="297">
        <v>81.650000000000006</v>
      </c>
      <c r="AX556" s="297">
        <v>82.14</v>
      </c>
      <c r="AY556" s="297">
        <v>82.54</v>
      </c>
      <c r="AZ556" s="297">
        <v>82.94</v>
      </c>
      <c r="BA556" s="297">
        <v>83.35</v>
      </c>
      <c r="BB556" s="297">
        <v>83.75</v>
      </c>
      <c r="BC556" s="297">
        <v>84.16</v>
      </c>
      <c r="BD556" s="297">
        <v>84.48</v>
      </c>
      <c r="BE556" s="297">
        <v>84.79</v>
      </c>
      <c r="BF556" s="297">
        <v>85.11</v>
      </c>
      <c r="BG556" s="297">
        <v>85.43</v>
      </c>
      <c r="BH556" s="297">
        <v>85.75</v>
      </c>
      <c r="BI556" s="297">
        <v>86.02</v>
      </c>
      <c r="BJ556" s="297">
        <v>86.29</v>
      </c>
      <c r="BK556" s="297">
        <v>86.57</v>
      </c>
      <c r="BL556" s="297">
        <v>86.84</v>
      </c>
      <c r="BM556" s="297">
        <v>87.12</v>
      </c>
      <c r="BN556" s="297">
        <v>87.4</v>
      </c>
      <c r="BO556" s="297">
        <v>87.69</v>
      </c>
      <c r="BP556" s="297">
        <v>87.97</v>
      </c>
      <c r="BQ556" s="297">
        <v>88.26</v>
      </c>
      <c r="BR556" s="297">
        <v>88.55</v>
      </c>
      <c r="BS556" s="297">
        <v>88.84</v>
      </c>
      <c r="BT556" s="297">
        <v>89.12</v>
      </c>
      <c r="BU556" s="297">
        <v>89.41</v>
      </c>
      <c r="BV556" s="297">
        <v>89.7</v>
      </c>
      <c r="BW556" s="297">
        <v>89.99</v>
      </c>
    </row>
    <row r="557" spans="1:75" x14ac:dyDescent="0.25">
      <c r="A557" s="297" t="s">
        <v>1086</v>
      </c>
      <c r="B557" s="297" t="s">
        <v>1087</v>
      </c>
      <c r="C557" s="297" t="s">
        <v>1016</v>
      </c>
      <c r="D557" s="297" t="s">
        <v>1015</v>
      </c>
      <c r="E557" s="297">
        <v>6.16</v>
      </c>
      <c r="F557" s="297">
        <v>6.83</v>
      </c>
      <c r="G557" s="297">
        <v>7.56</v>
      </c>
      <c r="H557" s="297">
        <v>8.3800000000000008</v>
      </c>
      <c r="I557" s="297">
        <v>9.2899999999999991</v>
      </c>
      <c r="J557" s="297">
        <v>10.29</v>
      </c>
      <c r="K557" s="297">
        <v>10.42</v>
      </c>
      <c r="L557" s="297">
        <v>10.55</v>
      </c>
      <c r="M557" s="297">
        <v>10.68</v>
      </c>
      <c r="N557" s="297">
        <v>10.81</v>
      </c>
      <c r="O557" s="297">
        <v>10.95</v>
      </c>
      <c r="P557" s="297">
        <v>11.26</v>
      </c>
      <c r="Q557" s="297">
        <v>11.59</v>
      </c>
      <c r="R557" s="297">
        <v>11.93</v>
      </c>
      <c r="S557" s="297">
        <v>12.27</v>
      </c>
      <c r="T557" s="297">
        <v>12.63</v>
      </c>
      <c r="U557" s="297">
        <v>12.83</v>
      </c>
      <c r="V557" s="297">
        <v>13.04</v>
      </c>
      <c r="W557" s="297">
        <v>13.25</v>
      </c>
      <c r="X557" s="297">
        <v>13.46</v>
      </c>
      <c r="Y557" s="297">
        <v>13.68</v>
      </c>
      <c r="Z557" s="297">
        <v>14.02</v>
      </c>
      <c r="AA557" s="297">
        <v>14.37</v>
      </c>
      <c r="AB557" s="297">
        <v>14.73</v>
      </c>
      <c r="AC557" s="297">
        <v>15.1</v>
      </c>
      <c r="AD557" s="297">
        <v>15.47</v>
      </c>
      <c r="AE557" s="297">
        <v>15.95</v>
      </c>
      <c r="AF557" s="297">
        <v>16.440000000000001</v>
      </c>
      <c r="AG557" s="297">
        <v>16.940000000000001</v>
      </c>
      <c r="AH557" s="297">
        <v>17.46</v>
      </c>
      <c r="AI557" s="297">
        <v>18</v>
      </c>
      <c r="AJ557" s="297">
        <v>18.48</v>
      </c>
      <c r="AK557" s="297">
        <v>18.97</v>
      </c>
      <c r="AL557" s="297">
        <v>19.47</v>
      </c>
      <c r="AM557" s="297">
        <v>19.989999999999998</v>
      </c>
      <c r="AN557" s="297">
        <v>20.52</v>
      </c>
      <c r="AO557" s="297">
        <v>21.03</v>
      </c>
      <c r="AP557" s="297">
        <v>21.55</v>
      </c>
      <c r="AQ557" s="297">
        <v>22.08</v>
      </c>
      <c r="AR557" s="297">
        <v>22.62</v>
      </c>
      <c r="AS557" s="297">
        <v>23.18</v>
      </c>
      <c r="AT557" s="297">
        <v>23.71</v>
      </c>
      <c r="AU557" s="297">
        <v>24.26</v>
      </c>
      <c r="AV557" s="297">
        <v>24.82</v>
      </c>
      <c r="AW557" s="297">
        <v>25.39</v>
      </c>
      <c r="AX557" s="297">
        <v>25.97</v>
      </c>
      <c r="AY557" s="297">
        <v>26.58</v>
      </c>
      <c r="AZ557" s="297">
        <v>27.21</v>
      </c>
      <c r="BA557" s="297">
        <v>27.85</v>
      </c>
      <c r="BB557" s="297">
        <v>28.51</v>
      </c>
      <c r="BC557" s="297">
        <v>29.18</v>
      </c>
      <c r="BD557" s="297">
        <v>29.71</v>
      </c>
      <c r="BE557" s="297">
        <v>30.25</v>
      </c>
      <c r="BF557" s="297">
        <v>30.8</v>
      </c>
      <c r="BG557" s="297">
        <v>31.35</v>
      </c>
      <c r="BH557" s="297">
        <v>31.92</v>
      </c>
      <c r="BI557" s="297">
        <v>32.520000000000003</v>
      </c>
      <c r="BJ557" s="297">
        <v>33.130000000000003</v>
      </c>
      <c r="BK557" s="297">
        <v>33.75</v>
      </c>
      <c r="BL557" s="297">
        <v>34.380000000000003</v>
      </c>
      <c r="BM557" s="297">
        <v>35.020000000000003</v>
      </c>
      <c r="BN557" s="297">
        <v>35.700000000000003</v>
      </c>
      <c r="BO557" s="297">
        <v>36.380000000000003</v>
      </c>
      <c r="BP557" s="297">
        <v>37.08</v>
      </c>
      <c r="BQ557" s="297">
        <v>37.79</v>
      </c>
      <c r="BR557" s="297">
        <v>38.520000000000003</v>
      </c>
      <c r="BS557" s="297">
        <v>39.21</v>
      </c>
      <c r="BT557" s="297">
        <v>39.909999999999997</v>
      </c>
      <c r="BU557" s="297">
        <v>40.630000000000003</v>
      </c>
      <c r="BV557" s="297">
        <v>41.35</v>
      </c>
      <c r="BW557" s="297">
        <v>42.09</v>
      </c>
    </row>
    <row r="558" spans="1:75" x14ac:dyDescent="0.25">
      <c r="A558" s="297" t="s">
        <v>455</v>
      </c>
      <c r="B558" s="297" t="s">
        <v>454</v>
      </c>
      <c r="C558" s="297" t="s">
        <v>1005</v>
      </c>
      <c r="D558" s="297" t="s">
        <v>1006</v>
      </c>
      <c r="E558" s="297">
        <v>126.11</v>
      </c>
      <c r="F558" s="297">
        <v>131.66</v>
      </c>
      <c r="G558" s="297">
        <v>137.24</v>
      </c>
      <c r="H558" s="297">
        <v>142.93</v>
      </c>
      <c r="I558" s="297">
        <v>148.47</v>
      </c>
      <c r="J558" s="297">
        <v>153.83000000000001</v>
      </c>
      <c r="K558" s="297">
        <v>159.47</v>
      </c>
      <c r="L558" s="297">
        <v>164.97</v>
      </c>
      <c r="M558" s="297">
        <v>170.36</v>
      </c>
      <c r="N558" s="297">
        <v>175.87</v>
      </c>
      <c r="O558" s="297">
        <v>180.6</v>
      </c>
      <c r="P558" s="297">
        <v>183.38</v>
      </c>
      <c r="Q558" s="297">
        <v>185.26</v>
      </c>
      <c r="R558" s="297">
        <v>184.87</v>
      </c>
      <c r="S558" s="297">
        <v>182.56</v>
      </c>
      <c r="T558" s="297">
        <v>178.72</v>
      </c>
      <c r="U558" s="297">
        <v>173.34</v>
      </c>
      <c r="V558" s="297">
        <v>168.06</v>
      </c>
      <c r="W558" s="297">
        <v>162.84</v>
      </c>
      <c r="X558" s="297">
        <v>158.21</v>
      </c>
      <c r="Y558" s="297">
        <v>154.76</v>
      </c>
      <c r="Z558" s="297">
        <v>154.87</v>
      </c>
      <c r="AA558" s="297">
        <v>156.02000000000001</v>
      </c>
      <c r="AB558" s="297">
        <v>157.6</v>
      </c>
      <c r="AC558" s="297">
        <v>161.21</v>
      </c>
      <c r="AD558" s="297">
        <v>167.51</v>
      </c>
      <c r="AE558" s="297">
        <v>176.56</v>
      </c>
      <c r="AF558" s="297">
        <v>186.7</v>
      </c>
      <c r="AG558" s="297">
        <v>197.96</v>
      </c>
      <c r="AH558" s="297">
        <v>202.19</v>
      </c>
      <c r="AI558" s="297">
        <v>204.91</v>
      </c>
      <c r="AJ558" s="297">
        <v>211.04</v>
      </c>
      <c r="AK558" s="297">
        <v>217.74</v>
      </c>
      <c r="AL558" s="297">
        <v>224.89</v>
      </c>
      <c r="AM558" s="297">
        <v>233.23</v>
      </c>
      <c r="AN558" s="297">
        <v>242.58</v>
      </c>
      <c r="AO558" s="297">
        <v>252.87</v>
      </c>
      <c r="AP558" s="297">
        <v>264.02999999999997</v>
      </c>
      <c r="AQ558" s="297">
        <v>275.79000000000002</v>
      </c>
      <c r="AR558" s="297">
        <v>288.36</v>
      </c>
      <c r="AS558" s="297">
        <v>301.8</v>
      </c>
      <c r="AT558" s="297">
        <v>316.18</v>
      </c>
      <c r="AU558" s="297">
        <v>331.16</v>
      </c>
      <c r="AV558" s="297">
        <v>346.86</v>
      </c>
      <c r="AW558" s="297">
        <v>363.46</v>
      </c>
      <c r="AX558" s="297">
        <v>381.03</v>
      </c>
      <c r="AY558" s="297">
        <v>399.63</v>
      </c>
      <c r="AZ558" s="297">
        <v>419.07</v>
      </c>
      <c r="BA558" s="297">
        <v>439.52</v>
      </c>
      <c r="BB558" s="297">
        <v>461.11</v>
      </c>
      <c r="BC558" s="297">
        <v>483.94</v>
      </c>
      <c r="BD558" s="297">
        <v>508.05</v>
      </c>
      <c r="BE558" s="297">
        <v>533.32000000000005</v>
      </c>
      <c r="BF558" s="297">
        <v>559.92999999999995</v>
      </c>
      <c r="BG558" s="297">
        <v>588</v>
      </c>
      <c r="BH558" s="297">
        <v>617.63</v>
      </c>
      <c r="BI558" s="297">
        <v>648.86</v>
      </c>
      <c r="BJ558" s="297">
        <v>681.55</v>
      </c>
      <c r="BK558" s="297">
        <v>715.93</v>
      </c>
      <c r="BL558" s="297">
        <v>752.09</v>
      </c>
      <c r="BM558" s="297">
        <v>790.11</v>
      </c>
      <c r="BN558" s="297">
        <v>830.03</v>
      </c>
      <c r="BO558" s="297">
        <v>871.74</v>
      </c>
      <c r="BP558" s="297">
        <v>915.47</v>
      </c>
      <c r="BQ558" s="297">
        <v>961.29</v>
      </c>
      <c r="BR558" s="297">
        <v>1009.34</v>
      </c>
      <c r="BS558" s="297">
        <v>1059.6300000000001</v>
      </c>
      <c r="BT558" s="297">
        <v>1112.19</v>
      </c>
      <c r="BU558" s="297">
        <v>1167.17</v>
      </c>
      <c r="BV558" s="297">
        <v>1224.67</v>
      </c>
      <c r="BW558" s="297">
        <v>1284.79</v>
      </c>
    </row>
    <row r="559" spans="1:75" x14ac:dyDescent="0.25">
      <c r="A559" s="297" t="s">
        <v>455</v>
      </c>
      <c r="B559" s="297" t="s">
        <v>454</v>
      </c>
      <c r="C559" s="297" t="s">
        <v>1007</v>
      </c>
      <c r="D559" s="297" t="s">
        <v>1008</v>
      </c>
      <c r="E559" s="297">
        <v>348164.53</v>
      </c>
      <c r="F559" s="297">
        <v>351783.63</v>
      </c>
      <c r="G559" s="297">
        <v>366989.16</v>
      </c>
      <c r="H559" s="297">
        <v>375603.72</v>
      </c>
      <c r="I559" s="297">
        <v>397931.5</v>
      </c>
      <c r="J559" s="297">
        <v>414865.63</v>
      </c>
      <c r="K559" s="297">
        <v>428177.41</v>
      </c>
      <c r="L559" s="297">
        <v>438221.13</v>
      </c>
      <c r="M559" s="297">
        <v>452644.47</v>
      </c>
      <c r="N559" s="297">
        <v>447501.53</v>
      </c>
      <c r="O559" s="297">
        <v>498260.28</v>
      </c>
      <c r="P559" s="297">
        <v>510315.06</v>
      </c>
      <c r="Q559" s="297">
        <v>537232.88</v>
      </c>
      <c r="R559" s="297">
        <v>447082.19</v>
      </c>
      <c r="S559" s="297">
        <v>396568.47</v>
      </c>
      <c r="T559" s="297">
        <v>356013.69</v>
      </c>
      <c r="U559" s="297">
        <v>309438.38</v>
      </c>
      <c r="V559" s="297">
        <v>269137</v>
      </c>
      <c r="W559" s="297">
        <v>268527.40999999997</v>
      </c>
      <c r="X559" s="297">
        <v>245547.95</v>
      </c>
      <c r="Y559" s="297">
        <v>276123.28000000003</v>
      </c>
      <c r="Z559" s="297">
        <v>279054.78000000003</v>
      </c>
      <c r="AA559" s="297">
        <v>302184.94</v>
      </c>
      <c r="AB559" s="297">
        <v>329876.71999999997</v>
      </c>
      <c r="AC559" s="297">
        <v>349547.94</v>
      </c>
      <c r="AD559" s="297">
        <v>384739.72</v>
      </c>
      <c r="AE559" s="297">
        <v>434705.47</v>
      </c>
      <c r="AF559" s="297">
        <v>455356.15999999997</v>
      </c>
      <c r="AG559" s="297">
        <v>485760.28</v>
      </c>
      <c r="AH559" s="297">
        <v>620675.68999999994</v>
      </c>
      <c r="AI559" s="297">
        <v>644900.93999999994</v>
      </c>
      <c r="AJ559" s="297">
        <v>640296.56000000006</v>
      </c>
      <c r="AK559" s="297">
        <v>619240</v>
      </c>
      <c r="AL559" s="297">
        <v>608788.75</v>
      </c>
      <c r="AM559" s="297">
        <v>602113.13</v>
      </c>
      <c r="AN559" s="297">
        <v>598820.38</v>
      </c>
      <c r="AO559" s="297">
        <v>594890.5</v>
      </c>
      <c r="AP559" s="297">
        <v>607498.75</v>
      </c>
      <c r="AQ559" s="297">
        <v>619334.13</v>
      </c>
      <c r="AR559" s="297">
        <v>633822.38</v>
      </c>
      <c r="AS559" s="297">
        <v>649907.63</v>
      </c>
      <c r="AT559" s="297">
        <v>664865.63</v>
      </c>
      <c r="AU559" s="297">
        <v>687294.06</v>
      </c>
      <c r="AV559" s="297">
        <v>711071.19</v>
      </c>
      <c r="AW559" s="297">
        <v>736368.06</v>
      </c>
      <c r="AX559" s="297">
        <v>762701.63</v>
      </c>
      <c r="AY559" s="297">
        <v>788565.56</v>
      </c>
      <c r="AZ559" s="297">
        <v>820810.38</v>
      </c>
      <c r="BA559" s="297">
        <v>854803.31</v>
      </c>
      <c r="BB559" s="297">
        <v>890644.56</v>
      </c>
      <c r="BC559" s="297">
        <v>929390.38</v>
      </c>
      <c r="BD559" s="297">
        <v>967544.94</v>
      </c>
      <c r="BE559" s="297">
        <v>1011850.75</v>
      </c>
      <c r="BF559" s="297">
        <v>1058188.8799999999</v>
      </c>
      <c r="BG559" s="297">
        <v>1106519.5</v>
      </c>
      <c r="BH559" s="297">
        <v>1157169.8799999999</v>
      </c>
      <c r="BI559" s="297">
        <v>1208037</v>
      </c>
      <c r="BJ559" s="297">
        <v>1263745.6299999999</v>
      </c>
      <c r="BK559" s="297">
        <v>1321502</v>
      </c>
      <c r="BL559" s="297">
        <v>1381482.13</v>
      </c>
      <c r="BM559" s="297">
        <v>1443422.75</v>
      </c>
      <c r="BN559" s="297">
        <v>1506296.63</v>
      </c>
      <c r="BO559" s="297">
        <v>1573454.38</v>
      </c>
      <c r="BP559" s="297">
        <v>1642841.13</v>
      </c>
      <c r="BQ559" s="297">
        <v>1714638.75</v>
      </c>
      <c r="BR559" s="297">
        <v>1788871.25</v>
      </c>
      <c r="BS559" s="297">
        <v>1864651.5</v>
      </c>
      <c r="BT559" s="297">
        <v>1944457.63</v>
      </c>
      <c r="BU559" s="297">
        <v>2027286.63</v>
      </c>
      <c r="BV559" s="297">
        <v>2113197.5</v>
      </c>
      <c r="BW559" s="297">
        <v>2202934.5</v>
      </c>
    </row>
    <row r="560" spans="1:75" x14ac:dyDescent="0.25">
      <c r="A560" s="297" t="s">
        <v>455</v>
      </c>
      <c r="B560" s="297" t="s">
        <v>454</v>
      </c>
      <c r="C560" s="297" t="s">
        <v>1009</v>
      </c>
      <c r="D560" s="297" t="s">
        <v>1010</v>
      </c>
      <c r="Q560" s="297">
        <v>30.43</v>
      </c>
      <c r="R560" s="297">
        <v>27.91</v>
      </c>
      <c r="S560" s="297">
        <v>26.13</v>
      </c>
      <c r="T560" s="297">
        <v>23.05</v>
      </c>
      <c r="U560" s="297">
        <v>17.23</v>
      </c>
      <c r="V560" s="297">
        <v>16.25</v>
      </c>
      <c r="W560" s="297">
        <v>15.72</v>
      </c>
      <c r="X560" s="297">
        <v>16.18</v>
      </c>
      <c r="Y560" s="297">
        <v>18.11</v>
      </c>
      <c r="Z560" s="297">
        <v>24.24</v>
      </c>
      <c r="AA560" s="297">
        <v>24.88</v>
      </c>
      <c r="AB560" s="297">
        <v>23.9</v>
      </c>
      <c r="AC560" s="297">
        <v>26.3</v>
      </c>
      <c r="AD560" s="297">
        <v>29.04</v>
      </c>
      <c r="AE560" s="297">
        <v>31.56</v>
      </c>
      <c r="AF560" s="297">
        <v>30.93</v>
      </c>
      <c r="AG560" s="297">
        <v>30.86</v>
      </c>
      <c r="AH560" s="297">
        <v>22.67</v>
      </c>
      <c r="AI560" s="297">
        <v>20.65</v>
      </c>
      <c r="AJ560" s="297">
        <v>23.88</v>
      </c>
      <c r="AK560" s="297">
        <v>23.57</v>
      </c>
      <c r="AL560" s="297">
        <v>23.31</v>
      </c>
      <c r="AM560" s="297">
        <v>23.55</v>
      </c>
      <c r="AN560" s="297">
        <v>23.59</v>
      </c>
      <c r="AO560" s="297">
        <v>23.53</v>
      </c>
      <c r="AP560" s="297">
        <v>23.41</v>
      </c>
      <c r="AQ560" s="297">
        <v>23.22</v>
      </c>
      <c r="AR560" s="297">
        <v>23.19</v>
      </c>
      <c r="AS560" s="297">
        <v>23.18</v>
      </c>
      <c r="AT560" s="297">
        <v>23.16</v>
      </c>
      <c r="AU560" s="297">
        <v>22.97</v>
      </c>
      <c r="AV560" s="297">
        <v>22.86</v>
      </c>
      <c r="AW560" s="297">
        <v>22.82</v>
      </c>
      <c r="AX560" s="297">
        <v>22.78</v>
      </c>
      <c r="AY560" s="297">
        <v>22.72</v>
      </c>
      <c r="AZ560" s="297">
        <v>22.57</v>
      </c>
      <c r="BA560" s="297">
        <v>22.49</v>
      </c>
      <c r="BB560" s="297">
        <v>22.44</v>
      </c>
      <c r="BC560" s="297">
        <v>22.38</v>
      </c>
      <c r="BD560" s="297">
        <v>22.31</v>
      </c>
      <c r="BE560" s="297">
        <v>22.17</v>
      </c>
      <c r="BF560" s="297">
        <v>22.09</v>
      </c>
      <c r="BG560" s="297">
        <v>22.02</v>
      </c>
      <c r="BH560" s="297">
        <v>21.96</v>
      </c>
      <c r="BI560" s="297">
        <v>21.88</v>
      </c>
      <c r="BJ560" s="297">
        <v>21.77</v>
      </c>
      <c r="BK560" s="297">
        <v>21.7</v>
      </c>
      <c r="BL560" s="297">
        <v>21.64</v>
      </c>
      <c r="BM560" s="297">
        <v>21.58</v>
      </c>
      <c r="BN560" s="297">
        <v>21.52</v>
      </c>
      <c r="BO560" s="297">
        <v>21.43</v>
      </c>
      <c r="BP560" s="297">
        <v>21.38</v>
      </c>
      <c r="BQ560" s="297">
        <v>21.33</v>
      </c>
      <c r="BR560" s="297">
        <v>21.29</v>
      </c>
      <c r="BS560" s="297">
        <v>21.24</v>
      </c>
      <c r="BT560" s="297">
        <v>21.19</v>
      </c>
      <c r="BU560" s="297">
        <v>21.15</v>
      </c>
      <c r="BV560" s="297">
        <v>21.11</v>
      </c>
      <c r="BW560" s="297">
        <v>21.07</v>
      </c>
    </row>
    <row r="561" spans="1:75" x14ac:dyDescent="0.25">
      <c r="A561" s="297" t="s">
        <v>455</v>
      </c>
      <c r="B561" s="297" t="s">
        <v>454</v>
      </c>
      <c r="C561" s="297" t="s">
        <v>1011</v>
      </c>
      <c r="D561" s="297" t="s">
        <v>927</v>
      </c>
      <c r="E561" s="297">
        <v>6974.35</v>
      </c>
      <c r="F561" s="297">
        <v>7092.55</v>
      </c>
      <c r="G561" s="297">
        <v>7199.36</v>
      </c>
      <c r="H561" s="297">
        <v>7298.02</v>
      </c>
      <c r="I561" s="297">
        <v>7398.33</v>
      </c>
      <c r="J561" s="297">
        <v>7501.99</v>
      </c>
      <c r="K561" s="297">
        <v>7606.11</v>
      </c>
      <c r="L561" s="297">
        <v>7706.24</v>
      </c>
      <c r="M561" s="297">
        <v>7785.76</v>
      </c>
      <c r="N561" s="297">
        <v>7849.66</v>
      </c>
      <c r="O561" s="297">
        <v>7905.42</v>
      </c>
      <c r="P561" s="297">
        <v>7897.57</v>
      </c>
      <c r="Q561" s="297">
        <v>7880.44</v>
      </c>
      <c r="R561" s="297">
        <v>7853.78</v>
      </c>
      <c r="S561" s="297">
        <v>7816.75</v>
      </c>
      <c r="T561" s="297">
        <v>7771.14</v>
      </c>
      <c r="U561" s="297">
        <v>7728.86</v>
      </c>
      <c r="V561" s="297">
        <v>7674.33</v>
      </c>
      <c r="W561" s="297">
        <v>7620.62</v>
      </c>
      <c r="X561" s="297">
        <v>7586.74</v>
      </c>
      <c r="Y561" s="297">
        <v>7584.92</v>
      </c>
      <c r="Z561" s="297">
        <v>7641.72</v>
      </c>
      <c r="AA561" s="297">
        <v>7727.24</v>
      </c>
      <c r="AB561" s="297">
        <v>7782.37</v>
      </c>
      <c r="AC561" s="297">
        <v>7824.84</v>
      </c>
      <c r="AD561" s="297">
        <v>7973.29</v>
      </c>
      <c r="AE561" s="297">
        <v>8110.75</v>
      </c>
      <c r="AF561" s="297">
        <v>8257.5400000000009</v>
      </c>
      <c r="AG561" s="297">
        <v>8408.42</v>
      </c>
      <c r="AH561" s="297">
        <v>8475.18</v>
      </c>
      <c r="AI561" s="297">
        <v>8594.06</v>
      </c>
      <c r="AJ561" s="297">
        <v>8658.19</v>
      </c>
      <c r="AK561" s="297">
        <v>8734.15</v>
      </c>
      <c r="AL561" s="297">
        <v>8808.7099999999991</v>
      </c>
      <c r="AM561" s="297">
        <v>8865.5499999999993</v>
      </c>
      <c r="AN561" s="297">
        <v>8898.77</v>
      </c>
      <c r="AO561" s="297">
        <v>8953.5</v>
      </c>
      <c r="AP561" s="297">
        <v>8975.17</v>
      </c>
      <c r="AQ561" s="297">
        <v>8978.4699999999993</v>
      </c>
      <c r="AR561" s="297">
        <v>8983.82</v>
      </c>
      <c r="AS561" s="297">
        <v>9000.17</v>
      </c>
      <c r="AT561" s="297">
        <v>9004.9</v>
      </c>
      <c r="AU561" s="297">
        <v>9018.86</v>
      </c>
      <c r="AV561" s="297">
        <v>9043.57</v>
      </c>
      <c r="AW561" s="297">
        <v>9075.9699999999993</v>
      </c>
      <c r="AX561" s="297">
        <v>9115.42</v>
      </c>
      <c r="AY561" s="297">
        <v>9162.67</v>
      </c>
      <c r="AZ561" s="297">
        <v>9219.94</v>
      </c>
      <c r="BA561" s="297">
        <v>9285.92</v>
      </c>
      <c r="BB561" s="297">
        <v>9359.83</v>
      </c>
      <c r="BC561" s="297">
        <v>9440.81</v>
      </c>
      <c r="BD561" s="297">
        <v>9525.48</v>
      </c>
      <c r="BE561" s="297">
        <v>9615.3700000000008</v>
      </c>
      <c r="BF561" s="297">
        <v>9707.67</v>
      </c>
      <c r="BG561" s="297">
        <v>9800.27</v>
      </c>
      <c r="BH561" s="297">
        <v>9890.43</v>
      </c>
      <c r="BI561" s="297">
        <v>9974.52</v>
      </c>
      <c r="BJ561" s="297">
        <v>10057.57</v>
      </c>
      <c r="BK561" s="297">
        <v>10137.459999999999</v>
      </c>
      <c r="BL561" s="297">
        <v>10212.49</v>
      </c>
      <c r="BM561" s="297">
        <v>10282.09</v>
      </c>
      <c r="BN561" s="297">
        <v>10343.09</v>
      </c>
      <c r="BO561" s="297">
        <v>10401.68</v>
      </c>
      <c r="BP561" s="297">
        <v>10456.040000000001</v>
      </c>
      <c r="BQ561" s="297">
        <v>10504.61</v>
      </c>
      <c r="BR561" s="297">
        <v>10547.05</v>
      </c>
      <c r="BS561" s="297">
        <v>10585.59</v>
      </c>
      <c r="BT561" s="297">
        <v>10619.53</v>
      </c>
      <c r="BU561" s="297">
        <v>10650.63</v>
      </c>
      <c r="BV561" s="297">
        <v>10681.25</v>
      </c>
      <c r="BW561" s="297">
        <v>10713.25</v>
      </c>
    </row>
    <row r="562" spans="1:75" x14ac:dyDescent="0.25">
      <c r="A562" s="297" t="s">
        <v>455</v>
      </c>
      <c r="B562" s="297" t="s">
        <v>454</v>
      </c>
      <c r="C562" s="297" t="s">
        <v>1012</v>
      </c>
      <c r="D562" s="297" t="s">
        <v>927</v>
      </c>
      <c r="E562" s="297">
        <v>14918.99</v>
      </c>
      <c r="F562" s="297">
        <v>15082.19</v>
      </c>
      <c r="G562" s="297">
        <v>15248.46</v>
      </c>
      <c r="H562" s="297">
        <v>15419.45</v>
      </c>
      <c r="I562" s="297">
        <v>15596.92</v>
      </c>
      <c r="J562" s="297">
        <v>15780</v>
      </c>
      <c r="K562" s="297">
        <v>15972.36</v>
      </c>
      <c r="L562" s="297">
        <v>16167.92</v>
      </c>
      <c r="M562" s="297">
        <v>16344.29</v>
      </c>
      <c r="N562" s="297">
        <v>16471.82</v>
      </c>
      <c r="O562" s="297">
        <v>16530</v>
      </c>
      <c r="P562" s="297">
        <v>16513.48</v>
      </c>
      <c r="Q562" s="297">
        <v>16430.900000000001</v>
      </c>
      <c r="R562" s="297">
        <v>16293.8</v>
      </c>
      <c r="S562" s="297">
        <v>16120.12</v>
      </c>
      <c r="T562" s="297">
        <v>15925.85</v>
      </c>
      <c r="U562" s="297">
        <v>15712.54</v>
      </c>
      <c r="V562" s="297">
        <v>15484.69</v>
      </c>
      <c r="W562" s="297">
        <v>15265.19</v>
      </c>
      <c r="X562" s="297">
        <v>15082.37</v>
      </c>
      <c r="Y562" s="297">
        <v>14956.69</v>
      </c>
      <c r="Z562" s="297">
        <v>14897.67</v>
      </c>
      <c r="AA562" s="297">
        <v>14901.67</v>
      </c>
      <c r="AB562" s="297">
        <v>14959.07</v>
      </c>
      <c r="AC562" s="297">
        <v>15053.49</v>
      </c>
      <c r="AD562" s="297">
        <v>15171.8</v>
      </c>
      <c r="AE562" s="297">
        <v>15312.33</v>
      </c>
      <c r="AF562" s="297">
        <v>15476.09</v>
      </c>
      <c r="AG562" s="297">
        <v>15655.34</v>
      </c>
      <c r="AH562" s="297">
        <v>15841.1</v>
      </c>
      <c r="AI562" s="297">
        <v>16026.37</v>
      </c>
      <c r="AJ562" s="297">
        <v>16206.75</v>
      </c>
      <c r="AK562" s="297">
        <v>16381.3</v>
      </c>
      <c r="AL562" s="297">
        <v>16550.97</v>
      </c>
      <c r="AM562" s="297">
        <v>16718.61</v>
      </c>
      <c r="AN562" s="297">
        <v>16886.060000000001</v>
      </c>
      <c r="AO562" s="297">
        <v>17052.689999999999</v>
      </c>
      <c r="AP562" s="297">
        <v>17216.43</v>
      </c>
      <c r="AQ562" s="297">
        <v>17376.3</v>
      </c>
      <c r="AR562" s="297">
        <v>17531.11</v>
      </c>
      <c r="AS562" s="297">
        <v>17680.02</v>
      </c>
      <c r="AT562" s="297">
        <v>17822.849999999999</v>
      </c>
      <c r="AU562" s="297">
        <v>17959.73</v>
      </c>
      <c r="AV562" s="297">
        <v>18090.62</v>
      </c>
      <c r="AW562" s="297">
        <v>18215.63</v>
      </c>
      <c r="AX562" s="297">
        <v>18335.04</v>
      </c>
      <c r="AY562" s="297">
        <v>18448.88</v>
      </c>
      <c r="AZ562" s="297">
        <v>18557.79</v>
      </c>
      <c r="BA562" s="297">
        <v>18663.419999999998</v>
      </c>
      <c r="BB562" s="297">
        <v>18767.919999999998</v>
      </c>
      <c r="BC562" s="297">
        <v>18872.990000000002</v>
      </c>
      <c r="BD562" s="297">
        <v>18979.21</v>
      </c>
      <c r="BE562" s="297">
        <v>19086.73</v>
      </c>
      <c r="BF562" s="297">
        <v>19196.36</v>
      </c>
      <c r="BG562" s="297">
        <v>19308.88</v>
      </c>
      <c r="BH562" s="297">
        <v>19424.8</v>
      </c>
      <c r="BI562" s="297">
        <v>19544.41</v>
      </c>
      <c r="BJ562" s="297">
        <v>19667.509999999998</v>
      </c>
      <c r="BK562" s="297">
        <v>19793.22</v>
      </c>
      <c r="BL562" s="297">
        <v>19920.3</v>
      </c>
      <c r="BM562" s="297">
        <v>20047.66</v>
      </c>
      <c r="BN562" s="297">
        <v>20174.98</v>
      </c>
      <c r="BO562" s="297">
        <v>20301.990000000002</v>
      </c>
      <c r="BP562" s="297">
        <v>20427.689999999999</v>
      </c>
      <c r="BQ562" s="297">
        <v>20550.93</v>
      </c>
      <c r="BR562" s="297">
        <v>20670.8</v>
      </c>
      <c r="BS562" s="297">
        <v>20786.87</v>
      </c>
      <c r="BT562" s="297">
        <v>20899</v>
      </c>
      <c r="BU562" s="297">
        <v>21006.97</v>
      </c>
      <c r="BV562" s="297">
        <v>21110.66</v>
      </c>
      <c r="BW562" s="297">
        <v>21210.04</v>
      </c>
    </row>
    <row r="563" spans="1:75" x14ac:dyDescent="0.25">
      <c r="A563" s="297" t="s">
        <v>455</v>
      </c>
      <c r="B563" s="297" t="s">
        <v>454</v>
      </c>
      <c r="C563" s="297" t="s">
        <v>1013</v>
      </c>
      <c r="D563" s="297" t="s">
        <v>1010</v>
      </c>
      <c r="Q563" s="297">
        <v>30.18</v>
      </c>
      <c r="R563" s="297">
        <v>11.18</v>
      </c>
      <c r="S563" s="297">
        <v>18.649999999999999</v>
      </c>
      <c r="T563" s="297">
        <v>18.75</v>
      </c>
      <c r="U563" s="297">
        <v>15.41</v>
      </c>
      <c r="V563" s="297">
        <v>13.07</v>
      </c>
      <c r="W563" s="297">
        <v>11.29</v>
      </c>
      <c r="X563" s="297">
        <v>20.12</v>
      </c>
      <c r="Y563" s="297">
        <v>25.64</v>
      </c>
      <c r="Z563" s="297">
        <v>25.82</v>
      </c>
      <c r="AA563" s="297">
        <v>27.24</v>
      </c>
      <c r="AB563" s="297">
        <v>31.07</v>
      </c>
      <c r="AC563" s="297">
        <v>35.049999999999997</v>
      </c>
      <c r="AD563" s="297">
        <v>39.79</v>
      </c>
      <c r="AE563" s="297">
        <v>44.61</v>
      </c>
      <c r="AF563" s="297">
        <v>42.45</v>
      </c>
      <c r="AG563" s="297">
        <v>54.66</v>
      </c>
      <c r="AH563" s="297">
        <v>20.18</v>
      </c>
      <c r="AI563" s="297">
        <v>17.97</v>
      </c>
      <c r="AJ563" s="297">
        <v>25.59</v>
      </c>
      <c r="AK563" s="297">
        <v>25.08</v>
      </c>
      <c r="AL563" s="297">
        <v>24.16</v>
      </c>
      <c r="AM563" s="297">
        <v>26.06</v>
      </c>
      <c r="AN563" s="297">
        <v>26.19</v>
      </c>
      <c r="AO563" s="297">
        <v>25.94</v>
      </c>
      <c r="AP563" s="297">
        <v>25.79</v>
      </c>
      <c r="AQ563" s="297">
        <v>24.79</v>
      </c>
      <c r="AR563" s="297">
        <v>24.68</v>
      </c>
      <c r="AS563" s="297">
        <v>24.72</v>
      </c>
      <c r="AT563" s="297">
        <v>24.78</v>
      </c>
      <c r="AU563" s="297">
        <v>24.27</v>
      </c>
      <c r="AV563" s="297">
        <v>24.01</v>
      </c>
      <c r="AW563" s="297">
        <v>24.01</v>
      </c>
      <c r="AX563" s="297">
        <v>24</v>
      </c>
      <c r="AY563" s="297">
        <v>23.93</v>
      </c>
      <c r="AZ563" s="297">
        <v>23.67</v>
      </c>
      <c r="BA563" s="297">
        <v>23.54</v>
      </c>
      <c r="BB563" s="297">
        <v>23.53</v>
      </c>
      <c r="BC563" s="297">
        <v>23.54</v>
      </c>
      <c r="BD563" s="297">
        <v>23.51</v>
      </c>
      <c r="BE563" s="297">
        <v>23.39</v>
      </c>
      <c r="BF563" s="297">
        <v>23.37</v>
      </c>
      <c r="BG563" s="297">
        <v>23.42</v>
      </c>
      <c r="BH563" s="297">
        <v>23.51</v>
      </c>
      <c r="BI563" s="297">
        <v>23.57</v>
      </c>
      <c r="BJ563" s="297">
        <v>23.58</v>
      </c>
      <c r="BK563" s="297">
        <v>23.67</v>
      </c>
      <c r="BL563" s="297">
        <v>23.78</v>
      </c>
      <c r="BM563" s="297">
        <v>23.88</v>
      </c>
      <c r="BN563" s="297">
        <v>23.95</v>
      </c>
      <c r="BO563" s="297">
        <v>23.95</v>
      </c>
      <c r="BP563" s="297">
        <v>24.01</v>
      </c>
      <c r="BQ563" s="297">
        <v>24.08</v>
      </c>
      <c r="BR563" s="297">
        <v>24.15</v>
      </c>
      <c r="BS563" s="297">
        <v>24.16</v>
      </c>
      <c r="BT563" s="297">
        <v>24.16</v>
      </c>
      <c r="BU563" s="297">
        <v>24.19</v>
      </c>
      <c r="BV563" s="297">
        <v>24.24</v>
      </c>
      <c r="BW563" s="297">
        <v>24.3</v>
      </c>
    </row>
    <row r="564" spans="1:75" x14ac:dyDescent="0.25">
      <c r="A564" s="297" t="s">
        <v>455</v>
      </c>
      <c r="B564" s="297" t="s">
        <v>454</v>
      </c>
      <c r="C564" s="297" t="s">
        <v>1014</v>
      </c>
      <c r="D564" s="297" t="s">
        <v>1015</v>
      </c>
      <c r="E564" s="297">
        <v>53.95</v>
      </c>
      <c r="F564" s="297">
        <v>55.36</v>
      </c>
      <c r="G564" s="297">
        <v>56.8</v>
      </c>
      <c r="H564" s="297">
        <v>58.28</v>
      </c>
      <c r="I564" s="297">
        <v>59.8</v>
      </c>
      <c r="J564" s="297">
        <v>61.36</v>
      </c>
      <c r="K564" s="297">
        <v>62.43</v>
      </c>
      <c r="L564" s="297">
        <v>63.51</v>
      </c>
      <c r="M564" s="297">
        <v>64.61</v>
      </c>
      <c r="N564" s="297">
        <v>65.73</v>
      </c>
      <c r="O564" s="297">
        <v>66.87</v>
      </c>
      <c r="P564" s="297">
        <v>69.400000000000006</v>
      </c>
      <c r="Q564" s="297">
        <v>72.03</v>
      </c>
      <c r="R564" s="297">
        <v>74.760000000000005</v>
      </c>
      <c r="S564" s="297">
        <v>77.58</v>
      </c>
      <c r="T564" s="297">
        <v>80.52</v>
      </c>
      <c r="U564" s="297">
        <v>83.11</v>
      </c>
      <c r="V564" s="297">
        <v>85.78</v>
      </c>
      <c r="W564" s="297">
        <v>88.53</v>
      </c>
      <c r="X564" s="297">
        <v>91.38</v>
      </c>
      <c r="Y564" s="297">
        <v>94.31</v>
      </c>
      <c r="Z564" s="297">
        <v>94.77</v>
      </c>
      <c r="AA564" s="297">
        <v>95.23</v>
      </c>
      <c r="AB564" s="297">
        <v>95.7</v>
      </c>
      <c r="AC564" s="297">
        <v>96.17</v>
      </c>
      <c r="AD564" s="297">
        <v>96.64</v>
      </c>
      <c r="AE564" s="297">
        <v>96.79</v>
      </c>
      <c r="AF564" s="297">
        <v>96.95</v>
      </c>
      <c r="AG564" s="297">
        <v>97.11</v>
      </c>
      <c r="AH564" s="297">
        <v>97.26</v>
      </c>
      <c r="AI564" s="297">
        <v>97.42</v>
      </c>
      <c r="AJ564" s="297">
        <v>97.54</v>
      </c>
      <c r="AK564" s="297">
        <v>97.67</v>
      </c>
      <c r="AL564" s="297">
        <v>97.79</v>
      </c>
      <c r="AM564" s="297">
        <v>97.91</v>
      </c>
      <c r="AN564" s="297">
        <v>98.04</v>
      </c>
      <c r="AO564" s="297">
        <v>98.08</v>
      </c>
      <c r="AP564" s="297">
        <v>98.13</v>
      </c>
      <c r="AQ564" s="297">
        <v>98.18</v>
      </c>
      <c r="AR564" s="297">
        <v>98.23</v>
      </c>
      <c r="AS564" s="297">
        <v>98.28</v>
      </c>
      <c r="AT564" s="297">
        <v>98.33</v>
      </c>
      <c r="AU564" s="297">
        <v>98.38</v>
      </c>
      <c r="AV564" s="297">
        <v>98.43</v>
      </c>
      <c r="AW564" s="297">
        <v>98.49</v>
      </c>
      <c r="AX564" s="297">
        <v>98.54</v>
      </c>
      <c r="AY564" s="297">
        <v>98.57</v>
      </c>
      <c r="AZ564" s="297">
        <v>98.61</v>
      </c>
      <c r="BA564" s="297">
        <v>98.64</v>
      </c>
      <c r="BB564" s="297">
        <v>98.67</v>
      </c>
      <c r="BC564" s="297">
        <v>98.71</v>
      </c>
      <c r="BD564" s="297">
        <v>98.74</v>
      </c>
      <c r="BE564" s="297">
        <v>98.77</v>
      </c>
      <c r="BF564" s="297">
        <v>98.8</v>
      </c>
      <c r="BG564" s="297">
        <v>98.83</v>
      </c>
      <c r="BH564" s="297">
        <v>98.86</v>
      </c>
      <c r="BI564" s="297">
        <v>98.89</v>
      </c>
      <c r="BJ564" s="297">
        <v>98.91</v>
      </c>
      <c r="BK564" s="297">
        <v>98.94</v>
      </c>
      <c r="BL564" s="297">
        <v>98.97</v>
      </c>
      <c r="BM564" s="297">
        <v>98.99</v>
      </c>
      <c r="BN564" s="297">
        <v>99.02</v>
      </c>
      <c r="BO564" s="297">
        <v>99.04</v>
      </c>
      <c r="BP564" s="297">
        <v>99.07</v>
      </c>
      <c r="BQ564" s="297">
        <v>99.1</v>
      </c>
      <c r="BR564" s="297">
        <v>99.12</v>
      </c>
      <c r="BS564" s="297">
        <v>99.15</v>
      </c>
      <c r="BT564" s="297">
        <v>99.18</v>
      </c>
      <c r="BU564" s="297">
        <v>99.2</v>
      </c>
      <c r="BV564" s="297">
        <v>99.23</v>
      </c>
      <c r="BW564" s="297">
        <v>99.26</v>
      </c>
    </row>
    <row r="565" spans="1:75" x14ac:dyDescent="0.25">
      <c r="A565" s="297" t="s">
        <v>455</v>
      </c>
      <c r="B565" s="297" t="s">
        <v>454</v>
      </c>
      <c r="C565" s="297" t="s">
        <v>1016</v>
      </c>
      <c r="D565" s="297" t="s">
        <v>1015</v>
      </c>
      <c r="E565" s="297">
        <v>9.8699999999999992</v>
      </c>
      <c r="F565" s="297">
        <v>10.07</v>
      </c>
      <c r="G565" s="297">
        <v>10.29</v>
      </c>
      <c r="H565" s="297">
        <v>10.5</v>
      </c>
      <c r="I565" s="297">
        <v>10.72</v>
      </c>
      <c r="J565" s="297">
        <v>10.95</v>
      </c>
      <c r="K565" s="297">
        <v>10.84</v>
      </c>
      <c r="L565" s="297">
        <v>10.73</v>
      </c>
      <c r="M565" s="297">
        <v>10.62</v>
      </c>
      <c r="N565" s="297">
        <v>10.51</v>
      </c>
      <c r="O565" s="297">
        <v>10.4</v>
      </c>
      <c r="P565" s="297">
        <v>10.87</v>
      </c>
      <c r="Q565" s="297">
        <v>11.36</v>
      </c>
      <c r="R565" s="297">
        <v>11.87</v>
      </c>
      <c r="S565" s="297">
        <v>12.4</v>
      </c>
      <c r="T565" s="297">
        <v>12.96</v>
      </c>
      <c r="U565" s="297">
        <v>13.31</v>
      </c>
      <c r="V565" s="297">
        <v>13.68</v>
      </c>
      <c r="W565" s="297">
        <v>14.06</v>
      </c>
      <c r="X565" s="297">
        <v>14.45</v>
      </c>
      <c r="Y565" s="297">
        <v>14.84</v>
      </c>
      <c r="Z565" s="297">
        <v>15.03</v>
      </c>
      <c r="AA565" s="297">
        <v>15.21</v>
      </c>
      <c r="AB565" s="297">
        <v>15.39</v>
      </c>
      <c r="AC565" s="297">
        <v>15.58</v>
      </c>
      <c r="AD565" s="297">
        <v>15.77</v>
      </c>
      <c r="AE565" s="297">
        <v>16.34</v>
      </c>
      <c r="AF565" s="297">
        <v>16.93</v>
      </c>
      <c r="AG565" s="297">
        <v>17.54</v>
      </c>
      <c r="AH565" s="297">
        <v>18.170000000000002</v>
      </c>
      <c r="AI565" s="297">
        <v>18.82</v>
      </c>
      <c r="AJ565" s="297">
        <v>19.39</v>
      </c>
      <c r="AK565" s="297">
        <v>19.97</v>
      </c>
      <c r="AL565" s="297">
        <v>20.57</v>
      </c>
      <c r="AM565" s="297">
        <v>21.18</v>
      </c>
      <c r="AN565" s="297">
        <v>21.82</v>
      </c>
      <c r="AO565" s="297">
        <v>22.3</v>
      </c>
      <c r="AP565" s="297">
        <v>22.79</v>
      </c>
      <c r="AQ565" s="297">
        <v>23.3</v>
      </c>
      <c r="AR565" s="297">
        <v>23.81</v>
      </c>
      <c r="AS565" s="297">
        <v>24.34</v>
      </c>
      <c r="AT565" s="297">
        <v>24.93</v>
      </c>
      <c r="AU565" s="297">
        <v>25.53</v>
      </c>
      <c r="AV565" s="297">
        <v>26.15</v>
      </c>
      <c r="AW565" s="297">
        <v>26.78</v>
      </c>
      <c r="AX565" s="297">
        <v>27.43</v>
      </c>
      <c r="AY565" s="297">
        <v>28.35</v>
      </c>
      <c r="AZ565" s="297">
        <v>29.31</v>
      </c>
      <c r="BA565" s="297">
        <v>30.3</v>
      </c>
      <c r="BB565" s="297">
        <v>31.33</v>
      </c>
      <c r="BC565" s="297">
        <v>32.380000000000003</v>
      </c>
      <c r="BD565" s="297">
        <v>33.39</v>
      </c>
      <c r="BE565" s="297">
        <v>34.42</v>
      </c>
      <c r="BF565" s="297">
        <v>35.49</v>
      </c>
      <c r="BG565" s="297">
        <v>36.590000000000003</v>
      </c>
      <c r="BH565" s="297">
        <v>37.72</v>
      </c>
      <c r="BI565" s="297">
        <v>38.75</v>
      </c>
      <c r="BJ565" s="297">
        <v>39.799999999999997</v>
      </c>
      <c r="BK565" s="297">
        <v>40.89</v>
      </c>
      <c r="BL565" s="297">
        <v>42</v>
      </c>
      <c r="BM565" s="297">
        <v>43.15</v>
      </c>
      <c r="BN565" s="297">
        <v>44.17</v>
      </c>
      <c r="BO565" s="297">
        <v>45.22</v>
      </c>
      <c r="BP565" s="297">
        <v>46.29</v>
      </c>
      <c r="BQ565" s="297">
        <v>47.39</v>
      </c>
      <c r="BR565" s="297">
        <v>48.52</v>
      </c>
      <c r="BS565" s="297">
        <v>49.54</v>
      </c>
      <c r="BT565" s="297">
        <v>50.59</v>
      </c>
      <c r="BU565" s="297">
        <v>51.65</v>
      </c>
      <c r="BV565" s="297">
        <v>52.75</v>
      </c>
      <c r="BW565" s="297">
        <v>53.86</v>
      </c>
    </row>
    <row r="566" spans="1:75" x14ac:dyDescent="0.25">
      <c r="A566" s="297" t="s">
        <v>1088</v>
      </c>
      <c r="B566" s="297" t="s">
        <v>1089</v>
      </c>
      <c r="C566" s="297" t="s">
        <v>1005</v>
      </c>
      <c r="D566" s="297" t="s">
        <v>1006</v>
      </c>
      <c r="E566" s="297">
        <v>13.63</v>
      </c>
      <c r="F566" s="297">
        <v>14.5</v>
      </c>
      <c r="G566" s="297">
        <v>15.39</v>
      </c>
      <c r="H566" s="297">
        <v>16.149999999999999</v>
      </c>
      <c r="I566" s="297">
        <v>16.809999999999999</v>
      </c>
      <c r="J566" s="297">
        <v>17.52</v>
      </c>
      <c r="K566" s="297">
        <v>18.55</v>
      </c>
      <c r="L566" s="297">
        <v>19.649999999999999</v>
      </c>
      <c r="M566" s="297">
        <v>20.91</v>
      </c>
      <c r="N566" s="297">
        <v>22.09</v>
      </c>
      <c r="O566" s="297">
        <v>23.46</v>
      </c>
      <c r="P566" s="297">
        <v>24.57</v>
      </c>
      <c r="Q566" s="297">
        <v>25.27</v>
      </c>
      <c r="R566" s="297">
        <v>25.98</v>
      </c>
      <c r="S566" s="297">
        <v>26.97</v>
      </c>
      <c r="T566" s="297">
        <v>28.37</v>
      </c>
      <c r="U566" s="297">
        <v>29.02</v>
      </c>
      <c r="V566" s="297">
        <v>29.55</v>
      </c>
      <c r="W566" s="297">
        <v>30.17</v>
      </c>
      <c r="X566" s="297">
        <v>30.79</v>
      </c>
      <c r="Y566" s="297">
        <v>31.56</v>
      </c>
      <c r="Z566" s="297">
        <v>32.630000000000003</v>
      </c>
      <c r="AA566" s="297">
        <v>33.49</v>
      </c>
      <c r="AB566" s="297">
        <v>34.15</v>
      </c>
      <c r="AC566" s="297">
        <v>34.979999999999997</v>
      </c>
      <c r="AD566" s="297">
        <v>36.380000000000003</v>
      </c>
      <c r="AE566" s="297">
        <v>38.01</v>
      </c>
      <c r="AF566" s="297">
        <v>39.89</v>
      </c>
      <c r="AG566" s="297">
        <v>42.94</v>
      </c>
      <c r="AH566" s="297">
        <v>44.89</v>
      </c>
      <c r="AI566" s="297">
        <v>46.33</v>
      </c>
      <c r="AJ566" s="297">
        <v>48.22</v>
      </c>
      <c r="AK566" s="297">
        <v>50.1</v>
      </c>
      <c r="AL566" s="297">
        <v>52.07</v>
      </c>
      <c r="AM566" s="297">
        <v>54.11</v>
      </c>
      <c r="AN566" s="297">
        <v>56.27</v>
      </c>
      <c r="AO566" s="297">
        <v>58.58</v>
      </c>
      <c r="AP566" s="297">
        <v>61.02</v>
      </c>
      <c r="AQ566" s="297">
        <v>63.62</v>
      </c>
      <c r="AR566" s="297">
        <v>66.41</v>
      </c>
      <c r="AS566" s="297">
        <v>69.400000000000006</v>
      </c>
      <c r="AT566" s="297">
        <v>72.62</v>
      </c>
      <c r="AU566" s="297">
        <v>76.040000000000006</v>
      </c>
      <c r="AV566" s="297">
        <v>79.680000000000007</v>
      </c>
      <c r="AW566" s="297">
        <v>83.57</v>
      </c>
      <c r="AX566" s="297">
        <v>87.73</v>
      </c>
      <c r="AY566" s="297">
        <v>92.17</v>
      </c>
      <c r="AZ566" s="297">
        <v>96.88</v>
      </c>
      <c r="BA566" s="297">
        <v>101.89</v>
      </c>
      <c r="BB566" s="297">
        <v>107.21</v>
      </c>
      <c r="BC566" s="297">
        <v>112.88</v>
      </c>
      <c r="BD566" s="297">
        <v>118.89</v>
      </c>
      <c r="BE566" s="297">
        <v>125.22</v>
      </c>
      <c r="BF566" s="297">
        <v>131.91</v>
      </c>
      <c r="BG566" s="297">
        <v>138.99</v>
      </c>
      <c r="BH566" s="297">
        <v>146.46</v>
      </c>
      <c r="BI566" s="297">
        <v>154.34</v>
      </c>
      <c r="BJ566" s="297">
        <v>162.59</v>
      </c>
      <c r="BK566" s="297">
        <v>171.26</v>
      </c>
      <c r="BL566" s="297">
        <v>180.38</v>
      </c>
      <c r="BM566" s="297">
        <v>189.96</v>
      </c>
      <c r="BN566" s="297">
        <v>200.02</v>
      </c>
      <c r="BO566" s="297">
        <v>210.54</v>
      </c>
      <c r="BP566" s="297">
        <v>221.57</v>
      </c>
      <c r="BQ566" s="297">
        <v>233.14</v>
      </c>
      <c r="BR566" s="297">
        <v>245.27</v>
      </c>
      <c r="BS566" s="297">
        <v>258</v>
      </c>
      <c r="BT566" s="297">
        <v>271.31</v>
      </c>
      <c r="BU566" s="297">
        <v>285.25</v>
      </c>
      <c r="BV566" s="297">
        <v>299.86</v>
      </c>
      <c r="BW566" s="297">
        <v>315.14</v>
      </c>
    </row>
    <row r="567" spans="1:75" x14ac:dyDescent="0.25">
      <c r="A567" s="297" t="s">
        <v>1088</v>
      </c>
      <c r="B567" s="297" t="s">
        <v>1089</v>
      </c>
      <c r="C567" s="297" t="s">
        <v>1007</v>
      </c>
      <c r="D567" s="297" t="s">
        <v>1008</v>
      </c>
      <c r="E567" s="297">
        <v>51657.54</v>
      </c>
      <c r="F567" s="297">
        <v>53143.839999999997</v>
      </c>
      <c r="G567" s="297">
        <v>54164.38</v>
      </c>
      <c r="H567" s="297">
        <v>55157.54</v>
      </c>
      <c r="I567" s="297">
        <v>58349.32</v>
      </c>
      <c r="J567" s="297">
        <v>60883.56</v>
      </c>
      <c r="K567" s="297">
        <v>66267.13</v>
      </c>
      <c r="L567" s="297">
        <v>69013.7</v>
      </c>
      <c r="M567" s="297">
        <v>70773.98</v>
      </c>
      <c r="N567" s="297">
        <v>73363.02</v>
      </c>
      <c r="O567" s="297">
        <v>74931.509999999995</v>
      </c>
      <c r="P567" s="297">
        <v>76301.37</v>
      </c>
      <c r="Q567" s="297">
        <v>78184.929999999993</v>
      </c>
      <c r="R567" s="297">
        <v>79246.58</v>
      </c>
      <c r="S567" s="297">
        <v>81075.34</v>
      </c>
      <c r="T567" s="297">
        <v>85458.91</v>
      </c>
      <c r="U567" s="297">
        <v>87746.58</v>
      </c>
      <c r="V567" s="297">
        <v>88541.09</v>
      </c>
      <c r="W567" s="297">
        <v>91363.02</v>
      </c>
      <c r="X567" s="297">
        <v>93041.09</v>
      </c>
      <c r="Y567" s="297">
        <v>95726.02</v>
      </c>
      <c r="Z567" s="297">
        <v>96691.78</v>
      </c>
      <c r="AA567" s="297">
        <v>99212.33</v>
      </c>
      <c r="AB567" s="297">
        <v>102684.93</v>
      </c>
      <c r="AC567" s="297">
        <v>107890.41</v>
      </c>
      <c r="AD567" s="297">
        <v>111993.15</v>
      </c>
      <c r="AE567" s="297">
        <v>116931.51</v>
      </c>
      <c r="AF567" s="297">
        <v>119794.52</v>
      </c>
      <c r="AG567" s="297">
        <v>123431.51</v>
      </c>
      <c r="AH567" s="297">
        <v>135930.59</v>
      </c>
      <c r="AI567" s="297">
        <v>140106.84</v>
      </c>
      <c r="AJ567" s="297">
        <v>140934.13</v>
      </c>
      <c r="AK567" s="297">
        <v>142033.54999999999</v>
      </c>
      <c r="AL567" s="297">
        <v>142145.09</v>
      </c>
      <c r="AM567" s="297">
        <v>142825.73000000001</v>
      </c>
      <c r="AN567" s="297">
        <v>144242.44</v>
      </c>
      <c r="AO567" s="297">
        <v>145624.13</v>
      </c>
      <c r="AP567" s="297">
        <v>150027.76999999999</v>
      </c>
      <c r="AQ567" s="297">
        <v>154628.09</v>
      </c>
      <c r="AR567" s="297">
        <v>159837.25</v>
      </c>
      <c r="AS567" s="297">
        <v>165393.45000000001</v>
      </c>
      <c r="AT567" s="297">
        <v>171327.03</v>
      </c>
      <c r="AU567" s="297">
        <v>178607.52</v>
      </c>
      <c r="AV567" s="297">
        <v>186256.73</v>
      </c>
      <c r="AW567" s="297">
        <v>194357.25</v>
      </c>
      <c r="AX567" s="297">
        <v>202821.53</v>
      </c>
      <c r="AY567" s="297">
        <v>211612.31</v>
      </c>
      <c r="AZ567" s="297">
        <v>221517.14</v>
      </c>
      <c r="BA567" s="297">
        <v>231892.02</v>
      </c>
      <c r="BB567" s="297">
        <v>242752.38</v>
      </c>
      <c r="BC567" s="297">
        <v>254329.83</v>
      </c>
      <c r="BD567" s="297">
        <v>265973.25</v>
      </c>
      <c r="BE567" s="297">
        <v>278836.75</v>
      </c>
      <c r="BF567" s="297">
        <v>292262.5</v>
      </c>
      <c r="BG567" s="297">
        <v>306234.19</v>
      </c>
      <c r="BH567" s="297">
        <v>320852.44</v>
      </c>
      <c r="BI567" s="297">
        <v>335740.44</v>
      </c>
      <c r="BJ567" s="297">
        <v>351679.06</v>
      </c>
      <c r="BK567" s="297">
        <v>368227.84000000003</v>
      </c>
      <c r="BL567" s="297">
        <v>385465.19</v>
      </c>
      <c r="BM567" s="297">
        <v>403350.91</v>
      </c>
      <c r="BN567" s="297">
        <v>421725.25</v>
      </c>
      <c r="BO567" s="297">
        <v>441132.91</v>
      </c>
      <c r="BP567" s="297">
        <v>461273.53</v>
      </c>
      <c r="BQ567" s="297">
        <v>482244.75</v>
      </c>
      <c r="BR567" s="297">
        <v>504084.28</v>
      </c>
      <c r="BS567" s="297">
        <v>526454.75</v>
      </c>
      <c r="BT567" s="297">
        <v>549941.43999999994</v>
      </c>
      <c r="BU567" s="297">
        <v>574393.13</v>
      </c>
      <c r="BV567" s="297">
        <v>599769.38</v>
      </c>
      <c r="BW567" s="297">
        <v>626190.06000000006</v>
      </c>
    </row>
    <row r="568" spans="1:75" x14ac:dyDescent="0.25">
      <c r="A568" s="297" t="s">
        <v>1088</v>
      </c>
      <c r="B568" s="297" t="s">
        <v>1089</v>
      </c>
      <c r="C568" s="297" t="s">
        <v>1009</v>
      </c>
      <c r="D568" s="297" t="s">
        <v>1010</v>
      </c>
      <c r="E568" s="297">
        <v>18.32</v>
      </c>
      <c r="F568" s="297">
        <v>18.61</v>
      </c>
      <c r="G568" s="297">
        <v>19.03</v>
      </c>
      <c r="H568" s="297">
        <v>18.11</v>
      </c>
      <c r="I568" s="297">
        <v>17.149999999999999</v>
      </c>
      <c r="J568" s="297">
        <v>17.27</v>
      </c>
      <c r="K568" s="297">
        <v>19.64</v>
      </c>
      <c r="L568" s="297">
        <v>19.63</v>
      </c>
      <c r="M568" s="297">
        <v>20.45</v>
      </c>
      <c r="N568" s="297">
        <v>19.46</v>
      </c>
      <c r="O568" s="297">
        <v>20.65</v>
      </c>
      <c r="P568" s="297">
        <v>19.03</v>
      </c>
      <c r="Q568" s="297">
        <v>16.579999999999998</v>
      </c>
      <c r="R568" s="297">
        <v>16.940000000000001</v>
      </c>
      <c r="S568" s="297">
        <v>18.87</v>
      </c>
      <c r="T568" s="297">
        <v>21.39</v>
      </c>
      <c r="U568" s="297">
        <v>16.010000000000002</v>
      </c>
      <c r="V568" s="297">
        <v>15.39</v>
      </c>
      <c r="W568" s="297">
        <v>15.68</v>
      </c>
      <c r="X568" s="297">
        <v>15.59</v>
      </c>
      <c r="Y568" s="297">
        <v>17.47</v>
      </c>
      <c r="Z568" s="297">
        <v>18.54</v>
      </c>
      <c r="AA568" s="297">
        <v>17.850000000000001</v>
      </c>
      <c r="AB568" s="297">
        <v>16.43</v>
      </c>
      <c r="AC568" s="297">
        <v>17.05</v>
      </c>
      <c r="AD568" s="297">
        <v>19.39</v>
      </c>
      <c r="AE568" s="297">
        <v>19.97</v>
      </c>
      <c r="AF568" s="297">
        <v>20.059999999999999</v>
      </c>
      <c r="AG568" s="297">
        <v>24.08</v>
      </c>
      <c r="AH568" s="297">
        <v>20.46</v>
      </c>
      <c r="AI568" s="297">
        <v>18.260000000000002</v>
      </c>
      <c r="AJ568" s="297">
        <v>19.5</v>
      </c>
      <c r="AK568" s="297">
        <v>18.93</v>
      </c>
      <c r="AL568" s="297">
        <v>18.63</v>
      </c>
      <c r="AM568" s="297">
        <v>18.329999999999998</v>
      </c>
      <c r="AN568" s="297">
        <v>18.21</v>
      </c>
      <c r="AO568" s="297">
        <v>18.12</v>
      </c>
      <c r="AP568" s="297">
        <v>17.96</v>
      </c>
      <c r="AQ568" s="297">
        <v>17.89</v>
      </c>
      <c r="AR568" s="297">
        <v>17.86</v>
      </c>
      <c r="AS568" s="297">
        <v>17.829999999999998</v>
      </c>
      <c r="AT568" s="297">
        <v>17.8</v>
      </c>
      <c r="AU568" s="297">
        <v>17.72</v>
      </c>
      <c r="AV568" s="297">
        <v>17.66</v>
      </c>
      <c r="AW568" s="297">
        <v>17.63</v>
      </c>
      <c r="AX568" s="297">
        <v>17.61</v>
      </c>
      <c r="AY568" s="297">
        <v>17.579999999999998</v>
      </c>
      <c r="AZ568" s="297">
        <v>17.510000000000002</v>
      </c>
      <c r="BA568" s="297">
        <v>17.48</v>
      </c>
      <c r="BB568" s="297">
        <v>17.45</v>
      </c>
      <c r="BC568" s="297">
        <v>17.420000000000002</v>
      </c>
      <c r="BD568" s="297">
        <v>17.38</v>
      </c>
      <c r="BE568" s="297">
        <v>17.29</v>
      </c>
      <c r="BF568" s="297">
        <v>17.239999999999998</v>
      </c>
      <c r="BG568" s="297">
        <v>17.2</v>
      </c>
      <c r="BH568" s="297">
        <v>17.149999999999999</v>
      </c>
      <c r="BI568" s="297">
        <v>17.09</v>
      </c>
      <c r="BJ568" s="297">
        <v>17</v>
      </c>
      <c r="BK568" s="297">
        <v>16.940000000000001</v>
      </c>
      <c r="BL568" s="297">
        <v>16.89</v>
      </c>
      <c r="BM568" s="297">
        <v>16.829999999999998</v>
      </c>
      <c r="BN568" s="297">
        <v>16.78</v>
      </c>
      <c r="BO568" s="297">
        <v>16.7</v>
      </c>
      <c r="BP568" s="297">
        <v>16.66</v>
      </c>
      <c r="BQ568" s="297">
        <v>16.61</v>
      </c>
      <c r="BR568" s="297">
        <v>16.57</v>
      </c>
      <c r="BS568" s="297">
        <v>16.53</v>
      </c>
      <c r="BT568" s="297">
        <v>16.48</v>
      </c>
      <c r="BU568" s="297">
        <v>16.45</v>
      </c>
      <c r="BV568" s="297">
        <v>16.41</v>
      </c>
      <c r="BW568" s="297">
        <v>16.37</v>
      </c>
    </row>
    <row r="569" spans="1:75" x14ac:dyDescent="0.25">
      <c r="A569" s="297" t="s">
        <v>1088</v>
      </c>
      <c r="B569" s="297" t="s">
        <v>1089</v>
      </c>
      <c r="C569" s="297" t="s">
        <v>1011</v>
      </c>
      <c r="D569" s="297" t="s">
        <v>927</v>
      </c>
      <c r="E569" s="297">
        <v>6682.8</v>
      </c>
      <c r="F569" s="297">
        <v>6932.83</v>
      </c>
      <c r="G569" s="297">
        <v>7201.05</v>
      </c>
      <c r="H569" s="297">
        <v>7484.67</v>
      </c>
      <c r="I569" s="297">
        <v>7784.64</v>
      </c>
      <c r="J569" s="297">
        <v>8097.67</v>
      </c>
      <c r="K569" s="297">
        <v>8402.34</v>
      </c>
      <c r="L569" s="297">
        <v>8730.42</v>
      </c>
      <c r="M569" s="297">
        <v>9079.2800000000007</v>
      </c>
      <c r="N569" s="297">
        <v>9455.23</v>
      </c>
      <c r="O569" s="297">
        <v>9838.3799999999992</v>
      </c>
      <c r="P569" s="297">
        <v>10229.620000000001</v>
      </c>
      <c r="Q569" s="297">
        <v>10652.02</v>
      </c>
      <c r="R569" s="297">
        <v>11097.27</v>
      </c>
      <c r="S569" s="297">
        <v>11552.89</v>
      </c>
      <c r="T569" s="297">
        <v>12011.17</v>
      </c>
      <c r="U569" s="297">
        <v>12439.03</v>
      </c>
      <c r="V569" s="297">
        <v>12855.37</v>
      </c>
      <c r="W569" s="297">
        <v>13272.79</v>
      </c>
      <c r="X569" s="297">
        <v>13708.02</v>
      </c>
      <c r="Y569" s="297">
        <v>14196.84</v>
      </c>
      <c r="Z569" s="297">
        <v>14652.79</v>
      </c>
      <c r="AA569" s="297">
        <v>15147.63</v>
      </c>
      <c r="AB569" s="297">
        <v>15653.62</v>
      </c>
      <c r="AC569" s="297">
        <v>16158.63</v>
      </c>
      <c r="AD569" s="297">
        <v>16661.09</v>
      </c>
      <c r="AE569" s="297">
        <v>17129.11</v>
      </c>
      <c r="AF569" s="297">
        <v>17607.11</v>
      </c>
      <c r="AG569" s="297">
        <v>18108.41</v>
      </c>
      <c r="AH569" s="297">
        <v>18657.71</v>
      </c>
      <c r="AI569" s="297">
        <v>19192.59</v>
      </c>
      <c r="AJ569" s="297">
        <v>19735.150000000001</v>
      </c>
      <c r="AK569" s="297">
        <v>20287.169999999998</v>
      </c>
      <c r="AL569" s="297">
        <v>20853.759999999998</v>
      </c>
      <c r="AM569" s="297">
        <v>21443.89</v>
      </c>
      <c r="AN569" s="297">
        <v>22061.599999999999</v>
      </c>
      <c r="AO569" s="297">
        <v>22675.279999999999</v>
      </c>
      <c r="AP569" s="297">
        <v>23325.33</v>
      </c>
      <c r="AQ569" s="297">
        <v>24006.46</v>
      </c>
      <c r="AR569" s="297">
        <v>24710.12</v>
      </c>
      <c r="AS569" s="297">
        <v>25433.01</v>
      </c>
      <c r="AT569" s="297">
        <v>26161.919999999998</v>
      </c>
      <c r="AU569" s="297">
        <v>26912.240000000002</v>
      </c>
      <c r="AV569" s="297">
        <v>27686.26</v>
      </c>
      <c r="AW569" s="297">
        <v>28488.32</v>
      </c>
      <c r="AX569" s="297">
        <v>29319.66</v>
      </c>
      <c r="AY569" s="297">
        <v>30159.17</v>
      </c>
      <c r="AZ569" s="297">
        <v>31023.42</v>
      </c>
      <c r="BA569" s="297">
        <v>31912.48</v>
      </c>
      <c r="BB569" s="297">
        <v>32825.03</v>
      </c>
      <c r="BC569" s="297">
        <v>33758.86</v>
      </c>
      <c r="BD569" s="297">
        <v>34680.269999999997</v>
      </c>
      <c r="BE569" s="297">
        <v>35625.89</v>
      </c>
      <c r="BF569" s="297">
        <v>36590.410000000003</v>
      </c>
      <c r="BG569" s="297">
        <v>37567.46</v>
      </c>
      <c r="BH569" s="297">
        <v>38553.300000000003</v>
      </c>
      <c r="BI569" s="297">
        <v>39518.44</v>
      </c>
      <c r="BJ569" s="297">
        <v>40495.519999999997</v>
      </c>
      <c r="BK569" s="297">
        <v>41482.39</v>
      </c>
      <c r="BL569" s="297">
        <v>42478.42</v>
      </c>
      <c r="BM569" s="297">
        <v>43483.4</v>
      </c>
      <c r="BN569" s="297">
        <v>44472.75</v>
      </c>
      <c r="BO569" s="297">
        <v>45473.26</v>
      </c>
      <c r="BP569" s="297">
        <v>46484.55</v>
      </c>
      <c r="BQ569" s="297">
        <v>47506.59</v>
      </c>
      <c r="BR569" s="297">
        <v>48539.61</v>
      </c>
      <c r="BS569" s="297">
        <v>49559.69</v>
      </c>
      <c r="BT569" s="297">
        <v>50590.61</v>
      </c>
      <c r="BU569" s="297">
        <v>51633.49</v>
      </c>
      <c r="BV569" s="297">
        <v>52689.99</v>
      </c>
      <c r="BW569" s="297">
        <v>53760.71</v>
      </c>
    </row>
    <row r="570" spans="1:75" x14ac:dyDescent="0.25">
      <c r="A570" s="297" t="s">
        <v>1088</v>
      </c>
      <c r="B570" s="297" t="s">
        <v>1089</v>
      </c>
      <c r="C570" s="297" t="s">
        <v>1012</v>
      </c>
      <c r="D570" s="297" t="s">
        <v>927</v>
      </c>
      <c r="E570" s="297">
        <v>16267.56</v>
      </c>
      <c r="F570" s="297">
        <v>16899.96</v>
      </c>
      <c r="G570" s="297">
        <v>17557.47</v>
      </c>
      <c r="H570" s="297">
        <v>18237.830000000002</v>
      </c>
      <c r="I570" s="297">
        <v>18937.97</v>
      </c>
      <c r="J570" s="297">
        <v>19655.189999999999</v>
      </c>
      <c r="K570" s="297">
        <v>20387.7</v>
      </c>
      <c r="L570" s="297">
        <v>21134.400000000001</v>
      </c>
      <c r="M570" s="297">
        <v>21894.03</v>
      </c>
      <c r="N570" s="297">
        <v>22665.45</v>
      </c>
      <c r="O570" s="297">
        <v>23447.18</v>
      </c>
      <c r="P570" s="297">
        <v>24240.11</v>
      </c>
      <c r="Q570" s="297">
        <v>25042.33</v>
      </c>
      <c r="R570" s="297">
        <v>25846.44</v>
      </c>
      <c r="S570" s="297">
        <v>26642.89</v>
      </c>
      <c r="T570" s="297">
        <v>27425.72</v>
      </c>
      <c r="U570" s="297">
        <v>28191.599999999999</v>
      </c>
      <c r="V570" s="297">
        <v>28944.78</v>
      </c>
      <c r="W570" s="297">
        <v>29696.41</v>
      </c>
      <c r="X570" s="297">
        <v>30462.15</v>
      </c>
      <c r="Y570" s="297">
        <v>31253.7</v>
      </c>
      <c r="Z570" s="297">
        <v>32076.19</v>
      </c>
      <c r="AA570" s="297">
        <v>32927.86</v>
      </c>
      <c r="AB570" s="297">
        <v>33805.300000000003</v>
      </c>
      <c r="AC570" s="297">
        <v>34702.18</v>
      </c>
      <c r="AD570" s="297">
        <v>35614.57</v>
      </c>
      <c r="AE570" s="297">
        <v>36540.949999999997</v>
      </c>
      <c r="AF570" s="297">
        <v>37485.24</v>
      </c>
      <c r="AG570" s="297">
        <v>38455.410000000003</v>
      </c>
      <c r="AH570" s="297">
        <v>39462.19</v>
      </c>
      <c r="AI570" s="297">
        <v>40512.68</v>
      </c>
      <c r="AJ570" s="297">
        <v>41609.730000000003</v>
      </c>
      <c r="AK570" s="297">
        <v>42749.41</v>
      </c>
      <c r="AL570" s="297">
        <v>43923.72</v>
      </c>
      <c r="AM570" s="297">
        <v>45121.04</v>
      </c>
      <c r="AN570" s="297">
        <v>46332.49</v>
      </c>
      <c r="AO570" s="297">
        <v>47555.66</v>
      </c>
      <c r="AP570" s="297">
        <v>48791.53</v>
      </c>
      <c r="AQ570" s="297">
        <v>50038.64</v>
      </c>
      <c r="AR570" s="297">
        <v>51296.24</v>
      </c>
      <c r="AS570" s="297">
        <v>52563.91</v>
      </c>
      <c r="AT570" s="297">
        <v>53840.36</v>
      </c>
      <c r="AU570" s="297">
        <v>55125.29</v>
      </c>
      <c r="AV570" s="297">
        <v>56420.68</v>
      </c>
      <c r="AW570" s="297">
        <v>57729.52</v>
      </c>
      <c r="AX570" s="297">
        <v>59054.15</v>
      </c>
      <c r="AY570" s="297">
        <v>60394.96</v>
      </c>
      <c r="AZ570" s="297">
        <v>61751.77</v>
      </c>
      <c r="BA570" s="297">
        <v>63125.57</v>
      </c>
      <c r="BB570" s="297">
        <v>64517.49</v>
      </c>
      <c r="BC570" s="297">
        <v>65928.23</v>
      </c>
      <c r="BD570" s="297">
        <v>67357.94</v>
      </c>
      <c r="BE570" s="297">
        <v>68806.33</v>
      </c>
      <c r="BF570" s="297">
        <v>70272.95</v>
      </c>
      <c r="BG570" s="297">
        <v>71757.039999999994</v>
      </c>
      <c r="BH570" s="297">
        <v>73257.77</v>
      </c>
      <c r="BI570" s="297">
        <v>74774.58</v>
      </c>
      <c r="BJ570" s="297">
        <v>76306.570000000007</v>
      </c>
      <c r="BK570" s="297">
        <v>77852.039999999994</v>
      </c>
      <c r="BL570" s="297">
        <v>79408.929999999993</v>
      </c>
      <c r="BM570" s="297">
        <v>80975.37</v>
      </c>
      <c r="BN570" s="297">
        <v>82550.14</v>
      </c>
      <c r="BO570" s="297">
        <v>84132.21</v>
      </c>
      <c r="BP570" s="297">
        <v>85720.1</v>
      </c>
      <c r="BQ570" s="297">
        <v>87312.320000000007</v>
      </c>
      <c r="BR570" s="297">
        <v>88907.47</v>
      </c>
      <c r="BS570" s="297">
        <v>90504.45</v>
      </c>
      <c r="BT570" s="297">
        <v>92102.22</v>
      </c>
      <c r="BU570" s="297">
        <v>93699.44</v>
      </c>
      <c r="BV570" s="297">
        <v>95294.8</v>
      </c>
      <c r="BW570" s="297">
        <v>96887.2</v>
      </c>
    </row>
    <row r="571" spans="1:75" x14ac:dyDescent="0.25">
      <c r="A571" s="297" t="s">
        <v>1088</v>
      </c>
      <c r="B571" s="297" t="s">
        <v>1089</v>
      </c>
      <c r="C571" s="297" t="s">
        <v>1013</v>
      </c>
      <c r="D571" s="297" t="s">
        <v>1010</v>
      </c>
      <c r="E571" s="297">
        <v>18.12</v>
      </c>
      <c r="F571" s="297">
        <v>19.55</v>
      </c>
      <c r="G571" s="297">
        <v>16.96</v>
      </c>
      <c r="H571" s="297">
        <v>18.66</v>
      </c>
      <c r="I571" s="297">
        <v>14.51</v>
      </c>
      <c r="J571" s="297">
        <v>20.48</v>
      </c>
      <c r="K571" s="297">
        <v>17.72</v>
      </c>
      <c r="L571" s="297">
        <v>19.2</v>
      </c>
      <c r="M571" s="297">
        <v>20.22</v>
      </c>
      <c r="N571" s="297">
        <v>17.77</v>
      </c>
      <c r="O571" s="297">
        <v>18.53</v>
      </c>
      <c r="P571" s="297">
        <v>19.46</v>
      </c>
      <c r="Q571" s="297">
        <v>16.510000000000002</v>
      </c>
      <c r="R571" s="297">
        <v>22.56</v>
      </c>
      <c r="S571" s="297">
        <v>22.11</v>
      </c>
      <c r="T571" s="297">
        <v>15.26</v>
      </c>
      <c r="U571" s="297">
        <v>8.09</v>
      </c>
      <c r="V571" s="297">
        <v>6.46</v>
      </c>
      <c r="W571" s="297">
        <v>8.1300000000000008</v>
      </c>
      <c r="X571" s="297">
        <v>8.99</v>
      </c>
      <c r="Y571" s="297">
        <v>7.28</v>
      </c>
      <c r="Z571" s="297">
        <v>8.7100000000000009</v>
      </c>
      <c r="AA571" s="297">
        <v>9.76</v>
      </c>
      <c r="AB571" s="297">
        <v>10.52</v>
      </c>
      <c r="AC571" s="297">
        <v>10.83</v>
      </c>
      <c r="AD571" s="297">
        <v>9.44</v>
      </c>
      <c r="AE571" s="297">
        <v>8.08</v>
      </c>
      <c r="AF571" s="297">
        <v>8.9600000000000009</v>
      </c>
      <c r="AG571" s="297">
        <v>10.59</v>
      </c>
      <c r="AH571" s="297">
        <v>8.07</v>
      </c>
      <c r="AI571" s="297">
        <v>7.82</v>
      </c>
      <c r="AJ571" s="297">
        <v>8.7100000000000009</v>
      </c>
      <c r="AK571" s="297">
        <v>8.68</v>
      </c>
      <c r="AL571" s="297">
        <v>9.0399999999999991</v>
      </c>
      <c r="AM571" s="297">
        <v>8.8000000000000007</v>
      </c>
      <c r="AN571" s="297">
        <v>8.94</v>
      </c>
      <c r="AO571" s="297">
        <v>9.11</v>
      </c>
      <c r="AP571" s="297">
        <v>9.15</v>
      </c>
      <c r="AQ571" s="297">
        <v>9.18</v>
      </c>
      <c r="AR571" s="297">
        <v>9.25</v>
      </c>
      <c r="AS571" s="297">
        <v>9.3699999999999992</v>
      </c>
      <c r="AT571" s="297">
        <v>9.44</v>
      </c>
      <c r="AU571" s="297">
        <v>9.5</v>
      </c>
      <c r="AV571" s="297">
        <v>9.52</v>
      </c>
      <c r="AW571" s="297">
        <v>9.59</v>
      </c>
      <c r="AX571" s="297">
        <v>9.67</v>
      </c>
      <c r="AY571" s="297">
        <v>9.74</v>
      </c>
      <c r="AZ571" s="297">
        <v>9.7899999999999991</v>
      </c>
      <c r="BA571" s="297">
        <v>9.84</v>
      </c>
      <c r="BB571" s="297">
        <v>9.92</v>
      </c>
      <c r="BC571" s="297">
        <v>10</v>
      </c>
      <c r="BD571" s="297">
        <v>10.11</v>
      </c>
      <c r="BE571" s="297">
        <v>10.11</v>
      </c>
      <c r="BF571" s="297">
        <v>10.19</v>
      </c>
      <c r="BG571" s="297">
        <v>10.26</v>
      </c>
      <c r="BH571" s="297">
        <v>10.32</v>
      </c>
      <c r="BI571" s="297">
        <v>10.38</v>
      </c>
      <c r="BJ571" s="297">
        <v>10.37</v>
      </c>
      <c r="BK571" s="297">
        <v>10.41</v>
      </c>
      <c r="BL571" s="297">
        <v>10.45</v>
      </c>
      <c r="BM571" s="297">
        <v>10.49</v>
      </c>
      <c r="BN571" s="297">
        <v>10.51</v>
      </c>
      <c r="BO571" s="297">
        <v>10.48</v>
      </c>
      <c r="BP571" s="297">
        <v>10.49</v>
      </c>
      <c r="BQ571" s="297">
        <v>10.5</v>
      </c>
      <c r="BR571" s="297">
        <v>10.51</v>
      </c>
      <c r="BS571" s="297">
        <v>10.51</v>
      </c>
      <c r="BT571" s="297">
        <v>10.46</v>
      </c>
      <c r="BU571" s="297">
        <v>10.45</v>
      </c>
      <c r="BV571" s="297">
        <v>10.45</v>
      </c>
      <c r="BW571" s="297">
        <v>10.45</v>
      </c>
    </row>
    <row r="572" spans="1:75" x14ac:dyDescent="0.25">
      <c r="A572" s="297" t="s">
        <v>1088</v>
      </c>
      <c r="B572" s="297" t="s">
        <v>1089</v>
      </c>
      <c r="C572" s="297" t="s">
        <v>1014</v>
      </c>
      <c r="D572" s="297" t="s">
        <v>1015</v>
      </c>
      <c r="E572" s="297">
        <v>12.51</v>
      </c>
      <c r="F572" s="297">
        <v>13.08</v>
      </c>
      <c r="G572" s="297">
        <v>13.68</v>
      </c>
      <c r="H572" s="297">
        <v>14.3</v>
      </c>
      <c r="I572" s="297">
        <v>14.96</v>
      </c>
      <c r="J572" s="297">
        <v>15.64</v>
      </c>
      <c r="K572" s="297">
        <v>16.27</v>
      </c>
      <c r="L572" s="297">
        <v>16.940000000000001</v>
      </c>
      <c r="M572" s="297">
        <v>17.63</v>
      </c>
      <c r="N572" s="297">
        <v>18.350000000000001</v>
      </c>
      <c r="O572" s="297">
        <v>19.09</v>
      </c>
      <c r="P572" s="297">
        <v>19.739999999999998</v>
      </c>
      <c r="Q572" s="297">
        <v>20.41</v>
      </c>
      <c r="R572" s="297">
        <v>21.1</v>
      </c>
      <c r="S572" s="297">
        <v>21.82</v>
      </c>
      <c r="T572" s="297">
        <v>22.56</v>
      </c>
      <c r="U572" s="297">
        <v>23.33</v>
      </c>
      <c r="V572" s="297">
        <v>24.12</v>
      </c>
      <c r="W572" s="297">
        <v>24.94</v>
      </c>
      <c r="X572" s="297">
        <v>25.79</v>
      </c>
      <c r="Y572" s="297">
        <v>26.66</v>
      </c>
      <c r="Z572" s="297">
        <v>27.32</v>
      </c>
      <c r="AA572" s="297">
        <v>28</v>
      </c>
      <c r="AB572" s="297">
        <v>28.69</v>
      </c>
      <c r="AC572" s="297">
        <v>29.41</v>
      </c>
      <c r="AD572" s="297">
        <v>30.13</v>
      </c>
      <c r="AE572" s="297">
        <v>30.85</v>
      </c>
      <c r="AF572" s="297">
        <v>31.58</v>
      </c>
      <c r="AG572" s="297">
        <v>32.32</v>
      </c>
      <c r="AH572" s="297">
        <v>33.090000000000003</v>
      </c>
      <c r="AI572" s="297">
        <v>33.869999999999997</v>
      </c>
      <c r="AJ572" s="297">
        <v>34.46</v>
      </c>
      <c r="AK572" s="297">
        <v>35.07</v>
      </c>
      <c r="AL572" s="297">
        <v>35.68</v>
      </c>
      <c r="AM572" s="297">
        <v>36.299999999999997</v>
      </c>
      <c r="AN572" s="297">
        <v>36.94</v>
      </c>
      <c r="AO572" s="297">
        <v>37.54</v>
      </c>
      <c r="AP572" s="297">
        <v>38.15</v>
      </c>
      <c r="AQ572" s="297">
        <v>38.770000000000003</v>
      </c>
      <c r="AR572" s="297">
        <v>39.4</v>
      </c>
      <c r="AS572" s="297">
        <v>40.04</v>
      </c>
      <c r="AT572" s="297">
        <v>40.659999999999997</v>
      </c>
      <c r="AU572" s="297">
        <v>41.29</v>
      </c>
      <c r="AV572" s="297">
        <v>41.93</v>
      </c>
      <c r="AW572" s="297">
        <v>42.58</v>
      </c>
      <c r="AX572" s="297">
        <v>43.24</v>
      </c>
      <c r="AY572" s="297">
        <v>43.85</v>
      </c>
      <c r="AZ572" s="297">
        <v>44.46</v>
      </c>
      <c r="BA572" s="297">
        <v>45.09</v>
      </c>
      <c r="BB572" s="297">
        <v>45.72</v>
      </c>
      <c r="BC572" s="297">
        <v>46.36</v>
      </c>
      <c r="BD572" s="297">
        <v>46.95</v>
      </c>
      <c r="BE572" s="297">
        <v>47.54</v>
      </c>
      <c r="BF572" s="297">
        <v>48.14</v>
      </c>
      <c r="BG572" s="297">
        <v>48.76</v>
      </c>
      <c r="BH572" s="297">
        <v>49.37</v>
      </c>
      <c r="BI572" s="297">
        <v>49.95</v>
      </c>
      <c r="BJ572" s="297">
        <v>50.53</v>
      </c>
      <c r="BK572" s="297">
        <v>51.11</v>
      </c>
      <c r="BL572" s="297">
        <v>51.7</v>
      </c>
      <c r="BM572" s="297">
        <v>52.3</v>
      </c>
      <c r="BN572" s="297">
        <v>52.86</v>
      </c>
      <c r="BO572" s="297">
        <v>53.42</v>
      </c>
      <c r="BP572" s="297">
        <v>53.98</v>
      </c>
      <c r="BQ572" s="297">
        <v>54.55</v>
      </c>
      <c r="BR572" s="297">
        <v>55.13</v>
      </c>
      <c r="BS572" s="297">
        <v>55.68</v>
      </c>
      <c r="BT572" s="297">
        <v>56.24</v>
      </c>
      <c r="BU572" s="297">
        <v>56.8</v>
      </c>
      <c r="BV572" s="297">
        <v>57.37</v>
      </c>
      <c r="BW572" s="297">
        <v>57.94</v>
      </c>
    </row>
    <row r="573" spans="1:75" x14ac:dyDescent="0.25">
      <c r="A573" s="297" t="s">
        <v>1088</v>
      </c>
      <c r="B573" s="297" t="s">
        <v>1089</v>
      </c>
      <c r="C573" s="297" t="s">
        <v>1016</v>
      </c>
      <c r="D573" s="297" t="s">
        <v>1015</v>
      </c>
      <c r="E573" s="297">
        <v>1.36</v>
      </c>
      <c r="F573" s="297">
        <v>1.4</v>
      </c>
      <c r="G573" s="297">
        <v>1.44</v>
      </c>
      <c r="H573" s="297">
        <v>1.49</v>
      </c>
      <c r="I573" s="297">
        <v>1.53</v>
      </c>
      <c r="J573" s="297">
        <v>1.58</v>
      </c>
      <c r="K573" s="297">
        <v>1.62</v>
      </c>
      <c r="L573" s="297">
        <v>1.67</v>
      </c>
      <c r="M573" s="297">
        <v>1.71</v>
      </c>
      <c r="N573" s="297">
        <v>1.76</v>
      </c>
      <c r="O573" s="297">
        <v>1.81</v>
      </c>
      <c r="P573" s="297">
        <v>1.84</v>
      </c>
      <c r="Q573" s="297">
        <v>1.88</v>
      </c>
      <c r="R573" s="297">
        <v>1.91</v>
      </c>
      <c r="S573" s="297">
        <v>1.95</v>
      </c>
      <c r="T573" s="297">
        <v>1.99</v>
      </c>
      <c r="U573" s="297">
        <v>2.06</v>
      </c>
      <c r="V573" s="297">
        <v>2.13</v>
      </c>
      <c r="W573" s="297">
        <v>2.21</v>
      </c>
      <c r="X573" s="297">
        <v>2.29</v>
      </c>
      <c r="Y573" s="297">
        <v>2.38</v>
      </c>
      <c r="Z573" s="297">
        <v>2.4700000000000002</v>
      </c>
      <c r="AA573" s="297">
        <v>2.56</v>
      </c>
      <c r="AB573" s="297">
        <v>2.65</v>
      </c>
      <c r="AC573" s="297">
        <v>2.75</v>
      </c>
      <c r="AD573" s="297">
        <v>2.85</v>
      </c>
      <c r="AE573" s="297">
        <v>2.94</v>
      </c>
      <c r="AF573" s="297">
        <v>3.03</v>
      </c>
      <c r="AG573" s="297">
        <v>3.13</v>
      </c>
      <c r="AH573" s="297">
        <v>3.23</v>
      </c>
      <c r="AI573" s="297">
        <v>3.33</v>
      </c>
      <c r="AJ573" s="297">
        <v>3.44</v>
      </c>
      <c r="AK573" s="297">
        <v>3.55</v>
      </c>
      <c r="AL573" s="297">
        <v>3.67</v>
      </c>
      <c r="AM573" s="297">
        <v>3.79</v>
      </c>
      <c r="AN573" s="297">
        <v>3.91</v>
      </c>
      <c r="AO573" s="297">
        <v>4.03</v>
      </c>
      <c r="AP573" s="297">
        <v>4.1500000000000004</v>
      </c>
      <c r="AQ573" s="297">
        <v>4.2699999999999996</v>
      </c>
      <c r="AR573" s="297">
        <v>4.4000000000000004</v>
      </c>
      <c r="AS573" s="297">
        <v>4.53</v>
      </c>
      <c r="AT573" s="297">
        <v>4.67</v>
      </c>
      <c r="AU573" s="297">
        <v>4.8099999999999996</v>
      </c>
      <c r="AV573" s="297">
        <v>4.96</v>
      </c>
      <c r="AW573" s="297">
        <v>5.12</v>
      </c>
      <c r="AX573" s="297">
        <v>5.27</v>
      </c>
      <c r="AY573" s="297">
        <v>5.43</v>
      </c>
      <c r="AZ573" s="297">
        <v>5.59</v>
      </c>
      <c r="BA573" s="297">
        <v>5.76</v>
      </c>
      <c r="BB573" s="297">
        <v>5.93</v>
      </c>
      <c r="BC573" s="297">
        <v>6.11</v>
      </c>
      <c r="BD573" s="297">
        <v>6.29</v>
      </c>
      <c r="BE573" s="297">
        <v>6.48</v>
      </c>
      <c r="BF573" s="297">
        <v>6.67</v>
      </c>
      <c r="BG573" s="297">
        <v>6.87</v>
      </c>
      <c r="BH573" s="297">
        <v>7.07</v>
      </c>
      <c r="BI573" s="297">
        <v>7.27</v>
      </c>
      <c r="BJ573" s="297">
        <v>7.47</v>
      </c>
      <c r="BK573" s="297">
        <v>7.68</v>
      </c>
      <c r="BL573" s="297">
        <v>7.89</v>
      </c>
      <c r="BM573" s="297">
        <v>8.11</v>
      </c>
      <c r="BN573" s="297">
        <v>8.32</v>
      </c>
      <c r="BO573" s="297">
        <v>8.5299999999999994</v>
      </c>
      <c r="BP573" s="297">
        <v>8.75</v>
      </c>
      <c r="BQ573" s="297">
        <v>8.98</v>
      </c>
      <c r="BR573" s="297">
        <v>9.2100000000000009</v>
      </c>
      <c r="BS573" s="297">
        <v>9.44</v>
      </c>
      <c r="BT573" s="297">
        <v>9.67</v>
      </c>
      <c r="BU573" s="297">
        <v>9.9</v>
      </c>
      <c r="BV573" s="297">
        <v>10.15</v>
      </c>
      <c r="BW573" s="297">
        <v>10.39</v>
      </c>
    </row>
    <row r="574" spans="1:75" x14ac:dyDescent="0.25">
      <c r="A574" s="297" t="s">
        <v>1090</v>
      </c>
      <c r="B574" s="297" t="s">
        <v>8</v>
      </c>
      <c r="C574" s="297" t="s">
        <v>1005</v>
      </c>
      <c r="D574" s="297" t="s">
        <v>1006</v>
      </c>
      <c r="E574" s="297">
        <v>341.72</v>
      </c>
      <c r="F574" s="297">
        <v>369.66</v>
      </c>
      <c r="G574" s="297">
        <v>400.38</v>
      </c>
      <c r="H574" s="297">
        <v>436.85</v>
      </c>
      <c r="I574" s="297">
        <v>475.23</v>
      </c>
      <c r="J574" s="297">
        <v>514.79</v>
      </c>
      <c r="K574" s="297">
        <v>558.29</v>
      </c>
      <c r="L574" s="297">
        <v>610.20000000000005</v>
      </c>
      <c r="M574" s="297">
        <v>669.62</v>
      </c>
      <c r="N574" s="297">
        <v>739.93</v>
      </c>
      <c r="O574" s="297">
        <v>834.54</v>
      </c>
      <c r="P574" s="297">
        <v>943.91</v>
      </c>
      <c r="Q574" s="297">
        <v>1047.43</v>
      </c>
      <c r="R574" s="297">
        <v>1152</v>
      </c>
      <c r="S574" s="297">
        <v>1265</v>
      </c>
      <c r="T574" s="297">
        <v>1392.81</v>
      </c>
      <c r="U574" s="297">
        <v>1528.2</v>
      </c>
      <c r="V574" s="297">
        <v>1654.28</v>
      </c>
      <c r="W574" s="297">
        <v>1727.83</v>
      </c>
      <c r="X574" s="297">
        <v>1809.49</v>
      </c>
      <c r="Y574" s="297">
        <v>1904.15</v>
      </c>
      <c r="Z574" s="297">
        <v>1992.85</v>
      </c>
      <c r="AA574" s="297">
        <v>2089.37</v>
      </c>
      <c r="AB574" s="297">
        <v>2191.9299999999998</v>
      </c>
      <c r="AC574" s="297">
        <v>2297.75</v>
      </c>
      <c r="AD574" s="297">
        <v>2403.69</v>
      </c>
      <c r="AE574" s="297">
        <v>2514.35</v>
      </c>
      <c r="AF574" s="297">
        <v>2629.95</v>
      </c>
      <c r="AG574" s="297">
        <v>2751.57</v>
      </c>
      <c r="AH574" s="297">
        <v>2794.31</v>
      </c>
      <c r="AI574" s="297">
        <v>2809.26</v>
      </c>
      <c r="AJ574" s="297">
        <v>2931.65</v>
      </c>
      <c r="AK574" s="297">
        <v>3031.91</v>
      </c>
      <c r="AL574" s="297">
        <v>3146.11</v>
      </c>
      <c r="AM574" s="297">
        <v>3269.05</v>
      </c>
      <c r="AN574" s="297">
        <v>3400.01</v>
      </c>
      <c r="AO574" s="297">
        <v>3537.46</v>
      </c>
      <c r="AP574" s="297">
        <v>3678.98</v>
      </c>
      <c r="AQ574" s="297">
        <v>3831.16</v>
      </c>
      <c r="AR574" s="297">
        <v>3989.46</v>
      </c>
      <c r="AS574" s="297">
        <v>4153.08</v>
      </c>
      <c r="AT574" s="297">
        <v>4321.13</v>
      </c>
      <c r="AU574" s="297">
        <v>4492.83</v>
      </c>
      <c r="AV574" s="297">
        <v>4666.87</v>
      </c>
      <c r="AW574" s="297">
        <v>4843.3</v>
      </c>
      <c r="AX574" s="297">
        <v>5022.0600000000004</v>
      </c>
      <c r="AY574" s="297">
        <v>5203.1400000000003</v>
      </c>
      <c r="AZ574" s="297">
        <v>5385.79</v>
      </c>
      <c r="BA574" s="297">
        <v>5570</v>
      </c>
      <c r="BB574" s="297">
        <v>5755.95</v>
      </c>
      <c r="BC574" s="297">
        <v>5943.53</v>
      </c>
      <c r="BD574" s="297">
        <v>6133.15</v>
      </c>
      <c r="BE574" s="297">
        <v>6323.74</v>
      </c>
      <c r="BF574" s="297">
        <v>6516.25</v>
      </c>
      <c r="BG574" s="297">
        <v>6710.83</v>
      </c>
      <c r="BH574" s="297">
        <v>6907.53</v>
      </c>
      <c r="BI574" s="297">
        <v>7107.14</v>
      </c>
      <c r="BJ574" s="297">
        <v>7308.12</v>
      </c>
      <c r="BK574" s="297">
        <v>7514.75</v>
      </c>
      <c r="BL574" s="297">
        <v>7729.04</v>
      </c>
      <c r="BM574" s="297">
        <v>7948.61</v>
      </c>
      <c r="BN574" s="297">
        <v>8173</v>
      </c>
      <c r="BO574" s="297">
        <v>8395.61</v>
      </c>
      <c r="BP574" s="297">
        <v>8622.65</v>
      </c>
      <c r="BQ574" s="297">
        <v>8852.16</v>
      </c>
      <c r="BR574" s="297">
        <v>9083.9699999999993</v>
      </c>
      <c r="BS574" s="297">
        <v>9318.7199999999993</v>
      </c>
      <c r="BT574" s="297">
        <v>9567.11</v>
      </c>
      <c r="BU574" s="297">
        <v>9812.09</v>
      </c>
      <c r="BV574" s="297">
        <v>10055.76</v>
      </c>
      <c r="BW574" s="297">
        <v>10296.6</v>
      </c>
    </row>
    <row r="575" spans="1:75" x14ac:dyDescent="0.25">
      <c r="A575" s="297" t="s">
        <v>1090</v>
      </c>
      <c r="B575" s="297" t="s">
        <v>8</v>
      </c>
      <c r="C575" s="297" t="s">
        <v>1007</v>
      </c>
      <c r="D575" s="297" t="s">
        <v>1008</v>
      </c>
      <c r="E575" s="297">
        <v>282267.13</v>
      </c>
      <c r="F575" s="297">
        <v>277184.94</v>
      </c>
      <c r="G575" s="297">
        <v>294739.71999999997</v>
      </c>
      <c r="H575" s="297">
        <v>319773.96999999997</v>
      </c>
      <c r="I575" s="297">
        <v>350486.31</v>
      </c>
      <c r="J575" s="297">
        <v>366630.16</v>
      </c>
      <c r="K575" s="297">
        <v>419047.94</v>
      </c>
      <c r="L575" s="297">
        <v>451972.59</v>
      </c>
      <c r="M575" s="297">
        <v>507917.81</v>
      </c>
      <c r="N575" s="297">
        <v>540465.75</v>
      </c>
      <c r="O575" s="297">
        <v>637582.18999999994</v>
      </c>
      <c r="P575" s="297">
        <v>684534.25</v>
      </c>
      <c r="Q575" s="297">
        <v>759664.38</v>
      </c>
      <c r="R575" s="297">
        <v>852082.19</v>
      </c>
      <c r="S575" s="297">
        <v>904746.56</v>
      </c>
      <c r="T575" s="297">
        <v>991479.44</v>
      </c>
      <c r="U575" s="297">
        <v>1077239.6299999999</v>
      </c>
      <c r="V575" s="297">
        <v>1172794.5</v>
      </c>
      <c r="W575" s="297">
        <v>1070787.6299999999</v>
      </c>
      <c r="X575" s="297">
        <v>1184157.6299999999</v>
      </c>
      <c r="Y575" s="297">
        <v>1271623.25</v>
      </c>
      <c r="Z575" s="297">
        <v>1290534.25</v>
      </c>
      <c r="AA575" s="297">
        <v>1360116.5</v>
      </c>
      <c r="AB575" s="297">
        <v>1387143.75</v>
      </c>
      <c r="AC575" s="297">
        <v>1426048</v>
      </c>
      <c r="AD575" s="297">
        <v>1439054.88</v>
      </c>
      <c r="AE575" s="297">
        <v>1462493.13</v>
      </c>
      <c r="AF575" s="297">
        <v>1521547.88</v>
      </c>
      <c r="AG575" s="297">
        <v>1554424.75</v>
      </c>
      <c r="AH575" s="297">
        <v>1685512.5</v>
      </c>
      <c r="AI575" s="297">
        <v>1760351.88</v>
      </c>
      <c r="AJ575" s="297">
        <v>1796138.25</v>
      </c>
      <c r="AK575" s="297">
        <v>1829562.88</v>
      </c>
      <c r="AL575" s="297">
        <v>1866907.63</v>
      </c>
      <c r="AM575" s="297">
        <v>1909850.75</v>
      </c>
      <c r="AN575" s="297">
        <v>1958582.63</v>
      </c>
      <c r="AO575" s="297">
        <v>2007154.75</v>
      </c>
      <c r="AP575" s="297">
        <v>2065239.88</v>
      </c>
      <c r="AQ575" s="297">
        <v>2123575.75</v>
      </c>
      <c r="AR575" s="297">
        <v>2185542.25</v>
      </c>
      <c r="AS575" s="297">
        <v>2248246.25</v>
      </c>
      <c r="AT575" s="297">
        <v>2313880.25</v>
      </c>
      <c r="AU575" s="297">
        <v>2382936.25</v>
      </c>
      <c r="AV575" s="297">
        <v>2451571.25</v>
      </c>
      <c r="AW575" s="297">
        <v>2520714.75</v>
      </c>
      <c r="AX575" s="297">
        <v>2589750.75</v>
      </c>
      <c r="AY575" s="297">
        <v>2661003</v>
      </c>
      <c r="AZ575" s="297">
        <v>2736175.5</v>
      </c>
      <c r="BA575" s="297">
        <v>2811985.75</v>
      </c>
      <c r="BB575" s="297">
        <v>2888596</v>
      </c>
      <c r="BC575" s="297">
        <v>2968064</v>
      </c>
      <c r="BD575" s="297">
        <v>3047319</v>
      </c>
      <c r="BE575" s="297">
        <v>3132475</v>
      </c>
      <c r="BF575" s="297">
        <v>3218953.25</v>
      </c>
      <c r="BG575" s="297">
        <v>3306462</v>
      </c>
      <c r="BH575" s="297">
        <v>3395605.5</v>
      </c>
      <c r="BI575" s="297">
        <v>3487658.5</v>
      </c>
      <c r="BJ575" s="297">
        <v>3579904.75</v>
      </c>
      <c r="BK575" s="297">
        <v>3664295.25</v>
      </c>
      <c r="BL575" s="297">
        <v>3742623.75</v>
      </c>
      <c r="BM575" s="297">
        <v>3815078.5</v>
      </c>
      <c r="BN575" s="297">
        <v>3888800.75</v>
      </c>
      <c r="BO575" s="297">
        <v>3960150.75</v>
      </c>
      <c r="BP575" s="297">
        <v>4028128.5</v>
      </c>
      <c r="BQ575" s="297">
        <v>4093209.25</v>
      </c>
      <c r="BR575" s="297">
        <v>4155658.75</v>
      </c>
      <c r="BS575" s="297">
        <v>4203905.5</v>
      </c>
      <c r="BT575" s="297">
        <v>4252554</v>
      </c>
      <c r="BU575" s="297">
        <v>4298269.5</v>
      </c>
      <c r="BV575" s="297">
        <v>4341556.5</v>
      </c>
      <c r="BW575" s="297">
        <v>4383134</v>
      </c>
    </row>
    <row r="576" spans="1:75" x14ac:dyDescent="0.25">
      <c r="A576" s="297" t="s">
        <v>1090</v>
      </c>
      <c r="B576" s="297" t="s">
        <v>8</v>
      </c>
      <c r="C576" s="297" t="s">
        <v>1009</v>
      </c>
      <c r="D576" s="297" t="s">
        <v>1010</v>
      </c>
      <c r="E576" s="297">
        <v>32.22</v>
      </c>
      <c r="F576" s="297">
        <v>28.11</v>
      </c>
      <c r="G576" s="297">
        <v>28.6</v>
      </c>
      <c r="H576" s="297">
        <v>29.52</v>
      </c>
      <c r="I576" s="297">
        <v>29.16</v>
      </c>
      <c r="J576" s="297">
        <v>28.77</v>
      </c>
      <c r="K576" s="297">
        <v>28.43</v>
      </c>
      <c r="L576" s="297">
        <v>29.38</v>
      </c>
      <c r="M576" s="297">
        <v>29.85</v>
      </c>
      <c r="N576" s="297">
        <v>32.18</v>
      </c>
      <c r="O576" s="297">
        <v>37.08</v>
      </c>
      <c r="P576" s="297">
        <v>38.89</v>
      </c>
      <c r="Q576" s="297">
        <v>36.89</v>
      </c>
      <c r="R576" s="297">
        <v>36.340000000000003</v>
      </c>
      <c r="S576" s="297">
        <v>36.42</v>
      </c>
      <c r="T576" s="297">
        <v>37.31</v>
      </c>
      <c r="U576" s="297">
        <v>37.49</v>
      </c>
      <c r="V576" s="297">
        <v>35.619999999999997</v>
      </c>
      <c r="W576" s="297">
        <v>30.35</v>
      </c>
      <c r="X576" s="297">
        <v>29.73</v>
      </c>
      <c r="Y576" s="297">
        <v>31.33</v>
      </c>
      <c r="Z576" s="297">
        <v>29.4</v>
      </c>
      <c r="AA576" s="297">
        <v>29.62</v>
      </c>
      <c r="AB576" s="297">
        <v>30.43</v>
      </c>
      <c r="AC576" s="297">
        <v>30.62</v>
      </c>
      <c r="AD576" s="297">
        <v>29.97</v>
      </c>
      <c r="AE576" s="297">
        <v>29.98</v>
      </c>
      <c r="AF576" s="297">
        <v>29.31</v>
      </c>
      <c r="AG576" s="297">
        <v>28.57</v>
      </c>
      <c r="AH576" s="297">
        <v>21.77</v>
      </c>
      <c r="AI576" s="297">
        <v>19.07</v>
      </c>
      <c r="AJ576" s="297">
        <v>28.61</v>
      </c>
      <c r="AK576" s="297">
        <v>26.14</v>
      </c>
      <c r="AL576" s="297">
        <v>26.86</v>
      </c>
      <c r="AM576" s="297">
        <v>27.07</v>
      </c>
      <c r="AN576" s="297">
        <v>27.19</v>
      </c>
      <c r="AO576" s="297">
        <v>27.18</v>
      </c>
      <c r="AP576" s="297">
        <v>26.99</v>
      </c>
      <c r="AQ576" s="297">
        <v>27.28</v>
      </c>
      <c r="AR576" s="297">
        <v>27.25</v>
      </c>
      <c r="AS576" s="297">
        <v>27.17</v>
      </c>
      <c r="AT576" s="297">
        <v>27.03</v>
      </c>
      <c r="AU576" s="297">
        <v>26.84</v>
      </c>
      <c r="AV576" s="297">
        <v>26.6</v>
      </c>
      <c r="AW576" s="297">
        <v>26.37</v>
      </c>
      <c r="AX576" s="297">
        <v>26.14</v>
      </c>
      <c r="AY576" s="297">
        <v>25.92</v>
      </c>
      <c r="AZ576" s="297">
        <v>25.65</v>
      </c>
      <c r="BA576" s="297">
        <v>25.38</v>
      </c>
      <c r="BB576" s="297">
        <v>25.13</v>
      </c>
      <c r="BC576" s="297">
        <v>24.87</v>
      </c>
      <c r="BD576" s="297">
        <v>24.63</v>
      </c>
      <c r="BE576" s="297">
        <v>24.34</v>
      </c>
      <c r="BF576" s="297">
        <v>24.09</v>
      </c>
      <c r="BG576" s="297">
        <v>23.84</v>
      </c>
      <c r="BH576" s="297">
        <v>23.6</v>
      </c>
      <c r="BI576" s="297">
        <v>23.39</v>
      </c>
      <c r="BJ576" s="297">
        <v>23.12</v>
      </c>
      <c r="BK576" s="297">
        <v>23.02</v>
      </c>
      <c r="BL576" s="297">
        <v>23.06</v>
      </c>
      <c r="BM576" s="297">
        <v>23.06</v>
      </c>
      <c r="BN576" s="297">
        <v>23.08</v>
      </c>
      <c r="BO576" s="297">
        <v>22.88</v>
      </c>
      <c r="BP576" s="297">
        <v>22.91</v>
      </c>
      <c r="BQ576" s="297">
        <v>22.9</v>
      </c>
      <c r="BR576" s="297">
        <v>22.9</v>
      </c>
      <c r="BS576" s="297">
        <v>22.93</v>
      </c>
      <c r="BT576" s="297">
        <v>23.35</v>
      </c>
      <c r="BU576" s="297">
        <v>23.3</v>
      </c>
      <c r="BV576" s="297">
        <v>23.31</v>
      </c>
      <c r="BW576" s="297">
        <v>23.29</v>
      </c>
    </row>
    <row r="577" spans="1:75" x14ac:dyDescent="0.25">
      <c r="A577" s="297" t="s">
        <v>1090</v>
      </c>
      <c r="B577" s="297" t="s">
        <v>8</v>
      </c>
      <c r="C577" s="297" t="s">
        <v>1011</v>
      </c>
      <c r="D577" s="297" t="s">
        <v>927</v>
      </c>
      <c r="E577" s="297">
        <v>14774.13</v>
      </c>
      <c r="F577" s="297">
        <v>15058.33</v>
      </c>
      <c r="G577" s="297">
        <v>15550.21</v>
      </c>
      <c r="H577" s="297">
        <v>15649.29</v>
      </c>
      <c r="I577" s="297">
        <v>15607.48</v>
      </c>
      <c r="J577" s="297">
        <v>16231.4</v>
      </c>
      <c r="K577" s="297">
        <v>16796.61</v>
      </c>
      <c r="L577" s="297">
        <v>17542.68</v>
      </c>
      <c r="M577" s="297">
        <v>18041.55</v>
      </c>
      <c r="N577" s="297">
        <v>18674.7</v>
      </c>
      <c r="O577" s="297">
        <v>19210.86</v>
      </c>
      <c r="P577" s="297">
        <v>19702.73</v>
      </c>
      <c r="Q577" s="297">
        <v>20059.59</v>
      </c>
      <c r="R577" s="297">
        <v>20290.09</v>
      </c>
      <c r="S577" s="297">
        <v>20801.25</v>
      </c>
      <c r="T577" s="297">
        <v>21228.42</v>
      </c>
      <c r="U577" s="297">
        <v>21547.48</v>
      </c>
      <c r="V577" s="297">
        <v>21973.87</v>
      </c>
      <c r="W577" s="297">
        <v>21595.06</v>
      </c>
      <c r="X577" s="297">
        <v>21819.11</v>
      </c>
      <c r="Y577" s="297">
        <v>22176.080000000002</v>
      </c>
      <c r="Z577" s="297">
        <v>22443.68</v>
      </c>
      <c r="AA577" s="297">
        <v>22828.43</v>
      </c>
      <c r="AB577" s="297">
        <v>22810.04</v>
      </c>
      <c r="AC577" s="297">
        <v>23237.53</v>
      </c>
      <c r="AD577" s="297">
        <v>23419.83</v>
      </c>
      <c r="AE577" s="297">
        <v>23660.07</v>
      </c>
      <c r="AF577" s="297">
        <v>23898.75</v>
      </c>
      <c r="AG577" s="297">
        <v>23955.58</v>
      </c>
      <c r="AH577" s="297">
        <v>24244.19</v>
      </c>
      <c r="AI577" s="297">
        <v>24449.38</v>
      </c>
      <c r="AJ577" s="297">
        <v>24677.4</v>
      </c>
      <c r="AK577" s="297">
        <v>24940.71</v>
      </c>
      <c r="AL577" s="297">
        <v>25218.52</v>
      </c>
      <c r="AM577" s="297">
        <v>25480.01</v>
      </c>
      <c r="AN577" s="297">
        <v>25709.49</v>
      </c>
      <c r="AO577" s="297">
        <v>25885.93</v>
      </c>
      <c r="AP577" s="297">
        <v>26033.18</v>
      </c>
      <c r="AQ577" s="297">
        <v>26147.89</v>
      </c>
      <c r="AR577" s="297">
        <v>26231.27</v>
      </c>
      <c r="AS577" s="297">
        <v>26281.59</v>
      </c>
      <c r="AT577" s="297">
        <v>26309.46</v>
      </c>
      <c r="AU577" s="297">
        <v>26303.45</v>
      </c>
      <c r="AV577" s="297">
        <v>26269.32</v>
      </c>
      <c r="AW577" s="297">
        <v>26217.360000000001</v>
      </c>
      <c r="AX577" s="297">
        <v>26155.09</v>
      </c>
      <c r="AY577" s="297">
        <v>26103.74</v>
      </c>
      <c r="AZ577" s="297">
        <v>26044.99</v>
      </c>
      <c r="BA577" s="297">
        <v>25980.21</v>
      </c>
      <c r="BB577" s="297">
        <v>25911.34</v>
      </c>
      <c r="BC577" s="297">
        <v>25840.26</v>
      </c>
      <c r="BD577" s="297">
        <v>25764.1</v>
      </c>
      <c r="BE577" s="297">
        <v>25688.2</v>
      </c>
      <c r="BF577" s="297">
        <v>25610.720000000001</v>
      </c>
      <c r="BG577" s="297">
        <v>25527.96</v>
      </c>
      <c r="BH577" s="297">
        <v>25437.68</v>
      </c>
      <c r="BI577" s="297">
        <v>25361.45</v>
      </c>
      <c r="BJ577" s="297">
        <v>25279.01</v>
      </c>
      <c r="BK577" s="297">
        <v>25192.29</v>
      </c>
      <c r="BL577" s="297">
        <v>25104.45</v>
      </c>
      <c r="BM577" s="297">
        <v>25017.41</v>
      </c>
      <c r="BN577" s="297">
        <v>24981.49</v>
      </c>
      <c r="BO577" s="297">
        <v>24951.23</v>
      </c>
      <c r="BP577" s="297">
        <v>24925.62</v>
      </c>
      <c r="BQ577" s="297">
        <v>24902.28</v>
      </c>
      <c r="BR577" s="297">
        <v>24879.29</v>
      </c>
      <c r="BS577" s="297">
        <v>24753.3</v>
      </c>
      <c r="BT577" s="297">
        <v>24625.200000000001</v>
      </c>
      <c r="BU577" s="297">
        <v>24496.23</v>
      </c>
      <c r="BV577" s="297">
        <v>24368.94</v>
      </c>
      <c r="BW577" s="297">
        <v>24244.66</v>
      </c>
    </row>
    <row r="578" spans="1:75" x14ac:dyDescent="0.25">
      <c r="A578" s="297" t="s">
        <v>1090</v>
      </c>
      <c r="B578" s="297" t="s">
        <v>8</v>
      </c>
      <c r="C578" s="297" t="s">
        <v>1012</v>
      </c>
      <c r="D578" s="297" t="s">
        <v>927</v>
      </c>
      <c r="E578" s="297">
        <v>37459.53</v>
      </c>
      <c r="F578" s="297">
        <v>38054.61</v>
      </c>
      <c r="G578" s="297">
        <v>38674.21</v>
      </c>
      <c r="H578" s="297">
        <v>39303.58</v>
      </c>
      <c r="I578" s="297">
        <v>39920.980000000003</v>
      </c>
      <c r="J578" s="297">
        <v>40509.93</v>
      </c>
      <c r="K578" s="297">
        <v>41066.82</v>
      </c>
      <c r="L578" s="297">
        <v>41594.33</v>
      </c>
      <c r="M578" s="297">
        <v>42089.87</v>
      </c>
      <c r="N578" s="297">
        <v>42552.04</v>
      </c>
      <c r="O578" s="297">
        <v>42980.36</v>
      </c>
      <c r="P578" s="297">
        <v>43372.54</v>
      </c>
      <c r="Q578" s="297">
        <v>43729.29</v>
      </c>
      <c r="R578" s="297">
        <v>44057.25</v>
      </c>
      <c r="S578" s="297">
        <v>44365.82</v>
      </c>
      <c r="T578" s="297">
        <v>44662.14</v>
      </c>
      <c r="U578" s="297">
        <v>44949.63</v>
      </c>
      <c r="V578" s="297">
        <v>45227.78</v>
      </c>
      <c r="W578" s="297">
        <v>45495.22</v>
      </c>
      <c r="X578" s="297">
        <v>45749</v>
      </c>
      <c r="Y578" s="297">
        <v>45987.63</v>
      </c>
      <c r="Z578" s="297">
        <v>46210.55</v>
      </c>
      <c r="AA578" s="297">
        <v>46420.87</v>
      </c>
      <c r="AB578" s="297">
        <v>46624.84</v>
      </c>
      <c r="AC578" s="297">
        <v>46830.7</v>
      </c>
      <c r="AD578" s="297">
        <v>47044.13</v>
      </c>
      <c r="AE578" s="297">
        <v>47267.73</v>
      </c>
      <c r="AF578" s="297">
        <v>47499.360000000001</v>
      </c>
      <c r="AG578" s="297">
        <v>47733.95</v>
      </c>
      <c r="AH578" s="297">
        <v>47963.93</v>
      </c>
      <c r="AI578" s="297">
        <v>48183.59</v>
      </c>
      <c r="AJ578" s="297">
        <v>48391.34</v>
      </c>
      <c r="AK578" s="297">
        <v>48588.32</v>
      </c>
      <c r="AL578" s="297">
        <v>48774.77</v>
      </c>
      <c r="AM578" s="297">
        <v>48951.68</v>
      </c>
      <c r="AN578" s="297">
        <v>49119.72</v>
      </c>
      <c r="AO578" s="297">
        <v>49278.37</v>
      </c>
      <c r="AP578" s="297">
        <v>49426.75</v>
      </c>
      <c r="AQ578" s="297">
        <v>49564.77</v>
      </c>
      <c r="AR578" s="297">
        <v>49692.46</v>
      </c>
      <c r="AS578" s="297">
        <v>49809.73</v>
      </c>
      <c r="AT578" s="297">
        <v>49916.25</v>
      </c>
      <c r="AU578" s="297">
        <v>50011.63</v>
      </c>
      <c r="AV578" s="297">
        <v>50095.67</v>
      </c>
      <c r="AW578" s="297">
        <v>50168.14</v>
      </c>
      <c r="AX578" s="297">
        <v>50228.75</v>
      </c>
      <c r="AY578" s="297">
        <v>50277.3</v>
      </c>
      <c r="AZ578" s="297">
        <v>50313.27</v>
      </c>
      <c r="BA578" s="297">
        <v>50335.66</v>
      </c>
      <c r="BB578" s="297">
        <v>50343.23</v>
      </c>
      <c r="BC578" s="297">
        <v>50335.040000000001</v>
      </c>
      <c r="BD578" s="297">
        <v>50310.77</v>
      </c>
      <c r="BE578" s="297">
        <v>50270.35</v>
      </c>
      <c r="BF578" s="297">
        <v>50213.45</v>
      </c>
      <c r="BG578" s="297">
        <v>50139.78</v>
      </c>
      <c r="BH578" s="297">
        <v>50049.21</v>
      </c>
      <c r="BI578" s="297">
        <v>49941.8</v>
      </c>
      <c r="BJ578" s="297">
        <v>49817.84</v>
      </c>
      <c r="BK578" s="297">
        <v>49677.96</v>
      </c>
      <c r="BL578" s="297">
        <v>49522.98</v>
      </c>
      <c r="BM578" s="297">
        <v>49353.73</v>
      </c>
      <c r="BN578" s="297">
        <v>49170.78</v>
      </c>
      <c r="BO578" s="297">
        <v>48974.71</v>
      </c>
      <c r="BP578" s="297">
        <v>48766.48</v>
      </c>
      <c r="BQ578" s="297">
        <v>48547.16</v>
      </c>
      <c r="BR578" s="297">
        <v>48317.75</v>
      </c>
      <c r="BS578" s="297">
        <v>48079.06</v>
      </c>
      <c r="BT578" s="297">
        <v>47831.87</v>
      </c>
      <c r="BU578" s="297">
        <v>47577.21</v>
      </c>
      <c r="BV578" s="297">
        <v>47316.18</v>
      </c>
      <c r="BW578" s="297">
        <v>47049.79</v>
      </c>
    </row>
    <row r="579" spans="1:75" x14ac:dyDescent="0.25">
      <c r="A579" s="297" t="s">
        <v>1090</v>
      </c>
      <c r="B579" s="297" t="s">
        <v>8</v>
      </c>
      <c r="C579" s="297" t="s">
        <v>1013</v>
      </c>
      <c r="D579" s="297" t="s">
        <v>1010</v>
      </c>
      <c r="E579" s="297">
        <v>23.91</v>
      </c>
      <c r="F579" s="297">
        <v>24.17</v>
      </c>
      <c r="G579" s="297">
        <v>26.15</v>
      </c>
      <c r="H579" s="297">
        <v>27.89</v>
      </c>
      <c r="I579" s="297">
        <v>30</v>
      </c>
      <c r="J579" s="297">
        <v>30.56</v>
      </c>
      <c r="K579" s="297">
        <v>34.18</v>
      </c>
      <c r="L579" s="297">
        <v>37.369999999999997</v>
      </c>
      <c r="M579" s="297">
        <v>38.520000000000003</v>
      </c>
      <c r="N579" s="297">
        <v>35.99</v>
      </c>
      <c r="O579" s="297">
        <v>36.44</v>
      </c>
      <c r="P579" s="297">
        <v>37.08</v>
      </c>
      <c r="Q579" s="297">
        <v>36.130000000000003</v>
      </c>
      <c r="R579" s="297">
        <v>36.119999999999997</v>
      </c>
      <c r="S579" s="297">
        <v>36.21</v>
      </c>
      <c r="T579" s="297">
        <v>36.57</v>
      </c>
      <c r="U579" s="297">
        <v>35.4</v>
      </c>
      <c r="V579" s="297">
        <v>35.369999999999997</v>
      </c>
      <c r="W579" s="297">
        <v>37.869999999999997</v>
      </c>
      <c r="X579" s="297">
        <v>35.81</v>
      </c>
      <c r="Y579" s="297">
        <v>33.42</v>
      </c>
      <c r="Z579" s="297">
        <v>31.42</v>
      </c>
      <c r="AA579" s="297">
        <v>30.67</v>
      </c>
      <c r="AB579" s="297">
        <v>32.159999999999997</v>
      </c>
      <c r="AC579" s="297">
        <v>34.090000000000003</v>
      </c>
      <c r="AD579" s="297">
        <v>32.39</v>
      </c>
      <c r="AE579" s="297">
        <v>31.01</v>
      </c>
      <c r="AF579" s="297">
        <v>30.94</v>
      </c>
      <c r="AG579" s="297">
        <v>30.17</v>
      </c>
      <c r="AH579" s="297">
        <v>23.19</v>
      </c>
      <c r="AI579" s="297">
        <v>20.58</v>
      </c>
      <c r="AJ579" s="297">
        <v>29.57</v>
      </c>
      <c r="AK579" s="297">
        <v>26.41</v>
      </c>
      <c r="AL579" s="297">
        <v>27.25</v>
      </c>
      <c r="AM579" s="297">
        <v>27.48</v>
      </c>
      <c r="AN579" s="297">
        <v>27.51</v>
      </c>
      <c r="AO579" s="297">
        <v>27.44</v>
      </c>
      <c r="AP579" s="297">
        <v>27.27</v>
      </c>
      <c r="AQ579" s="297">
        <v>27.64</v>
      </c>
      <c r="AR579" s="297">
        <v>27.59</v>
      </c>
      <c r="AS579" s="297">
        <v>27.47</v>
      </c>
      <c r="AT579" s="297">
        <v>27.31</v>
      </c>
      <c r="AU579" s="297">
        <v>27.19</v>
      </c>
      <c r="AV579" s="297">
        <v>26.94</v>
      </c>
      <c r="AW579" s="297">
        <v>26.67</v>
      </c>
      <c r="AX579" s="297">
        <v>26.41</v>
      </c>
      <c r="AY579" s="297">
        <v>26.15</v>
      </c>
      <c r="AZ579" s="297">
        <v>25.9</v>
      </c>
      <c r="BA579" s="297">
        <v>25.59</v>
      </c>
      <c r="BB579" s="297">
        <v>25.29</v>
      </c>
      <c r="BC579" s="297">
        <v>24.99</v>
      </c>
      <c r="BD579" s="297">
        <v>24.72</v>
      </c>
      <c r="BE579" s="297">
        <v>24.45</v>
      </c>
      <c r="BF579" s="297">
        <v>24.19</v>
      </c>
      <c r="BG579" s="297">
        <v>23.93</v>
      </c>
      <c r="BH579" s="297">
        <v>23.67</v>
      </c>
      <c r="BI579" s="297">
        <v>23.47</v>
      </c>
      <c r="BJ579" s="297">
        <v>23.22</v>
      </c>
      <c r="BK579" s="297">
        <v>23.18</v>
      </c>
      <c r="BL579" s="297">
        <v>23.31</v>
      </c>
      <c r="BM579" s="297">
        <v>23.41</v>
      </c>
      <c r="BN579" s="297">
        <v>23.56</v>
      </c>
      <c r="BO579" s="297">
        <v>23.44</v>
      </c>
      <c r="BP579" s="297">
        <v>23.57</v>
      </c>
      <c r="BQ579" s="297">
        <v>23.66</v>
      </c>
      <c r="BR579" s="297">
        <v>23.76</v>
      </c>
      <c r="BS579" s="297">
        <v>23.9</v>
      </c>
      <c r="BT579" s="297">
        <v>24.59</v>
      </c>
      <c r="BU579" s="297">
        <v>24.64</v>
      </c>
      <c r="BV579" s="297">
        <v>24.79</v>
      </c>
      <c r="BW579" s="297">
        <v>24.89</v>
      </c>
    </row>
    <row r="580" spans="1:75" x14ac:dyDescent="0.25">
      <c r="A580" s="297" t="s">
        <v>1090</v>
      </c>
      <c r="B580" s="297" t="s">
        <v>8</v>
      </c>
      <c r="C580" s="297" t="s">
        <v>1014</v>
      </c>
      <c r="D580" s="297" t="s">
        <v>1015</v>
      </c>
      <c r="E580" s="297">
        <v>60.06</v>
      </c>
      <c r="F580" s="297">
        <v>61.97</v>
      </c>
      <c r="G580" s="297">
        <v>63.93</v>
      </c>
      <c r="H580" s="297">
        <v>65.959999999999994</v>
      </c>
      <c r="I580" s="297">
        <v>68.05</v>
      </c>
      <c r="J580" s="297">
        <v>70.209999999999994</v>
      </c>
      <c r="K580" s="297">
        <v>69.739999999999995</v>
      </c>
      <c r="L580" s="297">
        <v>69.27</v>
      </c>
      <c r="M580" s="297">
        <v>68.81</v>
      </c>
      <c r="N580" s="297">
        <v>68.349999999999994</v>
      </c>
      <c r="O580" s="297">
        <v>67.89</v>
      </c>
      <c r="P580" s="297">
        <v>70.66</v>
      </c>
      <c r="Q580" s="297">
        <v>73.55</v>
      </c>
      <c r="R580" s="297">
        <v>76.56</v>
      </c>
      <c r="S580" s="297">
        <v>79.69</v>
      </c>
      <c r="T580" s="297">
        <v>82.95</v>
      </c>
      <c r="U580" s="297">
        <v>83.59</v>
      </c>
      <c r="V580" s="297">
        <v>84.24</v>
      </c>
      <c r="W580" s="297">
        <v>84.89</v>
      </c>
      <c r="X580" s="297">
        <v>85.54</v>
      </c>
      <c r="Y580" s="297">
        <v>86.2</v>
      </c>
      <c r="Z580" s="297">
        <v>86.88</v>
      </c>
      <c r="AA580" s="297">
        <v>87.57</v>
      </c>
      <c r="AB580" s="297">
        <v>88.26</v>
      </c>
      <c r="AC580" s="297">
        <v>88.96</v>
      </c>
      <c r="AD580" s="297">
        <v>89.66</v>
      </c>
      <c r="AE580" s="297">
        <v>90.3</v>
      </c>
      <c r="AF580" s="297">
        <v>90.94</v>
      </c>
      <c r="AG580" s="297">
        <v>91.59</v>
      </c>
      <c r="AH580" s="297">
        <v>92.24</v>
      </c>
      <c r="AI580" s="297">
        <v>92.89</v>
      </c>
      <c r="AJ580" s="297">
        <v>93.37</v>
      </c>
      <c r="AK580" s="297">
        <v>93.85</v>
      </c>
      <c r="AL580" s="297">
        <v>94.34</v>
      </c>
      <c r="AM580" s="297">
        <v>94.83</v>
      </c>
      <c r="AN580" s="297">
        <v>95.32</v>
      </c>
      <c r="AO580" s="297">
        <v>95.66</v>
      </c>
      <c r="AP580" s="297">
        <v>96.01</v>
      </c>
      <c r="AQ580" s="297">
        <v>96.35</v>
      </c>
      <c r="AR580" s="297">
        <v>96.7</v>
      </c>
      <c r="AS580" s="297">
        <v>97.05</v>
      </c>
      <c r="AT580" s="297">
        <v>97.31</v>
      </c>
      <c r="AU580" s="297">
        <v>97.57</v>
      </c>
      <c r="AV580" s="297">
        <v>97.83</v>
      </c>
      <c r="AW580" s="297">
        <v>98.09</v>
      </c>
      <c r="AX580" s="297">
        <v>98.35</v>
      </c>
      <c r="AY580" s="297">
        <v>98.53</v>
      </c>
      <c r="AZ580" s="297">
        <v>98.7</v>
      </c>
      <c r="BA580" s="297">
        <v>98.88</v>
      </c>
      <c r="BB580" s="297">
        <v>99.06</v>
      </c>
      <c r="BC580" s="297">
        <v>99.24</v>
      </c>
      <c r="BD580" s="297">
        <v>99.32</v>
      </c>
      <c r="BE580" s="297">
        <v>99.41</v>
      </c>
      <c r="BF580" s="297">
        <v>99.49</v>
      </c>
      <c r="BG580" s="297">
        <v>99.57</v>
      </c>
      <c r="BH580" s="297">
        <v>99.65</v>
      </c>
      <c r="BI580" s="297">
        <v>99.68</v>
      </c>
      <c r="BJ580" s="297">
        <v>99.71</v>
      </c>
      <c r="BK580" s="297">
        <v>99.73</v>
      </c>
      <c r="BL580" s="297">
        <v>99.76</v>
      </c>
      <c r="BM580" s="297">
        <v>99.78</v>
      </c>
      <c r="BN580" s="297">
        <v>99.8</v>
      </c>
      <c r="BO580" s="297">
        <v>99.81</v>
      </c>
      <c r="BP580" s="297">
        <v>99.82</v>
      </c>
      <c r="BQ580" s="297">
        <v>99.84</v>
      </c>
      <c r="BR580" s="297">
        <v>99.85</v>
      </c>
      <c r="BS580" s="297">
        <v>99.86</v>
      </c>
      <c r="BT580" s="297">
        <v>99.86</v>
      </c>
      <c r="BU580" s="297">
        <v>99.87</v>
      </c>
      <c r="BV580" s="297">
        <v>99.88</v>
      </c>
      <c r="BW580" s="297">
        <v>99.88</v>
      </c>
    </row>
    <row r="581" spans="1:75" x14ac:dyDescent="0.25">
      <c r="A581" s="297" t="s">
        <v>1090</v>
      </c>
      <c r="B581" s="297" t="s">
        <v>8</v>
      </c>
      <c r="C581" s="297" t="s">
        <v>1016</v>
      </c>
      <c r="D581" s="297" t="s">
        <v>1015</v>
      </c>
      <c r="E581" s="297">
        <v>9.4499999999999993</v>
      </c>
      <c r="F581" s="297">
        <v>10.199999999999999</v>
      </c>
      <c r="G581" s="297">
        <v>11.02</v>
      </c>
      <c r="H581" s="297">
        <v>11.91</v>
      </c>
      <c r="I581" s="297">
        <v>12.87</v>
      </c>
      <c r="J581" s="297">
        <v>13.9</v>
      </c>
      <c r="K581" s="297">
        <v>14.86</v>
      </c>
      <c r="L581" s="297">
        <v>15.89</v>
      </c>
      <c r="M581" s="297">
        <v>16.989999999999998</v>
      </c>
      <c r="N581" s="297">
        <v>18.170000000000002</v>
      </c>
      <c r="O581" s="297">
        <v>19.43</v>
      </c>
      <c r="P581" s="297">
        <v>20.2</v>
      </c>
      <c r="Q581" s="297">
        <v>21</v>
      </c>
      <c r="R581" s="297">
        <v>21.83</v>
      </c>
      <c r="S581" s="297">
        <v>22.7</v>
      </c>
      <c r="T581" s="297">
        <v>23.6</v>
      </c>
      <c r="U581" s="297">
        <v>25.05</v>
      </c>
      <c r="V581" s="297">
        <v>26.59</v>
      </c>
      <c r="W581" s="297">
        <v>28.22</v>
      </c>
      <c r="X581" s="297">
        <v>29.95</v>
      </c>
      <c r="Y581" s="297">
        <v>31.79</v>
      </c>
      <c r="Z581" s="297">
        <v>32.69</v>
      </c>
      <c r="AA581" s="297">
        <v>33.61</v>
      </c>
      <c r="AB581" s="297">
        <v>34.56</v>
      </c>
      <c r="AC581" s="297">
        <v>35.54</v>
      </c>
      <c r="AD581" s="297">
        <v>36.549999999999997</v>
      </c>
      <c r="AE581" s="297">
        <v>37.4</v>
      </c>
      <c r="AF581" s="297">
        <v>38.26</v>
      </c>
      <c r="AG581" s="297">
        <v>39.15</v>
      </c>
      <c r="AH581" s="297">
        <v>40.06</v>
      </c>
      <c r="AI581" s="297">
        <v>40.99</v>
      </c>
      <c r="AJ581" s="297">
        <v>41.81</v>
      </c>
      <c r="AK581" s="297">
        <v>42.66</v>
      </c>
      <c r="AL581" s="297">
        <v>43.51</v>
      </c>
      <c r="AM581" s="297">
        <v>44.39</v>
      </c>
      <c r="AN581" s="297">
        <v>45.28</v>
      </c>
      <c r="AO581" s="297">
        <v>46.13</v>
      </c>
      <c r="AP581" s="297">
        <v>46.99</v>
      </c>
      <c r="AQ581" s="297">
        <v>47.87</v>
      </c>
      <c r="AR581" s="297">
        <v>48.76</v>
      </c>
      <c r="AS581" s="297">
        <v>49.67</v>
      </c>
      <c r="AT581" s="297">
        <v>50.4</v>
      </c>
      <c r="AU581" s="297">
        <v>51.15</v>
      </c>
      <c r="AV581" s="297">
        <v>51.9</v>
      </c>
      <c r="AW581" s="297">
        <v>52.66</v>
      </c>
      <c r="AX581" s="297">
        <v>53.44</v>
      </c>
      <c r="AY581" s="297">
        <v>54.26</v>
      </c>
      <c r="AZ581" s="297">
        <v>55.09</v>
      </c>
      <c r="BA581" s="297">
        <v>55.93</v>
      </c>
      <c r="BB581" s="297">
        <v>56.79</v>
      </c>
      <c r="BC581" s="297">
        <v>57.66</v>
      </c>
      <c r="BD581" s="297">
        <v>58.39</v>
      </c>
      <c r="BE581" s="297">
        <v>59.13</v>
      </c>
      <c r="BF581" s="297">
        <v>59.88</v>
      </c>
      <c r="BG581" s="297">
        <v>60.63</v>
      </c>
      <c r="BH581" s="297">
        <v>61.4</v>
      </c>
      <c r="BI581" s="297">
        <v>62.05</v>
      </c>
      <c r="BJ581" s="297">
        <v>62.72</v>
      </c>
      <c r="BK581" s="297">
        <v>63.39</v>
      </c>
      <c r="BL581" s="297">
        <v>64.06</v>
      </c>
      <c r="BM581" s="297">
        <v>64.75</v>
      </c>
      <c r="BN581" s="297">
        <v>65.3</v>
      </c>
      <c r="BO581" s="297">
        <v>65.86</v>
      </c>
      <c r="BP581" s="297">
        <v>66.42</v>
      </c>
      <c r="BQ581" s="297">
        <v>66.989999999999995</v>
      </c>
      <c r="BR581" s="297">
        <v>67.56</v>
      </c>
      <c r="BS581" s="297">
        <v>67.8</v>
      </c>
      <c r="BT581" s="297">
        <v>68.05</v>
      </c>
      <c r="BU581" s="297">
        <v>68.3</v>
      </c>
      <c r="BV581" s="297">
        <v>68.540000000000006</v>
      </c>
      <c r="BW581" s="297">
        <v>68.790000000000006</v>
      </c>
    </row>
    <row r="582" spans="1:75" x14ac:dyDescent="0.25">
      <c r="A582" s="297" t="s">
        <v>1091</v>
      </c>
      <c r="B582" s="297" t="s">
        <v>1092</v>
      </c>
      <c r="C582" s="297" t="s">
        <v>1005</v>
      </c>
      <c r="D582" s="297" t="s">
        <v>1006</v>
      </c>
      <c r="E582" s="297">
        <v>93.4</v>
      </c>
      <c r="F582" s="297">
        <v>93.61</v>
      </c>
      <c r="G582" s="297">
        <v>95.65</v>
      </c>
      <c r="H582" s="297">
        <v>99.1</v>
      </c>
      <c r="I582" s="297">
        <v>101.31</v>
      </c>
      <c r="J582" s="297">
        <v>102.53</v>
      </c>
      <c r="K582" s="297">
        <v>105.05</v>
      </c>
      <c r="L582" s="297">
        <v>106.08</v>
      </c>
      <c r="M582" s="297">
        <v>105.05</v>
      </c>
      <c r="N582" s="297">
        <v>104.05</v>
      </c>
      <c r="O582" s="297">
        <v>104.33</v>
      </c>
      <c r="P582" s="297">
        <v>106.45</v>
      </c>
      <c r="Q582" s="297">
        <v>106.46</v>
      </c>
      <c r="R582" s="297">
        <v>106.59</v>
      </c>
      <c r="S582" s="297">
        <v>106.41</v>
      </c>
      <c r="T582" s="297">
        <v>106.67</v>
      </c>
      <c r="U582" s="297">
        <v>107.16</v>
      </c>
      <c r="V582" s="297">
        <v>107.53</v>
      </c>
      <c r="W582" s="297">
        <v>110.67</v>
      </c>
      <c r="X582" s="297">
        <v>111.32</v>
      </c>
      <c r="Y582" s="297">
        <v>110.38</v>
      </c>
      <c r="Z582" s="297">
        <v>111.52</v>
      </c>
      <c r="AA582" s="297">
        <v>114.39</v>
      </c>
      <c r="AB582" s="297">
        <v>118.43</v>
      </c>
      <c r="AC582" s="297">
        <v>124.52</v>
      </c>
      <c r="AD582" s="297">
        <v>130.32</v>
      </c>
      <c r="AE582" s="297">
        <v>136.44</v>
      </c>
      <c r="AF582" s="297">
        <v>145.9</v>
      </c>
      <c r="AG582" s="297">
        <v>150.41</v>
      </c>
      <c r="AH582" s="297">
        <v>154.12</v>
      </c>
      <c r="AI582" s="297">
        <v>153.94999999999999</v>
      </c>
      <c r="AJ582" s="297">
        <v>157.18</v>
      </c>
      <c r="AK582" s="297">
        <v>161.59</v>
      </c>
      <c r="AL582" s="297">
        <v>166.1</v>
      </c>
      <c r="AM582" s="297">
        <v>171.03</v>
      </c>
      <c r="AN582" s="297">
        <v>176.06</v>
      </c>
      <c r="AO582" s="297">
        <v>180.89</v>
      </c>
      <c r="AP582" s="297">
        <v>185.82</v>
      </c>
      <c r="AQ582" s="297">
        <v>190.56</v>
      </c>
      <c r="AR582" s="297">
        <v>195.33</v>
      </c>
      <c r="AS582" s="297">
        <v>199.81</v>
      </c>
      <c r="AT582" s="297">
        <v>204.14</v>
      </c>
      <c r="AU582" s="297">
        <v>208.14</v>
      </c>
      <c r="AV582" s="297">
        <v>212.06</v>
      </c>
      <c r="AW582" s="297">
        <v>215.9</v>
      </c>
      <c r="AX582" s="297">
        <v>219.62</v>
      </c>
      <c r="AY582" s="297">
        <v>223.27</v>
      </c>
      <c r="AZ582" s="297">
        <v>226.83</v>
      </c>
      <c r="BA582" s="297">
        <v>230.34</v>
      </c>
      <c r="BB582" s="297">
        <v>233.8</v>
      </c>
      <c r="BC582" s="297">
        <v>237.21</v>
      </c>
      <c r="BD582" s="297">
        <v>240.41</v>
      </c>
      <c r="BE582" s="297">
        <v>243.65</v>
      </c>
      <c r="BF582" s="297">
        <v>246.72</v>
      </c>
      <c r="BG582" s="297">
        <v>249.72</v>
      </c>
      <c r="BH582" s="297">
        <v>252.68</v>
      </c>
      <c r="BI582" s="297">
        <v>255.54</v>
      </c>
      <c r="BJ582" s="297">
        <v>258.39</v>
      </c>
      <c r="BK582" s="297">
        <v>261.18</v>
      </c>
      <c r="BL582" s="297">
        <v>263.97000000000003</v>
      </c>
      <c r="BM582" s="297">
        <v>266.74</v>
      </c>
      <c r="BN582" s="297">
        <v>269.52</v>
      </c>
      <c r="BO582" s="297">
        <v>272.3</v>
      </c>
      <c r="BP582" s="297">
        <v>275.10000000000002</v>
      </c>
      <c r="BQ582" s="297">
        <v>277.95</v>
      </c>
      <c r="BR582" s="297">
        <v>280.83</v>
      </c>
      <c r="BS582" s="297">
        <v>283.75</v>
      </c>
      <c r="BT582" s="297">
        <v>286.75</v>
      </c>
      <c r="BU582" s="297">
        <v>289.81</v>
      </c>
      <c r="BV582" s="297">
        <v>292.94</v>
      </c>
      <c r="BW582" s="297">
        <v>296.13</v>
      </c>
    </row>
    <row r="583" spans="1:75" x14ac:dyDescent="0.25">
      <c r="A583" s="297" t="s">
        <v>1091</v>
      </c>
      <c r="B583" s="297" t="s">
        <v>1092</v>
      </c>
      <c r="C583" s="297" t="s">
        <v>1007</v>
      </c>
      <c r="D583" s="297" t="s">
        <v>1008</v>
      </c>
      <c r="E583" s="297">
        <v>101623.29</v>
      </c>
      <c r="F583" s="297">
        <v>89856.17</v>
      </c>
      <c r="G583" s="297">
        <v>92280.82</v>
      </c>
      <c r="H583" s="297">
        <v>104609.59</v>
      </c>
      <c r="I583" s="297">
        <v>92595.89</v>
      </c>
      <c r="J583" s="297">
        <v>97773.98</v>
      </c>
      <c r="K583" s="297">
        <v>111431.51</v>
      </c>
      <c r="L583" s="297">
        <v>109952.05</v>
      </c>
      <c r="M583" s="297">
        <v>126849.31</v>
      </c>
      <c r="N583" s="297">
        <v>139397.26999999999</v>
      </c>
      <c r="O583" s="297">
        <v>53582.19</v>
      </c>
      <c r="P583" s="297">
        <v>33554.800000000003</v>
      </c>
      <c r="Q583" s="297">
        <v>67938.36</v>
      </c>
      <c r="R583" s="297">
        <v>90732.88</v>
      </c>
      <c r="S583" s="297">
        <v>104561.64</v>
      </c>
      <c r="T583" s="297">
        <v>109897.27</v>
      </c>
      <c r="U583" s="297">
        <v>108794.52</v>
      </c>
      <c r="V583" s="297">
        <v>110794.52</v>
      </c>
      <c r="W583" s="297">
        <v>126897.27</v>
      </c>
      <c r="X583" s="297">
        <v>131335.60999999999</v>
      </c>
      <c r="Y583" s="297">
        <v>137171.23000000001</v>
      </c>
      <c r="Z583" s="297">
        <v>129938.36</v>
      </c>
      <c r="AA583" s="297">
        <v>126636.98</v>
      </c>
      <c r="AB583" s="297">
        <v>151767.13</v>
      </c>
      <c r="AC583" s="297">
        <v>170006.84</v>
      </c>
      <c r="AD583" s="297">
        <v>188575.34</v>
      </c>
      <c r="AE583" s="297">
        <v>169150.69</v>
      </c>
      <c r="AF583" s="297">
        <v>172664.39</v>
      </c>
      <c r="AG583" s="297">
        <v>180075.34</v>
      </c>
      <c r="AH583" s="297">
        <v>280879.63</v>
      </c>
      <c r="AI583" s="297">
        <v>251794.58</v>
      </c>
      <c r="AJ583" s="297">
        <v>259300.78</v>
      </c>
      <c r="AK583" s="297">
        <v>251237.02</v>
      </c>
      <c r="AL583" s="297">
        <v>244049.22</v>
      </c>
      <c r="AM583" s="297">
        <v>237745.44</v>
      </c>
      <c r="AN583" s="297">
        <v>232238.5</v>
      </c>
      <c r="AO583" s="297">
        <v>226980.09</v>
      </c>
      <c r="AP583" s="297">
        <v>225136.92</v>
      </c>
      <c r="AQ583" s="297">
        <v>222830.16</v>
      </c>
      <c r="AR583" s="297">
        <v>221022.34</v>
      </c>
      <c r="AS583" s="297">
        <v>219370.7</v>
      </c>
      <c r="AT583" s="297">
        <v>217796.61</v>
      </c>
      <c r="AU583" s="297">
        <v>217727.35999999999</v>
      </c>
      <c r="AV583" s="297">
        <v>217799.45</v>
      </c>
      <c r="AW583" s="297">
        <v>217853.31</v>
      </c>
      <c r="AX583" s="297">
        <v>217656.05</v>
      </c>
      <c r="AY583" s="297">
        <v>217567.11</v>
      </c>
      <c r="AZ583" s="297">
        <v>218182.83</v>
      </c>
      <c r="BA583" s="297">
        <v>218669.81</v>
      </c>
      <c r="BB583" s="297">
        <v>219009.34</v>
      </c>
      <c r="BC583" s="297">
        <v>219356.7</v>
      </c>
      <c r="BD583" s="297">
        <v>219379.28</v>
      </c>
      <c r="BE583" s="297">
        <v>219921.13</v>
      </c>
      <c r="BF583" s="297">
        <v>220312.34</v>
      </c>
      <c r="BG583" s="297">
        <v>220605.38</v>
      </c>
      <c r="BH583" s="297">
        <v>220906.61</v>
      </c>
      <c r="BI583" s="297">
        <v>221265.8</v>
      </c>
      <c r="BJ583" s="297">
        <v>222030.34</v>
      </c>
      <c r="BK583" s="297">
        <v>222842.72</v>
      </c>
      <c r="BL583" s="297">
        <v>223747.34</v>
      </c>
      <c r="BM583" s="297">
        <v>224699.23</v>
      </c>
      <c r="BN583" s="297">
        <v>225917.63</v>
      </c>
      <c r="BO583" s="297">
        <v>227424.02</v>
      </c>
      <c r="BP583" s="297">
        <v>229060.97</v>
      </c>
      <c r="BQ583" s="297">
        <v>230899.75</v>
      </c>
      <c r="BR583" s="297">
        <v>232944.5</v>
      </c>
      <c r="BS583" s="297">
        <v>235309.53</v>
      </c>
      <c r="BT583" s="297">
        <v>237980.14</v>
      </c>
      <c r="BU583" s="297">
        <v>240842.59</v>
      </c>
      <c r="BV583" s="297">
        <v>243786.2</v>
      </c>
      <c r="BW583" s="297">
        <v>246790.02</v>
      </c>
    </row>
    <row r="584" spans="1:75" x14ac:dyDescent="0.25">
      <c r="A584" s="297" t="s">
        <v>1091</v>
      </c>
      <c r="B584" s="297" t="s">
        <v>1092</v>
      </c>
      <c r="C584" s="297" t="s">
        <v>1009</v>
      </c>
      <c r="D584" s="297" t="s">
        <v>1010</v>
      </c>
      <c r="E584" s="297">
        <v>12.56</v>
      </c>
      <c r="F584" s="297">
        <v>15.36</v>
      </c>
      <c r="G584" s="297">
        <v>23.12</v>
      </c>
      <c r="H584" s="297">
        <v>25.1</v>
      </c>
      <c r="I584" s="297">
        <v>21.15</v>
      </c>
      <c r="J584" s="297">
        <v>19.8</v>
      </c>
      <c r="K584" s="297">
        <v>21.66</v>
      </c>
      <c r="L584" s="297">
        <v>16.940000000000001</v>
      </c>
      <c r="M584" s="297">
        <v>13.68</v>
      </c>
      <c r="N584" s="297">
        <v>10.81</v>
      </c>
      <c r="O584" s="297">
        <v>18.03</v>
      </c>
      <c r="P584" s="297">
        <v>39.299999999999997</v>
      </c>
      <c r="Q584" s="297">
        <v>19.87</v>
      </c>
      <c r="R584" s="297">
        <v>15.13</v>
      </c>
      <c r="S584" s="297">
        <v>13.31</v>
      </c>
      <c r="T584" s="297">
        <v>13.56</v>
      </c>
      <c r="U584" s="297">
        <v>13.98</v>
      </c>
      <c r="V584" s="297">
        <v>13.47</v>
      </c>
      <c r="W584" s="297">
        <v>18.309999999999999</v>
      </c>
      <c r="X584" s="297">
        <v>14.18</v>
      </c>
      <c r="Y584" s="297">
        <v>11.15</v>
      </c>
      <c r="Z584" s="297">
        <v>14.62</v>
      </c>
      <c r="AA584" s="297">
        <v>17.739999999999998</v>
      </c>
      <c r="AB584" s="297">
        <v>17.25</v>
      </c>
      <c r="AC584" s="297">
        <v>19.07</v>
      </c>
      <c r="AD584" s="297">
        <v>17.059999999999999</v>
      </c>
      <c r="AE584" s="297">
        <v>16.96</v>
      </c>
      <c r="AF584" s="297">
        <v>20.22</v>
      </c>
      <c r="AG584" s="297">
        <v>14.78</v>
      </c>
      <c r="AH584" s="297">
        <v>13.53</v>
      </c>
      <c r="AI584" s="297">
        <v>10.17</v>
      </c>
      <c r="AJ584" s="297">
        <v>13.49</v>
      </c>
      <c r="AK584" s="297">
        <v>14.18</v>
      </c>
      <c r="AL584" s="297">
        <v>13.93</v>
      </c>
      <c r="AM584" s="297">
        <v>14</v>
      </c>
      <c r="AN584" s="297">
        <v>13.87</v>
      </c>
      <c r="AO584" s="297">
        <v>13.59</v>
      </c>
      <c r="AP584" s="297">
        <v>13.57</v>
      </c>
      <c r="AQ584" s="297">
        <v>13.36</v>
      </c>
      <c r="AR584" s="297">
        <v>13.36</v>
      </c>
      <c r="AS584" s="297">
        <v>13.15</v>
      </c>
      <c r="AT584" s="297">
        <v>13.06</v>
      </c>
      <c r="AU584" s="297">
        <v>12.86</v>
      </c>
      <c r="AV584" s="297">
        <v>12.83</v>
      </c>
      <c r="AW584" s="297">
        <v>12.8</v>
      </c>
      <c r="AX584" s="297">
        <v>12.73</v>
      </c>
      <c r="AY584" s="297">
        <v>12.7</v>
      </c>
      <c r="AZ584" s="297">
        <v>12.64</v>
      </c>
      <c r="BA584" s="297">
        <v>12.61</v>
      </c>
      <c r="BB584" s="297">
        <v>12.57</v>
      </c>
      <c r="BC584" s="297">
        <v>12.53</v>
      </c>
      <c r="BD584" s="297">
        <v>12.39</v>
      </c>
      <c r="BE584" s="297">
        <v>12.4</v>
      </c>
      <c r="BF584" s="297">
        <v>12.28</v>
      </c>
      <c r="BG584" s="297">
        <v>12.23</v>
      </c>
      <c r="BH584" s="297">
        <v>12.19</v>
      </c>
      <c r="BI584" s="297">
        <v>12.12</v>
      </c>
      <c r="BJ584" s="297">
        <v>12.08</v>
      </c>
      <c r="BK584" s="297">
        <v>12.02</v>
      </c>
      <c r="BL584" s="297">
        <v>11.99</v>
      </c>
      <c r="BM584" s="297">
        <v>11.95</v>
      </c>
      <c r="BN584" s="297">
        <v>11.92</v>
      </c>
      <c r="BO584" s="297">
        <v>11.88</v>
      </c>
      <c r="BP584" s="297">
        <v>11.85</v>
      </c>
      <c r="BQ584" s="297">
        <v>11.82</v>
      </c>
      <c r="BR584" s="297">
        <v>11.79</v>
      </c>
      <c r="BS584" s="297">
        <v>11.76</v>
      </c>
      <c r="BT584" s="297">
        <v>11.74</v>
      </c>
      <c r="BU584" s="297">
        <v>11.71</v>
      </c>
      <c r="BV584" s="297">
        <v>11.68</v>
      </c>
      <c r="BW584" s="297">
        <v>11.64</v>
      </c>
    </row>
    <row r="585" spans="1:75" x14ac:dyDescent="0.25">
      <c r="A585" s="297" t="s">
        <v>1091</v>
      </c>
      <c r="B585" s="297" t="s">
        <v>1092</v>
      </c>
      <c r="C585" s="297" t="s">
        <v>1011</v>
      </c>
      <c r="D585" s="297" t="s">
        <v>927</v>
      </c>
      <c r="E585" s="297">
        <v>464.25</v>
      </c>
      <c r="F585" s="297">
        <v>508.47</v>
      </c>
      <c r="G585" s="297">
        <v>550.9</v>
      </c>
      <c r="H585" s="297">
        <v>583.01</v>
      </c>
      <c r="I585" s="297">
        <v>624.41</v>
      </c>
      <c r="J585" s="297">
        <v>669.05</v>
      </c>
      <c r="K585" s="297">
        <v>700.21</v>
      </c>
      <c r="L585" s="297">
        <v>734.79</v>
      </c>
      <c r="M585" s="297">
        <v>767.26</v>
      </c>
      <c r="N585" s="297">
        <v>783.21</v>
      </c>
      <c r="O585" s="297">
        <v>785.63</v>
      </c>
      <c r="P585" s="297">
        <v>794.4</v>
      </c>
      <c r="Q585" s="297">
        <v>787.15</v>
      </c>
      <c r="R585" s="297">
        <v>772.1</v>
      </c>
      <c r="S585" s="297">
        <v>763.51</v>
      </c>
      <c r="T585" s="297">
        <v>772.52</v>
      </c>
      <c r="U585" s="297">
        <v>779.67</v>
      </c>
      <c r="V585" s="297">
        <v>810.37</v>
      </c>
      <c r="W585" s="297">
        <v>857.54</v>
      </c>
      <c r="X585" s="297">
        <v>910.57</v>
      </c>
      <c r="Y585" s="297">
        <v>961.71</v>
      </c>
      <c r="Z585" s="297">
        <v>998.28</v>
      </c>
      <c r="AA585" s="297">
        <v>1036.7</v>
      </c>
      <c r="AB585" s="297">
        <v>1078.8800000000001</v>
      </c>
      <c r="AC585" s="297">
        <v>1118.45</v>
      </c>
      <c r="AD585" s="297">
        <v>1161.8399999999999</v>
      </c>
      <c r="AE585" s="297">
        <v>1193.5</v>
      </c>
      <c r="AF585" s="297">
        <v>1233.75</v>
      </c>
      <c r="AG585" s="297">
        <v>1271.21</v>
      </c>
      <c r="AH585" s="297">
        <v>1321.06</v>
      </c>
      <c r="AI585" s="297">
        <v>1364.85</v>
      </c>
      <c r="AJ585" s="297">
        <v>1400.93</v>
      </c>
      <c r="AK585" s="297">
        <v>1434.5</v>
      </c>
      <c r="AL585" s="297">
        <v>1466.42</v>
      </c>
      <c r="AM585" s="297">
        <v>1496.63</v>
      </c>
      <c r="AN585" s="297">
        <v>1524.66</v>
      </c>
      <c r="AO585" s="297">
        <v>1552.71</v>
      </c>
      <c r="AP585" s="297">
        <v>1575.92</v>
      </c>
      <c r="AQ585" s="297">
        <v>1596.28</v>
      </c>
      <c r="AR585" s="297">
        <v>1616.83</v>
      </c>
      <c r="AS585" s="297">
        <v>1639.06</v>
      </c>
      <c r="AT585" s="297">
        <v>1655.27</v>
      </c>
      <c r="AU585" s="297">
        <v>1674.79</v>
      </c>
      <c r="AV585" s="297">
        <v>1696.58</v>
      </c>
      <c r="AW585" s="297">
        <v>1718.43</v>
      </c>
      <c r="AX585" s="297">
        <v>1739.2</v>
      </c>
      <c r="AY585" s="297">
        <v>1756.15</v>
      </c>
      <c r="AZ585" s="297">
        <v>1772.96</v>
      </c>
      <c r="BA585" s="297">
        <v>1789.08</v>
      </c>
      <c r="BB585" s="297">
        <v>1804.28</v>
      </c>
      <c r="BC585" s="297">
        <v>1818.17</v>
      </c>
      <c r="BD585" s="297">
        <v>1826.01</v>
      </c>
      <c r="BE585" s="297">
        <v>1833.1</v>
      </c>
      <c r="BF585" s="297">
        <v>1839.43</v>
      </c>
      <c r="BG585" s="297">
        <v>1845.26</v>
      </c>
      <c r="BH585" s="297">
        <v>1850.95</v>
      </c>
      <c r="BI585" s="297">
        <v>1853.07</v>
      </c>
      <c r="BJ585" s="297">
        <v>1856.45</v>
      </c>
      <c r="BK585" s="297">
        <v>1860.99</v>
      </c>
      <c r="BL585" s="297">
        <v>1866.63</v>
      </c>
      <c r="BM585" s="297">
        <v>1873.28</v>
      </c>
      <c r="BN585" s="297">
        <v>1877.55</v>
      </c>
      <c r="BO585" s="297">
        <v>1883.54</v>
      </c>
      <c r="BP585" s="297">
        <v>1891.35</v>
      </c>
      <c r="BQ585" s="297">
        <v>1901.31</v>
      </c>
      <c r="BR585" s="297">
        <v>1913.46</v>
      </c>
      <c r="BS585" s="297">
        <v>1923.85</v>
      </c>
      <c r="BT585" s="297">
        <v>1936.85</v>
      </c>
      <c r="BU585" s="297">
        <v>1951.63</v>
      </c>
      <c r="BV585" s="297">
        <v>1967.33</v>
      </c>
      <c r="BW585" s="297">
        <v>1983.27</v>
      </c>
    </row>
    <row r="586" spans="1:75" x14ac:dyDescent="0.25">
      <c r="A586" s="297" t="s">
        <v>1091</v>
      </c>
      <c r="B586" s="297" t="s">
        <v>1092</v>
      </c>
      <c r="C586" s="297" t="s">
        <v>1012</v>
      </c>
      <c r="D586" s="297" t="s">
        <v>927</v>
      </c>
      <c r="E586" s="297">
        <v>1376.96</v>
      </c>
      <c r="F586" s="297">
        <v>1445.7</v>
      </c>
      <c r="G586" s="297">
        <v>1514.01</v>
      </c>
      <c r="H586" s="297">
        <v>1584.31</v>
      </c>
      <c r="I586" s="297">
        <v>1659.96</v>
      </c>
      <c r="J586" s="297">
        <v>1742.08</v>
      </c>
      <c r="K586" s="297">
        <v>1835.82</v>
      </c>
      <c r="L586" s="297">
        <v>1937.32</v>
      </c>
      <c r="M586" s="297">
        <v>2028.17</v>
      </c>
      <c r="N586" s="297">
        <v>2083.5500000000002</v>
      </c>
      <c r="O586" s="297">
        <v>2087.69</v>
      </c>
      <c r="P586" s="297">
        <v>2031</v>
      </c>
      <c r="Q586" s="297">
        <v>1924.08</v>
      </c>
      <c r="R586" s="297">
        <v>1795.98</v>
      </c>
      <c r="S586" s="297">
        <v>1687.55</v>
      </c>
      <c r="T586" s="297">
        <v>1627.91</v>
      </c>
      <c r="U586" s="297">
        <v>1628.12</v>
      </c>
      <c r="V586" s="297">
        <v>1678.81</v>
      </c>
      <c r="W586" s="297">
        <v>1763.69</v>
      </c>
      <c r="X586" s="297">
        <v>1857.22</v>
      </c>
      <c r="Y586" s="297">
        <v>1940.79</v>
      </c>
      <c r="Z586" s="297">
        <v>2009.59</v>
      </c>
      <c r="AA586" s="297">
        <v>2069.8200000000002</v>
      </c>
      <c r="AB586" s="297">
        <v>2126.79</v>
      </c>
      <c r="AC586" s="297">
        <v>2189.4899999999998</v>
      </c>
      <c r="AD586" s="297">
        <v>2264.0100000000002</v>
      </c>
      <c r="AE586" s="297">
        <v>2351.44</v>
      </c>
      <c r="AF586" s="297">
        <v>2447.8200000000002</v>
      </c>
      <c r="AG586" s="297">
        <v>2548.35</v>
      </c>
      <c r="AH586" s="297">
        <v>2646.29</v>
      </c>
      <c r="AI586" s="297">
        <v>2736.73</v>
      </c>
      <c r="AJ586" s="297">
        <v>2818.04</v>
      </c>
      <c r="AK586" s="297">
        <v>2891.55</v>
      </c>
      <c r="AL586" s="297">
        <v>2959.01</v>
      </c>
      <c r="AM586" s="297">
        <v>3023.4</v>
      </c>
      <c r="AN586" s="297">
        <v>3086.97</v>
      </c>
      <c r="AO586" s="297">
        <v>3150</v>
      </c>
      <c r="AP586" s="297">
        <v>3211.91</v>
      </c>
      <c r="AQ586" s="297">
        <v>3273.06</v>
      </c>
      <c r="AR586" s="297">
        <v>3333.74</v>
      </c>
      <c r="AS586" s="297">
        <v>3394.22</v>
      </c>
      <c r="AT586" s="297">
        <v>3454.77</v>
      </c>
      <c r="AU586" s="297">
        <v>3515.6</v>
      </c>
      <c r="AV586" s="297">
        <v>3576.73</v>
      </c>
      <c r="AW586" s="297">
        <v>3638.12</v>
      </c>
      <c r="AX586" s="297">
        <v>3699.72</v>
      </c>
      <c r="AY586" s="297">
        <v>3761.56</v>
      </c>
      <c r="AZ586" s="297">
        <v>3823.74</v>
      </c>
      <c r="BA586" s="297">
        <v>3886.23</v>
      </c>
      <c r="BB586" s="297">
        <v>3949.03</v>
      </c>
      <c r="BC586" s="297">
        <v>4012.09</v>
      </c>
      <c r="BD586" s="297">
        <v>4075.39</v>
      </c>
      <c r="BE586" s="297">
        <v>4138.8500000000004</v>
      </c>
      <c r="BF586" s="297">
        <v>4202.3100000000004</v>
      </c>
      <c r="BG586" s="297">
        <v>4265.55</v>
      </c>
      <c r="BH586" s="297">
        <v>4328.38</v>
      </c>
      <c r="BI586" s="297">
        <v>4390.72</v>
      </c>
      <c r="BJ586" s="297">
        <v>4452.5</v>
      </c>
      <c r="BK586" s="297">
        <v>4513.59</v>
      </c>
      <c r="BL586" s="297">
        <v>4573.83</v>
      </c>
      <c r="BM586" s="297">
        <v>4633.1099999999997</v>
      </c>
      <c r="BN586" s="297">
        <v>4691.33</v>
      </c>
      <c r="BO586" s="297">
        <v>4748.42</v>
      </c>
      <c r="BP586" s="297">
        <v>4804.3999999999996</v>
      </c>
      <c r="BQ586" s="297">
        <v>4859.3</v>
      </c>
      <c r="BR586" s="297">
        <v>4913.13</v>
      </c>
      <c r="BS586" s="297">
        <v>4965.8900000000003</v>
      </c>
      <c r="BT586" s="297">
        <v>5017.49</v>
      </c>
      <c r="BU586" s="297">
        <v>5067.8</v>
      </c>
      <c r="BV586" s="297">
        <v>5116.68</v>
      </c>
      <c r="BW586" s="297">
        <v>5163.99</v>
      </c>
    </row>
    <row r="587" spans="1:75" x14ac:dyDescent="0.25">
      <c r="A587" s="297" t="s">
        <v>1091</v>
      </c>
      <c r="B587" s="297" t="s">
        <v>1092</v>
      </c>
      <c r="C587" s="297" t="s">
        <v>1013</v>
      </c>
      <c r="D587" s="297" t="s">
        <v>1010</v>
      </c>
      <c r="E587" s="297">
        <v>57.97</v>
      </c>
      <c r="F587" s="297">
        <v>47.65</v>
      </c>
      <c r="G587" s="297">
        <v>27.33</v>
      </c>
      <c r="H587" s="297">
        <v>34.56</v>
      </c>
      <c r="I587" s="297">
        <v>36.5</v>
      </c>
      <c r="J587" s="297">
        <v>29.78</v>
      </c>
      <c r="K587" s="297">
        <v>20.28</v>
      </c>
      <c r="L587" s="297">
        <v>32.96</v>
      </c>
      <c r="M587" s="297">
        <v>20.32</v>
      </c>
      <c r="N587" s="297">
        <v>23.33</v>
      </c>
      <c r="O587" s="297">
        <v>4.49</v>
      </c>
      <c r="P587" s="297">
        <v>-66.95</v>
      </c>
      <c r="Q587" s="297">
        <v>8.6199999999999992</v>
      </c>
      <c r="R587" s="297">
        <v>20.68</v>
      </c>
      <c r="S587" s="297">
        <v>24.67</v>
      </c>
      <c r="T587" s="297">
        <v>25.14</v>
      </c>
      <c r="U587" s="297">
        <v>28.2</v>
      </c>
      <c r="V587" s="297">
        <v>26.9</v>
      </c>
      <c r="W587" s="297">
        <v>11.22</v>
      </c>
      <c r="X587" s="297">
        <v>21.06</v>
      </c>
      <c r="Y587" s="297">
        <v>36.99</v>
      </c>
      <c r="Z587" s="297">
        <v>30.07</v>
      </c>
      <c r="AA587" s="297">
        <v>25.13</v>
      </c>
      <c r="AB587" s="297">
        <v>34.26</v>
      </c>
      <c r="AC587" s="297">
        <v>42.72</v>
      </c>
      <c r="AD587" s="297">
        <v>52.14</v>
      </c>
      <c r="AE587" s="297">
        <v>57.57</v>
      </c>
      <c r="AF587" s="297">
        <v>55.04</v>
      </c>
      <c r="AG587" s="297">
        <v>24.56</v>
      </c>
      <c r="AH587" s="297">
        <v>25.37</v>
      </c>
      <c r="AI587" s="297">
        <v>10.029999999999999</v>
      </c>
      <c r="AJ587" s="297">
        <v>23.32</v>
      </c>
      <c r="AK587" s="297">
        <v>28.08</v>
      </c>
      <c r="AL587" s="297">
        <v>26.79</v>
      </c>
      <c r="AM587" s="297">
        <v>27.37</v>
      </c>
      <c r="AN587" s="297">
        <v>26.48</v>
      </c>
      <c r="AO587" s="297">
        <v>24.89</v>
      </c>
      <c r="AP587" s="297">
        <v>25.1</v>
      </c>
      <c r="AQ587" s="297">
        <v>23.99</v>
      </c>
      <c r="AR587" s="297">
        <v>23.98</v>
      </c>
      <c r="AS587" s="297">
        <v>22.81</v>
      </c>
      <c r="AT587" s="297">
        <v>22.43</v>
      </c>
      <c r="AU587" s="297">
        <v>21.59</v>
      </c>
      <c r="AV587" s="297">
        <v>21.69</v>
      </c>
      <c r="AW587" s="297">
        <v>21.65</v>
      </c>
      <c r="AX587" s="297">
        <v>21.4</v>
      </c>
      <c r="AY587" s="297">
        <v>21.42</v>
      </c>
      <c r="AZ587" s="297">
        <v>21.39</v>
      </c>
      <c r="BA587" s="297">
        <v>21.41</v>
      </c>
      <c r="BB587" s="297">
        <v>21.36</v>
      </c>
      <c r="BC587" s="297">
        <v>21.3</v>
      </c>
      <c r="BD587" s="297">
        <v>20.74</v>
      </c>
      <c r="BE587" s="297">
        <v>21.16</v>
      </c>
      <c r="BF587" s="297">
        <v>20.74</v>
      </c>
      <c r="BG587" s="297">
        <v>20.7</v>
      </c>
      <c r="BH587" s="297">
        <v>20.7</v>
      </c>
      <c r="BI587" s="297">
        <v>20.57</v>
      </c>
      <c r="BJ587" s="297">
        <v>20.75</v>
      </c>
      <c r="BK587" s="297">
        <v>20.68</v>
      </c>
      <c r="BL587" s="297">
        <v>20.76</v>
      </c>
      <c r="BM587" s="297">
        <v>20.76</v>
      </c>
      <c r="BN587" s="297">
        <v>20.82</v>
      </c>
      <c r="BO587" s="297">
        <v>20.89</v>
      </c>
      <c r="BP587" s="297">
        <v>20.89</v>
      </c>
      <c r="BQ587" s="297">
        <v>20.94</v>
      </c>
      <c r="BR587" s="297">
        <v>20.94</v>
      </c>
      <c r="BS587" s="297">
        <v>20.92</v>
      </c>
      <c r="BT587" s="297">
        <v>20.96</v>
      </c>
      <c r="BU587" s="297">
        <v>20.93</v>
      </c>
      <c r="BV587" s="297">
        <v>20.88</v>
      </c>
      <c r="BW587" s="297">
        <v>20.84</v>
      </c>
    </row>
    <row r="588" spans="1:75" x14ac:dyDescent="0.25">
      <c r="A588" s="297" t="s">
        <v>1091</v>
      </c>
      <c r="B588" s="297" t="s">
        <v>1092</v>
      </c>
      <c r="C588" s="297" t="s">
        <v>1014</v>
      </c>
      <c r="D588" s="297" t="s">
        <v>1015</v>
      </c>
      <c r="E588" s="297">
        <v>39.61</v>
      </c>
      <c r="F588" s="297">
        <v>40.96</v>
      </c>
      <c r="G588" s="297">
        <v>42.36</v>
      </c>
      <c r="H588" s="297">
        <v>43.8</v>
      </c>
      <c r="I588" s="297">
        <v>45.29</v>
      </c>
      <c r="J588" s="297">
        <v>46.84</v>
      </c>
      <c r="K588" s="297">
        <v>47.56</v>
      </c>
      <c r="L588" s="297">
        <v>48.29</v>
      </c>
      <c r="M588" s="297">
        <v>49.04</v>
      </c>
      <c r="N588" s="297">
        <v>49.79</v>
      </c>
      <c r="O588" s="297">
        <v>50.56</v>
      </c>
      <c r="P588" s="297">
        <v>51.07</v>
      </c>
      <c r="Q588" s="297">
        <v>51.58</v>
      </c>
      <c r="R588" s="297">
        <v>52.1</v>
      </c>
      <c r="S588" s="297">
        <v>52.63</v>
      </c>
      <c r="T588" s="297">
        <v>53.16</v>
      </c>
      <c r="U588" s="297">
        <v>52.24</v>
      </c>
      <c r="V588" s="297">
        <v>51.34</v>
      </c>
      <c r="W588" s="297">
        <v>50.46</v>
      </c>
      <c r="X588" s="297">
        <v>49.59</v>
      </c>
      <c r="Y588" s="297">
        <v>48.74</v>
      </c>
      <c r="Z588" s="297">
        <v>48.39</v>
      </c>
      <c r="AA588" s="297">
        <v>48.05</v>
      </c>
      <c r="AB588" s="297">
        <v>47.7</v>
      </c>
      <c r="AC588" s="297">
        <v>47.36</v>
      </c>
      <c r="AD588" s="297">
        <v>47.02</v>
      </c>
      <c r="AE588" s="297">
        <v>47.75</v>
      </c>
      <c r="AF588" s="297">
        <v>48.49</v>
      </c>
      <c r="AG588" s="297">
        <v>49.24</v>
      </c>
      <c r="AH588" s="297">
        <v>50.01</v>
      </c>
      <c r="AI588" s="297">
        <v>50.78</v>
      </c>
      <c r="AJ588" s="297">
        <v>51.17</v>
      </c>
      <c r="AK588" s="297">
        <v>51.55</v>
      </c>
      <c r="AL588" s="297">
        <v>51.95</v>
      </c>
      <c r="AM588" s="297">
        <v>52.34</v>
      </c>
      <c r="AN588" s="297">
        <v>52.74</v>
      </c>
      <c r="AO588" s="297">
        <v>53.21</v>
      </c>
      <c r="AP588" s="297">
        <v>53.68</v>
      </c>
      <c r="AQ588" s="297">
        <v>54.16</v>
      </c>
      <c r="AR588" s="297">
        <v>54.65</v>
      </c>
      <c r="AS588" s="297">
        <v>55.14</v>
      </c>
      <c r="AT588" s="297">
        <v>55.63</v>
      </c>
      <c r="AU588" s="297">
        <v>56.12</v>
      </c>
      <c r="AV588" s="297">
        <v>56.62</v>
      </c>
      <c r="AW588" s="297">
        <v>57.12</v>
      </c>
      <c r="AX588" s="297">
        <v>57.62</v>
      </c>
      <c r="AY588" s="297">
        <v>58.08</v>
      </c>
      <c r="AZ588" s="297">
        <v>58.53</v>
      </c>
      <c r="BA588" s="297">
        <v>58.99</v>
      </c>
      <c r="BB588" s="297">
        <v>59.46</v>
      </c>
      <c r="BC588" s="297">
        <v>59.92</v>
      </c>
      <c r="BD588" s="297">
        <v>60.44</v>
      </c>
      <c r="BE588" s="297">
        <v>60.96</v>
      </c>
      <c r="BF588" s="297">
        <v>61.48</v>
      </c>
      <c r="BG588" s="297">
        <v>62.01</v>
      </c>
      <c r="BH588" s="297">
        <v>62.54</v>
      </c>
      <c r="BI588" s="297">
        <v>63.13</v>
      </c>
      <c r="BJ588" s="297">
        <v>63.72</v>
      </c>
      <c r="BK588" s="297">
        <v>64.319999999999993</v>
      </c>
      <c r="BL588" s="297">
        <v>64.92</v>
      </c>
      <c r="BM588" s="297">
        <v>65.53</v>
      </c>
      <c r="BN588" s="297">
        <v>66.209999999999994</v>
      </c>
      <c r="BO588" s="297">
        <v>66.89</v>
      </c>
      <c r="BP588" s="297">
        <v>67.58</v>
      </c>
      <c r="BQ588" s="297">
        <v>68.28</v>
      </c>
      <c r="BR588" s="297">
        <v>68.98</v>
      </c>
      <c r="BS588" s="297">
        <v>69.760000000000005</v>
      </c>
      <c r="BT588" s="297">
        <v>70.55</v>
      </c>
      <c r="BU588" s="297">
        <v>71.34</v>
      </c>
      <c r="BV588" s="297">
        <v>72.150000000000006</v>
      </c>
      <c r="BW588" s="297">
        <v>72.959999999999994</v>
      </c>
    </row>
    <row r="589" spans="1:75" x14ac:dyDescent="0.25">
      <c r="A589" s="297" t="s">
        <v>1091</v>
      </c>
      <c r="B589" s="297" t="s">
        <v>1092</v>
      </c>
      <c r="C589" s="297" t="s">
        <v>1016</v>
      </c>
      <c r="D589" s="297" t="s">
        <v>1015</v>
      </c>
      <c r="E589" s="297">
        <v>7.69</v>
      </c>
      <c r="F589" s="297">
        <v>8.26</v>
      </c>
      <c r="G589" s="297">
        <v>8.86</v>
      </c>
      <c r="H589" s="297">
        <v>9.5</v>
      </c>
      <c r="I589" s="297">
        <v>10.199999999999999</v>
      </c>
      <c r="J589" s="297">
        <v>10.94</v>
      </c>
      <c r="K589" s="297">
        <v>10.87</v>
      </c>
      <c r="L589" s="297">
        <v>10.81</v>
      </c>
      <c r="M589" s="297">
        <v>10.74</v>
      </c>
      <c r="N589" s="297">
        <v>10.68</v>
      </c>
      <c r="O589" s="297">
        <v>10.61</v>
      </c>
      <c r="P589" s="297">
        <v>10.64</v>
      </c>
      <c r="Q589" s="297">
        <v>10.66</v>
      </c>
      <c r="R589" s="297">
        <v>10.69</v>
      </c>
      <c r="S589" s="297">
        <v>10.71</v>
      </c>
      <c r="T589" s="297">
        <v>10.74</v>
      </c>
      <c r="U589" s="297">
        <v>10.35</v>
      </c>
      <c r="V589" s="297">
        <v>9.9700000000000006</v>
      </c>
      <c r="W589" s="297">
        <v>9.61</v>
      </c>
      <c r="X589" s="297">
        <v>9.26</v>
      </c>
      <c r="Y589" s="297">
        <v>8.93</v>
      </c>
      <c r="Z589" s="297">
        <v>8.67</v>
      </c>
      <c r="AA589" s="297">
        <v>8.42</v>
      </c>
      <c r="AB589" s="297">
        <v>8.18</v>
      </c>
      <c r="AC589" s="297">
        <v>7.95</v>
      </c>
      <c r="AD589" s="297">
        <v>7.72</v>
      </c>
      <c r="AE589" s="297">
        <v>7.58</v>
      </c>
      <c r="AF589" s="297">
        <v>7.45</v>
      </c>
      <c r="AG589" s="297">
        <v>7.31</v>
      </c>
      <c r="AH589" s="297">
        <v>7.18</v>
      </c>
      <c r="AI589" s="297">
        <v>7.06</v>
      </c>
      <c r="AJ589" s="297">
        <v>7.2</v>
      </c>
      <c r="AK589" s="297">
        <v>7.35</v>
      </c>
      <c r="AL589" s="297">
        <v>7.5</v>
      </c>
      <c r="AM589" s="297">
        <v>7.66</v>
      </c>
      <c r="AN589" s="297">
        <v>7.81</v>
      </c>
      <c r="AO589" s="297">
        <v>8.0299999999999994</v>
      </c>
      <c r="AP589" s="297">
        <v>8.26</v>
      </c>
      <c r="AQ589" s="297">
        <v>8.49</v>
      </c>
      <c r="AR589" s="297">
        <v>8.73</v>
      </c>
      <c r="AS589" s="297">
        <v>8.9700000000000006</v>
      </c>
      <c r="AT589" s="297">
        <v>9.32</v>
      </c>
      <c r="AU589" s="297">
        <v>9.68</v>
      </c>
      <c r="AV589" s="297">
        <v>10.050000000000001</v>
      </c>
      <c r="AW589" s="297">
        <v>10.44</v>
      </c>
      <c r="AX589" s="297">
        <v>10.84</v>
      </c>
      <c r="AY589" s="297">
        <v>11.26</v>
      </c>
      <c r="AZ589" s="297">
        <v>11.7</v>
      </c>
      <c r="BA589" s="297">
        <v>12.16</v>
      </c>
      <c r="BB589" s="297">
        <v>12.63</v>
      </c>
      <c r="BC589" s="297">
        <v>13.12</v>
      </c>
      <c r="BD589" s="297">
        <v>13.58</v>
      </c>
      <c r="BE589" s="297">
        <v>14.05</v>
      </c>
      <c r="BF589" s="297">
        <v>14.54</v>
      </c>
      <c r="BG589" s="297">
        <v>15.05</v>
      </c>
      <c r="BH589" s="297">
        <v>15.57</v>
      </c>
      <c r="BI589" s="297">
        <v>16.11</v>
      </c>
      <c r="BJ589" s="297">
        <v>16.66</v>
      </c>
      <c r="BK589" s="297">
        <v>17.23</v>
      </c>
      <c r="BL589" s="297">
        <v>17.82</v>
      </c>
      <c r="BM589" s="297">
        <v>18.43</v>
      </c>
      <c r="BN589" s="297">
        <v>19.05</v>
      </c>
      <c r="BO589" s="297">
        <v>19.690000000000001</v>
      </c>
      <c r="BP589" s="297">
        <v>20.350000000000001</v>
      </c>
      <c r="BQ589" s="297">
        <v>21.03</v>
      </c>
      <c r="BR589" s="297">
        <v>21.74</v>
      </c>
      <c r="BS589" s="297">
        <v>22.49</v>
      </c>
      <c r="BT589" s="297">
        <v>23.27</v>
      </c>
      <c r="BU589" s="297">
        <v>24.07</v>
      </c>
      <c r="BV589" s="297">
        <v>24.9</v>
      </c>
      <c r="BW589" s="297">
        <v>25.76</v>
      </c>
    </row>
    <row r="590" spans="1:75" x14ac:dyDescent="0.25">
      <c r="A590" s="297" t="s">
        <v>1093</v>
      </c>
      <c r="B590" s="297" t="s">
        <v>344</v>
      </c>
      <c r="C590" s="297" t="s">
        <v>1005</v>
      </c>
      <c r="D590" s="297" t="s">
        <v>1006</v>
      </c>
      <c r="E590" s="297">
        <v>6.5</v>
      </c>
      <c r="F590" s="297">
        <v>6.79</v>
      </c>
      <c r="G590" s="297">
        <v>7.08</v>
      </c>
      <c r="H590" s="297">
        <v>7.38</v>
      </c>
      <c r="I590" s="297">
        <v>7.67</v>
      </c>
      <c r="J590" s="297">
        <v>7.95</v>
      </c>
      <c r="K590" s="297">
        <v>8.24</v>
      </c>
      <c r="L590" s="297">
        <v>8.5399999999999991</v>
      </c>
      <c r="M590" s="297">
        <v>8.8699999999999992</v>
      </c>
      <c r="N590" s="297">
        <v>9.3000000000000007</v>
      </c>
      <c r="O590" s="297">
        <v>9.4499999999999993</v>
      </c>
      <c r="P590" s="297">
        <v>9.3800000000000008</v>
      </c>
      <c r="Q590" s="297">
        <v>9.17</v>
      </c>
      <c r="R590" s="297">
        <v>8.9</v>
      </c>
      <c r="S590" s="297">
        <v>8.57</v>
      </c>
      <c r="T590" s="297">
        <v>8.3699999999999992</v>
      </c>
      <c r="U590" s="297">
        <v>8.25</v>
      </c>
      <c r="V590" s="297">
        <v>7.98</v>
      </c>
      <c r="W590" s="297">
        <v>7.75</v>
      </c>
      <c r="X590" s="297">
        <v>7.6</v>
      </c>
      <c r="Y590" s="297">
        <v>7.51</v>
      </c>
      <c r="Z590" s="297">
        <v>7.43</v>
      </c>
      <c r="AA590" s="297">
        <v>7.34</v>
      </c>
      <c r="AB590" s="297">
        <v>7.22</v>
      </c>
      <c r="AC590" s="297">
        <v>7.15</v>
      </c>
      <c r="AD590" s="297">
        <v>7.07</v>
      </c>
      <c r="AE590" s="297">
        <v>7.23</v>
      </c>
      <c r="AF590" s="297">
        <v>7.49</v>
      </c>
      <c r="AG590" s="297">
        <v>7.88</v>
      </c>
      <c r="AH590" s="297">
        <v>8.19</v>
      </c>
      <c r="AI590" s="297">
        <v>8.4</v>
      </c>
      <c r="AJ590" s="297">
        <v>8.6199999999999992</v>
      </c>
      <c r="AK590" s="297">
        <v>8.89</v>
      </c>
      <c r="AL590" s="297">
        <v>9.18</v>
      </c>
      <c r="AM590" s="297">
        <v>9.5</v>
      </c>
      <c r="AN590" s="297">
        <v>9.8699999999999992</v>
      </c>
      <c r="AO590" s="297">
        <v>10.29</v>
      </c>
      <c r="AP590" s="297">
        <v>10.74</v>
      </c>
      <c r="AQ590" s="297">
        <v>11.24</v>
      </c>
      <c r="AR590" s="297">
        <v>11.78</v>
      </c>
      <c r="AS590" s="297">
        <v>12.38</v>
      </c>
      <c r="AT590" s="297">
        <v>13.04</v>
      </c>
      <c r="AU590" s="297">
        <v>13.74</v>
      </c>
      <c r="AV590" s="297">
        <v>14.5</v>
      </c>
      <c r="AW590" s="297">
        <v>15.32</v>
      </c>
      <c r="AX590" s="297">
        <v>16.2</v>
      </c>
      <c r="AY590" s="297">
        <v>17.149999999999999</v>
      </c>
      <c r="AZ590" s="297">
        <v>18.149999999999999</v>
      </c>
      <c r="BA590" s="297">
        <v>19.23</v>
      </c>
      <c r="BB590" s="297">
        <v>20.38</v>
      </c>
      <c r="BC590" s="297">
        <v>21.6</v>
      </c>
      <c r="BD590" s="297">
        <v>22.92</v>
      </c>
      <c r="BE590" s="297">
        <v>24.3</v>
      </c>
      <c r="BF590" s="297">
        <v>25.76</v>
      </c>
      <c r="BG590" s="297">
        <v>27.31</v>
      </c>
      <c r="BH590" s="297">
        <v>28.96</v>
      </c>
      <c r="BI590" s="297">
        <v>30.7</v>
      </c>
      <c r="BJ590" s="297">
        <v>32.520000000000003</v>
      </c>
      <c r="BK590" s="297">
        <v>34.44</v>
      </c>
      <c r="BL590" s="297">
        <v>36.47</v>
      </c>
      <c r="BM590" s="297">
        <v>38.590000000000003</v>
      </c>
      <c r="BN590" s="297">
        <v>40.83</v>
      </c>
      <c r="BO590" s="297">
        <v>43.16</v>
      </c>
      <c r="BP590" s="297">
        <v>45.59</v>
      </c>
      <c r="BQ590" s="297">
        <v>48.13</v>
      </c>
      <c r="BR590" s="297">
        <v>50.78</v>
      </c>
      <c r="BS590" s="297">
        <v>53.55</v>
      </c>
      <c r="BT590" s="297">
        <v>56.43</v>
      </c>
      <c r="BU590" s="297">
        <v>59.42</v>
      </c>
      <c r="BV590" s="297">
        <v>62.52</v>
      </c>
      <c r="BW590" s="297">
        <v>65.75</v>
      </c>
    </row>
    <row r="591" spans="1:75" x14ac:dyDescent="0.25">
      <c r="A591" s="297" t="s">
        <v>1093</v>
      </c>
      <c r="B591" s="297" t="s">
        <v>344</v>
      </c>
      <c r="C591" s="297" t="s">
        <v>1007</v>
      </c>
      <c r="D591" s="297" t="s">
        <v>1008</v>
      </c>
      <c r="E591" s="297">
        <v>3555.62</v>
      </c>
      <c r="F591" s="297">
        <v>3940.69</v>
      </c>
      <c r="G591" s="297">
        <v>4566</v>
      </c>
      <c r="H591" s="297">
        <v>4652.3100000000004</v>
      </c>
      <c r="I591" s="297">
        <v>4865.84</v>
      </c>
      <c r="J591" s="297">
        <v>5071.2</v>
      </c>
      <c r="K591" s="297">
        <v>5506.31</v>
      </c>
      <c r="L591" s="297">
        <v>5855.58</v>
      </c>
      <c r="M591" s="297">
        <v>6807.15</v>
      </c>
      <c r="N591" s="297">
        <v>7280.61</v>
      </c>
      <c r="O591" s="297">
        <v>51273.97</v>
      </c>
      <c r="P591" s="297">
        <v>46486.3</v>
      </c>
      <c r="Q591" s="297">
        <v>34102.74</v>
      </c>
      <c r="R591" s="297">
        <v>26506.85</v>
      </c>
      <c r="S591" s="297">
        <v>19136.990000000002</v>
      </c>
      <c r="T591" s="297">
        <v>16328.77</v>
      </c>
      <c r="U591" s="297">
        <v>18883.560000000001</v>
      </c>
      <c r="V591" s="297">
        <v>17760.27</v>
      </c>
      <c r="W591" s="297">
        <v>18910.96</v>
      </c>
      <c r="X591" s="297">
        <v>16520.55</v>
      </c>
      <c r="Y591" s="297">
        <v>16452.05</v>
      </c>
      <c r="Z591" s="297">
        <v>15109.59</v>
      </c>
      <c r="AA591" s="297">
        <v>17095.89</v>
      </c>
      <c r="AB591" s="297">
        <v>18410.96</v>
      </c>
      <c r="AC591" s="297">
        <v>18753.419999999998</v>
      </c>
      <c r="AD591" s="297">
        <v>18205.48</v>
      </c>
      <c r="AE591" s="297">
        <v>18363.009999999998</v>
      </c>
      <c r="AF591" s="297">
        <v>21027.4</v>
      </c>
      <c r="AG591" s="297">
        <v>19589.04</v>
      </c>
      <c r="AH591" s="297">
        <v>21387.07</v>
      </c>
      <c r="AI591" s="297">
        <v>20279.18</v>
      </c>
      <c r="AJ591" s="297">
        <v>20489.349999999999</v>
      </c>
      <c r="AK591" s="297">
        <v>20381.59</v>
      </c>
      <c r="AL591" s="297">
        <v>20554.91</v>
      </c>
      <c r="AM591" s="297">
        <v>20814.46</v>
      </c>
      <c r="AN591" s="297">
        <v>21171.83</v>
      </c>
      <c r="AO591" s="297">
        <v>21471.02</v>
      </c>
      <c r="AP591" s="297">
        <v>22307.35</v>
      </c>
      <c r="AQ591" s="297">
        <v>23162.32</v>
      </c>
      <c r="AR591" s="297">
        <v>24120.7</v>
      </c>
      <c r="AS591" s="297">
        <v>25151.360000000001</v>
      </c>
      <c r="AT591" s="297">
        <v>26174.61</v>
      </c>
      <c r="AU591" s="297">
        <v>27404.639999999999</v>
      </c>
      <c r="AV591" s="297">
        <v>28703.49</v>
      </c>
      <c r="AW591" s="297">
        <v>30085.27</v>
      </c>
      <c r="AX591" s="297">
        <v>31538.85</v>
      </c>
      <c r="AY591" s="297">
        <v>32978.769999999997</v>
      </c>
      <c r="AZ591" s="297">
        <v>34638.28</v>
      </c>
      <c r="BA591" s="297">
        <v>36388.11</v>
      </c>
      <c r="BB591" s="297">
        <v>38237.19</v>
      </c>
      <c r="BC591" s="297">
        <v>40225.89</v>
      </c>
      <c r="BD591" s="297">
        <v>42160.22</v>
      </c>
      <c r="BE591" s="297">
        <v>44331.41</v>
      </c>
      <c r="BF591" s="297">
        <v>46609.19</v>
      </c>
      <c r="BG591" s="297">
        <v>48987.46</v>
      </c>
      <c r="BH591" s="297">
        <v>51477.26</v>
      </c>
      <c r="BI591" s="297">
        <v>53934.720000000001</v>
      </c>
      <c r="BJ591" s="297">
        <v>56584.36</v>
      </c>
      <c r="BK591" s="297">
        <v>59328.17</v>
      </c>
      <c r="BL591" s="297">
        <v>62172.27</v>
      </c>
      <c r="BM591" s="297">
        <v>65105.63</v>
      </c>
      <c r="BN591" s="297">
        <v>68011.3</v>
      </c>
      <c r="BO591" s="297">
        <v>71074.86</v>
      </c>
      <c r="BP591" s="297">
        <v>74220.509999999995</v>
      </c>
      <c r="BQ591" s="297">
        <v>77460.62</v>
      </c>
      <c r="BR591" s="297">
        <v>80799.44</v>
      </c>
      <c r="BS591" s="297">
        <v>84106.09</v>
      </c>
      <c r="BT591" s="297">
        <v>87567.09</v>
      </c>
      <c r="BU591" s="297">
        <v>91130.63</v>
      </c>
      <c r="BV591" s="297">
        <v>94793.15</v>
      </c>
      <c r="BW591" s="297">
        <v>98577.71</v>
      </c>
    </row>
    <row r="592" spans="1:75" x14ac:dyDescent="0.25">
      <c r="A592" s="297" t="s">
        <v>1093</v>
      </c>
      <c r="B592" s="297" t="s">
        <v>344</v>
      </c>
      <c r="C592" s="297" t="s">
        <v>1009</v>
      </c>
      <c r="D592" s="297" t="s">
        <v>1010</v>
      </c>
      <c r="L592" s="297">
        <v>31.92</v>
      </c>
      <c r="M592" s="297">
        <v>29.91</v>
      </c>
      <c r="N592" s="297">
        <v>33.07</v>
      </c>
      <c r="O592" s="297">
        <v>23.14</v>
      </c>
      <c r="P592" s="297">
        <v>17.47</v>
      </c>
      <c r="Q592" s="297">
        <v>14.58</v>
      </c>
      <c r="R592" s="297">
        <v>13.34</v>
      </c>
      <c r="S592" s="297">
        <v>12.42</v>
      </c>
      <c r="T592" s="297">
        <v>20.67</v>
      </c>
      <c r="U592" s="297">
        <v>22.63</v>
      </c>
      <c r="V592" s="297">
        <v>12.62</v>
      </c>
      <c r="W592" s="297">
        <v>13.16</v>
      </c>
      <c r="X592" s="297">
        <v>15.99</v>
      </c>
      <c r="Y592" s="297">
        <v>19.11</v>
      </c>
      <c r="Z592" s="297">
        <v>17.39</v>
      </c>
      <c r="AA592" s="297">
        <v>17.07</v>
      </c>
      <c r="AB592" s="297">
        <v>14.35</v>
      </c>
      <c r="AC592" s="297">
        <v>15.48</v>
      </c>
      <c r="AD592" s="297">
        <v>14.97</v>
      </c>
      <c r="AE592" s="297">
        <v>24.08</v>
      </c>
      <c r="AF592" s="297">
        <v>25.9</v>
      </c>
      <c r="AG592" s="297">
        <v>30.54</v>
      </c>
      <c r="AH592" s="297">
        <v>26.45</v>
      </c>
      <c r="AI592" s="297">
        <v>23.27</v>
      </c>
      <c r="AJ592" s="297">
        <v>24.11</v>
      </c>
      <c r="AK592" s="297">
        <v>24.54</v>
      </c>
      <c r="AL592" s="297">
        <v>24.04</v>
      </c>
      <c r="AM592" s="297">
        <v>24</v>
      </c>
      <c r="AN592" s="297">
        <v>23.92</v>
      </c>
      <c r="AO592" s="297">
        <v>23.82</v>
      </c>
      <c r="AP592" s="297">
        <v>23.58</v>
      </c>
      <c r="AQ592" s="297">
        <v>23.46</v>
      </c>
      <c r="AR592" s="297">
        <v>23.41</v>
      </c>
      <c r="AS592" s="297">
        <v>23.41</v>
      </c>
      <c r="AT592" s="297">
        <v>23.39</v>
      </c>
      <c r="AU592" s="297">
        <v>23.22</v>
      </c>
      <c r="AV592" s="297">
        <v>23.12</v>
      </c>
      <c r="AW592" s="297">
        <v>23.07</v>
      </c>
      <c r="AX592" s="297">
        <v>23.03</v>
      </c>
      <c r="AY592" s="297">
        <v>22.97</v>
      </c>
      <c r="AZ592" s="297">
        <v>22.8</v>
      </c>
      <c r="BA592" s="297">
        <v>22.72</v>
      </c>
      <c r="BB592" s="297">
        <v>22.66</v>
      </c>
      <c r="BC592" s="297">
        <v>22.59</v>
      </c>
      <c r="BD592" s="297">
        <v>22.52</v>
      </c>
      <c r="BE592" s="297">
        <v>22.34</v>
      </c>
      <c r="BF592" s="297">
        <v>22.25</v>
      </c>
      <c r="BG592" s="297">
        <v>22.17</v>
      </c>
      <c r="BH592" s="297">
        <v>22.08</v>
      </c>
      <c r="BI592" s="297">
        <v>21.99</v>
      </c>
      <c r="BJ592" s="297">
        <v>21.83</v>
      </c>
      <c r="BK592" s="297">
        <v>21.74</v>
      </c>
      <c r="BL592" s="297">
        <v>21.66</v>
      </c>
      <c r="BM592" s="297">
        <v>21.58</v>
      </c>
      <c r="BN592" s="297">
        <v>21.49</v>
      </c>
      <c r="BO592" s="297">
        <v>21.36</v>
      </c>
      <c r="BP592" s="297">
        <v>21.28</v>
      </c>
      <c r="BQ592" s="297">
        <v>21.21</v>
      </c>
      <c r="BR592" s="297">
        <v>21.14</v>
      </c>
      <c r="BS592" s="297">
        <v>21.07</v>
      </c>
      <c r="BT592" s="297">
        <v>20.98</v>
      </c>
      <c r="BU592" s="297">
        <v>20.91</v>
      </c>
      <c r="BV592" s="297">
        <v>20.84</v>
      </c>
      <c r="BW592" s="297">
        <v>20.77</v>
      </c>
    </row>
    <row r="593" spans="1:75" x14ac:dyDescent="0.25">
      <c r="A593" s="297" t="s">
        <v>1093</v>
      </c>
      <c r="B593" s="297" t="s">
        <v>344</v>
      </c>
      <c r="C593" s="297" t="s">
        <v>1011</v>
      </c>
      <c r="D593" s="297" t="s">
        <v>927</v>
      </c>
      <c r="E593" s="297">
        <v>1428.65</v>
      </c>
      <c r="F593" s="297">
        <v>1473.09</v>
      </c>
      <c r="G593" s="297">
        <v>1517.65</v>
      </c>
      <c r="H593" s="297">
        <v>1561.37</v>
      </c>
      <c r="I593" s="297">
        <v>1601.17</v>
      </c>
      <c r="J593" s="297">
        <v>1637.23</v>
      </c>
      <c r="K593" s="297">
        <v>1671.87</v>
      </c>
      <c r="L593" s="297">
        <v>1705.67</v>
      </c>
      <c r="M593" s="297">
        <v>1760.83</v>
      </c>
      <c r="N593" s="297">
        <v>1790.34</v>
      </c>
      <c r="O593" s="297">
        <v>1811.56</v>
      </c>
      <c r="P593" s="297">
        <v>1823.28</v>
      </c>
      <c r="Q593" s="297">
        <v>1834.07</v>
      </c>
      <c r="R593" s="297">
        <v>1845.99</v>
      </c>
      <c r="S593" s="297">
        <v>1862.1</v>
      </c>
      <c r="T593" s="297">
        <v>1884.51</v>
      </c>
      <c r="U593" s="297">
        <v>1920.74</v>
      </c>
      <c r="V593" s="297">
        <v>1962.83</v>
      </c>
      <c r="W593" s="297">
        <v>2007.55</v>
      </c>
      <c r="X593" s="297">
        <v>2050.79</v>
      </c>
      <c r="Y593" s="297">
        <v>2089.6799999999998</v>
      </c>
      <c r="Z593" s="297">
        <v>2115</v>
      </c>
      <c r="AA593" s="297">
        <v>2135.0700000000002</v>
      </c>
      <c r="AB593" s="297">
        <v>2150.75</v>
      </c>
      <c r="AC593" s="297">
        <v>2169.63</v>
      </c>
      <c r="AD593" s="297">
        <v>2243.09</v>
      </c>
      <c r="AE593" s="297">
        <v>2305.11</v>
      </c>
      <c r="AF593" s="297">
        <v>2376.5300000000002</v>
      </c>
      <c r="AG593" s="297">
        <v>2444.59</v>
      </c>
      <c r="AH593" s="297">
        <v>2444.19</v>
      </c>
      <c r="AI593" s="297">
        <v>2491.79</v>
      </c>
      <c r="AJ593" s="297">
        <v>2541.66</v>
      </c>
      <c r="AK593" s="297">
        <v>2593.37</v>
      </c>
      <c r="AL593" s="297">
        <v>2644.64</v>
      </c>
      <c r="AM593" s="297">
        <v>2692.42</v>
      </c>
      <c r="AN593" s="297">
        <v>2735.87</v>
      </c>
      <c r="AO593" s="297">
        <v>2775.86</v>
      </c>
      <c r="AP593" s="297">
        <v>2811.28</v>
      </c>
      <c r="AQ593" s="297">
        <v>2843.28</v>
      </c>
      <c r="AR593" s="297">
        <v>2874.25</v>
      </c>
      <c r="AS593" s="297">
        <v>2905.12</v>
      </c>
      <c r="AT593" s="297">
        <v>2935.12</v>
      </c>
      <c r="AU593" s="297">
        <v>2963.28</v>
      </c>
      <c r="AV593" s="297">
        <v>2991.96</v>
      </c>
      <c r="AW593" s="297">
        <v>3021.47</v>
      </c>
      <c r="AX593" s="297">
        <v>3052.12</v>
      </c>
      <c r="AY593" s="297">
        <v>3085.32</v>
      </c>
      <c r="AZ593" s="297">
        <v>3119.46</v>
      </c>
      <c r="BA593" s="297">
        <v>3154.88</v>
      </c>
      <c r="BB593" s="297">
        <v>3191.88</v>
      </c>
      <c r="BC593" s="297">
        <v>3230.31</v>
      </c>
      <c r="BD593" s="297">
        <v>3269.02</v>
      </c>
      <c r="BE593" s="297">
        <v>3309.01</v>
      </c>
      <c r="BF593" s="297">
        <v>3349.55</v>
      </c>
      <c r="BG593" s="297">
        <v>3389.49</v>
      </c>
      <c r="BH593" s="297">
        <v>3427.88</v>
      </c>
      <c r="BI593" s="297">
        <v>3465.25</v>
      </c>
      <c r="BJ593" s="297">
        <v>3501.68</v>
      </c>
      <c r="BK593" s="297">
        <v>3536.54</v>
      </c>
      <c r="BL593" s="297">
        <v>3569.33</v>
      </c>
      <c r="BM593" s="297">
        <v>3599.84</v>
      </c>
      <c r="BN593" s="297">
        <v>3628.38</v>
      </c>
      <c r="BO593" s="297">
        <v>3654.77</v>
      </c>
      <c r="BP593" s="297">
        <v>3678.9</v>
      </c>
      <c r="BQ593" s="297">
        <v>3700.81</v>
      </c>
      <c r="BR593" s="297">
        <v>3720.68</v>
      </c>
      <c r="BS593" s="297">
        <v>3739.74</v>
      </c>
      <c r="BT593" s="297">
        <v>3756.98</v>
      </c>
      <c r="BU593" s="297">
        <v>3772.77</v>
      </c>
      <c r="BV593" s="297">
        <v>3787.61</v>
      </c>
      <c r="BW593" s="297">
        <v>3801.97</v>
      </c>
    </row>
    <row r="594" spans="1:75" x14ac:dyDescent="0.25">
      <c r="A594" s="297" t="s">
        <v>1093</v>
      </c>
      <c r="B594" s="297" t="s">
        <v>344</v>
      </c>
      <c r="C594" s="297" t="s">
        <v>1012</v>
      </c>
      <c r="D594" s="297" t="s">
        <v>927</v>
      </c>
      <c r="E594" s="297">
        <v>3627.5</v>
      </c>
      <c r="F594" s="297">
        <v>3700.31</v>
      </c>
      <c r="G594" s="297">
        <v>3775.76</v>
      </c>
      <c r="H594" s="297">
        <v>3853.51</v>
      </c>
      <c r="I594" s="297">
        <v>3933</v>
      </c>
      <c r="J594" s="297">
        <v>4013.5</v>
      </c>
      <c r="K594" s="297">
        <v>4095.87</v>
      </c>
      <c r="L594" s="297">
        <v>4179.4799999999996</v>
      </c>
      <c r="M594" s="297">
        <v>4260.33</v>
      </c>
      <c r="N594" s="297">
        <v>4333.1099999999997</v>
      </c>
      <c r="O594" s="297">
        <v>4394.5</v>
      </c>
      <c r="P594" s="297">
        <v>4441.58</v>
      </c>
      <c r="Q594" s="297">
        <v>4476.3999999999996</v>
      </c>
      <c r="R594" s="297">
        <v>4506.5600000000004</v>
      </c>
      <c r="S594" s="297">
        <v>4542.75</v>
      </c>
      <c r="T594" s="297">
        <v>4592.13</v>
      </c>
      <c r="U594" s="297">
        <v>4658.8100000000004</v>
      </c>
      <c r="V594" s="297">
        <v>4739.26</v>
      </c>
      <c r="W594" s="297">
        <v>4823.87</v>
      </c>
      <c r="X594" s="297">
        <v>4898.87</v>
      </c>
      <c r="Y594" s="297">
        <v>4954.8500000000004</v>
      </c>
      <c r="Z594" s="297">
        <v>4987.9399999999996</v>
      </c>
      <c r="AA594" s="297">
        <v>5002.6899999999996</v>
      </c>
      <c r="AB594" s="297">
        <v>5008.3500000000004</v>
      </c>
      <c r="AC594" s="297">
        <v>5018.37</v>
      </c>
      <c r="AD594" s="297">
        <v>5042.38</v>
      </c>
      <c r="AE594" s="297">
        <v>5083.72</v>
      </c>
      <c r="AF594" s="297">
        <v>5139.21</v>
      </c>
      <c r="AG594" s="297">
        <v>5204.1000000000004</v>
      </c>
      <c r="AH594" s="297">
        <v>5270.89</v>
      </c>
      <c r="AI594" s="297">
        <v>5334.22</v>
      </c>
      <c r="AJ594" s="297">
        <v>5392.58</v>
      </c>
      <c r="AK594" s="297">
        <v>5448.08</v>
      </c>
      <c r="AL594" s="297">
        <v>5503.25</v>
      </c>
      <c r="AM594" s="297">
        <v>5561.97</v>
      </c>
      <c r="AN594" s="297">
        <v>5626.86</v>
      </c>
      <c r="AO594" s="297">
        <v>5698.62</v>
      </c>
      <c r="AP594" s="297">
        <v>5775.72</v>
      </c>
      <c r="AQ594" s="297">
        <v>5855.81</v>
      </c>
      <c r="AR594" s="297">
        <v>5935.55</v>
      </c>
      <c r="AS594" s="297">
        <v>6012.47</v>
      </c>
      <c r="AT594" s="297">
        <v>6085.83</v>
      </c>
      <c r="AU594" s="297">
        <v>6156.17</v>
      </c>
      <c r="AV594" s="297">
        <v>6223.92</v>
      </c>
      <c r="AW594" s="297">
        <v>6289.97</v>
      </c>
      <c r="AX594" s="297">
        <v>6355.02</v>
      </c>
      <c r="AY594" s="297">
        <v>6419</v>
      </c>
      <c r="AZ594" s="297">
        <v>6481.68</v>
      </c>
      <c r="BA594" s="297">
        <v>6543.41</v>
      </c>
      <c r="BB594" s="297">
        <v>6604.6</v>
      </c>
      <c r="BC594" s="297">
        <v>6665.58</v>
      </c>
      <c r="BD594" s="297">
        <v>6726.46</v>
      </c>
      <c r="BE594" s="297">
        <v>6787.23</v>
      </c>
      <c r="BF594" s="297">
        <v>6847.87</v>
      </c>
      <c r="BG594" s="297">
        <v>6908.32</v>
      </c>
      <c r="BH594" s="297">
        <v>6968.52</v>
      </c>
      <c r="BI594" s="297">
        <v>7028.48</v>
      </c>
      <c r="BJ594" s="297">
        <v>7088.14</v>
      </c>
      <c r="BK594" s="297">
        <v>7147.32</v>
      </c>
      <c r="BL594" s="297">
        <v>7205.8</v>
      </c>
      <c r="BM594" s="297">
        <v>7263.37</v>
      </c>
      <c r="BN594" s="297">
        <v>7319.96</v>
      </c>
      <c r="BO594" s="297">
        <v>7375.5</v>
      </c>
      <c r="BP594" s="297">
        <v>7429.85</v>
      </c>
      <c r="BQ594" s="297">
        <v>7482.81</v>
      </c>
      <c r="BR594" s="297">
        <v>7534.25</v>
      </c>
      <c r="BS594" s="297">
        <v>7584.13</v>
      </c>
      <c r="BT594" s="297">
        <v>7632.45</v>
      </c>
      <c r="BU594" s="297">
        <v>7679.2</v>
      </c>
      <c r="BV594" s="297">
        <v>7724.4</v>
      </c>
      <c r="BW594" s="297">
        <v>7768.09</v>
      </c>
    </row>
    <row r="595" spans="1:75" x14ac:dyDescent="0.25">
      <c r="A595" s="297" t="s">
        <v>1093</v>
      </c>
      <c r="B595" s="297" t="s">
        <v>344</v>
      </c>
      <c r="C595" s="297" t="s">
        <v>1013</v>
      </c>
      <c r="D595" s="297" t="s">
        <v>1010</v>
      </c>
      <c r="L595" s="297">
        <v>12.38</v>
      </c>
      <c r="M595" s="297">
        <v>14.66</v>
      </c>
      <c r="N595" s="297">
        <v>13.07</v>
      </c>
      <c r="O595" s="297">
        <v>3.84</v>
      </c>
      <c r="P595" s="297">
        <v>14.08</v>
      </c>
      <c r="Q595" s="297">
        <v>7.91</v>
      </c>
      <c r="R595" s="297">
        <v>4.0199999999999996</v>
      </c>
      <c r="S595" s="297">
        <v>2.71</v>
      </c>
      <c r="T595" s="297">
        <v>5.45</v>
      </c>
      <c r="U595" s="297">
        <v>-0.62</v>
      </c>
      <c r="V595" s="297">
        <v>13.78</v>
      </c>
      <c r="W595" s="297">
        <v>-6.1</v>
      </c>
      <c r="X595" s="297">
        <v>3.23</v>
      </c>
      <c r="Y595" s="297">
        <v>14.27</v>
      </c>
      <c r="Z595" s="297">
        <v>17.7</v>
      </c>
      <c r="AA595" s="297">
        <v>13.85</v>
      </c>
      <c r="AB595" s="297">
        <v>5.26</v>
      </c>
      <c r="AC595" s="297">
        <v>5.78</v>
      </c>
      <c r="AD595" s="297">
        <v>-4.71</v>
      </c>
      <c r="AE595" s="297">
        <v>-13.51</v>
      </c>
      <c r="AF595" s="297">
        <v>-19.22</v>
      </c>
      <c r="AG595" s="297">
        <v>24.83</v>
      </c>
      <c r="AH595" s="297">
        <v>24.91</v>
      </c>
      <c r="AI595" s="297">
        <v>22.27</v>
      </c>
      <c r="AJ595" s="297">
        <v>19.329999999999998</v>
      </c>
      <c r="AK595" s="297">
        <v>26.09</v>
      </c>
      <c r="AL595" s="297">
        <v>25.69</v>
      </c>
      <c r="AM595" s="297">
        <v>27.32</v>
      </c>
      <c r="AN595" s="297">
        <v>27.81</v>
      </c>
      <c r="AO595" s="297">
        <v>28.1</v>
      </c>
      <c r="AP595" s="297">
        <v>27.84</v>
      </c>
      <c r="AQ595" s="297">
        <v>27.63</v>
      </c>
      <c r="AR595" s="297">
        <v>27.68</v>
      </c>
      <c r="AS595" s="297">
        <v>27.96</v>
      </c>
      <c r="AT595" s="297">
        <v>28.15</v>
      </c>
      <c r="AU595" s="297">
        <v>27.87</v>
      </c>
      <c r="AV595" s="297">
        <v>27.74</v>
      </c>
      <c r="AW595" s="297">
        <v>27.78</v>
      </c>
      <c r="AX595" s="297">
        <v>27.81</v>
      </c>
      <c r="AY595" s="297">
        <v>27.76</v>
      </c>
      <c r="AZ595" s="297">
        <v>27.39</v>
      </c>
      <c r="BA595" s="297">
        <v>27.27</v>
      </c>
      <c r="BB595" s="297">
        <v>27.23</v>
      </c>
      <c r="BC595" s="297">
        <v>27.2</v>
      </c>
      <c r="BD595" s="297">
        <v>27.2</v>
      </c>
      <c r="BE595" s="297">
        <v>26.81</v>
      </c>
      <c r="BF595" s="297">
        <v>26.75</v>
      </c>
      <c r="BG595" s="297">
        <v>26.72</v>
      </c>
      <c r="BH595" s="297">
        <v>26.69</v>
      </c>
      <c r="BI595" s="297">
        <v>26.67</v>
      </c>
      <c r="BJ595" s="297">
        <v>26.42</v>
      </c>
      <c r="BK595" s="297">
        <v>26.4</v>
      </c>
      <c r="BL595" s="297">
        <v>26.37</v>
      </c>
      <c r="BM595" s="297">
        <v>26.34</v>
      </c>
      <c r="BN595" s="297">
        <v>26.28</v>
      </c>
      <c r="BO595" s="297">
        <v>26.03</v>
      </c>
      <c r="BP595" s="297">
        <v>25.94</v>
      </c>
      <c r="BQ595" s="297">
        <v>25.85</v>
      </c>
      <c r="BR595" s="297">
        <v>25.76</v>
      </c>
      <c r="BS595" s="297">
        <v>25.65</v>
      </c>
      <c r="BT595" s="297">
        <v>25.41</v>
      </c>
      <c r="BU595" s="297">
        <v>25.28</v>
      </c>
      <c r="BV595" s="297">
        <v>25.14</v>
      </c>
      <c r="BW595" s="297">
        <v>24.99</v>
      </c>
    </row>
    <row r="596" spans="1:75" x14ac:dyDescent="0.25">
      <c r="A596" s="297" t="s">
        <v>1093</v>
      </c>
      <c r="B596" s="297" t="s">
        <v>344</v>
      </c>
      <c r="C596" s="297" t="s">
        <v>1014</v>
      </c>
      <c r="D596" s="297" t="s">
        <v>1015</v>
      </c>
      <c r="E596" s="297">
        <v>58.8</v>
      </c>
      <c r="F596" s="297">
        <v>60.06</v>
      </c>
      <c r="G596" s="297">
        <v>61.35</v>
      </c>
      <c r="H596" s="297">
        <v>62.67</v>
      </c>
      <c r="I596" s="297">
        <v>64.02</v>
      </c>
      <c r="J596" s="297">
        <v>65.39</v>
      </c>
      <c r="K596" s="297">
        <v>66.41</v>
      </c>
      <c r="L596" s="297">
        <v>67.44</v>
      </c>
      <c r="M596" s="297">
        <v>68.489999999999995</v>
      </c>
      <c r="N596" s="297">
        <v>69.55</v>
      </c>
      <c r="O596" s="297">
        <v>70.64</v>
      </c>
      <c r="P596" s="297">
        <v>71.37</v>
      </c>
      <c r="Q596" s="297">
        <v>72.11</v>
      </c>
      <c r="R596" s="297">
        <v>72.86</v>
      </c>
      <c r="S596" s="297">
        <v>73.62</v>
      </c>
      <c r="T596" s="297">
        <v>74.38</v>
      </c>
      <c r="U596" s="297">
        <v>74.650000000000006</v>
      </c>
      <c r="V596" s="297">
        <v>74.91</v>
      </c>
      <c r="W596" s="297">
        <v>75.180000000000007</v>
      </c>
      <c r="X596" s="297">
        <v>75.45</v>
      </c>
      <c r="Y596" s="297">
        <v>75.709999999999994</v>
      </c>
      <c r="Z596" s="297">
        <v>76.41</v>
      </c>
      <c r="AA596" s="297">
        <v>77.12</v>
      </c>
      <c r="AB596" s="297">
        <v>77.84</v>
      </c>
      <c r="AC596" s="297">
        <v>78.56</v>
      </c>
      <c r="AD596" s="297">
        <v>79.28</v>
      </c>
      <c r="AE596" s="297">
        <v>79.64</v>
      </c>
      <c r="AF596" s="297">
        <v>80</v>
      </c>
      <c r="AG596" s="297">
        <v>80.37</v>
      </c>
      <c r="AH596" s="297">
        <v>80.73</v>
      </c>
      <c r="AI596" s="297">
        <v>81.099999999999994</v>
      </c>
      <c r="AJ596" s="297">
        <v>81.7</v>
      </c>
      <c r="AK596" s="297">
        <v>82.3</v>
      </c>
      <c r="AL596" s="297">
        <v>82.91</v>
      </c>
      <c r="AM596" s="297">
        <v>83.52</v>
      </c>
      <c r="AN596" s="297">
        <v>84.14</v>
      </c>
      <c r="AO596" s="297">
        <v>84.5</v>
      </c>
      <c r="AP596" s="297">
        <v>84.87</v>
      </c>
      <c r="AQ596" s="297">
        <v>85.23</v>
      </c>
      <c r="AR596" s="297">
        <v>85.6</v>
      </c>
      <c r="AS596" s="297">
        <v>85.97</v>
      </c>
      <c r="AT596" s="297">
        <v>86.19</v>
      </c>
      <c r="AU596" s="297">
        <v>86.4</v>
      </c>
      <c r="AV596" s="297">
        <v>86.62</v>
      </c>
      <c r="AW596" s="297">
        <v>86.84</v>
      </c>
      <c r="AX596" s="297">
        <v>87.06</v>
      </c>
      <c r="AY596" s="297">
        <v>87.31</v>
      </c>
      <c r="AZ596" s="297">
        <v>87.56</v>
      </c>
      <c r="BA596" s="297">
        <v>87.81</v>
      </c>
      <c r="BB596" s="297">
        <v>88.06</v>
      </c>
      <c r="BC596" s="297">
        <v>88.31</v>
      </c>
      <c r="BD596" s="297">
        <v>88.56</v>
      </c>
      <c r="BE596" s="297">
        <v>88.82</v>
      </c>
      <c r="BF596" s="297">
        <v>89.08</v>
      </c>
      <c r="BG596" s="297">
        <v>89.34</v>
      </c>
      <c r="BH596" s="297">
        <v>89.6</v>
      </c>
      <c r="BI596" s="297">
        <v>89.84</v>
      </c>
      <c r="BJ596" s="297">
        <v>90.08</v>
      </c>
      <c r="BK596" s="297">
        <v>90.32</v>
      </c>
      <c r="BL596" s="297">
        <v>90.56</v>
      </c>
      <c r="BM596" s="297">
        <v>90.81</v>
      </c>
      <c r="BN596" s="297">
        <v>91.02</v>
      </c>
      <c r="BO596" s="297">
        <v>91.23</v>
      </c>
      <c r="BP596" s="297">
        <v>91.44</v>
      </c>
      <c r="BQ596" s="297">
        <v>91.65</v>
      </c>
      <c r="BR596" s="297">
        <v>91.86</v>
      </c>
      <c r="BS596" s="297">
        <v>92.08</v>
      </c>
      <c r="BT596" s="297">
        <v>92.3</v>
      </c>
      <c r="BU596" s="297">
        <v>92.51</v>
      </c>
      <c r="BV596" s="297">
        <v>92.73</v>
      </c>
      <c r="BW596" s="297">
        <v>92.95</v>
      </c>
    </row>
    <row r="597" spans="1:75" x14ac:dyDescent="0.25">
      <c r="A597" s="297" t="s">
        <v>1093</v>
      </c>
      <c r="B597" s="297" t="s">
        <v>344</v>
      </c>
      <c r="C597" s="297" t="s">
        <v>1016</v>
      </c>
      <c r="D597" s="297" t="s">
        <v>1015</v>
      </c>
      <c r="E597" s="297">
        <v>11.06</v>
      </c>
      <c r="F597" s="297">
        <v>11.29</v>
      </c>
      <c r="G597" s="297">
        <v>11.53</v>
      </c>
      <c r="H597" s="297">
        <v>11.78</v>
      </c>
      <c r="I597" s="297">
        <v>12.03</v>
      </c>
      <c r="J597" s="297">
        <v>12.28</v>
      </c>
      <c r="K597" s="297">
        <v>12.26</v>
      </c>
      <c r="L597" s="297">
        <v>12.24</v>
      </c>
      <c r="M597" s="297">
        <v>12.22</v>
      </c>
      <c r="N597" s="297">
        <v>12.2</v>
      </c>
      <c r="O597" s="297">
        <v>12.18</v>
      </c>
      <c r="P597" s="297">
        <v>12.17</v>
      </c>
      <c r="Q597" s="297">
        <v>12.15</v>
      </c>
      <c r="R597" s="297">
        <v>12.14</v>
      </c>
      <c r="S597" s="297">
        <v>12.12</v>
      </c>
      <c r="T597" s="297">
        <v>12.11</v>
      </c>
      <c r="U597" s="297">
        <v>11.85</v>
      </c>
      <c r="V597" s="297">
        <v>11.59</v>
      </c>
      <c r="W597" s="297">
        <v>11.34</v>
      </c>
      <c r="X597" s="297">
        <v>11.09</v>
      </c>
      <c r="Y597" s="297">
        <v>10.85</v>
      </c>
      <c r="Z597" s="297">
        <v>10.85</v>
      </c>
      <c r="AA597" s="297">
        <v>10.84</v>
      </c>
      <c r="AB597" s="297">
        <v>10.84</v>
      </c>
      <c r="AC597" s="297">
        <v>10.83</v>
      </c>
      <c r="AD597" s="297">
        <v>10.83</v>
      </c>
      <c r="AE597" s="297">
        <v>10.97</v>
      </c>
      <c r="AF597" s="297">
        <v>11.11</v>
      </c>
      <c r="AG597" s="297">
        <v>11.25</v>
      </c>
      <c r="AH597" s="297">
        <v>11.39</v>
      </c>
      <c r="AI597" s="297">
        <v>11.54</v>
      </c>
      <c r="AJ597" s="297">
        <v>11.62</v>
      </c>
      <c r="AK597" s="297">
        <v>11.71</v>
      </c>
      <c r="AL597" s="297">
        <v>11.8</v>
      </c>
      <c r="AM597" s="297">
        <v>11.88</v>
      </c>
      <c r="AN597" s="297">
        <v>11.97</v>
      </c>
      <c r="AO597" s="297">
        <v>12.09</v>
      </c>
      <c r="AP597" s="297">
        <v>12.2</v>
      </c>
      <c r="AQ597" s="297">
        <v>12.32</v>
      </c>
      <c r="AR597" s="297">
        <v>12.44</v>
      </c>
      <c r="AS597" s="297">
        <v>12.56</v>
      </c>
      <c r="AT597" s="297">
        <v>12.74</v>
      </c>
      <c r="AU597" s="297">
        <v>12.92</v>
      </c>
      <c r="AV597" s="297">
        <v>13.11</v>
      </c>
      <c r="AW597" s="297">
        <v>13.29</v>
      </c>
      <c r="AX597" s="297">
        <v>13.48</v>
      </c>
      <c r="AY597" s="297">
        <v>13.78</v>
      </c>
      <c r="AZ597" s="297">
        <v>14.09</v>
      </c>
      <c r="BA597" s="297">
        <v>14.41</v>
      </c>
      <c r="BB597" s="297">
        <v>14.73</v>
      </c>
      <c r="BC597" s="297">
        <v>15.06</v>
      </c>
      <c r="BD597" s="297">
        <v>15.44</v>
      </c>
      <c r="BE597" s="297">
        <v>15.84</v>
      </c>
      <c r="BF597" s="297">
        <v>16.239999999999998</v>
      </c>
      <c r="BG597" s="297">
        <v>16.66</v>
      </c>
      <c r="BH597" s="297">
        <v>17.09</v>
      </c>
      <c r="BI597" s="297">
        <v>17.559999999999999</v>
      </c>
      <c r="BJ597" s="297">
        <v>18.05</v>
      </c>
      <c r="BK597" s="297">
        <v>18.559999999999999</v>
      </c>
      <c r="BL597" s="297">
        <v>19.079999999999998</v>
      </c>
      <c r="BM597" s="297">
        <v>19.61</v>
      </c>
      <c r="BN597" s="297">
        <v>20.13</v>
      </c>
      <c r="BO597" s="297">
        <v>20.67</v>
      </c>
      <c r="BP597" s="297">
        <v>21.22</v>
      </c>
      <c r="BQ597" s="297">
        <v>21.78</v>
      </c>
      <c r="BR597" s="297">
        <v>22.36</v>
      </c>
      <c r="BS597" s="297">
        <v>22.98</v>
      </c>
      <c r="BT597" s="297">
        <v>23.62</v>
      </c>
      <c r="BU597" s="297">
        <v>24.27</v>
      </c>
      <c r="BV597" s="297">
        <v>24.95</v>
      </c>
      <c r="BW597" s="297">
        <v>25.64</v>
      </c>
    </row>
    <row r="598" spans="1:75" x14ac:dyDescent="0.25">
      <c r="A598" s="297" t="s">
        <v>1094</v>
      </c>
      <c r="B598" s="297" t="s">
        <v>1095</v>
      </c>
      <c r="C598" s="297" t="s">
        <v>1005</v>
      </c>
      <c r="D598" s="297" t="s">
        <v>1006</v>
      </c>
      <c r="E598" s="297">
        <v>0.48</v>
      </c>
      <c r="F598" s="297">
        <v>0.5</v>
      </c>
      <c r="G598" s="297">
        <v>0.51</v>
      </c>
      <c r="H598" s="297">
        <v>0.53</v>
      </c>
      <c r="I598" s="297">
        <v>0.55000000000000004</v>
      </c>
      <c r="J598" s="297">
        <v>0.57999999999999996</v>
      </c>
      <c r="K598" s="297">
        <v>0.61</v>
      </c>
      <c r="L598" s="297">
        <v>0.67</v>
      </c>
      <c r="M598" s="297">
        <v>0.75</v>
      </c>
      <c r="N598" s="297">
        <v>1</v>
      </c>
      <c r="O598" s="297">
        <v>1.26</v>
      </c>
      <c r="P598" s="297">
        <v>1.51</v>
      </c>
      <c r="Q598" s="297">
        <v>1.76</v>
      </c>
      <c r="R598" s="297">
        <v>2.02</v>
      </c>
      <c r="S598" s="297">
        <v>2.2999999999999998</v>
      </c>
      <c r="T598" s="297">
        <v>2.58</v>
      </c>
      <c r="U598" s="297">
        <v>2.88</v>
      </c>
      <c r="V598" s="297">
        <v>3.19</v>
      </c>
      <c r="W598" s="297">
        <v>3.5</v>
      </c>
      <c r="X598" s="297">
        <v>3.83</v>
      </c>
      <c r="Y598" s="297">
        <v>4.17</v>
      </c>
      <c r="Z598" s="297">
        <v>4.5</v>
      </c>
      <c r="AA598" s="297">
        <v>4.83</v>
      </c>
      <c r="AB598" s="297">
        <v>5.21</v>
      </c>
      <c r="AC598" s="297">
        <v>5.72</v>
      </c>
      <c r="AD598" s="297">
        <v>6.3</v>
      </c>
      <c r="AE598" s="297">
        <v>6.82</v>
      </c>
      <c r="AF598" s="297">
        <v>7.62</v>
      </c>
      <c r="AG598" s="297">
        <v>8.1999999999999993</v>
      </c>
      <c r="AH598" s="297">
        <v>8.6300000000000008</v>
      </c>
      <c r="AI598" s="297">
        <v>8.98</v>
      </c>
      <c r="AJ598" s="297">
        <v>9.4</v>
      </c>
      <c r="AK598" s="297">
        <v>9.84</v>
      </c>
      <c r="AL598" s="297">
        <v>10.29</v>
      </c>
      <c r="AM598" s="297">
        <v>10.76</v>
      </c>
      <c r="AN598" s="297">
        <v>11.26</v>
      </c>
      <c r="AO598" s="297">
        <v>11.79</v>
      </c>
      <c r="AP598" s="297">
        <v>12.35</v>
      </c>
      <c r="AQ598" s="297">
        <v>12.95</v>
      </c>
      <c r="AR598" s="297">
        <v>13.59</v>
      </c>
      <c r="AS598" s="297">
        <v>14.28</v>
      </c>
      <c r="AT598" s="297">
        <v>15.02</v>
      </c>
      <c r="AU598" s="297">
        <v>15.81</v>
      </c>
      <c r="AV598" s="297">
        <v>16.649999999999999</v>
      </c>
      <c r="AW598" s="297">
        <v>17.55</v>
      </c>
      <c r="AX598" s="297">
        <v>18.510000000000002</v>
      </c>
      <c r="AY598" s="297">
        <v>19.53</v>
      </c>
      <c r="AZ598" s="297">
        <v>20.61</v>
      </c>
      <c r="BA598" s="297">
        <v>21.75</v>
      </c>
      <c r="BB598" s="297">
        <v>22.96</v>
      </c>
      <c r="BC598" s="297">
        <v>24.23</v>
      </c>
      <c r="BD598" s="297">
        <v>25.58</v>
      </c>
      <c r="BE598" s="297">
        <v>27</v>
      </c>
      <c r="BF598" s="297">
        <v>28.48</v>
      </c>
      <c r="BG598" s="297">
        <v>30.04</v>
      </c>
      <c r="BH598" s="297">
        <v>31.68</v>
      </c>
      <c r="BI598" s="297">
        <v>33.39</v>
      </c>
      <c r="BJ598" s="297">
        <v>35.17</v>
      </c>
      <c r="BK598" s="297">
        <v>37.03</v>
      </c>
      <c r="BL598" s="297">
        <v>38.97</v>
      </c>
      <c r="BM598" s="297">
        <v>40.99</v>
      </c>
      <c r="BN598" s="297">
        <v>43.09</v>
      </c>
      <c r="BO598" s="297">
        <v>45.27</v>
      </c>
      <c r="BP598" s="297">
        <v>47.53</v>
      </c>
      <c r="BQ598" s="297">
        <v>49.87</v>
      </c>
      <c r="BR598" s="297">
        <v>52.29</v>
      </c>
      <c r="BS598" s="297">
        <v>54.8</v>
      </c>
      <c r="BT598" s="297">
        <v>57.38</v>
      </c>
      <c r="BU598" s="297">
        <v>60.04</v>
      </c>
      <c r="BV598" s="297">
        <v>62.77</v>
      </c>
      <c r="BW598" s="297">
        <v>65.58</v>
      </c>
    </row>
    <row r="599" spans="1:75" x14ac:dyDescent="0.25">
      <c r="A599" s="297" t="s">
        <v>1094</v>
      </c>
      <c r="B599" s="297" t="s">
        <v>1095</v>
      </c>
      <c r="C599" s="297" t="s">
        <v>1007</v>
      </c>
      <c r="D599" s="297" t="s">
        <v>1008</v>
      </c>
      <c r="E599" s="297">
        <v>3509.58</v>
      </c>
      <c r="F599" s="297">
        <v>3878.51</v>
      </c>
      <c r="G599" s="297">
        <v>3888.47</v>
      </c>
      <c r="H599" s="297">
        <v>3835.26</v>
      </c>
      <c r="I599" s="297">
        <v>3898.1</v>
      </c>
      <c r="J599" s="297">
        <v>3986.5</v>
      </c>
      <c r="K599" s="297">
        <v>4110</v>
      </c>
      <c r="L599" s="297">
        <v>3976.41</v>
      </c>
      <c r="M599" s="297">
        <v>3732.21</v>
      </c>
      <c r="N599" s="297">
        <v>4144.79</v>
      </c>
      <c r="O599" s="297">
        <v>4511.46</v>
      </c>
      <c r="P599" s="297">
        <v>4544.1099999999997</v>
      </c>
      <c r="Q599" s="297">
        <v>4660.3500000000004</v>
      </c>
      <c r="R599" s="297">
        <v>4802.9799999999996</v>
      </c>
      <c r="S599" s="297">
        <v>5036.53</v>
      </c>
      <c r="T599" s="297">
        <v>6043.9</v>
      </c>
      <c r="U599" s="297">
        <v>6316.05</v>
      </c>
      <c r="V599" s="297">
        <v>6667.39</v>
      </c>
      <c r="W599" s="297">
        <v>6854.65</v>
      </c>
      <c r="X599" s="297">
        <v>7029.94</v>
      </c>
      <c r="Y599" s="297">
        <v>7087.88</v>
      </c>
      <c r="Z599" s="297">
        <v>7275.37</v>
      </c>
      <c r="AA599" s="297">
        <v>7580.29</v>
      </c>
      <c r="AB599" s="297">
        <v>7900.61</v>
      </c>
      <c r="AC599" s="297">
        <v>8466.23</v>
      </c>
      <c r="AD599" s="297">
        <v>8730.5300000000007</v>
      </c>
      <c r="AE599" s="297">
        <v>9182.9500000000007</v>
      </c>
      <c r="AF599" s="297">
        <v>9508.7900000000009</v>
      </c>
      <c r="AG599" s="297">
        <v>10201.31</v>
      </c>
      <c r="AH599" s="297">
        <v>11763.65</v>
      </c>
      <c r="AI599" s="297">
        <v>12385.48</v>
      </c>
      <c r="AJ599" s="297">
        <v>12914.72</v>
      </c>
      <c r="AK599" s="297">
        <v>13402.4</v>
      </c>
      <c r="AL599" s="297">
        <v>13706.01</v>
      </c>
      <c r="AM599" s="297">
        <v>14043.49</v>
      </c>
      <c r="AN599" s="297">
        <v>14428.75</v>
      </c>
      <c r="AO599" s="297">
        <v>14788.97</v>
      </c>
      <c r="AP599" s="297">
        <v>15367.38</v>
      </c>
      <c r="AQ599" s="297">
        <v>15957.57</v>
      </c>
      <c r="AR599" s="297">
        <v>16596.919999999998</v>
      </c>
      <c r="AS599" s="297">
        <v>17266.419999999998</v>
      </c>
      <c r="AT599" s="297">
        <v>17961.22</v>
      </c>
      <c r="AU599" s="297">
        <v>18769.52</v>
      </c>
      <c r="AV599" s="297">
        <v>19607.63</v>
      </c>
      <c r="AW599" s="297">
        <v>20479.43</v>
      </c>
      <c r="AX599" s="297">
        <v>21376.32</v>
      </c>
      <c r="AY599" s="297">
        <v>22294.39</v>
      </c>
      <c r="AZ599" s="297">
        <v>23303.84</v>
      </c>
      <c r="BA599" s="297">
        <v>24346.25</v>
      </c>
      <c r="BB599" s="297">
        <v>25423.69</v>
      </c>
      <c r="BC599" s="297">
        <v>26555.68</v>
      </c>
      <c r="BD599" s="297">
        <v>27693.03</v>
      </c>
      <c r="BE599" s="297">
        <v>28926.89</v>
      </c>
      <c r="BF599" s="297">
        <v>30199.040000000001</v>
      </c>
      <c r="BG599" s="297">
        <v>31509.93</v>
      </c>
      <c r="BH599" s="297">
        <v>32867.699999999997</v>
      </c>
      <c r="BI599" s="297">
        <v>34241.11</v>
      </c>
      <c r="BJ599" s="297">
        <v>35693.269999999997</v>
      </c>
      <c r="BK599" s="297">
        <v>37182.92</v>
      </c>
      <c r="BL599" s="297">
        <v>38713.480000000003</v>
      </c>
      <c r="BM599" s="297">
        <v>40278.49</v>
      </c>
      <c r="BN599" s="297">
        <v>41861.279999999999</v>
      </c>
      <c r="BO599" s="297">
        <v>43506.97</v>
      </c>
      <c r="BP599" s="297">
        <v>45183.56</v>
      </c>
      <c r="BQ599" s="297">
        <v>46893.22</v>
      </c>
      <c r="BR599" s="297">
        <v>48633.46</v>
      </c>
      <c r="BS599" s="297">
        <v>50365</v>
      </c>
      <c r="BT599" s="297">
        <v>52145.83</v>
      </c>
      <c r="BU599" s="297">
        <v>53951.29</v>
      </c>
      <c r="BV599" s="297">
        <v>55771.88</v>
      </c>
      <c r="BW599" s="297">
        <v>57610.26</v>
      </c>
    </row>
    <row r="600" spans="1:75" x14ac:dyDescent="0.25">
      <c r="A600" s="297" t="s">
        <v>1094</v>
      </c>
      <c r="B600" s="297" t="s">
        <v>1095</v>
      </c>
      <c r="C600" s="297" t="s">
        <v>1009</v>
      </c>
      <c r="D600" s="297" t="s">
        <v>1010</v>
      </c>
      <c r="I600" s="297">
        <v>6.18</v>
      </c>
      <c r="J600" s="297">
        <v>7.04</v>
      </c>
      <c r="K600" s="297">
        <v>6.93</v>
      </c>
      <c r="L600" s="297">
        <v>10.19</v>
      </c>
      <c r="M600" s="297">
        <v>13.5</v>
      </c>
      <c r="Y600" s="297">
        <v>29.55</v>
      </c>
      <c r="Z600" s="297">
        <v>27.73</v>
      </c>
      <c r="AA600" s="297">
        <v>27.47</v>
      </c>
      <c r="AB600" s="297">
        <v>29.07</v>
      </c>
      <c r="AC600" s="297">
        <v>33.42</v>
      </c>
      <c r="AD600" s="297">
        <v>35.380000000000003</v>
      </c>
      <c r="AE600" s="297">
        <v>31.61</v>
      </c>
      <c r="AF600" s="297">
        <v>39.07</v>
      </c>
      <c r="AG600" s="297">
        <v>32.29</v>
      </c>
      <c r="AH600" s="297">
        <v>26.99</v>
      </c>
      <c r="AI600" s="297">
        <v>23.43</v>
      </c>
      <c r="AJ600" s="297">
        <v>24.22</v>
      </c>
      <c r="AK600" s="297">
        <v>23.13</v>
      </c>
      <c r="AL600" s="297">
        <v>22.41</v>
      </c>
      <c r="AM600" s="297">
        <v>21.8</v>
      </c>
      <c r="AN600" s="297">
        <v>21.49</v>
      </c>
      <c r="AO600" s="297">
        <v>21.25</v>
      </c>
      <c r="AP600" s="297">
        <v>20.99</v>
      </c>
      <c r="AQ600" s="297">
        <v>20.88</v>
      </c>
      <c r="AR600" s="297">
        <v>20.81</v>
      </c>
      <c r="AS600" s="297">
        <v>20.79</v>
      </c>
      <c r="AT600" s="297">
        <v>20.76</v>
      </c>
      <c r="AU600" s="297">
        <v>20.68</v>
      </c>
      <c r="AV600" s="297">
        <v>20.64</v>
      </c>
      <c r="AW600" s="297">
        <v>20.63</v>
      </c>
      <c r="AX600" s="297">
        <v>20.63</v>
      </c>
      <c r="AY600" s="297">
        <v>20.63</v>
      </c>
      <c r="AZ600" s="297">
        <v>20.57</v>
      </c>
      <c r="BA600" s="297">
        <v>20.55</v>
      </c>
      <c r="BB600" s="297">
        <v>20.54</v>
      </c>
      <c r="BC600" s="297">
        <v>20.53</v>
      </c>
      <c r="BD600" s="297">
        <v>20.5</v>
      </c>
      <c r="BE600" s="297">
        <v>20.420000000000002</v>
      </c>
      <c r="BF600" s="297">
        <v>20.38</v>
      </c>
      <c r="BG600" s="297">
        <v>20.329999999999998</v>
      </c>
      <c r="BH600" s="297">
        <v>20.29</v>
      </c>
      <c r="BI600" s="297">
        <v>20.23</v>
      </c>
      <c r="BJ600" s="297">
        <v>20.13</v>
      </c>
      <c r="BK600" s="297">
        <v>20.059999999999999</v>
      </c>
      <c r="BL600" s="297">
        <v>20</v>
      </c>
      <c r="BM600" s="297">
        <v>19.93</v>
      </c>
      <c r="BN600" s="297">
        <v>19.86</v>
      </c>
      <c r="BO600" s="297">
        <v>19.760000000000002</v>
      </c>
      <c r="BP600" s="297">
        <v>19.690000000000001</v>
      </c>
      <c r="BQ600" s="297">
        <v>19.62</v>
      </c>
      <c r="BR600" s="297">
        <v>19.55</v>
      </c>
      <c r="BS600" s="297">
        <v>19.48</v>
      </c>
      <c r="BT600" s="297">
        <v>19.39</v>
      </c>
      <c r="BU600" s="297">
        <v>19.32</v>
      </c>
      <c r="BV600" s="297">
        <v>19.239999999999998</v>
      </c>
      <c r="BW600" s="297">
        <v>19.149999999999999</v>
      </c>
    </row>
    <row r="601" spans="1:75" x14ac:dyDescent="0.25">
      <c r="A601" s="297" t="s">
        <v>1094</v>
      </c>
      <c r="B601" s="297" t="s">
        <v>1095</v>
      </c>
      <c r="C601" s="297" t="s">
        <v>1011</v>
      </c>
      <c r="D601" s="297" t="s">
        <v>927</v>
      </c>
      <c r="E601" s="297">
        <v>1501.19</v>
      </c>
      <c r="F601" s="297">
        <v>1517.63</v>
      </c>
      <c r="G601" s="297">
        <v>1548.76</v>
      </c>
      <c r="H601" s="297">
        <v>1587.26</v>
      </c>
      <c r="I601" s="297">
        <v>1626.89</v>
      </c>
      <c r="J601" s="297">
        <v>1670.47</v>
      </c>
      <c r="K601" s="297">
        <v>1715.35</v>
      </c>
      <c r="L601" s="297">
        <v>1769.74</v>
      </c>
      <c r="M601" s="297">
        <v>1828.02</v>
      </c>
      <c r="N601" s="297">
        <v>1872.45</v>
      </c>
      <c r="O601" s="297">
        <v>1926.21</v>
      </c>
      <c r="P601" s="297">
        <v>1978.07</v>
      </c>
      <c r="Q601" s="297">
        <v>2031.09</v>
      </c>
      <c r="R601" s="297">
        <v>2085.4499999999998</v>
      </c>
      <c r="S601" s="297">
        <v>2138.31</v>
      </c>
      <c r="T601" s="297">
        <v>2193.6999999999998</v>
      </c>
      <c r="U601" s="297">
        <v>2242.5300000000002</v>
      </c>
      <c r="V601" s="297">
        <v>2294.44</v>
      </c>
      <c r="W601" s="297">
        <v>2352.66</v>
      </c>
      <c r="X601" s="297">
        <v>2407.0300000000002</v>
      </c>
      <c r="Y601" s="297">
        <v>2464.2600000000002</v>
      </c>
      <c r="Z601" s="297">
        <v>2523.96</v>
      </c>
      <c r="AA601" s="297">
        <v>2582.21</v>
      </c>
      <c r="AB601" s="297">
        <v>2641.14</v>
      </c>
      <c r="AC601" s="297">
        <v>2703.47</v>
      </c>
      <c r="AD601" s="297">
        <v>2769.69</v>
      </c>
      <c r="AE601" s="297">
        <v>2839.82</v>
      </c>
      <c r="AF601" s="297">
        <v>2914.67</v>
      </c>
      <c r="AG601" s="297">
        <v>2993.44</v>
      </c>
      <c r="AH601" s="297">
        <v>3085.01</v>
      </c>
      <c r="AI601" s="297">
        <v>3172.16</v>
      </c>
      <c r="AJ601" s="297">
        <v>3270.73</v>
      </c>
      <c r="AK601" s="297">
        <v>3370.71</v>
      </c>
      <c r="AL601" s="297">
        <v>3470.85</v>
      </c>
      <c r="AM601" s="297">
        <v>3569.86</v>
      </c>
      <c r="AN601" s="297">
        <v>3666.92</v>
      </c>
      <c r="AO601" s="297">
        <v>3754.36</v>
      </c>
      <c r="AP601" s="297">
        <v>3839.49</v>
      </c>
      <c r="AQ601" s="297">
        <v>3922.2</v>
      </c>
      <c r="AR601" s="297">
        <v>4002.78</v>
      </c>
      <c r="AS601" s="297">
        <v>4081.36</v>
      </c>
      <c r="AT601" s="297">
        <v>4154.93</v>
      </c>
      <c r="AU601" s="297">
        <v>4227.33</v>
      </c>
      <c r="AV601" s="297">
        <v>4297.55</v>
      </c>
      <c r="AW601" s="297">
        <v>4365.3599999999997</v>
      </c>
      <c r="AX601" s="297">
        <v>4430.74</v>
      </c>
      <c r="AY601" s="297">
        <v>4493.87</v>
      </c>
      <c r="AZ601" s="297">
        <v>4554.47</v>
      </c>
      <c r="BA601" s="297">
        <v>4612.76</v>
      </c>
      <c r="BB601" s="297">
        <v>4669.0600000000004</v>
      </c>
      <c r="BC601" s="297">
        <v>4723.53</v>
      </c>
      <c r="BD601" s="297">
        <v>4777.1000000000004</v>
      </c>
      <c r="BE601" s="297">
        <v>4828.4399999999996</v>
      </c>
      <c r="BF601" s="297">
        <v>4877.63</v>
      </c>
      <c r="BG601" s="297">
        <v>4924.66</v>
      </c>
      <c r="BH601" s="297">
        <v>4969.3999999999996</v>
      </c>
      <c r="BI601" s="297">
        <v>5012.7</v>
      </c>
      <c r="BJ601" s="297">
        <v>5053.47</v>
      </c>
      <c r="BK601" s="297">
        <v>5091.55</v>
      </c>
      <c r="BL601" s="297">
        <v>5126.6400000000003</v>
      </c>
      <c r="BM601" s="297">
        <v>5158.4799999999996</v>
      </c>
      <c r="BN601" s="297">
        <v>5188.38</v>
      </c>
      <c r="BO601" s="297">
        <v>5215.08</v>
      </c>
      <c r="BP601" s="297">
        <v>5238.2299999999996</v>
      </c>
      <c r="BQ601" s="297">
        <v>5257.5</v>
      </c>
      <c r="BR601" s="297">
        <v>5272.62</v>
      </c>
      <c r="BS601" s="297">
        <v>5283.72</v>
      </c>
      <c r="BT601" s="297">
        <v>5290.96</v>
      </c>
      <c r="BU601" s="297">
        <v>5294.14</v>
      </c>
      <c r="BV601" s="297">
        <v>5293.12</v>
      </c>
      <c r="BW601" s="297">
        <v>5287.88</v>
      </c>
    </row>
    <row r="602" spans="1:75" x14ac:dyDescent="0.25">
      <c r="A602" s="297" t="s">
        <v>1094</v>
      </c>
      <c r="B602" s="297" t="s">
        <v>1095</v>
      </c>
      <c r="C602" s="297" t="s">
        <v>1012</v>
      </c>
      <c r="D602" s="297" t="s">
        <v>927</v>
      </c>
      <c r="E602" s="297">
        <v>3234.55</v>
      </c>
      <c r="F602" s="297">
        <v>3296.98</v>
      </c>
      <c r="G602" s="297">
        <v>3372.09</v>
      </c>
      <c r="H602" s="297">
        <v>3457.86</v>
      </c>
      <c r="I602" s="297">
        <v>3550.67</v>
      </c>
      <c r="J602" s="297">
        <v>3647.75</v>
      </c>
      <c r="K602" s="297">
        <v>3748.52</v>
      </c>
      <c r="L602" s="297">
        <v>3853.6</v>
      </c>
      <c r="M602" s="297">
        <v>3962.71</v>
      </c>
      <c r="N602" s="297">
        <v>4075.77</v>
      </c>
      <c r="O602" s="297">
        <v>4192.41</v>
      </c>
      <c r="P602" s="297">
        <v>4312.3500000000004</v>
      </c>
      <c r="Q602" s="297">
        <v>4434.57</v>
      </c>
      <c r="R602" s="297">
        <v>4557.22</v>
      </c>
      <c r="S602" s="297">
        <v>4677.9799999999996</v>
      </c>
      <c r="T602" s="297">
        <v>4795.1099999999997</v>
      </c>
      <c r="U602" s="297">
        <v>4907.96</v>
      </c>
      <c r="V602" s="297">
        <v>5016.58</v>
      </c>
      <c r="W602" s="297">
        <v>5120.8500000000004</v>
      </c>
      <c r="X602" s="297">
        <v>5220.92</v>
      </c>
      <c r="Y602" s="297">
        <v>5317.06</v>
      </c>
      <c r="Z602" s="297">
        <v>5408.91</v>
      </c>
      <c r="AA602" s="297">
        <v>5496.7</v>
      </c>
      <c r="AB602" s="297">
        <v>5582.03</v>
      </c>
      <c r="AC602" s="297">
        <v>5667.06</v>
      </c>
      <c r="AD602" s="297">
        <v>5753.34</v>
      </c>
      <c r="AE602" s="297">
        <v>5841.57</v>
      </c>
      <c r="AF602" s="297">
        <v>5931.38</v>
      </c>
      <c r="AG602" s="297">
        <v>6022</v>
      </c>
      <c r="AH602" s="297">
        <v>6112.14</v>
      </c>
      <c r="AI602" s="297">
        <v>6200.89</v>
      </c>
      <c r="AJ602" s="297">
        <v>6288.04</v>
      </c>
      <c r="AK602" s="297">
        <v>6373.93</v>
      </c>
      <c r="AL602" s="297">
        <v>6458.91</v>
      </c>
      <c r="AM602" s="297">
        <v>6543.48</v>
      </c>
      <c r="AN602" s="297">
        <v>6628</v>
      </c>
      <c r="AO602" s="297">
        <v>6712.45</v>
      </c>
      <c r="AP602" s="297">
        <v>6796.59</v>
      </c>
      <c r="AQ602" s="297">
        <v>6880.19</v>
      </c>
      <c r="AR602" s="297">
        <v>6962.93</v>
      </c>
      <c r="AS602" s="297">
        <v>7044.52</v>
      </c>
      <c r="AT602" s="297">
        <v>7124.84</v>
      </c>
      <c r="AU602" s="297">
        <v>7203.76</v>
      </c>
      <c r="AV602" s="297">
        <v>7280.98</v>
      </c>
      <c r="AW602" s="297">
        <v>7356.16</v>
      </c>
      <c r="AX602" s="297">
        <v>7429</v>
      </c>
      <c r="AY602" s="297">
        <v>7499.34</v>
      </c>
      <c r="AZ602" s="297">
        <v>7567.1</v>
      </c>
      <c r="BA602" s="297">
        <v>7632.13</v>
      </c>
      <c r="BB602" s="297">
        <v>7694.3</v>
      </c>
      <c r="BC602" s="297">
        <v>7753.54</v>
      </c>
      <c r="BD602" s="297">
        <v>7809.75</v>
      </c>
      <c r="BE602" s="297">
        <v>7862.94</v>
      </c>
      <c r="BF602" s="297">
        <v>7913.13</v>
      </c>
      <c r="BG602" s="297">
        <v>7960.43</v>
      </c>
      <c r="BH602" s="297">
        <v>8004.92</v>
      </c>
      <c r="BI602" s="297">
        <v>8046.63</v>
      </c>
      <c r="BJ602" s="297">
        <v>8085.58</v>
      </c>
      <c r="BK602" s="297">
        <v>8121.9</v>
      </c>
      <c r="BL602" s="297">
        <v>8155.78</v>
      </c>
      <c r="BM602" s="297">
        <v>8187.36</v>
      </c>
      <c r="BN602" s="297">
        <v>8216.7000000000007</v>
      </c>
      <c r="BO602" s="297">
        <v>8243.84</v>
      </c>
      <c r="BP602" s="297">
        <v>8268.7999999999993</v>
      </c>
      <c r="BQ602" s="297">
        <v>8291.59</v>
      </c>
      <c r="BR602" s="297">
        <v>8312.24</v>
      </c>
      <c r="BS602" s="297">
        <v>8330.74</v>
      </c>
      <c r="BT602" s="297">
        <v>8347.15</v>
      </c>
      <c r="BU602" s="297">
        <v>8361.52</v>
      </c>
      <c r="BV602" s="297">
        <v>8373.89</v>
      </c>
      <c r="BW602" s="297">
        <v>8384.31</v>
      </c>
    </row>
    <row r="603" spans="1:75" x14ac:dyDescent="0.25">
      <c r="A603" s="297" t="s">
        <v>1094</v>
      </c>
      <c r="B603" s="297" t="s">
        <v>1095</v>
      </c>
      <c r="C603" s="297" t="s">
        <v>1013</v>
      </c>
      <c r="D603" s="297" t="s">
        <v>1010</v>
      </c>
      <c r="I603" s="297">
        <v>2.6</v>
      </c>
      <c r="J603" s="297">
        <v>1.31</v>
      </c>
      <c r="K603" s="297">
        <v>2.84</v>
      </c>
      <c r="L603" s="297">
        <v>2.2599999999999998</v>
      </c>
      <c r="M603" s="297">
        <v>-4.7699999999999996</v>
      </c>
      <c r="Y603" s="297">
        <v>14.19</v>
      </c>
      <c r="Z603" s="297">
        <v>17.899999999999999</v>
      </c>
      <c r="AA603" s="297">
        <v>19.3</v>
      </c>
      <c r="AB603" s="297">
        <v>21.13</v>
      </c>
      <c r="AC603" s="297">
        <v>16.399999999999999</v>
      </c>
      <c r="AD603" s="297">
        <v>18.559999999999999</v>
      </c>
      <c r="AE603" s="297">
        <v>22.1</v>
      </c>
      <c r="AF603" s="297">
        <v>22.79</v>
      </c>
      <c r="AG603" s="297">
        <v>7.37</v>
      </c>
      <c r="AH603" s="297">
        <v>7.45</v>
      </c>
      <c r="AI603" s="297">
        <v>7.66</v>
      </c>
      <c r="AJ603" s="297">
        <v>7.97</v>
      </c>
      <c r="AK603" s="297">
        <v>8.33</v>
      </c>
      <c r="AL603" s="297">
        <v>8.6999999999999993</v>
      </c>
      <c r="AM603" s="297">
        <v>8.43</v>
      </c>
      <c r="AN603" s="297">
        <v>8.7100000000000009</v>
      </c>
      <c r="AO603" s="297">
        <v>9.01</v>
      </c>
      <c r="AP603" s="297">
        <v>9.1999999999999993</v>
      </c>
      <c r="AQ603" s="297">
        <v>9.4700000000000006</v>
      </c>
      <c r="AR603" s="297">
        <v>9.77</v>
      </c>
      <c r="AS603" s="297">
        <v>10.11</v>
      </c>
      <c r="AT603" s="297">
        <v>10.42</v>
      </c>
      <c r="AU603" s="297">
        <v>10.68</v>
      </c>
      <c r="AV603" s="297">
        <v>10.95</v>
      </c>
      <c r="AW603" s="297">
        <v>11.25</v>
      </c>
      <c r="AX603" s="297">
        <v>11.54</v>
      </c>
      <c r="AY603" s="297">
        <v>11.8</v>
      </c>
      <c r="AZ603" s="297">
        <v>12.01</v>
      </c>
      <c r="BA603" s="297">
        <v>12.23</v>
      </c>
      <c r="BB603" s="297">
        <v>12.47</v>
      </c>
      <c r="BC603" s="297">
        <v>12.7</v>
      </c>
      <c r="BD603" s="297">
        <v>12.94</v>
      </c>
      <c r="BE603" s="297">
        <v>13.05</v>
      </c>
      <c r="BF603" s="297">
        <v>13.23</v>
      </c>
      <c r="BG603" s="297">
        <v>13.39</v>
      </c>
      <c r="BH603" s="297">
        <v>13.54</v>
      </c>
      <c r="BI603" s="297">
        <v>13.66</v>
      </c>
      <c r="BJ603" s="297">
        <v>13.68</v>
      </c>
      <c r="BK603" s="297">
        <v>13.75</v>
      </c>
      <c r="BL603" s="297">
        <v>13.8</v>
      </c>
      <c r="BM603" s="297">
        <v>13.82</v>
      </c>
      <c r="BN603" s="297">
        <v>13.81</v>
      </c>
      <c r="BO603" s="297">
        <v>13.7</v>
      </c>
      <c r="BP603" s="297">
        <v>13.63</v>
      </c>
      <c r="BQ603" s="297">
        <v>13.54</v>
      </c>
      <c r="BR603" s="297">
        <v>13.42</v>
      </c>
      <c r="BS603" s="297">
        <v>13.27</v>
      </c>
      <c r="BT603" s="297">
        <v>13</v>
      </c>
      <c r="BU603" s="297">
        <v>12.8</v>
      </c>
      <c r="BV603" s="297">
        <v>12.58</v>
      </c>
      <c r="BW603" s="297">
        <v>12.32</v>
      </c>
    </row>
    <row r="604" spans="1:75" x14ac:dyDescent="0.25">
      <c r="A604" s="297" t="s">
        <v>1094</v>
      </c>
      <c r="B604" s="297" t="s">
        <v>1095</v>
      </c>
      <c r="C604" s="297" t="s">
        <v>1014</v>
      </c>
      <c r="D604" s="297" t="s">
        <v>1015</v>
      </c>
      <c r="E604" s="297">
        <v>10.61</v>
      </c>
      <c r="F604" s="297">
        <v>11.28</v>
      </c>
      <c r="G604" s="297">
        <v>11.98</v>
      </c>
      <c r="H604" s="297">
        <v>12.73</v>
      </c>
      <c r="I604" s="297">
        <v>13.52</v>
      </c>
      <c r="J604" s="297">
        <v>14.36</v>
      </c>
      <c r="K604" s="297">
        <v>15.11</v>
      </c>
      <c r="L604" s="297">
        <v>15.89</v>
      </c>
      <c r="M604" s="297">
        <v>16.71</v>
      </c>
      <c r="N604" s="297">
        <v>17.57</v>
      </c>
      <c r="O604" s="297">
        <v>18.48</v>
      </c>
      <c r="P604" s="297">
        <v>19.29</v>
      </c>
      <c r="Q604" s="297">
        <v>20.13</v>
      </c>
      <c r="R604" s="297">
        <v>21.01</v>
      </c>
      <c r="S604" s="297">
        <v>21.93</v>
      </c>
      <c r="T604" s="297">
        <v>22.89</v>
      </c>
      <c r="U604" s="297">
        <v>23.75</v>
      </c>
      <c r="V604" s="297">
        <v>24.64</v>
      </c>
      <c r="W604" s="297">
        <v>25.56</v>
      </c>
      <c r="X604" s="297">
        <v>26.52</v>
      </c>
      <c r="Y604" s="297">
        <v>27.51</v>
      </c>
      <c r="Z604" s="297">
        <v>28.49</v>
      </c>
      <c r="AA604" s="297">
        <v>29.5</v>
      </c>
      <c r="AB604" s="297">
        <v>30.54</v>
      </c>
      <c r="AC604" s="297">
        <v>31.63</v>
      </c>
      <c r="AD604" s="297">
        <v>32.75</v>
      </c>
      <c r="AE604" s="297">
        <v>33.770000000000003</v>
      </c>
      <c r="AF604" s="297">
        <v>34.82</v>
      </c>
      <c r="AG604" s="297">
        <v>35.9</v>
      </c>
      <c r="AH604" s="297">
        <v>37.01</v>
      </c>
      <c r="AI604" s="297">
        <v>38.159999999999997</v>
      </c>
      <c r="AJ604" s="297">
        <v>39.22</v>
      </c>
      <c r="AK604" s="297">
        <v>40.32</v>
      </c>
      <c r="AL604" s="297">
        <v>41.45</v>
      </c>
      <c r="AM604" s="297">
        <v>42.61</v>
      </c>
      <c r="AN604" s="297">
        <v>43.8</v>
      </c>
      <c r="AO604" s="297">
        <v>44.78</v>
      </c>
      <c r="AP604" s="297">
        <v>45.79</v>
      </c>
      <c r="AQ604" s="297">
        <v>46.82</v>
      </c>
      <c r="AR604" s="297">
        <v>47.87</v>
      </c>
      <c r="AS604" s="297">
        <v>48.94</v>
      </c>
      <c r="AT604" s="297">
        <v>49.86</v>
      </c>
      <c r="AU604" s="297">
        <v>50.79</v>
      </c>
      <c r="AV604" s="297">
        <v>51.74</v>
      </c>
      <c r="AW604" s="297">
        <v>52.71</v>
      </c>
      <c r="AX604" s="297">
        <v>53.7</v>
      </c>
      <c r="AY604" s="297">
        <v>54.57</v>
      </c>
      <c r="AZ604" s="297">
        <v>55.45</v>
      </c>
      <c r="BA604" s="297">
        <v>56.34</v>
      </c>
      <c r="BB604" s="297">
        <v>57.26</v>
      </c>
      <c r="BC604" s="297">
        <v>58.18</v>
      </c>
      <c r="BD604" s="297">
        <v>59</v>
      </c>
      <c r="BE604" s="297">
        <v>59.83</v>
      </c>
      <c r="BF604" s="297">
        <v>60.68</v>
      </c>
      <c r="BG604" s="297">
        <v>61.53</v>
      </c>
      <c r="BH604" s="297">
        <v>62.4</v>
      </c>
      <c r="BI604" s="297">
        <v>63.19</v>
      </c>
      <c r="BJ604" s="297">
        <v>63.99</v>
      </c>
      <c r="BK604" s="297">
        <v>64.790000000000006</v>
      </c>
      <c r="BL604" s="297">
        <v>65.61</v>
      </c>
      <c r="BM604" s="297">
        <v>66.44</v>
      </c>
      <c r="BN604" s="297">
        <v>67.2</v>
      </c>
      <c r="BO604" s="297">
        <v>67.959999999999994</v>
      </c>
      <c r="BP604" s="297">
        <v>68.739999999999995</v>
      </c>
      <c r="BQ604" s="297">
        <v>69.52</v>
      </c>
      <c r="BR604" s="297">
        <v>70.319999999999993</v>
      </c>
      <c r="BS604" s="297">
        <v>71.040000000000006</v>
      </c>
      <c r="BT604" s="297">
        <v>71.77</v>
      </c>
      <c r="BU604" s="297">
        <v>72.510000000000005</v>
      </c>
      <c r="BV604" s="297">
        <v>73.25</v>
      </c>
      <c r="BW604" s="297">
        <v>74.010000000000005</v>
      </c>
    </row>
    <row r="605" spans="1:75" x14ac:dyDescent="0.25">
      <c r="A605" s="297" t="s">
        <v>1094</v>
      </c>
      <c r="B605" s="297" t="s">
        <v>1095</v>
      </c>
      <c r="C605" s="297" t="s">
        <v>1016</v>
      </c>
      <c r="D605" s="297" t="s">
        <v>1015</v>
      </c>
      <c r="E605" s="297">
        <v>2.1800000000000002</v>
      </c>
      <c r="F605" s="297">
        <v>2.2999999999999998</v>
      </c>
      <c r="G605" s="297">
        <v>2.44</v>
      </c>
      <c r="H605" s="297">
        <v>2.57</v>
      </c>
      <c r="I605" s="297">
        <v>2.72</v>
      </c>
      <c r="J605" s="297">
        <v>2.88</v>
      </c>
      <c r="K605" s="297">
        <v>2.97</v>
      </c>
      <c r="L605" s="297">
        <v>3.07</v>
      </c>
      <c r="M605" s="297">
        <v>3.18</v>
      </c>
      <c r="N605" s="297">
        <v>3.28</v>
      </c>
      <c r="O605" s="297">
        <v>3.39</v>
      </c>
      <c r="P605" s="297">
        <v>3.4</v>
      </c>
      <c r="Q605" s="297">
        <v>3.4</v>
      </c>
      <c r="R605" s="297">
        <v>3.41</v>
      </c>
      <c r="S605" s="297">
        <v>3.41</v>
      </c>
      <c r="T605" s="297">
        <v>3.42</v>
      </c>
      <c r="U605" s="297">
        <v>3.48</v>
      </c>
      <c r="V605" s="297">
        <v>3.54</v>
      </c>
      <c r="W605" s="297">
        <v>3.6</v>
      </c>
      <c r="X605" s="297">
        <v>3.66</v>
      </c>
      <c r="Y605" s="297">
        <v>3.72</v>
      </c>
      <c r="Z605" s="297">
        <v>3.81</v>
      </c>
      <c r="AA605" s="297">
        <v>3.9</v>
      </c>
      <c r="AB605" s="297">
        <v>3.99</v>
      </c>
      <c r="AC605" s="297">
        <v>4.08</v>
      </c>
      <c r="AD605" s="297">
        <v>4.17</v>
      </c>
      <c r="AE605" s="297">
        <v>4.34</v>
      </c>
      <c r="AF605" s="297">
        <v>4.51</v>
      </c>
      <c r="AG605" s="297">
        <v>4.6900000000000004</v>
      </c>
      <c r="AH605" s="297">
        <v>4.87</v>
      </c>
      <c r="AI605" s="297">
        <v>5.07</v>
      </c>
      <c r="AJ605" s="297">
        <v>5.25</v>
      </c>
      <c r="AK605" s="297">
        <v>5.43</v>
      </c>
      <c r="AL605" s="297">
        <v>5.63</v>
      </c>
      <c r="AM605" s="297">
        <v>5.83</v>
      </c>
      <c r="AN605" s="297">
        <v>6.04</v>
      </c>
      <c r="AO605" s="297">
        <v>6.23</v>
      </c>
      <c r="AP605" s="297">
        <v>6.43</v>
      </c>
      <c r="AQ605" s="297">
        <v>6.64</v>
      </c>
      <c r="AR605" s="297">
        <v>6.85</v>
      </c>
      <c r="AS605" s="297">
        <v>7.07</v>
      </c>
      <c r="AT605" s="297">
        <v>7.27</v>
      </c>
      <c r="AU605" s="297">
        <v>7.48</v>
      </c>
      <c r="AV605" s="297">
        <v>7.69</v>
      </c>
      <c r="AW605" s="297">
        <v>7.91</v>
      </c>
      <c r="AX605" s="297">
        <v>8.14</v>
      </c>
      <c r="AY605" s="297">
        <v>8.36</v>
      </c>
      <c r="AZ605" s="297">
        <v>8.59</v>
      </c>
      <c r="BA605" s="297">
        <v>8.82</v>
      </c>
      <c r="BB605" s="297">
        <v>9.06</v>
      </c>
      <c r="BC605" s="297">
        <v>9.3000000000000007</v>
      </c>
      <c r="BD605" s="297">
        <v>9.5399999999999991</v>
      </c>
      <c r="BE605" s="297">
        <v>9.7899999999999991</v>
      </c>
      <c r="BF605" s="297">
        <v>10.039999999999999</v>
      </c>
      <c r="BG605" s="297">
        <v>10.3</v>
      </c>
      <c r="BH605" s="297">
        <v>10.57</v>
      </c>
      <c r="BI605" s="297">
        <v>10.84</v>
      </c>
      <c r="BJ605" s="297">
        <v>11.12</v>
      </c>
      <c r="BK605" s="297">
        <v>11.41</v>
      </c>
      <c r="BL605" s="297">
        <v>11.71</v>
      </c>
      <c r="BM605" s="297">
        <v>12.01</v>
      </c>
      <c r="BN605" s="297">
        <v>12.32</v>
      </c>
      <c r="BO605" s="297">
        <v>12.65</v>
      </c>
      <c r="BP605" s="297">
        <v>12.98</v>
      </c>
      <c r="BQ605" s="297">
        <v>13.32</v>
      </c>
      <c r="BR605" s="297">
        <v>13.67</v>
      </c>
      <c r="BS605" s="297">
        <v>14</v>
      </c>
      <c r="BT605" s="297">
        <v>14.34</v>
      </c>
      <c r="BU605" s="297">
        <v>14.69</v>
      </c>
      <c r="BV605" s="297">
        <v>15.05</v>
      </c>
      <c r="BW605" s="297">
        <v>15.41</v>
      </c>
    </row>
    <row r="606" spans="1:75" x14ac:dyDescent="0.25">
      <c r="A606" s="297" t="s">
        <v>351</v>
      </c>
      <c r="B606" s="297" t="s">
        <v>350</v>
      </c>
      <c r="C606" s="297" t="s">
        <v>1005</v>
      </c>
      <c r="D606" s="297" t="s">
        <v>1006</v>
      </c>
      <c r="E606" s="297">
        <v>27.44</v>
      </c>
      <c r="F606" s="297">
        <v>28.56</v>
      </c>
      <c r="G606" s="297">
        <v>29.79</v>
      </c>
      <c r="H606" s="297">
        <v>31.22</v>
      </c>
      <c r="I606" s="297">
        <v>32.89</v>
      </c>
      <c r="J606" s="297">
        <v>35.17</v>
      </c>
      <c r="K606" s="297">
        <v>37.78</v>
      </c>
      <c r="L606" s="297">
        <v>40.39</v>
      </c>
      <c r="M606" s="297">
        <v>43.05</v>
      </c>
      <c r="N606" s="297">
        <v>45.48</v>
      </c>
      <c r="O606" s="297">
        <v>46.06</v>
      </c>
      <c r="P606" s="297">
        <v>44.07</v>
      </c>
      <c r="Q606" s="297">
        <v>42.38</v>
      </c>
      <c r="R606" s="297">
        <v>40.96</v>
      </c>
      <c r="S606" s="297">
        <v>39.729999999999997</v>
      </c>
      <c r="T606" s="297">
        <v>38.479999999999997</v>
      </c>
      <c r="U606" s="297">
        <v>37.590000000000003</v>
      </c>
      <c r="V606" s="297">
        <v>36.93</v>
      </c>
      <c r="W606" s="297">
        <v>37.14</v>
      </c>
      <c r="X606" s="297">
        <v>37.229999999999997</v>
      </c>
      <c r="Y606" s="297">
        <v>37.619999999999997</v>
      </c>
      <c r="Z606" s="297">
        <v>38.270000000000003</v>
      </c>
      <c r="AA606" s="297">
        <v>38.94</v>
      </c>
      <c r="AB606" s="297">
        <v>39.86</v>
      </c>
      <c r="AC606" s="297">
        <v>41.45</v>
      </c>
      <c r="AD606" s="297">
        <v>43.88</v>
      </c>
      <c r="AE606" s="297">
        <v>47.12</v>
      </c>
      <c r="AF606" s="297">
        <v>50.38</v>
      </c>
      <c r="AG606" s="297">
        <v>53.25</v>
      </c>
      <c r="AH606" s="297">
        <v>54.96</v>
      </c>
      <c r="AI606" s="297">
        <v>55.24</v>
      </c>
      <c r="AJ606" s="297">
        <v>55.92</v>
      </c>
      <c r="AK606" s="297">
        <v>56.69</v>
      </c>
      <c r="AL606" s="297">
        <v>57.5</v>
      </c>
      <c r="AM606" s="297">
        <v>58.48</v>
      </c>
      <c r="AN606" s="297">
        <v>59.64</v>
      </c>
      <c r="AO606" s="297">
        <v>60.97</v>
      </c>
      <c r="AP606" s="297">
        <v>62.45</v>
      </c>
      <c r="AQ606" s="297">
        <v>64.099999999999994</v>
      </c>
      <c r="AR606" s="297">
        <v>65.94</v>
      </c>
      <c r="AS606" s="297">
        <v>67.97</v>
      </c>
      <c r="AT606" s="297">
        <v>70.180000000000007</v>
      </c>
      <c r="AU606" s="297">
        <v>72.52</v>
      </c>
      <c r="AV606" s="297">
        <v>75.03</v>
      </c>
      <c r="AW606" s="297">
        <v>77.7</v>
      </c>
      <c r="AX606" s="297">
        <v>80.56</v>
      </c>
      <c r="AY606" s="297">
        <v>83.61</v>
      </c>
      <c r="AZ606" s="297">
        <v>86.8</v>
      </c>
      <c r="BA606" s="297">
        <v>90.16</v>
      </c>
      <c r="BB606" s="297">
        <v>93.73</v>
      </c>
      <c r="BC606" s="297">
        <v>97.49</v>
      </c>
      <c r="BD606" s="297">
        <v>101.46</v>
      </c>
      <c r="BE606" s="297">
        <v>105.6</v>
      </c>
      <c r="BF606" s="297">
        <v>109.93</v>
      </c>
      <c r="BG606" s="297">
        <v>114.47</v>
      </c>
      <c r="BH606" s="297">
        <v>119.24</v>
      </c>
      <c r="BI606" s="297">
        <v>124.22</v>
      </c>
      <c r="BJ606" s="297">
        <v>129.43</v>
      </c>
      <c r="BK606" s="297">
        <v>134.87</v>
      </c>
      <c r="BL606" s="297">
        <v>140.57</v>
      </c>
      <c r="BM606" s="297">
        <v>146.54</v>
      </c>
      <c r="BN606" s="297">
        <v>152.78</v>
      </c>
      <c r="BO606" s="297">
        <v>159.27000000000001</v>
      </c>
      <c r="BP606" s="297">
        <v>166.02</v>
      </c>
      <c r="BQ606" s="297">
        <v>173.04</v>
      </c>
      <c r="BR606" s="297">
        <v>180.36</v>
      </c>
      <c r="BS606" s="297">
        <v>187.96</v>
      </c>
      <c r="BT606" s="297">
        <v>195.87</v>
      </c>
      <c r="BU606" s="297">
        <v>204.09</v>
      </c>
      <c r="BV606" s="297">
        <v>212.63</v>
      </c>
      <c r="BW606" s="297">
        <v>221.49</v>
      </c>
    </row>
    <row r="607" spans="1:75" x14ac:dyDescent="0.25">
      <c r="A607" s="297" t="s">
        <v>351</v>
      </c>
      <c r="B607" s="297" t="s">
        <v>350</v>
      </c>
      <c r="C607" s="297" t="s">
        <v>1007</v>
      </c>
      <c r="D607" s="297" t="s">
        <v>1008</v>
      </c>
      <c r="E607" s="297">
        <v>52677.04</v>
      </c>
      <c r="F607" s="297">
        <v>52622.69</v>
      </c>
      <c r="G607" s="297">
        <v>54255.48</v>
      </c>
      <c r="H607" s="297">
        <v>55936.52</v>
      </c>
      <c r="I607" s="297">
        <v>58536.82</v>
      </c>
      <c r="J607" s="297">
        <v>57597.11</v>
      </c>
      <c r="K607" s="297">
        <v>59605.96</v>
      </c>
      <c r="L607" s="297">
        <v>60245.46</v>
      </c>
      <c r="M607" s="297">
        <v>61721.39</v>
      </c>
      <c r="N607" s="297">
        <v>63527.73</v>
      </c>
      <c r="O607" s="297">
        <v>53794.52</v>
      </c>
      <c r="P607" s="297">
        <v>50684.93</v>
      </c>
      <c r="Q607" s="297">
        <v>41821.910000000003</v>
      </c>
      <c r="R607" s="297">
        <v>36143.839999999997</v>
      </c>
      <c r="S607" s="297">
        <v>32698.63</v>
      </c>
      <c r="T607" s="297">
        <v>31479.45</v>
      </c>
      <c r="U607" s="297">
        <v>30897.26</v>
      </c>
      <c r="V607" s="297">
        <v>30130.14</v>
      </c>
      <c r="W607" s="297">
        <v>29445.21</v>
      </c>
      <c r="X607" s="297">
        <v>26890.41</v>
      </c>
      <c r="Y607" s="297">
        <v>25438.36</v>
      </c>
      <c r="Z607" s="297">
        <v>27876.71</v>
      </c>
      <c r="AA607" s="297">
        <v>27321.919999999998</v>
      </c>
      <c r="AB607" s="297">
        <v>28979.45</v>
      </c>
      <c r="AC607" s="297">
        <v>29780.82</v>
      </c>
      <c r="AD607" s="297">
        <v>30260.27</v>
      </c>
      <c r="AE607" s="297">
        <v>31143.84</v>
      </c>
      <c r="AF607" s="297">
        <v>31986.3</v>
      </c>
      <c r="AG607" s="297">
        <v>30712.33</v>
      </c>
      <c r="AH607" s="297">
        <v>26311.279999999999</v>
      </c>
      <c r="AI607" s="297">
        <v>24919.83</v>
      </c>
      <c r="AJ607" s="297">
        <v>25013.84</v>
      </c>
      <c r="AK607" s="297">
        <v>24722.52</v>
      </c>
      <c r="AL607" s="297">
        <v>25002.12</v>
      </c>
      <c r="AM607" s="297">
        <v>25341.95</v>
      </c>
      <c r="AN607" s="297">
        <v>25755.66</v>
      </c>
      <c r="AO607" s="297">
        <v>26165.97</v>
      </c>
      <c r="AP607" s="297">
        <v>26965.47</v>
      </c>
      <c r="AQ607" s="297">
        <v>27780.19</v>
      </c>
      <c r="AR607" s="297">
        <v>28676.09</v>
      </c>
      <c r="AS607" s="297">
        <v>29631.83</v>
      </c>
      <c r="AT607" s="297">
        <v>30539.58</v>
      </c>
      <c r="AU607" s="297">
        <v>31563.85</v>
      </c>
      <c r="AV607" s="297">
        <v>32639.47</v>
      </c>
      <c r="AW607" s="297">
        <v>33780.28</v>
      </c>
      <c r="AX607" s="297">
        <v>34980.78</v>
      </c>
      <c r="AY607" s="297">
        <v>36124.57</v>
      </c>
      <c r="AZ607" s="297">
        <v>37419.11</v>
      </c>
      <c r="BA607" s="297">
        <v>38784.1</v>
      </c>
      <c r="BB607" s="297">
        <v>40218.15</v>
      </c>
      <c r="BC607" s="297">
        <v>41746.370000000003</v>
      </c>
      <c r="BD607" s="297">
        <v>43211.63</v>
      </c>
      <c r="BE607" s="297">
        <v>44818.09</v>
      </c>
      <c r="BF607" s="297">
        <v>46488.800000000003</v>
      </c>
      <c r="BG607" s="297">
        <v>48226.51</v>
      </c>
      <c r="BH607" s="297">
        <v>50043.59</v>
      </c>
      <c r="BI607" s="297">
        <v>51886.11</v>
      </c>
      <c r="BJ607" s="297">
        <v>53849.9</v>
      </c>
      <c r="BK607" s="297">
        <v>55880.74</v>
      </c>
      <c r="BL607" s="297">
        <v>57983.18</v>
      </c>
      <c r="BM607" s="297">
        <v>60148.77</v>
      </c>
      <c r="BN607" s="297">
        <v>62258.57</v>
      </c>
      <c r="BO607" s="297">
        <v>64477.41</v>
      </c>
      <c r="BP607" s="297">
        <v>66753.38</v>
      </c>
      <c r="BQ607" s="297">
        <v>69082.429999999993</v>
      </c>
      <c r="BR607" s="297">
        <v>71468.38</v>
      </c>
      <c r="BS607" s="297">
        <v>73894.27</v>
      </c>
      <c r="BT607" s="297">
        <v>76418.8</v>
      </c>
      <c r="BU607" s="297">
        <v>79022.899999999994</v>
      </c>
      <c r="BV607" s="297">
        <v>81728.72</v>
      </c>
      <c r="BW607" s="297">
        <v>84577.99</v>
      </c>
    </row>
    <row r="608" spans="1:75" x14ac:dyDescent="0.25">
      <c r="A608" s="297" t="s">
        <v>351</v>
      </c>
      <c r="B608" s="297" t="s">
        <v>350</v>
      </c>
      <c r="C608" s="297" t="s">
        <v>1009</v>
      </c>
      <c r="D608" s="297" t="s">
        <v>1010</v>
      </c>
      <c r="E608" s="297">
        <v>25.3</v>
      </c>
      <c r="F608" s="297">
        <v>23.87</v>
      </c>
      <c r="G608" s="297">
        <v>24.83</v>
      </c>
      <c r="H608" s="297">
        <v>25.77</v>
      </c>
      <c r="I608" s="297">
        <v>26.9</v>
      </c>
      <c r="J608" s="297">
        <v>32.340000000000003</v>
      </c>
      <c r="K608" s="297">
        <v>34.32</v>
      </c>
      <c r="L608" s="297">
        <v>34.659999999999997</v>
      </c>
      <c r="M608" s="297">
        <v>34.35</v>
      </c>
      <c r="N608" s="297">
        <v>32.03</v>
      </c>
      <c r="O608" s="297">
        <v>23</v>
      </c>
      <c r="P608" s="297">
        <v>6.17</v>
      </c>
      <c r="Q608" s="297">
        <v>11.18</v>
      </c>
      <c r="R608" s="297">
        <v>13.76</v>
      </c>
      <c r="S608" s="297">
        <v>14.88</v>
      </c>
      <c r="T608" s="297">
        <v>13.76</v>
      </c>
      <c r="U608" s="297">
        <v>16.670000000000002</v>
      </c>
      <c r="V608" s="297">
        <v>17.22</v>
      </c>
      <c r="W608" s="297">
        <v>25.1</v>
      </c>
      <c r="X608" s="297">
        <v>22.98</v>
      </c>
      <c r="Y608" s="297">
        <v>25.35</v>
      </c>
      <c r="Z608" s="297">
        <v>25.39</v>
      </c>
      <c r="AA608" s="297">
        <v>24.65</v>
      </c>
      <c r="AB608" s="297">
        <v>25.31</v>
      </c>
      <c r="AC608" s="297">
        <v>28.8</v>
      </c>
      <c r="AD608" s="297">
        <v>31.8</v>
      </c>
      <c r="AE608" s="297">
        <v>34.090000000000003</v>
      </c>
      <c r="AF608" s="297">
        <v>31.57</v>
      </c>
      <c r="AG608" s="297">
        <v>29.79</v>
      </c>
      <c r="AH608" s="297">
        <v>25.95</v>
      </c>
      <c r="AI608" s="297">
        <v>23.08</v>
      </c>
      <c r="AJ608" s="297">
        <v>25.85</v>
      </c>
      <c r="AK608" s="297">
        <v>25.7</v>
      </c>
      <c r="AL608" s="297">
        <v>25.45</v>
      </c>
      <c r="AM608" s="297">
        <v>25.47</v>
      </c>
      <c r="AN608" s="297">
        <v>25.47</v>
      </c>
      <c r="AO608" s="297">
        <v>25.43</v>
      </c>
      <c r="AP608" s="297">
        <v>25.31</v>
      </c>
      <c r="AQ608" s="297">
        <v>25.33</v>
      </c>
      <c r="AR608" s="297">
        <v>25.35</v>
      </c>
      <c r="AS608" s="297">
        <v>25.35</v>
      </c>
      <c r="AT608" s="297">
        <v>25.33</v>
      </c>
      <c r="AU608" s="297">
        <v>25.19</v>
      </c>
      <c r="AV608" s="297">
        <v>25.11</v>
      </c>
      <c r="AW608" s="297">
        <v>25.06</v>
      </c>
      <c r="AX608" s="297">
        <v>25.02</v>
      </c>
      <c r="AY608" s="297">
        <v>24.95</v>
      </c>
      <c r="AZ608" s="297">
        <v>24.81</v>
      </c>
      <c r="BA608" s="297">
        <v>24.73</v>
      </c>
      <c r="BB608" s="297">
        <v>24.66</v>
      </c>
      <c r="BC608" s="297">
        <v>24.58</v>
      </c>
      <c r="BD608" s="297">
        <v>24.48</v>
      </c>
      <c r="BE608" s="297">
        <v>24.33</v>
      </c>
      <c r="BF608" s="297">
        <v>24.22</v>
      </c>
      <c r="BG608" s="297">
        <v>24.12</v>
      </c>
      <c r="BH608" s="297">
        <v>24.03</v>
      </c>
      <c r="BI608" s="297">
        <v>23.92</v>
      </c>
      <c r="BJ608" s="297">
        <v>23.79</v>
      </c>
      <c r="BK608" s="297">
        <v>23.7</v>
      </c>
      <c r="BL608" s="297">
        <v>23.61</v>
      </c>
      <c r="BM608" s="297">
        <v>23.53</v>
      </c>
      <c r="BN608" s="297">
        <v>23.45</v>
      </c>
      <c r="BO608" s="297">
        <v>23.36</v>
      </c>
      <c r="BP608" s="297">
        <v>23.29</v>
      </c>
      <c r="BQ608" s="297">
        <v>23.22</v>
      </c>
      <c r="BR608" s="297">
        <v>23.16</v>
      </c>
      <c r="BS608" s="297">
        <v>23.1</v>
      </c>
      <c r="BT608" s="297">
        <v>23.05</v>
      </c>
      <c r="BU608" s="297">
        <v>23</v>
      </c>
      <c r="BV608" s="297">
        <v>22.95</v>
      </c>
      <c r="BW608" s="297">
        <v>22.89</v>
      </c>
    </row>
    <row r="609" spans="1:75" x14ac:dyDescent="0.25">
      <c r="A609" s="297" t="s">
        <v>351</v>
      </c>
      <c r="B609" s="297" t="s">
        <v>350</v>
      </c>
      <c r="C609" s="297" t="s">
        <v>1011</v>
      </c>
      <c r="D609" s="297" t="s">
        <v>927</v>
      </c>
      <c r="E609" s="297">
        <v>1427.77</v>
      </c>
      <c r="F609" s="297">
        <v>1433.19</v>
      </c>
      <c r="G609" s="297">
        <v>1437.54</v>
      </c>
      <c r="H609" s="297">
        <v>1438.76</v>
      </c>
      <c r="I609" s="297">
        <v>1440.58</v>
      </c>
      <c r="J609" s="297">
        <v>1448.75</v>
      </c>
      <c r="K609" s="297">
        <v>1452.48</v>
      </c>
      <c r="L609" s="297">
        <v>1460.03</v>
      </c>
      <c r="M609" s="297">
        <v>1465.14</v>
      </c>
      <c r="N609" s="297">
        <v>1466.31</v>
      </c>
      <c r="O609" s="297">
        <v>1443.32</v>
      </c>
      <c r="P609" s="297">
        <v>1401.76</v>
      </c>
      <c r="Q609" s="297">
        <v>1355.34</v>
      </c>
      <c r="R609" s="297">
        <v>1305.94</v>
      </c>
      <c r="S609" s="297">
        <v>1255.77</v>
      </c>
      <c r="T609" s="297">
        <v>1206.78</v>
      </c>
      <c r="U609" s="297">
        <v>1165.55</v>
      </c>
      <c r="V609" s="297">
        <v>1158.29</v>
      </c>
      <c r="W609" s="297">
        <v>1150.7</v>
      </c>
      <c r="X609" s="297">
        <v>1124.1400000000001</v>
      </c>
      <c r="Y609" s="297">
        <v>1094.56</v>
      </c>
      <c r="Z609" s="297">
        <v>1105.44</v>
      </c>
      <c r="AA609" s="297">
        <v>1137.69</v>
      </c>
      <c r="AB609" s="297">
        <v>1122.4100000000001</v>
      </c>
      <c r="AC609" s="297">
        <v>1131.6500000000001</v>
      </c>
      <c r="AD609" s="297">
        <v>1133.25</v>
      </c>
      <c r="AE609" s="297">
        <v>1162.07</v>
      </c>
      <c r="AF609" s="297">
        <v>1185.25</v>
      </c>
      <c r="AG609" s="297">
        <v>1212.3599999999999</v>
      </c>
      <c r="AH609" s="297">
        <v>1193.26</v>
      </c>
      <c r="AI609" s="297">
        <v>1200.98</v>
      </c>
      <c r="AJ609" s="297">
        <v>1197.68</v>
      </c>
      <c r="AK609" s="297">
        <v>1192.4100000000001</v>
      </c>
      <c r="AL609" s="297">
        <v>1185</v>
      </c>
      <c r="AM609" s="297">
        <v>1175.54</v>
      </c>
      <c r="AN609" s="297">
        <v>1164.2</v>
      </c>
      <c r="AO609" s="297">
        <v>1156.54</v>
      </c>
      <c r="AP609" s="297">
        <v>1146.98</v>
      </c>
      <c r="AQ609" s="297">
        <v>1136.1300000000001</v>
      </c>
      <c r="AR609" s="297">
        <v>1124.78</v>
      </c>
      <c r="AS609" s="297">
        <v>1113.51</v>
      </c>
      <c r="AT609" s="297">
        <v>1102.51</v>
      </c>
      <c r="AU609" s="297">
        <v>1091.03</v>
      </c>
      <c r="AV609" s="297">
        <v>1079.96</v>
      </c>
      <c r="AW609" s="297">
        <v>1069.54</v>
      </c>
      <c r="AX609" s="297">
        <v>1059.95</v>
      </c>
      <c r="AY609" s="297">
        <v>1050.9000000000001</v>
      </c>
      <c r="AZ609" s="297">
        <v>1042.8399999999999</v>
      </c>
      <c r="BA609" s="297">
        <v>1035.6199999999999</v>
      </c>
      <c r="BB609" s="297">
        <v>1029</v>
      </c>
      <c r="BC609" s="297">
        <v>1022.81</v>
      </c>
      <c r="BD609" s="297">
        <v>1017</v>
      </c>
      <c r="BE609" s="297">
        <v>1011.37</v>
      </c>
      <c r="BF609" s="297">
        <v>1005.94</v>
      </c>
      <c r="BG609" s="297">
        <v>1000.68</v>
      </c>
      <c r="BH609" s="297">
        <v>995.52</v>
      </c>
      <c r="BI609" s="297">
        <v>991.74</v>
      </c>
      <c r="BJ609" s="297">
        <v>987.9</v>
      </c>
      <c r="BK609" s="297">
        <v>983.92</v>
      </c>
      <c r="BL609" s="297">
        <v>979.72</v>
      </c>
      <c r="BM609" s="297">
        <v>975.19</v>
      </c>
      <c r="BN609" s="297">
        <v>968.92</v>
      </c>
      <c r="BO609" s="297">
        <v>962.67</v>
      </c>
      <c r="BP609" s="297">
        <v>956.14</v>
      </c>
      <c r="BQ609" s="297">
        <v>949.09</v>
      </c>
      <c r="BR609" s="297">
        <v>941.6</v>
      </c>
      <c r="BS609" s="297">
        <v>934.12</v>
      </c>
      <c r="BT609" s="297">
        <v>926.34</v>
      </c>
      <c r="BU609" s="297">
        <v>918.49</v>
      </c>
      <c r="BV609" s="297">
        <v>911.05</v>
      </c>
      <c r="BW609" s="297">
        <v>904.45</v>
      </c>
    </row>
    <row r="610" spans="1:75" x14ac:dyDescent="0.25">
      <c r="A610" s="297" t="s">
        <v>351</v>
      </c>
      <c r="B610" s="297" t="s">
        <v>350</v>
      </c>
      <c r="C610" s="297" t="s">
        <v>1012</v>
      </c>
      <c r="D610" s="297" t="s">
        <v>927</v>
      </c>
      <c r="E610" s="297">
        <v>2513.35</v>
      </c>
      <c r="F610" s="297">
        <v>2524.8000000000002</v>
      </c>
      <c r="G610" s="297">
        <v>2536.3200000000002</v>
      </c>
      <c r="H610" s="297">
        <v>2548.94</v>
      </c>
      <c r="I610" s="297">
        <v>2563.9899999999998</v>
      </c>
      <c r="J610" s="297">
        <v>2582.0100000000002</v>
      </c>
      <c r="K610" s="297">
        <v>2604.3200000000002</v>
      </c>
      <c r="L610" s="297">
        <v>2629.55</v>
      </c>
      <c r="M610" s="297">
        <v>2652.33</v>
      </c>
      <c r="N610" s="297">
        <v>2665.41</v>
      </c>
      <c r="O610" s="297">
        <v>2663.91</v>
      </c>
      <c r="P610" s="297">
        <v>2645.54</v>
      </c>
      <c r="Q610" s="297">
        <v>2612.7199999999998</v>
      </c>
      <c r="R610" s="297">
        <v>2571.11</v>
      </c>
      <c r="S610" s="297">
        <v>2528.89</v>
      </c>
      <c r="T610" s="297">
        <v>2492.09</v>
      </c>
      <c r="U610" s="297">
        <v>2462.62</v>
      </c>
      <c r="V610" s="297">
        <v>2438.9899999999998</v>
      </c>
      <c r="W610" s="297">
        <v>2419.8200000000002</v>
      </c>
      <c r="X610" s="297">
        <v>2402.4499999999998</v>
      </c>
      <c r="Y610" s="297">
        <v>2384.9699999999998</v>
      </c>
      <c r="Z610" s="297">
        <v>2367.3000000000002</v>
      </c>
      <c r="AA610" s="297">
        <v>2350.34</v>
      </c>
      <c r="AB610" s="297">
        <v>2334.23</v>
      </c>
      <c r="AC610" s="297">
        <v>2319.23</v>
      </c>
      <c r="AD610" s="297">
        <v>2305.5300000000002</v>
      </c>
      <c r="AE610" s="297">
        <v>2293.08</v>
      </c>
      <c r="AF610" s="297">
        <v>2281.69</v>
      </c>
      <c r="AG610" s="297">
        <v>2271.1999999999998</v>
      </c>
      <c r="AH610" s="297">
        <v>2261.38</v>
      </c>
      <c r="AI610" s="297">
        <v>2252.06</v>
      </c>
      <c r="AJ610" s="297">
        <v>2243.14</v>
      </c>
      <c r="AK610" s="297">
        <v>2234.5700000000002</v>
      </c>
      <c r="AL610" s="297">
        <v>2226.2600000000002</v>
      </c>
      <c r="AM610" s="297">
        <v>2218.12</v>
      </c>
      <c r="AN610" s="297">
        <v>2210.08</v>
      </c>
      <c r="AO610" s="297">
        <v>2202.08</v>
      </c>
      <c r="AP610" s="297">
        <v>2194.06</v>
      </c>
      <c r="AQ610" s="297">
        <v>2185.92</v>
      </c>
      <c r="AR610" s="297">
        <v>2177.5500000000002</v>
      </c>
      <c r="AS610" s="297">
        <v>2168.86</v>
      </c>
      <c r="AT610" s="297">
        <v>2159.8000000000002</v>
      </c>
      <c r="AU610" s="297">
        <v>2150.37</v>
      </c>
      <c r="AV610" s="297">
        <v>2140.6999999999998</v>
      </c>
      <c r="AW610" s="297">
        <v>2130.9699999999998</v>
      </c>
      <c r="AX610" s="297">
        <v>2121.3200000000002</v>
      </c>
      <c r="AY610" s="297">
        <v>2111.79</v>
      </c>
      <c r="AZ610" s="297">
        <v>2102.36</v>
      </c>
      <c r="BA610" s="297">
        <v>2092.91</v>
      </c>
      <c r="BB610" s="297">
        <v>2083.29</v>
      </c>
      <c r="BC610" s="297">
        <v>2073.41</v>
      </c>
      <c r="BD610" s="297">
        <v>2063.2199999999998</v>
      </c>
      <c r="BE610" s="297">
        <v>2052.81</v>
      </c>
      <c r="BF610" s="297">
        <v>2042.33</v>
      </c>
      <c r="BG610" s="297">
        <v>2031.99</v>
      </c>
      <c r="BH610" s="297">
        <v>2021.94</v>
      </c>
      <c r="BI610" s="297">
        <v>2012.23</v>
      </c>
      <c r="BJ610" s="297">
        <v>2002.83</v>
      </c>
      <c r="BK610" s="297">
        <v>1993.75</v>
      </c>
      <c r="BL610" s="297">
        <v>1984.98</v>
      </c>
      <c r="BM610" s="297">
        <v>1976.5</v>
      </c>
      <c r="BN610" s="297">
        <v>1968.32</v>
      </c>
      <c r="BO610" s="297">
        <v>1960.43</v>
      </c>
      <c r="BP610" s="297">
        <v>1952.79</v>
      </c>
      <c r="BQ610" s="297">
        <v>1945.34</v>
      </c>
      <c r="BR610" s="297">
        <v>1938.03</v>
      </c>
      <c r="BS610" s="297">
        <v>1930.83</v>
      </c>
      <c r="BT610" s="297">
        <v>1923.74</v>
      </c>
      <c r="BU610" s="297">
        <v>1916.68</v>
      </c>
      <c r="BV610" s="297">
        <v>1909.61</v>
      </c>
      <c r="BW610" s="297">
        <v>1902.47</v>
      </c>
    </row>
    <row r="611" spans="1:75" x14ac:dyDescent="0.25">
      <c r="A611" s="297" t="s">
        <v>351</v>
      </c>
      <c r="B611" s="297" t="s">
        <v>350</v>
      </c>
      <c r="C611" s="297" t="s">
        <v>1013</v>
      </c>
      <c r="D611" s="297" t="s">
        <v>1010</v>
      </c>
      <c r="E611" s="297">
        <v>32.69</v>
      </c>
      <c r="F611" s="297">
        <v>34.78</v>
      </c>
      <c r="G611" s="297">
        <v>34.54</v>
      </c>
      <c r="H611" s="297">
        <v>32.99</v>
      </c>
      <c r="I611" s="297">
        <v>34.57</v>
      </c>
      <c r="J611" s="297">
        <v>35.33</v>
      </c>
      <c r="K611" s="297">
        <v>35.869999999999997</v>
      </c>
      <c r="L611" s="297">
        <v>34.9</v>
      </c>
      <c r="M611" s="297">
        <v>37.53</v>
      </c>
      <c r="N611" s="297">
        <v>37.96</v>
      </c>
      <c r="O611" s="297">
        <v>38.770000000000003</v>
      </c>
      <c r="P611" s="297">
        <v>43.5</v>
      </c>
      <c r="Q611" s="297">
        <v>48.11</v>
      </c>
      <c r="R611" s="297">
        <v>25.43</v>
      </c>
      <c r="S611" s="297">
        <v>21.19</v>
      </c>
      <c r="T611" s="297">
        <v>12.1</v>
      </c>
      <c r="U611" s="297">
        <v>9.92</v>
      </c>
      <c r="V611" s="297">
        <v>11.72</v>
      </c>
      <c r="W611" s="297">
        <v>11.64</v>
      </c>
      <c r="X611" s="297">
        <v>14.2</v>
      </c>
      <c r="Y611" s="297">
        <v>16.68</v>
      </c>
      <c r="Z611" s="297">
        <v>17.079999999999998</v>
      </c>
      <c r="AA611" s="297">
        <v>16.93</v>
      </c>
      <c r="AB611" s="297">
        <v>16.170000000000002</v>
      </c>
      <c r="AC611" s="297">
        <v>17.600000000000001</v>
      </c>
      <c r="AD611" s="297">
        <v>20</v>
      </c>
      <c r="AE611" s="297">
        <v>18.23</v>
      </c>
      <c r="AF611" s="297">
        <v>16.010000000000002</v>
      </c>
      <c r="AG611" s="297">
        <v>14.15</v>
      </c>
      <c r="AH611" s="297">
        <v>10.43</v>
      </c>
      <c r="AI611" s="297">
        <v>6.02</v>
      </c>
      <c r="AJ611" s="297">
        <v>11.16</v>
      </c>
      <c r="AK611" s="297">
        <v>12.67</v>
      </c>
      <c r="AL611" s="297">
        <v>12.48</v>
      </c>
      <c r="AM611" s="297">
        <v>13.56</v>
      </c>
      <c r="AN611" s="297">
        <v>13.78</v>
      </c>
      <c r="AO611" s="297">
        <v>13.91</v>
      </c>
      <c r="AP611" s="297">
        <v>14.04</v>
      </c>
      <c r="AQ611" s="297">
        <v>14.45</v>
      </c>
      <c r="AR611" s="297">
        <v>14.64</v>
      </c>
      <c r="AS611" s="297">
        <v>14.84</v>
      </c>
      <c r="AT611" s="297">
        <v>14.91</v>
      </c>
      <c r="AU611" s="297">
        <v>14.74</v>
      </c>
      <c r="AV611" s="297">
        <v>14.72</v>
      </c>
      <c r="AW611" s="297">
        <v>14.72</v>
      </c>
      <c r="AX611" s="297">
        <v>14.73</v>
      </c>
      <c r="AY611" s="297">
        <v>14.63</v>
      </c>
      <c r="AZ611" s="297">
        <v>14.43</v>
      </c>
      <c r="BA611" s="297">
        <v>14.34</v>
      </c>
      <c r="BB611" s="297">
        <v>14.25</v>
      </c>
      <c r="BC611" s="297">
        <v>14.18</v>
      </c>
      <c r="BD611" s="297">
        <v>14.02</v>
      </c>
      <c r="BE611" s="297">
        <v>13.88</v>
      </c>
      <c r="BF611" s="297">
        <v>13.76</v>
      </c>
      <c r="BG611" s="297">
        <v>13.67</v>
      </c>
      <c r="BH611" s="297">
        <v>13.63</v>
      </c>
      <c r="BI611" s="297">
        <v>13.56</v>
      </c>
      <c r="BJ611" s="297">
        <v>13.54</v>
      </c>
      <c r="BK611" s="297">
        <v>13.54</v>
      </c>
      <c r="BL611" s="297">
        <v>13.54</v>
      </c>
      <c r="BM611" s="297">
        <v>13.55</v>
      </c>
      <c r="BN611" s="297">
        <v>13.53</v>
      </c>
      <c r="BO611" s="297">
        <v>13.61</v>
      </c>
      <c r="BP611" s="297">
        <v>13.57</v>
      </c>
      <c r="BQ611" s="297">
        <v>13.56</v>
      </c>
      <c r="BR611" s="297">
        <v>13.57</v>
      </c>
      <c r="BS611" s="297">
        <v>13.55</v>
      </c>
      <c r="BT611" s="297">
        <v>13.56</v>
      </c>
      <c r="BU611" s="297">
        <v>13.57</v>
      </c>
      <c r="BV611" s="297">
        <v>13.56</v>
      </c>
      <c r="BW611" s="297">
        <v>13.52</v>
      </c>
    </row>
    <row r="612" spans="1:75" x14ac:dyDescent="0.25">
      <c r="A612" s="297" t="s">
        <v>351</v>
      </c>
      <c r="B612" s="297" t="s">
        <v>350</v>
      </c>
      <c r="C612" s="297" t="s">
        <v>1014</v>
      </c>
      <c r="D612" s="297" t="s">
        <v>1015</v>
      </c>
      <c r="E612" s="297">
        <v>51.78</v>
      </c>
      <c r="F612" s="297">
        <v>53.11</v>
      </c>
      <c r="G612" s="297">
        <v>54.47</v>
      </c>
      <c r="H612" s="297">
        <v>55.87</v>
      </c>
      <c r="I612" s="297">
        <v>57.31</v>
      </c>
      <c r="J612" s="297">
        <v>58.78</v>
      </c>
      <c r="K612" s="297">
        <v>59.86</v>
      </c>
      <c r="L612" s="297">
        <v>60.96</v>
      </c>
      <c r="M612" s="297">
        <v>62.09</v>
      </c>
      <c r="N612" s="297">
        <v>63.23</v>
      </c>
      <c r="O612" s="297">
        <v>64.39</v>
      </c>
      <c r="P612" s="297">
        <v>67.260000000000005</v>
      </c>
      <c r="Q612" s="297">
        <v>70.25</v>
      </c>
      <c r="R612" s="297">
        <v>73.38</v>
      </c>
      <c r="S612" s="297">
        <v>76.650000000000006</v>
      </c>
      <c r="T612" s="297">
        <v>80.06</v>
      </c>
      <c r="U612" s="297">
        <v>82.83</v>
      </c>
      <c r="V612" s="297">
        <v>85.69</v>
      </c>
      <c r="W612" s="297">
        <v>88.65</v>
      </c>
      <c r="X612" s="297">
        <v>91.72</v>
      </c>
      <c r="Y612" s="297">
        <v>94.89</v>
      </c>
      <c r="Z612" s="297">
        <v>95.19</v>
      </c>
      <c r="AA612" s="297">
        <v>95.49</v>
      </c>
      <c r="AB612" s="297">
        <v>95.8</v>
      </c>
      <c r="AC612" s="297">
        <v>96.1</v>
      </c>
      <c r="AD612" s="297">
        <v>96.4</v>
      </c>
      <c r="AE612" s="297">
        <v>96.55</v>
      </c>
      <c r="AF612" s="297">
        <v>96.7</v>
      </c>
      <c r="AG612" s="297">
        <v>96.85</v>
      </c>
      <c r="AH612" s="297">
        <v>97</v>
      </c>
      <c r="AI612" s="297">
        <v>97.15</v>
      </c>
      <c r="AJ612" s="297">
        <v>97.26</v>
      </c>
      <c r="AK612" s="297">
        <v>97.37</v>
      </c>
      <c r="AL612" s="297">
        <v>97.49</v>
      </c>
      <c r="AM612" s="297">
        <v>97.6</v>
      </c>
      <c r="AN612" s="297">
        <v>97.72</v>
      </c>
      <c r="AO612" s="297">
        <v>97.74</v>
      </c>
      <c r="AP612" s="297">
        <v>97.75</v>
      </c>
      <c r="AQ612" s="297">
        <v>97.77</v>
      </c>
      <c r="AR612" s="297">
        <v>97.79</v>
      </c>
      <c r="AS612" s="297">
        <v>97.81</v>
      </c>
      <c r="AT612" s="297">
        <v>97.81</v>
      </c>
      <c r="AU612" s="297">
        <v>97.82</v>
      </c>
      <c r="AV612" s="297">
        <v>97.82</v>
      </c>
      <c r="AW612" s="297">
        <v>97.82</v>
      </c>
      <c r="AX612" s="297">
        <v>97.82</v>
      </c>
      <c r="AY612" s="297">
        <v>97.83</v>
      </c>
      <c r="AZ612" s="297">
        <v>97.84</v>
      </c>
      <c r="BA612" s="297">
        <v>97.85</v>
      </c>
      <c r="BB612" s="297">
        <v>97.86</v>
      </c>
      <c r="BC612" s="297">
        <v>97.87</v>
      </c>
      <c r="BD612" s="297">
        <v>97.89</v>
      </c>
      <c r="BE612" s="297">
        <v>97.91</v>
      </c>
      <c r="BF612" s="297">
        <v>97.93</v>
      </c>
      <c r="BG612" s="297">
        <v>97.94</v>
      </c>
      <c r="BH612" s="297">
        <v>97.96</v>
      </c>
      <c r="BI612" s="297">
        <v>97.99</v>
      </c>
      <c r="BJ612" s="297">
        <v>98.02</v>
      </c>
      <c r="BK612" s="297">
        <v>98.05</v>
      </c>
      <c r="BL612" s="297">
        <v>98.08</v>
      </c>
      <c r="BM612" s="297">
        <v>98.11</v>
      </c>
      <c r="BN612" s="297">
        <v>98.15</v>
      </c>
      <c r="BO612" s="297">
        <v>98.18</v>
      </c>
      <c r="BP612" s="297">
        <v>98.22</v>
      </c>
      <c r="BQ612" s="297">
        <v>98.26</v>
      </c>
      <c r="BR612" s="297">
        <v>98.3</v>
      </c>
      <c r="BS612" s="297">
        <v>98.36</v>
      </c>
      <c r="BT612" s="297">
        <v>98.42</v>
      </c>
      <c r="BU612" s="297">
        <v>98.48</v>
      </c>
      <c r="BV612" s="297">
        <v>98.55</v>
      </c>
      <c r="BW612" s="297">
        <v>98.61</v>
      </c>
    </row>
    <row r="613" spans="1:75" x14ac:dyDescent="0.25">
      <c r="A613" s="297" t="s">
        <v>351</v>
      </c>
      <c r="B613" s="297" t="s">
        <v>350</v>
      </c>
      <c r="C613" s="297" t="s">
        <v>1016</v>
      </c>
      <c r="D613" s="297" t="s">
        <v>1015</v>
      </c>
      <c r="E613" s="297">
        <v>11.45</v>
      </c>
      <c r="F613" s="297">
        <v>11.66</v>
      </c>
      <c r="G613" s="297">
        <v>11.88</v>
      </c>
      <c r="H613" s="297">
        <v>12.11</v>
      </c>
      <c r="I613" s="297">
        <v>12.33</v>
      </c>
      <c r="J613" s="297">
        <v>12.56</v>
      </c>
      <c r="K613" s="297">
        <v>12.49</v>
      </c>
      <c r="L613" s="297">
        <v>12.42</v>
      </c>
      <c r="M613" s="297">
        <v>12.35</v>
      </c>
      <c r="N613" s="297">
        <v>12.27</v>
      </c>
      <c r="O613" s="297">
        <v>12.2</v>
      </c>
      <c r="P613" s="297">
        <v>12.54</v>
      </c>
      <c r="Q613" s="297">
        <v>12.9</v>
      </c>
      <c r="R613" s="297">
        <v>13.26</v>
      </c>
      <c r="S613" s="297">
        <v>13.63</v>
      </c>
      <c r="T613" s="297">
        <v>14.01</v>
      </c>
      <c r="U613" s="297">
        <v>14.15</v>
      </c>
      <c r="V613" s="297">
        <v>14.29</v>
      </c>
      <c r="W613" s="297">
        <v>14.43</v>
      </c>
      <c r="X613" s="297">
        <v>14.57</v>
      </c>
      <c r="Y613" s="297">
        <v>14.71</v>
      </c>
      <c r="Z613" s="297">
        <v>14.72</v>
      </c>
      <c r="AA613" s="297">
        <v>14.72</v>
      </c>
      <c r="AB613" s="297">
        <v>14.72</v>
      </c>
      <c r="AC613" s="297">
        <v>14.73</v>
      </c>
      <c r="AD613" s="297">
        <v>14.73</v>
      </c>
      <c r="AE613" s="297">
        <v>15.4</v>
      </c>
      <c r="AF613" s="297">
        <v>16.09</v>
      </c>
      <c r="AG613" s="297">
        <v>16.82</v>
      </c>
      <c r="AH613" s="297">
        <v>17.579999999999998</v>
      </c>
      <c r="AI613" s="297">
        <v>18.38</v>
      </c>
      <c r="AJ613" s="297">
        <v>18.7</v>
      </c>
      <c r="AK613" s="297">
        <v>19.03</v>
      </c>
      <c r="AL613" s="297">
        <v>19.37</v>
      </c>
      <c r="AM613" s="297">
        <v>19.71</v>
      </c>
      <c r="AN613" s="297">
        <v>20.05</v>
      </c>
      <c r="AO613" s="297">
        <v>20.32</v>
      </c>
      <c r="AP613" s="297">
        <v>20.6</v>
      </c>
      <c r="AQ613" s="297">
        <v>20.88</v>
      </c>
      <c r="AR613" s="297">
        <v>21.17</v>
      </c>
      <c r="AS613" s="297">
        <v>21.46</v>
      </c>
      <c r="AT613" s="297">
        <v>21.84</v>
      </c>
      <c r="AU613" s="297">
        <v>22.23</v>
      </c>
      <c r="AV613" s="297">
        <v>22.63</v>
      </c>
      <c r="AW613" s="297">
        <v>23.03</v>
      </c>
      <c r="AX613" s="297">
        <v>23.44</v>
      </c>
      <c r="AY613" s="297">
        <v>24.02</v>
      </c>
      <c r="AZ613" s="297">
        <v>24.6</v>
      </c>
      <c r="BA613" s="297">
        <v>25.2</v>
      </c>
      <c r="BB613" s="297">
        <v>25.82</v>
      </c>
      <c r="BC613" s="297">
        <v>26.45</v>
      </c>
      <c r="BD613" s="297">
        <v>27.22</v>
      </c>
      <c r="BE613" s="297">
        <v>28</v>
      </c>
      <c r="BF613" s="297">
        <v>28.81</v>
      </c>
      <c r="BG613" s="297">
        <v>29.64</v>
      </c>
      <c r="BH613" s="297">
        <v>30.49</v>
      </c>
      <c r="BI613" s="297">
        <v>31.4</v>
      </c>
      <c r="BJ613" s="297">
        <v>32.33</v>
      </c>
      <c r="BK613" s="297">
        <v>33.29</v>
      </c>
      <c r="BL613" s="297">
        <v>34.28</v>
      </c>
      <c r="BM613" s="297">
        <v>35.29</v>
      </c>
      <c r="BN613" s="297">
        <v>36.32</v>
      </c>
      <c r="BO613" s="297">
        <v>37.380000000000003</v>
      </c>
      <c r="BP613" s="297">
        <v>38.46</v>
      </c>
      <c r="BQ613" s="297">
        <v>39.58</v>
      </c>
      <c r="BR613" s="297">
        <v>40.729999999999997</v>
      </c>
      <c r="BS613" s="297">
        <v>41.93</v>
      </c>
      <c r="BT613" s="297">
        <v>43.16</v>
      </c>
      <c r="BU613" s="297">
        <v>44.42</v>
      </c>
      <c r="BV613" s="297">
        <v>45.73</v>
      </c>
      <c r="BW613" s="297">
        <v>47.07</v>
      </c>
    </row>
    <row r="614" spans="1:75" x14ac:dyDescent="0.25">
      <c r="A614" s="297" t="s">
        <v>686</v>
      </c>
      <c r="B614" s="297" t="s">
        <v>1096</v>
      </c>
      <c r="C614" s="297" t="s">
        <v>1005</v>
      </c>
      <c r="D614" s="297" t="s">
        <v>1006</v>
      </c>
      <c r="E614" s="297">
        <v>30.42</v>
      </c>
      <c r="F614" s="297">
        <v>30.6</v>
      </c>
      <c r="G614" s="297">
        <v>30.03</v>
      </c>
      <c r="H614" s="297">
        <v>29.78</v>
      </c>
      <c r="I614" s="297">
        <v>30.24</v>
      </c>
      <c r="J614" s="297">
        <v>31.21</v>
      </c>
      <c r="K614" s="297">
        <v>31.94</v>
      </c>
      <c r="L614" s="297">
        <v>33.06</v>
      </c>
      <c r="M614" s="297">
        <v>33.26</v>
      </c>
      <c r="N614" s="297">
        <v>32.520000000000003</v>
      </c>
      <c r="O614" s="297">
        <v>32.15</v>
      </c>
      <c r="P614" s="297">
        <v>32.6</v>
      </c>
      <c r="Q614" s="297">
        <v>33.869999999999997</v>
      </c>
      <c r="R614" s="297">
        <v>35.85</v>
      </c>
      <c r="S614" s="297">
        <v>39.17</v>
      </c>
      <c r="T614" s="297">
        <v>42.6</v>
      </c>
      <c r="U614" s="297">
        <v>45.86</v>
      </c>
      <c r="V614" s="297">
        <v>48.28</v>
      </c>
      <c r="W614" s="297">
        <v>50.57</v>
      </c>
      <c r="X614" s="297">
        <v>51.63</v>
      </c>
      <c r="Y614" s="297">
        <v>52.26</v>
      </c>
      <c r="Z614" s="297">
        <v>52.97</v>
      </c>
      <c r="AA614" s="297">
        <v>53.55</v>
      </c>
      <c r="AB614" s="297">
        <v>54.29</v>
      </c>
      <c r="AC614" s="297">
        <v>55.5</v>
      </c>
      <c r="AD614" s="297">
        <v>56.97</v>
      </c>
      <c r="AE614" s="297">
        <v>56.54</v>
      </c>
      <c r="AF614" s="297">
        <v>57.28</v>
      </c>
      <c r="AG614" s="297">
        <v>58.86</v>
      </c>
      <c r="AH614" s="297">
        <v>61.43</v>
      </c>
      <c r="AI614" s="297">
        <v>64.34</v>
      </c>
      <c r="AJ614" s="297">
        <v>68.56</v>
      </c>
      <c r="AK614" s="297">
        <v>72.569999999999993</v>
      </c>
      <c r="AL614" s="297">
        <v>76.88</v>
      </c>
      <c r="AM614" s="297">
        <v>81.48</v>
      </c>
      <c r="AN614" s="297">
        <v>86.32</v>
      </c>
      <c r="AO614" s="297">
        <v>91.38</v>
      </c>
      <c r="AP614" s="297">
        <v>96.63</v>
      </c>
      <c r="AQ614" s="297">
        <v>102.1</v>
      </c>
      <c r="AR614" s="297">
        <v>107.77</v>
      </c>
      <c r="AS614" s="297">
        <v>113.62</v>
      </c>
      <c r="AT614" s="297">
        <v>119.65</v>
      </c>
      <c r="AU614" s="297">
        <v>125.78</v>
      </c>
      <c r="AV614" s="297">
        <v>132.06</v>
      </c>
      <c r="AW614" s="297">
        <v>138.47</v>
      </c>
      <c r="AX614" s="297">
        <v>145.01</v>
      </c>
      <c r="AY614" s="297">
        <v>151.68</v>
      </c>
      <c r="AZ614" s="297">
        <v>158.41999999999999</v>
      </c>
      <c r="BA614" s="297">
        <v>165.27</v>
      </c>
      <c r="BB614" s="297">
        <v>172.21</v>
      </c>
      <c r="BC614" s="297">
        <v>179.24</v>
      </c>
      <c r="BD614" s="297">
        <v>186.34</v>
      </c>
      <c r="BE614" s="297">
        <v>193.5</v>
      </c>
      <c r="BF614" s="297">
        <v>200.72</v>
      </c>
      <c r="BG614" s="297">
        <v>208.01</v>
      </c>
      <c r="BH614" s="297">
        <v>215.36</v>
      </c>
      <c r="BI614" s="297">
        <v>222.76</v>
      </c>
      <c r="BJ614" s="297">
        <v>230.2</v>
      </c>
      <c r="BK614" s="297">
        <v>237.69</v>
      </c>
      <c r="BL614" s="297">
        <v>245.25</v>
      </c>
      <c r="BM614" s="297">
        <v>252.86</v>
      </c>
      <c r="BN614" s="297">
        <v>260.52999999999997</v>
      </c>
      <c r="BO614" s="297">
        <v>268.25</v>
      </c>
      <c r="BP614" s="297">
        <v>276.04000000000002</v>
      </c>
      <c r="BQ614" s="297">
        <v>283.89</v>
      </c>
      <c r="BR614" s="297">
        <v>291.83</v>
      </c>
      <c r="BS614" s="297">
        <v>299.83</v>
      </c>
      <c r="BT614" s="297">
        <v>307.92</v>
      </c>
      <c r="BU614" s="297">
        <v>316.11</v>
      </c>
      <c r="BV614" s="297">
        <v>324.38</v>
      </c>
      <c r="BW614" s="297">
        <v>332.72</v>
      </c>
    </row>
    <row r="615" spans="1:75" x14ac:dyDescent="0.25">
      <c r="A615" s="297" t="s">
        <v>686</v>
      </c>
      <c r="B615" s="297" t="s">
        <v>1096</v>
      </c>
      <c r="C615" s="297" t="s">
        <v>1007</v>
      </c>
      <c r="D615" s="297" t="s">
        <v>1008</v>
      </c>
      <c r="E615" s="297">
        <v>15952.05</v>
      </c>
      <c r="F615" s="297">
        <v>15342.47</v>
      </c>
      <c r="G615" s="297">
        <v>13205.48</v>
      </c>
      <c r="H615" s="297">
        <v>15945.21</v>
      </c>
      <c r="I615" s="297">
        <v>16000</v>
      </c>
      <c r="J615" s="297">
        <v>18294.52</v>
      </c>
      <c r="K615" s="297">
        <v>18952.05</v>
      </c>
      <c r="L615" s="297">
        <v>19212.330000000002</v>
      </c>
      <c r="M615" s="297">
        <v>15034.25</v>
      </c>
      <c r="N615" s="297">
        <v>15431.51</v>
      </c>
      <c r="O615" s="297">
        <v>15383.56</v>
      </c>
      <c r="P615" s="297">
        <v>19198.63</v>
      </c>
      <c r="Q615" s="297">
        <v>19054.79</v>
      </c>
      <c r="R615" s="297">
        <v>24123.29</v>
      </c>
      <c r="S615" s="297">
        <v>26089.040000000001</v>
      </c>
      <c r="T615" s="297">
        <v>29602.74</v>
      </c>
      <c r="U615" s="297">
        <v>32287.67</v>
      </c>
      <c r="V615" s="297">
        <v>36534.25</v>
      </c>
      <c r="W615" s="297">
        <v>36184.93</v>
      </c>
      <c r="X615" s="297">
        <v>36554.800000000003</v>
      </c>
      <c r="Y615" s="297">
        <v>33760.269999999997</v>
      </c>
      <c r="Z615" s="297">
        <v>36335.620000000003</v>
      </c>
      <c r="AA615" s="297">
        <v>35917.81</v>
      </c>
      <c r="AB615" s="297">
        <v>39958.9</v>
      </c>
      <c r="AC615" s="297">
        <v>36095.89</v>
      </c>
      <c r="AD615" s="297">
        <v>37212.33</v>
      </c>
      <c r="AE615" s="297">
        <v>31965.75</v>
      </c>
      <c r="AF615" s="297">
        <v>27349.32</v>
      </c>
      <c r="AG615" s="297">
        <v>35904.11</v>
      </c>
      <c r="AH615" s="297">
        <v>40264.81</v>
      </c>
      <c r="AI615" s="297">
        <v>40720.04</v>
      </c>
      <c r="AJ615" s="297">
        <v>40817.94</v>
      </c>
      <c r="AK615" s="297">
        <v>41475.57</v>
      </c>
      <c r="AL615" s="297">
        <v>42490.53</v>
      </c>
      <c r="AM615" s="297">
        <v>43629.61</v>
      </c>
      <c r="AN615" s="297">
        <v>44895.25</v>
      </c>
      <c r="AO615" s="297">
        <v>46308.82</v>
      </c>
      <c r="AP615" s="297">
        <v>47871.71</v>
      </c>
      <c r="AQ615" s="297">
        <v>49433.93</v>
      </c>
      <c r="AR615" s="297">
        <v>51093.37</v>
      </c>
      <c r="AS615" s="297">
        <v>52792.63</v>
      </c>
      <c r="AT615" s="297">
        <v>54534.34</v>
      </c>
      <c r="AU615" s="297">
        <v>56270.26</v>
      </c>
      <c r="AV615" s="297">
        <v>58010.01</v>
      </c>
      <c r="AW615" s="297">
        <v>59757.09</v>
      </c>
      <c r="AX615" s="297">
        <v>61482.05</v>
      </c>
      <c r="AY615" s="297">
        <v>63208.71</v>
      </c>
      <c r="AZ615" s="297">
        <v>64931.9</v>
      </c>
      <c r="BA615" s="297">
        <v>66637.240000000005</v>
      </c>
      <c r="BB615" s="297">
        <v>68329.440000000002</v>
      </c>
      <c r="BC615" s="297">
        <v>70055.83</v>
      </c>
      <c r="BD615" s="297">
        <v>71759.13</v>
      </c>
      <c r="BE615" s="297">
        <v>73516.820000000007</v>
      </c>
      <c r="BF615" s="297">
        <v>75265.240000000005</v>
      </c>
      <c r="BG615" s="297">
        <v>77002.960000000006</v>
      </c>
      <c r="BH615" s="297">
        <v>78746.52</v>
      </c>
      <c r="BI615" s="297">
        <v>80515.320000000007</v>
      </c>
      <c r="BJ615" s="297">
        <v>82322.27</v>
      </c>
      <c r="BK615" s="297">
        <v>84119.8</v>
      </c>
      <c r="BL615" s="297">
        <v>85913.06</v>
      </c>
      <c r="BM615" s="297">
        <v>87688.54</v>
      </c>
      <c r="BN615" s="297">
        <v>89514.95</v>
      </c>
      <c r="BO615" s="297">
        <v>91363.9</v>
      </c>
      <c r="BP615" s="297">
        <v>93200.59</v>
      </c>
      <c r="BQ615" s="297">
        <v>95032.05</v>
      </c>
      <c r="BR615" s="297">
        <v>96858.59</v>
      </c>
      <c r="BS615" s="297">
        <v>98731.77</v>
      </c>
      <c r="BT615" s="297">
        <v>100625.98</v>
      </c>
      <c r="BU615" s="297">
        <v>102521.72</v>
      </c>
      <c r="BV615" s="297">
        <v>104407.39</v>
      </c>
      <c r="BW615" s="297">
        <v>106291.48</v>
      </c>
    </row>
    <row r="616" spans="1:75" x14ac:dyDescent="0.25">
      <c r="A616" s="297" t="s">
        <v>686</v>
      </c>
      <c r="B616" s="297" t="s">
        <v>1096</v>
      </c>
      <c r="C616" s="297" t="s">
        <v>1009</v>
      </c>
      <c r="D616" s="297" t="s">
        <v>1010</v>
      </c>
      <c r="O616" s="297">
        <v>17.77</v>
      </c>
      <c r="P616" s="297">
        <v>19.29</v>
      </c>
      <c r="Q616" s="297">
        <v>25</v>
      </c>
      <c r="R616" s="297">
        <v>29.1</v>
      </c>
      <c r="S616" s="297">
        <v>36.65</v>
      </c>
      <c r="T616" s="297">
        <v>36.46</v>
      </c>
      <c r="U616" s="297">
        <v>34.79</v>
      </c>
      <c r="V616" s="297">
        <v>29.76</v>
      </c>
      <c r="W616" s="297">
        <v>28.97</v>
      </c>
      <c r="X616" s="297">
        <v>23.2</v>
      </c>
      <c r="Y616" s="297">
        <v>21.72</v>
      </c>
      <c r="Z616" s="297">
        <v>20.96</v>
      </c>
      <c r="AA616" s="297">
        <v>20.14</v>
      </c>
      <c r="AB616" s="297">
        <v>20.37</v>
      </c>
      <c r="AC616" s="297">
        <v>21.63</v>
      </c>
      <c r="AD616" s="297">
        <v>22.81</v>
      </c>
      <c r="AE616" s="297">
        <v>14.39</v>
      </c>
      <c r="AF616" s="297">
        <v>18.149999999999999</v>
      </c>
      <c r="AG616" s="297">
        <v>19.41</v>
      </c>
      <c r="AH616" s="297">
        <v>24.17</v>
      </c>
      <c r="AI616" s="297">
        <v>24.08</v>
      </c>
      <c r="AJ616" s="297">
        <v>27.47</v>
      </c>
      <c r="AK616" s="297">
        <v>27.18</v>
      </c>
      <c r="AL616" s="297">
        <v>28.03</v>
      </c>
      <c r="AM616" s="297">
        <v>28.57</v>
      </c>
      <c r="AN616" s="297">
        <v>28.97</v>
      </c>
      <c r="AO616" s="297">
        <v>29.22</v>
      </c>
      <c r="AP616" s="297">
        <v>29.36</v>
      </c>
      <c r="AQ616" s="297">
        <v>29.53</v>
      </c>
      <c r="AR616" s="297">
        <v>29.64</v>
      </c>
      <c r="AS616" s="297">
        <v>29.72</v>
      </c>
      <c r="AT616" s="297">
        <v>29.76</v>
      </c>
      <c r="AU616" s="297">
        <v>29.67</v>
      </c>
      <c r="AV616" s="297">
        <v>29.62</v>
      </c>
      <c r="AW616" s="297">
        <v>29.59</v>
      </c>
      <c r="AX616" s="297">
        <v>29.56</v>
      </c>
      <c r="AY616" s="297">
        <v>29.5</v>
      </c>
      <c r="AZ616" s="297">
        <v>29.38</v>
      </c>
      <c r="BA616" s="297">
        <v>29.29</v>
      </c>
      <c r="BB616" s="297">
        <v>29.22</v>
      </c>
      <c r="BC616" s="297">
        <v>29.14</v>
      </c>
      <c r="BD616" s="297">
        <v>29.04</v>
      </c>
      <c r="BE616" s="297">
        <v>28.89</v>
      </c>
      <c r="BF616" s="297">
        <v>28.77</v>
      </c>
      <c r="BG616" s="297">
        <v>28.66</v>
      </c>
      <c r="BH616" s="297">
        <v>28.54</v>
      </c>
      <c r="BI616" s="297">
        <v>28.41</v>
      </c>
      <c r="BJ616" s="297">
        <v>28.25</v>
      </c>
      <c r="BK616" s="297">
        <v>28.12</v>
      </c>
      <c r="BL616" s="297">
        <v>28</v>
      </c>
      <c r="BM616" s="297">
        <v>27.88</v>
      </c>
      <c r="BN616" s="297">
        <v>27.76</v>
      </c>
      <c r="BO616" s="297">
        <v>27.63</v>
      </c>
      <c r="BP616" s="297">
        <v>27.52</v>
      </c>
      <c r="BQ616" s="297">
        <v>27.42</v>
      </c>
      <c r="BR616" s="297">
        <v>27.32</v>
      </c>
      <c r="BS616" s="297">
        <v>27.23</v>
      </c>
      <c r="BT616" s="297">
        <v>27.14</v>
      </c>
      <c r="BU616" s="297">
        <v>27.06</v>
      </c>
      <c r="BV616" s="297">
        <v>26.97</v>
      </c>
      <c r="BW616" s="297">
        <v>26.88</v>
      </c>
    </row>
    <row r="617" spans="1:75" x14ac:dyDescent="0.25">
      <c r="A617" s="297" t="s">
        <v>686</v>
      </c>
      <c r="B617" s="297" t="s">
        <v>1096</v>
      </c>
      <c r="C617" s="297" t="s">
        <v>1011</v>
      </c>
      <c r="D617" s="297" t="s">
        <v>927</v>
      </c>
      <c r="E617" s="297">
        <v>708.37</v>
      </c>
      <c r="F617" s="297">
        <v>715.2</v>
      </c>
      <c r="G617" s="297">
        <v>771.1</v>
      </c>
      <c r="H617" s="297">
        <v>762.71</v>
      </c>
      <c r="I617" s="297">
        <v>735.71</v>
      </c>
      <c r="J617" s="297">
        <v>721.37</v>
      </c>
      <c r="K617" s="297">
        <v>734.32</v>
      </c>
      <c r="L617" s="297">
        <v>722.16</v>
      </c>
      <c r="M617" s="297">
        <v>763.96</v>
      </c>
      <c r="N617" s="297">
        <v>838.22</v>
      </c>
      <c r="O617" s="297">
        <v>834.53</v>
      </c>
      <c r="P617" s="297">
        <v>842.8</v>
      </c>
      <c r="Q617" s="297">
        <v>892.65</v>
      </c>
      <c r="R617" s="297">
        <v>944.43</v>
      </c>
      <c r="S617" s="297">
        <v>993.06</v>
      </c>
      <c r="T617" s="297">
        <v>1036.6600000000001</v>
      </c>
      <c r="U617" s="297">
        <v>1066.1099999999999</v>
      </c>
      <c r="V617" s="297">
        <v>1088.99</v>
      </c>
      <c r="W617" s="297">
        <v>1108.79</v>
      </c>
      <c r="X617" s="297">
        <v>1135.0899999999999</v>
      </c>
      <c r="Y617" s="297">
        <v>1160.73</v>
      </c>
      <c r="Z617" s="297">
        <v>1187.77</v>
      </c>
      <c r="AA617" s="297">
        <v>1223.53</v>
      </c>
      <c r="AB617" s="297">
        <v>1261.6400000000001</v>
      </c>
      <c r="AC617" s="297">
        <v>1293.96</v>
      </c>
      <c r="AD617" s="297">
        <v>1325.7</v>
      </c>
      <c r="AE617" s="297">
        <v>1354.81</v>
      </c>
      <c r="AF617" s="297">
        <v>1380.01</v>
      </c>
      <c r="AG617" s="297">
        <v>1395.54</v>
      </c>
      <c r="AH617" s="297">
        <v>1442.35</v>
      </c>
      <c r="AI617" s="297">
        <v>1467.34</v>
      </c>
      <c r="AJ617" s="297">
        <v>1484.61</v>
      </c>
      <c r="AK617" s="297">
        <v>1504.26</v>
      </c>
      <c r="AL617" s="297">
        <v>1525.13</v>
      </c>
      <c r="AM617" s="297">
        <v>1545.37</v>
      </c>
      <c r="AN617" s="297">
        <v>1564.09</v>
      </c>
      <c r="AO617" s="297">
        <v>1585.94</v>
      </c>
      <c r="AP617" s="297">
        <v>1606.64</v>
      </c>
      <c r="AQ617" s="297">
        <v>1626.11</v>
      </c>
      <c r="AR617" s="297">
        <v>1644.63</v>
      </c>
      <c r="AS617" s="297">
        <v>1662.29</v>
      </c>
      <c r="AT617" s="297">
        <v>1677.31</v>
      </c>
      <c r="AU617" s="297">
        <v>1692.19</v>
      </c>
      <c r="AV617" s="297">
        <v>1705.97</v>
      </c>
      <c r="AW617" s="297">
        <v>1718.49</v>
      </c>
      <c r="AX617" s="297">
        <v>1729.62</v>
      </c>
      <c r="AY617" s="297">
        <v>1739.02</v>
      </c>
      <c r="AZ617" s="297">
        <v>1747.08</v>
      </c>
      <c r="BA617" s="297">
        <v>1753.9</v>
      </c>
      <c r="BB617" s="297">
        <v>1759.72</v>
      </c>
      <c r="BC617" s="297">
        <v>1764.74</v>
      </c>
      <c r="BD617" s="297">
        <v>1769.19</v>
      </c>
      <c r="BE617" s="297">
        <v>1772.88</v>
      </c>
      <c r="BF617" s="297">
        <v>1775.84</v>
      </c>
      <c r="BG617" s="297">
        <v>1778.03</v>
      </c>
      <c r="BH617" s="297">
        <v>1779.46</v>
      </c>
      <c r="BI617" s="297">
        <v>1780.65</v>
      </c>
      <c r="BJ617" s="297">
        <v>1781.19</v>
      </c>
      <c r="BK617" s="297">
        <v>1781.04</v>
      </c>
      <c r="BL617" s="297">
        <v>1780.1</v>
      </c>
      <c r="BM617" s="297">
        <v>1778.27</v>
      </c>
      <c r="BN617" s="297">
        <v>1776.11</v>
      </c>
      <c r="BO617" s="297">
        <v>1773.27</v>
      </c>
      <c r="BP617" s="297">
        <v>1769.67</v>
      </c>
      <c r="BQ617" s="297">
        <v>1765.3</v>
      </c>
      <c r="BR617" s="297">
        <v>1760.18</v>
      </c>
      <c r="BS617" s="297">
        <v>1754.58</v>
      </c>
      <c r="BT617" s="297">
        <v>1748.38</v>
      </c>
      <c r="BU617" s="297">
        <v>1741.57</v>
      </c>
      <c r="BV617" s="297">
        <v>1734.17</v>
      </c>
      <c r="BW617" s="297">
        <v>1726.19</v>
      </c>
    </row>
    <row r="618" spans="1:75" x14ac:dyDescent="0.25">
      <c r="A618" s="297" t="s">
        <v>686</v>
      </c>
      <c r="B618" s="297" t="s">
        <v>1096</v>
      </c>
      <c r="C618" s="297" t="s">
        <v>1012</v>
      </c>
      <c r="D618" s="297" t="s">
        <v>927</v>
      </c>
      <c r="E618" s="297">
        <v>2794.64</v>
      </c>
      <c r="F618" s="297">
        <v>2807.34</v>
      </c>
      <c r="G618" s="297">
        <v>2827.77</v>
      </c>
      <c r="H618" s="297">
        <v>2851.61</v>
      </c>
      <c r="I618" s="297">
        <v>2872.2</v>
      </c>
      <c r="J618" s="297">
        <v>2885.48</v>
      </c>
      <c r="K618" s="297">
        <v>2888.46</v>
      </c>
      <c r="L618" s="297">
        <v>2884.78</v>
      </c>
      <c r="M618" s="297">
        <v>2884.84</v>
      </c>
      <c r="N618" s="297">
        <v>2902.89</v>
      </c>
      <c r="O618" s="297">
        <v>2948.37</v>
      </c>
      <c r="P618" s="297">
        <v>3026.06</v>
      </c>
      <c r="Q618" s="297">
        <v>3130.78</v>
      </c>
      <c r="R618" s="297">
        <v>3249.8</v>
      </c>
      <c r="S618" s="297">
        <v>3364.89</v>
      </c>
      <c r="T618" s="297">
        <v>3462.97</v>
      </c>
      <c r="U618" s="297">
        <v>3539.14</v>
      </c>
      <c r="V618" s="297">
        <v>3597.35</v>
      </c>
      <c r="W618" s="297">
        <v>3644.17</v>
      </c>
      <c r="X618" s="297">
        <v>3690.03</v>
      </c>
      <c r="Y618" s="297">
        <v>3742.33</v>
      </c>
      <c r="Z618" s="297">
        <v>3802.9</v>
      </c>
      <c r="AA618" s="297">
        <v>3868.5</v>
      </c>
      <c r="AB618" s="297">
        <v>3935.42</v>
      </c>
      <c r="AC618" s="297">
        <v>3998.04</v>
      </c>
      <c r="AD618" s="297">
        <v>4052.42</v>
      </c>
      <c r="AE618" s="297">
        <v>4097.46</v>
      </c>
      <c r="AF618" s="297">
        <v>4134.87</v>
      </c>
      <c r="AG618" s="297">
        <v>4166.91</v>
      </c>
      <c r="AH618" s="297">
        <v>4196.99</v>
      </c>
      <c r="AI618" s="297">
        <v>4227.6000000000004</v>
      </c>
      <c r="AJ618" s="297">
        <v>4259.3999999999996</v>
      </c>
      <c r="AK618" s="297">
        <v>4291.72</v>
      </c>
      <c r="AL618" s="297">
        <v>4324.0600000000004</v>
      </c>
      <c r="AM618" s="297">
        <v>4355.5</v>
      </c>
      <c r="AN618" s="297">
        <v>4385.3900000000003</v>
      </c>
      <c r="AO618" s="297">
        <v>4413.6899999999996</v>
      </c>
      <c r="AP618" s="297">
        <v>4440.7700000000004</v>
      </c>
      <c r="AQ618" s="297">
        <v>4466.75</v>
      </c>
      <c r="AR618" s="297">
        <v>4491.8100000000004</v>
      </c>
      <c r="AS618" s="297">
        <v>4516.09</v>
      </c>
      <c r="AT618" s="297">
        <v>4539.6000000000004</v>
      </c>
      <c r="AU618" s="297">
        <v>4562.25</v>
      </c>
      <c r="AV618" s="297">
        <v>4583.95</v>
      </c>
      <c r="AW618" s="297">
        <v>4604.53</v>
      </c>
      <c r="AX618" s="297">
        <v>4623.88</v>
      </c>
      <c r="AY618" s="297">
        <v>4641.97</v>
      </c>
      <c r="AZ618" s="297">
        <v>4658.79</v>
      </c>
      <c r="BA618" s="297">
        <v>4674.2700000000004</v>
      </c>
      <c r="BB618" s="297">
        <v>4688.3500000000004</v>
      </c>
      <c r="BC618" s="297">
        <v>4700.97</v>
      </c>
      <c r="BD618" s="297">
        <v>4712.12</v>
      </c>
      <c r="BE618" s="297">
        <v>4721.78</v>
      </c>
      <c r="BF618" s="297">
        <v>4729.9799999999996</v>
      </c>
      <c r="BG618" s="297">
        <v>4736.7700000000004</v>
      </c>
      <c r="BH618" s="297">
        <v>4742.17</v>
      </c>
      <c r="BI618" s="297">
        <v>4746.21</v>
      </c>
      <c r="BJ618" s="297">
        <v>4748.88</v>
      </c>
      <c r="BK618" s="297">
        <v>4750.25</v>
      </c>
      <c r="BL618" s="297">
        <v>4750.3900000000003</v>
      </c>
      <c r="BM618" s="297">
        <v>4749.3500000000004</v>
      </c>
      <c r="BN618" s="297">
        <v>4747.16</v>
      </c>
      <c r="BO618" s="297">
        <v>4743.84</v>
      </c>
      <c r="BP618" s="297">
        <v>4739.3999999999996</v>
      </c>
      <c r="BQ618" s="297">
        <v>4733.8500000000004</v>
      </c>
      <c r="BR618" s="297">
        <v>4727.18</v>
      </c>
      <c r="BS618" s="297">
        <v>4719.41</v>
      </c>
      <c r="BT618" s="297">
        <v>4710.58</v>
      </c>
      <c r="BU618" s="297">
        <v>4700.71</v>
      </c>
      <c r="BV618" s="297">
        <v>4689.83</v>
      </c>
      <c r="BW618" s="297">
        <v>4677.99</v>
      </c>
    </row>
    <row r="619" spans="1:75" x14ac:dyDescent="0.25">
      <c r="A619" s="297" t="s">
        <v>686</v>
      </c>
      <c r="B619" s="297" t="s">
        <v>1096</v>
      </c>
      <c r="C619" s="297" t="s">
        <v>1013</v>
      </c>
      <c r="D619" s="297" t="s">
        <v>1010</v>
      </c>
      <c r="O619" s="297">
        <v>-64.14</v>
      </c>
      <c r="P619" s="297">
        <v>-51.72</v>
      </c>
      <c r="Q619" s="297">
        <v>-39.479999999999997</v>
      </c>
      <c r="R619" s="297">
        <v>-32.03</v>
      </c>
      <c r="S619" s="297">
        <v>-17.88</v>
      </c>
      <c r="T619" s="297">
        <v>-15.07</v>
      </c>
      <c r="U619" s="297">
        <v>-7.61</v>
      </c>
      <c r="V619" s="297">
        <v>-4.66</v>
      </c>
      <c r="W619" s="297">
        <v>0.21</v>
      </c>
      <c r="X619" s="297">
        <v>-1.07</v>
      </c>
      <c r="Y619" s="297">
        <v>-2.78</v>
      </c>
      <c r="Z619" s="297">
        <v>-2.4900000000000002</v>
      </c>
      <c r="AA619" s="297">
        <v>-1.22</v>
      </c>
      <c r="AB619" s="297">
        <v>-1.83</v>
      </c>
      <c r="AC619" s="297">
        <v>-0.43</v>
      </c>
      <c r="AD619" s="297">
        <v>-0.14000000000000001</v>
      </c>
      <c r="AE619" s="297">
        <v>-5.48</v>
      </c>
      <c r="AF619" s="297">
        <v>-6.5</v>
      </c>
      <c r="AG619" s="297">
        <v>-4.9000000000000004</v>
      </c>
      <c r="AH619" s="297">
        <v>26.56</v>
      </c>
      <c r="AI619" s="297">
        <v>27.61</v>
      </c>
      <c r="AJ619" s="297">
        <v>27.27</v>
      </c>
      <c r="AK619" s="297">
        <v>22.06</v>
      </c>
      <c r="AL619" s="297">
        <v>24.09</v>
      </c>
      <c r="AM619" s="297">
        <v>25.05</v>
      </c>
      <c r="AN619" s="297">
        <v>25.27</v>
      </c>
      <c r="AO619" s="297">
        <v>25.41</v>
      </c>
      <c r="AP619" s="297">
        <v>25.91</v>
      </c>
      <c r="AQ619" s="297">
        <v>26.2</v>
      </c>
      <c r="AR619" s="297">
        <v>26.32</v>
      </c>
      <c r="AS619" s="297">
        <v>26.45</v>
      </c>
      <c r="AT619" s="297">
        <v>26.5</v>
      </c>
      <c r="AU619" s="297">
        <v>26.5</v>
      </c>
      <c r="AV619" s="297">
        <v>26.55</v>
      </c>
      <c r="AW619" s="297">
        <v>26.54</v>
      </c>
      <c r="AX619" s="297">
        <v>26.53</v>
      </c>
      <c r="AY619" s="297">
        <v>26.47</v>
      </c>
      <c r="AZ619" s="297">
        <v>26.44</v>
      </c>
      <c r="BA619" s="297">
        <v>26.36</v>
      </c>
      <c r="BB619" s="297">
        <v>26.29</v>
      </c>
      <c r="BC619" s="297">
        <v>26.23</v>
      </c>
      <c r="BD619" s="297">
        <v>26.17</v>
      </c>
      <c r="BE619" s="297">
        <v>26.13</v>
      </c>
      <c r="BF619" s="297">
        <v>26.05</v>
      </c>
      <c r="BG619" s="297">
        <v>25.96</v>
      </c>
      <c r="BH619" s="297">
        <v>25.86</v>
      </c>
      <c r="BI619" s="297">
        <v>25.75</v>
      </c>
      <c r="BJ619" s="297">
        <v>25.7</v>
      </c>
      <c r="BK619" s="297">
        <v>25.59</v>
      </c>
      <c r="BL619" s="297">
        <v>25.47</v>
      </c>
      <c r="BM619" s="297">
        <v>25.33</v>
      </c>
      <c r="BN619" s="297">
        <v>25.19</v>
      </c>
      <c r="BO619" s="297">
        <v>25.09</v>
      </c>
      <c r="BP619" s="297">
        <v>24.95</v>
      </c>
      <c r="BQ619" s="297">
        <v>24.79</v>
      </c>
      <c r="BR619" s="297">
        <v>24.64</v>
      </c>
      <c r="BS619" s="297">
        <v>24.48</v>
      </c>
      <c r="BT619" s="297">
        <v>24.34</v>
      </c>
      <c r="BU619" s="297">
        <v>24.18</v>
      </c>
      <c r="BV619" s="297">
        <v>24.02</v>
      </c>
      <c r="BW619" s="297">
        <v>23.86</v>
      </c>
    </row>
    <row r="620" spans="1:75" x14ac:dyDescent="0.25">
      <c r="A620" s="297" t="s">
        <v>686</v>
      </c>
      <c r="B620" s="297" t="s">
        <v>1096</v>
      </c>
      <c r="C620" s="297" t="s">
        <v>1014</v>
      </c>
      <c r="D620" s="297" t="s">
        <v>1015</v>
      </c>
      <c r="E620" s="297">
        <v>31.28</v>
      </c>
      <c r="F620" s="297">
        <v>32.44</v>
      </c>
      <c r="G620" s="297">
        <v>33.64</v>
      </c>
      <c r="H620" s="297">
        <v>34.9</v>
      </c>
      <c r="I620" s="297">
        <v>36.19</v>
      </c>
      <c r="J620" s="297">
        <v>37.54</v>
      </c>
      <c r="K620" s="297">
        <v>38.56</v>
      </c>
      <c r="L620" s="297">
        <v>39.61</v>
      </c>
      <c r="M620" s="297">
        <v>40.69</v>
      </c>
      <c r="N620" s="297">
        <v>41.79</v>
      </c>
      <c r="O620" s="297">
        <v>42.93</v>
      </c>
      <c r="P620" s="297">
        <v>43.74</v>
      </c>
      <c r="Q620" s="297">
        <v>44.56</v>
      </c>
      <c r="R620" s="297">
        <v>45.4</v>
      </c>
      <c r="S620" s="297">
        <v>46.26</v>
      </c>
      <c r="T620" s="297">
        <v>47.13</v>
      </c>
      <c r="U620" s="297">
        <v>47.84</v>
      </c>
      <c r="V620" s="297">
        <v>48.56</v>
      </c>
      <c r="W620" s="297">
        <v>49.3</v>
      </c>
      <c r="X620" s="297">
        <v>50.04</v>
      </c>
      <c r="Y620" s="297">
        <v>50.8</v>
      </c>
      <c r="Z620" s="297">
        <v>51.68</v>
      </c>
      <c r="AA620" s="297">
        <v>52.58</v>
      </c>
      <c r="AB620" s="297">
        <v>53.5</v>
      </c>
      <c r="AC620" s="297">
        <v>54.43</v>
      </c>
      <c r="AD620" s="297">
        <v>55.38</v>
      </c>
      <c r="AE620" s="297">
        <v>56.18</v>
      </c>
      <c r="AF620" s="297">
        <v>56.99</v>
      </c>
      <c r="AG620" s="297">
        <v>57.82</v>
      </c>
      <c r="AH620" s="297">
        <v>58.65</v>
      </c>
      <c r="AI620" s="297">
        <v>59.5</v>
      </c>
      <c r="AJ620" s="297">
        <v>60.21</v>
      </c>
      <c r="AK620" s="297">
        <v>60.94</v>
      </c>
      <c r="AL620" s="297">
        <v>61.67</v>
      </c>
      <c r="AM620" s="297">
        <v>62.4</v>
      </c>
      <c r="AN620" s="297">
        <v>63.15</v>
      </c>
      <c r="AO620" s="297">
        <v>63.77</v>
      </c>
      <c r="AP620" s="297">
        <v>64.400000000000006</v>
      </c>
      <c r="AQ620" s="297">
        <v>65.03</v>
      </c>
      <c r="AR620" s="297">
        <v>65.67</v>
      </c>
      <c r="AS620" s="297">
        <v>66.31</v>
      </c>
      <c r="AT620" s="297">
        <v>66.89</v>
      </c>
      <c r="AU620" s="297">
        <v>67.48</v>
      </c>
      <c r="AV620" s="297">
        <v>68.08</v>
      </c>
      <c r="AW620" s="297">
        <v>68.67</v>
      </c>
      <c r="AX620" s="297">
        <v>69.28</v>
      </c>
      <c r="AY620" s="297">
        <v>69.84</v>
      </c>
      <c r="AZ620" s="297">
        <v>70.41</v>
      </c>
      <c r="BA620" s="297">
        <v>70.98</v>
      </c>
      <c r="BB620" s="297">
        <v>71.56</v>
      </c>
      <c r="BC620" s="297">
        <v>72.150000000000006</v>
      </c>
      <c r="BD620" s="297">
        <v>72.66</v>
      </c>
      <c r="BE620" s="297">
        <v>73.17</v>
      </c>
      <c r="BF620" s="297">
        <v>73.69</v>
      </c>
      <c r="BG620" s="297">
        <v>74.209999999999994</v>
      </c>
      <c r="BH620" s="297">
        <v>74.739999999999995</v>
      </c>
      <c r="BI620" s="297">
        <v>75.239999999999995</v>
      </c>
      <c r="BJ620" s="297">
        <v>75.739999999999995</v>
      </c>
      <c r="BK620" s="297">
        <v>76.25</v>
      </c>
      <c r="BL620" s="297">
        <v>76.760000000000005</v>
      </c>
      <c r="BM620" s="297">
        <v>77.27</v>
      </c>
      <c r="BN620" s="297">
        <v>77.739999999999995</v>
      </c>
      <c r="BO620" s="297">
        <v>78.22</v>
      </c>
      <c r="BP620" s="297">
        <v>78.7</v>
      </c>
      <c r="BQ620" s="297">
        <v>79.19</v>
      </c>
      <c r="BR620" s="297">
        <v>79.680000000000007</v>
      </c>
      <c r="BS620" s="297">
        <v>80.150000000000006</v>
      </c>
      <c r="BT620" s="297">
        <v>80.62</v>
      </c>
      <c r="BU620" s="297">
        <v>81.09</v>
      </c>
      <c r="BV620" s="297">
        <v>81.569999999999993</v>
      </c>
      <c r="BW620" s="297">
        <v>82.05</v>
      </c>
    </row>
    <row r="621" spans="1:75" x14ac:dyDescent="0.25">
      <c r="A621" s="297" t="s">
        <v>686</v>
      </c>
      <c r="B621" s="297" t="s">
        <v>1096</v>
      </c>
      <c r="C621" s="297" t="s">
        <v>1016</v>
      </c>
      <c r="D621" s="297" t="s">
        <v>1015</v>
      </c>
      <c r="E621" s="297">
        <v>5.96</v>
      </c>
      <c r="F621" s="297">
        <v>6.32</v>
      </c>
      <c r="G621" s="297">
        <v>6.71</v>
      </c>
      <c r="H621" s="297">
        <v>7.12</v>
      </c>
      <c r="I621" s="297">
        <v>7.55</v>
      </c>
      <c r="J621" s="297">
        <v>8.01</v>
      </c>
      <c r="K621" s="297">
        <v>8.2100000000000009</v>
      </c>
      <c r="L621" s="297">
        <v>8.41</v>
      </c>
      <c r="M621" s="297">
        <v>8.6199999999999992</v>
      </c>
      <c r="N621" s="297">
        <v>8.84</v>
      </c>
      <c r="O621" s="297">
        <v>9.06</v>
      </c>
      <c r="P621" s="297">
        <v>9.31</v>
      </c>
      <c r="Q621" s="297">
        <v>9.56</v>
      </c>
      <c r="R621" s="297">
        <v>9.83</v>
      </c>
      <c r="S621" s="297">
        <v>10.1</v>
      </c>
      <c r="T621" s="297">
        <v>10.38</v>
      </c>
      <c r="U621" s="297">
        <v>10.56</v>
      </c>
      <c r="V621" s="297">
        <v>10.75</v>
      </c>
      <c r="W621" s="297">
        <v>10.93</v>
      </c>
      <c r="X621" s="297">
        <v>11.12</v>
      </c>
      <c r="Y621" s="297">
        <v>11.32</v>
      </c>
      <c r="Z621" s="297">
        <v>11.6</v>
      </c>
      <c r="AA621" s="297">
        <v>11.89</v>
      </c>
      <c r="AB621" s="297">
        <v>12.19</v>
      </c>
      <c r="AC621" s="297">
        <v>12.5</v>
      </c>
      <c r="AD621" s="297">
        <v>12.81</v>
      </c>
      <c r="AE621" s="297">
        <v>13.02</v>
      </c>
      <c r="AF621" s="297">
        <v>13.24</v>
      </c>
      <c r="AG621" s="297">
        <v>13.46</v>
      </c>
      <c r="AH621" s="297">
        <v>13.68</v>
      </c>
      <c r="AI621" s="297">
        <v>13.9</v>
      </c>
      <c r="AJ621" s="297">
        <v>14.24</v>
      </c>
      <c r="AK621" s="297">
        <v>14.59</v>
      </c>
      <c r="AL621" s="297">
        <v>14.95</v>
      </c>
      <c r="AM621" s="297">
        <v>15.31</v>
      </c>
      <c r="AN621" s="297">
        <v>15.69</v>
      </c>
      <c r="AO621" s="297">
        <v>16.079999999999998</v>
      </c>
      <c r="AP621" s="297">
        <v>16.489999999999998</v>
      </c>
      <c r="AQ621" s="297">
        <v>16.899999999999999</v>
      </c>
      <c r="AR621" s="297">
        <v>17.329999999999998</v>
      </c>
      <c r="AS621" s="297">
        <v>17.760000000000002</v>
      </c>
      <c r="AT621" s="297">
        <v>18.149999999999999</v>
      </c>
      <c r="AU621" s="297">
        <v>18.54</v>
      </c>
      <c r="AV621" s="297">
        <v>18.95</v>
      </c>
      <c r="AW621" s="297">
        <v>19.36</v>
      </c>
      <c r="AX621" s="297">
        <v>19.78</v>
      </c>
      <c r="AY621" s="297">
        <v>20.22</v>
      </c>
      <c r="AZ621" s="297">
        <v>20.67</v>
      </c>
      <c r="BA621" s="297">
        <v>21.13</v>
      </c>
      <c r="BB621" s="297">
        <v>21.59</v>
      </c>
      <c r="BC621" s="297">
        <v>22.07</v>
      </c>
      <c r="BD621" s="297">
        <v>22.56</v>
      </c>
      <c r="BE621" s="297">
        <v>23.06</v>
      </c>
      <c r="BF621" s="297">
        <v>23.57</v>
      </c>
      <c r="BG621" s="297">
        <v>24.1</v>
      </c>
      <c r="BH621" s="297">
        <v>24.63</v>
      </c>
      <c r="BI621" s="297">
        <v>25.17</v>
      </c>
      <c r="BJ621" s="297">
        <v>25.73</v>
      </c>
      <c r="BK621" s="297">
        <v>26.3</v>
      </c>
      <c r="BL621" s="297">
        <v>26.88</v>
      </c>
      <c r="BM621" s="297">
        <v>27.48</v>
      </c>
      <c r="BN621" s="297">
        <v>28.08</v>
      </c>
      <c r="BO621" s="297">
        <v>28.69</v>
      </c>
      <c r="BP621" s="297">
        <v>29.32</v>
      </c>
      <c r="BQ621" s="297">
        <v>29.96</v>
      </c>
      <c r="BR621" s="297">
        <v>30.62</v>
      </c>
      <c r="BS621" s="297">
        <v>31.29</v>
      </c>
      <c r="BT621" s="297">
        <v>31.98</v>
      </c>
      <c r="BU621" s="297">
        <v>32.68</v>
      </c>
      <c r="BV621" s="297">
        <v>33.4</v>
      </c>
      <c r="BW621" s="297">
        <v>34.14</v>
      </c>
    </row>
    <row r="622" spans="1:75" x14ac:dyDescent="0.25">
      <c r="A622" s="297" t="s">
        <v>1097</v>
      </c>
      <c r="B622" s="297" t="s">
        <v>1098</v>
      </c>
      <c r="C622" s="297" t="s">
        <v>1005</v>
      </c>
      <c r="D622" s="297" t="s">
        <v>1006</v>
      </c>
      <c r="E622" s="297">
        <v>0.98</v>
      </c>
      <c r="F622" s="297">
        <v>1.1299999999999999</v>
      </c>
      <c r="G622" s="297">
        <v>1.33</v>
      </c>
      <c r="H622" s="297">
        <v>1.42</v>
      </c>
      <c r="I622" s="297">
        <v>1.56</v>
      </c>
      <c r="J622" s="297">
        <v>1.76</v>
      </c>
      <c r="K622" s="297">
        <v>1.91</v>
      </c>
      <c r="L622" s="297">
        <v>2.09</v>
      </c>
      <c r="M622" s="297">
        <v>2.33</v>
      </c>
      <c r="N622" s="297">
        <v>2.59</v>
      </c>
      <c r="O622" s="297">
        <v>2.9</v>
      </c>
      <c r="P622" s="297">
        <v>3.32</v>
      </c>
      <c r="Q622" s="297">
        <v>3.76</v>
      </c>
      <c r="R622" s="297">
        <v>4.0999999999999996</v>
      </c>
      <c r="S622" s="297">
        <v>4.45</v>
      </c>
      <c r="T622" s="297">
        <v>4.8499999999999996</v>
      </c>
      <c r="U622" s="297">
        <v>5.24</v>
      </c>
      <c r="V622" s="297">
        <v>5.62</v>
      </c>
      <c r="W622" s="297">
        <v>5.88</v>
      </c>
      <c r="X622" s="297">
        <v>6.12</v>
      </c>
      <c r="Y622" s="297">
        <v>6.33</v>
      </c>
      <c r="Z622" s="297">
        <v>6.52</v>
      </c>
      <c r="AA622" s="297">
        <v>6.7</v>
      </c>
      <c r="AB622" s="297">
        <v>6.74</v>
      </c>
      <c r="AC622" s="297">
        <v>6.77</v>
      </c>
      <c r="AD622" s="297">
        <v>6.76</v>
      </c>
      <c r="AE622" s="297">
        <v>6.71</v>
      </c>
      <c r="AF622" s="297">
        <v>6.72</v>
      </c>
      <c r="AG622" s="297">
        <v>6.78</v>
      </c>
      <c r="AH622" s="297">
        <v>6.94</v>
      </c>
      <c r="AI622" s="297">
        <v>7.08</v>
      </c>
      <c r="AJ622" s="297">
        <v>7.31</v>
      </c>
      <c r="AK622" s="297">
        <v>7.57</v>
      </c>
      <c r="AL622" s="297">
        <v>7.87</v>
      </c>
      <c r="AM622" s="297">
        <v>8.19</v>
      </c>
      <c r="AN622" s="297">
        <v>8.5299999999999994</v>
      </c>
      <c r="AO622" s="297">
        <v>8.91</v>
      </c>
      <c r="AP622" s="297">
        <v>9.32</v>
      </c>
      <c r="AQ622" s="297">
        <v>9.75</v>
      </c>
      <c r="AR622" s="297">
        <v>10.210000000000001</v>
      </c>
      <c r="AS622" s="297">
        <v>10.71</v>
      </c>
      <c r="AT622" s="297">
        <v>11.23</v>
      </c>
      <c r="AU622" s="297">
        <v>11.78</v>
      </c>
      <c r="AV622" s="297">
        <v>12.37</v>
      </c>
      <c r="AW622" s="297">
        <v>12.98</v>
      </c>
      <c r="AX622" s="297">
        <v>13.63</v>
      </c>
      <c r="AY622" s="297">
        <v>14.31</v>
      </c>
      <c r="AZ622" s="297">
        <v>15.02</v>
      </c>
      <c r="BA622" s="297">
        <v>15.77</v>
      </c>
      <c r="BB622" s="297">
        <v>16.559999999999999</v>
      </c>
      <c r="BC622" s="297">
        <v>17.39</v>
      </c>
      <c r="BD622" s="297">
        <v>18.25</v>
      </c>
      <c r="BE622" s="297">
        <v>19.149999999999999</v>
      </c>
      <c r="BF622" s="297">
        <v>20.09</v>
      </c>
      <c r="BG622" s="297">
        <v>21.07</v>
      </c>
      <c r="BH622" s="297">
        <v>22.09</v>
      </c>
      <c r="BI622" s="297">
        <v>23.16</v>
      </c>
      <c r="BJ622" s="297">
        <v>24.27</v>
      </c>
      <c r="BK622" s="297">
        <v>25.41</v>
      </c>
      <c r="BL622" s="297">
        <v>26.6</v>
      </c>
      <c r="BM622" s="297">
        <v>27.84</v>
      </c>
      <c r="BN622" s="297">
        <v>29.13</v>
      </c>
      <c r="BO622" s="297">
        <v>30.45</v>
      </c>
      <c r="BP622" s="297">
        <v>31.83</v>
      </c>
      <c r="BQ622" s="297">
        <v>33.25</v>
      </c>
      <c r="BR622" s="297">
        <v>34.72</v>
      </c>
      <c r="BS622" s="297">
        <v>36.25</v>
      </c>
      <c r="BT622" s="297">
        <v>37.82</v>
      </c>
      <c r="BU622" s="297">
        <v>39.450000000000003</v>
      </c>
      <c r="BV622" s="297">
        <v>41.12</v>
      </c>
      <c r="BW622" s="297">
        <v>42.86</v>
      </c>
    </row>
    <row r="623" spans="1:75" x14ac:dyDescent="0.25">
      <c r="A623" s="297" t="s">
        <v>1097</v>
      </c>
      <c r="B623" s="297" t="s">
        <v>1098</v>
      </c>
      <c r="C623" s="297" t="s">
        <v>1007</v>
      </c>
      <c r="D623" s="297" t="s">
        <v>1008</v>
      </c>
      <c r="E623" s="297">
        <v>3370.03</v>
      </c>
      <c r="F623" s="297">
        <v>3302.92</v>
      </c>
      <c r="G623" s="297">
        <v>3487.07</v>
      </c>
      <c r="H623" s="297">
        <v>3489.2</v>
      </c>
      <c r="I623" s="297">
        <v>3924.49</v>
      </c>
      <c r="J623" s="297">
        <v>4178.01</v>
      </c>
      <c r="K623" s="297">
        <v>4175.42</v>
      </c>
      <c r="L623" s="297">
        <v>3996.45</v>
      </c>
      <c r="M623" s="297">
        <v>4235.6099999999997</v>
      </c>
      <c r="N623" s="297">
        <v>4454.76</v>
      </c>
      <c r="O623" s="297">
        <v>4740.1899999999996</v>
      </c>
      <c r="P623" s="297">
        <v>4757.9399999999996</v>
      </c>
      <c r="Q623" s="297">
        <v>5485.89</v>
      </c>
      <c r="R623" s="297">
        <v>5663.87</v>
      </c>
      <c r="S623" s="297">
        <v>5977.7</v>
      </c>
      <c r="T623" s="297">
        <v>6179.06</v>
      </c>
      <c r="U623" s="297">
        <v>6332.85</v>
      </c>
      <c r="V623" s="297">
        <v>6416.92</v>
      </c>
      <c r="W623" s="297">
        <v>6332.97</v>
      </c>
      <c r="X623" s="297">
        <v>6502.44</v>
      </c>
      <c r="Y623" s="297">
        <v>6969.89</v>
      </c>
      <c r="Z623" s="297">
        <v>7141.12</v>
      </c>
      <c r="AA623" s="297">
        <v>7200.89</v>
      </c>
      <c r="AB623" s="297">
        <v>7466.8</v>
      </c>
      <c r="AC623" s="297">
        <v>7593.7</v>
      </c>
      <c r="AD623" s="297">
        <v>7379.53</v>
      </c>
      <c r="AE623" s="297">
        <v>7693.13</v>
      </c>
      <c r="AF623" s="297">
        <v>8116.51</v>
      </c>
      <c r="AG623" s="297">
        <v>8194.77</v>
      </c>
      <c r="AH623" s="297">
        <v>9087.5300000000007</v>
      </c>
      <c r="AI623" s="297">
        <v>9216.02</v>
      </c>
      <c r="AJ623" s="297">
        <v>9249.06</v>
      </c>
      <c r="AK623" s="297">
        <v>9225.75</v>
      </c>
      <c r="AL623" s="297">
        <v>9196.5499999999993</v>
      </c>
      <c r="AM623" s="297">
        <v>9204.51</v>
      </c>
      <c r="AN623" s="297">
        <v>9254.43</v>
      </c>
      <c r="AO623" s="297">
        <v>9306.07</v>
      </c>
      <c r="AP623" s="297">
        <v>9548.89</v>
      </c>
      <c r="AQ623" s="297">
        <v>9797.01</v>
      </c>
      <c r="AR623" s="297">
        <v>10075.56</v>
      </c>
      <c r="AS623" s="297">
        <v>10368.790000000001</v>
      </c>
      <c r="AT623" s="297">
        <v>10674.84</v>
      </c>
      <c r="AU623" s="297">
        <v>11049.62</v>
      </c>
      <c r="AV623" s="297">
        <v>11436.21</v>
      </c>
      <c r="AW623" s="297">
        <v>11839.23</v>
      </c>
      <c r="AX623" s="297">
        <v>12253.84</v>
      </c>
      <c r="AY623" s="297">
        <v>12674.31</v>
      </c>
      <c r="AZ623" s="297">
        <v>13152.26</v>
      </c>
      <c r="BA623" s="297">
        <v>13645.94</v>
      </c>
      <c r="BB623" s="297">
        <v>14155.52</v>
      </c>
      <c r="BC623" s="297">
        <v>14693.35</v>
      </c>
      <c r="BD623" s="297">
        <v>15224.38</v>
      </c>
      <c r="BE623" s="297">
        <v>15812</v>
      </c>
      <c r="BF623" s="297">
        <v>16416.669999999998</v>
      </c>
      <c r="BG623" s="297">
        <v>17038.330000000002</v>
      </c>
      <c r="BH623" s="297">
        <v>17682.39</v>
      </c>
      <c r="BI623" s="297">
        <v>18324.689999999999</v>
      </c>
      <c r="BJ623" s="297">
        <v>19009.98</v>
      </c>
      <c r="BK623" s="297">
        <v>19711.740000000002</v>
      </c>
      <c r="BL623" s="297">
        <v>20433.02</v>
      </c>
      <c r="BM623" s="297">
        <v>21171.05</v>
      </c>
      <c r="BN623" s="297">
        <v>21910.35</v>
      </c>
      <c r="BO623" s="297">
        <v>22684.62</v>
      </c>
      <c r="BP623" s="297">
        <v>23475.040000000001</v>
      </c>
      <c r="BQ623" s="297">
        <v>24285.29</v>
      </c>
      <c r="BR623" s="297">
        <v>25116.28</v>
      </c>
      <c r="BS623" s="297">
        <v>25947.79</v>
      </c>
      <c r="BT623" s="297">
        <v>26812.45</v>
      </c>
      <c r="BU623" s="297">
        <v>27697.91</v>
      </c>
      <c r="BV623" s="297">
        <v>28601.200000000001</v>
      </c>
      <c r="BW623" s="297">
        <v>29526.89</v>
      </c>
    </row>
    <row r="624" spans="1:75" x14ac:dyDescent="0.25">
      <c r="A624" s="297" t="s">
        <v>1097</v>
      </c>
      <c r="B624" s="297" t="s">
        <v>1098</v>
      </c>
      <c r="C624" s="297" t="s">
        <v>1009</v>
      </c>
      <c r="D624" s="297" t="s">
        <v>1010</v>
      </c>
      <c r="E624" s="297">
        <v>35.61</v>
      </c>
      <c r="F624" s="297">
        <v>36.049999999999997</v>
      </c>
      <c r="G624" s="297">
        <v>44.32</v>
      </c>
      <c r="H624" s="297">
        <v>29.05</v>
      </c>
      <c r="I624" s="297">
        <v>35.33</v>
      </c>
      <c r="J624" s="297">
        <v>43.68</v>
      </c>
      <c r="K624" s="297">
        <v>38.68</v>
      </c>
      <c r="L624" s="297">
        <v>43.46</v>
      </c>
      <c r="M624" s="297">
        <v>49.35</v>
      </c>
      <c r="N624" s="297">
        <v>51.43</v>
      </c>
      <c r="O624" s="297">
        <v>56.34</v>
      </c>
      <c r="P624" s="297">
        <v>69.56</v>
      </c>
      <c r="Q624" s="297">
        <v>70.81</v>
      </c>
      <c r="R624" s="297">
        <v>59.54</v>
      </c>
      <c r="S624" s="297">
        <v>59.62</v>
      </c>
      <c r="T624" s="297">
        <v>64.14</v>
      </c>
      <c r="U624" s="297">
        <v>63.55</v>
      </c>
      <c r="V624" s="297">
        <v>61.59</v>
      </c>
      <c r="W624" s="297">
        <v>52.85</v>
      </c>
      <c r="X624" s="297">
        <v>51.39</v>
      </c>
      <c r="Y624" s="297">
        <v>51.13</v>
      </c>
      <c r="Z624" s="297">
        <v>46.89</v>
      </c>
      <c r="AA624" s="297">
        <v>47.75</v>
      </c>
      <c r="AB624" s="297">
        <v>35.29</v>
      </c>
      <c r="AC624" s="297">
        <v>33.54</v>
      </c>
      <c r="AD624" s="297">
        <v>30.04</v>
      </c>
      <c r="AE624" s="297">
        <v>24.88</v>
      </c>
      <c r="AF624" s="297">
        <v>27.32</v>
      </c>
      <c r="AG624" s="297">
        <v>28.16</v>
      </c>
      <c r="AH624" s="297">
        <v>34.630000000000003</v>
      </c>
      <c r="AI624" s="297">
        <v>33.72</v>
      </c>
      <c r="AJ624" s="297">
        <v>38.07</v>
      </c>
      <c r="AK624" s="297">
        <v>38.549999999999997</v>
      </c>
      <c r="AL624" s="297">
        <v>39.07</v>
      </c>
      <c r="AM624" s="297">
        <v>39.47</v>
      </c>
      <c r="AN624" s="297">
        <v>39.869999999999997</v>
      </c>
      <c r="AO624" s="297">
        <v>40.119999999999997</v>
      </c>
      <c r="AP624" s="297">
        <v>40.17</v>
      </c>
      <c r="AQ624" s="297">
        <v>40.31</v>
      </c>
      <c r="AR624" s="297">
        <v>40.43</v>
      </c>
      <c r="AS624" s="297">
        <v>40.520000000000003</v>
      </c>
      <c r="AT624" s="297">
        <v>40.57</v>
      </c>
      <c r="AU624" s="297">
        <v>40.479999999999997</v>
      </c>
      <c r="AV624" s="297">
        <v>40.43</v>
      </c>
      <c r="AW624" s="297">
        <v>40.42</v>
      </c>
      <c r="AX624" s="297">
        <v>40.409999999999997</v>
      </c>
      <c r="AY624" s="297">
        <v>40.39</v>
      </c>
      <c r="AZ624" s="297">
        <v>40.26</v>
      </c>
      <c r="BA624" s="297">
        <v>40.21</v>
      </c>
      <c r="BB624" s="297">
        <v>40.17</v>
      </c>
      <c r="BC624" s="297">
        <v>40.119999999999997</v>
      </c>
      <c r="BD624" s="297">
        <v>40.049999999999997</v>
      </c>
      <c r="BE624" s="297">
        <v>39.880000000000003</v>
      </c>
      <c r="BF624" s="297">
        <v>39.78</v>
      </c>
      <c r="BG624" s="297">
        <v>39.69</v>
      </c>
      <c r="BH624" s="297">
        <v>39.590000000000003</v>
      </c>
      <c r="BI624" s="297">
        <v>39.479999999999997</v>
      </c>
      <c r="BJ624" s="297">
        <v>39.299999999999997</v>
      </c>
      <c r="BK624" s="297">
        <v>39.18</v>
      </c>
      <c r="BL624" s="297">
        <v>39.07</v>
      </c>
      <c r="BM624" s="297">
        <v>38.96</v>
      </c>
      <c r="BN624" s="297">
        <v>38.85</v>
      </c>
      <c r="BO624" s="297">
        <v>38.69</v>
      </c>
      <c r="BP624" s="297">
        <v>38.590000000000003</v>
      </c>
      <c r="BQ624" s="297">
        <v>38.49</v>
      </c>
      <c r="BR624" s="297">
        <v>38.4</v>
      </c>
      <c r="BS624" s="297">
        <v>38.32</v>
      </c>
      <c r="BT624" s="297">
        <v>38.21</v>
      </c>
      <c r="BU624" s="297">
        <v>38.130000000000003</v>
      </c>
      <c r="BV624" s="297">
        <v>38.04</v>
      </c>
      <c r="BW624" s="297">
        <v>37.94</v>
      </c>
    </row>
    <row r="625" spans="1:75" x14ac:dyDescent="0.25">
      <c r="A625" s="297" t="s">
        <v>1097</v>
      </c>
      <c r="B625" s="297" t="s">
        <v>1098</v>
      </c>
      <c r="C625" s="297" t="s">
        <v>1011</v>
      </c>
      <c r="D625" s="297" t="s">
        <v>927</v>
      </c>
      <c r="E625" s="297">
        <v>546.27</v>
      </c>
      <c r="F625" s="297">
        <v>561.20000000000005</v>
      </c>
      <c r="G625" s="297">
        <v>576.15</v>
      </c>
      <c r="H625" s="297">
        <v>592.69000000000005</v>
      </c>
      <c r="I625" s="297">
        <v>606.19000000000005</v>
      </c>
      <c r="J625" s="297">
        <v>620.74</v>
      </c>
      <c r="K625" s="297">
        <v>633.98</v>
      </c>
      <c r="L625" s="297">
        <v>647.35</v>
      </c>
      <c r="M625" s="297">
        <v>658.54</v>
      </c>
      <c r="N625" s="297">
        <v>670.44</v>
      </c>
      <c r="O625" s="297">
        <v>683.02</v>
      </c>
      <c r="P625" s="297">
        <v>696.95</v>
      </c>
      <c r="Q625" s="297">
        <v>710.07</v>
      </c>
      <c r="R625" s="297">
        <v>725.06</v>
      </c>
      <c r="S625" s="297">
        <v>740.5</v>
      </c>
      <c r="T625" s="297">
        <v>757.98</v>
      </c>
      <c r="U625" s="297">
        <v>776.43</v>
      </c>
      <c r="V625" s="297">
        <v>796.61</v>
      </c>
      <c r="W625" s="297">
        <v>818.64</v>
      </c>
      <c r="X625" s="297">
        <v>840.21</v>
      </c>
      <c r="Y625" s="297">
        <v>859.96</v>
      </c>
      <c r="Z625" s="297">
        <v>874.07</v>
      </c>
      <c r="AA625" s="297">
        <v>888.31</v>
      </c>
      <c r="AB625" s="297">
        <v>901.57</v>
      </c>
      <c r="AC625" s="297">
        <v>914.78</v>
      </c>
      <c r="AD625" s="297">
        <v>929.98</v>
      </c>
      <c r="AE625" s="297">
        <v>944.6</v>
      </c>
      <c r="AF625" s="297">
        <v>960.46</v>
      </c>
      <c r="AG625" s="297">
        <v>977.17</v>
      </c>
      <c r="AH625" s="297">
        <v>997.21</v>
      </c>
      <c r="AI625" s="297">
        <v>1016.23</v>
      </c>
      <c r="AJ625" s="297">
        <v>1032.77</v>
      </c>
      <c r="AK625" s="297">
        <v>1049.8499999999999</v>
      </c>
      <c r="AL625" s="297">
        <v>1067.24</v>
      </c>
      <c r="AM625" s="297">
        <v>1084.5999999999999</v>
      </c>
      <c r="AN625" s="297">
        <v>1101.75</v>
      </c>
      <c r="AO625" s="297">
        <v>1118.98</v>
      </c>
      <c r="AP625" s="297">
        <v>1136.33</v>
      </c>
      <c r="AQ625" s="297">
        <v>1153.6400000000001</v>
      </c>
      <c r="AR625" s="297">
        <v>1170.77</v>
      </c>
      <c r="AS625" s="297">
        <v>1187.72</v>
      </c>
      <c r="AT625" s="297">
        <v>1203.93</v>
      </c>
      <c r="AU625" s="297">
        <v>1219.8699999999999</v>
      </c>
      <c r="AV625" s="297">
        <v>1235.6400000000001</v>
      </c>
      <c r="AW625" s="297">
        <v>1251.55</v>
      </c>
      <c r="AX625" s="297">
        <v>1267.75</v>
      </c>
      <c r="AY625" s="297">
        <v>1283.68</v>
      </c>
      <c r="AZ625" s="297">
        <v>1299.74</v>
      </c>
      <c r="BA625" s="297">
        <v>1315.93</v>
      </c>
      <c r="BB625" s="297">
        <v>1332.21</v>
      </c>
      <c r="BC625" s="297">
        <v>1348.54</v>
      </c>
      <c r="BD625" s="297">
        <v>1364.59</v>
      </c>
      <c r="BE625" s="297">
        <v>1380.57</v>
      </c>
      <c r="BF625" s="297">
        <v>1396.44</v>
      </c>
      <c r="BG625" s="297">
        <v>1412.13</v>
      </c>
      <c r="BH625" s="297">
        <v>1427.61</v>
      </c>
      <c r="BI625" s="297">
        <v>1442.25</v>
      </c>
      <c r="BJ625" s="297">
        <v>1456.56</v>
      </c>
      <c r="BK625" s="297">
        <v>1470.51</v>
      </c>
      <c r="BL625" s="297">
        <v>1484.06</v>
      </c>
      <c r="BM625" s="297">
        <v>1497.23</v>
      </c>
      <c r="BN625" s="297">
        <v>1509.43</v>
      </c>
      <c r="BO625" s="297">
        <v>1521.19</v>
      </c>
      <c r="BP625" s="297">
        <v>1532.48</v>
      </c>
      <c r="BQ625" s="297">
        <v>1543.33</v>
      </c>
      <c r="BR625" s="297">
        <v>1553.78</v>
      </c>
      <c r="BS625" s="297">
        <v>1563.69</v>
      </c>
      <c r="BT625" s="297">
        <v>1573.14</v>
      </c>
      <c r="BU625" s="297">
        <v>1582.18</v>
      </c>
      <c r="BV625" s="297">
        <v>1590.86</v>
      </c>
      <c r="BW625" s="297">
        <v>1599.24</v>
      </c>
    </row>
    <row r="626" spans="1:75" x14ac:dyDescent="0.25">
      <c r="A626" s="297" t="s">
        <v>1097</v>
      </c>
      <c r="B626" s="297" t="s">
        <v>1098</v>
      </c>
      <c r="C626" s="297" t="s">
        <v>1012</v>
      </c>
      <c r="D626" s="297" t="s">
        <v>927</v>
      </c>
      <c r="E626" s="297">
        <v>1309.98</v>
      </c>
      <c r="F626" s="297">
        <v>1345.4</v>
      </c>
      <c r="G626" s="297">
        <v>1381.54</v>
      </c>
      <c r="H626" s="297">
        <v>1417.72</v>
      </c>
      <c r="I626" s="297">
        <v>1453.1</v>
      </c>
      <c r="J626" s="297">
        <v>1487.08</v>
      </c>
      <c r="K626" s="297">
        <v>1519.37</v>
      </c>
      <c r="L626" s="297">
        <v>1550.14</v>
      </c>
      <c r="M626" s="297">
        <v>1579.9</v>
      </c>
      <c r="N626" s="297">
        <v>1609.39</v>
      </c>
      <c r="O626" s="297">
        <v>1639.18</v>
      </c>
      <c r="P626" s="297">
        <v>1669.19</v>
      </c>
      <c r="Q626" s="297">
        <v>1699.28</v>
      </c>
      <c r="R626" s="297">
        <v>1729.9</v>
      </c>
      <c r="S626" s="297">
        <v>1761.56</v>
      </c>
      <c r="T626" s="297">
        <v>1794.53</v>
      </c>
      <c r="U626" s="297">
        <v>1829.22</v>
      </c>
      <c r="V626" s="297">
        <v>1865.22</v>
      </c>
      <c r="W626" s="297">
        <v>1900.96</v>
      </c>
      <c r="X626" s="297">
        <v>1934.34</v>
      </c>
      <c r="Y626" s="297">
        <v>1963.88</v>
      </c>
      <c r="Z626" s="297">
        <v>1988.98</v>
      </c>
      <c r="AA626" s="297">
        <v>2010.26</v>
      </c>
      <c r="AB626" s="297">
        <v>2028.98</v>
      </c>
      <c r="AC626" s="297">
        <v>2047.01</v>
      </c>
      <c r="AD626" s="297">
        <v>2065.75</v>
      </c>
      <c r="AE626" s="297">
        <v>2085.56</v>
      </c>
      <c r="AF626" s="297">
        <v>2106.13</v>
      </c>
      <c r="AG626" s="297">
        <v>2127.41</v>
      </c>
      <c r="AH626" s="297">
        <v>2149.1999999999998</v>
      </c>
      <c r="AI626" s="297">
        <v>2171.3200000000002</v>
      </c>
      <c r="AJ626" s="297">
        <v>2193.84</v>
      </c>
      <c r="AK626" s="297">
        <v>2216.85</v>
      </c>
      <c r="AL626" s="297">
        <v>2240.13</v>
      </c>
      <c r="AM626" s="297">
        <v>2263.37</v>
      </c>
      <c r="AN626" s="297">
        <v>2286.33</v>
      </c>
      <c r="AO626" s="297">
        <v>2308.94</v>
      </c>
      <c r="AP626" s="297">
        <v>2331.19</v>
      </c>
      <c r="AQ626" s="297">
        <v>2352.96</v>
      </c>
      <c r="AR626" s="297">
        <v>2374.17</v>
      </c>
      <c r="AS626" s="297">
        <v>2394.75</v>
      </c>
      <c r="AT626" s="297">
        <v>2414.63</v>
      </c>
      <c r="AU626" s="297">
        <v>2433.8000000000002</v>
      </c>
      <c r="AV626" s="297">
        <v>2452.3000000000002</v>
      </c>
      <c r="AW626" s="297">
        <v>2470.17</v>
      </c>
      <c r="AX626" s="297">
        <v>2487.48</v>
      </c>
      <c r="AY626" s="297">
        <v>2504.2199999999998</v>
      </c>
      <c r="AZ626" s="297">
        <v>2520.4</v>
      </c>
      <c r="BA626" s="297">
        <v>2536.04</v>
      </c>
      <c r="BB626" s="297">
        <v>2551.1999999999998</v>
      </c>
      <c r="BC626" s="297">
        <v>2565.89</v>
      </c>
      <c r="BD626" s="297">
        <v>2580.16</v>
      </c>
      <c r="BE626" s="297">
        <v>2594.0100000000002</v>
      </c>
      <c r="BF626" s="297">
        <v>2607.4699999999998</v>
      </c>
      <c r="BG626" s="297">
        <v>2620.56</v>
      </c>
      <c r="BH626" s="297">
        <v>2633.3</v>
      </c>
      <c r="BI626" s="297">
        <v>2645.7</v>
      </c>
      <c r="BJ626" s="297">
        <v>2657.79</v>
      </c>
      <c r="BK626" s="297">
        <v>2669.57</v>
      </c>
      <c r="BL626" s="297">
        <v>2681.09</v>
      </c>
      <c r="BM626" s="297">
        <v>2692.36</v>
      </c>
      <c r="BN626" s="297">
        <v>2703.39</v>
      </c>
      <c r="BO626" s="297">
        <v>2714.16</v>
      </c>
      <c r="BP626" s="297">
        <v>2724.66</v>
      </c>
      <c r="BQ626" s="297">
        <v>2734.85</v>
      </c>
      <c r="BR626" s="297">
        <v>2744.72</v>
      </c>
      <c r="BS626" s="297">
        <v>2754.26</v>
      </c>
      <c r="BT626" s="297">
        <v>2763.46</v>
      </c>
      <c r="BU626" s="297">
        <v>2772.27</v>
      </c>
      <c r="BV626" s="297">
        <v>2780.62</v>
      </c>
      <c r="BW626" s="297">
        <v>2788.47</v>
      </c>
    </row>
    <row r="627" spans="1:75" x14ac:dyDescent="0.25">
      <c r="A627" s="297" t="s">
        <v>1097</v>
      </c>
      <c r="B627" s="297" t="s">
        <v>1098</v>
      </c>
      <c r="C627" s="297" t="s">
        <v>1013</v>
      </c>
      <c r="D627" s="297" t="s">
        <v>1010</v>
      </c>
      <c r="E627" s="297">
        <v>-52.04</v>
      </c>
      <c r="F627" s="297">
        <v>-60.12</v>
      </c>
      <c r="G627" s="297">
        <v>-63.52</v>
      </c>
      <c r="H627" s="297">
        <v>-84.41</v>
      </c>
      <c r="I627" s="297">
        <v>-80.319999999999993</v>
      </c>
      <c r="J627" s="297">
        <v>-66.459999999999994</v>
      </c>
      <c r="K627" s="297">
        <v>-64.959999999999994</v>
      </c>
      <c r="L627" s="297">
        <v>-67.98</v>
      </c>
      <c r="M627" s="297">
        <v>-63.21</v>
      </c>
      <c r="N627" s="297">
        <v>-60.28</v>
      </c>
      <c r="O627" s="297">
        <v>-42.41</v>
      </c>
      <c r="P627" s="297">
        <v>-50.94</v>
      </c>
      <c r="Q627" s="297">
        <v>-36.39</v>
      </c>
      <c r="R627" s="297">
        <v>-38.6</v>
      </c>
      <c r="S627" s="297">
        <v>-33.880000000000003</v>
      </c>
      <c r="T627" s="297">
        <v>-31.95</v>
      </c>
      <c r="U627" s="297">
        <v>-29.99</v>
      </c>
      <c r="V627" s="297">
        <v>-30.05</v>
      </c>
      <c r="W627" s="297">
        <v>-29.3</v>
      </c>
      <c r="X627" s="297">
        <v>-22.86</v>
      </c>
      <c r="Y627" s="297">
        <v>-15.36</v>
      </c>
      <c r="Z627" s="297">
        <v>-11.25</v>
      </c>
      <c r="AA627" s="297">
        <v>-17.66</v>
      </c>
      <c r="AB627" s="297">
        <v>-23.04</v>
      </c>
      <c r="AC627" s="297">
        <v>-17.46</v>
      </c>
      <c r="AD627" s="297">
        <v>-22.29</v>
      </c>
      <c r="AE627" s="297">
        <v>-21.43</v>
      </c>
      <c r="AF627" s="297">
        <v>-23.36</v>
      </c>
      <c r="AG627" s="297">
        <v>-34.659999999999997</v>
      </c>
      <c r="AH627" s="297">
        <v>13.47</v>
      </c>
      <c r="AI627" s="297">
        <v>13.73</v>
      </c>
      <c r="AJ627" s="297">
        <v>13.64</v>
      </c>
      <c r="AK627" s="297">
        <v>13.35</v>
      </c>
      <c r="AL627" s="297">
        <v>13.48</v>
      </c>
      <c r="AM627" s="297">
        <v>13.63</v>
      </c>
      <c r="AN627" s="297">
        <v>13.73</v>
      </c>
      <c r="AO627" s="297">
        <v>13.86</v>
      </c>
      <c r="AP627" s="297">
        <v>14.02</v>
      </c>
      <c r="AQ627" s="297">
        <v>14.21</v>
      </c>
      <c r="AR627" s="297">
        <v>14.38</v>
      </c>
      <c r="AS627" s="297">
        <v>14.57</v>
      </c>
      <c r="AT627" s="297">
        <v>14.77</v>
      </c>
      <c r="AU627" s="297">
        <v>14.98</v>
      </c>
      <c r="AV627" s="297">
        <v>15.18</v>
      </c>
      <c r="AW627" s="297">
        <v>15.4</v>
      </c>
      <c r="AX627" s="297">
        <v>15.64</v>
      </c>
      <c r="AY627" s="297">
        <v>15.89</v>
      </c>
      <c r="AZ627" s="297">
        <v>16.12</v>
      </c>
      <c r="BA627" s="297">
        <v>16.350000000000001</v>
      </c>
      <c r="BB627" s="297">
        <v>16.61</v>
      </c>
      <c r="BC627" s="297">
        <v>16.86</v>
      </c>
      <c r="BD627" s="297">
        <v>17.16</v>
      </c>
      <c r="BE627" s="297">
        <v>17.36</v>
      </c>
      <c r="BF627" s="297">
        <v>17.61</v>
      </c>
      <c r="BG627" s="297">
        <v>17.86</v>
      </c>
      <c r="BH627" s="297">
        <v>18.100000000000001</v>
      </c>
      <c r="BI627" s="297">
        <v>18.34</v>
      </c>
      <c r="BJ627" s="297">
        <v>18.48</v>
      </c>
      <c r="BK627" s="297">
        <v>18.66</v>
      </c>
      <c r="BL627" s="297">
        <v>18.829999999999998</v>
      </c>
      <c r="BM627" s="297">
        <v>18.989999999999998</v>
      </c>
      <c r="BN627" s="297">
        <v>19.13</v>
      </c>
      <c r="BO627" s="297">
        <v>19.149999999999999</v>
      </c>
      <c r="BP627" s="297">
        <v>19.22</v>
      </c>
      <c r="BQ627" s="297">
        <v>19.27</v>
      </c>
      <c r="BR627" s="297">
        <v>19.309999999999999</v>
      </c>
      <c r="BS627" s="297">
        <v>19.34</v>
      </c>
      <c r="BT627" s="297">
        <v>19.260000000000002</v>
      </c>
      <c r="BU627" s="297">
        <v>19.23</v>
      </c>
      <c r="BV627" s="297">
        <v>19.2</v>
      </c>
      <c r="BW627" s="297">
        <v>19.14</v>
      </c>
    </row>
    <row r="628" spans="1:75" x14ac:dyDescent="0.25">
      <c r="A628" s="297" t="s">
        <v>1097</v>
      </c>
      <c r="B628" s="297" t="s">
        <v>1098</v>
      </c>
      <c r="C628" s="297" t="s">
        <v>1014</v>
      </c>
      <c r="D628" s="297" t="s">
        <v>1015</v>
      </c>
      <c r="E628" s="297">
        <v>9.85</v>
      </c>
      <c r="F628" s="297">
        <v>10.220000000000001</v>
      </c>
      <c r="G628" s="297">
        <v>10.6</v>
      </c>
      <c r="H628" s="297">
        <v>11</v>
      </c>
      <c r="I628" s="297">
        <v>11.41</v>
      </c>
      <c r="J628" s="297">
        <v>11.83</v>
      </c>
      <c r="K628" s="297">
        <v>12.3</v>
      </c>
      <c r="L628" s="297">
        <v>12.79</v>
      </c>
      <c r="M628" s="297">
        <v>13.3</v>
      </c>
      <c r="N628" s="297">
        <v>13.82</v>
      </c>
      <c r="O628" s="297">
        <v>14.37</v>
      </c>
      <c r="P628" s="297">
        <v>15.04</v>
      </c>
      <c r="Q628" s="297">
        <v>15.74</v>
      </c>
      <c r="R628" s="297">
        <v>16.47</v>
      </c>
      <c r="S628" s="297">
        <v>17.239999999999998</v>
      </c>
      <c r="T628" s="297">
        <v>18.04</v>
      </c>
      <c r="U628" s="297">
        <v>18.77</v>
      </c>
      <c r="V628" s="297">
        <v>19.52</v>
      </c>
      <c r="W628" s="297">
        <v>20.309999999999999</v>
      </c>
      <c r="X628" s="297">
        <v>21.13</v>
      </c>
      <c r="Y628" s="297">
        <v>21.98</v>
      </c>
      <c r="Z628" s="297">
        <v>22.73</v>
      </c>
      <c r="AA628" s="297">
        <v>23.5</v>
      </c>
      <c r="AB628" s="297">
        <v>24.29</v>
      </c>
      <c r="AC628" s="297">
        <v>25.12</v>
      </c>
      <c r="AD628" s="297">
        <v>25.97</v>
      </c>
      <c r="AE628" s="297">
        <v>26.69</v>
      </c>
      <c r="AF628" s="297">
        <v>27.43</v>
      </c>
      <c r="AG628" s="297">
        <v>28.18</v>
      </c>
      <c r="AH628" s="297">
        <v>28.96</v>
      </c>
      <c r="AI628" s="297">
        <v>29.76</v>
      </c>
      <c r="AJ628" s="297">
        <v>30.46</v>
      </c>
      <c r="AK628" s="297">
        <v>31.17</v>
      </c>
      <c r="AL628" s="297">
        <v>31.91</v>
      </c>
      <c r="AM628" s="297">
        <v>32.65</v>
      </c>
      <c r="AN628" s="297">
        <v>33.42</v>
      </c>
      <c r="AO628" s="297">
        <v>34.11</v>
      </c>
      <c r="AP628" s="297">
        <v>34.81</v>
      </c>
      <c r="AQ628" s="297">
        <v>35.53</v>
      </c>
      <c r="AR628" s="297">
        <v>36.26</v>
      </c>
      <c r="AS628" s="297">
        <v>37</v>
      </c>
      <c r="AT628" s="297">
        <v>37.65</v>
      </c>
      <c r="AU628" s="297">
        <v>38.31</v>
      </c>
      <c r="AV628" s="297">
        <v>38.99</v>
      </c>
      <c r="AW628" s="297">
        <v>39.67</v>
      </c>
      <c r="AX628" s="297">
        <v>40.369999999999997</v>
      </c>
      <c r="AY628" s="297">
        <v>40.99</v>
      </c>
      <c r="AZ628" s="297">
        <v>41.62</v>
      </c>
      <c r="BA628" s="297">
        <v>42.26</v>
      </c>
      <c r="BB628" s="297">
        <v>42.91</v>
      </c>
      <c r="BC628" s="297">
        <v>43.57</v>
      </c>
      <c r="BD628" s="297">
        <v>44.16</v>
      </c>
      <c r="BE628" s="297">
        <v>44.76</v>
      </c>
      <c r="BF628" s="297">
        <v>45.37</v>
      </c>
      <c r="BG628" s="297">
        <v>45.99</v>
      </c>
      <c r="BH628" s="297">
        <v>46.62</v>
      </c>
      <c r="BI628" s="297">
        <v>47.18</v>
      </c>
      <c r="BJ628" s="297">
        <v>47.76</v>
      </c>
      <c r="BK628" s="297">
        <v>48.34</v>
      </c>
      <c r="BL628" s="297">
        <v>48.93</v>
      </c>
      <c r="BM628" s="297">
        <v>49.52</v>
      </c>
      <c r="BN628" s="297">
        <v>50.07</v>
      </c>
      <c r="BO628" s="297">
        <v>50.62</v>
      </c>
      <c r="BP628" s="297">
        <v>51.17</v>
      </c>
      <c r="BQ628" s="297">
        <v>51.73</v>
      </c>
      <c r="BR628" s="297">
        <v>52.3</v>
      </c>
      <c r="BS628" s="297">
        <v>52.83</v>
      </c>
      <c r="BT628" s="297">
        <v>53.37</v>
      </c>
      <c r="BU628" s="297">
        <v>53.91</v>
      </c>
      <c r="BV628" s="297">
        <v>54.46</v>
      </c>
      <c r="BW628" s="297">
        <v>55.01</v>
      </c>
    </row>
    <row r="629" spans="1:75" x14ac:dyDescent="0.25">
      <c r="A629" s="297" t="s">
        <v>1097</v>
      </c>
      <c r="B629" s="297" t="s">
        <v>1098</v>
      </c>
      <c r="C629" s="297" t="s">
        <v>1016</v>
      </c>
      <c r="D629" s="297" t="s">
        <v>1015</v>
      </c>
      <c r="E629" s="297">
        <v>0.31</v>
      </c>
      <c r="F629" s="297">
        <v>0.33</v>
      </c>
      <c r="G629" s="297">
        <v>0.36</v>
      </c>
      <c r="H629" s="297">
        <v>0.39</v>
      </c>
      <c r="I629" s="297">
        <v>0.42</v>
      </c>
      <c r="J629" s="297">
        <v>0.45</v>
      </c>
      <c r="K629" s="297">
        <v>0.46</v>
      </c>
      <c r="L629" s="297">
        <v>0.48</v>
      </c>
      <c r="M629" s="297">
        <v>0.49</v>
      </c>
      <c r="N629" s="297">
        <v>0.5</v>
      </c>
      <c r="O629" s="297">
        <v>0.52</v>
      </c>
      <c r="P629" s="297">
        <v>0.56000000000000005</v>
      </c>
      <c r="Q629" s="297">
        <v>0.61</v>
      </c>
      <c r="R629" s="297">
        <v>0.66</v>
      </c>
      <c r="S629" s="297">
        <v>0.71</v>
      </c>
      <c r="T629" s="297">
        <v>0.77</v>
      </c>
      <c r="U629" s="297">
        <v>0.8</v>
      </c>
      <c r="V629" s="297">
        <v>0.84</v>
      </c>
      <c r="W629" s="297">
        <v>0.87</v>
      </c>
      <c r="X629" s="297">
        <v>0.9</v>
      </c>
      <c r="Y629" s="297">
        <v>0.94</v>
      </c>
      <c r="Z629" s="297">
        <v>0.99</v>
      </c>
      <c r="AA629" s="297">
        <v>1.04</v>
      </c>
      <c r="AB629" s="297">
        <v>1.0900000000000001</v>
      </c>
      <c r="AC629" s="297">
        <v>1.1499999999999999</v>
      </c>
      <c r="AD629" s="297">
        <v>1.21</v>
      </c>
      <c r="AE629" s="297">
        <v>1.27</v>
      </c>
      <c r="AF629" s="297">
        <v>1.33</v>
      </c>
      <c r="AG629" s="297">
        <v>1.4</v>
      </c>
      <c r="AH629" s="297">
        <v>1.47</v>
      </c>
      <c r="AI629" s="297">
        <v>1.54</v>
      </c>
      <c r="AJ629" s="297">
        <v>1.61</v>
      </c>
      <c r="AK629" s="297">
        <v>1.68</v>
      </c>
      <c r="AL629" s="297">
        <v>1.76</v>
      </c>
      <c r="AM629" s="297">
        <v>1.83</v>
      </c>
      <c r="AN629" s="297">
        <v>1.92</v>
      </c>
      <c r="AO629" s="297">
        <v>1.99</v>
      </c>
      <c r="AP629" s="297">
        <v>2.08</v>
      </c>
      <c r="AQ629" s="297">
        <v>2.16</v>
      </c>
      <c r="AR629" s="297">
        <v>2.25</v>
      </c>
      <c r="AS629" s="297">
        <v>2.35</v>
      </c>
      <c r="AT629" s="297">
        <v>2.44</v>
      </c>
      <c r="AU629" s="297">
        <v>2.5299999999999998</v>
      </c>
      <c r="AV629" s="297">
        <v>2.62</v>
      </c>
      <c r="AW629" s="297">
        <v>2.72</v>
      </c>
      <c r="AX629" s="297">
        <v>2.82</v>
      </c>
      <c r="AY629" s="297">
        <v>2.92</v>
      </c>
      <c r="AZ629" s="297">
        <v>3.01</v>
      </c>
      <c r="BA629" s="297">
        <v>3.12</v>
      </c>
      <c r="BB629" s="297">
        <v>3.22</v>
      </c>
      <c r="BC629" s="297">
        <v>3.33</v>
      </c>
      <c r="BD629" s="297">
        <v>3.44</v>
      </c>
      <c r="BE629" s="297">
        <v>3.55</v>
      </c>
      <c r="BF629" s="297">
        <v>3.67</v>
      </c>
      <c r="BG629" s="297">
        <v>3.8</v>
      </c>
      <c r="BH629" s="297">
        <v>3.92</v>
      </c>
      <c r="BI629" s="297">
        <v>4.05</v>
      </c>
      <c r="BJ629" s="297">
        <v>4.18</v>
      </c>
      <c r="BK629" s="297">
        <v>4.3099999999999996</v>
      </c>
      <c r="BL629" s="297">
        <v>4.45</v>
      </c>
      <c r="BM629" s="297">
        <v>4.59</v>
      </c>
      <c r="BN629" s="297">
        <v>4.7300000000000004</v>
      </c>
      <c r="BO629" s="297">
        <v>4.87</v>
      </c>
      <c r="BP629" s="297">
        <v>5.01</v>
      </c>
      <c r="BQ629" s="297">
        <v>5.16</v>
      </c>
      <c r="BR629" s="297">
        <v>5.32</v>
      </c>
      <c r="BS629" s="297">
        <v>5.47</v>
      </c>
      <c r="BT629" s="297">
        <v>5.63</v>
      </c>
      <c r="BU629" s="297">
        <v>5.8</v>
      </c>
      <c r="BV629" s="297">
        <v>5.96</v>
      </c>
      <c r="BW629" s="297">
        <v>6.14</v>
      </c>
    </row>
    <row r="630" spans="1:75" x14ac:dyDescent="0.25">
      <c r="A630" s="297" t="s">
        <v>59</v>
      </c>
      <c r="B630" s="297" t="s">
        <v>58</v>
      </c>
      <c r="C630" s="297" t="s">
        <v>1005</v>
      </c>
      <c r="D630" s="297" t="s">
        <v>1006</v>
      </c>
      <c r="E630" s="297">
        <v>57.72</v>
      </c>
      <c r="F630" s="297">
        <v>60.19</v>
      </c>
      <c r="G630" s="297">
        <v>62.68</v>
      </c>
      <c r="H630" s="297">
        <v>65.22</v>
      </c>
      <c r="I630" s="297">
        <v>67.7</v>
      </c>
      <c r="J630" s="297">
        <v>70.09</v>
      </c>
      <c r="K630" s="297">
        <v>72.62</v>
      </c>
      <c r="L630" s="297">
        <v>75.08</v>
      </c>
      <c r="M630" s="297">
        <v>77.489999999999995</v>
      </c>
      <c r="N630" s="297">
        <v>79.959999999999994</v>
      </c>
      <c r="O630" s="297">
        <v>82.09</v>
      </c>
      <c r="P630" s="297">
        <v>82.46</v>
      </c>
      <c r="Q630" s="297">
        <v>81.8</v>
      </c>
      <c r="R630" s="297">
        <v>80.489999999999995</v>
      </c>
      <c r="S630" s="297">
        <v>78.91</v>
      </c>
      <c r="T630" s="297">
        <v>77.23</v>
      </c>
      <c r="U630" s="297">
        <v>75.81</v>
      </c>
      <c r="V630" s="297">
        <v>74.94</v>
      </c>
      <c r="W630" s="297">
        <v>74.63</v>
      </c>
      <c r="X630" s="297">
        <v>73.94</v>
      </c>
      <c r="Y630" s="297">
        <v>72.84</v>
      </c>
      <c r="Z630" s="297">
        <v>72.3</v>
      </c>
      <c r="AA630" s="297">
        <v>72.09</v>
      </c>
      <c r="AB630" s="297">
        <v>72.489999999999995</v>
      </c>
      <c r="AC630" s="297">
        <v>73.510000000000005</v>
      </c>
      <c r="AD630" s="297">
        <v>75.010000000000005</v>
      </c>
      <c r="AE630" s="297">
        <v>77.56</v>
      </c>
      <c r="AF630" s="297">
        <v>81.430000000000007</v>
      </c>
      <c r="AG630" s="297">
        <v>84.22</v>
      </c>
      <c r="AH630" s="297">
        <v>85.69</v>
      </c>
      <c r="AI630" s="297">
        <v>85.38</v>
      </c>
      <c r="AJ630" s="297">
        <v>85.94</v>
      </c>
      <c r="AK630" s="297">
        <v>86.87</v>
      </c>
      <c r="AL630" s="297">
        <v>87.87</v>
      </c>
      <c r="AM630" s="297">
        <v>89.27</v>
      </c>
      <c r="AN630" s="297">
        <v>91.02</v>
      </c>
      <c r="AO630" s="297">
        <v>93.1</v>
      </c>
      <c r="AP630" s="297">
        <v>95.43</v>
      </c>
      <c r="AQ630" s="297">
        <v>98.09</v>
      </c>
      <c r="AR630" s="297">
        <v>101.05</v>
      </c>
      <c r="AS630" s="297">
        <v>104.33</v>
      </c>
      <c r="AT630" s="297">
        <v>107.93</v>
      </c>
      <c r="AU630" s="297">
        <v>111.73</v>
      </c>
      <c r="AV630" s="297">
        <v>115.8</v>
      </c>
      <c r="AW630" s="297">
        <v>120.13</v>
      </c>
      <c r="AX630" s="297">
        <v>124.75</v>
      </c>
      <c r="AY630" s="297">
        <v>129.66</v>
      </c>
      <c r="AZ630" s="297">
        <v>134.77000000000001</v>
      </c>
      <c r="BA630" s="297">
        <v>140.13</v>
      </c>
      <c r="BB630" s="297">
        <v>145.78</v>
      </c>
      <c r="BC630" s="297">
        <v>151.72</v>
      </c>
      <c r="BD630" s="297">
        <v>157.96</v>
      </c>
      <c r="BE630" s="297">
        <v>164.43</v>
      </c>
      <c r="BF630" s="297">
        <v>171.19</v>
      </c>
      <c r="BG630" s="297">
        <v>178.27</v>
      </c>
      <c r="BH630" s="297">
        <v>185.68</v>
      </c>
      <c r="BI630" s="297">
        <v>193.44</v>
      </c>
      <c r="BJ630" s="297">
        <v>201.5</v>
      </c>
      <c r="BK630" s="297">
        <v>209.9</v>
      </c>
      <c r="BL630" s="297">
        <v>218.66</v>
      </c>
      <c r="BM630" s="297">
        <v>227.82</v>
      </c>
      <c r="BN630" s="297">
        <v>237.37</v>
      </c>
      <c r="BO630" s="297">
        <v>247.31</v>
      </c>
      <c r="BP630" s="297">
        <v>257.64999999999998</v>
      </c>
      <c r="BQ630" s="297">
        <v>268.43</v>
      </c>
      <c r="BR630" s="297">
        <v>279.55</v>
      </c>
      <c r="BS630" s="297">
        <v>290.87</v>
      </c>
      <c r="BT630" s="297">
        <v>302.24</v>
      </c>
      <c r="BU630" s="297">
        <v>313.58</v>
      </c>
      <c r="BV630" s="297">
        <v>324.81</v>
      </c>
      <c r="BW630" s="297">
        <v>335.86</v>
      </c>
    </row>
    <row r="631" spans="1:75" x14ac:dyDescent="0.25">
      <c r="A631" s="297" t="s">
        <v>59</v>
      </c>
      <c r="B631" s="297" t="s">
        <v>58</v>
      </c>
      <c r="C631" s="297" t="s">
        <v>1007</v>
      </c>
      <c r="D631" s="297" t="s">
        <v>1008</v>
      </c>
      <c r="E631" s="297">
        <v>99789.66</v>
      </c>
      <c r="F631" s="297">
        <v>97648</v>
      </c>
      <c r="G631" s="297">
        <v>101209.21</v>
      </c>
      <c r="H631" s="297">
        <v>102342.23</v>
      </c>
      <c r="I631" s="297">
        <v>102690.41</v>
      </c>
      <c r="J631" s="297">
        <v>102538.23</v>
      </c>
      <c r="K631" s="297">
        <v>105599.37</v>
      </c>
      <c r="L631" s="297">
        <v>105649.52</v>
      </c>
      <c r="M631" s="297">
        <v>104533.52</v>
      </c>
      <c r="N631" s="297">
        <v>104757.08</v>
      </c>
      <c r="O631" s="297">
        <v>110363.02</v>
      </c>
      <c r="P631" s="297">
        <v>115698.63</v>
      </c>
      <c r="Q631" s="297">
        <v>75150.69</v>
      </c>
      <c r="R631" s="297">
        <v>61904.11</v>
      </c>
      <c r="S631" s="297">
        <v>55356.160000000003</v>
      </c>
      <c r="T631" s="297">
        <v>59917.81</v>
      </c>
      <c r="U631" s="297">
        <v>64945.2</v>
      </c>
      <c r="V631" s="297">
        <v>61506.85</v>
      </c>
      <c r="W631" s="297">
        <v>64513.7</v>
      </c>
      <c r="X631" s="297">
        <v>54726.03</v>
      </c>
      <c r="Y631" s="297">
        <v>48849.32</v>
      </c>
      <c r="Z631" s="297">
        <v>55705.48</v>
      </c>
      <c r="AA631" s="297">
        <v>59691.78</v>
      </c>
      <c r="AB631" s="297">
        <v>62171.23</v>
      </c>
      <c r="AC631" s="297">
        <v>62842.46</v>
      </c>
      <c r="AD631" s="297">
        <v>58958.9</v>
      </c>
      <c r="AE631" s="297">
        <v>58061.64</v>
      </c>
      <c r="AF631" s="297">
        <v>63369.86</v>
      </c>
      <c r="AG631" s="297">
        <v>62856.160000000003</v>
      </c>
      <c r="AH631" s="297">
        <v>56378.49</v>
      </c>
      <c r="AI631" s="297">
        <v>54659.1</v>
      </c>
      <c r="AJ631" s="297">
        <v>55680.9</v>
      </c>
      <c r="AK631" s="297">
        <v>54991.98</v>
      </c>
      <c r="AL631" s="297">
        <v>55790.239999999998</v>
      </c>
      <c r="AM631" s="297">
        <v>56771.38</v>
      </c>
      <c r="AN631" s="297">
        <v>57936.69</v>
      </c>
      <c r="AO631" s="297">
        <v>58769.68</v>
      </c>
      <c r="AP631" s="297">
        <v>60593.7</v>
      </c>
      <c r="AQ631" s="297">
        <v>62452.6</v>
      </c>
      <c r="AR631" s="297">
        <v>64486.85</v>
      </c>
      <c r="AS631" s="297">
        <v>66633.78</v>
      </c>
      <c r="AT631" s="297">
        <v>68585.23</v>
      </c>
      <c r="AU631" s="297">
        <v>70838.48</v>
      </c>
      <c r="AV631" s="297">
        <v>73168.78</v>
      </c>
      <c r="AW631" s="297">
        <v>75610.81</v>
      </c>
      <c r="AX631" s="297">
        <v>78154.080000000002</v>
      </c>
      <c r="AY631" s="297">
        <v>80527.649999999994</v>
      </c>
      <c r="AZ631" s="297">
        <v>83258.73</v>
      </c>
      <c r="BA631" s="297">
        <v>86118.37</v>
      </c>
      <c r="BB631" s="297">
        <v>89123</v>
      </c>
      <c r="BC631" s="297">
        <v>92345.48</v>
      </c>
      <c r="BD631" s="297">
        <v>95365.41</v>
      </c>
      <c r="BE631" s="297">
        <v>98769.13</v>
      </c>
      <c r="BF631" s="297">
        <v>102339.71</v>
      </c>
      <c r="BG631" s="297">
        <v>106075.02</v>
      </c>
      <c r="BH631" s="297">
        <v>109996.46</v>
      </c>
      <c r="BI631" s="297">
        <v>113726.73</v>
      </c>
      <c r="BJ631" s="297">
        <v>117736.43</v>
      </c>
      <c r="BK631" s="297">
        <v>121878.99</v>
      </c>
      <c r="BL631" s="297">
        <v>126175.63</v>
      </c>
      <c r="BM631" s="297">
        <v>130616.13</v>
      </c>
      <c r="BN631" s="297">
        <v>134974.09</v>
      </c>
      <c r="BO631" s="297">
        <v>139605.17000000001</v>
      </c>
      <c r="BP631" s="297">
        <v>144284.48000000001</v>
      </c>
      <c r="BQ631" s="297">
        <v>148143.04999999999</v>
      </c>
      <c r="BR631" s="297">
        <v>151290.69</v>
      </c>
      <c r="BS631" s="297">
        <v>153743.66</v>
      </c>
      <c r="BT631" s="297">
        <v>155864.48000000001</v>
      </c>
      <c r="BU631" s="297">
        <v>157612.07999999999</v>
      </c>
      <c r="BV631" s="297">
        <v>159041.53</v>
      </c>
      <c r="BW631" s="297">
        <v>160231.84</v>
      </c>
    </row>
    <row r="632" spans="1:75" x14ac:dyDescent="0.25">
      <c r="A632" s="297" t="s">
        <v>59</v>
      </c>
      <c r="B632" s="297" t="s">
        <v>58</v>
      </c>
      <c r="C632" s="297" t="s">
        <v>1009</v>
      </c>
      <c r="D632" s="297" t="s">
        <v>1010</v>
      </c>
      <c r="O632" s="297">
        <v>27.61</v>
      </c>
      <c r="P632" s="297">
        <v>22.43</v>
      </c>
      <c r="Q632" s="297">
        <v>23</v>
      </c>
      <c r="R632" s="297">
        <v>23.1</v>
      </c>
      <c r="S632" s="297">
        <v>23.1</v>
      </c>
      <c r="T632" s="297">
        <v>21.03</v>
      </c>
      <c r="U632" s="297">
        <v>21.08</v>
      </c>
      <c r="V632" s="297">
        <v>22.62</v>
      </c>
      <c r="W632" s="297">
        <v>23.99</v>
      </c>
      <c r="X632" s="297">
        <v>22.02</v>
      </c>
      <c r="Y632" s="297">
        <v>19.579999999999998</v>
      </c>
      <c r="Z632" s="297">
        <v>20.55</v>
      </c>
      <c r="AA632" s="297">
        <v>20.98</v>
      </c>
      <c r="AB632" s="297">
        <v>21.87</v>
      </c>
      <c r="AC632" s="297">
        <v>23.37</v>
      </c>
      <c r="AD632" s="297">
        <v>23.64</v>
      </c>
      <c r="AE632" s="297">
        <v>26.31</v>
      </c>
      <c r="AF632" s="297">
        <v>28.74</v>
      </c>
      <c r="AG632" s="297">
        <v>23.84</v>
      </c>
      <c r="AH632" s="297">
        <v>20.76</v>
      </c>
      <c r="AI632" s="297">
        <v>18.03</v>
      </c>
      <c r="AJ632" s="297">
        <v>20.94</v>
      </c>
      <c r="AK632" s="297">
        <v>21.17</v>
      </c>
      <c r="AL632" s="297">
        <v>20.91</v>
      </c>
      <c r="AM632" s="297">
        <v>21.14</v>
      </c>
      <c r="AN632" s="297">
        <v>21.22</v>
      </c>
      <c r="AO632" s="297">
        <v>21.23</v>
      </c>
      <c r="AP632" s="297">
        <v>21.11</v>
      </c>
      <c r="AQ632" s="297">
        <v>21.19</v>
      </c>
      <c r="AR632" s="297">
        <v>21.23</v>
      </c>
      <c r="AS632" s="297">
        <v>21.26</v>
      </c>
      <c r="AT632" s="297">
        <v>21.26</v>
      </c>
      <c r="AU632" s="297">
        <v>21.13</v>
      </c>
      <c r="AV632" s="297">
        <v>21.07</v>
      </c>
      <c r="AW632" s="297">
        <v>21.04</v>
      </c>
      <c r="AX632" s="297">
        <v>21.01</v>
      </c>
      <c r="AY632" s="297">
        <v>20.95</v>
      </c>
      <c r="AZ632" s="297">
        <v>20.81</v>
      </c>
      <c r="BA632" s="297">
        <v>20.74</v>
      </c>
      <c r="BB632" s="297">
        <v>20.67</v>
      </c>
      <c r="BC632" s="297">
        <v>20.6</v>
      </c>
      <c r="BD632" s="297">
        <v>20.51</v>
      </c>
      <c r="BE632" s="297">
        <v>20.37</v>
      </c>
      <c r="BF632" s="297">
        <v>20.28</v>
      </c>
      <c r="BG632" s="297">
        <v>20.2</v>
      </c>
      <c r="BH632" s="297">
        <v>20.12</v>
      </c>
      <c r="BI632" s="297">
        <v>20.03</v>
      </c>
      <c r="BJ632" s="297">
        <v>19.940000000000001</v>
      </c>
      <c r="BK632" s="297">
        <v>19.87</v>
      </c>
      <c r="BL632" s="297">
        <v>19.809999999999999</v>
      </c>
      <c r="BM632" s="297">
        <v>19.760000000000002</v>
      </c>
      <c r="BN632" s="297">
        <v>19.71</v>
      </c>
      <c r="BO632" s="297">
        <v>19.649999999999999</v>
      </c>
      <c r="BP632" s="297">
        <v>19.62</v>
      </c>
      <c r="BQ632" s="297">
        <v>19.59</v>
      </c>
      <c r="BR632" s="297">
        <v>19.63</v>
      </c>
      <c r="BS632" s="297">
        <v>19.64</v>
      </c>
      <c r="BT632" s="297">
        <v>19.66</v>
      </c>
      <c r="BU632" s="297">
        <v>19.66</v>
      </c>
      <c r="BV632" s="297">
        <v>19.649999999999999</v>
      </c>
      <c r="BW632" s="297">
        <v>19.63</v>
      </c>
    </row>
    <row r="633" spans="1:75" x14ac:dyDescent="0.25">
      <c r="A633" s="297" t="s">
        <v>59</v>
      </c>
      <c r="B633" s="297" t="s">
        <v>58</v>
      </c>
      <c r="C633" s="297" t="s">
        <v>1011</v>
      </c>
      <c r="D633" s="297" t="s">
        <v>927</v>
      </c>
      <c r="E633" s="297">
        <v>1787.69</v>
      </c>
      <c r="F633" s="297">
        <v>1805.46</v>
      </c>
      <c r="G633" s="297">
        <v>1819.9</v>
      </c>
      <c r="H633" s="297">
        <v>1832.57</v>
      </c>
      <c r="I633" s="297">
        <v>1847.12</v>
      </c>
      <c r="J633" s="297">
        <v>1864</v>
      </c>
      <c r="K633" s="297">
        <v>1875.93</v>
      </c>
      <c r="L633" s="297">
        <v>1889.55</v>
      </c>
      <c r="M633" s="297">
        <v>1898.47</v>
      </c>
      <c r="N633" s="297">
        <v>1906.52</v>
      </c>
      <c r="O633" s="297">
        <v>1899.86</v>
      </c>
      <c r="P633" s="297">
        <v>1884.22</v>
      </c>
      <c r="Q633" s="297">
        <v>1864.27</v>
      </c>
      <c r="R633" s="297">
        <v>1841.03</v>
      </c>
      <c r="S633" s="297">
        <v>1815.77</v>
      </c>
      <c r="T633" s="297">
        <v>1789.56</v>
      </c>
      <c r="U633" s="297">
        <v>1761.58</v>
      </c>
      <c r="V633" s="297">
        <v>1731.53</v>
      </c>
      <c r="W633" s="297">
        <v>1711.17</v>
      </c>
      <c r="X633" s="297">
        <v>1713.11</v>
      </c>
      <c r="Y633" s="297">
        <v>1684.68</v>
      </c>
      <c r="Z633" s="297">
        <v>1650.2</v>
      </c>
      <c r="AA633" s="297">
        <v>1639.24</v>
      </c>
      <c r="AB633" s="297">
        <v>1706</v>
      </c>
      <c r="AC633" s="297">
        <v>1632.29</v>
      </c>
      <c r="AD633" s="297">
        <v>1607.54</v>
      </c>
      <c r="AE633" s="297">
        <v>1590.3</v>
      </c>
      <c r="AF633" s="297">
        <v>1601.92</v>
      </c>
      <c r="AG633" s="297">
        <v>1612.08</v>
      </c>
      <c r="AH633" s="297">
        <v>1583.15</v>
      </c>
      <c r="AI633" s="297">
        <v>1581.48</v>
      </c>
      <c r="AJ633" s="297">
        <v>1586.48</v>
      </c>
      <c r="AK633" s="297">
        <v>1592.7</v>
      </c>
      <c r="AL633" s="297">
        <v>1598.56</v>
      </c>
      <c r="AM633" s="297">
        <v>1602.17</v>
      </c>
      <c r="AN633" s="297">
        <v>1602.65</v>
      </c>
      <c r="AO633" s="297">
        <v>1595.41</v>
      </c>
      <c r="AP633" s="297">
        <v>1585.56</v>
      </c>
      <c r="AQ633" s="297">
        <v>1573.52</v>
      </c>
      <c r="AR633" s="297">
        <v>1560.15</v>
      </c>
      <c r="AS633" s="297">
        <v>1545.87</v>
      </c>
      <c r="AT633" s="297">
        <v>1528.63</v>
      </c>
      <c r="AU633" s="297">
        <v>1511.02</v>
      </c>
      <c r="AV633" s="297">
        <v>1492.99</v>
      </c>
      <c r="AW633" s="297">
        <v>1475.14</v>
      </c>
      <c r="AX633" s="297">
        <v>1457.94</v>
      </c>
      <c r="AY633" s="297">
        <v>1441.34</v>
      </c>
      <c r="AZ633" s="297">
        <v>1425.57</v>
      </c>
      <c r="BA633" s="297">
        <v>1410.77</v>
      </c>
      <c r="BB633" s="297">
        <v>1397.1</v>
      </c>
      <c r="BC633" s="297">
        <v>1384.63</v>
      </c>
      <c r="BD633" s="297">
        <v>1372.36</v>
      </c>
      <c r="BE633" s="297">
        <v>1361.28</v>
      </c>
      <c r="BF633" s="297">
        <v>1351.24</v>
      </c>
      <c r="BG633" s="297">
        <v>1341.97</v>
      </c>
      <c r="BH633" s="297">
        <v>1333.19</v>
      </c>
      <c r="BI633" s="297">
        <v>1322.94</v>
      </c>
      <c r="BJ633" s="297">
        <v>1312.84</v>
      </c>
      <c r="BK633" s="297">
        <v>1302.82</v>
      </c>
      <c r="BL633" s="297">
        <v>1292.9000000000001</v>
      </c>
      <c r="BM633" s="297">
        <v>1283.04</v>
      </c>
      <c r="BN633" s="297">
        <v>1272.31</v>
      </c>
      <c r="BO633" s="297">
        <v>1261.97</v>
      </c>
      <c r="BP633" s="297">
        <v>1251.6199999999999</v>
      </c>
      <c r="BQ633" s="297">
        <v>1240.8499999999999</v>
      </c>
      <c r="BR633" s="297">
        <v>1229.49</v>
      </c>
      <c r="BS633" s="297">
        <v>1217.3599999999999</v>
      </c>
      <c r="BT633" s="297">
        <v>1205.18</v>
      </c>
      <c r="BU633" s="297">
        <v>1192.92</v>
      </c>
      <c r="BV633" s="297">
        <v>1180.71</v>
      </c>
      <c r="BW633" s="297">
        <v>1168.7</v>
      </c>
    </row>
    <row r="634" spans="1:75" x14ac:dyDescent="0.25">
      <c r="A634" s="297" t="s">
        <v>59</v>
      </c>
      <c r="B634" s="297" t="s">
        <v>58</v>
      </c>
      <c r="C634" s="297" t="s">
        <v>1012</v>
      </c>
      <c r="D634" s="297" t="s">
        <v>927</v>
      </c>
      <c r="E634" s="297">
        <v>3430.09</v>
      </c>
      <c r="F634" s="297">
        <v>3455.4</v>
      </c>
      <c r="G634" s="297">
        <v>3480.36</v>
      </c>
      <c r="H634" s="297">
        <v>3505.77</v>
      </c>
      <c r="I634" s="297">
        <v>3532.72</v>
      </c>
      <c r="J634" s="297">
        <v>3561.67</v>
      </c>
      <c r="K634" s="297">
        <v>3593.33</v>
      </c>
      <c r="L634" s="297">
        <v>3626.6</v>
      </c>
      <c r="M634" s="297">
        <v>3657.82</v>
      </c>
      <c r="N634" s="297">
        <v>3682.06</v>
      </c>
      <c r="O634" s="297">
        <v>3695.89</v>
      </c>
      <c r="P634" s="297">
        <v>3698.09</v>
      </c>
      <c r="Q634" s="297">
        <v>3689.94</v>
      </c>
      <c r="R634" s="297">
        <v>3673.61</v>
      </c>
      <c r="S634" s="297">
        <v>3652.44</v>
      </c>
      <c r="T634" s="297">
        <v>3629.1</v>
      </c>
      <c r="U634" s="297">
        <v>3604.04</v>
      </c>
      <c r="V634" s="297">
        <v>3577.13</v>
      </c>
      <c r="W634" s="297">
        <v>3549.82</v>
      </c>
      <c r="X634" s="297">
        <v>3523.73</v>
      </c>
      <c r="Y634" s="297">
        <v>3500.03</v>
      </c>
      <c r="Z634" s="297">
        <v>3479.62</v>
      </c>
      <c r="AA634" s="297">
        <v>3462.4</v>
      </c>
      <c r="AB634" s="297">
        <v>3447.17</v>
      </c>
      <c r="AC634" s="297">
        <v>3432.06</v>
      </c>
      <c r="AD634" s="297">
        <v>3415.75</v>
      </c>
      <c r="AE634" s="297">
        <v>3397.9</v>
      </c>
      <c r="AF634" s="297">
        <v>3379.04</v>
      </c>
      <c r="AG634" s="297">
        <v>3359.8</v>
      </c>
      <c r="AH634" s="297">
        <v>3341.1</v>
      </c>
      <c r="AI634" s="297">
        <v>3323.61</v>
      </c>
      <c r="AJ634" s="297">
        <v>3307.48</v>
      </c>
      <c r="AK634" s="297">
        <v>3292.45</v>
      </c>
      <c r="AL634" s="297">
        <v>3278.34</v>
      </c>
      <c r="AM634" s="297">
        <v>3264.81</v>
      </c>
      <c r="AN634" s="297">
        <v>3251.63</v>
      </c>
      <c r="AO634" s="297">
        <v>3238.73</v>
      </c>
      <c r="AP634" s="297">
        <v>3226.16</v>
      </c>
      <c r="AQ634" s="297">
        <v>3213.87</v>
      </c>
      <c r="AR634" s="297">
        <v>3201.81</v>
      </c>
      <c r="AS634" s="297">
        <v>3189.92</v>
      </c>
      <c r="AT634" s="297">
        <v>3178.17</v>
      </c>
      <c r="AU634" s="297">
        <v>3166.49</v>
      </c>
      <c r="AV634" s="297">
        <v>3154.8</v>
      </c>
      <c r="AW634" s="297">
        <v>3143</v>
      </c>
      <c r="AX634" s="297">
        <v>3131.01</v>
      </c>
      <c r="AY634" s="297">
        <v>3118.8</v>
      </c>
      <c r="AZ634" s="297">
        <v>3106.36</v>
      </c>
      <c r="BA634" s="297">
        <v>3093.68</v>
      </c>
      <c r="BB634" s="297">
        <v>3080.76</v>
      </c>
      <c r="BC634" s="297">
        <v>3067.62</v>
      </c>
      <c r="BD634" s="297">
        <v>3054.26</v>
      </c>
      <c r="BE634" s="297">
        <v>3040.69</v>
      </c>
      <c r="BF634" s="297">
        <v>3026.96</v>
      </c>
      <c r="BG634" s="297">
        <v>3013.12</v>
      </c>
      <c r="BH634" s="297">
        <v>2999.23</v>
      </c>
      <c r="BI634" s="297">
        <v>2985.3</v>
      </c>
      <c r="BJ634" s="297">
        <v>2971.38</v>
      </c>
      <c r="BK634" s="297">
        <v>2957.54</v>
      </c>
      <c r="BL634" s="297">
        <v>2943.92</v>
      </c>
      <c r="BM634" s="297">
        <v>2930.59</v>
      </c>
      <c r="BN634" s="297">
        <v>2917.59</v>
      </c>
      <c r="BO634" s="297">
        <v>2904.92</v>
      </c>
      <c r="BP634" s="297">
        <v>2892.56</v>
      </c>
      <c r="BQ634" s="297">
        <v>2880.48</v>
      </c>
      <c r="BR634" s="297">
        <v>2868.64</v>
      </c>
      <c r="BS634" s="297">
        <v>2857.04</v>
      </c>
      <c r="BT634" s="297">
        <v>2845.68</v>
      </c>
      <c r="BU634" s="297">
        <v>2834.51</v>
      </c>
      <c r="BV634" s="297">
        <v>2823.52</v>
      </c>
      <c r="BW634" s="297">
        <v>2812.66</v>
      </c>
    </row>
    <row r="635" spans="1:75" x14ac:dyDescent="0.25">
      <c r="A635" s="297" t="s">
        <v>59</v>
      </c>
      <c r="B635" s="297" t="s">
        <v>58</v>
      </c>
      <c r="C635" s="297" t="s">
        <v>1013</v>
      </c>
      <c r="D635" s="297" t="s">
        <v>1010</v>
      </c>
      <c r="O635" s="297">
        <v>23.96</v>
      </c>
      <c r="P635" s="297">
        <v>32.96</v>
      </c>
      <c r="Q635" s="297">
        <v>19.16</v>
      </c>
      <c r="R635" s="297">
        <v>11.36</v>
      </c>
      <c r="S635" s="297">
        <v>12.4</v>
      </c>
      <c r="T635" s="297">
        <v>11.13</v>
      </c>
      <c r="U635" s="297">
        <v>10.97</v>
      </c>
      <c r="V635" s="297">
        <v>14.06</v>
      </c>
      <c r="W635" s="297">
        <v>13.94</v>
      </c>
      <c r="X635" s="297">
        <v>12.23</v>
      </c>
      <c r="Y635" s="297">
        <v>12.61</v>
      </c>
      <c r="Z635" s="297">
        <v>13.77</v>
      </c>
      <c r="AA635" s="297">
        <v>14.98</v>
      </c>
      <c r="AB635" s="297">
        <v>16.05</v>
      </c>
      <c r="AC635" s="297">
        <v>15.62</v>
      </c>
      <c r="AD635" s="297">
        <v>16.79</v>
      </c>
      <c r="AE635" s="297">
        <v>16.16</v>
      </c>
      <c r="AF635" s="297">
        <v>17.100000000000001</v>
      </c>
      <c r="AG635" s="297">
        <v>15.76</v>
      </c>
      <c r="AH635" s="297">
        <v>10.49</v>
      </c>
      <c r="AI635" s="297">
        <v>2.56</v>
      </c>
      <c r="AJ635" s="297">
        <v>9.6</v>
      </c>
      <c r="AK635" s="297">
        <v>12.09</v>
      </c>
      <c r="AL635" s="297">
        <v>10.96</v>
      </c>
      <c r="AM635" s="297">
        <v>12.66</v>
      </c>
      <c r="AN635" s="297">
        <v>12.95</v>
      </c>
      <c r="AO635" s="297">
        <v>13.09</v>
      </c>
      <c r="AP635" s="297">
        <v>12.83</v>
      </c>
      <c r="AQ635" s="297">
        <v>13.42</v>
      </c>
      <c r="AR635" s="297">
        <v>13.63</v>
      </c>
      <c r="AS635" s="297">
        <v>13.86</v>
      </c>
      <c r="AT635" s="297">
        <v>13.96</v>
      </c>
      <c r="AU635" s="297">
        <v>13.69</v>
      </c>
      <c r="AV635" s="297">
        <v>13.71</v>
      </c>
      <c r="AW635" s="297">
        <v>13.73</v>
      </c>
      <c r="AX635" s="297">
        <v>13.74</v>
      </c>
      <c r="AY635" s="297">
        <v>13.65</v>
      </c>
      <c r="AZ635" s="297">
        <v>13.36</v>
      </c>
      <c r="BA635" s="297">
        <v>13.24</v>
      </c>
      <c r="BB635" s="297">
        <v>13.13</v>
      </c>
      <c r="BC635" s="297">
        <v>13.04</v>
      </c>
      <c r="BD635" s="297">
        <v>12.88</v>
      </c>
      <c r="BE635" s="297">
        <v>12.69</v>
      </c>
      <c r="BF635" s="297">
        <v>12.58</v>
      </c>
      <c r="BG635" s="297">
        <v>12.51</v>
      </c>
      <c r="BH635" s="297">
        <v>12.48</v>
      </c>
      <c r="BI635" s="297">
        <v>12.43</v>
      </c>
      <c r="BJ635" s="297">
        <v>12.49</v>
      </c>
      <c r="BK635" s="297">
        <v>12.53</v>
      </c>
      <c r="BL635" s="297">
        <v>12.62</v>
      </c>
      <c r="BM635" s="297">
        <v>12.72</v>
      </c>
      <c r="BN635" s="297">
        <v>12.82</v>
      </c>
      <c r="BO635" s="297">
        <v>13.01</v>
      </c>
      <c r="BP635" s="297">
        <v>13.13</v>
      </c>
      <c r="BQ635" s="297">
        <v>13.32</v>
      </c>
      <c r="BR635" s="297">
        <v>13.81</v>
      </c>
      <c r="BS635" s="297">
        <v>14.2</v>
      </c>
      <c r="BT635" s="297">
        <v>14.56</v>
      </c>
      <c r="BU635" s="297">
        <v>14.81</v>
      </c>
      <c r="BV635" s="297">
        <v>15.01</v>
      </c>
      <c r="BW635" s="297">
        <v>15.16</v>
      </c>
    </row>
    <row r="636" spans="1:75" x14ac:dyDescent="0.25">
      <c r="A636" s="297" t="s">
        <v>59</v>
      </c>
      <c r="B636" s="297" t="s">
        <v>58</v>
      </c>
      <c r="C636" s="297" t="s">
        <v>1014</v>
      </c>
      <c r="D636" s="297" t="s">
        <v>1015</v>
      </c>
      <c r="E636" s="297">
        <v>67.8</v>
      </c>
      <c r="F636" s="297">
        <v>69.2</v>
      </c>
      <c r="G636" s="297">
        <v>70.63</v>
      </c>
      <c r="H636" s="297">
        <v>72.09</v>
      </c>
      <c r="I636" s="297">
        <v>73.58</v>
      </c>
      <c r="J636" s="297">
        <v>75.099999999999994</v>
      </c>
      <c r="K636" s="297">
        <v>76.209999999999994</v>
      </c>
      <c r="L636" s="297">
        <v>77.33</v>
      </c>
      <c r="M636" s="297">
        <v>78.48</v>
      </c>
      <c r="N636" s="297">
        <v>79.63</v>
      </c>
      <c r="O636" s="297">
        <v>80.81</v>
      </c>
      <c r="P636" s="297">
        <v>81.62</v>
      </c>
      <c r="Q636" s="297">
        <v>82.43</v>
      </c>
      <c r="R636" s="297">
        <v>83.25</v>
      </c>
      <c r="S636" s="297">
        <v>84.08</v>
      </c>
      <c r="T636" s="297">
        <v>84.92</v>
      </c>
      <c r="U636" s="297">
        <v>85.4</v>
      </c>
      <c r="V636" s="297">
        <v>85.89</v>
      </c>
      <c r="W636" s="297">
        <v>86.38</v>
      </c>
      <c r="X636" s="297">
        <v>86.88</v>
      </c>
      <c r="Y636" s="297">
        <v>87.37</v>
      </c>
      <c r="Z636" s="297">
        <v>88.32</v>
      </c>
      <c r="AA636" s="297">
        <v>89.28</v>
      </c>
      <c r="AB636" s="297">
        <v>90.25</v>
      </c>
      <c r="AC636" s="297">
        <v>91.23</v>
      </c>
      <c r="AD636" s="297">
        <v>92.22</v>
      </c>
      <c r="AE636" s="297">
        <v>92.79</v>
      </c>
      <c r="AF636" s="297">
        <v>93.37</v>
      </c>
      <c r="AG636" s="297">
        <v>93.95</v>
      </c>
      <c r="AH636" s="297">
        <v>94.54</v>
      </c>
      <c r="AI636" s="297">
        <v>95.12</v>
      </c>
      <c r="AJ636" s="297">
        <v>95.35</v>
      </c>
      <c r="AK636" s="297">
        <v>95.58</v>
      </c>
      <c r="AL636" s="297">
        <v>95.81</v>
      </c>
      <c r="AM636" s="297">
        <v>96.04</v>
      </c>
      <c r="AN636" s="297">
        <v>96.27</v>
      </c>
      <c r="AO636" s="297">
        <v>96.41</v>
      </c>
      <c r="AP636" s="297">
        <v>96.56</v>
      </c>
      <c r="AQ636" s="297">
        <v>96.7</v>
      </c>
      <c r="AR636" s="297">
        <v>96.85</v>
      </c>
      <c r="AS636" s="297">
        <v>96.99</v>
      </c>
      <c r="AT636" s="297">
        <v>96.98</v>
      </c>
      <c r="AU636" s="297">
        <v>96.98</v>
      </c>
      <c r="AV636" s="297">
        <v>96.97</v>
      </c>
      <c r="AW636" s="297">
        <v>96.96</v>
      </c>
      <c r="AX636" s="297">
        <v>96.96</v>
      </c>
      <c r="AY636" s="297">
        <v>96.96</v>
      </c>
      <c r="AZ636" s="297">
        <v>96.96</v>
      </c>
      <c r="BA636" s="297">
        <v>96.97</v>
      </c>
      <c r="BB636" s="297">
        <v>96.97</v>
      </c>
      <c r="BC636" s="297">
        <v>96.98</v>
      </c>
      <c r="BD636" s="297">
        <v>97.01</v>
      </c>
      <c r="BE636" s="297">
        <v>97.03</v>
      </c>
      <c r="BF636" s="297">
        <v>97.06</v>
      </c>
      <c r="BG636" s="297">
        <v>97.09</v>
      </c>
      <c r="BH636" s="297">
        <v>97.12</v>
      </c>
      <c r="BI636" s="297">
        <v>97.17</v>
      </c>
      <c r="BJ636" s="297">
        <v>97.22</v>
      </c>
      <c r="BK636" s="297">
        <v>97.27</v>
      </c>
      <c r="BL636" s="297">
        <v>97.32</v>
      </c>
      <c r="BM636" s="297">
        <v>97.37</v>
      </c>
      <c r="BN636" s="297">
        <v>97.45</v>
      </c>
      <c r="BO636" s="297">
        <v>97.53</v>
      </c>
      <c r="BP636" s="297">
        <v>97.6</v>
      </c>
      <c r="BQ636" s="297">
        <v>97.68</v>
      </c>
      <c r="BR636" s="297">
        <v>97.76</v>
      </c>
      <c r="BS636" s="297">
        <v>97.84</v>
      </c>
      <c r="BT636" s="297">
        <v>97.92</v>
      </c>
      <c r="BU636" s="297">
        <v>98</v>
      </c>
      <c r="BV636" s="297">
        <v>98.08</v>
      </c>
      <c r="BW636" s="297">
        <v>98.16</v>
      </c>
    </row>
    <row r="637" spans="1:75" x14ac:dyDescent="0.25">
      <c r="A637" s="297" t="s">
        <v>59</v>
      </c>
      <c r="B637" s="297" t="s">
        <v>58</v>
      </c>
      <c r="C637" s="297" t="s">
        <v>1016</v>
      </c>
      <c r="D637" s="297" t="s">
        <v>1015</v>
      </c>
      <c r="E637" s="297">
        <v>10.6</v>
      </c>
      <c r="F637" s="297">
        <v>10.82</v>
      </c>
      <c r="G637" s="297">
        <v>11.04</v>
      </c>
      <c r="H637" s="297">
        <v>11.27</v>
      </c>
      <c r="I637" s="297">
        <v>11.5</v>
      </c>
      <c r="J637" s="297">
        <v>11.73</v>
      </c>
      <c r="K637" s="297">
        <v>11.68</v>
      </c>
      <c r="L637" s="297">
        <v>11.62</v>
      </c>
      <c r="M637" s="297">
        <v>11.56</v>
      </c>
      <c r="N637" s="297">
        <v>11.5</v>
      </c>
      <c r="O637" s="297">
        <v>11.44</v>
      </c>
      <c r="P637" s="297">
        <v>12.01</v>
      </c>
      <c r="Q637" s="297">
        <v>12.61</v>
      </c>
      <c r="R637" s="297">
        <v>13.23</v>
      </c>
      <c r="S637" s="297">
        <v>13.89</v>
      </c>
      <c r="T637" s="297">
        <v>14.58</v>
      </c>
      <c r="U637" s="297">
        <v>14.63</v>
      </c>
      <c r="V637" s="297">
        <v>14.68</v>
      </c>
      <c r="W637" s="297">
        <v>14.73</v>
      </c>
      <c r="X637" s="297">
        <v>14.79</v>
      </c>
      <c r="Y637" s="297">
        <v>14.84</v>
      </c>
      <c r="Z637" s="297">
        <v>16.3</v>
      </c>
      <c r="AA637" s="297">
        <v>17.920000000000002</v>
      </c>
      <c r="AB637" s="297">
        <v>19.690000000000001</v>
      </c>
      <c r="AC637" s="297">
        <v>21.64</v>
      </c>
      <c r="AD637" s="297">
        <v>23.78</v>
      </c>
      <c r="AE637" s="297">
        <v>23.92</v>
      </c>
      <c r="AF637" s="297">
        <v>24.06</v>
      </c>
      <c r="AG637" s="297">
        <v>24.2</v>
      </c>
      <c r="AH637" s="297">
        <v>24.34</v>
      </c>
      <c r="AI637" s="297">
        <v>24.48</v>
      </c>
      <c r="AJ637" s="297">
        <v>24.71</v>
      </c>
      <c r="AK637" s="297">
        <v>24.95</v>
      </c>
      <c r="AL637" s="297">
        <v>25.18</v>
      </c>
      <c r="AM637" s="297">
        <v>25.42</v>
      </c>
      <c r="AN637" s="297">
        <v>25.66</v>
      </c>
      <c r="AO637" s="297">
        <v>25.96</v>
      </c>
      <c r="AP637" s="297">
        <v>26.26</v>
      </c>
      <c r="AQ637" s="297">
        <v>26.56</v>
      </c>
      <c r="AR637" s="297">
        <v>26.87</v>
      </c>
      <c r="AS637" s="297">
        <v>27.18</v>
      </c>
      <c r="AT637" s="297">
        <v>27.42</v>
      </c>
      <c r="AU637" s="297">
        <v>27.67</v>
      </c>
      <c r="AV637" s="297">
        <v>27.92</v>
      </c>
      <c r="AW637" s="297">
        <v>28.17</v>
      </c>
      <c r="AX637" s="297">
        <v>28.43</v>
      </c>
      <c r="AY637" s="297">
        <v>28.85</v>
      </c>
      <c r="AZ637" s="297">
        <v>29.28</v>
      </c>
      <c r="BA637" s="297">
        <v>29.72</v>
      </c>
      <c r="BB637" s="297">
        <v>30.16</v>
      </c>
      <c r="BC637" s="297">
        <v>30.61</v>
      </c>
      <c r="BD637" s="297">
        <v>31.18</v>
      </c>
      <c r="BE637" s="297">
        <v>31.76</v>
      </c>
      <c r="BF637" s="297">
        <v>32.36</v>
      </c>
      <c r="BG637" s="297">
        <v>32.96</v>
      </c>
      <c r="BH637" s="297">
        <v>33.58</v>
      </c>
      <c r="BI637" s="297">
        <v>34.299999999999997</v>
      </c>
      <c r="BJ637" s="297">
        <v>35.03</v>
      </c>
      <c r="BK637" s="297">
        <v>35.78</v>
      </c>
      <c r="BL637" s="297">
        <v>36.54</v>
      </c>
      <c r="BM637" s="297">
        <v>37.33</v>
      </c>
      <c r="BN637" s="297">
        <v>37.96</v>
      </c>
      <c r="BO637" s="297">
        <v>38.61</v>
      </c>
      <c r="BP637" s="297">
        <v>39.270000000000003</v>
      </c>
      <c r="BQ637" s="297">
        <v>39.93</v>
      </c>
      <c r="BR637" s="297">
        <v>40.619999999999997</v>
      </c>
      <c r="BS637" s="297">
        <v>41.29</v>
      </c>
      <c r="BT637" s="297">
        <v>41.97</v>
      </c>
      <c r="BU637" s="297">
        <v>42.66</v>
      </c>
      <c r="BV637" s="297">
        <v>43.36</v>
      </c>
      <c r="BW637" s="297">
        <v>44.08</v>
      </c>
    </row>
    <row r="638" spans="1:75" x14ac:dyDescent="0.25">
      <c r="A638" s="297" t="s">
        <v>61</v>
      </c>
      <c r="B638" s="297" t="s">
        <v>60</v>
      </c>
      <c r="C638" s="297" t="s">
        <v>1005</v>
      </c>
      <c r="D638" s="297" t="s">
        <v>1006</v>
      </c>
      <c r="E638" s="297">
        <v>29.75</v>
      </c>
      <c r="F638" s="297">
        <v>30.48</v>
      </c>
      <c r="G638" s="297">
        <v>31.16</v>
      </c>
      <c r="H638" s="297">
        <v>31.48</v>
      </c>
      <c r="I638" s="297">
        <v>31.78</v>
      </c>
      <c r="J638" s="297">
        <v>31.86</v>
      </c>
      <c r="K638" s="297">
        <v>32.729999999999997</v>
      </c>
      <c r="L638" s="297">
        <v>34.090000000000003</v>
      </c>
      <c r="M638" s="297">
        <v>35.67</v>
      </c>
      <c r="N638" s="297">
        <v>37.42</v>
      </c>
      <c r="O638" s="297">
        <v>39.32</v>
      </c>
      <c r="P638" s="297">
        <v>41.82</v>
      </c>
      <c r="Q638" s="297">
        <v>43.5</v>
      </c>
      <c r="R638" s="297">
        <v>45.73</v>
      </c>
      <c r="S638" s="297">
        <v>47.72</v>
      </c>
      <c r="T638" s="297">
        <v>49.49</v>
      </c>
      <c r="U638" s="297">
        <v>51.29</v>
      </c>
      <c r="V638" s="297">
        <v>53.65</v>
      </c>
      <c r="W638" s="297">
        <v>56.25</v>
      </c>
      <c r="X638" s="297">
        <v>59.66</v>
      </c>
      <c r="Y638" s="297">
        <v>62.6</v>
      </c>
      <c r="Z638" s="297">
        <v>66.13</v>
      </c>
      <c r="AA638" s="297">
        <v>69.72</v>
      </c>
      <c r="AB638" s="297">
        <v>72.92</v>
      </c>
      <c r="AC638" s="297">
        <v>76.010000000000005</v>
      </c>
      <c r="AD638" s="297">
        <v>78.98</v>
      </c>
      <c r="AE638" s="297">
        <v>81.59</v>
      </c>
      <c r="AF638" s="297">
        <v>85.12</v>
      </c>
      <c r="AG638" s="297">
        <v>86.21</v>
      </c>
      <c r="AH638" s="297">
        <v>85.56</v>
      </c>
      <c r="AI638" s="297">
        <v>84.14</v>
      </c>
      <c r="AJ638" s="297">
        <v>86.28</v>
      </c>
      <c r="AK638" s="297">
        <v>89</v>
      </c>
      <c r="AL638" s="297">
        <v>91.79</v>
      </c>
      <c r="AM638" s="297">
        <v>94.49</v>
      </c>
      <c r="AN638" s="297">
        <v>97.29</v>
      </c>
      <c r="AO638" s="297">
        <v>100.14</v>
      </c>
      <c r="AP638" s="297">
        <v>103.23</v>
      </c>
      <c r="AQ638" s="297">
        <v>106.62</v>
      </c>
      <c r="AR638" s="297">
        <v>110.18</v>
      </c>
      <c r="AS638" s="297">
        <v>113.88</v>
      </c>
      <c r="AT638" s="297">
        <v>117.67</v>
      </c>
      <c r="AU638" s="297">
        <v>121.44</v>
      </c>
      <c r="AV638" s="297">
        <v>125.24</v>
      </c>
      <c r="AW638" s="297">
        <v>129.06</v>
      </c>
      <c r="AX638" s="297">
        <v>132.91</v>
      </c>
      <c r="AY638" s="297">
        <v>136.79</v>
      </c>
      <c r="AZ638" s="297">
        <v>140.58000000000001</v>
      </c>
      <c r="BA638" s="297">
        <v>144.33000000000001</v>
      </c>
      <c r="BB638" s="297">
        <v>148.05000000000001</v>
      </c>
      <c r="BC638" s="297">
        <v>151.74</v>
      </c>
      <c r="BD638" s="297">
        <v>155.38999999999999</v>
      </c>
      <c r="BE638" s="297">
        <v>158.91999999999999</v>
      </c>
      <c r="BF638" s="297">
        <v>162.38999999999999</v>
      </c>
      <c r="BG638" s="297">
        <v>165.79</v>
      </c>
      <c r="BH638" s="297">
        <v>169.12</v>
      </c>
      <c r="BI638" s="297">
        <v>172.38</v>
      </c>
      <c r="BJ638" s="297">
        <v>175.56</v>
      </c>
      <c r="BK638" s="297">
        <v>178.67</v>
      </c>
      <c r="BL638" s="297">
        <v>181.73</v>
      </c>
      <c r="BM638" s="297">
        <v>184.74</v>
      </c>
      <c r="BN638" s="297">
        <v>187.7</v>
      </c>
      <c r="BO638" s="297">
        <v>190.62</v>
      </c>
      <c r="BP638" s="297">
        <v>193.5</v>
      </c>
      <c r="BQ638" s="297">
        <v>196.36</v>
      </c>
      <c r="BR638" s="297">
        <v>199.2</v>
      </c>
      <c r="BS638" s="297">
        <v>202.01</v>
      </c>
      <c r="BT638" s="297">
        <v>204.81</v>
      </c>
      <c r="BU638" s="297">
        <v>207.6</v>
      </c>
      <c r="BV638" s="297">
        <v>210.37</v>
      </c>
      <c r="BW638" s="297">
        <v>213.14</v>
      </c>
    </row>
    <row r="639" spans="1:75" x14ac:dyDescent="0.25">
      <c r="A639" s="297" t="s">
        <v>61</v>
      </c>
      <c r="B639" s="297" t="s">
        <v>60</v>
      </c>
      <c r="C639" s="297" t="s">
        <v>1007</v>
      </c>
      <c r="D639" s="297" t="s">
        <v>1008</v>
      </c>
      <c r="E639" s="297">
        <v>24376.71</v>
      </c>
      <c r="F639" s="297">
        <v>21328.77</v>
      </c>
      <c r="G639" s="297">
        <v>20171.23</v>
      </c>
      <c r="H639" s="297">
        <v>18972.599999999999</v>
      </c>
      <c r="I639" s="297">
        <v>20335.62</v>
      </c>
      <c r="J639" s="297">
        <v>20965.75</v>
      </c>
      <c r="K639" s="297">
        <v>20595.89</v>
      </c>
      <c r="L639" s="297">
        <v>20171.23</v>
      </c>
      <c r="M639" s="297">
        <v>20869.86</v>
      </c>
      <c r="N639" s="297">
        <v>22472.6</v>
      </c>
      <c r="O639" s="297">
        <v>23376.71</v>
      </c>
      <c r="P639" s="297">
        <v>24965.75</v>
      </c>
      <c r="Q639" s="297">
        <v>25109.59</v>
      </c>
      <c r="R639" s="297">
        <v>25458.9</v>
      </c>
      <c r="S639" s="297">
        <v>24609.59</v>
      </c>
      <c r="T639" s="297">
        <v>21595.89</v>
      </c>
      <c r="U639" s="297">
        <v>21952.05</v>
      </c>
      <c r="V639" s="297">
        <v>21335.62</v>
      </c>
      <c r="W639" s="297">
        <v>20541.099999999999</v>
      </c>
      <c r="X639" s="297">
        <v>21342.47</v>
      </c>
      <c r="Y639" s="297">
        <v>22719.18</v>
      </c>
      <c r="Z639" s="297">
        <v>23554.79</v>
      </c>
      <c r="AA639" s="297">
        <v>24760.27</v>
      </c>
      <c r="AB639" s="297">
        <v>26150.68</v>
      </c>
      <c r="AC639" s="297">
        <v>28732.880000000001</v>
      </c>
      <c r="AD639" s="297">
        <v>29335.62</v>
      </c>
      <c r="AE639" s="297">
        <v>29506.85</v>
      </c>
      <c r="AF639" s="297">
        <v>28904.11</v>
      </c>
      <c r="AG639" s="297">
        <v>28212.33</v>
      </c>
      <c r="AH639" s="297">
        <v>28536.73</v>
      </c>
      <c r="AI639" s="297">
        <v>28222.66</v>
      </c>
      <c r="AJ639" s="297">
        <v>28957.1</v>
      </c>
      <c r="AK639" s="297">
        <v>29297.13</v>
      </c>
      <c r="AL639" s="297">
        <v>29422.93</v>
      </c>
      <c r="AM639" s="297">
        <v>29596.35</v>
      </c>
      <c r="AN639" s="297">
        <v>29865.919999999998</v>
      </c>
      <c r="AO639" s="297">
        <v>30311.040000000001</v>
      </c>
      <c r="AP639" s="297">
        <v>30854.53</v>
      </c>
      <c r="AQ639" s="297">
        <v>31432.15</v>
      </c>
      <c r="AR639" s="297">
        <v>32075.91</v>
      </c>
      <c r="AS639" s="297">
        <v>32740.62</v>
      </c>
      <c r="AT639" s="297">
        <v>33387.699999999997</v>
      </c>
      <c r="AU639" s="297">
        <v>34032.089999999997</v>
      </c>
      <c r="AV639" s="297">
        <v>34675.449999999997</v>
      </c>
      <c r="AW639" s="297">
        <v>35328.43</v>
      </c>
      <c r="AX639" s="297">
        <v>35978.129999999997</v>
      </c>
      <c r="AY639" s="297">
        <v>36567.96</v>
      </c>
      <c r="AZ639" s="297">
        <v>37148.89</v>
      </c>
      <c r="BA639" s="297">
        <v>37722.980000000003</v>
      </c>
      <c r="BB639" s="297">
        <v>38294.199999999997</v>
      </c>
      <c r="BC639" s="297">
        <v>38886.36</v>
      </c>
      <c r="BD639" s="297">
        <v>39405</v>
      </c>
      <c r="BE639" s="297">
        <v>39941.629999999997</v>
      </c>
      <c r="BF639" s="297">
        <v>40473.58</v>
      </c>
      <c r="BG639" s="297">
        <v>41000.76</v>
      </c>
      <c r="BH639" s="297">
        <v>41531.99</v>
      </c>
      <c r="BI639" s="297">
        <v>42054.26</v>
      </c>
      <c r="BJ639" s="297">
        <v>42584.47</v>
      </c>
      <c r="BK639" s="297">
        <v>43108.71</v>
      </c>
      <c r="BL639" s="297">
        <v>43631.91</v>
      </c>
      <c r="BM639" s="297">
        <v>44149.77</v>
      </c>
      <c r="BN639" s="297">
        <v>44669.32</v>
      </c>
      <c r="BO639" s="297">
        <v>45187.85</v>
      </c>
      <c r="BP639" s="297">
        <v>45698.99</v>
      </c>
      <c r="BQ639" s="297">
        <v>46208.89</v>
      </c>
      <c r="BR639" s="297">
        <v>46718.2</v>
      </c>
      <c r="BS639" s="297">
        <v>47226</v>
      </c>
      <c r="BT639" s="297">
        <v>47733.04</v>
      </c>
      <c r="BU639" s="297">
        <v>48237.4</v>
      </c>
      <c r="BV639" s="297">
        <v>48735.47</v>
      </c>
      <c r="BW639" s="297">
        <v>49232.27</v>
      </c>
    </row>
    <row r="640" spans="1:75" x14ac:dyDescent="0.25">
      <c r="A640" s="297" t="s">
        <v>61</v>
      </c>
      <c r="B640" s="297" t="s">
        <v>60</v>
      </c>
      <c r="C640" s="297" t="s">
        <v>1009</v>
      </c>
      <c r="D640" s="297" t="s">
        <v>1010</v>
      </c>
      <c r="E640" s="297">
        <v>22.79</v>
      </c>
      <c r="F640" s="297">
        <v>21.37</v>
      </c>
      <c r="G640" s="297">
        <v>21.01</v>
      </c>
      <c r="H640" s="297">
        <v>17.850000000000001</v>
      </c>
      <c r="I640" s="297">
        <v>16.850000000000001</v>
      </c>
      <c r="J640" s="297">
        <v>14.86</v>
      </c>
      <c r="K640" s="297">
        <v>18.86</v>
      </c>
      <c r="L640" s="297">
        <v>21.75</v>
      </c>
      <c r="M640" s="297">
        <v>21.83</v>
      </c>
      <c r="N640" s="297">
        <v>21.33</v>
      </c>
      <c r="O640" s="297">
        <v>21.62</v>
      </c>
      <c r="P640" s="297">
        <v>23.28</v>
      </c>
      <c r="Q640" s="297">
        <v>19.72</v>
      </c>
      <c r="R640" s="297">
        <v>21.87</v>
      </c>
      <c r="S640" s="297">
        <v>20.65</v>
      </c>
      <c r="T640" s="297">
        <v>19.88</v>
      </c>
      <c r="U640" s="297">
        <v>20.13</v>
      </c>
      <c r="V640" s="297">
        <v>21.71</v>
      </c>
      <c r="W640" s="297">
        <v>21.8</v>
      </c>
      <c r="X640" s="297">
        <v>23.48</v>
      </c>
      <c r="Y640" s="297">
        <v>21.73</v>
      </c>
      <c r="Z640" s="297">
        <v>23.13</v>
      </c>
      <c r="AA640" s="297">
        <v>23.4</v>
      </c>
      <c r="AB640" s="297">
        <v>22.4</v>
      </c>
      <c r="AC640" s="297">
        <v>21.82</v>
      </c>
      <c r="AD640" s="297">
        <v>20.76</v>
      </c>
      <c r="AE640" s="297">
        <v>19.23</v>
      </c>
      <c r="AF640" s="297">
        <v>20.74</v>
      </c>
      <c r="AG640" s="297">
        <v>14.85</v>
      </c>
      <c r="AH640" s="297">
        <v>10.93</v>
      </c>
      <c r="AI640" s="297">
        <v>9.3000000000000007</v>
      </c>
      <c r="AJ640" s="297">
        <v>17.43</v>
      </c>
      <c r="AK640" s="297">
        <v>18.46</v>
      </c>
      <c r="AL640" s="297">
        <v>18.53</v>
      </c>
      <c r="AM640" s="297">
        <v>18.34</v>
      </c>
      <c r="AN640" s="297">
        <v>18.600000000000001</v>
      </c>
      <c r="AO640" s="297">
        <v>18.72</v>
      </c>
      <c r="AP640" s="297">
        <v>19.13</v>
      </c>
      <c r="AQ640" s="297">
        <v>19.66</v>
      </c>
      <c r="AR640" s="297">
        <v>19.899999999999999</v>
      </c>
      <c r="AS640" s="297">
        <v>20.059999999999999</v>
      </c>
      <c r="AT640" s="297">
        <v>20.149999999999999</v>
      </c>
      <c r="AU640" s="297">
        <v>20.04</v>
      </c>
      <c r="AV640" s="297">
        <v>20.02</v>
      </c>
      <c r="AW640" s="297">
        <v>20.010000000000002</v>
      </c>
      <c r="AX640" s="297">
        <v>20.010000000000002</v>
      </c>
      <c r="AY640" s="297">
        <v>19.98</v>
      </c>
      <c r="AZ640" s="297">
        <v>19.79</v>
      </c>
      <c r="BA640" s="297">
        <v>19.7</v>
      </c>
      <c r="BB640" s="297">
        <v>19.62</v>
      </c>
      <c r="BC640" s="297">
        <v>19.54</v>
      </c>
      <c r="BD640" s="297">
        <v>19.440000000000001</v>
      </c>
      <c r="BE640" s="297">
        <v>19.25</v>
      </c>
      <c r="BF640" s="297">
        <v>19.11</v>
      </c>
      <c r="BG640" s="297">
        <v>18.98</v>
      </c>
      <c r="BH640" s="297">
        <v>18.84</v>
      </c>
      <c r="BI640" s="297">
        <v>18.7</v>
      </c>
      <c r="BJ640" s="297">
        <v>18.54</v>
      </c>
      <c r="BK640" s="297">
        <v>18.41</v>
      </c>
      <c r="BL640" s="297">
        <v>18.28</v>
      </c>
      <c r="BM640" s="297">
        <v>18.16</v>
      </c>
      <c r="BN640" s="297">
        <v>18.04</v>
      </c>
      <c r="BO640" s="297">
        <v>17.920000000000002</v>
      </c>
      <c r="BP640" s="297">
        <v>17.82</v>
      </c>
      <c r="BQ640" s="297">
        <v>17.72</v>
      </c>
      <c r="BR640" s="297">
        <v>17.63</v>
      </c>
      <c r="BS640" s="297">
        <v>17.55</v>
      </c>
      <c r="BT640" s="297">
        <v>17.46</v>
      </c>
      <c r="BU640" s="297">
        <v>17.39</v>
      </c>
      <c r="BV640" s="297">
        <v>17.309999999999999</v>
      </c>
      <c r="BW640" s="297">
        <v>17.239999999999998</v>
      </c>
    </row>
    <row r="641" spans="1:75" x14ac:dyDescent="0.25">
      <c r="A641" s="297" t="s">
        <v>61</v>
      </c>
      <c r="B641" s="297" t="s">
        <v>60</v>
      </c>
      <c r="C641" s="297" t="s">
        <v>1011</v>
      </c>
      <c r="D641" s="297" t="s">
        <v>927</v>
      </c>
      <c r="E641" s="297">
        <v>150.54</v>
      </c>
      <c r="F641" s="297">
        <v>152.15</v>
      </c>
      <c r="G641" s="297">
        <v>152.52000000000001</v>
      </c>
      <c r="H641" s="297">
        <v>153.52000000000001</v>
      </c>
      <c r="I641" s="297">
        <v>153.94999999999999</v>
      </c>
      <c r="J641" s="297">
        <v>155.28</v>
      </c>
      <c r="K641" s="297">
        <v>157.78</v>
      </c>
      <c r="L641" s="297">
        <v>160.26</v>
      </c>
      <c r="M641" s="297">
        <v>157.12</v>
      </c>
      <c r="N641" s="297">
        <v>158.83000000000001</v>
      </c>
      <c r="O641" s="297">
        <v>160.01</v>
      </c>
      <c r="P641" s="297">
        <v>165.31</v>
      </c>
      <c r="Q641" s="297">
        <v>169.87</v>
      </c>
      <c r="R641" s="297">
        <v>169.56</v>
      </c>
      <c r="S641" s="297">
        <v>171.22</v>
      </c>
      <c r="T641" s="297">
        <v>167.64</v>
      </c>
      <c r="U641" s="297">
        <v>171.22</v>
      </c>
      <c r="V641" s="297">
        <v>174.15</v>
      </c>
      <c r="W641" s="297">
        <v>177.22</v>
      </c>
      <c r="X641" s="297">
        <v>182.19</v>
      </c>
      <c r="Y641" s="297">
        <v>188.73</v>
      </c>
      <c r="Z641" s="297">
        <v>188.94</v>
      </c>
      <c r="AA641" s="297">
        <v>193.8</v>
      </c>
      <c r="AB641" s="297">
        <v>193.22</v>
      </c>
      <c r="AC641" s="297">
        <v>198.87</v>
      </c>
      <c r="AD641" s="297">
        <v>204.75</v>
      </c>
      <c r="AE641" s="297">
        <v>210.32</v>
      </c>
      <c r="AF641" s="297">
        <v>214.5</v>
      </c>
      <c r="AG641" s="297">
        <v>219.93</v>
      </c>
      <c r="AH641" s="297">
        <v>228.71</v>
      </c>
      <c r="AI641" s="297">
        <v>235.25</v>
      </c>
      <c r="AJ641" s="297">
        <v>236.32</v>
      </c>
      <c r="AK641" s="297">
        <v>236.8</v>
      </c>
      <c r="AL641" s="297">
        <v>236.88</v>
      </c>
      <c r="AM641" s="297">
        <v>236.86</v>
      </c>
      <c r="AN641" s="297">
        <v>236.92</v>
      </c>
      <c r="AO641" s="297">
        <v>238.95</v>
      </c>
      <c r="AP641" s="297">
        <v>241.2</v>
      </c>
      <c r="AQ641" s="297">
        <v>243.58</v>
      </c>
      <c r="AR641" s="297">
        <v>245.97</v>
      </c>
      <c r="AS641" s="297">
        <v>248.29</v>
      </c>
      <c r="AT641" s="297">
        <v>250.03</v>
      </c>
      <c r="AU641" s="297">
        <v>251.68</v>
      </c>
      <c r="AV641" s="297">
        <v>253.28</v>
      </c>
      <c r="AW641" s="297">
        <v>254.89</v>
      </c>
      <c r="AX641" s="297">
        <v>256.5</v>
      </c>
      <c r="AY641" s="297">
        <v>257.45999999999998</v>
      </c>
      <c r="AZ641" s="297">
        <v>258.38</v>
      </c>
      <c r="BA641" s="297">
        <v>259.29000000000002</v>
      </c>
      <c r="BB641" s="297">
        <v>260.22000000000003</v>
      </c>
      <c r="BC641" s="297">
        <v>261.17</v>
      </c>
      <c r="BD641" s="297">
        <v>261.69</v>
      </c>
      <c r="BE641" s="297">
        <v>262.23</v>
      </c>
      <c r="BF641" s="297">
        <v>262.8</v>
      </c>
      <c r="BG641" s="297">
        <v>263.39</v>
      </c>
      <c r="BH641" s="297">
        <v>264</v>
      </c>
      <c r="BI641" s="297">
        <v>264.62</v>
      </c>
      <c r="BJ641" s="297">
        <v>265.25</v>
      </c>
      <c r="BK641" s="297">
        <v>265.87</v>
      </c>
      <c r="BL641" s="297">
        <v>266.48</v>
      </c>
      <c r="BM641" s="297">
        <v>267.08</v>
      </c>
      <c r="BN641" s="297">
        <v>267.69</v>
      </c>
      <c r="BO641" s="297">
        <v>268.25</v>
      </c>
      <c r="BP641" s="297">
        <v>268.77</v>
      </c>
      <c r="BQ641" s="297">
        <v>269.25</v>
      </c>
      <c r="BR641" s="297">
        <v>269.72000000000003</v>
      </c>
      <c r="BS641" s="297">
        <v>270.18</v>
      </c>
      <c r="BT641" s="297">
        <v>270.58</v>
      </c>
      <c r="BU641" s="297">
        <v>270.94</v>
      </c>
      <c r="BV641" s="297">
        <v>271.25</v>
      </c>
      <c r="BW641" s="297">
        <v>271.52999999999997</v>
      </c>
    </row>
    <row r="642" spans="1:75" x14ac:dyDescent="0.25">
      <c r="A642" s="297" t="s">
        <v>61</v>
      </c>
      <c r="B642" s="297" t="s">
        <v>60</v>
      </c>
      <c r="C642" s="297" t="s">
        <v>1012</v>
      </c>
      <c r="D642" s="297" t="s">
        <v>927</v>
      </c>
      <c r="E642" s="297">
        <v>364.16</v>
      </c>
      <c r="F642" s="297">
        <v>364.4</v>
      </c>
      <c r="G642" s="297">
        <v>364.59</v>
      </c>
      <c r="H642" s="297">
        <v>364.9</v>
      </c>
      <c r="I642" s="297">
        <v>365.55</v>
      </c>
      <c r="J642" s="297">
        <v>366.72</v>
      </c>
      <c r="K642" s="297">
        <v>368.47</v>
      </c>
      <c r="L642" s="297">
        <v>370.81</v>
      </c>
      <c r="M642" s="297">
        <v>373.73</v>
      </c>
      <c r="N642" s="297">
        <v>377.22</v>
      </c>
      <c r="O642" s="297">
        <v>381.23</v>
      </c>
      <c r="P642" s="297">
        <v>385.76</v>
      </c>
      <c r="Q642" s="297">
        <v>390.78</v>
      </c>
      <c r="R642" s="297">
        <v>396.18</v>
      </c>
      <c r="S642" s="297">
        <v>401.8</v>
      </c>
      <c r="T642" s="297">
        <v>407.52</v>
      </c>
      <c r="U642" s="297">
        <v>413.38</v>
      </c>
      <c r="V642" s="297">
        <v>419.36</v>
      </c>
      <c r="W642" s="297">
        <v>425.22</v>
      </c>
      <c r="X642" s="297">
        <v>430.65</v>
      </c>
      <c r="Y642" s="297">
        <v>435.49</v>
      </c>
      <c r="Z642" s="297">
        <v>439.51</v>
      </c>
      <c r="AA642" s="297">
        <v>442.88</v>
      </c>
      <c r="AB642" s="297">
        <v>446.34</v>
      </c>
      <c r="AC642" s="297">
        <v>450.89</v>
      </c>
      <c r="AD642" s="297">
        <v>457.2</v>
      </c>
      <c r="AE642" s="297">
        <v>465.59</v>
      </c>
      <c r="AF642" s="297">
        <v>475.71</v>
      </c>
      <c r="AG642" s="297">
        <v>486.78</v>
      </c>
      <c r="AH642" s="297">
        <v>497.64</v>
      </c>
      <c r="AI642" s="297">
        <v>507.45</v>
      </c>
      <c r="AJ642" s="297">
        <v>515.94000000000005</v>
      </c>
      <c r="AK642" s="297">
        <v>523.36</v>
      </c>
      <c r="AL642" s="297">
        <v>530.02</v>
      </c>
      <c r="AM642" s="297">
        <v>536.42999999999995</v>
      </c>
      <c r="AN642" s="297">
        <v>542.97</v>
      </c>
      <c r="AO642" s="297">
        <v>549.69000000000005</v>
      </c>
      <c r="AP642" s="297">
        <v>556.46</v>
      </c>
      <c r="AQ642" s="297">
        <v>563.25</v>
      </c>
      <c r="AR642" s="297">
        <v>569.98</v>
      </c>
      <c r="AS642" s="297">
        <v>576.59</v>
      </c>
      <c r="AT642" s="297">
        <v>583.1</v>
      </c>
      <c r="AU642" s="297">
        <v>589.54</v>
      </c>
      <c r="AV642" s="297">
        <v>595.9</v>
      </c>
      <c r="AW642" s="297">
        <v>602.16999999999996</v>
      </c>
      <c r="AX642" s="297">
        <v>608.36</v>
      </c>
      <c r="AY642" s="297">
        <v>614.46</v>
      </c>
      <c r="AZ642" s="297">
        <v>620.46</v>
      </c>
      <c r="BA642" s="297">
        <v>626.35</v>
      </c>
      <c r="BB642" s="297">
        <v>632.1</v>
      </c>
      <c r="BC642" s="297">
        <v>637.69000000000005</v>
      </c>
      <c r="BD642" s="297">
        <v>643.12</v>
      </c>
      <c r="BE642" s="297">
        <v>648.37</v>
      </c>
      <c r="BF642" s="297">
        <v>653.45000000000005</v>
      </c>
      <c r="BG642" s="297">
        <v>658.33</v>
      </c>
      <c r="BH642" s="297">
        <v>663.01</v>
      </c>
      <c r="BI642" s="297">
        <v>667.47</v>
      </c>
      <c r="BJ642" s="297">
        <v>671.72</v>
      </c>
      <c r="BK642" s="297">
        <v>675.75</v>
      </c>
      <c r="BL642" s="297">
        <v>679.57</v>
      </c>
      <c r="BM642" s="297">
        <v>683.17</v>
      </c>
      <c r="BN642" s="297">
        <v>686.56</v>
      </c>
      <c r="BO642" s="297">
        <v>689.74</v>
      </c>
      <c r="BP642" s="297">
        <v>692.7</v>
      </c>
      <c r="BQ642" s="297">
        <v>695.44</v>
      </c>
      <c r="BR642" s="297">
        <v>697.94</v>
      </c>
      <c r="BS642" s="297">
        <v>700.2</v>
      </c>
      <c r="BT642" s="297">
        <v>702.25</v>
      </c>
      <c r="BU642" s="297">
        <v>704.12</v>
      </c>
      <c r="BV642" s="297">
        <v>705.87</v>
      </c>
      <c r="BW642" s="297">
        <v>707.54</v>
      </c>
    </row>
    <row r="643" spans="1:75" x14ac:dyDescent="0.25">
      <c r="A643" s="297" t="s">
        <v>61</v>
      </c>
      <c r="B643" s="297" t="s">
        <v>60</v>
      </c>
      <c r="C643" s="297" t="s">
        <v>1013</v>
      </c>
      <c r="D643" s="297" t="s">
        <v>1010</v>
      </c>
      <c r="E643" s="297">
        <v>25.95</v>
      </c>
      <c r="F643" s="297">
        <v>24.04</v>
      </c>
      <c r="G643" s="297">
        <v>26.28</v>
      </c>
      <c r="H643" s="297">
        <v>30.43</v>
      </c>
      <c r="I643" s="297">
        <v>34.46</v>
      </c>
      <c r="J643" s="297">
        <v>32.93</v>
      </c>
      <c r="K643" s="297">
        <v>34.79</v>
      </c>
      <c r="L643" s="297">
        <v>32.880000000000003</v>
      </c>
      <c r="M643" s="297">
        <v>35.96</v>
      </c>
      <c r="N643" s="297">
        <v>39.369999999999997</v>
      </c>
      <c r="O643" s="297">
        <v>39.409999999999997</v>
      </c>
      <c r="P643" s="297">
        <v>39.96</v>
      </c>
      <c r="Q643" s="297">
        <v>40.97</v>
      </c>
      <c r="R643" s="297">
        <v>40.840000000000003</v>
      </c>
      <c r="S643" s="297">
        <v>41.87</v>
      </c>
      <c r="T643" s="297">
        <v>40.799999999999997</v>
      </c>
      <c r="U643" s="297">
        <v>40.42</v>
      </c>
      <c r="V643" s="297">
        <v>39.56</v>
      </c>
      <c r="W643" s="297">
        <v>39.79</v>
      </c>
      <c r="X643" s="297">
        <v>43.2</v>
      </c>
      <c r="Y643" s="297">
        <v>44.16</v>
      </c>
      <c r="Z643" s="297">
        <v>42.04</v>
      </c>
      <c r="AA643" s="297">
        <v>41.6</v>
      </c>
      <c r="AB643" s="297">
        <v>43.29</v>
      </c>
      <c r="AC643" s="297">
        <v>43.49</v>
      </c>
      <c r="AD643" s="297">
        <v>44.77</v>
      </c>
      <c r="AE643" s="297">
        <v>48.69</v>
      </c>
      <c r="AF643" s="297">
        <v>49.67</v>
      </c>
      <c r="AG643" s="297">
        <v>39.56</v>
      </c>
      <c r="AH643" s="297">
        <v>33.380000000000003</v>
      </c>
      <c r="AI643" s="297">
        <v>30.02</v>
      </c>
      <c r="AJ643" s="297">
        <v>37.39</v>
      </c>
      <c r="AK643" s="297">
        <v>38.03</v>
      </c>
      <c r="AL643" s="297">
        <v>37.51</v>
      </c>
      <c r="AM643" s="297">
        <v>36.76</v>
      </c>
      <c r="AN643" s="297">
        <v>36.630000000000003</v>
      </c>
      <c r="AO643" s="297">
        <v>36.450000000000003</v>
      </c>
      <c r="AP643" s="297">
        <v>36.83</v>
      </c>
      <c r="AQ643" s="297">
        <v>37.36</v>
      </c>
      <c r="AR643" s="297">
        <v>37.56</v>
      </c>
      <c r="AS643" s="297">
        <v>37.700000000000003</v>
      </c>
      <c r="AT643" s="297">
        <v>37.79</v>
      </c>
      <c r="AU643" s="297">
        <v>37.72</v>
      </c>
      <c r="AV643" s="297">
        <v>37.729999999999997</v>
      </c>
      <c r="AW643" s="297">
        <v>37.75</v>
      </c>
      <c r="AX643" s="297">
        <v>37.78</v>
      </c>
      <c r="AY643" s="297">
        <v>37.79</v>
      </c>
      <c r="AZ643" s="297">
        <v>37.65</v>
      </c>
      <c r="BA643" s="297">
        <v>37.590000000000003</v>
      </c>
      <c r="BB643" s="297">
        <v>37.54</v>
      </c>
      <c r="BC643" s="297">
        <v>37.479999999999997</v>
      </c>
      <c r="BD643" s="297">
        <v>37.42</v>
      </c>
      <c r="BE643" s="297">
        <v>37.299999999999997</v>
      </c>
      <c r="BF643" s="297">
        <v>37.200000000000003</v>
      </c>
      <c r="BG643" s="297">
        <v>37.1</v>
      </c>
      <c r="BH643" s="297">
        <v>37.01</v>
      </c>
      <c r="BI643" s="297">
        <v>36.909999999999997</v>
      </c>
      <c r="BJ643" s="297">
        <v>36.81</v>
      </c>
      <c r="BK643" s="297">
        <v>36.72</v>
      </c>
      <c r="BL643" s="297">
        <v>36.630000000000003</v>
      </c>
      <c r="BM643" s="297">
        <v>36.54</v>
      </c>
      <c r="BN643" s="297">
        <v>36.46</v>
      </c>
      <c r="BO643" s="297">
        <v>36.380000000000003</v>
      </c>
      <c r="BP643" s="297">
        <v>36.31</v>
      </c>
      <c r="BQ643" s="297">
        <v>36.24</v>
      </c>
      <c r="BR643" s="297">
        <v>36.17</v>
      </c>
      <c r="BS643" s="297">
        <v>36.11</v>
      </c>
      <c r="BT643" s="297">
        <v>36.03</v>
      </c>
      <c r="BU643" s="297">
        <v>35.97</v>
      </c>
      <c r="BV643" s="297">
        <v>35.909999999999997</v>
      </c>
      <c r="BW643" s="297">
        <v>35.86</v>
      </c>
    </row>
    <row r="644" spans="1:75" x14ac:dyDescent="0.25">
      <c r="A644" s="297" t="s">
        <v>61</v>
      </c>
      <c r="B644" s="297" t="s">
        <v>60</v>
      </c>
      <c r="C644" s="297" t="s">
        <v>1014</v>
      </c>
      <c r="D644" s="297" t="s">
        <v>1015</v>
      </c>
      <c r="E644" s="297">
        <v>49.45</v>
      </c>
      <c r="F644" s="297">
        <v>50.27</v>
      </c>
      <c r="G644" s="297">
        <v>51.1</v>
      </c>
      <c r="H644" s="297">
        <v>51.94</v>
      </c>
      <c r="I644" s="297">
        <v>52.8</v>
      </c>
      <c r="J644" s="297">
        <v>53.67</v>
      </c>
      <c r="K644" s="297">
        <v>54.51</v>
      </c>
      <c r="L644" s="297">
        <v>55.36</v>
      </c>
      <c r="M644" s="297">
        <v>56.23</v>
      </c>
      <c r="N644" s="297">
        <v>57.1</v>
      </c>
      <c r="O644" s="297">
        <v>57.99</v>
      </c>
      <c r="P644" s="297">
        <v>58.84</v>
      </c>
      <c r="Q644" s="297">
        <v>59.7</v>
      </c>
      <c r="R644" s="297">
        <v>60.57</v>
      </c>
      <c r="S644" s="297">
        <v>61.45</v>
      </c>
      <c r="T644" s="297">
        <v>62.35</v>
      </c>
      <c r="U644" s="297">
        <v>63.27</v>
      </c>
      <c r="V644" s="297">
        <v>64.209999999999994</v>
      </c>
      <c r="W644" s="297">
        <v>65.16</v>
      </c>
      <c r="X644" s="297">
        <v>66.13</v>
      </c>
      <c r="Y644" s="297">
        <v>67.11</v>
      </c>
      <c r="Z644" s="297">
        <v>67.77</v>
      </c>
      <c r="AA644" s="297">
        <v>68.430000000000007</v>
      </c>
      <c r="AB644" s="297">
        <v>69.099999999999994</v>
      </c>
      <c r="AC644" s="297">
        <v>69.78</v>
      </c>
      <c r="AD644" s="297">
        <v>70.47</v>
      </c>
      <c r="AE644" s="297">
        <v>71.260000000000005</v>
      </c>
      <c r="AF644" s="297">
        <v>72.06</v>
      </c>
      <c r="AG644" s="297">
        <v>72.87</v>
      </c>
      <c r="AH644" s="297">
        <v>73.69</v>
      </c>
      <c r="AI644" s="297">
        <v>74.52</v>
      </c>
      <c r="AJ644" s="297">
        <v>75.069999999999993</v>
      </c>
      <c r="AK644" s="297">
        <v>75.61</v>
      </c>
      <c r="AL644" s="297">
        <v>76.17</v>
      </c>
      <c r="AM644" s="297">
        <v>76.72</v>
      </c>
      <c r="AN644" s="297">
        <v>77.28</v>
      </c>
      <c r="AO644" s="297">
        <v>77.8</v>
      </c>
      <c r="AP644" s="297">
        <v>78.319999999999993</v>
      </c>
      <c r="AQ644" s="297">
        <v>78.849999999999994</v>
      </c>
      <c r="AR644" s="297">
        <v>79.38</v>
      </c>
      <c r="AS644" s="297">
        <v>79.92</v>
      </c>
      <c r="AT644" s="297">
        <v>80.39</v>
      </c>
      <c r="AU644" s="297">
        <v>80.86</v>
      </c>
      <c r="AV644" s="297">
        <v>81.34</v>
      </c>
      <c r="AW644" s="297">
        <v>81.819999999999993</v>
      </c>
      <c r="AX644" s="297">
        <v>82.3</v>
      </c>
      <c r="AY644" s="297">
        <v>82.76</v>
      </c>
      <c r="AZ644" s="297">
        <v>83.22</v>
      </c>
      <c r="BA644" s="297">
        <v>83.69</v>
      </c>
      <c r="BB644" s="297">
        <v>84.16</v>
      </c>
      <c r="BC644" s="297">
        <v>84.63</v>
      </c>
      <c r="BD644" s="297">
        <v>85.07</v>
      </c>
      <c r="BE644" s="297">
        <v>85.52</v>
      </c>
      <c r="BF644" s="297">
        <v>85.96</v>
      </c>
      <c r="BG644" s="297">
        <v>86.41</v>
      </c>
      <c r="BH644" s="297">
        <v>86.87</v>
      </c>
      <c r="BI644" s="297">
        <v>87.28</v>
      </c>
      <c r="BJ644" s="297">
        <v>87.7</v>
      </c>
      <c r="BK644" s="297">
        <v>88.11</v>
      </c>
      <c r="BL644" s="297">
        <v>88.53</v>
      </c>
      <c r="BM644" s="297">
        <v>88.95</v>
      </c>
      <c r="BN644" s="297">
        <v>89.32</v>
      </c>
      <c r="BO644" s="297">
        <v>89.68</v>
      </c>
      <c r="BP644" s="297">
        <v>90.05</v>
      </c>
      <c r="BQ644" s="297">
        <v>90.42</v>
      </c>
      <c r="BR644" s="297">
        <v>90.79</v>
      </c>
      <c r="BS644" s="297">
        <v>91.15</v>
      </c>
      <c r="BT644" s="297">
        <v>91.51</v>
      </c>
      <c r="BU644" s="297">
        <v>91.88</v>
      </c>
      <c r="BV644" s="297">
        <v>92.24</v>
      </c>
      <c r="BW644" s="297">
        <v>92.61</v>
      </c>
    </row>
    <row r="645" spans="1:75" x14ac:dyDescent="0.25">
      <c r="A645" s="297" t="s">
        <v>61</v>
      </c>
      <c r="B645" s="297" t="s">
        <v>60</v>
      </c>
      <c r="C645" s="297" t="s">
        <v>1016</v>
      </c>
      <c r="D645" s="297" t="s">
        <v>1015</v>
      </c>
      <c r="E645" s="297">
        <v>9.48</v>
      </c>
      <c r="F645" s="297">
        <v>9.69</v>
      </c>
      <c r="G645" s="297">
        <v>9.91</v>
      </c>
      <c r="H645" s="297">
        <v>10.130000000000001</v>
      </c>
      <c r="I645" s="297">
        <v>10.35</v>
      </c>
      <c r="J645" s="297">
        <v>10.59</v>
      </c>
      <c r="K645" s="297">
        <v>10.93</v>
      </c>
      <c r="L645" s="297">
        <v>11.28</v>
      </c>
      <c r="M645" s="297">
        <v>11.64</v>
      </c>
      <c r="N645" s="297">
        <v>12.01</v>
      </c>
      <c r="O645" s="297">
        <v>12.4</v>
      </c>
      <c r="P645" s="297">
        <v>12.86</v>
      </c>
      <c r="Q645" s="297">
        <v>13.34</v>
      </c>
      <c r="R645" s="297">
        <v>13.83</v>
      </c>
      <c r="S645" s="297">
        <v>14.34</v>
      </c>
      <c r="T645" s="297">
        <v>14.87</v>
      </c>
      <c r="U645" s="297">
        <v>15.07</v>
      </c>
      <c r="V645" s="297">
        <v>15.26</v>
      </c>
      <c r="W645" s="297">
        <v>15.45</v>
      </c>
      <c r="X645" s="297">
        <v>15.65</v>
      </c>
      <c r="Y645" s="297">
        <v>15.85</v>
      </c>
      <c r="Z645" s="297">
        <v>16.03</v>
      </c>
      <c r="AA645" s="297">
        <v>16.22</v>
      </c>
      <c r="AB645" s="297">
        <v>16.41</v>
      </c>
      <c r="AC645" s="297">
        <v>16.59</v>
      </c>
      <c r="AD645" s="297">
        <v>16.78</v>
      </c>
      <c r="AE645" s="297">
        <v>16.920000000000002</v>
      </c>
      <c r="AF645" s="297">
        <v>17.059999999999999</v>
      </c>
      <c r="AG645" s="297">
        <v>17.190000000000001</v>
      </c>
      <c r="AH645" s="297">
        <v>17.329999999999998</v>
      </c>
      <c r="AI645" s="297">
        <v>17.47</v>
      </c>
      <c r="AJ645" s="297">
        <v>17.78</v>
      </c>
      <c r="AK645" s="297">
        <v>18.100000000000001</v>
      </c>
      <c r="AL645" s="297">
        <v>18.420000000000002</v>
      </c>
      <c r="AM645" s="297">
        <v>18.75</v>
      </c>
      <c r="AN645" s="297">
        <v>19.079999999999998</v>
      </c>
      <c r="AO645" s="297">
        <v>19.5</v>
      </c>
      <c r="AP645" s="297">
        <v>19.93</v>
      </c>
      <c r="AQ645" s="297">
        <v>20.36</v>
      </c>
      <c r="AR645" s="297">
        <v>20.81</v>
      </c>
      <c r="AS645" s="297">
        <v>21.27</v>
      </c>
      <c r="AT645" s="297">
        <v>21.79</v>
      </c>
      <c r="AU645" s="297">
        <v>22.32</v>
      </c>
      <c r="AV645" s="297">
        <v>22.86</v>
      </c>
      <c r="AW645" s="297">
        <v>23.42</v>
      </c>
      <c r="AX645" s="297">
        <v>23.99</v>
      </c>
      <c r="AY645" s="297">
        <v>24.61</v>
      </c>
      <c r="AZ645" s="297">
        <v>25.24</v>
      </c>
      <c r="BA645" s="297">
        <v>25.89</v>
      </c>
      <c r="BB645" s="297">
        <v>26.55</v>
      </c>
      <c r="BC645" s="297">
        <v>27.23</v>
      </c>
      <c r="BD645" s="297">
        <v>27.94</v>
      </c>
      <c r="BE645" s="297">
        <v>28.67</v>
      </c>
      <c r="BF645" s="297">
        <v>29.42</v>
      </c>
      <c r="BG645" s="297">
        <v>30.19</v>
      </c>
      <c r="BH645" s="297">
        <v>30.98</v>
      </c>
      <c r="BI645" s="297">
        <v>31.77</v>
      </c>
      <c r="BJ645" s="297">
        <v>32.57</v>
      </c>
      <c r="BK645" s="297">
        <v>33.39</v>
      </c>
      <c r="BL645" s="297">
        <v>34.229999999999997</v>
      </c>
      <c r="BM645" s="297">
        <v>35.1</v>
      </c>
      <c r="BN645" s="297">
        <v>35.92</v>
      </c>
      <c r="BO645" s="297">
        <v>36.770000000000003</v>
      </c>
      <c r="BP645" s="297">
        <v>37.630000000000003</v>
      </c>
      <c r="BQ645" s="297">
        <v>38.520000000000003</v>
      </c>
      <c r="BR645" s="297">
        <v>39.42</v>
      </c>
      <c r="BS645" s="297">
        <v>40.53</v>
      </c>
      <c r="BT645" s="297">
        <v>41.67</v>
      </c>
      <c r="BU645" s="297">
        <v>42.85</v>
      </c>
      <c r="BV645" s="297">
        <v>44.06</v>
      </c>
      <c r="BW645" s="297">
        <v>45.3</v>
      </c>
    </row>
    <row r="646" spans="1:75" x14ac:dyDescent="0.25">
      <c r="A646" s="297" t="s">
        <v>470</v>
      </c>
      <c r="B646" s="297" t="s">
        <v>469</v>
      </c>
      <c r="C646" s="297" t="s">
        <v>1005</v>
      </c>
      <c r="D646" s="297" t="s">
        <v>1006</v>
      </c>
      <c r="E646" s="297">
        <v>3.66</v>
      </c>
      <c r="F646" s="297">
        <v>3.84</v>
      </c>
      <c r="G646" s="297">
        <v>3.86</v>
      </c>
      <c r="H646" s="297">
        <v>3.9</v>
      </c>
      <c r="I646" s="297">
        <v>3.95</v>
      </c>
      <c r="J646" s="297">
        <v>4</v>
      </c>
      <c r="K646" s="297">
        <v>4.0599999999999996</v>
      </c>
      <c r="L646" s="297">
        <v>4.17</v>
      </c>
      <c r="M646" s="297">
        <v>4.38</v>
      </c>
      <c r="N646" s="297">
        <v>4.6100000000000003</v>
      </c>
      <c r="O646" s="297">
        <v>4.9000000000000004</v>
      </c>
      <c r="P646" s="297">
        <v>4.9800000000000004</v>
      </c>
      <c r="Q646" s="297">
        <v>5.09</v>
      </c>
      <c r="R646" s="297">
        <v>5.2</v>
      </c>
      <c r="S646" s="297">
        <v>5.29</v>
      </c>
      <c r="T646" s="297">
        <v>5.38</v>
      </c>
      <c r="U646" s="297">
        <v>5.5</v>
      </c>
      <c r="V646" s="297">
        <v>5.68</v>
      </c>
      <c r="W646" s="297">
        <v>5.94</v>
      </c>
      <c r="X646" s="297">
        <v>6.23</v>
      </c>
      <c r="Y646" s="297">
        <v>6.53</v>
      </c>
      <c r="Z646" s="297">
        <v>7.02</v>
      </c>
      <c r="AA646" s="297">
        <v>7.2</v>
      </c>
      <c r="AB646" s="297">
        <v>7.58</v>
      </c>
      <c r="AC646" s="297">
        <v>8.25</v>
      </c>
      <c r="AD646" s="297">
        <v>8.8800000000000008</v>
      </c>
      <c r="AE646" s="297">
        <v>9.68</v>
      </c>
      <c r="AF646" s="297">
        <v>10.65</v>
      </c>
      <c r="AG646" s="297">
        <v>12.15</v>
      </c>
      <c r="AH646" s="297">
        <v>13.1</v>
      </c>
      <c r="AI646" s="297">
        <v>13.58</v>
      </c>
      <c r="AJ646" s="297">
        <v>14.01</v>
      </c>
      <c r="AK646" s="297">
        <v>14.3</v>
      </c>
      <c r="AL646" s="297">
        <v>14.55</v>
      </c>
      <c r="AM646" s="297">
        <v>14.78</v>
      </c>
      <c r="AN646" s="297">
        <v>15</v>
      </c>
      <c r="AO646" s="297">
        <v>15.22</v>
      </c>
      <c r="AP646" s="297">
        <v>15.46</v>
      </c>
      <c r="AQ646" s="297">
        <v>15.71</v>
      </c>
      <c r="AR646" s="297">
        <v>16</v>
      </c>
      <c r="AS646" s="297">
        <v>16.309999999999999</v>
      </c>
      <c r="AT646" s="297">
        <v>16.670000000000002</v>
      </c>
      <c r="AU646" s="297">
        <v>17.059999999999999</v>
      </c>
      <c r="AV646" s="297">
        <v>17.489999999999998</v>
      </c>
      <c r="AW646" s="297">
        <v>17.97</v>
      </c>
      <c r="AX646" s="297">
        <v>18.5</v>
      </c>
      <c r="AY646" s="297">
        <v>19.07</v>
      </c>
      <c r="AZ646" s="297">
        <v>19.7</v>
      </c>
      <c r="BA646" s="297">
        <v>20.38</v>
      </c>
      <c r="BB646" s="297">
        <v>21.11</v>
      </c>
      <c r="BC646" s="297">
        <v>21.9</v>
      </c>
      <c r="BD646" s="297">
        <v>22.76</v>
      </c>
      <c r="BE646" s="297">
        <v>23.67</v>
      </c>
      <c r="BF646" s="297">
        <v>24.64</v>
      </c>
      <c r="BG646" s="297">
        <v>25.68</v>
      </c>
      <c r="BH646" s="297">
        <v>26.8</v>
      </c>
      <c r="BI646" s="297">
        <v>27.98</v>
      </c>
      <c r="BJ646" s="297">
        <v>29.23</v>
      </c>
      <c r="BK646" s="297">
        <v>30.56</v>
      </c>
      <c r="BL646" s="297">
        <v>31.97</v>
      </c>
      <c r="BM646" s="297">
        <v>33.47</v>
      </c>
      <c r="BN646" s="297">
        <v>35.049999999999997</v>
      </c>
      <c r="BO646" s="297">
        <v>36.72</v>
      </c>
      <c r="BP646" s="297">
        <v>38.49</v>
      </c>
      <c r="BQ646" s="297">
        <v>40.36</v>
      </c>
      <c r="BR646" s="297">
        <v>42.34</v>
      </c>
      <c r="BS646" s="297">
        <v>44.43</v>
      </c>
      <c r="BT646" s="297">
        <v>46.63</v>
      </c>
      <c r="BU646" s="297">
        <v>48.96</v>
      </c>
      <c r="BV646" s="297">
        <v>51.42</v>
      </c>
      <c r="BW646" s="297">
        <v>54</v>
      </c>
    </row>
    <row r="647" spans="1:75" x14ac:dyDescent="0.25">
      <c r="A647" s="297" t="s">
        <v>470</v>
      </c>
      <c r="B647" s="297" t="s">
        <v>469</v>
      </c>
      <c r="C647" s="297" t="s">
        <v>1007</v>
      </c>
      <c r="D647" s="297" t="s">
        <v>1008</v>
      </c>
      <c r="E647" s="297">
        <v>20934.63</v>
      </c>
      <c r="F647" s="297">
        <v>18399.919999999998</v>
      </c>
      <c r="G647" s="297">
        <v>18598.650000000001</v>
      </c>
      <c r="H647" s="297">
        <v>19397.099999999999</v>
      </c>
      <c r="I647" s="297">
        <v>20098.54</v>
      </c>
      <c r="J647" s="297">
        <v>20614.54</v>
      </c>
      <c r="K647" s="297">
        <v>20889.09</v>
      </c>
      <c r="L647" s="297">
        <v>20308.41</v>
      </c>
      <c r="M647" s="297">
        <v>20493.41</v>
      </c>
      <c r="N647" s="297">
        <v>21015.08</v>
      </c>
      <c r="O647" s="297">
        <v>21756.35</v>
      </c>
      <c r="P647" s="297">
        <v>19874.650000000001</v>
      </c>
      <c r="Q647" s="297">
        <v>21628.83</v>
      </c>
      <c r="R647" s="297">
        <v>22031.279999999999</v>
      </c>
      <c r="S647" s="297">
        <v>21926.41</v>
      </c>
      <c r="T647" s="297">
        <v>22265.61</v>
      </c>
      <c r="U647" s="297">
        <v>22222.52</v>
      </c>
      <c r="V647" s="297">
        <v>22531.27</v>
      </c>
      <c r="W647" s="297">
        <v>23048.82</v>
      </c>
      <c r="X647" s="297">
        <v>24457.59</v>
      </c>
      <c r="Y647" s="297">
        <v>26275.68</v>
      </c>
      <c r="Z647" s="297">
        <v>27700.43</v>
      </c>
      <c r="AA647" s="297">
        <v>24000.36</v>
      </c>
      <c r="AB647" s="297">
        <v>26285.45</v>
      </c>
      <c r="AC647" s="297">
        <v>26912.66</v>
      </c>
      <c r="AD647" s="297">
        <v>27172.03</v>
      </c>
      <c r="AE647" s="297">
        <v>27520.19</v>
      </c>
      <c r="AF647" s="297">
        <v>29359.83</v>
      </c>
      <c r="AG647" s="297">
        <v>30479.17</v>
      </c>
      <c r="AH647" s="297">
        <v>31568.43</v>
      </c>
      <c r="AI647" s="297">
        <v>31079.43</v>
      </c>
      <c r="AJ647" s="297">
        <v>30092.27</v>
      </c>
      <c r="AK647" s="297">
        <v>30025.33</v>
      </c>
      <c r="AL647" s="297">
        <v>30088.31</v>
      </c>
      <c r="AM647" s="297">
        <v>30240.63</v>
      </c>
      <c r="AN647" s="297">
        <v>30512.6</v>
      </c>
      <c r="AO647" s="297">
        <v>30799.38</v>
      </c>
      <c r="AP647" s="297">
        <v>31699.71</v>
      </c>
      <c r="AQ647" s="297">
        <v>32624.54</v>
      </c>
      <c r="AR647" s="297">
        <v>33665.949999999997</v>
      </c>
      <c r="AS647" s="297">
        <v>34775.339999999997</v>
      </c>
      <c r="AT647" s="297">
        <v>35947.97</v>
      </c>
      <c r="AU647" s="297">
        <v>37363.72</v>
      </c>
      <c r="AV647" s="297">
        <v>38851.29</v>
      </c>
      <c r="AW647" s="297">
        <v>40423.56</v>
      </c>
      <c r="AX647" s="297">
        <v>42062.35</v>
      </c>
      <c r="AY647" s="297">
        <v>43765.86</v>
      </c>
      <c r="AZ647" s="297">
        <v>45683.14</v>
      </c>
      <c r="BA647" s="297">
        <v>47694.38</v>
      </c>
      <c r="BB647" s="297">
        <v>49804.84</v>
      </c>
      <c r="BC647" s="297">
        <v>52063.99</v>
      </c>
      <c r="BD647" s="297">
        <v>54359.99</v>
      </c>
      <c r="BE647" s="297">
        <v>56895.21</v>
      </c>
      <c r="BF647" s="297">
        <v>59553.45</v>
      </c>
      <c r="BG647" s="297">
        <v>62338.85</v>
      </c>
      <c r="BH647" s="297">
        <v>65276.68</v>
      </c>
      <c r="BI647" s="297">
        <v>68312.960000000006</v>
      </c>
      <c r="BJ647" s="297">
        <v>71569.289999999994</v>
      </c>
      <c r="BK647" s="297">
        <v>74975.22</v>
      </c>
      <c r="BL647" s="297">
        <v>78548.19</v>
      </c>
      <c r="BM647" s="297">
        <v>82281.179999999993</v>
      </c>
      <c r="BN647" s="297">
        <v>86148.7</v>
      </c>
      <c r="BO647" s="297">
        <v>90234.42</v>
      </c>
      <c r="BP647" s="297">
        <v>94499.64</v>
      </c>
      <c r="BQ647" s="297">
        <v>98966.48</v>
      </c>
      <c r="BR647" s="297">
        <v>103644.04</v>
      </c>
      <c r="BS647" s="297">
        <v>108482.38</v>
      </c>
      <c r="BT647" s="297">
        <v>113567.11</v>
      </c>
      <c r="BU647" s="297">
        <v>118881.3</v>
      </c>
      <c r="BV647" s="297">
        <v>124407.73</v>
      </c>
      <c r="BW647" s="297">
        <v>130164.68</v>
      </c>
    </row>
    <row r="648" spans="1:75" x14ac:dyDescent="0.25">
      <c r="A648" s="297" t="s">
        <v>470</v>
      </c>
      <c r="B648" s="297" t="s">
        <v>469</v>
      </c>
      <c r="C648" s="297" t="s">
        <v>1009</v>
      </c>
      <c r="D648" s="297" t="s">
        <v>1010</v>
      </c>
      <c r="E648" s="297">
        <v>14.4</v>
      </c>
      <c r="F648" s="297">
        <v>12.07</v>
      </c>
      <c r="G648" s="297">
        <v>7.92</v>
      </c>
      <c r="I648" s="297">
        <v>8.6199999999999992</v>
      </c>
      <c r="J648" s="297">
        <v>8.5500000000000007</v>
      </c>
      <c r="K648" s="297">
        <v>9.0399999999999991</v>
      </c>
      <c r="L648" s="297">
        <v>10.11</v>
      </c>
      <c r="M648" s="297">
        <v>13.29</v>
      </c>
      <c r="N648" s="297">
        <v>13.39</v>
      </c>
      <c r="O648" s="297">
        <v>14.82</v>
      </c>
      <c r="P648" s="297">
        <v>10.66</v>
      </c>
      <c r="Q648" s="297">
        <v>11.21</v>
      </c>
      <c r="R648" s="297">
        <v>11.45</v>
      </c>
      <c r="S648" s="297">
        <v>10.9</v>
      </c>
      <c r="T648" s="297">
        <v>10.94</v>
      </c>
      <c r="U648" s="297">
        <v>11.64</v>
      </c>
      <c r="V648" s="297">
        <v>12.81</v>
      </c>
      <c r="W648" s="297">
        <v>14.78</v>
      </c>
      <c r="X648" s="297">
        <v>14.92</v>
      </c>
      <c r="Y648" s="297">
        <v>15.73</v>
      </c>
      <c r="Z648" s="297">
        <v>18.899999999999999</v>
      </c>
      <c r="AA648" s="297">
        <v>14.77</v>
      </c>
      <c r="AB648" s="297">
        <v>18.559999999999999</v>
      </c>
      <c r="AC648" s="297">
        <v>24.51</v>
      </c>
      <c r="AD648" s="297">
        <v>23.05</v>
      </c>
      <c r="AE648" s="297">
        <v>26.44</v>
      </c>
      <c r="AF648" s="297">
        <v>28.22</v>
      </c>
      <c r="AG648" s="297">
        <v>34.86</v>
      </c>
      <c r="AH648" s="297">
        <v>27.86</v>
      </c>
      <c r="AI648" s="297">
        <v>21.87</v>
      </c>
      <c r="AJ648" s="297">
        <v>21.33</v>
      </c>
      <c r="AK648" s="297">
        <v>19.27</v>
      </c>
      <c r="AL648" s="297">
        <v>18.05</v>
      </c>
      <c r="AM648" s="297">
        <v>17</v>
      </c>
      <c r="AN648" s="297">
        <v>16.27</v>
      </c>
      <c r="AO648" s="297">
        <v>15.71</v>
      </c>
      <c r="AP648" s="297">
        <v>15.25</v>
      </c>
      <c r="AQ648" s="297">
        <v>14.93</v>
      </c>
      <c r="AR648" s="297">
        <v>14.71</v>
      </c>
      <c r="AS648" s="297">
        <v>14.56</v>
      </c>
      <c r="AT648" s="297">
        <v>14.43</v>
      </c>
      <c r="AU648" s="297">
        <v>14.29</v>
      </c>
      <c r="AV648" s="297">
        <v>14.19</v>
      </c>
      <c r="AW648" s="297">
        <v>14.13</v>
      </c>
      <c r="AX648" s="297">
        <v>14.08</v>
      </c>
      <c r="AY648" s="297">
        <v>14.03</v>
      </c>
      <c r="AZ648" s="297">
        <v>13.96</v>
      </c>
      <c r="BA648" s="297">
        <v>13.92</v>
      </c>
      <c r="BB648" s="297">
        <v>13.88</v>
      </c>
      <c r="BC648" s="297">
        <v>13.85</v>
      </c>
      <c r="BD648" s="297">
        <v>13.81</v>
      </c>
      <c r="BE648" s="297">
        <v>13.74</v>
      </c>
      <c r="BF648" s="297">
        <v>13.7</v>
      </c>
      <c r="BG648" s="297">
        <v>13.66</v>
      </c>
      <c r="BH648" s="297">
        <v>13.62</v>
      </c>
      <c r="BI648" s="297">
        <v>13.57</v>
      </c>
      <c r="BJ648" s="297">
        <v>13.51</v>
      </c>
      <c r="BK648" s="297">
        <v>13.46</v>
      </c>
      <c r="BL648" s="297">
        <v>13.42</v>
      </c>
      <c r="BM648" s="297">
        <v>13.39</v>
      </c>
      <c r="BN648" s="297">
        <v>13.35</v>
      </c>
      <c r="BO648" s="297">
        <v>13.29</v>
      </c>
      <c r="BP648" s="297">
        <v>13.26</v>
      </c>
      <c r="BQ648" s="297">
        <v>13.23</v>
      </c>
      <c r="BR648" s="297">
        <v>13.21</v>
      </c>
      <c r="BS648" s="297">
        <v>13.19</v>
      </c>
      <c r="BT648" s="297">
        <v>13.16</v>
      </c>
      <c r="BU648" s="297">
        <v>13.14</v>
      </c>
      <c r="BV648" s="297">
        <v>13.12</v>
      </c>
      <c r="BW648" s="297">
        <v>13.1</v>
      </c>
    </row>
    <row r="649" spans="1:75" x14ac:dyDescent="0.25">
      <c r="A649" s="297" t="s">
        <v>470</v>
      </c>
      <c r="B649" s="297" t="s">
        <v>469</v>
      </c>
      <c r="C649" s="297" t="s">
        <v>1011</v>
      </c>
      <c r="D649" s="297" t="s">
        <v>927</v>
      </c>
      <c r="E649" s="297">
        <v>3979.14</v>
      </c>
      <c r="F649" s="297">
        <v>4095.04</v>
      </c>
      <c r="G649" s="297">
        <v>4217.1099999999997</v>
      </c>
      <c r="H649" s="297">
        <v>4347.5200000000004</v>
      </c>
      <c r="I649" s="297">
        <v>4482.74</v>
      </c>
      <c r="J649" s="297">
        <v>4621.3500000000004</v>
      </c>
      <c r="K649" s="297">
        <v>4765.3999999999996</v>
      </c>
      <c r="L649" s="297">
        <v>4905.3500000000004</v>
      </c>
      <c r="M649" s="297">
        <v>5045.01</v>
      </c>
      <c r="N649" s="297">
        <v>5196.55</v>
      </c>
      <c r="O649" s="297">
        <v>5366</v>
      </c>
      <c r="P649" s="297">
        <v>5525.36</v>
      </c>
      <c r="Q649" s="297">
        <v>5702.09</v>
      </c>
      <c r="R649" s="297">
        <v>5895.3</v>
      </c>
      <c r="S649" s="297">
        <v>6095.58</v>
      </c>
      <c r="T649" s="297">
        <v>6291.83</v>
      </c>
      <c r="U649" s="297">
        <v>6484.25</v>
      </c>
      <c r="V649" s="297">
        <v>6675.3</v>
      </c>
      <c r="W649" s="297">
        <v>6869.76</v>
      </c>
      <c r="X649" s="297">
        <v>7075.06</v>
      </c>
      <c r="Y649" s="297">
        <v>7296.56</v>
      </c>
      <c r="Z649" s="297">
        <v>7514.79</v>
      </c>
      <c r="AA649" s="297">
        <v>7784.26</v>
      </c>
      <c r="AB649" s="297">
        <v>8034.28</v>
      </c>
      <c r="AC649" s="297">
        <v>8303.9500000000007</v>
      </c>
      <c r="AD649" s="297">
        <v>8585.58</v>
      </c>
      <c r="AE649" s="297">
        <v>8875.91</v>
      </c>
      <c r="AF649" s="297">
        <v>9174.44</v>
      </c>
      <c r="AG649" s="297">
        <v>9483.32</v>
      </c>
      <c r="AH649" s="297">
        <v>9828.92</v>
      </c>
      <c r="AI649" s="297">
        <v>10176.620000000001</v>
      </c>
      <c r="AJ649" s="297">
        <v>10524.9</v>
      </c>
      <c r="AK649" s="297">
        <v>10889.05</v>
      </c>
      <c r="AL649" s="297">
        <v>11267.9</v>
      </c>
      <c r="AM649" s="297">
        <v>11659.01</v>
      </c>
      <c r="AN649" s="297">
        <v>12060.71</v>
      </c>
      <c r="AO649" s="297">
        <v>12463.3</v>
      </c>
      <c r="AP649" s="297">
        <v>12878.47</v>
      </c>
      <c r="AQ649" s="297">
        <v>13304.86</v>
      </c>
      <c r="AR649" s="297">
        <v>13741.55</v>
      </c>
      <c r="AS649" s="297">
        <v>14188.11</v>
      </c>
      <c r="AT649" s="297">
        <v>14629.93</v>
      </c>
      <c r="AU649" s="297">
        <v>15086.4</v>
      </c>
      <c r="AV649" s="297">
        <v>15553.55</v>
      </c>
      <c r="AW649" s="297">
        <v>16031.28</v>
      </c>
      <c r="AX649" s="297">
        <v>16519.759999999998</v>
      </c>
      <c r="AY649" s="297">
        <v>17011.919999999998</v>
      </c>
      <c r="AZ649" s="297">
        <v>17515.48</v>
      </c>
      <c r="BA649" s="297">
        <v>18030.509999999998</v>
      </c>
      <c r="BB649" s="297">
        <v>18557.29</v>
      </c>
      <c r="BC649" s="297">
        <v>19095.939999999999</v>
      </c>
      <c r="BD649" s="297">
        <v>19638.43</v>
      </c>
      <c r="BE649" s="297">
        <v>20193.099999999999</v>
      </c>
      <c r="BF649" s="297">
        <v>20759.84</v>
      </c>
      <c r="BG649" s="297">
        <v>21338.23</v>
      </c>
      <c r="BH649" s="297">
        <v>21927.85</v>
      </c>
      <c r="BI649" s="297">
        <v>22522.16</v>
      </c>
      <c r="BJ649" s="297">
        <v>23127.65</v>
      </c>
      <c r="BK649" s="297">
        <v>23743.98</v>
      </c>
      <c r="BL649" s="297">
        <v>24370.67</v>
      </c>
      <c r="BM649" s="297">
        <v>25007.119999999999</v>
      </c>
      <c r="BN649" s="297">
        <v>25641.41</v>
      </c>
      <c r="BO649" s="297">
        <v>26285.46</v>
      </c>
      <c r="BP649" s="297">
        <v>26939.19</v>
      </c>
      <c r="BQ649" s="297">
        <v>27602.82</v>
      </c>
      <c r="BR649" s="297">
        <v>28276.19</v>
      </c>
      <c r="BS649" s="297">
        <v>28950.22</v>
      </c>
      <c r="BT649" s="297">
        <v>29634.22</v>
      </c>
      <c r="BU649" s="297">
        <v>30325.83</v>
      </c>
      <c r="BV649" s="297">
        <v>31022.34</v>
      </c>
      <c r="BW649" s="297">
        <v>31721.98</v>
      </c>
    </row>
    <row r="650" spans="1:75" x14ac:dyDescent="0.25">
      <c r="A650" s="297" t="s">
        <v>470</v>
      </c>
      <c r="B650" s="297" t="s">
        <v>469</v>
      </c>
      <c r="C650" s="297" t="s">
        <v>1012</v>
      </c>
      <c r="D650" s="297" t="s">
        <v>927</v>
      </c>
      <c r="E650" s="297">
        <v>8608.9599999999991</v>
      </c>
      <c r="F650" s="297">
        <v>8833.8799999999992</v>
      </c>
      <c r="G650" s="297">
        <v>9059.56</v>
      </c>
      <c r="H650" s="297">
        <v>9289.8799999999992</v>
      </c>
      <c r="I650" s="297">
        <v>9530.2000000000007</v>
      </c>
      <c r="J650" s="297">
        <v>9784.56</v>
      </c>
      <c r="K650" s="297">
        <v>10054.540000000001</v>
      </c>
      <c r="L650" s="297">
        <v>10339.74</v>
      </c>
      <c r="M650" s="297">
        <v>10639.8</v>
      </c>
      <c r="N650" s="297">
        <v>10953.66</v>
      </c>
      <c r="O650" s="297">
        <v>11280.63</v>
      </c>
      <c r="P650" s="297">
        <v>11620.72</v>
      </c>
      <c r="Q650" s="297">
        <v>11974.72</v>
      </c>
      <c r="R650" s="297">
        <v>12343.5</v>
      </c>
      <c r="S650" s="297">
        <v>12728.12</v>
      </c>
      <c r="T650" s="297">
        <v>13129.23</v>
      </c>
      <c r="U650" s="297">
        <v>13547.27</v>
      </c>
      <c r="V650" s="297">
        <v>13981.67</v>
      </c>
      <c r="W650" s="297">
        <v>14430.74</v>
      </c>
      <c r="X650" s="297">
        <v>14892.17</v>
      </c>
      <c r="Y650" s="297">
        <v>15364.27</v>
      </c>
      <c r="Z650" s="297">
        <v>15846.41</v>
      </c>
      <c r="AA650" s="297">
        <v>16338.97</v>
      </c>
      <c r="AB650" s="297">
        <v>16842.48</v>
      </c>
      <c r="AC650" s="297">
        <v>17357.91</v>
      </c>
      <c r="AD650" s="297">
        <v>17885.97</v>
      </c>
      <c r="AE650" s="297">
        <v>18426.87</v>
      </c>
      <c r="AF650" s="297">
        <v>18980.39</v>
      </c>
      <c r="AG650" s="297">
        <v>19546.28</v>
      </c>
      <c r="AH650" s="297">
        <v>20124.150000000001</v>
      </c>
      <c r="AI650" s="297">
        <v>20713.82</v>
      </c>
      <c r="AJ650" s="297">
        <v>21315.14</v>
      </c>
      <c r="AK650" s="297">
        <v>21928.52</v>
      </c>
      <c r="AL650" s="297">
        <v>22555.05</v>
      </c>
      <c r="AM650" s="297">
        <v>23196.15</v>
      </c>
      <c r="AN650" s="297">
        <v>23852.86</v>
      </c>
      <c r="AO650" s="297">
        <v>24525.41</v>
      </c>
      <c r="AP650" s="297">
        <v>25213.46</v>
      </c>
      <c r="AQ650" s="297">
        <v>25916.63</v>
      </c>
      <c r="AR650" s="297">
        <v>26634.29</v>
      </c>
      <c r="AS650" s="297">
        <v>27365.84</v>
      </c>
      <c r="AT650" s="297">
        <v>28111.040000000001</v>
      </c>
      <c r="AU650" s="297">
        <v>28869.59</v>
      </c>
      <c r="AV650" s="297">
        <v>29640.77</v>
      </c>
      <c r="AW650" s="297">
        <v>30423.69</v>
      </c>
      <c r="AX650" s="297">
        <v>31217.57</v>
      </c>
      <c r="AY650" s="297">
        <v>32021.98</v>
      </c>
      <c r="AZ650" s="297">
        <v>32836.5</v>
      </c>
      <c r="BA650" s="297">
        <v>33660.370000000003</v>
      </c>
      <c r="BB650" s="297">
        <v>34492.79</v>
      </c>
      <c r="BC650" s="297">
        <v>35333.07</v>
      </c>
      <c r="BD650" s="297">
        <v>36180.76</v>
      </c>
      <c r="BE650" s="297">
        <v>37035.61</v>
      </c>
      <c r="BF650" s="297">
        <v>37897.629999999997</v>
      </c>
      <c r="BG650" s="297">
        <v>38766.97</v>
      </c>
      <c r="BH650" s="297">
        <v>39643.71</v>
      </c>
      <c r="BI650" s="297">
        <v>40527.629999999997</v>
      </c>
      <c r="BJ650" s="297">
        <v>41418.44</v>
      </c>
      <c r="BK650" s="297">
        <v>42316.12</v>
      </c>
      <c r="BL650" s="297">
        <v>43220.67</v>
      </c>
      <c r="BM650" s="297">
        <v>44132.03</v>
      </c>
      <c r="BN650" s="297">
        <v>45049.919999999998</v>
      </c>
      <c r="BO650" s="297">
        <v>45974.05</v>
      </c>
      <c r="BP650" s="297">
        <v>46904.31</v>
      </c>
      <c r="BQ650" s="297">
        <v>47840.59</v>
      </c>
      <c r="BR650" s="297">
        <v>48782.69</v>
      </c>
      <c r="BS650" s="297">
        <v>49730.31</v>
      </c>
      <c r="BT650" s="297">
        <v>50682.9</v>
      </c>
      <c r="BU650" s="297">
        <v>51639.6</v>
      </c>
      <c r="BV650" s="297">
        <v>52599.32</v>
      </c>
      <c r="BW650" s="297">
        <v>53561.17</v>
      </c>
    </row>
    <row r="651" spans="1:75" x14ac:dyDescent="0.25">
      <c r="A651" s="297" t="s">
        <v>470</v>
      </c>
      <c r="B651" s="297" t="s">
        <v>469</v>
      </c>
      <c r="C651" s="297" t="s">
        <v>1013</v>
      </c>
      <c r="D651" s="297" t="s">
        <v>1010</v>
      </c>
      <c r="E651" s="297">
        <v>-1.43</v>
      </c>
      <c r="F651" s="297">
        <v>0.17</v>
      </c>
      <c r="G651" s="297">
        <v>-0.96</v>
      </c>
      <c r="H651" s="297">
        <v>1.4</v>
      </c>
      <c r="I651" s="297">
        <v>3.99</v>
      </c>
      <c r="J651" s="297">
        <v>0.28000000000000003</v>
      </c>
      <c r="K651" s="297">
        <v>5.64</v>
      </c>
      <c r="L651" s="297">
        <v>4.17</v>
      </c>
      <c r="M651" s="297">
        <v>6.49</v>
      </c>
      <c r="N651" s="297">
        <v>9.57</v>
      </c>
      <c r="O651" s="297">
        <v>5.55</v>
      </c>
      <c r="P651" s="297">
        <v>-0.34</v>
      </c>
      <c r="Q651" s="297">
        <v>2.93</v>
      </c>
      <c r="R651" s="297">
        <v>2.15</v>
      </c>
      <c r="S651" s="297">
        <v>3.34</v>
      </c>
      <c r="T651" s="297">
        <v>3.37</v>
      </c>
      <c r="U651" s="297">
        <v>6.13</v>
      </c>
      <c r="V651" s="297">
        <v>4.72</v>
      </c>
      <c r="W651" s="297">
        <v>7.02</v>
      </c>
      <c r="X651" s="297">
        <v>7.18</v>
      </c>
      <c r="Y651" s="297">
        <v>7.72</v>
      </c>
      <c r="Z651" s="297">
        <v>15.29</v>
      </c>
      <c r="AA651" s="297">
        <v>7.7</v>
      </c>
      <c r="AB651" s="297">
        <v>8.91</v>
      </c>
      <c r="AC651" s="297">
        <v>8.5299999999999994</v>
      </c>
      <c r="AD651" s="297">
        <v>8.02</v>
      </c>
      <c r="AE651" s="297">
        <v>14.05</v>
      </c>
      <c r="AF651" s="297">
        <v>11.06</v>
      </c>
      <c r="AG651" s="297">
        <v>10.44</v>
      </c>
      <c r="AH651" s="297">
        <v>15.63</v>
      </c>
      <c r="AI651" s="297">
        <v>11.42</v>
      </c>
      <c r="AJ651" s="297">
        <v>13.14</v>
      </c>
      <c r="AK651" s="297">
        <v>13.29</v>
      </c>
      <c r="AL651" s="297">
        <v>14.82</v>
      </c>
      <c r="AM651" s="297">
        <v>14.99</v>
      </c>
      <c r="AN651" s="297">
        <v>15.04</v>
      </c>
      <c r="AO651" s="297">
        <v>15.11</v>
      </c>
      <c r="AP651" s="297">
        <v>15.15</v>
      </c>
      <c r="AQ651" s="297">
        <v>15.14</v>
      </c>
      <c r="AR651" s="297">
        <v>15.17</v>
      </c>
      <c r="AS651" s="297">
        <v>15.25</v>
      </c>
      <c r="AT651" s="297">
        <v>15.3</v>
      </c>
      <c r="AU651" s="297">
        <v>15.33</v>
      </c>
      <c r="AV651" s="297">
        <v>15.35</v>
      </c>
      <c r="AW651" s="297">
        <v>15.39</v>
      </c>
      <c r="AX651" s="297">
        <v>15.45</v>
      </c>
      <c r="AY651" s="297">
        <v>15.5</v>
      </c>
      <c r="AZ651" s="297">
        <v>15.52</v>
      </c>
      <c r="BA651" s="297">
        <v>15.55</v>
      </c>
      <c r="BB651" s="297">
        <v>15.6</v>
      </c>
      <c r="BC651" s="297">
        <v>15.66</v>
      </c>
      <c r="BD651" s="297">
        <v>15.73</v>
      </c>
      <c r="BE651" s="297">
        <v>15.73</v>
      </c>
      <c r="BF651" s="297">
        <v>15.79</v>
      </c>
      <c r="BG651" s="297">
        <v>15.84</v>
      </c>
      <c r="BH651" s="297">
        <v>15.89</v>
      </c>
      <c r="BI651" s="297">
        <v>15.95</v>
      </c>
      <c r="BJ651" s="297">
        <v>15.97</v>
      </c>
      <c r="BK651" s="297">
        <v>16.02</v>
      </c>
      <c r="BL651" s="297">
        <v>16.07</v>
      </c>
      <c r="BM651" s="297">
        <v>16.13</v>
      </c>
      <c r="BN651" s="297">
        <v>16.170000000000002</v>
      </c>
      <c r="BO651" s="297">
        <v>16.190000000000001</v>
      </c>
      <c r="BP651" s="297">
        <v>16.239999999999998</v>
      </c>
      <c r="BQ651" s="297">
        <v>16.29</v>
      </c>
      <c r="BR651" s="297">
        <v>16.34</v>
      </c>
      <c r="BS651" s="297">
        <v>16.399999999999999</v>
      </c>
      <c r="BT651" s="297">
        <v>16.420000000000002</v>
      </c>
      <c r="BU651" s="297">
        <v>16.47</v>
      </c>
      <c r="BV651" s="297">
        <v>16.510000000000002</v>
      </c>
      <c r="BW651" s="297">
        <v>16.55</v>
      </c>
    </row>
    <row r="652" spans="1:75" x14ac:dyDescent="0.25">
      <c r="A652" s="297" t="s">
        <v>470</v>
      </c>
      <c r="B652" s="297" t="s">
        <v>469</v>
      </c>
      <c r="C652" s="297" t="s">
        <v>1014</v>
      </c>
      <c r="D652" s="297" t="s">
        <v>1015</v>
      </c>
      <c r="E652" s="297">
        <v>13.12</v>
      </c>
      <c r="F652" s="297">
        <v>13.77</v>
      </c>
      <c r="G652" s="297">
        <v>14.45</v>
      </c>
      <c r="H652" s="297">
        <v>15.17</v>
      </c>
      <c r="I652" s="297">
        <v>15.92</v>
      </c>
      <c r="J652" s="297">
        <v>16.7</v>
      </c>
      <c r="K652" s="297">
        <v>17.39</v>
      </c>
      <c r="L652" s="297">
        <v>18.11</v>
      </c>
      <c r="M652" s="297">
        <v>18.86</v>
      </c>
      <c r="N652" s="297">
        <v>19.64</v>
      </c>
      <c r="O652" s="297">
        <v>20.45</v>
      </c>
      <c r="P652" s="297">
        <v>20.92</v>
      </c>
      <c r="Q652" s="297">
        <v>21.41</v>
      </c>
      <c r="R652" s="297">
        <v>21.9</v>
      </c>
      <c r="S652" s="297">
        <v>22.41</v>
      </c>
      <c r="T652" s="297">
        <v>22.92</v>
      </c>
      <c r="U652" s="297">
        <v>23.36</v>
      </c>
      <c r="V652" s="297">
        <v>23.81</v>
      </c>
      <c r="W652" s="297">
        <v>24.27</v>
      </c>
      <c r="X652" s="297">
        <v>24.73</v>
      </c>
      <c r="Y652" s="297">
        <v>25.21</v>
      </c>
      <c r="Z652" s="297">
        <v>25.7</v>
      </c>
      <c r="AA652" s="297">
        <v>26.2</v>
      </c>
      <c r="AB652" s="297">
        <v>26.71</v>
      </c>
      <c r="AC652" s="297">
        <v>27.23</v>
      </c>
      <c r="AD652" s="297">
        <v>27.76</v>
      </c>
      <c r="AE652" s="297">
        <v>28.28</v>
      </c>
      <c r="AF652" s="297">
        <v>28.8</v>
      </c>
      <c r="AG652" s="297">
        <v>29.33</v>
      </c>
      <c r="AH652" s="297">
        <v>29.88</v>
      </c>
      <c r="AI652" s="297">
        <v>30.43</v>
      </c>
      <c r="AJ652" s="297">
        <v>30.96</v>
      </c>
      <c r="AK652" s="297">
        <v>31.49</v>
      </c>
      <c r="AL652" s="297">
        <v>32.03</v>
      </c>
      <c r="AM652" s="297">
        <v>32.590000000000003</v>
      </c>
      <c r="AN652" s="297">
        <v>33.15</v>
      </c>
      <c r="AO652" s="297">
        <v>33.67</v>
      </c>
      <c r="AP652" s="297">
        <v>34.21</v>
      </c>
      <c r="AQ652" s="297">
        <v>34.75</v>
      </c>
      <c r="AR652" s="297">
        <v>35.299999999999997</v>
      </c>
      <c r="AS652" s="297">
        <v>35.869999999999997</v>
      </c>
      <c r="AT652" s="297">
        <v>36.39</v>
      </c>
      <c r="AU652" s="297">
        <v>36.92</v>
      </c>
      <c r="AV652" s="297">
        <v>37.450000000000003</v>
      </c>
      <c r="AW652" s="297">
        <v>38</v>
      </c>
      <c r="AX652" s="297">
        <v>38.549999999999997</v>
      </c>
      <c r="AY652" s="297">
        <v>39.07</v>
      </c>
      <c r="AZ652" s="297">
        <v>39.590000000000003</v>
      </c>
      <c r="BA652" s="297">
        <v>40.119999999999997</v>
      </c>
      <c r="BB652" s="297">
        <v>40.659999999999997</v>
      </c>
      <c r="BC652" s="297">
        <v>41.2</v>
      </c>
      <c r="BD652" s="297">
        <v>41.72</v>
      </c>
      <c r="BE652" s="297">
        <v>42.24</v>
      </c>
      <c r="BF652" s="297">
        <v>42.78</v>
      </c>
      <c r="BG652" s="297">
        <v>43.31</v>
      </c>
      <c r="BH652" s="297">
        <v>43.86</v>
      </c>
      <c r="BI652" s="297">
        <v>44.38</v>
      </c>
      <c r="BJ652" s="297">
        <v>44.91</v>
      </c>
      <c r="BK652" s="297">
        <v>45.44</v>
      </c>
      <c r="BL652" s="297">
        <v>45.98</v>
      </c>
      <c r="BM652" s="297">
        <v>46.53</v>
      </c>
      <c r="BN652" s="297">
        <v>47.06</v>
      </c>
      <c r="BO652" s="297">
        <v>47.59</v>
      </c>
      <c r="BP652" s="297">
        <v>48.13</v>
      </c>
      <c r="BQ652" s="297">
        <v>48.68</v>
      </c>
      <c r="BR652" s="297">
        <v>49.23</v>
      </c>
      <c r="BS652" s="297">
        <v>49.76</v>
      </c>
      <c r="BT652" s="297">
        <v>50.29</v>
      </c>
      <c r="BU652" s="297">
        <v>50.83</v>
      </c>
      <c r="BV652" s="297">
        <v>51.37</v>
      </c>
      <c r="BW652" s="297">
        <v>51.92</v>
      </c>
    </row>
    <row r="653" spans="1:75" x14ac:dyDescent="0.25">
      <c r="A653" s="297" t="s">
        <v>470</v>
      </c>
      <c r="B653" s="297" t="s">
        <v>469</v>
      </c>
      <c r="C653" s="297" t="s">
        <v>1016</v>
      </c>
      <c r="D653" s="297" t="s">
        <v>1015</v>
      </c>
      <c r="E653" s="297">
        <v>1.03</v>
      </c>
      <c r="F653" s="297">
        <v>1.08</v>
      </c>
      <c r="G653" s="297">
        <v>1.1499999999999999</v>
      </c>
      <c r="H653" s="297">
        <v>1.21</v>
      </c>
      <c r="I653" s="297">
        <v>1.28</v>
      </c>
      <c r="J653" s="297">
        <v>1.35</v>
      </c>
      <c r="K653" s="297">
        <v>1.4</v>
      </c>
      <c r="L653" s="297">
        <v>1.45</v>
      </c>
      <c r="M653" s="297">
        <v>1.51</v>
      </c>
      <c r="N653" s="297">
        <v>1.56</v>
      </c>
      <c r="O653" s="297">
        <v>1.62</v>
      </c>
      <c r="P653" s="297">
        <v>1.71</v>
      </c>
      <c r="Q653" s="297">
        <v>1.8</v>
      </c>
      <c r="R653" s="297">
        <v>1.9</v>
      </c>
      <c r="S653" s="297">
        <v>2</v>
      </c>
      <c r="T653" s="297">
        <v>2.11</v>
      </c>
      <c r="U653" s="297">
        <v>2.17</v>
      </c>
      <c r="V653" s="297">
        <v>2.23</v>
      </c>
      <c r="W653" s="297">
        <v>2.2799999999999998</v>
      </c>
      <c r="X653" s="297">
        <v>2.34</v>
      </c>
      <c r="Y653" s="297">
        <v>2.41</v>
      </c>
      <c r="Z653" s="297">
        <v>2.44</v>
      </c>
      <c r="AA653" s="297">
        <v>2.48</v>
      </c>
      <c r="AB653" s="297">
        <v>2.52</v>
      </c>
      <c r="AC653" s="297">
        <v>2.56</v>
      </c>
      <c r="AD653" s="297">
        <v>2.6</v>
      </c>
      <c r="AE653" s="297">
        <v>2.65</v>
      </c>
      <c r="AF653" s="297">
        <v>2.71</v>
      </c>
      <c r="AG653" s="297">
        <v>2.77</v>
      </c>
      <c r="AH653" s="297">
        <v>2.83</v>
      </c>
      <c r="AI653" s="297">
        <v>2.89</v>
      </c>
      <c r="AJ653" s="297">
        <v>2.96</v>
      </c>
      <c r="AK653" s="297">
        <v>3.02</v>
      </c>
      <c r="AL653" s="297">
        <v>3.09</v>
      </c>
      <c r="AM653" s="297">
        <v>3.16</v>
      </c>
      <c r="AN653" s="297">
        <v>3.23</v>
      </c>
      <c r="AO653" s="297">
        <v>3.31</v>
      </c>
      <c r="AP653" s="297">
        <v>3.4</v>
      </c>
      <c r="AQ653" s="297">
        <v>3.49</v>
      </c>
      <c r="AR653" s="297">
        <v>3.58</v>
      </c>
      <c r="AS653" s="297">
        <v>3.67</v>
      </c>
      <c r="AT653" s="297">
        <v>3.77</v>
      </c>
      <c r="AU653" s="297">
        <v>3.86</v>
      </c>
      <c r="AV653" s="297">
        <v>3.96</v>
      </c>
      <c r="AW653" s="297">
        <v>4.07</v>
      </c>
      <c r="AX653" s="297">
        <v>4.17</v>
      </c>
      <c r="AY653" s="297">
        <v>4.28</v>
      </c>
      <c r="AZ653" s="297">
        <v>4.3899999999999997</v>
      </c>
      <c r="BA653" s="297">
        <v>4.5</v>
      </c>
      <c r="BB653" s="297">
        <v>4.62</v>
      </c>
      <c r="BC653" s="297">
        <v>4.7300000000000004</v>
      </c>
      <c r="BD653" s="297">
        <v>4.8600000000000003</v>
      </c>
      <c r="BE653" s="297">
        <v>4.9800000000000004</v>
      </c>
      <c r="BF653" s="297">
        <v>5.1100000000000003</v>
      </c>
      <c r="BG653" s="297">
        <v>5.25</v>
      </c>
      <c r="BH653" s="297">
        <v>5.38</v>
      </c>
      <c r="BI653" s="297">
        <v>5.53</v>
      </c>
      <c r="BJ653" s="297">
        <v>5.67</v>
      </c>
      <c r="BK653" s="297">
        <v>5.82</v>
      </c>
      <c r="BL653" s="297">
        <v>5.98</v>
      </c>
      <c r="BM653" s="297">
        <v>6.14</v>
      </c>
      <c r="BN653" s="297">
        <v>6.3</v>
      </c>
      <c r="BO653" s="297">
        <v>6.47</v>
      </c>
      <c r="BP653" s="297">
        <v>6.64</v>
      </c>
      <c r="BQ653" s="297">
        <v>6.81</v>
      </c>
      <c r="BR653" s="297">
        <v>6.99</v>
      </c>
      <c r="BS653" s="297">
        <v>7.17</v>
      </c>
      <c r="BT653" s="297">
        <v>7.36</v>
      </c>
      <c r="BU653" s="297">
        <v>7.55</v>
      </c>
      <c r="BV653" s="297">
        <v>7.74</v>
      </c>
      <c r="BW653" s="297">
        <v>7.94</v>
      </c>
    </row>
    <row r="654" spans="1:75" x14ac:dyDescent="0.25">
      <c r="A654" s="297" t="s">
        <v>1099</v>
      </c>
      <c r="B654" s="297" t="s">
        <v>1100</v>
      </c>
      <c r="C654" s="297" t="s">
        <v>1005</v>
      </c>
      <c r="D654" s="297" t="s">
        <v>1006</v>
      </c>
      <c r="E654" s="297">
        <v>2.92</v>
      </c>
      <c r="F654" s="297">
        <v>2.96</v>
      </c>
      <c r="G654" s="297">
        <v>3</v>
      </c>
      <c r="H654" s="297">
        <v>3.03</v>
      </c>
      <c r="I654" s="297">
        <v>3.05</v>
      </c>
      <c r="J654" s="297">
        <v>3.09</v>
      </c>
      <c r="K654" s="297">
        <v>3.11</v>
      </c>
      <c r="L654" s="297">
        <v>3.19</v>
      </c>
      <c r="M654" s="297">
        <v>3.31</v>
      </c>
      <c r="N654" s="297">
        <v>3.48</v>
      </c>
      <c r="O654" s="297">
        <v>3.64</v>
      </c>
      <c r="P654" s="297">
        <v>3.77</v>
      </c>
      <c r="Q654" s="297">
        <v>3.87</v>
      </c>
      <c r="R654" s="297">
        <v>3.91</v>
      </c>
      <c r="S654" s="297">
        <v>4.17</v>
      </c>
      <c r="T654" s="297">
        <v>4.24</v>
      </c>
      <c r="U654" s="297">
        <v>4.22</v>
      </c>
      <c r="V654" s="297">
        <v>4.1900000000000004</v>
      </c>
      <c r="W654" s="297">
        <v>4.22</v>
      </c>
      <c r="X654" s="297">
        <v>4.29</v>
      </c>
      <c r="Y654" s="297">
        <v>4.3600000000000003</v>
      </c>
      <c r="Z654" s="297">
        <v>4.4400000000000004</v>
      </c>
      <c r="AA654" s="297">
        <v>4.5599999999999996</v>
      </c>
      <c r="AB654" s="297">
        <v>4.7</v>
      </c>
      <c r="AC654" s="297">
        <v>4.91</v>
      </c>
      <c r="AD654" s="297">
        <v>5.21</v>
      </c>
      <c r="AE654" s="297">
        <v>5.51</v>
      </c>
      <c r="AF654" s="297">
        <v>5.96</v>
      </c>
      <c r="AG654" s="297">
        <v>6.67</v>
      </c>
      <c r="AH654" s="297">
        <v>7.2</v>
      </c>
      <c r="AI654" s="297">
        <v>7.65</v>
      </c>
      <c r="AJ654" s="297">
        <v>8.16</v>
      </c>
      <c r="AK654" s="297">
        <v>8.6300000000000008</v>
      </c>
      <c r="AL654" s="297">
        <v>9.09</v>
      </c>
      <c r="AM654" s="297">
        <v>9.57</v>
      </c>
      <c r="AN654" s="297">
        <v>10.06</v>
      </c>
      <c r="AO654" s="297">
        <v>10.59</v>
      </c>
      <c r="AP654" s="297">
        <v>11.15</v>
      </c>
      <c r="AQ654" s="297">
        <v>11.74</v>
      </c>
      <c r="AR654" s="297">
        <v>12.37</v>
      </c>
      <c r="AS654" s="297">
        <v>13.05</v>
      </c>
      <c r="AT654" s="297">
        <v>13.78</v>
      </c>
      <c r="AU654" s="297">
        <v>14.56</v>
      </c>
      <c r="AV654" s="297">
        <v>15.4</v>
      </c>
      <c r="AW654" s="297">
        <v>16.3</v>
      </c>
      <c r="AX654" s="297">
        <v>17.260000000000002</v>
      </c>
      <c r="AY654" s="297">
        <v>18.3</v>
      </c>
      <c r="AZ654" s="297">
        <v>19.41</v>
      </c>
      <c r="BA654" s="297">
        <v>20.6</v>
      </c>
      <c r="BB654" s="297">
        <v>21.88</v>
      </c>
      <c r="BC654" s="297">
        <v>23.25</v>
      </c>
      <c r="BD654" s="297">
        <v>24.72</v>
      </c>
      <c r="BE654" s="297">
        <v>26.28</v>
      </c>
      <c r="BF654" s="297">
        <v>27.96</v>
      </c>
      <c r="BG654" s="297">
        <v>29.76</v>
      </c>
      <c r="BH654" s="297">
        <v>31.68</v>
      </c>
      <c r="BI654" s="297">
        <v>33.74</v>
      </c>
      <c r="BJ654" s="297">
        <v>35.93</v>
      </c>
      <c r="BK654" s="297">
        <v>38.270000000000003</v>
      </c>
      <c r="BL654" s="297">
        <v>40.770000000000003</v>
      </c>
      <c r="BM654" s="297">
        <v>43.45</v>
      </c>
      <c r="BN654" s="297">
        <v>46.31</v>
      </c>
      <c r="BO654" s="297">
        <v>49.35</v>
      </c>
      <c r="BP654" s="297">
        <v>52.59</v>
      </c>
      <c r="BQ654" s="297">
        <v>56.05</v>
      </c>
      <c r="BR654" s="297">
        <v>59.74</v>
      </c>
      <c r="BS654" s="297">
        <v>63.67</v>
      </c>
      <c r="BT654" s="297">
        <v>67.86</v>
      </c>
      <c r="BU654" s="297">
        <v>72.33</v>
      </c>
      <c r="BV654" s="297">
        <v>77.08</v>
      </c>
      <c r="BW654" s="297">
        <v>82.13</v>
      </c>
    </row>
    <row r="655" spans="1:75" x14ac:dyDescent="0.25">
      <c r="A655" s="297" t="s">
        <v>1099</v>
      </c>
      <c r="B655" s="297" t="s">
        <v>1100</v>
      </c>
      <c r="C655" s="297" t="s">
        <v>1007</v>
      </c>
      <c r="D655" s="297" t="s">
        <v>1008</v>
      </c>
      <c r="E655" s="297">
        <v>8787.6299999999992</v>
      </c>
      <c r="F655" s="297">
        <v>8100.73</v>
      </c>
      <c r="G655" s="297">
        <v>8547.94</v>
      </c>
      <c r="H655" s="297">
        <v>9163.76</v>
      </c>
      <c r="I655" s="297">
        <v>9836.43</v>
      </c>
      <c r="J655" s="297">
        <v>10429.58</v>
      </c>
      <c r="K655" s="297">
        <v>10343.15</v>
      </c>
      <c r="L655" s="297">
        <v>10100.07</v>
      </c>
      <c r="M655" s="297">
        <v>10169.790000000001</v>
      </c>
      <c r="N655" s="297">
        <v>10154.700000000001</v>
      </c>
      <c r="O655" s="297">
        <v>10774.08</v>
      </c>
      <c r="P655" s="297">
        <v>11422.17</v>
      </c>
      <c r="Q655" s="297">
        <v>11383.77</v>
      </c>
      <c r="R655" s="297">
        <v>12458.23</v>
      </c>
      <c r="S655" s="297">
        <v>11137.23</v>
      </c>
      <c r="T655" s="297">
        <v>12979.24</v>
      </c>
      <c r="U655" s="297">
        <v>13609.48</v>
      </c>
      <c r="V655" s="297">
        <v>13811.72</v>
      </c>
      <c r="W655" s="297">
        <v>14123.94</v>
      </c>
      <c r="X655" s="297">
        <v>14755.68</v>
      </c>
      <c r="Y655" s="297">
        <v>15370.76</v>
      </c>
      <c r="Z655" s="297">
        <v>14524.03</v>
      </c>
      <c r="AA655" s="297">
        <v>13773.08</v>
      </c>
      <c r="AB655" s="297">
        <v>14603.43</v>
      </c>
      <c r="AC655" s="297">
        <v>15011.66</v>
      </c>
      <c r="AD655" s="297">
        <v>14859.47</v>
      </c>
      <c r="AE655" s="297">
        <v>15505.2</v>
      </c>
      <c r="AF655" s="297">
        <v>16909.03</v>
      </c>
      <c r="AG655" s="297">
        <v>18016.75</v>
      </c>
      <c r="AH655" s="297">
        <v>21119.84</v>
      </c>
      <c r="AI655" s="297">
        <v>22011.39</v>
      </c>
      <c r="AJ655" s="297">
        <v>22048.28</v>
      </c>
      <c r="AK655" s="297">
        <v>21878.01</v>
      </c>
      <c r="AL655" s="297">
        <v>22210.12</v>
      </c>
      <c r="AM655" s="297">
        <v>22625.96</v>
      </c>
      <c r="AN655" s="297">
        <v>23146.48</v>
      </c>
      <c r="AO655" s="297">
        <v>23657.52</v>
      </c>
      <c r="AP655" s="297">
        <v>24661.32</v>
      </c>
      <c r="AQ655" s="297">
        <v>25708.09</v>
      </c>
      <c r="AR655" s="297">
        <v>26876.27</v>
      </c>
      <c r="AS655" s="297">
        <v>28133.52</v>
      </c>
      <c r="AT655" s="297">
        <v>29452.16</v>
      </c>
      <c r="AU655" s="297">
        <v>30986.04</v>
      </c>
      <c r="AV655" s="297">
        <v>32622.73</v>
      </c>
      <c r="AW655" s="297">
        <v>34369.93</v>
      </c>
      <c r="AX655" s="297">
        <v>36213.19</v>
      </c>
      <c r="AY655" s="297">
        <v>38151.360000000001</v>
      </c>
      <c r="AZ655" s="297">
        <v>40323.57</v>
      </c>
      <c r="BA655" s="297">
        <v>42628.62</v>
      </c>
      <c r="BB655" s="297">
        <v>45086.76</v>
      </c>
      <c r="BC655" s="297">
        <v>47752.84</v>
      </c>
      <c r="BD655" s="297">
        <v>50492.25</v>
      </c>
      <c r="BE655" s="297">
        <v>53540.75</v>
      </c>
      <c r="BF655" s="297">
        <v>56789.2</v>
      </c>
      <c r="BG655" s="297">
        <v>60241.83</v>
      </c>
      <c r="BH655" s="297">
        <v>63925.55</v>
      </c>
      <c r="BI655" s="297">
        <v>67760.59</v>
      </c>
      <c r="BJ655" s="297">
        <v>71915.38</v>
      </c>
      <c r="BK655" s="297">
        <v>76318.070000000007</v>
      </c>
      <c r="BL655" s="297">
        <v>80992.649999999994</v>
      </c>
      <c r="BM655" s="297">
        <v>85939.59</v>
      </c>
      <c r="BN655" s="297">
        <v>91100.92</v>
      </c>
      <c r="BO655" s="297">
        <v>96629.2</v>
      </c>
      <c r="BP655" s="297">
        <v>102476.58</v>
      </c>
      <c r="BQ655" s="297">
        <v>108669.17</v>
      </c>
      <c r="BR655" s="297">
        <v>115225.25</v>
      </c>
      <c r="BS655" s="297">
        <v>122052.37</v>
      </c>
      <c r="BT655" s="297">
        <v>129314.47</v>
      </c>
      <c r="BU655" s="297">
        <v>136998.84</v>
      </c>
      <c r="BV655" s="297">
        <v>145110.97</v>
      </c>
      <c r="BW655" s="297">
        <v>153694.22</v>
      </c>
    </row>
    <row r="656" spans="1:75" x14ac:dyDescent="0.25">
      <c r="A656" s="297" t="s">
        <v>1099</v>
      </c>
      <c r="B656" s="297" t="s">
        <v>1100</v>
      </c>
      <c r="C656" s="297" t="s">
        <v>1009</v>
      </c>
      <c r="D656" s="297" t="s">
        <v>1010</v>
      </c>
      <c r="E656" s="297">
        <v>22.2</v>
      </c>
      <c r="F656" s="297">
        <v>15.14</v>
      </c>
      <c r="G656" s="297">
        <v>14.59</v>
      </c>
      <c r="H656" s="297">
        <v>13.73</v>
      </c>
      <c r="I656" s="297">
        <v>13.04</v>
      </c>
      <c r="J656" s="297">
        <v>13.34</v>
      </c>
      <c r="K656" s="297">
        <v>12.23</v>
      </c>
      <c r="L656" s="297">
        <v>15.39</v>
      </c>
      <c r="M656" s="297">
        <v>18.12</v>
      </c>
      <c r="N656" s="297">
        <v>20.25</v>
      </c>
      <c r="O656" s="297">
        <v>20.12</v>
      </c>
      <c r="P656" s="297">
        <v>17</v>
      </c>
      <c r="Q656" s="297">
        <v>17.16</v>
      </c>
      <c r="R656" s="297">
        <v>12.98</v>
      </c>
      <c r="S656" s="297">
        <v>26.77</v>
      </c>
      <c r="T656" s="297">
        <v>14.82</v>
      </c>
      <c r="U656" s="297">
        <v>9.75</v>
      </c>
      <c r="V656" s="297">
        <v>9.32</v>
      </c>
      <c r="W656" s="297">
        <v>11.1</v>
      </c>
      <c r="X656" s="297">
        <v>12.61</v>
      </c>
      <c r="Y656" s="297">
        <v>12.89</v>
      </c>
      <c r="Z656" s="297">
        <v>14.1</v>
      </c>
      <c r="AA656" s="297">
        <v>17.32</v>
      </c>
      <c r="AB656" s="297">
        <v>16.84</v>
      </c>
      <c r="AC656" s="297">
        <v>19.100000000000001</v>
      </c>
      <c r="AD656" s="297">
        <v>22.28</v>
      </c>
      <c r="AE656" s="297">
        <v>21.64</v>
      </c>
      <c r="AF656" s="297">
        <v>24.6</v>
      </c>
      <c r="AG656" s="297">
        <v>29.43</v>
      </c>
      <c r="AH656" s="297">
        <v>26.1</v>
      </c>
      <c r="AI656" s="297">
        <v>22.76</v>
      </c>
      <c r="AJ656" s="297">
        <v>23.51</v>
      </c>
      <c r="AK656" s="297">
        <v>22.41</v>
      </c>
      <c r="AL656" s="297">
        <v>21.7</v>
      </c>
      <c r="AM656" s="297">
        <v>21.27</v>
      </c>
      <c r="AN656" s="297">
        <v>20.96</v>
      </c>
      <c r="AO656" s="297">
        <v>20.72</v>
      </c>
      <c r="AP656" s="297">
        <v>20.45</v>
      </c>
      <c r="AQ656" s="297">
        <v>20.3</v>
      </c>
      <c r="AR656" s="297">
        <v>20.2</v>
      </c>
      <c r="AS656" s="297">
        <v>20.13</v>
      </c>
      <c r="AT656" s="297">
        <v>20.07</v>
      </c>
      <c r="AU656" s="297">
        <v>19.940000000000001</v>
      </c>
      <c r="AV656" s="297">
        <v>19.86</v>
      </c>
      <c r="AW656" s="297">
        <v>19.8</v>
      </c>
      <c r="AX656" s="297">
        <v>19.760000000000002</v>
      </c>
      <c r="AY656" s="297">
        <v>19.71</v>
      </c>
      <c r="AZ656" s="297">
        <v>19.61</v>
      </c>
      <c r="BA656" s="297">
        <v>19.559999999999999</v>
      </c>
      <c r="BB656" s="297">
        <v>19.52</v>
      </c>
      <c r="BC656" s="297">
        <v>19.47</v>
      </c>
      <c r="BD656" s="297">
        <v>19.420000000000002</v>
      </c>
      <c r="BE656" s="297">
        <v>19.32</v>
      </c>
      <c r="BF656" s="297">
        <v>19.260000000000002</v>
      </c>
      <c r="BG656" s="297">
        <v>19.2</v>
      </c>
      <c r="BH656" s="297">
        <v>19.14</v>
      </c>
      <c r="BI656" s="297">
        <v>19.079999999999998</v>
      </c>
      <c r="BJ656" s="297">
        <v>18.989999999999998</v>
      </c>
      <c r="BK656" s="297">
        <v>18.920000000000002</v>
      </c>
      <c r="BL656" s="297">
        <v>18.87</v>
      </c>
      <c r="BM656" s="297">
        <v>18.809999999999999</v>
      </c>
      <c r="BN656" s="297">
        <v>18.760000000000002</v>
      </c>
      <c r="BO656" s="297">
        <v>18.68</v>
      </c>
      <c r="BP656" s="297">
        <v>18.63</v>
      </c>
      <c r="BQ656" s="297">
        <v>18.59</v>
      </c>
      <c r="BR656" s="297">
        <v>18.55</v>
      </c>
      <c r="BS656" s="297">
        <v>18.510000000000002</v>
      </c>
      <c r="BT656" s="297">
        <v>18.46</v>
      </c>
      <c r="BU656" s="297">
        <v>18.43</v>
      </c>
      <c r="BV656" s="297">
        <v>18.399999999999999</v>
      </c>
      <c r="BW656" s="297">
        <v>18.36</v>
      </c>
    </row>
    <row r="657" spans="1:75" x14ac:dyDescent="0.25">
      <c r="A657" s="297" t="s">
        <v>1099</v>
      </c>
      <c r="B657" s="297" t="s">
        <v>1100</v>
      </c>
      <c r="C657" s="297" t="s">
        <v>1011</v>
      </c>
      <c r="D657" s="297" t="s">
        <v>927</v>
      </c>
      <c r="E657" s="297">
        <v>2907.42</v>
      </c>
      <c r="F657" s="297">
        <v>2978.11</v>
      </c>
      <c r="G657" s="297">
        <v>3046.05</v>
      </c>
      <c r="H657" s="297">
        <v>3126.89</v>
      </c>
      <c r="I657" s="297">
        <v>3150.84</v>
      </c>
      <c r="J657" s="297">
        <v>3183.68</v>
      </c>
      <c r="K657" s="297">
        <v>3254.98</v>
      </c>
      <c r="L657" s="297">
        <v>3335.51</v>
      </c>
      <c r="M657" s="297">
        <v>3557.18</v>
      </c>
      <c r="N657" s="297">
        <v>3765.88</v>
      </c>
      <c r="O657" s="297">
        <v>3945.33</v>
      </c>
      <c r="P657" s="297">
        <v>4033.88</v>
      </c>
      <c r="Q657" s="297">
        <v>4085.34</v>
      </c>
      <c r="R657" s="297">
        <v>4118.93</v>
      </c>
      <c r="S657" s="297">
        <v>4159.54</v>
      </c>
      <c r="T657" s="297">
        <v>4223.32</v>
      </c>
      <c r="U657" s="297">
        <v>4282.1400000000003</v>
      </c>
      <c r="V657" s="297">
        <v>4372.5600000000004</v>
      </c>
      <c r="W657" s="297">
        <v>4484.1000000000004</v>
      </c>
      <c r="X657" s="297">
        <v>4601.29</v>
      </c>
      <c r="Y657" s="297">
        <v>4719.3500000000004</v>
      </c>
      <c r="Z657" s="297">
        <v>4840</v>
      </c>
      <c r="AA657" s="297">
        <v>4962.84</v>
      </c>
      <c r="AB657" s="297">
        <v>5076.9399999999996</v>
      </c>
      <c r="AC657" s="297">
        <v>5201.49</v>
      </c>
      <c r="AD657" s="297">
        <v>5342.47</v>
      </c>
      <c r="AE657" s="297">
        <v>5486.86</v>
      </c>
      <c r="AF657" s="297">
        <v>5639.98</v>
      </c>
      <c r="AG657" s="297">
        <v>5801.33</v>
      </c>
      <c r="AH657" s="297">
        <v>5997.54</v>
      </c>
      <c r="AI657" s="297">
        <v>6189.46</v>
      </c>
      <c r="AJ657" s="297">
        <v>6390.09</v>
      </c>
      <c r="AK657" s="297">
        <v>6604.68</v>
      </c>
      <c r="AL657" s="297">
        <v>6831.01</v>
      </c>
      <c r="AM657" s="297">
        <v>7066.14</v>
      </c>
      <c r="AN657" s="297">
        <v>7308.7</v>
      </c>
      <c r="AO657" s="297">
        <v>7544.86</v>
      </c>
      <c r="AP657" s="297">
        <v>7789.35</v>
      </c>
      <c r="AQ657" s="297">
        <v>8042.55</v>
      </c>
      <c r="AR657" s="297">
        <v>8306.5400000000009</v>
      </c>
      <c r="AS657" s="297">
        <v>8582.8700000000008</v>
      </c>
      <c r="AT657" s="297">
        <v>8857.4599999999991</v>
      </c>
      <c r="AU657" s="297">
        <v>9148.9500000000007</v>
      </c>
      <c r="AV657" s="297">
        <v>9456.15</v>
      </c>
      <c r="AW657" s="297">
        <v>9776.69</v>
      </c>
      <c r="AX657" s="297">
        <v>10110.17</v>
      </c>
      <c r="AY657" s="297">
        <v>10457.15</v>
      </c>
      <c r="AZ657" s="297">
        <v>10815.62</v>
      </c>
      <c r="BA657" s="297">
        <v>11189.11</v>
      </c>
      <c r="BB657" s="297">
        <v>11582.32</v>
      </c>
      <c r="BC657" s="297">
        <v>11997.33</v>
      </c>
      <c r="BD657" s="297">
        <v>12419.64</v>
      </c>
      <c r="BE657" s="297">
        <v>12864.06</v>
      </c>
      <c r="BF657" s="297">
        <v>13329.86</v>
      </c>
      <c r="BG657" s="297">
        <v>13814.8</v>
      </c>
      <c r="BH657" s="297">
        <v>14317.55</v>
      </c>
      <c r="BI657" s="297">
        <v>14826.53</v>
      </c>
      <c r="BJ657" s="297">
        <v>15354.57</v>
      </c>
      <c r="BK657" s="297">
        <v>15900.72</v>
      </c>
      <c r="BL657" s="297">
        <v>16464.57</v>
      </c>
      <c r="BM657" s="297">
        <v>17045.830000000002</v>
      </c>
      <c r="BN657" s="297">
        <v>17628.14</v>
      </c>
      <c r="BO657" s="297">
        <v>18230.55</v>
      </c>
      <c r="BP657" s="297">
        <v>18851.599999999999</v>
      </c>
      <c r="BQ657" s="297">
        <v>19489.93</v>
      </c>
      <c r="BR657" s="297">
        <v>20145.36</v>
      </c>
      <c r="BS657" s="297">
        <v>20803.84</v>
      </c>
      <c r="BT657" s="297">
        <v>21480.46</v>
      </c>
      <c r="BU657" s="297">
        <v>22175.78</v>
      </c>
      <c r="BV657" s="297">
        <v>22890.880000000001</v>
      </c>
      <c r="BW657" s="297">
        <v>23626.5</v>
      </c>
    </row>
    <row r="658" spans="1:75" x14ac:dyDescent="0.25">
      <c r="A658" s="297" t="s">
        <v>1099</v>
      </c>
      <c r="B658" s="297" t="s">
        <v>1100</v>
      </c>
      <c r="C658" s="297" t="s">
        <v>1012</v>
      </c>
      <c r="D658" s="297" t="s">
        <v>927</v>
      </c>
      <c r="E658" s="297">
        <v>6239.9</v>
      </c>
      <c r="F658" s="297">
        <v>6409.11</v>
      </c>
      <c r="G658" s="297">
        <v>6567.33</v>
      </c>
      <c r="H658" s="297">
        <v>6741.25</v>
      </c>
      <c r="I658" s="297">
        <v>6967.39</v>
      </c>
      <c r="J658" s="297">
        <v>7268.26</v>
      </c>
      <c r="K658" s="297">
        <v>7661.01</v>
      </c>
      <c r="L658" s="297">
        <v>8128.34</v>
      </c>
      <c r="M658" s="297">
        <v>8616.6</v>
      </c>
      <c r="N658" s="297">
        <v>9051.2199999999993</v>
      </c>
      <c r="O658" s="297">
        <v>9380.89</v>
      </c>
      <c r="P658" s="297">
        <v>9583.7000000000007</v>
      </c>
      <c r="Q658" s="297">
        <v>9681.73</v>
      </c>
      <c r="R658" s="297">
        <v>9721.6200000000008</v>
      </c>
      <c r="S658" s="297">
        <v>9772.16</v>
      </c>
      <c r="T658" s="297">
        <v>9883.35</v>
      </c>
      <c r="U658" s="297">
        <v>10070.61</v>
      </c>
      <c r="V658" s="297">
        <v>10319.129999999999</v>
      </c>
      <c r="W658" s="297">
        <v>10612.35</v>
      </c>
      <c r="X658" s="297">
        <v>10922.26</v>
      </c>
      <c r="Y658" s="297">
        <v>11228.76</v>
      </c>
      <c r="Z658" s="297">
        <v>11529.34</v>
      </c>
      <c r="AA658" s="297">
        <v>11833.1</v>
      </c>
      <c r="AB658" s="297">
        <v>12144.95</v>
      </c>
      <c r="AC658" s="297">
        <v>12472.79</v>
      </c>
      <c r="AD658" s="297">
        <v>12822.59</v>
      </c>
      <c r="AE658" s="297">
        <v>13195.33</v>
      </c>
      <c r="AF658" s="297">
        <v>13589.4</v>
      </c>
      <c r="AG658" s="297">
        <v>14005.11</v>
      </c>
      <c r="AH658" s="297">
        <v>14442.29</v>
      </c>
      <c r="AI658" s="297">
        <v>14900.84</v>
      </c>
      <c r="AJ658" s="297">
        <v>15380.89</v>
      </c>
      <c r="AK658" s="297">
        <v>15882.82</v>
      </c>
      <c r="AL658" s="297">
        <v>16406.95</v>
      </c>
      <c r="AM658" s="297">
        <v>16953.61</v>
      </c>
      <c r="AN658" s="297">
        <v>17522.810000000001</v>
      </c>
      <c r="AO658" s="297">
        <v>18114.86</v>
      </c>
      <c r="AP658" s="297">
        <v>18729.009999999998</v>
      </c>
      <c r="AQ658" s="297">
        <v>19362.830000000002</v>
      </c>
      <c r="AR658" s="297">
        <v>20013.080000000002</v>
      </c>
      <c r="AS658" s="297">
        <v>20677.41</v>
      </c>
      <c r="AT658" s="297">
        <v>21355.07</v>
      </c>
      <c r="AU658" s="297">
        <v>22046.62</v>
      </c>
      <c r="AV658" s="297">
        <v>22752.69</v>
      </c>
      <c r="AW658" s="297">
        <v>23474.43</v>
      </c>
      <c r="AX658" s="297">
        <v>24212.880000000001</v>
      </c>
      <c r="AY658" s="297">
        <v>24968.33</v>
      </c>
      <c r="AZ658" s="297">
        <v>25741.06</v>
      </c>
      <c r="BA658" s="297">
        <v>26532.080000000002</v>
      </c>
      <c r="BB658" s="297">
        <v>27342.62</v>
      </c>
      <c r="BC658" s="297">
        <v>28173.83</v>
      </c>
      <c r="BD658" s="297">
        <v>29026.11</v>
      </c>
      <c r="BE658" s="297">
        <v>29900.05</v>
      </c>
      <c r="BF658" s="297">
        <v>30797.119999999999</v>
      </c>
      <c r="BG658" s="297">
        <v>31719.05</v>
      </c>
      <c r="BH658" s="297">
        <v>32667.08</v>
      </c>
      <c r="BI658" s="297">
        <v>33641.699999999997</v>
      </c>
      <c r="BJ658" s="297">
        <v>34642.65</v>
      </c>
      <c r="BK658" s="297">
        <v>35669.51</v>
      </c>
      <c r="BL658" s="297">
        <v>36721.47</v>
      </c>
      <c r="BM658" s="297">
        <v>37797.730000000003</v>
      </c>
      <c r="BN658" s="297">
        <v>38898.050000000003</v>
      </c>
      <c r="BO658" s="297">
        <v>40022</v>
      </c>
      <c r="BP658" s="297">
        <v>41168.239999999998</v>
      </c>
      <c r="BQ658" s="297">
        <v>42335.14</v>
      </c>
      <c r="BR658" s="297">
        <v>43521.29</v>
      </c>
      <c r="BS658" s="297">
        <v>44726.1</v>
      </c>
      <c r="BT658" s="297">
        <v>45949.15</v>
      </c>
      <c r="BU658" s="297">
        <v>47189.57</v>
      </c>
      <c r="BV658" s="297">
        <v>48446.45</v>
      </c>
      <c r="BW658" s="297">
        <v>49719.1</v>
      </c>
    </row>
    <row r="659" spans="1:75" x14ac:dyDescent="0.25">
      <c r="A659" s="297" t="s">
        <v>1099</v>
      </c>
      <c r="B659" s="297" t="s">
        <v>1100</v>
      </c>
      <c r="C659" s="297" t="s">
        <v>1013</v>
      </c>
      <c r="D659" s="297" t="s">
        <v>1010</v>
      </c>
      <c r="E659" s="297">
        <v>10.78</v>
      </c>
      <c r="F659" s="297">
        <v>11.79</v>
      </c>
      <c r="G659" s="297">
        <v>15.05</v>
      </c>
      <c r="H659" s="297">
        <v>15.23</v>
      </c>
      <c r="I659" s="297">
        <v>14.82</v>
      </c>
      <c r="J659" s="297">
        <v>12.88</v>
      </c>
      <c r="K659" s="297">
        <v>10.33</v>
      </c>
      <c r="L659" s="297">
        <v>14.91</v>
      </c>
      <c r="M659" s="297">
        <v>12.2</v>
      </c>
      <c r="N659" s="297">
        <v>8.82</v>
      </c>
      <c r="O659" s="297">
        <v>13.4</v>
      </c>
      <c r="P659" s="297">
        <v>14.2</v>
      </c>
      <c r="Q659" s="297">
        <v>0.69</v>
      </c>
      <c r="R659" s="297">
        <v>-0.92</v>
      </c>
      <c r="S659" s="297">
        <v>-3.01</v>
      </c>
      <c r="T659" s="297">
        <v>-0.33</v>
      </c>
      <c r="U659" s="297">
        <v>3.28</v>
      </c>
      <c r="V659" s="297">
        <v>-0.63</v>
      </c>
      <c r="W659" s="297">
        <v>8.1300000000000008</v>
      </c>
      <c r="X659" s="297">
        <v>-0.62</v>
      </c>
      <c r="Y659" s="297">
        <v>3.83</v>
      </c>
      <c r="Z659" s="297">
        <v>3.76</v>
      </c>
      <c r="AA659" s="297">
        <v>10.01</v>
      </c>
      <c r="AB659" s="297">
        <v>-3.44</v>
      </c>
      <c r="AC659" s="297">
        <v>1.97</v>
      </c>
      <c r="AD659" s="297">
        <v>-1.07</v>
      </c>
      <c r="AE659" s="297">
        <v>-1.32</v>
      </c>
      <c r="AF659" s="297">
        <v>4.87</v>
      </c>
      <c r="AG659" s="297">
        <v>4.1100000000000003</v>
      </c>
      <c r="AH659" s="297">
        <v>13.77</v>
      </c>
      <c r="AI659" s="297">
        <v>13.61</v>
      </c>
      <c r="AJ659" s="297">
        <v>13.12</v>
      </c>
      <c r="AK659" s="297">
        <v>12.73</v>
      </c>
      <c r="AL659" s="297">
        <v>12.64</v>
      </c>
      <c r="AM659" s="297">
        <v>13.12</v>
      </c>
      <c r="AN659" s="297">
        <v>13.15</v>
      </c>
      <c r="AO659" s="297">
        <v>13.19</v>
      </c>
      <c r="AP659" s="297">
        <v>13.18</v>
      </c>
      <c r="AQ659" s="297">
        <v>13.18</v>
      </c>
      <c r="AR659" s="297">
        <v>13.2</v>
      </c>
      <c r="AS659" s="297">
        <v>13.25</v>
      </c>
      <c r="AT659" s="297">
        <v>13.29</v>
      </c>
      <c r="AU659" s="297">
        <v>13.28</v>
      </c>
      <c r="AV659" s="297">
        <v>13.28</v>
      </c>
      <c r="AW659" s="297">
        <v>13.29</v>
      </c>
      <c r="AX659" s="297">
        <v>13.3</v>
      </c>
      <c r="AY659" s="297">
        <v>13.3</v>
      </c>
      <c r="AZ659" s="297">
        <v>13.3</v>
      </c>
      <c r="BA659" s="297">
        <v>13.31</v>
      </c>
      <c r="BB659" s="297">
        <v>13.34</v>
      </c>
      <c r="BC659" s="297">
        <v>13.38</v>
      </c>
      <c r="BD659" s="297">
        <v>13.44</v>
      </c>
      <c r="BE659" s="297">
        <v>13.45</v>
      </c>
      <c r="BF659" s="297">
        <v>13.5</v>
      </c>
      <c r="BG659" s="297">
        <v>13.56</v>
      </c>
      <c r="BH659" s="297">
        <v>13.62</v>
      </c>
      <c r="BI659" s="297">
        <v>13.69</v>
      </c>
      <c r="BJ659" s="297">
        <v>13.72</v>
      </c>
      <c r="BK659" s="297">
        <v>13.78</v>
      </c>
      <c r="BL659" s="297">
        <v>13.85</v>
      </c>
      <c r="BM659" s="297">
        <v>13.91</v>
      </c>
      <c r="BN659" s="297">
        <v>13.97</v>
      </c>
      <c r="BO659" s="297">
        <v>13.99</v>
      </c>
      <c r="BP659" s="297">
        <v>14.03</v>
      </c>
      <c r="BQ659" s="297">
        <v>14.07</v>
      </c>
      <c r="BR659" s="297">
        <v>14.11</v>
      </c>
      <c r="BS659" s="297">
        <v>14.15</v>
      </c>
      <c r="BT659" s="297">
        <v>14.15</v>
      </c>
      <c r="BU659" s="297">
        <v>14.18</v>
      </c>
      <c r="BV659" s="297">
        <v>14.21</v>
      </c>
      <c r="BW659" s="297">
        <v>14.24</v>
      </c>
    </row>
    <row r="660" spans="1:75" x14ac:dyDescent="0.25">
      <c r="A660" s="297" t="s">
        <v>1099</v>
      </c>
      <c r="B660" s="297" t="s">
        <v>1100</v>
      </c>
      <c r="C660" s="297" t="s">
        <v>1014</v>
      </c>
      <c r="D660" s="297" t="s">
        <v>1015</v>
      </c>
      <c r="E660" s="297">
        <v>4.5599999999999996</v>
      </c>
      <c r="F660" s="297">
        <v>4.71</v>
      </c>
      <c r="G660" s="297">
        <v>4.87</v>
      </c>
      <c r="H660" s="297">
        <v>5.04</v>
      </c>
      <c r="I660" s="297">
        <v>5.21</v>
      </c>
      <c r="J660" s="297">
        <v>5.39</v>
      </c>
      <c r="K660" s="297">
        <v>5.52</v>
      </c>
      <c r="L660" s="297">
        <v>5.65</v>
      </c>
      <c r="M660" s="297">
        <v>5.79</v>
      </c>
      <c r="N660" s="297">
        <v>5.92</v>
      </c>
      <c r="O660" s="297">
        <v>6.07</v>
      </c>
      <c r="P660" s="297">
        <v>6.28</v>
      </c>
      <c r="Q660" s="297">
        <v>6.5</v>
      </c>
      <c r="R660" s="297">
        <v>6.73</v>
      </c>
      <c r="S660" s="297">
        <v>6.97</v>
      </c>
      <c r="T660" s="297">
        <v>7.22</v>
      </c>
      <c r="U660" s="297">
        <v>7.59</v>
      </c>
      <c r="V660" s="297">
        <v>7.99</v>
      </c>
      <c r="W660" s="297">
        <v>8.41</v>
      </c>
      <c r="X660" s="297">
        <v>8.84</v>
      </c>
      <c r="Y660" s="297">
        <v>9.31</v>
      </c>
      <c r="Z660" s="297">
        <v>9.61</v>
      </c>
      <c r="AA660" s="297">
        <v>9.92</v>
      </c>
      <c r="AB660" s="297">
        <v>10.24</v>
      </c>
      <c r="AC660" s="297">
        <v>10.58</v>
      </c>
      <c r="AD660" s="297">
        <v>10.92</v>
      </c>
      <c r="AE660" s="297">
        <v>11.63</v>
      </c>
      <c r="AF660" s="297">
        <v>12.39</v>
      </c>
      <c r="AG660" s="297">
        <v>13.2</v>
      </c>
      <c r="AH660" s="297">
        <v>14.06</v>
      </c>
      <c r="AI660" s="297">
        <v>14.97</v>
      </c>
      <c r="AJ660" s="297">
        <v>15.35</v>
      </c>
      <c r="AK660" s="297">
        <v>15.75</v>
      </c>
      <c r="AL660" s="297">
        <v>16.149999999999999</v>
      </c>
      <c r="AM660" s="297">
        <v>16.57</v>
      </c>
      <c r="AN660" s="297">
        <v>16.989999999999998</v>
      </c>
      <c r="AO660" s="297">
        <v>17.420000000000002</v>
      </c>
      <c r="AP660" s="297">
        <v>17.86</v>
      </c>
      <c r="AQ660" s="297">
        <v>18.309999999999999</v>
      </c>
      <c r="AR660" s="297">
        <v>18.77</v>
      </c>
      <c r="AS660" s="297">
        <v>19.239999999999998</v>
      </c>
      <c r="AT660" s="297">
        <v>19.7</v>
      </c>
      <c r="AU660" s="297">
        <v>20.170000000000002</v>
      </c>
      <c r="AV660" s="297">
        <v>20.64</v>
      </c>
      <c r="AW660" s="297">
        <v>21.13</v>
      </c>
      <c r="AX660" s="297">
        <v>21.64</v>
      </c>
      <c r="AY660" s="297">
        <v>22.14</v>
      </c>
      <c r="AZ660" s="297">
        <v>22.66</v>
      </c>
      <c r="BA660" s="297">
        <v>23.19</v>
      </c>
      <c r="BB660" s="297">
        <v>23.73</v>
      </c>
      <c r="BC660" s="297">
        <v>24.28</v>
      </c>
      <c r="BD660" s="297">
        <v>24.84</v>
      </c>
      <c r="BE660" s="297">
        <v>25.41</v>
      </c>
      <c r="BF660" s="297">
        <v>25.99</v>
      </c>
      <c r="BG660" s="297">
        <v>26.59</v>
      </c>
      <c r="BH660" s="297">
        <v>27.2</v>
      </c>
      <c r="BI660" s="297">
        <v>27.8</v>
      </c>
      <c r="BJ660" s="297">
        <v>28.42</v>
      </c>
      <c r="BK660" s="297">
        <v>29.04</v>
      </c>
      <c r="BL660" s="297">
        <v>29.68</v>
      </c>
      <c r="BM660" s="297">
        <v>30.34</v>
      </c>
      <c r="BN660" s="297">
        <v>30.94</v>
      </c>
      <c r="BO660" s="297">
        <v>31.56</v>
      </c>
      <c r="BP660" s="297">
        <v>32.19</v>
      </c>
      <c r="BQ660" s="297">
        <v>32.83</v>
      </c>
      <c r="BR660" s="297">
        <v>33.479999999999997</v>
      </c>
      <c r="BS660" s="297">
        <v>34.1</v>
      </c>
      <c r="BT660" s="297">
        <v>34.72</v>
      </c>
      <c r="BU660" s="297">
        <v>35.36</v>
      </c>
      <c r="BV660" s="297">
        <v>36.01</v>
      </c>
      <c r="BW660" s="297">
        <v>36.67</v>
      </c>
    </row>
    <row r="661" spans="1:75" x14ac:dyDescent="0.25">
      <c r="A661" s="297" t="s">
        <v>1099</v>
      </c>
      <c r="B661" s="297" t="s">
        <v>1100</v>
      </c>
      <c r="C661" s="297" t="s">
        <v>1016</v>
      </c>
      <c r="D661" s="297" t="s">
        <v>1015</v>
      </c>
      <c r="E661" s="297">
        <v>0.27</v>
      </c>
      <c r="F661" s="297">
        <v>0.27</v>
      </c>
      <c r="G661" s="297">
        <v>0.28000000000000003</v>
      </c>
      <c r="H661" s="297">
        <v>0.28000000000000003</v>
      </c>
      <c r="I661" s="297">
        <v>0.28999999999999998</v>
      </c>
      <c r="J661" s="297">
        <v>0.3</v>
      </c>
      <c r="K661" s="297">
        <v>0.31</v>
      </c>
      <c r="L661" s="297">
        <v>0.32</v>
      </c>
      <c r="M661" s="297">
        <v>0.33</v>
      </c>
      <c r="N661" s="297">
        <v>0.35</v>
      </c>
      <c r="O661" s="297">
        <v>0.36</v>
      </c>
      <c r="P661" s="297">
        <v>0.37</v>
      </c>
      <c r="Q661" s="297">
        <v>0.38</v>
      </c>
      <c r="R661" s="297">
        <v>0.39</v>
      </c>
      <c r="S661" s="297">
        <v>0.4</v>
      </c>
      <c r="T661" s="297">
        <v>0.41</v>
      </c>
      <c r="U661" s="297">
        <v>0.4</v>
      </c>
      <c r="V661" s="297">
        <v>0.38</v>
      </c>
      <c r="W661" s="297">
        <v>0.37</v>
      </c>
      <c r="X661" s="297">
        <v>0.36</v>
      </c>
      <c r="Y661" s="297">
        <v>0.34</v>
      </c>
      <c r="Z661" s="297">
        <v>0.37</v>
      </c>
      <c r="AA661" s="297">
        <v>0.4</v>
      </c>
      <c r="AB661" s="297">
        <v>0.42</v>
      </c>
      <c r="AC661" s="297">
        <v>0.45</v>
      </c>
      <c r="AD661" s="297">
        <v>0.49</v>
      </c>
      <c r="AE661" s="297">
        <v>0.48</v>
      </c>
      <c r="AF661" s="297">
        <v>0.48</v>
      </c>
      <c r="AG661" s="297">
        <v>0.47</v>
      </c>
      <c r="AH661" s="297">
        <v>0.47</v>
      </c>
      <c r="AI661" s="297">
        <v>0.47</v>
      </c>
      <c r="AJ661" s="297">
        <v>0.47</v>
      </c>
      <c r="AK661" s="297">
        <v>0.46</v>
      </c>
      <c r="AL661" s="297">
        <v>0.46</v>
      </c>
      <c r="AM661" s="297">
        <v>0.46</v>
      </c>
      <c r="AN661" s="297">
        <v>0.46</v>
      </c>
      <c r="AO661" s="297">
        <v>0.47</v>
      </c>
      <c r="AP661" s="297">
        <v>0.49</v>
      </c>
      <c r="AQ661" s="297">
        <v>0.5</v>
      </c>
      <c r="AR661" s="297">
        <v>0.51</v>
      </c>
      <c r="AS661" s="297">
        <v>0.53</v>
      </c>
      <c r="AT661" s="297">
        <v>0.55000000000000004</v>
      </c>
      <c r="AU661" s="297">
        <v>0.56999999999999995</v>
      </c>
      <c r="AV661" s="297">
        <v>0.59</v>
      </c>
      <c r="AW661" s="297">
        <v>0.61</v>
      </c>
      <c r="AX661" s="297">
        <v>0.63</v>
      </c>
      <c r="AY661" s="297">
        <v>0.66</v>
      </c>
      <c r="AZ661" s="297">
        <v>0.69</v>
      </c>
      <c r="BA661" s="297">
        <v>0.72</v>
      </c>
      <c r="BB661" s="297">
        <v>0.74</v>
      </c>
      <c r="BC661" s="297">
        <v>0.77</v>
      </c>
      <c r="BD661" s="297">
        <v>0.81</v>
      </c>
      <c r="BE661" s="297">
        <v>0.84</v>
      </c>
      <c r="BF661" s="297">
        <v>0.88</v>
      </c>
      <c r="BG661" s="297">
        <v>0.91</v>
      </c>
      <c r="BH661" s="297">
        <v>0.95</v>
      </c>
      <c r="BI661" s="297">
        <v>0.99</v>
      </c>
      <c r="BJ661" s="297">
        <v>1.03</v>
      </c>
      <c r="BK661" s="297">
        <v>1.07</v>
      </c>
      <c r="BL661" s="297">
        <v>1.1200000000000001</v>
      </c>
      <c r="BM661" s="297">
        <v>1.1599999999999999</v>
      </c>
      <c r="BN661" s="297">
        <v>1.21</v>
      </c>
      <c r="BO661" s="297">
        <v>1.26</v>
      </c>
      <c r="BP661" s="297">
        <v>1.31</v>
      </c>
      <c r="BQ661" s="297">
        <v>1.36</v>
      </c>
      <c r="BR661" s="297">
        <v>1.42</v>
      </c>
      <c r="BS661" s="297">
        <v>1.48</v>
      </c>
      <c r="BT661" s="297">
        <v>1.54</v>
      </c>
      <c r="BU661" s="297">
        <v>1.6</v>
      </c>
      <c r="BV661" s="297">
        <v>1.66</v>
      </c>
      <c r="BW661" s="297">
        <v>1.73</v>
      </c>
    </row>
    <row r="662" spans="1:75" x14ac:dyDescent="0.25">
      <c r="A662" s="297" t="s">
        <v>13</v>
      </c>
      <c r="B662" s="297" t="s">
        <v>12</v>
      </c>
      <c r="C662" s="297" t="s">
        <v>1005</v>
      </c>
      <c r="D662" s="297" t="s">
        <v>1006</v>
      </c>
      <c r="E662" s="297">
        <v>55.66</v>
      </c>
      <c r="F662" s="297">
        <v>63.75</v>
      </c>
      <c r="G662" s="297">
        <v>72.13</v>
      </c>
      <c r="H662" s="297">
        <v>80.67</v>
      </c>
      <c r="I662" s="297">
        <v>88.1</v>
      </c>
      <c r="J662" s="297">
        <v>94.17</v>
      </c>
      <c r="K662" s="297">
        <v>98.65</v>
      </c>
      <c r="L662" s="297">
        <v>102.04</v>
      </c>
      <c r="M662" s="297">
        <v>107.31</v>
      </c>
      <c r="N662" s="297">
        <v>115.57</v>
      </c>
      <c r="O662" s="297">
        <v>126.84</v>
      </c>
      <c r="P662" s="297">
        <v>141.16</v>
      </c>
      <c r="Q662" s="297">
        <v>156.76</v>
      </c>
      <c r="R662" s="297">
        <v>175.42</v>
      </c>
      <c r="S662" s="297">
        <v>196.63</v>
      </c>
      <c r="T662" s="297">
        <v>222.58</v>
      </c>
      <c r="U662" s="297">
        <v>249.71</v>
      </c>
      <c r="V662" s="297">
        <v>278.81</v>
      </c>
      <c r="W662" s="297">
        <v>287.49</v>
      </c>
      <c r="X662" s="297">
        <v>292.25</v>
      </c>
      <c r="Y662" s="297">
        <v>302.39999999999998</v>
      </c>
      <c r="Z662" s="297">
        <v>311.89</v>
      </c>
      <c r="AA662" s="297">
        <v>320.41000000000003</v>
      </c>
      <c r="AB662" s="297">
        <v>328.67</v>
      </c>
      <c r="AC662" s="297">
        <v>336.4</v>
      </c>
      <c r="AD662" s="297">
        <v>344.52</v>
      </c>
      <c r="AE662" s="297">
        <v>354.26</v>
      </c>
      <c r="AF662" s="297">
        <v>366.65</v>
      </c>
      <c r="AG662" s="297">
        <v>378.33</v>
      </c>
      <c r="AH662" s="297">
        <v>388.88</v>
      </c>
      <c r="AI662" s="297">
        <v>395.56</v>
      </c>
      <c r="AJ662" s="297">
        <v>411.16</v>
      </c>
      <c r="AK662" s="297">
        <v>427.72</v>
      </c>
      <c r="AL662" s="297">
        <v>445.87</v>
      </c>
      <c r="AM662" s="297">
        <v>465.47</v>
      </c>
      <c r="AN662" s="297">
        <v>486.66</v>
      </c>
      <c r="AO662" s="297">
        <v>509.33</v>
      </c>
      <c r="AP662" s="297">
        <v>533.04</v>
      </c>
      <c r="AQ662" s="297">
        <v>558.03</v>
      </c>
      <c r="AR662" s="297">
        <v>584.38</v>
      </c>
      <c r="AS662" s="297">
        <v>612.04</v>
      </c>
      <c r="AT662" s="297">
        <v>640.97</v>
      </c>
      <c r="AU662" s="297">
        <v>670.98</v>
      </c>
      <c r="AV662" s="297">
        <v>702.13</v>
      </c>
      <c r="AW662" s="297">
        <v>734.53</v>
      </c>
      <c r="AX662" s="297">
        <v>768.21</v>
      </c>
      <c r="AY662" s="297">
        <v>803.17</v>
      </c>
      <c r="AZ662" s="297">
        <v>839.26</v>
      </c>
      <c r="BA662" s="297">
        <v>876.6</v>
      </c>
      <c r="BB662" s="297">
        <v>915.29</v>
      </c>
      <c r="BC662" s="297">
        <v>955.33</v>
      </c>
      <c r="BD662" s="297">
        <v>996.7</v>
      </c>
      <c r="BE662" s="297">
        <v>1039.23</v>
      </c>
      <c r="BF662" s="297">
        <v>1083.1099999999999</v>
      </c>
      <c r="BG662" s="297">
        <v>1128.4000000000001</v>
      </c>
      <c r="BH662" s="297">
        <v>1175.1199999999999</v>
      </c>
      <c r="BI662" s="297">
        <v>1223.28</v>
      </c>
      <c r="BJ662" s="297">
        <v>1272.75</v>
      </c>
      <c r="BK662" s="297">
        <v>1323.73</v>
      </c>
      <c r="BL662" s="297">
        <v>1376.3</v>
      </c>
      <c r="BM662" s="297">
        <v>1430.51</v>
      </c>
      <c r="BN662" s="297">
        <v>1486.4</v>
      </c>
      <c r="BO662" s="297">
        <v>1543.85</v>
      </c>
      <c r="BP662" s="297">
        <v>1603.1</v>
      </c>
      <c r="BQ662" s="297">
        <v>1664.21</v>
      </c>
      <c r="BR662" s="297">
        <v>1727.28</v>
      </c>
      <c r="BS662" s="297">
        <v>1792.35</v>
      </c>
      <c r="BT662" s="297">
        <v>1859.39</v>
      </c>
      <c r="BU662" s="297">
        <v>1928.53</v>
      </c>
      <c r="BV662" s="297">
        <v>1999.8</v>
      </c>
      <c r="BW662" s="297">
        <v>2073.17</v>
      </c>
    </row>
    <row r="663" spans="1:75" x14ac:dyDescent="0.25">
      <c r="A663" s="297" t="s">
        <v>13</v>
      </c>
      <c r="B663" s="297" t="s">
        <v>12</v>
      </c>
      <c r="C663" s="297" t="s">
        <v>1007</v>
      </c>
      <c r="D663" s="297" t="s">
        <v>1008</v>
      </c>
      <c r="E663" s="297">
        <v>81397.27</v>
      </c>
      <c r="F663" s="297">
        <v>87315.07</v>
      </c>
      <c r="G663" s="297">
        <v>88191.78</v>
      </c>
      <c r="H663" s="297">
        <v>102589.04</v>
      </c>
      <c r="I663" s="297">
        <v>105671.23</v>
      </c>
      <c r="J663" s="297">
        <v>106301.37</v>
      </c>
      <c r="K663" s="297">
        <v>118157.54</v>
      </c>
      <c r="L663" s="297">
        <v>120047.95</v>
      </c>
      <c r="M663" s="297">
        <v>126390.41</v>
      </c>
      <c r="N663" s="297">
        <v>136739.73000000001</v>
      </c>
      <c r="O663" s="297">
        <v>150602.73000000001</v>
      </c>
      <c r="P663" s="297">
        <v>176383.56</v>
      </c>
      <c r="Q663" s="297">
        <v>198849.31</v>
      </c>
      <c r="R663" s="297">
        <v>218897.27</v>
      </c>
      <c r="S663" s="297">
        <v>217171.23</v>
      </c>
      <c r="T663" s="297">
        <v>254191.78</v>
      </c>
      <c r="U663" s="297">
        <v>259958.91</v>
      </c>
      <c r="V663" s="297">
        <v>301910.94</v>
      </c>
      <c r="W663" s="297">
        <v>286198.63</v>
      </c>
      <c r="X663" s="297">
        <v>279582.19</v>
      </c>
      <c r="Y663" s="297">
        <v>323773.96999999997</v>
      </c>
      <c r="Z663" s="297">
        <v>341993.16</v>
      </c>
      <c r="AA663" s="297">
        <v>348184.94</v>
      </c>
      <c r="AB663" s="297">
        <v>378123.28</v>
      </c>
      <c r="AC663" s="297">
        <v>373657.53</v>
      </c>
      <c r="AD663" s="297">
        <v>425137</v>
      </c>
      <c r="AE663" s="297">
        <v>433369.84</v>
      </c>
      <c r="AF663" s="297">
        <v>473657.53</v>
      </c>
      <c r="AG663" s="297">
        <v>498273.97</v>
      </c>
      <c r="AH663" s="297">
        <v>560904.31000000006</v>
      </c>
      <c r="AI663" s="297">
        <v>597185.93999999994</v>
      </c>
      <c r="AJ663" s="297">
        <v>601650.56000000006</v>
      </c>
      <c r="AK663" s="297">
        <v>600157.5</v>
      </c>
      <c r="AL663" s="297">
        <v>598650</v>
      </c>
      <c r="AM663" s="297">
        <v>599320.13</v>
      </c>
      <c r="AN663" s="297">
        <v>602615.88</v>
      </c>
      <c r="AO663" s="297">
        <v>604601.13</v>
      </c>
      <c r="AP663" s="297">
        <v>618574.93999999994</v>
      </c>
      <c r="AQ663" s="297">
        <v>632957.06000000006</v>
      </c>
      <c r="AR663" s="297">
        <v>648917.25</v>
      </c>
      <c r="AS663" s="297">
        <v>665405.88</v>
      </c>
      <c r="AT663" s="297">
        <v>682895.69</v>
      </c>
      <c r="AU663" s="297">
        <v>704670.88</v>
      </c>
      <c r="AV663" s="297">
        <v>726794.25</v>
      </c>
      <c r="AW663" s="297">
        <v>749443.25</v>
      </c>
      <c r="AX663" s="297">
        <v>772259.63</v>
      </c>
      <c r="AY663" s="297">
        <v>795456.38</v>
      </c>
      <c r="AZ663" s="297">
        <v>821883.75</v>
      </c>
      <c r="BA663" s="297">
        <v>848768.19</v>
      </c>
      <c r="BB663" s="297">
        <v>876173.75</v>
      </c>
      <c r="BC663" s="297">
        <v>904794.25</v>
      </c>
      <c r="BD663" s="297">
        <v>933137.56</v>
      </c>
      <c r="BE663" s="297">
        <v>964677.88</v>
      </c>
      <c r="BF663" s="297">
        <v>996905.19</v>
      </c>
      <c r="BG663" s="297">
        <v>1029778</v>
      </c>
      <c r="BH663" s="297">
        <v>1063542</v>
      </c>
      <c r="BI663" s="297">
        <v>1097778.5</v>
      </c>
      <c r="BJ663" s="297">
        <v>1134358.1299999999</v>
      </c>
      <c r="BK663" s="297">
        <v>1171695.3799999999</v>
      </c>
      <c r="BL663" s="297">
        <v>1209974.5</v>
      </c>
      <c r="BM663" s="297">
        <v>1249047.8799999999</v>
      </c>
      <c r="BN663" s="297">
        <v>1288745.1299999999</v>
      </c>
      <c r="BO663" s="297">
        <v>1330337.1299999999</v>
      </c>
      <c r="BP663" s="297">
        <v>1372813.75</v>
      </c>
      <c r="BQ663" s="297">
        <v>1416335.88</v>
      </c>
      <c r="BR663" s="297">
        <v>1460900.13</v>
      </c>
      <c r="BS663" s="297">
        <v>1505877.25</v>
      </c>
      <c r="BT663" s="297">
        <v>1552542.75</v>
      </c>
      <c r="BU663" s="297">
        <v>1600324.25</v>
      </c>
      <c r="BV663" s="297">
        <v>1648997.63</v>
      </c>
      <c r="BW663" s="297">
        <v>1698748.13</v>
      </c>
    </row>
    <row r="664" spans="1:75" x14ac:dyDescent="0.25">
      <c r="A664" s="297" t="s">
        <v>13</v>
      </c>
      <c r="B664" s="297" t="s">
        <v>12</v>
      </c>
      <c r="C664" s="297" t="s">
        <v>1009</v>
      </c>
      <c r="D664" s="297" t="s">
        <v>1010</v>
      </c>
      <c r="E664" s="297">
        <v>29.94</v>
      </c>
      <c r="F664" s="297">
        <v>34.659999999999997</v>
      </c>
      <c r="G664" s="297">
        <v>34.96</v>
      </c>
      <c r="H664" s="297">
        <v>34.67</v>
      </c>
      <c r="I664" s="297">
        <v>30.7</v>
      </c>
      <c r="J664" s="297">
        <v>28.71</v>
      </c>
      <c r="K664" s="297">
        <v>25.34</v>
      </c>
      <c r="L664" s="297">
        <v>22.08</v>
      </c>
      <c r="M664" s="297">
        <v>24.6</v>
      </c>
      <c r="N664" s="297">
        <v>29.08</v>
      </c>
      <c r="O664" s="297">
        <v>33.04</v>
      </c>
      <c r="P664" s="297">
        <v>36.36</v>
      </c>
      <c r="Q664" s="297">
        <v>36.630000000000003</v>
      </c>
      <c r="R664" s="297">
        <v>38.869999999999997</v>
      </c>
      <c r="S664" s="297">
        <v>40.25</v>
      </c>
      <c r="T664" s="297">
        <v>43.59</v>
      </c>
      <c r="U664" s="297">
        <v>42.5</v>
      </c>
      <c r="V664" s="297">
        <v>43.11</v>
      </c>
      <c r="W664" s="297">
        <v>26.83</v>
      </c>
      <c r="X664" s="297">
        <v>21.89</v>
      </c>
      <c r="Y664" s="297">
        <v>26.45</v>
      </c>
      <c r="Z664" s="297">
        <v>25.67</v>
      </c>
      <c r="AA664" s="297">
        <v>24.33</v>
      </c>
      <c r="AB664" s="297">
        <v>23.25</v>
      </c>
      <c r="AC664" s="297">
        <v>21.97</v>
      </c>
      <c r="AD664" s="297">
        <v>21.31</v>
      </c>
      <c r="AE664" s="297">
        <v>21.79</v>
      </c>
      <c r="AF664" s="297">
        <v>22.27</v>
      </c>
      <c r="AG664" s="297">
        <v>21.7</v>
      </c>
      <c r="AH664" s="297">
        <v>20.48</v>
      </c>
      <c r="AI664" s="297">
        <v>18.79</v>
      </c>
      <c r="AJ664" s="297">
        <v>22.97</v>
      </c>
      <c r="AK664" s="297">
        <v>22.89</v>
      </c>
      <c r="AL664" s="297">
        <v>23.15</v>
      </c>
      <c r="AM664" s="297">
        <v>23.33</v>
      </c>
      <c r="AN664" s="297">
        <v>23.54</v>
      </c>
      <c r="AO664" s="297">
        <v>23.68</v>
      </c>
      <c r="AP664" s="297">
        <v>23.64</v>
      </c>
      <c r="AQ664" s="297">
        <v>23.71</v>
      </c>
      <c r="AR664" s="297">
        <v>23.77</v>
      </c>
      <c r="AS664" s="297">
        <v>23.79</v>
      </c>
      <c r="AT664" s="297">
        <v>23.79</v>
      </c>
      <c r="AU664" s="297">
        <v>23.71</v>
      </c>
      <c r="AV664" s="297">
        <v>23.65</v>
      </c>
      <c r="AW664" s="297">
        <v>23.61</v>
      </c>
      <c r="AX664" s="297">
        <v>23.58</v>
      </c>
      <c r="AY664" s="297">
        <v>23.53</v>
      </c>
      <c r="AZ664" s="297">
        <v>23.43</v>
      </c>
      <c r="BA664" s="297">
        <v>23.37</v>
      </c>
      <c r="BB664" s="297">
        <v>23.31</v>
      </c>
      <c r="BC664" s="297">
        <v>23.25</v>
      </c>
      <c r="BD664" s="297">
        <v>23.18</v>
      </c>
      <c r="BE664" s="297">
        <v>23.05</v>
      </c>
      <c r="BF664" s="297">
        <v>22.97</v>
      </c>
      <c r="BG664" s="297">
        <v>22.89</v>
      </c>
      <c r="BH664" s="297">
        <v>22.81</v>
      </c>
      <c r="BI664" s="297">
        <v>22.72</v>
      </c>
      <c r="BJ664" s="297">
        <v>22.6</v>
      </c>
      <c r="BK664" s="297">
        <v>22.52</v>
      </c>
      <c r="BL664" s="297">
        <v>22.44</v>
      </c>
      <c r="BM664" s="297">
        <v>22.36</v>
      </c>
      <c r="BN664" s="297">
        <v>22.29</v>
      </c>
      <c r="BO664" s="297">
        <v>22.19</v>
      </c>
      <c r="BP664" s="297">
        <v>22.13</v>
      </c>
      <c r="BQ664" s="297">
        <v>22.07</v>
      </c>
      <c r="BR664" s="297">
        <v>22.01</v>
      </c>
      <c r="BS664" s="297">
        <v>21.96</v>
      </c>
      <c r="BT664" s="297">
        <v>21.91</v>
      </c>
      <c r="BU664" s="297">
        <v>21.86</v>
      </c>
      <c r="BV664" s="297">
        <v>21.82</v>
      </c>
      <c r="BW664" s="297">
        <v>21.76</v>
      </c>
    </row>
    <row r="665" spans="1:75" x14ac:dyDescent="0.25">
      <c r="A665" s="297" t="s">
        <v>13</v>
      </c>
      <c r="B665" s="297" t="s">
        <v>12</v>
      </c>
      <c r="C665" s="297" t="s">
        <v>1011</v>
      </c>
      <c r="D665" s="297" t="s">
        <v>927</v>
      </c>
      <c r="E665" s="297">
        <v>5007.6899999999996</v>
      </c>
      <c r="F665" s="297">
        <v>5160.8100000000004</v>
      </c>
      <c r="G665" s="297">
        <v>5313.38</v>
      </c>
      <c r="H665" s="297">
        <v>5461.85</v>
      </c>
      <c r="I665" s="297">
        <v>5608.99</v>
      </c>
      <c r="J665" s="297">
        <v>5794.52</v>
      </c>
      <c r="K665" s="297">
        <v>6014.67</v>
      </c>
      <c r="L665" s="297">
        <v>6233.36</v>
      </c>
      <c r="M665" s="297">
        <v>6448.51</v>
      </c>
      <c r="N665" s="297">
        <v>6767.95</v>
      </c>
      <c r="O665" s="297">
        <v>7081.13</v>
      </c>
      <c r="P665" s="297">
        <v>7316.6</v>
      </c>
      <c r="Q665" s="297">
        <v>7546.05</v>
      </c>
      <c r="R665" s="297">
        <v>7773.81</v>
      </c>
      <c r="S665" s="297">
        <v>8008.17</v>
      </c>
      <c r="T665" s="297">
        <v>8255.31</v>
      </c>
      <c r="U665" s="297">
        <v>8516.2999999999993</v>
      </c>
      <c r="V665" s="297">
        <v>8792.51</v>
      </c>
      <c r="W665" s="297">
        <v>9080.77</v>
      </c>
      <c r="X665" s="297">
        <v>9370.51</v>
      </c>
      <c r="Y665" s="297">
        <v>9835.5499999999993</v>
      </c>
      <c r="Z665" s="297">
        <v>10107.5</v>
      </c>
      <c r="AA665" s="297">
        <v>10356.18</v>
      </c>
      <c r="AB665" s="297">
        <v>10594.75</v>
      </c>
      <c r="AC665" s="297">
        <v>10821.65</v>
      </c>
      <c r="AD665" s="297">
        <v>11050.05</v>
      </c>
      <c r="AE665" s="297">
        <v>11281.59</v>
      </c>
      <c r="AF665" s="297">
        <v>11508.69</v>
      </c>
      <c r="AG665" s="297">
        <v>11742.37</v>
      </c>
      <c r="AH665" s="297">
        <v>12004.85</v>
      </c>
      <c r="AI665" s="297">
        <v>12234.38</v>
      </c>
      <c r="AJ665" s="297">
        <v>12502.1</v>
      </c>
      <c r="AK665" s="297">
        <v>12759.34</v>
      </c>
      <c r="AL665" s="297">
        <v>13013.02</v>
      </c>
      <c r="AM665" s="297">
        <v>13272.83</v>
      </c>
      <c r="AN665" s="297">
        <v>13542.93</v>
      </c>
      <c r="AO665" s="297">
        <v>13765.3</v>
      </c>
      <c r="AP665" s="297">
        <v>14002.18</v>
      </c>
      <c r="AQ665" s="297">
        <v>14247.77</v>
      </c>
      <c r="AR665" s="297">
        <v>14493.06</v>
      </c>
      <c r="AS665" s="297">
        <v>14733.83</v>
      </c>
      <c r="AT665" s="297">
        <v>14975.34</v>
      </c>
      <c r="AU665" s="297">
        <v>15210.72</v>
      </c>
      <c r="AV665" s="297">
        <v>15441.13</v>
      </c>
      <c r="AW665" s="297">
        <v>15667.63</v>
      </c>
      <c r="AX665" s="297">
        <v>15890.14</v>
      </c>
      <c r="AY665" s="297">
        <v>16106.82</v>
      </c>
      <c r="AZ665" s="297">
        <v>16318.99</v>
      </c>
      <c r="BA665" s="297">
        <v>16527.810000000001</v>
      </c>
      <c r="BB665" s="297">
        <v>16734.66</v>
      </c>
      <c r="BC665" s="297">
        <v>16940.419999999998</v>
      </c>
      <c r="BD665" s="297">
        <v>17143.349999999999</v>
      </c>
      <c r="BE665" s="297">
        <v>17346.23</v>
      </c>
      <c r="BF665" s="297">
        <v>17547.919999999998</v>
      </c>
      <c r="BG665" s="297">
        <v>17746.88</v>
      </c>
      <c r="BH665" s="297">
        <v>17941.91</v>
      </c>
      <c r="BI665" s="297">
        <v>18133.43</v>
      </c>
      <c r="BJ665" s="297">
        <v>18321.939999999999</v>
      </c>
      <c r="BK665" s="297">
        <v>18507.5</v>
      </c>
      <c r="BL665" s="297">
        <v>18690.240000000002</v>
      </c>
      <c r="BM665" s="297">
        <v>18869.939999999999</v>
      </c>
      <c r="BN665" s="297">
        <v>19041.75</v>
      </c>
      <c r="BO665" s="297">
        <v>19210.73</v>
      </c>
      <c r="BP665" s="297">
        <v>19376.61</v>
      </c>
      <c r="BQ665" s="297">
        <v>19538.810000000001</v>
      </c>
      <c r="BR665" s="297">
        <v>19696.66</v>
      </c>
      <c r="BS665" s="297">
        <v>19843.150000000001</v>
      </c>
      <c r="BT665" s="297">
        <v>19985.72</v>
      </c>
      <c r="BU665" s="297">
        <v>20124.12</v>
      </c>
      <c r="BV665" s="297">
        <v>20257.59</v>
      </c>
      <c r="BW665" s="297">
        <v>20386.16</v>
      </c>
    </row>
    <row r="666" spans="1:75" x14ac:dyDescent="0.25">
      <c r="A666" s="297" t="s">
        <v>13</v>
      </c>
      <c r="B666" s="297" t="s">
        <v>12</v>
      </c>
      <c r="C666" s="297" t="s">
        <v>1012</v>
      </c>
      <c r="D666" s="297" t="s">
        <v>927</v>
      </c>
      <c r="E666" s="297">
        <v>13832.59</v>
      </c>
      <c r="F666" s="297">
        <v>14178.74</v>
      </c>
      <c r="G666" s="297">
        <v>14542.16</v>
      </c>
      <c r="H666" s="297">
        <v>14925.54</v>
      </c>
      <c r="I666" s="297">
        <v>15331.94</v>
      </c>
      <c r="J666" s="297">
        <v>15762.86</v>
      </c>
      <c r="K666" s="297">
        <v>16220.17</v>
      </c>
      <c r="L666" s="297">
        <v>16701.740000000002</v>
      </c>
      <c r="M666" s="297">
        <v>17200.07</v>
      </c>
      <c r="N666" s="297">
        <v>17704.84</v>
      </c>
      <c r="O666" s="297">
        <v>18208.560000000001</v>
      </c>
      <c r="P666" s="297">
        <v>18707.77</v>
      </c>
      <c r="Q666" s="297">
        <v>19204.09</v>
      </c>
      <c r="R666" s="297">
        <v>19701.259999999998</v>
      </c>
      <c r="S666" s="297">
        <v>20205.45</v>
      </c>
      <c r="T666" s="297">
        <v>20720.810000000001</v>
      </c>
      <c r="U666" s="297">
        <v>21247.1</v>
      </c>
      <c r="V666" s="297">
        <v>21781.5</v>
      </c>
      <c r="W666" s="297">
        <v>22322.45</v>
      </c>
      <c r="X666" s="297">
        <v>22867.7</v>
      </c>
      <c r="Y666" s="297">
        <v>23414.91</v>
      </c>
      <c r="Z666" s="297">
        <v>23964.62</v>
      </c>
      <c r="AA666" s="297">
        <v>24515.32</v>
      </c>
      <c r="AB666" s="297">
        <v>25060.18</v>
      </c>
      <c r="AC666" s="297">
        <v>25590.45</v>
      </c>
      <c r="AD666" s="297">
        <v>26100.240000000002</v>
      </c>
      <c r="AE666" s="297">
        <v>26586.29</v>
      </c>
      <c r="AF666" s="297">
        <v>27051.14</v>
      </c>
      <c r="AG666" s="297">
        <v>27502.01</v>
      </c>
      <c r="AH666" s="297">
        <v>27949.39</v>
      </c>
      <c r="AI666" s="297">
        <v>28401.02</v>
      </c>
      <c r="AJ666" s="297">
        <v>28859.15</v>
      </c>
      <c r="AK666" s="297">
        <v>29321.8</v>
      </c>
      <c r="AL666" s="297">
        <v>29787.200000000001</v>
      </c>
      <c r="AM666" s="297">
        <v>30252.09</v>
      </c>
      <c r="AN666" s="297">
        <v>30714.03</v>
      </c>
      <c r="AO666" s="297">
        <v>31172.83</v>
      </c>
      <c r="AP666" s="297">
        <v>31629.43</v>
      </c>
      <c r="AQ666" s="297">
        <v>32083.75</v>
      </c>
      <c r="AR666" s="297">
        <v>32535.82</v>
      </c>
      <c r="AS666" s="297">
        <v>32985.54</v>
      </c>
      <c r="AT666" s="297">
        <v>33432.6</v>
      </c>
      <c r="AU666" s="297">
        <v>33876.519999999997</v>
      </c>
      <c r="AV666" s="297">
        <v>34316.97</v>
      </c>
      <c r="AW666" s="297">
        <v>34753.57</v>
      </c>
      <c r="AX666" s="297">
        <v>35185.9</v>
      </c>
      <c r="AY666" s="297">
        <v>35613.629999999997</v>
      </c>
      <c r="AZ666" s="297">
        <v>36036.269999999997</v>
      </c>
      <c r="BA666" s="297">
        <v>36453.050000000003</v>
      </c>
      <c r="BB666" s="297">
        <v>36863.1</v>
      </c>
      <c r="BC666" s="297">
        <v>37265.629999999997</v>
      </c>
      <c r="BD666" s="297">
        <v>37660.28</v>
      </c>
      <c r="BE666" s="297">
        <v>38046.74</v>
      </c>
      <c r="BF666" s="297">
        <v>38424.5</v>
      </c>
      <c r="BG666" s="297">
        <v>38793.01</v>
      </c>
      <c r="BH666" s="297">
        <v>39151.879999999997</v>
      </c>
      <c r="BI666" s="297">
        <v>39500.879999999997</v>
      </c>
      <c r="BJ666" s="297">
        <v>39839.97</v>
      </c>
      <c r="BK666" s="297">
        <v>40169.279999999999</v>
      </c>
      <c r="BL666" s="297">
        <v>40489.089999999997</v>
      </c>
      <c r="BM666" s="297">
        <v>40799.65</v>
      </c>
      <c r="BN666" s="297">
        <v>41101.019999999997</v>
      </c>
      <c r="BO666" s="297">
        <v>41393.32</v>
      </c>
      <c r="BP666" s="297">
        <v>41677.01</v>
      </c>
      <c r="BQ666" s="297">
        <v>41952.66</v>
      </c>
      <c r="BR666" s="297">
        <v>42220.73</v>
      </c>
      <c r="BS666" s="297">
        <v>42481.46</v>
      </c>
      <c r="BT666" s="297">
        <v>42734.96</v>
      </c>
      <c r="BU666" s="297">
        <v>42981.51</v>
      </c>
      <c r="BV666" s="297">
        <v>43221.37</v>
      </c>
      <c r="BW666" s="297">
        <v>43454.75</v>
      </c>
    </row>
    <row r="667" spans="1:75" x14ac:dyDescent="0.25">
      <c r="A667" s="297" t="s">
        <v>13</v>
      </c>
      <c r="B667" s="297" t="s">
        <v>12</v>
      </c>
      <c r="C667" s="297" t="s">
        <v>1013</v>
      </c>
      <c r="D667" s="297" t="s">
        <v>1010</v>
      </c>
      <c r="E667" s="297">
        <v>29.81</v>
      </c>
      <c r="F667" s="297">
        <v>25.36</v>
      </c>
      <c r="G667" s="297">
        <v>24.95</v>
      </c>
      <c r="H667" s="297">
        <v>28.4</v>
      </c>
      <c r="I667" s="297">
        <v>32.06</v>
      </c>
      <c r="J667" s="297">
        <v>29.85</v>
      </c>
      <c r="K667" s="297">
        <v>29.36</v>
      </c>
      <c r="L667" s="297">
        <v>34.74</v>
      </c>
      <c r="M667" s="297">
        <v>33.75</v>
      </c>
      <c r="N667" s="297">
        <v>34.21</v>
      </c>
      <c r="O667" s="297">
        <v>34.479999999999997</v>
      </c>
      <c r="P667" s="297">
        <v>34.130000000000003</v>
      </c>
      <c r="Q667" s="297">
        <v>36.72</v>
      </c>
      <c r="R667" s="297">
        <v>39.08</v>
      </c>
      <c r="S667" s="297">
        <v>39.6</v>
      </c>
      <c r="T667" s="297">
        <v>39.71</v>
      </c>
      <c r="U667" s="297">
        <v>42.86</v>
      </c>
      <c r="V667" s="297">
        <v>43.89</v>
      </c>
      <c r="W667" s="297">
        <v>48.67</v>
      </c>
      <c r="X667" s="297">
        <v>47.43</v>
      </c>
      <c r="Y667" s="297">
        <v>46.08</v>
      </c>
      <c r="Z667" s="297">
        <v>41.84</v>
      </c>
      <c r="AA667" s="297">
        <v>42.03</v>
      </c>
      <c r="AB667" s="297">
        <v>42.46</v>
      </c>
      <c r="AC667" s="297">
        <v>43.42</v>
      </c>
      <c r="AD667" s="297">
        <v>42.82</v>
      </c>
      <c r="AE667" s="297">
        <v>43.19</v>
      </c>
      <c r="AF667" s="297">
        <v>42.2</v>
      </c>
      <c r="AG667" s="297">
        <v>32.729999999999997</v>
      </c>
      <c r="AH667" s="297">
        <v>31.03</v>
      </c>
      <c r="AI667" s="297">
        <v>24.22</v>
      </c>
      <c r="AJ667" s="297">
        <v>33.93</v>
      </c>
      <c r="AK667" s="297">
        <v>31.82</v>
      </c>
      <c r="AL667" s="297">
        <v>31.78</v>
      </c>
      <c r="AM667" s="297">
        <v>31.71</v>
      </c>
      <c r="AN667" s="297">
        <v>31.77</v>
      </c>
      <c r="AO667" s="297">
        <v>31.83</v>
      </c>
      <c r="AP667" s="297">
        <v>31.6</v>
      </c>
      <c r="AQ667" s="297">
        <v>31.65</v>
      </c>
      <c r="AR667" s="297">
        <v>31.72</v>
      </c>
      <c r="AS667" s="297">
        <v>31.71</v>
      </c>
      <c r="AT667" s="297">
        <v>31.67</v>
      </c>
      <c r="AU667" s="297">
        <v>31.66</v>
      </c>
      <c r="AV667" s="297">
        <v>31.59</v>
      </c>
      <c r="AW667" s="297">
        <v>31.56</v>
      </c>
      <c r="AX667" s="297">
        <v>31.54</v>
      </c>
      <c r="AY667" s="297">
        <v>31.51</v>
      </c>
      <c r="AZ667" s="297">
        <v>31.48</v>
      </c>
      <c r="BA667" s="297">
        <v>31.42</v>
      </c>
      <c r="BB667" s="297">
        <v>31.4</v>
      </c>
      <c r="BC667" s="297">
        <v>31.38</v>
      </c>
      <c r="BD667" s="297">
        <v>31.37</v>
      </c>
      <c r="BE667" s="297">
        <v>31.34</v>
      </c>
      <c r="BF667" s="297">
        <v>31.32</v>
      </c>
      <c r="BG667" s="297">
        <v>31.31</v>
      </c>
      <c r="BH667" s="297">
        <v>31.31</v>
      </c>
      <c r="BI667" s="297">
        <v>31.31</v>
      </c>
      <c r="BJ667" s="297">
        <v>31.32</v>
      </c>
      <c r="BK667" s="297">
        <v>31.33</v>
      </c>
      <c r="BL667" s="297">
        <v>31.35</v>
      </c>
      <c r="BM667" s="297">
        <v>31.36</v>
      </c>
      <c r="BN667" s="297">
        <v>31.37</v>
      </c>
      <c r="BO667" s="297">
        <v>31.37</v>
      </c>
      <c r="BP667" s="297">
        <v>31.38</v>
      </c>
      <c r="BQ667" s="297">
        <v>31.39</v>
      </c>
      <c r="BR667" s="297">
        <v>31.4</v>
      </c>
      <c r="BS667" s="297">
        <v>31.41</v>
      </c>
      <c r="BT667" s="297">
        <v>31.39</v>
      </c>
      <c r="BU667" s="297">
        <v>31.39</v>
      </c>
      <c r="BV667" s="297">
        <v>31.39</v>
      </c>
      <c r="BW667" s="297">
        <v>31.38</v>
      </c>
    </row>
    <row r="668" spans="1:75" x14ac:dyDescent="0.25">
      <c r="A668" s="297" t="s">
        <v>13</v>
      </c>
      <c r="B668" s="297" t="s">
        <v>12</v>
      </c>
      <c r="C668" s="297" t="s">
        <v>1014</v>
      </c>
      <c r="D668" s="297" t="s">
        <v>1015</v>
      </c>
      <c r="E668" s="297">
        <v>35.97</v>
      </c>
      <c r="F668" s="297">
        <v>38.020000000000003</v>
      </c>
      <c r="G668" s="297">
        <v>40.200000000000003</v>
      </c>
      <c r="H668" s="297">
        <v>42.5</v>
      </c>
      <c r="I668" s="297">
        <v>44.93</v>
      </c>
      <c r="J668" s="297">
        <v>47.5</v>
      </c>
      <c r="K668" s="297">
        <v>48.92</v>
      </c>
      <c r="L668" s="297">
        <v>50.37</v>
      </c>
      <c r="M668" s="297">
        <v>51.88</v>
      </c>
      <c r="N668" s="297">
        <v>53.42</v>
      </c>
      <c r="O668" s="297">
        <v>55.02</v>
      </c>
      <c r="P668" s="297">
        <v>56.19</v>
      </c>
      <c r="Q668" s="297">
        <v>57.39</v>
      </c>
      <c r="R668" s="297">
        <v>58.61</v>
      </c>
      <c r="S668" s="297">
        <v>59.86</v>
      </c>
      <c r="T668" s="297">
        <v>61.13</v>
      </c>
      <c r="U668" s="297">
        <v>62.45</v>
      </c>
      <c r="V668" s="297">
        <v>63.8</v>
      </c>
      <c r="W668" s="297">
        <v>65.180000000000007</v>
      </c>
      <c r="X668" s="297">
        <v>66.58</v>
      </c>
      <c r="Y668" s="297">
        <v>68.02</v>
      </c>
      <c r="Z668" s="297">
        <v>68.959999999999994</v>
      </c>
      <c r="AA668" s="297">
        <v>69.92</v>
      </c>
      <c r="AB668" s="297">
        <v>70.88</v>
      </c>
      <c r="AC668" s="297">
        <v>71.86</v>
      </c>
      <c r="AD668" s="297">
        <v>72.849999999999994</v>
      </c>
      <c r="AE668" s="297">
        <v>73.739999999999995</v>
      </c>
      <c r="AF668" s="297">
        <v>74.64</v>
      </c>
      <c r="AG668" s="297">
        <v>75.55</v>
      </c>
      <c r="AH668" s="297">
        <v>76.459999999999994</v>
      </c>
      <c r="AI668" s="297">
        <v>77.39</v>
      </c>
      <c r="AJ668" s="297">
        <v>78.12</v>
      </c>
      <c r="AK668" s="297">
        <v>78.86</v>
      </c>
      <c r="AL668" s="297">
        <v>79.599999999999994</v>
      </c>
      <c r="AM668" s="297">
        <v>80.34</v>
      </c>
      <c r="AN668" s="297">
        <v>81.099999999999994</v>
      </c>
      <c r="AO668" s="297">
        <v>81.69</v>
      </c>
      <c r="AP668" s="297">
        <v>82.29</v>
      </c>
      <c r="AQ668" s="297">
        <v>82.89</v>
      </c>
      <c r="AR668" s="297">
        <v>83.5</v>
      </c>
      <c r="AS668" s="297">
        <v>84.11</v>
      </c>
      <c r="AT668" s="297">
        <v>84.69</v>
      </c>
      <c r="AU668" s="297">
        <v>85.27</v>
      </c>
      <c r="AV668" s="297">
        <v>85.86</v>
      </c>
      <c r="AW668" s="297">
        <v>86.45</v>
      </c>
      <c r="AX668" s="297">
        <v>87.04</v>
      </c>
      <c r="AY668" s="297">
        <v>87.44</v>
      </c>
      <c r="AZ668" s="297">
        <v>87.85</v>
      </c>
      <c r="BA668" s="297">
        <v>88.25</v>
      </c>
      <c r="BB668" s="297">
        <v>88.66</v>
      </c>
      <c r="BC668" s="297">
        <v>89.07</v>
      </c>
      <c r="BD668" s="297">
        <v>89.48</v>
      </c>
      <c r="BE668" s="297">
        <v>89.89</v>
      </c>
      <c r="BF668" s="297">
        <v>90.3</v>
      </c>
      <c r="BG668" s="297">
        <v>90.72</v>
      </c>
      <c r="BH668" s="297">
        <v>91.14</v>
      </c>
      <c r="BI668" s="297">
        <v>91.39</v>
      </c>
      <c r="BJ668" s="297">
        <v>91.64</v>
      </c>
      <c r="BK668" s="297">
        <v>91.9</v>
      </c>
      <c r="BL668" s="297">
        <v>92.15</v>
      </c>
      <c r="BM668" s="297">
        <v>92.41</v>
      </c>
      <c r="BN668" s="297">
        <v>92.61</v>
      </c>
      <c r="BO668" s="297">
        <v>92.81</v>
      </c>
      <c r="BP668" s="297">
        <v>93.02</v>
      </c>
      <c r="BQ668" s="297">
        <v>93.22</v>
      </c>
      <c r="BR668" s="297">
        <v>93.43</v>
      </c>
      <c r="BS668" s="297">
        <v>93.59</v>
      </c>
      <c r="BT668" s="297">
        <v>93.74</v>
      </c>
      <c r="BU668" s="297">
        <v>93.9</v>
      </c>
      <c r="BV668" s="297">
        <v>94.06</v>
      </c>
      <c r="BW668" s="297">
        <v>94.22</v>
      </c>
    </row>
    <row r="669" spans="1:75" x14ac:dyDescent="0.25">
      <c r="A669" s="297" t="s">
        <v>13</v>
      </c>
      <c r="B669" s="297" t="s">
        <v>12</v>
      </c>
      <c r="C669" s="297" t="s">
        <v>1016</v>
      </c>
      <c r="D669" s="297" t="s">
        <v>1015</v>
      </c>
      <c r="E669" s="297">
        <v>3.29</v>
      </c>
      <c r="F669" s="297">
        <v>3.79</v>
      </c>
      <c r="G669" s="297">
        <v>4.3600000000000003</v>
      </c>
      <c r="H669" s="297">
        <v>5.0199999999999996</v>
      </c>
      <c r="I669" s="297">
        <v>5.78</v>
      </c>
      <c r="J669" s="297">
        <v>6.66</v>
      </c>
      <c r="K669" s="297">
        <v>7.09</v>
      </c>
      <c r="L669" s="297">
        <v>7.55</v>
      </c>
      <c r="M669" s="297">
        <v>8.0500000000000007</v>
      </c>
      <c r="N669" s="297">
        <v>8.57</v>
      </c>
      <c r="O669" s="297">
        <v>9.1300000000000008</v>
      </c>
      <c r="P669" s="297">
        <v>9.1199999999999992</v>
      </c>
      <c r="Q669" s="297">
        <v>9.1</v>
      </c>
      <c r="R669" s="297">
        <v>9.09</v>
      </c>
      <c r="S669" s="297">
        <v>9.07</v>
      </c>
      <c r="T669" s="297">
        <v>9.0500000000000007</v>
      </c>
      <c r="U669" s="297">
        <v>9.31</v>
      </c>
      <c r="V669" s="297">
        <v>9.57</v>
      </c>
      <c r="W669" s="297">
        <v>9.84</v>
      </c>
      <c r="X669" s="297">
        <v>10.119999999999999</v>
      </c>
      <c r="Y669" s="297">
        <v>10.4</v>
      </c>
      <c r="Z669" s="297">
        <v>10.83</v>
      </c>
      <c r="AA669" s="297">
        <v>11.28</v>
      </c>
      <c r="AB669" s="297">
        <v>11.75</v>
      </c>
      <c r="AC669" s="297">
        <v>12.24</v>
      </c>
      <c r="AD669" s="297">
        <v>12.75</v>
      </c>
      <c r="AE669" s="297">
        <v>13.25</v>
      </c>
      <c r="AF669" s="297">
        <v>13.78</v>
      </c>
      <c r="AG669" s="297">
        <v>14.32</v>
      </c>
      <c r="AH669" s="297">
        <v>14.89</v>
      </c>
      <c r="AI669" s="297">
        <v>15.48</v>
      </c>
      <c r="AJ669" s="297">
        <v>15.93</v>
      </c>
      <c r="AK669" s="297">
        <v>16.39</v>
      </c>
      <c r="AL669" s="297">
        <v>16.86</v>
      </c>
      <c r="AM669" s="297">
        <v>17.350000000000001</v>
      </c>
      <c r="AN669" s="297">
        <v>17.850000000000001</v>
      </c>
      <c r="AO669" s="297">
        <v>18.329999999999998</v>
      </c>
      <c r="AP669" s="297">
        <v>18.82</v>
      </c>
      <c r="AQ669" s="297">
        <v>19.32</v>
      </c>
      <c r="AR669" s="297">
        <v>19.84</v>
      </c>
      <c r="AS669" s="297">
        <v>20.37</v>
      </c>
      <c r="AT669" s="297">
        <v>20.9</v>
      </c>
      <c r="AU669" s="297">
        <v>21.44</v>
      </c>
      <c r="AV669" s="297">
        <v>22</v>
      </c>
      <c r="AW669" s="297">
        <v>22.57</v>
      </c>
      <c r="AX669" s="297">
        <v>23.16</v>
      </c>
      <c r="AY669" s="297">
        <v>23.66</v>
      </c>
      <c r="AZ669" s="297">
        <v>24.18</v>
      </c>
      <c r="BA669" s="297">
        <v>24.7</v>
      </c>
      <c r="BB669" s="297">
        <v>25.24</v>
      </c>
      <c r="BC669" s="297">
        <v>25.79</v>
      </c>
      <c r="BD669" s="297">
        <v>26.34</v>
      </c>
      <c r="BE669" s="297">
        <v>26.91</v>
      </c>
      <c r="BF669" s="297">
        <v>27.48</v>
      </c>
      <c r="BG669" s="297">
        <v>28.07</v>
      </c>
      <c r="BH669" s="297">
        <v>28.67</v>
      </c>
      <c r="BI669" s="297">
        <v>29.21</v>
      </c>
      <c r="BJ669" s="297">
        <v>29.77</v>
      </c>
      <c r="BK669" s="297">
        <v>30.34</v>
      </c>
      <c r="BL669" s="297">
        <v>30.92</v>
      </c>
      <c r="BM669" s="297">
        <v>31.51</v>
      </c>
      <c r="BN669" s="297">
        <v>32.07</v>
      </c>
      <c r="BO669" s="297">
        <v>32.630000000000003</v>
      </c>
      <c r="BP669" s="297">
        <v>33.21</v>
      </c>
      <c r="BQ669" s="297">
        <v>33.799999999999997</v>
      </c>
      <c r="BR669" s="297">
        <v>34.4</v>
      </c>
      <c r="BS669" s="297">
        <v>34.909999999999997</v>
      </c>
      <c r="BT669" s="297">
        <v>35.42</v>
      </c>
      <c r="BU669" s="297">
        <v>35.94</v>
      </c>
      <c r="BV669" s="297">
        <v>36.47</v>
      </c>
      <c r="BW669" s="297">
        <v>37</v>
      </c>
    </row>
    <row r="670" spans="1:75" x14ac:dyDescent="0.25">
      <c r="A670" s="297" t="s">
        <v>213</v>
      </c>
      <c r="B670" s="297" t="s">
        <v>214</v>
      </c>
      <c r="C670" s="297" t="s">
        <v>1005</v>
      </c>
      <c r="D670" s="297" t="s">
        <v>1006</v>
      </c>
      <c r="E670" s="297">
        <v>0.23</v>
      </c>
      <c r="F670" s="297">
        <v>0.26</v>
      </c>
      <c r="G670" s="297">
        <v>0.31</v>
      </c>
      <c r="H670" s="297">
        <v>0.34</v>
      </c>
      <c r="I670" s="297">
        <v>0.37</v>
      </c>
      <c r="J670" s="297">
        <v>0.42</v>
      </c>
      <c r="K670" s="297">
        <v>0.46</v>
      </c>
      <c r="L670" s="297">
        <v>0.56000000000000005</v>
      </c>
      <c r="M670" s="297">
        <v>0.65</v>
      </c>
      <c r="N670" s="297">
        <v>0.76</v>
      </c>
      <c r="O670" s="297">
        <v>0.84</v>
      </c>
      <c r="P670" s="297">
        <v>0.91</v>
      </c>
      <c r="Q670" s="297">
        <v>0.99</v>
      </c>
      <c r="R670" s="297">
        <v>1.06</v>
      </c>
      <c r="S670" s="297">
        <v>1.1399999999999999</v>
      </c>
      <c r="T670" s="297">
        <v>1.23</v>
      </c>
      <c r="U670" s="297">
        <v>1.32</v>
      </c>
      <c r="V670" s="297">
        <v>1.44</v>
      </c>
      <c r="W670" s="297">
        <v>1.55</v>
      </c>
      <c r="X670" s="297">
        <v>1.69</v>
      </c>
      <c r="Y670" s="297">
        <v>1.78</v>
      </c>
      <c r="Z670" s="297">
        <v>1.89</v>
      </c>
      <c r="AA670" s="297">
        <v>2</v>
      </c>
      <c r="AB670" s="297">
        <v>2.14</v>
      </c>
      <c r="AC670" s="297">
        <v>2.38</v>
      </c>
      <c r="AD670" s="297">
        <v>2.77</v>
      </c>
      <c r="AE670" s="297">
        <v>3.11</v>
      </c>
      <c r="AF670" s="297">
        <v>3.46</v>
      </c>
      <c r="AG670" s="297">
        <v>3.76</v>
      </c>
      <c r="AH670" s="297">
        <v>3.99</v>
      </c>
      <c r="AI670" s="297">
        <v>4.0999999999999996</v>
      </c>
      <c r="AJ670" s="297">
        <v>4.25</v>
      </c>
      <c r="AK670" s="297">
        <v>4.3899999999999997</v>
      </c>
      <c r="AL670" s="297">
        <v>4.53</v>
      </c>
      <c r="AM670" s="297">
        <v>4.66</v>
      </c>
      <c r="AN670" s="297">
        <v>4.8</v>
      </c>
      <c r="AO670" s="297">
        <v>4.93</v>
      </c>
      <c r="AP670" s="297">
        <v>5.07</v>
      </c>
      <c r="AQ670" s="297">
        <v>5.22</v>
      </c>
      <c r="AR670" s="297">
        <v>5.38</v>
      </c>
      <c r="AS670" s="297">
        <v>5.55</v>
      </c>
      <c r="AT670" s="297">
        <v>5.73</v>
      </c>
      <c r="AU670" s="297">
        <v>5.93</v>
      </c>
      <c r="AV670" s="297">
        <v>6.13</v>
      </c>
      <c r="AW670" s="297">
        <v>6.34</v>
      </c>
      <c r="AX670" s="297">
        <v>6.57</v>
      </c>
      <c r="AY670" s="297">
        <v>6.8</v>
      </c>
      <c r="AZ670" s="297">
        <v>7.05</v>
      </c>
      <c r="BA670" s="297">
        <v>7.31</v>
      </c>
      <c r="BB670" s="297">
        <v>7.57</v>
      </c>
      <c r="BC670" s="297">
        <v>7.85</v>
      </c>
      <c r="BD670" s="297">
        <v>8.14</v>
      </c>
      <c r="BE670" s="297">
        <v>8.44</v>
      </c>
      <c r="BF670" s="297">
        <v>8.75</v>
      </c>
      <c r="BG670" s="297">
        <v>9.06</v>
      </c>
      <c r="BH670" s="297">
        <v>9.39</v>
      </c>
      <c r="BI670" s="297">
        <v>9.7200000000000006</v>
      </c>
      <c r="BJ670" s="297">
        <v>10.06</v>
      </c>
      <c r="BK670" s="297">
        <v>10.41</v>
      </c>
      <c r="BL670" s="297">
        <v>10.77</v>
      </c>
      <c r="BM670" s="297">
        <v>11.13</v>
      </c>
      <c r="BN670" s="297">
        <v>11.49</v>
      </c>
      <c r="BO670" s="297">
        <v>11.86</v>
      </c>
      <c r="BP670" s="297">
        <v>12.23</v>
      </c>
      <c r="BQ670" s="297">
        <v>12.61</v>
      </c>
      <c r="BR670" s="297">
        <v>12.99</v>
      </c>
      <c r="BS670" s="297">
        <v>13.37</v>
      </c>
      <c r="BT670" s="297">
        <v>13.75</v>
      </c>
      <c r="BU670" s="297">
        <v>14.13</v>
      </c>
      <c r="BV670" s="297">
        <v>14.5</v>
      </c>
      <c r="BW670" s="297">
        <v>14.88</v>
      </c>
    </row>
    <row r="671" spans="1:75" x14ac:dyDescent="0.25">
      <c r="A671" s="297" t="s">
        <v>213</v>
      </c>
      <c r="B671" s="297" t="s">
        <v>214</v>
      </c>
      <c r="C671" s="297" t="s">
        <v>1007</v>
      </c>
      <c r="D671" s="297" t="s">
        <v>1008</v>
      </c>
      <c r="E671" s="297">
        <v>891.47</v>
      </c>
      <c r="F671" s="297">
        <v>933.39</v>
      </c>
      <c r="G671" s="297">
        <v>1002.93</v>
      </c>
      <c r="H671" s="297">
        <v>1050.29</v>
      </c>
      <c r="I671" s="297">
        <v>1192.8900000000001</v>
      </c>
      <c r="J671" s="297">
        <v>1328.88</v>
      </c>
      <c r="K671" s="297">
        <v>1449.76</v>
      </c>
      <c r="L671" s="297">
        <v>1574.42</v>
      </c>
      <c r="M671" s="297">
        <v>1670</v>
      </c>
      <c r="N671" s="297">
        <v>1803.29</v>
      </c>
      <c r="O671" s="297">
        <v>1937.34</v>
      </c>
      <c r="P671" s="297">
        <v>2065.54</v>
      </c>
      <c r="Q671" s="297">
        <v>2254.41</v>
      </c>
      <c r="R671" s="297">
        <v>2325.7800000000002</v>
      </c>
      <c r="S671" s="297">
        <v>2417.48</v>
      </c>
      <c r="T671" s="297">
        <v>2609.66</v>
      </c>
      <c r="U671" s="297">
        <v>2909.42</v>
      </c>
      <c r="V671" s="297">
        <v>3197.41</v>
      </c>
      <c r="W671" s="297">
        <v>3529</v>
      </c>
      <c r="X671" s="297">
        <v>3748.33</v>
      </c>
      <c r="Y671" s="297">
        <v>3800.74</v>
      </c>
      <c r="Z671" s="297">
        <v>3985.32</v>
      </c>
      <c r="AA671" s="297">
        <v>4315.75</v>
      </c>
      <c r="AB671" s="297">
        <v>4561.1499999999996</v>
      </c>
      <c r="AC671" s="297">
        <v>4863.09</v>
      </c>
      <c r="AD671" s="297">
        <v>4523.05</v>
      </c>
      <c r="AE671" s="297">
        <v>5180.33</v>
      </c>
      <c r="AF671" s="297">
        <v>5498.19</v>
      </c>
      <c r="AG671" s="297">
        <v>5535.59</v>
      </c>
      <c r="AH671" s="297">
        <v>5454.92</v>
      </c>
      <c r="AI671" s="297">
        <v>5663.02</v>
      </c>
      <c r="AJ671" s="297">
        <v>5758.77</v>
      </c>
      <c r="AK671" s="297">
        <v>5719.34</v>
      </c>
      <c r="AL671" s="297">
        <v>5634.73</v>
      </c>
      <c r="AM671" s="297">
        <v>5557.85</v>
      </c>
      <c r="AN671" s="297">
        <v>5494.14</v>
      </c>
      <c r="AO671" s="297">
        <v>5495.37</v>
      </c>
      <c r="AP671" s="297">
        <v>5604.91</v>
      </c>
      <c r="AQ671" s="297">
        <v>5711.62</v>
      </c>
      <c r="AR671" s="297">
        <v>5828.92</v>
      </c>
      <c r="AS671" s="297">
        <v>5948.83</v>
      </c>
      <c r="AT671" s="297">
        <v>6075.71</v>
      </c>
      <c r="AU671" s="297">
        <v>6238.6</v>
      </c>
      <c r="AV671" s="297">
        <v>6402.61</v>
      </c>
      <c r="AW671" s="297">
        <v>6570.51</v>
      </c>
      <c r="AX671" s="297">
        <v>6740.04</v>
      </c>
      <c r="AY671" s="297">
        <v>6909.62</v>
      </c>
      <c r="AZ671" s="297">
        <v>7106.96</v>
      </c>
      <c r="BA671" s="297">
        <v>7307.14</v>
      </c>
      <c r="BB671" s="297">
        <v>7510.2</v>
      </c>
      <c r="BC671" s="297">
        <v>7721.78</v>
      </c>
      <c r="BD671" s="297">
        <v>7927.48</v>
      </c>
      <c r="BE671" s="297">
        <v>8157.03</v>
      </c>
      <c r="BF671" s="297">
        <v>8388.6200000000008</v>
      </c>
      <c r="BG671" s="297">
        <v>8621.7000000000007</v>
      </c>
      <c r="BH671" s="297">
        <v>8858.0499999999993</v>
      </c>
      <c r="BI671" s="297">
        <v>9087.81</v>
      </c>
      <c r="BJ671" s="297">
        <v>9330.89</v>
      </c>
      <c r="BK671" s="297">
        <v>9572.67</v>
      </c>
      <c r="BL671" s="297">
        <v>9813.2900000000009</v>
      </c>
      <c r="BM671" s="297">
        <v>10050.36</v>
      </c>
      <c r="BN671" s="297">
        <v>10277.450000000001</v>
      </c>
      <c r="BO671" s="297">
        <v>10509.6</v>
      </c>
      <c r="BP671" s="297">
        <v>10735.21</v>
      </c>
      <c r="BQ671" s="297">
        <v>10953.72</v>
      </c>
      <c r="BR671" s="297">
        <v>11163.82</v>
      </c>
      <c r="BS671" s="297">
        <v>11366.32</v>
      </c>
      <c r="BT671" s="297">
        <v>11568.75</v>
      </c>
      <c r="BU671" s="297">
        <v>11762.88</v>
      </c>
      <c r="BV671" s="297">
        <v>11947.73</v>
      </c>
      <c r="BW671" s="297">
        <v>12125.19</v>
      </c>
    </row>
    <row r="672" spans="1:75" x14ac:dyDescent="0.25">
      <c r="A672" s="297" t="s">
        <v>213</v>
      </c>
      <c r="B672" s="297" t="s">
        <v>214</v>
      </c>
      <c r="C672" s="297" t="s">
        <v>1009</v>
      </c>
      <c r="D672" s="297" t="s">
        <v>1010</v>
      </c>
      <c r="E672" s="297">
        <v>23.71</v>
      </c>
      <c r="F672" s="297">
        <v>29.13</v>
      </c>
      <c r="G672" s="297">
        <v>30.7</v>
      </c>
      <c r="H672" s="297">
        <v>28.26</v>
      </c>
      <c r="I672" s="297">
        <v>21.37</v>
      </c>
      <c r="J672" s="297">
        <v>25.88</v>
      </c>
      <c r="K672" s="297">
        <v>24.89</v>
      </c>
      <c r="L672" s="297">
        <v>39.21</v>
      </c>
      <c r="M672" s="297">
        <v>36.770000000000003</v>
      </c>
      <c r="N672" s="297">
        <v>39.96</v>
      </c>
      <c r="O672" s="297">
        <v>36.75</v>
      </c>
      <c r="T672" s="297">
        <v>31.49</v>
      </c>
      <c r="U672" s="297">
        <v>30.54</v>
      </c>
      <c r="V672" s="297">
        <v>33.17</v>
      </c>
      <c r="W672" s="297">
        <v>30.05</v>
      </c>
      <c r="X672" s="297">
        <v>33.64</v>
      </c>
      <c r="Y672" s="297">
        <v>27.53</v>
      </c>
      <c r="Z672" s="297">
        <v>28.68</v>
      </c>
      <c r="AA672" s="297">
        <v>26.44</v>
      </c>
      <c r="AB672" s="297">
        <v>28.16</v>
      </c>
      <c r="AC672" s="297">
        <v>36.71</v>
      </c>
      <c r="AD672" s="297">
        <v>55.56</v>
      </c>
      <c r="AE672" s="297">
        <v>51.03</v>
      </c>
      <c r="AF672" s="297">
        <v>46.19</v>
      </c>
      <c r="AG672" s="297">
        <v>40.64</v>
      </c>
      <c r="AH672" s="297">
        <v>33.74</v>
      </c>
      <c r="AI672" s="297">
        <v>28.74</v>
      </c>
      <c r="AJ672" s="297">
        <v>29.98</v>
      </c>
      <c r="AK672" s="297">
        <v>28.49</v>
      </c>
      <c r="AL672" s="297">
        <v>27.38</v>
      </c>
      <c r="AM672" s="297">
        <v>26.58</v>
      </c>
      <c r="AN672" s="297">
        <v>26.11</v>
      </c>
      <c r="AO672" s="297">
        <v>25.76</v>
      </c>
      <c r="AP672" s="297">
        <v>25.62</v>
      </c>
      <c r="AQ672" s="297">
        <v>25.47</v>
      </c>
      <c r="AR672" s="297">
        <v>25.38</v>
      </c>
      <c r="AS672" s="297">
        <v>25.34</v>
      </c>
      <c r="AT672" s="297">
        <v>25.3</v>
      </c>
      <c r="AU672" s="297">
        <v>25.2</v>
      </c>
      <c r="AV672" s="297">
        <v>25.12</v>
      </c>
      <c r="AW672" s="297">
        <v>25.09</v>
      </c>
      <c r="AX672" s="297">
        <v>25.08</v>
      </c>
      <c r="AY672" s="297">
        <v>25.06</v>
      </c>
      <c r="AZ672" s="297">
        <v>24.97</v>
      </c>
      <c r="BA672" s="297">
        <v>24.92</v>
      </c>
      <c r="BB672" s="297">
        <v>24.88</v>
      </c>
      <c r="BC672" s="297">
        <v>24.84</v>
      </c>
      <c r="BD672" s="297">
        <v>24.78</v>
      </c>
      <c r="BE672" s="297">
        <v>24.65</v>
      </c>
      <c r="BF672" s="297">
        <v>24.56</v>
      </c>
      <c r="BG672" s="297">
        <v>24.48</v>
      </c>
      <c r="BH672" s="297">
        <v>24.38</v>
      </c>
      <c r="BI672" s="297">
        <v>24.27</v>
      </c>
      <c r="BJ672" s="297">
        <v>24.1</v>
      </c>
      <c r="BK672" s="297">
        <v>23.97</v>
      </c>
      <c r="BL672" s="297">
        <v>23.85</v>
      </c>
      <c r="BM672" s="297">
        <v>23.73</v>
      </c>
      <c r="BN672" s="297">
        <v>23.6</v>
      </c>
      <c r="BO672" s="297">
        <v>23.43</v>
      </c>
      <c r="BP672" s="297">
        <v>23.31</v>
      </c>
      <c r="BQ672" s="297">
        <v>23.19</v>
      </c>
      <c r="BR672" s="297">
        <v>23.06</v>
      </c>
      <c r="BS672" s="297">
        <v>22.95</v>
      </c>
      <c r="BT672" s="297">
        <v>22.83</v>
      </c>
      <c r="BU672" s="297">
        <v>22.72</v>
      </c>
      <c r="BV672" s="297">
        <v>22.6</v>
      </c>
      <c r="BW672" s="297">
        <v>22.48</v>
      </c>
    </row>
    <row r="673" spans="1:75" x14ac:dyDescent="0.25">
      <c r="A673" s="297" t="s">
        <v>213</v>
      </c>
      <c r="B673" s="297" t="s">
        <v>214</v>
      </c>
      <c r="C673" s="297" t="s">
        <v>1011</v>
      </c>
      <c r="D673" s="297" t="s">
        <v>927</v>
      </c>
      <c r="E673" s="297">
        <v>43.79</v>
      </c>
      <c r="F673" s="297">
        <v>45.24</v>
      </c>
      <c r="G673" s="297">
        <v>46.83</v>
      </c>
      <c r="H673" s="297">
        <v>48.58</v>
      </c>
      <c r="I673" s="297">
        <v>50.49</v>
      </c>
      <c r="J673" s="297">
        <v>52.55</v>
      </c>
      <c r="K673" s="297">
        <v>54.29</v>
      </c>
      <c r="L673" s="297">
        <v>56.24</v>
      </c>
      <c r="M673" s="297">
        <v>58.25</v>
      </c>
      <c r="N673" s="297">
        <v>60.11</v>
      </c>
      <c r="O673" s="297">
        <v>61.7</v>
      </c>
      <c r="P673" s="297">
        <v>63.12</v>
      </c>
      <c r="Q673" s="297">
        <v>64.31</v>
      </c>
      <c r="R673" s="297">
        <v>65.459999999999994</v>
      </c>
      <c r="S673" s="297">
        <v>66.900000000000006</v>
      </c>
      <c r="T673" s="297">
        <v>68.819999999999993</v>
      </c>
      <c r="U673" s="297">
        <v>72.33</v>
      </c>
      <c r="V673" s="297">
        <v>76.06</v>
      </c>
      <c r="W673" s="297">
        <v>80.06</v>
      </c>
      <c r="X673" s="297">
        <v>84.37</v>
      </c>
      <c r="Y673" s="297">
        <v>89.02</v>
      </c>
      <c r="Z673" s="297">
        <v>95.25</v>
      </c>
      <c r="AA673" s="297">
        <v>101.88</v>
      </c>
      <c r="AB673" s="297">
        <v>108.93</v>
      </c>
      <c r="AC673" s="297">
        <v>116.38</v>
      </c>
      <c r="AD673" s="297">
        <v>124.19</v>
      </c>
      <c r="AE673" s="297">
        <v>132.12</v>
      </c>
      <c r="AF673" s="297">
        <v>137.29</v>
      </c>
      <c r="AG673" s="297">
        <v>142.22</v>
      </c>
      <c r="AH673" s="297">
        <v>150.65</v>
      </c>
      <c r="AI673" s="297">
        <v>156.59</v>
      </c>
      <c r="AJ673" s="297">
        <v>158.77000000000001</v>
      </c>
      <c r="AK673" s="297">
        <v>160.59</v>
      </c>
      <c r="AL673" s="297">
        <v>162.03</v>
      </c>
      <c r="AM673" s="297">
        <v>163.13999999999999</v>
      </c>
      <c r="AN673" s="297">
        <v>163.95</v>
      </c>
      <c r="AO673" s="297">
        <v>167.71</v>
      </c>
      <c r="AP673" s="297">
        <v>171.33</v>
      </c>
      <c r="AQ673" s="297">
        <v>174.8</v>
      </c>
      <c r="AR673" s="297">
        <v>178.08</v>
      </c>
      <c r="AS673" s="297">
        <v>181.2</v>
      </c>
      <c r="AT673" s="297">
        <v>184.31</v>
      </c>
      <c r="AU673" s="297">
        <v>187.2</v>
      </c>
      <c r="AV673" s="297">
        <v>189.94</v>
      </c>
      <c r="AW673" s="297">
        <v>192.59</v>
      </c>
      <c r="AX673" s="297">
        <v>195.2</v>
      </c>
      <c r="AY673" s="297">
        <v>197.73</v>
      </c>
      <c r="AZ673" s="297">
        <v>200.18</v>
      </c>
      <c r="BA673" s="297">
        <v>202.57</v>
      </c>
      <c r="BB673" s="297">
        <v>204.89</v>
      </c>
      <c r="BC673" s="297">
        <v>207.14</v>
      </c>
      <c r="BD673" s="297">
        <v>209.3</v>
      </c>
      <c r="BE673" s="297">
        <v>211.38</v>
      </c>
      <c r="BF673" s="297">
        <v>213.36</v>
      </c>
      <c r="BG673" s="297">
        <v>215.22</v>
      </c>
      <c r="BH673" s="297">
        <v>216.95</v>
      </c>
      <c r="BI673" s="297">
        <v>218.42</v>
      </c>
      <c r="BJ673" s="297">
        <v>219.74</v>
      </c>
      <c r="BK673" s="297">
        <v>220.9</v>
      </c>
      <c r="BL673" s="297">
        <v>221.85</v>
      </c>
      <c r="BM673" s="297">
        <v>222.58</v>
      </c>
      <c r="BN673" s="297">
        <v>222.94</v>
      </c>
      <c r="BO673" s="297">
        <v>223.09</v>
      </c>
      <c r="BP673" s="297">
        <v>222.98</v>
      </c>
      <c r="BQ673" s="297">
        <v>222.58</v>
      </c>
      <c r="BR673" s="297">
        <v>221.86</v>
      </c>
      <c r="BS673" s="297">
        <v>221.02</v>
      </c>
      <c r="BT673" s="297">
        <v>219.92</v>
      </c>
      <c r="BU673" s="297">
        <v>218.57</v>
      </c>
      <c r="BV673" s="297">
        <v>217</v>
      </c>
      <c r="BW673" s="297">
        <v>215.25</v>
      </c>
    </row>
    <row r="674" spans="1:75" x14ac:dyDescent="0.25">
      <c r="A674" s="297" t="s">
        <v>213</v>
      </c>
      <c r="B674" s="297" t="s">
        <v>214</v>
      </c>
      <c r="C674" s="297" t="s">
        <v>1012</v>
      </c>
      <c r="D674" s="297" t="s">
        <v>927</v>
      </c>
      <c r="E674" s="297">
        <v>156.63</v>
      </c>
      <c r="F674" s="297">
        <v>161.93</v>
      </c>
      <c r="G674" s="297">
        <v>167.71</v>
      </c>
      <c r="H674" s="297">
        <v>173.86</v>
      </c>
      <c r="I674" s="297">
        <v>180.24</v>
      </c>
      <c r="J674" s="297">
        <v>186.72</v>
      </c>
      <c r="K674" s="297">
        <v>193.27</v>
      </c>
      <c r="L674" s="297">
        <v>199.9</v>
      </c>
      <c r="M674" s="297">
        <v>206.52</v>
      </c>
      <c r="N674" s="297">
        <v>213.07</v>
      </c>
      <c r="O674" s="297">
        <v>219.47</v>
      </c>
      <c r="P674" s="297">
        <v>225.71</v>
      </c>
      <c r="Q674" s="297">
        <v>231.76</v>
      </c>
      <c r="R674" s="297">
        <v>237.61</v>
      </c>
      <c r="S674" s="297">
        <v>243.26</v>
      </c>
      <c r="T674" s="297">
        <v>248.71</v>
      </c>
      <c r="U674" s="297">
        <v>253.96</v>
      </c>
      <c r="V674" s="297">
        <v>259</v>
      </c>
      <c r="W674" s="297">
        <v>263.87</v>
      </c>
      <c r="X674" s="297">
        <v>268.60000000000002</v>
      </c>
      <c r="Y674" s="297">
        <v>273.24</v>
      </c>
      <c r="Z674" s="297">
        <v>277.79000000000002</v>
      </c>
      <c r="AA674" s="297">
        <v>282.27</v>
      </c>
      <c r="AB674" s="297">
        <v>286.67</v>
      </c>
      <c r="AC674" s="297">
        <v>290.99</v>
      </c>
      <c r="AD674" s="297">
        <v>295.24</v>
      </c>
      <c r="AE674" s="297">
        <v>299.42</v>
      </c>
      <c r="AF674" s="297">
        <v>303.54000000000002</v>
      </c>
      <c r="AG674" s="297">
        <v>307.63</v>
      </c>
      <c r="AH674" s="297">
        <v>311.74</v>
      </c>
      <c r="AI674" s="297">
        <v>315.89</v>
      </c>
      <c r="AJ674" s="297">
        <v>320.08</v>
      </c>
      <c r="AK674" s="297">
        <v>324.31</v>
      </c>
      <c r="AL674" s="297">
        <v>328.55</v>
      </c>
      <c r="AM674" s="297">
        <v>332.75</v>
      </c>
      <c r="AN674" s="297">
        <v>336.88</v>
      </c>
      <c r="AO674" s="297">
        <v>340.92</v>
      </c>
      <c r="AP674" s="297">
        <v>344.87</v>
      </c>
      <c r="AQ674" s="297">
        <v>348.72</v>
      </c>
      <c r="AR674" s="297">
        <v>352.45</v>
      </c>
      <c r="AS674" s="297">
        <v>356.03</v>
      </c>
      <c r="AT674" s="297">
        <v>359.46</v>
      </c>
      <c r="AU674" s="297">
        <v>362.75</v>
      </c>
      <c r="AV674" s="297">
        <v>365.87</v>
      </c>
      <c r="AW674" s="297">
        <v>368.83</v>
      </c>
      <c r="AX674" s="297">
        <v>371.62</v>
      </c>
      <c r="AY674" s="297">
        <v>374.25</v>
      </c>
      <c r="AZ674" s="297">
        <v>376.71</v>
      </c>
      <c r="BA674" s="297">
        <v>379.02</v>
      </c>
      <c r="BB674" s="297">
        <v>381.19</v>
      </c>
      <c r="BC674" s="297">
        <v>383.23</v>
      </c>
      <c r="BD674" s="297">
        <v>385.15</v>
      </c>
      <c r="BE674" s="297">
        <v>386.94</v>
      </c>
      <c r="BF674" s="297">
        <v>388.64</v>
      </c>
      <c r="BG674" s="297">
        <v>390.24</v>
      </c>
      <c r="BH674" s="297">
        <v>391.77</v>
      </c>
      <c r="BI674" s="297">
        <v>393.24</v>
      </c>
      <c r="BJ674" s="297">
        <v>394.63</v>
      </c>
      <c r="BK674" s="297">
        <v>395.96</v>
      </c>
      <c r="BL674" s="297">
        <v>397.22</v>
      </c>
      <c r="BM674" s="297">
        <v>398.41</v>
      </c>
      <c r="BN674" s="297">
        <v>399.54</v>
      </c>
      <c r="BO674" s="297">
        <v>400.59</v>
      </c>
      <c r="BP674" s="297">
        <v>401.55</v>
      </c>
      <c r="BQ674" s="297">
        <v>402.43</v>
      </c>
      <c r="BR674" s="297">
        <v>403.2</v>
      </c>
      <c r="BS674" s="297">
        <v>403.85</v>
      </c>
      <c r="BT674" s="297">
        <v>404.39</v>
      </c>
      <c r="BU674" s="297">
        <v>404.81</v>
      </c>
      <c r="BV674" s="297">
        <v>405.09</v>
      </c>
      <c r="BW674" s="297">
        <v>405.24</v>
      </c>
    </row>
    <row r="675" spans="1:75" x14ac:dyDescent="0.25">
      <c r="A675" s="297" t="s">
        <v>213</v>
      </c>
      <c r="B675" s="297" t="s">
        <v>214</v>
      </c>
      <c r="C675" s="297" t="s">
        <v>1013</v>
      </c>
      <c r="D675" s="297" t="s">
        <v>1010</v>
      </c>
      <c r="T675" s="297">
        <v>46.75</v>
      </c>
      <c r="U675" s="297">
        <v>49.15</v>
      </c>
      <c r="V675" s="297">
        <v>45.93</v>
      </c>
      <c r="W675" s="297">
        <v>46.7</v>
      </c>
      <c r="X675" s="297">
        <v>44.22</v>
      </c>
      <c r="Y675" s="297">
        <v>44.18</v>
      </c>
      <c r="Z675" s="297">
        <v>44.93</v>
      </c>
      <c r="AA675" s="297">
        <v>46.35</v>
      </c>
      <c r="AB675" s="297">
        <v>49.11</v>
      </c>
      <c r="AC675" s="297">
        <v>46.15</v>
      </c>
      <c r="AD675" s="297">
        <v>24.25</v>
      </c>
      <c r="AE675" s="297">
        <v>25.91</v>
      </c>
      <c r="AF675" s="297">
        <v>24.56</v>
      </c>
      <c r="AG675" s="297">
        <v>25.53</v>
      </c>
      <c r="AH675" s="297">
        <v>25.89</v>
      </c>
      <c r="AI675" s="297">
        <v>23.95</v>
      </c>
      <c r="AJ675" s="297">
        <v>27.05</v>
      </c>
      <c r="AK675" s="297">
        <v>27.48</v>
      </c>
      <c r="AL675" s="297">
        <v>27.19</v>
      </c>
      <c r="AM675" s="297">
        <v>27.04</v>
      </c>
      <c r="AN675" s="297">
        <v>27.26</v>
      </c>
      <c r="AO675" s="297">
        <v>27.52</v>
      </c>
      <c r="AP675" s="297">
        <v>29</v>
      </c>
      <c r="AQ675" s="297">
        <v>29.4</v>
      </c>
      <c r="AR675" s="297">
        <v>29.77</v>
      </c>
      <c r="AS675" s="297">
        <v>30.2</v>
      </c>
      <c r="AT675" s="297">
        <v>30.56</v>
      </c>
      <c r="AU675" s="297">
        <v>30.95</v>
      </c>
      <c r="AV675" s="297">
        <v>31.11</v>
      </c>
      <c r="AW675" s="297">
        <v>31.38</v>
      </c>
      <c r="AX675" s="297">
        <v>31.67</v>
      </c>
      <c r="AY675" s="297">
        <v>31.92</v>
      </c>
      <c r="AZ675" s="297">
        <v>32.07</v>
      </c>
      <c r="BA675" s="297">
        <v>32.18</v>
      </c>
      <c r="BB675" s="297">
        <v>32.33</v>
      </c>
      <c r="BC675" s="297">
        <v>32.46</v>
      </c>
      <c r="BD675" s="297">
        <v>32.590000000000003</v>
      </c>
      <c r="BE675" s="297">
        <v>32.549999999999997</v>
      </c>
      <c r="BF675" s="297">
        <v>32.57</v>
      </c>
      <c r="BG675" s="297">
        <v>32.54</v>
      </c>
      <c r="BH675" s="297">
        <v>32.479999999999997</v>
      </c>
      <c r="BI675" s="297">
        <v>32.4</v>
      </c>
      <c r="BJ675" s="297">
        <v>32.15</v>
      </c>
      <c r="BK675" s="297">
        <v>31.97</v>
      </c>
      <c r="BL675" s="297">
        <v>31.76</v>
      </c>
      <c r="BM675" s="297">
        <v>31.51</v>
      </c>
      <c r="BN675" s="297">
        <v>31.25</v>
      </c>
      <c r="BO675" s="297">
        <v>30.86</v>
      </c>
      <c r="BP675" s="297">
        <v>30.54</v>
      </c>
      <c r="BQ675" s="297">
        <v>30.19</v>
      </c>
      <c r="BR675" s="297">
        <v>29.81</v>
      </c>
      <c r="BS675" s="297">
        <v>29.44</v>
      </c>
      <c r="BT675" s="297">
        <v>29.08</v>
      </c>
      <c r="BU675" s="297">
        <v>28.7</v>
      </c>
      <c r="BV675" s="297">
        <v>28.3</v>
      </c>
      <c r="BW675" s="297">
        <v>27.9</v>
      </c>
    </row>
    <row r="676" spans="1:75" x14ac:dyDescent="0.25">
      <c r="A676" s="297" t="s">
        <v>213</v>
      </c>
      <c r="B676" s="297" t="s">
        <v>214</v>
      </c>
      <c r="C676" s="297" t="s">
        <v>1014</v>
      </c>
      <c r="D676" s="297" t="s">
        <v>1015</v>
      </c>
      <c r="E676" s="297">
        <v>32.979999999999997</v>
      </c>
      <c r="F676" s="297">
        <v>33.35</v>
      </c>
      <c r="G676" s="297">
        <v>33.72</v>
      </c>
      <c r="H676" s="297">
        <v>34.1</v>
      </c>
      <c r="I676" s="297">
        <v>34.49</v>
      </c>
      <c r="J676" s="297">
        <v>34.880000000000003</v>
      </c>
      <c r="K676" s="297">
        <v>34.33</v>
      </c>
      <c r="L676" s="297">
        <v>33.799999999999997</v>
      </c>
      <c r="M676" s="297">
        <v>33.270000000000003</v>
      </c>
      <c r="N676" s="297">
        <v>32.75</v>
      </c>
      <c r="O676" s="297">
        <v>32.24</v>
      </c>
      <c r="P676" s="297">
        <v>31.77</v>
      </c>
      <c r="Q676" s="297">
        <v>31.32</v>
      </c>
      <c r="R676" s="297">
        <v>30.87</v>
      </c>
      <c r="S676" s="297">
        <v>30.43</v>
      </c>
      <c r="T676" s="297">
        <v>29.99</v>
      </c>
      <c r="U676" s="297">
        <v>30.14</v>
      </c>
      <c r="V676" s="297">
        <v>30.29</v>
      </c>
      <c r="W676" s="297">
        <v>30.44</v>
      </c>
      <c r="X676" s="297">
        <v>30.59</v>
      </c>
      <c r="Y676" s="297">
        <v>30.74</v>
      </c>
      <c r="Z676" s="297">
        <v>30.5</v>
      </c>
      <c r="AA676" s="297">
        <v>30.27</v>
      </c>
      <c r="AB676" s="297">
        <v>30.03</v>
      </c>
      <c r="AC676" s="297">
        <v>29.8</v>
      </c>
      <c r="AD676" s="297">
        <v>29.57</v>
      </c>
      <c r="AE676" s="297">
        <v>31.3</v>
      </c>
      <c r="AF676" s="297">
        <v>33.14</v>
      </c>
      <c r="AG676" s="297">
        <v>35.08</v>
      </c>
      <c r="AH676" s="297">
        <v>37.14</v>
      </c>
      <c r="AI676" s="297">
        <v>39.32</v>
      </c>
      <c r="AJ676" s="297">
        <v>40.22</v>
      </c>
      <c r="AK676" s="297">
        <v>41.13</v>
      </c>
      <c r="AL676" s="297">
        <v>42.07</v>
      </c>
      <c r="AM676" s="297">
        <v>43.02</v>
      </c>
      <c r="AN676" s="297">
        <v>44</v>
      </c>
      <c r="AO676" s="297">
        <v>44.72</v>
      </c>
      <c r="AP676" s="297">
        <v>45.44</v>
      </c>
      <c r="AQ676" s="297">
        <v>46.18</v>
      </c>
      <c r="AR676" s="297">
        <v>46.92</v>
      </c>
      <c r="AS676" s="297">
        <v>47.68</v>
      </c>
      <c r="AT676" s="297">
        <v>48.39</v>
      </c>
      <c r="AU676" s="297">
        <v>49.11</v>
      </c>
      <c r="AV676" s="297">
        <v>49.84</v>
      </c>
      <c r="AW676" s="297">
        <v>50.58</v>
      </c>
      <c r="AX676" s="297">
        <v>51.34</v>
      </c>
      <c r="AY676" s="297">
        <v>52.15</v>
      </c>
      <c r="AZ676" s="297">
        <v>52.98</v>
      </c>
      <c r="BA676" s="297">
        <v>53.82</v>
      </c>
      <c r="BB676" s="297">
        <v>54.68</v>
      </c>
      <c r="BC676" s="297">
        <v>55.55</v>
      </c>
      <c r="BD676" s="297">
        <v>56.39</v>
      </c>
      <c r="BE676" s="297">
        <v>57.25</v>
      </c>
      <c r="BF676" s="297">
        <v>58.12</v>
      </c>
      <c r="BG676" s="297">
        <v>59</v>
      </c>
      <c r="BH676" s="297">
        <v>59.89</v>
      </c>
      <c r="BI676" s="297">
        <v>60.71</v>
      </c>
      <c r="BJ676" s="297">
        <v>61.55</v>
      </c>
      <c r="BK676" s="297">
        <v>62.39</v>
      </c>
      <c r="BL676" s="297">
        <v>63.25</v>
      </c>
      <c r="BM676" s="297">
        <v>64.12</v>
      </c>
      <c r="BN676" s="297">
        <v>64.849999999999994</v>
      </c>
      <c r="BO676" s="297">
        <v>65.58</v>
      </c>
      <c r="BP676" s="297">
        <v>66.33</v>
      </c>
      <c r="BQ676" s="297">
        <v>67.08</v>
      </c>
      <c r="BR676" s="297">
        <v>67.849999999999994</v>
      </c>
      <c r="BS676" s="297">
        <v>68.39</v>
      </c>
      <c r="BT676" s="297">
        <v>68.95</v>
      </c>
      <c r="BU676" s="297">
        <v>69.5</v>
      </c>
      <c r="BV676" s="297">
        <v>70.06</v>
      </c>
      <c r="BW676" s="297">
        <v>70.63</v>
      </c>
    </row>
    <row r="677" spans="1:75" x14ac:dyDescent="0.25">
      <c r="A677" s="297" t="s">
        <v>213</v>
      </c>
      <c r="B677" s="297" t="s">
        <v>214</v>
      </c>
      <c r="C677" s="297" t="s">
        <v>1016</v>
      </c>
      <c r="D677" s="297" t="s">
        <v>1015</v>
      </c>
      <c r="E677" s="297">
        <v>0.67</v>
      </c>
      <c r="F677" s="297">
        <v>0.71</v>
      </c>
      <c r="G677" s="297">
        <v>0.75</v>
      </c>
      <c r="H677" s="297">
        <v>0.79</v>
      </c>
      <c r="I677" s="297">
        <v>0.83</v>
      </c>
      <c r="J677" s="297">
        <v>0.87</v>
      </c>
      <c r="K677" s="297">
        <v>0.9</v>
      </c>
      <c r="L677" s="297">
        <v>0.93</v>
      </c>
      <c r="M677" s="297">
        <v>0.96</v>
      </c>
      <c r="N677" s="297">
        <v>0.99</v>
      </c>
      <c r="O677" s="297">
        <v>1.02</v>
      </c>
      <c r="P677" s="297">
        <v>1.04</v>
      </c>
      <c r="Q677" s="297">
        <v>1.07</v>
      </c>
      <c r="R677" s="297">
        <v>1.0900000000000001</v>
      </c>
      <c r="S677" s="297">
        <v>1.1200000000000001</v>
      </c>
      <c r="T677" s="297">
        <v>1.1499999999999999</v>
      </c>
      <c r="U677" s="297">
        <v>1.1299999999999999</v>
      </c>
      <c r="V677" s="297">
        <v>1.1200000000000001</v>
      </c>
      <c r="W677" s="297">
        <v>1.1100000000000001</v>
      </c>
      <c r="X677" s="297">
        <v>1.0900000000000001</v>
      </c>
      <c r="Y677" s="297">
        <v>1.08</v>
      </c>
      <c r="Z677" s="297">
        <v>1.1599999999999999</v>
      </c>
      <c r="AA677" s="297">
        <v>1.25</v>
      </c>
      <c r="AB677" s="297">
        <v>1.34</v>
      </c>
      <c r="AC677" s="297">
        <v>1.44</v>
      </c>
      <c r="AD677" s="297">
        <v>1.55</v>
      </c>
      <c r="AE677" s="297">
        <v>1.57</v>
      </c>
      <c r="AF677" s="297">
        <v>1.6</v>
      </c>
      <c r="AG677" s="297">
        <v>1.62</v>
      </c>
      <c r="AH677" s="297">
        <v>1.65</v>
      </c>
      <c r="AI677" s="297">
        <v>1.67</v>
      </c>
      <c r="AJ677" s="297">
        <v>1.73</v>
      </c>
      <c r="AK677" s="297">
        <v>1.79</v>
      </c>
      <c r="AL677" s="297">
        <v>1.84</v>
      </c>
      <c r="AM677" s="297">
        <v>1.9</v>
      </c>
      <c r="AN677" s="297">
        <v>1.97</v>
      </c>
      <c r="AO677" s="297">
        <v>2.02</v>
      </c>
      <c r="AP677" s="297">
        <v>2.08</v>
      </c>
      <c r="AQ677" s="297">
        <v>2.15</v>
      </c>
      <c r="AR677" s="297">
        <v>2.21</v>
      </c>
      <c r="AS677" s="297">
        <v>2.27</v>
      </c>
      <c r="AT677" s="297">
        <v>2.34</v>
      </c>
      <c r="AU677" s="297">
        <v>2.41</v>
      </c>
      <c r="AV677" s="297">
        <v>2.48</v>
      </c>
      <c r="AW677" s="297">
        <v>2.5499999999999998</v>
      </c>
      <c r="AX677" s="297">
        <v>2.63</v>
      </c>
      <c r="AY677" s="297">
        <v>2.71</v>
      </c>
      <c r="AZ677" s="297">
        <v>2.8</v>
      </c>
      <c r="BA677" s="297">
        <v>2.89</v>
      </c>
      <c r="BB677" s="297">
        <v>2.98</v>
      </c>
      <c r="BC677" s="297">
        <v>3.07</v>
      </c>
      <c r="BD677" s="297">
        <v>3.18</v>
      </c>
      <c r="BE677" s="297">
        <v>3.3</v>
      </c>
      <c r="BF677" s="297">
        <v>3.42</v>
      </c>
      <c r="BG677" s="297">
        <v>3.54</v>
      </c>
      <c r="BH677" s="297">
        <v>3.67</v>
      </c>
      <c r="BI677" s="297">
        <v>3.8</v>
      </c>
      <c r="BJ677" s="297">
        <v>3.93</v>
      </c>
      <c r="BK677" s="297">
        <v>4.07</v>
      </c>
      <c r="BL677" s="297">
        <v>4.21</v>
      </c>
      <c r="BM677" s="297">
        <v>4.3600000000000003</v>
      </c>
      <c r="BN677" s="297">
        <v>4.5</v>
      </c>
      <c r="BO677" s="297">
        <v>4.66</v>
      </c>
      <c r="BP677" s="297">
        <v>4.82</v>
      </c>
      <c r="BQ677" s="297">
        <v>4.9800000000000004</v>
      </c>
      <c r="BR677" s="297">
        <v>5.15</v>
      </c>
      <c r="BS677" s="297">
        <v>5.31</v>
      </c>
      <c r="BT677" s="297">
        <v>5.48</v>
      </c>
      <c r="BU677" s="297">
        <v>5.65</v>
      </c>
      <c r="BV677" s="297">
        <v>5.83</v>
      </c>
      <c r="BW677" s="297">
        <v>6.01</v>
      </c>
    </row>
    <row r="678" spans="1:75" x14ac:dyDescent="0.25">
      <c r="A678" s="297" t="s">
        <v>1101</v>
      </c>
      <c r="B678" s="297" t="s">
        <v>1102</v>
      </c>
      <c r="C678" s="297" t="s">
        <v>1005</v>
      </c>
      <c r="D678" s="297" t="s">
        <v>1006</v>
      </c>
      <c r="E678" s="297">
        <v>3.26</v>
      </c>
      <c r="F678" s="297">
        <v>3.44</v>
      </c>
      <c r="G678" s="297">
        <v>3.6</v>
      </c>
      <c r="H678" s="297">
        <v>3.68</v>
      </c>
      <c r="I678" s="297">
        <v>3.76</v>
      </c>
      <c r="J678" s="297">
        <v>3.88</v>
      </c>
      <c r="K678" s="297">
        <v>4.1399999999999997</v>
      </c>
      <c r="L678" s="297">
        <v>4.38</v>
      </c>
      <c r="M678" s="297">
        <v>4.62</v>
      </c>
      <c r="N678" s="297">
        <v>4.93</v>
      </c>
      <c r="O678" s="297">
        <v>5.24</v>
      </c>
      <c r="P678" s="297">
        <v>5.53</v>
      </c>
      <c r="Q678" s="297">
        <v>5.83</v>
      </c>
      <c r="R678" s="297">
        <v>6.1</v>
      </c>
      <c r="S678" s="297">
        <v>6.51</v>
      </c>
      <c r="T678" s="297">
        <v>6.81</v>
      </c>
      <c r="U678" s="297">
        <v>7.12</v>
      </c>
      <c r="V678" s="297">
        <v>7.38</v>
      </c>
      <c r="W678" s="297">
        <v>7.68</v>
      </c>
      <c r="X678" s="297">
        <v>8.02</v>
      </c>
      <c r="Y678" s="297">
        <v>8.5</v>
      </c>
      <c r="Z678" s="297">
        <v>9.34</v>
      </c>
      <c r="AA678" s="297">
        <v>9.6300000000000008</v>
      </c>
      <c r="AB678" s="297">
        <v>10.24</v>
      </c>
      <c r="AC678" s="297">
        <v>10.67</v>
      </c>
      <c r="AD678" s="297">
        <v>11.24</v>
      </c>
      <c r="AE678" s="297">
        <v>11.84</v>
      </c>
      <c r="AF678" s="297">
        <v>12.47</v>
      </c>
      <c r="AG678" s="297">
        <v>12.98</v>
      </c>
      <c r="AH678" s="297">
        <v>13.38</v>
      </c>
      <c r="AI678" s="297">
        <v>13.71</v>
      </c>
      <c r="AJ678" s="297">
        <v>14.2</v>
      </c>
      <c r="AK678" s="297">
        <v>14.71</v>
      </c>
      <c r="AL678" s="297">
        <v>15.25</v>
      </c>
      <c r="AM678" s="297">
        <v>15.83</v>
      </c>
      <c r="AN678" s="297">
        <v>16.46</v>
      </c>
      <c r="AO678" s="297">
        <v>17.149999999999999</v>
      </c>
      <c r="AP678" s="297">
        <v>17.89</v>
      </c>
      <c r="AQ678" s="297">
        <v>18.690000000000001</v>
      </c>
      <c r="AR678" s="297">
        <v>19.559999999999999</v>
      </c>
      <c r="AS678" s="297">
        <v>20.5</v>
      </c>
      <c r="AT678" s="297">
        <v>21.52</v>
      </c>
      <c r="AU678" s="297">
        <v>22.61</v>
      </c>
      <c r="AV678" s="297">
        <v>23.78</v>
      </c>
      <c r="AW678" s="297">
        <v>25.03</v>
      </c>
      <c r="AX678" s="297">
        <v>26.39</v>
      </c>
      <c r="AY678" s="297">
        <v>27.85</v>
      </c>
      <c r="AZ678" s="297">
        <v>29.4</v>
      </c>
      <c r="BA678" s="297">
        <v>31.06</v>
      </c>
      <c r="BB678" s="297">
        <v>32.83</v>
      </c>
      <c r="BC678" s="297">
        <v>34.74</v>
      </c>
      <c r="BD678" s="297">
        <v>36.770000000000003</v>
      </c>
      <c r="BE678" s="297">
        <v>38.92</v>
      </c>
      <c r="BF678" s="297">
        <v>41.21</v>
      </c>
      <c r="BG678" s="297">
        <v>43.66</v>
      </c>
      <c r="BH678" s="297">
        <v>46.26</v>
      </c>
      <c r="BI678" s="297">
        <v>49.02</v>
      </c>
      <c r="BJ678" s="297">
        <v>51.95</v>
      </c>
      <c r="BK678" s="297">
        <v>55.05</v>
      </c>
      <c r="BL678" s="297">
        <v>58.35</v>
      </c>
      <c r="BM678" s="297">
        <v>61.85</v>
      </c>
      <c r="BN678" s="297">
        <v>65.569999999999993</v>
      </c>
      <c r="BO678" s="297">
        <v>69.489999999999995</v>
      </c>
      <c r="BP678" s="297">
        <v>73.66</v>
      </c>
      <c r="BQ678" s="297">
        <v>78.08</v>
      </c>
      <c r="BR678" s="297">
        <v>82.77</v>
      </c>
      <c r="BS678" s="297">
        <v>87.75</v>
      </c>
      <c r="BT678" s="297">
        <v>93.02</v>
      </c>
      <c r="BU678" s="297">
        <v>98.61</v>
      </c>
      <c r="BV678" s="297">
        <v>104.53</v>
      </c>
      <c r="BW678" s="297">
        <v>110.81</v>
      </c>
    </row>
    <row r="679" spans="1:75" x14ac:dyDescent="0.25">
      <c r="A679" s="297" t="s">
        <v>1101</v>
      </c>
      <c r="B679" s="297" t="s">
        <v>1102</v>
      </c>
      <c r="C679" s="297" t="s">
        <v>1007</v>
      </c>
      <c r="D679" s="297" t="s">
        <v>1008</v>
      </c>
      <c r="E679" s="297">
        <v>14393.66</v>
      </c>
      <c r="F679" s="297">
        <v>13391.64</v>
      </c>
      <c r="G679" s="297">
        <v>13146.49</v>
      </c>
      <c r="H679" s="297">
        <v>14240.26</v>
      </c>
      <c r="I679" s="297">
        <v>15141.83</v>
      </c>
      <c r="J679" s="297">
        <v>13609.57</v>
      </c>
      <c r="K679" s="297">
        <v>14666.79</v>
      </c>
      <c r="L679" s="297">
        <v>14020.02</v>
      </c>
      <c r="M679" s="297">
        <v>13884.77</v>
      </c>
      <c r="N679" s="297">
        <v>15289.51</v>
      </c>
      <c r="O679" s="297">
        <v>15064.06</v>
      </c>
      <c r="P679" s="297">
        <v>14925.27</v>
      </c>
      <c r="Q679" s="297">
        <v>17389.88</v>
      </c>
      <c r="R679" s="297">
        <v>16978.53</v>
      </c>
      <c r="S679" s="297">
        <v>17064.07</v>
      </c>
      <c r="T679" s="297">
        <v>18094.13</v>
      </c>
      <c r="U679" s="297">
        <v>18248.2</v>
      </c>
      <c r="V679" s="297">
        <v>19049.07</v>
      </c>
      <c r="W679" s="297">
        <v>19880.509999999998</v>
      </c>
      <c r="X679" s="297">
        <v>21514.03</v>
      </c>
      <c r="Y679" s="297">
        <v>22769.1</v>
      </c>
      <c r="Z679" s="297">
        <v>25380.799999999999</v>
      </c>
      <c r="AA679" s="297">
        <v>26227.98</v>
      </c>
      <c r="AB679" s="297">
        <v>28112</v>
      </c>
      <c r="AC679" s="297">
        <v>27942.880000000001</v>
      </c>
      <c r="AD679" s="297">
        <v>28610.51</v>
      </c>
      <c r="AE679" s="297">
        <v>29053.65</v>
      </c>
      <c r="AF679" s="297">
        <v>29991.98</v>
      </c>
      <c r="AG679" s="297">
        <v>30587.599999999999</v>
      </c>
      <c r="AH679" s="297">
        <v>34350.68</v>
      </c>
      <c r="AI679" s="297">
        <v>35578.559999999998</v>
      </c>
      <c r="AJ679" s="297">
        <v>35820.82</v>
      </c>
      <c r="AK679" s="297">
        <v>35931.14</v>
      </c>
      <c r="AL679" s="297">
        <v>36103</v>
      </c>
      <c r="AM679" s="297">
        <v>36434.22</v>
      </c>
      <c r="AN679" s="297">
        <v>36956.239999999998</v>
      </c>
      <c r="AO679" s="297">
        <v>37480.980000000003</v>
      </c>
      <c r="AP679" s="297">
        <v>38802.639999999999</v>
      </c>
      <c r="AQ679" s="297">
        <v>40197.040000000001</v>
      </c>
      <c r="AR679" s="297">
        <v>41782.050000000003</v>
      </c>
      <c r="AS679" s="297">
        <v>43502.45</v>
      </c>
      <c r="AT679" s="297">
        <v>45294.35</v>
      </c>
      <c r="AU679" s="297">
        <v>47461.2</v>
      </c>
      <c r="AV679" s="297">
        <v>49776.639999999999</v>
      </c>
      <c r="AW679" s="297">
        <v>52248.09</v>
      </c>
      <c r="AX679" s="297">
        <v>54848.17</v>
      </c>
      <c r="AY679" s="297">
        <v>57525.5</v>
      </c>
      <c r="AZ679" s="297">
        <v>60545.63</v>
      </c>
      <c r="BA679" s="297">
        <v>63739.81</v>
      </c>
      <c r="BB679" s="297">
        <v>67121.2</v>
      </c>
      <c r="BC679" s="297">
        <v>70759.41</v>
      </c>
      <c r="BD679" s="297">
        <v>74438.02</v>
      </c>
      <c r="BE679" s="297">
        <v>78524.12</v>
      </c>
      <c r="BF679" s="297">
        <v>82845.77</v>
      </c>
      <c r="BG679" s="297">
        <v>87404.97</v>
      </c>
      <c r="BH679" s="297">
        <v>92236.26</v>
      </c>
      <c r="BI679" s="297">
        <v>97202.77</v>
      </c>
      <c r="BJ679" s="297">
        <v>102569.32</v>
      </c>
      <c r="BK679" s="297">
        <v>108222.32</v>
      </c>
      <c r="BL679" s="297">
        <v>114188.39</v>
      </c>
      <c r="BM679" s="297">
        <v>120462.05</v>
      </c>
      <c r="BN679" s="297">
        <v>126965.14</v>
      </c>
      <c r="BO679" s="297">
        <v>133894.88</v>
      </c>
      <c r="BP679" s="297">
        <v>141180.54999999999</v>
      </c>
      <c r="BQ679" s="297">
        <v>148856.53</v>
      </c>
      <c r="BR679" s="297">
        <v>156940.67000000001</v>
      </c>
      <c r="BS679" s="297">
        <v>165318.35999999999</v>
      </c>
      <c r="BT679" s="297">
        <v>174190.16</v>
      </c>
      <c r="BU679" s="297">
        <v>183526.11</v>
      </c>
      <c r="BV679" s="297">
        <v>193313.75</v>
      </c>
      <c r="BW679" s="297">
        <v>203591.61</v>
      </c>
    </row>
    <row r="680" spans="1:75" x14ac:dyDescent="0.25">
      <c r="A680" s="297" t="s">
        <v>1101</v>
      </c>
      <c r="B680" s="297" t="s">
        <v>1102</v>
      </c>
      <c r="C680" s="297" t="s">
        <v>1009</v>
      </c>
      <c r="D680" s="297" t="s">
        <v>1010</v>
      </c>
      <c r="E680" s="297">
        <v>15.47</v>
      </c>
      <c r="F680" s="297">
        <v>15.97</v>
      </c>
      <c r="G680" s="297">
        <v>16.28</v>
      </c>
      <c r="H680" s="297">
        <v>12.15</v>
      </c>
      <c r="I680" s="297">
        <v>12.31</v>
      </c>
      <c r="J680" s="297">
        <v>15.77</v>
      </c>
      <c r="K680" s="297">
        <v>20.72</v>
      </c>
      <c r="L680" s="297">
        <v>20.74</v>
      </c>
      <c r="M680" s="297">
        <v>21.32</v>
      </c>
      <c r="N680" s="297">
        <v>21.7</v>
      </c>
      <c r="O680" s="297">
        <v>22.97</v>
      </c>
      <c r="P680" s="297">
        <v>22.77</v>
      </c>
      <c r="Q680" s="297">
        <v>21.85</v>
      </c>
      <c r="R680" s="297">
        <v>21.81</v>
      </c>
      <c r="S680" s="297">
        <v>27.33</v>
      </c>
      <c r="T680" s="297">
        <v>22.9</v>
      </c>
      <c r="U680" s="297">
        <v>22.9</v>
      </c>
      <c r="V680" s="297">
        <v>20.6</v>
      </c>
      <c r="W680" s="297">
        <v>20.9</v>
      </c>
      <c r="X680" s="297">
        <v>21.2</v>
      </c>
      <c r="Y680" s="297">
        <v>25.69</v>
      </c>
      <c r="Z680" s="297">
        <v>31.68</v>
      </c>
      <c r="AA680" s="297">
        <v>19.28</v>
      </c>
      <c r="AB680" s="297">
        <v>25.13</v>
      </c>
      <c r="AC680" s="297">
        <v>22.01</v>
      </c>
      <c r="AD680" s="297">
        <v>23.52</v>
      </c>
      <c r="AE680" s="297">
        <v>23.91</v>
      </c>
      <c r="AF680" s="297">
        <v>23.97</v>
      </c>
      <c r="AG680" s="297">
        <v>21.84</v>
      </c>
      <c r="AH680" s="297">
        <v>19.63</v>
      </c>
      <c r="AI680" s="297">
        <v>18.04</v>
      </c>
      <c r="AJ680" s="297">
        <v>19.64</v>
      </c>
      <c r="AK680" s="297">
        <v>19.350000000000001</v>
      </c>
      <c r="AL680" s="297">
        <v>19.22</v>
      </c>
      <c r="AM680" s="297">
        <v>19.13</v>
      </c>
      <c r="AN680" s="297">
        <v>19.13</v>
      </c>
      <c r="AO680" s="297">
        <v>19.11</v>
      </c>
      <c r="AP680" s="297">
        <v>19.02</v>
      </c>
      <c r="AQ680" s="297">
        <v>18.989999999999998</v>
      </c>
      <c r="AR680" s="297">
        <v>18.989999999999998</v>
      </c>
      <c r="AS680" s="297">
        <v>18.989999999999998</v>
      </c>
      <c r="AT680" s="297">
        <v>18.98</v>
      </c>
      <c r="AU680" s="297">
        <v>18.89</v>
      </c>
      <c r="AV680" s="297">
        <v>18.84</v>
      </c>
      <c r="AW680" s="297">
        <v>18.82</v>
      </c>
      <c r="AX680" s="297">
        <v>18.79</v>
      </c>
      <c r="AY680" s="297">
        <v>18.760000000000002</v>
      </c>
      <c r="AZ680" s="297">
        <v>18.68</v>
      </c>
      <c r="BA680" s="297">
        <v>18.64</v>
      </c>
      <c r="BB680" s="297">
        <v>18.61</v>
      </c>
      <c r="BC680" s="297">
        <v>18.57</v>
      </c>
      <c r="BD680" s="297">
        <v>18.52</v>
      </c>
      <c r="BE680" s="297">
        <v>18.420000000000002</v>
      </c>
      <c r="BF680" s="297">
        <v>18.37</v>
      </c>
      <c r="BG680" s="297">
        <v>18.32</v>
      </c>
      <c r="BH680" s="297">
        <v>18.260000000000002</v>
      </c>
      <c r="BI680" s="297">
        <v>18.2</v>
      </c>
      <c r="BJ680" s="297">
        <v>18.100000000000001</v>
      </c>
      <c r="BK680" s="297">
        <v>18.04</v>
      </c>
      <c r="BL680" s="297">
        <v>17.989999999999998</v>
      </c>
      <c r="BM680" s="297">
        <v>17.93</v>
      </c>
      <c r="BN680" s="297">
        <v>17.88</v>
      </c>
      <c r="BO680" s="297">
        <v>17.809999999999999</v>
      </c>
      <c r="BP680" s="297">
        <v>17.77</v>
      </c>
      <c r="BQ680" s="297">
        <v>17.73</v>
      </c>
      <c r="BR680" s="297">
        <v>17.7</v>
      </c>
      <c r="BS680" s="297">
        <v>17.670000000000002</v>
      </c>
      <c r="BT680" s="297">
        <v>17.63</v>
      </c>
      <c r="BU680" s="297">
        <v>17.61</v>
      </c>
      <c r="BV680" s="297">
        <v>17.579999999999998</v>
      </c>
      <c r="BW680" s="297">
        <v>17.559999999999999</v>
      </c>
    </row>
    <row r="681" spans="1:75" x14ac:dyDescent="0.25">
      <c r="A681" s="297" t="s">
        <v>1101</v>
      </c>
      <c r="B681" s="297" t="s">
        <v>1102</v>
      </c>
      <c r="C681" s="297" t="s">
        <v>1011</v>
      </c>
      <c r="D681" s="297" t="s">
        <v>927</v>
      </c>
      <c r="E681" s="297">
        <v>2125.04</v>
      </c>
      <c r="F681" s="297">
        <v>2154.3200000000002</v>
      </c>
      <c r="G681" s="297">
        <v>2189.4299999999998</v>
      </c>
      <c r="H681" s="297">
        <v>2216.4899999999998</v>
      </c>
      <c r="I681" s="297">
        <v>2244.61</v>
      </c>
      <c r="J681" s="297">
        <v>2292.46</v>
      </c>
      <c r="K681" s="297">
        <v>2291.75</v>
      </c>
      <c r="L681" s="297">
        <v>2301.9899999999998</v>
      </c>
      <c r="M681" s="297">
        <v>2312.14</v>
      </c>
      <c r="N681" s="297">
        <v>2314.88</v>
      </c>
      <c r="O681" s="297">
        <v>2342.84</v>
      </c>
      <c r="P681" s="297">
        <v>2386.67</v>
      </c>
      <c r="Q681" s="297">
        <v>2432.2399999999998</v>
      </c>
      <c r="R681" s="297">
        <v>2501.83</v>
      </c>
      <c r="S681" s="297">
        <v>2574.33</v>
      </c>
      <c r="T681" s="297">
        <v>2644.62</v>
      </c>
      <c r="U681" s="297">
        <v>2716.98</v>
      </c>
      <c r="V681" s="297">
        <v>2790.32</v>
      </c>
      <c r="W681" s="297">
        <v>2871.08</v>
      </c>
      <c r="X681" s="297">
        <v>2957.26</v>
      </c>
      <c r="Y681" s="297">
        <v>3056.61</v>
      </c>
      <c r="Z681" s="297">
        <v>3139.69</v>
      </c>
      <c r="AA681" s="297">
        <v>3246.09</v>
      </c>
      <c r="AB681" s="297">
        <v>3353.79</v>
      </c>
      <c r="AC681" s="297">
        <v>3477.7</v>
      </c>
      <c r="AD681" s="297">
        <v>3598.38</v>
      </c>
      <c r="AE681" s="297">
        <v>3711.4</v>
      </c>
      <c r="AF681" s="297">
        <v>3836.41</v>
      </c>
      <c r="AG681" s="297">
        <v>3962.69</v>
      </c>
      <c r="AH681" s="297">
        <v>4093.73</v>
      </c>
      <c r="AI681" s="297">
        <v>4234.37</v>
      </c>
      <c r="AJ681" s="297">
        <v>4346.17</v>
      </c>
      <c r="AK681" s="297">
        <v>4465.01</v>
      </c>
      <c r="AL681" s="297">
        <v>4590.2299999999996</v>
      </c>
      <c r="AM681" s="297">
        <v>4721.22</v>
      </c>
      <c r="AN681" s="297">
        <v>4857.8599999999997</v>
      </c>
      <c r="AO681" s="297">
        <v>4997.2700000000004</v>
      </c>
      <c r="AP681" s="297">
        <v>5143.84</v>
      </c>
      <c r="AQ681" s="297">
        <v>5298.02</v>
      </c>
      <c r="AR681" s="297">
        <v>5460.82</v>
      </c>
      <c r="AS681" s="297">
        <v>5632.8</v>
      </c>
      <c r="AT681" s="297">
        <v>5801.77</v>
      </c>
      <c r="AU681" s="297">
        <v>5982.25</v>
      </c>
      <c r="AV681" s="297">
        <v>6173.26</v>
      </c>
      <c r="AW681" s="297">
        <v>6372.7</v>
      </c>
      <c r="AX681" s="297">
        <v>6579.56</v>
      </c>
      <c r="AY681" s="297">
        <v>6786.17</v>
      </c>
      <c r="AZ681" s="297">
        <v>7001.33</v>
      </c>
      <c r="BA681" s="297">
        <v>7225.08</v>
      </c>
      <c r="BB681" s="297">
        <v>7458.05</v>
      </c>
      <c r="BC681" s="297">
        <v>7700.38</v>
      </c>
      <c r="BD681" s="297">
        <v>7940.72</v>
      </c>
      <c r="BE681" s="297">
        <v>8192.1200000000008</v>
      </c>
      <c r="BF681" s="297">
        <v>8453.44</v>
      </c>
      <c r="BG681" s="297">
        <v>8723.2999999999993</v>
      </c>
      <c r="BH681" s="297">
        <v>9000.9699999999993</v>
      </c>
      <c r="BI681" s="297">
        <v>9277.06</v>
      </c>
      <c r="BJ681" s="297">
        <v>9562.83</v>
      </c>
      <c r="BK681" s="297">
        <v>9857.36</v>
      </c>
      <c r="BL681" s="297">
        <v>10160.030000000001</v>
      </c>
      <c r="BM681" s="297">
        <v>10470.48</v>
      </c>
      <c r="BN681" s="297">
        <v>10779.8</v>
      </c>
      <c r="BO681" s="297">
        <v>11098.1</v>
      </c>
      <c r="BP681" s="297">
        <v>11424.78</v>
      </c>
      <c r="BQ681" s="297">
        <v>11759.45</v>
      </c>
      <c r="BR681" s="297">
        <v>12101.79</v>
      </c>
      <c r="BS681" s="297">
        <v>12444.06</v>
      </c>
      <c r="BT681" s="297">
        <v>12794.9</v>
      </c>
      <c r="BU681" s="297">
        <v>13153.55</v>
      </c>
      <c r="BV681" s="297">
        <v>13519.33</v>
      </c>
      <c r="BW681" s="297">
        <v>13891.69</v>
      </c>
    </row>
    <row r="682" spans="1:75" x14ac:dyDescent="0.25">
      <c r="A682" s="297" t="s">
        <v>1101</v>
      </c>
      <c r="B682" s="297" t="s">
        <v>1102</v>
      </c>
      <c r="C682" s="297" t="s">
        <v>1012</v>
      </c>
      <c r="D682" s="297" t="s">
        <v>927</v>
      </c>
      <c r="E682" s="297">
        <v>7245.6</v>
      </c>
      <c r="F682" s="297">
        <v>7394.73</v>
      </c>
      <c r="G682" s="297">
        <v>7552.34</v>
      </c>
      <c r="H682" s="297">
        <v>7712.39</v>
      </c>
      <c r="I682" s="297">
        <v>7866.57</v>
      </c>
      <c r="J682" s="297">
        <v>8009.71</v>
      </c>
      <c r="K682" s="297">
        <v>8139.02</v>
      </c>
      <c r="L682" s="297">
        <v>8258.6200000000008</v>
      </c>
      <c r="M682" s="297">
        <v>8378.67</v>
      </c>
      <c r="N682" s="297">
        <v>8513.34</v>
      </c>
      <c r="O682" s="297">
        <v>8672.8700000000008</v>
      </c>
      <c r="P682" s="297">
        <v>8861.36</v>
      </c>
      <c r="Q682" s="297">
        <v>9076.26</v>
      </c>
      <c r="R682" s="297">
        <v>9313.0400000000009</v>
      </c>
      <c r="S682" s="297">
        <v>9564.23</v>
      </c>
      <c r="T682" s="297">
        <v>9824.51</v>
      </c>
      <c r="U682" s="297">
        <v>10092.75</v>
      </c>
      <c r="V682" s="297">
        <v>10371.34</v>
      </c>
      <c r="W682" s="297">
        <v>10662.52</v>
      </c>
      <c r="X682" s="297">
        <v>10969.72</v>
      </c>
      <c r="Y682" s="297">
        <v>11295.32</v>
      </c>
      <c r="Z682" s="297">
        <v>11639.8</v>
      </c>
      <c r="AA682" s="297">
        <v>12001.89</v>
      </c>
      <c r="AB682" s="297">
        <v>12380.1</v>
      </c>
      <c r="AC682" s="297">
        <v>12772.26</v>
      </c>
      <c r="AD682" s="297">
        <v>13176.64</v>
      </c>
      <c r="AE682" s="297">
        <v>13592.8</v>
      </c>
      <c r="AF682" s="297">
        <v>14020.79</v>
      </c>
      <c r="AG682" s="297">
        <v>14459.99</v>
      </c>
      <c r="AH682" s="297">
        <v>14909.81</v>
      </c>
      <c r="AI682" s="297">
        <v>15369.81</v>
      </c>
      <c r="AJ682" s="297">
        <v>15839.54</v>
      </c>
      <c r="AK682" s="297">
        <v>16318.9</v>
      </c>
      <c r="AL682" s="297">
        <v>16808.240000000002</v>
      </c>
      <c r="AM682" s="297">
        <v>17308.18</v>
      </c>
      <c r="AN682" s="297">
        <v>17819.150000000001</v>
      </c>
      <c r="AO682" s="297">
        <v>18341.25</v>
      </c>
      <c r="AP682" s="297">
        <v>18874.29</v>
      </c>
      <c r="AQ682" s="297">
        <v>19418.099999999999</v>
      </c>
      <c r="AR682" s="297">
        <v>19972.41</v>
      </c>
      <c r="AS682" s="297">
        <v>20537.060000000001</v>
      </c>
      <c r="AT682" s="297">
        <v>21111.98</v>
      </c>
      <c r="AU682" s="297">
        <v>21697.32</v>
      </c>
      <c r="AV682" s="297">
        <v>22293.39</v>
      </c>
      <c r="AW682" s="297">
        <v>22900.62</v>
      </c>
      <c r="AX682" s="297">
        <v>23519.33</v>
      </c>
      <c r="AY682" s="297">
        <v>24149.51</v>
      </c>
      <c r="AZ682" s="297">
        <v>24791.07</v>
      </c>
      <c r="BA682" s="297">
        <v>25444.03</v>
      </c>
      <c r="BB682" s="297">
        <v>26108.39</v>
      </c>
      <c r="BC682" s="297">
        <v>26784.080000000002</v>
      </c>
      <c r="BD682" s="297">
        <v>27470.97</v>
      </c>
      <c r="BE682" s="297">
        <v>28168.83</v>
      </c>
      <c r="BF682" s="297">
        <v>28877.33</v>
      </c>
      <c r="BG682" s="297">
        <v>29596.05</v>
      </c>
      <c r="BH682" s="297">
        <v>30324.55</v>
      </c>
      <c r="BI682" s="297">
        <v>31062.51</v>
      </c>
      <c r="BJ682" s="297">
        <v>31809.599999999999</v>
      </c>
      <c r="BK682" s="297">
        <v>32565.3</v>
      </c>
      <c r="BL682" s="297">
        <v>33329.07</v>
      </c>
      <c r="BM682" s="297">
        <v>34100.379999999997</v>
      </c>
      <c r="BN682" s="297">
        <v>34878.870000000003</v>
      </c>
      <c r="BO682" s="297">
        <v>35664.15</v>
      </c>
      <c r="BP682" s="297">
        <v>36455.61</v>
      </c>
      <c r="BQ682" s="297">
        <v>37252.629999999997</v>
      </c>
      <c r="BR682" s="297">
        <v>38054.629999999997</v>
      </c>
      <c r="BS682" s="297">
        <v>38861.18</v>
      </c>
      <c r="BT682" s="297">
        <v>39672.04</v>
      </c>
      <c r="BU682" s="297">
        <v>40487.129999999997</v>
      </c>
      <c r="BV682" s="297">
        <v>41306.519999999997</v>
      </c>
      <c r="BW682" s="297">
        <v>42130.18</v>
      </c>
    </row>
    <row r="683" spans="1:75" x14ac:dyDescent="0.25">
      <c r="A683" s="297" t="s">
        <v>1101</v>
      </c>
      <c r="B683" s="297" t="s">
        <v>1102</v>
      </c>
      <c r="C683" s="297" t="s">
        <v>1013</v>
      </c>
      <c r="D683" s="297" t="s">
        <v>1010</v>
      </c>
      <c r="E683" s="297">
        <v>1.06</v>
      </c>
      <c r="F683" s="297">
        <v>0.08</v>
      </c>
      <c r="G683" s="297">
        <v>0.83</v>
      </c>
      <c r="H683" s="297">
        <v>-3.22</v>
      </c>
      <c r="I683" s="297">
        <v>-2.72</v>
      </c>
      <c r="J683" s="297">
        <v>-11.44</v>
      </c>
      <c r="K683" s="297">
        <v>-1.26</v>
      </c>
      <c r="L683" s="297">
        <v>4.2</v>
      </c>
      <c r="M683" s="297">
        <v>3.11</v>
      </c>
      <c r="N683" s="297">
        <v>5.65</v>
      </c>
      <c r="O683" s="297">
        <v>6.39</v>
      </c>
      <c r="P683" s="297">
        <v>6.4</v>
      </c>
      <c r="Q683" s="297">
        <v>4.4400000000000004</v>
      </c>
      <c r="R683" s="297">
        <v>6.42</v>
      </c>
      <c r="S683" s="297">
        <v>7.47</v>
      </c>
      <c r="T683" s="297">
        <v>7.77</v>
      </c>
      <c r="U683" s="297">
        <v>7.18</v>
      </c>
      <c r="V683" s="297">
        <v>9.9600000000000009</v>
      </c>
      <c r="W683" s="297">
        <v>10.44</v>
      </c>
      <c r="X683" s="297">
        <v>9.4600000000000009</v>
      </c>
      <c r="Y683" s="297">
        <v>11.96</v>
      </c>
      <c r="Z683" s="297">
        <v>14.04</v>
      </c>
      <c r="AA683" s="297">
        <v>11.27</v>
      </c>
      <c r="AB683" s="297">
        <v>13.29</v>
      </c>
      <c r="AC683" s="297">
        <v>8.6</v>
      </c>
      <c r="AD683" s="297">
        <v>10.96</v>
      </c>
      <c r="AE683" s="297">
        <v>14.75</v>
      </c>
      <c r="AF683" s="297">
        <v>13.52</v>
      </c>
      <c r="AG683" s="297">
        <v>6.78</v>
      </c>
      <c r="AH683" s="297">
        <v>7.58</v>
      </c>
      <c r="AI683" s="297">
        <v>7.41</v>
      </c>
      <c r="AJ683" s="297">
        <v>7.96</v>
      </c>
      <c r="AK683" s="297">
        <v>7.77</v>
      </c>
      <c r="AL683" s="297">
        <v>7.87</v>
      </c>
      <c r="AM683" s="297">
        <v>7.92</v>
      </c>
      <c r="AN683" s="297">
        <v>8.0299999999999994</v>
      </c>
      <c r="AO683" s="297">
        <v>8.16</v>
      </c>
      <c r="AP683" s="297">
        <v>8.17</v>
      </c>
      <c r="AQ683" s="297">
        <v>8.19</v>
      </c>
      <c r="AR683" s="297">
        <v>8.25</v>
      </c>
      <c r="AS683" s="297">
        <v>8.3699999999999992</v>
      </c>
      <c r="AT683" s="297">
        <v>8.4600000000000009</v>
      </c>
      <c r="AU683" s="297">
        <v>8.44</v>
      </c>
      <c r="AV683" s="297">
        <v>8.4700000000000006</v>
      </c>
      <c r="AW683" s="297">
        <v>8.5299999999999994</v>
      </c>
      <c r="AX683" s="297">
        <v>8.59</v>
      </c>
      <c r="AY683" s="297">
        <v>8.6300000000000008</v>
      </c>
      <c r="AZ683" s="297">
        <v>8.61</v>
      </c>
      <c r="BA683" s="297">
        <v>8.64</v>
      </c>
      <c r="BB683" s="297">
        <v>8.69</v>
      </c>
      <c r="BC683" s="297">
        <v>8.76</v>
      </c>
      <c r="BD683" s="297">
        <v>8.83</v>
      </c>
      <c r="BE683" s="297">
        <v>8.8000000000000007</v>
      </c>
      <c r="BF683" s="297">
        <v>8.86</v>
      </c>
      <c r="BG683" s="297">
        <v>8.92</v>
      </c>
      <c r="BH683" s="297">
        <v>8.98</v>
      </c>
      <c r="BI683" s="297">
        <v>9.0399999999999991</v>
      </c>
      <c r="BJ683" s="297">
        <v>9.02</v>
      </c>
      <c r="BK683" s="297">
        <v>9.08</v>
      </c>
      <c r="BL683" s="297">
        <v>9.1300000000000008</v>
      </c>
      <c r="BM683" s="297">
        <v>9.1999999999999993</v>
      </c>
      <c r="BN683" s="297">
        <v>9.26</v>
      </c>
      <c r="BO683" s="297">
        <v>9.26</v>
      </c>
      <c r="BP683" s="297">
        <v>9.33</v>
      </c>
      <c r="BQ683" s="297">
        <v>9.39</v>
      </c>
      <c r="BR683" s="297">
        <v>9.4700000000000006</v>
      </c>
      <c r="BS683" s="297">
        <v>9.5399999999999991</v>
      </c>
      <c r="BT683" s="297">
        <v>9.57</v>
      </c>
      <c r="BU683" s="297">
        <v>9.65</v>
      </c>
      <c r="BV683" s="297">
        <v>9.74</v>
      </c>
      <c r="BW683" s="297">
        <v>9.82</v>
      </c>
    </row>
    <row r="684" spans="1:75" x14ac:dyDescent="0.25">
      <c r="A684" s="297" t="s">
        <v>1101</v>
      </c>
      <c r="B684" s="297" t="s">
        <v>1102</v>
      </c>
      <c r="C684" s="297" t="s">
        <v>1014</v>
      </c>
      <c r="D684" s="297" t="s">
        <v>1015</v>
      </c>
      <c r="E684" s="297">
        <v>2.1</v>
      </c>
      <c r="F684" s="297">
        <v>2.23</v>
      </c>
      <c r="G684" s="297">
        <v>2.35</v>
      </c>
      <c r="H684" s="297">
        <v>2.4900000000000002</v>
      </c>
      <c r="I684" s="297">
        <v>2.63</v>
      </c>
      <c r="J684" s="297">
        <v>2.79</v>
      </c>
      <c r="K684" s="297">
        <v>2.87</v>
      </c>
      <c r="L684" s="297">
        <v>2.95</v>
      </c>
      <c r="M684" s="297">
        <v>3.04</v>
      </c>
      <c r="N684" s="297">
        <v>3.13</v>
      </c>
      <c r="O684" s="297">
        <v>3.22</v>
      </c>
      <c r="P684" s="297">
        <v>3.34</v>
      </c>
      <c r="Q684" s="297">
        <v>3.46</v>
      </c>
      <c r="R684" s="297">
        <v>3.59</v>
      </c>
      <c r="S684" s="297">
        <v>3.72</v>
      </c>
      <c r="T684" s="297">
        <v>3.86</v>
      </c>
      <c r="U684" s="297">
        <v>4.03</v>
      </c>
      <c r="V684" s="297">
        <v>4.22</v>
      </c>
      <c r="W684" s="297">
        <v>4.41</v>
      </c>
      <c r="X684" s="297">
        <v>4.6100000000000003</v>
      </c>
      <c r="Y684" s="297">
        <v>4.82</v>
      </c>
      <c r="Z684" s="297">
        <v>5.01</v>
      </c>
      <c r="AA684" s="297">
        <v>5.21</v>
      </c>
      <c r="AB684" s="297">
        <v>5.41</v>
      </c>
      <c r="AC684" s="297">
        <v>5.62</v>
      </c>
      <c r="AD684" s="297">
        <v>5.85</v>
      </c>
      <c r="AE684" s="297">
        <v>6.08</v>
      </c>
      <c r="AF684" s="297">
        <v>6.33</v>
      </c>
      <c r="AG684" s="297">
        <v>6.58</v>
      </c>
      <c r="AH684" s="297">
        <v>6.85</v>
      </c>
      <c r="AI684" s="297">
        <v>7.12</v>
      </c>
      <c r="AJ684" s="297">
        <v>7.4</v>
      </c>
      <c r="AK684" s="297">
        <v>7.69</v>
      </c>
      <c r="AL684" s="297">
        <v>7.99</v>
      </c>
      <c r="AM684" s="297">
        <v>8.31</v>
      </c>
      <c r="AN684" s="297">
        <v>8.6300000000000008</v>
      </c>
      <c r="AO684" s="297">
        <v>8.9700000000000006</v>
      </c>
      <c r="AP684" s="297">
        <v>9.31</v>
      </c>
      <c r="AQ684" s="297">
        <v>9.67</v>
      </c>
      <c r="AR684" s="297">
        <v>10.039999999999999</v>
      </c>
      <c r="AS684" s="297">
        <v>10.43</v>
      </c>
      <c r="AT684" s="297">
        <v>10.81</v>
      </c>
      <c r="AU684" s="297">
        <v>11.2</v>
      </c>
      <c r="AV684" s="297">
        <v>11.61</v>
      </c>
      <c r="AW684" s="297">
        <v>12.04</v>
      </c>
      <c r="AX684" s="297">
        <v>12.48</v>
      </c>
      <c r="AY684" s="297">
        <v>12.91</v>
      </c>
      <c r="AZ684" s="297">
        <v>13.35</v>
      </c>
      <c r="BA684" s="297">
        <v>13.8</v>
      </c>
      <c r="BB684" s="297">
        <v>14.27</v>
      </c>
      <c r="BC684" s="297">
        <v>14.76</v>
      </c>
      <c r="BD684" s="297">
        <v>15.22</v>
      </c>
      <c r="BE684" s="297">
        <v>15.7</v>
      </c>
      <c r="BF684" s="297">
        <v>16.190000000000001</v>
      </c>
      <c r="BG684" s="297">
        <v>16.7</v>
      </c>
      <c r="BH684" s="297">
        <v>17.22</v>
      </c>
      <c r="BI684" s="297">
        <v>17.72</v>
      </c>
      <c r="BJ684" s="297">
        <v>18.239999999999998</v>
      </c>
      <c r="BK684" s="297">
        <v>18.77</v>
      </c>
      <c r="BL684" s="297">
        <v>19.32</v>
      </c>
      <c r="BM684" s="297">
        <v>19.88</v>
      </c>
      <c r="BN684" s="297">
        <v>20.420000000000002</v>
      </c>
      <c r="BO684" s="297">
        <v>20.97</v>
      </c>
      <c r="BP684" s="297">
        <v>21.53</v>
      </c>
      <c r="BQ684" s="297">
        <v>22.11</v>
      </c>
      <c r="BR684" s="297">
        <v>22.71</v>
      </c>
      <c r="BS684" s="297">
        <v>23.27</v>
      </c>
      <c r="BT684" s="297">
        <v>23.85</v>
      </c>
      <c r="BU684" s="297">
        <v>24.44</v>
      </c>
      <c r="BV684" s="297">
        <v>25.04</v>
      </c>
      <c r="BW684" s="297">
        <v>25.66</v>
      </c>
    </row>
    <row r="685" spans="1:75" x14ac:dyDescent="0.25">
      <c r="A685" s="297" t="s">
        <v>1101</v>
      </c>
      <c r="B685" s="297" t="s">
        <v>1102</v>
      </c>
      <c r="C685" s="297" t="s">
        <v>1016</v>
      </c>
      <c r="D685" s="297" t="s">
        <v>1015</v>
      </c>
      <c r="E685" s="297">
        <v>0.32</v>
      </c>
      <c r="F685" s="297">
        <v>0.35</v>
      </c>
      <c r="G685" s="297">
        <v>0.37</v>
      </c>
      <c r="H685" s="297">
        <v>0.4</v>
      </c>
      <c r="I685" s="297">
        <v>0.43</v>
      </c>
      <c r="J685" s="297">
        <v>0.46</v>
      </c>
      <c r="K685" s="297">
        <v>0.48</v>
      </c>
      <c r="L685" s="297">
        <v>0.5</v>
      </c>
      <c r="M685" s="297">
        <v>0.52</v>
      </c>
      <c r="N685" s="297">
        <v>0.54</v>
      </c>
      <c r="O685" s="297">
        <v>0.56000000000000005</v>
      </c>
      <c r="P685" s="297">
        <v>0.57999999999999996</v>
      </c>
      <c r="Q685" s="297">
        <v>0.61</v>
      </c>
      <c r="R685" s="297">
        <v>0.63</v>
      </c>
      <c r="S685" s="297">
        <v>0.66</v>
      </c>
      <c r="T685" s="297">
        <v>0.68</v>
      </c>
      <c r="U685" s="297">
        <v>0.72</v>
      </c>
      <c r="V685" s="297">
        <v>0.76</v>
      </c>
      <c r="W685" s="297">
        <v>0.81</v>
      </c>
      <c r="X685" s="297">
        <v>0.85</v>
      </c>
      <c r="Y685" s="297">
        <v>0.9</v>
      </c>
      <c r="Z685" s="297">
        <v>0.95</v>
      </c>
      <c r="AA685" s="297">
        <v>1</v>
      </c>
      <c r="AB685" s="297">
        <v>1.05</v>
      </c>
      <c r="AC685" s="297">
        <v>1.1100000000000001</v>
      </c>
      <c r="AD685" s="297">
        <v>1.1599999999999999</v>
      </c>
      <c r="AE685" s="297">
        <v>1.24</v>
      </c>
      <c r="AF685" s="297">
        <v>1.32</v>
      </c>
      <c r="AG685" s="297">
        <v>1.4</v>
      </c>
      <c r="AH685" s="297">
        <v>1.49</v>
      </c>
      <c r="AI685" s="297">
        <v>1.58</v>
      </c>
      <c r="AJ685" s="297">
        <v>1.64</v>
      </c>
      <c r="AK685" s="297">
        <v>1.71</v>
      </c>
      <c r="AL685" s="297">
        <v>1.77</v>
      </c>
      <c r="AM685" s="297">
        <v>1.84</v>
      </c>
      <c r="AN685" s="297">
        <v>1.91</v>
      </c>
      <c r="AO685" s="297">
        <v>1.98</v>
      </c>
      <c r="AP685" s="297">
        <v>2.06</v>
      </c>
      <c r="AQ685" s="297">
        <v>2.13</v>
      </c>
      <c r="AR685" s="297">
        <v>2.2200000000000002</v>
      </c>
      <c r="AS685" s="297">
        <v>2.2999999999999998</v>
      </c>
      <c r="AT685" s="297">
        <v>2.39</v>
      </c>
      <c r="AU685" s="297">
        <v>2.48</v>
      </c>
      <c r="AV685" s="297">
        <v>2.57</v>
      </c>
      <c r="AW685" s="297">
        <v>2.67</v>
      </c>
      <c r="AX685" s="297">
        <v>2.77</v>
      </c>
      <c r="AY685" s="297">
        <v>2.88</v>
      </c>
      <c r="AZ685" s="297">
        <v>2.99</v>
      </c>
      <c r="BA685" s="297">
        <v>3.1</v>
      </c>
      <c r="BB685" s="297">
        <v>3.22</v>
      </c>
      <c r="BC685" s="297">
        <v>3.34</v>
      </c>
      <c r="BD685" s="297">
        <v>3.46</v>
      </c>
      <c r="BE685" s="297">
        <v>3.58</v>
      </c>
      <c r="BF685" s="297">
        <v>3.71</v>
      </c>
      <c r="BG685" s="297">
        <v>3.84</v>
      </c>
      <c r="BH685" s="297">
        <v>3.97</v>
      </c>
      <c r="BI685" s="297">
        <v>4.1100000000000003</v>
      </c>
      <c r="BJ685" s="297">
        <v>4.25</v>
      </c>
      <c r="BK685" s="297">
        <v>4.4000000000000004</v>
      </c>
      <c r="BL685" s="297">
        <v>4.55</v>
      </c>
      <c r="BM685" s="297">
        <v>4.7</v>
      </c>
      <c r="BN685" s="297">
        <v>4.8499999999999996</v>
      </c>
      <c r="BO685" s="297">
        <v>5.01</v>
      </c>
      <c r="BP685" s="297">
        <v>5.17</v>
      </c>
      <c r="BQ685" s="297">
        <v>5.34</v>
      </c>
      <c r="BR685" s="297">
        <v>5.51</v>
      </c>
      <c r="BS685" s="297">
        <v>5.68</v>
      </c>
      <c r="BT685" s="297">
        <v>5.85</v>
      </c>
      <c r="BU685" s="297">
        <v>6.03</v>
      </c>
      <c r="BV685" s="297">
        <v>6.21</v>
      </c>
      <c r="BW685" s="297">
        <v>6.4</v>
      </c>
    </row>
    <row r="686" spans="1:75" x14ac:dyDescent="0.25">
      <c r="A686" s="297" t="s">
        <v>63</v>
      </c>
      <c r="B686" s="297" t="s">
        <v>62</v>
      </c>
      <c r="C686" s="297" t="s">
        <v>1005</v>
      </c>
      <c r="D686" s="297" t="s">
        <v>1006</v>
      </c>
      <c r="E686" s="297">
        <v>9.76</v>
      </c>
      <c r="F686" s="297">
        <v>9.7799999999999994</v>
      </c>
      <c r="G686" s="297">
        <v>9.85</v>
      </c>
      <c r="H686" s="297">
        <v>9.99</v>
      </c>
      <c r="I686" s="297">
        <v>10.09</v>
      </c>
      <c r="J686" s="297">
        <v>10.18</v>
      </c>
      <c r="K686" s="297">
        <v>10.220000000000001</v>
      </c>
      <c r="L686" s="297">
        <v>10.4</v>
      </c>
      <c r="M686" s="297">
        <v>10.61</v>
      </c>
      <c r="N686" s="297">
        <v>10.91</v>
      </c>
      <c r="O686" s="297">
        <v>11.37</v>
      </c>
      <c r="P686" s="297">
        <v>11.8</v>
      </c>
      <c r="Q686" s="297">
        <v>12.18</v>
      </c>
      <c r="R686" s="297">
        <v>12.65</v>
      </c>
      <c r="S686" s="297">
        <v>13.18</v>
      </c>
      <c r="T686" s="297">
        <v>13.86</v>
      </c>
      <c r="U686" s="297">
        <v>14.41</v>
      </c>
      <c r="V686" s="297">
        <v>14.82</v>
      </c>
      <c r="W686" s="297">
        <v>15.2</v>
      </c>
      <c r="X686" s="297">
        <v>15.55</v>
      </c>
      <c r="Y686" s="297">
        <v>15.94</v>
      </c>
      <c r="Z686" s="297">
        <v>16.190000000000001</v>
      </c>
      <c r="AA686" s="297">
        <v>16.170000000000002</v>
      </c>
      <c r="AB686" s="297">
        <v>16.34</v>
      </c>
      <c r="AC686" s="297">
        <v>16.45</v>
      </c>
      <c r="AD686" s="297">
        <v>16.62</v>
      </c>
      <c r="AE686" s="297">
        <v>16.84</v>
      </c>
      <c r="AF686" s="297">
        <v>17.07</v>
      </c>
      <c r="AG686" s="297">
        <v>17.350000000000001</v>
      </c>
      <c r="AH686" s="297">
        <v>17.66</v>
      </c>
      <c r="AI686" s="297">
        <v>17.809999999999999</v>
      </c>
      <c r="AJ686" s="297">
        <v>18.23</v>
      </c>
      <c r="AK686" s="297">
        <v>18.690000000000001</v>
      </c>
      <c r="AL686" s="297">
        <v>19.170000000000002</v>
      </c>
      <c r="AM686" s="297">
        <v>19.68</v>
      </c>
      <c r="AN686" s="297">
        <v>20.21</v>
      </c>
      <c r="AO686" s="297">
        <v>20.74</v>
      </c>
      <c r="AP686" s="297">
        <v>21.29</v>
      </c>
      <c r="AQ686" s="297">
        <v>21.85</v>
      </c>
      <c r="AR686" s="297">
        <v>22.43</v>
      </c>
      <c r="AS686" s="297">
        <v>23.01</v>
      </c>
      <c r="AT686" s="297">
        <v>23.6</v>
      </c>
      <c r="AU686" s="297">
        <v>24.19</v>
      </c>
      <c r="AV686" s="297">
        <v>24.78</v>
      </c>
      <c r="AW686" s="297">
        <v>25.37</v>
      </c>
      <c r="AX686" s="297">
        <v>25.97</v>
      </c>
      <c r="AY686" s="297">
        <v>26.57</v>
      </c>
      <c r="AZ686" s="297">
        <v>27.18</v>
      </c>
      <c r="BA686" s="297">
        <v>27.79</v>
      </c>
      <c r="BB686" s="297">
        <v>28.41</v>
      </c>
      <c r="BC686" s="297">
        <v>29.03</v>
      </c>
      <c r="BD686" s="297">
        <v>29.66</v>
      </c>
      <c r="BE686" s="297">
        <v>30.29</v>
      </c>
      <c r="BF686" s="297">
        <v>30.93</v>
      </c>
      <c r="BG686" s="297">
        <v>31.57</v>
      </c>
      <c r="BH686" s="297">
        <v>32.22</v>
      </c>
      <c r="BI686" s="297">
        <v>32.869999999999997</v>
      </c>
      <c r="BJ686" s="297">
        <v>33.53</v>
      </c>
      <c r="BK686" s="297">
        <v>34.19</v>
      </c>
      <c r="BL686" s="297">
        <v>34.85</v>
      </c>
      <c r="BM686" s="297">
        <v>35.520000000000003</v>
      </c>
      <c r="BN686" s="297">
        <v>36.200000000000003</v>
      </c>
      <c r="BO686" s="297">
        <v>36.869999999999997</v>
      </c>
      <c r="BP686" s="297">
        <v>37.56</v>
      </c>
      <c r="BQ686" s="297">
        <v>38.25</v>
      </c>
      <c r="BR686" s="297">
        <v>38.950000000000003</v>
      </c>
      <c r="BS686" s="297">
        <v>39.659999999999997</v>
      </c>
      <c r="BT686" s="297">
        <v>40.380000000000003</v>
      </c>
      <c r="BU686" s="297">
        <v>41.1</v>
      </c>
      <c r="BV686" s="297">
        <v>41.84</v>
      </c>
      <c r="BW686" s="297">
        <v>42.58</v>
      </c>
    </row>
    <row r="687" spans="1:75" x14ac:dyDescent="0.25">
      <c r="A687" s="297" t="s">
        <v>63</v>
      </c>
      <c r="B687" s="297" t="s">
        <v>62</v>
      </c>
      <c r="C687" s="297" t="s">
        <v>1007</v>
      </c>
      <c r="D687" s="297" t="s">
        <v>1008</v>
      </c>
      <c r="E687" s="297">
        <v>2178.08</v>
      </c>
      <c r="F687" s="297">
        <v>2465.75</v>
      </c>
      <c r="G687" s="297">
        <v>2801.37</v>
      </c>
      <c r="H687" s="297">
        <v>2136.9899999999998</v>
      </c>
      <c r="I687" s="297">
        <v>2821.92</v>
      </c>
      <c r="J687" s="297">
        <v>2356.16</v>
      </c>
      <c r="K687" s="297">
        <v>3931.51</v>
      </c>
      <c r="L687" s="297">
        <v>4130.1400000000003</v>
      </c>
      <c r="M687" s="297">
        <v>4452.0600000000004</v>
      </c>
      <c r="N687" s="297">
        <v>4767.12</v>
      </c>
      <c r="O687" s="297">
        <v>4760.2700000000004</v>
      </c>
      <c r="P687" s="297">
        <v>4602.74</v>
      </c>
      <c r="Q687" s="297">
        <v>4547.9399999999996</v>
      </c>
      <c r="R687" s="297">
        <v>5821.92</v>
      </c>
      <c r="S687" s="297">
        <v>5280.82</v>
      </c>
      <c r="T687" s="297">
        <v>4856.16</v>
      </c>
      <c r="U687" s="297">
        <v>4780.82</v>
      </c>
      <c r="V687" s="297">
        <v>5369.86</v>
      </c>
      <c r="W687" s="297">
        <v>4732.88</v>
      </c>
      <c r="X687" s="297">
        <v>5157.53</v>
      </c>
      <c r="Y687" s="297">
        <v>4630.1400000000003</v>
      </c>
      <c r="Z687" s="297">
        <v>5390.41</v>
      </c>
      <c r="AA687" s="297">
        <v>5020.55</v>
      </c>
      <c r="AB687" s="297">
        <v>5657.53</v>
      </c>
      <c r="AC687" s="297">
        <v>5623.29</v>
      </c>
      <c r="AD687" s="297">
        <v>5897.26</v>
      </c>
      <c r="AE687" s="297">
        <v>5623.29</v>
      </c>
      <c r="AF687" s="297">
        <v>5945.21</v>
      </c>
      <c r="AG687" s="297">
        <v>5609.59</v>
      </c>
      <c r="AH687" s="297">
        <v>5618.46</v>
      </c>
      <c r="AI687" s="297">
        <v>5463.36</v>
      </c>
      <c r="AJ687" s="297">
        <v>5554.04</v>
      </c>
      <c r="AK687" s="297">
        <v>5599.08</v>
      </c>
      <c r="AL687" s="297">
        <v>5638.43</v>
      </c>
      <c r="AM687" s="297">
        <v>5688.56</v>
      </c>
      <c r="AN687" s="297">
        <v>5750.83</v>
      </c>
      <c r="AO687" s="297">
        <v>5839.49</v>
      </c>
      <c r="AP687" s="297">
        <v>5932.8</v>
      </c>
      <c r="AQ687" s="297">
        <v>6023.41</v>
      </c>
      <c r="AR687" s="297">
        <v>6123.28</v>
      </c>
      <c r="AS687" s="297">
        <v>6226.07</v>
      </c>
      <c r="AT687" s="297">
        <v>6334.86</v>
      </c>
      <c r="AU687" s="297">
        <v>6438.1</v>
      </c>
      <c r="AV687" s="297">
        <v>6541.79</v>
      </c>
      <c r="AW687" s="297">
        <v>6648.18</v>
      </c>
      <c r="AX687" s="297">
        <v>6755.23</v>
      </c>
      <c r="AY687" s="297">
        <v>6868.93</v>
      </c>
      <c r="AZ687" s="297">
        <v>6983.96</v>
      </c>
      <c r="BA687" s="297">
        <v>7100.52</v>
      </c>
      <c r="BB687" s="297">
        <v>7217.15</v>
      </c>
      <c r="BC687" s="297">
        <v>7337.5</v>
      </c>
      <c r="BD687" s="297">
        <v>7459.31</v>
      </c>
      <c r="BE687" s="297">
        <v>7582.65</v>
      </c>
      <c r="BF687" s="297">
        <v>7705.34</v>
      </c>
      <c r="BG687" s="297">
        <v>7826.69</v>
      </c>
      <c r="BH687" s="297">
        <v>7946.94</v>
      </c>
      <c r="BI687" s="297">
        <v>8072.36</v>
      </c>
      <c r="BJ687" s="297">
        <v>8197.86</v>
      </c>
      <c r="BK687" s="297">
        <v>8320.9</v>
      </c>
      <c r="BL687" s="297">
        <v>8442.0499999999993</v>
      </c>
      <c r="BM687" s="297">
        <v>8561.35</v>
      </c>
      <c r="BN687" s="297">
        <v>8693.92</v>
      </c>
      <c r="BO687" s="297">
        <v>8826.06</v>
      </c>
      <c r="BP687" s="297">
        <v>8958.48</v>
      </c>
      <c r="BQ687" s="297">
        <v>9093.24</v>
      </c>
      <c r="BR687" s="297">
        <v>9230.08</v>
      </c>
      <c r="BS687" s="297">
        <v>9362.42</v>
      </c>
      <c r="BT687" s="297">
        <v>9496.9500000000007</v>
      </c>
      <c r="BU687" s="297">
        <v>9633.39</v>
      </c>
      <c r="BV687" s="297">
        <v>9771.44</v>
      </c>
      <c r="BW687" s="297">
        <v>9912.9599999999991</v>
      </c>
    </row>
    <row r="688" spans="1:75" x14ac:dyDescent="0.25">
      <c r="A688" s="297" t="s">
        <v>63</v>
      </c>
      <c r="B688" s="297" t="s">
        <v>62</v>
      </c>
      <c r="C688" s="297" t="s">
        <v>1009</v>
      </c>
      <c r="D688" s="297" t="s">
        <v>1010</v>
      </c>
      <c r="E688" s="297">
        <v>22.22</v>
      </c>
      <c r="F688" s="297">
        <v>24.19</v>
      </c>
      <c r="G688" s="297">
        <v>26.01</v>
      </c>
      <c r="H688" s="297">
        <v>28.76</v>
      </c>
      <c r="I688" s="297">
        <v>27.43</v>
      </c>
      <c r="J688" s="297">
        <v>26.45</v>
      </c>
      <c r="K688" s="297">
        <v>23.89</v>
      </c>
      <c r="L688" s="297">
        <v>27.95</v>
      </c>
      <c r="M688" s="297">
        <v>27.44</v>
      </c>
      <c r="N688" s="297">
        <v>28.12</v>
      </c>
      <c r="O688" s="297">
        <v>31.65</v>
      </c>
      <c r="P688" s="297">
        <v>29.63</v>
      </c>
      <c r="Q688" s="297">
        <v>27.54</v>
      </c>
      <c r="R688" s="297">
        <v>29.45</v>
      </c>
      <c r="S688" s="297">
        <v>29.69</v>
      </c>
      <c r="T688" s="297">
        <v>31.88</v>
      </c>
      <c r="U688" s="297">
        <v>28.74</v>
      </c>
      <c r="V688" s="297">
        <v>25.34</v>
      </c>
      <c r="W688" s="297">
        <v>24.48</v>
      </c>
      <c r="X688" s="297">
        <v>23.34</v>
      </c>
      <c r="Y688" s="297">
        <v>24.16</v>
      </c>
      <c r="Z688" s="297">
        <v>21.69</v>
      </c>
      <c r="AA688" s="297">
        <v>17.12</v>
      </c>
      <c r="AB688" s="297">
        <v>20.440000000000001</v>
      </c>
      <c r="AC688" s="297">
        <v>19.649999999999999</v>
      </c>
      <c r="AD688" s="297">
        <v>20.16</v>
      </c>
      <c r="AE688" s="297">
        <v>20.48</v>
      </c>
      <c r="AF688" s="297">
        <v>19.91</v>
      </c>
      <c r="AG688" s="297">
        <v>20.25</v>
      </c>
      <c r="AH688" s="297">
        <v>19.98</v>
      </c>
      <c r="AI688" s="297">
        <v>18.559999999999999</v>
      </c>
      <c r="AJ688" s="297">
        <v>22.08</v>
      </c>
      <c r="AK688" s="297">
        <v>22.41</v>
      </c>
      <c r="AL688" s="297">
        <v>22.75</v>
      </c>
      <c r="AM688" s="297">
        <v>22.99</v>
      </c>
      <c r="AN688" s="297">
        <v>23.23</v>
      </c>
      <c r="AO688" s="297">
        <v>23.37</v>
      </c>
      <c r="AP688" s="297">
        <v>23.41</v>
      </c>
      <c r="AQ688" s="297">
        <v>23.5</v>
      </c>
      <c r="AR688" s="297">
        <v>23.55</v>
      </c>
      <c r="AS688" s="297">
        <v>23.57</v>
      </c>
      <c r="AT688" s="297">
        <v>23.57</v>
      </c>
      <c r="AU688" s="297">
        <v>23.49</v>
      </c>
      <c r="AV688" s="297">
        <v>23.44</v>
      </c>
      <c r="AW688" s="297">
        <v>23.4</v>
      </c>
      <c r="AX688" s="297">
        <v>23.37</v>
      </c>
      <c r="AY688" s="297">
        <v>23.32</v>
      </c>
      <c r="AZ688" s="297">
        <v>23.22</v>
      </c>
      <c r="BA688" s="297">
        <v>23.16</v>
      </c>
      <c r="BB688" s="297">
        <v>23.11</v>
      </c>
      <c r="BC688" s="297">
        <v>23.05</v>
      </c>
      <c r="BD688" s="297">
        <v>22.98</v>
      </c>
      <c r="BE688" s="297">
        <v>22.86</v>
      </c>
      <c r="BF688" s="297">
        <v>22.78</v>
      </c>
      <c r="BG688" s="297">
        <v>22.71</v>
      </c>
      <c r="BH688" s="297">
        <v>22.63</v>
      </c>
      <c r="BI688" s="297">
        <v>22.55</v>
      </c>
      <c r="BJ688" s="297">
        <v>22.43</v>
      </c>
      <c r="BK688" s="297">
        <v>22.35</v>
      </c>
      <c r="BL688" s="297">
        <v>22.28</v>
      </c>
      <c r="BM688" s="297">
        <v>22.2</v>
      </c>
      <c r="BN688" s="297">
        <v>22.12</v>
      </c>
      <c r="BO688" s="297">
        <v>22.01</v>
      </c>
      <c r="BP688" s="297">
        <v>21.94</v>
      </c>
      <c r="BQ688" s="297">
        <v>21.86</v>
      </c>
      <c r="BR688" s="297">
        <v>21.79</v>
      </c>
      <c r="BS688" s="297">
        <v>21.72</v>
      </c>
      <c r="BT688" s="297">
        <v>21.66</v>
      </c>
      <c r="BU688" s="297">
        <v>21.6</v>
      </c>
      <c r="BV688" s="297">
        <v>21.53</v>
      </c>
      <c r="BW688" s="297">
        <v>21.45</v>
      </c>
    </row>
    <row r="689" spans="1:75" x14ac:dyDescent="0.25">
      <c r="A689" s="297" t="s">
        <v>63</v>
      </c>
      <c r="B689" s="297" t="s">
        <v>62</v>
      </c>
      <c r="C689" s="297" t="s">
        <v>1011</v>
      </c>
      <c r="D689" s="297" t="s">
        <v>927</v>
      </c>
      <c r="E689" s="297">
        <v>123.73</v>
      </c>
      <c r="F689" s="297">
        <v>125.83</v>
      </c>
      <c r="G689" s="297">
        <v>126.43</v>
      </c>
      <c r="H689" s="297">
        <v>126.74</v>
      </c>
      <c r="I689" s="297">
        <v>128.30000000000001</v>
      </c>
      <c r="J689" s="297">
        <v>128.63</v>
      </c>
      <c r="K689" s="297">
        <v>129.59</v>
      </c>
      <c r="L689" s="297">
        <v>130.18</v>
      </c>
      <c r="M689" s="297">
        <v>130.80000000000001</v>
      </c>
      <c r="N689" s="297">
        <v>131.69999999999999</v>
      </c>
      <c r="O689" s="297">
        <v>133.4</v>
      </c>
      <c r="P689" s="297">
        <v>133.96</v>
      </c>
      <c r="Q689" s="297">
        <v>135.28</v>
      </c>
      <c r="R689" s="297">
        <v>138.27000000000001</v>
      </c>
      <c r="S689" s="297">
        <v>139.30000000000001</v>
      </c>
      <c r="T689" s="297">
        <v>143.85</v>
      </c>
      <c r="U689" s="297">
        <v>148.66</v>
      </c>
      <c r="V689" s="297">
        <v>149.69</v>
      </c>
      <c r="W689" s="297">
        <v>150.78</v>
      </c>
      <c r="X689" s="297">
        <v>154.91</v>
      </c>
      <c r="Y689" s="297">
        <v>159.43</v>
      </c>
      <c r="Z689" s="297">
        <v>163.6</v>
      </c>
      <c r="AA689" s="297">
        <v>165.02</v>
      </c>
      <c r="AB689" s="297">
        <v>166.38</v>
      </c>
      <c r="AC689" s="297">
        <v>164.71</v>
      </c>
      <c r="AD689" s="297">
        <v>167.7</v>
      </c>
      <c r="AE689" s="297">
        <v>169.72</v>
      </c>
      <c r="AF689" s="297">
        <v>174.12</v>
      </c>
      <c r="AG689" s="297">
        <v>176.12</v>
      </c>
      <c r="AH689" s="297">
        <v>173.86</v>
      </c>
      <c r="AI689" s="297">
        <v>174.69</v>
      </c>
      <c r="AJ689" s="297">
        <v>173.89</v>
      </c>
      <c r="AK689" s="297">
        <v>173.13</v>
      </c>
      <c r="AL689" s="297">
        <v>172.32</v>
      </c>
      <c r="AM689" s="297">
        <v>171.32</v>
      </c>
      <c r="AN689" s="297">
        <v>170.1</v>
      </c>
      <c r="AO689" s="297">
        <v>169.84</v>
      </c>
      <c r="AP689" s="297">
        <v>169.41</v>
      </c>
      <c r="AQ689" s="297">
        <v>168.86</v>
      </c>
      <c r="AR689" s="297">
        <v>168.23</v>
      </c>
      <c r="AS689" s="297">
        <v>167.57</v>
      </c>
      <c r="AT689" s="297">
        <v>166.73</v>
      </c>
      <c r="AU689" s="297">
        <v>165.87</v>
      </c>
      <c r="AV689" s="297">
        <v>164.99</v>
      </c>
      <c r="AW689" s="297">
        <v>164.15</v>
      </c>
      <c r="AX689" s="297">
        <v>163.36000000000001</v>
      </c>
      <c r="AY689" s="297">
        <v>162.63999999999999</v>
      </c>
      <c r="AZ689" s="297">
        <v>162.01</v>
      </c>
      <c r="BA689" s="297">
        <v>161.4</v>
      </c>
      <c r="BB689" s="297">
        <v>160.78</v>
      </c>
      <c r="BC689" s="297">
        <v>160.11000000000001</v>
      </c>
      <c r="BD689" s="297">
        <v>159.47</v>
      </c>
      <c r="BE689" s="297">
        <v>158.76</v>
      </c>
      <c r="BF689" s="297">
        <v>158.01</v>
      </c>
      <c r="BG689" s="297">
        <v>157.21</v>
      </c>
      <c r="BH689" s="297">
        <v>156.30000000000001</v>
      </c>
      <c r="BI689" s="297">
        <v>155.46</v>
      </c>
      <c r="BJ689" s="297">
        <v>154.56</v>
      </c>
      <c r="BK689" s="297">
        <v>153.58000000000001</v>
      </c>
      <c r="BL689" s="297">
        <v>152.52000000000001</v>
      </c>
      <c r="BM689" s="297">
        <v>151.41</v>
      </c>
      <c r="BN689" s="297">
        <v>150.49</v>
      </c>
      <c r="BO689" s="297">
        <v>149.52000000000001</v>
      </c>
      <c r="BP689" s="297">
        <v>148.53</v>
      </c>
      <c r="BQ689" s="297">
        <v>147.57</v>
      </c>
      <c r="BR689" s="297">
        <v>146.61000000000001</v>
      </c>
      <c r="BS689" s="297">
        <v>145.44</v>
      </c>
      <c r="BT689" s="297">
        <v>144.28</v>
      </c>
      <c r="BU689" s="297">
        <v>143.13999999999999</v>
      </c>
      <c r="BV689" s="297">
        <v>142.02000000000001</v>
      </c>
      <c r="BW689" s="297">
        <v>140.94</v>
      </c>
    </row>
    <row r="690" spans="1:75" x14ac:dyDescent="0.25">
      <c r="A690" s="297" t="s">
        <v>63</v>
      </c>
      <c r="B690" s="297" t="s">
        <v>62</v>
      </c>
      <c r="C690" s="297" t="s">
        <v>1012</v>
      </c>
      <c r="D690" s="297" t="s">
        <v>927</v>
      </c>
      <c r="E690" s="297">
        <v>326.70999999999998</v>
      </c>
      <c r="F690" s="297">
        <v>331.41</v>
      </c>
      <c r="G690" s="297">
        <v>336.05</v>
      </c>
      <c r="H690" s="297">
        <v>340.57</v>
      </c>
      <c r="I690" s="297">
        <v>344.94</v>
      </c>
      <c r="J690" s="297">
        <v>349.14</v>
      </c>
      <c r="K690" s="297">
        <v>353.07</v>
      </c>
      <c r="L690" s="297">
        <v>356.74</v>
      </c>
      <c r="M690" s="297">
        <v>360.26</v>
      </c>
      <c r="N690" s="297">
        <v>363.81</v>
      </c>
      <c r="O690" s="297">
        <v>367.52</v>
      </c>
      <c r="P690" s="297">
        <v>371.45</v>
      </c>
      <c r="Q690" s="297">
        <v>375.53</v>
      </c>
      <c r="R690" s="297">
        <v>379.57</v>
      </c>
      <c r="S690" s="297">
        <v>383.31</v>
      </c>
      <c r="T690" s="297">
        <v>386.58</v>
      </c>
      <c r="U690" s="297">
        <v>389.28</v>
      </c>
      <c r="V690" s="297">
        <v>391.5</v>
      </c>
      <c r="W690" s="297">
        <v>393.43</v>
      </c>
      <c r="X690" s="297">
        <v>395.34</v>
      </c>
      <c r="Y690" s="297">
        <v>397.42</v>
      </c>
      <c r="Z690" s="297">
        <v>399.75</v>
      </c>
      <c r="AA690" s="297">
        <v>402.24</v>
      </c>
      <c r="AB690" s="297">
        <v>404.79</v>
      </c>
      <c r="AC690" s="297">
        <v>407.18</v>
      </c>
      <c r="AD690" s="297">
        <v>409.3</v>
      </c>
      <c r="AE690" s="297">
        <v>411.08</v>
      </c>
      <c r="AF690" s="297">
        <v>412.61</v>
      </c>
      <c r="AG690" s="297">
        <v>413.95</v>
      </c>
      <c r="AH690" s="297">
        <v>415.22</v>
      </c>
      <c r="AI690" s="297">
        <v>416.52</v>
      </c>
      <c r="AJ690" s="297">
        <v>417.86</v>
      </c>
      <c r="AK690" s="297">
        <v>419.21</v>
      </c>
      <c r="AL690" s="297">
        <v>420.56</v>
      </c>
      <c r="AM690" s="297">
        <v>421.84</v>
      </c>
      <c r="AN690" s="297">
        <v>423.04</v>
      </c>
      <c r="AO690" s="297">
        <v>424.13</v>
      </c>
      <c r="AP690" s="297">
        <v>425.14</v>
      </c>
      <c r="AQ690" s="297">
        <v>426.07</v>
      </c>
      <c r="AR690" s="297">
        <v>426.92</v>
      </c>
      <c r="AS690" s="297">
        <v>427.71</v>
      </c>
      <c r="AT690" s="297">
        <v>428.42</v>
      </c>
      <c r="AU690" s="297">
        <v>429.07</v>
      </c>
      <c r="AV690" s="297">
        <v>429.62</v>
      </c>
      <c r="AW690" s="297">
        <v>430.09</v>
      </c>
      <c r="AX690" s="297">
        <v>430.44</v>
      </c>
      <c r="AY690" s="297">
        <v>430.7</v>
      </c>
      <c r="AZ690" s="297">
        <v>430.84</v>
      </c>
      <c r="BA690" s="297">
        <v>430.88</v>
      </c>
      <c r="BB690" s="297">
        <v>430.82</v>
      </c>
      <c r="BC690" s="297">
        <v>430.65</v>
      </c>
      <c r="BD690" s="297">
        <v>430.39</v>
      </c>
      <c r="BE690" s="297">
        <v>430.02</v>
      </c>
      <c r="BF690" s="297">
        <v>429.56</v>
      </c>
      <c r="BG690" s="297">
        <v>429.01</v>
      </c>
      <c r="BH690" s="297">
        <v>428.39</v>
      </c>
      <c r="BI690" s="297">
        <v>427.68</v>
      </c>
      <c r="BJ690" s="297">
        <v>426.91</v>
      </c>
      <c r="BK690" s="297">
        <v>426.08</v>
      </c>
      <c r="BL690" s="297">
        <v>425.21</v>
      </c>
      <c r="BM690" s="297">
        <v>424.3</v>
      </c>
      <c r="BN690" s="297">
        <v>423.37</v>
      </c>
      <c r="BO690" s="297">
        <v>422.42</v>
      </c>
      <c r="BP690" s="297">
        <v>421.46</v>
      </c>
      <c r="BQ690" s="297">
        <v>420.49</v>
      </c>
      <c r="BR690" s="297">
        <v>419.54</v>
      </c>
      <c r="BS690" s="297">
        <v>418.6</v>
      </c>
      <c r="BT690" s="297">
        <v>417.68</v>
      </c>
      <c r="BU690" s="297">
        <v>416.77</v>
      </c>
      <c r="BV690" s="297">
        <v>415.89</v>
      </c>
      <c r="BW690" s="297">
        <v>415.03</v>
      </c>
    </row>
    <row r="691" spans="1:75" x14ac:dyDescent="0.25">
      <c r="A691" s="297" t="s">
        <v>63</v>
      </c>
      <c r="B691" s="297" t="s">
        <v>62</v>
      </c>
      <c r="C691" s="297" t="s">
        <v>1013</v>
      </c>
      <c r="D691" s="297" t="s">
        <v>1010</v>
      </c>
      <c r="E691" s="297">
        <v>19.16</v>
      </c>
      <c r="F691" s="297">
        <v>18.72</v>
      </c>
      <c r="G691" s="297">
        <v>15.33</v>
      </c>
      <c r="H691" s="297">
        <v>14.99</v>
      </c>
      <c r="I691" s="297">
        <v>13.73</v>
      </c>
      <c r="J691" s="297">
        <v>12.29</v>
      </c>
      <c r="K691" s="297">
        <v>15.43</v>
      </c>
      <c r="L691" s="297">
        <v>18.170000000000002</v>
      </c>
      <c r="M691" s="297">
        <v>18.75</v>
      </c>
      <c r="N691" s="297">
        <v>18.649999999999999</v>
      </c>
      <c r="O691" s="297">
        <v>19.7</v>
      </c>
      <c r="P691" s="297">
        <v>20.5</v>
      </c>
      <c r="Q691" s="297">
        <v>20.47</v>
      </c>
      <c r="R691" s="297">
        <v>20.170000000000002</v>
      </c>
      <c r="S691" s="297">
        <v>20.5</v>
      </c>
      <c r="T691" s="297">
        <v>18.32</v>
      </c>
      <c r="U691" s="297">
        <v>14.72</v>
      </c>
      <c r="V691" s="297">
        <v>17.12</v>
      </c>
      <c r="W691" s="297">
        <v>18.14</v>
      </c>
      <c r="X691" s="297">
        <v>18.43</v>
      </c>
      <c r="Y691" s="297">
        <v>15.59</v>
      </c>
      <c r="Z691" s="297">
        <v>12.92</v>
      </c>
      <c r="AA691" s="297">
        <v>16.670000000000002</v>
      </c>
      <c r="AB691" s="297">
        <v>14.79</v>
      </c>
      <c r="AC691" s="297">
        <v>12.91</v>
      </c>
      <c r="AD691" s="297">
        <v>15.03</v>
      </c>
      <c r="AE691" s="297">
        <v>16.73</v>
      </c>
      <c r="AF691" s="297">
        <v>19.37</v>
      </c>
      <c r="AG691" s="297">
        <v>12.39</v>
      </c>
      <c r="AH691" s="297">
        <v>13.83</v>
      </c>
      <c r="AI691" s="297">
        <v>6.92</v>
      </c>
      <c r="AJ691" s="297">
        <v>11.89</v>
      </c>
      <c r="AK691" s="297">
        <v>11.36</v>
      </c>
      <c r="AL691" s="297">
        <v>11.16</v>
      </c>
      <c r="AM691" s="297">
        <v>10.96</v>
      </c>
      <c r="AN691" s="297">
        <v>10.83</v>
      </c>
      <c r="AO691" s="297">
        <v>10.66</v>
      </c>
      <c r="AP691" s="297">
        <v>10.7</v>
      </c>
      <c r="AQ691" s="297">
        <v>10.76</v>
      </c>
      <c r="AR691" s="297">
        <v>10.64</v>
      </c>
      <c r="AS691" s="297">
        <v>10.54</v>
      </c>
      <c r="AT691" s="297">
        <v>10.46</v>
      </c>
      <c r="AU691" s="297">
        <v>10.4</v>
      </c>
      <c r="AV691" s="297">
        <v>10.36</v>
      </c>
      <c r="AW691" s="297">
        <v>10.31</v>
      </c>
      <c r="AX691" s="297">
        <v>10.27</v>
      </c>
      <c r="AY691" s="297">
        <v>10.24</v>
      </c>
      <c r="AZ691" s="297">
        <v>10.199999999999999</v>
      </c>
      <c r="BA691" s="297">
        <v>10.17</v>
      </c>
      <c r="BB691" s="297">
        <v>10.15</v>
      </c>
      <c r="BC691" s="297">
        <v>10.130000000000001</v>
      </c>
      <c r="BD691" s="297">
        <v>10.130000000000001</v>
      </c>
      <c r="BE691" s="297">
        <v>10.11</v>
      </c>
      <c r="BF691" s="297">
        <v>10.130000000000001</v>
      </c>
      <c r="BG691" s="297">
        <v>10.16</v>
      </c>
      <c r="BH691" s="297">
        <v>10.19</v>
      </c>
      <c r="BI691" s="297">
        <v>10.23</v>
      </c>
      <c r="BJ691" s="297">
        <v>10.24</v>
      </c>
      <c r="BK691" s="297">
        <v>10.28</v>
      </c>
      <c r="BL691" s="297">
        <v>10.3</v>
      </c>
      <c r="BM691" s="297">
        <v>10.31</v>
      </c>
      <c r="BN691" s="297">
        <v>10.3</v>
      </c>
      <c r="BO691" s="297">
        <v>10.18</v>
      </c>
      <c r="BP691" s="297">
        <v>10.130000000000001</v>
      </c>
      <c r="BQ691" s="297">
        <v>10.06</v>
      </c>
      <c r="BR691" s="297">
        <v>9.9700000000000006</v>
      </c>
      <c r="BS691" s="297">
        <v>9.8699999999999992</v>
      </c>
      <c r="BT691" s="297">
        <v>9.8000000000000007</v>
      </c>
      <c r="BU691" s="297">
        <v>9.68</v>
      </c>
      <c r="BV691" s="297">
        <v>9.5399999999999991</v>
      </c>
      <c r="BW691" s="297">
        <v>9.41</v>
      </c>
    </row>
    <row r="692" spans="1:75" x14ac:dyDescent="0.25">
      <c r="A692" s="297" t="s">
        <v>63</v>
      </c>
      <c r="B692" s="297" t="s">
        <v>62</v>
      </c>
      <c r="C692" s="297" t="s">
        <v>1014</v>
      </c>
      <c r="D692" s="297" t="s">
        <v>1015</v>
      </c>
      <c r="E692" s="297">
        <v>41.04</v>
      </c>
      <c r="F692" s="297">
        <v>42.36</v>
      </c>
      <c r="G692" s="297">
        <v>43.73</v>
      </c>
      <c r="H692" s="297">
        <v>45.13</v>
      </c>
      <c r="I692" s="297">
        <v>46.59</v>
      </c>
      <c r="J692" s="297">
        <v>48.08</v>
      </c>
      <c r="K692" s="297">
        <v>49.33</v>
      </c>
      <c r="L692" s="297">
        <v>50.62</v>
      </c>
      <c r="M692" s="297">
        <v>51.93</v>
      </c>
      <c r="N692" s="297">
        <v>53.29</v>
      </c>
      <c r="O692" s="297">
        <v>54.67</v>
      </c>
      <c r="P692" s="297">
        <v>55.76</v>
      </c>
      <c r="Q692" s="297">
        <v>56.87</v>
      </c>
      <c r="R692" s="297">
        <v>58.01</v>
      </c>
      <c r="S692" s="297">
        <v>59.16</v>
      </c>
      <c r="T692" s="297">
        <v>60.34</v>
      </c>
      <c r="U692" s="297">
        <v>61.22</v>
      </c>
      <c r="V692" s="297">
        <v>62.11</v>
      </c>
      <c r="W692" s="297">
        <v>63.01</v>
      </c>
      <c r="X692" s="297">
        <v>63.92</v>
      </c>
      <c r="Y692" s="297">
        <v>64.849999999999994</v>
      </c>
      <c r="Z692" s="297">
        <v>65.900000000000006</v>
      </c>
      <c r="AA692" s="297">
        <v>66.959999999999994</v>
      </c>
      <c r="AB692" s="297">
        <v>68.040000000000006</v>
      </c>
      <c r="AC692" s="297">
        <v>69.13</v>
      </c>
      <c r="AD692" s="297">
        <v>70.25</v>
      </c>
      <c r="AE692" s="297">
        <v>71.400000000000006</v>
      </c>
      <c r="AF692" s="297">
        <v>72.569999999999993</v>
      </c>
      <c r="AG692" s="297">
        <v>73.760000000000005</v>
      </c>
      <c r="AH692" s="297">
        <v>74.97</v>
      </c>
      <c r="AI692" s="297">
        <v>76.2</v>
      </c>
      <c r="AJ692" s="297">
        <v>77</v>
      </c>
      <c r="AK692" s="297">
        <v>77.8</v>
      </c>
      <c r="AL692" s="297">
        <v>78.62</v>
      </c>
      <c r="AM692" s="297">
        <v>79.44</v>
      </c>
      <c r="AN692" s="297">
        <v>80.27</v>
      </c>
      <c r="AO692" s="297">
        <v>81.319999999999993</v>
      </c>
      <c r="AP692" s="297">
        <v>82.39</v>
      </c>
      <c r="AQ692" s="297">
        <v>83.48</v>
      </c>
      <c r="AR692" s="297">
        <v>84.58</v>
      </c>
      <c r="AS692" s="297">
        <v>85.69</v>
      </c>
      <c r="AT692" s="297">
        <v>86.39</v>
      </c>
      <c r="AU692" s="297">
        <v>87.1</v>
      </c>
      <c r="AV692" s="297">
        <v>87.82</v>
      </c>
      <c r="AW692" s="297">
        <v>88.54</v>
      </c>
      <c r="AX692" s="297">
        <v>89.26</v>
      </c>
      <c r="AY692" s="297">
        <v>89.99</v>
      </c>
      <c r="AZ692" s="297">
        <v>90.72</v>
      </c>
      <c r="BA692" s="297">
        <v>91.46</v>
      </c>
      <c r="BB692" s="297">
        <v>92.21</v>
      </c>
      <c r="BC692" s="297">
        <v>92.96</v>
      </c>
      <c r="BD692" s="297">
        <v>93.01</v>
      </c>
      <c r="BE692" s="297">
        <v>93.07</v>
      </c>
      <c r="BF692" s="297">
        <v>93.12</v>
      </c>
      <c r="BG692" s="297">
        <v>93.18</v>
      </c>
      <c r="BH692" s="297">
        <v>93.23</v>
      </c>
      <c r="BI692" s="297">
        <v>93.29</v>
      </c>
      <c r="BJ692" s="297">
        <v>93.36</v>
      </c>
      <c r="BK692" s="297">
        <v>93.42</v>
      </c>
      <c r="BL692" s="297">
        <v>93.49</v>
      </c>
      <c r="BM692" s="297">
        <v>93.55</v>
      </c>
      <c r="BN692" s="297">
        <v>93.62</v>
      </c>
      <c r="BO692" s="297">
        <v>93.7</v>
      </c>
      <c r="BP692" s="297">
        <v>93.77</v>
      </c>
      <c r="BQ692" s="297">
        <v>93.85</v>
      </c>
      <c r="BR692" s="297">
        <v>93.92</v>
      </c>
      <c r="BS692" s="297">
        <v>94.12</v>
      </c>
      <c r="BT692" s="297">
        <v>94.33</v>
      </c>
      <c r="BU692" s="297">
        <v>94.53</v>
      </c>
      <c r="BV692" s="297">
        <v>94.73</v>
      </c>
      <c r="BW692" s="297">
        <v>94.94</v>
      </c>
    </row>
    <row r="693" spans="1:75" x14ac:dyDescent="0.25">
      <c r="A693" s="297" t="s">
        <v>63</v>
      </c>
      <c r="B693" s="297" t="s">
        <v>62</v>
      </c>
      <c r="C693" s="297" t="s">
        <v>1016</v>
      </c>
      <c r="D693" s="297" t="s">
        <v>1015</v>
      </c>
      <c r="E693" s="297">
        <v>5.38</v>
      </c>
      <c r="F693" s="297">
        <v>5.57</v>
      </c>
      <c r="G693" s="297">
        <v>5.76</v>
      </c>
      <c r="H693" s="297">
        <v>5.95</v>
      </c>
      <c r="I693" s="297">
        <v>6.16</v>
      </c>
      <c r="J693" s="297">
        <v>6.37</v>
      </c>
      <c r="K693" s="297">
        <v>6.5</v>
      </c>
      <c r="L693" s="297">
        <v>6.63</v>
      </c>
      <c r="M693" s="297">
        <v>6.77</v>
      </c>
      <c r="N693" s="297">
        <v>6.91</v>
      </c>
      <c r="O693" s="297">
        <v>7.06</v>
      </c>
      <c r="P693" s="297">
        <v>7.37</v>
      </c>
      <c r="Q693" s="297">
        <v>7.7</v>
      </c>
      <c r="R693" s="297">
        <v>8.0399999999999991</v>
      </c>
      <c r="S693" s="297">
        <v>8.4</v>
      </c>
      <c r="T693" s="297">
        <v>8.77</v>
      </c>
      <c r="U693" s="297">
        <v>8.99</v>
      </c>
      <c r="V693" s="297">
        <v>9.2200000000000006</v>
      </c>
      <c r="W693" s="297">
        <v>9.4600000000000009</v>
      </c>
      <c r="X693" s="297">
        <v>9.6999999999999993</v>
      </c>
      <c r="Y693" s="297">
        <v>9.9499999999999993</v>
      </c>
      <c r="Z693" s="297">
        <v>10.25</v>
      </c>
      <c r="AA693" s="297">
        <v>10.57</v>
      </c>
      <c r="AB693" s="297">
        <v>10.89</v>
      </c>
      <c r="AC693" s="297">
        <v>11.22</v>
      </c>
      <c r="AD693" s="297">
        <v>11.57</v>
      </c>
      <c r="AE693" s="297">
        <v>11.71</v>
      </c>
      <c r="AF693" s="297">
        <v>11.86</v>
      </c>
      <c r="AG693" s="297">
        <v>12</v>
      </c>
      <c r="AH693" s="297">
        <v>12.15</v>
      </c>
      <c r="AI693" s="297">
        <v>12.3</v>
      </c>
      <c r="AJ693" s="297">
        <v>12.7</v>
      </c>
      <c r="AK693" s="297">
        <v>13.11</v>
      </c>
      <c r="AL693" s="297">
        <v>13.54</v>
      </c>
      <c r="AM693" s="297">
        <v>13.98</v>
      </c>
      <c r="AN693" s="297">
        <v>14.44</v>
      </c>
      <c r="AO693" s="297">
        <v>14.91</v>
      </c>
      <c r="AP693" s="297">
        <v>15.4</v>
      </c>
      <c r="AQ693" s="297">
        <v>15.9</v>
      </c>
      <c r="AR693" s="297">
        <v>16.43</v>
      </c>
      <c r="AS693" s="297">
        <v>16.96</v>
      </c>
      <c r="AT693" s="297">
        <v>17.45</v>
      </c>
      <c r="AU693" s="297">
        <v>17.940000000000001</v>
      </c>
      <c r="AV693" s="297">
        <v>18.46</v>
      </c>
      <c r="AW693" s="297">
        <v>18.98</v>
      </c>
      <c r="AX693" s="297">
        <v>19.52</v>
      </c>
      <c r="AY693" s="297">
        <v>20.100000000000001</v>
      </c>
      <c r="AZ693" s="297">
        <v>20.69</v>
      </c>
      <c r="BA693" s="297">
        <v>21.29</v>
      </c>
      <c r="BB693" s="297">
        <v>21.92</v>
      </c>
      <c r="BC693" s="297">
        <v>22.56</v>
      </c>
      <c r="BD693" s="297">
        <v>23.17</v>
      </c>
      <c r="BE693" s="297">
        <v>23.79</v>
      </c>
      <c r="BF693" s="297">
        <v>24.44</v>
      </c>
      <c r="BG693" s="297">
        <v>25.1</v>
      </c>
      <c r="BH693" s="297">
        <v>25.77</v>
      </c>
      <c r="BI693" s="297">
        <v>26.42</v>
      </c>
      <c r="BJ693" s="297">
        <v>27.08</v>
      </c>
      <c r="BK693" s="297">
        <v>27.76</v>
      </c>
      <c r="BL693" s="297">
        <v>28.45</v>
      </c>
      <c r="BM693" s="297">
        <v>29.17</v>
      </c>
      <c r="BN693" s="297">
        <v>29.79</v>
      </c>
      <c r="BO693" s="297">
        <v>30.42</v>
      </c>
      <c r="BP693" s="297">
        <v>31.06</v>
      </c>
      <c r="BQ693" s="297">
        <v>31.72</v>
      </c>
      <c r="BR693" s="297">
        <v>32.39</v>
      </c>
      <c r="BS693" s="297">
        <v>33.17</v>
      </c>
      <c r="BT693" s="297">
        <v>33.950000000000003</v>
      </c>
      <c r="BU693" s="297">
        <v>34.76</v>
      </c>
      <c r="BV693" s="297">
        <v>35.590000000000003</v>
      </c>
      <c r="BW693" s="297">
        <v>36.44</v>
      </c>
    </row>
    <row r="694" spans="1:75" x14ac:dyDescent="0.25">
      <c r="A694" s="297" t="s">
        <v>1103</v>
      </c>
      <c r="B694" s="297" t="s">
        <v>1104</v>
      </c>
      <c r="C694" s="297" t="s">
        <v>1005</v>
      </c>
      <c r="D694" s="297" t="s">
        <v>1006</v>
      </c>
      <c r="E694" s="297">
        <v>3.16</v>
      </c>
      <c r="F694" s="297">
        <v>3.3</v>
      </c>
      <c r="G694" s="297">
        <v>3.43</v>
      </c>
      <c r="H694" s="297">
        <v>3.56</v>
      </c>
      <c r="I694" s="297">
        <v>3.68</v>
      </c>
      <c r="J694" s="297">
        <v>3.8</v>
      </c>
      <c r="K694" s="297">
        <v>3.95</v>
      </c>
      <c r="L694" s="297">
        <v>4.08</v>
      </c>
      <c r="M694" s="297">
        <v>4.2</v>
      </c>
      <c r="N694" s="297">
        <v>4.2</v>
      </c>
      <c r="O694" s="297">
        <v>4.22</v>
      </c>
      <c r="P694" s="297">
        <v>4.21</v>
      </c>
      <c r="Q694" s="297">
        <v>4.25</v>
      </c>
      <c r="R694" s="297">
        <v>3.78</v>
      </c>
      <c r="S694" s="297">
        <v>4.26</v>
      </c>
      <c r="T694" s="297">
        <v>4.33</v>
      </c>
      <c r="U694" s="297">
        <v>3.67</v>
      </c>
      <c r="V694" s="297">
        <v>3.69</v>
      </c>
      <c r="W694" s="297">
        <v>3.78</v>
      </c>
      <c r="X694" s="297">
        <v>3.78</v>
      </c>
      <c r="Y694" s="297">
        <v>3.9</v>
      </c>
      <c r="Z694" s="297">
        <v>4.07</v>
      </c>
      <c r="AA694" s="297">
        <v>4.22</v>
      </c>
      <c r="AB694" s="297">
        <v>4.4800000000000004</v>
      </c>
      <c r="AC694" s="297">
        <v>5.17</v>
      </c>
      <c r="AD694" s="297">
        <v>5.84</v>
      </c>
      <c r="AE694" s="297">
        <v>6.05</v>
      </c>
      <c r="AF694" s="297">
        <v>6.34</v>
      </c>
      <c r="AG694" s="297">
        <v>6.57</v>
      </c>
      <c r="AH694" s="297">
        <v>6.74</v>
      </c>
      <c r="AI694" s="297">
        <v>6.84</v>
      </c>
      <c r="AJ694" s="297">
        <v>7.02</v>
      </c>
      <c r="AK694" s="297">
        <v>7.21</v>
      </c>
      <c r="AL694" s="297">
        <v>7.43</v>
      </c>
      <c r="AM694" s="297">
        <v>7.65</v>
      </c>
      <c r="AN694" s="297">
        <v>7.89</v>
      </c>
      <c r="AO694" s="297">
        <v>8.15</v>
      </c>
      <c r="AP694" s="297">
        <v>8.42</v>
      </c>
      <c r="AQ694" s="297">
        <v>8.7200000000000006</v>
      </c>
      <c r="AR694" s="297">
        <v>9.0299999999999994</v>
      </c>
      <c r="AS694" s="297">
        <v>9.3699999999999992</v>
      </c>
      <c r="AT694" s="297">
        <v>9.73</v>
      </c>
      <c r="AU694" s="297">
        <v>10.11</v>
      </c>
      <c r="AV694" s="297">
        <v>10.52</v>
      </c>
      <c r="AW694" s="297">
        <v>10.95</v>
      </c>
      <c r="AX694" s="297">
        <v>11.41</v>
      </c>
      <c r="AY694" s="297">
        <v>11.9</v>
      </c>
      <c r="AZ694" s="297">
        <v>12.41</v>
      </c>
      <c r="BA694" s="297">
        <v>12.94</v>
      </c>
      <c r="BB694" s="297">
        <v>13.51</v>
      </c>
      <c r="BC694" s="297">
        <v>14.11</v>
      </c>
      <c r="BD694" s="297">
        <v>14.73</v>
      </c>
      <c r="BE694" s="297">
        <v>15.39</v>
      </c>
      <c r="BF694" s="297">
        <v>16.07</v>
      </c>
      <c r="BG694" s="297">
        <v>16.79</v>
      </c>
      <c r="BH694" s="297">
        <v>17.54</v>
      </c>
      <c r="BI694" s="297">
        <v>18.329999999999998</v>
      </c>
      <c r="BJ694" s="297">
        <v>19.14</v>
      </c>
      <c r="BK694" s="297">
        <v>20</v>
      </c>
      <c r="BL694" s="297">
        <v>20.89</v>
      </c>
      <c r="BM694" s="297">
        <v>21.81</v>
      </c>
      <c r="BN694" s="297">
        <v>22.78</v>
      </c>
      <c r="BO694" s="297">
        <v>23.79</v>
      </c>
      <c r="BP694" s="297">
        <v>24.84</v>
      </c>
      <c r="BQ694" s="297">
        <v>25.94</v>
      </c>
      <c r="BR694" s="297">
        <v>27.08</v>
      </c>
      <c r="BS694" s="297">
        <v>28.28</v>
      </c>
      <c r="BT694" s="297">
        <v>29.52</v>
      </c>
      <c r="BU694" s="297">
        <v>30.82</v>
      </c>
      <c r="BV694" s="297">
        <v>32.18</v>
      </c>
      <c r="BW694" s="297">
        <v>33.590000000000003</v>
      </c>
    </row>
    <row r="695" spans="1:75" x14ac:dyDescent="0.25">
      <c r="A695" s="297" t="s">
        <v>1103</v>
      </c>
      <c r="B695" s="297" t="s">
        <v>1104</v>
      </c>
      <c r="C695" s="297" t="s">
        <v>1007</v>
      </c>
      <c r="D695" s="297" t="s">
        <v>1008</v>
      </c>
      <c r="E695" s="297">
        <v>6683.38</v>
      </c>
      <c r="F695" s="297">
        <v>6729.53</v>
      </c>
      <c r="G695" s="297">
        <v>6765.52</v>
      </c>
      <c r="H695" s="297">
        <v>7254.09</v>
      </c>
      <c r="I695" s="297">
        <v>7151.95</v>
      </c>
      <c r="J695" s="297">
        <v>7468.92</v>
      </c>
      <c r="K695" s="297">
        <v>7847.09</v>
      </c>
      <c r="L695" s="297">
        <v>7683.41</v>
      </c>
      <c r="M695" s="297">
        <v>7627.21</v>
      </c>
      <c r="N695" s="297">
        <v>7873.87</v>
      </c>
      <c r="O695" s="297">
        <v>7764.19</v>
      </c>
      <c r="P695" s="297">
        <v>7705.69</v>
      </c>
      <c r="Q695" s="297">
        <v>8442.82</v>
      </c>
      <c r="R695" s="297">
        <v>8918.08</v>
      </c>
      <c r="S695" s="297">
        <v>8610.1299999999992</v>
      </c>
      <c r="T695" s="297">
        <v>9440.27</v>
      </c>
      <c r="U695" s="297">
        <v>9760.51</v>
      </c>
      <c r="V695" s="297">
        <v>9157.61</v>
      </c>
      <c r="W695" s="297">
        <v>9263.91</v>
      </c>
      <c r="X695" s="297">
        <v>10019.040000000001</v>
      </c>
      <c r="Y695" s="297">
        <v>10464.85</v>
      </c>
      <c r="Z695" s="297">
        <v>10707.05</v>
      </c>
      <c r="AA695" s="297">
        <v>10739.76</v>
      </c>
      <c r="AB695" s="297">
        <v>11313.32</v>
      </c>
      <c r="AC695" s="297">
        <v>11574.64</v>
      </c>
      <c r="AD695" s="297">
        <v>11780.27</v>
      </c>
      <c r="AE695" s="297">
        <v>12689.81</v>
      </c>
      <c r="AF695" s="297">
        <v>12984.96</v>
      </c>
      <c r="AG695" s="297">
        <v>13055.8</v>
      </c>
      <c r="AH695" s="297">
        <v>13865.16</v>
      </c>
      <c r="AI695" s="297">
        <v>14271.1</v>
      </c>
      <c r="AJ695" s="297">
        <v>14334.79</v>
      </c>
      <c r="AK695" s="297">
        <v>14389.06</v>
      </c>
      <c r="AL695" s="297">
        <v>14283.42</v>
      </c>
      <c r="AM695" s="297">
        <v>14230.35</v>
      </c>
      <c r="AN695" s="297">
        <v>14243.73</v>
      </c>
      <c r="AO695" s="297">
        <v>14279.36</v>
      </c>
      <c r="AP695" s="297">
        <v>14604.86</v>
      </c>
      <c r="AQ695" s="297">
        <v>14940.42</v>
      </c>
      <c r="AR695" s="297">
        <v>15325.6</v>
      </c>
      <c r="AS695" s="297">
        <v>15736.28</v>
      </c>
      <c r="AT695" s="297">
        <v>16177.81</v>
      </c>
      <c r="AU695" s="297">
        <v>16739.439999999999</v>
      </c>
      <c r="AV695" s="297">
        <v>17324.759999999998</v>
      </c>
      <c r="AW695" s="297">
        <v>17937.919999999998</v>
      </c>
      <c r="AX695" s="297">
        <v>18569.23</v>
      </c>
      <c r="AY695" s="297">
        <v>19216.04</v>
      </c>
      <c r="AZ695" s="297">
        <v>19952.66</v>
      </c>
      <c r="BA695" s="297">
        <v>20715.919999999998</v>
      </c>
      <c r="BB695" s="297">
        <v>21506.05</v>
      </c>
      <c r="BC695" s="297">
        <v>22341.85</v>
      </c>
      <c r="BD695" s="297">
        <v>23175.22</v>
      </c>
      <c r="BE695" s="297">
        <v>24099.439999999999</v>
      </c>
      <c r="BF695" s="297">
        <v>25055.37</v>
      </c>
      <c r="BG695" s="297">
        <v>26042.71</v>
      </c>
      <c r="BH695" s="297">
        <v>27069.94</v>
      </c>
      <c r="BI695" s="297">
        <v>28119.62</v>
      </c>
      <c r="BJ695" s="297">
        <v>29244.93</v>
      </c>
      <c r="BK695" s="297">
        <v>30407.29</v>
      </c>
      <c r="BL695" s="297">
        <v>31612.2</v>
      </c>
      <c r="BM695" s="297">
        <v>32855.74</v>
      </c>
      <c r="BN695" s="297">
        <v>34136.39</v>
      </c>
      <c r="BO695" s="297">
        <v>35486.589999999997</v>
      </c>
      <c r="BP695" s="297">
        <v>36881.47</v>
      </c>
      <c r="BQ695" s="297">
        <v>38327.08</v>
      </c>
      <c r="BR695" s="297">
        <v>39824.82</v>
      </c>
      <c r="BS695" s="297">
        <v>41362.31</v>
      </c>
      <c r="BT695" s="297">
        <v>42970.41</v>
      </c>
      <c r="BU695" s="297">
        <v>44636.87</v>
      </c>
      <c r="BV695" s="297">
        <v>46356.639999999999</v>
      </c>
      <c r="BW695" s="297">
        <v>48136.79</v>
      </c>
    </row>
    <row r="696" spans="1:75" x14ac:dyDescent="0.25">
      <c r="A696" s="297" t="s">
        <v>1103</v>
      </c>
      <c r="B696" s="297" t="s">
        <v>1104</v>
      </c>
      <c r="C696" s="297" t="s">
        <v>1009</v>
      </c>
      <c r="D696" s="297" t="s">
        <v>1010</v>
      </c>
      <c r="J696" s="297">
        <v>28.17</v>
      </c>
      <c r="K696" s="297">
        <v>29.78</v>
      </c>
      <c r="L696" s="297">
        <v>28.32</v>
      </c>
      <c r="M696" s="297">
        <v>27.99</v>
      </c>
      <c r="N696" s="297">
        <v>18.59</v>
      </c>
      <c r="O696" s="297">
        <v>19.97</v>
      </c>
      <c r="P696" s="297">
        <v>17.899999999999999</v>
      </c>
      <c r="Q696" s="297">
        <v>20.67</v>
      </c>
      <c r="R696" s="297">
        <v>-14.62</v>
      </c>
      <c r="S696" s="297">
        <v>49.1</v>
      </c>
      <c r="T696" s="297">
        <v>20.38</v>
      </c>
      <c r="U696" s="297">
        <v>-23.76</v>
      </c>
      <c r="V696" s="297">
        <v>15.14</v>
      </c>
      <c r="W696" s="297">
        <v>19.02</v>
      </c>
      <c r="X696" s="297">
        <v>12.53</v>
      </c>
      <c r="Y696" s="297">
        <v>20.25</v>
      </c>
      <c r="Z696" s="297">
        <v>22.47</v>
      </c>
      <c r="AA696" s="297">
        <v>21.81</v>
      </c>
      <c r="AB696" s="297">
        <v>26.87</v>
      </c>
      <c r="AC696" s="297">
        <v>48.63</v>
      </c>
      <c r="AD696" s="297">
        <v>46.54</v>
      </c>
      <c r="AE696" s="297">
        <v>24.32</v>
      </c>
      <c r="AF696" s="297">
        <v>26.64</v>
      </c>
      <c r="AG696" s="297">
        <v>24.53</v>
      </c>
      <c r="AH696" s="297">
        <v>22.04</v>
      </c>
      <c r="AI696" s="297">
        <v>19.82</v>
      </c>
      <c r="AJ696" s="297">
        <v>22.17</v>
      </c>
      <c r="AK696" s="297">
        <v>21.87</v>
      </c>
      <c r="AL696" s="297">
        <v>21.78</v>
      </c>
      <c r="AM696" s="297">
        <v>21.53</v>
      </c>
      <c r="AN696" s="297">
        <v>21.53</v>
      </c>
      <c r="AO696" s="297">
        <v>21.52</v>
      </c>
      <c r="AP696" s="297">
        <v>21.43</v>
      </c>
      <c r="AQ696" s="297">
        <v>21.4</v>
      </c>
      <c r="AR696" s="297">
        <v>21.4</v>
      </c>
      <c r="AS696" s="297">
        <v>21.41</v>
      </c>
      <c r="AT696" s="297">
        <v>21.4</v>
      </c>
      <c r="AU696" s="297">
        <v>21.32</v>
      </c>
      <c r="AV696" s="297">
        <v>21.25</v>
      </c>
      <c r="AW696" s="297">
        <v>21.23</v>
      </c>
      <c r="AX696" s="297">
        <v>21.21</v>
      </c>
      <c r="AY696" s="297">
        <v>21.17</v>
      </c>
      <c r="AZ696" s="297">
        <v>21.08</v>
      </c>
      <c r="BA696" s="297">
        <v>21.03</v>
      </c>
      <c r="BB696" s="297">
        <v>20.99</v>
      </c>
      <c r="BC696" s="297">
        <v>20.95</v>
      </c>
      <c r="BD696" s="297">
        <v>20.89</v>
      </c>
      <c r="BE696" s="297">
        <v>20.78</v>
      </c>
      <c r="BF696" s="297">
        <v>20.71</v>
      </c>
      <c r="BG696" s="297">
        <v>20.65</v>
      </c>
      <c r="BH696" s="297">
        <v>20.58</v>
      </c>
      <c r="BI696" s="297">
        <v>20.51</v>
      </c>
      <c r="BJ696" s="297">
        <v>20.399999999999999</v>
      </c>
      <c r="BK696" s="297">
        <v>20.32</v>
      </c>
      <c r="BL696" s="297">
        <v>20.25</v>
      </c>
      <c r="BM696" s="297">
        <v>20.190000000000001</v>
      </c>
      <c r="BN696" s="297">
        <v>20.12</v>
      </c>
      <c r="BO696" s="297">
        <v>20.04</v>
      </c>
      <c r="BP696" s="297">
        <v>19.98</v>
      </c>
      <c r="BQ696" s="297">
        <v>19.93</v>
      </c>
      <c r="BR696" s="297">
        <v>19.88</v>
      </c>
      <c r="BS696" s="297">
        <v>19.84</v>
      </c>
      <c r="BT696" s="297">
        <v>19.79</v>
      </c>
      <c r="BU696" s="297">
        <v>19.75</v>
      </c>
      <c r="BV696" s="297">
        <v>19.71</v>
      </c>
      <c r="BW696" s="297">
        <v>19.670000000000002</v>
      </c>
    </row>
    <row r="697" spans="1:75" x14ac:dyDescent="0.25">
      <c r="A697" s="297" t="s">
        <v>1103</v>
      </c>
      <c r="B697" s="297" t="s">
        <v>1104</v>
      </c>
      <c r="C697" s="297" t="s">
        <v>1011</v>
      </c>
      <c r="D697" s="297" t="s">
        <v>927</v>
      </c>
      <c r="E697" s="297">
        <v>548.44000000000005</v>
      </c>
      <c r="F697" s="297">
        <v>564.16</v>
      </c>
      <c r="G697" s="297">
        <v>582.41</v>
      </c>
      <c r="H697" s="297">
        <v>599.78</v>
      </c>
      <c r="I697" s="297">
        <v>619.79</v>
      </c>
      <c r="J697" s="297">
        <v>638.53</v>
      </c>
      <c r="K697" s="297">
        <v>655.16999999999996</v>
      </c>
      <c r="L697" s="297">
        <v>673.49</v>
      </c>
      <c r="M697" s="297">
        <v>692.72</v>
      </c>
      <c r="N697" s="297">
        <v>712.18</v>
      </c>
      <c r="O697" s="297">
        <v>735.29</v>
      </c>
      <c r="P697" s="297">
        <v>758.14</v>
      </c>
      <c r="Q697" s="297">
        <v>782.83</v>
      </c>
      <c r="R697" s="297">
        <v>807.83</v>
      </c>
      <c r="S697" s="297">
        <v>837.69</v>
      </c>
      <c r="T697" s="297">
        <v>864.22</v>
      </c>
      <c r="U697" s="297">
        <v>893.42</v>
      </c>
      <c r="V697" s="297">
        <v>928.57</v>
      </c>
      <c r="W697" s="297">
        <v>962.77</v>
      </c>
      <c r="X697" s="297">
        <v>997.17</v>
      </c>
      <c r="Y697" s="297">
        <v>1035.4000000000001</v>
      </c>
      <c r="Z697" s="297">
        <v>1074.1500000000001</v>
      </c>
      <c r="AA697" s="297">
        <v>1115.6600000000001</v>
      </c>
      <c r="AB697" s="297">
        <v>1156.7</v>
      </c>
      <c r="AC697" s="297">
        <v>1199.1600000000001</v>
      </c>
      <c r="AD697" s="297">
        <v>1242.46</v>
      </c>
      <c r="AE697" s="297">
        <v>1279.6600000000001</v>
      </c>
      <c r="AF697" s="297">
        <v>1322.83</v>
      </c>
      <c r="AG697" s="297">
        <v>1366.8</v>
      </c>
      <c r="AH697" s="297">
        <v>1410.66</v>
      </c>
      <c r="AI697" s="297">
        <v>1454.83</v>
      </c>
      <c r="AJ697" s="297">
        <v>1489.97</v>
      </c>
      <c r="AK697" s="297">
        <v>1525.46</v>
      </c>
      <c r="AL697" s="297">
        <v>1561.43</v>
      </c>
      <c r="AM697" s="297">
        <v>1598.09</v>
      </c>
      <c r="AN697" s="297">
        <v>1635.62</v>
      </c>
      <c r="AO697" s="297">
        <v>1676.88</v>
      </c>
      <c r="AP697" s="297">
        <v>1719.49</v>
      </c>
      <c r="AQ697" s="297">
        <v>1763.33</v>
      </c>
      <c r="AR697" s="297">
        <v>1808.26</v>
      </c>
      <c r="AS697" s="297">
        <v>1854.18</v>
      </c>
      <c r="AT697" s="297">
        <v>1900.19</v>
      </c>
      <c r="AU697" s="297">
        <v>1946.78</v>
      </c>
      <c r="AV697" s="297">
        <v>1994.49</v>
      </c>
      <c r="AW697" s="297">
        <v>2043.23</v>
      </c>
      <c r="AX697" s="297">
        <v>2092.87</v>
      </c>
      <c r="AY697" s="297">
        <v>2141.6</v>
      </c>
      <c r="AZ697" s="297">
        <v>2191.4</v>
      </c>
      <c r="BA697" s="297">
        <v>2242.12</v>
      </c>
      <c r="BB697" s="297">
        <v>2293.63</v>
      </c>
      <c r="BC697" s="297">
        <v>2345.84</v>
      </c>
      <c r="BD697" s="297">
        <v>2396.7800000000002</v>
      </c>
      <c r="BE697" s="297">
        <v>2448.61</v>
      </c>
      <c r="BF697" s="297">
        <v>2501.15</v>
      </c>
      <c r="BG697" s="297">
        <v>2554.2199999999998</v>
      </c>
      <c r="BH697" s="297">
        <v>2607.7199999999998</v>
      </c>
      <c r="BI697" s="297">
        <v>2660.5</v>
      </c>
      <c r="BJ697" s="297">
        <v>2713.94</v>
      </c>
      <c r="BK697" s="297">
        <v>2767.92</v>
      </c>
      <c r="BL697" s="297">
        <v>2822.36</v>
      </c>
      <c r="BM697" s="297">
        <v>2877.23</v>
      </c>
      <c r="BN697" s="297">
        <v>2931.26</v>
      </c>
      <c r="BO697" s="297">
        <v>2985.91</v>
      </c>
      <c r="BP697" s="297">
        <v>3041.07</v>
      </c>
      <c r="BQ697" s="297">
        <v>3096.64</v>
      </c>
      <c r="BR697" s="297">
        <v>3152.54</v>
      </c>
      <c r="BS697" s="297">
        <v>3207.43</v>
      </c>
      <c r="BT697" s="297">
        <v>3262.74</v>
      </c>
      <c r="BU697" s="297">
        <v>3318.4</v>
      </c>
      <c r="BV697" s="297">
        <v>3374.39</v>
      </c>
      <c r="BW697" s="297">
        <v>3430.65</v>
      </c>
    </row>
    <row r="698" spans="1:75" x14ac:dyDescent="0.25">
      <c r="A698" s="297" t="s">
        <v>1103</v>
      </c>
      <c r="B698" s="297" t="s">
        <v>1104</v>
      </c>
      <c r="C698" s="297" t="s">
        <v>1012</v>
      </c>
      <c r="D698" s="297" t="s">
        <v>927</v>
      </c>
      <c r="E698" s="297">
        <v>1517.82</v>
      </c>
      <c r="F698" s="297">
        <v>1562.14</v>
      </c>
      <c r="G698" s="297">
        <v>1607.55</v>
      </c>
      <c r="H698" s="297">
        <v>1653.82</v>
      </c>
      <c r="I698" s="297">
        <v>1700.64</v>
      </c>
      <c r="J698" s="297">
        <v>1747.84</v>
      </c>
      <c r="K698" s="297">
        <v>1795.34</v>
      </c>
      <c r="L698" s="297">
        <v>1843.35</v>
      </c>
      <c r="M698" s="297">
        <v>1892.33</v>
      </c>
      <c r="N698" s="297">
        <v>1942.9</v>
      </c>
      <c r="O698" s="297">
        <v>1995.55</v>
      </c>
      <c r="P698" s="297">
        <v>2050.46</v>
      </c>
      <c r="Q698" s="297">
        <v>2107.59</v>
      </c>
      <c r="R698" s="297">
        <v>2166.9499999999998</v>
      </c>
      <c r="S698" s="297">
        <v>2228.4499999999998</v>
      </c>
      <c r="T698" s="297">
        <v>2292.0500000000002</v>
      </c>
      <c r="U698" s="297">
        <v>2357.6799999999998</v>
      </c>
      <c r="V698" s="297">
        <v>2425.37</v>
      </c>
      <c r="W698" s="297">
        <v>2495.3200000000002</v>
      </c>
      <c r="X698" s="297">
        <v>2567.7399999999998</v>
      </c>
      <c r="Y698" s="297">
        <v>2642.74</v>
      </c>
      <c r="Z698" s="297">
        <v>2720.37</v>
      </c>
      <c r="AA698" s="297">
        <v>2800.33</v>
      </c>
      <c r="AB698" s="297">
        <v>2882</v>
      </c>
      <c r="AC698" s="297">
        <v>2964.53</v>
      </c>
      <c r="AD698" s="297">
        <v>3047.25</v>
      </c>
      <c r="AE698" s="297">
        <v>3129.96</v>
      </c>
      <c r="AF698" s="297">
        <v>3212.67</v>
      </c>
      <c r="AG698" s="297">
        <v>3295.25</v>
      </c>
      <c r="AH698" s="297">
        <v>3377.63</v>
      </c>
      <c r="AI698" s="297">
        <v>3459.77</v>
      </c>
      <c r="AJ698" s="297">
        <v>3541.54</v>
      </c>
      <c r="AK698" s="297">
        <v>3622.96</v>
      </c>
      <c r="AL698" s="297">
        <v>3704.41</v>
      </c>
      <c r="AM698" s="297">
        <v>3786.43</v>
      </c>
      <c r="AN698" s="297">
        <v>3869.4</v>
      </c>
      <c r="AO698" s="297">
        <v>3953.45</v>
      </c>
      <c r="AP698" s="297">
        <v>4038.51</v>
      </c>
      <c r="AQ698" s="297">
        <v>4124.4399999999996</v>
      </c>
      <c r="AR698" s="297">
        <v>4211.0200000000004</v>
      </c>
      <c r="AS698" s="297">
        <v>4298.1099999999997</v>
      </c>
      <c r="AT698" s="297">
        <v>4385.68</v>
      </c>
      <c r="AU698" s="297">
        <v>4473.8</v>
      </c>
      <c r="AV698" s="297">
        <v>4562.47</v>
      </c>
      <c r="AW698" s="297">
        <v>4651.74</v>
      </c>
      <c r="AX698" s="297">
        <v>4741.62</v>
      </c>
      <c r="AY698" s="297">
        <v>4832.1000000000004</v>
      </c>
      <c r="AZ698" s="297">
        <v>4923.1400000000003</v>
      </c>
      <c r="BA698" s="297">
        <v>5014.75</v>
      </c>
      <c r="BB698" s="297">
        <v>5106.92</v>
      </c>
      <c r="BC698" s="297">
        <v>5199.6400000000003</v>
      </c>
      <c r="BD698" s="297">
        <v>5292.9</v>
      </c>
      <c r="BE698" s="297">
        <v>5386.63</v>
      </c>
      <c r="BF698" s="297">
        <v>5480.79</v>
      </c>
      <c r="BG698" s="297">
        <v>5575.31</v>
      </c>
      <c r="BH698" s="297">
        <v>5670.1</v>
      </c>
      <c r="BI698" s="297">
        <v>5765.13</v>
      </c>
      <c r="BJ698" s="297">
        <v>5860.35</v>
      </c>
      <c r="BK698" s="297">
        <v>5955.67</v>
      </c>
      <c r="BL698" s="297">
        <v>6051.01</v>
      </c>
      <c r="BM698" s="297">
        <v>6146.28</v>
      </c>
      <c r="BN698" s="297">
        <v>6241.43</v>
      </c>
      <c r="BO698" s="297">
        <v>6336.42</v>
      </c>
      <c r="BP698" s="297">
        <v>6431.19</v>
      </c>
      <c r="BQ698" s="297">
        <v>6525.68</v>
      </c>
      <c r="BR698" s="297">
        <v>6619.85</v>
      </c>
      <c r="BS698" s="297">
        <v>6713.64</v>
      </c>
      <c r="BT698" s="297">
        <v>6807.03</v>
      </c>
      <c r="BU698" s="297">
        <v>6900</v>
      </c>
      <c r="BV698" s="297">
        <v>6992.56</v>
      </c>
      <c r="BW698" s="297">
        <v>7084.7</v>
      </c>
    </row>
    <row r="699" spans="1:75" x14ac:dyDescent="0.25">
      <c r="A699" s="297" t="s">
        <v>1103</v>
      </c>
      <c r="B699" s="297" t="s">
        <v>1104</v>
      </c>
      <c r="C699" s="297" t="s">
        <v>1013</v>
      </c>
      <c r="D699" s="297" t="s">
        <v>1010</v>
      </c>
      <c r="E699" s="297">
        <v>-3.54</v>
      </c>
      <c r="F699" s="297">
        <v>0.53</v>
      </c>
      <c r="G699" s="297">
        <v>-10.43</v>
      </c>
      <c r="H699" s="297">
        <v>-4.17</v>
      </c>
      <c r="I699" s="297">
        <v>-3.1</v>
      </c>
      <c r="J699" s="297">
        <v>7.29</v>
      </c>
      <c r="K699" s="297">
        <v>6.62</v>
      </c>
      <c r="L699" s="297">
        <v>10.83</v>
      </c>
      <c r="M699" s="297">
        <v>15.23</v>
      </c>
      <c r="N699" s="297">
        <v>11.68</v>
      </c>
      <c r="O699" s="297">
        <v>4.88</v>
      </c>
      <c r="P699" s="297">
        <v>9.65</v>
      </c>
      <c r="Q699" s="297">
        <v>9.9499999999999993</v>
      </c>
      <c r="R699" s="297">
        <v>-25.02</v>
      </c>
      <c r="S699" s="297">
        <v>35.61</v>
      </c>
      <c r="T699" s="297">
        <v>12.56</v>
      </c>
      <c r="U699" s="297">
        <v>-33.270000000000003</v>
      </c>
      <c r="V699" s="297">
        <v>7.6</v>
      </c>
      <c r="W699" s="297">
        <v>3.45</v>
      </c>
      <c r="X699" s="297">
        <v>-1.19</v>
      </c>
      <c r="Y699" s="297">
        <v>-8.64</v>
      </c>
      <c r="Z699" s="297">
        <v>3.13</v>
      </c>
      <c r="AA699" s="297">
        <v>-1.93</v>
      </c>
      <c r="AB699" s="297">
        <v>-5</v>
      </c>
      <c r="AC699" s="297">
        <v>-3.07</v>
      </c>
      <c r="AD699" s="297">
        <v>-15</v>
      </c>
      <c r="AE699" s="297">
        <v>18.760000000000002</v>
      </c>
      <c r="AF699" s="297">
        <v>18.73</v>
      </c>
      <c r="AG699" s="297">
        <v>13.02</v>
      </c>
      <c r="AH699" s="297">
        <v>13.97</v>
      </c>
      <c r="AI699" s="297">
        <v>11.2</v>
      </c>
      <c r="AJ699" s="297">
        <v>15.13</v>
      </c>
      <c r="AK699" s="297">
        <v>15.18</v>
      </c>
      <c r="AL699" s="297">
        <v>15.64</v>
      </c>
      <c r="AM699" s="297">
        <v>14.89</v>
      </c>
      <c r="AN699" s="297">
        <v>15.05</v>
      </c>
      <c r="AO699" s="297">
        <v>15.25</v>
      </c>
      <c r="AP699" s="297">
        <v>15.41</v>
      </c>
      <c r="AQ699" s="297">
        <v>15.42</v>
      </c>
      <c r="AR699" s="297">
        <v>15.51</v>
      </c>
      <c r="AS699" s="297">
        <v>15.68</v>
      </c>
      <c r="AT699" s="297">
        <v>15.78</v>
      </c>
      <c r="AU699" s="297">
        <v>15.88</v>
      </c>
      <c r="AV699" s="297">
        <v>15.87</v>
      </c>
      <c r="AW699" s="297">
        <v>15.95</v>
      </c>
      <c r="AX699" s="297">
        <v>16.04</v>
      </c>
      <c r="AY699" s="297">
        <v>16.09</v>
      </c>
      <c r="AZ699" s="297">
        <v>16.100000000000001</v>
      </c>
      <c r="BA699" s="297">
        <v>16.12</v>
      </c>
      <c r="BB699" s="297">
        <v>16.170000000000002</v>
      </c>
      <c r="BC699" s="297">
        <v>16.23</v>
      </c>
      <c r="BD699" s="297">
        <v>16.29</v>
      </c>
      <c r="BE699" s="297">
        <v>16.25</v>
      </c>
      <c r="BF699" s="297">
        <v>16.29</v>
      </c>
      <c r="BG699" s="297">
        <v>16.32</v>
      </c>
      <c r="BH699" s="297">
        <v>16.36</v>
      </c>
      <c r="BI699" s="297">
        <v>16.38</v>
      </c>
      <c r="BJ699" s="297">
        <v>16.38</v>
      </c>
      <c r="BK699" s="297">
        <v>16.399999999999999</v>
      </c>
      <c r="BL699" s="297">
        <v>16.420000000000002</v>
      </c>
      <c r="BM699" s="297">
        <v>16.45</v>
      </c>
      <c r="BN699" s="297">
        <v>16.46</v>
      </c>
      <c r="BO699" s="297">
        <v>16.46</v>
      </c>
      <c r="BP699" s="297">
        <v>16.48</v>
      </c>
      <c r="BQ699" s="297">
        <v>16.5</v>
      </c>
      <c r="BR699" s="297">
        <v>16.53</v>
      </c>
      <c r="BS699" s="297">
        <v>16.54</v>
      </c>
      <c r="BT699" s="297">
        <v>16.53</v>
      </c>
      <c r="BU699" s="297">
        <v>16.559999999999999</v>
      </c>
      <c r="BV699" s="297">
        <v>16.579999999999998</v>
      </c>
      <c r="BW699" s="297">
        <v>16.61</v>
      </c>
    </row>
    <row r="700" spans="1:75" x14ac:dyDescent="0.25">
      <c r="A700" s="297" t="s">
        <v>1103</v>
      </c>
      <c r="B700" s="297" t="s">
        <v>1104</v>
      </c>
      <c r="C700" s="297" t="s">
        <v>1014</v>
      </c>
      <c r="D700" s="297" t="s">
        <v>1015</v>
      </c>
      <c r="E700" s="297">
        <v>5.58</v>
      </c>
      <c r="F700" s="297">
        <v>5.84</v>
      </c>
      <c r="G700" s="297">
        <v>6.12</v>
      </c>
      <c r="H700" s="297">
        <v>6.41</v>
      </c>
      <c r="I700" s="297">
        <v>6.71</v>
      </c>
      <c r="J700" s="297">
        <v>7.03</v>
      </c>
      <c r="K700" s="297">
        <v>7.4</v>
      </c>
      <c r="L700" s="297">
        <v>7.78</v>
      </c>
      <c r="M700" s="297">
        <v>8.18</v>
      </c>
      <c r="N700" s="297">
        <v>8.61</v>
      </c>
      <c r="O700" s="297">
        <v>9.06</v>
      </c>
      <c r="P700" s="297">
        <v>9.4499999999999993</v>
      </c>
      <c r="Q700" s="297">
        <v>9.86</v>
      </c>
      <c r="R700" s="297">
        <v>10.28</v>
      </c>
      <c r="S700" s="297">
        <v>10.72</v>
      </c>
      <c r="T700" s="297">
        <v>11.19</v>
      </c>
      <c r="U700" s="297">
        <v>11.59</v>
      </c>
      <c r="V700" s="297">
        <v>12.01</v>
      </c>
      <c r="W700" s="297">
        <v>12.45</v>
      </c>
      <c r="X700" s="297">
        <v>12.9</v>
      </c>
      <c r="Y700" s="297">
        <v>13.37</v>
      </c>
      <c r="Z700" s="297">
        <v>13.81</v>
      </c>
      <c r="AA700" s="297">
        <v>14.27</v>
      </c>
      <c r="AB700" s="297">
        <v>14.75</v>
      </c>
      <c r="AC700" s="297">
        <v>15.24</v>
      </c>
      <c r="AD700" s="297">
        <v>15.74</v>
      </c>
      <c r="AE700" s="297">
        <v>16.190000000000001</v>
      </c>
      <c r="AF700" s="297">
        <v>16.66</v>
      </c>
      <c r="AG700" s="297">
        <v>17.13</v>
      </c>
      <c r="AH700" s="297">
        <v>17.63</v>
      </c>
      <c r="AI700" s="297">
        <v>18.13</v>
      </c>
      <c r="AJ700" s="297">
        <v>18.63</v>
      </c>
      <c r="AK700" s="297">
        <v>19.149999999999999</v>
      </c>
      <c r="AL700" s="297">
        <v>19.68</v>
      </c>
      <c r="AM700" s="297">
        <v>20.23</v>
      </c>
      <c r="AN700" s="297">
        <v>20.79</v>
      </c>
      <c r="AO700" s="297">
        <v>21.32</v>
      </c>
      <c r="AP700" s="297">
        <v>21.86</v>
      </c>
      <c r="AQ700" s="297">
        <v>22.42</v>
      </c>
      <c r="AR700" s="297">
        <v>22.99</v>
      </c>
      <c r="AS700" s="297">
        <v>23.57</v>
      </c>
      <c r="AT700" s="297">
        <v>24.13</v>
      </c>
      <c r="AU700" s="297">
        <v>24.7</v>
      </c>
      <c r="AV700" s="297">
        <v>25.29</v>
      </c>
      <c r="AW700" s="297">
        <v>25.89</v>
      </c>
      <c r="AX700" s="297">
        <v>26.51</v>
      </c>
      <c r="AY700" s="297">
        <v>27.08</v>
      </c>
      <c r="AZ700" s="297">
        <v>27.66</v>
      </c>
      <c r="BA700" s="297">
        <v>28.26</v>
      </c>
      <c r="BB700" s="297">
        <v>28.87</v>
      </c>
      <c r="BC700" s="297">
        <v>29.49</v>
      </c>
      <c r="BD700" s="297">
        <v>30.08</v>
      </c>
      <c r="BE700" s="297">
        <v>30.69</v>
      </c>
      <c r="BF700" s="297">
        <v>31.31</v>
      </c>
      <c r="BG700" s="297">
        <v>31.94</v>
      </c>
      <c r="BH700" s="297">
        <v>32.58</v>
      </c>
      <c r="BI700" s="297">
        <v>33.17</v>
      </c>
      <c r="BJ700" s="297">
        <v>33.76</v>
      </c>
      <c r="BK700" s="297">
        <v>34.369999999999997</v>
      </c>
      <c r="BL700" s="297">
        <v>34.99</v>
      </c>
      <c r="BM700" s="297">
        <v>35.61</v>
      </c>
      <c r="BN700" s="297">
        <v>36.22</v>
      </c>
      <c r="BO700" s="297">
        <v>36.83</v>
      </c>
      <c r="BP700" s="297">
        <v>37.46</v>
      </c>
      <c r="BQ700" s="297">
        <v>38.1</v>
      </c>
      <c r="BR700" s="297">
        <v>38.74</v>
      </c>
      <c r="BS700" s="297">
        <v>39.36</v>
      </c>
      <c r="BT700" s="297">
        <v>39.99</v>
      </c>
      <c r="BU700" s="297">
        <v>40.630000000000003</v>
      </c>
      <c r="BV700" s="297">
        <v>41.28</v>
      </c>
      <c r="BW700" s="297">
        <v>41.94</v>
      </c>
    </row>
    <row r="701" spans="1:75" x14ac:dyDescent="0.25">
      <c r="A701" s="297" t="s">
        <v>1103</v>
      </c>
      <c r="B701" s="297" t="s">
        <v>1104</v>
      </c>
      <c r="C701" s="297" t="s">
        <v>1016</v>
      </c>
      <c r="D701" s="297" t="s">
        <v>1015</v>
      </c>
      <c r="E701" s="297">
        <v>0.84</v>
      </c>
      <c r="F701" s="297">
        <v>0.88</v>
      </c>
      <c r="G701" s="297">
        <v>0.93</v>
      </c>
      <c r="H701" s="297">
        <v>0.98</v>
      </c>
      <c r="I701" s="297">
        <v>1.03</v>
      </c>
      <c r="J701" s="297">
        <v>1.08</v>
      </c>
      <c r="K701" s="297">
        <v>1.1200000000000001</v>
      </c>
      <c r="L701" s="297">
        <v>1.1499999999999999</v>
      </c>
      <c r="M701" s="297">
        <v>1.19</v>
      </c>
      <c r="N701" s="297">
        <v>1.23</v>
      </c>
      <c r="O701" s="297">
        <v>1.28</v>
      </c>
      <c r="P701" s="297">
        <v>1.32</v>
      </c>
      <c r="Q701" s="297">
        <v>1.37</v>
      </c>
      <c r="R701" s="297">
        <v>1.42</v>
      </c>
      <c r="S701" s="297">
        <v>1.47</v>
      </c>
      <c r="T701" s="297">
        <v>1.52</v>
      </c>
      <c r="U701" s="297">
        <v>1.6</v>
      </c>
      <c r="V701" s="297">
        <v>1.68</v>
      </c>
      <c r="W701" s="297">
        <v>1.76</v>
      </c>
      <c r="X701" s="297">
        <v>1.84</v>
      </c>
      <c r="Y701" s="297">
        <v>1.93</v>
      </c>
      <c r="Z701" s="297">
        <v>2</v>
      </c>
      <c r="AA701" s="297">
        <v>2.08</v>
      </c>
      <c r="AB701" s="297">
        <v>2.16</v>
      </c>
      <c r="AC701" s="297">
        <v>2.2400000000000002</v>
      </c>
      <c r="AD701" s="297">
        <v>2.3199999999999998</v>
      </c>
      <c r="AE701" s="297">
        <v>2.37</v>
      </c>
      <c r="AF701" s="297">
        <v>2.42</v>
      </c>
      <c r="AG701" s="297">
        <v>2.4700000000000002</v>
      </c>
      <c r="AH701" s="297">
        <v>2.52</v>
      </c>
      <c r="AI701" s="297">
        <v>2.57</v>
      </c>
      <c r="AJ701" s="297">
        <v>2.67</v>
      </c>
      <c r="AK701" s="297">
        <v>2.77</v>
      </c>
      <c r="AL701" s="297">
        <v>2.88</v>
      </c>
      <c r="AM701" s="297">
        <v>2.99</v>
      </c>
      <c r="AN701" s="297">
        <v>3.11</v>
      </c>
      <c r="AO701" s="297">
        <v>3.21</v>
      </c>
      <c r="AP701" s="297">
        <v>3.33</v>
      </c>
      <c r="AQ701" s="297">
        <v>3.44</v>
      </c>
      <c r="AR701" s="297">
        <v>3.56</v>
      </c>
      <c r="AS701" s="297">
        <v>3.69</v>
      </c>
      <c r="AT701" s="297">
        <v>3.82</v>
      </c>
      <c r="AU701" s="297">
        <v>3.95</v>
      </c>
      <c r="AV701" s="297">
        <v>4.08</v>
      </c>
      <c r="AW701" s="297">
        <v>4.22</v>
      </c>
      <c r="AX701" s="297">
        <v>4.3600000000000003</v>
      </c>
      <c r="AY701" s="297">
        <v>4.5</v>
      </c>
      <c r="AZ701" s="297">
        <v>4.6500000000000004</v>
      </c>
      <c r="BA701" s="297">
        <v>4.8</v>
      </c>
      <c r="BB701" s="297">
        <v>4.95</v>
      </c>
      <c r="BC701" s="297">
        <v>5.1100000000000003</v>
      </c>
      <c r="BD701" s="297">
        <v>5.27</v>
      </c>
      <c r="BE701" s="297">
        <v>5.43</v>
      </c>
      <c r="BF701" s="297">
        <v>5.6</v>
      </c>
      <c r="BG701" s="297">
        <v>5.77</v>
      </c>
      <c r="BH701" s="297">
        <v>5.95</v>
      </c>
      <c r="BI701" s="297">
        <v>6.13</v>
      </c>
      <c r="BJ701" s="297">
        <v>6.31</v>
      </c>
      <c r="BK701" s="297">
        <v>6.5</v>
      </c>
      <c r="BL701" s="297">
        <v>6.7</v>
      </c>
      <c r="BM701" s="297">
        <v>6.9</v>
      </c>
      <c r="BN701" s="297">
        <v>7.09</v>
      </c>
      <c r="BO701" s="297">
        <v>7.29</v>
      </c>
      <c r="BP701" s="297">
        <v>7.5</v>
      </c>
      <c r="BQ701" s="297">
        <v>7.71</v>
      </c>
      <c r="BR701" s="297">
        <v>7.93</v>
      </c>
      <c r="BS701" s="297">
        <v>8.14</v>
      </c>
      <c r="BT701" s="297">
        <v>8.35</v>
      </c>
      <c r="BU701" s="297">
        <v>8.58</v>
      </c>
      <c r="BV701" s="297">
        <v>8.8000000000000007</v>
      </c>
      <c r="BW701" s="297">
        <v>9.0399999999999991</v>
      </c>
    </row>
    <row r="702" spans="1:75" x14ac:dyDescent="0.25">
      <c r="A702" s="297" t="s">
        <v>479</v>
      </c>
      <c r="B702" s="297" t="s">
        <v>478</v>
      </c>
      <c r="C702" s="297" t="s">
        <v>1005</v>
      </c>
      <c r="D702" s="297" t="s">
        <v>1006</v>
      </c>
      <c r="E702" s="297">
        <v>3.79</v>
      </c>
      <c r="F702" s="297">
        <v>3.97</v>
      </c>
      <c r="G702" s="297">
        <v>4.1100000000000003</v>
      </c>
      <c r="H702" s="297">
        <v>4.22</v>
      </c>
      <c r="I702" s="297">
        <v>4.33</v>
      </c>
      <c r="J702" s="297">
        <v>4.46</v>
      </c>
      <c r="K702" s="297">
        <v>4.6399999999999997</v>
      </c>
      <c r="L702" s="297">
        <v>4.88</v>
      </c>
      <c r="M702" s="297">
        <v>5.27</v>
      </c>
      <c r="N702" s="297">
        <v>5.73</v>
      </c>
      <c r="O702" s="297">
        <v>6.26</v>
      </c>
      <c r="P702" s="297">
        <v>6.84</v>
      </c>
      <c r="Q702" s="297">
        <v>7.4</v>
      </c>
      <c r="R702" s="297">
        <v>7.96</v>
      </c>
      <c r="S702" s="297">
        <v>8.58</v>
      </c>
      <c r="T702" s="297">
        <v>9.14</v>
      </c>
      <c r="U702" s="297">
        <v>9.6300000000000008</v>
      </c>
      <c r="V702" s="297">
        <v>10.199999999999999</v>
      </c>
      <c r="W702" s="297">
        <v>10.74</v>
      </c>
      <c r="X702" s="297">
        <v>11.33</v>
      </c>
      <c r="Y702" s="297">
        <v>11.95</v>
      </c>
      <c r="Z702" s="297">
        <v>12.48</v>
      </c>
      <c r="AA702" s="297">
        <v>12.97</v>
      </c>
      <c r="AB702" s="297">
        <v>13.47</v>
      </c>
      <c r="AC702" s="297">
        <v>13.99</v>
      </c>
      <c r="AD702" s="297">
        <v>14.49</v>
      </c>
      <c r="AE702" s="297">
        <v>15.12</v>
      </c>
      <c r="AF702" s="297">
        <v>15.91</v>
      </c>
      <c r="AG702" s="297">
        <v>16.690000000000001</v>
      </c>
      <c r="AH702" s="297">
        <v>17.3</v>
      </c>
      <c r="AI702" s="297">
        <v>17.809999999999999</v>
      </c>
      <c r="AJ702" s="297">
        <v>18.55</v>
      </c>
      <c r="AK702" s="297">
        <v>19.32</v>
      </c>
      <c r="AL702" s="297">
        <v>20.14</v>
      </c>
      <c r="AM702" s="297">
        <v>20.99</v>
      </c>
      <c r="AN702" s="297">
        <v>21.9</v>
      </c>
      <c r="AO702" s="297">
        <v>22.86</v>
      </c>
      <c r="AP702" s="297">
        <v>23.85</v>
      </c>
      <c r="AQ702" s="297">
        <v>24.88</v>
      </c>
      <c r="AR702" s="297">
        <v>25.96</v>
      </c>
      <c r="AS702" s="297">
        <v>27.08</v>
      </c>
      <c r="AT702" s="297">
        <v>28.23</v>
      </c>
      <c r="AU702" s="297">
        <v>29.41</v>
      </c>
      <c r="AV702" s="297">
        <v>30.6</v>
      </c>
      <c r="AW702" s="297">
        <v>31.83</v>
      </c>
      <c r="AX702" s="297">
        <v>33.08</v>
      </c>
      <c r="AY702" s="297">
        <v>34.35</v>
      </c>
      <c r="AZ702" s="297">
        <v>35.64</v>
      </c>
      <c r="BA702" s="297">
        <v>36.950000000000003</v>
      </c>
      <c r="BB702" s="297">
        <v>38.270000000000003</v>
      </c>
      <c r="BC702" s="297">
        <v>39.619999999999997</v>
      </c>
      <c r="BD702" s="297">
        <v>40.99</v>
      </c>
      <c r="BE702" s="297">
        <v>42.36</v>
      </c>
      <c r="BF702" s="297">
        <v>43.75</v>
      </c>
      <c r="BG702" s="297">
        <v>45.15</v>
      </c>
      <c r="BH702" s="297">
        <v>46.56</v>
      </c>
      <c r="BI702" s="297">
        <v>47.98</v>
      </c>
      <c r="BJ702" s="297">
        <v>49.4</v>
      </c>
      <c r="BK702" s="297">
        <v>50.81</v>
      </c>
      <c r="BL702" s="297">
        <v>52.23</v>
      </c>
      <c r="BM702" s="297">
        <v>53.66</v>
      </c>
      <c r="BN702" s="297">
        <v>55.09</v>
      </c>
      <c r="BO702" s="297">
        <v>56.53</v>
      </c>
      <c r="BP702" s="297">
        <v>57.97</v>
      </c>
      <c r="BQ702" s="297">
        <v>59.42</v>
      </c>
      <c r="BR702" s="297">
        <v>60.89</v>
      </c>
      <c r="BS702" s="297">
        <v>62.36</v>
      </c>
      <c r="BT702" s="297">
        <v>63.85</v>
      </c>
      <c r="BU702" s="297">
        <v>65.34</v>
      </c>
      <c r="BV702" s="297">
        <v>66.83</v>
      </c>
      <c r="BW702" s="297">
        <v>68.33</v>
      </c>
    </row>
    <row r="703" spans="1:75" x14ac:dyDescent="0.25">
      <c r="A703" s="297" t="s">
        <v>479</v>
      </c>
      <c r="B703" s="297" t="s">
        <v>478</v>
      </c>
      <c r="C703" s="297" t="s">
        <v>1007</v>
      </c>
      <c r="D703" s="297" t="s">
        <v>1008</v>
      </c>
      <c r="E703" s="297">
        <v>10140.56</v>
      </c>
      <c r="F703" s="297">
        <v>10330.83</v>
      </c>
      <c r="G703" s="297">
        <v>11240.02</v>
      </c>
      <c r="H703" s="297">
        <v>11959.37</v>
      </c>
      <c r="I703" s="297">
        <v>12493.75</v>
      </c>
      <c r="J703" s="297">
        <v>13406.18</v>
      </c>
      <c r="K703" s="297">
        <v>14436</v>
      </c>
      <c r="L703" s="297">
        <v>15163.61</v>
      </c>
      <c r="M703" s="297">
        <v>15958.45</v>
      </c>
      <c r="N703" s="297">
        <v>16608.29</v>
      </c>
      <c r="O703" s="297">
        <v>17643.59</v>
      </c>
      <c r="P703" s="297">
        <v>18197.96</v>
      </c>
      <c r="Q703" s="297">
        <v>20622.330000000002</v>
      </c>
      <c r="R703" s="297">
        <v>21791.95</v>
      </c>
      <c r="S703" s="297">
        <v>22683.62</v>
      </c>
      <c r="T703" s="297">
        <v>23566.15</v>
      </c>
      <c r="U703" s="297">
        <v>24220.13</v>
      </c>
      <c r="V703" s="297">
        <v>25068.55</v>
      </c>
      <c r="W703" s="297">
        <v>26154.55</v>
      </c>
      <c r="X703" s="297">
        <v>28062.92</v>
      </c>
      <c r="Y703" s="297">
        <v>29937.84</v>
      </c>
      <c r="Z703" s="297">
        <v>31423.97</v>
      </c>
      <c r="AA703" s="297">
        <v>32022.99</v>
      </c>
      <c r="AB703" s="297">
        <v>32965.699999999997</v>
      </c>
      <c r="AC703" s="297">
        <v>33574.83</v>
      </c>
      <c r="AD703" s="297">
        <v>33887.5</v>
      </c>
      <c r="AE703" s="297">
        <v>33856.81</v>
      </c>
      <c r="AF703" s="297">
        <v>35587.910000000003</v>
      </c>
      <c r="AG703" s="297">
        <v>36410.86</v>
      </c>
      <c r="AH703" s="297">
        <v>40332.910000000003</v>
      </c>
      <c r="AI703" s="297">
        <v>41109.620000000003</v>
      </c>
      <c r="AJ703" s="297">
        <v>40629.629999999997</v>
      </c>
      <c r="AK703" s="297">
        <v>39879.46</v>
      </c>
      <c r="AL703" s="297">
        <v>39195.839999999997</v>
      </c>
      <c r="AM703" s="297">
        <v>38668.76</v>
      </c>
      <c r="AN703" s="297">
        <v>38327.54</v>
      </c>
      <c r="AO703" s="297">
        <v>37918.29</v>
      </c>
      <c r="AP703" s="297">
        <v>38400.46</v>
      </c>
      <c r="AQ703" s="297">
        <v>38875.300000000003</v>
      </c>
      <c r="AR703" s="297">
        <v>39415.11</v>
      </c>
      <c r="AS703" s="297">
        <v>39943.699999999997</v>
      </c>
      <c r="AT703" s="297">
        <v>40435.43</v>
      </c>
      <c r="AU703" s="297">
        <v>41186.720000000001</v>
      </c>
      <c r="AV703" s="297">
        <v>41910.550000000003</v>
      </c>
      <c r="AW703" s="297">
        <v>42633.62</v>
      </c>
      <c r="AX703" s="297">
        <v>43346</v>
      </c>
      <c r="AY703" s="297">
        <v>44012.79</v>
      </c>
      <c r="AZ703" s="297">
        <v>44872</v>
      </c>
      <c r="BA703" s="297">
        <v>45728.57</v>
      </c>
      <c r="BB703" s="297">
        <v>46583.33</v>
      </c>
      <c r="BC703" s="297">
        <v>47475.839999999997</v>
      </c>
      <c r="BD703" s="297">
        <v>48279.28</v>
      </c>
      <c r="BE703" s="297">
        <v>49249.02</v>
      </c>
      <c r="BF703" s="297">
        <v>50211.44</v>
      </c>
      <c r="BG703" s="297">
        <v>51147.38</v>
      </c>
      <c r="BH703" s="297">
        <v>52062.23</v>
      </c>
      <c r="BI703" s="297">
        <v>52900.21</v>
      </c>
      <c r="BJ703" s="297">
        <v>53800.52</v>
      </c>
      <c r="BK703" s="297">
        <v>54674.33</v>
      </c>
      <c r="BL703" s="297">
        <v>55558.41</v>
      </c>
      <c r="BM703" s="297">
        <v>56467.4</v>
      </c>
      <c r="BN703" s="297">
        <v>57334.87</v>
      </c>
      <c r="BO703" s="297">
        <v>58299.85</v>
      </c>
      <c r="BP703" s="297">
        <v>59279.21</v>
      </c>
      <c r="BQ703" s="297">
        <v>60256.23</v>
      </c>
      <c r="BR703" s="297">
        <v>61215.54</v>
      </c>
      <c r="BS703" s="297">
        <v>62125.06</v>
      </c>
      <c r="BT703" s="297">
        <v>63060.77</v>
      </c>
      <c r="BU703" s="297">
        <v>63985.59</v>
      </c>
      <c r="BV703" s="297">
        <v>64892.66</v>
      </c>
      <c r="BW703" s="297">
        <v>65790.100000000006</v>
      </c>
    </row>
    <row r="704" spans="1:75" x14ac:dyDescent="0.25">
      <c r="A704" s="297" t="s">
        <v>479</v>
      </c>
      <c r="B704" s="297" t="s">
        <v>478</v>
      </c>
      <c r="C704" s="297" t="s">
        <v>1009</v>
      </c>
      <c r="D704" s="297" t="s">
        <v>1010</v>
      </c>
      <c r="E704" s="297">
        <v>24.22</v>
      </c>
      <c r="F704" s="297">
        <v>22.37</v>
      </c>
      <c r="G704" s="297">
        <v>19.61</v>
      </c>
      <c r="H704" s="297">
        <v>17.809999999999999</v>
      </c>
      <c r="I704" s="297">
        <v>17.89</v>
      </c>
      <c r="J704" s="297">
        <v>18.22</v>
      </c>
      <c r="K704" s="297">
        <v>19.07</v>
      </c>
      <c r="L704" s="297">
        <v>20.45</v>
      </c>
      <c r="M704" s="297">
        <v>24.85</v>
      </c>
      <c r="N704" s="297">
        <v>26.83</v>
      </c>
      <c r="O704" s="297">
        <v>28.33</v>
      </c>
      <c r="P704" s="297">
        <v>29.4</v>
      </c>
      <c r="Q704" s="297">
        <v>28.2</v>
      </c>
      <c r="R704" s="297">
        <v>27.79</v>
      </c>
      <c r="S704" s="297">
        <v>28.84</v>
      </c>
      <c r="T704" s="297">
        <v>27.15</v>
      </c>
      <c r="U704" s="297">
        <v>25.03</v>
      </c>
      <c r="V704" s="297">
        <v>26.07</v>
      </c>
      <c r="W704" s="297">
        <v>24.85</v>
      </c>
      <c r="X704" s="297">
        <v>24.96</v>
      </c>
      <c r="Y704" s="297">
        <v>26.48</v>
      </c>
      <c r="Z704" s="297">
        <v>23.61</v>
      </c>
      <c r="AA704" s="297">
        <v>23.1</v>
      </c>
      <c r="AB704" s="297">
        <v>23.05</v>
      </c>
      <c r="AC704" s="297">
        <v>23.21</v>
      </c>
      <c r="AD704" s="297">
        <v>22.13</v>
      </c>
      <c r="AE704" s="297">
        <v>23.97</v>
      </c>
      <c r="AF704" s="297">
        <v>25.59</v>
      </c>
      <c r="AG704" s="297">
        <v>23.59</v>
      </c>
      <c r="AH704" s="297">
        <v>22.55</v>
      </c>
      <c r="AI704" s="297">
        <v>20.87</v>
      </c>
      <c r="AJ704" s="297">
        <v>23.45</v>
      </c>
      <c r="AK704" s="297">
        <v>23.52</v>
      </c>
      <c r="AL704" s="297">
        <v>23.61</v>
      </c>
      <c r="AM704" s="297">
        <v>23.7</v>
      </c>
      <c r="AN704" s="297">
        <v>23.87</v>
      </c>
      <c r="AO704" s="297">
        <v>23.99</v>
      </c>
      <c r="AP704" s="297">
        <v>23.89</v>
      </c>
      <c r="AQ704" s="297">
        <v>23.9</v>
      </c>
      <c r="AR704" s="297">
        <v>23.92</v>
      </c>
      <c r="AS704" s="297">
        <v>23.92</v>
      </c>
      <c r="AT704" s="297">
        <v>23.89</v>
      </c>
      <c r="AU704" s="297">
        <v>23.74</v>
      </c>
      <c r="AV704" s="297">
        <v>23.63</v>
      </c>
      <c r="AW704" s="297">
        <v>23.56</v>
      </c>
      <c r="AX704" s="297">
        <v>23.5</v>
      </c>
      <c r="AY704" s="297">
        <v>23.44</v>
      </c>
      <c r="AZ704" s="297">
        <v>23.29</v>
      </c>
      <c r="BA704" s="297">
        <v>23.2</v>
      </c>
      <c r="BB704" s="297">
        <v>23.13</v>
      </c>
      <c r="BC704" s="297">
        <v>23.04</v>
      </c>
      <c r="BD704" s="297">
        <v>22.94</v>
      </c>
      <c r="BE704" s="297">
        <v>22.77</v>
      </c>
      <c r="BF704" s="297">
        <v>22.66</v>
      </c>
      <c r="BG704" s="297">
        <v>22.55</v>
      </c>
      <c r="BH704" s="297">
        <v>22.44</v>
      </c>
      <c r="BI704" s="297">
        <v>22.32</v>
      </c>
      <c r="BJ704" s="297">
        <v>22.17</v>
      </c>
      <c r="BK704" s="297">
        <v>22.06</v>
      </c>
      <c r="BL704" s="297">
        <v>21.96</v>
      </c>
      <c r="BM704" s="297">
        <v>21.87</v>
      </c>
      <c r="BN704" s="297">
        <v>21.78</v>
      </c>
      <c r="BO704" s="297">
        <v>21.67</v>
      </c>
      <c r="BP704" s="297">
        <v>21.59</v>
      </c>
      <c r="BQ704" s="297">
        <v>21.51</v>
      </c>
      <c r="BR704" s="297">
        <v>21.44</v>
      </c>
      <c r="BS704" s="297">
        <v>21.37</v>
      </c>
      <c r="BT704" s="297">
        <v>21.29</v>
      </c>
      <c r="BU704" s="297">
        <v>21.23</v>
      </c>
      <c r="BV704" s="297">
        <v>21.16</v>
      </c>
      <c r="BW704" s="297">
        <v>21.1</v>
      </c>
    </row>
    <row r="705" spans="1:75" x14ac:dyDescent="0.25">
      <c r="A705" s="297" t="s">
        <v>479</v>
      </c>
      <c r="B705" s="297" t="s">
        <v>478</v>
      </c>
      <c r="C705" s="297" t="s">
        <v>1011</v>
      </c>
      <c r="D705" s="297" t="s">
        <v>927</v>
      </c>
      <c r="E705" s="297">
        <v>354.37</v>
      </c>
      <c r="F705" s="297">
        <v>363.83</v>
      </c>
      <c r="G705" s="297">
        <v>374.78</v>
      </c>
      <c r="H705" s="297">
        <v>386.65</v>
      </c>
      <c r="I705" s="297">
        <v>397.57</v>
      </c>
      <c r="J705" s="297">
        <v>406.3</v>
      </c>
      <c r="K705" s="297">
        <v>416.25</v>
      </c>
      <c r="L705" s="297">
        <v>423.49</v>
      </c>
      <c r="M705" s="297">
        <v>429.86</v>
      </c>
      <c r="N705" s="297">
        <v>437.37</v>
      </c>
      <c r="O705" s="297">
        <v>446.27</v>
      </c>
      <c r="P705" s="297">
        <v>453.86</v>
      </c>
      <c r="Q705" s="297">
        <v>463.18</v>
      </c>
      <c r="R705" s="297">
        <v>473.13</v>
      </c>
      <c r="S705" s="297">
        <v>482.85</v>
      </c>
      <c r="T705" s="297">
        <v>491.65</v>
      </c>
      <c r="U705" s="297">
        <v>499.88</v>
      </c>
      <c r="V705" s="297">
        <v>507.83</v>
      </c>
      <c r="W705" s="297">
        <v>515.64</v>
      </c>
      <c r="X705" s="297">
        <v>523.53</v>
      </c>
      <c r="Y705" s="297">
        <v>531.54</v>
      </c>
      <c r="Z705" s="297">
        <v>540.11</v>
      </c>
      <c r="AA705" s="297">
        <v>542.08000000000004</v>
      </c>
      <c r="AB705" s="297">
        <v>543.20000000000005</v>
      </c>
      <c r="AC705" s="297">
        <v>543.98</v>
      </c>
      <c r="AD705" s="297">
        <v>555.92999999999995</v>
      </c>
      <c r="AE705" s="297">
        <v>561.84</v>
      </c>
      <c r="AF705" s="297">
        <v>566.79</v>
      </c>
      <c r="AG705" s="297">
        <v>580.88</v>
      </c>
      <c r="AH705" s="297">
        <v>578.58000000000004</v>
      </c>
      <c r="AI705" s="297">
        <v>582.91999999999996</v>
      </c>
      <c r="AJ705" s="297">
        <v>587.34</v>
      </c>
      <c r="AK705" s="297">
        <v>590.92999999999995</v>
      </c>
      <c r="AL705" s="297">
        <v>593.98</v>
      </c>
      <c r="AM705" s="297">
        <v>597.07000000000005</v>
      </c>
      <c r="AN705" s="297">
        <v>600.39</v>
      </c>
      <c r="AO705" s="297">
        <v>602.76</v>
      </c>
      <c r="AP705" s="297">
        <v>605.48</v>
      </c>
      <c r="AQ705" s="297">
        <v>608.14</v>
      </c>
      <c r="AR705" s="297">
        <v>610.11</v>
      </c>
      <c r="AS705" s="297">
        <v>611.15</v>
      </c>
      <c r="AT705" s="297">
        <v>611.4</v>
      </c>
      <c r="AU705" s="297">
        <v>610.98</v>
      </c>
      <c r="AV705" s="297">
        <v>609.91</v>
      </c>
      <c r="AW705" s="297">
        <v>608.58000000000004</v>
      </c>
      <c r="AX705" s="297">
        <v>607.25</v>
      </c>
      <c r="AY705" s="297">
        <v>605.88</v>
      </c>
      <c r="AZ705" s="297">
        <v>604.47</v>
      </c>
      <c r="BA705" s="297">
        <v>603.01</v>
      </c>
      <c r="BB705" s="297">
        <v>601.5</v>
      </c>
      <c r="BC705" s="297">
        <v>599.97</v>
      </c>
      <c r="BD705" s="297">
        <v>598.44000000000005</v>
      </c>
      <c r="BE705" s="297">
        <v>597.01</v>
      </c>
      <c r="BF705" s="297">
        <v>595.41999999999996</v>
      </c>
      <c r="BG705" s="297">
        <v>593.35</v>
      </c>
      <c r="BH705" s="297">
        <v>590.67999999999995</v>
      </c>
      <c r="BI705" s="297">
        <v>587.69000000000005</v>
      </c>
      <c r="BJ705" s="297">
        <v>584.16</v>
      </c>
      <c r="BK705" s="297">
        <v>580.29999999999995</v>
      </c>
      <c r="BL705" s="297">
        <v>576.54999999999995</v>
      </c>
      <c r="BM705" s="297">
        <v>573.23</v>
      </c>
      <c r="BN705" s="297">
        <v>569.91</v>
      </c>
      <c r="BO705" s="297">
        <v>567.02</v>
      </c>
      <c r="BP705" s="297">
        <v>564.33000000000004</v>
      </c>
      <c r="BQ705" s="297">
        <v>561.47</v>
      </c>
      <c r="BR705" s="297">
        <v>558.25</v>
      </c>
      <c r="BS705" s="297">
        <v>555</v>
      </c>
      <c r="BT705" s="297">
        <v>551.52</v>
      </c>
      <c r="BU705" s="297">
        <v>547.83000000000004</v>
      </c>
      <c r="BV705" s="297">
        <v>543.96</v>
      </c>
      <c r="BW705" s="297">
        <v>539.92999999999995</v>
      </c>
    </row>
    <row r="706" spans="1:75" x14ac:dyDescent="0.25">
      <c r="A706" s="297" t="s">
        <v>479</v>
      </c>
      <c r="B706" s="297" t="s">
        <v>478</v>
      </c>
      <c r="C706" s="297" t="s">
        <v>1012</v>
      </c>
      <c r="D706" s="297" t="s">
        <v>927</v>
      </c>
      <c r="E706" s="297">
        <v>964.02</v>
      </c>
      <c r="F706" s="297">
        <v>975.85</v>
      </c>
      <c r="G706" s="297">
        <v>986.62</v>
      </c>
      <c r="H706" s="297">
        <v>996.48</v>
      </c>
      <c r="I706" s="297">
        <v>1005.67</v>
      </c>
      <c r="J706" s="297">
        <v>1014.45</v>
      </c>
      <c r="K706" s="297">
        <v>1022.7</v>
      </c>
      <c r="L706" s="297">
        <v>1030.54</v>
      </c>
      <c r="M706" s="297">
        <v>1038.7</v>
      </c>
      <c r="N706" s="297">
        <v>1048.1600000000001</v>
      </c>
      <c r="O706" s="297">
        <v>1059.55</v>
      </c>
      <c r="P706" s="297">
        <v>1073.25</v>
      </c>
      <c r="Q706" s="297">
        <v>1088.94</v>
      </c>
      <c r="R706" s="297">
        <v>1105.6600000000001</v>
      </c>
      <c r="S706" s="297">
        <v>1122.04</v>
      </c>
      <c r="T706" s="297">
        <v>1137.0999999999999</v>
      </c>
      <c r="U706" s="297">
        <v>1150.45</v>
      </c>
      <c r="V706" s="297">
        <v>1162.3900000000001</v>
      </c>
      <c r="W706" s="297">
        <v>1173.45</v>
      </c>
      <c r="X706" s="297">
        <v>1184.47</v>
      </c>
      <c r="Y706" s="297">
        <v>1196.03</v>
      </c>
      <c r="Z706" s="297">
        <v>1208.28</v>
      </c>
      <c r="AA706" s="297">
        <v>1220.94</v>
      </c>
      <c r="AB706" s="297">
        <v>1233.5899999999999</v>
      </c>
      <c r="AC706" s="297">
        <v>1245.67</v>
      </c>
      <c r="AD706" s="297">
        <v>1256.74</v>
      </c>
      <c r="AE706" s="297">
        <v>1266.68</v>
      </c>
      <c r="AF706" s="297">
        <v>1275.6500000000001</v>
      </c>
      <c r="AG706" s="297">
        <v>1283.8499999999999</v>
      </c>
      <c r="AH706" s="297">
        <v>1291.6099999999999</v>
      </c>
      <c r="AI706" s="297">
        <v>1299.17</v>
      </c>
      <c r="AJ706" s="297">
        <v>1306.5899999999999</v>
      </c>
      <c r="AK706" s="297">
        <v>1313.8</v>
      </c>
      <c r="AL706" s="297">
        <v>1320.79</v>
      </c>
      <c r="AM706" s="297">
        <v>1327.49</v>
      </c>
      <c r="AN706" s="297">
        <v>1333.88</v>
      </c>
      <c r="AO706" s="297">
        <v>1339.96</v>
      </c>
      <c r="AP706" s="297">
        <v>1345.76</v>
      </c>
      <c r="AQ706" s="297">
        <v>1351.28</v>
      </c>
      <c r="AR706" s="297">
        <v>1356.52</v>
      </c>
      <c r="AS706" s="297">
        <v>1361.46</v>
      </c>
      <c r="AT706" s="297">
        <v>1366.12</v>
      </c>
      <c r="AU706" s="297">
        <v>1370.48</v>
      </c>
      <c r="AV706" s="297">
        <v>1374.55</v>
      </c>
      <c r="AW706" s="297">
        <v>1378.31</v>
      </c>
      <c r="AX706" s="297">
        <v>1381.79</v>
      </c>
      <c r="AY706" s="297">
        <v>1384.96</v>
      </c>
      <c r="AZ706" s="297">
        <v>1387.82</v>
      </c>
      <c r="BA706" s="297">
        <v>1390.38</v>
      </c>
      <c r="BB706" s="297">
        <v>1392.6</v>
      </c>
      <c r="BC706" s="297">
        <v>1394.49</v>
      </c>
      <c r="BD706" s="297">
        <v>1396.05</v>
      </c>
      <c r="BE706" s="297">
        <v>1397.26</v>
      </c>
      <c r="BF706" s="297">
        <v>1398.14</v>
      </c>
      <c r="BG706" s="297">
        <v>1398.68</v>
      </c>
      <c r="BH706" s="297">
        <v>1398.87</v>
      </c>
      <c r="BI706" s="297">
        <v>1398.73</v>
      </c>
      <c r="BJ706" s="297">
        <v>1398.25</v>
      </c>
      <c r="BK706" s="297">
        <v>1397.45</v>
      </c>
      <c r="BL706" s="297">
        <v>1396.33</v>
      </c>
      <c r="BM706" s="297">
        <v>1394.92</v>
      </c>
      <c r="BN706" s="297">
        <v>1393.21</v>
      </c>
      <c r="BO706" s="297">
        <v>1391.22</v>
      </c>
      <c r="BP706" s="297">
        <v>1388.97</v>
      </c>
      <c r="BQ706" s="297">
        <v>1386.46</v>
      </c>
      <c r="BR706" s="297">
        <v>1383.71</v>
      </c>
      <c r="BS706" s="297">
        <v>1380.75</v>
      </c>
      <c r="BT706" s="297">
        <v>1377.57</v>
      </c>
      <c r="BU706" s="297">
        <v>1374.19</v>
      </c>
      <c r="BV706" s="297">
        <v>1370.64</v>
      </c>
      <c r="BW706" s="297">
        <v>1366.92</v>
      </c>
    </row>
    <row r="707" spans="1:75" x14ac:dyDescent="0.25">
      <c r="A707" s="297" t="s">
        <v>479</v>
      </c>
      <c r="B707" s="297" t="s">
        <v>478</v>
      </c>
      <c r="C707" s="297" t="s">
        <v>1013</v>
      </c>
      <c r="D707" s="297" t="s">
        <v>1010</v>
      </c>
      <c r="E707" s="297">
        <v>14.55</v>
      </c>
      <c r="F707" s="297">
        <v>12.69</v>
      </c>
      <c r="G707" s="297">
        <v>14.96</v>
      </c>
      <c r="H707" s="297">
        <v>16.12</v>
      </c>
      <c r="I707" s="297">
        <v>17.78</v>
      </c>
      <c r="J707" s="297">
        <v>20.059999999999999</v>
      </c>
      <c r="K707" s="297">
        <v>25.15</v>
      </c>
      <c r="L707" s="297">
        <v>27.82</v>
      </c>
      <c r="M707" s="297">
        <v>26.55</v>
      </c>
      <c r="N707" s="297">
        <v>24.62</v>
      </c>
      <c r="O707" s="297">
        <v>23.47</v>
      </c>
      <c r="P707" s="297">
        <v>23.92</v>
      </c>
      <c r="Q707" s="297">
        <v>25.39</v>
      </c>
      <c r="R707" s="297">
        <v>25.22</v>
      </c>
      <c r="S707" s="297">
        <v>23.58</v>
      </c>
      <c r="T707" s="297">
        <v>23.38</v>
      </c>
      <c r="U707" s="297">
        <v>23.79</v>
      </c>
      <c r="V707" s="297">
        <v>24.27</v>
      </c>
      <c r="W707" s="297">
        <v>24.87</v>
      </c>
      <c r="X707" s="297">
        <v>23.34</v>
      </c>
      <c r="Y707" s="297">
        <v>23.92</v>
      </c>
      <c r="Z707" s="297">
        <v>25.97</v>
      </c>
      <c r="AA707" s="297">
        <v>25.18</v>
      </c>
      <c r="AB707" s="297">
        <v>24.84</v>
      </c>
      <c r="AC707" s="297">
        <v>23.41</v>
      </c>
      <c r="AD707" s="297">
        <v>18.899999999999999</v>
      </c>
      <c r="AE707" s="297">
        <v>17.54</v>
      </c>
      <c r="AF707" s="297">
        <v>17.510000000000002</v>
      </c>
      <c r="AG707" s="297">
        <v>16.89</v>
      </c>
      <c r="AH707" s="297">
        <v>21.36</v>
      </c>
      <c r="AI707" s="297">
        <v>18.16</v>
      </c>
      <c r="AJ707" s="297">
        <v>19.899999999999999</v>
      </c>
      <c r="AK707" s="297">
        <v>20.05</v>
      </c>
      <c r="AL707" s="297">
        <v>20.010000000000002</v>
      </c>
      <c r="AM707" s="297">
        <v>20.18</v>
      </c>
      <c r="AN707" s="297">
        <v>20.46</v>
      </c>
      <c r="AO707" s="297">
        <v>20.79</v>
      </c>
      <c r="AP707" s="297">
        <v>20.48</v>
      </c>
      <c r="AQ707" s="297">
        <v>20.41</v>
      </c>
      <c r="AR707" s="297">
        <v>20.37</v>
      </c>
      <c r="AS707" s="297">
        <v>20.36</v>
      </c>
      <c r="AT707" s="297">
        <v>20.18</v>
      </c>
      <c r="AU707" s="297">
        <v>19.86</v>
      </c>
      <c r="AV707" s="297">
        <v>19.57</v>
      </c>
      <c r="AW707" s="297">
        <v>19.38</v>
      </c>
      <c r="AX707" s="297">
        <v>19.260000000000002</v>
      </c>
      <c r="AY707" s="297">
        <v>19.13</v>
      </c>
      <c r="AZ707" s="297">
        <v>18.88</v>
      </c>
      <c r="BA707" s="297">
        <v>18.690000000000001</v>
      </c>
      <c r="BB707" s="297">
        <v>18.54</v>
      </c>
      <c r="BC707" s="297">
        <v>18.39</v>
      </c>
      <c r="BD707" s="297">
        <v>18.23</v>
      </c>
      <c r="BE707" s="297">
        <v>17.940000000000001</v>
      </c>
      <c r="BF707" s="297">
        <v>17.760000000000002</v>
      </c>
      <c r="BG707" s="297">
        <v>17.579999999999998</v>
      </c>
      <c r="BH707" s="297">
        <v>17.399999999999999</v>
      </c>
      <c r="BI707" s="297">
        <v>17.23</v>
      </c>
      <c r="BJ707" s="297">
        <v>17.05</v>
      </c>
      <c r="BK707" s="297">
        <v>16.91</v>
      </c>
      <c r="BL707" s="297">
        <v>16.8</v>
      </c>
      <c r="BM707" s="297">
        <v>16.71</v>
      </c>
      <c r="BN707" s="297">
        <v>16.62</v>
      </c>
      <c r="BO707" s="297">
        <v>16.510000000000002</v>
      </c>
      <c r="BP707" s="297">
        <v>16.420000000000002</v>
      </c>
      <c r="BQ707" s="297">
        <v>16.329999999999998</v>
      </c>
      <c r="BR707" s="297">
        <v>16.22</v>
      </c>
      <c r="BS707" s="297">
        <v>16.09</v>
      </c>
      <c r="BT707" s="297">
        <v>15.96</v>
      </c>
      <c r="BU707" s="297">
        <v>15.84</v>
      </c>
      <c r="BV707" s="297">
        <v>15.72</v>
      </c>
      <c r="BW707" s="297">
        <v>15.63</v>
      </c>
    </row>
    <row r="708" spans="1:75" x14ac:dyDescent="0.25">
      <c r="A708" s="297" t="s">
        <v>479</v>
      </c>
      <c r="B708" s="297" t="s">
        <v>478</v>
      </c>
      <c r="C708" s="297" t="s">
        <v>1014</v>
      </c>
      <c r="D708" s="297" t="s">
        <v>1015</v>
      </c>
      <c r="E708" s="297">
        <v>30.78</v>
      </c>
      <c r="F708" s="297">
        <v>31.77</v>
      </c>
      <c r="G708" s="297">
        <v>32.78</v>
      </c>
      <c r="H708" s="297">
        <v>33.83</v>
      </c>
      <c r="I708" s="297">
        <v>34.909999999999997</v>
      </c>
      <c r="J708" s="297">
        <v>36.020000000000003</v>
      </c>
      <c r="K708" s="297">
        <v>37.31</v>
      </c>
      <c r="L708" s="297">
        <v>38.65</v>
      </c>
      <c r="M708" s="297">
        <v>40.04</v>
      </c>
      <c r="N708" s="297">
        <v>41.47</v>
      </c>
      <c r="O708" s="297">
        <v>42.96</v>
      </c>
      <c r="P708" s="297">
        <v>43.37</v>
      </c>
      <c r="Q708" s="297">
        <v>43.79</v>
      </c>
      <c r="R708" s="297">
        <v>44.21</v>
      </c>
      <c r="S708" s="297">
        <v>44.63</v>
      </c>
      <c r="T708" s="297">
        <v>45.06</v>
      </c>
      <c r="U708" s="297">
        <v>45.6</v>
      </c>
      <c r="V708" s="297">
        <v>46.14</v>
      </c>
      <c r="W708" s="297">
        <v>46.69</v>
      </c>
      <c r="X708" s="297">
        <v>47.25</v>
      </c>
      <c r="Y708" s="297">
        <v>47.81</v>
      </c>
      <c r="Z708" s="297">
        <v>48.5</v>
      </c>
      <c r="AA708" s="297">
        <v>49.21</v>
      </c>
      <c r="AB708" s="297">
        <v>49.93</v>
      </c>
      <c r="AC708" s="297">
        <v>50.65</v>
      </c>
      <c r="AD708" s="297">
        <v>51.39</v>
      </c>
      <c r="AE708" s="297">
        <v>52.16</v>
      </c>
      <c r="AF708" s="297">
        <v>52.94</v>
      </c>
      <c r="AG708" s="297">
        <v>53.73</v>
      </c>
      <c r="AH708" s="297">
        <v>54.54</v>
      </c>
      <c r="AI708" s="297">
        <v>55.35</v>
      </c>
      <c r="AJ708" s="297">
        <v>55.95</v>
      </c>
      <c r="AK708" s="297">
        <v>56.55</v>
      </c>
      <c r="AL708" s="297">
        <v>57.16</v>
      </c>
      <c r="AM708" s="297">
        <v>57.78</v>
      </c>
      <c r="AN708" s="297">
        <v>58.41</v>
      </c>
      <c r="AO708" s="297">
        <v>58.97</v>
      </c>
      <c r="AP708" s="297">
        <v>59.55</v>
      </c>
      <c r="AQ708" s="297">
        <v>60.13</v>
      </c>
      <c r="AR708" s="297">
        <v>60.71</v>
      </c>
      <c r="AS708" s="297">
        <v>61.3</v>
      </c>
      <c r="AT708" s="297">
        <v>61.87</v>
      </c>
      <c r="AU708" s="297">
        <v>62.45</v>
      </c>
      <c r="AV708" s="297">
        <v>63.03</v>
      </c>
      <c r="AW708" s="297">
        <v>63.62</v>
      </c>
      <c r="AX708" s="297">
        <v>64.22</v>
      </c>
      <c r="AY708" s="297">
        <v>64.680000000000007</v>
      </c>
      <c r="AZ708" s="297">
        <v>65.150000000000006</v>
      </c>
      <c r="BA708" s="297">
        <v>65.62</v>
      </c>
      <c r="BB708" s="297">
        <v>66.09</v>
      </c>
      <c r="BC708" s="297">
        <v>66.569999999999993</v>
      </c>
      <c r="BD708" s="297">
        <v>67.14</v>
      </c>
      <c r="BE708" s="297">
        <v>67.7</v>
      </c>
      <c r="BF708" s="297">
        <v>68.27</v>
      </c>
      <c r="BG708" s="297">
        <v>68.849999999999994</v>
      </c>
      <c r="BH708" s="297">
        <v>69.430000000000007</v>
      </c>
      <c r="BI708" s="297">
        <v>69.900000000000006</v>
      </c>
      <c r="BJ708" s="297">
        <v>70.36</v>
      </c>
      <c r="BK708" s="297">
        <v>70.84</v>
      </c>
      <c r="BL708" s="297">
        <v>71.31</v>
      </c>
      <c r="BM708" s="297">
        <v>71.790000000000006</v>
      </c>
      <c r="BN708" s="297">
        <v>72.209999999999994</v>
      </c>
      <c r="BO708" s="297">
        <v>72.63</v>
      </c>
      <c r="BP708" s="297">
        <v>73.05</v>
      </c>
      <c r="BQ708" s="297">
        <v>73.48</v>
      </c>
      <c r="BR708" s="297">
        <v>73.900000000000006</v>
      </c>
      <c r="BS708" s="297">
        <v>74.319999999999993</v>
      </c>
      <c r="BT708" s="297">
        <v>74.75</v>
      </c>
      <c r="BU708" s="297">
        <v>75.17</v>
      </c>
      <c r="BV708" s="297">
        <v>75.599999999999994</v>
      </c>
      <c r="BW708" s="297">
        <v>76.02</v>
      </c>
    </row>
    <row r="709" spans="1:75" x14ac:dyDescent="0.25">
      <c r="A709" s="297" t="s">
        <v>479</v>
      </c>
      <c r="B709" s="297" t="s">
        <v>478</v>
      </c>
      <c r="C709" s="297" t="s">
        <v>1016</v>
      </c>
      <c r="D709" s="297" t="s">
        <v>1015</v>
      </c>
      <c r="E709" s="297">
        <v>2.39</v>
      </c>
      <c r="F709" s="297">
        <v>2.4700000000000002</v>
      </c>
      <c r="G709" s="297">
        <v>2.5499999999999998</v>
      </c>
      <c r="H709" s="297">
        <v>2.64</v>
      </c>
      <c r="I709" s="297">
        <v>2.73</v>
      </c>
      <c r="J709" s="297">
        <v>2.82</v>
      </c>
      <c r="K709" s="297">
        <v>2.5299999999999998</v>
      </c>
      <c r="L709" s="297">
        <v>2.2799999999999998</v>
      </c>
      <c r="M709" s="297">
        <v>2.0499999999999998</v>
      </c>
      <c r="N709" s="297">
        <v>1.84</v>
      </c>
      <c r="O709" s="297">
        <v>1.65</v>
      </c>
      <c r="P709" s="297">
        <v>1.75</v>
      </c>
      <c r="Q709" s="297">
        <v>1.85</v>
      </c>
      <c r="R709" s="297">
        <v>1.96</v>
      </c>
      <c r="S709" s="297">
        <v>2.0699999999999998</v>
      </c>
      <c r="T709" s="297">
        <v>2.19</v>
      </c>
      <c r="U709" s="297">
        <v>2.2200000000000002</v>
      </c>
      <c r="V709" s="297">
        <v>2.2599999999999998</v>
      </c>
      <c r="W709" s="297">
        <v>2.29</v>
      </c>
      <c r="X709" s="297">
        <v>2.3199999999999998</v>
      </c>
      <c r="Y709" s="297">
        <v>2.36</v>
      </c>
      <c r="Z709" s="297">
        <v>2.36</v>
      </c>
      <c r="AA709" s="297">
        <v>2.36</v>
      </c>
      <c r="AB709" s="297">
        <v>2.36</v>
      </c>
      <c r="AC709" s="297">
        <v>2.36</v>
      </c>
      <c r="AD709" s="297">
        <v>2.37</v>
      </c>
      <c r="AE709" s="297">
        <v>2.48</v>
      </c>
      <c r="AF709" s="297">
        <v>2.6</v>
      </c>
      <c r="AG709" s="297">
        <v>2.73</v>
      </c>
      <c r="AH709" s="297">
        <v>2.86</v>
      </c>
      <c r="AI709" s="297">
        <v>3</v>
      </c>
      <c r="AJ709" s="297">
        <v>3.02</v>
      </c>
      <c r="AK709" s="297">
        <v>3.05</v>
      </c>
      <c r="AL709" s="297">
        <v>3.07</v>
      </c>
      <c r="AM709" s="297">
        <v>3.1</v>
      </c>
      <c r="AN709" s="297">
        <v>3.12</v>
      </c>
      <c r="AO709" s="297">
        <v>3.15</v>
      </c>
      <c r="AP709" s="297">
        <v>3.17</v>
      </c>
      <c r="AQ709" s="297">
        <v>3.2</v>
      </c>
      <c r="AR709" s="297">
        <v>3.22</v>
      </c>
      <c r="AS709" s="297">
        <v>3.25</v>
      </c>
      <c r="AT709" s="297">
        <v>3.29</v>
      </c>
      <c r="AU709" s="297">
        <v>3.34</v>
      </c>
      <c r="AV709" s="297">
        <v>3.38</v>
      </c>
      <c r="AW709" s="297">
        <v>3.43</v>
      </c>
      <c r="AX709" s="297">
        <v>3.47</v>
      </c>
      <c r="AY709" s="297">
        <v>3.53</v>
      </c>
      <c r="AZ709" s="297">
        <v>3.58</v>
      </c>
      <c r="BA709" s="297">
        <v>3.63</v>
      </c>
      <c r="BB709" s="297">
        <v>3.68</v>
      </c>
      <c r="BC709" s="297">
        <v>3.74</v>
      </c>
      <c r="BD709" s="297">
        <v>3.81</v>
      </c>
      <c r="BE709" s="297">
        <v>3.88</v>
      </c>
      <c r="BF709" s="297">
        <v>3.95</v>
      </c>
      <c r="BG709" s="297">
        <v>4.03</v>
      </c>
      <c r="BH709" s="297">
        <v>4.0999999999999996</v>
      </c>
      <c r="BI709" s="297">
        <v>4.1900000000000004</v>
      </c>
      <c r="BJ709" s="297">
        <v>4.28</v>
      </c>
      <c r="BK709" s="297">
        <v>4.37</v>
      </c>
      <c r="BL709" s="297">
        <v>4.47</v>
      </c>
      <c r="BM709" s="297">
        <v>4.57</v>
      </c>
      <c r="BN709" s="297">
        <v>4.66</v>
      </c>
      <c r="BO709" s="297">
        <v>4.76</v>
      </c>
      <c r="BP709" s="297">
        <v>4.8600000000000003</v>
      </c>
      <c r="BQ709" s="297">
        <v>4.96</v>
      </c>
      <c r="BR709" s="297">
        <v>5.0599999999999996</v>
      </c>
      <c r="BS709" s="297">
        <v>5.21</v>
      </c>
      <c r="BT709" s="297">
        <v>5.37</v>
      </c>
      <c r="BU709" s="297">
        <v>5.53</v>
      </c>
      <c r="BV709" s="297">
        <v>5.7</v>
      </c>
      <c r="BW709" s="297">
        <v>5.87</v>
      </c>
    </row>
    <row r="710" spans="1:75" x14ac:dyDescent="0.25">
      <c r="A710" s="297" t="s">
        <v>356</v>
      </c>
      <c r="B710" s="297" t="s">
        <v>355</v>
      </c>
      <c r="C710" s="297" t="s">
        <v>1005</v>
      </c>
      <c r="D710" s="297" t="s">
        <v>1006</v>
      </c>
      <c r="E710" s="297">
        <v>731.51</v>
      </c>
      <c r="F710" s="297">
        <v>819.86</v>
      </c>
      <c r="G710" s="297">
        <v>884.96</v>
      </c>
      <c r="H710" s="297">
        <v>915.57</v>
      </c>
      <c r="I710" s="297">
        <v>949.32</v>
      </c>
      <c r="J710" s="297">
        <v>989.18</v>
      </c>
      <c r="K710" s="297">
        <v>1024.8399999999999</v>
      </c>
      <c r="L710" s="297">
        <v>1055.08</v>
      </c>
      <c r="M710" s="297">
        <v>1085</v>
      </c>
      <c r="N710" s="297">
        <v>1110.3599999999999</v>
      </c>
      <c r="O710" s="297">
        <v>1142.27</v>
      </c>
      <c r="P710" s="297">
        <v>1180.8599999999999</v>
      </c>
      <c r="Q710" s="297">
        <v>1226.6500000000001</v>
      </c>
      <c r="R710" s="297">
        <v>1265.68</v>
      </c>
      <c r="S710" s="297">
        <v>1312.13</v>
      </c>
      <c r="T710" s="297">
        <v>1329.23</v>
      </c>
      <c r="U710" s="297">
        <v>1360.91</v>
      </c>
      <c r="V710" s="297">
        <v>1409.29</v>
      </c>
      <c r="W710" s="297">
        <v>1470.99</v>
      </c>
      <c r="X710" s="297">
        <v>1536.65</v>
      </c>
      <c r="Y710" s="297">
        <v>1610.02</v>
      </c>
      <c r="Z710" s="297">
        <v>1668.16</v>
      </c>
      <c r="AA710" s="297">
        <v>1718.21</v>
      </c>
      <c r="AB710" s="297">
        <v>1764.9</v>
      </c>
      <c r="AC710" s="297">
        <v>1821.11</v>
      </c>
      <c r="AD710" s="297">
        <v>1881.98</v>
      </c>
      <c r="AE710" s="297">
        <v>1953.45</v>
      </c>
      <c r="AF710" s="297">
        <v>2027.05</v>
      </c>
      <c r="AG710" s="297">
        <v>2112.09</v>
      </c>
      <c r="AH710" s="297">
        <v>2126.96</v>
      </c>
      <c r="AI710" s="297">
        <v>2085.77</v>
      </c>
      <c r="AJ710" s="297">
        <v>2138.83</v>
      </c>
      <c r="AK710" s="297">
        <v>2186.8000000000002</v>
      </c>
      <c r="AL710" s="297">
        <v>2238.73</v>
      </c>
      <c r="AM710" s="297">
        <v>2295.0500000000002</v>
      </c>
      <c r="AN710" s="297">
        <v>2355.75</v>
      </c>
      <c r="AO710" s="297">
        <v>2419.87</v>
      </c>
      <c r="AP710" s="297">
        <v>2489.3000000000002</v>
      </c>
      <c r="AQ710" s="297">
        <v>2563.7399999999998</v>
      </c>
      <c r="AR710" s="297">
        <v>2642.59</v>
      </c>
      <c r="AS710" s="297">
        <v>2724.85</v>
      </c>
      <c r="AT710" s="297">
        <v>2810.53</v>
      </c>
      <c r="AU710" s="297">
        <v>2899.39</v>
      </c>
      <c r="AV710" s="297">
        <v>2991.08</v>
      </c>
      <c r="AW710" s="297">
        <v>3085.75</v>
      </c>
      <c r="AX710" s="297">
        <v>3183.26</v>
      </c>
      <c r="AY710" s="297">
        <v>3283.6</v>
      </c>
      <c r="AZ710" s="297">
        <v>3386.75</v>
      </c>
      <c r="BA710" s="297">
        <v>3492.47</v>
      </c>
      <c r="BB710" s="297">
        <v>3600.7</v>
      </c>
      <c r="BC710" s="297">
        <v>3711.12</v>
      </c>
      <c r="BD710" s="297">
        <v>3823.25</v>
      </c>
      <c r="BE710" s="297">
        <v>3938.22</v>
      </c>
      <c r="BF710" s="297">
        <v>4054.87</v>
      </c>
      <c r="BG710" s="297">
        <v>4173.12</v>
      </c>
      <c r="BH710" s="297">
        <v>4292.76</v>
      </c>
      <c r="BI710" s="297">
        <v>4413.67</v>
      </c>
      <c r="BJ710" s="297">
        <v>4536.2</v>
      </c>
      <c r="BK710" s="297">
        <v>4659.9799999999996</v>
      </c>
      <c r="BL710" s="297">
        <v>4785.03</v>
      </c>
      <c r="BM710" s="297">
        <v>4911.3</v>
      </c>
      <c r="BN710" s="297">
        <v>5039.01</v>
      </c>
      <c r="BO710" s="297">
        <v>5168.75</v>
      </c>
      <c r="BP710" s="297">
        <v>5300.39</v>
      </c>
      <c r="BQ710" s="297">
        <v>5433.93</v>
      </c>
      <c r="BR710" s="297">
        <v>5569.52</v>
      </c>
      <c r="BS710" s="297">
        <v>5707.67</v>
      </c>
      <c r="BT710" s="297">
        <v>5848.94</v>
      </c>
      <c r="BU710" s="297">
        <v>5993.35</v>
      </c>
      <c r="BV710" s="297">
        <v>6140.71</v>
      </c>
      <c r="BW710" s="297">
        <v>6290.65</v>
      </c>
    </row>
    <row r="711" spans="1:75" x14ac:dyDescent="0.25">
      <c r="A711" s="297" t="s">
        <v>356</v>
      </c>
      <c r="B711" s="297" t="s">
        <v>355</v>
      </c>
      <c r="C711" s="297" t="s">
        <v>1007</v>
      </c>
      <c r="D711" s="297" t="s">
        <v>1008</v>
      </c>
      <c r="E711" s="297">
        <v>651472.56000000006</v>
      </c>
      <c r="F711" s="297">
        <v>695575.38</v>
      </c>
      <c r="G711" s="297">
        <v>727986.31</v>
      </c>
      <c r="H711" s="297">
        <v>685431.5</v>
      </c>
      <c r="I711" s="297">
        <v>716089</v>
      </c>
      <c r="J711" s="297">
        <v>743856.19</v>
      </c>
      <c r="K711" s="297">
        <v>723773.94</v>
      </c>
      <c r="L711" s="297">
        <v>761082.19</v>
      </c>
      <c r="M711" s="297">
        <v>770465.75</v>
      </c>
      <c r="N711" s="297">
        <v>804917.81</v>
      </c>
      <c r="O711" s="297">
        <v>830595.88</v>
      </c>
      <c r="P711" s="297">
        <v>869082.19</v>
      </c>
      <c r="Q711" s="297">
        <v>876637</v>
      </c>
      <c r="R711" s="297">
        <v>888458.88</v>
      </c>
      <c r="S711" s="297">
        <v>919876.75</v>
      </c>
      <c r="T711" s="297">
        <v>889267.13</v>
      </c>
      <c r="U711" s="297">
        <v>908527.44</v>
      </c>
      <c r="V711" s="297">
        <v>930952.06</v>
      </c>
      <c r="W711" s="297">
        <v>963164.38</v>
      </c>
      <c r="X711" s="297">
        <v>1001157.5</v>
      </c>
      <c r="Y711" s="297">
        <v>991719.19</v>
      </c>
      <c r="Z711" s="297">
        <v>998664.38</v>
      </c>
      <c r="AA711" s="297">
        <v>1033438.31</v>
      </c>
      <c r="AB711" s="297">
        <v>1051938.3799999999</v>
      </c>
      <c r="AC711" s="297">
        <v>1090328.75</v>
      </c>
      <c r="AD711" s="297">
        <v>1165342.5</v>
      </c>
      <c r="AE711" s="297">
        <v>1175924.6299999999</v>
      </c>
      <c r="AF711" s="297">
        <v>1207445.25</v>
      </c>
      <c r="AG711" s="297">
        <v>1237020.5</v>
      </c>
      <c r="AH711" s="297">
        <v>1297240.5</v>
      </c>
      <c r="AI711" s="297">
        <v>1346269.13</v>
      </c>
      <c r="AJ711" s="297">
        <v>1369689.75</v>
      </c>
      <c r="AK711" s="297">
        <v>1378706.13</v>
      </c>
      <c r="AL711" s="297">
        <v>1388595</v>
      </c>
      <c r="AM711" s="297">
        <v>1402327.38</v>
      </c>
      <c r="AN711" s="297">
        <v>1420679.5</v>
      </c>
      <c r="AO711" s="297">
        <v>1442547.88</v>
      </c>
      <c r="AP711" s="297">
        <v>1472783.38</v>
      </c>
      <c r="AQ711" s="297">
        <v>1503346.88</v>
      </c>
      <c r="AR711" s="297">
        <v>1537052.13</v>
      </c>
      <c r="AS711" s="297">
        <v>1571916.38</v>
      </c>
      <c r="AT711" s="297">
        <v>1609856.63</v>
      </c>
      <c r="AU711" s="297">
        <v>1651424.63</v>
      </c>
      <c r="AV711" s="297">
        <v>1693493.38</v>
      </c>
      <c r="AW711" s="297">
        <v>1736266.5</v>
      </c>
      <c r="AX711" s="297">
        <v>1778973.5</v>
      </c>
      <c r="AY711" s="297">
        <v>1823230.13</v>
      </c>
      <c r="AZ711" s="297">
        <v>1870478.75</v>
      </c>
      <c r="BA711" s="297">
        <v>1917858.38</v>
      </c>
      <c r="BB711" s="297">
        <v>1965210.75</v>
      </c>
      <c r="BC711" s="297">
        <v>2013637.13</v>
      </c>
      <c r="BD711" s="297">
        <v>2063054.38</v>
      </c>
      <c r="BE711" s="297">
        <v>2115995.5</v>
      </c>
      <c r="BF711" s="297">
        <v>2168790.25</v>
      </c>
      <c r="BG711" s="297">
        <v>2221389.75</v>
      </c>
      <c r="BH711" s="297">
        <v>2274296.75</v>
      </c>
      <c r="BI711" s="297">
        <v>2328476.25</v>
      </c>
      <c r="BJ711" s="297">
        <v>2385029.75</v>
      </c>
      <c r="BK711" s="297">
        <v>2441499.75</v>
      </c>
      <c r="BL711" s="297">
        <v>2498291.5</v>
      </c>
      <c r="BM711" s="297">
        <v>2555174</v>
      </c>
      <c r="BN711" s="297">
        <v>2615257.5</v>
      </c>
      <c r="BO711" s="297">
        <v>2677595</v>
      </c>
      <c r="BP711" s="297">
        <v>2740235.75</v>
      </c>
      <c r="BQ711" s="297">
        <v>2803377</v>
      </c>
      <c r="BR711" s="297">
        <v>2866986</v>
      </c>
      <c r="BS711" s="297">
        <v>2933910.5</v>
      </c>
      <c r="BT711" s="297">
        <v>3002851</v>
      </c>
      <c r="BU711" s="297">
        <v>3072332.75</v>
      </c>
      <c r="BV711" s="297">
        <v>3141668.75</v>
      </c>
      <c r="BW711" s="297">
        <v>3210835.5</v>
      </c>
    </row>
    <row r="712" spans="1:75" x14ac:dyDescent="0.25">
      <c r="A712" s="297" t="s">
        <v>356</v>
      </c>
      <c r="B712" s="297" t="s">
        <v>355</v>
      </c>
      <c r="C712" s="297" t="s">
        <v>1009</v>
      </c>
      <c r="D712" s="297" t="s">
        <v>1010</v>
      </c>
      <c r="E712" s="297">
        <v>24.76</v>
      </c>
      <c r="F712" s="297">
        <v>26.39</v>
      </c>
      <c r="G712" s="297">
        <v>22.95</v>
      </c>
      <c r="H712" s="297">
        <v>17.55</v>
      </c>
      <c r="I712" s="297">
        <v>17.940000000000001</v>
      </c>
      <c r="J712" s="297">
        <v>19.09</v>
      </c>
      <c r="K712" s="297">
        <v>19.47</v>
      </c>
      <c r="L712" s="297">
        <v>18.45</v>
      </c>
      <c r="M712" s="297">
        <v>18.52</v>
      </c>
      <c r="N712" s="297">
        <v>17.25</v>
      </c>
      <c r="O712" s="297">
        <v>17.88</v>
      </c>
      <c r="P712" s="297">
        <v>18.649999999999999</v>
      </c>
      <c r="Q712" s="297">
        <v>19.600000000000001</v>
      </c>
      <c r="R712" s="297">
        <v>18.559999999999999</v>
      </c>
      <c r="S712" s="297">
        <v>19.309999999999999</v>
      </c>
      <c r="T712" s="297">
        <v>16.12</v>
      </c>
      <c r="U712" s="297">
        <v>17.829999999999998</v>
      </c>
      <c r="V712" s="297">
        <v>19.489999999999998</v>
      </c>
      <c r="W712" s="297">
        <v>20.89</v>
      </c>
      <c r="X712" s="297">
        <v>21.17</v>
      </c>
      <c r="Y712" s="297">
        <v>22.34</v>
      </c>
      <c r="Z712" s="297">
        <v>20.43</v>
      </c>
      <c r="AA712" s="297">
        <v>19.93</v>
      </c>
      <c r="AB712" s="297">
        <v>19.64</v>
      </c>
      <c r="AC712" s="297">
        <v>20.66</v>
      </c>
      <c r="AD712" s="297">
        <v>20.81</v>
      </c>
      <c r="AE712" s="297">
        <v>21.66</v>
      </c>
      <c r="AF712" s="297">
        <v>21.35</v>
      </c>
      <c r="AG712" s="297">
        <v>21.59</v>
      </c>
      <c r="AH712" s="297">
        <v>15.15</v>
      </c>
      <c r="AI712" s="297">
        <v>9.92</v>
      </c>
      <c r="AJ712" s="297">
        <v>19.41</v>
      </c>
      <c r="AK712" s="297">
        <v>18.5</v>
      </c>
      <c r="AL712" s="297">
        <v>18.55</v>
      </c>
      <c r="AM712" s="297">
        <v>18.649999999999999</v>
      </c>
      <c r="AN712" s="297">
        <v>18.75</v>
      </c>
      <c r="AO712" s="297">
        <v>18.79</v>
      </c>
      <c r="AP712" s="297">
        <v>18.940000000000001</v>
      </c>
      <c r="AQ712" s="297">
        <v>19.079999999999998</v>
      </c>
      <c r="AR712" s="297">
        <v>19.16</v>
      </c>
      <c r="AS712" s="297">
        <v>19.170000000000002</v>
      </c>
      <c r="AT712" s="297">
        <v>19.170000000000002</v>
      </c>
      <c r="AU712" s="297">
        <v>19.149999999999999</v>
      </c>
      <c r="AV712" s="297">
        <v>19.11</v>
      </c>
      <c r="AW712" s="297">
        <v>19.07</v>
      </c>
      <c r="AX712" s="297">
        <v>19.02</v>
      </c>
      <c r="AY712" s="297">
        <v>18.98</v>
      </c>
      <c r="AZ712" s="297">
        <v>18.920000000000002</v>
      </c>
      <c r="BA712" s="297">
        <v>18.850000000000001</v>
      </c>
      <c r="BB712" s="297">
        <v>18.77</v>
      </c>
      <c r="BC712" s="297">
        <v>18.68</v>
      </c>
      <c r="BD712" s="297">
        <v>18.57</v>
      </c>
      <c r="BE712" s="297">
        <v>18.510000000000002</v>
      </c>
      <c r="BF712" s="297">
        <v>18.38</v>
      </c>
      <c r="BG712" s="297">
        <v>18.260000000000002</v>
      </c>
      <c r="BH712" s="297">
        <v>18.14</v>
      </c>
      <c r="BI712" s="297">
        <v>18.010000000000002</v>
      </c>
      <c r="BJ712" s="297">
        <v>17.89</v>
      </c>
      <c r="BK712" s="297">
        <v>17.760000000000002</v>
      </c>
      <c r="BL712" s="297">
        <v>17.63</v>
      </c>
      <c r="BM712" s="297">
        <v>17.510000000000002</v>
      </c>
      <c r="BN712" s="297">
        <v>17.39</v>
      </c>
      <c r="BO712" s="297">
        <v>17.29</v>
      </c>
      <c r="BP712" s="297">
        <v>17.18</v>
      </c>
      <c r="BQ712" s="297">
        <v>17.079999999999998</v>
      </c>
      <c r="BR712" s="297">
        <v>16.98</v>
      </c>
      <c r="BS712" s="297">
        <v>16.91</v>
      </c>
      <c r="BT712" s="297">
        <v>16.84</v>
      </c>
      <c r="BU712" s="297">
        <v>16.77</v>
      </c>
      <c r="BV712" s="297">
        <v>16.7</v>
      </c>
      <c r="BW712" s="297">
        <v>16.62</v>
      </c>
    </row>
    <row r="713" spans="1:75" x14ac:dyDescent="0.25">
      <c r="A713" s="297" t="s">
        <v>356</v>
      </c>
      <c r="B713" s="297" t="s">
        <v>355</v>
      </c>
      <c r="C713" s="297" t="s">
        <v>1011</v>
      </c>
      <c r="D713" s="297" t="s">
        <v>927</v>
      </c>
      <c r="E713" s="297">
        <v>21583.119999999999</v>
      </c>
      <c r="F713" s="297">
        <v>22301.02</v>
      </c>
      <c r="G713" s="297">
        <v>23044.22</v>
      </c>
      <c r="H713" s="297">
        <v>23807.47</v>
      </c>
      <c r="I713" s="297">
        <v>24563.98</v>
      </c>
      <c r="J713" s="297">
        <v>25397.1</v>
      </c>
      <c r="K713" s="297">
        <v>26374.639999999999</v>
      </c>
      <c r="L713" s="297">
        <v>27387.98</v>
      </c>
      <c r="M713" s="297">
        <v>28457</v>
      </c>
      <c r="N713" s="297">
        <v>29430.86</v>
      </c>
      <c r="O713" s="297">
        <v>30397.18</v>
      </c>
      <c r="P713" s="297">
        <v>31367.51</v>
      </c>
      <c r="Q713" s="297">
        <v>32597.51</v>
      </c>
      <c r="R713" s="297">
        <v>33850.160000000003</v>
      </c>
      <c r="S713" s="297">
        <v>34619.800000000003</v>
      </c>
      <c r="T713" s="297">
        <v>35461.21</v>
      </c>
      <c r="U713" s="297">
        <v>36382.449999999997</v>
      </c>
      <c r="V713" s="297">
        <v>38202.339999999997</v>
      </c>
      <c r="W713" s="297">
        <v>39034.720000000001</v>
      </c>
      <c r="X713" s="297">
        <v>39480.36</v>
      </c>
      <c r="Y713" s="297">
        <v>40259.11</v>
      </c>
      <c r="Z713" s="297">
        <v>40732.660000000003</v>
      </c>
      <c r="AA713" s="297">
        <v>41618.9</v>
      </c>
      <c r="AB713" s="297">
        <v>41967.59</v>
      </c>
      <c r="AC713" s="297">
        <v>43628.91</v>
      </c>
      <c r="AD713" s="297">
        <v>44343.91</v>
      </c>
      <c r="AE713" s="297">
        <v>45779.1</v>
      </c>
      <c r="AF713" s="297">
        <v>46741.79</v>
      </c>
      <c r="AG713" s="297">
        <v>47877.59</v>
      </c>
      <c r="AH713" s="297">
        <v>48373.59</v>
      </c>
      <c r="AI713" s="297">
        <v>49293</v>
      </c>
      <c r="AJ713" s="297">
        <v>50054.38</v>
      </c>
      <c r="AK713" s="297">
        <v>50786.19</v>
      </c>
      <c r="AL713" s="297">
        <v>51489.58</v>
      </c>
      <c r="AM713" s="297">
        <v>52176.55</v>
      </c>
      <c r="AN713" s="297">
        <v>52850.92</v>
      </c>
      <c r="AO713" s="297">
        <v>53649.2</v>
      </c>
      <c r="AP713" s="297">
        <v>54423.31</v>
      </c>
      <c r="AQ713" s="297">
        <v>55177.81</v>
      </c>
      <c r="AR713" s="297">
        <v>55914.42</v>
      </c>
      <c r="AS713" s="297">
        <v>56633.14</v>
      </c>
      <c r="AT713" s="297">
        <v>57364.1</v>
      </c>
      <c r="AU713" s="297">
        <v>58066.36</v>
      </c>
      <c r="AV713" s="297">
        <v>58746.57</v>
      </c>
      <c r="AW713" s="297">
        <v>59402.46</v>
      </c>
      <c r="AX713" s="297">
        <v>60033.23</v>
      </c>
      <c r="AY713" s="297">
        <v>60661.2</v>
      </c>
      <c r="AZ713" s="297">
        <v>61262.99</v>
      </c>
      <c r="BA713" s="297">
        <v>61834.14</v>
      </c>
      <c r="BB713" s="297">
        <v>62369.31</v>
      </c>
      <c r="BC713" s="297">
        <v>62864.52</v>
      </c>
      <c r="BD713" s="297">
        <v>63390.09</v>
      </c>
      <c r="BE713" s="297">
        <v>63877.9</v>
      </c>
      <c r="BF713" s="297">
        <v>64326.3</v>
      </c>
      <c r="BG713" s="297">
        <v>64735.3</v>
      </c>
      <c r="BH713" s="297">
        <v>65106.52</v>
      </c>
      <c r="BI713" s="297">
        <v>65473.86</v>
      </c>
      <c r="BJ713" s="297">
        <v>65803.27</v>
      </c>
      <c r="BK713" s="297">
        <v>66098.92</v>
      </c>
      <c r="BL713" s="297">
        <v>66366.64</v>
      </c>
      <c r="BM713" s="297">
        <v>66609.539999999994</v>
      </c>
      <c r="BN713" s="297">
        <v>66882.070000000007</v>
      </c>
      <c r="BO713" s="297">
        <v>67131.740000000005</v>
      </c>
      <c r="BP713" s="297">
        <v>67355.86</v>
      </c>
      <c r="BQ713" s="297">
        <v>67551.87</v>
      </c>
      <c r="BR713" s="297">
        <v>67718.83</v>
      </c>
      <c r="BS713" s="297">
        <v>67902.14</v>
      </c>
      <c r="BT713" s="297">
        <v>68056.89</v>
      </c>
      <c r="BU713" s="297">
        <v>68176.259999999995</v>
      </c>
      <c r="BV713" s="297">
        <v>68250.81</v>
      </c>
      <c r="BW713" s="297">
        <v>68274.34</v>
      </c>
    </row>
    <row r="714" spans="1:75" x14ac:dyDescent="0.25">
      <c r="A714" s="297" t="s">
        <v>356</v>
      </c>
      <c r="B714" s="297" t="s">
        <v>355</v>
      </c>
      <c r="C714" s="297" t="s">
        <v>1012</v>
      </c>
      <c r="D714" s="297" t="s">
        <v>927</v>
      </c>
      <c r="E714" s="297">
        <v>68776.41</v>
      </c>
      <c r="F714" s="297">
        <v>70318.38</v>
      </c>
      <c r="G714" s="297">
        <v>71788.77</v>
      </c>
      <c r="H714" s="297">
        <v>73223.34</v>
      </c>
      <c r="I714" s="297">
        <v>74673.3</v>
      </c>
      <c r="J714" s="297">
        <v>76175.149999999994</v>
      </c>
      <c r="K714" s="297">
        <v>77741.11</v>
      </c>
      <c r="L714" s="297">
        <v>79358.77</v>
      </c>
      <c r="M714" s="297">
        <v>81010.09</v>
      </c>
      <c r="N714" s="297">
        <v>82666.45</v>
      </c>
      <c r="O714" s="297">
        <v>84306.6</v>
      </c>
      <c r="P714" s="297">
        <v>85923.8</v>
      </c>
      <c r="Q714" s="297">
        <v>87523.33</v>
      </c>
      <c r="R714" s="297">
        <v>89109.7</v>
      </c>
      <c r="S714" s="297">
        <v>90691.33</v>
      </c>
      <c r="T714" s="297">
        <v>92272.75</v>
      </c>
      <c r="U714" s="297">
        <v>93858.38</v>
      </c>
      <c r="V714" s="297">
        <v>95441.34</v>
      </c>
      <c r="W714" s="297">
        <v>97001.94</v>
      </c>
      <c r="X714" s="297">
        <v>98513.69</v>
      </c>
      <c r="Y714" s="297">
        <v>99959.59</v>
      </c>
      <c r="Z714" s="297">
        <v>101329.55</v>
      </c>
      <c r="AA714" s="297">
        <v>102634.15</v>
      </c>
      <c r="AB714" s="297">
        <v>103902.57</v>
      </c>
      <c r="AC714" s="297">
        <v>105175.97</v>
      </c>
      <c r="AD714" s="297">
        <v>106483.75</v>
      </c>
      <c r="AE714" s="297">
        <v>107835.27</v>
      </c>
      <c r="AF714" s="297">
        <v>109220.75</v>
      </c>
      <c r="AG714" s="297">
        <v>110627.15</v>
      </c>
      <c r="AH714" s="297">
        <v>112033.38</v>
      </c>
      <c r="AI714" s="297">
        <v>113423.05</v>
      </c>
      <c r="AJ714" s="297">
        <v>114793.34</v>
      </c>
      <c r="AK714" s="297">
        <v>116146.77</v>
      </c>
      <c r="AL714" s="297">
        <v>117478.37</v>
      </c>
      <c r="AM714" s="297">
        <v>118783.27</v>
      </c>
      <c r="AN714" s="297">
        <v>120057.65</v>
      </c>
      <c r="AO714" s="297">
        <v>121298.24000000001</v>
      </c>
      <c r="AP714" s="297">
        <v>122503.85</v>
      </c>
      <c r="AQ714" s="297">
        <v>123675.66</v>
      </c>
      <c r="AR714" s="297">
        <v>124816.34</v>
      </c>
      <c r="AS714" s="297">
        <v>125927.83</v>
      </c>
      <c r="AT714" s="297">
        <v>127009.58</v>
      </c>
      <c r="AU714" s="297">
        <v>128060.4</v>
      </c>
      <c r="AV714" s="297">
        <v>129080.99</v>
      </c>
      <c r="AW714" s="297">
        <v>130072.3</v>
      </c>
      <c r="AX714" s="297">
        <v>131034.88</v>
      </c>
      <c r="AY714" s="297">
        <v>131968.73000000001</v>
      </c>
      <c r="AZ714" s="297">
        <v>132873.20000000001</v>
      </c>
      <c r="BA714" s="297">
        <v>133747.20000000001</v>
      </c>
      <c r="BB714" s="297">
        <v>134589.23000000001</v>
      </c>
      <c r="BC714" s="297">
        <v>135398.03</v>
      </c>
      <c r="BD714" s="297">
        <v>136173.09</v>
      </c>
      <c r="BE714" s="297">
        <v>136914.04999999999</v>
      </c>
      <c r="BF714" s="297">
        <v>137619.98000000001</v>
      </c>
      <c r="BG714" s="297">
        <v>138289.85999999999</v>
      </c>
      <c r="BH714" s="297">
        <v>138922.84</v>
      </c>
      <c r="BI714" s="297">
        <v>139518.5</v>
      </c>
      <c r="BJ714" s="297">
        <v>140076.57999999999</v>
      </c>
      <c r="BK714" s="297">
        <v>140596.81</v>
      </c>
      <c r="BL714" s="297">
        <v>141079.07999999999</v>
      </c>
      <c r="BM714" s="297">
        <v>141523.29999999999</v>
      </c>
      <c r="BN714" s="297">
        <v>141928.57999999999</v>
      </c>
      <c r="BO714" s="297">
        <v>142294.81</v>
      </c>
      <c r="BP714" s="297">
        <v>142623.70000000001</v>
      </c>
      <c r="BQ714" s="297">
        <v>142917.54999999999</v>
      </c>
      <c r="BR714" s="297">
        <v>143177.72</v>
      </c>
      <c r="BS714" s="297">
        <v>143406.94</v>
      </c>
      <c r="BT714" s="297">
        <v>143604.09</v>
      </c>
      <c r="BU714" s="297">
        <v>143762.01999999999</v>
      </c>
      <c r="BV714" s="297">
        <v>143870.91</v>
      </c>
      <c r="BW714" s="297">
        <v>143924.82999999999</v>
      </c>
    </row>
    <row r="715" spans="1:75" x14ac:dyDescent="0.25">
      <c r="A715" s="297" t="s">
        <v>356</v>
      </c>
      <c r="B715" s="297" t="s">
        <v>355</v>
      </c>
      <c r="C715" s="297" t="s">
        <v>1013</v>
      </c>
      <c r="D715" s="297" t="s">
        <v>1010</v>
      </c>
      <c r="E715" s="297">
        <v>24.89</v>
      </c>
      <c r="F715" s="297">
        <v>24.85</v>
      </c>
      <c r="G715" s="297">
        <v>27.92</v>
      </c>
      <c r="H715" s="297">
        <v>30.33</v>
      </c>
      <c r="I715" s="297">
        <v>27.69</v>
      </c>
      <c r="J715" s="297">
        <v>26.25</v>
      </c>
      <c r="K715" s="297">
        <v>22.44</v>
      </c>
      <c r="L715" s="297">
        <v>25.37</v>
      </c>
      <c r="M715" s="297">
        <v>23.95</v>
      </c>
      <c r="N715" s="297">
        <v>22.88</v>
      </c>
      <c r="O715" s="297">
        <v>22.04</v>
      </c>
      <c r="P715" s="297">
        <v>20.420000000000002</v>
      </c>
      <c r="Q715" s="297">
        <v>18.260000000000002</v>
      </c>
      <c r="R715" s="297">
        <v>17.07</v>
      </c>
      <c r="S715" s="297">
        <v>17.079999999999998</v>
      </c>
      <c r="T715" s="297">
        <v>22.63</v>
      </c>
      <c r="U715" s="297">
        <v>25.3</v>
      </c>
      <c r="V715" s="297">
        <v>25.87</v>
      </c>
      <c r="W715" s="297">
        <v>22.22</v>
      </c>
      <c r="X715" s="297">
        <v>21.95</v>
      </c>
      <c r="Y715" s="297">
        <v>21.87</v>
      </c>
      <c r="Z715" s="297">
        <v>18.64</v>
      </c>
      <c r="AA715" s="297">
        <v>18.84</v>
      </c>
      <c r="AB715" s="297">
        <v>21.43</v>
      </c>
      <c r="AC715" s="297">
        <v>22.9</v>
      </c>
      <c r="AD715" s="297">
        <v>22.32</v>
      </c>
      <c r="AE715" s="297">
        <v>24.32</v>
      </c>
      <c r="AF715" s="297">
        <v>24.35</v>
      </c>
      <c r="AG715" s="297">
        <v>24.16</v>
      </c>
      <c r="AH715" s="297">
        <v>16.899999999999999</v>
      </c>
      <c r="AI715" s="297">
        <v>10.050000000000001</v>
      </c>
      <c r="AJ715" s="297">
        <v>19.86</v>
      </c>
      <c r="AK715" s="297">
        <v>18.670000000000002</v>
      </c>
      <c r="AL715" s="297">
        <v>18.64</v>
      </c>
      <c r="AM715" s="297">
        <v>18.690000000000001</v>
      </c>
      <c r="AN715" s="297">
        <v>18.7</v>
      </c>
      <c r="AO715" s="297">
        <v>18.68</v>
      </c>
      <c r="AP715" s="297">
        <v>18.93</v>
      </c>
      <c r="AQ715" s="297">
        <v>19.100000000000001</v>
      </c>
      <c r="AR715" s="297">
        <v>19.190000000000001</v>
      </c>
      <c r="AS715" s="297">
        <v>19.2</v>
      </c>
      <c r="AT715" s="297">
        <v>19.23</v>
      </c>
      <c r="AU715" s="297">
        <v>19.309999999999999</v>
      </c>
      <c r="AV715" s="297">
        <v>19.329999999999998</v>
      </c>
      <c r="AW715" s="297">
        <v>19.329999999999998</v>
      </c>
      <c r="AX715" s="297">
        <v>19.32</v>
      </c>
      <c r="AY715" s="297">
        <v>19.309999999999999</v>
      </c>
      <c r="AZ715" s="297">
        <v>19.350000000000001</v>
      </c>
      <c r="BA715" s="297">
        <v>19.329999999999998</v>
      </c>
      <c r="BB715" s="297">
        <v>19.29</v>
      </c>
      <c r="BC715" s="297">
        <v>19.239999999999998</v>
      </c>
      <c r="BD715" s="297">
        <v>19.18</v>
      </c>
      <c r="BE715" s="297">
        <v>19.22</v>
      </c>
      <c r="BF715" s="297">
        <v>19.149999999999999</v>
      </c>
      <c r="BG715" s="297">
        <v>19.07</v>
      </c>
      <c r="BH715" s="297">
        <v>18.989999999999998</v>
      </c>
      <c r="BI715" s="297">
        <v>18.920000000000002</v>
      </c>
      <c r="BJ715" s="297">
        <v>18.88</v>
      </c>
      <c r="BK715" s="297">
        <v>18.8</v>
      </c>
      <c r="BL715" s="297">
        <v>18.71</v>
      </c>
      <c r="BM715" s="297">
        <v>18.62</v>
      </c>
      <c r="BN715" s="297">
        <v>18.55</v>
      </c>
      <c r="BO715" s="297">
        <v>18.5</v>
      </c>
      <c r="BP715" s="297">
        <v>18.420000000000002</v>
      </c>
      <c r="BQ715" s="297">
        <v>18.34</v>
      </c>
      <c r="BR715" s="297">
        <v>18.260000000000002</v>
      </c>
      <c r="BS715" s="297">
        <v>18.2</v>
      </c>
      <c r="BT715" s="297">
        <v>18.149999999999999</v>
      </c>
      <c r="BU715" s="297">
        <v>18.100000000000001</v>
      </c>
      <c r="BV715" s="297">
        <v>18.05</v>
      </c>
      <c r="BW715" s="297">
        <v>17.989999999999998</v>
      </c>
    </row>
    <row r="716" spans="1:75" x14ac:dyDescent="0.25">
      <c r="A716" s="297" t="s">
        <v>356</v>
      </c>
      <c r="B716" s="297" t="s">
        <v>355</v>
      </c>
      <c r="C716" s="297" t="s">
        <v>1014</v>
      </c>
      <c r="D716" s="297" t="s">
        <v>1015</v>
      </c>
      <c r="E716" s="297">
        <v>26.69</v>
      </c>
      <c r="F716" s="297">
        <v>28.17</v>
      </c>
      <c r="G716" s="297">
        <v>29.74</v>
      </c>
      <c r="H716" s="297">
        <v>31.39</v>
      </c>
      <c r="I716" s="297">
        <v>33.130000000000003</v>
      </c>
      <c r="J716" s="297">
        <v>34.97</v>
      </c>
      <c r="K716" s="297">
        <v>36.39</v>
      </c>
      <c r="L716" s="297">
        <v>37.869999999999997</v>
      </c>
      <c r="M716" s="297">
        <v>39.409999999999997</v>
      </c>
      <c r="N716" s="297">
        <v>41.01</v>
      </c>
      <c r="O716" s="297">
        <v>42.68</v>
      </c>
      <c r="P716" s="297">
        <v>43.75</v>
      </c>
      <c r="Q716" s="297">
        <v>44.86</v>
      </c>
      <c r="R716" s="297">
        <v>45.98</v>
      </c>
      <c r="S716" s="297">
        <v>47.14</v>
      </c>
      <c r="T716" s="297">
        <v>48.33</v>
      </c>
      <c r="U716" s="297">
        <v>49.45</v>
      </c>
      <c r="V716" s="297">
        <v>50.6</v>
      </c>
      <c r="W716" s="297">
        <v>51.77</v>
      </c>
      <c r="X716" s="297">
        <v>52.97</v>
      </c>
      <c r="Y716" s="297">
        <v>54.2</v>
      </c>
      <c r="Z716" s="297">
        <v>55.54</v>
      </c>
      <c r="AA716" s="297">
        <v>56.91</v>
      </c>
      <c r="AB716" s="297">
        <v>58.31</v>
      </c>
      <c r="AC716" s="297">
        <v>59.75</v>
      </c>
      <c r="AD716" s="297">
        <v>61.22</v>
      </c>
      <c r="AE716" s="297">
        <v>62.13</v>
      </c>
      <c r="AF716" s="297">
        <v>63.04</v>
      </c>
      <c r="AG716" s="297">
        <v>63.97</v>
      </c>
      <c r="AH716" s="297">
        <v>64.92</v>
      </c>
      <c r="AI716" s="297">
        <v>65.88</v>
      </c>
      <c r="AJ716" s="297">
        <v>66.47</v>
      </c>
      <c r="AK716" s="297">
        <v>67.08</v>
      </c>
      <c r="AL716" s="297">
        <v>67.69</v>
      </c>
      <c r="AM716" s="297">
        <v>68.31</v>
      </c>
      <c r="AN716" s="297">
        <v>68.930000000000007</v>
      </c>
      <c r="AO716" s="297">
        <v>69.53</v>
      </c>
      <c r="AP716" s="297">
        <v>70.14</v>
      </c>
      <c r="AQ716" s="297">
        <v>70.760000000000005</v>
      </c>
      <c r="AR716" s="297">
        <v>71.38</v>
      </c>
      <c r="AS716" s="297">
        <v>72.010000000000005</v>
      </c>
      <c r="AT716" s="297">
        <v>72.540000000000006</v>
      </c>
      <c r="AU716" s="297">
        <v>73.08</v>
      </c>
      <c r="AV716" s="297">
        <v>73.62</v>
      </c>
      <c r="AW716" s="297">
        <v>74.17</v>
      </c>
      <c r="AX716" s="297">
        <v>74.72</v>
      </c>
      <c r="AY716" s="297">
        <v>75.27</v>
      </c>
      <c r="AZ716" s="297">
        <v>75.819999999999993</v>
      </c>
      <c r="BA716" s="297">
        <v>76.38</v>
      </c>
      <c r="BB716" s="297">
        <v>76.94</v>
      </c>
      <c r="BC716" s="297">
        <v>77.510000000000005</v>
      </c>
      <c r="BD716" s="297">
        <v>77.91</v>
      </c>
      <c r="BE716" s="297">
        <v>78.319999999999993</v>
      </c>
      <c r="BF716" s="297">
        <v>78.73</v>
      </c>
      <c r="BG716" s="297">
        <v>79.14</v>
      </c>
      <c r="BH716" s="297">
        <v>79.56</v>
      </c>
      <c r="BI716" s="297">
        <v>79.989999999999995</v>
      </c>
      <c r="BJ716" s="297">
        <v>80.42</v>
      </c>
      <c r="BK716" s="297">
        <v>80.849999999999994</v>
      </c>
      <c r="BL716" s="297">
        <v>81.290000000000006</v>
      </c>
      <c r="BM716" s="297">
        <v>81.73</v>
      </c>
      <c r="BN716" s="297">
        <v>82.12</v>
      </c>
      <c r="BO716" s="297">
        <v>82.51</v>
      </c>
      <c r="BP716" s="297">
        <v>82.9</v>
      </c>
      <c r="BQ716" s="297">
        <v>83.29</v>
      </c>
      <c r="BR716" s="297">
        <v>83.69</v>
      </c>
      <c r="BS716" s="297">
        <v>84.03</v>
      </c>
      <c r="BT716" s="297">
        <v>84.38</v>
      </c>
      <c r="BU716" s="297">
        <v>84.72</v>
      </c>
      <c r="BV716" s="297">
        <v>85.07</v>
      </c>
      <c r="BW716" s="297">
        <v>85.42</v>
      </c>
    </row>
    <row r="717" spans="1:75" x14ac:dyDescent="0.25">
      <c r="A717" s="297" t="s">
        <v>356</v>
      </c>
      <c r="B717" s="297" t="s">
        <v>355</v>
      </c>
      <c r="C717" s="297" t="s">
        <v>1016</v>
      </c>
      <c r="D717" s="297" t="s">
        <v>1015</v>
      </c>
      <c r="E717" s="297">
        <v>5.71</v>
      </c>
      <c r="F717" s="297">
        <v>5.9</v>
      </c>
      <c r="G717" s="297">
        <v>6.11</v>
      </c>
      <c r="H717" s="297">
        <v>6.31</v>
      </c>
      <c r="I717" s="297">
        <v>6.53</v>
      </c>
      <c r="J717" s="297">
        <v>6.75</v>
      </c>
      <c r="K717" s="297">
        <v>6.88</v>
      </c>
      <c r="L717" s="297">
        <v>7</v>
      </c>
      <c r="M717" s="297">
        <v>7.12</v>
      </c>
      <c r="N717" s="297">
        <v>7.25</v>
      </c>
      <c r="O717" s="297">
        <v>7.38</v>
      </c>
      <c r="P717" s="297">
        <v>7.78</v>
      </c>
      <c r="Q717" s="297">
        <v>8.19</v>
      </c>
      <c r="R717" s="297">
        <v>8.6300000000000008</v>
      </c>
      <c r="S717" s="297">
        <v>9.09</v>
      </c>
      <c r="T717" s="297">
        <v>9.58</v>
      </c>
      <c r="U717" s="297">
        <v>9.93</v>
      </c>
      <c r="V717" s="297">
        <v>10.29</v>
      </c>
      <c r="W717" s="297">
        <v>10.67</v>
      </c>
      <c r="X717" s="297">
        <v>11.07</v>
      </c>
      <c r="Y717" s="297">
        <v>11.47</v>
      </c>
      <c r="Z717" s="297">
        <v>12.05</v>
      </c>
      <c r="AA717" s="297">
        <v>12.64</v>
      </c>
      <c r="AB717" s="297">
        <v>13.27</v>
      </c>
      <c r="AC717" s="297">
        <v>13.93</v>
      </c>
      <c r="AD717" s="297">
        <v>14.63</v>
      </c>
      <c r="AE717" s="297">
        <v>14.99</v>
      </c>
      <c r="AF717" s="297">
        <v>15.37</v>
      </c>
      <c r="AG717" s="297">
        <v>15.75</v>
      </c>
      <c r="AH717" s="297">
        <v>16.149999999999999</v>
      </c>
      <c r="AI717" s="297">
        <v>16.55</v>
      </c>
      <c r="AJ717" s="297">
        <v>16.91</v>
      </c>
      <c r="AK717" s="297">
        <v>17.27</v>
      </c>
      <c r="AL717" s="297">
        <v>17.649999999999999</v>
      </c>
      <c r="AM717" s="297">
        <v>18.03</v>
      </c>
      <c r="AN717" s="297">
        <v>18.41</v>
      </c>
      <c r="AO717" s="297">
        <v>18.8</v>
      </c>
      <c r="AP717" s="297">
        <v>19.190000000000001</v>
      </c>
      <c r="AQ717" s="297">
        <v>19.59</v>
      </c>
      <c r="AR717" s="297">
        <v>20</v>
      </c>
      <c r="AS717" s="297">
        <v>20.420000000000002</v>
      </c>
      <c r="AT717" s="297">
        <v>20.84</v>
      </c>
      <c r="AU717" s="297">
        <v>21.27</v>
      </c>
      <c r="AV717" s="297">
        <v>21.71</v>
      </c>
      <c r="AW717" s="297">
        <v>22.16</v>
      </c>
      <c r="AX717" s="297">
        <v>22.62</v>
      </c>
      <c r="AY717" s="297">
        <v>23.11</v>
      </c>
      <c r="AZ717" s="297">
        <v>23.6</v>
      </c>
      <c r="BA717" s="297">
        <v>24.11</v>
      </c>
      <c r="BB717" s="297">
        <v>24.63</v>
      </c>
      <c r="BC717" s="297">
        <v>25.16</v>
      </c>
      <c r="BD717" s="297">
        <v>25.69</v>
      </c>
      <c r="BE717" s="297">
        <v>26.23</v>
      </c>
      <c r="BF717" s="297">
        <v>26.77</v>
      </c>
      <c r="BG717" s="297">
        <v>27.34</v>
      </c>
      <c r="BH717" s="297">
        <v>27.91</v>
      </c>
      <c r="BI717" s="297">
        <v>28.49</v>
      </c>
      <c r="BJ717" s="297">
        <v>29.09</v>
      </c>
      <c r="BK717" s="297">
        <v>29.69</v>
      </c>
      <c r="BL717" s="297">
        <v>30.31</v>
      </c>
      <c r="BM717" s="297">
        <v>30.94</v>
      </c>
      <c r="BN717" s="297">
        <v>31.59</v>
      </c>
      <c r="BO717" s="297">
        <v>32.26</v>
      </c>
      <c r="BP717" s="297">
        <v>32.94</v>
      </c>
      <c r="BQ717" s="297">
        <v>33.630000000000003</v>
      </c>
      <c r="BR717" s="297">
        <v>34.340000000000003</v>
      </c>
      <c r="BS717" s="297">
        <v>34.99</v>
      </c>
      <c r="BT717" s="297">
        <v>35.65</v>
      </c>
      <c r="BU717" s="297">
        <v>36.32</v>
      </c>
      <c r="BV717" s="297">
        <v>37.01</v>
      </c>
      <c r="BW717" s="297">
        <v>37.71</v>
      </c>
    </row>
    <row r="718" spans="1:75" x14ac:dyDescent="0.25">
      <c r="A718" s="297" t="s">
        <v>1105</v>
      </c>
      <c r="B718" s="297" t="s">
        <v>217</v>
      </c>
      <c r="C718" s="297" t="s">
        <v>1005</v>
      </c>
      <c r="D718" s="297" t="s">
        <v>1006</v>
      </c>
      <c r="E718" s="297">
        <v>9.06</v>
      </c>
      <c r="F718" s="297">
        <v>9.3699999999999992</v>
      </c>
      <c r="G718" s="297">
        <v>9.77</v>
      </c>
      <c r="H718" s="297">
        <v>10.18</v>
      </c>
      <c r="I718" s="297">
        <v>10.6</v>
      </c>
      <c r="J718" s="297">
        <v>10.94</v>
      </c>
      <c r="K718" s="297">
        <v>11.34</v>
      </c>
      <c r="L718" s="297">
        <v>11.73</v>
      </c>
      <c r="M718" s="297">
        <v>12.11</v>
      </c>
      <c r="N718" s="297">
        <v>12.52</v>
      </c>
      <c r="O718" s="297">
        <v>12.88</v>
      </c>
      <c r="P718" s="297">
        <v>12.96</v>
      </c>
      <c r="Q718" s="297">
        <v>12.76</v>
      </c>
      <c r="R718" s="297">
        <v>12.54</v>
      </c>
      <c r="S718" s="297">
        <v>12.25</v>
      </c>
      <c r="T718" s="297">
        <v>11.9</v>
      </c>
      <c r="U718" s="297">
        <v>11.63</v>
      </c>
      <c r="V718" s="297">
        <v>11.39</v>
      </c>
      <c r="W718" s="297">
        <v>11.2</v>
      </c>
      <c r="X718" s="297">
        <v>10.91</v>
      </c>
      <c r="Y718" s="297">
        <v>10.58</v>
      </c>
      <c r="Z718" s="297">
        <v>10.25</v>
      </c>
      <c r="AA718" s="297">
        <v>10.039999999999999</v>
      </c>
      <c r="AB718" s="297">
        <v>9.91</v>
      </c>
      <c r="AC718" s="297">
        <v>9.91</v>
      </c>
      <c r="AD718" s="297">
        <v>10.050000000000001</v>
      </c>
      <c r="AE718" s="297">
        <v>10.33</v>
      </c>
      <c r="AF718" s="297">
        <v>10.79</v>
      </c>
      <c r="AG718" s="297">
        <v>11.24</v>
      </c>
      <c r="AH718" s="297">
        <v>11.73</v>
      </c>
      <c r="AI718" s="297">
        <v>11.96</v>
      </c>
      <c r="AJ718" s="297">
        <v>12.4</v>
      </c>
      <c r="AK718" s="297">
        <v>12.87</v>
      </c>
      <c r="AL718" s="297">
        <v>13.34</v>
      </c>
      <c r="AM718" s="297">
        <v>13.88</v>
      </c>
      <c r="AN718" s="297">
        <v>14.48</v>
      </c>
      <c r="AO718" s="297">
        <v>15.14</v>
      </c>
      <c r="AP718" s="297">
        <v>15.84</v>
      </c>
      <c r="AQ718" s="297">
        <v>16.579999999999998</v>
      </c>
      <c r="AR718" s="297">
        <v>17.38</v>
      </c>
      <c r="AS718" s="297">
        <v>18.239999999999998</v>
      </c>
      <c r="AT718" s="297">
        <v>19.16</v>
      </c>
      <c r="AU718" s="297">
        <v>20.12</v>
      </c>
      <c r="AV718" s="297">
        <v>21.13</v>
      </c>
      <c r="AW718" s="297">
        <v>22.21</v>
      </c>
      <c r="AX718" s="297">
        <v>23.35</v>
      </c>
      <c r="AY718" s="297">
        <v>24.55</v>
      </c>
      <c r="AZ718" s="297">
        <v>25.81</v>
      </c>
      <c r="BA718" s="297">
        <v>27.13</v>
      </c>
      <c r="BB718" s="297">
        <v>28.52</v>
      </c>
      <c r="BC718" s="297">
        <v>29.98</v>
      </c>
      <c r="BD718" s="297">
        <v>31.52</v>
      </c>
      <c r="BE718" s="297">
        <v>33.11</v>
      </c>
      <c r="BF718" s="297">
        <v>34.76</v>
      </c>
      <c r="BG718" s="297">
        <v>36.5</v>
      </c>
      <c r="BH718" s="297">
        <v>38.299999999999997</v>
      </c>
      <c r="BI718" s="297">
        <v>40.18</v>
      </c>
      <c r="BJ718" s="297">
        <v>42.12</v>
      </c>
      <c r="BK718" s="297">
        <v>44.13</v>
      </c>
      <c r="BL718" s="297">
        <v>46.2</v>
      </c>
      <c r="BM718" s="297">
        <v>48.35</v>
      </c>
      <c r="BN718" s="297">
        <v>50.56</v>
      </c>
      <c r="BO718" s="297">
        <v>52.81</v>
      </c>
      <c r="BP718" s="297">
        <v>55.12</v>
      </c>
      <c r="BQ718" s="297">
        <v>57.48</v>
      </c>
      <c r="BR718" s="297">
        <v>59.89</v>
      </c>
      <c r="BS718" s="297">
        <v>62.34</v>
      </c>
      <c r="BT718" s="297">
        <v>64.819999999999993</v>
      </c>
      <c r="BU718" s="297">
        <v>67.349999999999994</v>
      </c>
      <c r="BV718" s="297">
        <v>69.900000000000006</v>
      </c>
      <c r="BW718" s="297">
        <v>72.489999999999995</v>
      </c>
    </row>
    <row r="719" spans="1:75" x14ac:dyDescent="0.25">
      <c r="A719" s="297" t="s">
        <v>1105</v>
      </c>
      <c r="B719" s="297" t="s">
        <v>217</v>
      </c>
      <c r="C719" s="297" t="s">
        <v>1007</v>
      </c>
      <c r="D719" s="297" t="s">
        <v>1008</v>
      </c>
      <c r="E719" s="297">
        <v>38124.83</v>
      </c>
      <c r="F719" s="297">
        <v>37460.519999999997</v>
      </c>
      <c r="G719" s="297">
        <v>42437.49</v>
      </c>
      <c r="H719" s="297">
        <v>43920.72</v>
      </c>
      <c r="I719" s="297">
        <v>47429.81</v>
      </c>
      <c r="J719" s="297">
        <v>46322.47</v>
      </c>
      <c r="K719" s="297">
        <v>49510.37</v>
      </c>
      <c r="L719" s="297">
        <v>50622.82</v>
      </c>
      <c r="M719" s="297">
        <v>52388.25</v>
      </c>
      <c r="N719" s="297">
        <v>52866.239999999998</v>
      </c>
      <c r="O719" s="297">
        <v>67575.34</v>
      </c>
      <c r="P719" s="297">
        <v>56328.77</v>
      </c>
      <c r="Q719" s="297">
        <v>46705.48</v>
      </c>
      <c r="R719" s="297">
        <v>39767.129999999997</v>
      </c>
      <c r="S719" s="297">
        <v>32616.44</v>
      </c>
      <c r="T719" s="297">
        <v>30047.95</v>
      </c>
      <c r="U719" s="297">
        <v>31561.64</v>
      </c>
      <c r="V719" s="297">
        <v>31020.55</v>
      </c>
      <c r="W719" s="297">
        <v>27623.29</v>
      </c>
      <c r="X719" s="297">
        <v>22068.49</v>
      </c>
      <c r="Y719" s="297">
        <v>19500</v>
      </c>
      <c r="Z719" s="297">
        <v>21390.41</v>
      </c>
      <c r="AA719" s="297">
        <v>20424.66</v>
      </c>
      <c r="AB719" s="297">
        <v>22664.38</v>
      </c>
      <c r="AC719" s="297">
        <v>23000</v>
      </c>
      <c r="AD719" s="297">
        <v>24219.18</v>
      </c>
      <c r="AE719" s="297">
        <v>23123.29</v>
      </c>
      <c r="AF719" s="297">
        <v>22856.16</v>
      </c>
      <c r="AG719" s="297">
        <v>21575.34</v>
      </c>
      <c r="AH719" s="297">
        <v>20413.97</v>
      </c>
      <c r="AI719" s="297">
        <v>19980.14</v>
      </c>
      <c r="AJ719" s="297">
        <v>20352.57</v>
      </c>
      <c r="AK719" s="297">
        <v>20126.47</v>
      </c>
      <c r="AL719" s="297">
        <v>20372.09</v>
      </c>
      <c r="AM719" s="297">
        <v>20715.349999999999</v>
      </c>
      <c r="AN719" s="297">
        <v>21158</v>
      </c>
      <c r="AO719" s="297">
        <v>21399.82</v>
      </c>
      <c r="AP719" s="297">
        <v>22062.22</v>
      </c>
      <c r="AQ719" s="297">
        <v>22735.69</v>
      </c>
      <c r="AR719" s="297">
        <v>23497.599999999999</v>
      </c>
      <c r="AS719" s="297">
        <v>24318.35</v>
      </c>
      <c r="AT719" s="297">
        <v>25079.85</v>
      </c>
      <c r="AU719" s="297">
        <v>26005.19</v>
      </c>
      <c r="AV719" s="297">
        <v>26974.639999999999</v>
      </c>
      <c r="AW719" s="297">
        <v>27995.97</v>
      </c>
      <c r="AX719" s="297">
        <v>29055.71</v>
      </c>
      <c r="AY719" s="297">
        <v>30052.1</v>
      </c>
      <c r="AZ719" s="297">
        <v>31205.65</v>
      </c>
      <c r="BA719" s="297">
        <v>32404.29</v>
      </c>
      <c r="BB719" s="297">
        <v>33648.550000000003</v>
      </c>
      <c r="BC719" s="297">
        <v>34967.589999999997</v>
      </c>
      <c r="BD719" s="297">
        <v>36191.410000000003</v>
      </c>
      <c r="BE719" s="297">
        <v>37560.89</v>
      </c>
      <c r="BF719" s="297">
        <v>38968.519999999997</v>
      </c>
      <c r="BG719" s="297">
        <v>40408.089999999997</v>
      </c>
      <c r="BH719" s="297">
        <v>41885.24</v>
      </c>
      <c r="BI719" s="297">
        <v>43292.66</v>
      </c>
      <c r="BJ719" s="297">
        <v>44797.22</v>
      </c>
      <c r="BK719" s="297">
        <v>46318.21</v>
      </c>
      <c r="BL719" s="297">
        <v>47855.02</v>
      </c>
      <c r="BM719" s="297">
        <v>49393.760000000002</v>
      </c>
      <c r="BN719" s="297">
        <v>50842.7</v>
      </c>
      <c r="BO719" s="297">
        <v>52352.73</v>
      </c>
      <c r="BP719" s="297">
        <v>53855.040000000001</v>
      </c>
      <c r="BQ719" s="297">
        <v>55346.39</v>
      </c>
      <c r="BR719" s="297">
        <v>56822.44</v>
      </c>
      <c r="BS719" s="297">
        <v>58243.88</v>
      </c>
      <c r="BT719" s="297">
        <v>59699.360000000001</v>
      </c>
      <c r="BU719" s="297">
        <v>61162.11</v>
      </c>
      <c r="BV719" s="297">
        <v>62662.3</v>
      </c>
      <c r="BW719" s="297">
        <v>64240.77</v>
      </c>
    </row>
    <row r="720" spans="1:75" x14ac:dyDescent="0.25">
      <c r="A720" s="297" t="s">
        <v>1105</v>
      </c>
      <c r="B720" s="297" t="s">
        <v>217</v>
      </c>
      <c r="C720" s="297" t="s">
        <v>1009</v>
      </c>
      <c r="D720" s="297" t="s">
        <v>1010</v>
      </c>
      <c r="O720" s="297">
        <v>18.670000000000002</v>
      </c>
      <c r="P720" s="297">
        <v>16.989999999999998</v>
      </c>
      <c r="Q720" s="297">
        <v>16.21</v>
      </c>
      <c r="R720" s="297">
        <v>15.51</v>
      </c>
      <c r="S720" s="297">
        <v>19.3</v>
      </c>
      <c r="T720" s="297">
        <v>15.95</v>
      </c>
      <c r="U720" s="297">
        <v>19.75</v>
      </c>
      <c r="V720" s="297">
        <v>19.899999999999999</v>
      </c>
      <c r="W720" s="297">
        <v>22.84</v>
      </c>
      <c r="X720" s="297">
        <v>18.440000000000001</v>
      </c>
      <c r="Y720" s="297">
        <v>16.14</v>
      </c>
      <c r="Z720" s="297">
        <v>13.81</v>
      </c>
      <c r="AA720" s="297">
        <v>16.91</v>
      </c>
      <c r="AB720" s="297">
        <v>19.25</v>
      </c>
      <c r="AC720" s="297">
        <v>22.22</v>
      </c>
      <c r="AD720" s="297">
        <v>25.54</v>
      </c>
      <c r="AE720" s="297">
        <v>29.64</v>
      </c>
      <c r="AF720" s="297">
        <v>34.159999999999997</v>
      </c>
      <c r="AG720" s="297">
        <v>31.12</v>
      </c>
      <c r="AH720" s="297">
        <v>33.659999999999997</v>
      </c>
      <c r="AI720" s="297">
        <v>28.81</v>
      </c>
      <c r="AJ720" s="297">
        <v>33.29</v>
      </c>
      <c r="AK720" s="297">
        <v>32.76</v>
      </c>
      <c r="AL720" s="297">
        <v>32</v>
      </c>
      <c r="AM720" s="297">
        <v>32.21</v>
      </c>
      <c r="AN720" s="297">
        <v>32.19</v>
      </c>
      <c r="AO720" s="297">
        <v>32.090000000000003</v>
      </c>
      <c r="AP720" s="297">
        <v>31.68</v>
      </c>
      <c r="AQ720" s="297">
        <v>31.56</v>
      </c>
      <c r="AR720" s="297">
        <v>31.49</v>
      </c>
      <c r="AS720" s="297">
        <v>31.45</v>
      </c>
      <c r="AT720" s="297">
        <v>31.36</v>
      </c>
      <c r="AU720" s="297">
        <v>31.09</v>
      </c>
      <c r="AV720" s="297">
        <v>30.93</v>
      </c>
      <c r="AW720" s="297">
        <v>30.83</v>
      </c>
      <c r="AX720" s="297">
        <v>30.74</v>
      </c>
      <c r="AY720" s="297">
        <v>30.63</v>
      </c>
      <c r="AZ720" s="297">
        <v>30.41</v>
      </c>
      <c r="BA720" s="297">
        <v>30.29</v>
      </c>
      <c r="BB720" s="297">
        <v>30.2</v>
      </c>
      <c r="BC720" s="297">
        <v>30.11</v>
      </c>
      <c r="BD720" s="297">
        <v>30</v>
      </c>
      <c r="BE720" s="297">
        <v>29.79</v>
      </c>
      <c r="BF720" s="297">
        <v>29.68</v>
      </c>
      <c r="BG720" s="297">
        <v>29.58</v>
      </c>
      <c r="BH720" s="297">
        <v>29.48</v>
      </c>
      <c r="BI720" s="297">
        <v>29.36</v>
      </c>
      <c r="BJ720" s="297">
        <v>29.18</v>
      </c>
      <c r="BK720" s="297">
        <v>29.07</v>
      </c>
      <c r="BL720" s="297">
        <v>28.97</v>
      </c>
      <c r="BM720" s="297">
        <v>28.86</v>
      </c>
      <c r="BN720" s="297">
        <v>28.73</v>
      </c>
      <c r="BO720" s="297">
        <v>28.56</v>
      </c>
      <c r="BP720" s="297">
        <v>28.44</v>
      </c>
      <c r="BQ720" s="297">
        <v>28.32</v>
      </c>
      <c r="BR720" s="297">
        <v>28.2</v>
      </c>
      <c r="BS720" s="297">
        <v>28.06</v>
      </c>
      <c r="BT720" s="297">
        <v>27.92</v>
      </c>
      <c r="BU720" s="297">
        <v>27.79</v>
      </c>
      <c r="BV720" s="297">
        <v>27.66</v>
      </c>
      <c r="BW720" s="297">
        <v>27.51</v>
      </c>
    </row>
    <row r="721" spans="1:75" x14ac:dyDescent="0.25">
      <c r="A721" s="297" t="s">
        <v>1105</v>
      </c>
      <c r="B721" s="297" t="s">
        <v>217</v>
      </c>
      <c r="C721" s="297" t="s">
        <v>1011</v>
      </c>
      <c r="D721" s="297" t="s">
        <v>927</v>
      </c>
      <c r="E721" s="297">
        <v>1973.49</v>
      </c>
      <c r="F721" s="297">
        <v>1997.48</v>
      </c>
      <c r="G721" s="297">
        <v>2030.14</v>
      </c>
      <c r="H721" s="297">
        <v>2051.67</v>
      </c>
      <c r="I721" s="297">
        <v>2069.89</v>
      </c>
      <c r="J721" s="297">
        <v>2079.5500000000002</v>
      </c>
      <c r="K721" s="297">
        <v>2097.27</v>
      </c>
      <c r="L721" s="297">
        <v>2106.89</v>
      </c>
      <c r="M721" s="297">
        <v>2114.16</v>
      </c>
      <c r="N721" s="297">
        <v>2121.16</v>
      </c>
      <c r="O721" s="297">
        <v>2111.6</v>
      </c>
      <c r="P721" s="297">
        <v>2098.83</v>
      </c>
      <c r="Q721" s="297">
        <v>2087.0100000000002</v>
      </c>
      <c r="R721" s="297">
        <v>2074.34</v>
      </c>
      <c r="S721" s="297">
        <v>2058.17</v>
      </c>
      <c r="T721" s="297">
        <v>2036.97</v>
      </c>
      <c r="U721" s="297">
        <v>2013.86</v>
      </c>
      <c r="V721" s="297">
        <v>1981.78</v>
      </c>
      <c r="W721" s="297">
        <v>1942.68</v>
      </c>
      <c r="X721" s="297">
        <v>1900.15</v>
      </c>
      <c r="Y721" s="297">
        <v>1856.79</v>
      </c>
      <c r="Z721" s="297">
        <v>1808.27</v>
      </c>
      <c r="AA721" s="297">
        <v>1760.3</v>
      </c>
      <c r="AB721" s="297">
        <v>1666.95</v>
      </c>
      <c r="AC721" s="297">
        <v>1576.53</v>
      </c>
      <c r="AD721" s="297">
        <v>1489.2</v>
      </c>
      <c r="AE721" s="297">
        <v>1483.45</v>
      </c>
      <c r="AF721" s="297">
        <v>1479.61</v>
      </c>
      <c r="AG721" s="297">
        <v>1477.27</v>
      </c>
      <c r="AH721" s="297">
        <v>1483.03</v>
      </c>
      <c r="AI721" s="297">
        <v>1468.13</v>
      </c>
      <c r="AJ721" s="297">
        <v>1473.7</v>
      </c>
      <c r="AK721" s="297">
        <v>1482.16</v>
      </c>
      <c r="AL721" s="297">
        <v>1492.03</v>
      </c>
      <c r="AM721" s="297">
        <v>1501.4</v>
      </c>
      <c r="AN721" s="297">
        <v>1509.03</v>
      </c>
      <c r="AO721" s="297">
        <v>1500.8</v>
      </c>
      <c r="AP721" s="297">
        <v>1490.81</v>
      </c>
      <c r="AQ721" s="297">
        <v>1479.86</v>
      </c>
      <c r="AR721" s="297">
        <v>1469.26</v>
      </c>
      <c r="AS721" s="297">
        <v>1459.45</v>
      </c>
      <c r="AT721" s="297">
        <v>1447.26</v>
      </c>
      <c r="AU721" s="297">
        <v>1436.11</v>
      </c>
      <c r="AV721" s="297">
        <v>1425.61</v>
      </c>
      <c r="AW721" s="297">
        <v>1415.66</v>
      </c>
      <c r="AX721" s="297">
        <v>1406.18</v>
      </c>
      <c r="AY721" s="297">
        <v>1396.47</v>
      </c>
      <c r="AZ721" s="297">
        <v>1387.36</v>
      </c>
      <c r="BA721" s="297">
        <v>1378.67</v>
      </c>
      <c r="BB721" s="297">
        <v>1370.22</v>
      </c>
      <c r="BC721" s="297">
        <v>1361.89</v>
      </c>
      <c r="BD721" s="297">
        <v>1352.92</v>
      </c>
      <c r="BE721" s="297">
        <v>1343.98</v>
      </c>
      <c r="BF721" s="297">
        <v>1334.86</v>
      </c>
      <c r="BG721" s="297">
        <v>1325.21</v>
      </c>
      <c r="BH721" s="297">
        <v>1314.7</v>
      </c>
      <c r="BI721" s="297">
        <v>1303.75</v>
      </c>
      <c r="BJ721" s="297">
        <v>1292.2</v>
      </c>
      <c r="BK721" s="297">
        <v>1279.8499999999999</v>
      </c>
      <c r="BL721" s="297">
        <v>1266.49</v>
      </c>
      <c r="BM721" s="297">
        <v>1252</v>
      </c>
      <c r="BN721" s="297">
        <v>1236.29</v>
      </c>
      <c r="BO721" s="297">
        <v>1219.97</v>
      </c>
      <c r="BP721" s="297">
        <v>1202.81</v>
      </c>
      <c r="BQ721" s="297">
        <v>1184.5899999999999</v>
      </c>
      <c r="BR721" s="297">
        <v>1165.3399999999999</v>
      </c>
      <c r="BS721" s="297">
        <v>1146.71</v>
      </c>
      <c r="BT721" s="297">
        <v>1127.3399999999999</v>
      </c>
      <c r="BU721" s="297">
        <v>1107.93</v>
      </c>
      <c r="BV721" s="297">
        <v>1089.46</v>
      </c>
      <c r="BW721" s="297">
        <v>1072.6199999999999</v>
      </c>
    </row>
    <row r="722" spans="1:75" x14ac:dyDescent="0.25">
      <c r="A722" s="297" t="s">
        <v>1105</v>
      </c>
      <c r="B722" s="297" t="s">
        <v>217</v>
      </c>
      <c r="C722" s="297" t="s">
        <v>1012</v>
      </c>
      <c r="D722" s="297" t="s">
        <v>927</v>
      </c>
      <c r="E722" s="297">
        <v>4010</v>
      </c>
      <c r="F722" s="297">
        <v>4048.77</v>
      </c>
      <c r="G722" s="297">
        <v>4090.01</v>
      </c>
      <c r="H722" s="297">
        <v>4132.58</v>
      </c>
      <c r="I722" s="297">
        <v>4174.74</v>
      </c>
      <c r="J722" s="297">
        <v>4215</v>
      </c>
      <c r="K722" s="297">
        <v>4252.95</v>
      </c>
      <c r="L722" s="297">
        <v>4288.28</v>
      </c>
      <c r="M722" s="297">
        <v>4319.58</v>
      </c>
      <c r="N722" s="297">
        <v>4345.24</v>
      </c>
      <c r="O722" s="297">
        <v>4363.95</v>
      </c>
      <c r="P722" s="297">
        <v>4375.24</v>
      </c>
      <c r="Q722" s="297">
        <v>4378.91</v>
      </c>
      <c r="R722" s="297">
        <v>4374.37</v>
      </c>
      <c r="S722" s="297">
        <v>4361.0600000000004</v>
      </c>
      <c r="T722" s="297">
        <v>4338.75</v>
      </c>
      <c r="U722" s="297">
        <v>4307.68</v>
      </c>
      <c r="V722" s="297">
        <v>4268.37</v>
      </c>
      <c r="W722" s="297">
        <v>4221.29</v>
      </c>
      <c r="X722" s="297">
        <v>4167.1000000000004</v>
      </c>
      <c r="Y722" s="297">
        <v>4106.74</v>
      </c>
      <c r="Z722" s="297">
        <v>4040.2</v>
      </c>
      <c r="AA722" s="297">
        <v>3968.81</v>
      </c>
      <c r="AB722" s="297">
        <v>3896.41</v>
      </c>
      <c r="AC722" s="297">
        <v>3827.91</v>
      </c>
      <c r="AD722" s="297">
        <v>3766.88</v>
      </c>
      <c r="AE722" s="297">
        <v>3714.96</v>
      </c>
      <c r="AF722" s="297">
        <v>3671.54</v>
      </c>
      <c r="AG722" s="297">
        <v>3635.06</v>
      </c>
      <c r="AH722" s="297">
        <v>3602.85</v>
      </c>
      <c r="AI722" s="297">
        <v>3572.89</v>
      </c>
      <c r="AJ722" s="297">
        <v>3544.86</v>
      </c>
      <c r="AK722" s="297">
        <v>3519.27</v>
      </c>
      <c r="AL722" s="297">
        <v>3495.66</v>
      </c>
      <c r="AM722" s="297">
        <v>3473.64</v>
      </c>
      <c r="AN722" s="297">
        <v>3452.86</v>
      </c>
      <c r="AO722" s="297">
        <v>3432.94</v>
      </c>
      <c r="AP722" s="297">
        <v>3413.61</v>
      </c>
      <c r="AQ722" s="297">
        <v>3394.69</v>
      </c>
      <c r="AR722" s="297">
        <v>3376.1</v>
      </c>
      <c r="AS722" s="297">
        <v>3357.7</v>
      </c>
      <c r="AT722" s="297">
        <v>3339.39</v>
      </c>
      <c r="AU722" s="297">
        <v>3320.95</v>
      </c>
      <c r="AV722" s="297">
        <v>3302.11</v>
      </c>
      <c r="AW722" s="297">
        <v>3282.55</v>
      </c>
      <c r="AX722" s="297">
        <v>3262.05</v>
      </c>
      <c r="AY722" s="297">
        <v>3240.49</v>
      </c>
      <c r="AZ722" s="297">
        <v>3217.9</v>
      </c>
      <c r="BA722" s="297">
        <v>3194.5</v>
      </c>
      <c r="BB722" s="297">
        <v>3170.63</v>
      </c>
      <c r="BC722" s="297">
        <v>3146.52</v>
      </c>
      <c r="BD722" s="297">
        <v>3122.24</v>
      </c>
      <c r="BE722" s="297">
        <v>3097.77</v>
      </c>
      <c r="BF722" s="297">
        <v>3073.22</v>
      </c>
      <c r="BG722" s="297">
        <v>3048.73</v>
      </c>
      <c r="BH722" s="297">
        <v>3024.38</v>
      </c>
      <c r="BI722" s="297">
        <v>3000.23</v>
      </c>
      <c r="BJ722" s="297">
        <v>2976.29</v>
      </c>
      <c r="BK722" s="297">
        <v>2952.51</v>
      </c>
      <c r="BL722" s="297">
        <v>2928.81</v>
      </c>
      <c r="BM722" s="297">
        <v>2905.13</v>
      </c>
      <c r="BN722" s="297">
        <v>2881.59</v>
      </c>
      <c r="BO722" s="297">
        <v>2858.19</v>
      </c>
      <c r="BP722" s="297">
        <v>2834.67</v>
      </c>
      <c r="BQ722" s="297">
        <v>2810.67</v>
      </c>
      <c r="BR722" s="297">
        <v>2786</v>
      </c>
      <c r="BS722" s="297">
        <v>2760.46</v>
      </c>
      <c r="BT722" s="297">
        <v>2734.28</v>
      </c>
      <c r="BU722" s="297">
        <v>2708.25</v>
      </c>
      <c r="BV722" s="297">
        <v>2683.44</v>
      </c>
      <c r="BW722" s="297">
        <v>2660.59</v>
      </c>
    </row>
    <row r="723" spans="1:75" x14ac:dyDescent="0.25">
      <c r="A723" s="297" t="s">
        <v>1105</v>
      </c>
      <c r="B723" s="297" t="s">
        <v>217</v>
      </c>
      <c r="C723" s="297" t="s">
        <v>1013</v>
      </c>
      <c r="D723" s="297" t="s">
        <v>1010</v>
      </c>
      <c r="O723" s="297">
        <v>22.56</v>
      </c>
      <c r="P723" s="297">
        <v>27.41</v>
      </c>
      <c r="Q723" s="297">
        <v>58.09</v>
      </c>
      <c r="R723" s="297">
        <v>47.2</v>
      </c>
      <c r="S723" s="297">
        <v>22.95</v>
      </c>
      <c r="T723" s="297">
        <v>16.260000000000002</v>
      </c>
      <c r="U723" s="297">
        <v>5.6</v>
      </c>
      <c r="V723" s="297">
        <v>4.32</v>
      </c>
      <c r="W723" s="297">
        <v>0.28999999999999998</v>
      </c>
      <c r="X723" s="297">
        <v>7.55</v>
      </c>
      <c r="Y723" s="297">
        <v>-1.71</v>
      </c>
      <c r="Z723" s="297">
        <v>-3.68</v>
      </c>
      <c r="AA723" s="297">
        <v>-3.53</v>
      </c>
      <c r="AB723" s="297">
        <v>-10.59</v>
      </c>
      <c r="AC723" s="297">
        <v>-4.93</v>
      </c>
      <c r="AD723" s="297">
        <v>-9.6999999999999993</v>
      </c>
      <c r="AE723" s="297">
        <v>-13.82</v>
      </c>
      <c r="AF723" s="297">
        <v>-14.03</v>
      </c>
      <c r="AG723" s="297">
        <v>-16.579999999999998</v>
      </c>
      <c r="AH723" s="297">
        <v>24.94</v>
      </c>
      <c r="AI723" s="297">
        <v>12.62</v>
      </c>
      <c r="AJ723" s="297">
        <v>25.33</v>
      </c>
      <c r="AK723" s="297">
        <v>25.69</v>
      </c>
      <c r="AL723" s="297">
        <v>23.2</v>
      </c>
      <c r="AM723" s="297">
        <v>25.9</v>
      </c>
      <c r="AN723" s="297">
        <v>26.29</v>
      </c>
      <c r="AO723" s="297">
        <v>26.31</v>
      </c>
      <c r="AP723" s="297">
        <v>25.03</v>
      </c>
      <c r="AQ723" s="297">
        <v>24.76</v>
      </c>
      <c r="AR723" s="297">
        <v>24.63</v>
      </c>
      <c r="AS723" s="297">
        <v>24.66</v>
      </c>
      <c r="AT723" s="297">
        <v>24.44</v>
      </c>
      <c r="AU723" s="297">
        <v>23.68</v>
      </c>
      <c r="AV723" s="297">
        <v>23.36</v>
      </c>
      <c r="AW723" s="297">
        <v>23.14</v>
      </c>
      <c r="AX723" s="297">
        <v>22.98</v>
      </c>
      <c r="AY723" s="297">
        <v>22.72</v>
      </c>
      <c r="AZ723" s="297">
        <v>22.23</v>
      </c>
      <c r="BA723" s="297">
        <v>22.05</v>
      </c>
      <c r="BB723" s="297">
        <v>21.94</v>
      </c>
      <c r="BC723" s="297">
        <v>21.88</v>
      </c>
      <c r="BD723" s="297">
        <v>21.77</v>
      </c>
      <c r="BE723" s="297">
        <v>21.48</v>
      </c>
      <c r="BF723" s="297">
        <v>21.44</v>
      </c>
      <c r="BG723" s="297">
        <v>21.45</v>
      </c>
      <c r="BH723" s="297">
        <v>21.5</v>
      </c>
      <c r="BI723" s="297">
        <v>21.47</v>
      </c>
      <c r="BJ723" s="297">
        <v>21.35</v>
      </c>
      <c r="BK723" s="297">
        <v>21.37</v>
      </c>
      <c r="BL723" s="297">
        <v>21.37</v>
      </c>
      <c r="BM723" s="297">
        <v>21.33</v>
      </c>
      <c r="BN723" s="297">
        <v>21.15</v>
      </c>
      <c r="BO723" s="297">
        <v>20.86</v>
      </c>
      <c r="BP723" s="297">
        <v>20.64</v>
      </c>
      <c r="BQ723" s="297">
        <v>20.39</v>
      </c>
      <c r="BR723" s="297">
        <v>20.12</v>
      </c>
      <c r="BS723" s="297">
        <v>19.71</v>
      </c>
      <c r="BT723" s="297">
        <v>19.28</v>
      </c>
      <c r="BU723" s="297">
        <v>18.84</v>
      </c>
      <c r="BV723" s="297">
        <v>18.39</v>
      </c>
      <c r="BW723" s="297">
        <v>17.920000000000002</v>
      </c>
    </row>
    <row r="724" spans="1:75" x14ac:dyDescent="0.25">
      <c r="A724" s="297" t="s">
        <v>1105</v>
      </c>
      <c r="B724" s="297" t="s">
        <v>217</v>
      </c>
      <c r="C724" s="297" t="s">
        <v>1014</v>
      </c>
      <c r="D724" s="297" t="s">
        <v>1015</v>
      </c>
      <c r="E724" s="297">
        <v>64.7</v>
      </c>
      <c r="F724" s="297">
        <v>65.989999999999995</v>
      </c>
      <c r="G724" s="297">
        <v>67.3</v>
      </c>
      <c r="H724" s="297">
        <v>68.64</v>
      </c>
      <c r="I724" s="297">
        <v>70.010000000000005</v>
      </c>
      <c r="J724" s="297">
        <v>71.400000000000006</v>
      </c>
      <c r="K724" s="297">
        <v>72.430000000000007</v>
      </c>
      <c r="L724" s="297">
        <v>73.48</v>
      </c>
      <c r="M724" s="297">
        <v>74.55</v>
      </c>
      <c r="N724" s="297">
        <v>75.62</v>
      </c>
      <c r="O724" s="297">
        <v>76.72</v>
      </c>
      <c r="P724" s="297">
        <v>78.040000000000006</v>
      </c>
      <c r="Q724" s="297">
        <v>79.39</v>
      </c>
      <c r="R724" s="297">
        <v>80.760000000000005</v>
      </c>
      <c r="S724" s="297">
        <v>82.15</v>
      </c>
      <c r="T724" s="297">
        <v>83.56</v>
      </c>
      <c r="U724" s="297">
        <v>84.77</v>
      </c>
      <c r="V724" s="297">
        <v>86</v>
      </c>
      <c r="W724" s="297">
        <v>87.24</v>
      </c>
      <c r="X724" s="297">
        <v>88.5</v>
      </c>
      <c r="Y724" s="297">
        <v>89.78</v>
      </c>
      <c r="Z724" s="297">
        <v>90.35</v>
      </c>
      <c r="AA724" s="297">
        <v>90.92</v>
      </c>
      <c r="AB724" s="297">
        <v>91.49</v>
      </c>
      <c r="AC724" s="297">
        <v>92.07</v>
      </c>
      <c r="AD724" s="297">
        <v>92.65</v>
      </c>
      <c r="AE724" s="297">
        <v>92.85</v>
      </c>
      <c r="AF724" s="297">
        <v>93.04</v>
      </c>
      <c r="AG724" s="297">
        <v>93.24</v>
      </c>
      <c r="AH724" s="297">
        <v>93.44</v>
      </c>
      <c r="AI724" s="297">
        <v>93.64</v>
      </c>
      <c r="AJ724" s="297">
        <v>93.89</v>
      </c>
      <c r="AK724" s="297">
        <v>94.15</v>
      </c>
      <c r="AL724" s="297">
        <v>94.4</v>
      </c>
      <c r="AM724" s="297">
        <v>94.66</v>
      </c>
      <c r="AN724" s="297">
        <v>94.92</v>
      </c>
      <c r="AO724" s="297">
        <v>95.02</v>
      </c>
      <c r="AP724" s="297">
        <v>95.13</v>
      </c>
      <c r="AQ724" s="297">
        <v>95.23</v>
      </c>
      <c r="AR724" s="297">
        <v>95.34</v>
      </c>
      <c r="AS724" s="297">
        <v>95.45</v>
      </c>
      <c r="AT724" s="297">
        <v>95.54</v>
      </c>
      <c r="AU724" s="297">
        <v>95.64</v>
      </c>
      <c r="AV724" s="297">
        <v>95.74</v>
      </c>
      <c r="AW724" s="297">
        <v>95.83</v>
      </c>
      <c r="AX724" s="297">
        <v>95.93</v>
      </c>
      <c r="AY724" s="297">
        <v>95.99</v>
      </c>
      <c r="AZ724" s="297">
        <v>96.05</v>
      </c>
      <c r="BA724" s="297">
        <v>96.12</v>
      </c>
      <c r="BB724" s="297">
        <v>96.18</v>
      </c>
      <c r="BC724" s="297">
        <v>96.24</v>
      </c>
      <c r="BD724" s="297">
        <v>96.31</v>
      </c>
      <c r="BE724" s="297">
        <v>96.38</v>
      </c>
      <c r="BF724" s="297">
        <v>96.45</v>
      </c>
      <c r="BG724" s="297">
        <v>96.52</v>
      </c>
      <c r="BH724" s="297">
        <v>96.58</v>
      </c>
      <c r="BI724" s="297">
        <v>96.63</v>
      </c>
      <c r="BJ724" s="297">
        <v>96.68</v>
      </c>
      <c r="BK724" s="297">
        <v>96.73</v>
      </c>
      <c r="BL724" s="297">
        <v>96.78</v>
      </c>
      <c r="BM724" s="297">
        <v>96.82</v>
      </c>
      <c r="BN724" s="297">
        <v>96.87</v>
      </c>
      <c r="BO724" s="297">
        <v>96.91</v>
      </c>
      <c r="BP724" s="297">
        <v>96.96</v>
      </c>
      <c r="BQ724" s="297">
        <v>97.01</v>
      </c>
      <c r="BR724" s="297">
        <v>97.05</v>
      </c>
      <c r="BS724" s="297">
        <v>97.14</v>
      </c>
      <c r="BT724" s="297">
        <v>97.23</v>
      </c>
      <c r="BU724" s="297">
        <v>97.32</v>
      </c>
      <c r="BV724" s="297">
        <v>97.4</v>
      </c>
      <c r="BW724" s="297">
        <v>97.49</v>
      </c>
    </row>
    <row r="725" spans="1:75" x14ac:dyDescent="0.25">
      <c r="A725" s="297" t="s">
        <v>1105</v>
      </c>
      <c r="B725" s="297" t="s">
        <v>217</v>
      </c>
      <c r="C725" s="297" t="s">
        <v>1016</v>
      </c>
      <c r="D725" s="297" t="s">
        <v>1015</v>
      </c>
      <c r="E725" s="297">
        <v>11.91</v>
      </c>
      <c r="F725" s="297">
        <v>12.61</v>
      </c>
      <c r="G725" s="297">
        <v>13.35</v>
      </c>
      <c r="H725" s="297">
        <v>14.13</v>
      </c>
      <c r="I725" s="297">
        <v>14.96</v>
      </c>
      <c r="J725" s="297">
        <v>15.84</v>
      </c>
      <c r="K725" s="297">
        <v>16.46</v>
      </c>
      <c r="L725" s="297">
        <v>17.100000000000001</v>
      </c>
      <c r="M725" s="297">
        <v>17.77</v>
      </c>
      <c r="N725" s="297">
        <v>18.47</v>
      </c>
      <c r="O725" s="297">
        <v>19.190000000000001</v>
      </c>
      <c r="P725" s="297">
        <v>20.16</v>
      </c>
      <c r="Q725" s="297">
        <v>21.18</v>
      </c>
      <c r="R725" s="297">
        <v>22.24</v>
      </c>
      <c r="S725" s="297">
        <v>23.36</v>
      </c>
      <c r="T725" s="297">
        <v>24.54</v>
      </c>
      <c r="U725" s="297">
        <v>25.14</v>
      </c>
      <c r="V725" s="297">
        <v>25.75</v>
      </c>
      <c r="W725" s="297">
        <v>26.38</v>
      </c>
      <c r="X725" s="297">
        <v>27.03</v>
      </c>
      <c r="Y725" s="297">
        <v>27.69</v>
      </c>
      <c r="Z725" s="297">
        <v>27.89</v>
      </c>
      <c r="AA725" s="297">
        <v>28.1</v>
      </c>
      <c r="AB725" s="297">
        <v>28.31</v>
      </c>
      <c r="AC725" s="297">
        <v>28.52</v>
      </c>
      <c r="AD725" s="297">
        <v>28.73</v>
      </c>
      <c r="AE725" s="297">
        <v>29.29</v>
      </c>
      <c r="AF725" s="297">
        <v>29.85</v>
      </c>
      <c r="AG725" s="297">
        <v>30.43</v>
      </c>
      <c r="AH725" s="297">
        <v>31.02</v>
      </c>
      <c r="AI725" s="297">
        <v>31.62</v>
      </c>
      <c r="AJ725" s="297">
        <v>32.1</v>
      </c>
      <c r="AK725" s="297">
        <v>32.6</v>
      </c>
      <c r="AL725" s="297">
        <v>33.1</v>
      </c>
      <c r="AM725" s="297">
        <v>33.61</v>
      </c>
      <c r="AN725" s="297">
        <v>34.130000000000003</v>
      </c>
      <c r="AO725" s="297">
        <v>34.46</v>
      </c>
      <c r="AP725" s="297">
        <v>34.79</v>
      </c>
      <c r="AQ725" s="297">
        <v>35.130000000000003</v>
      </c>
      <c r="AR725" s="297">
        <v>35.46</v>
      </c>
      <c r="AS725" s="297">
        <v>35.81</v>
      </c>
      <c r="AT725" s="297">
        <v>36.11</v>
      </c>
      <c r="AU725" s="297">
        <v>36.42</v>
      </c>
      <c r="AV725" s="297">
        <v>36.74</v>
      </c>
      <c r="AW725" s="297">
        <v>37.049999999999997</v>
      </c>
      <c r="AX725" s="297">
        <v>37.369999999999997</v>
      </c>
      <c r="AY725" s="297">
        <v>37.9</v>
      </c>
      <c r="AZ725" s="297">
        <v>38.44</v>
      </c>
      <c r="BA725" s="297">
        <v>38.979999999999997</v>
      </c>
      <c r="BB725" s="297">
        <v>39.53</v>
      </c>
      <c r="BC725" s="297">
        <v>40.090000000000003</v>
      </c>
      <c r="BD725" s="297">
        <v>40.72</v>
      </c>
      <c r="BE725" s="297">
        <v>41.35</v>
      </c>
      <c r="BF725" s="297">
        <v>41.99</v>
      </c>
      <c r="BG725" s="297">
        <v>42.65</v>
      </c>
      <c r="BH725" s="297">
        <v>43.31</v>
      </c>
      <c r="BI725" s="297">
        <v>43.99</v>
      </c>
      <c r="BJ725" s="297">
        <v>44.68</v>
      </c>
      <c r="BK725" s="297">
        <v>45.37</v>
      </c>
      <c r="BL725" s="297">
        <v>46.08</v>
      </c>
      <c r="BM725" s="297">
        <v>46.8</v>
      </c>
      <c r="BN725" s="297">
        <v>47.52</v>
      </c>
      <c r="BO725" s="297">
        <v>48.26</v>
      </c>
      <c r="BP725" s="297">
        <v>49</v>
      </c>
      <c r="BQ725" s="297">
        <v>49.76</v>
      </c>
      <c r="BR725" s="297">
        <v>50.53</v>
      </c>
      <c r="BS725" s="297">
        <v>51.38</v>
      </c>
      <c r="BT725" s="297">
        <v>52.24</v>
      </c>
      <c r="BU725" s="297">
        <v>53.12</v>
      </c>
      <c r="BV725" s="297">
        <v>54.02</v>
      </c>
      <c r="BW725" s="297">
        <v>54.93</v>
      </c>
    </row>
    <row r="726" spans="1:75" x14ac:dyDescent="0.25">
      <c r="A726" s="297" t="s">
        <v>211</v>
      </c>
      <c r="B726" s="297" t="s">
        <v>9</v>
      </c>
      <c r="C726" s="297" t="s">
        <v>1005</v>
      </c>
      <c r="D726" s="297" t="s">
        <v>1006</v>
      </c>
      <c r="E726" s="297">
        <v>5.14</v>
      </c>
      <c r="F726" s="297">
        <v>5.62</v>
      </c>
      <c r="G726" s="297">
        <v>6.13</v>
      </c>
      <c r="H726" s="297">
        <v>6.51</v>
      </c>
      <c r="I726" s="297">
        <v>6.91</v>
      </c>
      <c r="J726" s="297">
        <v>7.39</v>
      </c>
      <c r="K726" s="297">
        <v>7.96</v>
      </c>
      <c r="L726" s="297">
        <v>8.31</v>
      </c>
      <c r="M726" s="297">
        <v>8.61</v>
      </c>
      <c r="N726" s="297">
        <v>8.94</v>
      </c>
      <c r="O726" s="297">
        <v>9.02</v>
      </c>
      <c r="P726" s="297">
        <v>9.07</v>
      </c>
      <c r="Q726" s="297">
        <v>8.9600000000000009</v>
      </c>
      <c r="R726" s="297">
        <v>8.76</v>
      </c>
      <c r="S726" s="297">
        <v>8.5500000000000007</v>
      </c>
      <c r="T726" s="297">
        <v>8.48</v>
      </c>
      <c r="U726" s="297">
        <v>8.43</v>
      </c>
      <c r="V726" s="297">
        <v>8.3699999999999992</v>
      </c>
      <c r="W726" s="297">
        <v>8.4600000000000009</v>
      </c>
      <c r="X726" s="297">
        <v>8.59</v>
      </c>
      <c r="Y726" s="297">
        <v>8.5399999999999991</v>
      </c>
      <c r="Z726" s="297">
        <v>8.44</v>
      </c>
      <c r="AA726" s="297">
        <v>8.41</v>
      </c>
      <c r="AB726" s="297">
        <v>8.59</v>
      </c>
      <c r="AC726" s="297">
        <v>8.7899999999999991</v>
      </c>
      <c r="AD726" s="297">
        <v>9.0299999999999994</v>
      </c>
      <c r="AE726" s="297">
        <v>9.3800000000000008</v>
      </c>
      <c r="AF726" s="297">
        <v>9.93</v>
      </c>
      <c r="AG726" s="297">
        <v>10.44</v>
      </c>
      <c r="AH726" s="297">
        <v>10.94</v>
      </c>
      <c r="AI726" s="297">
        <v>11.31</v>
      </c>
      <c r="AJ726" s="297">
        <v>11.89</v>
      </c>
      <c r="AK726" s="297">
        <v>12.64</v>
      </c>
      <c r="AL726" s="297">
        <v>13.55</v>
      </c>
      <c r="AM726" s="297">
        <v>14.5</v>
      </c>
      <c r="AN726" s="297">
        <v>15.56</v>
      </c>
      <c r="AO726" s="297">
        <v>16.72</v>
      </c>
      <c r="AP726" s="297">
        <v>17.97</v>
      </c>
      <c r="AQ726" s="297">
        <v>19.3</v>
      </c>
      <c r="AR726" s="297">
        <v>20.72</v>
      </c>
      <c r="AS726" s="297">
        <v>22.25</v>
      </c>
      <c r="AT726" s="297">
        <v>23.88</v>
      </c>
      <c r="AU726" s="297">
        <v>25.6</v>
      </c>
      <c r="AV726" s="297">
        <v>27.41</v>
      </c>
      <c r="AW726" s="297">
        <v>29.32</v>
      </c>
      <c r="AX726" s="297">
        <v>31.35</v>
      </c>
      <c r="AY726" s="297">
        <v>33.479999999999997</v>
      </c>
      <c r="AZ726" s="297">
        <v>35.72</v>
      </c>
      <c r="BA726" s="297">
        <v>38.07</v>
      </c>
      <c r="BB726" s="297">
        <v>40.549999999999997</v>
      </c>
      <c r="BC726" s="297">
        <v>43.15</v>
      </c>
      <c r="BD726" s="297">
        <v>45.89</v>
      </c>
      <c r="BE726" s="297">
        <v>48.75</v>
      </c>
      <c r="BF726" s="297">
        <v>51.74</v>
      </c>
      <c r="BG726" s="297">
        <v>54.87</v>
      </c>
      <c r="BH726" s="297">
        <v>58.15</v>
      </c>
      <c r="BI726" s="297">
        <v>61.58</v>
      </c>
      <c r="BJ726" s="297">
        <v>65.150000000000006</v>
      </c>
      <c r="BK726" s="297">
        <v>68.88</v>
      </c>
      <c r="BL726" s="297">
        <v>72.77</v>
      </c>
      <c r="BM726" s="297">
        <v>76.84</v>
      </c>
      <c r="BN726" s="297">
        <v>81.08</v>
      </c>
      <c r="BO726" s="297">
        <v>85.49</v>
      </c>
      <c r="BP726" s="297">
        <v>90.09</v>
      </c>
      <c r="BQ726" s="297">
        <v>94.87</v>
      </c>
      <c r="BR726" s="297">
        <v>99.85</v>
      </c>
      <c r="BS726" s="297">
        <v>105.04</v>
      </c>
      <c r="BT726" s="297">
        <v>110.43</v>
      </c>
      <c r="BU726" s="297">
        <v>116.03</v>
      </c>
      <c r="BV726" s="297">
        <v>121.85</v>
      </c>
      <c r="BW726" s="297">
        <v>127.9</v>
      </c>
    </row>
    <row r="727" spans="1:75" x14ac:dyDescent="0.25">
      <c r="A727" s="297" t="s">
        <v>211</v>
      </c>
      <c r="B727" s="297" t="s">
        <v>9</v>
      </c>
      <c r="C727" s="297" t="s">
        <v>1007</v>
      </c>
      <c r="D727" s="297" t="s">
        <v>1008</v>
      </c>
      <c r="E727" s="297">
        <v>9134.11</v>
      </c>
      <c r="F727" s="297">
        <v>9796.36</v>
      </c>
      <c r="G727" s="297">
        <v>10761.3</v>
      </c>
      <c r="H727" s="297">
        <v>11295.04</v>
      </c>
      <c r="I727" s="297">
        <v>12501.49</v>
      </c>
      <c r="J727" s="297">
        <v>21438.36</v>
      </c>
      <c r="K727" s="297">
        <v>23109.59</v>
      </c>
      <c r="L727" s="297">
        <v>24376.71</v>
      </c>
      <c r="M727" s="297">
        <v>25972.6</v>
      </c>
      <c r="N727" s="297">
        <v>24623.29</v>
      </c>
      <c r="O727" s="297">
        <v>23397.26</v>
      </c>
      <c r="P727" s="297">
        <v>26191.78</v>
      </c>
      <c r="Q727" s="297">
        <v>22938.36</v>
      </c>
      <c r="R727" s="297">
        <v>21458.9</v>
      </c>
      <c r="S727" s="297">
        <v>18568.490000000002</v>
      </c>
      <c r="T727" s="297">
        <v>18520.55</v>
      </c>
      <c r="U727" s="297">
        <v>15609.59</v>
      </c>
      <c r="V727" s="297">
        <v>15301.37</v>
      </c>
      <c r="W727" s="297">
        <v>15417.81</v>
      </c>
      <c r="X727" s="297">
        <v>15438.36</v>
      </c>
      <c r="Y727" s="297">
        <v>16191.78</v>
      </c>
      <c r="Z727" s="297">
        <v>16184.93</v>
      </c>
      <c r="AA727" s="297">
        <v>17239.73</v>
      </c>
      <c r="AB727" s="297">
        <v>16671.23</v>
      </c>
      <c r="AC727" s="297">
        <v>17143.84</v>
      </c>
      <c r="AD727" s="297">
        <v>17773.97</v>
      </c>
      <c r="AE727" s="297">
        <v>19924.66</v>
      </c>
      <c r="AF727" s="297">
        <v>21184.93</v>
      </c>
      <c r="AG727" s="297">
        <v>21589.040000000001</v>
      </c>
      <c r="AH727" s="297">
        <v>23153.33</v>
      </c>
      <c r="AI727" s="297">
        <v>24121.67</v>
      </c>
      <c r="AJ727" s="297">
        <v>25220.66</v>
      </c>
      <c r="AK727" s="297">
        <v>26289</v>
      </c>
      <c r="AL727" s="297">
        <v>26456.11</v>
      </c>
      <c r="AM727" s="297">
        <v>26691.07</v>
      </c>
      <c r="AN727" s="297">
        <v>27014.69</v>
      </c>
      <c r="AO727" s="297">
        <v>27271.62</v>
      </c>
      <c r="AP727" s="297">
        <v>28154.639999999999</v>
      </c>
      <c r="AQ727" s="297">
        <v>29006.880000000001</v>
      </c>
      <c r="AR727" s="297">
        <v>29947.87</v>
      </c>
      <c r="AS727" s="297">
        <v>30943.24</v>
      </c>
      <c r="AT727" s="297">
        <v>31902.720000000001</v>
      </c>
      <c r="AU727" s="297">
        <v>33256.050000000003</v>
      </c>
      <c r="AV727" s="297">
        <v>34658.839999999997</v>
      </c>
      <c r="AW727" s="297">
        <v>36121.4</v>
      </c>
      <c r="AX727" s="297">
        <v>37627.43</v>
      </c>
      <c r="AY727" s="297">
        <v>39128.31</v>
      </c>
      <c r="AZ727" s="297">
        <v>40895.51</v>
      </c>
      <c r="BA727" s="297">
        <v>42733.87</v>
      </c>
      <c r="BB727" s="297">
        <v>44645.19</v>
      </c>
      <c r="BC727" s="297">
        <v>46668.75</v>
      </c>
      <c r="BD727" s="297">
        <v>48663.32</v>
      </c>
      <c r="BE727" s="297">
        <v>50910.6</v>
      </c>
      <c r="BF727" s="297">
        <v>53236.91</v>
      </c>
      <c r="BG727" s="297">
        <v>55642.69</v>
      </c>
      <c r="BH727" s="297">
        <v>58144.22</v>
      </c>
      <c r="BI727" s="297">
        <v>60679.83</v>
      </c>
      <c r="BJ727" s="297">
        <v>63429.68</v>
      </c>
      <c r="BK727" s="297">
        <v>66261.81</v>
      </c>
      <c r="BL727" s="297">
        <v>69178.41</v>
      </c>
      <c r="BM727" s="297">
        <v>72163.17</v>
      </c>
      <c r="BN727" s="297">
        <v>75208.2</v>
      </c>
      <c r="BO727" s="297">
        <v>78435.09</v>
      </c>
      <c r="BP727" s="297">
        <v>81739.490000000005</v>
      </c>
      <c r="BQ727" s="297">
        <v>85125.13</v>
      </c>
      <c r="BR727" s="297">
        <v>88591.99</v>
      </c>
      <c r="BS727" s="297">
        <v>92139.02</v>
      </c>
      <c r="BT727" s="297">
        <v>95856.41</v>
      </c>
      <c r="BU727" s="297">
        <v>99681.79</v>
      </c>
      <c r="BV727" s="297">
        <v>103617.37</v>
      </c>
      <c r="BW727" s="297">
        <v>107695.2</v>
      </c>
    </row>
    <row r="728" spans="1:75" x14ac:dyDescent="0.25">
      <c r="A728" s="297" t="s">
        <v>211</v>
      </c>
      <c r="B728" s="297" t="s">
        <v>9</v>
      </c>
      <c r="C728" s="297" t="s">
        <v>1009</v>
      </c>
      <c r="D728" s="297" t="s">
        <v>1010</v>
      </c>
      <c r="F728" s="297">
        <v>65.3</v>
      </c>
      <c r="G728" s="297">
        <v>65.56</v>
      </c>
      <c r="H728" s="297">
        <v>54.15</v>
      </c>
      <c r="I728" s="297">
        <v>53.96</v>
      </c>
      <c r="J728" s="297">
        <v>58.62</v>
      </c>
      <c r="K728" s="297">
        <v>59.61</v>
      </c>
      <c r="L728" s="297">
        <v>47.45</v>
      </c>
      <c r="M728" s="297">
        <v>43.69</v>
      </c>
      <c r="N728" s="297">
        <v>44.62</v>
      </c>
      <c r="O728" s="297">
        <v>33.200000000000003</v>
      </c>
      <c r="P728" s="297">
        <v>34.549999999999997</v>
      </c>
      <c r="Q728" s="297">
        <v>28.42</v>
      </c>
      <c r="R728" s="297">
        <v>22.98</v>
      </c>
      <c r="S728" s="297">
        <v>20.96</v>
      </c>
      <c r="T728" s="297">
        <v>27.11</v>
      </c>
      <c r="U728" s="297">
        <v>28.01</v>
      </c>
      <c r="V728" s="297">
        <v>25.82</v>
      </c>
      <c r="W728" s="297">
        <v>33.56</v>
      </c>
      <c r="X728" s="297">
        <v>34.950000000000003</v>
      </c>
      <c r="Y728" s="297">
        <v>26.2</v>
      </c>
      <c r="Z728" s="297">
        <v>22.21</v>
      </c>
      <c r="AA728" s="297">
        <v>24.77</v>
      </c>
      <c r="AB728" s="297">
        <v>33.25</v>
      </c>
      <c r="AC728" s="297">
        <v>32.21</v>
      </c>
      <c r="AD728" s="297">
        <v>31.55</v>
      </c>
      <c r="AE728" s="297">
        <v>33.76</v>
      </c>
      <c r="AF728" s="297">
        <v>38.06</v>
      </c>
      <c r="AG728" s="297">
        <v>36.479999999999997</v>
      </c>
      <c r="AH728" s="297">
        <v>34.33</v>
      </c>
      <c r="AI728" s="297">
        <v>31.54</v>
      </c>
      <c r="AJ728" s="297">
        <v>36.700000000000003</v>
      </c>
      <c r="AK728" s="297">
        <v>38.04</v>
      </c>
      <c r="AL728" s="297">
        <v>38.58</v>
      </c>
      <c r="AM728" s="297">
        <v>38.090000000000003</v>
      </c>
      <c r="AN728" s="297">
        <v>38.450000000000003</v>
      </c>
      <c r="AO728" s="297">
        <v>38.67</v>
      </c>
      <c r="AP728" s="297">
        <v>38.630000000000003</v>
      </c>
      <c r="AQ728" s="297">
        <v>38.61</v>
      </c>
      <c r="AR728" s="297">
        <v>38.68</v>
      </c>
      <c r="AS728" s="297">
        <v>38.76</v>
      </c>
      <c r="AT728" s="297">
        <v>38.799999999999997</v>
      </c>
      <c r="AU728" s="297">
        <v>38.6</v>
      </c>
      <c r="AV728" s="297">
        <v>38.47</v>
      </c>
      <c r="AW728" s="297">
        <v>38.409999999999997</v>
      </c>
      <c r="AX728" s="297">
        <v>38.36</v>
      </c>
      <c r="AY728" s="297">
        <v>38.270000000000003</v>
      </c>
      <c r="AZ728" s="297">
        <v>38.049999999999997</v>
      </c>
      <c r="BA728" s="297">
        <v>37.93</v>
      </c>
      <c r="BB728" s="297">
        <v>37.82</v>
      </c>
      <c r="BC728" s="297">
        <v>37.700000000000003</v>
      </c>
      <c r="BD728" s="297">
        <v>37.549999999999997</v>
      </c>
      <c r="BE728" s="297">
        <v>37.29</v>
      </c>
      <c r="BF728" s="297">
        <v>37.119999999999997</v>
      </c>
      <c r="BG728" s="297">
        <v>36.950000000000003</v>
      </c>
      <c r="BH728" s="297">
        <v>36.78</v>
      </c>
      <c r="BI728" s="297">
        <v>36.6</v>
      </c>
      <c r="BJ728" s="297">
        <v>36.36</v>
      </c>
      <c r="BK728" s="297">
        <v>36.19</v>
      </c>
      <c r="BL728" s="297">
        <v>36.020000000000003</v>
      </c>
      <c r="BM728" s="297">
        <v>35.86</v>
      </c>
      <c r="BN728" s="297">
        <v>35.700000000000003</v>
      </c>
      <c r="BO728" s="297">
        <v>35.51</v>
      </c>
      <c r="BP728" s="297">
        <v>35.36</v>
      </c>
      <c r="BQ728" s="297">
        <v>35.229999999999997</v>
      </c>
      <c r="BR728" s="297">
        <v>35.1</v>
      </c>
      <c r="BS728" s="297">
        <v>34.979999999999997</v>
      </c>
      <c r="BT728" s="297">
        <v>34.86</v>
      </c>
      <c r="BU728" s="297">
        <v>34.76</v>
      </c>
      <c r="BV728" s="297">
        <v>34.65</v>
      </c>
      <c r="BW728" s="297">
        <v>34.53</v>
      </c>
    </row>
    <row r="729" spans="1:75" x14ac:dyDescent="0.25">
      <c r="A729" s="297" t="s">
        <v>211</v>
      </c>
      <c r="B729" s="297" t="s">
        <v>9</v>
      </c>
      <c r="C729" s="297" t="s">
        <v>1011</v>
      </c>
      <c r="D729" s="297" t="s">
        <v>927</v>
      </c>
      <c r="E729" s="297">
        <v>669.63</v>
      </c>
      <c r="F729" s="297">
        <v>687.59</v>
      </c>
      <c r="G729" s="297">
        <v>706.05</v>
      </c>
      <c r="H729" s="297">
        <v>726.95</v>
      </c>
      <c r="I729" s="297">
        <v>749.42</v>
      </c>
      <c r="J729" s="297">
        <v>773.94</v>
      </c>
      <c r="K729" s="297">
        <v>795.4</v>
      </c>
      <c r="L729" s="297">
        <v>822.76</v>
      </c>
      <c r="M729" s="297">
        <v>849.44</v>
      </c>
      <c r="N729" s="297">
        <v>876.34</v>
      </c>
      <c r="O729" s="297">
        <v>907.68</v>
      </c>
      <c r="P729" s="297">
        <v>936.02</v>
      </c>
      <c r="Q729" s="297">
        <v>965.55</v>
      </c>
      <c r="R729" s="297">
        <v>988.86</v>
      </c>
      <c r="S729" s="297">
        <v>1006.56</v>
      </c>
      <c r="T729" s="297">
        <v>1020.29</v>
      </c>
      <c r="U729" s="297">
        <v>1043.74</v>
      </c>
      <c r="V729" s="297">
        <v>1063.17</v>
      </c>
      <c r="W729" s="297">
        <v>1082.56</v>
      </c>
      <c r="X729" s="297">
        <v>1105.53</v>
      </c>
      <c r="Y729" s="297">
        <v>1132.3800000000001</v>
      </c>
      <c r="Z729" s="297">
        <v>1159.8499999999999</v>
      </c>
      <c r="AA729" s="297">
        <v>1191.8499999999999</v>
      </c>
      <c r="AB729" s="297">
        <v>1227.1400000000001</v>
      </c>
      <c r="AC729" s="297">
        <v>1264.5</v>
      </c>
      <c r="AD729" s="297">
        <v>1300.8399999999999</v>
      </c>
      <c r="AE729" s="297">
        <v>1331.95</v>
      </c>
      <c r="AF729" s="297">
        <v>1358.36</v>
      </c>
      <c r="AG729" s="297">
        <v>1384.3</v>
      </c>
      <c r="AH729" s="297">
        <v>1422.12</v>
      </c>
      <c r="AI729" s="297">
        <v>1454.76</v>
      </c>
      <c r="AJ729" s="297">
        <v>1479.09</v>
      </c>
      <c r="AK729" s="297">
        <v>1507.56</v>
      </c>
      <c r="AL729" s="297">
        <v>1537.18</v>
      </c>
      <c r="AM729" s="297">
        <v>1563.82</v>
      </c>
      <c r="AN729" s="297">
        <v>1585.81</v>
      </c>
      <c r="AO729" s="297">
        <v>1610.89</v>
      </c>
      <c r="AP729" s="297">
        <v>1630.51</v>
      </c>
      <c r="AQ729" s="297">
        <v>1646.45</v>
      </c>
      <c r="AR729" s="297">
        <v>1661.65</v>
      </c>
      <c r="AS729" s="297">
        <v>1677.34</v>
      </c>
      <c r="AT729" s="297">
        <v>1690.86</v>
      </c>
      <c r="AU729" s="297">
        <v>1704.43</v>
      </c>
      <c r="AV729" s="297">
        <v>1718.35</v>
      </c>
      <c r="AW729" s="297">
        <v>1732.51</v>
      </c>
      <c r="AX729" s="297">
        <v>1747.05</v>
      </c>
      <c r="AY729" s="297">
        <v>1762.95</v>
      </c>
      <c r="AZ729" s="297">
        <v>1779.68</v>
      </c>
      <c r="BA729" s="297">
        <v>1797.11</v>
      </c>
      <c r="BB729" s="297">
        <v>1815.08</v>
      </c>
      <c r="BC729" s="297">
        <v>1833.34</v>
      </c>
      <c r="BD729" s="297">
        <v>1852.12</v>
      </c>
      <c r="BE729" s="297">
        <v>1870.92</v>
      </c>
      <c r="BF729" s="297">
        <v>1889.68</v>
      </c>
      <c r="BG729" s="297">
        <v>1908.26</v>
      </c>
      <c r="BH729" s="297">
        <v>1926.42</v>
      </c>
      <c r="BI729" s="297">
        <v>1945.21</v>
      </c>
      <c r="BJ729" s="297">
        <v>1963.7</v>
      </c>
      <c r="BK729" s="297">
        <v>1981.48</v>
      </c>
      <c r="BL729" s="297">
        <v>1998.11</v>
      </c>
      <c r="BM729" s="297">
        <v>2013.33</v>
      </c>
      <c r="BN729" s="297">
        <v>2028.41</v>
      </c>
      <c r="BO729" s="297">
        <v>2042.64</v>
      </c>
      <c r="BP729" s="297">
        <v>2055.61</v>
      </c>
      <c r="BQ729" s="297">
        <v>2067.0500000000002</v>
      </c>
      <c r="BR729" s="297">
        <v>2076.94</v>
      </c>
      <c r="BS729" s="297">
        <v>2087.02</v>
      </c>
      <c r="BT729" s="297">
        <v>2095.9899999999998</v>
      </c>
      <c r="BU729" s="297">
        <v>2104.0700000000002</v>
      </c>
      <c r="BV729" s="297">
        <v>2111.7199999999998</v>
      </c>
      <c r="BW729" s="297">
        <v>2119.37</v>
      </c>
    </row>
    <row r="730" spans="1:75" x14ac:dyDescent="0.25">
      <c r="A730" s="297" t="s">
        <v>211</v>
      </c>
      <c r="B730" s="297" t="s">
        <v>9</v>
      </c>
      <c r="C730" s="297" t="s">
        <v>1012</v>
      </c>
      <c r="D730" s="297" t="s">
        <v>927</v>
      </c>
      <c r="E730" s="297">
        <v>1693.12</v>
      </c>
      <c r="F730" s="297">
        <v>1736.99</v>
      </c>
      <c r="G730" s="297">
        <v>1781.21</v>
      </c>
      <c r="H730" s="297">
        <v>1826.72</v>
      </c>
      <c r="I730" s="297">
        <v>1874.77</v>
      </c>
      <c r="J730" s="297">
        <v>1926</v>
      </c>
      <c r="K730" s="297">
        <v>1981.17</v>
      </c>
      <c r="L730" s="297">
        <v>2039.2</v>
      </c>
      <c r="M730" s="297">
        <v>2096.65</v>
      </c>
      <c r="N730" s="297">
        <v>2148.85</v>
      </c>
      <c r="O730" s="297">
        <v>2192.5500000000002</v>
      </c>
      <c r="P730" s="297">
        <v>2226.4699999999998</v>
      </c>
      <c r="Q730" s="297">
        <v>2251.86</v>
      </c>
      <c r="R730" s="297">
        <v>2271.2399999999998</v>
      </c>
      <c r="S730" s="297">
        <v>2288.37</v>
      </c>
      <c r="T730" s="297">
        <v>2306.13</v>
      </c>
      <c r="U730" s="297">
        <v>2325.37</v>
      </c>
      <c r="V730" s="297">
        <v>2345.62</v>
      </c>
      <c r="W730" s="297">
        <v>2366.9</v>
      </c>
      <c r="X730" s="297">
        <v>2388.86</v>
      </c>
      <c r="Y730" s="297">
        <v>2411.37</v>
      </c>
      <c r="Z730" s="297">
        <v>2434.5100000000002</v>
      </c>
      <c r="AA730" s="297">
        <v>2458.85</v>
      </c>
      <c r="AB730" s="297">
        <v>2485.1799999999998</v>
      </c>
      <c r="AC730" s="297">
        <v>2514.46</v>
      </c>
      <c r="AD730" s="297">
        <v>2547.34</v>
      </c>
      <c r="AE730" s="297">
        <v>2584.14</v>
      </c>
      <c r="AF730" s="297">
        <v>2624.51</v>
      </c>
      <c r="AG730" s="297">
        <v>2667.47</v>
      </c>
      <c r="AH730" s="297">
        <v>2711.66</v>
      </c>
      <c r="AI730" s="297">
        <v>2756</v>
      </c>
      <c r="AJ730" s="297">
        <v>2800.11</v>
      </c>
      <c r="AK730" s="297">
        <v>2844.08</v>
      </c>
      <c r="AL730" s="297">
        <v>2887.86</v>
      </c>
      <c r="AM730" s="297">
        <v>2931.57</v>
      </c>
      <c r="AN730" s="297">
        <v>2975.22</v>
      </c>
      <c r="AO730" s="297">
        <v>3018.7</v>
      </c>
      <c r="AP730" s="297">
        <v>3061.74</v>
      </c>
      <c r="AQ730" s="297">
        <v>3104.12</v>
      </c>
      <c r="AR730" s="297">
        <v>3145.6</v>
      </c>
      <c r="AS730" s="297">
        <v>3185.98</v>
      </c>
      <c r="AT730" s="297">
        <v>3225.18</v>
      </c>
      <c r="AU730" s="297">
        <v>3263.2</v>
      </c>
      <c r="AV730" s="297">
        <v>3299.95</v>
      </c>
      <c r="AW730" s="297">
        <v>3335.39</v>
      </c>
      <c r="AX730" s="297">
        <v>3369.51</v>
      </c>
      <c r="AY730" s="297">
        <v>3402.31</v>
      </c>
      <c r="AZ730" s="297">
        <v>3433.85</v>
      </c>
      <c r="BA730" s="297">
        <v>3464.39</v>
      </c>
      <c r="BB730" s="297">
        <v>3494.24</v>
      </c>
      <c r="BC730" s="297">
        <v>3523.67</v>
      </c>
      <c r="BD730" s="297">
        <v>3552.75</v>
      </c>
      <c r="BE730" s="297">
        <v>3581.55</v>
      </c>
      <c r="BF730" s="297">
        <v>3610.26</v>
      </c>
      <c r="BG730" s="297">
        <v>3639.11</v>
      </c>
      <c r="BH730" s="297">
        <v>3668.27</v>
      </c>
      <c r="BI730" s="297">
        <v>3697.81</v>
      </c>
      <c r="BJ730" s="297">
        <v>3727.71</v>
      </c>
      <c r="BK730" s="297">
        <v>3757.86</v>
      </c>
      <c r="BL730" s="297">
        <v>3788.11</v>
      </c>
      <c r="BM730" s="297">
        <v>3818.33</v>
      </c>
      <c r="BN730" s="297">
        <v>3848.48</v>
      </c>
      <c r="BO730" s="297">
        <v>3878.5</v>
      </c>
      <c r="BP730" s="297">
        <v>3908.19</v>
      </c>
      <c r="BQ730" s="297">
        <v>3937.31</v>
      </c>
      <c r="BR730" s="297">
        <v>3965.66</v>
      </c>
      <c r="BS730" s="297">
        <v>3993.16</v>
      </c>
      <c r="BT730" s="297">
        <v>4019.76</v>
      </c>
      <c r="BU730" s="297">
        <v>4045.38</v>
      </c>
      <c r="BV730" s="297">
        <v>4069.94</v>
      </c>
      <c r="BW730" s="297">
        <v>4093.4</v>
      </c>
    </row>
    <row r="731" spans="1:75" x14ac:dyDescent="0.25">
      <c r="A731" s="297" t="s">
        <v>211</v>
      </c>
      <c r="B731" s="297" t="s">
        <v>9</v>
      </c>
      <c r="C731" s="297" t="s">
        <v>1013</v>
      </c>
      <c r="D731" s="297" t="s">
        <v>1010</v>
      </c>
      <c r="F731" s="297">
        <v>22.79</v>
      </c>
      <c r="G731" s="297">
        <v>32.03</v>
      </c>
      <c r="H731" s="297">
        <v>22.19</v>
      </c>
      <c r="I731" s="297">
        <v>21.91</v>
      </c>
      <c r="J731" s="297">
        <v>21.32</v>
      </c>
      <c r="K731" s="297">
        <v>12.64</v>
      </c>
      <c r="L731" s="297">
        <v>9.3699999999999992</v>
      </c>
      <c r="M731" s="297">
        <v>9.23</v>
      </c>
      <c r="N731" s="297">
        <v>16.41</v>
      </c>
      <c r="O731" s="297">
        <v>8.56</v>
      </c>
      <c r="P731" s="297">
        <v>2.98</v>
      </c>
      <c r="Q731" s="297">
        <v>21.63</v>
      </c>
      <c r="R731" s="297">
        <v>11.67</v>
      </c>
      <c r="S731" s="297">
        <v>10.8</v>
      </c>
      <c r="T731" s="297">
        <v>30.5</v>
      </c>
      <c r="U731" s="297">
        <v>22</v>
      </c>
      <c r="V731" s="297">
        <v>34.03</v>
      </c>
      <c r="W731" s="297">
        <v>21.75</v>
      </c>
      <c r="X731" s="297">
        <v>23.08</v>
      </c>
      <c r="Y731" s="297">
        <v>14.52</v>
      </c>
      <c r="Z731" s="297">
        <v>9.2200000000000006</v>
      </c>
      <c r="AA731" s="297">
        <v>7.93</v>
      </c>
      <c r="AB731" s="297">
        <v>18.34</v>
      </c>
      <c r="AC731" s="297">
        <v>23.8</v>
      </c>
      <c r="AD731" s="297">
        <v>33.049999999999997</v>
      </c>
      <c r="AE731" s="297">
        <v>40.76</v>
      </c>
      <c r="AF731" s="297">
        <v>38.79</v>
      </c>
      <c r="AG731" s="297">
        <v>23.79</v>
      </c>
      <c r="AH731" s="297">
        <v>23.69</v>
      </c>
      <c r="AI731" s="297">
        <v>14.97</v>
      </c>
      <c r="AJ731" s="297">
        <v>22.74</v>
      </c>
      <c r="AK731" s="297">
        <v>29.13</v>
      </c>
      <c r="AL731" s="297">
        <v>30.4</v>
      </c>
      <c r="AM731" s="297">
        <v>26.12</v>
      </c>
      <c r="AN731" s="297">
        <v>26.6</v>
      </c>
      <c r="AO731" s="297">
        <v>26.96</v>
      </c>
      <c r="AP731" s="297">
        <v>26.96</v>
      </c>
      <c r="AQ731" s="297">
        <v>26.46</v>
      </c>
      <c r="AR731" s="297">
        <v>26.47</v>
      </c>
      <c r="AS731" s="297">
        <v>26.79</v>
      </c>
      <c r="AT731" s="297">
        <v>27.02</v>
      </c>
      <c r="AU731" s="297">
        <v>26.64</v>
      </c>
      <c r="AV731" s="297">
        <v>26.39</v>
      </c>
      <c r="AW731" s="297">
        <v>26.38</v>
      </c>
      <c r="AX731" s="297">
        <v>26.37</v>
      </c>
      <c r="AY731" s="297">
        <v>26.28</v>
      </c>
      <c r="AZ731" s="297">
        <v>25.94</v>
      </c>
      <c r="BA731" s="297">
        <v>25.73</v>
      </c>
      <c r="BB731" s="297">
        <v>25.6</v>
      </c>
      <c r="BC731" s="297">
        <v>25.45</v>
      </c>
      <c r="BD731" s="297">
        <v>25.28</v>
      </c>
      <c r="BE731" s="297">
        <v>24.86</v>
      </c>
      <c r="BF731" s="297">
        <v>24.62</v>
      </c>
      <c r="BG731" s="297">
        <v>24.4</v>
      </c>
      <c r="BH731" s="297">
        <v>24.19</v>
      </c>
      <c r="BI731" s="297">
        <v>23.99</v>
      </c>
      <c r="BJ731" s="297">
        <v>23.71</v>
      </c>
      <c r="BK731" s="297">
        <v>23.5</v>
      </c>
      <c r="BL731" s="297">
        <v>23.3</v>
      </c>
      <c r="BM731" s="297">
        <v>23.09</v>
      </c>
      <c r="BN731" s="297">
        <v>22.86</v>
      </c>
      <c r="BO731" s="297">
        <v>22.63</v>
      </c>
      <c r="BP731" s="297">
        <v>22.41</v>
      </c>
      <c r="BQ731" s="297">
        <v>22.2</v>
      </c>
      <c r="BR731" s="297">
        <v>21.99</v>
      </c>
      <c r="BS731" s="297">
        <v>21.77</v>
      </c>
      <c r="BT731" s="297">
        <v>21.56</v>
      </c>
      <c r="BU731" s="297">
        <v>21.36</v>
      </c>
      <c r="BV731" s="297">
        <v>21.16</v>
      </c>
      <c r="BW731" s="297">
        <v>20.96</v>
      </c>
    </row>
    <row r="732" spans="1:75" x14ac:dyDescent="0.25">
      <c r="A732" s="297" t="s">
        <v>211</v>
      </c>
      <c r="B732" s="297" t="s">
        <v>9</v>
      </c>
      <c r="C732" s="297" t="s">
        <v>1014</v>
      </c>
      <c r="D732" s="297" t="s">
        <v>1015</v>
      </c>
      <c r="E732" s="297">
        <v>60.51</v>
      </c>
      <c r="F732" s="297">
        <v>62.05</v>
      </c>
      <c r="G732" s="297">
        <v>63.64</v>
      </c>
      <c r="H732" s="297">
        <v>65.260000000000005</v>
      </c>
      <c r="I732" s="297">
        <v>66.92</v>
      </c>
      <c r="J732" s="297">
        <v>68.63</v>
      </c>
      <c r="K732" s="297">
        <v>69.78</v>
      </c>
      <c r="L732" s="297">
        <v>70.95</v>
      </c>
      <c r="M732" s="297">
        <v>72.14</v>
      </c>
      <c r="N732" s="297">
        <v>73.34</v>
      </c>
      <c r="O732" s="297">
        <v>74.569999999999993</v>
      </c>
      <c r="P732" s="297">
        <v>75.28</v>
      </c>
      <c r="Q732" s="297">
        <v>76</v>
      </c>
      <c r="R732" s="297">
        <v>76.73</v>
      </c>
      <c r="S732" s="297">
        <v>77.459999999999994</v>
      </c>
      <c r="T732" s="297">
        <v>78.2</v>
      </c>
      <c r="U732" s="297">
        <v>78.5</v>
      </c>
      <c r="V732" s="297">
        <v>78.8</v>
      </c>
      <c r="W732" s="297">
        <v>79.099999999999994</v>
      </c>
      <c r="X732" s="297">
        <v>79.400000000000006</v>
      </c>
      <c r="Y732" s="297">
        <v>79.709999999999994</v>
      </c>
      <c r="Z732" s="297">
        <v>80.28</v>
      </c>
      <c r="AA732" s="297">
        <v>80.87</v>
      </c>
      <c r="AB732" s="297">
        <v>81.459999999999994</v>
      </c>
      <c r="AC732" s="297">
        <v>82.05</v>
      </c>
      <c r="AD732" s="297">
        <v>82.64</v>
      </c>
      <c r="AE732" s="297">
        <v>82.88</v>
      </c>
      <c r="AF732" s="297">
        <v>83.12</v>
      </c>
      <c r="AG732" s="297">
        <v>83.36</v>
      </c>
      <c r="AH732" s="297">
        <v>83.61</v>
      </c>
      <c r="AI732" s="297">
        <v>83.85</v>
      </c>
      <c r="AJ732" s="297">
        <v>84.35</v>
      </c>
      <c r="AK732" s="297">
        <v>84.86</v>
      </c>
      <c r="AL732" s="297">
        <v>85.38</v>
      </c>
      <c r="AM732" s="297">
        <v>85.89</v>
      </c>
      <c r="AN732" s="297">
        <v>86.41</v>
      </c>
      <c r="AO732" s="297">
        <v>86.72</v>
      </c>
      <c r="AP732" s="297">
        <v>87.04</v>
      </c>
      <c r="AQ732" s="297">
        <v>87.36</v>
      </c>
      <c r="AR732" s="297">
        <v>87.68</v>
      </c>
      <c r="AS732" s="297">
        <v>87.99</v>
      </c>
      <c r="AT732" s="297">
        <v>88.22</v>
      </c>
      <c r="AU732" s="297">
        <v>88.45</v>
      </c>
      <c r="AV732" s="297">
        <v>88.68</v>
      </c>
      <c r="AW732" s="297">
        <v>88.91</v>
      </c>
      <c r="AX732" s="297">
        <v>89.14</v>
      </c>
      <c r="AY732" s="297">
        <v>89.39</v>
      </c>
      <c r="AZ732" s="297">
        <v>89.64</v>
      </c>
      <c r="BA732" s="297">
        <v>89.9</v>
      </c>
      <c r="BB732" s="297">
        <v>90.15</v>
      </c>
      <c r="BC732" s="297">
        <v>90.4</v>
      </c>
      <c r="BD732" s="297">
        <v>90.66</v>
      </c>
      <c r="BE732" s="297">
        <v>90.92</v>
      </c>
      <c r="BF732" s="297">
        <v>91.17</v>
      </c>
      <c r="BG732" s="297">
        <v>91.43</v>
      </c>
      <c r="BH732" s="297">
        <v>91.69</v>
      </c>
      <c r="BI732" s="297">
        <v>91.89</v>
      </c>
      <c r="BJ732" s="297">
        <v>92.09</v>
      </c>
      <c r="BK732" s="297">
        <v>92.29</v>
      </c>
      <c r="BL732" s="297">
        <v>92.48</v>
      </c>
      <c r="BM732" s="297">
        <v>92.68</v>
      </c>
      <c r="BN732" s="297">
        <v>92.86</v>
      </c>
      <c r="BO732" s="297">
        <v>93.03</v>
      </c>
      <c r="BP732" s="297">
        <v>93.2</v>
      </c>
      <c r="BQ732" s="297">
        <v>93.38</v>
      </c>
      <c r="BR732" s="297">
        <v>93.55</v>
      </c>
      <c r="BS732" s="297">
        <v>93.81</v>
      </c>
      <c r="BT732" s="297">
        <v>94.06</v>
      </c>
      <c r="BU732" s="297">
        <v>94.32</v>
      </c>
      <c r="BV732" s="297">
        <v>94.58</v>
      </c>
      <c r="BW732" s="297">
        <v>94.84</v>
      </c>
    </row>
    <row r="733" spans="1:75" x14ac:dyDescent="0.25">
      <c r="A733" s="297" t="s">
        <v>211</v>
      </c>
      <c r="B733" s="297" t="s">
        <v>9</v>
      </c>
      <c r="C733" s="297" t="s">
        <v>1016</v>
      </c>
      <c r="D733" s="297" t="s">
        <v>1015</v>
      </c>
      <c r="E733" s="297">
        <v>9.17</v>
      </c>
      <c r="F733" s="297">
        <v>9.2899999999999991</v>
      </c>
      <c r="G733" s="297">
        <v>9.42</v>
      </c>
      <c r="H733" s="297">
        <v>9.56</v>
      </c>
      <c r="I733" s="297">
        <v>9.69</v>
      </c>
      <c r="J733" s="297">
        <v>9.83</v>
      </c>
      <c r="K733" s="297">
        <v>9.7100000000000009</v>
      </c>
      <c r="L733" s="297">
        <v>9.59</v>
      </c>
      <c r="M733" s="297">
        <v>9.48</v>
      </c>
      <c r="N733" s="297">
        <v>9.3699999999999992</v>
      </c>
      <c r="O733" s="297">
        <v>9.25</v>
      </c>
      <c r="P733" s="297">
        <v>9.35</v>
      </c>
      <c r="Q733" s="297">
        <v>9.4499999999999993</v>
      </c>
      <c r="R733" s="297">
        <v>9.5399999999999991</v>
      </c>
      <c r="S733" s="297">
        <v>9.64</v>
      </c>
      <c r="T733" s="297">
        <v>9.74</v>
      </c>
      <c r="U733" s="297">
        <v>9.65</v>
      </c>
      <c r="V733" s="297">
        <v>9.57</v>
      </c>
      <c r="W733" s="297">
        <v>9.48</v>
      </c>
      <c r="X733" s="297">
        <v>9.39</v>
      </c>
      <c r="Y733" s="297">
        <v>9.31</v>
      </c>
      <c r="Z733" s="297">
        <v>9.5500000000000007</v>
      </c>
      <c r="AA733" s="297">
        <v>9.8000000000000007</v>
      </c>
      <c r="AB733" s="297">
        <v>10.050000000000001</v>
      </c>
      <c r="AC733" s="297">
        <v>10.31</v>
      </c>
      <c r="AD733" s="297">
        <v>10.58</v>
      </c>
      <c r="AE733" s="297">
        <v>11.05</v>
      </c>
      <c r="AF733" s="297">
        <v>11.55</v>
      </c>
      <c r="AG733" s="297">
        <v>12.07</v>
      </c>
      <c r="AH733" s="297">
        <v>12.61</v>
      </c>
      <c r="AI733" s="297">
        <v>13.18</v>
      </c>
      <c r="AJ733" s="297">
        <v>13.59</v>
      </c>
      <c r="AK733" s="297">
        <v>14.01</v>
      </c>
      <c r="AL733" s="297">
        <v>14.45</v>
      </c>
      <c r="AM733" s="297">
        <v>14.9</v>
      </c>
      <c r="AN733" s="297">
        <v>15.36</v>
      </c>
      <c r="AO733" s="297">
        <v>15.81</v>
      </c>
      <c r="AP733" s="297">
        <v>16.27</v>
      </c>
      <c r="AQ733" s="297">
        <v>16.739999999999998</v>
      </c>
      <c r="AR733" s="297">
        <v>17.23</v>
      </c>
      <c r="AS733" s="297">
        <v>17.73</v>
      </c>
      <c r="AT733" s="297">
        <v>18.27</v>
      </c>
      <c r="AU733" s="297">
        <v>18.829999999999998</v>
      </c>
      <c r="AV733" s="297">
        <v>19.399999999999999</v>
      </c>
      <c r="AW733" s="297">
        <v>19.989999999999998</v>
      </c>
      <c r="AX733" s="297">
        <v>20.6</v>
      </c>
      <c r="AY733" s="297">
        <v>21.37</v>
      </c>
      <c r="AZ733" s="297">
        <v>22.16</v>
      </c>
      <c r="BA733" s="297">
        <v>22.98</v>
      </c>
      <c r="BB733" s="297">
        <v>23.83</v>
      </c>
      <c r="BC733" s="297">
        <v>24.71</v>
      </c>
      <c r="BD733" s="297">
        <v>25.6</v>
      </c>
      <c r="BE733" s="297">
        <v>26.51</v>
      </c>
      <c r="BF733" s="297">
        <v>27.46</v>
      </c>
      <c r="BG733" s="297">
        <v>28.44</v>
      </c>
      <c r="BH733" s="297">
        <v>29.46</v>
      </c>
      <c r="BI733" s="297">
        <v>30.44</v>
      </c>
      <c r="BJ733" s="297">
        <v>31.46</v>
      </c>
      <c r="BK733" s="297">
        <v>32.51</v>
      </c>
      <c r="BL733" s="297">
        <v>33.590000000000003</v>
      </c>
      <c r="BM733" s="297">
        <v>34.71</v>
      </c>
      <c r="BN733" s="297">
        <v>35.75</v>
      </c>
      <c r="BO733" s="297">
        <v>36.81</v>
      </c>
      <c r="BP733" s="297">
        <v>37.909999999999997</v>
      </c>
      <c r="BQ733" s="297">
        <v>39.04</v>
      </c>
      <c r="BR733" s="297">
        <v>40.21</v>
      </c>
      <c r="BS733" s="297">
        <v>41.29</v>
      </c>
      <c r="BT733" s="297">
        <v>42.41</v>
      </c>
      <c r="BU733" s="297">
        <v>43.56</v>
      </c>
      <c r="BV733" s="297">
        <v>44.74</v>
      </c>
      <c r="BW733" s="297">
        <v>45.95</v>
      </c>
    </row>
    <row r="734" spans="1:75" x14ac:dyDescent="0.25">
      <c r="A734" s="297" t="s">
        <v>706</v>
      </c>
      <c r="B734" s="297" t="s">
        <v>1106</v>
      </c>
      <c r="C734" s="297" t="s">
        <v>1005</v>
      </c>
      <c r="D734" s="297" t="s">
        <v>1006</v>
      </c>
      <c r="E734" s="297">
        <v>44.81</v>
      </c>
      <c r="F734" s="297">
        <v>48.51</v>
      </c>
      <c r="G734" s="297">
        <v>52.98</v>
      </c>
      <c r="H734" s="297">
        <v>56.36</v>
      </c>
      <c r="I734" s="297">
        <v>59.45</v>
      </c>
      <c r="J734" s="297">
        <v>62.77</v>
      </c>
      <c r="K734" s="297">
        <v>65.88</v>
      </c>
      <c r="L734" s="297">
        <v>68.27</v>
      </c>
      <c r="M734" s="297">
        <v>71.27</v>
      </c>
      <c r="N734" s="297">
        <v>75.08</v>
      </c>
      <c r="O734" s="297">
        <v>79.45</v>
      </c>
      <c r="P734" s="297">
        <v>83.46</v>
      </c>
      <c r="Q734" s="297">
        <v>86.94</v>
      </c>
      <c r="R734" s="297">
        <v>90.27</v>
      </c>
      <c r="S734" s="297">
        <v>93.44</v>
      </c>
      <c r="T734" s="297">
        <v>96.13</v>
      </c>
      <c r="U734" s="297">
        <v>98.79</v>
      </c>
      <c r="V734" s="297">
        <v>101.63</v>
      </c>
      <c r="W734" s="297">
        <v>106.23</v>
      </c>
      <c r="X734" s="297">
        <v>111.39</v>
      </c>
      <c r="Y734" s="297">
        <v>116.84</v>
      </c>
      <c r="Z734" s="297">
        <v>122.3</v>
      </c>
      <c r="AA734" s="297">
        <v>128.05000000000001</v>
      </c>
      <c r="AB734" s="297">
        <v>134.22</v>
      </c>
      <c r="AC734" s="297">
        <v>141.35</v>
      </c>
      <c r="AD734" s="297">
        <v>149.26</v>
      </c>
      <c r="AE734" s="297">
        <v>158.35</v>
      </c>
      <c r="AF734" s="297">
        <v>169.47</v>
      </c>
      <c r="AG734" s="297">
        <v>181.61</v>
      </c>
      <c r="AH734" s="297">
        <v>188.65</v>
      </c>
      <c r="AI734" s="297">
        <v>193.92</v>
      </c>
      <c r="AJ734" s="297">
        <v>200.17</v>
      </c>
      <c r="AK734" s="297">
        <v>206.32</v>
      </c>
      <c r="AL734" s="297">
        <v>212.48</v>
      </c>
      <c r="AM734" s="297">
        <v>218.76</v>
      </c>
      <c r="AN734" s="297">
        <v>225.3</v>
      </c>
      <c r="AO734" s="297">
        <v>232.14</v>
      </c>
      <c r="AP734" s="297">
        <v>239.24</v>
      </c>
      <c r="AQ734" s="297">
        <v>246.7</v>
      </c>
      <c r="AR734" s="297">
        <v>254.56</v>
      </c>
      <c r="AS734" s="297">
        <v>262.85000000000002</v>
      </c>
      <c r="AT734" s="297">
        <v>271.58</v>
      </c>
      <c r="AU734" s="297">
        <v>280.69</v>
      </c>
      <c r="AV734" s="297">
        <v>290.24</v>
      </c>
      <c r="AW734" s="297">
        <v>300.26</v>
      </c>
      <c r="AX734" s="297">
        <v>310.8</v>
      </c>
      <c r="AY734" s="297">
        <v>321.83999999999997</v>
      </c>
      <c r="AZ734" s="297">
        <v>333.36</v>
      </c>
      <c r="BA734" s="297">
        <v>345.43</v>
      </c>
      <c r="BB734" s="297">
        <v>358.07</v>
      </c>
      <c r="BC734" s="297">
        <v>371.27</v>
      </c>
      <c r="BD734" s="297">
        <v>385.05</v>
      </c>
      <c r="BE734" s="297">
        <v>399.35</v>
      </c>
      <c r="BF734" s="297">
        <v>414.25</v>
      </c>
      <c r="BG734" s="297">
        <v>429.74</v>
      </c>
      <c r="BH734" s="297">
        <v>445.83</v>
      </c>
      <c r="BI734" s="297">
        <v>462.5</v>
      </c>
      <c r="BJ734" s="297">
        <v>479.73</v>
      </c>
      <c r="BK734" s="297">
        <v>497.59</v>
      </c>
      <c r="BL734" s="297">
        <v>516.07000000000005</v>
      </c>
      <c r="BM734" s="297">
        <v>535.17999999999995</v>
      </c>
      <c r="BN734" s="297">
        <v>554.91</v>
      </c>
      <c r="BO734" s="297">
        <v>575.29</v>
      </c>
      <c r="BP734" s="297">
        <v>596.36</v>
      </c>
      <c r="BQ734" s="297">
        <v>618.11</v>
      </c>
      <c r="BR734" s="297">
        <v>640.57000000000005</v>
      </c>
      <c r="BS734" s="297">
        <v>663.72</v>
      </c>
      <c r="BT734" s="297">
        <v>687.58</v>
      </c>
      <c r="BU734" s="297">
        <v>712.16</v>
      </c>
      <c r="BV734" s="297">
        <v>737.45</v>
      </c>
      <c r="BW734" s="297">
        <v>763.41</v>
      </c>
    </row>
    <row r="735" spans="1:75" x14ac:dyDescent="0.25">
      <c r="A735" s="297" t="s">
        <v>706</v>
      </c>
      <c r="B735" s="297" t="s">
        <v>1106</v>
      </c>
      <c r="C735" s="297" t="s">
        <v>1007</v>
      </c>
      <c r="D735" s="297" t="s">
        <v>1008</v>
      </c>
      <c r="E735" s="297">
        <v>33356.160000000003</v>
      </c>
      <c r="F735" s="297">
        <v>33267.129999999997</v>
      </c>
      <c r="G735" s="297">
        <v>34671.230000000003</v>
      </c>
      <c r="H735" s="297">
        <v>36376.71</v>
      </c>
      <c r="I735" s="297">
        <v>37541.1</v>
      </c>
      <c r="J735" s="297">
        <v>38232.879999999997</v>
      </c>
      <c r="K735" s="297">
        <v>39465.75</v>
      </c>
      <c r="L735" s="297">
        <v>40452.050000000003</v>
      </c>
      <c r="M735" s="297">
        <v>42609.59</v>
      </c>
      <c r="N735" s="297">
        <v>46554.8</v>
      </c>
      <c r="O735" s="297">
        <v>47541.1</v>
      </c>
      <c r="P735" s="297">
        <v>50095.89</v>
      </c>
      <c r="Q735" s="297">
        <v>53287.67</v>
      </c>
      <c r="R735" s="297">
        <v>55342.46</v>
      </c>
      <c r="S735" s="297">
        <v>59575.34</v>
      </c>
      <c r="T735" s="297">
        <v>58849.32</v>
      </c>
      <c r="U735" s="297">
        <v>62157.54</v>
      </c>
      <c r="V735" s="297">
        <v>64136.99</v>
      </c>
      <c r="W735" s="297">
        <v>65445.2</v>
      </c>
      <c r="X735" s="297">
        <v>69821.919999999998</v>
      </c>
      <c r="Y735" s="297">
        <v>70123.289999999994</v>
      </c>
      <c r="Z735" s="297">
        <v>74657.539999999994</v>
      </c>
      <c r="AA735" s="297">
        <v>75842.460000000006</v>
      </c>
      <c r="AB735" s="297">
        <v>75452.05</v>
      </c>
      <c r="AC735" s="297">
        <v>83184.929999999993</v>
      </c>
      <c r="AD735" s="297">
        <v>89541.09</v>
      </c>
      <c r="AE735" s="297">
        <v>91212.33</v>
      </c>
      <c r="AF735" s="297">
        <v>98315.07</v>
      </c>
      <c r="AG735" s="297">
        <v>102582.2</v>
      </c>
      <c r="AH735" s="297">
        <v>117275.07</v>
      </c>
      <c r="AI735" s="297">
        <v>120572.34</v>
      </c>
      <c r="AJ735" s="297">
        <v>123435.8</v>
      </c>
      <c r="AK735" s="297">
        <v>125595.72</v>
      </c>
      <c r="AL735" s="297">
        <v>127786.73</v>
      </c>
      <c r="AM735" s="297">
        <v>130269.29</v>
      </c>
      <c r="AN735" s="297">
        <v>133122.95000000001</v>
      </c>
      <c r="AO735" s="297">
        <v>135949.85999999999</v>
      </c>
      <c r="AP735" s="297">
        <v>139814.28</v>
      </c>
      <c r="AQ735" s="297">
        <v>143697.51999999999</v>
      </c>
      <c r="AR735" s="297">
        <v>147920.78</v>
      </c>
      <c r="AS735" s="297">
        <v>152338.85999999999</v>
      </c>
      <c r="AT735" s="297">
        <v>156998.44</v>
      </c>
      <c r="AU735" s="297">
        <v>162121.22</v>
      </c>
      <c r="AV735" s="297">
        <v>167412.01999999999</v>
      </c>
      <c r="AW735" s="297">
        <v>172907.2</v>
      </c>
      <c r="AX735" s="297">
        <v>178545.38</v>
      </c>
      <c r="AY735" s="297">
        <v>184472.41</v>
      </c>
      <c r="AZ735" s="297">
        <v>190798.03</v>
      </c>
      <c r="BA735" s="297">
        <v>197313.25</v>
      </c>
      <c r="BB735" s="297">
        <v>204005.94</v>
      </c>
      <c r="BC735" s="297">
        <v>210997.56</v>
      </c>
      <c r="BD735" s="297">
        <v>218128.09</v>
      </c>
      <c r="BE735" s="297">
        <v>225680.61</v>
      </c>
      <c r="BF735" s="297">
        <v>233409.02</v>
      </c>
      <c r="BG735" s="297">
        <v>241301.94</v>
      </c>
      <c r="BH735" s="297">
        <v>249403.86</v>
      </c>
      <c r="BI735" s="297">
        <v>257763.95</v>
      </c>
      <c r="BJ735" s="297">
        <v>266428.28000000003</v>
      </c>
      <c r="BK735" s="297">
        <v>275248.21999999997</v>
      </c>
      <c r="BL735" s="297">
        <v>284254.25</v>
      </c>
      <c r="BM735" s="297">
        <v>293410.71999999997</v>
      </c>
      <c r="BN735" s="297">
        <v>302918.5</v>
      </c>
      <c r="BO735" s="297">
        <v>312705.69</v>
      </c>
      <c r="BP735" s="297">
        <v>322653</v>
      </c>
      <c r="BQ735" s="297">
        <v>332758.38</v>
      </c>
      <c r="BR735" s="297">
        <v>343000.78</v>
      </c>
      <c r="BS735" s="297">
        <v>353447.09</v>
      </c>
      <c r="BT735" s="297">
        <v>364104.88</v>
      </c>
      <c r="BU735" s="297">
        <v>374927.03</v>
      </c>
      <c r="BV735" s="297">
        <v>385890.09</v>
      </c>
      <c r="BW735" s="297">
        <v>397041.94</v>
      </c>
    </row>
    <row r="736" spans="1:75" x14ac:dyDescent="0.25">
      <c r="A736" s="297" t="s">
        <v>706</v>
      </c>
      <c r="B736" s="297" t="s">
        <v>1106</v>
      </c>
      <c r="C736" s="297" t="s">
        <v>1009</v>
      </c>
      <c r="D736" s="297" t="s">
        <v>1010</v>
      </c>
      <c r="E736" s="297">
        <v>22.24</v>
      </c>
      <c r="F736" s="297">
        <v>25.95</v>
      </c>
      <c r="G736" s="297">
        <v>27.32</v>
      </c>
      <c r="H736" s="297">
        <v>24.44</v>
      </c>
      <c r="I736" s="297">
        <v>23.1</v>
      </c>
      <c r="J736" s="297">
        <v>23.11</v>
      </c>
      <c r="K736" s="297">
        <v>21.32</v>
      </c>
      <c r="L736" s="297">
        <v>20.190000000000001</v>
      </c>
      <c r="M736" s="297">
        <v>20.43</v>
      </c>
      <c r="N736" s="297">
        <v>22.78</v>
      </c>
      <c r="O736" s="297">
        <v>23.99</v>
      </c>
      <c r="P736" s="297">
        <v>22.22</v>
      </c>
      <c r="Q736" s="297">
        <v>22.38</v>
      </c>
      <c r="R736" s="297">
        <v>22.76</v>
      </c>
      <c r="S736" s="297">
        <v>20.73</v>
      </c>
      <c r="T736" s="297">
        <v>21.44</v>
      </c>
      <c r="U736" s="297">
        <v>19.399999999999999</v>
      </c>
      <c r="V736" s="297">
        <v>20.67</v>
      </c>
      <c r="W736" s="297">
        <v>23.39</v>
      </c>
      <c r="X736" s="297">
        <v>25.11</v>
      </c>
      <c r="Y736" s="297">
        <v>27.17</v>
      </c>
      <c r="Z736" s="297">
        <v>25.38</v>
      </c>
      <c r="AA736" s="297">
        <v>26.12</v>
      </c>
      <c r="AB736" s="297">
        <v>26.05</v>
      </c>
      <c r="AC736" s="297">
        <v>27.56</v>
      </c>
      <c r="AD736" s="297">
        <v>28.59</v>
      </c>
      <c r="AE736" s="297">
        <v>29.41</v>
      </c>
      <c r="AF736" s="297">
        <v>32.15</v>
      </c>
      <c r="AG736" s="297">
        <v>31.24</v>
      </c>
      <c r="AH736" s="297">
        <v>25.74</v>
      </c>
      <c r="AI736" s="297">
        <v>22.67</v>
      </c>
      <c r="AJ736" s="297">
        <v>23.59</v>
      </c>
      <c r="AK736" s="297">
        <v>22.88</v>
      </c>
      <c r="AL736" s="297">
        <v>22.33</v>
      </c>
      <c r="AM736" s="297">
        <v>21.93</v>
      </c>
      <c r="AN736" s="297">
        <v>21.7</v>
      </c>
      <c r="AO736" s="297">
        <v>21.51</v>
      </c>
      <c r="AP736" s="297">
        <v>21.29</v>
      </c>
      <c r="AQ736" s="297">
        <v>21.17</v>
      </c>
      <c r="AR736" s="297">
        <v>21.1</v>
      </c>
      <c r="AS736" s="297">
        <v>21.05</v>
      </c>
      <c r="AT736" s="297">
        <v>21</v>
      </c>
      <c r="AU736" s="297">
        <v>20.89</v>
      </c>
      <c r="AV736" s="297">
        <v>20.82</v>
      </c>
      <c r="AW736" s="297">
        <v>20.77</v>
      </c>
      <c r="AX736" s="297">
        <v>20.73</v>
      </c>
      <c r="AY736" s="297">
        <v>20.68</v>
      </c>
      <c r="AZ736" s="297">
        <v>20.6</v>
      </c>
      <c r="BA736" s="297">
        <v>20.54</v>
      </c>
      <c r="BB736" s="297">
        <v>20.49</v>
      </c>
      <c r="BC736" s="297">
        <v>20.43</v>
      </c>
      <c r="BD736" s="297">
        <v>20.37</v>
      </c>
      <c r="BE736" s="297">
        <v>20.27</v>
      </c>
      <c r="BF736" s="297">
        <v>20.190000000000001</v>
      </c>
      <c r="BG736" s="297">
        <v>20.12</v>
      </c>
      <c r="BH736" s="297">
        <v>20.04</v>
      </c>
      <c r="BI736" s="297">
        <v>19.95</v>
      </c>
      <c r="BJ736" s="297">
        <v>19.850000000000001</v>
      </c>
      <c r="BK736" s="297">
        <v>19.760000000000002</v>
      </c>
      <c r="BL736" s="297">
        <v>19.68</v>
      </c>
      <c r="BM736" s="297">
        <v>19.600000000000001</v>
      </c>
      <c r="BN736" s="297">
        <v>19.510000000000002</v>
      </c>
      <c r="BO736" s="297">
        <v>19.420000000000002</v>
      </c>
      <c r="BP736" s="297">
        <v>19.350000000000001</v>
      </c>
      <c r="BQ736" s="297">
        <v>19.27</v>
      </c>
      <c r="BR736" s="297">
        <v>19.2</v>
      </c>
      <c r="BS736" s="297">
        <v>19.13</v>
      </c>
      <c r="BT736" s="297">
        <v>19.059999999999999</v>
      </c>
      <c r="BU736" s="297">
        <v>19</v>
      </c>
      <c r="BV736" s="297">
        <v>18.93</v>
      </c>
      <c r="BW736" s="297">
        <v>18.850000000000001</v>
      </c>
    </row>
    <row r="737" spans="1:75" x14ac:dyDescent="0.25">
      <c r="A737" s="297" t="s">
        <v>706</v>
      </c>
      <c r="B737" s="297" t="s">
        <v>1106</v>
      </c>
      <c r="C737" s="297" t="s">
        <v>1011</v>
      </c>
      <c r="D737" s="297" t="s">
        <v>927</v>
      </c>
      <c r="E737" s="297">
        <v>5845.69</v>
      </c>
      <c r="F737" s="297">
        <v>6083.51</v>
      </c>
      <c r="G737" s="297">
        <v>6228.67</v>
      </c>
      <c r="H737" s="297">
        <v>6441.11</v>
      </c>
      <c r="I737" s="297">
        <v>6624.64</v>
      </c>
      <c r="J737" s="297">
        <v>6808.26</v>
      </c>
      <c r="K737" s="297">
        <v>6960.51</v>
      </c>
      <c r="L737" s="297">
        <v>7223.1</v>
      </c>
      <c r="M737" s="297">
        <v>7391.12</v>
      </c>
      <c r="N737" s="297">
        <v>7625.91</v>
      </c>
      <c r="O737" s="297">
        <v>7840.01</v>
      </c>
      <c r="P737" s="297">
        <v>8025.81</v>
      </c>
      <c r="Q737" s="297">
        <v>8309.5499999999993</v>
      </c>
      <c r="R737" s="297">
        <v>8564.6</v>
      </c>
      <c r="S737" s="297">
        <v>8718.17</v>
      </c>
      <c r="T737" s="297">
        <v>9074</v>
      </c>
      <c r="U737" s="297">
        <v>9240.8799999999992</v>
      </c>
      <c r="V737" s="297">
        <v>9583.5</v>
      </c>
      <c r="W737" s="297">
        <v>9824.0499999999993</v>
      </c>
      <c r="X737" s="297">
        <v>10149.219999999999</v>
      </c>
      <c r="Y737" s="297">
        <v>10218.51</v>
      </c>
      <c r="Z737" s="297">
        <v>10102.07</v>
      </c>
      <c r="AA737" s="297">
        <v>10242.19</v>
      </c>
      <c r="AB737" s="297">
        <v>10645.39</v>
      </c>
      <c r="AC737" s="297">
        <v>10968.09</v>
      </c>
      <c r="AD737" s="297">
        <v>11079.85</v>
      </c>
      <c r="AE737" s="297">
        <v>11256.56</v>
      </c>
      <c r="AF737" s="297">
        <v>11489.66</v>
      </c>
      <c r="AG737" s="297">
        <v>11671.6</v>
      </c>
      <c r="AH737" s="297">
        <v>11815.18</v>
      </c>
      <c r="AI737" s="297">
        <v>11989.96</v>
      </c>
      <c r="AJ737" s="297">
        <v>12211.54</v>
      </c>
      <c r="AK737" s="297">
        <v>12439.39</v>
      </c>
      <c r="AL737" s="297">
        <v>12667.73</v>
      </c>
      <c r="AM737" s="297">
        <v>12889.32</v>
      </c>
      <c r="AN737" s="297">
        <v>13100.58</v>
      </c>
      <c r="AO737" s="297">
        <v>13290.98</v>
      </c>
      <c r="AP737" s="297">
        <v>13469</v>
      </c>
      <c r="AQ737" s="297">
        <v>13636.98</v>
      </c>
      <c r="AR737" s="297">
        <v>13799.8</v>
      </c>
      <c r="AS737" s="297">
        <v>13959.88</v>
      </c>
      <c r="AT737" s="297">
        <v>14109.8</v>
      </c>
      <c r="AU737" s="297">
        <v>14261.83</v>
      </c>
      <c r="AV737" s="297">
        <v>14412.24</v>
      </c>
      <c r="AW737" s="297">
        <v>14561.45</v>
      </c>
      <c r="AX737" s="297">
        <v>14709.91</v>
      </c>
      <c r="AY737" s="297">
        <v>14862.98</v>
      </c>
      <c r="AZ737" s="297">
        <v>15016.33</v>
      </c>
      <c r="BA737" s="297">
        <v>15167.98</v>
      </c>
      <c r="BB737" s="297">
        <v>15315.99</v>
      </c>
      <c r="BC737" s="297">
        <v>15459</v>
      </c>
      <c r="BD737" s="297">
        <v>15599.73</v>
      </c>
      <c r="BE737" s="297">
        <v>15735.33</v>
      </c>
      <c r="BF737" s="297">
        <v>15864.94</v>
      </c>
      <c r="BG737" s="297">
        <v>15987.46</v>
      </c>
      <c r="BH737" s="297">
        <v>16101.81</v>
      </c>
      <c r="BI737" s="297">
        <v>16214.23</v>
      </c>
      <c r="BJ737" s="297">
        <v>16318.36</v>
      </c>
      <c r="BK737" s="297">
        <v>16413.91</v>
      </c>
      <c r="BL737" s="297">
        <v>16500.96</v>
      </c>
      <c r="BM737" s="297">
        <v>16579.43</v>
      </c>
      <c r="BN737" s="297">
        <v>16657.28</v>
      </c>
      <c r="BO737" s="297">
        <v>16728.259999999998</v>
      </c>
      <c r="BP737" s="297">
        <v>16790.38</v>
      </c>
      <c r="BQ737" s="297">
        <v>16841.37</v>
      </c>
      <c r="BR737" s="297">
        <v>16880.150000000001</v>
      </c>
      <c r="BS737" s="297">
        <v>16908.32</v>
      </c>
      <c r="BT737" s="297">
        <v>16926.36</v>
      </c>
      <c r="BU737" s="297">
        <v>16934.830000000002</v>
      </c>
      <c r="BV737" s="297">
        <v>16935.240000000002</v>
      </c>
      <c r="BW737" s="297">
        <v>16928.86</v>
      </c>
    </row>
    <row r="738" spans="1:75" x14ac:dyDescent="0.25">
      <c r="A738" s="297" t="s">
        <v>706</v>
      </c>
      <c r="B738" s="297" t="s">
        <v>1106</v>
      </c>
      <c r="C738" s="297" t="s">
        <v>1012</v>
      </c>
      <c r="D738" s="297" t="s">
        <v>927</v>
      </c>
      <c r="E738" s="297">
        <v>19566.919999999998</v>
      </c>
      <c r="F738" s="297">
        <v>20088.21</v>
      </c>
      <c r="G738" s="297">
        <v>20633</v>
      </c>
      <c r="H738" s="297">
        <v>21190.799999999999</v>
      </c>
      <c r="I738" s="297">
        <v>21747.15</v>
      </c>
      <c r="J738" s="297">
        <v>22291.06</v>
      </c>
      <c r="K738" s="297">
        <v>22818.6</v>
      </c>
      <c r="L738" s="297">
        <v>23330.76</v>
      </c>
      <c r="M738" s="297">
        <v>23827.54</v>
      </c>
      <c r="N738" s="297">
        <v>24310.59</v>
      </c>
      <c r="O738" s="297">
        <v>24781.11</v>
      </c>
      <c r="P738" s="297">
        <v>25237.95</v>
      </c>
      <c r="Q738" s="297">
        <v>25679.8</v>
      </c>
      <c r="R738" s="297">
        <v>26107.77</v>
      </c>
      <c r="S738" s="297">
        <v>26523.599999999999</v>
      </c>
      <c r="T738" s="297">
        <v>26928.6</v>
      </c>
      <c r="U738" s="297">
        <v>27323.66</v>
      </c>
      <c r="V738" s="297">
        <v>27708.65</v>
      </c>
      <c r="W738" s="297">
        <v>28082.68</v>
      </c>
      <c r="X738" s="297">
        <v>28444.41</v>
      </c>
      <c r="Y738" s="297">
        <v>28793.24</v>
      </c>
      <c r="Z738" s="297">
        <v>29129.200000000001</v>
      </c>
      <c r="AA738" s="297">
        <v>29453.93</v>
      </c>
      <c r="AB738" s="297">
        <v>29770.32</v>
      </c>
      <c r="AC738" s="297">
        <v>30082.15</v>
      </c>
      <c r="AD738" s="297">
        <v>30392.47</v>
      </c>
      <c r="AE738" s="297">
        <v>30702.080000000002</v>
      </c>
      <c r="AF738" s="297">
        <v>31011.200000000001</v>
      </c>
      <c r="AG738" s="297">
        <v>31321.45</v>
      </c>
      <c r="AH738" s="297">
        <v>31634.52</v>
      </c>
      <c r="AI738" s="297">
        <v>31951.41</v>
      </c>
      <c r="AJ738" s="297">
        <v>32272.97</v>
      </c>
      <c r="AK738" s="297">
        <v>32598.54</v>
      </c>
      <c r="AL738" s="297">
        <v>32925.550000000003</v>
      </c>
      <c r="AM738" s="297">
        <v>33250.410000000003</v>
      </c>
      <c r="AN738" s="297">
        <v>33570.28</v>
      </c>
      <c r="AO738" s="297">
        <v>33884.11</v>
      </c>
      <c r="AP738" s="297">
        <v>34192</v>
      </c>
      <c r="AQ738" s="297">
        <v>34493.61</v>
      </c>
      <c r="AR738" s="297">
        <v>34788.93</v>
      </c>
      <c r="AS738" s="297">
        <v>35077.82</v>
      </c>
      <c r="AT738" s="297">
        <v>35359.629999999997</v>
      </c>
      <c r="AU738" s="297">
        <v>35633.629999999997</v>
      </c>
      <c r="AV738" s="297">
        <v>35899.51</v>
      </c>
      <c r="AW738" s="297">
        <v>36157.11</v>
      </c>
      <c r="AX738" s="297">
        <v>36406.120000000003</v>
      </c>
      <c r="AY738" s="297">
        <v>36646.43</v>
      </c>
      <c r="AZ738" s="297">
        <v>36877.480000000003</v>
      </c>
      <c r="BA738" s="297">
        <v>37097.99</v>
      </c>
      <c r="BB738" s="297">
        <v>37306.39</v>
      </c>
      <c r="BC738" s="297">
        <v>37501.589999999997</v>
      </c>
      <c r="BD738" s="297">
        <v>37683.07</v>
      </c>
      <c r="BE738" s="297">
        <v>37851.18</v>
      </c>
      <c r="BF738" s="297">
        <v>38006.69</v>
      </c>
      <c r="BG738" s="297">
        <v>38150.839999999997</v>
      </c>
      <c r="BH738" s="297">
        <v>38284.629999999997</v>
      </c>
      <c r="BI738" s="297">
        <v>38408.26</v>
      </c>
      <c r="BJ738" s="297">
        <v>38521.72</v>
      </c>
      <c r="BK738" s="297">
        <v>38625.480000000003</v>
      </c>
      <c r="BL738" s="297">
        <v>38720.03</v>
      </c>
      <c r="BM738" s="297">
        <v>38805.75</v>
      </c>
      <c r="BN738" s="297">
        <v>38882.949999999997</v>
      </c>
      <c r="BO738" s="297">
        <v>38951.75</v>
      </c>
      <c r="BP738" s="297">
        <v>39012.18</v>
      </c>
      <c r="BQ738" s="297">
        <v>39064.14</v>
      </c>
      <c r="BR738" s="297">
        <v>39107.589999999997</v>
      </c>
      <c r="BS738" s="297">
        <v>39142.550000000003</v>
      </c>
      <c r="BT738" s="297">
        <v>39169.14</v>
      </c>
      <c r="BU738" s="297">
        <v>39187.49</v>
      </c>
      <c r="BV738" s="297">
        <v>39197.74</v>
      </c>
      <c r="BW738" s="297">
        <v>39199.97</v>
      </c>
    </row>
    <row r="739" spans="1:75" x14ac:dyDescent="0.25">
      <c r="A739" s="297" t="s">
        <v>706</v>
      </c>
      <c r="B739" s="297" t="s">
        <v>1106</v>
      </c>
      <c r="C739" s="297" t="s">
        <v>1013</v>
      </c>
      <c r="D739" s="297" t="s">
        <v>1010</v>
      </c>
      <c r="E739" s="297">
        <v>14.85</v>
      </c>
      <c r="F739" s="297">
        <v>12.99</v>
      </c>
      <c r="G739" s="297">
        <v>15.5</v>
      </c>
      <c r="H739" s="297">
        <v>16.100000000000001</v>
      </c>
      <c r="I739" s="297">
        <v>15.51</v>
      </c>
      <c r="J739" s="297">
        <v>17.04</v>
      </c>
      <c r="K739" s="297">
        <v>17.02</v>
      </c>
      <c r="L739" s="297">
        <v>17.670000000000002</v>
      </c>
      <c r="M739" s="297">
        <v>20.77</v>
      </c>
      <c r="N739" s="297">
        <v>19.920000000000002</v>
      </c>
      <c r="O739" s="297">
        <v>19.88</v>
      </c>
      <c r="P739" s="297">
        <v>18.190000000000001</v>
      </c>
      <c r="Q739" s="297">
        <v>16.79</v>
      </c>
      <c r="R739" s="297">
        <v>16.71</v>
      </c>
      <c r="S739" s="297">
        <v>15.49</v>
      </c>
      <c r="T739" s="297">
        <v>14.12</v>
      </c>
      <c r="U739" s="297">
        <v>15.68</v>
      </c>
      <c r="V739" s="297">
        <v>16.93</v>
      </c>
      <c r="W739" s="297">
        <v>22.3</v>
      </c>
      <c r="X739" s="297">
        <v>21.49</v>
      </c>
      <c r="Y739" s="297">
        <v>20.16</v>
      </c>
      <c r="Z739" s="297">
        <v>23.62</v>
      </c>
      <c r="AA739" s="297">
        <v>23.82</v>
      </c>
      <c r="AB739" s="297">
        <v>24.52</v>
      </c>
      <c r="AC739" s="297">
        <v>24.18</v>
      </c>
      <c r="AD739" s="297">
        <v>23.2</v>
      </c>
      <c r="AE739" s="297">
        <v>23.95</v>
      </c>
      <c r="AF739" s="297">
        <v>23.4</v>
      </c>
      <c r="AG739" s="297">
        <v>23.83</v>
      </c>
      <c r="AH739" s="297">
        <v>17.61</v>
      </c>
      <c r="AI739" s="297">
        <v>17.22</v>
      </c>
      <c r="AJ739" s="297">
        <v>16.350000000000001</v>
      </c>
      <c r="AK739" s="297">
        <v>17.329999999999998</v>
      </c>
      <c r="AL739" s="297">
        <v>17.48</v>
      </c>
      <c r="AM739" s="297">
        <v>17.55</v>
      </c>
      <c r="AN739" s="297">
        <v>17.649999999999999</v>
      </c>
      <c r="AO739" s="297">
        <v>17.75</v>
      </c>
      <c r="AP739" s="297">
        <v>17.809999999999999</v>
      </c>
      <c r="AQ739" s="297">
        <v>17.86</v>
      </c>
      <c r="AR739" s="297">
        <v>17.91</v>
      </c>
      <c r="AS739" s="297">
        <v>18.010000000000002</v>
      </c>
      <c r="AT739" s="297">
        <v>18.079999999999998</v>
      </c>
      <c r="AU739" s="297">
        <v>18.13</v>
      </c>
      <c r="AV739" s="297">
        <v>18.170000000000002</v>
      </c>
      <c r="AW739" s="297">
        <v>18.21</v>
      </c>
      <c r="AX739" s="297">
        <v>18.23</v>
      </c>
      <c r="AY739" s="297">
        <v>18.23</v>
      </c>
      <c r="AZ739" s="297">
        <v>18.29</v>
      </c>
      <c r="BA739" s="297">
        <v>18.28</v>
      </c>
      <c r="BB739" s="297">
        <v>18.27</v>
      </c>
      <c r="BC739" s="297">
        <v>18.260000000000002</v>
      </c>
      <c r="BD739" s="297">
        <v>18.260000000000002</v>
      </c>
      <c r="BE739" s="297">
        <v>18.29</v>
      </c>
      <c r="BF739" s="297">
        <v>18.28</v>
      </c>
      <c r="BG739" s="297">
        <v>18.260000000000002</v>
      </c>
      <c r="BH739" s="297">
        <v>18.22</v>
      </c>
      <c r="BI739" s="297">
        <v>18.18</v>
      </c>
      <c r="BJ739" s="297">
        <v>18.18</v>
      </c>
      <c r="BK739" s="297">
        <v>18.13</v>
      </c>
      <c r="BL739" s="297">
        <v>18.059999999999999</v>
      </c>
      <c r="BM739" s="297">
        <v>17.98</v>
      </c>
      <c r="BN739" s="297">
        <v>17.89</v>
      </c>
      <c r="BO739" s="297">
        <v>17.84</v>
      </c>
      <c r="BP739" s="297">
        <v>17.73</v>
      </c>
      <c r="BQ739" s="297">
        <v>17.61</v>
      </c>
      <c r="BR739" s="297">
        <v>17.48</v>
      </c>
      <c r="BS739" s="297">
        <v>17.329999999999998</v>
      </c>
      <c r="BT739" s="297">
        <v>17.190000000000001</v>
      </c>
      <c r="BU739" s="297">
        <v>17.03</v>
      </c>
      <c r="BV739" s="297">
        <v>16.86</v>
      </c>
      <c r="BW739" s="297">
        <v>16.68</v>
      </c>
    </row>
    <row r="740" spans="1:75" x14ac:dyDescent="0.25">
      <c r="A740" s="297" t="s">
        <v>706</v>
      </c>
      <c r="B740" s="297" t="s">
        <v>1106</v>
      </c>
      <c r="C740" s="297" t="s">
        <v>1014</v>
      </c>
      <c r="D740" s="297" t="s">
        <v>1015</v>
      </c>
      <c r="E740" s="297">
        <v>13.02</v>
      </c>
      <c r="F740" s="297">
        <v>13.62</v>
      </c>
      <c r="G740" s="297">
        <v>14.26</v>
      </c>
      <c r="H740" s="297">
        <v>14.92</v>
      </c>
      <c r="I740" s="297">
        <v>15.61</v>
      </c>
      <c r="J740" s="297">
        <v>16.34</v>
      </c>
      <c r="K740" s="297">
        <v>16.97</v>
      </c>
      <c r="L740" s="297">
        <v>17.62</v>
      </c>
      <c r="M740" s="297">
        <v>18.309999999999999</v>
      </c>
      <c r="N740" s="297">
        <v>19.010000000000002</v>
      </c>
      <c r="O740" s="297">
        <v>19.75</v>
      </c>
      <c r="P740" s="297">
        <v>20.399999999999999</v>
      </c>
      <c r="Q740" s="297">
        <v>21.07</v>
      </c>
      <c r="R740" s="297">
        <v>21.77</v>
      </c>
      <c r="S740" s="297">
        <v>22.48</v>
      </c>
      <c r="T740" s="297">
        <v>23.22</v>
      </c>
      <c r="U740" s="297">
        <v>23.82</v>
      </c>
      <c r="V740" s="297">
        <v>24.44</v>
      </c>
      <c r="W740" s="297">
        <v>25.07</v>
      </c>
      <c r="X740" s="297">
        <v>25.72</v>
      </c>
      <c r="Y740" s="297">
        <v>26.38</v>
      </c>
      <c r="Z740" s="297">
        <v>27.22</v>
      </c>
      <c r="AA740" s="297">
        <v>28.08</v>
      </c>
      <c r="AB740" s="297">
        <v>28.98</v>
      </c>
      <c r="AC740" s="297">
        <v>29.9</v>
      </c>
      <c r="AD740" s="297">
        <v>30.85</v>
      </c>
      <c r="AE740" s="297">
        <v>31.57</v>
      </c>
      <c r="AF740" s="297">
        <v>32.299999999999997</v>
      </c>
      <c r="AG740" s="297">
        <v>33.049999999999997</v>
      </c>
      <c r="AH740" s="297">
        <v>33.82</v>
      </c>
      <c r="AI740" s="297">
        <v>34.61</v>
      </c>
      <c r="AJ740" s="297">
        <v>35.43</v>
      </c>
      <c r="AK740" s="297">
        <v>36.270000000000003</v>
      </c>
      <c r="AL740" s="297">
        <v>37.130000000000003</v>
      </c>
      <c r="AM740" s="297">
        <v>38.01</v>
      </c>
      <c r="AN740" s="297">
        <v>38.909999999999997</v>
      </c>
      <c r="AO740" s="297">
        <v>39.68</v>
      </c>
      <c r="AP740" s="297">
        <v>40.47</v>
      </c>
      <c r="AQ740" s="297">
        <v>41.28</v>
      </c>
      <c r="AR740" s="297">
        <v>42.11</v>
      </c>
      <c r="AS740" s="297">
        <v>42.95</v>
      </c>
      <c r="AT740" s="297">
        <v>43.77</v>
      </c>
      <c r="AU740" s="297">
        <v>44.61</v>
      </c>
      <c r="AV740" s="297">
        <v>45.46</v>
      </c>
      <c r="AW740" s="297">
        <v>46.33</v>
      </c>
      <c r="AX740" s="297">
        <v>47.22</v>
      </c>
      <c r="AY740" s="297">
        <v>48.1</v>
      </c>
      <c r="AZ740" s="297">
        <v>48.99</v>
      </c>
      <c r="BA740" s="297">
        <v>49.91</v>
      </c>
      <c r="BB740" s="297">
        <v>50.83</v>
      </c>
      <c r="BC740" s="297">
        <v>51.78</v>
      </c>
      <c r="BD740" s="297">
        <v>52.6</v>
      </c>
      <c r="BE740" s="297">
        <v>53.43</v>
      </c>
      <c r="BF740" s="297">
        <v>54.28</v>
      </c>
      <c r="BG740" s="297">
        <v>55.14</v>
      </c>
      <c r="BH740" s="297">
        <v>56.01</v>
      </c>
      <c r="BI740" s="297">
        <v>56.79</v>
      </c>
      <c r="BJ740" s="297">
        <v>57.58</v>
      </c>
      <c r="BK740" s="297">
        <v>58.37</v>
      </c>
      <c r="BL740" s="297">
        <v>59.18</v>
      </c>
      <c r="BM740" s="297">
        <v>60</v>
      </c>
      <c r="BN740" s="297">
        <v>60.76</v>
      </c>
      <c r="BO740" s="297">
        <v>61.52</v>
      </c>
      <c r="BP740" s="297">
        <v>62.3</v>
      </c>
      <c r="BQ740" s="297">
        <v>63.08</v>
      </c>
      <c r="BR740" s="297">
        <v>63.88</v>
      </c>
      <c r="BS740" s="297">
        <v>64.62</v>
      </c>
      <c r="BT740" s="297">
        <v>65.36</v>
      </c>
      <c r="BU740" s="297">
        <v>66.12</v>
      </c>
      <c r="BV740" s="297">
        <v>66.88</v>
      </c>
      <c r="BW740" s="297">
        <v>67.650000000000006</v>
      </c>
    </row>
    <row r="741" spans="1:75" x14ac:dyDescent="0.25">
      <c r="A741" s="297" t="s">
        <v>706</v>
      </c>
      <c r="B741" s="297" t="s">
        <v>1106</v>
      </c>
      <c r="C741" s="297" t="s">
        <v>1016</v>
      </c>
      <c r="D741" s="297" t="s">
        <v>1015</v>
      </c>
      <c r="E741" s="297">
        <v>2.85</v>
      </c>
      <c r="F741" s="297">
        <v>3.07</v>
      </c>
      <c r="G741" s="297">
        <v>3.32</v>
      </c>
      <c r="H741" s="297">
        <v>3.59</v>
      </c>
      <c r="I741" s="297">
        <v>3.88</v>
      </c>
      <c r="J741" s="297">
        <v>4.1900000000000004</v>
      </c>
      <c r="K741" s="297">
        <v>4.4400000000000004</v>
      </c>
      <c r="L741" s="297">
        <v>4.7</v>
      </c>
      <c r="M741" s="297">
        <v>4.97</v>
      </c>
      <c r="N741" s="297">
        <v>5.27</v>
      </c>
      <c r="O741" s="297">
        <v>5.58</v>
      </c>
      <c r="P741" s="297">
        <v>5.81</v>
      </c>
      <c r="Q741" s="297">
        <v>6.05</v>
      </c>
      <c r="R741" s="297">
        <v>6.29</v>
      </c>
      <c r="S741" s="297">
        <v>6.55</v>
      </c>
      <c r="T741" s="297">
        <v>6.82</v>
      </c>
      <c r="U741" s="297">
        <v>6.95</v>
      </c>
      <c r="V741" s="297">
        <v>7.08</v>
      </c>
      <c r="W741" s="297">
        <v>7.21</v>
      </c>
      <c r="X741" s="297">
        <v>7.35</v>
      </c>
      <c r="Y741" s="297">
        <v>7.49</v>
      </c>
      <c r="Z741" s="297">
        <v>7.76</v>
      </c>
      <c r="AA741" s="297">
        <v>8.0399999999999991</v>
      </c>
      <c r="AB741" s="297">
        <v>8.33</v>
      </c>
      <c r="AC741" s="297">
        <v>8.64</v>
      </c>
      <c r="AD741" s="297">
        <v>8.9499999999999993</v>
      </c>
      <c r="AE741" s="297">
        <v>9.25</v>
      </c>
      <c r="AF741" s="297">
        <v>9.5500000000000007</v>
      </c>
      <c r="AG741" s="297">
        <v>9.86</v>
      </c>
      <c r="AH741" s="297">
        <v>10.18</v>
      </c>
      <c r="AI741" s="297">
        <v>10.52</v>
      </c>
      <c r="AJ741" s="297">
        <v>10.91</v>
      </c>
      <c r="AK741" s="297">
        <v>11.32</v>
      </c>
      <c r="AL741" s="297">
        <v>11.74</v>
      </c>
      <c r="AM741" s="297">
        <v>12.18</v>
      </c>
      <c r="AN741" s="297">
        <v>12.64</v>
      </c>
      <c r="AO741" s="297">
        <v>13.05</v>
      </c>
      <c r="AP741" s="297">
        <v>13.48</v>
      </c>
      <c r="AQ741" s="297">
        <v>13.92</v>
      </c>
      <c r="AR741" s="297">
        <v>14.38</v>
      </c>
      <c r="AS741" s="297">
        <v>14.85</v>
      </c>
      <c r="AT741" s="297">
        <v>15.31</v>
      </c>
      <c r="AU741" s="297">
        <v>15.78</v>
      </c>
      <c r="AV741" s="297">
        <v>16.260000000000002</v>
      </c>
      <c r="AW741" s="297">
        <v>16.760000000000002</v>
      </c>
      <c r="AX741" s="297">
        <v>17.27</v>
      </c>
      <c r="AY741" s="297">
        <v>17.79</v>
      </c>
      <c r="AZ741" s="297">
        <v>18.329999999999998</v>
      </c>
      <c r="BA741" s="297">
        <v>18.88</v>
      </c>
      <c r="BB741" s="297">
        <v>19.45</v>
      </c>
      <c r="BC741" s="297">
        <v>20.03</v>
      </c>
      <c r="BD741" s="297">
        <v>20.58</v>
      </c>
      <c r="BE741" s="297">
        <v>21.13</v>
      </c>
      <c r="BF741" s="297">
        <v>21.71</v>
      </c>
      <c r="BG741" s="297">
        <v>22.29</v>
      </c>
      <c r="BH741" s="297">
        <v>22.9</v>
      </c>
      <c r="BI741" s="297">
        <v>23.47</v>
      </c>
      <c r="BJ741" s="297">
        <v>24.06</v>
      </c>
      <c r="BK741" s="297">
        <v>24.66</v>
      </c>
      <c r="BL741" s="297">
        <v>25.27</v>
      </c>
      <c r="BM741" s="297">
        <v>25.9</v>
      </c>
      <c r="BN741" s="297">
        <v>26.52</v>
      </c>
      <c r="BO741" s="297">
        <v>27.15</v>
      </c>
      <c r="BP741" s="297">
        <v>27.79</v>
      </c>
      <c r="BQ741" s="297">
        <v>28.45</v>
      </c>
      <c r="BR741" s="297">
        <v>29.13</v>
      </c>
      <c r="BS741" s="297">
        <v>29.81</v>
      </c>
      <c r="BT741" s="297">
        <v>30.52</v>
      </c>
      <c r="BU741" s="297">
        <v>31.24</v>
      </c>
      <c r="BV741" s="297">
        <v>31.98</v>
      </c>
      <c r="BW741" s="297">
        <v>32.729999999999997</v>
      </c>
    </row>
    <row r="742" spans="1:75" x14ac:dyDescent="0.25">
      <c r="A742" s="297" t="s">
        <v>1107</v>
      </c>
      <c r="B742" s="297" t="s">
        <v>1108</v>
      </c>
      <c r="C742" s="297" t="s">
        <v>1005</v>
      </c>
      <c r="D742" s="297" t="s">
        <v>1006</v>
      </c>
      <c r="E742" s="297">
        <v>2.2999999999999998</v>
      </c>
      <c r="F742" s="297">
        <v>2.41</v>
      </c>
      <c r="G742" s="297">
        <v>2.5499999999999998</v>
      </c>
      <c r="H742" s="297">
        <v>2.64</v>
      </c>
      <c r="I742" s="297">
        <v>2.71</v>
      </c>
      <c r="J742" s="297">
        <v>2.61</v>
      </c>
      <c r="K742" s="297">
        <v>2.59</v>
      </c>
      <c r="L742" s="297">
        <v>2.81</v>
      </c>
      <c r="M742" s="297">
        <v>3.15</v>
      </c>
      <c r="N742" s="297">
        <v>3.5</v>
      </c>
      <c r="O742" s="297">
        <v>3.85</v>
      </c>
      <c r="P742" s="297">
        <v>4.0599999999999996</v>
      </c>
      <c r="Q742" s="297">
        <v>4.32</v>
      </c>
      <c r="R742" s="297">
        <v>4.62</v>
      </c>
      <c r="S742" s="297">
        <v>5.01</v>
      </c>
      <c r="T742" s="297">
        <v>5.53</v>
      </c>
      <c r="U742" s="297">
        <v>5.86</v>
      </c>
      <c r="V742" s="297">
        <v>6.25</v>
      </c>
      <c r="W742" s="297">
        <v>6.6</v>
      </c>
      <c r="X742" s="297">
        <v>7.07</v>
      </c>
      <c r="Y742" s="297">
        <v>7.99</v>
      </c>
      <c r="Z742" s="297">
        <v>8.49</v>
      </c>
      <c r="AA742" s="297">
        <v>9.57</v>
      </c>
      <c r="AB742" s="297">
        <v>10.25</v>
      </c>
      <c r="AC742" s="297">
        <v>10.76</v>
      </c>
      <c r="AD742" s="297">
        <v>11.35</v>
      </c>
      <c r="AE742" s="297">
        <v>12</v>
      </c>
      <c r="AF742" s="297">
        <v>12.71</v>
      </c>
      <c r="AG742" s="297">
        <v>13.82</v>
      </c>
      <c r="AH742" s="297">
        <v>14.55</v>
      </c>
      <c r="AI742" s="297">
        <v>15.21</v>
      </c>
      <c r="AJ742" s="297">
        <v>16.079999999999998</v>
      </c>
      <c r="AK742" s="297">
        <v>16.989999999999998</v>
      </c>
      <c r="AL742" s="297">
        <v>17.989999999999998</v>
      </c>
      <c r="AM742" s="297">
        <v>19.07</v>
      </c>
      <c r="AN742" s="297">
        <v>20.27</v>
      </c>
      <c r="AO742" s="297">
        <v>21.61</v>
      </c>
      <c r="AP742" s="297">
        <v>23.07</v>
      </c>
      <c r="AQ742" s="297">
        <v>24.67</v>
      </c>
      <c r="AR742" s="297">
        <v>26.43</v>
      </c>
      <c r="AS742" s="297">
        <v>28.37</v>
      </c>
      <c r="AT742" s="297">
        <v>30.5</v>
      </c>
      <c r="AU742" s="297">
        <v>32.82</v>
      </c>
      <c r="AV742" s="297">
        <v>35.340000000000003</v>
      </c>
      <c r="AW742" s="297">
        <v>38.08</v>
      </c>
      <c r="AX742" s="297">
        <v>41.08</v>
      </c>
      <c r="AY742" s="297">
        <v>44.34</v>
      </c>
      <c r="AZ742" s="297">
        <v>47.86</v>
      </c>
      <c r="BA742" s="297">
        <v>51.66</v>
      </c>
      <c r="BB742" s="297">
        <v>55.77</v>
      </c>
      <c r="BC742" s="297">
        <v>60.21</v>
      </c>
      <c r="BD742" s="297">
        <v>65.02</v>
      </c>
      <c r="BE742" s="297">
        <v>70.16</v>
      </c>
      <c r="BF742" s="297">
        <v>75.680000000000007</v>
      </c>
      <c r="BG742" s="297">
        <v>81.62</v>
      </c>
      <c r="BH742" s="297">
        <v>87.99</v>
      </c>
      <c r="BI742" s="297">
        <v>94.84</v>
      </c>
      <c r="BJ742" s="297">
        <v>102.14</v>
      </c>
      <c r="BK742" s="297">
        <v>109.96</v>
      </c>
      <c r="BL742" s="297">
        <v>118.33</v>
      </c>
      <c r="BM742" s="297">
        <v>127.29</v>
      </c>
      <c r="BN742" s="297">
        <v>136.88999999999999</v>
      </c>
      <c r="BO742" s="297">
        <v>147.11000000000001</v>
      </c>
      <c r="BP742" s="297">
        <v>158.03</v>
      </c>
      <c r="BQ742" s="297">
        <v>169.7</v>
      </c>
      <c r="BR742" s="297">
        <v>182.18</v>
      </c>
      <c r="BS742" s="297">
        <v>195.52</v>
      </c>
      <c r="BT742" s="297">
        <v>209.72</v>
      </c>
      <c r="BU742" s="297">
        <v>224.86</v>
      </c>
      <c r="BV742" s="297">
        <v>240.99</v>
      </c>
      <c r="BW742" s="297">
        <v>258.17</v>
      </c>
    </row>
    <row r="743" spans="1:75" x14ac:dyDescent="0.25">
      <c r="A743" s="297" t="s">
        <v>1107</v>
      </c>
      <c r="B743" s="297" t="s">
        <v>1108</v>
      </c>
      <c r="C743" s="297" t="s">
        <v>1007</v>
      </c>
      <c r="D743" s="297" t="s">
        <v>1008</v>
      </c>
      <c r="E743" s="297">
        <v>46027.39</v>
      </c>
      <c r="F743" s="297">
        <v>44890.41</v>
      </c>
      <c r="G743" s="297">
        <v>44883.56</v>
      </c>
      <c r="H743" s="297">
        <v>44404.11</v>
      </c>
      <c r="I743" s="297">
        <v>43801.37</v>
      </c>
      <c r="J743" s="297">
        <v>43609.59</v>
      </c>
      <c r="K743" s="297">
        <v>43150.68</v>
      </c>
      <c r="L743" s="297">
        <v>42719.18</v>
      </c>
      <c r="M743" s="297">
        <v>42205.48</v>
      </c>
      <c r="N743" s="297">
        <v>41760.269999999997</v>
      </c>
      <c r="O743" s="297">
        <v>40561.64</v>
      </c>
      <c r="P743" s="297">
        <v>40369.86</v>
      </c>
      <c r="Q743" s="297">
        <v>40890.410000000003</v>
      </c>
      <c r="R743" s="297">
        <v>41684.93</v>
      </c>
      <c r="S743" s="297">
        <v>42130.14</v>
      </c>
      <c r="T743" s="297">
        <v>43041.1</v>
      </c>
      <c r="U743" s="297">
        <v>43849.32</v>
      </c>
      <c r="V743" s="297">
        <v>45150.68</v>
      </c>
      <c r="W743" s="297">
        <v>45595.89</v>
      </c>
      <c r="X743" s="297">
        <v>46500</v>
      </c>
      <c r="Y743" s="297">
        <v>49130.14</v>
      </c>
      <c r="Z743" s="297">
        <v>51691.78</v>
      </c>
      <c r="AA743" s="297">
        <v>52363.01</v>
      </c>
      <c r="AB743" s="297">
        <v>55226.03</v>
      </c>
      <c r="AC743" s="297">
        <v>57363.01</v>
      </c>
      <c r="AD743" s="297">
        <v>58143.839999999997</v>
      </c>
      <c r="AE743" s="297">
        <v>59876.71</v>
      </c>
      <c r="AF743" s="297">
        <v>63013.7</v>
      </c>
      <c r="AG743" s="297">
        <v>63794.52</v>
      </c>
      <c r="AH743" s="297">
        <v>71491.59</v>
      </c>
      <c r="AI743" s="297">
        <v>73246.789999999994</v>
      </c>
      <c r="AJ743" s="297">
        <v>73918.259999999995</v>
      </c>
      <c r="AK743" s="297">
        <v>74399.63</v>
      </c>
      <c r="AL743" s="297">
        <v>75285.58</v>
      </c>
      <c r="AM743" s="297">
        <v>76650.59</v>
      </c>
      <c r="AN743" s="297">
        <v>78603.55</v>
      </c>
      <c r="AO743" s="297">
        <v>80408.25</v>
      </c>
      <c r="AP743" s="297">
        <v>84425.7</v>
      </c>
      <c r="AQ743" s="297">
        <v>88717.27</v>
      </c>
      <c r="AR743" s="297">
        <v>93560.33</v>
      </c>
      <c r="AS743" s="297">
        <v>98783.55</v>
      </c>
      <c r="AT743" s="297">
        <v>104166.45</v>
      </c>
      <c r="AU743" s="297">
        <v>110657.26</v>
      </c>
      <c r="AV743" s="297">
        <v>117573.95</v>
      </c>
      <c r="AW743" s="297">
        <v>124969.98</v>
      </c>
      <c r="AX743" s="297">
        <v>132788.66</v>
      </c>
      <c r="AY743" s="297">
        <v>140747.41</v>
      </c>
      <c r="AZ743" s="297">
        <v>149819.23000000001</v>
      </c>
      <c r="BA743" s="297">
        <v>159442.31</v>
      </c>
      <c r="BB743" s="297">
        <v>169651.38</v>
      </c>
      <c r="BC743" s="297">
        <v>180656.39</v>
      </c>
      <c r="BD743" s="297">
        <v>191728.23</v>
      </c>
      <c r="BE743" s="297">
        <v>204132.52</v>
      </c>
      <c r="BF743" s="297">
        <v>217283.69</v>
      </c>
      <c r="BG743" s="297">
        <v>231224.75</v>
      </c>
      <c r="BH743" s="297">
        <v>246089.2</v>
      </c>
      <c r="BI743" s="297">
        <v>261304.11</v>
      </c>
      <c r="BJ743" s="297">
        <v>277910.09000000003</v>
      </c>
      <c r="BK743" s="297">
        <v>295485.09000000003</v>
      </c>
      <c r="BL743" s="297">
        <v>314145.25</v>
      </c>
      <c r="BM743" s="297">
        <v>333900.88</v>
      </c>
      <c r="BN743" s="297">
        <v>354263.59</v>
      </c>
      <c r="BO743" s="297">
        <v>376162.75</v>
      </c>
      <c r="BP743" s="297">
        <v>399293.13</v>
      </c>
      <c r="BQ743" s="297">
        <v>423781.47</v>
      </c>
      <c r="BR743" s="297">
        <v>449699.72</v>
      </c>
      <c r="BS743" s="297">
        <v>476309.34</v>
      </c>
      <c r="BT743" s="297">
        <v>504679.59</v>
      </c>
      <c r="BU743" s="297">
        <v>534623.68999999994</v>
      </c>
      <c r="BV743" s="297">
        <v>566122.93999999994</v>
      </c>
      <c r="BW743" s="297">
        <v>599323.63</v>
      </c>
    </row>
    <row r="744" spans="1:75" x14ac:dyDescent="0.25">
      <c r="A744" s="297" t="s">
        <v>1107</v>
      </c>
      <c r="B744" s="297" t="s">
        <v>1108</v>
      </c>
      <c r="C744" s="297" t="s">
        <v>1009</v>
      </c>
      <c r="D744" s="297" t="s">
        <v>1010</v>
      </c>
      <c r="E744" s="297">
        <v>7.63</v>
      </c>
      <c r="F744" s="297">
        <v>9.5299999999999994</v>
      </c>
      <c r="G744" s="297">
        <v>11.38</v>
      </c>
      <c r="H744" s="297">
        <v>11.6</v>
      </c>
      <c r="I744" s="297">
        <v>11.68</v>
      </c>
      <c r="J744" s="297">
        <v>3.46</v>
      </c>
      <c r="K744" s="297">
        <v>7.03</v>
      </c>
      <c r="L744" s="297">
        <v>17.010000000000002</v>
      </c>
      <c r="M744" s="297">
        <v>21.43</v>
      </c>
      <c r="N744" s="297">
        <v>21.01</v>
      </c>
      <c r="O744" s="297">
        <v>22.07</v>
      </c>
      <c r="P744" s="297">
        <v>16.18</v>
      </c>
      <c r="Q744" s="297">
        <v>19.77</v>
      </c>
      <c r="R744" s="297">
        <v>20.43</v>
      </c>
      <c r="S744" s="297">
        <v>22.34</v>
      </c>
      <c r="T744" s="297">
        <v>26.98</v>
      </c>
      <c r="U744" s="297">
        <v>20.22</v>
      </c>
      <c r="V744" s="297">
        <v>20.59</v>
      </c>
      <c r="W744" s="297">
        <v>18.34</v>
      </c>
      <c r="X744" s="297">
        <v>19.989999999999998</v>
      </c>
      <c r="Y744" s="297">
        <v>32.369999999999997</v>
      </c>
      <c r="Z744" s="297">
        <v>20.399999999999999</v>
      </c>
      <c r="AA744" s="297">
        <v>31.03</v>
      </c>
      <c r="AB744" s="297">
        <v>23.11</v>
      </c>
      <c r="AC744" s="297">
        <v>19.559999999999999</v>
      </c>
      <c r="AD744" s="297">
        <v>19.420000000000002</v>
      </c>
      <c r="AE744" s="297">
        <v>19.46</v>
      </c>
      <c r="AF744" s="297">
        <v>19.170000000000002</v>
      </c>
      <c r="AG744" s="297">
        <v>22.48</v>
      </c>
      <c r="AH744" s="297">
        <v>19.190000000000001</v>
      </c>
      <c r="AI744" s="297">
        <v>17.68</v>
      </c>
      <c r="AJ744" s="297">
        <v>19.21</v>
      </c>
      <c r="AK744" s="297">
        <v>18.98</v>
      </c>
      <c r="AL744" s="297">
        <v>18.87</v>
      </c>
      <c r="AM744" s="297">
        <v>18.79</v>
      </c>
      <c r="AN744" s="297">
        <v>18.78</v>
      </c>
      <c r="AO744" s="297">
        <v>18.760000000000002</v>
      </c>
      <c r="AP744" s="297">
        <v>18.649999999999999</v>
      </c>
      <c r="AQ744" s="297">
        <v>18.61</v>
      </c>
      <c r="AR744" s="297">
        <v>18.600000000000001</v>
      </c>
      <c r="AS744" s="297">
        <v>18.59</v>
      </c>
      <c r="AT744" s="297">
        <v>18.57</v>
      </c>
      <c r="AU744" s="297">
        <v>18.489999999999998</v>
      </c>
      <c r="AV744" s="297">
        <v>18.440000000000001</v>
      </c>
      <c r="AW744" s="297">
        <v>18.420000000000002</v>
      </c>
      <c r="AX744" s="297">
        <v>18.399999999999999</v>
      </c>
      <c r="AY744" s="297">
        <v>18.38</v>
      </c>
      <c r="AZ744" s="297">
        <v>18.309999999999999</v>
      </c>
      <c r="BA744" s="297">
        <v>18.27</v>
      </c>
      <c r="BB744" s="297">
        <v>18.25</v>
      </c>
      <c r="BC744" s="297">
        <v>18.23</v>
      </c>
      <c r="BD744" s="297">
        <v>18.2</v>
      </c>
      <c r="BE744" s="297">
        <v>18.11</v>
      </c>
      <c r="BF744" s="297">
        <v>18.07</v>
      </c>
      <c r="BG744" s="297">
        <v>18.03</v>
      </c>
      <c r="BH744" s="297">
        <v>17.989999999999998</v>
      </c>
      <c r="BI744" s="297">
        <v>17.95</v>
      </c>
      <c r="BJ744" s="297">
        <v>17.87</v>
      </c>
      <c r="BK744" s="297">
        <v>17.829999999999998</v>
      </c>
      <c r="BL744" s="297">
        <v>17.79</v>
      </c>
      <c r="BM744" s="297">
        <v>17.760000000000002</v>
      </c>
      <c r="BN744" s="297">
        <v>17.72</v>
      </c>
      <c r="BO744" s="297">
        <v>17.66</v>
      </c>
      <c r="BP744" s="297">
        <v>17.63</v>
      </c>
      <c r="BQ744" s="297">
        <v>17.61</v>
      </c>
      <c r="BR744" s="297">
        <v>17.59</v>
      </c>
      <c r="BS744" s="297">
        <v>17.579999999999998</v>
      </c>
      <c r="BT744" s="297">
        <v>17.55</v>
      </c>
      <c r="BU744" s="297">
        <v>17.53</v>
      </c>
      <c r="BV744" s="297">
        <v>17.52</v>
      </c>
      <c r="BW744" s="297">
        <v>17.5</v>
      </c>
    </row>
    <row r="745" spans="1:75" x14ac:dyDescent="0.25">
      <c r="A745" s="297" t="s">
        <v>1107</v>
      </c>
      <c r="B745" s="297" t="s">
        <v>1108</v>
      </c>
      <c r="C745" s="297" t="s">
        <v>1011</v>
      </c>
      <c r="D745" s="297" t="s">
        <v>927</v>
      </c>
      <c r="E745" s="297">
        <v>5956.88</v>
      </c>
      <c r="F745" s="297">
        <v>6060.51</v>
      </c>
      <c r="G745" s="297">
        <v>6181.79</v>
      </c>
      <c r="H745" s="297">
        <v>6308.14</v>
      </c>
      <c r="I745" s="297">
        <v>6404.32</v>
      </c>
      <c r="J745" s="297">
        <v>6468.79</v>
      </c>
      <c r="K745" s="297">
        <v>6425.8</v>
      </c>
      <c r="L745" s="297">
        <v>6340.75</v>
      </c>
      <c r="M745" s="297">
        <v>6267.28</v>
      </c>
      <c r="N745" s="297">
        <v>6231.86</v>
      </c>
      <c r="O745" s="297">
        <v>6257.45</v>
      </c>
      <c r="P745" s="297">
        <v>6490.44</v>
      </c>
      <c r="Q745" s="297">
        <v>6793.41</v>
      </c>
      <c r="R745" s="297">
        <v>7107.93</v>
      </c>
      <c r="S745" s="297">
        <v>7426.63</v>
      </c>
      <c r="T745" s="297">
        <v>7735.2</v>
      </c>
      <c r="U745" s="297">
        <v>7959.54</v>
      </c>
      <c r="V745" s="297">
        <v>8171.76</v>
      </c>
      <c r="W745" s="297">
        <v>8382.93</v>
      </c>
      <c r="X745" s="297">
        <v>8605.33</v>
      </c>
      <c r="Y745" s="297">
        <v>8850.4699999999993</v>
      </c>
      <c r="Z745" s="297">
        <v>9048.81</v>
      </c>
      <c r="AA745" s="297">
        <v>9258.66</v>
      </c>
      <c r="AB745" s="297">
        <v>9480.85</v>
      </c>
      <c r="AC745" s="297">
        <v>9710.2199999999993</v>
      </c>
      <c r="AD745" s="297">
        <v>9951.2800000000007</v>
      </c>
      <c r="AE745" s="297">
        <v>10157.14</v>
      </c>
      <c r="AF745" s="297">
        <v>10393.950000000001</v>
      </c>
      <c r="AG745" s="297">
        <v>10652.41</v>
      </c>
      <c r="AH745" s="297">
        <v>10926.26</v>
      </c>
      <c r="AI745" s="297">
        <v>11202.59</v>
      </c>
      <c r="AJ745" s="297">
        <v>11506.28</v>
      </c>
      <c r="AK745" s="297">
        <v>11810.74</v>
      </c>
      <c r="AL745" s="297">
        <v>12124.46</v>
      </c>
      <c r="AM745" s="297">
        <v>12460.34</v>
      </c>
      <c r="AN745" s="297">
        <v>12823.52</v>
      </c>
      <c r="AO745" s="297">
        <v>13169.79</v>
      </c>
      <c r="AP745" s="297">
        <v>13542.92</v>
      </c>
      <c r="AQ745" s="297">
        <v>13938.5</v>
      </c>
      <c r="AR745" s="297">
        <v>14347.86</v>
      </c>
      <c r="AS745" s="297">
        <v>14765.83</v>
      </c>
      <c r="AT745" s="297">
        <v>15169.22</v>
      </c>
      <c r="AU745" s="297">
        <v>15585.45</v>
      </c>
      <c r="AV745" s="297">
        <v>16011.41</v>
      </c>
      <c r="AW745" s="297">
        <v>16446.11</v>
      </c>
      <c r="AX745" s="297">
        <v>16888.830000000002</v>
      </c>
      <c r="AY745" s="297">
        <v>17318.98</v>
      </c>
      <c r="AZ745" s="297">
        <v>17758.650000000001</v>
      </c>
      <c r="BA745" s="297">
        <v>18207.189999999999</v>
      </c>
      <c r="BB745" s="297">
        <v>18664.7</v>
      </c>
      <c r="BC745" s="297">
        <v>19131.53</v>
      </c>
      <c r="BD745" s="297">
        <v>19590.89</v>
      </c>
      <c r="BE745" s="297">
        <v>20061.3</v>
      </c>
      <c r="BF745" s="297">
        <v>20542.45</v>
      </c>
      <c r="BG745" s="297">
        <v>21034.17</v>
      </c>
      <c r="BH745" s="297">
        <v>21536.45</v>
      </c>
      <c r="BI745" s="297">
        <v>22035.99</v>
      </c>
      <c r="BJ745" s="297">
        <v>22546</v>
      </c>
      <c r="BK745" s="297">
        <v>23066.91</v>
      </c>
      <c r="BL745" s="297">
        <v>23599.13</v>
      </c>
      <c r="BM745" s="297">
        <v>24142.54</v>
      </c>
      <c r="BN745" s="297">
        <v>24683.37</v>
      </c>
      <c r="BO745" s="297">
        <v>25234.38</v>
      </c>
      <c r="BP745" s="297">
        <v>25795.13</v>
      </c>
      <c r="BQ745" s="297">
        <v>26364.73</v>
      </c>
      <c r="BR745" s="297">
        <v>26942.14</v>
      </c>
      <c r="BS745" s="297">
        <v>27512.94</v>
      </c>
      <c r="BT745" s="297">
        <v>28091.040000000001</v>
      </c>
      <c r="BU745" s="297">
        <v>28675.32</v>
      </c>
      <c r="BV745" s="297">
        <v>29264.82</v>
      </c>
      <c r="BW745" s="297">
        <v>29858.78</v>
      </c>
    </row>
    <row r="746" spans="1:75" x14ac:dyDescent="0.25">
      <c r="A746" s="297" t="s">
        <v>1107</v>
      </c>
      <c r="B746" s="297" t="s">
        <v>1108</v>
      </c>
      <c r="C746" s="297" t="s">
        <v>1012</v>
      </c>
      <c r="D746" s="297" t="s">
        <v>927</v>
      </c>
      <c r="E746" s="297">
        <v>12145.5</v>
      </c>
      <c r="F746" s="297">
        <v>12441.64</v>
      </c>
      <c r="G746" s="297">
        <v>12731.23</v>
      </c>
      <c r="H746" s="297">
        <v>12992.96</v>
      </c>
      <c r="I746" s="297">
        <v>13199.26</v>
      </c>
      <c r="J746" s="297">
        <v>13334.97</v>
      </c>
      <c r="K746" s="297">
        <v>13384.41</v>
      </c>
      <c r="L746" s="297">
        <v>13365.2</v>
      </c>
      <c r="M746" s="297">
        <v>13336.22</v>
      </c>
      <c r="N746" s="297">
        <v>13378.1</v>
      </c>
      <c r="O746" s="297">
        <v>13547.08</v>
      </c>
      <c r="P746" s="297">
        <v>13867.42</v>
      </c>
      <c r="Q746" s="297">
        <v>14318.17</v>
      </c>
      <c r="R746" s="297">
        <v>14854.59</v>
      </c>
      <c r="S746" s="297">
        <v>15409.38</v>
      </c>
      <c r="T746" s="297">
        <v>15933.45</v>
      </c>
      <c r="U746" s="297">
        <v>16412.89</v>
      </c>
      <c r="V746" s="297">
        <v>16862.39</v>
      </c>
      <c r="W746" s="297">
        <v>17295.52</v>
      </c>
      <c r="X746" s="297">
        <v>17735.990000000002</v>
      </c>
      <c r="Y746" s="297">
        <v>18200.66</v>
      </c>
      <c r="Z746" s="297">
        <v>18691.46</v>
      </c>
      <c r="AA746" s="297">
        <v>19200.02</v>
      </c>
      <c r="AB746" s="297">
        <v>19721.009999999998</v>
      </c>
      <c r="AC746" s="297">
        <v>20246.29</v>
      </c>
      <c r="AD746" s="297">
        <v>20770.009999999998</v>
      </c>
      <c r="AE746" s="297">
        <v>21290.95</v>
      </c>
      <c r="AF746" s="297">
        <v>21811.33</v>
      </c>
      <c r="AG746" s="297">
        <v>22332.9</v>
      </c>
      <c r="AH746" s="297">
        <v>22858.61</v>
      </c>
      <c r="AI746" s="297">
        <v>23390.76</v>
      </c>
      <c r="AJ746" s="297">
        <v>23929.71</v>
      </c>
      <c r="AK746" s="297">
        <v>24475.19</v>
      </c>
      <c r="AL746" s="297">
        <v>25028.31</v>
      </c>
      <c r="AM746" s="297">
        <v>25590.34</v>
      </c>
      <c r="AN746" s="297">
        <v>26162.21</v>
      </c>
      <c r="AO746" s="297">
        <v>26744.47</v>
      </c>
      <c r="AP746" s="297">
        <v>27337.24</v>
      </c>
      <c r="AQ746" s="297">
        <v>27940.46</v>
      </c>
      <c r="AR746" s="297">
        <v>28553.89</v>
      </c>
      <c r="AS746" s="297">
        <v>29177.27</v>
      </c>
      <c r="AT746" s="297">
        <v>29810.41</v>
      </c>
      <c r="AU746" s="297">
        <v>30453.24</v>
      </c>
      <c r="AV746" s="297">
        <v>31105.66</v>
      </c>
      <c r="AW746" s="297">
        <v>31767.59</v>
      </c>
      <c r="AX746" s="297">
        <v>32438.75</v>
      </c>
      <c r="AY746" s="297">
        <v>33118.86</v>
      </c>
      <c r="AZ746" s="297">
        <v>33807.21</v>
      </c>
      <c r="BA746" s="297">
        <v>34502.379999999997</v>
      </c>
      <c r="BB746" s="297">
        <v>35202.639999999999</v>
      </c>
      <c r="BC746" s="297">
        <v>35906.54</v>
      </c>
      <c r="BD746" s="297">
        <v>36613.410000000003</v>
      </c>
      <c r="BE746" s="297">
        <v>37322.870000000003</v>
      </c>
      <c r="BF746" s="297">
        <v>38034.11</v>
      </c>
      <c r="BG746" s="297">
        <v>38746.339999999997</v>
      </c>
      <c r="BH746" s="297">
        <v>39458.959999999999</v>
      </c>
      <c r="BI746" s="297">
        <v>40171.480000000003</v>
      </c>
      <c r="BJ746" s="297">
        <v>40883.69</v>
      </c>
      <c r="BK746" s="297">
        <v>41595.730000000003</v>
      </c>
      <c r="BL746" s="297">
        <v>42307.97</v>
      </c>
      <c r="BM746" s="297">
        <v>43020.68</v>
      </c>
      <c r="BN746" s="297">
        <v>43733.71</v>
      </c>
      <c r="BO746" s="297">
        <v>44446.91</v>
      </c>
      <c r="BP746" s="297">
        <v>45160.75</v>
      </c>
      <c r="BQ746" s="297">
        <v>45875.78</v>
      </c>
      <c r="BR746" s="297">
        <v>46592.38</v>
      </c>
      <c r="BS746" s="297">
        <v>47310.51</v>
      </c>
      <c r="BT746" s="297">
        <v>48029.86</v>
      </c>
      <c r="BU746" s="297">
        <v>48750.13</v>
      </c>
      <c r="BV746" s="297">
        <v>49470.89</v>
      </c>
      <c r="BW746" s="297">
        <v>50191.71</v>
      </c>
    </row>
    <row r="747" spans="1:75" x14ac:dyDescent="0.25">
      <c r="A747" s="297" t="s">
        <v>1107</v>
      </c>
      <c r="B747" s="297" t="s">
        <v>1108</v>
      </c>
      <c r="C747" s="297" t="s">
        <v>1013</v>
      </c>
      <c r="D747" s="297" t="s">
        <v>1010</v>
      </c>
      <c r="E747" s="297">
        <v>-8.8699999999999992</v>
      </c>
      <c r="F747" s="297">
        <v>-6.28</v>
      </c>
      <c r="G747" s="297">
        <v>-6.52</v>
      </c>
      <c r="H747" s="297">
        <v>-5.05</v>
      </c>
      <c r="I747" s="297">
        <v>-2.5299999999999998</v>
      </c>
      <c r="J747" s="297">
        <v>-5.15</v>
      </c>
      <c r="K747" s="297">
        <v>-2.48</v>
      </c>
      <c r="L747" s="297">
        <v>-7.73</v>
      </c>
      <c r="M747" s="297">
        <v>-7.8</v>
      </c>
      <c r="N747" s="297">
        <v>-9.42</v>
      </c>
      <c r="O747" s="297">
        <v>-5.83</v>
      </c>
      <c r="P747" s="297">
        <v>-8.56</v>
      </c>
      <c r="Q747" s="297">
        <v>-11.12</v>
      </c>
      <c r="R747" s="297">
        <v>-13.89</v>
      </c>
      <c r="S747" s="297">
        <v>-11.59</v>
      </c>
      <c r="T747" s="297">
        <v>1.53</v>
      </c>
      <c r="U747" s="297">
        <v>5.56</v>
      </c>
      <c r="V747" s="297">
        <v>9.33</v>
      </c>
      <c r="W747" s="297">
        <v>6.03</v>
      </c>
      <c r="X747" s="297">
        <v>-0.56000000000000005</v>
      </c>
      <c r="Y747" s="297">
        <v>11.48</v>
      </c>
      <c r="Z747" s="297">
        <v>3.75</v>
      </c>
      <c r="AA747" s="297">
        <v>14.88</v>
      </c>
      <c r="AB747" s="297">
        <v>6.08</v>
      </c>
      <c r="AC747" s="297">
        <v>10.01</v>
      </c>
      <c r="AD747" s="297">
        <v>9.2799999999999994</v>
      </c>
      <c r="AE747" s="297">
        <v>12.78</v>
      </c>
      <c r="AF747" s="297">
        <v>11.92</v>
      </c>
      <c r="AG747" s="297">
        <v>13</v>
      </c>
      <c r="AH747" s="297">
        <v>6.44</v>
      </c>
      <c r="AI747" s="297">
        <v>6.31</v>
      </c>
      <c r="AJ747" s="297">
        <v>6.32</v>
      </c>
      <c r="AK747" s="297">
        <v>6.31</v>
      </c>
      <c r="AL747" s="297">
        <v>6.31</v>
      </c>
      <c r="AM747" s="297">
        <v>6.34</v>
      </c>
      <c r="AN747" s="297">
        <v>6.35</v>
      </c>
      <c r="AO747" s="297">
        <v>6.38</v>
      </c>
      <c r="AP747" s="297">
        <v>6.27</v>
      </c>
      <c r="AQ747" s="297">
        <v>6.19</v>
      </c>
      <c r="AR747" s="297">
        <v>6.18</v>
      </c>
      <c r="AS747" s="297">
        <v>6.21</v>
      </c>
      <c r="AT747" s="297">
        <v>6.25</v>
      </c>
      <c r="AU747" s="297">
        <v>6.25</v>
      </c>
      <c r="AV747" s="297">
        <v>6.27</v>
      </c>
      <c r="AW747" s="297">
        <v>6.34</v>
      </c>
      <c r="AX747" s="297">
        <v>6.42</v>
      </c>
      <c r="AY747" s="297">
        <v>6.52</v>
      </c>
      <c r="AZ747" s="297">
        <v>6.57</v>
      </c>
      <c r="BA747" s="297">
        <v>6.65</v>
      </c>
      <c r="BB747" s="297">
        <v>6.76</v>
      </c>
      <c r="BC747" s="297">
        <v>6.89</v>
      </c>
      <c r="BD747" s="297">
        <v>7.03</v>
      </c>
      <c r="BE747" s="297">
        <v>7.09</v>
      </c>
      <c r="BF747" s="297">
        <v>7.21</v>
      </c>
      <c r="BG747" s="297">
        <v>7.35</v>
      </c>
      <c r="BH747" s="297">
        <v>7.5</v>
      </c>
      <c r="BI747" s="297">
        <v>7.65</v>
      </c>
      <c r="BJ747" s="297">
        <v>7.72</v>
      </c>
      <c r="BK747" s="297">
        <v>7.87</v>
      </c>
      <c r="BL747" s="297">
        <v>8.02</v>
      </c>
      <c r="BM747" s="297">
        <v>8.19</v>
      </c>
      <c r="BN747" s="297">
        <v>8.35</v>
      </c>
      <c r="BO747" s="297">
        <v>8.42</v>
      </c>
      <c r="BP747" s="297">
        <v>8.57</v>
      </c>
      <c r="BQ747" s="297">
        <v>8.73</v>
      </c>
      <c r="BR747" s="297">
        <v>8.89</v>
      </c>
      <c r="BS747" s="297">
        <v>9.06</v>
      </c>
      <c r="BT747" s="297">
        <v>9.11</v>
      </c>
      <c r="BU747" s="297">
        <v>9.25</v>
      </c>
      <c r="BV747" s="297">
        <v>9.4</v>
      </c>
      <c r="BW747" s="297">
        <v>9.5299999999999994</v>
      </c>
    </row>
    <row r="748" spans="1:75" x14ac:dyDescent="0.25">
      <c r="A748" s="297" t="s">
        <v>1107</v>
      </c>
      <c r="B748" s="297" t="s">
        <v>1108</v>
      </c>
      <c r="C748" s="297" t="s">
        <v>1014</v>
      </c>
      <c r="D748" s="297" t="s">
        <v>1015</v>
      </c>
      <c r="E748" s="297">
        <v>1.73</v>
      </c>
      <c r="F748" s="297">
        <v>1.8</v>
      </c>
      <c r="G748" s="297">
        <v>1.86</v>
      </c>
      <c r="H748" s="297">
        <v>1.93</v>
      </c>
      <c r="I748" s="297">
        <v>2</v>
      </c>
      <c r="J748" s="297">
        <v>2.0699999999999998</v>
      </c>
      <c r="K748" s="297">
        <v>2.1</v>
      </c>
      <c r="L748" s="297">
        <v>2.12</v>
      </c>
      <c r="M748" s="297">
        <v>2.15</v>
      </c>
      <c r="N748" s="297">
        <v>2.1800000000000002</v>
      </c>
      <c r="O748" s="297">
        <v>2.21</v>
      </c>
      <c r="P748" s="297">
        <v>2.2200000000000002</v>
      </c>
      <c r="Q748" s="297">
        <v>2.23</v>
      </c>
      <c r="R748" s="297">
        <v>2.2400000000000002</v>
      </c>
      <c r="S748" s="297">
        <v>2.25</v>
      </c>
      <c r="T748" s="297">
        <v>2.2599999999999998</v>
      </c>
      <c r="U748" s="297">
        <v>2.36</v>
      </c>
      <c r="V748" s="297">
        <v>2.46</v>
      </c>
      <c r="W748" s="297">
        <v>2.57</v>
      </c>
      <c r="X748" s="297">
        <v>2.69</v>
      </c>
      <c r="Y748" s="297">
        <v>2.8</v>
      </c>
      <c r="Z748" s="297">
        <v>2.93</v>
      </c>
      <c r="AA748" s="297">
        <v>3.05</v>
      </c>
      <c r="AB748" s="297">
        <v>3.19</v>
      </c>
      <c r="AC748" s="297">
        <v>3.33</v>
      </c>
      <c r="AD748" s="297">
        <v>3.48</v>
      </c>
      <c r="AE748" s="297">
        <v>3.63</v>
      </c>
      <c r="AF748" s="297">
        <v>3.78</v>
      </c>
      <c r="AG748" s="297">
        <v>3.94</v>
      </c>
      <c r="AH748" s="297">
        <v>4.1100000000000003</v>
      </c>
      <c r="AI748" s="297">
        <v>4.29</v>
      </c>
      <c r="AJ748" s="297">
        <v>4.5</v>
      </c>
      <c r="AK748" s="297">
        <v>4.7300000000000004</v>
      </c>
      <c r="AL748" s="297">
        <v>4.97</v>
      </c>
      <c r="AM748" s="297">
        <v>5.21</v>
      </c>
      <c r="AN748" s="297">
        <v>5.48</v>
      </c>
      <c r="AO748" s="297">
        <v>5.74</v>
      </c>
      <c r="AP748" s="297">
        <v>6.02</v>
      </c>
      <c r="AQ748" s="297">
        <v>6.32</v>
      </c>
      <c r="AR748" s="297">
        <v>6.62</v>
      </c>
      <c r="AS748" s="297">
        <v>6.94</v>
      </c>
      <c r="AT748" s="297">
        <v>7.27</v>
      </c>
      <c r="AU748" s="297">
        <v>7.61</v>
      </c>
      <c r="AV748" s="297">
        <v>7.97</v>
      </c>
      <c r="AW748" s="297">
        <v>8.35</v>
      </c>
      <c r="AX748" s="297">
        <v>8.74</v>
      </c>
      <c r="AY748" s="297">
        <v>9.1</v>
      </c>
      <c r="AZ748" s="297">
        <v>9.48</v>
      </c>
      <c r="BA748" s="297">
        <v>9.8699999999999992</v>
      </c>
      <c r="BB748" s="297">
        <v>10.28</v>
      </c>
      <c r="BC748" s="297">
        <v>10.71</v>
      </c>
      <c r="BD748" s="297">
        <v>11.11</v>
      </c>
      <c r="BE748" s="297">
        <v>11.52</v>
      </c>
      <c r="BF748" s="297">
        <v>11.95</v>
      </c>
      <c r="BG748" s="297">
        <v>12.39</v>
      </c>
      <c r="BH748" s="297">
        <v>12.85</v>
      </c>
      <c r="BI748" s="297">
        <v>13.29</v>
      </c>
      <c r="BJ748" s="297">
        <v>13.74</v>
      </c>
      <c r="BK748" s="297">
        <v>14.21</v>
      </c>
      <c r="BL748" s="297">
        <v>14.69</v>
      </c>
      <c r="BM748" s="297">
        <v>15.19</v>
      </c>
      <c r="BN748" s="297">
        <v>15.67</v>
      </c>
      <c r="BO748" s="297">
        <v>16.170000000000002</v>
      </c>
      <c r="BP748" s="297">
        <v>16.690000000000001</v>
      </c>
      <c r="BQ748" s="297">
        <v>17.22</v>
      </c>
      <c r="BR748" s="297">
        <v>17.760000000000002</v>
      </c>
      <c r="BS748" s="297">
        <v>18.28</v>
      </c>
      <c r="BT748" s="297">
        <v>18.809999999999999</v>
      </c>
      <c r="BU748" s="297">
        <v>19.350000000000001</v>
      </c>
      <c r="BV748" s="297">
        <v>19.91</v>
      </c>
      <c r="BW748" s="297">
        <v>20.49</v>
      </c>
    </row>
    <row r="749" spans="1:75" x14ac:dyDescent="0.25">
      <c r="A749" s="297" t="s">
        <v>1107</v>
      </c>
      <c r="B749" s="297" t="s">
        <v>1108</v>
      </c>
      <c r="C749" s="297" t="s">
        <v>1016</v>
      </c>
      <c r="D749" s="297" t="s">
        <v>1015</v>
      </c>
      <c r="E749" s="297">
        <v>0.03</v>
      </c>
      <c r="F749" s="297">
        <v>0.04</v>
      </c>
      <c r="G749" s="297">
        <v>0.05</v>
      </c>
      <c r="H749" s="297">
        <v>7.0000000000000007E-2</v>
      </c>
      <c r="I749" s="297">
        <v>0.09</v>
      </c>
      <c r="J749" s="297">
        <v>0.12</v>
      </c>
      <c r="K749" s="297">
        <v>0.14000000000000001</v>
      </c>
      <c r="L749" s="297">
        <v>0.16</v>
      </c>
      <c r="M749" s="297">
        <v>0.18</v>
      </c>
      <c r="N749" s="297">
        <v>0.21</v>
      </c>
      <c r="O749" s="297">
        <v>0.25</v>
      </c>
      <c r="P749" s="297">
        <v>0.25</v>
      </c>
      <c r="Q749" s="297">
        <v>0.26</v>
      </c>
      <c r="R749" s="297">
        <v>0.26</v>
      </c>
      <c r="S749" s="297">
        <v>0.27</v>
      </c>
      <c r="T749" s="297">
        <v>0.27</v>
      </c>
      <c r="U749" s="297">
        <v>0.28999999999999998</v>
      </c>
      <c r="V749" s="297">
        <v>0.3</v>
      </c>
      <c r="W749" s="297">
        <v>0.32</v>
      </c>
      <c r="X749" s="297">
        <v>0.34</v>
      </c>
      <c r="Y749" s="297">
        <v>0.36</v>
      </c>
      <c r="Z749" s="297">
        <v>0.37</v>
      </c>
      <c r="AA749" s="297">
        <v>0.39</v>
      </c>
      <c r="AB749" s="297">
        <v>0.41</v>
      </c>
      <c r="AC749" s="297">
        <v>0.43</v>
      </c>
      <c r="AD749" s="297">
        <v>0.45</v>
      </c>
      <c r="AE749" s="297">
        <v>0.47</v>
      </c>
      <c r="AF749" s="297">
        <v>0.49</v>
      </c>
      <c r="AG749" s="297">
        <v>0.51</v>
      </c>
      <c r="AH749" s="297">
        <v>0.54</v>
      </c>
      <c r="AI749" s="297">
        <v>0.56000000000000005</v>
      </c>
      <c r="AJ749" s="297">
        <v>0.59</v>
      </c>
      <c r="AK749" s="297">
        <v>0.62</v>
      </c>
      <c r="AL749" s="297">
        <v>0.65</v>
      </c>
      <c r="AM749" s="297">
        <v>0.69</v>
      </c>
      <c r="AN749" s="297">
        <v>0.72</v>
      </c>
      <c r="AO749" s="297">
        <v>0.76</v>
      </c>
      <c r="AP749" s="297">
        <v>0.8</v>
      </c>
      <c r="AQ749" s="297">
        <v>0.84</v>
      </c>
      <c r="AR749" s="297">
        <v>0.89</v>
      </c>
      <c r="AS749" s="297">
        <v>0.93</v>
      </c>
      <c r="AT749" s="297">
        <v>0.98</v>
      </c>
      <c r="AU749" s="297">
        <v>1.03</v>
      </c>
      <c r="AV749" s="297">
        <v>1.0900000000000001</v>
      </c>
      <c r="AW749" s="297">
        <v>1.1399999999999999</v>
      </c>
      <c r="AX749" s="297">
        <v>1.2</v>
      </c>
      <c r="AY749" s="297">
        <v>1.26</v>
      </c>
      <c r="AZ749" s="297">
        <v>1.32</v>
      </c>
      <c r="BA749" s="297">
        <v>1.39</v>
      </c>
      <c r="BB749" s="297">
        <v>1.45</v>
      </c>
      <c r="BC749" s="297">
        <v>1.52</v>
      </c>
      <c r="BD749" s="297">
        <v>1.59</v>
      </c>
      <c r="BE749" s="297">
        <v>1.66</v>
      </c>
      <c r="BF749" s="297">
        <v>1.73</v>
      </c>
      <c r="BG749" s="297">
        <v>1.81</v>
      </c>
      <c r="BH749" s="297">
        <v>1.89</v>
      </c>
      <c r="BI749" s="297">
        <v>1.96</v>
      </c>
      <c r="BJ749" s="297">
        <v>2.04</v>
      </c>
      <c r="BK749" s="297">
        <v>2.13</v>
      </c>
      <c r="BL749" s="297">
        <v>2.2200000000000002</v>
      </c>
      <c r="BM749" s="297">
        <v>2.31</v>
      </c>
      <c r="BN749" s="297">
        <v>2.4</v>
      </c>
      <c r="BO749" s="297">
        <v>2.5</v>
      </c>
      <c r="BP749" s="297">
        <v>2.6</v>
      </c>
      <c r="BQ749" s="297">
        <v>2.71</v>
      </c>
      <c r="BR749" s="297">
        <v>2.81</v>
      </c>
      <c r="BS749" s="297">
        <v>2.92</v>
      </c>
      <c r="BT749" s="297">
        <v>3.03</v>
      </c>
      <c r="BU749" s="297">
        <v>3.15</v>
      </c>
      <c r="BV749" s="297">
        <v>3.26</v>
      </c>
      <c r="BW749" s="297">
        <v>3.39</v>
      </c>
    </row>
    <row r="750" spans="1:75" x14ac:dyDescent="0.25">
      <c r="A750" s="297" t="s">
        <v>1109</v>
      </c>
      <c r="B750" s="297" t="s">
        <v>1110</v>
      </c>
      <c r="C750" s="297" t="s">
        <v>1005</v>
      </c>
      <c r="D750" s="297" t="s">
        <v>1006</v>
      </c>
      <c r="E750" s="297">
        <v>3.95</v>
      </c>
      <c r="F750" s="297">
        <v>4.16</v>
      </c>
      <c r="G750" s="297">
        <v>4.4400000000000004</v>
      </c>
      <c r="H750" s="297">
        <v>4.75</v>
      </c>
      <c r="I750" s="297">
        <v>5.0199999999999996</v>
      </c>
      <c r="J750" s="297">
        <v>5.43</v>
      </c>
      <c r="K750" s="297">
        <v>5.75</v>
      </c>
      <c r="L750" s="297">
        <v>6.11</v>
      </c>
      <c r="M750" s="297">
        <v>6.51</v>
      </c>
      <c r="N750" s="297">
        <v>6.86</v>
      </c>
      <c r="O750" s="297">
        <v>7.13</v>
      </c>
      <c r="P750" s="297">
        <v>7.53</v>
      </c>
      <c r="Q750" s="297">
        <v>7.98</v>
      </c>
      <c r="R750" s="297">
        <v>8.5399999999999991</v>
      </c>
      <c r="S750" s="297">
        <v>9.14</v>
      </c>
      <c r="T750" s="297">
        <v>9.8000000000000007</v>
      </c>
      <c r="U750" s="297">
        <v>10.51</v>
      </c>
      <c r="V750" s="297">
        <v>11.19</v>
      </c>
      <c r="W750" s="297">
        <v>11.87</v>
      </c>
      <c r="X750" s="297">
        <v>12.4</v>
      </c>
      <c r="Y750" s="297">
        <v>12.99</v>
      </c>
      <c r="Z750" s="297">
        <v>13.58</v>
      </c>
      <c r="AA750" s="297">
        <v>14.18</v>
      </c>
      <c r="AB750" s="297">
        <v>14.83</v>
      </c>
      <c r="AC750" s="297">
        <v>15.55</v>
      </c>
      <c r="AD750" s="297">
        <v>16.239999999999998</v>
      </c>
      <c r="AE750" s="297">
        <v>17.010000000000002</v>
      </c>
      <c r="AF750" s="297">
        <v>17.760000000000002</v>
      </c>
      <c r="AG750" s="297">
        <v>18.64</v>
      </c>
      <c r="AH750" s="297">
        <v>19.21</v>
      </c>
      <c r="AI750" s="297">
        <v>19.670000000000002</v>
      </c>
      <c r="AJ750" s="297">
        <v>20.32</v>
      </c>
      <c r="AK750" s="297">
        <v>20.97</v>
      </c>
      <c r="AL750" s="297">
        <v>21.63</v>
      </c>
      <c r="AM750" s="297">
        <v>22.36</v>
      </c>
      <c r="AN750" s="297">
        <v>23.17</v>
      </c>
      <c r="AO750" s="297">
        <v>24.07</v>
      </c>
      <c r="AP750" s="297">
        <v>25.05</v>
      </c>
      <c r="AQ750" s="297">
        <v>26.13</v>
      </c>
      <c r="AR750" s="297">
        <v>27.31</v>
      </c>
      <c r="AS750" s="297">
        <v>28.6</v>
      </c>
      <c r="AT750" s="297">
        <v>30</v>
      </c>
      <c r="AU750" s="297">
        <v>31.51</v>
      </c>
      <c r="AV750" s="297">
        <v>33.14</v>
      </c>
      <c r="AW750" s="297">
        <v>34.9</v>
      </c>
      <c r="AX750" s="297">
        <v>36.78</v>
      </c>
      <c r="AY750" s="297">
        <v>38.799999999999997</v>
      </c>
      <c r="AZ750" s="297">
        <v>40.950000000000003</v>
      </c>
      <c r="BA750" s="297">
        <v>43.24</v>
      </c>
      <c r="BB750" s="297">
        <v>45.67</v>
      </c>
      <c r="BC750" s="297">
        <v>48.26</v>
      </c>
      <c r="BD750" s="297">
        <v>51</v>
      </c>
      <c r="BE750" s="297">
        <v>53.87</v>
      </c>
      <c r="BF750" s="297">
        <v>56.9</v>
      </c>
      <c r="BG750" s="297">
        <v>60.09</v>
      </c>
      <c r="BH750" s="297">
        <v>63.45</v>
      </c>
      <c r="BI750" s="297">
        <v>66.98</v>
      </c>
      <c r="BJ750" s="297">
        <v>70.650000000000006</v>
      </c>
      <c r="BK750" s="297">
        <v>74.5</v>
      </c>
      <c r="BL750" s="297">
        <v>78.52</v>
      </c>
      <c r="BM750" s="297">
        <v>82.73</v>
      </c>
      <c r="BN750" s="297">
        <v>87.12</v>
      </c>
      <c r="BO750" s="297">
        <v>91.68</v>
      </c>
      <c r="BP750" s="297">
        <v>96.42</v>
      </c>
      <c r="BQ750" s="297">
        <v>101.35</v>
      </c>
      <c r="BR750" s="297">
        <v>106.48</v>
      </c>
      <c r="BS750" s="297">
        <v>111.81</v>
      </c>
      <c r="BT750" s="297">
        <v>117.32</v>
      </c>
      <c r="BU750" s="297">
        <v>123.04</v>
      </c>
      <c r="BV750" s="297">
        <v>128.94999999999999</v>
      </c>
      <c r="BW750" s="297">
        <v>135.06</v>
      </c>
    </row>
    <row r="751" spans="1:75" x14ac:dyDescent="0.25">
      <c r="A751" s="297" t="s">
        <v>1109</v>
      </c>
      <c r="B751" s="297" t="s">
        <v>1110</v>
      </c>
      <c r="C751" s="297" t="s">
        <v>1007</v>
      </c>
      <c r="D751" s="297" t="s">
        <v>1008</v>
      </c>
      <c r="E751" s="297">
        <v>31246.58</v>
      </c>
      <c r="F751" s="297">
        <v>31780.82</v>
      </c>
      <c r="G751" s="297">
        <v>32657.53</v>
      </c>
      <c r="H751" s="297">
        <v>33732.879999999997</v>
      </c>
      <c r="I751" s="297">
        <v>34582.19</v>
      </c>
      <c r="J751" s="297">
        <v>34904.11</v>
      </c>
      <c r="K751" s="297">
        <v>36075.339999999997</v>
      </c>
      <c r="L751" s="297">
        <v>36746.57</v>
      </c>
      <c r="M751" s="297">
        <v>37609.589999999997</v>
      </c>
      <c r="N751" s="297">
        <v>38109.589999999997</v>
      </c>
      <c r="O751" s="297">
        <v>39650.68</v>
      </c>
      <c r="P751" s="297">
        <v>40945.199999999997</v>
      </c>
      <c r="Q751" s="297">
        <v>41938.36</v>
      </c>
      <c r="R751" s="297">
        <v>43047.95</v>
      </c>
      <c r="S751" s="297">
        <v>44589.04</v>
      </c>
      <c r="T751" s="297">
        <v>45993.15</v>
      </c>
      <c r="U751" s="297">
        <v>47109.59</v>
      </c>
      <c r="V751" s="297">
        <v>48664.38</v>
      </c>
      <c r="W751" s="297">
        <v>49904.11</v>
      </c>
      <c r="X751" s="297">
        <v>52678.09</v>
      </c>
      <c r="Y751" s="297">
        <v>55534.25</v>
      </c>
      <c r="Z751" s="297">
        <v>57363.01</v>
      </c>
      <c r="AA751" s="297">
        <v>57993.15</v>
      </c>
      <c r="AB751" s="297">
        <v>59643.839999999997</v>
      </c>
      <c r="AC751" s="297">
        <v>60493.15</v>
      </c>
      <c r="AD751" s="297">
        <v>62527.39</v>
      </c>
      <c r="AE751" s="297">
        <v>64013.7</v>
      </c>
      <c r="AF751" s="297">
        <v>65547.95</v>
      </c>
      <c r="AG751" s="297">
        <v>67116.44</v>
      </c>
      <c r="AH751" s="297">
        <v>75605.02</v>
      </c>
      <c r="AI751" s="297">
        <v>77622.02</v>
      </c>
      <c r="AJ751" s="297">
        <v>76104.820000000007</v>
      </c>
      <c r="AK751" s="297">
        <v>74393.2</v>
      </c>
      <c r="AL751" s="297">
        <v>73923.839999999997</v>
      </c>
      <c r="AM751" s="297">
        <v>73850.210000000006</v>
      </c>
      <c r="AN751" s="297">
        <v>74237.789999999994</v>
      </c>
      <c r="AO751" s="297">
        <v>74850.77</v>
      </c>
      <c r="AP751" s="297">
        <v>77312.05</v>
      </c>
      <c r="AQ751" s="297">
        <v>79870.05</v>
      </c>
      <c r="AR751" s="297">
        <v>82761.02</v>
      </c>
      <c r="AS751" s="297">
        <v>85810.73</v>
      </c>
      <c r="AT751" s="297">
        <v>89056.51</v>
      </c>
      <c r="AU751" s="297">
        <v>92922.38</v>
      </c>
      <c r="AV751" s="297">
        <v>96929.13</v>
      </c>
      <c r="AW751" s="297">
        <v>101121.59</v>
      </c>
      <c r="AX751" s="297">
        <v>105443.3</v>
      </c>
      <c r="AY751" s="297">
        <v>109876.73</v>
      </c>
      <c r="AZ751" s="297">
        <v>114888.27</v>
      </c>
      <c r="BA751" s="297">
        <v>120075.3</v>
      </c>
      <c r="BB751" s="297">
        <v>125440.59</v>
      </c>
      <c r="BC751" s="297">
        <v>131118.09</v>
      </c>
      <c r="BD751" s="297">
        <v>136761.04999999999</v>
      </c>
      <c r="BE751" s="297">
        <v>142999.38</v>
      </c>
      <c r="BF751" s="297">
        <v>149434.95000000001</v>
      </c>
      <c r="BG751" s="297">
        <v>156074.82999999999</v>
      </c>
      <c r="BH751" s="297">
        <v>162984</v>
      </c>
      <c r="BI751" s="297">
        <v>169980.56</v>
      </c>
      <c r="BJ751" s="297">
        <v>177472.94</v>
      </c>
      <c r="BK751" s="297">
        <v>185181.16</v>
      </c>
      <c r="BL751" s="297">
        <v>193138.3</v>
      </c>
      <c r="BM751" s="297">
        <v>201306.72</v>
      </c>
      <c r="BN751" s="297">
        <v>209555.41</v>
      </c>
      <c r="BO751" s="297">
        <v>218209.95</v>
      </c>
      <c r="BP751" s="297">
        <v>227066.84</v>
      </c>
      <c r="BQ751" s="297">
        <v>236157.06</v>
      </c>
      <c r="BR751" s="297">
        <v>245476.66</v>
      </c>
      <c r="BS751" s="297">
        <v>254873.94</v>
      </c>
      <c r="BT751" s="297">
        <v>264634.44</v>
      </c>
      <c r="BU751" s="297">
        <v>274621.53000000003</v>
      </c>
      <c r="BV751" s="297">
        <v>284781.59000000003</v>
      </c>
      <c r="BW751" s="297">
        <v>295151.53000000003</v>
      </c>
    </row>
    <row r="752" spans="1:75" x14ac:dyDescent="0.25">
      <c r="A752" s="297" t="s">
        <v>1109</v>
      </c>
      <c r="B752" s="297" t="s">
        <v>1110</v>
      </c>
      <c r="C752" s="297" t="s">
        <v>1009</v>
      </c>
      <c r="D752" s="297" t="s">
        <v>1010</v>
      </c>
      <c r="E752" s="297">
        <v>15.76</v>
      </c>
      <c r="F752" s="297">
        <v>15.74</v>
      </c>
      <c r="G752" s="297">
        <v>17.64</v>
      </c>
      <c r="H752" s="297">
        <v>19.48</v>
      </c>
      <c r="I752" s="297">
        <v>17.53</v>
      </c>
      <c r="J752" s="297">
        <v>20.84</v>
      </c>
      <c r="K752" s="297">
        <v>18.170000000000002</v>
      </c>
      <c r="L752" s="297">
        <v>19.510000000000002</v>
      </c>
      <c r="M752" s="297">
        <v>19.920000000000002</v>
      </c>
      <c r="N752" s="297">
        <v>18.12</v>
      </c>
      <c r="O752" s="297">
        <v>16.12</v>
      </c>
      <c r="P752" s="297">
        <v>18.399999999999999</v>
      </c>
      <c r="Q752" s="297">
        <v>19.170000000000002</v>
      </c>
      <c r="R752" s="297">
        <v>21.22</v>
      </c>
      <c r="S752" s="297">
        <v>21.09</v>
      </c>
      <c r="T752" s="297">
        <v>22.07</v>
      </c>
      <c r="U752" s="297">
        <v>22.53</v>
      </c>
      <c r="V752" s="297">
        <v>21.67</v>
      </c>
      <c r="W752" s="297">
        <v>21.73</v>
      </c>
      <c r="X752" s="297">
        <v>19.079999999999998</v>
      </c>
      <c r="Y752" s="297">
        <v>20.21</v>
      </c>
      <c r="Z752" s="297">
        <v>19.38</v>
      </c>
      <c r="AA752" s="297">
        <v>20.27</v>
      </c>
      <c r="AB752" s="297">
        <v>20.67</v>
      </c>
      <c r="AC752" s="297">
        <v>21.33</v>
      </c>
      <c r="AD752" s="297">
        <v>20.71</v>
      </c>
      <c r="AE752" s="297">
        <v>21.66</v>
      </c>
      <c r="AF752" s="297">
        <v>20.94</v>
      </c>
      <c r="AG752" s="297">
        <v>20.6</v>
      </c>
      <c r="AH752" s="297">
        <v>18.38</v>
      </c>
      <c r="AI752" s="297">
        <v>16.86</v>
      </c>
      <c r="AJ752" s="297">
        <v>18.28</v>
      </c>
      <c r="AK752" s="297">
        <v>17.97</v>
      </c>
      <c r="AL752" s="297">
        <v>17.87</v>
      </c>
      <c r="AM752" s="297">
        <v>17.899999999999999</v>
      </c>
      <c r="AN752" s="297">
        <v>17.93</v>
      </c>
      <c r="AO752" s="297">
        <v>17.96</v>
      </c>
      <c r="AP752" s="297">
        <v>17.93</v>
      </c>
      <c r="AQ752" s="297">
        <v>17.920000000000002</v>
      </c>
      <c r="AR752" s="297">
        <v>17.95</v>
      </c>
      <c r="AS752" s="297">
        <v>18</v>
      </c>
      <c r="AT752" s="297">
        <v>18.02</v>
      </c>
      <c r="AU752" s="297">
        <v>17.989999999999998</v>
      </c>
      <c r="AV752" s="297">
        <v>17.97</v>
      </c>
      <c r="AW752" s="297">
        <v>17.98</v>
      </c>
      <c r="AX752" s="297">
        <v>17.989999999999998</v>
      </c>
      <c r="AY752" s="297">
        <v>18</v>
      </c>
      <c r="AZ752" s="297">
        <v>17.95</v>
      </c>
      <c r="BA752" s="297">
        <v>17.93</v>
      </c>
      <c r="BB752" s="297">
        <v>17.93</v>
      </c>
      <c r="BC752" s="297">
        <v>17.920000000000002</v>
      </c>
      <c r="BD752" s="297">
        <v>17.899999999999999</v>
      </c>
      <c r="BE752" s="297">
        <v>17.809999999999999</v>
      </c>
      <c r="BF752" s="297">
        <v>17.77</v>
      </c>
      <c r="BG752" s="297">
        <v>17.73</v>
      </c>
      <c r="BH752" s="297">
        <v>17.690000000000001</v>
      </c>
      <c r="BI752" s="297">
        <v>17.64</v>
      </c>
      <c r="BJ752" s="297">
        <v>17.55</v>
      </c>
      <c r="BK752" s="297">
        <v>17.489999999999998</v>
      </c>
      <c r="BL752" s="297">
        <v>17.440000000000001</v>
      </c>
      <c r="BM752" s="297">
        <v>17.38</v>
      </c>
      <c r="BN752" s="297">
        <v>17.32</v>
      </c>
      <c r="BO752" s="297">
        <v>17.23</v>
      </c>
      <c r="BP752" s="297">
        <v>17.170000000000002</v>
      </c>
      <c r="BQ752" s="297">
        <v>17.11</v>
      </c>
      <c r="BR752" s="297">
        <v>17.059999999999999</v>
      </c>
      <c r="BS752" s="297">
        <v>17</v>
      </c>
      <c r="BT752" s="297">
        <v>16.93</v>
      </c>
      <c r="BU752" s="297">
        <v>16.88</v>
      </c>
      <c r="BV752" s="297">
        <v>16.82</v>
      </c>
      <c r="BW752" s="297">
        <v>16.75</v>
      </c>
    </row>
    <row r="753" spans="1:75" x14ac:dyDescent="0.25">
      <c r="A753" s="297" t="s">
        <v>1109</v>
      </c>
      <c r="B753" s="297" t="s">
        <v>1110</v>
      </c>
      <c r="C753" s="297" t="s">
        <v>1011</v>
      </c>
      <c r="D753" s="297" t="s">
        <v>927</v>
      </c>
      <c r="E753" s="297">
        <v>5781.06</v>
      </c>
      <c r="F753" s="297">
        <v>5905.69</v>
      </c>
      <c r="G753" s="297">
        <v>6061.41</v>
      </c>
      <c r="H753" s="297">
        <v>6225.08</v>
      </c>
      <c r="I753" s="297">
        <v>6396.81</v>
      </c>
      <c r="J753" s="297">
        <v>6576.82</v>
      </c>
      <c r="K753" s="297">
        <v>6749.76</v>
      </c>
      <c r="L753" s="297">
        <v>6932.93</v>
      </c>
      <c r="M753" s="297">
        <v>7125.7</v>
      </c>
      <c r="N753" s="297">
        <v>7327.29</v>
      </c>
      <c r="O753" s="297">
        <v>7537.46</v>
      </c>
      <c r="P753" s="297">
        <v>7745.63</v>
      </c>
      <c r="Q753" s="297">
        <v>7963.29</v>
      </c>
      <c r="R753" s="297">
        <v>8191.14</v>
      </c>
      <c r="S753" s="297">
        <v>8430.4500000000007</v>
      </c>
      <c r="T753" s="297">
        <v>8682.07</v>
      </c>
      <c r="U753" s="297">
        <v>8940.7800000000007</v>
      </c>
      <c r="V753" s="297">
        <v>9214.8700000000008</v>
      </c>
      <c r="W753" s="297">
        <v>9502.7000000000007</v>
      </c>
      <c r="X753" s="297">
        <v>9802.56</v>
      </c>
      <c r="Y753" s="297">
        <v>10113.59</v>
      </c>
      <c r="Z753" s="297">
        <v>10428.26</v>
      </c>
      <c r="AA753" s="297">
        <v>10729.33</v>
      </c>
      <c r="AB753" s="297">
        <v>11044.82</v>
      </c>
      <c r="AC753" s="297">
        <v>11376.92</v>
      </c>
      <c r="AD753" s="297">
        <v>11728.01</v>
      </c>
      <c r="AE753" s="297">
        <v>12091.97</v>
      </c>
      <c r="AF753" s="297">
        <v>12476.85</v>
      </c>
      <c r="AG753" s="297">
        <v>12884.58</v>
      </c>
      <c r="AH753" s="297">
        <v>13275.6</v>
      </c>
      <c r="AI753" s="297">
        <v>13678.67</v>
      </c>
      <c r="AJ753" s="297">
        <v>14042.52</v>
      </c>
      <c r="AK753" s="297">
        <v>14399.69</v>
      </c>
      <c r="AL753" s="297">
        <v>14755.99</v>
      </c>
      <c r="AM753" s="297">
        <v>15119.98</v>
      </c>
      <c r="AN753" s="297">
        <v>15494.29</v>
      </c>
      <c r="AO753" s="297">
        <v>15906.83</v>
      </c>
      <c r="AP753" s="297">
        <v>16336.67</v>
      </c>
      <c r="AQ753" s="297">
        <v>16775.509999999998</v>
      </c>
      <c r="AR753" s="297">
        <v>17210.98</v>
      </c>
      <c r="AS753" s="297">
        <v>17637.060000000001</v>
      </c>
      <c r="AT753" s="297">
        <v>18050.849999999999</v>
      </c>
      <c r="AU753" s="297">
        <v>18459.740000000002</v>
      </c>
      <c r="AV753" s="297">
        <v>18860.57</v>
      </c>
      <c r="AW753" s="297">
        <v>19256.939999999999</v>
      </c>
      <c r="AX753" s="297">
        <v>19650.5</v>
      </c>
      <c r="AY753" s="297">
        <v>20035.27</v>
      </c>
      <c r="AZ753" s="297">
        <v>20415.72</v>
      </c>
      <c r="BA753" s="297">
        <v>20791.52</v>
      </c>
      <c r="BB753" s="297">
        <v>21161.57</v>
      </c>
      <c r="BC753" s="297">
        <v>21525.25</v>
      </c>
      <c r="BD753" s="297">
        <v>21878.85</v>
      </c>
      <c r="BE753" s="297">
        <v>22224.78</v>
      </c>
      <c r="BF753" s="297">
        <v>22563.49</v>
      </c>
      <c r="BG753" s="297">
        <v>22895.74</v>
      </c>
      <c r="BH753" s="297">
        <v>23221.53</v>
      </c>
      <c r="BI753" s="297">
        <v>23539.94</v>
      </c>
      <c r="BJ753" s="297">
        <v>23851.119999999999</v>
      </c>
      <c r="BK753" s="297">
        <v>24154.31</v>
      </c>
      <c r="BL753" s="297">
        <v>24448.31</v>
      </c>
      <c r="BM753" s="297">
        <v>24732.04</v>
      </c>
      <c r="BN753" s="297">
        <v>24997.18</v>
      </c>
      <c r="BO753" s="297">
        <v>25252.27</v>
      </c>
      <c r="BP753" s="297">
        <v>25495.82</v>
      </c>
      <c r="BQ753" s="297">
        <v>25726.2</v>
      </c>
      <c r="BR753" s="297">
        <v>25942.3</v>
      </c>
      <c r="BS753" s="297">
        <v>26149.27</v>
      </c>
      <c r="BT753" s="297">
        <v>26343.14</v>
      </c>
      <c r="BU753" s="297">
        <v>26523.09</v>
      </c>
      <c r="BV753" s="297">
        <v>26688.61</v>
      </c>
      <c r="BW753" s="297">
        <v>26839.39</v>
      </c>
    </row>
    <row r="754" spans="1:75" x14ac:dyDescent="0.25">
      <c r="A754" s="297" t="s">
        <v>1109</v>
      </c>
      <c r="B754" s="297" t="s">
        <v>1110</v>
      </c>
      <c r="C754" s="297" t="s">
        <v>1012</v>
      </c>
      <c r="D754" s="297" t="s">
        <v>927</v>
      </c>
      <c r="E754" s="297">
        <v>15045.33</v>
      </c>
      <c r="F754" s="297">
        <v>15405.46</v>
      </c>
      <c r="G754" s="297">
        <v>15774.53</v>
      </c>
      <c r="H754" s="297">
        <v>16152.6</v>
      </c>
      <c r="I754" s="297">
        <v>16539.68</v>
      </c>
      <c r="J754" s="297">
        <v>16936.009999999998</v>
      </c>
      <c r="K754" s="297">
        <v>17341.41</v>
      </c>
      <c r="L754" s="297">
        <v>17756.509999999998</v>
      </c>
      <c r="M754" s="297">
        <v>18183.259999999998</v>
      </c>
      <c r="N754" s="297">
        <v>18624.189999999999</v>
      </c>
      <c r="O754" s="297">
        <v>19081.060000000001</v>
      </c>
      <c r="P754" s="297">
        <v>19554.169999999998</v>
      </c>
      <c r="Q754" s="297">
        <v>20042.810000000001</v>
      </c>
      <c r="R754" s="297">
        <v>20546.439999999999</v>
      </c>
      <c r="S754" s="297">
        <v>21064.15</v>
      </c>
      <c r="T754" s="297">
        <v>21594.87</v>
      </c>
      <c r="U754" s="297">
        <v>22137.78</v>
      </c>
      <c r="V754" s="297">
        <v>22691.79</v>
      </c>
      <c r="W754" s="297">
        <v>23255.05</v>
      </c>
      <c r="X754" s="297">
        <v>23825.37</v>
      </c>
      <c r="Y754" s="297">
        <v>24400.61</v>
      </c>
      <c r="Z754" s="297">
        <v>24980.18</v>
      </c>
      <c r="AA754" s="297">
        <v>25562.57</v>
      </c>
      <c r="AB754" s="297">
        <v>26143.53</v>
      </c>
      <c r="AC754" s="297">
        <v>26717.87</v>
      </c>
      <c r="AD754" s="297">
        <v>27281.95</v>
      </c>
      <c r="AE754" s="297">
        <v>27833.66</v>
      </c>
      <c r="AF754" s="297">
        <v>28373.84</v>
      </c>
      <c r="AG754" s="297">
        <v>28905.360000000001</v>
      </c>
      <c r="AH754" s="297">
        <v>29432.74</v>
      </c>
      <c r="AI754" s="297">
        <v>29959.360000000001</v>
      </c>
      <c r="AJ754" s="297">
        <v>30485.8</v>
      </c>
      <c r="AK754" s="297">
        <v>31011.14</v>
      </c>
      <c r="AL754" s="297">
        <v>31535.51</v>
      </c>
      <c r="AM754" s="297">
        <v>32058.73</v>
      </c>
      <c r="AN754" s="297">
        <v>32580.61</v>
      </c>
      <c r="AO754" s="297">
        <v>33101.160000000003</v>
      </c>
      <c r="AP754" s="297">
        <v>33620.32</v>
      </c>
      <c r="AQ754" s="297">
        <v>34137.64</v>
      </c>
      <c r="AR754" s="297">
        <v>34652.49</v>
      </c>
      <c r="AS754" s="297">
        <v>35164.230000000003</v>
      </c>
      <c r="AT754" s="297">
        <v>35672.519999999997</v>
      </c>
      <c r="AU754" s="297">
        <v>36176.800000000003</v>
      </c>
      <c r="AV754" s="297">
        <v>36675.910000000003</v>
      </c>
      <c r="AW754" s="297">
        <v>37168.449999999997</v>
      </c>
      <c r="AX754" s="297">
        <v>37653.230000000003</v>
      </c>
      <c r="AY754" s="297">
        <v>38129.660000000003</v>
      </c>
      <c r="AZ754" s="297">
        <v>38597.370000000003</v>
      </c>
      <c r="BA754" s="297">
        <v>39055.82</v>
      </c>
      <c r="BB754" s="297">
        <v>39504.519999999997</v>
      </c>
      <c r="BC754" s="297">
        <v>39943.07</v>
      </c>
      <c r="BD754" s="297">
        <v>40371.06</v>
      </c>
      <c r="BE754" s="297">
        <v>40788.269999999997</v>
      </c>
      <c r="BF754" s="297">
        <v>41194.769999999997</v>
      </c>
      <c r="BG754" s="297">
        <v>41590.82</v>
      </c>
      <c r="BH754" s="297">
        <v>41976.61</v>
      </c>
      <c r="BI754" s="297">
        <v>42352.03</v>
      </c>
      <c r="BJ754" s="297">
        <v>42716.94</v>
      </c>
      <c r="BK754" s="297">
        <v>43071.34</v>
      </c>
      <c r="BL754" s="297">
        <v>43415.27</v>
      </c>
      <c r="BM754" s="297">
        <v>43748.72</v>
      </c>
      <c r="BN754" s="297">
        <v>44071.67</v>
      </c>
      <c r="BO754" s="297">
        <v>44384.04</v>
      </c>
      <c r="BP754" s="297">
        <v>44685.8</v>
      </c>
      <c r="BQ754" s="297">
        <v>44976.9</v>
      </c>
      <c r="BR754" s="297">
        <v>45257.29</v>
      </c>
      <c r="BS754" s="297">
        <v>45526.879999999997</v>
      </c>
      <c r="BT754" s="297">
        <v>45785.59</v>
      </c>
      <c r="BU754" s="297">
        <v>46033.3</v>
      </c>
      <c r="BV754" s="297">
        <v>46269.9</v>
      </c>
      <c r="BW754" s="297">
        <v>46495.3</v>
      </c>
    </row>
    <row r="755" spans="1:75" x14ac:dyDescent="0.25">
      <c r="A755" s="297" t="s">
        <v>1109</v>
      </c>
      <c r="B755" s="297" t="s">
        <v>1110</v>
      </c>
      <c r="C755" s="297" t="s">
        <v>1013</v>
      </c>
      <c r="D755" s="297" t="s">
        <v>1010</v>
      </c>
      <c r="E755" s="297">
        <v>11.1</v>
      </c>
      <c r="F755" s="297">
        <v>10.89</v>
      </c>
      <c r="G755" s="297">
        <v>9.93</v>
      </c>
      <c r="H755" s="297">
        <v>8.5500000000000007</v>
      </c>
      <c r="I755" s="297">
        <v>9.8699999999999992</v>
      </c>
      <c r="J755" s="297">
        <v>14.09</v>
      </c>
      <c r="K755" s="297">
        <v>11.62</v>
      </c>
      <c r="L755" s="297">
        <v>12.1</v>
      </c>
      <c r="M755" s="297">
        <v>11.36</v>
      </c>
      <c r="N755" s="297">
        <v>10.29</v>
      </c>
      <c r="O755" s="297">
        <v>6.99</v>
      </c>
      <c r="P755" s="297">
        <v>8.56</v>
      </c>
      <c r="Q755" s="297">
        <v>10.93</v>
      </c>
      <c r="R755" s="297">
        <v>12.25</v>
      </c>
      <c r="S755" s="297">
        <v>9.9600000000000009</v>
      </c>
      <c r="T755" s="297">
        <v>15.66</v>
      </c>
      <c r="U755" s="297">
        <v>14.38</v>
      </c>
      <c r="V755" s="297">
        <v>13.96</v>
      </c>
      <c r="W755" s="297">
        <v>13.77</v>
      </c>
      <c r="X755" s="297">
        <v>13.61</v>
      </c>
      <c r="Y755" s="297">
        <v>15.17</v>
      </c>
      <c r="Z755" s="297">
        <v>15.08</v>
      </c>
      <c r="AA755" s="297">
        <v>9.49</v>
      </c>
      <c r="AB755" s="297">
        <v>8.56</v>
      </c>
      <c r="AC755" s="297">
        <v>11.75</v>
      </c>
      <c r="AD755" s="297">
        <v>11.56</v>
      </c>
      <c r="AE755" s="297">
        <v>8.98</v>
      </c>
      <c r="AF755" s="297">
        <v>9.8699999999999992</v>
      </c>
      <c r="AG755" s="297">
        <v>11.21</v>
      </c>
      <c r="AH755" s="297">
        <v>11.01</v>
      </c>
      <c r="AI755" s="297">
        <v>10.72</v>
      </c>
      <c r="AJ755" s="297">
        <v>10.78</v>
      </c>
      <c r="AK755" s="297">
        <v>10.46</v>
      </c>
      <c r="AL755" s="297">
        <v>10.63</v>
      </c>
      <c r="AM755" s="297">
        <v>11.36</v>
      </c>
      <c r="AN755" s="297">
        <v>11.65</v>
      </c>
      <c r="AO755" s="297">
        <v>12</v>
      </c>
      <c r="AP755" s="297">
        <v>12.35</v>
      </c>
      <c r="AQ755" s="297">
        <v>12.48</v>
      </c>
      <c r="AR755" s="297">
        <v>12.72</v>
      </c>
      <c r="AS755" s="297">
        <v>13.07</v>
      </c>
      <c r="AT755" s="297">
        <v>13.32</v>
      </c>
      <c r="AU755" s="297">
        <v>13.58</v>
      </c>
      <c r="AV755" s="297">
        <v>13.73</v>
      </c>
      <c r="AW755" s="297">
        <v>13.98</v>
      </c>
      <c r="AX755" s="297">
        <v>14.25</v>
      </c>
      <c r="AY755" s="297">
        <v>14.46</v>
      </c>
      <c r="AZ755" s="297">
        <v>14.64</v>
      </c>
      <c r="BA755" s="297">
        <v>14.77</v>
      </c>
      <c r="BB755" s="297">
        <v>14.98</v>
      </c>
      <c r="BC755" s="297">
        <v>15.17</v>
      </c>
      <c r="BD755" s="297">
        <v>15.39</v>
      </c>
      <c r="BE755" s="297">
        <v>15.41</v>
      </c>
      <c r="BF755" s="297">
        <v>15.54</v>
      </c>
      <c r="BG755" s="297">
        <v>15.67</v>
      </c>
      <c r="BH755" s="297">
        <v>15.79</v>
      </c>
      <c r="BI755" s="297">
        <v>15.9</v>
      </c>
      <c r="BJ755" s="297">
        <v>15.89</v>
      </c>
      <c r="BK755" s="297">
        <v>15.94</v>
      </c>
      <c r="BL755" s="297">
        <v>15.98</v>
      </c>
      <c r="BM755" s="297">
        <v>16.02</v>
      </c>
      <c r="BN755" s="297">
        <v>16.02</v>
      </c>
      <c r="BO755" s="297">
        <v>15.9</v>
      </c>
      <c r="BP755" s="297">
        <v>15.85</v>
      </c>
      <c r="BQ755" s="297">
        <v>15.8</v>
      </c>
      <c r="BR755" s="297">
        <v>15.74</v>
      </c>
      <c r="BS755" s="297">
        <v>15.65</v>
      </c>
      <c r="BT755" s="297">
        <v>15.47</v>
      </c>
      <c r="BU755" s="297">
        <v>15.34</v>
      </c>
      <c r="BV755" s="297">
        <v>15.21</v>
      </c>
      <c r="BW755" s="297">
        <v>15.04</v>
      </c>
    </row>
    <row r="756" spans="1:75" x14ac:dyDescent="0.25">
      <c r="A756" s="297" t="s">
        <v>1109</v>
      </c>
      <c r="B756" s="297" t="s">
        <v>1110</v>
      </c>
      <c r="C756" s="297" t="s">
        <v>1014</v>
      </c>
      <c r="D756" s="297" t="s">
        <v>1015</v>
      </c>
      <c r="E756" s="297">
        <v>8.1999999999999993</v>
      </c>
      <c r="F756" s="297">
        <v>9.35</v>
      </c>
      <c r="G756" s="297">
        <v>10.65</v>
      </c>
      <c r="H756" s="297">
        <v>12.14</v>
      </c>
      <c r="I756" s="297">
        <v>13.84</v>
      </c>
      <c r="J756" s="297">
        <v>15.78</v>
      </c>
      <c r="K756" s="297">
        <v>17.07</v>
      </c>
      <c r="L756" s="297">
        <v>18.46</v>
      </c>
      <c r="M756" s="297">
        <v>19.97</v>
      </c>
      <c r="N756" s="297">
        <v>21.6</v>
      </c>
      <c r="O756" s="297">
        <v>23.37</v>
      </c>
      <c r="P756" s="297">
        <v>23.43</v>
      </c>
      <c r="Q756" s="297">
        <v>23.49</v>
      </c>
      <c r="R756" s="297">
        <v>23.56</v>
      </c>
      <c r="S756" s="297">
        <v>23.62</v>
      </c>
      <c r="T756" s="297">
        <v>23.68</v>
      </c>
      <c r="U756" s="297">
        <v>23.87</v>
      </c>
      <c r="V756" s="297">
        <v>24.05</v>
      </c>
      <c r="W756" s="297">
        <v>24.23</v>
      </c>
      <c r="X756" s="297">
        <v>24.42</v>
      </c>
      <c r="Y756" s="297">
        <v>24.61</v>
      </c>
      <c r="Z756" s="297">
        <v>25.51</v>
      </c>
      <c r="AA756" s="297">
        <v>26.45</v>
      </c>
      <c r="AB756" s="297">
        <v>27.42</v>
      </c>
      <c r="AC756" s="297">
        <v>28.43</v>
      </c>
      <c r="AD756" s="297">
        <v>29.47</v>
      </c>
      <c r="AE756" s="297">
        <v>30.48</v>
      </c>
      <c r="AF756" s="297">
        <v>31.52</v>
      </c>
      <c r="AG756" s="297">
        <v>32.590000000000003</v>
      </c>
      <c r="AH756" s="297">
        <v>33.700000000000003</v>
      </c>
      <c r="AI756" s="297">
        <v>34.85</v>
      </c>
      <c r="AJ756" s="297">
        <v>35.770000000000003</v>
      </c>
      <c r="AK756" s="297">
        <v>36.71</v>
      </c>
      <c r="AL756" s="297">
        <v>37.68</v>
      </c>
      <c r="AM756" s="297">
        <v>38.67</v>
      </c>
      <c r="AN756" s="297">
        <v>39.69</v>
      </c>
      <c r="AO756" s="297">
        <v>40.549999999999997</v>
      </c>
      <c r="AP756" s="297">
        <v>41.44</v>
      </c>
      <c r="AQ756" s="297">
        <v>42.34</v>
      </c>
      <c r="AR756" s="297">
        <v>43.26</v>
      </c>
      <c r="AS756" s="297">
        <v>44.21</v>
      </c>
      <c r="AT756" s="297">
        <v>45.01</v>
      </c>
      <c r="AU756" s="297">
        <v>45.83</v>
      </c>
      <c r="AV756" s="297">
        <v>46.66</v>
      </c>
      <c r="AW756" s="297">
        <v>47.51</v>
      </c>
      <c r="AX756" s="297">
        <v>48.37</v>
      </c>
      <c r="AY756" s="297">
        <v>49.12</v>
      </c>
      <c r="AZ756" s="297">
        <v>49.89</v>
      </c>
      <c r="BA756" s="297">
        <v>50.66</v>
      </c>
      <c r="BB756" s="297">
        <v>51.45</v>
      </c>
      <c r="BC756" s="297">
        <v>52.25</v>
      </c>
      <c r="BD756" s="297">
        <v>52.99</v>
      </c>
      <c r="BE756" s="297">
        <v>53.74</v>
      </c>
      <c r="BF756" s="297">
        <v>54.5</v>
      </c>
      <c r="BG756" s="297">
        <v>55.26</v>
      </c>
      <c r="BH756" s="297">
        <v>56.04</v>
      </c>
      <c r="BI756" s="297">
        <v>56.74</v>
      </c>
      <c r="BJ756" s="297">
        <v>57.44</v>
      </c>
      <c r="BK756" s="297">
        <v>58.15</v>
      </c>
      <c r="BL756" s="297">
        <v>58.87</v>
      </c>
      <c r="BM756" s="297">
        <v>59.6</v>
      </c>
      <c r="BN756" s="297">
        <v>60.28</v>
      </c>
      <c r="BO756" s="297">
        <v>60.96</v>
      </c>
      <c r="BP756" s="297">
        <v>61.65</v>
      </c>
      <c r="BQ756" s="297">
        <v>62.35</v>
      </c>
      <c r="BR756" s="297">
        <v>63.05</v>
      </c>
      <c r="BS756" s="297">
        <v>63.68</v>
      </c>
      <c r="BT756" s="297">
        <v>64.319999999999993</v>
      </c>
      <c r="BU756" s="297">
        <v>64.97</v>
      </c>
      <c r="BV756" s="297">
        <v>65.62</v>
      </c>
      <c r="BW756" s="297">
        <v>66.27</v>
      </c>
    </row>
    <row r="757" spans="1:75" x14ac:dyDescent="0.25">
      <c r="A757" s="297" t="s">
        <v>1109</v>
      </c>
      <c r="B757" s="297" t="s">
        <v>1110</v>
      </c>
      <c r="C757" s="297" t="s">
        <v>1016</v>
      </c>
      <c r="D757" s="297" t="s">
        <v>1015</v>
      </c>
      <c r="E757" s="297">
        <v>1.18</v>
      </c>
      <c r="F757" s="297">
        <v>1.39</v>
      </c>
      <c r="G757" s="297">
        <v>1.62</v>
      </c>
      <c r="H757" s="297">
        <v>1.9</v>
      </c>
      <c r="I757" s="297">
        <v>2.23</v>
      </c>
      <c r="J757" s="297">
        <v>2.62</v>
      </c>
      <c r="K757" s="297">
        <v>2.79</v>
      </c>
      <c r="L757" s="297">
        <v>2.98</v>
      </c>
      <c r="M757" s="297">
        <v>3.18</v>
      </c>
      <c r="N757" s="297">
        <v>3.39</v>
      </c>
      <c r="O757" s="297">
        <v>3.62</v>
      </c>
      <c r="P757" s="297">
        <v>3.64</v>
      </c>
      <c r="Q757" s="297">
        <v>3.66</v>
      </c>
      <c r="R757" s="297">
        <v>3.69</v>
      </c>
      <c r="S757" s="297">
        <v>3.71</v>
      </c>
      <c r="T757" s="297">
        <v>3.73</v>
      </c>
      <c r="U757" s="297">
        <v>3.56</v>
      </c>
      <c r="V757" s="297">
        <v>3.39</v>
      </c>
      <c r="W757" s="297">
        <v>3.23</v>
      </c>
      <c r="X757" s="297">
        <v>3.09</v>
      </c>
      <c r="Y757" s="297">
        <v>2.94</v>
      </c>
      <c r="Z757" s="297">
        <v>3.06</v>
      </c>
      <c r="AA757" s="297">
        <v>3.19</v>
      </c>
      <c r="AB757" s="297">
        <v>3.33</v>
      </c>
      <c r="AC757" s="297">
        <v>3.46</v>
      </c>
      <c r="AD757" s="297">
        <v>3.61</v>
      </c>
      <c r="AE757" s="297">
        <v>3.59</v>
      </c>
      <c r="AF757" s="297">
        <v>3.57</v>
      </c>
      <c r="AG757" s="297">
        <v>3.55</v>
      </c>
      <c r="AH757" s="297">
        <v>3.53</v>
      </c>
      <c r="AI757" s="297">
        <v>3.51</v>
      </c>
      <c r="AJ757" s="297">
        <v>3.62</v>
      </c>
      <c r="AK757" s="297">
        <v>3.73</v>
      </c>
      <c r="AL757" s="297">
        <v>3.84</v>
      </c>
      <c r="AM757" s="297">
        <v>3.96</v>
      </c>
      <c r="AN757" s="297">
        <v>4.08</v>
      </c>
      <c r="AO757" s="297">
        <v>4.21</v>
      </c>
      <c r="AP757" s="297">
        <v>4.34</v>
      </c>
      <c r="AQ757" s="297">
        <v>4.4800000000000004</v>
      </c>
      <c r="AR757" s="297">
        <v>4.62</v>
      </c>
      <c r="AS757" s="297">
        <v>4.7699999999999996</v>
      </c>
      <c r="AT757" s="297">
        <v>4.92</v>
      </c>
      <c r="AU757" s="297">
        <v>5.08</v>
      </c>
      <c r="AV757" s="297">
        <v>5.24</v>
      </c>
      <c r="AW757" s="297">
        <v>5.41</v>
      </c>
      <c r="AX757" s="297">
        <v>5.58</v>
      </c>
      <c r="AY757" s="297">
        <v>5.75</v>
      </c>
      <c r="AZ757" s="297">
        <v>5.93</v>
      </c>
      <c r="BA757" s="297">
        <v>6.11</v>
      </c>
      <c r="BB757" s="297">
        <v>6.3</v>
      </c>
      <c r="BC757" s="297">
        <v>6.5</v>
      </c>
      <c r="BD757" s="297">
        <v>6.69</v>
      </c>
      <c r="BE757" s="297">
        <v>6.9</v>
      </c>
      <c r="BF757" s="297">
        <v>7.11</v>
      </c>
      <c r="BG757" s="297">
        <v>7.33</v>
      </c>
      <c r="BH757" s="297">
        <v>7.55</v>
      </c>
      <c r="BI757" s="297">
        <v>7.78</v>
      </c>
      <c r="BJ757" s="297">
        <v>8.02</v>
      </c>
      <c r="BK757" s="297">
        <v>8.26</v>
      </c>
      <c r="BL757" s="297">
        <v>8.51</v>
      </c>
      <c r="BM757" s="297">
        <v>8.77</v>
      </c>
      <c r="BN757" s="297">
        <v>9.02</v>
      </c>
      <c r="BO757" s="297">
        <v>9.2899999999999991</v>
      </c>
      <c r="BP757" s="297">
        <v>9.57</v>
      </c>
      <c r="BQ757" s="297">
        <v>9.85</v>
      </c>
      <c r="BR757" s="297">
        <v>10.14</v>
      </c>
      <c r="BS757" s="297">
        <v>10.46</v>
      </c>
      <c r="BT757" s="297">
        <v>10.79</v>
      </c>
      <c r="BU757" s="297">
        <v>11.13</v>
      </c>
      <c r="BV757" s="297">
        <v>11.48</v>
      </c>
      <c r="BW757" s="297">
        <v>11.84</v>
      </c>
    </row>
    <row r="758" spans="1:75" x14ac:dyDescent="0.25">
      <c r="A758" s="297" t="s">
        <v>65</v>
      </c>
      <c r="B758" s="297" t="s">
        <v>64</v>
      </c>
      <c r="C758" s="297" t="s">
        <v>1005</v>
      </c>
      <c r="D758" s="297" t="s">
        <v>1006</v>
      </c>
      <c r="E758" s="297">
        <v>894.63</v>
      </c>
      <c r="F758" s="297">
        <v>912.98</v>
      </c>
      <c r="G758" s="297">
        <v>926.77</v>
      </c>
      <c r="H758" s="297">
        <v>940.49</v>
      </c>
      <c r="I758" s="297">
        <v>958.18</v>
      </c>
      <c r="J758" s="297">
        <v>978.92</v>
      </c>
      <c r="K758" s="297">
        <v>1003.2</v>
      </c>
      <c r="L758" s="297">
        <v>1028.9100000000001</v>
      </c>
      <c r="M758" s="297">
        <v>1061.9000000000001</v>
      </c>
      <c r="N758" s="297">
        <v>1095.58</v>
      </c>
      <c r="O758" s="297">
        <v>1129.79</v>
      </c>
      <c r="P758" s="297">
        <v>1161.73</v>
      </c>
      <c r="Q758" s="297">
        <v>1192.48</v>
      </c>
      <c r="R758" s="297">
        <v>1219.01</v>
      </c>
      <c r="S758" s="297">
        <v>1244.19</v>
      </c>
      <c r="T758" s="297">
        <v>1272.0899999999999</v>
      </c>
      <c r="U758" s="297">
        <v>1306</v>
      </c>
      <c r="V758" s="297">
        <v>1344.32</v>
      </c>
      <c r="W758" s="297">
        <v>1386.29</v>
      </c>
      <c r="X758" s="297">
        <v>1435.47</v>
      </c>
      <c r="Y758" s="297">
        <v>1481.16</v>
      </c>
      <c r="Z758" s="297">
        <v>1521.84</v>
      </c>
      <c r="AA758" s="297">
        <v>1552.92</v>
      </c>
      <c r="AB758" s="297">
        <v>1579.51</v>
      </c>
      <c r="AC758" s="297">
        <v>1603.09</v>
      </c>
      <c r="AD758" s="297">
        <v>1627.96</v>
      </c>
      <c r="AE758" s="297">
        <v>1659.86</v>
      </c>
      <c r="AF758" s="297">
        <v>1696.04</v>
      </c>
      <c r="AG758" s="297">
        <v>1718.33</v>
      </c>
      <c r="AH758" s="297">
        <v>1728.82</v>
      </c>
      <c r="AI758" s="297">
        <v>1706.56</v>
      </c>
      <c r="AJ758" s="297">
        <v>1722.87</v>
      </c>
      <c r="AK758" s="297">
        <v>1741.07</v>
      </c>
      <c r="AL758" s="297">
        <v>1759.5</v>
      </c>
      <c r="AM758" s="297">
        <v>1775.19</v>
      </c>
      <c r="AN758" s="297">
        <v>1790.88</v>
      </c>
      <c r="AO758" s="297">
        <v>1806.33</v>
      </c>
      <c r="AP758" s="297">
        <v>1823.9</v>
      </c>
      <c r="AQ758" s="297">
        <v>1843.02</v>
      </c>
      <c r="AR758" s="297">
        <v>1862.78</v>
      </c>
      <c r="AS758" s="297">
        <v>1882.97</v>
      </c>
      <c r="AT758" s="297">
        <v>1903.4</v>
      </c>
      <c r="AU758" s="297">
        <v>1923.85</v>
      </c>
      <c r="AV758" s="297">
        <v>1944.39</v>
      </c>
      <c r="AW758" s="297">
        <v>1964.99</v>
      </c>
      <c r="AX758" s="297">
        <v>1985.58</v>
      </c>
      <c r="AY758" s="297">
        <v>2006.07</v>
      </c>
      <c r="AZ758" s="297">
        <v>2025.92</v>
      </c>
      <c r="BA758" s="297">
        <v>2045.69</v>
      </c>
      <c r="BB758" s="297">
        <v>2065.2800000000002</v>
      </c>
      <c r="BC758" s="297">
        <v>2084.5500000000002</v>
      </c>
      <c r="BD758" s="297">
        <v>2103.4</v>
      </c>
      <c r="BE758" s="297">
        <v>2121.2199999999998</v>
      </c>
      <c r="BF758" s="297">
        <v>2138.7600000000002</v>
      </c>
      <c r="BG758" s="297">
        <v>2155.9</v>
      </c>
      <c r="BH758" s="297">
        <v>2172.56</v>
      </c>
      <c r="BI758" s="297">
        <v>2188.75</v>
      </c>
      <c r="BJ758" s="297">
        <v>2203.71</v>
      </c>
      <c r="BK758" s="297">
        <v>2218.65</v>
      </c>
      <c r="BL758" s="297">
        <v>2233.6</v>
      </c>
      <c r="BM758" s="297">
        <v>2248.67</v>
      </c>
      <c r="BN758" s="297">
        <v>2263.9699999999998</v>
      </c>
      <c r="BO758" s="297">
        <v>2277.85</v>
      </c>
      <c r="BP758" s="297">
        <v>2292.98</v>
      </c>
      <c r="BQ758" s="297">
        <v>2308.98</v>
      </c>
      <c r="BR758" s="297">
        <v>2326.04</v>
      </c>
      <c r="BS758" s="297">
        <v>2344.35</v>
      </c>
      <c r="BT758" s="297">
        <v>2363.91</v>
      </c>
      <c r="BU758" s="297">
        <v>2384.6799999999998</v>
      </c>
      <c r="BV758" s="297">
        <v>2406.61</v>
      </c>
      <c r="BW758" s="297">
        <v>2429.62</v>
      </c>
    </row>
    <row r="759" spans="1:75" x14ac:dyDescent="0.25">
      <c r="A759" s="297" t="s">
        <v>65</v>
      </c>
      <c r="B759" s="297" t="s">
        <v>64</v>
      </c>
      <c r="C759" s="297" t="s">
        <v>1007</v>
      </c>
      <c r="D759" s="297" t="s">
        <v>1008</v>
      </c>
      <c r="E759" s="297">
        <v>440856.16</v>
      </c>
      <c r="F759" s="297">
        <v>416623.28</v>
      </c>
      <c r="G759" s="297">
        <v>371061.63</v>
      </c>
      <c r="H759" s="297">
        <v>387315.06</v>
      </c>
      <c r="I759" s="297">
        <v>409773.97</v>
      </c>
      <c r="J759" s="297">
        <v>415335.63</v>
      </c>
      <c r="K759" s="297">
        <v>430910.94</v>
      </c>
      <c r="L759" s="297">
        <v>440719.16</v>
      </c>
      <c r="M759" s="297">
        <v>436849.31</v>
      </c>
      <c r="N759" s="297">
        <v>439760.28</v>
      </c>
      <c r="O759" s="297">
        <v>449808.22</v>
      </c>
      <c r="P759" s="297">
        <v>475013.69</v>
      </c>
      <c r="Q759" s="297">
        <v>468171.22</v>
      </c>
      <c r="R759" s="297">
        <v>472273.97</v>
      </c>
      <c r="S759" s="297">
        <v>475260.28</v>
      </c>
      <c r="T759" s="297">
        <v>484219.16</v>
      </c>
      <c r="U759" s="297">
        <v>502931.53</v>
      </c>
      <c r="V759" s="297">
        <v>489554.78</v>
      </c>
      <c r="W759" s="297">
        <v>494684.94</v>
      </c>
      <c r="X759" s="297">
        <v>489349.31</v>
      </c>
      <c r="Y759" s="297">
        <v>501568.47</v>
      </c>
      <c r="Z759" s="297">
        <v>517897.25</v>
      </c>
      <c r="AA759" s="297">
        <v>518486.31</v>
      </c>
      <c r="AB759" s="297">
        <v>534219.18999999994</v>
      </c>
      <c r="AC759" s="297">
        <v>541410.93999999994</v>
      </c>
      <c r="AD759" s="297">
        <v>539582.18999999994</v>
      </c>
      <c r="AE759" s="297">
        <v>525869.88</v>
      </c>
      <c r="AF759" s="297">
        <v>549561.68999999994</v>
      </c>
      <c r="AG759" s="297">
        <v>545760.25</v>
      </c>
      <c r="AH759" s="297">
        <v>564130.43999999994</v>
      </c>
      <c r="AI759" s="297">
        <v>558808.31000000006</v>
      </c>
      <c r="AJ759" s="297">
        <v>561576.75</v>
      </c>
      <c r="AK759" s="297">
        <v>559423.43999999994</v>
      </c>
      <c r="AL759" s="297">
        <v>553480</v>
      </c>
      <c r="AM759" s="297">
        <v>548469.5</v>
      </c>
      <c r="AN759" s="297">
        <v>544980.06000000006</v>
      </c>
      <c r="AO759" s="297">
        <v>546428.06000000006</v>
      </c>
      <c r="AP759" s="297">
        <v>549505.5</v>
      </c>
      <c r="AQ759" s="297">
        <v>552583</v>
      </c>
      <c r="AR759" s="297">
        <v>556381.13</v>
      </c>
      <c r="AS759" s="297">
        <v>560131.43999999994</v>
      </c>
      <c r="AT759" s="297">
        <v>565143.18999999994</v>
      </c>
      <c r="AU759" s="297">
        <v>569841.43999999994</v>
      </c>
      <c r="AV759" s="297">
        <v>574274.43999999994</v>
      </c>
      <c r="AW759" s="297">
        <v>578562.5</v>
      </c>
      <c r="AX759" s="297">
        <v>582508.5</v>
      </c>
      <c r="AY759" s="297">
        <v>586841.93999999994</v>
      </c>
      <c r="AZ759" s="297">
        <v>591067</v>
      </c>
      <c r="BA759" s="297">
        <v>595041.5</v>
      </c>
      <c r="BB759" s="297">
        <v>598819.18999999994</v>
      </c>
      <c r="BC759" s="297">
        <v>602796.38</v>
      </c>
      <c r="BD759" s="297">
        <v>606724.13</v>
      </c>
      <c r="BE759" s="297">
        <v>610937</v>
      </c>
      <c r="BF759" s="297">
        <v>615048</v>
      </c>
      <c r="BG759" s="297">
        <v>619124.88</v>
      </c>
      <c r="BH759" s="297">
        <v>623350.25</v>
      </c>
      <c r="BI759" s="297">
        <v>628099.81000000006</v>
      </c>
      <c r="BJ759" s="297">
        <v>633129.56000000006</v>
      </c>
      <c r="BK759" s="297">
        <v>638182.43999999994</v>
      </c>
      <c r="BL759" s="297">
        <v>643292.43999999994</v>
      </c>
      <c r="BM759" s="297">
        <v>648418.38</v>
      </c>
      <c r="BN759" s="297">
        <v>654794.31000000006</v>
      </c>
      <c r="BO759" s="297">
        <v>661221.43999999994</v>
      </c>
      <c r="BP759" s="297">
        <v>667750.25</v>
      </c>
      <c r="BQ759" s="297">
        <v>674398.81</v>
      </c>
      <c r="BR759" s="297">
        <v>681130.38</v>
      </c>
      <c r="BS759" s="297">
        <v>687857.63</v>
      </c>
      <c r="BT759" s="297">
        <v>694799.56</v>
      </c>
      <c r="BU759" s="297">
        <v>701847.44</v>
      </c>
      <c r="BV759" s="297">
        <v>708925.94</v>
      </c>
      <c r="BW759" s="297">
        <v>716107.5</v>
      </c>
    </row>
    <row r="760" spans="1:75" x14ac:dyDescent="0.25">
      <c r="A760" s="297" t="s">
        <v>65</v>
      </c>
      <c r="B760" s="297" t="s">
        <v>64</v>
      </c>
      <c r="C760" s="297" t="s">
        <v>1009</v>
      </c>
      <c r="D760" s="297" t="s">
        <v>1010</v>
      </c>
      <c r="E760" s="297">
        <v>22.43</v>
      </c>
      <c r="F760" s="297">
        <v>20.7</v>
      </c>
      <c r="G760" s="297">
        <v>19.95</v>
      </c>
      <c r="H760" s="297">
        <v>19.77</v>
      </c>
      <c r="I760" s="297">
        <v>20.43</v>
      </c>
      <c r="J760" s="297">
        <v>21.09</v>
      </c>
      <c r="K760" s="297">
        <v>21.66</v>
      </c>
      <c r="L760" s="297">
        <v>21.96</v>
      </c>
      <c r="M760" s="297">
        <v>23.41</v>
      </c>
      <c r="N760" s="297">
        <v>23.05</v>
      </c>
      <c r="O760" s="297">
        <v>22.71</v>
      </c>
      <c r="P760" s="297">
        <v>22.12</v>
      </c>
      <c r="Q760" s="297">
        <v>21.91</v>
      </c>
      <c r="R760" s="297">
        <v>21.12</v>
      </c>
      <c r="S760" s="297">
        <v>20.57</v>
      </c>
      <c r="T760" s="297">
        <v>20.8</v>
      </c>
      <c r="U760" s="297">
        <v>21.63</v>
      </c>
      <c r="V760" s="297">
        <v>21.95</v>
      </c>
      <c r="W760" s="297">
        <v>22.2</v>
      </c>
      <c r="X760" s="297">
        <v>22.89</v>
      </c>
      <c r="Y760" s="297">
        <v>22.93</v>
      </c>
      <c r="Z760" s="297">
        <v>21.6</v>
      </c>
      <c r="AA760" s="297">
        <v>20.68</v>
      </c>
      <c r="AB760" s="297">
        <v>20.190000000000001</v>
      </c>
      <c r="AC760" s="297">
        <v>19.73</v>
      </c>
      <c r="AD760" s="297">
        <v>19.690000000000001</v>
      </c>
      <c r="AE760" s="297">
        <v>20.6</v>
      </c>
      <c r="AF760" s="297">
        <v>20.5</v>
      </c>
      <c r="AG760" s="297">
        <v>18.23</v>
      </c>
      <c r="AH760" s="297">
        <v>16.350000000000001</v>
      </c>
      <c r="AI760" s="297">
        <v>12.15</v>
      </c>
      <c r="AJ760" s="297">
        <v>17.420000000000002</v>
      </c>
      <c r="AK760" s="297">
        <v>17.559999999999999</v>
      </c>
      <c r="AL760" s="297">
        <v>17.510000000000002</v>
      </c>
      <c r="AM760" s="297">
        <v>17.18</v>
      </c>
      <c r="AN760" s="297">
        <v>17.23</v>
      </c>
      <c r="AO760" s="297">
        <v>17.25</v>
      </c>
      <c r="AP760" s="297">
        <v>17.43</v>
      </c>
      <c r="AQ760" s="297">
        <v>17.54</v>
      </c>
      <c r="AR760" s="297">
        <v>17.53</v>
      </c>
      <c r="AS760" s="297">
        <v>17.5</v>
      </c>
      <c r="AT760" s="297">
        <v>17.46</v>
      </c>
      <c r="AU760" s="297">
        <v>17.36</v>
      </c>
      <c r="AV760" s="297">
        <v>17.29</v>
      </c>
      <c r="AW760" s="297">
        <v>17.22</v>
      </c>
      <c r="AX760" s="297">
        <v>17.16</v>
      </c>
      <c r="AY760" s="297">
        <v>17.079999999999998</v>
      </c>
      <c r="AZ760" s="297">
        <v>16.940000000000001</v>
      </c>
      <c r="BA760" s="297">
        <v>16.86</v>
      </c>
      <c r="BB760" s="297">
        <v>16.78</v>
      </c>
      <c r="BC760" s="297">
        <v>16.68</v>
      </c>
      <c r="BD760" s="297">
        <v>16.579999999999998</v>
      </c>
      <c r="BE760" s="297">
        <v>16.39</v>
      </c>
      <c r="BF760" s="297">
        <v>16.29</v>
      </c>
      <c r="BG760" s="297">
        <v>16.170000000000002</v>
      </c>
      <c r="BH760" s="297">
        <v>16.05</v>
      </c>
      <c r="BI760" s="297">
        <v>15.92</v>
      </c>
      <c r="BJ760" s="297">
        <v>15.69</v>
      </c>
      <c r="BK760" s="297">
        <v>15.59</v>
      </c>
      <c r="BL760" s="297">
        <v>15.49</v>
      </c>
      <c r="BM760" s="297">
        <v>15.4</v>
      </c>
      <c r="BN760" s="297">
        <v>15.33</v>
      </c>
      <c r="BO760" s="297">
        <v>15.06</v>
      </c>
      <c r="BP760" s="297">
        <v>15.05</v>
      </c>
      <c r="BQ760" s="297">
        <v>15.01</v>
      </c>
      <c r="BR760" s="297">
        <v>14.99</v>
      </c>
      <c r="BS760" s="297">
        <v>14.99</v>
      </c>
      <c r="BT760" s="297">
        <v>15</v>
      </c>
      <c r="BU760" s="297">
        <v>15.01</v>
      </c>
      <c r="BV760" s="297">
        <v>15.01</v>
      </c>
      <c r="BW760" s="297">
        <v>15.02</v>
      </c>
    </row>
    <row r="761" spans="1:75" x14ac:dyDescent="0.25">
      <c r="A761" s="297" t="s">
        <v>65</v>
      </c>
      <c r="B761" s="297" t="s">
        <v>64</v>
      </c>
      <c r="C761" s="297" t="s">
        <v>1011</v>
      </c>
      <c r="D761" s="297" t="s">
        <v>927</v>
      </c>
      <c r="E761" s="297">
        <v>5995.57</v>
      </c>
      <c r="F761" s="297">
        <v>6080.78</v>
      </c>
      <c r="G761" s="297">
        <v>6161.9</v>
      </c>
      <c r="H761" s="297">
        <v>6209.29</v>
      </c>
      <c r="I761" s="297">
        <v>6292.26</v>
      </c>
      <c r="J761" s="297">
        <v>6385.38</v>
      </c>
      <c r="K761" s="297">
        <v>6455.55</v>
      </c>
      <c r="L761" s="297">
        <v>6547.77</v>
      </c>
      <c r="M761" s="297">
        <v>6587.84</v>
      </c>
      <c r="N761" s="297">
        <v>6672.98</v>
      </c>
      <c r="O761" s="297">
        <v>6860.41</v>
      </c>
      <c r="P761" s="297">
        <v>6968.42</v>
      </c>
      <c r="Q761" s="297">
        <v>7062.46</v>
      </c>
      <c r="R761" s="297">
        <v>7141.38</v>
      </c>
      <c r="S761" s="297">
        <v>7270.03</v>
      </c>
      <c r="T761" s="297">
        <v>7359.28</v>
      </c>
      <c r="U761" s="297">
        <v>7468.83</v>
      </c>
      <c r="V761" s="297">
        <v>7670</v>
      </c>
      <c r="W761" s="297">
        <v>7810.09</v>
      </c>
      <c r="X761" s="297">
        <v>7951.83</v>
      </c>
      <c r="Y761" s="297">
        <v>8131.1</v>
      </c>
      <c r="Z761" s="297">
        <v>8264.89</v>
      </c>
      <c r="AA761" s="297">
        <v>8393.73</v>
      </c>
      <c r="AB761" s="297">
        <v>8439.67</v>
      </c>
      <c r="AC761" s="297">
        <v>8513.4699999999993</v>
      </c>
      <c r="AD761" s="297">
        <v>8579.7900000000009</v>
      </c>
      <c r="AE761" s="297">
        <v>8667.35</v>
      </c>
      <c r="AF761" s="297">
        <v>8831.5400000000009</v>
      </c>
      <c r="AG761" s="297">
        <v>8966.42</v>
      </c>
      <c r="AH761" s="297">
        <v>8999.8700000000008</v>
      </c>
      <c r="AI761" s="297">
        <v>9055.48</v>
      </c>
      <c r="AJ761" s="297">
        <v>8968.39</v>
      </c>
      <c r="AK761" s="297">
        <v>8866.43</v>
      </c>
      <c r="AL761" s="297">
        <v>8754.51</v>
      </c>
      <c r="AM761" s="297">
        <v>8639.61</v>
      </c>
      <c r="AN761" s="297">
        <v>8524.89</v>
      </c>
      <c r="AO761" s="297">
        <v>8512.6299999999992</v>
      </c>
      <c r="AP761" s="297">
        <v>8502.5</v>
      </c>
      <c r="AQ761" s="297">
        <v>8492.3700000000008</v>
      </c>
      <c r="AR761" s="297">
        <v>8478.06</v>
      </c>
      <c r="AS761" s="297">
        <v>8457.2900000000009</v>
      </c>
      <c r="AT761" s="297">
        <v>8444.0300000000007</v>
      </c>
      <c r="AU761" s="297">
        <v>8419.52</v>
      </c>
      <c r="AV761" s="297">
        <v>8390.5</v>
      </c>
      <c r="AW761" s="297">
        <v>8358.0499999999993</v>
      </c>
      <c r="AX761" s="297">
        <v>8322.9500000000007</v>
      </c>
      <c r="AY761" s="297">
        <v>8289.5300000000007</v>
      </c>
      <c r="AZ761" s="297">
        <v>8253.6299999999992</v>
      </c>
      <c r="BA761" s="297">
        <v>8216.1</v>
      </c>
      <c r="BB761" s="297">
        <v>8178.09</v>
      </c>
      <c r="BC761" s="297">
        <v>8140.42</v>
      </c>
      <c r="BD761" s="297">
        <v>8106.45</v>
      </c>
      <c r="BE761" s="297">
        <v>8073.12</v>
      </c>
      <c r="BF761" s="297">
        <v>8041.46</v>
      </c>
      <c r="BG761" s="297">
        <v>8012.67</v>
      </c>
      <c r="BH761" s="297">
        <v>7987.46</v>
      </c>
      <c r="BI761" s="297">
        <v>7971.95</v>
      </c>
      <c r="BJ761" s="297">
        <v>7960.63</v>
      </c>
      <c r="BK761" s="297">
        <v>7952.21</v>
      </c>
      <c r="BL761" s="297">
        <v>7945.82</v>
      </c>
      <c r="BM761" s="297">
        <v>7941.52</v>
      </c>
      <c r="BN761" s="297">
        <v>7956.35</v>
      </c>
      <c r="BO761" s="297">
        <v>7972.78</v>
      </c>
      <c r="BP761" s="297">
        <v>7990.74</v>
      </c>
      <c r="BQ761" s="297">
        <v>8009.74</v>
      </c>
      <c r="BR761" s="297">
        <v>8028.69</v>
      </c>
      <c r="BS761" s="297">
        <v>8045.33</v>
      </c>
      <c r="BT761" s="297">
        <v>8062.34</v>
      </c>
      <c r="BU761" s="297">
        <v>8079.35</v>
      </c>
      <c r="BV761" s="297">
        <v>8096.1</v>
      </c>
      <c r="BW761" s="297">
        <v>8112.68</v>
      </c>
    </row>
    <row r="762" spans="1:75" x14ac:dyDescent="0.25">
      <c r="A762" s="297" t="s">
        <v>65</v>
      </c>
      <c r="B762" s="297" t="s">
        <v>64</v>
      </c>
      <c r="C762" s="297" t="s">
        <v>1012</v>
      </c>
      <c r="D762" s="297" t="s">
        <v>927</v>
      </c>
      <c r="E762" s="297">
        <v>14088.27</v>
      </c>
      <c r="F762" s="297">
        <v>14166.21</v>
      </c>
      <c r="G762" s="297">
        <v>14238.59</v>
      </c>
      <c r="H762" s="297">
        <v>14308.22</v>
      </c>
      <c r="I762" s="297">
        <v>14378.74</v>
      </c>
      <c r="J762" s="297">
        <v>14452.94</v>
      </c>
      <c r="K762" s="297">
        <v>14531.57</v>
      </c>
      <c r="L762" s="297">
        <v>14614.38</v>
      </c>
      <c r="M762" s="297">
        <v>14701.9</v>
      </c>
      <c r="N762" s="297">
        <v>14794.38</v>
      </c>
      <c r="O762" s="297">
        <v>14891.72</v>
      </c>
      <c r="P762" s="297">
        <v>14994.69</v>
      </c>
      <c r="Q762" s="297">
        <v>15102.71</v>
      </c>
      <c r="R762" s="297">
        <v>15212.61</v>
      </c>
      <c r="S762" s="297">
        <v>15320.11</v>
      </c>
      <c r="T762" s="297">
        <v>15422.17</v>
      </c>
      <c r="U762" s="297">
        <v>15517.12</v>
      </c>
      <c r="V762" s="297">
        <v>15605.82</v>
      </c>
      <c r="W762" s="297">
        <v>15690.71</v>
      </c>
      <c r="X762" s="297">
        <v>15775.53</v>
      </c>
      <c r="Y762" s="297">
        <v>15862.83</v>
      </c>
      <c r="Z762" s="297">
        <v>15953.45</v>
      </c>
      <c r="AA762" s="297">
        <v>16045.93</v>
      </c>
      <c r="AB762" s="297">
        <v>16137.71</v>
      </c>
      <c r="AC762" s="297">
        <v>16225.09</v>
      </c>
      <c r="AD762" s="297">
        <v>16305.46</v>
      </c>
      <c r="AE762" s="297">
        <v>16377.96</v>
      </c>
      <c r="AF762" s="297">
        <v>16443.48</v>
      </c>
      <c r="AG762" s="297">
        <v>16503.259999999998</v>
      </c>
      <c r="AH762" s="297">
        <v>16559.27</v>
      </c>
      <c r="AI762" s="297">
        <v>16612.990000000002</v>
      </c>
      <c r="AJ762" s="297">
        <v>16664.75</v>
      </c>
      <c r="AK762" s="297">
        <v>16714.23</v>
      </c>
      <c r="AL762" s="297">
        <v>16761.55</v>
      </c>
      <c r="AM762" s="297">
        <v>16806.72</v>
      </c>
      <c r="AN762" s="297">
        <v>16849.78</v>
      </c>
      <c r="AO762" s="297">
        <v>16890.86</v>
      </c>
      <c r="AP762" s="297">
        <v>16930.189999999999</v>
      </c>
      <c r="AQ762" s="297">
        <v>16967.96</v>
      </c>
      <c r="AR762" s="297">
        <v>17004.349999999999</v>
      </c>
      <c r="AS762" s="297">
        <v>17039.5</v>
      </c>
      <c r="AT762" s="297">
        <v>17073.48</v>
      </c>
      <c r="AU762" s="297">
        <v>17106.27</v>
      </c>
      <c r="AV762" s="297">
        <v>17137.759999999998</v>
      </c>
      <c r="AW762" s="297">
        <v>17167.8</v>
      </c>
      <c r="AX762" s="297">
        <v>17196.25</v>
      </c>
      <c r="AY762" s="297">
        <v>17223.04</v>
      </c>
      <c r="AZ762" s="297">
        <v>17248.11</v>
      </c>
      <c r="BA762" s="297">
        <v>17271.25</v>
      </c>
      <c r="BB762" s="297">
        <v>17292.23</v>
      </c>
      <c r="BC762" s="297">
        <v>17310.84</v>
      </c>
      <c r="BD762" s="297">
        <v>17327.009999999998</v>
      </c>
      <c r="BE762" s="297">
        <v>17340.66</v>
      </c>
      <c r="BF762" s="297">
        <v>17351.61</v>
      </c>
      <c r="BG762" s="297">
        <v>17359.62</v>
      </c>
      <c r="BH762" s="297">
        <v>17364.560000000001</v>
      </c>
      <c r="BI762" s="297">
        <v>17366.39</v>
      </c>
      <c r="BJ762" s="297">
        <v>17365.189999999999</v>
      </c>
      <c r="BK762" s="297">
        <v>17361.02</v>
      </c>
      <c r="BL762" s="297">
        <v>17353.98</v>
      </c>
      <c r="BM762" s="297">
        <v>17344.21</v>
      </c>
      <c r="BN762" s="297">
        <v>17331.830000000002</v>
      </c>
      <c r="BO762" s="297">
        <v>17317.009999999998</v>
      </c>
      <c r="BP762" s="297">
        <v>17300.099999999999</v>
      </c>
      <c r="BQ762" s="297">
        <v>17281.490000000002</v>
      </c>
      <c r="BR762" s="297">
        <v>17261.55</v>
      </c>
      <c r="BS762" s="297">
        <v>17240.54</v>
      </c>
      <c r="BT762" s="297">
        <v>17218.669999999998</v>
      </c>
      <c r="BU762" s="297">
        <v>17196.259999999998</v>
      </c>
      <c r="BV762" s="297">
        <v>17173.64</v>
      </c>
      <c r="BW762" s="297">
        <v>17151.14</v>
      </c>
    </row>
    <row r="763" spans="1:75" x14ac:dyDescent="0.25">
      <c r="A763" s="297" t="s">
        <v>65</v>
      </c>
      <c r="B763" s="297" t="s">
        <v>64</v>
      </c>
      <c r="C763" s="297" t="s">
        <v>1013</v>
      </c>
      <c r="D763" s="297" t="s">
        <v>1010</v>
      </c>
      <c r="E763" s="297">
        <v>22.73</v>
      </c>
      <c r="F763" s="297">
        <v>23.64</v>
      </c>
      <c r="G763" s="297">
        <v>23.38</v>
      </c>
      <c r="H763" s="297">
        <v>23.49</v>
      </c>
      <c r="I763" s="297">
        <v>25.38</v>
      </c>
      <c r="J763" s="297">
        <v>25.01</v>
      </c>
      <c r="K763" s="297">
        <v>25.49</v>
      </c>
      <c r="L763" s="297">
        <v>24.15</v>
      </c>
      <c r="M763" s="297">
        <v>25.7</v>
      </c>
      <c r="N763" s="297">
        <v>26.93</v>
      </c>
      <c r="O763" s="297">
        <v>27.26</v>
      </c>
      <c r="P763" s="297">
        <v>26.7</v>
      </c>
      <c r="Q763" s="297">
        <v>26.35</v>
      </c>
      <c r="R763" s="297">
        <v>26.01</v>
      </c>
      <c r="S763" s="297">
        <v>26.45</v>
      </c>
      <c r="T763" s="297">
        <v>26.7</v>
      </c>
      <c r="U763" s="297">
        <v>26.98</v>
      </c>
      <c r="V763" s="297">
        <v>27.93</v>
      </c>
      <c r="W763" s="297">
        <v>27.43</v>
      </c>
      <c r="X763" s="297">
        <v>27.07</v>
      </c>
      <c r="Y763" s="297">
        <v>27.58</v>
      </c>
      <c r="Z763" s="297">
        <v>27.27</v>
      </c>
      <c r="AA763" s="297">
        <v>26.21</v>
      </c>
      <c r="AB763" s="297">
        <v>25.59</v>
      </c>
      <c r="AC763" s="297">
        <v>26.36</v>
      </c>
      <c r="AD763" s="297">
        <v>27.02</v>
      </c>
      <c r="AE763" s="297">
        <v>27.16</v>
      </c>
      <c r="AF763" s="297">
        <v>27.72</v>
      </c>
      <c r="AG763" s="297">
        <v>24.26</v>
      </c>
      <c r="AH763" s="297">
        <v>23.06</v>
      </c>
      <c r="AI763" s="297">
        <v>17.93</v>
      </c>
      <c r="AJ763" s="297">
        <v>22.37</v>
      </c>
      <c r="AK763" s="297">
        <v>22.37</v>
      </c>
      <c r="AL763" s="297">
        <v>22.11</v>
      </c>
      <c r="AM763" s="297">
        <v>21.5</v>
      </c>
      <c r="AN763" s="297">
        <v>21.35</v>
      </c>
      <c r="AO763" s="297">
        <v>21.22</v>
      </c>
      <c r="AP763" s="297">
        <v>21.44</v>
      </c>
      <c r="AQ763" s="297">
        <v>21.52</v>
      </c>
      <c r="AR763" s="297">
        <v>21.44</v>
      </c>
      <c r="AS763" s="297">
        <v>21.36</v>
      </c>
      <c r="AT763" s="297">
        <v>21.28</v>
      </c>
      <c r="AU763" s="297">
        <v>21.22</v>
      </c>
      <c r="AV763" s="297">
        <v>21.16</v>
      </c>
      <c r="AW763" s="297">
        <v>21.1</v>
      </c>
      <c r="AX763" s="297">
        <v>21.03</v>
      </c>
      <c r="AY763" s="297">
        <v>20.96</v>
      </c>
      <c r="AZ763" s="297">
        <v>20.85</v>
      </c>
      <c r="BA763" s="297">
        <v>20.79</v>
      </c>
      <c r="BB763" s="297">
        <v>20.72</v>
      </c>
      <c r="BC763" s="297">
        <v>20.64</v>
      </c>
      <c r="BD763" s="297">
        <v>20.55</v>
      </c>
      <c r="BE763" s="297">
        <v>20.41</v>
      </c>
      <c r="BF763" s="297">
        <v>20.34</v>
      </c>
      <c r="BG763" s="297">
        <v>20.25</v>
      </c>
      <c r="BH763" s="297">
        <v>20.149999999999999</v>
      </c>
      <c r="BI763" s="297">
        <v>20.05</v>
      </c>
      <c r="BJ763" s="297">
        <v>19.84</v>
      </c>
      <c r="BK763" s="297">
        <v>19.77</v>
      </c>
      <c r="BL763" s="297">
        <v>19.690000000000001</v>
      </c>
      <c r="BM763" s="297">
        <v>19.63</v>
      </c>
      <c r="BN763" s="297">
        <v>19.59</v>
      </c>
      <c r="BO763" s="297">
        <v>19.3</v>
      </c>
      <c r="BP763" s="297">
        <v>19.34</v>
      </c>
      <c r="BQ763" s="297">
        <v>19.329999999999998</v>
      </c>
      <c r="BR763" s="297">
        <v>19.350000000000001</v>
      </c>
      <c r="BS763" s="297">
        <v>19.399999999999999</v>
      </c>
      <c r="BT763" s="297">
        <v>19.46</v>
      </c>
      <c r="BU763" s="297">
        <v>19.52</v>
      </c>
      <c r="BV763" s="297">
        <v>19.579999999999998</v>
      </c>
      <c r="BW763" s="297">
        <v>19.649999999999999</v>
      </c>
    </row>
    <row r="764" spans="1:75" x14ac:dyDescent="0.25">
      <c r="A764" s="297" t="s">
        <v>65</v>
      </c>
      <c r="B764" s="297" t="s">
        <v>64</v>
      </c>
      <c r="C764" s="297" t="s">
        <v>1014</v>
      </c>
      <c r="D764" s="297" t="s">
        <v>1015</v>
      </c>
      <c r="E764" s="297">
        <v>76.86</v>
      </c>
      <c r="F764" s="297">
        <v>77.56</v>
      </c>
      <c r="G764" s="297">
        <v>78.260000000000005</v>
      </c>
      <c r="H764" s="297">
        <v>78.959999999999994</v>
      </c>
      <c r="I764" s="297">
        <v>79.67</v>
      </c>
      <c r="J764" s="297">
        <v>80.39</v>
      </c>
      <c r="K764" s="297">
        <v>80.790000000000006</v>
      </c>
      <c r="L764" s="297">
        <v>81.19</v>
      </c>
      <c r="M764" s="297">
        <v>81.59</v>
      </c>
      <c r="N764" s="297">
        <v>81.99</v>
      </c>
      <c r="O764" s="297">
        <v>82.4</v>
      </c>
      <c r="P764" s="297">
        <v>82.8</v>
      </c>
      <c r="Q764" s="297">
        <v>83.2</v>
      </c>
      <c r="R764" s="297">
        <v>83.6</v>
      </c>
      <c r="S764" s="297">
        <v>84</v>
      </c>
      <c r="T764" s="297">
        <v>84.41</v>
      </c>
      <c r="U764" s="297">
        <v>84.75</v>
      </c>
      <c r="V764" s="297">
        <v>85.09</v>
      </c>
      <c r="W764" s="297">
        <v>85.43</v>
      </c>
      <c r="X764" s="297">
        <v>85.78</v>
      </c>
      <c r="Y764" s="297">
        <v>86.12</v>
      </c>
      <c r="Z764" s="297">
        <v>86.42</v>
      </c>
      <c r="AA764" s="297">
        <v>86.72</v>
      </c>
      <c r="AB764" s="297">
        <v>87.02</v>
      </c>
      <c r="AC764" s="297">
        <v>87.32</v>
      </c>
      <c r="AD764" s="297">
        <v>87.62</v>
      </c>
      <c r="AE764" s="297">
        <v>87.94</v>
      </c>
      <c r="AF764" s="297">
        <v>88.25</v>
      </c>
      <c r="AG764" s="297">
        <v>88.56</v>
      </c>
      <c r="AH764" s="297">
        <v>88.88</v>
      </c>
      <c r="AI764" s="297">
        <v>89.2</v>
      </c>
      <c r="AJ764" s="297">
        <v>89.47</v>
      </c>
      <c r="AK764" s="297">
        <v>89.75</v>
      </c>
      <c r="AL764" s="297">
        <v>90.03</v>
      </c>
      <c r="AM764" s="297">
        <v>90.31</v>
      </c>
      <c r="AN764" s="297">
        <v>90.59</v>
      </c>
      <c r="AO764" s="297">
        <v>90.89</v>
      </c>
      <c r="AP764" s="297">
        <v>91.19</v>
      </c>
      <c r="AQ764" s="297">
        <v>91.49</v>
      </c>
      <c r="AR764" s="297">
        <v>91.79</v>
      </c>
      <c r="AS764" s="297">
        <v>92.09</v>
      </c>
      <c r="AT764" s="297">
        <v>92.32</v>
      </c>
      <c r="AU764" s="297">
        <v>92.55</v>
      </c>
      <c r="AV764" s="297">
        <v>92.78</v>
      </c>
      <c r="AW764" s="297">
        <v>93.01</v>
      </c>
      <c r="AX764" s="297">
        <v>93.24</v>
      </c>
      <c r="AY764" s="297">
        <v>93.47</v>
      </c>
      <c r="AZ764" s="297">
        <v>93.7</v>
      </c>
      <c r="BA764" s="297">
        <v>93.93</v>
      </c>
      <c r="BB764" s="297">
        <v>94.16</v>
      </c>
      <c r="BC764" s="297">
        <v>94.39</v>
      </c>
      <c r="BD764" s="297">
        <v>94.55</v>
      </c>
      <c r="BE764" s="297">
        <v>94.72</v>
      </c>
      <c r="BF764" s="297">
        <v>94.88</v>
      </c>
      <c r="BG764" s="297">
        <v>95.04</v>
      </c>
      <c r="BH764" s="297">
        <v>95.21</v>
      </c>
      <c r="BI764" s="297">
        <v>95.37</v>
      </c>
      <c r="BJ764" s="297">
        <v>95.54</v>
      </c>
      <c r="BK764" s="297">
        <v>95.71</v>
      </c>
      <c r="BL764" s="297">
        <v>95.87</v>
      </c>
      <c r="BM764" s="297">
        <v>96.04</v>
      </c>
      <c r="BN764" s="297">
        <v>96.18</v>
      </c>
      <c r="BO764" s="297">
        <v>96.32</v>
      </c>
      <c r="BP764" s="297">
        <v>96.47</v>
      </c>
      <c r="BQ764" s="297">
        <v>96.61</v>
      </c>
      <c r="BR764" s="297">
        <v>96.75</v>
      </c>
      <c r="BS764" s="297">
        <v>96.88</v>
      </c>
      <c r="BT764" s="297">
        <v>97.01</v>
      </c>
      <c r="BU764" s="297">
        <v>97.13</v>
      </c>
      <c r="BV764" s="297">
        <v>97.26</v>
      </c>
      <c r="BW764" s="297">
        <v>97.39</v>
      </c>
    </row>
    <row r="765" spans="1:75" x14ac:dyDescent="0.25">
      <c r="A765" s="297" t="s">
        <v>65</v>
      </c>
      <c r="B765" s="297" t="s">
        <v>64</v>
      </c>
      <c r="C765" s="297" t="s">
        <v>1016</v>
      </c>
      <c r="D765" s="297" t="s">
        <v>1015</v>
      </c>
      <c r="E765" s="297">
        <v>11.27</v>
      </c>
      <c r="F765" s="297">
        <v>11.78</v>
      </c>
      <c r="G765" s="297">
        <v>12.31</v>
      </c>
      <c r="H765" s="297">
        <v>12.88</v>
      </c>
      <c r="I765" s="297">
        <v>13.46</v>
      </c>
      <c r="J765" s="297">
        <v>14.07</v>
      </c>
      <c r="K765" s="297">
        <v>14.63</v>
      </c>
      <c r="L765" s="297">
        <v>15.22</v>
      </c>
      <c r="M765" s="297">
        <v>15.82</v>
      </c>
      <c r="N765" s="297">
        <v>16.45</v>
      </c>
      <c r="O765" s="297">
        <v>17.11</v>
      </c>
      <c r="P765" s="297">
        <v>17.75</v>
      </c>
      <c r="Q765" s="297">
        <v>18.420000000000002</v>
      </c>
      <c r="R765" s="297">
        <v>19.11</v>
      </c>
      <c r="S765" s="297">
        <v>19.82</v>
      </c>
      <c r="T765" s="297">
        <v>20.56</v>
      </c>
      <c r="U765" s="297">
        <v>21.09</v>
      </c>
      <c r="V765" s="297">
        <v>21.63</v>
      </c>
      <c r="W765" s="297">
        <v>22.18</v>
      </c>
      <c r="X765" s="297">
        <v>22.75</v>
      </c>
      <c r="Y765" s="297">
        <v>23.33</v>
      </c>
      <c r="Z765" s="297">
        <v>23.87</v>
      </c>
      <c r="AA765" s="297">
        <v>24.43</v>
      </c>
      <c r="AB765" s="297">
        <v>25</v>
      </c>
      <c r="AC765" s="297">
        <v>25.58</v>
      </c>
      <c r="AD765" s="297">
        <v>26.18</v>
      </c>
      <c r="AE765" s="297">
        <v>26.3</v>
      </c>
      <c r="AF765" s="297">
        <v>26.42</v>
      </c>
      <c r="AG765" s="297">
        <v>26.54</v>
      </c>
      <c r="AH765" s="297">
        <v>26.66</v>
      </c>
      <c r="AI765" s="297">
        <v>26.78</v>
      </c>
      <c r="AJ765" s="297">
        <v>27.37</v>
      </c>
      <c r="AK765" s="297">
        <v>27.98</v>
      </c>
      <c r="AL765" s="297">
        <v>28.6</v>
      </c>
      <c r="AM765" s="297">
        <v>29.23</v>
      </c>
      <c r="AN765" s="297">
        <v>29.87</v>
      </c>
      <c r="AO765" s="297">
        <v>30.55</v>
      </c>
      <c r="AP765" s="297">
        <v>31.23</v>
      </c>
      <c r="AQ765" s="297">
        <v>31.94</v>
      </c>
      <c r="AR765" s="297">
        <v>32.659999999999997</v>
      </c>
      <c r="AS765" s="297">
        <v>33.39</v>
      </c>
      <c r="AT765" s="297">
        <v>34.090000000000003</v>
      </c>
      <c r="AU765" s="297">
        <v>34.799999999999997</v>
      </c>
      <c r="AV765" s="297">
        <v>35.520000000000003</v>
      </c>
      <c r="AW765" s="297">
        <v>36.26</v>
      </c>
      <c r="AX765" s="297">
        <v>37.020000000000003</v>
      </c>
      <c r="AY765" s="297">
        <v>37.76</v>
      </c>
      <c r="AZ765" s="297">
        <v>38.520000000000003</v>
      </c>
      <c r="BA765" s="297">
        <v>39.29</v>
      </c>
      <c r="BB765" s="297">
        <v>40.08</v>
      </c>
      <c r="BC765" s="297">
        <v>40.880000000000003</v>
      </c>
      <c r="BD765" s="297">
        <v>41.7</v>
      </c>
      <c r="BE765" s="297">
        <v>42.54</v>
      </c>
      <c r="BF765" s="297">
        <v>43.4</v>
      </c>
      <c r="BG765" s="297">
        <v>44.27</v>
      </c>
      <c r="BH765" s="297">
        <v>45.16</v>
      </c>
      <c r="BI765" s="297">
        <v>46.08</v>
      </c>
      <c r="BJ765" s="297">
        <v>47.02</v>
      </c>
      <c r="BK765" s="297">
        <v>47.97</v>
      </c>
      <c r="BL765" s="297">
        <v>48.94</v>
      </c>
      <c r="BM765" s="297">
        <v>49.94</v>
      </c>
      <c r="BN765" s="297">
        <v>50.83</v>
      </c>
      <c r="BO765" s="297">
        <v>51.74</v>
      </c>
      <c r="BP765" s="297">
        <v>52.66</v>
      </c>
      <c r="BQ765" s="297">
        <v>53.6</v>
      </c>
      <c r="BR765" s="297">
        <v>54.56</v>
      </c>
      <c r="BS765" s="297">
        <v>55.44</v>
      </c>
      <c r="BT765" s="297">
        <v>56.34</v>
      </c>
      <c r="BU765" s="297">
        <v>57.26</v>
      </c>
      <c r="BV765" s="297">
        <v>58.18</v>
      </c>
      <c r="BW765" s="297">
        <v>59.13</v>
      </c>
    </row>
    <row r="766" spans="1:75" x14ac:dyDescent="0.25">
      <c r="A766" s="297" t="s">
        <v>485</v>
      </c>
      <c r="B766" s="297" t="s">
        <v>484</v>
      </c>
      <c r="C766" s="297" t="s">
        <v>1005</v>
      </c>
      <c r="D766" s="297" t="s">
        <v>1006</v>
      </c>
      <c r="E766" s="297">
        <v>159.26</v>
      </c>
      <c r="F766" s="297">
        <v>164.25</v>
      </c>
      <c r="G766" s="297">
        <v>170.27</v>
      </c>
      <c r="H766" s="297">
        <v>176.48</v>
      </c>
      <c r="I766" s="297">
        <v>183.55</v>
      </c>
      <c r="J766" s="297">
        <v>191.11</v>
      </c>
      <c r="K766" s="297">
        <v>195.97</v>
      </c>
      <c r="L766" s="297">
        <v>200.24</v>
      </c>
      <c r="M766" s="297">
        <v>202.76</v>
      </c>
      <c r="N766" s="297">
        <v>205.58</v>
      </c>
      <c r="O766" s="297">
        <v>207.56</v>
      </c>
      <c r="P766" s="297">
        <v>206.98</v>
      </c>
      <c r="Q766" s="297">
        <v>206.73</v>
      </c>
      <c r="R766" s="297">
        <v>208.55</v>
      </c>
      <c r="S766" s="297">
        <v>212.52</v>
      </c>
      <c r="T766" s="297">
        <v>217.91</v>
      </c>
      <c r="U766" s="297">
        <v>223.56</v>
      </c>
      <c r="V766" s="297">
        <v>228.39</v>
      </c>
      <c r="W766" s="297">
        <v>232.13</v>
      </c>
      <c r="X766" s="297">
        <v>237.33</v>
      </c>
      <c r="Y766" s="297">
        <v>242.19</v>
      </c>
      <c r="Z766" s="297">
        <v>247.94</v>
      </c>
      <c r="AA766" s="297">
        <v>254.94</v>
      </c>
      <c r="AB766" s="297">
        <v>263.57</v>
      </c>
      <c r="AC766" s="297">
        <v>273.57</v>
      </c>
      <c r="AD766" s="297">
        <v>284.37</v>
      </c>
      <c r="AE766" s="297">
        <v>293.76</v>
      </c>
      <c r="AF766" s="297">
        <v>301.66000000000003</v>
      </c>
      <c r="AG766" s="297">
        <v>310.27999999999997</v>
      </c>
      <c r="AH766" s="297">
        <v>312.12</v>
      </c>
      <c r="AI766" s="297">
        <v>311.82</v>
      </c>
      <c r="AJ766" s="297">
        <v>316.14</v>
      </c>
      <c r="AK766" s="297">
        <v>320.58</v>
      </c>
      <c r="AL766" s="297">
        <v>326.68</v>
      </c>
      <c r="AM766" s="297">
        <v>332.04</v>
      </c>
      <c r="AN766" s="297">
        <v>337.45</v>
      </c>
      <c r="AO766" s="297">
        <v>342.87</v>
      </c>
      <c r="AP766" s="297">
        <v>348.57</v>
      </c>
      <c r="AQ766" s="297">
        <v>354.91</v>
      </c>
      <c r="AR766" s="297">
        <v>361.53</v>
      </c>
      <c r="AS766" s="297">
        <v>368.41</v>
      </c>
      <c r="AT766" s="297">
        <v>375.56</v>
      </c>
      <c r="AU766" s="297">
        <v>382.99</v>
      </c>
      <c r="AV766" s="297">
        <v>390.65</v>
      </c>
      <c r="AW766" s="297">
        <v>398.58</v>
      </c>
      <c r="AX766" s="297">
        <v>406.78</v>
      </c>
      <c r="AY766" s="297">
        <v>415.24</v>
      </c>
      <c r="AZ766" s="297">
        <v>423.91</v>
      </c>
      <c r="BA766" s="297">
        <v>432.86</v>
      </c>
      <c r="BB766" s="297">
        <v>442.08</v>
      </c>
      <c r="BC766" s="297">
        <v>451.56</v>
      </c>
      <c r="BD766" s="297">
        <v>461.32</v>
      </c>
      <c r="BE766" s="297">
        <v>471.22</v>
      </c>
      <c r="BF766" s="297">
        <v>481.47</v>
      </c>
      <c r="BG766" s="297">
        <v>492.09</v>
      </c>
      <c r="BH766" s="297">
        <v>503.1</v>
      </c>
      <c r="BI766" s="297">
        <v>514.54</v>
      </c>
      <c r="BJ766" s="297">
        <v>526.27</v>
      </c>
      <c r="BK766" s="297">
        <v>538.6</v>
      </c>
      <c r="BL766" s="297">
        <v>551.53</v>
      </c>
      <c r="BM766" s="297">
        <v>565.07000000000005</v>
      </c>
      <c r="BN766" s="297">
        <v>579.29999999999995</v>
      </c>
      <c r="BO766" s="297">
        <v>594.11</v>
      </c>
      <c r="BP766" s="297">
        <v>609.77</v>
      </c>
      <c r="BQ766" s="297">
        <v>626.29999999999995</v>
      </c>
      <c r="BR766" s="297">
        <v>643.78</v>
      </c>
      <c r="BS766" s="297">
        <v>662.32</v>
      </c>
      <c r="BT766" s="297">
        <v>681.98</v>
      </c>
      <c r="BU766" s="297">
        <v>702.88</v>
      </c>
      <c r="BV766" s="297">
        <v>724.83</v>
      </c>
      <c r="BW766" s="297">
        <v>747.68</v>
      </c>
    </row>
    <row r="767" spans="1:75" x14ac:dyDescent="0.25">
      <c r="A767" s="297" t="s">
        <v>485</v>
      </c>
      <c r="B767" s="297" t="s">
        <v>484</v>
      </c>
      <c r="C767" s="297" t="s">
        <v>1007</v>
      </c>
      <c r="D767" s="297" t="s">
        <v>1008</v>
      </c>
      <c r="E767" s="297">
        <v>61541.1</v>
      </c>
      <c r="F767" s="297">
        <v>61000</v>
      </c>
      <c r="G767" s="297">
        <v>65130.14</v>
      </c>
      <c r="H767" s="297">
        <v>67424.66</v>
      </c>
      <c r="I767" s="297">
        <v>71863.02</v>
      </c>
      <c r="J767" s="297">
        <v>76691.78</v>
      </c>
      <c r="K767" s="297">
        <v>77020.55</v>
      </c>
      <c r="L767" s="297">
        <v>77431.509999999995</v>
      </c>
      <c r="M767" s="297">
        <v>81157.539999999994</v>
      </c>
      <c r="N767" s="297">
        <v>86972.6</v>
      </c>
      <c r="O767" s="297">
        <v>86965.75</v>
      </c>
      <c r="P767" s="297">
        <v>89232.88</v>
      </c>
      <c r="Q767" s="297">
        <v>93315.07</v>
      </c>
      <c r="R767" s="297">
        <v>95006.85</v>
      </c>
      <c r="S767" s="297">
        <v>98109.59</v>
      </c>
      <c r="T767" s="297">
        <v>101054.79</v>
      </c>
      <c r="U767" s="297">
        <v>106952.05</v>
      </c>
      <c r="V767" s="297">
        <v>109404.11</v>
      </c>
      <c r="W767" s="297">
        <v>107349.31</v>
      </c>
      <c r="X767" s="297">
        <v>111260.27</v>
      </c>
      <c r="Y767" s="297">
        <v>114280.82</v>
      </c>
      <c r="Z767" s="297">
        <v>114376.71</v>
      </c>
      <c r="AA767" s="297">
        <v>116075.34</v>
      </c>
      <c r="AB767" s="297">
        <v>112075.34</v>
      </c>
      <c r="AC767" s="297">
        <v>113568.49</v>
      </c>
      <c r="AD767" s="297">
        <v>111191.78</v>
      </c>
      <c r="AE767" s="297">
        <v>113726.02</v>
      </c>
      <c r="AF767" s="297">
        <v>114315.07</v>
      </c>
      <c r="AG767" s="297">
        <v>115993.15</v>
      </c>
      <c r="AH767" s="297">
        <v>126511.4</v>
      </c>
      <c r="AI767" s="297">
        <v>129343.07</v>
      </c>
      <c r="AJ767" s="297">
        <v>129742.49</v>
      </c>
      <c r="AK767" s="297">
        <v>131530.13</v>
      </c>
      <c r="AL767" s="297">
        <v>131966.91</v>
      </c>
      <c r="AM767" s="297">
        <v>132560.67000000001</v>
      </c>
      <c r="AN767" s="297">
        <v>133456.60999999999</v>
      </c>
      <c r="AO767" s="297">
        <v>134894.41</v>
      </c>
      <c r="AP767" s="297">
        <v>136865.23000000001</v>
      </c>
      <c r="AQ767" s="297">
        <v>138826.39000000001</v>
      </c>
      <c r="AR767" s="297">
        <v>141042.78</v>
      </c>
      <c r="AS767" s="297">
        <v>143375.38</v>
      </c>
      <c r="AT767" s="297">
        <v>146100.25</v>
      </c>
      <c r="AU767" s="297">
        <v>149026.66</v>
      </c>
      <c r="AV767" s="297">
        <v>152015.53</v>
      </c>
      <c r="AW767" s="297">
        <v>155069.60999999999</v>
      </c>
      <c r="AX767" s="297">
        <v>158112.31</v>
      </c>
      <c r="AY767" s="297">
        <v>161401.92000000001</v>
      </c>
      <c r="AZ767" s="297">
        <v>164899.89000000001</v>
      </c>
      <c r="BA767" s="297">
        <v>168442.95</v>
      </c>
      <c r="BB767" s="297">
        <v>172050.44</v>
      </c>
      <c r="BC767" s="297">
        <v>175843.56</v>
      </c>
      <c r="BD767" s="297">
        <v>179919.58</v>
      </c>
      <c r="BE767" s="297">
        <v>184317.88</v>
      </c>
      <c r="BF767" s="297">
        <v>188821.27</v>
      </c>
      <c r="BG767" s="297">
        <v>193425.03</v>
      </c>
      <c r="BH767" s="297">
        <v>198166.72</v>
      </c>
      <c r="BI767" s="297">
        <v>203332.36</v>
      </c>
      <c r="BJ767" s="297">
        <v>208773.69</v>
      </c>
      <c r="BK767" s="297">
        <v>214361.47</v>
      </c>
      <c r="BL767" s="297">
        <v>220137.47</v>
      </c>
      <c r="BM767" s="297">
        <v>226098.92</v>
      </c>
      <c r="BN767" s="297">
        <v>232481.17</v>
      </c>
      <c r="BO767" s="297">
        <v>239188.31</v>
      </c>
      <c r="BP767" s="297">
        <v>246107.95</v>
      </c>
      <c r="BQ767" s="297">
        <v>253232.22</v>
      </c>
      <c r="BR767" s="297">
        <v>260539.64</v>
      </c>
      <c r="BS767" s="297">
        <v>267901.78000000003</v>
      </c>
      <c r="BT767" s="297">
        <v>275178.94</v>
      </c>
      <c r="BU767" s="297">
        <v>282306.65999999997</v>
      </c>
      <c r="BV767" s="297">
        <v>289252.21999999997</v>
      </c>
      <c r="BW767" s="297">
        <v>296047.06</v>
      </c>
    </row>
    <row r="768" spans="1:75" x14ac:dyDescent="0.25">
      <c r="A768" s="297" t="s">
        <v>485</v>
      </c>
      <c r="B768" s="297" t="s">
        <v>484</v>
      </c>
      <c r="C768" s="297" t="s">
        <v>1009</v>
      </c>
      <c r="D768" s="297" t="s">
        <v>1010</v>
      </c>
      <c r="E768" s="297">
        <v>20.83</v>
      </c>
      <c r="F768" s="297">
        <v>24.03</v>
      </c>
      <c r="G768" s="297">
        <v>25.15</v>
      </c>
      <c r="H768" s="297">
        <v>25.33</v>
      </c>
      <c r="I768" s="297">
        <v>25.95</v>
      </c>
      <c r="J768" s="297">
        <v>27.09</v>
      </c>
      <c r="K768" s="297">
        <v>23.32</v>
      </c>
      <c r="L768" s="297">
        <v>22.8</v>
      </c>
      <c r="M768" s="297">
        <v>20.7</v>
      </c>
      <c r="N768" s="297">
        <v>21.22</v>
      </c>
      <c r="O768" s="297">
        <v>20.27</v>
      </c>
      <c r="P768" s="297">
        <v>17.05</v>
      </c>
      <c r="Q768" s="297">
        <v>17.27</v>
      </c>
      <c r="R768" s="297">
        <v>18.98</v>
      </c>
      <c r="S768" s="297">
        <v>20.87</v>
      </c>
      <c r="T768" s="297">
        <v>22.05</v>
      </c>
      <c r="U768" s="297">
        <v>21.99</v>
      </c>
      <c r="V768" s="297">
        <v>21.07</v>
      </c>
      <c r="W768" s="297">
        <v>20.059999999999999</v>
      </c>
      <c r="X768" s="297">
        <v>20.88</v>
      </c>
      <c r="Y768" s="297">
        <v>21.29</v>
      </c>
      <c r="Z768" s="297">
        <v>21.29</v>
      </c>
      <c r="AA768" s="297">
        <v>22.16</v>
      </c>
      <c r="AB768" s="297">
        <v>23.44</v>
      </c>
      <c r="AC768" s="297">
        <v>24.58</v>
      </c>
      <c r="AD768" s="297">
        <v>24.99</v>
      </c>
      <c r="AE768" s="297">
        <v>24.08</v>
      </c>
      <c r="AF768" s="297">
        <v>22.22</v>
      </c>
      <c r="AG768" s="297">
        <v>22.58</v>
      </c>
      <c r="AH768" s="297">
        <v>17.579999999999998</v>
      </c>
      <c r="AI768" s="297">
        <v>16.149999999999999</v>
      </c>
      <c r="AJ768" s="297">
        <v>19.86</v>
      </c>
      <c r="AK768" s="297">
        <v>19.79</v>
      </c>
      <c r="AL768" s="297">
        <v>20.64</v>
      </c>
      <c r="AM768" s="297">
        <v>19.82</v>
      </c>
      <c r="AN768" s="297">
        <v>19.63</v>
      </c>
      <c r="AO768" s="297">
        <v>19.43</v>
      </c>
      <c r="AP768" s="297">
        <v>19.350000000000001</v>
      </c>
      <c r="AQ768" s="297">
        <v>19.54</v>
      </c>
      <c r="AR768" s="297">
        <v>19.48</v>
      </c>
      <c r="AS768" s="297">
        <v>19.420000000000002</v>
      </c>
      <c r="AT768" s="297">
        <v>19.36</v>
      </c>
      <c r="AU768" s="297">
        <v>19.28</v>
      </c>
      <c r="AV768" s="297">
        <v>19.170000000000002</v>
      </c>
      <c r="AW768" s="297">
        <v>19.09</v>
      </c>
      <c r="AX768" s="297">
        <v>19.010000000000002</v>
      </c>
      <c r="AY768" s="297">
        <v>18.93</v>
      </c>
      <c r="AZ768" s="297">
        <v>18.8</v>
      </c>
      <c r="BA768" s="297">
        <v>18.71</v>
      </c>
      <c r="BB768" s="297">
        <v>18.62</v>
      </c>
      <c r="BC768" s="297">
        <v>18.52</v>
      </c>
      <c r="BD768" s="297">
        <v>18.420000000000002</v>
      </c>
      <c r="BE768" s="297">
        <v>18.23</v>
      </c>
      <c r="BF768" s="297">
        <v>18.13</v>
      </c>
      <c r="BG768" s="297">
        <v>18.04</v>
      </c>
      <c r="BH768" s="297">
        <v>17.96</v>
      </c>
      <c r="BI768" s="297">
        <v>17.899999999999999</v>
      </c>
      <c r="BJ768" s="297">
        <v>17.739999999999998</v>
      </c>
      <c r="BK768" s="297">
        <v>17.71</v>
      </c>
      <c r="BL768" s="297">
        <v>17.68</v>
      </c>
      <c r="BM768" s="297">
        <v>17.649999999999999</v>
      </c>
      <c r="BN768" s="297">
        <v>17.64</v>
      </c>
      <c r="BO768" s="297">
        <v>17.57</v>
      </c>
      <c r="BP768" s="297">
        <v>17.59</v>
      </c>
      <c r="BQ768" s="297">
        <v>17.61</v>
      </c>
      <c r="BR768" s="297">
        <v>17.649999999999999</v>
      </c>
      <c r="BS768" s="297">
        <v>17.73</v>
      </c>
      <c r="BT768" s="297">
        <v>17.829999999999998</v>
      </c>
      <c r="BU768" s="297">
        <v>17.98</v>
      </c>
      <c r="BV768" s="297">
        <v>18.09</v>
      </c>
      <c r="BW768" s="297">
        <v>18.18</v>
      </c>
    </row>
    <row r="769" spans="1:75" x14ac:dyDescent="0.25">
      <c r="A769" s="297" t="s">
        <v>485</v>
      </c>
      <c r="B769" s="297" t="s">
        <v>484</v>
      </c>
      <c r="C769" s="297" t="s">
        <v>1011</v>
      </c>
      <c r="D769" s="297" t="s">
        <v>927</v>
      </c>
      <c r="E769" s="297">
        <v>1528.66</v>
      </c>
      <c r="F769" s="297">
        <v>1548.51</v>
      </c>
      <c r="G769" s="297">
        <v>1575.93</v>
      </c>
      <c r="H769" s="297">
        <v>1596.16</v>
      </c>
      <c r="I769" s="297">
        <v>1613.67</v>
      </c>
      <c r="J769" s="297">
        <v>1653.23</v>
      </c>
      <c r="K769" s="297">
        <v>1653.95</v>
      </c>
      <c r="L769" s="297">
        <v>1665.45</v>
      </c>
      <c r="M769" s="297">
        <v>1645.45</v>
      </c>
      <c r="N769" s="297">
        <v>1635.58</v>
      </c>
      <c r="O769" s="297">
        <v>1660.49</v>
      </c>
      <c r="P769" s="297">
        <v>1684.18</v>
      </c>
      <c r="Q769" s="297">
        <v>1702.49</v>
      </c>
      <c r="R769" s="297">
        <v>1731.18</v>
      </c>
      <c r="S769" s="297">
        <v>1783.37</v>
      </c>
      <c r="T769" s="297">
        <v>1824.89</v>
      </c>
      <c r="U769" s="297">
        <v>1871.07</v>
      </c>
      <c r="V769" s="297">
        <v>1881.81</v>
      </c>
      <c r="W769" s="297">
        <v>1886.82</v>
      </c>
      <c r="X769" s="297">
        <v>1910.36</v>
      </c>
      <c r="Y769" s="297">
        <v>1936.27</v>
      </c>
      <c r="Z769" s="297">
        <v>1988.62</v>
      </c>
      <c r="AA769" s="297">
        <v>2042.3</v>
      </c>
      <c r="AB769" s="297">
        <v>2069.56</v>
      </c>
      <c r="AC769" s="297">
        <v>2125.27</v>
      </c>
      <c r="AD769" s="297">
        <v>2187.79</v>
      </c>
      <c r="AE769" s="297">
        <v>2240.3200000000002</v>
      </c>
      <c r="AF769" s="297">
        <v>2279.87</v>
      </c>
      <c r="AG769" s="297">
        <v>2308.5300000000002</v>
      </c>
      <c r="AH769" s="297">
        <v>2347.88</v>
      </c>
      <c r="AI769" s="297">
        <v>2381.0500000000002</v>
      </c>
      <c r="AJ769" s="297">
        <v>2395.2199999999998</v>
      </c>
      <c r="AK769" s="297">
        <v>2409.2199999999998</v>
      </c>
      <c r="AL769" s="297">
        <v>2422.21</v>
      </c>
      <c r="AM769" s="297">
        <v>2433.15</v>
      </c>
      <c r="AN769" s="297">
        <v>2441.75</v>
      </c>
      <c r="AO769" s="297">
        <v>2460.79</v>
      </c>
      <c r="AP769" s="297">
        <v>2477.0500000000002</v>
      </c>
      <c r="AQ769" s="297">
        <v>2491.38</v>
      </c>
      <c r="AR769" s="297">
        <v>2505.09</v>
      </c>
      <c r="AS769" s="297">
        <v>2518.7800000000002</v>
      </c>
      <c r="AT769" s="297">
        <v>2535.16</v>
      </c>
      <c r="AU769" s="297">
        <v>2549.4499999999998</v>
      </c>
      <c r="AV769" s="297">
        <v>2563.59</v>
      </c>
      <c r="AW769" s="297">
        <v>2577.02</v>
      </c>
      <c r="AX769" s="297">
        <v>2589.42</v>
      </c>
      <c r="AY769" s="297">
        <v>2603.63</v>
      </c>
      <c r="AZ769" s="297">
        <v>2617.16</v>
      </c>
      <c r="BA769" s="297">
        <v>2630.18</v>
      </c>
      <c r="BB769" s="297">
        <v>2643.14</v>
      </c>
      <c r="BC769" s="297">
        <v>2656.34</v>
      </c>
      <c r="BD769" s="297">
        <v>2673.17</v>
      </c>
      <c r="BE769" s="297">
        <v>2690.03</v>
      </c>
      <c r="BF769" s="297">
        <v>2706.95</v>
      </c>
      <c r="BG769" s="297">
        <v>2723.77</v>
      </c>
      <c r="BH769" s="297">
        <v>2740.28</v>
      </c>
      <c r="BI769" s="297">
        <v>2759.49</v>
      </c>
      <c r="BJ769" s="297">
        <v>2778.36</v>
      </c>
      <c r="BK769" s="297">
        <v>2796.93</v>
      </c>
      <c r="BL769" s="297">
        <v>2815.53</v>
      </c>
      <c r="BM769" s="297">
        <v>2834.43</v>
      </c>
      <c r="BN769" s="297">
        <v>2852.45</v>
      </c>
      <c r="BO769" s="297">
        <v>2870.61</v>
      </c>
      <c r="BP769" s="297">
        <v>2888.53</v>
      </c>
      <c r="BQ769" s="297">
        <v>2905.58</v>
      </c>
      <c r="BR769" s="297">
        <v>2921.25</v>
      </c>
      <c r="BS769" s="297">
        <v>2934.21</v>
      </c>
      <c r="BT769" s="297">
        <v>2945.81</v>
      </c>
      <c r="BU769" s="297">
        <v>2956.05</v>
      </c>
      <c r="BV769" s="297">
        <v>2965.06</v>
      </c>
      <c r="BW769" s="297">
        <v>2973.07</v>
      </c>
    </row>
    <row r="770" spans="1:75" x14ac:dyDescent="0.25">
      <c r="A770" s="297" t="s">
        <v>485</v>
      </c>
      <c r="B770" s="297" t="s">
        <v>484</v>
      </c>
      <c r="C770" s="297" t="s">
        <v>1012</v>
      </c>
      <c r="D770" s="297" t="s">
        <v>927</v>
      </c>
      <c r="E770" s="297">
        <v>3147.18</v>
      </c>
      <c r="F770" s="297">
        <v>3165.41</v>
      </c>
      <c r="G770" s="297">
        <v>3189.13</v>
      </c>
      <c r="H770" s="297">
        <v>3216.32</v>
      </c>
      <c r="I770" s="297">
        <v>3243.59</v>
      </c>
      <c r="J770" s="297">
        <v>3268.71</v>
      </c>
      <c r="K770" s="297">
        <v>3290.65</v>
      </c>
      <c r="L770" s="297">
        <v>3310.92</v>
      </c>
      <c r="M770" s="297">
        <v>3332.8</v>
      </c>
      <c r="N770" s="297">
        <v>3360.83</v>
      </c>
      <c r="O770" s="297">
        <v>3397.98</v>
      </c>
      <c r="P770" s="297">
        <v>3446</v>
      </c>
      <c r="Q770" s="297">
        <v>3503.13</v>
      </c>
      <c r="R770" s="297">
        <v>3564.53</v>
      </c>
      <c r="S770" s="297">
        <v>3623.42</v>
      </c>
      <c r="T770" s="297">
        <v>3675.06</v>
      </c>
      <c r="U770" s="297">
        <v>3717.34</v>
      </c>
      <c r="V770" s="297">
        <v>3752.13</v>
      </c>
      <c r="W770" s="297">
        <v>3783.47</v>
      </c>
      <c r="X770" s="297">
        <v>3817.37</v>
      </c>
      <c r="Y770" s="297">
        <v>3858.03</v>
      </c>
      <c r="Z770" s="297">
        <v>3906.83</v>
      </c>
      <c r="AA770" s="297">
        <v>3961.98</v>
      </c>
      <c r="AB770" s="297">
        <v>4020.77</v>
      </c>
      <c r="AC770" s="297">
        <v>4079.13</v>
      </c>
      <c r="AD770" s="297">
        <v>4134.12</v>
      </c>
      <c r="AE770" s="297">
        <v>4184.8999999999996</v>
      </c>
      <c r="AF770" s="297">
        <v>4232.46</v>
      </c>
      <c r="AG770" s="297">
        <v>4277.8100000000004</v>
      </c>
      <c r="AH770" s="297">
        <v>4322.63</v>
      </c>
      <c r="AI770" s="297">
        <v>4368.1400000000003</v>
      </c>
      <c r="AJ770" s="297">
        <v>4414.51</v>
      </c>
      <c r="AK770" s="297">
        <v>4461.26</v>
      </c>
      <c r="AL770" s="297">
        <v>4508.17</v>
      </c>
      <c r="AM770" s="297">
        <v>4554.8599999999997</v>
      </c>
      <c r="AN770" s="297">
        <v>4601.04</v>
      </c>
      <c r="AO770" s="297">
        <v>4646.66</v>
      </c>
      <c r="AP770" s="297">
        <v>4691.8100000000004</v>
      </c>
      <c r="AQ770" s="297">
        <v>4736.45</v>
      </c>
      <c r="AR770" s="297">
        <v>4780.59</v>
      </c>
      <c r="AS770" s="297">
        <v>4824.22</v>
      </c>
      <c r="AT770" s="297">
        <v>4867.3</v>
      </c>
      <c r="AU770" s="297">
        <v>4909.74</v>
      </c>
      <c r="AV770" s="297">
        <v>4951.38</v>
      </c>
      <c r="AW770" s="297">
        <v>4992.03</v>
      </c>
      <c r="AX770" s="297">
        <v>5031.55</v>
      </c>
      <c r="AY770" s="297">
        <v>5069.87</v>
      </c>
      <c r="AZ770" s="297">
        <v>5106.99</v>
      </c>
      <c r="BA770" s="297">
        <v>5142.8500000000004</v>
      </c>
      <c r="BB770" s="297">
        <v>5177.45</v>
      </c>
      <c r="BC770" s="297">
        <v>5210.75</v>
      </c>
      <c r="BD770" s="297">
        <v>5242.75</v>
      </c>
      <c r="BE770" s="297">
        <v>5273.45</v>
      </c>
      <c r="BF770" s="297">
        <v>5302.96</v>
      </c>
      <c r="BG770" s="297">
        <v>5331.41</v>
      </c>
      <c r="BH770" s="297">
        <v>5358.91</v>
      </c>
      <c r="BI770" s="297">
        <v>5385.5</v>
      </c>
      <c r="BJ770" s="297">
        <v>5411.2</v>
      </c>
      <c r="BK770" s="297">
        <v>5436.05</v>
      </c>
      <c r="BL770" s="297">
        <v>5460.12</v>
      </c>
      <c r="BM770" s="297">
        <v>5483.44</v>
      </c>
      <c r="BN770" s="297">
        <v>5506.08</v>
      </c>
      <c r="BO770" s="297">
        <v>5528.07</v>
      </c>
      <c r="BP770" s="297">
        <v>5549.35</v>
      </c>
      <c r="BQ770" s="297">
        <v>5569.85</v>
      </c>
      <c r="BR770" s="297">
        <v>5589.55</v>
      </c>
      <c r="BS770" s="297">
        <v>5608.44</v>
      </c>
      <c r="BT770" s="297">
        <v>5626.6</v>
      </c>
      <c r="BU770" s="297">
        <v>5644.11</v>
      </c>
      <c r="BV770" s="297">
        <v>5661.14</v>
      </c>
      <c r="BW770" s="297">
        <v>5677.8</v>
      </c>
    </row>
    <row r="771" spans="1:75" x14ac:dyDescent="0.25">
      <c r="A771" s="297" t="s">
        <v>485</v>
      </c>
      <c r="B771" s="297" t="s">
        <v>484</v>
      </c>
      <c r="C771" s="297" t="s">
        <v>1013</v>
      </c>
      <c r="D771" s="297" t="s">
        <v>1010</v>
      </c>
      <c r="E771" s="297">
        <v>19.47</v>
      </c>
      <c r="F771" s="297">
        <v>21.37</v>
      </c>
      <c r="G771" s="297">
        <v>22.67</v>
      </c>
      <c r="H771" s="297">
        <v>24.84</v>
      </c>
      <c r="I771" s="297">
        <v>25.45</v>
      </c>
      <c r="J771" s="297">
        <v>23.83</v>
      </c>
      <c r="K771" s="297">
        <v>24.16</v>
      </c>
      <c r="L771" s="297">
        <v>23.67</v>
      </c>
      <c r="M771" s="297">
        <v>23.97</v>
      </c>
      <c r="N771" s="297">
        <v>23.06</v>
      </c>
      <c r="O771" s="297">
        <v>20.32</v>
      </c>
      <c r="P771" s="297">
        <v>19.98</v>
      </c>
      <c r="Q771" s="297">
        <v>20.52</v>
      </c>
      <c r="R771" s="297">
        <v>23.64</v>
      </c>
      <c r="S771" s="297">
        <v>24.08</v>
      </c>
      <c r="T771" s="297">
        <v>24.12</v>
      </c>
      <c r="U771" s="297">
        <v>23.41</v>
      </c>
      <c r="V771" s="297">
        <v>22.3</v>
      </c>
      <c r="W771" s="297">
        <v>20.62</v>
      </c>
      <c r="X771" s="297">
        <v>21.51</v>
      </c>
      <c r="Y771" s="297">
        <v>23.25</v>
      </c>
      <c r="Z771" s="297">
        <v>24.69</v>
      </c>
      <c r="AA771" s="297">
        <v>24.11</v>
      </c>
      <c r="AB771" s="297">
        <v>23.84</v>
      </c>
      <c r="AC771" s="297">
        <v>23.77</v>
      </c>
      <c r="AD771" s="297">
        <v>22.26</v>
      </c>
      <c r="AE771" s="297">
        <v>21.44</v>
      </c>
      <c r="AF771" s="297">
        <v>18.34</v>
      </c>
      <c r="AG771" s="297">
        <v>19.690000000000001</v>
      </c>
      <c r="AH771" s="297">
        <v>15.65</v>
      </c>
      <c r="AI771" s="297">
        <v>15.42</v>
      </c>
      <c r="AJ771" s="297">
        <v>18.27</v>
      </c>
      <c r="AK771" s="297">
        <v>18.55</v>
      </c>
      <c r="AL771" s="297">
        <v>19.91</v>
      </c>
      <c r="AM771" s="297">
        <v>19.04</v>
      </c>
      <c r="AN771" s="297">
        <v>18.850000000000001</v>
      </c>
      <c r="AO771" s="297">
        <v>18.64</v>
      </c>
      <c r="AP771" s="297">
        <v>18.690000000000001</v>
      </c>
      <c r="AQ771" s="297">
        <v>18.989999999999998</v>
      </c>
      <c r="AR771" s="297">
        <v>18.95</v>
      </c>
      <c r="AS771" s="297">
        <v>18.920000000000002</v>
      </c>
      <c r="AT771" s="297">
        <v>18.88</v>
      </c>
      <c r="AU771" s="297">
        <v>18.89</v>
      </c>
      <c r="AV771" s="297">
        <v>18.84</v>
      </c>
      <c r="AW771" s="297">
        <v>18.79</v>
      </c>
      <c r="AX771" s="297">
        <v>18.73</v>
      </c>
      <c r="AY771" s="297">
        <v>18.68</v>
      </c>
      <c r="AZ771" s="297">
        <v>18.62</v>
      </c>
      <c r="BA771" s="297">
        <v>18.559999999999999</v>
      </c>
      <c r="BB771" s="297">
        <v>18.489999999999998</v>
      </c>
      <c r="BC771" s="297">
        <v>18.420000000000002</v>
      </c>
      <c r="BD771" s="297">
        <v>18.36</v>
      </c>
      <c r="BE771" s="297">
        <v>18.23</v>
      </c>
      <c r="BF771" s="297">
        <v>18.18</v>
      </c>
      <c r="BG771" s="297">
        <v>18.14</v>
      </c>
      <c r="BH771" s="297">
        <v>18.12</v>
      </c>
      <c r="BI771" s="297">
        <v>18.13</v>
      </c>
      <c r="BJ771" s="297">
        <v>18.04</v>
      </c>
      <c r="BK771" s="297">
        <v>18.100000000000001</v>
      </c>
      <c r="BL771" s="297">
        <v>18.149999999999999</v>
      </c>
      <c r="BM771" s="297">
        <v>18.21</v>
      </c>
      <c r="BN771" s="297">
        <v>18.3</v>
      </c>
      <c r="BO771" s="297">
        <v>18.32</v>
      </c>
      <c r="BP771" s="297">
        <v>18.43</v>
      </c>
      <c r="BQ771" s="297">
        <v>18.559999999999999</v>
      </c>
      <c r="BR771" s="297">
        <v>18.7</v>
      </c>
      <c r="BS771" s="297">
        <v>18.89</v>
      </c>
      <c r="BT771" s="297">
        <v>19.12</v>
      </c>
      <c r="BU771" s="297">
        <v>19.420000000000002</v>
      </c>
      <c r="BV771" s="297">
        <v>19.690000000000001</v>
      </c>
      <c r="BW771" s="297">
        <v>19.93</v>
      </c>
    </row>
    <row r="772" spans="1:75" x14ac:dyDescent="0.25">
      <c r="A772" s="297" t="s">
        <v>485</v>
      </c>
      <c r="B772" s="297" t="s">
        <v>484</v>
      </c>
      <c r="C772" s="297" t="s">
        <v>1014</v>
      </c>
      <c r="D772" s="297" t="s">
        <v>1015</v>
      </c>
      <c r="E772" s="297">
        <v>76.959999999999994</v>
      </c>
      <c r="F772" s="297">
        <v>75.989999999999995</v>
      </c>
      <c r="G772" s="297">
        <v>75.02</v>
      </c>
      <c r="H772" s="297">
        <v>74.08</v>
      </c>
      <c r="I772" s="297">
        <v>73.14</v>
      </c>
      <c r="J772" s="297">
        <v>72.209999999999994</v>
      </c>
      <c r="K772" s="297">
        <v>71.41</v>
      </c>
      <c r="L772" s="297">
        <v>70.61</v>
      </c>
      <c r="M772" s="297">
        <v>69.819999999999993</v>
      </c>
      <c r="N772" s="297">
        <v>69.040000000000006</v>
      </c>
      <c r="O772" s="297">
        <v>68.27</v>
      </c>
      <c r="P772" s="297">
        <v>68.67</v>
      </c>
      <c r="Q772" s="297">
        <v>69.09</v>
      </c>
      <c r="R772" s="297">
        <v>69.5</v>
      </c>
      <c r="S772" s="297">
        <v>69.92</v>
      </c>
      <c r="T772" s="297">
        <v>70.34</v>
      </c>
      <c r="U772" s="297">
        <v>70.87</v>
      </c>
      <c r="V772" s="297">
        <v>71.42</v>
      </c>
      <c r="W772" s="297">
        <v>71.959999999999994</v>
      </c>
      <c r="X772" s="297">
        <v>72.510000000000005</v>
      </c>
      <c r="Y772" s="297">
        <v>73.06</v>
      </c>
      <c r="Z772" s="297">
        <v>73.599999999999994</v>
      </c>
      <c r="AA772" s="297">
        <v>74.14</v>
      </c>
      <c r="AB772" s="297">
        <v>74.69</v>
      </c>
      <c r="AC772" s="297">
        <v>75.239999999999995</v>
      </c>
      <c r="AD772" s="297">
        <v>75.8</v>
      </c>
      <c r="AE772" s="297">
        <v>76.34</v>
      </c>
      <c r="AF772" s="297">
        <v>76.88</v>
      </c>
      <c r="AG772" s="297">
        <v>77.42</v>
      </c>
      <c r="AH772" s="297">
        <v>77.97</v>
      </c>
      <c r="AI772" s="297">
        <v>78.52</v>
      </c>
      <c r="AJ772" s="297">
        <v>79.02</v>
      </c>
      <c r="AK772" s="297">
        <v>79.53</v>
      </c>
      <c r="AL772" s="297">
        <v>80.040000000000006</v>
      </c>
      <c r="AM772" s="297">
        <v>80.55</v>
      </c>
      <c r="AN772" s="297">
        <v>81.069999999999993</v>
      </c>
      <c r="AO772" s="297">
        <v>81.510000000000005</v>
      </c>
      <c r="AP772" s="297">
        <v>81.95</v>
      </c>
      <c r="AQ772" s="297">
        <v>82.39</v>
      </c>
      <c r="AR772" s="297">
        <v>82.84</v>
      </c>
      <c r="AS772" s="297">
        <v>83.29</v>
      </c>
      <c r="AT772" s="297">
        <v>83.77</v>
      </c>
      <c r="AU772" s="297">
        <v>84.25</v>
      </c>
      <c r="AV772" s="297">
        <v>84.74</v>
      </c>
      <c r="AW772" s="297">
        <v>85.23</v>
      </c>
      <c r="AX772" s="297">
        <v>85.72</v>
      </c>
      <c r="AY772" s="297">
        <v>86.15</v>
      </c>
      <c r="AZ772" s="297">
        <v>86.58</v>
      </c>
      <c r="BA772" s="297">
        <v>87.01</v>
      </c>
      <c r="BB772" s="297">
        <v>87.44</v>
      </c>
      <c r="BC772" s="297">
        <v>87.87</v>
      </c>
      <c r="BD772" s="297">
        <v>88.33</v>
      </c>
      <c r="BE772" s="297">
        <v>88.79</v>
      </c>
      <c r="BF772" s="297">
        <v>89.25</v>
      </c>
      <c r="BG772" s="297">
        <v>89.71</v>
      </c>
      <c r="BH772" s="297">
        <v>90.18</v>
      </c>
      <c r="BI772" s="297">
        <v>90.58</v>
      </c>
      <c r="BJ772" s="297">
        <v>90.99</v>
      </c>
      <c r="BK772" s="297">
        <v>91.39</v>
      </c>
      <c r="BL772" s="297">
        <v>91.8</v>
      </c>
      <c r="BM772" s="297">
        <v>92.21</v>
      </c>
      <c r="BN772" s="297">
        <v>92.59</v>
      </c>
      <c r="BO772" s="297">
        <v>92.97</v>
      </c>
      <c r="BP772" s="297">
        <v>93.35</v>
      </c>
      <c r="BQ772" s="297">
        <v>93.74</v>
      </c>
      <c r="BR772" s="297">
        <v>94.12</v>
      </c>
      <c r="BS772" s="297">
        <v>94.42</v>
      </c>
      <c r="BT772" s="297">
        <v>94.71</v>
      </c>
      <c r="BU772" s="297">
        <v>95</v>
      </c>
      <c r="BV772" s="297">
        <v>95.3</v>
      </c>
      <c r="BW772" s="297">
        <v>95.6</v>
      </c>
    </row>
    <row r="773" spans="1:75" x14ac:dyDescent="0.25">
      <c r="A773" s="297" t="s">
        <v>485</v>
      </c>
      <c r="B773" s="297" t="s">
        <v>484</v>
      </c>
      <c r="C773" s="297" t="s">
        <v>1016</v>
      </c>
      <c r="D773" s="297" t="s">
        <v>1015</v>
      </c>
      <c r="E773" s="297">
        <v>27.81</v>
      </c>
      <c r="F773" s="297">
        <v>28.85</v>
      </c>
      <c r="G773" s="297">
        <v>29.93</v>
      </c>
      <c r="H773" s="297">
        <v>31.05</v>
      </c>
      <c r="I773" s="297">
        <v>32.21</v>
      </c>
      <c r="J773" s="297">
        <v>33.42</v>
      </c>
      <c r="K773" s="297">
        <v>34.159999999999997</v>
      </c>
      <c r="L773" s="297">
        <v>34.909999999999997</v>
      </c>
      <c r="M773" s="297">
        <v>35.69</v>
      </c>
      <c r="N773" s="297">
        <v>36.479999999999997</v>
      </c>
      <c r="O773" s="297">
        <v>37.29</v>
      </c>
      <c r="P773" s="297">
        <v>37.979999999999997</v>
      </c>
      <c r="Q773" s="297">
        <v>38.700000000000003</v>
      </c>
      <c r="R773" s="297">
        <v>39.42</v>
      </c>
      <c r="S773" s="297">
        <v>40.159999999999997</v>
      </c>
      <c r="T773" s="297">
        <v>40.92</v>
      </c>
      <c r="U773" s="297">
        <v>41.5</v>
      </c>
      <c r="V773" s="297">
        <v>42.09</v>
      </c>
      <c r="W773" s="297">
        <v>42.7</v>
      </c>
      <c r="X773" s="297">
        <v>43.31</v>
      </c>
      <c r="Y773" s="297">
        <v>43.92</v>
      </c>
      <c r="Z773" s="297">
        <v>44.4</v>
      </c>
      <c r="AA773" s="297">
        <v>44.89</v>
      </c>
      <c r="AB773" s="297">
        <v>45.38</v>
      </c>
      <c r="AC773" s="297">
        <v>45.87</v>
      </c>
      <c r="AD773" s="297">
        <v>46.37</v>
      </c>
      <c r="AE773" s="297">
        <v>47.13</v>
      </c>
      <c r="AF773" s="297">
        <v>47.89</v>
      </c>
      <c r="AG773" s="297">
        <v>48.67</v>
      </c>
      <c r="AH773" s="297">
        <v>49.46</v>
      </c>
      <c r="AI773" s="297">
        <v>50.26</v>
      </c>
      <c r="AJ773" s="297">
        <v>50.92</v>
      </c>
      <c r="AK773" s="297">
        <v>51.59</v>
      </c>
      <c r="AL773" s="297">
        <v>52.26</v>
      </c>
      <c r="AM773" s="297">
        <v>52.95</v>
      </c>
      <c r="AN773" s="297">
        <v>53.64</v>
      </c>
      <c r="AO773" s="297">
        <v>54.21</v>
      </c>
      <c r="AP773" s="297">
        <v>54.79</v>
      </c>
      <c r="AQ773" s="297">
        <v>55.37</v>
      </c>
      <c r="AR773" s="297">
        <v>55.96</v>
      </c>
      <c r="AS773" s="297">
        <v>56.56</v>
      </c>
      <c r="AT773" s="297">
        <v>57.09</v>
      </c>
      <c r="AU773" s="297">
        <v>57.64</v>
      </c>
      <c r="AV773" s="297">
        <v>58.19</v>
      </c>
      <c r="AW773" s="297">
        <v>58.74</v>
      </c>
      <c r="AX773" s="297">
        <v>59.3</v>
      </c>
      <c r="AY773" s="297">
        <v>59.97</v>
      </c>
      <c r="AZ773" s="297">
        <v>60.64</v>
      </c>
      <c r="BA773" s="297">
        <v>61.31</v>
      </c>
      <c r="BB773" s="297">
        <v>62</v>
      </c>
      <c r="BC773" s="297">
        <v>62.69</v>
      </c>
      <c r="BD773" s="297">
        <v>63.42</v>
      </c>
      <c r="BE773" s="297">
        <v>64.150000000000006</v>
      </c>
      <c r="BF773" s="297">
        <v>64.89</v>
      </c>
      <c r="BG773" s="297">
        <v>65.650000000000006</v>
      </c>
      <c r="BH773" s="297">
        <v>66.41</v>
      </c>
      <c r="BI773" s="297">
        <v>67.25</v>
      </c>
      <c r="BJ773" s="297">
        <v>68.099999999999994</v>
      </c>
      <c r="BK773" s="297">
        <v>68.959999999999994</v>
      </c>
      <c r="BL773" s="297">
        <v>69.83</v>
      </c>
      <c r="BM773" s="297">
        <v>70.709999999999994</v>
      </c>
      <c r="BN773" s="297">
        <v>71.37</v>
      </c>
      <c r="BO773" s="297">
        <v>72.02</v>
      </c>
      <c r="BP773" s="297">
        <v>72.69</v>
      </c>
      <c r="BQ773" s="297">
        <v>73.349999999999994</v>
      </c>
      <c r="BR773" s="297">
        <v>74.03</v>
      </c>
      <c r="BS773" s="297">
        <v>74.489999999999995</v>
      </c>
      <c r="BT773" s="297">
        <v>74.95</v>
      </c>
      <c r="BU773" s="297">
        <v>75.41</v>
      </c>
      <c r="BV773" s="297">
        <v>75.88</v>
      </c>
      <c r="BW773" s="297">
        <v>76.349999999999994</v>
      </c>
    </row>
    <row r="774" spans="1:75" x14ac:dyDescent="0.25">
      <c r="A774" s="297" t="s">
        <v>1111</v>
      </c>
      <c r="B774" s="297" t="s">
        <v>1112</v>
      </c>
      <c r="C774" s="297" t="s">
        <v>1005</v>
      </c>
      <c r="D774" s="297" t="s">
        <v>1006</v>
      </c>
      <c r="E774" s="297">
        <v>7.48</v>
      </c>
      <c r="F774" s="297">
        <v>7.81</v>
      </c>
      <c r="G774" s="297">
        <v>7.93</v>
      </c>
      <c r="H774" s="297">
        <v>8.18</v>
      </c>
      <c r="I774" s="297">
        <v>8.41</v>
      </c>
      <c r="J774" s="297">
        <v>8.64</v>
      </c>
      <c r="K774" s="297">
        <v>8.6</v>
      </c>
      <c r="L774" s="297">
        <v>8.5399999999999991</v>
      </c>
      <c r="M774" s="297">
        <v>8.89</v>
      </c>
      <c r="N774" s="297">
        <v>9.19</v>
      </c>
      <c r="O774" s="297">
        <v>9.25</v>
      </c>
      <c r="P774" s="297">
        <v>9.25</v>
      </c>
      <c r="Q774" s="297">
        <v>9.32</v>
      </c>
      <c r="R774" s="297">
        <v>9.35</v>
      </c>
      <c r="S774" s="297">
        <v>9.41</v>
      </c>
      <c r="T774" s="297">
        <v>9.51</v>
      </c>
      <c r="U774" s="297">
        <v>9.69</v>
      </c>
      <c r="V774" s="297">
        <v>9.99</v>
      </c>
      <c r="W774" s="297">
        <v>10.34</v>
      </c>
      <c r="X774" s="297">
        <v>11.05</v>
      </c>
      <c r="Y774" s="297">
        <v>11.49</v>
      </c>
      <c r="Z774" s="297">
        <v>11.97</v>
      </c>
      <c r="AA774" s="297">
        <v>12.32</v>
      </c>
      <c r="AB774" s="297">
        <v>12.68</v>
      </c>
      <c r="AC774" s="297">
        <v>13.16</v>
      </c>
      <c r="AD774" s="297">
        <v>13.76</v>
      </c>
      <c r="AE774" s="297">
        <v>14.34</v>
      </c>
      <c r="AF774" s="297">
        <v>15.02</v>
      </c>
      <c r="AG774" s="297">
        <v>16.21</v>
      </c>
      <c r="AH774" s="297">
        <v>16.66</v>
      </c>
      <c r="AI774" s="297">
        <v>16.89</v>
      </c>
      <c r="AJ774" s="297">
        <v>17.260000000000002</v>
      </c>
      <c r="AK774" s="297">
        <v>17.61</v>
      </c>
      <c r="AL774" s="297">
        <v>17.95</v>
      </c>
      <c r="AM774" s="297">
        <v>18.309999999999999</v>
      </c>
      <c r="AN774" s="297">
        <v>18.71</v>
      </c>
      <c r="AO774" s="297">
        <v>19.13</v>
      </c>
      <c r="AP774" s="297">
        <v>19.600000000000001</v>
      </c>
      <c r="AQ774" s="297">
        <v>20.12</v>
      </c>
      <c r="AR774" s="297">
        <v>20.69</v>
      </c>
      <c r="AS774" s="297">
        <v>21.32</v>
      </c>
      <c r="AT774" s="297">
        <v>22</v>
      </c>
      <c r="AU774" s="297">
        <v>22.73</v>
      </c>
      <c r="AV774" s="297">
        <v>23.51</v>
      </c>
      <c r="AW774" s="297">
        <v>24.35</v>
      </c>
      <c r="AX774" s="297">
        <v>25.26</v>
      </c>
      <c r="AY774" s="297">
        <v>26.23</v>
      </c>
      <c r="AZ774" s="297">
        <v>27.26</v>
      </c>
      <c r="BA774" s="297">
        <v>28.35</v>
      </c>
      <c r="BB774" s="297">
        <v>29.5</v>
      </c>
      <c r="BC774" s="297">
        <v>30.73</v>
      </c>
      <c r="BD774" s="297">
        <v>32.020000000000003</v>
      </c>
      <c r="BE774" s="297">
        <v>33.369999999999997</v>
      </c>
      <c r="BF774" s="297">
        <v>34.799999999999997</v>
      </c>
      <c r="BG774" s="297">
        <v>36.299999999999997</v>
      </c>
      <c r="BH774" s="297">
        <v>37.869999999999997</v>
      </c>
      <c r="BI774" s="297">
        <v>39.51</v>
      </c>
      <c r="BJ774" s="297">
        <v>41.22</v>
      </c>
      <c r="BK774" s="297">
        <v>43.01</v>
      </c>
      <c r="BL774" s="297">
        <v>44.87</v>
      </c>
      <c r="BM774" s="297">
        <v>46.81</v>
      </c>
      <c r="BN774" s="297">
        <v>48.82</v>
      </c>
      <c r="BO774" s="297">
        <v>50.91</v>
      </c>
      <c r="BP774" s="297">
        <v>53.07</v>
      </c>
      <c r="BQ774" s="297">
        <v>55.32</v>
      </c>
      <c r="BR774" s="297">
        <v>57.64</v>
      </c>
      <c r="BS774" s="297">
        <v>60.04</v>
      </c>
      <c r="BT774" s="297">
        <v>62.53</v>
      </c>
      <c r="BU774" s="297">
        <v>65.099999999999994</v>
      </c>
      <c r="BV774" s="297">
        <v>67.75</v>
      </c>
      <c r="BW774" s="297">
        <v>70.48</v>
      </c>
    </row>
    <row r="775" spans="1:75" x14ac:dyDescent="0.25">
      <c r="A775" s="297" t="s">
        <v>1111</v>
      </c>
      <c r="B775" s="297" t="s">
        <v>1112</v>
      </c>
      <c r="C775" s="297" t="s">
        <v>1007</v>
      </c>
      <c r="D775" s="297" t="s">
        <v>1008</v>
      </c>
      <c r="E775" s="297">
        <v>10500</v>
      </c>
      <c r="F775" s="297">
        <v>10753.42</v>
      </c>
      <c r="G775" s="297">
        <v>10931.51</v>
      </c>
      <c r="H775" s="297">
        <v>11363.01</v>
      </c>
      <c r="I775" s="297">
        <v>12691.78</v>
      </c>
      <c r="J775" s="297">
        <v>13280.82</v>
      </c>
      <c r="K775" s="297">
        <v>13397.26</v>
      </c>
      <c r="L775" s="297">
        <v>13506.85</v>
      </c>
      <c r="M775" s="297">
        <v>13219.18</v>
      </c>
      <c r="N775" s="297">
        <v>13979.45</v>
      </c>
      <c r="O775" s="297">
        <v>14335.62</v>
      </c>
      <c r="P775" s="297">
        <v>14801.37</v>
      </c>
      <c r="Q775" s="297">
        <v>15342.47</v>
      </c>
      <c r="R775" s="297">
        <v>15198.63</v>
      </c>
      <c r="S775" s="297">
        <v>15458.9</v>
      </c>
      <c r="T775" s="297">
        <v>16013.7</v>
      </c>
      <c r="U775" s="297">
        <v>16547.95</v>
      </c>
      <c r="V775" s="297">
        <v>17431.509999999998</v>
      </c>
      <c r="W775" s="297">
        <v>17287.669999999998</v>
      </c>
      <c r="X775" s="297">
        <v>18068.490000000002</v>
      </c>
      <c r="Y775" s="297">
        <v>18630.14</v>
      </c>
      <c r="Z775" s="297">
        <v>18952.05</v>
      </c>
      <c r="AA775" s="297">
        <v>19767.12</v>
      </c>
      <c r="AB775" s="297">
        <v>21273.97</v>
      </c>
      <c r="AC775" s="297">
        <v>22465.75</v>
      </c>
      <c r="AD775" s="297">
        <v>22732.880000000001</v>
      </c>
      <c r="AE775" s="297">
        <v>23493.15</v>
      </c>
      <c r="AF775" s="297">
        <v>23746.58</v>
      </c>
      <c r="AG775" s="297">
        <v>24109.59</v>
      </c>
      <c r="AH775" s="297">
        <v>25634.44</v>
      </c>
      <c r="AI775" s="297">
        <v>26305.119999999999</v>
      </c>
      <c r="AJ775" s="297">
        <v>26134.75</v>
      </c>
      <c r="AK775" s="297">
        <v>25646.6</v>
      </c>
      <c r="AL775" s="297">
        <v>25434.43</v>
      </c>
      <c r="AM775" s="297">
        <v>25301.45</v>
      </c>
      <c r="AN775" s="297">
        <v>25253.38</v>
      </c>
      <c r="AO775" s="297">
        <v>25384.28</v>
      </c>
      <c r="AP775" s="297">
        <v>26022.76</v>
      </c>
      <c r="AQ775" s="297">
        <v>26661.83</v>
      </c>
      <c r="AR775" s="297">
        <v>27379.49</v>
      </c>
      <c r="AS775" s="297">
        <v>28141.99</v>
      </c>
      <c r="AT775" s="297">
        <v>28933.77</v>
      </c>
      <c r="AU775" s="297">
        <v>29937.8</v>
      </c>
      <c r="AV775" s="297">
        <v>30976.97</v>
      </c>
      <c r="AW775" s="297">
        <v>32055.06</v>
      </c>
      <c r="AX775" s="297">
        <v>33154.57</v>
      </c>
      <c r="AY775" s="297">
        <v>34300.83</v>
      </c>
      <c r="AZ775" s="297">
        <v>35592.07</v>
      </c>
      <c r="BA775" s="297">
        <v>36916.660000000003</v>
      </c>
      <c r="BB775" s="297">
        <v>38276.15</v>
      </c>
      <c r="BC775" s="297">
        <v>39702.39</v>
      </c>
      <c r="BD775" s="297">
        <v>41166.449999999997</v>
      </c>
      <c r="BE775" s="297">
        <v>42775.89</v>
      </c>
      <c r="BF775" s="297">
        <v>44426.79</v>
      </c>
      <c r="BG775" s="297">
        <v>46116.83</v>
      </c>
      <c r="BH775" s="297">
        <v>47858.46</v>
      </c>
      <c r="BI775" s="297">
        <v>49657.25</v>
      </c>
      <c r="BJ775" s="297">
        <v>51563.81</v>
      </c>
      <c r="BK775" s="297">
        <v>53509.87</v>
      </c>
      <c r="BL775" s="297">
        <v>55500.02</v>
      </c>
      <c r="BM775" s="297">
        <v>57523.31</v>
      </c>
      <c r="BN775" s="297">
        <v>59605.86</v>
      </c>
      <c r="BO775" s="297">
        <v>61767.23</v>
      </c>
      <c r="BP775" s="297">
        <v>63958.76</v>
      </c>
      <c r="BQ775" s="297">
        <v>66185.649999999994</v>
      </c>
      <c r="BR775" s="297">
        <v>68447.98</v>
      </c>
      <c r="BS775" s="297">
        <v>70783.73</v>
      </c>
      <c r="BT775" s="297">
        <v>73187.509999999995</v>
      </c>
      <c r="BU775" s="297">
        <v>75635.66</v>
      </c>
      <c r="BV775" s="297">
        <v>78126.45</v>
      </c>
      <c r="BW775" s="297">
        <v>80675.16</v>
      </c>
    </row>
    <row r="776" spans="1:75" x14ac:dyDescent="0.25">
      <c r="A776" s="297" t="s">
        <v>1111</v>
      </c>
      <c r="B776" s="297" t="s">
        <v>1112</v>
      </c>
      <c r="C776" s="297" t="s">
        <v>1009</v>
      </c>
      <c r="D776" s="297" t="s">
        <v>1010</v>
      </c>
      <c r="E776" s="297">
        <v>14.58</v>
      </c>
      <c r="F776" s="297">
        <v>21.39</v>
      </c>
      <c r="G776" s="297">
        <v>16.579999999999998</v>
      </c>
      <c r="H776" s="297">
        <v>19.41</v>
      </c>
      <c r="I776" s="297">
        <v>19.399999999999999</v>
      </c>
      <c r="J776" s="297">
        <v>20.73</v>
      </c>
      <c r="K776" s="297">
        <v>13.84</v>
      </c>
      <c r="L776" s="297">
        <v>13.18</v>
      </c>
      <c r="M776" s="297">
        <v>28.09</v>
      </c>
      <c r="N776" s="297">
        <v>27.99</v>
      </c>
      <c r="O776" s="297">
        <v>20.41</v>
      </c>
      <c r="P776" s="297">
        <v>18.809999999999999</v>
      </c>
      <c r="Q776" s="297">
        <v>20.62</v>
      </c>
      <c r="R776" s="297">
        <v>19.850000000000001</v>
      </c>
      <c r="S776" s="297">
        <v>20.3</v>
      </c>
      <c r="T776" s="297">
        <v>20.21</v>
      </c>
      <c r="U776" s="297">
        <v>21.75</v>
      </c>
      <c r="V776" s="297">
        <v>24.28</v>
      </c>
      <c r="W776" s="297">
        <v>25.33</v>
      </c>
      <c r="X776" s="297">
        <v>33.32</v>
      </c>
      <c r="Y776" s="297">
        <v>27.76</v>
      </c>
      <c r="Z776" s="297">
        <v>27.79</v>
      </c>
      <c r="AA776" s="297">
        <v>25.5</v>
      </c>
      <c r="AB776" s="297">
        <v>25.73</v>
      </c>
      <c r="AC776" s="297">
        <v>27.85</v>
      </c>
      <c r="AD776" s="297">
        <v>29.57</v>
      </c>
      <c r="AE776" s="297">
        <v>29.14</v>
      </c>
      <c r="AF776" s="297">
        <v>30.24</v>
      </c>
      <c r="AG776" s="297">
        <v>39.76</v>
      </c>
      <c r="AH776" s="297">
        <v>26.13</v>
      </c>
      <c r="AI776" s="297">
        <v>23.06</v>
      </c>
      <c r="AJ776" s="297">
        <v>24.61</v>
      </c>
      <c r="AK776" s="297">
        <v>23.82</v>
      </c>
      <c r="AL776" s="297">
        <v>23.28</v>
      </c>
      <c r="AM776" s="297">
        <v>22.99</v>
      </c>
      <c r="AN776" s="297">
        <v>22.81</v>
      </c>
      <c r="AO776" s="297">
        <v>22.65</v>
      </c>
      <c r="AP776" s="297">
        <v>22.53</v>
      </c>
      <c r="AQ776" s="297">
        <v>22.45</v>
      </c>
      <c r="AR776" s="297">
        <v>22.41</v>
      </c>
      <c r="AS776" s="297">
        <v>22.39</v>
      </c>
      <c r="AT776" s="297">
        <v>22.37</v>
      </c>
      <c r="AU776" s="297">
        <v>22.26</v>
      </c>
      <c r="AV776" s="297">
        <v>22.21</v>
      </c>
      <c r="AW776" s="297">
        <v>22.18</v>
      </c>
      <c r="AX776" s="297">
        <v>22.16</v>
      </c>
      <c r="AY776" s="297">
        <v>22.13</v>
      </c>
      <c r="AZ776" s="297">
        <v>22.05</v>
      </c>
      <c r="BA776" s="297">
        <v>22.01</v>
      </c>
      <c r="BB776" s="297">
        <v>21.97</v>
      </c>
      <c r="BC776" s="297">
        <v>21.93</v>
      </c>
      <c r="BD776" s="297">
        <v>21.88</v>
      </c>
      <c r="BE776" s="297">
        <v>21.79</v>
      </c>
      <c r="BF776" s="297">
        <v>21.73</v>
      </c>
      <c r="BG776" s="297">
        <v>21.66</v>
      </c>
      <c r="BH776" s="297">
        <v>21.59</v>
      </c>
      <c r="BI776" s="297">
        <v>21.51</v>
      </c>
      <c r="BJ776" s="297">
        <v>21.41</v>
      </c>
      <c r="BK776" s="297">
        <v>21.32</v>
      </c>
      <c r="BL776" s="297">
        <v>21.24</v>
      </c>
      <c r="BM776" s="297">
        <v>21.16</v>
      </c>
      <c r="BN776" s="297">
        <v>21.07</v>
      </c>
      <c r="BO776" s="297">
        <v>20.97</v>
      </c>
      <c r="BP776" s="297">
        <v>20.89</v>
      </c>
      <c r="BQ776" s="297">
        <v>20.81</v>
      </c>
      <c r="BR776" s="297">
        <v>20.73</v>
      </c>
      <c r="BS776" s="297">
        <v>20.65</v>
      </c>
      <c r="BT776" s="297">
        <v>20.58</v>
      </c>
      <c r="BU776" s="297">
        <v>20.51</v>
      </c>
      <c r="BV776" s="297">
        <v>20.420000000000002</v>
      </c>
      <c r="BW776" s="297">
        <v>20.329999999999998</v>
      </c>
    </row>
    <row r="777" spans="1:75" x14ac:dyDescent="0.25">
      <c r="A777" s="297" t="s">
        <v>1111</v>
      </c>
      <c r="B777" s="297" t="s">
        <v>1112</v>
      </c>
      <c r="C777" s="297" t="s">
        <v>1011</v>
      </c>
      <c r="D777" s="297" t="s">
        <v>927</v>
      </c>
      <c r="E777" s="297">
        <v>1007.7</v>
      </c>
      <c r="F777" s="297">
        <v>1036.6300000000001</v>
      </c>
      <c r="G777" s="297">
        <v>1064.4100000000001</v>
      </c>
      <c r="H777" s="297">
        <v>1093.42</v>
      </c>
      <c r="I777" s="297">
        <v>1121.72</v>
      </c>
      <c r="J777" s="297">
        <v>1150.3699999999999</v>
      </c>
      <c r="K777" s="297">
        <v>1194.46</v>
      </c>
      <c r="L777" s="297">
        <v>1237.46</v>
      </c>
      <c r="M777" s="297">
        <v>1280.7</v>
      </c>
      <c r="N777" s="297">
        <v>1324.82</v>
      </c>
      <c r="O777" s="297">
        <v>1375</v>
      </c>
      <c r="P777" s="297">
        <v>1416.2</v>
      </c>
      <c r="Q777" s="297">
        <v>1449.48</v>
      </c>
      <c r="R777" s="297">
        <v>1482.69</v>
      </c>
      <c r="S777" s="297">
        <v>1516.6</v>
      </c>
      <c r="T777" s="297">
        <v>1551.21</v>
      </c>
      <c r="U777" s="297">
        <v>1582.49</v>
      </c>
      <c r="V777" s="297">
        <v>1645.01</v>
      </c>
      <c r="W777" s="297">
        <v>1709.82</v>
      </c>
      <c r="X777" s="297">
        <v>1774.02</v>
      </c>
      <c r="Y777" s="297">
        <v>1842.93</v>
      </c>
      <c r="Z777" s="297">
        <v>1895.9</v>
      </c>
      <c r="AA777" s="297">
        <v>1945.44</v>
      </c>
      <c r="AB777" s="297">
        <v>1992.85</v>
      </c>
      <c r="AC777" s="297">
        <v>2040.13</v>
      </c>
      <c r="AD777" s="297">
        <v>2088.1799999999998</v>
      </c>
      <c r="AE777" s="297">
        <v>2140.5700000000002</v>
      </c>
      <c r="AF777" s="297">
        <v>2205.54</v>
      </c>
      <c r="AG777" s="297">
        <v>2271</v>
      </c>
      <c r="AH777" s="297">
        <v>2314.0300000000002</v>
      </c>
      <c r="AI777" s="297">
        <v>2370.4499999999998</v>
      </c>
      <c r="AJ777" s="297">
        <v>2407.2199999999998</v>
      </c>
      <c r="AK777" s="297">
        <v>2448.06</v>
      </c>
      <c r="AL777" s="297">
        <v>2490.4899999999998</v>
      </c>
      <c r="AM777" s="297">
        <v>2531.46</v>
      </c>
      <c r="AN777" s="297">
        <v>2569.38</v>
      </c>
      <c r="AO777" s="297">
        <v>2630.09</v>
      </c>
      <c r="AP777" s="297">
        <v>2687.84</v>
      </c>
      <c r="AQ777" s="297">
        <v>2743.34</v>
      </c>
      <c r="AR777" s="297">
        <v>2798.14</v>
      </c>
      <c r="AS777" s="297">
        <v>2852.99</v>
      </c>
      <c r="AT777" s="297">
        <v>2903.1</v>
      </c>
      <c r="AU777" s="297">
        <v>2956.33</v>
      </c>
      <c r="AV777" s="297">
        <v>3008.7</v>
      </c>
      <c r="AW777" s="297">
        <v>3059.76</v>
      </c>
      <c r="AX777" s="297">
        <v>3109.29</v>
      </c>
      <c r="AY777" s="297">
        <v>3158.82</v>
      </c>
      <c r="AZ777" s="297">
        <v>3206.62</v>
      </c>
      <c r="BA777" s="297">
        <v>3252.66</v>
      </c>
      <c r="BB777" s="297">
        <v>3297.08</v>
      </c>
      <c r="BC777" s="297">
        <v>3339.94</v>
      </c>
      <c r="BD777" s="297">
        <v>3384.96</v>
      </c>
      <c r="BE777" s="297">
        <v>3428.38</v>
      </c>
      <c r="BF777" s="297">
        <v>3470</v>
      </c>
      <c r="BG777" s="297">
        <v>3509.57</v>
      </c>
      <c r="BH777" s="297">
        <v>3546.99</v>
      </c>
      <c r="BI777" s="297">
        <v>3585.08</v>
      </c>
      <c r="BJ777" s="297">
        <v>3620.97</v>
      </c>
      <c r="BK777" s="297">
        <v>3654.46</v>
      </c>
      <c r="BL777" s="297">
        <v>3685.33</v>
      </c>
      <c r="BM777" s="297">
        <v>3713.38</v>
      </c>
      <c r="BN777" s="297">
        <v>3740.24</v>
      </c>
      <c r="BO777" s="297">
        <v>3764.28</v>
      </c>
      <c r="BP777" s="297">
        <v>3785.26</v>
      </c>
      <c r="BQ777" s="297">
        <v>3803.07</v>
      </c>
      <c r="BR777" s="297">
        <v>3817.86</v>
      </c>
      <c r="BS777" s="297">
        <v>3833.19</v>
      </c>
      <c r="BT777" s="297">
        <v>3845.61</v>
      </c>
      <c r="BU777" s="297">
        <v>3855.65</v>
      </c>
      <c r="BV777" s="297">
        <v>3864.02</v>
      </c>
      <c r="BW777" s="297">
        <v>3871.2</v>
      </c>
    </row>
    <row r="778" spans="1:75" x14ac:dyDescent="0.25">
      <c r="A778" s="297" t="s">
        <v>1111</v>
      </c>
      <c r="B778" s="297" t="s">
        <v>1112</v>
      </c>
      <c r="C778" s="297" t="s">
        <v>1012</v>
      </c>
      <c r="D778" s="297" t="s">
        <v>927</v>
      </c>
      <c r="E778" s="297">
        <v>3242.19</v>
      </c>
      <c r="F778" s="297">
        <v>3334.29</v>
      </c>
      <c r="G778" s="297">
        <v>3426.78</v>
      </c>
      <c r="H778" s="297">
        <v>3518.72</v>
      </c>
      <c r="I778" s="297">
        <v>3608.91</v>
      </c>
      <c r="J778" s="297">
        <v>3696.67</v>
      </c>
      <c r="K778" s="297">
        <v>3781.07</v>
      </c>
      <c r="L778" s="297">
        <v>3862.72</v>
      </c>
      <c r="M778" s="297">
        <v>3944.3</v>
      </c>
      <c r="N778" s="297">
        <v>4029.51</v>
      </c>
      <c r="O778" s="297">
        <v>4120.8</v>
      </c>
      <c r="P778" s="297">
        <v>4219.18</v>
      </c>
      <c r="Q778" s="297">
        <v>4323.26</v>
      </c>
      <c r="R778" s="297">
        <v>4430.18</v>
      </c>
      <c r="S778" s="297">
        <v>4535.8</v>
      </c>
      <c r="T778" s="297">
        <v>4637.04</v>
      </c>
      <c r="U778" s="297">
        <v>4733.16</v>
      </c>
      <c r="V778" s="297">
        <v>4824.8</v>
      </c>
      <c r="W778" s="297">
        <v>4911.8900000000003</v>
      </c>
      <c r="X778" s="297">
        <v>4994.7299999999996</v>
      </c>
      <c r="Y778" s="297">
        <v>5073.7</v>
      </c>
      <c r="Z778" s="297">
        <v>5148.63</v>
      </c>
      <c r="AA778" s="297">
        <v>5219.72</v>
      </c>
      <c r="AB778" s="297">
        <v>5288.27</v>
      </c>
      <c r="AC778" s="297">
        <v>5356.01</v>
      </c>
      <c r="AD778" s="297">
        <v>5424.34</v>
      </c>
      <c r="AE778" s="297">
        <v>5493.53</v>
      </c>
      <c r="AF778" s="297">
        <v>5563.65</v>
      </c>
      <c r="AG778" s="297">
        <v>5635.58</v>
      </c>
      <c r="AH778" s="297">
        <v>5710.23</v>
      </c>
      <c r="AI778" s="297">
        <v>5788.16</v>
      </c>
      <c r="AJ778" s="297">
        <v>5869.86</v>
      </c>
      <c r="AK778" s="297">
        <v>5954.9</v>
      </c>
      <c r="AL778" s="297">
        <v>6041.76</v>
      </c>
      <c r="AM778" s="297">
        <v>6128.32</v>
      </c>
      <c r="AN778" s="297">
        <v>6212.95</v>
      </c>
      <c r="AO778" s="297">
        <v>6295.1</v>
      </c>
      <c r="AP778" s="297">
        <v>6374.96</v>
      </c>
      <c r="AQ778" s="297">
        <v>6452.65</v>
      </c>
      <c r="AR778" s="297">
        <v>6528.54</v>
      </c>
      <c r="AS778" s="297">
        <v>6602.88</v>
      </c>
      <c r="AT778" s="297">
        <v>6675.54</v>
      </c>
      <c r="AU778" s="297">
        <v>6746.25</v>
      </c>
      <c r="AV778" s="297">
        <v>6815</v>
      </c>
      <c r="AW778" s="297">
        <v>6881.78</v>
      </c>
      <c r="AX778" s="297">
        <v>6946.59</v>
      </c>
      <c r="AY778" s="297">
        <v>7009.4</v>
      </c>
      <c r="AZ778" s="297">
        <v>7070.15</v>
      </c>
      <c r="BA778" s="297">
        <v>7128.83</v>
      </c>
      <c r="BB778" s="297">
        <v>7185.41</v>
      </c>
      <c r="BC778" s="297">
        <v>7239.87</v>
      </c>
      <c r="BD778" s="297">
        <v>7292.18</v>
      </c>
      <c r="BE778" s="297">
        <v>7342.32</v>
      </c>
      <c r="BF778" s="297">
        <v>7390.25</v>
      </c>
      <c r="BG778" s="297">
        <v>7435.93</v>
      </c>
      <c r="BH778" s="297">
        <v>7479.32</v>
      </c>
      <c r="BI778" s="297">
        <v>7520.4</v>
      </c>
      <c r="BJ778" s="297">
        <v>7559.14</v>
      </c>
      <c r="BK778" s="297">
        <v>7595.54</v>
      </c>
      <c r="BL778" s="297">
        <v>7629.59</v>
      </c>
      <c r="BM778" s="297">
        <v>7661.27</v>
      </c>
      <c r="BN778" s="297">
        <v>7690.75</v>
      </c>
      <c r="BO778" s="297">
        <v>7718.05</v>
      </c>
      <c r="BP778" s="297">
        <v>7742.88</v>
      </c>
      <c r="BQ778" s="297">
        <v>7764.85</v>
      </c>
      <c r="BR778" s="297">
        <v>7783.77</v>
      </c>
      <c r="BS778" s="297">
        <v>7799.48</v>
      </c>
      <c r="BT778" s="297">
        <v>7812.35</v>
      </c>
      <c r="BU778" s="297">
        <v>7823.43</v>
      </c>
      <c r="BV778" s="297">
        <v>7834.16</v>
      </c>
      <c r="BW778" s="297">
        <v>7845.54</v>
      </c>
    </row>
    <row r="779" spans="1:75" x14ac:dyDescent="0.25">
      <c r="A779" s="297" t="s">
        <v>1111</v>
      </c>
      <c r="B779" s="297" t="s">
        <v>1112</v>
      </c>
      <c r="C779" s="297" t="s">
        <v>1013</v>
      </c>
      <c r="D779" s="297" t="s">
        <v>1010</v>
      </c>
      <c r="E779" s="297">
        <v>-2.2599999999999998</v>
      </c>
      <c r="F779" s="297">
        <v>4.16</v>
      </c>
      <c r="G779" s="297">
        <v>8.6999999999999993</v>
      </c>
      <c r="H779" s="297">
        <v>11.89</v>
      </c>
      <c r="I779" s="297">
        <v>9.2200000000000006</v>
      </c>
      <c r="J779" s="297">
        <v>16.079999999999998</v>
      </c>
      <c r="K779" s="297">
        <v>8.84</v>
      </c>
      <c r="L779" s="297">
        <v>13.81</v>
      </c>
      <c r="M779" s="297">
        <v>-13.54</v>
      </c>
      <c r="N779" s="297">
        <v>-5.19</v>
      </c>
      <c r="O779" s="297">
        <v>-2.12</v>
      </c>
      <c r="P779" s="297">
        <v>-9.91</v>
      </c>
      <c r="Q779" s="297">
        <v>-15.09</v>
      </c>
      <c r="R779" s="297">
        <v>-7.96</v>
      </c>
      <c r="S779" s="297">
        <v>3.8</v>
      </c>
      <c r="T779" s="297">
        <v>6.45</v>
      </c>
      <c r="U779" s="297">
        <v>6.54</v>
      </c>
      <c r="V779" s="297">
        <v>6.36</v>
      </c>
      <c r="W779" s="297">
        <v>7.25</v>
      </c>
      <c r="X779" s="297">
        <v>5.77</v>
      </c>
      <c r="Y779" s="297">
        <v>2.96</v>
      </c>
      <c r="Z779" s="297">
        <v>2.56</v>
      </c>
      <c r="AA779" s="297">
        <v>-0.23</v>
      </c>
      <c r="AB779" s="297">
        <v>-1</v>
      </c>
      <c r="AC779" s="297">
        <v>0.66</v>
      </c>
      <c r="AD779" s="297">
        <v>-0.08</v>
      </c>
      <c r="AE779" s="297">
        <v>-0.52</v>
      </c>
      <c r="AF779" s="297">
        <v>-2.17</v>
      </c>
      <c r="AG779" s="297">
        <v>70.38</v>
      </c>
      <c r="AH779" s="297">
        <v>13.75</v>
      </c>
      <c r="AI779" s="297">
        <v>12.5</v>
      </c>
      <c r="AJ779" s="297">
        <v>14.21</v>
      </c>
      <c r="AK779" s="297">
        <v>14.15</v>
      </c>
      <c r="AL779" s="297">
        <v>13.98</v>
      </c>
      <c r="AM779" s="297">
        <v>14.47</v>
      </c>
      <c r="AN779" s="297">
        <v>14.62</v>
      </c>
      <c r="AO779" s="297">
        <v>14.8</v>
      </c>
      <c r="AP779" s="297">
        <v>15.36</v>
      </c>
      <c r="AQ779" s="297">
        <v>15.49</v>
      </c>
      <c r="AR779" s="297">
        <v>15.65</v>
      </c>
      <c r="AS779" s="297">
        <v>15.86</v>
      </c>
      <c r="AT779" s="297">
        <v>16.05</v>
      </c>
      <c r="AU779" s="297">
        <v>16.16</v>
      </c>
      <c r="AV779" s="297">
        <v>16.32</v>
      </c>
      <c r="AW779" s="297">
        <v>16.45</v>
      </c>
      <c r="AX779" s="297">
        <v>16.57</v>
      </c>
      <c r="AY779" s="297">
        <v>16.690000000000001</v>
      </c>
      <c r="AZ779" s="297">
        <v>16.84</v>
      </c>
      <c r="BA779" s="297">
        <v>16.91</v>
      </c>
      <c r="BB779" s="297">
        <v>17</v>
      </c>
      <c r="BC779" s="297">
        <v>17.09</v>
      </c>
      <c r="BD779" s="297">
        <v>17.21</v>
      </c>
      <c r="BE779" s="297">
        <v>17.350000000000001</v>
      </c>
      <c r="BF779" s="297">
        <v>17.420000000000002</v>
      </c>
      <c r="BG779" s="297">
        <v>17.47</v>
      </c>
      <c r="BH779" s="297">
        <v>17.5</v>
      </c>
      <c r="BI779" s="297">
        <v>17.53</v>
      </c>
      <c r="BJ779" s="297">
        <v>17.59</v>
      </c>
      <c r="BK779" s="297">
        <v>17.579999999999998</v>
      </c>
      <c r="BL779" s="297">
        <v>17.54</v>
      </c>
      <c r="BM779" s="297">
        <v>17.48</v>
      </c>
      <c r="BN779" s="297">
        <v>17.399999999999999</v>
      </c>
      <c r="BO779" s="297">
        <v>17.350000000000001</v>
      </c>
      <c r="BP779" s="297">
        <v>17.23</v>
      </c>
      <c r="BQ779" s="297">
        <v>17.079999999999998</v>
      </c>
      <c r="BR779" s="297">
        <v>16.920000000000002</v>
      </c>
      <c r="BS779" s="297">
        <v>16.760000000000002</v>
      </c>
      <c r="BT779" s="297">
        <v>16.63</v>
      </c>
      <c r="BU779" s="297">
        <v>16.43</v>
      </c>
      <c r="BV779" s="297">
        <v>16.2</v>
      </c>
      <c r="BW779" s="297">
        <v>15.95</v>
      </c>
    </row>
    <row r="780" spans="1:75" x14ac:dyDescent="0.25">
      <c r="A780" s="297" t="s">
        <v>1111</v>
      </c>
      <c r="B780" s="297" t="s">
        <v>1112</v>
      </c>
      <c r="C780" s="297" t="s">
        <v>1014</v>
      </c>
      <c r="D780" s="297" t="s">
        <v>1015</v>
      </c>
      <c r="E780" s="297">
        <v>18.739999999999998</v>
      </c>
      <c r="F780" s="297">
        <v>19.27</v>
      </c>
      <c r="G780" s="297">
        <v>19.82</v>
      </c>
      <c r="H780" s="297">
        <v>20.39</v>
      </c>
      <c r="I780" s="297">
        <v>20.97</v>
      </c>
      <c r="J780" s="297">
        <v>21.56</v>
      </c>
      <c r="K780" s="297">
        <v>22.1</v>
      </c>
      <c r="L780" s="297">
        <v>22.65</v>
      </c>
      <c r="M780" s="297">
        <v>23.21</v>
      </c>
      <c r="N780" s="297">
        <v>23.79</v>
      </c>
      <c r="O780" s="297">
        <v>24.38</v>
      </c>
      <c r="P780" s="297">
        <v>25.31</v>
      </c>
      <c r="Q780" s="297">
        <v>26.29</v>
      </c>
      <c r="R780" s="297">
        <v>27.3</v>
      </c>
      <c r="S780" s="297">
        <v>28.35</v>
      </c>
      <c r="T780" s="297">
        <v>29.44</v>
      </c>
      <c r="U780" s="297">
        <v>30.61</v>
      </c>
      <c r="V780" s="297">
        <v>31.83</v>
      </c>
      <c r="W780" s="297">
        <v>33.090000000000003</v>
      </c>
      <c r="X780" s="297">
        <v>34.4</v>
      </c>
      <c r="Y780" s="297">
        <v>35.770000000000003</v>
      </c>
      <c r="Z780" s="297">
        <v>36.659999999999997</v>
      </c>
      <c r="AA780" s="297">
        <v>37.58</v>
      </c>
      <c r="AB780" s="297">
        <v>38.51</v>
      </c>
      <c r="AC780" s="297">
        <v>39.47</v>
      </c>
      <c r="AD780" s="297">
        <v>40.46</v>
      </c>
      <c r="AE780" s="297">
        <v>41.48</v>
      </c>
      <c r="AF780" s="297">
        <v>42.53</v>
      </c>
      <c r="AG780" s="297">
        <v>43.61</v>
      </c>
      <c r="AH780" s="297">
        <v>44.72</v>
      </c>
      <c r="AI780" s="297">
        <v>45.85</v>
      </c>
      <c r="AJ780" s="297">
        <v>46.65</v>
      </c>
      <c r="AK780" s="297">
        <v>47.46</v>
      </c>
      <c r="AL780" s="297">
        <v>48.29</v>
      </c>
      <c r="AM780" s="297">
        <v>49.14</v>
      </c>
      <c r="AN780" s="297">
        <v>49.99</v>
      </c>
      <c r="AO780" s="297">
        <v>50.71</v>
      </c>
      <c r="AP780" s="297">
        <v>51.43</v>
      </c>
      <c r="AQ780" s="297">
        <v>52.17</v>
      </c>
      <c r="AR780" s="297">
        <v>52.91</v>
      </c>
      <c r="AS780" s="297">
        <v>53.67</v>
      </c>
      <c r="AT780" s="297">
        <v>54.43</v>
      </c>
      <c r="AU780" s="297">
        <v>55.19</v>
      </c>
      <c r="AV780" s="297">
        <v>55.97</v>
      </c>
      <c r="AW780" s="297">
        <v>56.76</v>
      </c>
      <c r="AX780" s="297">
        <v>57.56</v>
      </c>
      <c r="AY780" s="297">
        <v>58.3</v>
      </c>
      <c r="AZ780" s="297">
        <v>59.05</v>
      </c>
      <c r="BA780" s="297">
        <v>59.82</v>
      </c>
      <c r="BB780" s="297">
        <v>60.59</v>
      </c>
      <c r="BC780" s="297">
        <v>61.37</v>
      </c>
      <c r="BD780" s="297">
        <v>62.04</v>
      </c>
      <c r="BE780" s="297">
        <v>62.72</v>
      </c>
      <c r="BF780" s="297">
        <v>63.4</v>
      </c>
      <c r="BG780" s="297">
        <v>64.099999999999994</v>
      </c>
      <c r="BH780" s="297">
        <v>64.8</v>
      </c>
      <c r="BI780" s="297">
        <v>65.459999999999994</v>
      </c>
      <c r="BJ780" s="297">
        <v>66.12</v>
      </c>
      <c r="BK780" s="297">
        <v>66.8</v>
      </c>
      <c r="BL780" s="297">
        <v>67.48</v>
      </c>
      <c r="BM780" s="297">
        <v>68.16</v>
      </c>
      <c r="BN780" s="297">
        <v>68.819999999999993</v>
      </c>
      <c r="BO780" s="297">
        <v>69.48</v>
      </c>
      <c r="BP780" s="297">
        <v>70.150000000000006</v>
      </c>
      <c r="BQ780" s="297">
        <v>70.83</v>
      </c>
      <c r="BR780" s="297">
        <v>71.510000000000005</v>
      </c>
      <c r="BS780" s="297">
        <v>72.069999999999993</v>
      </c>
      <c r="BT780" s="297">
        <v>72.64</v>
      </c>
      <c r="BU780" s="297">
        <v>73.22</v>
      </c>
      <c r="BV780" s="297">
        <v>73.8</v>
      </c>
      <c r="BW780" s="297">
        <v>74.38</v>
      </c>
    </row>
    <row r="781" spans="1:75" x14ac:dyDescent="0.25">
      <c r="A781" s="297" t="s">
        <v>1111</v>
      </c>
      <c r="B781" s="297" t="s">
        <v>1112</v>
      </c>
      <c r="C781" s="297" t="s">
        <v>1016</v>
      </c>
      <c r="D781" s="297" t="s">
        <v>1015</v>
      </c>
      <c r="E781" s="297">
        <v>8.85</v>
      </c>
      <c r="F781" s="297">
        <v>9.01</v>
      </c>
      <c r="G781" s="297">
        <v>9.17</v>
      </c>
      <c r="H781" s="297">
        <v>9.33</v>
      </c>
      <c r="I781" s="297">
        <v>9.49</v>
      </c>
      <c r="J781" s="297">
        <v>9.66</v>
      </c>
      <c r="K781" s="297">
        <v>9.75</v>
      </c>
      <c r="L781" s="297">
        <v>9.85</v>
      </c>
      <c r="M781" s="297">
        <v>9.94</v>
      </c>
      <c r="N781" s="297">
        <v>10.039999999999999</v>
      </c>
      <c r="O781" s="297">
        <v>10.130000000000001</v>
      </c>
      <c r="P781" s="297">
        <v>10.42</v>
      </c>
      <c r="Q781" s="297">
        <v>10.71</v>
      </c>
      <c r="R781" s="297">
        <v>11.01</v>
      </c>
      <c r="S781" s="297">
        <v>11.32</v>
      </c>
      <c r="T781" s="297">
        <v>11.64</v>
      </c>
      <c r="U781" s="297">
        <v>11.97</v>
      </c>
      <c r="V781" s="297">
        <v>12.32</v>
      </c>
      <c r="W781" s="297">
        <v>12.67</v>
      </c>
      <c r="X781" s="297">
        <v>13.03</v>
      </c>
      <c r="Y781" s="297">
        <v>13.4</v>
      </c>
      <c r="Z781" s="297">
        <v>13.79</v>
      </c>
      <c r="AA781" s="297">
        <v>14.18</v>
      </c>
      <c r="AB781" s="297">
        <v>14.59</v>
      </c>
      <c r="AC781" s="297">
        <v>15</v>
      </c>
      <c r="AD781" s="297">
        <v>15.43</v>
      </c>
      <c r="AE781" s="297">
        <v>15.85</v>
      </c>
      <c r="AF781" s="297">
        <v>16.27</v>
      </c>
      <c r="AG781" s="297">
        <v>16.71</v>
      </c>
      <c r="AH781" s="297">
        <v>17.16</v>
      </c>
      <c r="AI781" s="297">
        <v>17.62</v>
      </c>
      <c r="AJ781" s="297">
        <v>18.14</v>
      </c>
      <c r="AK781" s="297">
        <v>18.68</v>
      </c>
      <c r="AL781" s="297">
        <v>19.23</v>
      </c>
      <c r="AM781" s="297">
        <v>19.8</v>
      </c>
      <c r="AN781" s="297">
        <v>20.39</v>
      </c>
      <c r="AO781" s="297">
        <v>20.89</v>
      </c>
      <c r="AP781" s="297">
        <v>21.41</v>
      </c>
      <c r="AQ781" s="297">
        <v>21.94</v>
      </c>
      <c r="AR781" s="297">
        <v>22.48</v>
      </c>
      <c r="AS781" s="297">
        <v>23.03</v>
      </c>
      <c r="AT781" s="297">
        <v>23.55</v>
      </c>
      <c r="AU781" s="297">
        <v>24.07</v>
      </c>
      <c r="AV781" s="297">
        <v>24.61</v>
      </c>
      <c r="AW781" s="297">
        <v>25.16</v>
      </c>
      <c r="AX781" s="297">
        <v>25.73</v>
      </c>
      <c r="AY781" s="297">
        <v>26.27</v>
      </c>
      <c r="AZ781" s="297">
        <v>26.82</v>
      </c>
      <c r="BA781" s="297">
        <v>27.38</v>
      </c>
      <c r="BB781" s="297">
        <v>27.95</v>
      </c>
      <c r="BC781" s="297">
        <v>28.54</v>
      </c>
      <c r="BD781" s="297">
        <v>29.12</v>
      </c>
      <c r="BE781" s="297">
        <v>29.72</v>
      </c>
      <c r="BF781" s="297">
        <v>30.34</v>
      </c>
      <c r="BG781" s="297">
        <v>30.96</v>
      </c>
      <c r="BH781" s="297">
        <v>31.6</v>
      </c>
      <c r="BI781" s="297">
        <v>32.229999999999997</v>
      </c>
      <c r="BJ781" s="297">
        <v>32.869999999999997</v>
      </c>
      <c r="BK781" s="297">
        <v>33.520000000000003</v>
      </c>
      <c r="BL781" s="297">
        <v>34.19</v>
      </c>
      <c r="BM781" s="297">
        <v>34.869999999999997</v>
      </c>
      <c r="BN781" s="297">
        <v>35.51</v>
      </c>
      <c r="BO781" s="297">
        <v>36.17</v>
      </c>
      <c r="BP781" s="297">
        <v>36.83</v>
      </c>
      <c r="BQ781" s="297">
        <v>37.51</v>
      </c>
      <c r="BR781" s="297">
        <v>38.21</v>
      </c>
      <c r="BS781" s="297">
        <v>38.869999999999997</v>
      </c>
      <c r="BT781" s="297">
        <v>39.54</v>
      </c>
      <c r="BU781" s="297">
        <v>40.22</v>
      </c>
      <c r="BV781" s="297">
        <v>40.92</v>
      </c>
      <c r="BW781" s="297">
        <v>41.63</v>
      </c>
    </row>
    <row r="782" spans="1:75" x14ac:dyDescent="0.25">
      <c r="A782" s="297" t="s">
        <v>1113</v>
      </c>
      <c r="B782" s="297" t="s">
        <v>1114</v>
      </c>
      <c r="C782" s="297" t="s">
        <v>1005</v>
      </c>
      <c r="D782" s="297" t="s">
        <v>1006</v>
      </c>
      <c r="E782" s="297">
        <v>6.19</v>
      </c>
      <c r="F782" s="297">
        <v>6.37</v>
      </c>
      <c r="G782" s="297">
        <v>6.36</v>
      </c>
      <c r="H782" s="297">
        <v>6.28</v>
      </c>
      <c r="I782" s="297">
        <v>6.09</v>
      </c>
      <c r="J782" s="297">
        <v>5.93</v>
      </c>
      <c r="K782" s="297">
        <v>5.77</v>
      </c>
      <c r="L782" s="297">
        <v>5.63</v>
      </c>
      <c r="M782" s="297">
        <v>5.59</v>
      </c>
      <c r="N782" s="297">
        <v>5.57</v>
      </c>
      <c r="O782" s="297">
        <v>5.5</v>
      </c>
      <c r="P782" s="297">
        <v>5.36</v>
      </c>
      <c r="Q782" s="297">
        <v>5.2</v>
      </c>
      <c r="R782" s="297">
        <v>5.04</v>
      </c>
      <c r="S782" s="297">
        <v>4.95</v>
      </c>
      <c r="T782" s="297">
        <v>4.82</v>
      </c>
      <c r="U782" s="297">
        <v>4.76</v>
      </c>
      <c r="V782" s="297">
        <v>4.75</v>
      </c>
      <c r="W782" s="297">
        <v>4.78</v>
      </c>
      <c r="X782" s="297">
        <v>4.7699999999999996</v>
      </c>
      <c r="Y782" s="297">
        <v>4.79</v>
      </c>
      <c r="Z782" s="297">
        <v>4.8600000000000003</v>
      </c>
      <c r="AA782" s="297">
        <v>5</v>
      </c>
      <c r="AB782" s="297">
        <v>5.15</v>
      </c>
      <c r="AC782" s="297">
        <v>5.37</v>
      </c>
      <c r="AD782" s="297">
        <v>5.69</v>
      </c>
      <c r="AE782" s="297">
        <v>6.04</v>
      </c>
      <c r="AF782" s="297">
        <v>6.38</v>
      </c>
      <c r="AG782" s="297">
        <v>6.66</v>
      </c>
      <c r="AH782" s="297">
        <v>6.93</v>
      </c>
      <c r="AI782" s="297">
        <v>7.07</v>
      </c>
      <c r="AJ782" s="297">
        <v>7.33</v>
      </c>
      <c r="AK782" s="297">
        <v>7.58</v>
      </c>
      <c r="AL782" s="297">
        <v>7.93</v>
      </c>
      <c r="AM782" s="297">
        <v>8.26</v>
      </c>
      <c r="AN782" s="297">
        <v>8.61</v>
      </c>
      <c r="AO782" s="297">
        <v>8.99</v>
      </c>
      <c r="AP782" s="297">
        <v>9.39</v>
      </c>
      <c r="AQ782" s="297">
        <v>9.83</v>
      </c>
      <c r="AR782" s="297">
        <v>10.29</v>
      </c>
      <c r="AS782" s="297">
        <v>10.8</v>
      </c>
      <c r="AT782" s="297">
        <v>11.34</v>
      </c>
      <c r="AU782" s="297">
        <v>11.93</v>
      </c>
      <c r="AV782" s="297">
        <v>12.55</v>
      </c>
      <c r="AW782" s="297">
        <v>13.22</v>
      </c>
      <c r="AX782" s="297">
        <v>13.94</v>
      </c>
      <c r="AY782" s="297">
        <v>14.71</v>
      </c>
      <c r="AZ782" s="297">
        <v>15.54</v>
      </c>
      <c r="BA782" s="297">
        <v>16.41</v>
      </c>
      <c r="BB782" s="297">
        <v>17.350000000000001</v>
      </c>
      <c r="BC782" s="297">
        <v>18.36</v>
      </c>
      <c r="BD782" s="297">
        <v>19.43</v>
      </c>
      <c r="BE782" s="297">
        <v>20.57</v>
      </c>
      <c r="BF782" s="297">
        <v>21.79</v>
      </c>
      <c r="BG782" s="297">
        <v>23.08</v>
      </c>
      <c r="BH782" s="297">
        <v>24.47</v>
      </c>
      <c r="BI782" s="297">
        <v>25.94</v>
      </c>
      <c r="BJ782" s="297">
        <v>27.5</v>
      </c>
      <c r="BK782" s="297">
        <v>29.16</v>
      </c>
      <c r="BL782" s="297">
        <v>30.93</v>
      </c>
      <c r="BM782" s="297">
        <v>32.81</v>
      </c>
      <c r="BN782" s="297">
        <v>34.81</v>
      </c>
      <c r="BO782" s="297">
        <v>36.94</v>
      </c>
      <c r="BP782" s="297">
        <v>39.200000000000003</v>
      </c>
      <c r="BQ782" s="297">
        <v>41.6</v>
      </c>
      <c r="BR782" s="297">
        <v>44.16</v>
      </c>
      <c r="BS782" s="297">
        <v>46.88</v>
      </c>
      <c r="BT782" s="297">
        <v>49.78</v>
      </c>
      <c r="BU782" s="297">
        <v>52.86</v>
      </c>
      <c r="BV782" s="297">
        <v>56.13</v>
      </c>
      <c r="BW782" s="297">
        <v>59.61</v>
      </c>
    </row>
    <row r="783" spans="1:75" x14ac:dyDescent="0.25">
      <c r="A783" s="297" t="s">
        <v>1113</v>
      </c>
      <c r="B783" s="297" t="s">
        <v>1114</v>
      </c>
      <c r="C783" s="297" t="s">
        <v>1007</v>
      </c>
      <c r="D783" s="297" t="s">
        <v>1008</v>
      </c>
      <c r="E783" s="297">
        <v>13679.94</v>
      </c>
      <c r="F783" s="297">
        <v>13396.07</v>
      </c>
      <c r="G783" s="297">
        <v>14014.23</v>
      </c>
      <c r="H783" s="297">
        <v>13797.01</v>
      </c>
      <c r="I783" s="297">
        <v>11691.29</v>
      </c>
      <c r="J783" s="297">
        <v>12769.89</v>
      </c>
      <c r="K783" s="297">
        <v>13498.5</v>
      </c>
      <c r="L783" s="297">
        <v>12980.14</v>
      </c>
      <c r="M783" s="297">
        <v>13541.19</v>
      </c>
      <c r="N783" s="297">
        <v>13466.29</v>
      </c>
      <c r="O783" s="297">
        <v>13344.55</v>
      </c>
      <c r="P783" s="297">
        <v>13337.17</v>
      </c>
      <c r="Q783" s="297">
        <v>13409.46</v>
      </c>
      <c r="R783" s="297">
        <v>13572.4</v>
      </c>
      <c r="S783" s="297">
        <v>14058.79</v>
      </c>
      <c r="T783" s="297">
        <v>14401.69</v>
      </c>
      <c r="U783" s="297">
        <v>14552.56</v>
      </c>
      <c r="V783" s="297">
        <v>14621.06</v>
      </c>
      <c r="W783" s="297">
        <v>15890.87</v>
      </c>
      <c r="X783" s="297">
        <v>16019.85</v>
      </c>
      <c r="Y783" s="297">
        <v>16197.13</v>
      </c>
      <c r="Z783" s="297">
        <v>17250.39</v>
      </c>
      <c r="AA783" s="297">
        <v>17628.64</v>
      </c>
      <c r="AB783" s="297">
        <v>18360.080000000002</v>
      </c>
      <c r="AC783" s="297">
        <v>17711.91</v>
      </c>
      <c r="AD783" s="297">
        <v>18363.2</v>
      </c>
      <c r="AE783" s="297">
        <v>18736.169999999998</v>
      </c>
      <c r="AF783" s="297">
        <v>19435.36</v>
      </c>
      <c r="AG783" s="297">
        <v>20670.830000000002</v>
      </c>
      <c r="AH783" s="297">
        <v>22022.04</v>
      </c>
      <c r="AI783" s="297">
        <v>23265.21</v>
      </c>
      <c r="AJ783" s="297">
        <v>23528.14</v>
      </c>
      <c r="AK783" s="297">
        <v>25224.67</v>
      </c>
      <c r="AL783" s="297">
        <v>25469.26</v>
      </c>
      <c r="AM783" s="297">
        <v>25783.88</v>
      </c>
      <c r="AN783" s="297">
        <v>26226.93</v>
      </c>
      <c r="AO783" s="297">
        <v>26704.06</v>
      </c>
      <c r="AP783" s="297">
        <v>27687.46</v>
      </c>
      <c r="AQ783" s="297">
        <v>28714.32</v>
      </c>
      <c r="AR783" s="297">
        <v>29870.11</v>
      </c>
      <c r="AS783" s="297">
        <v>31116.39</v>
      </c>
      <c r="AT783" s="297">
        <v>32431.46</v>
      </c>
      <c r="AU783" s="297">
        <v>34030.980000000003</v>
      </c>
      <c r="AV783" s="297">
        <v>35733.29</v>
      </c>
      <c r="AW783" s="297">
        <v>37540.160000000003</v>
      </c>
      <c r="AX783" s="297">
        <v>39431.56</v>
      </c>
      <c r="AY783" s="297">
        <v>41416.19</v>
      </c>
      <c r="AZ783" s="297">
        <v>43639.199999999997</v>
      </c>
      <c r="BA783" s="297">
        <v>45983.66</v>
      </c>
      <c r="BB783" s="297">
        <v>48466.34</v>
      </c>
      <c r="BC783" s="297">
        <v>51143.9</v>
      </c>
      <c r="BD783" s="297">
        <v>53900.63</v>
      </c>
      <c r="BE783" s="297">
        <v>56964.3</v>
      </c>
      <c r="BF783" s="297">
        <v>60209.2</v>
      </c>
      <c r="BG783" s="297">
        <v>63632.98</v>
      </c>
      <c r="BH783" s="297">
        <v>67260.25</v>
      </c>
      <c r="BI783" s="297">
        <v>71043.899999999994</v>
      </c>
      <c r="BJ783" s="297">
        <v>75126.7</v>
      </c>
      <c r="BK783" s="297">
        <v>79430.91</v>
      </c>
      <c r="BL783" s="297">
        <v>83980.56</v>
      </c>
      <c r="BM783" s="297">
        <v>88775.99</v>
      </c>
      <c r="BN783" s="297">
        <v>93817.57</v>
      </c>
      <c r="BO783" s="297">
        <v>99196.76</v>
      </c>
      <c r="BP783" s="297">
        <v>104866.01</v>
      </c>
      <c r="BQ783" s="297">
        <v>110851.45</v>
      </c>
      <c r="BR783" s="297">
        <v>117168.88</v>
      </c>
      <c r="BS783" s="297">
        <v>123790.04</v>
      </c>
      <c r="BT783" s="297">
        <v>130812.47</v>
      </c>
      <c r="BU783" s="297">
        <v>138221.66</v>
      </c>
      <c r="BV783" s="297">
        <v>146010.91</v>
      </c>
      <c r="BW783" s="297">
        <v>154214.97</v>
      </c>
    </row>
    <row r="784" spans="1:75" x14ac:dyDescent="0.25">
      <c r="A784" s="297" t="s">
        <v>1113</v>
      </c>
      <c r="B784" s="297" t="s">
        <v>1114</v>
      </c>
      <c r="C784" s="297" t="s">
        <v>1009</v>
      </c>
      <c r="D784" s="297" t="s">
        <v>1010</v>
      </c>
      <c r="E784" s="297">
        <v>25.47</v>
      </c>
      <c r="F784" s="297">
        <v>23.33</v>
      </c>
      <c r="G784" s="297">
        <v>15.2</v>
      </c>
      <c r="H784" s="297">
        <v>13.27</v>
      </c>
      <c r="I784" s="297">
        <v>9.82</v>
      </c>
      <c r="J784" s="297">
        <v>9.92</v>
      </c>
      <c r="K784" s="297">
        <v>8.93</v>
      </c>
      <c r="L784" s="297">
        <v>9.4499999999999993</v>
      </c>
      <c r="M784" s="297">
        <v>12.88</v>
      </c>
      <c r="N784" s="297">
        <v>13.48</v>
      </c>
      <c r="O784" s="297">
        <v>11.36</v>
      </c>
      <c r="P784" s="297">
        <v>7.83</v>
      </c>
      <c r="Q784" s="297">
        <v>7.3</v>
      </c>
      <c r="R784" s="297">
        <v>6.77</v>
      </c>
      <c r="S784" s="297">
        <v>8.9</v>
      </c>
      <c r="T784" s="297">
        <v>7</v>
      </c>
      <c r="U784" s="297">
        <v>9.36</v>
      </c>
      <c r="V784" s="297">
        <v>10.58</v>
      </c>
      <c r="W784" s="297">
        <v>11.02</v>
      </c>
      <c r="X784" s="297">
        <v>9.98</v>
      </c>
      <c r="Y784" s="297">
        <v>11.71</v>
      </c>
      <c r="Z784" s="297">
        <v>12.16</v>
      </c>
      <c r="AA784" s="297">
        <v>14.48</v>
      </c>
      <c r="AB784" s="297">
        <v>14.64</v>
      </c>
      <c r="AC784" s="297">
        <v>17.46</v>
      </c>
      <c r="AD784" s="297">
        <v>19.649999999999999</v>
      </c>
      <c r="AE784" s="297">
        <v>20.2</v>
      </c>
      <c r="AF784" s="297">
        <v>19.55</v>
      </c>
      <c r="AG784" s="297">
        <v>17.940000000000001</v>
      </c>
      <c r="AH784" s="297">
        <v>16.34</v>
      </c>
      <c r="AI784" s="297">
        <v>13.73</v>
      </c>
      <c r="AJ784" s="297">
        <v>15.68</v>
      </c>
      <c r="AK784" s="297">
        <v>15.05</v>
      </c>
      <c r="AL784" s="297">
        <v>15.51</v>
      </c>
      <c r="AM784" s="297">
        <v>14.71</v>
      </c>
      <c r="AN784" s="297">
        <v>14.62</v>
      </c>
      <c r="AO784" s="297">
        <v>14.55</v>
      </c>
      <c r="AP784" s="297">
        <v>14.44</v>
      </c>
      <c r="AQ784" s="297">
        <v>14.38</v>
      </c>
      <c r="AR784" s="297">
        <v>14.35</v>
      </c>
      <c r="AS784" s="297">
        <v>14.33</v>
      </c>
      <c r="AT784" s="297">
        <v>14.31</v>
      </c>
      <c r="AU784" s="297">
        <v>14.23</v>
      </c>
      <c r="AV784" s="297">
        <v>14.18</v>
      </c>
      <c r="AW784" s="297">
        <v>14.14</v>
      </c>
      <c r="AX784" s="297">
        <v>14.12</v>
      </c>
      <c r="AY784" s="297">
        <v>14.08</v>
      </c>
      <c r="AZ784" s="297">
        <v>14.01</v>
      </c>
      <c r="BA784" s="297">
        <v>13.97</v>
      </c>
      <c r="BB784" s="297">
        <v>13.93</v>
      </c>
      <c r="BC784" s="297">
        <v>13.9</v>
      </c>
      <c r="BD784" s="297">
        <v>13.86</v>
      </c>
      <c r="BE784" s="297">
        <v>13.79</v>
      </c>
      <c r="BF784" s="297">
        <v>13.74</v>
      </c>
      <c r="BG784" s="297">
        <v>13.7</v>
      </c>
      <c r="BH784" s="297">
        <v>13.65</v>
      </c>
      <c r="BI784" s="297">
        <v>13.6</v>
      </c>
      <c r="BJ784" s="297">
        <v>13.53</v>
      </c>
      <c r="BK784" s="297">
        <v>13.49</v>
      </c>
      <c r="BL784" s="297">
        <v>13.45</v>
      </c>
      <c r="BM784" s="297">
        <v>13.41</v>
      </c>
      <c r="BN784" s="297">
        <v>13.37</v>
      </c>
      <c r="BO784" s="297">
        <v>13.32</v>
      </c>
      <c r="BP784" s="297">
        <v>13.29</v>
      </c>
      <c r="BQ784" s="297">
        <v>13.27</v>
      </c>
      <c r="BR784" s="297">
        <v>13.24</v>
      </c>
      <c r="BS784" s="297">
        <v>13.22</v>
      </c>
      <c r="BT784" s="297">
        <v>13.2</v>
      </c>
      <c r="BU784" s="297">
        <v>13.18</v>
      </c>
      <c r="BV784" s="297">
        <v>13.17</v>
      </c>
      <c r="BW784" s="297">
        <v>13.15</v>
      </c>
    </row>
    <row r="785" spans="1:75" x14ac:dyDescent="0.25">
      <c r="A785" s="297" t="s">
        <v>1113</v>
      </c>
      <c r="B785" s="297" t="s">
        <v>1114</v>
      </c>
      <c r="C785" s="297" t="s">
        <v>1011</v>
      </c>
      <c r="D785" s="297" t="s">
        <v>927</v>
      </c>
      <c r="E785" s="297">
        <v>1745.55</v>
      </c>
      <c r="F785" s="297">
        <v>1780.04</v>
      </c>
      <c r="G785" s="297">
        <v>1819.35</v>
      </c>
      <c r="H785" s="297">
        <v>1867.91</v>
      </c>
      <c r="I785" s="297">
        <v>1930.79</v>
      </c>
      <c r="J785" s="297">
        <v>1977.5</v>
      </c>
      <c r="K785" s="297">
        <v>2035.08</v>
      </c>
      <c r="L785" s="297">
        <v>2097.19</v>
      </c>
      <c r="M785" s="297">
        <v>2153.2800000000002</v>
      </c>
      <c r="N785" s="297">
        <v>2230.7800000000002</v>
      </c>
      <c r="O785" s="297">
        <v>2313.46</v>
      </c>
      <c r="P785" s="297">
        <v>2396.39</v>
      </c>
      <c r="Q785" s="297">
        <v>2494.11</v>
      </c>
      <c r="R785" s="297">
        <v>2600.0300000000002</v>
      </c>
      <c r="S785" s="297">
        <v>2713.24</v>
      </c>
      <c r="T785" s="297">
        <v>2833.94</v>
      </c>
      <c r="U785" s="297">
        <v>2962.69</v>
      </c>
      <c r="V785" s="297">
        <v>3097.69</v>
      </c>
      <c r="W785" s="297">
        <v>3234.91</v>
      </c>
      <c r="X785" s="297">
        <v>3379.75</v>
      </c>
      <c r="Y785" s="297">
        <v>3530.11</v>
      </c>
      <c r="Z785" s="297">
        <v>3668.21</v>
      </c>
      <c r="AA785" s="297">
        <v>3789.01</v>
      </c>
      <c r="AB785" s="297">
        <v>3912.84</v>
      </c>
      <c r="AC785" s="297">
        <v>4050.95</v>
      </c>
      <c r="AD785" s="297">
        <v>4178.26</v>
      </c>
      <c r="AE785" s="297">
        <v>4306.96</v>
      </c>
      <c r="AF785" s="297">
        <v>4447.3599999999997</v>
      </c>
      <c r="AG785" s="297">
        <v>4582.34</v>
      </c>
      <c r="AH785" s="297">
        <v>4797.1899999999996</v>
      </c>
      <c r="AI785" s="297">
        <v>4974.28</v>
      </c>
      <c r="AJ785" s="297">
        <v>5138.16</v>
      </c>
      <c r="AK785" s="297">
        <v>5312.45</v>
      </c>
      <c r="AL785" s="297">
        <v>5496.03</v>
      </c>
      <c r="AM785" s="297">
        <v>5687.69</v>
      </c>
      <c r="AN785" s="297">
        <v>5887.3</v>
      </c>
      <c r="AO785" s="297">
        <v>6108.7</v>
      </c>
      <c r="AP785" s="297">
        <v>6339.71</v>
      </c>
      <c r="AQ785" s="297">
        <v>6580.7</v>
      </c>
      <c r="AR785" s="297">
        <v>6833.24</v>
      </c>
      <c r="AS785" s="297">
        <v>7098.58</v>
      </c>
      <c r="AT785" s="297">
        <v>7364.01</v>
      </c>
      <c r="AU785" s="297">
        <v>7647.24</v>
      </c>
      <c r="AV785" s="297">
        <v>7945.36</v>
      </c>
      <c r="AW785" s="297">
        <v>8254.86</v>
      </c>
      <c r="AX785" s="297">
        <v>8574.76</v>
      </c>
      <c r="AY785" s="297">
        <v>8903.5400000000009</v>
      </c>
      <c r="AZ785" s="297">
        <v>9243.6</v>
      </c>
      <c r="BA785" s="297">
        <v>9596.59</v>
      </c>
      <c r="BB785" s="297">
        <v>9965.76</v>
      </c>
      <c r="BC785" s="297">
        <v>10353.09</v>
      </c>
      <c r="BD785" s="297">
        <v>10748.54</v>
      </c>
      <c r="BE785" s="297">
        <v>11163.98</v>
      </c>
      <c r="BF785" s="297">
        <v>11597.54</v>
      </c>
      <c r="BG785" s="297">
        <v>12046.36</v>
      </c>
      <c r="BH785" s="297">
        <v>12509.27</v>
      </c>
      <c r="BI785" s="297">
        <v>12979.61</v>
      </c>
      <c r="BJ785" s="297">
        <v>13466.53</v>
      </c>
      <c r="BK785" s="297">
        <v>13969.61</v>
      </c>
      <c r="BL785" s="297">
        <v>14489.07</v>
      </c>
      <c r="BM785" s="297">
        <v>15025.42</v>
      </c>
      <c r="BN785" s="297">
        <v>15571.35</v>
      </c>
      <c r="BO785" s="297">
        <v>16135.75</v>
      </c>
      <c r="BP785" s="297">
        <v>16717.939999999999</v>
      </c>
      <c r="BQ785" s="297">
        <v>17317.259999999998</v>
      </c>
      <c r="BR785" s="297">
        <v>17933.63</v>
      </c>
      <c r="BS785" s="297">
        <v>18559.080000000002</v>
      </c>
      <c r="BT785" s="297">
        <v>19203.189999999999</v>
      </c>
      <c r="BU785" s="297">
        <v>19865.18</v>
      </c>
      <c r="BV785" s="297">
        <v>20544.400000000001</v>
      </c>
      <c r="BW785" s="297">
        <v>21240.73</v>
      </c>
    </row>
    <row r="786" spans="1:75" x14ac:dyDescent="0.25">
      <c r="A786" s="297" t="s">
        <v>1113</v>
      </c>
      <c r="B786" s="297" t="s">
        <v>1114</v>
      </c>
      <c r="C786" s="297" t="s">
        <v>1012</v>
      </c>
      <c r="D786" s="297" t="s">
        <v>927</v>
      </c>
      <c r="E786" s="297">
        <v>5871.03</v>
      </c>
      <c r="F786" s="297">
        <v>6038.23</v>
      </c>
      <c r="G786" s="297">
        <v>6208.13</v>
      </c>
      <c r="H786" s="297">
        <v>6381.55</v>
      </c>
      <c r="I786" s="297">
        <v>6559.63</v>
      </c>
      <c r="J786" s="297">
        <v>6743.5</v>
      </c>
      <c r="K786" s="297">
        <v>6933.53</v>
      </c>
      <c r="L786" s="297">
        <v>7130.57</v>
      </c>
      <c r="M786" s="297">
        <v>7336.92</v>
      </c>
      <c r="N786" s="297">
        <v>7555.42</v>
      </c>
      <c r="O786" s="297">
        <v>7788.2</v>
      </c>
      <c r="P786" s="297">
        <v>8036.34</v>
      </c>
      <c r="Q786" s="297">
        <v>8299.8700000000008</v>
      </c>
      <c r="R786" s="297">
        <v>8578.5400000000009</v>
      </c>
      <c r="S786" s="297">
        <v>8871.6299999999992</v>
      </c>
      <c r="T786" s="297">
        <v>9178.58</v>
      </c>
      <c r="U786" s="297">
        <v>9499.89</v>
      </c>
      <c r="V786" s="297">
        <v>9835.9500000000007</v>
      </c>
      <c r="W786" s="297">
        <v>10185.81</v>
      </c>
      <c r="X786" s="297">
        <v>10548.22</v>
      </c>
      <c r="Y786" s="297">
        <v>10922.42</v>
      </c>
      <c r="Z786" s="297">
        <v>11308.13</v>
      </c>
      <c r="AA786" s="297">
        <v>11706.18</v>
      </c>
      <c r="AB786" s="297">
        <v>12118.32</v>
      </c>
      <c r="AC786" s="297">
        <v>12546.95</v>
      </c>
      <c r="AD786" s="297">
        <v>12993.88</v>
      </c>
      <c r="AE786" s="297">
        <v>13460.14</v>
      </c>
      <c r="AF786" s="297">
        <v>13945.66</v>
      </c>
      <c r="AG786" s="297">
        <v>14450.01</v>
      </c>
      <c r="AH786" s="297">
        <v>14972.26</v>
      </c>
      <c r="AI786" s="297">
        <v>15511.95</v>
      </c>
      <c r="AJ786" s="297">
        <v>16068.99</v>
      </c>
      <c r="AK786" s="297">
        <v>16644.34</v>
      </c>
      <c r="AL786" s="297">
        <v>17239.830000000002</v>
      </c>
      <c r="AM786" s="297">
        <v>17857.87</v>
      </c>
      <c r="AN786" s="297">
        <v>18500.18</v>
      </c>
      <c r="AO786" s="297">
        <v>19167.669999999998</v>
      </c>
      <c r="AP786" s="297">
        <v>19859.919999999998</v>
      </c>
      <c r="AQ786" s="297">
        <v>20575.68</v>
      </c>
      <c r="AR786" s="297">
        <v>21313.01</v>
      </c>
      <c r="AS786" s="297">
        <v>22070.53</v>
      </c>
      <c r="AT786" s="297">
        <v>22848</v>
      </c>
      <c r="AU786" s="297">
        <v>23646.05</v>
      </c>
      <c r="AV786" s="297">
        <v>24465.3</v>
      </c>
      <c r="AW786" s="297">
        <v>25306.71</v>
      </c>
      <c r="AX786" s="297">
        <v>26171.01</v>
      </c>
      <c r="AY786" s="297">
        <v>27058.400000000001</v>
      </c>
      <c r="AZ786" s="297">
        <v>27968.83</v>
      </c>
      <c r="BA786" s="297">
        <v>28902.54</v>
      </c>
      <c r="BB786" s="297">
        <v>29859.73</v>
      </c>
      <c r="BC786" s="297">
        <v>30840.560000000001</v>
      </c>
      <c r="BD786" s="297">
        <v>31845.200000000001</v>
      </c>
      <c r="BE786" s="297">
        <v>32873.730000000003</v>
      </c>
      <c r="BF786" s="297">
        <v>33926.26</v>
      </c>
      <c r="BG786" s="297">
        <v>35002.86</v>
      </c>
      <c r="BH786" s="297">
        <v>36103.57</v>
      </c>
      <c r="BI786" s="297">
        <v>37228.39</v>
      </c>
      <c r="BJ786" s="297">
        <v>38377.269999999997</v>
      </c>
      <c r="BK786" s="297">
        <v>39550.19</v>
      </c>
      <c r="BL786" s="297">
        <v>40747.120000000003</v>
      </c>
      <c r="BM786" s="297">
        <v>41967.95</v>
      </c>
      <c r="BN786" s="297">
        <v>43212.53</v>
      </c>
      <c r="BO786" s="297">
        <v>44480.639999999999</v>
      </c>
      <c r="BP786" s="297">
        <v>45772.04</v>
      </c>
      <c r="BQ786" s="297">
        <v>47086.42</v>
      </c>
      <c r="BR786" s="297">
        <v>48423.45</v>
      </c>
      <c r="BS786" s="297">
        <v>49782.84</v>
      </c>
      <c r="BT786" s="297">
        <v>51164.2</v>
      </c>
      <c r="BU786" s="297">
        <v>52567.07</v>
      </c>
      <c r="BV786" s="297">
        <v>53990.9</v>
      </c>
      <c r="BW786" s="297">
        <v>55435.16</v>
      </c>
    </row>
    <row r="787" spans="1:75" x14ac:dyDescent="0.25">
      <c r="A787" s="297" t="s">
        <v>1113</v>
      </c>
      <c r="B787" s="297" t="s">
        <v>1114</v>
      </c>
      <c r="C787" s="297" t="s">
        <v>1013</v>
      </c>
      <c r="D787" s="297" t="s">
        <v>1010</v>
      </c>
      <c r="E787" s="297">
        <v>14.57</v>
      </c>
      <c r="F787" s="297">
        <v>8.24</v>
      </c>
      <c r="G787" s="297">
        <v>5.46</v>
      </c>
      <c r="H787" s="297">
        <v>6.46</v>
      </c>
      <c r="I787" s="297">
        <v>-0.91</v>
      </c>
      <c r="J787" s="297">
        <v>0.6</v>
      </c>
      <c r="K787" s="297">
        <v>10.92</v>
      </c>
      <c r="L787" s="297">
        <v>7.27</v>
      </c>
      <c r="M787" s="297">
        <v>13.77</v>
      </c>
      <c r="N787" s="297">
        <v>6.98</v>
      </c>
      <c r="O787" s="297">
        <v>1.1499999999999999</v>
      </c>
      <c r="P787" s="297">
        <v>2.8</v>
      </c>
      <c r="Q787" s="297">
        <v>5.84</v>
      </c>
      <c r="R787" s="297">
        <v>3.95</v>
      </c>
      <c r="S787" s="297">
        <v>0.05</v>
      </c>
      <c r="T787" s="297">
        <v>0.16</v>
      </c>
      <c r="U787" s="297">
        <v>3.14</v>
      </c>
      <c r="V787" s="297">
        <v>3.21</v>
      </c>
      <c r="W787" s="297">
        <v>2.71</v>
      </c>
      <c r="X787" s="297">
        <v>3.73</v>
      </c>
      <c r="Y787" s="297">
        <v>3.54</v>
      </c>
      <c r="Z787" s="297">
        <v>4.42</v>
      </c>
      <c r="AA787" s="297">
        <v>5.27</v>
      </c>
      <c r="AB787" s="297">
        <v>5.07</v>
      </c>
      <c r="AC787" s="297">
        <v>4.1100000000000003</v>
      </c>
      <c r="AD787" s="297">
        <v>13.71</v>
      </c>
      <c r="AE787" s="297">
        <v>17.77</v>
      </c>
      <c r="AF787" s="297">
        <v>16.55</v>
      </c>
      <c r="AG787" s="297">
        <v>14.8</v>
      </c>
      <c r="AH787" s="297">
        <v>18.899999999999999</v>
      </c>
      <c r="AI787" s="297">
        <v>12.1</v>
      </c>
      <c r="AJ787" s="297">
        <v>17.73</v>
      </c>
      <c r="AK787" s="297">
        <v>16.149999999999999</v>
      </c>
      <c r="AL787" s="297">
        <v>20.149999999999999</v>
      </c>
      <c r="AM787" s="297">
        <v>16.28</v>
      </c>
      <c r="AN787" s="297">
        <v>16.260000000000002</v>
      </c>
      <c r="AO787" s="297">
        <v>16.309999999999999</v>
      </c>
      <c r="AP787" s="297">
        <v>16.309999999999999</v>
      </c>
      <c r="AQ787" s="297">
        <v>16.25</v>
      </c>
      <c r="AR787" s="297">
        <v>16.239999999999998</v>
      </c>
      <c r="AS787" s="297">
        <v>16.3</v>
      </c>
      <c r="AT787" s="297">
        <v>16.32</v>
      </c>
      <c r="AU787" s="297">
        <v>16.28</v>
      </c>
      <c r="AV787" s="297">
        <v>16.25</v>
      </c>
      <c r="AW787" s="297">
        <v>16.25</v>
      </c>
      <c r="AX787" s="297">
        <v>16.239999999999998</v>
      </c>
      <c r="AY787" s="297">
        <v>16.21</v>
      </c>
      <c r="AZ787" s="297">
        <v>16.18</v>
      </c>
      <c r="BA787" s="297">
        <v>16.14</v>
      </c>
      <c r="BB787" s="297">
        <v>16.14</v>
      </c>
      <c r="BC787" s="297">
        <v>16.16</v>
      </c>
      <c r="BD787" s="297">
        <v>16.18</v>
      </c>
      <c r="BE787" s="297">
        <v>16.16</v>
      </c>
      <c r="BF787" s="297">
        <v>16.18</v>
      </c>
      <c r="BG787" s="297">
        <v>16.2</v>
      </c>
      <c r="BH787" s="297">
        <v>16.23</v>
      </c>
      <c r="BI787" s="297">
        <v>16.260000000000002</v>
      </c>
      <c r="BJ787" s="297">
        <v>16.28</v>
      </c>
      <c r="BK787" s="297">
        <v>16.32</v>
      </c>
      <c r="BL787" s="297">
        <v>16.36</v>
      </c>
      <c r="BM787" s="297">
        <v>16.420000000000002</v>
      </c>
      <c r="BN787" s="297">
        <v>16.47</v>
      </c>
      <c r="BO787" s="297">
        <v>16.510000000000002</v>
      </c>
      <c r="BP787" s="297">
        <v>16.559999999999999</v>
      </c>
      <c r="BQ787" s="297">
        <v>16.62</v>
      </c>
      <c r="BR787" s="297">
        <v>16.690000000000001</v>
      </c>
      <c r="BS787" s="297">
        <v>16.75</v>
      </c>
      <c r="BT787" s="297">
        <v>16.8</v>
      </c>
      <c r="BU787" s="297">
        <v>16.87</v>
      </c>
      <c r="BV787" s="297">
        <v>16.940000000000001</v>
      </c>
      <c r="BW787" s="297">
        <v>17.010000000000002</v>
      </c>
    </row>
    <row r="788" spans="1:75" x14ac:dyDescent="0.25">
      <c r="A788" s="297" t="s">
        <v>1113</v>
      </c>
      <c r="B788" s="297" t="s">
        <v>1114</v>
      </c>
      <c r="C788" s="297" t="s">
        <v>1014</v>
      </c>
      <c r="D788" s="297" t="s">
        <v>1015</v>
      </c>
      <c r="E788" s="297">
        <v>1.76</v>
      </c>
      <c r="F788" s="297">
        <v>1.92</v>
      </c>
      <c r="G788" s="297">
        <v>2.09</v>
      </c>
      <c r="H788" s="297">
        <v>2.2799999999999998</v>
      </c>
      <c r="I788" s="297">
        <v>2.48</v>
      </c>
      <c r="J788" s="297">
        <v>2.7</v>
      </c>
      <c r="K788" s="297">
        <v>2.85</v>
      </c>
      <c r="L788" s="297">
        <v>3.01</v>
      </c>
      <c r="M788" s="297">
        <v>3.17</v>
      </c>
      <c r="N788" s="297">
        <v>3.34</v>
      </c>
      <c r="O788" s="297">
        <v>3.53</v>
      </c>
      <c r="P788" s="297">
        <v>3.65</v>
      </c>
      <c r="Q788" s="297">
        <v>3.78</v>
      </c>
      <c r="R788" s="297">
        <v>3.92</v>
      </c>
      <c r="S788" s="297">
        <v>4.0599999999999996</v>
      </c>
      <c r="T788" s="297">
        <v>4.21</v>
      </c>
      <c r="U788" s="297">
        <v>4.3099999999999996</v>
      </c>
      <c r="V788" s="297">
        <v>4.41</v>
      </c>
      <c r="W788" s="297">
        <v>4.51</v>
      </c>
      <c r="X788" s="297">
        <v>4.62</v>
      </c>
      <c r="Y788" s="297">
        <v>4.7300000000000004</v>
      </c>
      <c r="Z788" s="297">
        <v>4.92</v>
      </c>
      <c r="AA788" s="297">
        <v>5.13</v>
      </c>
      <c r="AB788" s="297">
        <v>5.35</v>
      </c>
      <c r="AC788" s="297">
        <v>5.58</v>
      </c>
      <c r="AD788" s="297">
        <v>5.81</v>
      </c>
      <c r="AE788" s="297">
        <v>6.02</v>
      </c>
      <c r="AF788" s="297">
        <v>6.23</v>
      </c>
      <c r="AG788" s="297">
        <v>6.45</v>
      </c>
      <c r="AH788" s="297">
        <v>6.68</v>
      </c>
      <c r="AI788" s="297">
        <v>6.92</v>
      </c>
      <c r="AJ788" s="297">
        <v>7.24</v>
      </c>
      <c r="AK788" s="297">
        <v>7.57</v>
      </c>
      <c r="AL788" s="297">
        <v>7.91</v>
      </c>
      <c r="AM788" s="297">
        <v>8.27</v>
      </c>
      <c r="AN788" s="297">
        <v>8.64</v>
      </c>
      <c r="AO788" s="297">
        <v>9.02</v>
      </c>
      <c r="AP788" s="297">
        <v>9.4</v>
      </c>
      <c r="AQ788" s="297">
        <v>9.8000000000000007</v>
      </c>
      <c r="AR788" s="297">
        <v>10.23</v>
      </c>
      <c r="AS788" s="297">
        <v>10.66</v>
      </c>
      <c r="AT788" s="297">
        <v>11.08</v>
      </c>
      <c r="AU788" s="297">
        <v>11.51</v>
      </c>
      <c r="AV788" s="297">
        <v>11.96</v>
      </c>
      <c r="AW788" s="297">
        <v>12.43</v>
      </c>
      <c r="AX788" s="297">
        <v>12.91</v>
      </c>
      <c r="AY788" s="297">
        <v>13.37</v>
      </c>
      <c r="AZ788" s="297">
        <v>13.85</v>
      </c>
      <c r="BA788" s="297">
        <v>14.35</v>
      </c>
      <c r="BB788" s="297">
        <v>14.86</v>
      </c>
      <c r="BC788" s="297">
        <v>15.39</v>
      </c>
      <c r="BD788" s="297">
        <v>15.89</v>
      </c>
      <c r="BE788" s="297">
        <v>16.41</v>
      </c>
      <c r="BF788" s="297">
        <v>16.95</v>
      </c>
      <c r="BG788" s="297">
        <v>17.5</v>
      </c>
      <c r="BH788" s="297">
        <v>18.07</v>
      </c>
      <c r="BI788" s="297">
        <v>18.600000000000001</v>
      </c>
      <c r="BJ788" s="297">
        <v>19.14</v>
      </c>
      <c r="BK788" s="297">
        <v>19.7</v>
      </c>
      <c r="BL788" s="297">
        <v>20.28</v>
      </c>
      <c r="BM788" s="297">
        <v>20.87</v>
      </c>
      <c r="BN788" s="297">
        <v>21.43</v>
      </c>
      <c r="BO788" s="297">
        <v>22</v>
      </c>
      <c r="BP788" s="297">
        <v>22.58</v>
      </c>
      <c r="BQ788" s="297">
        <v>23.18</v>
      </c>
      <c r="BR788" s="297">
        <v>23.8</v>
      </c>
      <c r="BS788" s="297">
        <v>24.38</v>
      </c>
      <c r="BT788" s="297">
        <v>24.97</v>
      </c>
      <c r="BU788" s="297">
        <v>25.58</v>
      </c>
      <c r="BV788" s="297">
        <v>26.2</v>
      </c>
      <c r="BW788" s="297">
        <v>26.84</v>
      </c>
    </row>
    <row r="789" spans="1:75" x14ac:dyDescent="0.25">
      <c r="A789" s="297" t="s">
        <v>1113</v>
      </c>
      <c r="B789" s="297" t="s">
        <v>1114</v>
      </c>
      <c r="C789" s="297" t="s">
        <v>1016</v>
      </c>
      <c r="D789" s="297" t="s">
        <v>1015</v>
      </c>
      <c r="E789" s="297">
        <v>0.32</v>
      </c>
      <c r="F789" s="297">
        <v>0.34</v>
      </c>
      <c r="G789" s="297">
        <v>0.36</v>
      </c>
      <c r="H789" s="297">
        <v>0.38</v>
      </c>
      <c r="I789" s="297">
        <v>0.4</v>
      </c>
      <c r="J789" s="297">
        <v>0.42</v>
      </c>
      <c r="K789" s="297">
        <v>0.45</v>
      </c>
      <c r="L789" s="297">
        <v>0.47</v>
      </c>
      <c r="M789" s="297">
        <v>0.5</v>
      </c>
      <c r="N789" s="297">
        <v>0.52</v>
      </c>
      <c r="O789" s="297">
        <v>0.55000000000000004</v>
      </c>
      <c r="P789" s="297">
        <v>0.56999999999999995</v>
      </c>
      <c r="Q789" s="297">
        <v>0.6</v>
      </c>
      <c r="R789" s="297">
        <v>0.62</v>
      </c>
      <c r="S789" s="297">
        <v>0.65</v>
      </c>
      <c r="T789" s="297">
        <v>0.68</v>
      </c>
      <c r="U789" s="297">
        <v>0.7</v>
      </c>
      <c r="V789" s="297">
        <v>0.72</v>
      </c>
      <c r="W789" s="297">
        <v>0.75</v>
      </c>
      <c r="X789" s="297">
        <v>0.77</v>
      </c>
      <c r="Y789" s="297">
        <v>0.8</v>
      </c>
      <c r="Z789" s="297">
        <v>0.83</v>
      </c>
      <c r="AA789" s="297">
        <v>0.86</v>
      </c>
      <c r="AB789" s="297">
        <v>0.89</v>
      </c>
      <c r="AC789" s="297">
        <v>0.92</v>
      </c>
      <c r="AD789" s="297">
        <v>0.95</v>
      </c>
      <c r="AE789" s="297">
        <v>0.98</v>
      </c>
      <c r="AF789" s="297">
        <v>1.01</v>
      </c>
      <c r="AG789" s="297">
        <v>1.05</v>
      </c>
      <c r="AH789" s="297">
        <v>1.08</v>
      </c>
      <c r="AI789" s="297">
        <v>1.1100000000000001</v>
      </c>
      <c r="AJ789" s="297">
        <v>1.1599999999999999</v>
      </c>
      <c r="AK789" s="297">
        <v>1.21</v>
      </c>
      <c r="AL789" s="297">
        <v>1.27</v>
      </c>
      <c r="AM789" s="297">
        <v>1.33</v>
      </c>
      <c r="AN789" s="297">
        <v>1.39</v>
      </c>
      <c r="AO789" s="297">
        <v>1.45</v>
      </c>
      <c r="AP789" s="297">
        <v>1.52</v>
      </c>
      <c r="AQ789" s="297">
        <v>1.58</v>
      </c>
      <c r="AR789" s="297">
        <v>1.66</v>
      </c>
      <c r="AS789" s="297">
        <v>1.73</v>
      </c>
      <c r="AT789" s="297">
        <v>1.81</v>
      </c>
      <c r="AU789" s="297">
        <v>1.88</v>
      </c>
      <c r="AV789" s="297">
        <v>1.96</v>
      </c>
      <c r="AW789" s="297">
        <v>2.0499999999999998</v>
      </c>
      <c r="AX789" s="297">
        <v>2.14</v>
      </c>
      <c r="AY789" s="297">
        <v>2.23</v>
      </c>
      <c r="AZ789" s="297">
        <v>2.3199999999999998</v>
      </c>
      <c r="BA789" s="297">
        <v>2.42</v>
      </c>
      <c r="BB789" s="297">
        <v>2.52</v>
      </c>
      <c r="BC789" s="297">
        <v>2.62</v>
      </c>
      <c r="BD789" s="297">
        <v>2.73</v>
      </c>
      <c r="BE789" s="297">
        <v>2.83</v>
      </c>
      <c r="BF789" s="297">
        <v>2.94</v>
      </c>
      <c r="BG789" s="297">
        <v>3.06</v>
      </c>
      <c r="BH789" s="297">
        <v>3.17</v>
      </c>
      <c r="BI789" s="297">
        <v>3.29</v>
      </c>
      <c r="BJ789" s="297">
        <v>3.42</v>
      </c>
      <c r="BK789" s="297">
        <v>3.55</v>
      </c>
      <c r="BL789" s="297">
        <v>3.68</v>
      </c>
      <c r="BM789" s="297">
        <v>3.82</v>
      </c>
      <c r="BN789" s="297">
        <v>3.96</v>
      </c>
      <c r="BO789" s="297">
        <v>4.0999999999999996</v>
      </c>
      <c r="BP789" s="297">
        <v>4.24</v>
      </c>
      <c r="BQ789" s="297">
        <v>4.3899999999999997</v>
      </c>
      <c r="BR789" s="297">
        <v>4.55</v>
      </c>
      <c r="BS789" s="297">
        <v>4.7</v>
      </c>
      <c r="BT789" s="297">
        <v>4.8499999999999996</v>
      </c>
      <c r="BU789" s="297">
        <v>5.0199999999999996</v>
      </c>
      <c r="BV789" s="297">
        <v>5.18</v>
      </c>
      <c r="BW789" s="297">
        <v>5.35</v>
      </c>
    </row>
    <row r="790" spans="1:75" x14ac:dyDescent="0.25">
      <c r="A790" s="297" t="s">
        <v>1115</v>
      </c>
      <c r="B790" s="297" t="s">
        <v>1116</v>
      </c>
      <c r="C790" s="297" t="s">
        <v>1005</v>
      </c>
      <c r="D790" s="297" t="s">
        <v>1006</v>
      </c>
      <c r="E790" s="297">
        <v>86.28</v>
      </c>
      <c r="F790" s="297">
        <v>89.66</v>
      </c>
      <c r="G790" s="297">
        <v>92.81</v>
      </c>
      <c r="H790" s="297">
        <v>95.33</v>
      </c>
      <c r="I790" s="297">
        <v>97.3</v>
      </c>
      <c r="J790" s="297">
        <v>99.9</v>
      </c>
      <c r="K790" s="297">
        <v>101.7</v>
      </c>
      <c r="L790" s="297">
        <v>103.12</v>
      </c>
      <c r="M790" s="297">
        <v>103.42</v>
      </c>
      <c r="N790" s="297">
        <v>103.83</v>
      </c>
      <c r="O790" s="297">
        <v>104.66</v>
      </c>
      <c r="P790" s="297">
        <v>106.98</v>
      </c>
      <c r="Q790" s="297">
        <v>103.03</v>
      </c>
      <c r="R790" s="297">
        <v>115.33</v>
      </c>
      <c r="S790" s="297">
        <v>129.76</v>
      </c>
      <c r="T790" s="297">
        <v>146.86000000000001</v>
      </c>
      <c r="U790" s="297">
        <v>163.99</v>
      </c>
      <c r="V790" s="297">
        <v>173.71</v>
      </c>
      <c r="W790" s="297">
        <v>191.1</v>
      </c>
      <c r="X790" s="297">
        <v>202.41</v>
      </c>
      <c r="Y790" s="297">
        <v>202.82</v>
      </c>
      <c r="Z790" s="297">
        <v>202.17</v>
      </c>
      <c r="AA790" s="297">
        <v>201.01</v>
      </c>
      <c r="AB790" s="297">
        <v>201.15</v>
      </c>
      <c r="AC790" s="297">
        <v>198.78</v>
      </c>
      <c r="AD790" s="297">
        <v>195.92</v>
      </c>
      <c r="AE790" s="297">
        <v>200.49</v>
      </c>
      <c r="AF790" s="297">
        <v>206.69</v>
      </c>
      <c r="AG790" s="297">
        <v>210.76</v>
      </c>
      <c r="AH790" s="297">
        <v>206.93</v>
      </c>
      <c r="AI790" s="297">
        <v>205.92</v>
      </c>
      <c r="AJ790" s="297">
        <v>209.59</v>
      </c>
      <c r="AK790" s="297">
        <v>215.44</v>
      </c>
      <c r="AL790" s="297">
        <v>223.33</v>
      </c>
      <c r="AM790" s="297">
        <v>232.94</v>
      </c>
      <c r="AN790" s="297">
        <v>244.23</v>
      </c>
      <c r="AO790" s="297">
        <v>257.04000000000002</v>
      </c>
      <c r="AP790" s="297">
        <v>271.13</v>
      </c>
      <c r="AQ790" s="297">
        <v>286.45</v>
      </c>
      <c r="AR790" s="297">
        <v>303.06</v>
      </c>
      <c r="AS790" s="297">
        <v>320.97000000000003</v>
      </c>
      <c r="AT790" s="297">
        <v>340.19</v>
      </c>
      <c r="AU790" s="297">
        <v>360.51</v>
      </c>
      <c r="AV790" s="297">
        <v>382.04</v>
      </c>
      <c r="AW790" s="297">
        <v>404.92</v>
      </c>
      <c r="AX790" s="297">
        <v>429.26</v>
      </c>
      <c r="AY790" s="297">
        <v>455.11</v>
      </c>
      <c r="AZ790" s="297">
        <v>482.33</v>
      </c>
      <c r="BA790" s="297">
        <v>511.1</v>
      </c>
      <c r="BB790" s="297">
        <v>541.59</v>
      </c>
      <c r="BC790" s="297">
        <v>573.89</v>
      </c>
      <c r="BD790" s="297">
        <v>608.13</v>
      </c>
      <c r="BE790" s="297">
        <v>644.04999999999995</v>
      </c>
      <c r="BF790" s="297">
        <v>681.96</v>
      </c>
      <c r="BG790" s="297">
        <v>722.03</v>
      </c>
      <c r="BH790" s="297">
        <v>764.4</v>
      </c>
      <c r="BI790" s="297">
        <v>809.17</v>
      </c>
      <c r="BJ790" s="297">
        <v>856.13</v>
      </c>
      <c r="BK790" s="297">
        <v>905.63</v>
      </c>
      <c r="BL790" s="297">
        <v>957.88</v>
      </c>
      <c r="BM790" s="297">
        <v>1013.06</v>
      </c>
      <c r="BN790" s="297">
        <v>1071.33</v>
      </c>
      <c r="BO790" s="297">
        <v>1132.48</v>
      </c>
      <c r="BP790" s="297">
        <v>1196.96</v>
      </c>
      <c r="BQ790" s="297">
        <v>1264.98</v>
      </c>
      <c r="BR790" s="297">
        <v>1336.82</v>
      </c>
      <c r="BS790" s="297">
        <v>1412.7</v>
      </c>
      <c r="BT790" s="297">
        <v>1492.48</v>
      </c>
      <c r="BU790" s="297">
        <v>1576.6</v>
      </c>
      <c r="BV790" s="297">
        <v>1665.33</v>
      </c>
      <c r="BW790" s="297">
        <v>1758.86</v>
      </c>
    </row>
    <row r="791" spans="1:75" x14ac:dyDescent="0.25">
      <c r="A791" s="297" t="s">
        <v>1115</v>
      </c>
      <c r="B791" s="297" t="s">
        <v>1116</v>
      </c>
      <c r="C791" s="297" t="s">
        <v>1007</v>
      </c>
      <c r="D791" s="297" t="s">
        <v>1008</v>
      </c>
      <c r="E791" s="297">
        <v>359315.06</v>
      </c>
      <c r="F791" s="297">
        <v>375767.13</v>
      </c>
      <c r="G791" s="297">
        <v>394068.47</v>
      </c>
      <c r="H791" s="297">
        <v>405554.78</v>
      </c>
      <c r="I791" s="297">
        <v>407397.25</v>
      </c>
      <c r="J791" s="297">
        <v>420739.72</v>
      </c>
      <c r="K791" s="297">
        <v>425650.69</v>
      </c>
      <c r="L791" s="297">
        <v>442842.47</v>
      </c>
      <c r="M791" s="297">
        <v>457520.53</v>
      </c>
      <c r="N791" s="297">
        <v>473506.84</v>
      </c>
      <c r="O791" s="297">
        <v>483438.38</v>
      </c>
      <c r="P791" s="297">
        <v>505753.44</v>
      </c>
      <c r="Q791" s="297">
        <v>529472.63</v>
      </c>
      <c r="R791" s="297">
        <v>538780.81000000006</v>
      </c>
      <c r="S791" s="297">
        <v>524684.93999999994</v>
      </c>
      <c r="T791" s="297">
        <v>547958.93999999994</v>
      </c>
      <c r="U791" s="297">
        <v>567082.18999999994</v>
      </c>
      <c r="V791" s="297">
        <v>578390.38</v>
      </c>
      <c r="W791" s="297">
        <v>570554.81000000006</v>
      </c>
      <c r="X791" s="297">
        <v>605554.81000000006</v>
      </c>
      <c r="Y791" s="297">
        <v>622650.68999999994</v>
      </c>
      <c r="Z791" s="297">
        <v>643623.31000000006</v>
      </c>
      <c r="AA791" s="297">
        <v>664931.5</v>
      </c>
      <c r="AB791" s="297">
        <v>692308.25</v>
      </c>
      <c r="AC791" s="297">
        <v>696904.13</v>
      </c>
      <c r="AD791" s="297">
        <v>722753.44</v>
      </c>
      <c r="AE791" s="297">
        <v>720465.75</v>
      </c>
      <c r="AF791" s="297">
        <v>721376.69</v>
      </c>
      <c r="AG791" s="297">
        <v>761342.44</v>
      </c>
      <c r="AH791" s="297">
        <v>999198.44</v>
      </c>
      <c r="AI791" s="297">
        <v>989285.5</v>
      </c>
      <c r="AJ791" s="297">
        <v>1016648.56</v>
      </c>
      <c r="AK791" s="297">
        <v>1024321.06</v>
      </c>
      <c r="AL791" s="297">
        <v>1029833.56</v>
      </c>
      <c r="AM791" s="297">
        <v>1042709.25</v>
      </c>
      <c r="AN791" s="297">
        <v>1063900</v>
      </c>
      <c r="AO791" s="297">
        <v>1084474.5</v>
      </c>
      <c r="AP791" s="297">
        <v>1127061</v>
      </c>
      <c r="AQ791" s="297">
        <v>1171962.8799999999</v>
      </c>
      <c r="AR791" s="297">
        <v>1223512.3799999999</v>
      </c>
      <c r="AS791" s="297">
        <v>1279197.75</v>
      </c>
      <c r="AT791" s="297">
        <v>1337388.8799999999</v>
      </c>
      <c r="AU791" s="297">
        <v>1406109.88</v>
      </c>
      <c r="AV791" s="297">
        <v>1479020.38</v>
      </c>
      <c r="AW791" s="297">
        <v>1556625.5</v>
      </c>
      <c r="AX791" s="297">
        <v>1637915.88</v>
      </c>
      <c r="AY791" s="297">
        <v>1720900.13</v>
      </c>
      <c r="AZ791" s="297">
        <v>1813690.38</v>
      </c>
      <c r="BA791" s="297">
        <v>1911400.38</v>
      </c>
      <c r="BB791" s="297">
        <v>2014511.88</v>
      </c>
      <c r="BC791" s="297">
        <v>2125756</v>
      </c>
      <c r="BD791" s="297">
        <v>2236315.75</v>
      </c>
      <c r="BE791" s="297">
        <v>2359223</v>
      </c>
      <c r="BF791" s="297">
        <v>2488822.5</v>
      </c>
      <c r="BG791" s="297">
        <v>2625230.5</v>
      </c>
      <c r="BH791" s="297">
        <v>2769813.25</v>
      </c>
      <c r="BI791" s="297">
        <v>2916627</v>
      </c>
      <c r="BJ791" s="297">
        <v>3075219.25</v>
      </c>
      <c r="BK791" s="297">
        <v>3241846.5</v>
      </c>
      <c r="BL791" s="297">
        <v>3417525.75</v>
      </c>
      <c r="BM791" s="297">
        <v>3601917.5</v>
      </c>
      <c r="BN791" s="297">
        <v>3790656.25</v>
      </c>
      <c r="BO791" s="297">
        <v>3991506</v>
      </c>
      <c r="BP791" s="297">
        <v>4202115.5</v>
      </c>
      <c r="BQ791" s="297">
        <v>4423769</v>
      </c>
      <c r="BR791" s="297">
        <v>4657030.5</v>
      </c>
      <c r="BS791" s="297">
        <v>4895338.5</v>
      </c>
      <c r="BT791" s="297">
        <v>5147407.5</v>
      </c>
      <c r="BU791" s="297">
        <v>5412345</v>
      </c>
      <c r="BV791" s="297">
        <v>5689531</v>
      </c>
      <c r="BW791" s="297">
        <v>5980461.5</v>
      </c>
    </row>
    <row r="792" spans="1:75" x14ac:dyDescent="0.25">
      <c r="A792" s="297" t="s">
        <v>1115</v>
      </c>
      <c r="B792" s="297" t="s">
        <v>1116</v>
      </c>
      <c r="C792" s="297" t="s">
        <v>1009</v>
      </c>
      <c r="D792" s="297" t="s">
        <v>1010</v>
      </c>
      <c r="J792" s="297">
        <v>17.27</v>
      </c>
      <c r="K792" s="297">
        <v>15.54</v>
      </c>
      <c r="L792" s="297">
        <v>15.12</v>
      </c>
      <c r="M792" s="297">
        <v>11.86</v>
      </c>
      <c r="N792" s="297">
        <v>11.29</v>
      </c>
      <c r="O792" s="297">
        <v>11.13</v>
      </c>
      <c r="P792" s="297">
        <v>12.95</v>
      </c>
      <c r="Q792" s="297">
        <v>3.62</v>
      </c>
      <c r="R792" s="297">
        <v>26.44</v>
      </c>
      <c r="S792" s="297">
        <v>30.52</v>
      </c>
      <c r="U792" s="297">
        <v>34.700000000000003</v>
      </c>
      <c r="V792" s="297">
        <v>25.47</v>
      </c>
      <c r="W792" s="297">
        <v>35.53</v>
      </c>
      <c r="X792" s="297">
        <v>28.8</v>
      </c>
      <c r="Y792" s="297">
        <v>15.74</v>
      </c>
      <c r="Z792" s="297">
        <v>13.69</v>
      </c>
      <c r="AA792" s="297">
        <v>13.02</v>
      </c>
      <c r="AB792" s="297">
        <v>13.14</v>
      </c>
      <c r="AC792" s="297">
        <v>9.56</v>
      </c>
      <c r="AD792" s="297">
        <v>8.3800000000000008</v>
      </c>
      <c r="AE792" s="297">
        <v>14.32</v>
      </c>
      <c r="AF792" s="297">
        <v>14.76</v>
      </c>
      <c r="AG792" s="297">
        <v>12.03</v>
      </c>
      <c r="AH792" s="297">
        <v>6.6</v>
      </c>
      <c r="AI792" s="297">
        <v>7.98</v>
      </c>
      <c r="AJ792" s="297">
        <v>10.32</v>
      </c>
      <c r="AK792" s="297">
        <v>11.09</v>
      </c>
      <c r="AL792" s="297">
        <v>11.76</v>
      </c>
      <c r="AM792" s="297">
        <v>12.25</v>
      </c>
      <c r="AN792" s="297">
        <v>12.66</v>
      </c>
      <c r="AO792" s="297">
        <v>12.95</v>
      </c>
      <c r="AP792" s="297">
        <v>13.1</v>
      </c>
      <c r="AQ792" s="297">
        <v>13.24</v>
      </c>
      <c r="AR792" s="297">
        <v>13.37</v>
      </c>
      <c r="AS792" s="297">
        <v>13.45</v>
      </c>
      <c r="AT792" s="297">
        <v>13.51</v>
      </c>
      <c r="AU792" s="297">
        <v>13.49</v>
      </c>
      <c r="AV792" s="297">
        <v>13.49</v>
      </c>
      <c r="AW792" s="297">
        <v>13.5</v>
      </c>
      <c r="AX792" s="297">
        <v>13.51</v>
      </c>
      <c r="AY792" s="297">
        <v>13.5</v>
      </c>
      <c r="AZ792" s="297">
        <v>13.45</v>
      </c>
      <c r="BA792" s="297">
        <v>13.42</v>
      </c>
      <c r="BB792" s="297">
        <v>13.41</v>
      </c>
      <c r="BC792" s="297">
        <v>13.39</v>
      </c>
      <c r="BD792" s="297">
        <v>13.36</v>
      </c>
      <c r="BE792" s="297">
        <v>13.29</v>
      </c>
      <c r="BF792" s="297">
        <v>13.26</v>
      </c>
      <c r="BG792" s="297">
        <v>13.22</v>
      </c>
      <c r="BH792" s="297">
        <v>13.19</v>
      </c>
      <c r="BI792" s="297">
        <v>13.15</v>
      </c>
      <c r="BJ792" s="297">
        <v>13.08</v>
      </c>
      <c r="BK792" s="297">
        <v>13.03</v>
      </c>
      <c r="BL792" s="297">
        <v>13</v>
      </c>
      <c r="BM792" s="297">
        <v>12.97</v>
      </c>
      <c r="BN792" s="297">
        <v>12.93</v>
      </c>
      <c r="BO792" s="297">
        <v>12.87</v>
      </c>
      <c r="BP792" s="297">
        <v>12.84</v>
      </c>
      <c r="BQ792" s="297">
        <v>12.82</v>
      </c>
      <c r="BR792" s="297">
        <v>12.79</v>
      </c>
      <c r="BS792" s="297">
        <v>12.77</v>
      </c>
      <c r="BT792" s="297">
        <v>12.74</v>
      </c>
      <c r="BU792" s="297">
        <v>12.72</v>
      </c>
      <c r="BV792" s="297">
        <v>12.71</v>
      </c>
      <c r="BW792" s="297">
        <v>12.69</v>
      </c>
    </row>
    <row r="793" spans="1:75" x14ac:dyDescent="0.25">
      <c r="A793" s="297" t="s">
        <v>1115</v>
      </c>
      <c r="B793" s="297" t="s">
        <v>1116</v>
      </c>
      <c r="C793" s="297" t="s">
        <v>1011</v>
      </c>
      <c r="D793" s="297" t="s">
        <v>927</v>
      </c>
      <c r="E793" s="297">
        <v>24130.240000000002</v>
      </c>
      <c r="F793" s="297">
        <v>24828.12</v>
      </c>
      <c r="G793" s="297">
        <v>25342.45</v>
      </c>
      <c r="H793" s="297">
        <v>25943.11</v>
      </c>
      <c r="I793" s="297">
        <v>26432.1</v>
      </c>
      <c r="J793" s="297">
        <v>26931.88</v>
      </c>
      <c r="K793" s="297">
        <v>27379.42</v>
      </c>
      <c r="L793" s="297">
        <v>28082.27</v>
      </c>
      <c r="M793" s="297">
        <v>28688.880000000001</v>
      </c>
      <c r="N793" s="297">
        <v>29391.71</v>
      </c>
      <c r="O793" s="297">
        <v>30126.27</v>
      </c>
      <c r="P793" s="297">
        <v>30846.080000000002</v>
      </c>
      <c r="Q793" s="297">
        <v>31662.86</v>
      </c>
      <c r="R793" s="297">
        <v>32554.39</v>
      </c>
      <c r="S793" s="297">
        <v>33543.46</v>
      </c>
      <c r="T793" s="297">
        <v>34539.550000000003</v>
      </c>
      <c r="U793" s="297">
        <v>35415.769999999997</v>
      </c>
      <c r="V793" s="297">
        <v>36380.86</v>
      </c>
      <c r="W793" s="297">
        <v>37421.99</v>
      </c>
      <c r="X793" s="297">
        <v>38540.449999999997</v>
      </c>
      <c r="Y793" s="297">
        <v>39620.879999999997</v>
      </c>
      <c r="Z793" s="297">
        <v>40652.76</v>
      </c>
      <c r="AA793" s="297">
        <v>41794.29</v>
      </c>
      <c r="AB793" s="297">
        <v>42794.84</v>
      </c>
      <c r="AC793" s="297">
        <v>43830.76</v>
      </c>
      <c r="AD793" s="297">
        <v>45028.92</v>
      </c>
      <c r="AE793" s="297">
        <v>46131.85</v>
      </c>
      <c r="AF793" s="297">
        <v>47292.98</v>
      </c>
      <c r="AG793" s="297">
        <v>48547.02</v>
      </c>
      <c r="AH793" s="297">
        <v>49924.81</v>
      </c>
      <c r="AI793" s="297">
        <v>51286.02</v>
      </c>
      <c r="AJ793" s="297">
        <v>52554.81</v>
      </c>
      <c r="AK793" s="297">
        <v>53875.41</v>
      </c>
      <c r="AL793" s="297">
        <v>55251.32</v>
      </c>
      <c r="AM793" s="297">
        <v>56688.93</v>
      </c>
      <c r="AN793" s="297">
        <v>58190.15</v>
      </c>
      <c r="AO793" s="297">
        <v>59672.57</v>
      </c>
      <c r="AP793" s="297">
        <v>61234.19</v>
      </c>
      <c r="AQ793" s="297">
        <v>62870.44</v>
      </c>
      <c r="AR793" s="297">
        <v>64578.38</v>
      </c>
      <c r="AS793" s="297">
        <v>66357.34</v>
      </c>
      <c r="AT793" s="297">
        <v>68113.570000000007</v>
      </c>
      <c r="AU793" s="297">
        <v>69953.05</v>
      </c>
      <c r="AV793" s="297">
        <v>71884.149999999994</v>
      </c>
      <c r="AW793" s="297">
        <v>73895.009999999995</v>
      </c>
      <c r="AX793" s="297">
        <v>75979.98</v>
      </c>
      <c r="AY793" s="297">
        <v>78066.53</v>
      </c>
      <c r="AZ793" s="297">
        <v>80226.929999999993</v>
      </c>
      <c r="BA793" s="297">
        <v>82467.839999999997</v>
      </c>
      <c r="BB793" s="297">
        <v>84800.68</v>
      </c>
      <c r="BC793" s="297">
        <v>87228.69</v>
      </c>
      <c r="BD793" s="297">
        <v>89628.67</v>
      </c>
      <c r="BE793" s="297">
        <v>92135.62</v>
      </c>
      <c r="BF793" s="297">
        <v>94740.39</v>
      </c>
      <c r="BG793" s="297">
        <v>97429.67</v>
      </c>
      <c r="BH793" s="297">
        <v>100195.95</v>
      </c>
      <c r="BI793" s="297">
        <v>102944.9</v>
      </c>
      <c r="BJ793" s="297">
        <v>105786.03</v>
      </c>
      <c r="BK793" s="297">
        <v>108712.14</v>
      </c>
      <c r="BL793" s="297">
        <v>111718.29</v>
      </c>
      <c r="BM793" s="297">
        <v>114800.91</v>
      </c>
      <c r="BN793" s="297">
        <v>117855.31</v>
      </c>
      <c r="BO793" s="297">
        <v>120995.75</v>
      </c>
      <c r="BP793" s="297">
        <v>124218.44</v>
      </c>
      <c r="BQ793" s="297">
        <v>127521.09</v>
      </c>
      <c r="BR793" s="297">
        <v>130901.83</v>
      </c>
      <c r="BS793" s="297">
        <v>134266.06</v>
      </c>
      <c r="BT793" s="297">
        <v>137716.89000000001</v>
      </c>
      <c r="BU793" s="297">
        <v>141249.66</v>
      </c>
      <c r="BV793" s="297">
        <v>144860.39000000001</v>
      </c>
      <c r="BW793" s="297">
        <v>148545.73000000001</v>
      </c>
    </row>
    <row r="794" spans="1:75" x14ac:dyDescent="0.25">
      <c r="A794" s="297" t="s">
        <v>1115</v>
      </c>
      <c r="B794" s="297" t="s">
        <v>1116</v>
      </c>
      <c r="C794" s="297" t="s">
        <v>1012</v>
      </c>
      <c r="D794" s="297" t="s">
        <v>927</v>
      </c>
      <c r="E794" s="297">
        <v>75543.39</v>
      </c>
      <c r="F794" s="297">
        <v>77604.17</v>
      </c>
      <c r="G794" s="297">
        <v>79623.649999999994</v>
      </c>
      <c r="H794" s="297">
        <v>81635.55</v>
      </c>
      <c r="I794" s="297">
        <v>83691.58</v>
      </c>
      <c r="J794" s="297">
        <v>85828.7</v>
      </c>
      <c r="K794" s="297">
        <v>88057.48</v>
      </c>
      <c r="L794" s="297">
        <v>90363.92</v>
      </c>
      <c r="M794" s="297">
        <v>92731.3</v>
      </c>
      <c r="N794" s="297">
        <v>95133.49</v>
      </c>
      <c r="O794" s="297">
        <v>97552.05</v>
      </c>
      <c r="P794" s="297">
        <v>99986.13</v>
      </c>
      <c r="Q794" s="297">
        <v>102444.77</v>
      </c>
      <c r="R794" s="297">
        <v>104931.56</v>
      </c>
      <c r="S794" s="297">
        <v>107452.63</v>
      </c>
      <c r="T794" s="297">
        <v>110014.69</v>
      </c>
      <c r="U794" s="297">
        <v>112618.3</v>
      </c>
      <c r="V794" s="297">
        <v>115268.71</v>
      </c>
      <c r="W794" s="297">
        <v>117983.37</v>
      </c>
      <c r="X794" s="297">
        <v>120784.41</v>
      </c>
      <c r="Y794" s="297">
        <v>123688.54</v>
      </c>
      <c r="Z794" s="297">
        <v>126704.72</v>
      </c>
      <c r="AA794" s="297">
        <v>129832.45</v>
      </c>
      <c r="AB794" s="297">
        <v>133067.10999999999</v>
      </c>
      <c r="AC794" s="297">
        <v>136399.44</v>
      </c>
      <c r="AD794" s="297">
        <v>139823.34</v>
      </c>
      <c r="AE794" s="297">
        <v>143338.94</v>
      </c>
      <c r="AF794" s="297">
        <v>146951.47</v>
      </c>
      <c r="AG794" s="297">
        <v>150665.73000000001</v>
      </c>
      <c r="AH794" s="297">
        <v>154488.06</v>
      </c>
      <c r="AI794" s="297">
        <v>158423.19</v>
      </c>
      <c r="AJ794" s="297">
        <v>162470.73000000001</v>
      </c>
      <c r="AK794" s="297">
        <v>166629.38</v>
      </c>
      <c r="AL794" s="297">
        <v>170901.16</v>
      </c>
      <c r="AM794" s="297">
        <v>175288.23</v>
      </c>
      <c r="AN794" s="297">
        <v>179790.81</v>
      </c>
      <c r="AO794" s="297">
        <v>184410.73</v>
      </c>
      <c r="AP794" s="297">
        <v>189143.61</v>
      </c>
      <c r="AQ794" s="297">
        <v>193975.66</v>
      </c>
      <c r="AR794" s="297">
        <v>198888.53</v>
      </c>
      <c r="AS794" s="297">
        <v>203868.89</v>
      </c>
      <c r="AT794" s="297">
        <v>208911.22</v>
      </c>
      <c r="AU794" s="297">
        <v>214018.3</v>
      </c>
      <c r="AV794" s="297">
        <v>219195.63</v>
      </c>
      <c r="AW794" s="297">
        <v>224452.56</v>
      </c>
      <c r="AX794" s="297">
        <v>229796.09</v>
      </c>
      <c r="AY794" s="297">
        <v>235226.75</v>
      </c>
      <c r="AZ794" s="297">
        <v>240742.45</v>
      </c>
      <c r="BA794" s="297">
        <v>246344.75</v>
      </c>
      <c r="BB794" s="297">
        <v>252035.22</v>
      </c>
      <c r="BC794" s="297">
        <v>257814.81</v>
      </c>
      <c r="BD794" s="297">
        <v>263683.63</v>
      </c>
      <c r="BE794" s="297">
        <v>269641.19</v>
      </c>
      <c r="BF794" s="297">
        <v>275686.78000000003</v>
      </c>
      <c r="BG794" s="297">
        <v>281819.5</v>
      </c>
      <c r="BH794" s="297">
        <v>288037.81</v>
      </c>
      <c r="BI794" s="297">
        <v>294340.34000000003</v>
      </c>
      <c r="BJ794" s="297">
        <v>300725.03000000003</v>
      </c>
      <c r="BK794" s="297">
        <v>307188.96999999997</v>
      </c>
      <c r="BL794" s="297">
        <v>313728.84000000003</v>
      </c>
      <c r="BM794" s="297">
        <v>320341.19</v>
      </c>
      <c r="BN794" s="297">
        <v>327023.31</v>
      </c>
      <c r="BO794" s="297">
        <v>333772.03000000003</v>
      </c>
      <c r="BP794" s="297">
        <v>340582.56</v>
      </c>
      <c r="BQ794" s="297">
        <v>347449.69</v>
      </c>
      <c r="BR794" s="297">
        <v>354368.53</v>
      </c>
      <c r="BS794" s="297">
        <v>361335.59</v>
      </c>
      <c r="BT794" s="297">
        <v>368347.63</v>
      </c>
      <c r="BU794" s="297">
        <v>375400.75</v>
      </c>
      <c r="BV794" s="297">
        <v>382490.97</v>
      </c>
      <c r="BW794" s="297">
        <v>389614.66</v>
      </c>
    </row>
    <row r="795" spans="1:75" x14ac:dyDescent="0.25">
      <c r="A795" s="297" t="s">
        <v>1115</v>
      </c>
      <c r="B795" s="297" t="s">
        <v>1116</v>
      </c>
      <c r="C795" s="297" t="s">
        <v>1013</v>
      </c>
      <c r="D795" s="297" t="s">
        <v>1010</v>
      </c>
      <c r="J795" s="297">
        <v>28.35</v>
      </c>
      <c r="K795" s="297">
        <v>22.61</v>
      </c>
      <c r="L795" s="297">
        <v>19.329999999999998</v>
      </c>
      <c r="M795" s="297">
        <v>22.7</v>
      </c>
      <c r="N795" s="297">
        <v>26.89</v>
      </c>
      <c r="O795" s="297">
        <v>29.7</v>
      </c>
      <c r="P795" s="297">
        <v>16.16</v>
      </c>
      <c r="Q795" s="297">
        <v>1.68</v>
      </c>
      <c r="R795" s="297">
        <v>9.94</v>
      </c>
      <c r="S795" s="297">
        <v>26.1</v>
      </c>
      <c r="U795" s="297">
        <v>48.8</v>
      </c>
      <c r="V795" s="297">
        <v>25.89</v>
      </c>
      <c r="W795" s="297">
        <v>19.260000000000002</v>
      </c>
      <c r="X795" s="297">
        <v>20.73</v>
      </c>
      <c r="Y795" s="297">
        <v>41.85</v>
      </c>
      <c r="Z795" s="297">
        <v>15.09</v>
      </c>
      <c r="AA795" s="297">
        <v>23.91</v>
      </c>
      <c r="AB795" s="297">
        <v>19.22</v>
      </c>
      <c r="AC795" s="297">
        <v>25.08</v>
      </c>
      <c r="AD795" s="297">
        <v>37.92</v>
      </c>
      <c r="AE795" s="297">
        <v>49.54</v>
      </c>
      <c r="AF795" s="297">
        <v>47.89</v>
      </c>
      <c r="AG795" s="297">
        <v>62.56</v>
      </c>
      <c r="AH795" s="297">
        <v>18.59</v>
      </c>
      <c r="AI795" s="297">
        <v>19.3</v>
      </c>
      <c r="AJ795" s="297">
        <v>20.02</v>
      </c>
      <c r="AK795" s="297">
        <v>19.29</v>
      </c>
      <c r="AL795" s="297">
        <v>19.170000000000002</v>
      </c>
      <c r="AM795" s="297">
        <v>19.03</v>
      </c>
      <c r="AN795" s="297">
        <v>19.079999999999998</v>
      </c>
      <c r="AO795" s="297">
        <v>19.11</v>
      </c>
      <c r="AP795" s="297">
        <v>19.079999999999998</v>
      </c>
      <c r="AQ795" s="297">
        <v>19.02</v>
      </c>
      <c r="AR795" s="297">
        <v>19.09</v>
      </c>
      <c r="AS795" s="297">
        <v>19.14</v>
      </c>
      <c r="AT795" s="297">
        <v>19.2</v>
      </c>
      <c r="AU795" s="297">
        <v>19.170000000000002</v>
      </c>
      <c r="AV795" s="297">
        <v>19.170000000000002</v>
      </c>
      <c r="AW795" s="297">
        <v>19.23</v>
      </c>
      <c r="AX795" s="297">
        <v>19.29</v>
      </c>
      <c r="AY795" s="297">
        <v>19.329999999999998</v>
      </c>
      <c r="AZ795" s="297">
        <v>19.309999999999999</v>
      </c>
      <c r="BA795" s="297">
        <v>19.32</v>
      </c>
      <c r="BB795" s="297">
        <v>19.38</v>
      </c>
      <c r="BC795" s="297">
        <v>19.45</v>
      </c>
      <c r="BD795" s="297">
        <v>19.52</v>
      </c>
      <c r="BE795" s="297">
        <v>19.489999999999998</v>
      </c>
      <c r="BF795" s="297">
        <v>19.54</v>
      </c>
      <c r="BG795" s="297">
        <v>19.600000000000001</v>
      </c>
      <c r="BH795" s="297">
        <v>19.670000000000002</v>
      </c>
      <c r="BI795" s="297">
        <v>19.73</v>
      </c>
      <c r="BJ795" s="297">
        <v>19.71</v>
      </c>
      <c r="BK795" s="297">
        <v>19.77</v>
      </c>
      <c r="BL795" s="297">
        <v>19.829999999999998</v>
      </c>
      <c r="BM795" s="297">
        <v>19.899999999999999</v>
      </c>
      <c r="BN795" s="297">
        <v>19.95</v>
      </c>
      <c r="BO795" s="297">
        <v>19.93</v>
      </c>
      <c r="BP795" s="297">
        <v>19.97</v>
      </c>
      <c r="BQ795" s="297">
        <v>20.03</v>
      </c>
      <c r="BR795" s="297">
        <v>20.09</v>
      </c>
      <c r="BS795" s="297">
        <v>20.149999999999999</v>
      </c>
      <c r="BT795" s="297">
        <v>20.13</v>
      </c>
      <c r="BU795" s="297">
        <v>20.18</v>
      </c>
      <c r="BV795" s="297">
        <v>20.25</v>
      </c>
      <c r="BW795" s="297">
        <v>20.309999999999999</v>
      </c>
    </row>
    <row r="796" spans="1:75" x14ac:dyDescent="0.25">
      <c r="A796" s="297" t="s">
        <v>1115</v>
      </c>
      <c r="B796" s="297" t="s">
        <v>1116</v>
      </c>
      <c r="C796" s="297" t="s">
        <v>1014</v>
      </c>
      <c r="D796" s="297" t="s">
        <v>1015</v>
      </c>
      <c r="E796" s="297">
        <v>12.78</v>
      </c>
      <c r="F796" s="297">
        <v>13.4</v>
      </c>
      <c r="G796" s="297">
        <v>14.04</v>
      </c>
      <c r="H796" s="297">
        <v>14.72</v>
      </c>
      <c r="I796" s="297">
        <v>15.43</v>
      </c>
      <c r="J796" s="297">
        <v>16.170000000000002</v>
      </c>
      <c r="K796" s="297">
        <v>16.86</v>
      </c>
      <c r="L796" s="297">
        <v>17.57</v>
      </c>
      <c r="M796" s="297">
        <v>18.32</v>
      </c>
      <c r="N796" s="297">
        <v>19.100000000000001</v>
      </c>
      <c r="O796" s="297">
        <v>19.91</v>
      </c>
      <c r="P796" s="297">
        <v>20.39</v>
      </c>
      <c r="Q796" s="297">
        <v>20.89</v>
      </c>
      <c r="R796" s="297">
        <v>21.4</v>
      </c>
      <c r="S796" s="297">
        <v>21.92</v>
      </c>
      <c r="T796" s="297">
        <v>22.45</v>
      </c>
      <c r="U796" s="297">
        <v>22.92</v>
      </c>
      <c r="V796" s="297">
        <v>23.4</v>
      </c>
      <c r="W796" s="297">
        <v>23.89</v>
      </c>
      <c r="X796" s="297">
        <v>24.39</v>
      </c>
      <c r="Y796" s="297">
        <v>24.9</v>
      </c>
      <c r="Z796" s="297">
        <v>25.42</v>
      </c>
      <c r="AA796" s="297">
        <v>25.96</v>
      </c>
      <c r="AB796" s="297">
        <v>26.51</v>
      </c>
      <c r="AC796" s="297">
        <v>27.07</v>
      </c>
      <c r="AD796" s="297">
        <v>27.64</v>
      </c>
      <c r="AE796" s="297">
        <v>28.18</v>
      </c>
      <c r="AF796" s="297">
        <v>28.72</v>
      </c>
      <c r="AG796" s="297">
        <v>29.27</v>
      </c>
      <c r="AH796" s="297">
        <v>29.83</v>
      </c>
      <c r="AI796" s="297">
        <v>30.4</v>
      </c>
      <c r="AJ796" s="297">
        <v>30.94</v>
      </c>
      <c r="AK796" s="297">
        <v>31.48</v>
      </c>
      <c r="AL796" s="297">
        <v>32.03</v>
      </c>
      <c r="AM796" s="297">
        <v>32.6</v>
      </c>
      <c r="AN796" s="297">
        <v>33.17</v>
      </c>
      <c r="AO796" s="297">
        <v>33.700000000000003</v>
      </c>
      <c r="AP796" s="297">
        <v>34.25</v>
      </c>
      <c r="AQ796" s="297">
        <v>34.799999999999997</v>
      </c>
      <c r="AR796" s="297">
        <v>35.36</v>
      </c>
      <c r="AS796" s="297">
        <v>35.94</v>
      </c>
      <c r="AT796" s="297">
        <v>36.47</v>
      </c>
      <c r="AU796" s="297">
        <v>37.01</v>
      </c>
      <c r="AV796" s="297">
        <v>37.56</v>
      </c>
      <c r="AW796" s="297">
        <v>38.119999999999997</v>
      </c>
      <c r="AX796" s="297">
        <v>38.69</v>
      </c>
      <c r="AY796" s="297">
        <v>39.229999999999997</v>
      </c>
      <c r="AZ796" s="297">
        <v>39.770000000000003</v>
      </c>
      <c r="BA796" s="297">
        <v>40.32</v>
      </c>
      <c r="BB796" s="297">
        <v>40.880000000000003</v>
      </c>
      <c r="BC796" s="297">
        <v>41.45</v>
      </c>
      <c r="BD796" s="297">
        <v>41.98</v>
      </c>
      <c r="BE796" s="297">
        <v>42.53</v>
      </c>
      <c r="BF796" s="297">
        <v>43.08</v>
      </c>
      <c r="BG796" s="297">
        <v>43.63</v>
      </c>
      <c r="BH796" s="297">
        <v>44.2</v>
      </c>
      <c r="BI796" s="297">
        <v>44.73</v>
      </c>
      <c r="BJ796" s="297">
        <v>45.27</v>
      </c>
      <c r="BK796" s="297">
        <v>45.82</v>
      </c>
      <c r="BL796" s="297">
        <v>46.37</v>
      </c>
      <c r="BM796" s="297">
        <v>46.93</v>
      </c>
      <c r="BN796" s="297">
        <v>47.46</v>
      </c>
      <c r="BO796" s="297">
        <v>48</v>
      </c>
      <c r="BP796" s="297">
        <v>48.54</v>
      </c>
      <c r="BQ796" s="297">
        <v>49.1</v>
      </c>
      <c r="BR796" s="297">
        <v>49.65</v>
      </c>
      <c r="BS796" s="297">
        <v>50.18</v>
      </c>
      <c r="BT796" s="297">
        <v>50.72</v>
      </c>
      <c r="BU796" s="297">
        <v>51.27</v>
      </c>
      <c r="BV796" s="297">
        <v>51.81</v>
      </c>
      <c r="BW796" s="297">
        <v>52.37</v>
      </c>
    </row>
    <row r="797" spans="1:75" x14ac:dyDescent="0.25">
      <c r="A797" s="297" t="s">
        <v>1115</v>
      </c>
      <c r="B797" s="297" t="s">
        <v>1116</v>
      </c>
      <c r="C797" s="297" t="s">
        <v>1016</v>
      </c>
      <c r="D797" s="297" t="s">
        <v>1015</v>
      </c>
      <c r="E797" s="297">
        <v>1.02</v>
      </c>
      <c r="F797" s="297">
        <v>1.08</v>
      </c>
      <c r="G797" s="297">
        <v>1.1399999999999999</v>
      </c>
      <c r="H797" s="297">
        <v>1.2</v>
      </c>
      <c r="I797" s="297">
        <v>1.27</v>
      </c>
      <c r="J797" s="297">
        <v>1.34</v>
      </c>
      <c r="K797" s="297">
        <v>1.39</v>
      </c>
      <c r="L797" s="297">
        <v>1.44</v>
      </c>
      <c r="M797" s="297">
        <v>1.5</v>
      </c>
      <c r="N797" s="297">
        <v>1.55</v>
      </c>
      <c r="O797" s="297">
        <v>1.61</v>
      </c>
      <c r="P797" s="297">
        <v>1.69</v>
      </c>
      <c r="Q797" s="297">
        <v>1.78</v>
      </c>
      <c r="R797" s="297">
        <v>1.88</v>
      </c>
      <c r="S797" s="297">
        <v>1.98</v>
      </c>
      <c r="T797" s="297">
        <v>2.09</v>
      </c>
      <c r="U797" s="297">
        <v>2.14</v>
      </c>
      <c r="V797" s="297">
        <v>2.19</v>
      </c>
      <c r="W797" s="297">
        <v>2.2400000000000002</v>
      </c>
      <c r="X797" s="297">
        <v>2.29</v>
      </c>
      <c r="Y797" s="297">
        <v>2.35</v>
      </c>
      <c r="Z797" s="297">
        <v>2.39</v>
      </c>
      <c r="AA797" s="297">
        <v>2.44</v>
      </c>
      <c r="AB797" s="297">
        <v>2.4900000000000002</v>
      </c>
      <c r="AC797" s="297">
        <v>2.54</v>
      </c>
      <c r="AD797" s="297">
        <v>2.59</v>
      </c>
      <c r="AE797" s="297">
        <v>2.66</v>
      </c>
      <c r="AF797" s="297">
        <v>2.72</v>
      </c>
      <c r="AG797" s="297">
        <v>2.79</v>
      </c>
      <c r="AH797" s="297">
        <v>2.85</v>
      </c>
      <c r="AI797" s="297">
        <v>2.92</v>
      </c>
      <c r="AJ797" s="297">
        <v>2.99</v>
      </c>
      <c r="AK797" s="297">
        <v>3.05</v>
      </c>
      <c r="AL797" s="297">
        <v>3.12</v>
      </c>
      <c r="AM797" s="297">
        <v>3.19</v>
      </c>
      <c r="AN797" s="297">
        <v>3.26</v>
      </c>
      <c r="AO797" s="297">
        <v>3.33</v>
      </c>
      <c r="AP797" s="297">
        <v>3.41</v>
      </c>
      <c r="AQ797" s="297">
        <v>3.49</v>
      </c>
      <c r="AR797" s="297">
        <v>3.58</v>
      </c>
      <c r="AS797" s="297">
        <v>3.66</v>
      </c>
      <c r="AT797" s="297">
        <v>3.75</v>
      </c>
      <c r="AU797" s="297">
        <v>3.85</v>
      </c>
      <c r="AV797" s="297">
        <v>3.95</v>
      </c>
      <c r="AW797" s="297">
        <v>4.05</v>
      </c>
      <c r="AX797" s="297">
        <v>4.1500000000000004</v>
      </c>
      <c r="AY797" s="297">
        <v>4.26</v>
      </c>
      <c r="AZ797" s="297">
        <v>4.38</v>
      </c>
      <c r="BA797" s="297">
        <v>4.49</v>
      </c>
      <c r="BB797" s="297">
        <v>4.6100000000000003</v>
      </c>
      <c r="BC797" s="297">
        <v>4.7300000000000004</v>
      </c>
      <c r="BD797" s="297">
        <v>4.8600000000000003</v>
      </c>
      <c r="BE797" s="297">
        <v>5</v>
      </c>
      <c r="BF797" s="297">
        <v>5.13</v>
      </c>
      <c r="BG797" s="297">
        <v>5.27</v>
      </c>
      <c r="BH797" s="297">
        <v>5.41</v>
      </c>
      <c r="BI797" s="297">
        <v>5.56</v>
      </c>
      <c r="BJ797" s="297">
        <v>5.72</v>
      </c>
      <c r="BK797" s="297">
        <v>5.88</v>
      </c>
      <c r="BL797" s="297">
        <v>6.04</v>
      </c>
      <c r="BM797" s="297">
        <v>6.21</v>
      </c>
      <c r="BN797" s="297">
        <v>6.37</v>
      </c>
      <c r="BO797" s="297">
        <v>6.54</v>
      </c>
      <c r="BP797" s="297">
        <v>6.71</v>
      </c>
      <c r="BQ797" s="297">
        <v>6.89</v>
      </c>
      <c r="BR797" s="297">
        <v>7.07</v>
      </c>
      <c r="BS797" s="297">
        <v>7.25</v>
      </c>
      <c r="BT797" s="297">
        <v>7.44</v>
      </c>
      <c r="BU797" s="297">
        <v>7.63</v>
      </c>
      <c r="BV797" s="297">
        <v>7.83</v>
      </c>
      <c r="BW797" s="297">
        <v>8.0299999999999994</v>
      </c>
    </row>
    <row r="798" spans="1:75" x14ac:dyDescent="0.25">
      <c r="A798" s="297" t="s">
        <v>3</v>
      </c>
      <c r="B798" s="297" t="s">
        <v>81</v>
      </c>
      <c r="C798" s="297" t="s">
        <v>1005</v>
      </c>
      <c r="D798" s="297" t="s">
        <v>1006</v>
      </c>
      <c r="E798" s="297">
        <v>395.1</v>
      </c>
      <c r="F798" s="297">
        <v>411.56</v>
      </c>
      <c r="G798" s="297">
        <v>427.36</v>
      </c>
      <c r="H798" s="297">
        <v>444.57</v>
      </c>
      <c r="I798" s="297">
        <v>460.95</v>
      </c>
      <c r="J798" s="297">
        <v>475.8</v>
      </c>
      <c r="K798" s="297">
        <v>496.54</v>
      </c>
      <c r="L798" s="297">
        <v>517.30999999999995</v>
      </c>
      <c r="M798" s="297">
        <v>537.46</v>
      </c>
      <c r="N798" s="297">
        <v>551.96</v>
      </c>
      <c r="O798" s="297">
        <v>558.46</v>
      </c>
      <c r="P798" s="297">
        <v>563.76</v>
      </c>
      <c r="Q798" s="297">
        <v>568.28</v>
      </c>
      <c r="R798" s="297">
        <v>574.86</v>
      </c>
      <c r="S798" s="297">
        <v>583.67999999999995</v>
      </c>
      <c r="T798" s="297">
        <v>593.66999999999996</v>
      </c>
      <c r="U798" s="297">
        <v>606.34</v>
      </c>
      <c r="V798" s="297">
        <v>625.28</v>
      </c>
      <c r="W798" s="297">
        <v>652.39</v>
      </c>
      <c r="X798" s="297">
        <v>671.14</v>
      </c>
      <c r="Y798" s="297">
        <v>681.07</v>
      </c>
      <c r="Z798" s="297">
        <v>690.63</v>
      </c>
      <c r="AA798" s="297">
        <v>699.62</v>
      </c>
      <c r="AB798" s="297">
        <v>707</v>
      </c>
      <c r="AC798" s="297">
        <v>717.94</v>
      </c>
      <c r="AD798" s="297">
        <v>731.99</v>
      </c>
      <c r="AE798" s="297">
        <v>747.07</v>
      </c>
      <c r="AF798" s="297">
        <v>769.4</v>
      </c>
      <c r="AG798" s="297">
        <v>780.44</v>
      </c>
      <c r="AH798" s="297">
        <v>790.57</v>
      </c>
      <c r="AI798" s="297">
        <v>794.69</v>
      </c>
      <c r="AJ798" s="297">
        <v>810.61</v>
      </c>
      <c r="AK798" s="297">
        <v>831.84</v>
      </c>
      <c r="AL798" s="297">
        <v>857.66</v>
      </c>
      <c r="AM798" s="297">
        <v>885.56</v>
      </c>
      <c r="AN798" s="297">
        <v>914.46</v>
      </c>
      <c r="AO798" s="297">
        <v>943.45</v>
      </c>
      <c r="AP798" s="297">
        <v>972.64</v>
      </c>
      <c r="AQ798" s="297">
        <v>1006.09</v>
      </c>
      <c r="AR798" s="297">
        <v>1040.46</v>
      </c>
      <c r="AS798" s="297">
        <v>1075.23</v>
      </c>
      <c r="AT798" s="297">
        <v>1110.27</v>
      </c>
      <c r="AU798" s="297">
        <v>1145.1400000000001</v>
      </c>
      <c r="AV798" s="297">
        <v>1179.93</v>
      </c>
      <c r="AW798" s="297">
        <v>1214.67</v>
      </c>
      <c r="AX798" s="297">
        <v>1249.28</v>
      </c>
      <c r="AY798" s="297">
        <v>1283.73</v>
      </c>
      <c r="AZ798" s="297">
        <v>1317.74</v>
      </c>
      <c r="BA798" s="297">
        <v>1351.53</v>
      </c>
      <c r="BB798" s="297">
        <v>1385.11</v>
      </c>
      <c r="BC798" s="297">
        <v>1418.45</v>
      </c>
      <c r="BD798" s="297">
        <v>1451.47</v>
      </c>
      <c r="BE798" s="297">
        <v>1483.82</v>
      </c>
      <c r="BF798" s="297">
        <v>1515.76</v>
      </c>
      <c r="BG798" s="297">
        <v>1547.18</v>
      </c>
      <c r="BH798" s="297">
        <v>1578.07</v>
      </c>
      <c r="BI798" s="297">
        <v>1608.44</v>
      </c>
      <c r="BJ798" s="297">
        <v>1638.05</v>
      </c>
      <c r="BK798" s="297">
        <v>1667.32</v>
      </c>
      <c r="BL798" s="297">
        <v>1696.23</v>
      </c>
      <c r="BM798" s="297">
        <v>1724.86</v>
      </c>
      <c r="BN798" s="297">
        <v>1753.27</v>
      </c>
      <c r="BO798" s="297">
        <v>1781.51</v>
      </c>
      <c r="BP798" s="297">
        <v>1809.74</v>
      </c>
      <c r="BQ798" s="297">
        <v>1838.03</v>
      </c>
      <c r="BR798" s="297">
        <v>1866.54</v>
      </c>
      <c r="BS798" s="297">
        <v>1895.38</v>
      </c>
      <c r="BT798" s="297">
        <v>1924.57</v>
      </c>
      <c r="BU798" s="297">
        <v>1953.99</v>
      </c>
      <c r="BV798" s="297">
        <v>1983.65</v>
      </c>
      <c r="BW798" s="297">
        <v>2013.48</v>
      </c>
    </row>
    <row r="799" spans="1:75" x14ac:dyDescent="0.25">
      <c r="A799" s="297" t="s">
        <v>3</v>
      </c>
      <c r="B799" s="297" t="s">
        <v>81</v>
      </c>
      <c r="C799" s="297" t="s">
        <v>1007</v>
      </c>
      <c r="D799" s="297" t="s">
        <v>1008</v>
      </c>
      <c r="E799" s="297">
        <v>125458.91</v>
      </c>
      <c r="F799" s="297">
        <v>123732.88</v>
      </c>
      <c r="G799" s="297">
        <v>119910.96</v>
      </c>
      <c r="H799" s="297">
        <v>124965.75</v>
      </c>
      <c r="I799" s="297">
        <v>132239.73000000001</v>
      </c>
      <c r="J799" s="297">
        <v>136698.63</v>
      </c>
      <c r="K799" s="297">
        <v>143157.53</v>
      </c>
      <c r="L799" s="297">
        <v>144465.76999999999</v>
      </c>
      <c r="M799" s="297">
        <v>138602.73000000001</v>
      </c>
      <c r="N799" s="297">
        <v>143965.76999999999</v>
      </c>
      <c r="O799" s="297">
        <v>143856.16</v>
      </c>
      <c r="P799" s="297">
        <v>148589.04999999999</v>
      </c>
      <c r="Q799" s="297">
        <v>151006.84</v>
      </c>
      <c r="R799" s="297">
        <v>160746.57999999999</v>
      </c>
      <c r="S799" s="297">
        <v>157308.22</v>
      </c>
      <c r="T799" s="297">
        <v>160438.35999999999</v>
      </c>
      <c r="U799" s="297">
        <v>155486.29999999999</v>
      </c>
      <c r="V799" s="297">
        <v>164938.35999999999</v>
      </c>
      <c r="W799" s="297">
        <v>171869.86</v>
      </c>
      <c r="X799" s="297">
        <v>180219.19</v>
      </c>
      <c r="Y799" s="297">
        <v>177164.39</v>
      </c>
      <c r="Z799" s="297">
        <v>182438.36</v>
      </c>
      <c r="AA799" s="297">
        <v>170657.53</v>
      </c>
      <c r="AB799" s="297">
        <v>185102.73</v>
      </c>
      <c r="AC799" s="297">
        <v>181041.09</v>
      </c>
      <c r="AD799" s="297">
        <v>183143.84</v>
      </c>
      <c r="AE799" s="297">
        <v>185561.64</v>
      </c>
      <c r="AF799" s="297">
        <v>188020.55</v>
      </c>
      <c r="AG799" s="297">
        <v>203219.19</v>
      </c>
      <c r="AH799" s="297">
        <v>236312.23</v>
      </c>
      <c r="AI799" s="297">
        <v>235114.72</v>
      </c>
      <c r="AJ799" s="297">
        <v>236412.79999999999</v>
      </c>
      <c r="AK799" s="297">
        <v>237276.09</v>
      </c>
      <c r="AL799" s="297">
        <v>238635.63</v>
      </c>
      <c r="AM799" s="297">
        <v>240641.48</v>
      </c>
      <c r="AN799" s="297">
        <v>243415.7</v>
      </c>
      <c r="AO799" s="297">
        <v>246745.16</v>
      </c>
      <c r="AP799" s="297">
        <v>250507.72</v>
      </c>
      <c r="AQ799" s="297">
        <v>254546.92</v>
      </c>
      <c r="AR799" s="297">
        <v>259021.42</v>
      </c>
      <c r="AS799" s="297">
        <v>263570.25</v>
      </c>
      <c r="AT799" s="297">
        <v>268328.34000000003</v>
      </c>
      <c r="AU799" s="297">
        <v>272966.40999999997</v>
      </c>
      <c r="AV799" s="297">
        <v>277552.09000000003</v>
      </c>
      <c r="AW799" s="297">
        <v>282153.59000000003</v>
      </c>
      <c r="AX799" s="297">
        <v>286677.28000000003</v>
      </c>
      <c r="AY799" s="297">
        <v>291247.40999999997</v>
      </c>
      <c r="AZ799" s="297">
        <v>295794.63</v>
      </c>
      <c r="BA799" s="297">
        <v>300289.56</v>
      </c>
      <c r="BB799" s="297">
        <v>304690.84000000003</v>
      </c>
      <c r="BC799" s="297">
        <v>309156.25</v>
      </c>
      <c r="BD799" s="297">
        <v>313297.56</v>
      </c>
      <c r="BE799" s="297">
        <v>317490.19</v>
      </c>
      <c r="BF799" s="297">
        <v>321589.90999999997</v>
      </c>
      <c r="BG799" s="297">
        <v>325630.40999999997</v>
      </c>
      <c r="BH799" s="297">
        <v>329710.19</v>
      </c>
      <c r="BI799" s="297">
        <v>333870.75</v>
      </c>
      <c r="BJ799" s="297">
        <v>338094.09</v>
      </c>
      <c r="BK799" s="297">
        <v>342305.59</v>
      </c>
      <c r="BL799" s="297">
        <v>346579</v>
      </c>
      <c r="BM799" s="297">
        <v>350927.59</v>
      </c>
      <c r="BN799" s="297">
        <v>355303.47</v>
      </c>
      <c r="BO799" s="297">
        <v>359789.88</v>
      </c>
      <c r="BP799" s="297">
        <v>364327.06</v>
      </c>
      <c r="BQ799" s="297">
        <v>368917.19</v>
      </c>
      <c r="BR799" s="297">
        <v>373524.03</v>
      </c>
      <c r="BS799" s="297">
        <v>377988.16</v>
      </c>
      <c r="BT799" s="297">
        <v>382565.94</v>
      </c>
      <c r="BU799" s="297">
        <v>387196.91</v>
      </c>
      <c r="BV799" s="297">
        <v>391832.34</v>
      </c>
      <c r="BW799" s="297">
        <v>396520.09</v>
      </c>
    </row>
    <row r="800" spans="1:75" x14ac:dyDescent="0.25">
      <c r="A800" s="297" t="s">
        <v>3</v>
      </c>
      <c r="B800" s="297" t="s">
        <v>81</v>
      </c>
      <c r="C800" s="297" t="s">
        <v>1009</v>
      </c>
      <c r="D800" s="297" t="s">
        <v>1010</v>
      </c>
      <c r="E800" s="297">
        <v>26.82</v>
      </c>
      <c r="F800" s="297">
        <v>26.78</v>
      </c>
      <c r="G800" s="297">
        <v>26.96</v>
      </c>
      <c r="H800" s="297">
        <v>27.47</v>
      </c>
      <c r="I800" s="297">
        <v>26.06</v>
      </c>
      <c r="J800" s="297">
        <v>24.42</v>
      </c>
      <c r="K800" s="297">
        <v>27.22</v>
      </c>
      <c r="L800" s="297">
        <v>27.44</v>
      </c>
      <c r="M800" s="297">
        <v>27.82</v>
      </c>
      <c r="N800" s="297">
        <v>25.16</v>
      </c>
      <c r="O800" s="297">
        <v>20.92</v>
      </c>
      <c r="P800" s="297">
        <v>19.88</v>
      </c>
      <c r="Q800" s="297">
        <v>18.97</v>
      </c>
      <c r="R800" s="297">
        <v>19.579999999999998</v>
      </c>
      <c r="S800" s="297">
        <v>19.84</v>
      </c>
      <c r="T800" s="297">
        <v>19.79</v>
      </c>
      <c r="U800" s="297">
        <v>20.2</v>
      </c>
      <c r="V800" s="297">
        <v>21.96</v>
      </c>
      <c r="W800" s="297">
        <v>24.99</v>
      </c>
      <c r="X800" s="297">
        <v>21.94</v>
      </c>
      <c r="Y800" s="297">
        <v>19.260000000000002</v>
      </c>
      <c r="Z800" s="297">
        <v>18.54</v>
      </c>
      <c r="AA800" s="297">
        <v>18.52</v>
      </c>
      <c r="AB800" s="297">
        <v>17.97</v>
      </c>
      <c r="AC800" s="297">
        <v>18.899999999999999</v>
      </c>
      <c r="AD800" s="297">
        <v>19.510000000000002</v>
      </c>
      <c r="AE800" s="297">
        <v>19.78</v>
      </c>
      <c r="AF800" s="297">
        <v>21.35</v>
      </c>
      <c r="AG800" s="297">
        <v>17.7</v>
      </c>
      <c r="AH800" s="297">
        <v>17.28</v>
      </c>
      <c r="AI800" s="297">
        <v>15.91</v>
      </c>
      <c r="AJ800" s="297">
        <v>19.559999999999999</v>
      </c>
      <c r="AK800" s="297">
        <v>21.13</v>
      </c>
      <c r="AL800" s="297">
        <v>22.34</v>
      </c>
      <c r="AM800" s="297">
        <v>22.81</v>
      </c>
      <c r="AN800" s="297">
        <v>23.02</v>
      </c>
      <c r="AO800" s="297">
        <v>23.01</v>
      </c>
      <c r="AP800" s="297">
        <v>22.98</v>
      </c>
      <c r="AQ800" s="297">
        <v>24.04</v>
      </c>
      <c r="AR800" s="297">
        <v>24.21</v>
      </c>
      <c r="AS800" s="297">
        <v>24.29</v>
      </c>
      <c r="AT800" s="297">
        <v>24.35</v>
      </c>
      <c r="AU800" s="297">
        <v>24.31</v>
      </c>
      <c r="AV800" s="297">
        <v>24.29</v>
      </c>
      <c r="AW800" s="297">
        <v>24.28</v>
      </c>
      <c r="AX800" s="297">
        <v>24.26</v>
      </c>
      <c r="AY800" s="297">
        <v>24.22</v>
      </c>
      <c r="AZ800" s="297">
        <v>24.11</v>
      </c>
      <c r="BA800" s="297">
        <v>24.04</v>
      </c>
      <c r="BB800" s="297">
        <v>23.97</v>
      </c>
      <c r="BC800" s="297">
        <v>23.89</v>
      </c>
      <c r="BD800" s="297">
        <v>23.81</v>
      </c>
      <c r="BE800" s="297">
        <v>23.65</v>
      </c>
      <c r="BF800" s="297">
        <v>23.55</v>
      </c>
      <c r="BG800" s="297">
        <v>23.43</v>
      </c>
      <c r="BH800" s="297">
        <v>23.29</v>
      </c>
      <c r="BI800" s="297">
        <v>23.17</v>
      </c>
      <c r="BJ800" s="297">
        <v>22.98</v>
      </c>
      <c r="BK800" s="297">
        <v>22.86</v>
      </c>
      <c r="BL800" s="297">
        <v>22.73</v>
      </c>
      <c r="BM800" s="297">
        <v>22.62</v>
      </c>
      <c r="BN800" s="297">
        <v>22.5</v>
      </c>
      <c r="BO800" s="297">
        <v>22.39</v>
      </c>
      <c r="BP800" s="297">
        <v>22.31</v>
      </c>
      <c r="BQ800" s="297">
        <v>22.23</v>
      </c>
      <c r="BR800" s="297">
        <v>22.17</v>
      </c>
      <c r="BS800" s="297">
        <v>22.13</v>
      </c>
      <c r="BT800" s="297">
        <v>22.11</v>
      </c>
      <c r="BU800" s="297">
        <v>22.06</v>
      </c>
      <c r="BV800" s="297">
        <v>22.01</v>
      </c>
      <c r="BW800" s="297">
        <v>21.95</v>
      </c>
    </row>
    <row r="801" spans="1:75" x14ac:dyDescent="0.25">
      <c r="A801" s="297" t="s">
        <v>3</v>
      </c>
      <c r="B801" s="297" t="s">
        <v>81</v>
      </c>
      <c r="C801" s="297" t="s">
        <v>1011</v>
      </c>
      <c r="D801" s="297" t="s">
        <v>927</v>
      </c>
      <c r="E801" s="297">
        <v>2006.41</v>
      </c>
      <c r="F801" s="297">
        <v>2040.86</v>
      </c>
      <c r="G801" s="297">
        <v>2052.94</v>
      </c>
      <c r="H801" s="297">
        <v>2112.58</v>
      </c>
      <c r="I801" s="297">
        <v>2133.02</v>
      </c>
      <c r="J801" s="297">
        <v>2157.85</v>
      </c>
      <c r="K801" s="297">
        <v>2213.58</v>
      </c>
      <c r="L801" s="297">
        <v>2257.71</v>
      </c>
      <c r="M801" s="297">
        <v>2247.61</v>
      </c>
      <c r="N801" s="297">
        <v>2215.6999999999998</v>
      </c>
      <c r="O801" s="297">
        <v>2216.5100000000002</v>
      </c>
      <c r="P801" s="297">
        <v>2184.35</v>
      </c>
      <c r="Q801" s="297">
        <v>2182.5700000000002</v>
      </c>
      <c r="R801" s="297">
        <v>2179.56</v>
      </c>
      <c r="S801" s="297">
        <v>2200.16</v>
      </c>
      <c r="T801" s="297">
        <v>2230.86</v>
      </c>
      <c r="U801" s="297">
        <v>2288.11</v>
      </c>
      <c r="V801" s="297">
        <v>2350.29</v>
      </c>
      <c r="W801" s="297">
        <v>2392.33</v>
      </c>
      <c r="X801" s="297">
        <v>2393.63</v>
      </c>
      <c r="Y801" s="297">
        <v>2413.66</v>
      </c>
      <c r="Z801" s="297">
        <v>2429.8200000000002</v>
      </c>
      <c r="AA801" s="297">
        <v>2450.19</v>
      </c>
      <c r="AB801" s="297">
        <v>2428.02</v>
      </c>
      <c r="AC801" s="297">
        <v>2440.86</v>
      </c>
      <c r="AD801" s="297">
        <v>2451.12</v>
      </c>
      <c r="AE801" s="297">
        <v>2494.81</v>
      </c>
      <c r="AF801" s="297">
        <v>2564.11</v>
      </c>
      <c r="AG801" s="297">
        <v>2647.26</v>
      </c>
      <c r="AH801" s="297">
        <v>2628.94</v>
      </c>
      <c r="AI801" s="297">
        <v>2663.67</v>
      </c>
      <c r="AJ801" s="297">
        <v>2673.89</v>
      </c>
      <c r="AK801" s="297">
        <v>2680.39</v>
      </c>
      <c r="AL801" s="297">
        <v>2684.02</v>
      </c>
      <c r="AM801" s="297">
        <v>2686.63</v>
      </c>
      <c r="AN801" s="297">
        <v>2689.87</v>
      </c>
      <c r="AO801" s="297">
        <v>2702.15</v>
      </c>
      <c r="AP801" s="297">
        <v>2714.94</v>
      </c>
      <c r="AQ801" s="297">
        <v>2727.87</v>
      </c>
      <c r="AR801" s="297">
        <v>2740.32</v>
      </c>
      <c r="AS801" s="297">
        <v>2751.8</v>
      </c>
      <c r="AT801" s="297">
        <v>2762.85</v>
      </c>
      <c r="AU801" s="297">
        <v>2772.35</v>
      </c>
      <c r="AV801" s="297">
        <v>2781.07</v>
      </c>
      <c r="AW801" s="297">
        <v>2789.45</v>
      </c>
      <c r="AX801" s="297">
        <v>2797.76</v>
      </c>
      <c r="AY801" s="297">
        <v>2806.71</v>
      </c>
      <c r="AZ801" s="297">
        <v>2815.86</v>
      </c>
      <c r="BA801" s="297">
        <v>2824.78</v>
      </c>
      <c r="BB801" s="297">
        <v>2832.87</v>
      </c>
      <c r="BC801" s="297">
        <v>2839.83</v>
      </c>
      <c r="BD801" s="297">
        <v>2845.49</v>
      </c>
      <c r="BE801" s="297">
        <v>2850.21</v>
      </c>
      <c r="BF801" s="297">
        <v>2854.31</v>
      </c>
      <c r="BG801" s="297">
        <v>2858.3</v>
      </c>
      <c r="BH801" s="297">
        <v>2862.49</v>
      </c>
      <c r="BI801" s="297">
        <v>2868.7</v>
      </c>
      <c r="BJ801" s="297">
        <v>2875.1</v>
      </c>
      <c r="BK801" s="297">
        <v>2881.71</v>
      </c>
      <c r="BL801" s="297">
        <v>2888.96</v>
      </c>
      <c r="BM801" s="297">
        <v>2897.35</v>
      </c>
      <c r="BN801" s="297">
        <v>2905.81</v>
      </c>
      <c r="BO801" s="297">
        <v>2914.98</v>
      </c>
      <c r="BP801" s="297">
        <v>2924.73</v>
      </c>
      <c r="BQ801" s="297">
        <v>2934.6</v>
      </c>
      <c r="BR801" s="297">
        <v>2944.04</v>
      </c>
      <c r="BS801" s="297">
        <v>2951.63</v>
      </c>
      <c r="BT801" s="297">
        <v>2959.63</v>
      </c>
      <c r="BU801" s="297">
        <v>2967.65</v>
      </c>
      <c r="BV801" s="297">
        <v>2975.52</v>
      </c>
      <c r="BW801" s="297">
        <v>2983.41</v>
      </c>
    </row>
    <row r="802" spans="1:75" x14ac:dyDescent="0.25">
      <c r="A802" s="297" t="s">
        <v>3</v>
      </c>
      <c r="B802" s="297" t="s">
        <v>81</v>
      </c>
      <c r="C802" s="297" t="s">
        <v>1012</v>
      </c>
      <c r="D802" s="297" t="s">
        <v>927</v>
      </c>
      <c r="E802" s="297">
        <v>4085.62</v>
      </c>
      <c r="F802" s="297">
        <v>4098.7</v>
      </c>
      <c r="G802" s="297">
        <v>4111.57</v>
      </c>
      <c r="H802" s="297">
        <v>4124.59</v>
      </c>
      <c r="I802" s="297">
        <v>4138.1499999999996</v>
      </c>
      <c r="J802" s="297">
        <v>4152.5600000000004</v>
      </c>
      <c r="K802" s="297">
        <v>4168</v>
      </c>
      <c r="L802" s="297">
        <v>4184.57</v>
      </c>
      <c r="M802" s="297">
        <v>4202.33</v>
      </c>
      <c r="N802" s="297">
        <v>4221.3</v>
      </c>
      <c r="O802" s="297">
        <v>4241.4799999999996</v>
      </c>
      <c r="P802" s="297">
        <v>4262.93</v>
      </c>
      <c r="Q802" s="297">
        <v>4285.62</v>
      </c>
      <c r="R802" s="297">
        <v>4309.37</v>
      </c>
      <c r="S802" s="297">
        <v>4333.93</v>
      </c>
      <c r="T802" s="297">
        <v>4359.1000000000004</v>
      </c>
      <c r="U802" s="297">
        <v>4385.1400000000003</v>
      </c>
      <c r="V802" s="297">
        <v>4412.09</v>
      </c>
      <c r="W802" s="297">
        <v>4439.25</v>
      </c>
      <c r="X802" s="297">
        <v>4465.66</v>
      </c>
      <c r="Y802" s="297">
        <v>4490.8599999999997</v>
      </c>
      <c r="Z802" s="297">
        <v>4513.95</v>
      </c>
      <c r="AA802" s="297">
        <v>4535.6000000000004</v>
      </c>
      <c r="AB802" s="297">
        <v>4558.66</v>
      </c>
      <c r="AC802" s="297">
        <v>4587.05</v>
      </c>
      <c r="AD802" s="297">
        <v>4623.3</v>
      </c>
      <c r="AE802" s="297">
        <v>4668.8</v>
      </c>
      <c r="AF802" s="297">
        <v>4722.0200000000004</v>
      </c>
      <c r="AG802" s="297">
        <v>4778.96</v>
      </c>
      <c r="AH802" s="297">
        <v>4834</v>
      </c>
      <c r="AI802" s="297">
        <v>4883.1099999999997</v>
      </c>
      <c r="AJ802" s="297">
        <v>4924.8500000000004</v>
      </c>
      <c r="AK802" s="297">
        <v>4960.4799999999996</v>
      </c>
      <c r="AL802" s="297">
        <v>4992</v>
      </c>
      <c r="AM802" s="297">
        <v>5022.5600000000004</v>
      </c>
      <c r="AN802" s="297">
        <v>5054.4799999999996</v>
      </c>
      <c r="AO802" s="297">
        <v>5088.1899999999996</v>
      </c>
      <c r="AP802" s="297">
        <v>5122.9399999999996</v>
      </c>
      <c r="AQ802" s="297">
        <v>5158.5</v>
      </c>
      <c r="AR802" s="297">
        <v>5194.33</v>
      </c>
      <c r="AS802" s="297">
        <v>5230.05</v>
      </c>
      <c r="AT802" s="297">
        <v>5265.68</v>
      </c>
      <c r="AU802" s="297">
        <v>5301.39</v>
      </c>
      <c r="AV802" s="297">
        <v>5337.04</v>
      </c>
      <c r="AW802" s="297">
        <v>5372.47</v>
      </c>
      <c r="AX802" s="297">
        <v>5407.51</v>
      </c>
      <c r="AY802" s="297">
        <v>5442.12</v>
      </c>
      <c r="AZ802" s="297">
        <v>5476.24</v>
      </c>
      <c r="BA802" s="297">
        <v>5509.72</v>
      </c>
      <c r="BB802" s="297">
        <v>5542.38</v>
      </c>
      <c r="BC802" s="297">
        <v>5574.09</v>
      </c>
      <c r="BD802" s="297">
        <v>5604.81</v>
      </c>
      <c r="BE802" s="297">
        <v>5634.53</v>
      </c>
      <c r="BF802" s="297">
        <v>5663.28</v>
      </c>
      <c r="BG802" s="297">
        <v>5691.1</v>
      </c>
      <c r="BH802" s="297">
        <v>5718.05</v>
      </c>
      <c r="BI802" s="297">
        <v>5744.14</v>
      </c>
      <c r="BJ802" s="297">
        <v>5769.41</v>
      </c>
      <c r="BK802" s="297">
        <v>5793.96</v>
      </c>
      <c r="BL802" s="297">
        <v>5817.94</v>
      </c>
      <c r="BM802" s="297">
        <v>5841.45</v>
      </c>
      <c r="BN802" s="297">
        <v>5864.56</v>
      </c>
      <c r="BO802" s="297">
        <v>5887.3</v>
      </c>
      <c r="BP802" s="297">
        <v>5909.76</v>
      </c>
      <c r="BQ802" s="297">
        <v>5932.02</v>
      </c>
      <c r="BR802" s="297">
        <v>5954.15</v>
      </c>
      <c r="BS802" s="297">
        <v>5976.22</v>
      </c>
      <c r="BT802" s="297">
        <v>5998.22</v>
      </c>
      <c r="BU802" s="297">
        <v>6020.13</v>
      </c>
      <c r="BV802" s="297">
        <v>6041.9</v>
      </c>
      <c r="BW802" s="297">
        <v>6063.49</v>
      </c>
    </row>
    <row r="803" spans="1:75" x14ac:dyDescent="0.25">
      <c r="A803" s="297" t="s">
        <v>3</v>
      </c>
      <c r="B803" s="297" t="s">
        <v>81</v>
      </c>
      <c r="C803" s="297" t="s">
        <v>1013</v>
      </c>
      <c r="D803" s="297" t="s">
        <v>1010</v>
      </c>
      <c r="E803" s="297">
        <v>33.31</v>
      </c>
      <c r="F803" s="297">
        <v>33.65</v>
      </c>
      <c r="G803" s="297">
        <v>32.51</v>
      </c>
      <c r="H803" s="297">
        <v>32.799999999999997</v>
      </c>
      <c r="I803" s="297">
        <v>34.93</v>
      </c>
      <c r="J803" s="297">
        <v>33.270000000000003</v>
      </c>
      <c r="K803" s="297">
        <v>27.89</v>
      </c>
      <c r="L803" s="297">
        <v>27.58</v>
      </c>
      <c r="M803" s="297">
        <v>27.93</v>
      </c>
      <c r="N803" s="297">
        <v>29.24</v>
      </c>
      <c r="O803" s="297">
        <v>29.05</v>
      </c>
      <c r="P803" s="297">
        <v>28.18</v>
      </c>
      <c r="Q803" s="297">
        <v>26.34</v>
      </c>
      <c r="R803" s="297">
        <v>26.7</v>
      </c>
      <c r="S803" s="297">
        <v>27.24</v>
      </c>
      <c r="T803" s="297">
        <v>28.49</v>
      </c>
      <c r="U803" s="297">
        <v>29.98</v>
      </c>
      <c r="V803" s="297">
        <v>31.57</v>
      </c>
      <c r="W803" s="297">
        <v>28.49</v>
      </c>
      <c r="X803" s="297">
        <v>30.28</v>
      </c>
      <c r="Y803" s="297">
        <v>37.479999999999997</v>
      </c>
      <c r="Z803" s="297">
        <v>35.94</v>
      </c>
      <c r="AA803" s="297">
        <v>32.299999999999997</v>
      </c>
      <c r="AB803" s="297">
        <v>31.13</v>
      </c>
      <c r="AC803" s="297">
        <v>33.49</v>
      </c>
      <c r="AD803" s="297">
        <v>37.64</v>
      </c>
      <c r="AE803" s="297">
        <v>39.93</v>
      </c>
      <c r="AF803" s="297">
        <v>38.71</v>
      </c>
      <c r="AG803" s="297">
        <v>31.19</v>
      </c>
      <c r="AH803" s="297">
        <v>30.17</v>
      </c>
      <c r="AI803" s="297">
        <v>27.76</v>
      </c>
      <c r="AJ803" s="297">
        <v>28.75</v>
      </c>
      <c r="AK803" s="297">
        <v>29.77</v>
      </c>
      <c r="AL803" s="297">
        <v>30.51</v>
      </c>
      <c r="AM803" s="297">
        <v>30.51</v>
      </c>
      <c r="AN803" s="297">
        <v>30.21</v>
      </c>
      <c r="AO803" s="297">
        <v>29.78</v>
      </c>
      <c r="AP803" s="297">
        <v>29.52</v>
      </c>
      <c r="AQ803" s="297">
        <v>30.69</v>
      </c>
      <c r="AR803" s="297">
        <v>30.77</v>
      </c>
      <c r="AS803" s="297">
        <v>30.77</v>
      </c>
      <c r="AT803" s="297">
        <v>30.79</v>
      </c>
      <c r="AU803" s="297">
        <v>30.81</v>
      </c>
      <c r="AV803" s="297">
        <v>30.84</v>
      </c>
      <c r="AW803" s="297">
        <v>30.85</v>
      </c>
      <c r="AX803" s="297">
        <v>30.85</v>
      </c>
      <c r="AY803" s="297">
        <v>30.85</v>
      </c>
      <c r="AZ803" s="297">
        <v>30.84</v>
      </c>
      <c r="BA803" s="297">
        <v>30.82</v>
      </c>
      <c r="BB803" s="297">
        <v>30.8</v>
      </c>
      <c r="BC803" s="297">
        <v>30.77</v>
      </c>
      <c r="BD803" s="297">
        <v>30.77</v>
      </c>
      <c r="BE803" s="297">
        <v>30.72</v>
      </c>
      <c r="BF803" s="297">
        <v>30.7</v>
      </c>
      <c r="BG803" s="297">
        <v>30.65</v>
      </c>
      <c r="BH803" s="297">
        <v>30.59</v>
      </c>
      <c r="BI803" s="297">
        <v>30.54</v>
      </c>
      <c r="BJ803" s="297">
        <v>30.46</v>
      </c>
      <c r="BK803" s="297">
        <v>30.42</v>
      </c>
      <c r="BL803" s="297">
        <v>30.37</v>
      </c>
      <c r="BM803" s="297">
        <v>30.32</v>
      </c>
      <c r="BN803" s="297">
        <v>30.27</v>
      </c>
      <c r="BO803" s="297">
        <v>30.26</v>
      </c>
      <c r="BP803" s="297">
        <v>30.23</v>
      </c>
      <c r="BQ803" s="297">
        <v>30.22</v>
      </c>
      <c r="BR803" s="297">
        <v>30.22</v>
      </c>
      <c r="BS803" s="297">
        <v>30.25</v>
      </c>
      <c r="BT803" s="297">
        <v>30.3</v>
      </c>
      <c r="BU803" s="297">
        <v>30.3</v>
      </c>
      <c r="BV803" s="297">
        <v>30.31</v>
      </c>
      <c r="BW803" s="297">
        <v>30.32</v>
      </c>
    </row>
    <row r="804" spans="1:75" x14ac:dyDescent="0.25">
      <c r="A804" s="297" t="s">
        <v>3</v>
      </c>
      <c r="B804" s="297" t="s">
        <v>81</v>
      </c>
      <c r="C804" s="297" t="s">
        <v>1014</v>
      </c>
      <c r="D804" s="297" t="s">
        <v>1015</v>
      </c>
      <c r="E804" s="297">
        <v>45.47</v>
      </c>
      <c r="F804" s="297">
        <v>48.02</v>
      </c>
      <c r="G804" s="297">
        <v>50.7</v>
      </c>
      <c r="H804" s="297">
        <v>53.53</v>
      </c>
      <c r="I804" s="297">
        <v>56.53</v>
      </c>
      <c r="J804" s="297">
        <v>59.69</v>
      </c>
      <c r="K804" s="297">
        <v>61.78</v>
      </c>
      <c r="L804" s="297">
        <v>63.96</v>
      </c>
      <c r="M804" s="297">
        <v>66.2</v>
      </c>
      <c r="N804" s="297">
        <v>68.53</v>
      </c>
      <c r="O804" s="297">
        <v>70.94</v>
      </c>
      <c r="P804" s="297">
        <v>72.45</v>
      </c>
      <c r="Q804" s="297">
        <v>74</v>
      </c>
      <c r="R804" s="297">
        <v>75.58</v>
      </c>
      <c r="S804" s="297">
        <v>77.19</v>
      </c>
      <c r="T804" s="297">
        <v>78.84</v>
      </c>
      <c r="U804" s="297">
        <v>79.81</v>
      </c>
      <c r="V804" s="297">
        <v>80.790000000000006</v>
      </c>
      <c r="W804" s="297">
        <v>81.790000000000006</v>
      </c>
      <c r="X804" s="297">
        <v>82.8</v>
      </c>
      <c r="Y804" s="297">
        <v>83.82</v>
      </c>
      <c r="Z804" s="297">
        <v>86.33</v>
      </c>
      <c r="AA804" s="297">
        <v>88.92</v>
      </c>
      <c r="AB804" s="297">
        <v>91.59</v>
      </c>
      <c r="AC804" s="297">
        <v>94.34</v>
      </c>
      <c r="AD804" s="297">
        <v>97.17</v>
      </c>
      <c r="AE804" s="297">
        <v>97.18</v>
      </c>
      <c r="AF804" s="297">
        <v>97.2</v>
      </c>
      <c r="AG804" s="297">
        <v>97.22</v>
      </c>
      <c r="AH804" s="297">
        <v>97.24</v>
      </c>
      <c r="AI804" s="297">
        <v>97.26</v>
      </c>
      <c r="AJ804" s="297">
        <v>97.32</v>
      </c>
      <c r="AK804" s="297">
        <v>97.39</v>
      </c>
      <c r="AL804" s="297">
        <v>97.45</v>
      </c>
      <c r="AM804" s="297">
        <v>97.51</v>
      </c>
      <c r="AN804" s="297">
        <v>97.58</v>
      </c>
      <c r="AO804" s="297">
        <v>97.63</v>
      </c>
      <c r="AP804" s="297">
        <v>97.67</v>
      </c>
      <c r="AQ804" s="297">
        <v>97.72</v>
      </c>
      <c r="AR804" s="297">
        <v>97.77</v>
      </c>
      <c r="AS804" s="297">
        <v>97.82</v>
      </c>
      <c r="AT804" s="297">
        <v>97.85</v>
      </c>
      <c r="AU804" s="297">
        <v>97.88</v>
      </c>
      <c r="AV804" s="297">
        <v>97.91</v>
      </c>
      <c r="AW804" s="297">
        <v>97.94</v>
      </c>
      <c r="AX804" s="297">
        <v>97.97</v>
      </c>
      <c r="AY804" s="297">
        <v>97.99</v>
      </c>
      <c r="AZ804" s="297">
        <v>98.02</v>
      </c>
      <c r="BA804" s="297">
        <v>98.04</v>
      </c>
      <c r="BB804" s="297">
        <v>98.06</v>
      </c>
      <c r="BC804" s="297">
        <v>98.09</v>
      </c>
      <c r="BD804" s="297">
        <v>98.11</v>
      </c>
      <c r="BE804" s="297">
        <v>98.13</v>
      </c>
      <c r="BF804" s="297">
        <v>98.15</v>
      </c>
      <c r="BG804" s="297">
        <v>98.17</v>
      </c>
      <c r="BH804" s="297">
        <v>98.19</v>
      </c>
      <c r="BI804" s="297">
        <v>98.21</v>
      </c>
      <c r="BJ804" s="297">
        <v>98.22</v>
      </c>
      <c r="BK804" s="297">
        <v>98.24</v>
      </c>
      <c r="BL804" s="297">
        <v>98.25</v>
      </c>
      <c r="BM804" s="297">
        <v>98.27</v>
      </c>
      <c r="BN804" s="297">
        <v>98.28</v>
      </c>
      <c r="BO804" s="297">
        <v>98.3</v>
      </c>
      <c r="BP804" s="297">
        <v>98.31</v>
      </c>
      <c r="BQ804" s="297">
        <v>98.33</v>
      </c>
      <c r="BR804" s="297">
        <v>98.34</v>
      </c>
      <c r="BS804" s="297">
        <v>98.36</v>
      </c>
      <c r="BT804" s="297">
        <v>98.37</v>
      </c>
      <c r="BU804" s="297">
        <v>98.39</v>
      </c>
      <c r="BV804" s="297">
        <v>98.41</v>
      </c>
      <c r="BW804" s="297">
        <v>98.42</v>
      </c>
    </row>
    <row r="805" spans="1:75" x14ac:dyDescent="0.25">
      <c r="A805" s="297" t="s">
        <v>3</v>
      </c>
      <c r="B805" s="297" t="s">
        <v>81</v>
      </c>
      <c r="C805" s="297" t="s">
        <v>1016</v>
      </c>
      <c r="D805" s="297" t="s">
        <v>1015</v>
      </c>
      <c r="E805" s="297">
        <v>11.57</v>
      </c>
      <c r="F805" s="297">
        <v>12.31</v>
      </c>
      <c r="G805" s="297">
        <v>13.1</v>
      </c>
      <c r="H805" s="297">
        <v>13.94</v>
      </c>
      <c r="I805" s="297">
        <v>14.83</v>
      </c>
      <c r="J805" s="297">
        <v>15.79</v>
      </c>
      <c r="K805" s="297">
        <v>16.16</v>
      </c>
      <c r="L805" s="297">
        <v>16.55</v>
      </c>
      <c r="M805" s="297">
        <v>16.95</v>
      </c>
      <c r="N805" s="297">
        <v>17.350000000000001</v>
      </c>
      <c r="O805" s="297">
        <v>17.77</v>
      </c>
      <c r="P805" s="297">
        <v>18.649999999999999</v>
      </c>
      <c r="Q805" s="297">
        <v>19.579999999999998</v>
      </c>
      <c r="R805" s="297">
        <v>20.56</v>
      </c>
      <c r="S805" s="297">
        <v>21.59</v>
      </c>
      <c r="T805" s="297">
        <v>22.67</v>
      </c>
      <c r="U805" s="297">
        <v>22.96</v>
      </c>
      <c r="V805" s="297">
        <v>23.25</v>
      </c>
      <c r="W805" s="297">
        <v>23.55</v>
      </c>
      <c r="X805" s="297">
        <v>23.85</v>
      </c>
      <c r="Y805" s="297">
        <v>24.15</v>
      </c>
      <c r="Z805" s="297">
        <v>24.84</v>
      </c>
      <c r="AA805" s="297">
        <v>25.54</v>
      </c>
      <c r="AB805" s="297">
        <v>26.27</v>
      </c>
      <c r="AC805" s="297">
        <v>27.01</v>
      </c>
      <c r="AD805" s="297">
        <v>27.78</v>
      </c>
      <c r="AE805" s="297">
        <v>27.81</v>
      </c>
      <c r="AF805" s="297">
        <v>27.85</v>
      </c>
      <c r="AG805" s="297">
        <v>27.89</v>
      </c>
      <c r="AH805" s="297">
        <v>27.92</v>
      </c>
      <c r="AI805" s="297">
        <v>27.96</v>
      </c>
      <c r="AJ805" s="297">
        <v>28.24</v>
      </c>
      <c r="AK805" s="297">
        <v>28.52</v>
      </c>
      <c r="AL805" s="297">
        <v>28.81</v>
      </c>
      <c r="AM805" s="297">
        <v>29.1</v>
      </c>
      <c r="AN805" s="297">
        <v>29.39</v>
      </c>
      <c r="AO805" s="297">
        <v>29.82</v>
      </c>
      <c r="AP805" s="297">
        <v>30.26</v>
      </c>
      <c r="AQ805" s="297">
        <v>30.71</v>
      </c>
      <c r="AR805" s="297">
        <v>31.16</v>
      </c>
      <c r="AS805" s="297">
        <v>31.62</v>
      </c>
      <c r="AT805" s="297">
        <v>32.049999999999997</v>
      </c>
      <c r="AU805" s="297">
        <v>32.49</v>
      </c>
      <c r="AV805" s="297">
        <v>32.93</v>
      </c>
      <c r="AW805" s="297">
        <v>33.380000000000003</v>
      </c>
      <c r="AX805" s="297">
        <v>33.83</v>
      </c>
      <c r="AY805" s="297">
        <v>34.369999999999997</v>
      </c>
      <c r="AZ805" s="297">
        <v>34.92</v>
      </c>
      <c r="BA805" s="297">
        <v>35.49</v>
      </c>
      <c r="BB805" s="297">
        <v>36.06</v>
      </c>
      <c r="BC805" s="297">
        <v>36.630000000000003</v>
      </c>
      <c r="BD805" s="297">
        <v>37.200000000000003</v>
      </c>
      <c r="BE805" s="297">
        <v>37.78</v>
      </c>
      <c r="BF805" s="297">
        <v>38.36</v>
      </c>
      <c r="BG805" s="297">
        <v>38.96</v>
      </c>
      <c r="BH805" s="297">
        <v>39.56</v>
      </c>
      <c r="BI805" s="297">
        <v>40.229999999999997</v>
      </c>
      <c r="BJ805" s="297">
        <v>40.9</v>
      </c>
      <c r="BK805" s="297">
        <v>41.59</v>
      </c>
      <c r="BL805" s="297">
        <v>42.29</v>
      </c>
      <c r="BM805" s="297">
        <v>43.01</v>
      </c>
      <c r="BN805" s="297">
        <v>43.65</v>
      </c>
      <c r="BO805" s="297">
        <v>44.3</v>
      </c>
      <c r="BP805" s="297">
        <v>44.96</v>
      </c>
      <c r="BQ805" s="297">
        <v>45.62</v>
      </c>
      <c r="BR805" s="297">
        <v>46.3</v>
      </c>
      <c r="BS805" s="297">
        <v>47.04</v>
      </c>
      <c r="BT805" s="297">
        <v>47.78</v>
      </c>
      <c r="BU805" s="297">
        <v>48.53</v>
      </c>
      <c r="BV805" s="297">
        <v>49.3</v>
      </c>
      <c r="BW805" s="297">
        <v>50.08</v>
      </c>
    </row>
    <row r="806" spans="1:75" x14ac:dyDescent="0.25">
      <c r="A806" s="297" t="s">
        <v>1117</v>
      </c>
      <c r="B806" s="297" t="s">
        <v>1118</v>
      </c>
      <c r="C806" s="297" t="s">
        <v>1005</v>
      </c>
      <c r="D806" s="297" t="s">
        <v>1006</v>
      </c>
      <c r="E806" s="297">
        <v>22.6</v>
      </c>
      <c r="F806" s="297">
        <v>23.01</v>
      </c>
      <c r="G806" s="297">
        <v>23.98</v>
      </c>
      <c r="H806" s="297">
        <v>23.79</v>
      </c>
      <c r="I806" s="297">
        <v>23.82</v>
      </c>
      <c r="J806" s="297">
        <v>24.06</v>
      </c>
      <c r="K806" s="297">
        <v>24.31</v>
      </c>
      <c r="L806" s="297">
        <v>24.49</v>
      </c>
      <c r="M806" s="297">
        <v>24.75</v>
      </c>
      <c r="N806" s="297">
        <v>25.2</v>
      </c>
      <c r="O806" s="297">
        <v>25.63</v>
      </c>
      <c r="P806" s="297">
        <v>26.59</v>
      </c>
      <c r="Q806" s="297">
        <v>27.94</v>
      </c>
      <c r="R806" s="297">
        <v>29.61</v>
      </c>
      <c r="S806" s="297">
        <v>30.96</v>
      </c>
      <c r="T806" s="297">
        <v>32.229999999999997</v>
      </c>
      <c r="U806" s="297">
        <v>33.24</v>
      </c>
      <c r="V806" s="297">
        <v>35.26</v>
      </c>
      <c r="W806" s="297">
        <v>38.75</v>
      </c>
      <c r="X806" s="297">
        <v>39.9</v>
      </c>
      <c r="Y806" s="297">
        <v>40.44</v>
      </c>
      <c r="Z806" s="297">
        <v>41.36</v>
      </c>
      <c r="AA806" s="297">
        <v>42.27</v>
      </c>
      <c r="AB806" s="297">
        <v>44.05</v>
      </c>
      <c r="AC806" s="297">
        <v>47.4</v>
      </c>
      <c r="AD806" s="297">
        <v>50.09</v>
      </c>
      <c r="AE806" s="297">
        <v>53.23</v>
      </c>
      <c r="AF806" s="297">
        <v>55.98</v>
      </c>
      <c r="AG806" s="297">
        <v>58.99</v>
      </c>
      <c r="AH806" s="297">
        <v>62.33</v>
      </c>
      <c r="AI806" s="297">
        <v>64.819999999999993</v>
      </c>
      <c r="AJ806" s="297">
        <v>68.3</v>
      </c>
      <c r="AK806" s="297">
        <v>72.010000000000005</v>
      </c>
      <c r="AL806" s="297">
        <v>75.8</v>
      </c>
      <c r="AM806" s="297">
        <v>80.08</v>
      </c>
      <c r="AN806" s="297">
        <v>84.44</v>
      </c>
      <c r="AO806" s="297">
        <v>88.68</v>
      </c>
      <c r="AP806" s="297">
        <v>93.11</v>
      </c>
      <c r="AQ806" s="297">
        <v>97.55</v>
      </c>
      <c r="AR806" s="297">
        <v>102.05</v>
      </c>
      <c r="AS806" s="297">
        <v>106.56</v>
      </c>
      <c r="AT806" s="297">
        <v>111.12</v>
      </c>
      <c r="AU806" s="297">
        <v>115.61</v>
      </c>
      <c r="AV806" s="297">
        <v>120.12</v>
      </c>
      <c r="AW806" s="297">
        <v>124.68</v>
      </c>
      <c r="AX806" s="297">
        <v>129.28</v>
      </c>
      <c r="AY806" s="297">
        <v>133.91999999999999</v>
      </c>
      <c r="AZ806" s="297">
        <v>138.57</v>
      </c>
      <c r="BA806" s="297">
        <v>143.26</v>
      </c>
      <c r="BB806" s="297">
        <v>147.99</v>
      </c>
      <c r="BC806" s="297">
        <v>152.76</v>
      </c>
      <c r="BD806" s="297">
        <v>157.49</v>
      </c>
      <c r="BE806" s="297">
        <v>162.22999999999999</v>
      </c>
      <c r="BF806" s="297">
        <v>166.94</v>
      </c>
      <c r="BG806" s="297">
        <v>171.62</v>
      </c>
      <c r="BH806" s="297">
        <v>176.28</v>
      </c>
      <c r="BI806" s="297">
        <v>180.89</v>
      </c>
      <c r="BJ806" s="297">
        <v>185.47</v>
      </c>
      <c r="BK806" s="297">
        <v>190</v>
      </c>
      <c r="BL806" s="297">
        <v>194.5</v>
      </c>
      <c r="BM806" s="297">
        <v>198.96</v>
      </c>
      <c r="BN806" s="297">
        <v>203.38</v>
      </c>
      <c r="BO806" s="297">
        <v>207.78</v>
      </c>
      <c r="BP806" s="297">
        <v>212.16</v>
      </c>
      <c r="BQ806" s="297">
        <v>216.52</v>
      </c>
      <c r="BR806" s="297">
        <v>220.88</v>
      </c>
      <c r="BS806" s="297">
        <v>225.23</v>
      </c>
      <c r="BT806" s="297">
        <v>229.6</v>
      </c>
      <c r="BU806" s="297">
        <v>233.99</v>
      </c>
      <c r="BV806" s="297">
        <v>238.41</v>
      </c>
      <c r="BW806" s="297">
        <v>242.84</v>
      </c>
    </row>
    <row r="807" spans="1:75" x14ac:dyDescent="0.25">
      <c r="A807" s="297" t="s">
        <v>1117</v>
      </c>
      <c r="B807" s="297" t="s">
        <v>1118</v>
      </c>
      <c r="C807" s="297" t="s">
        <v>1007</v>
      </c>
      <c r="D807" s="297" t="s">
        <v>1008</v>
      </c>
      <c r="E807" s="297">
        <v>7876.71</v>
      </c>
      <c r="F807" s="297">
        <v>6712.33</v>
      </c>
      <c r="G807" s="297">
        <v>10178.08</v>
      </c>
      <c r="H807" s="297">
        <v>9369.86</v>
      </c>
      <c r="I807" s="297">
        <v>15397.26</v>
      </c>
      <c r="J807" s="297">
        <v>14452.05</v>
      </c>
      <c r="K807" s="297">
        <v>12773.97</v>
      </c>
      <c r="L807" s="297">
        <v>14801.37</v>
      </c>
      <c r="M807" s="297">
        <v>14219.18</v>
      </c>
      <c r="N807" s="297">
        <v>16657.53</v>
      </c>
      <c r="O807" s="297">
        <v>26568.49</v>
      </c>
      <c r="P807" s="297">
        <v>38157.54</v>
      </c>
      <c r="Q807" s="297">
        <v>37404.11</v>
      </c>
      <c r="R807" s="297">
        <v>40561.64</v>
      </c>
      <c r="S807" s="297">
        <v>40753.43</v>
      </c>
      <c r="T807" s="297">
        <v>41876.71</v>
      </c>
      <c r="U807" s="297">
        <v>42876.71</v>
      </c>
      <c r="V807" s="297">
        <v>46054.8</v>
      </c>
      <c r="W807" s="297">
        <v>46458.9</v>
      </c>
      <c r="X807" s="297">
        <v>48226.03</v>
      </c>
      <c r="Y807" s="297">
        <v>55383.56</v>
      </c>
      <c r="Z807" s="297">
        <v>57684.93</v>
      </c>
      <c r="AA807" s="297">
        <v>60417.81</v>
      </c>
      <c r="AB807" s="297">
        <v>64280.82</v>
      </c>
      <c r="AC807" s="297">
        <v>66041.09</v>
      </c>
      <c r="AD807" s="297">
        <v>74164.38</v>
      </c>
      <c r="AE807" s="297">
        <v>94171.23</v>
      </c>
      <c r="AF807" s="297">
        <v>100671.23</v>
      </c>
      <c r="AG807" s="297">
        <v>112623.29</v>
      </c>
      <c r="AH807" s="297">
        <v>165955.39000000001</v>
      </c>
      <c r="AI807" s="297">
        <v>170736.02</v>
      </c>
      <c r="AJ807" s="297">
        <v>169009.72</v>
      </c>
      <c r="AK807" s="297">
        <v>161990.76999999999</v>
      </c>
      <c r="AL807" s="297">
        <v>158529.69</v>
      </c>
      <c r="AM807" s="297">
        <v>154704.04999999999</v>
      </c>
      <c r="AN807" s="297">
        <v>150648.17000000001</v>
      </c>
      <c r="AO807" s="297">
        <v>147933.23000000001</v>
      </c>
      <c r="AP807" s="297">
        <v>148576.45000000001</v>
      </c>
      <c r="AQ807" s="297">
        <v>149022.34</v>
      </c>
      <c r="AR807" s="297">
        <v>149913.09</v>
      </c>
      <c r="AS807" s="297">
        <v>151012.57999999999</v>
      </c>
      <c r="AT807" s="297">
        <v>151994.35999999999</v>
      </c>
      <c r="AU807" s="297">
        <v>154301.66</v>
      </c>
      <c r="AV807" s="297">
        <v>156739.98000000001</v>
      </c>
      <c r="AW807" s="297">
        <v>159244.94</v>
      </c>
      <c r="AX807" s="297">
        <v>161678.64000000001</v>
      </c>
      <c r="AY807" s="297">
        <v>164107.75</v>
      </c>
      <c r="AZ807" s="297">
        <v>167366.69</v>
      </c>
      <c r="BA807" s="297">
        <v>170609.09</v>
      </c>
      <c r="BB807" s="297">
        <v>173743.75</v>
      </c>
      <c r="BC807" s="297">
        <v>176850.41</v>
      </c>
      <c r="BD807" s="297">
        <v>179749.97</v>
      </c>
      <c r="BE807" s="297">
        <v>183062.88</v>
      </c>
      <c r="BF807" s="297">
        <v>186198.72</v>
      </c>
      <c r="BG807" s="297">
        <v>189200.2</v>
      </c>
      <c r="BH807" s="297">
        <v>192142.03</v>
      </c>
      <c r="BI807" s="297">
        <v>195006.56</v>
      </c>
      <c r="BJ807" s="297">
        <v>198110.81</v>
      </c>
      <c r="BK807" s="297">
        <v>201095.27</v>
      </c>
      <c r="BL807" s="297">
        <v>204000.34</v>
      </c>
      <c r="BM807" s="297">
        <v>206804.95</v>
      </c>
      <c r="BN807" s="297">
        <v>209728.31</v>
      </c>
      <c r="BO807" s="297">
        <v>212794.41</v>
      </c>
      <c r="BP807" s="297">
        <v>215807.19</v>
      </c>
      <c r="BQ807" s="297">
        <v>218831.39</v>
      </c>
      <c r="BR807" s="297">
        <v>221886.31</v>
      </c>
      <c r="BS807" s="297">
        <v>225125.81</v>
      </c>
      <c r="BT807" s="297">
        <v>228526.13</v>
      </c>
      <c r="BU807" s="297">
        <v>231968.55</v>
      </c>
      <c r="BV807" s="297">
        <v>235396.64</v>
      </c>
      <c r="BW807" s="297">
        <v>238822.3</v>
      </c>
    </row>
    <row r="808" spans="1:75" x14ac:dyDescent="0.25">
      <c r="A808" s="297" t="s">
        <v>1117</v>
      </c>
      <c r="B808" s="297" t="s">
        <v>1118</v>
      </c>
      <c r="C808" s="297" t="s">
        <v>1009</v>
      </c>
      <c r="D808" s="297" t="s">
        <v>1010</v>
      </c>
      <c r="E808" s="297">
        <v>22.47</v>
      </c>
      <c r="F808" s="297">
        <v>22.73</v>
      </c>
      <c r="G808" s="297">
        <v>27.18</v>
      </c>
      <c r="O808" s="297">
        <v>12.35</v>
      </c>
      <c r="P808" s="297">
        <v>15.02</v>
      </c>
      <c r="Q808" s="297">
        <v>16.350000000000001</v>
      </c>
      <c r="R808" s="297">
        <v>17.53</v>
      </c>
      <c r="S808" s="297">
        <v>15.74</v>
      </c>
      <c r="T808" s="297">
        <v>14.98</v>
      </c>
      <c r="U808" s="297">
        <v>13.7</v>
      </c>
      <c r="V808" s="297">
        <v>17.649999999999999</v>
      </c>
      <c r="W808" s="297">
        <v>23.98</v>
      </c>
      <c r="X808" s="297">
        <v>14.85</v>
      </c>
      <c r="Y808" s="297">
        <v>12.48</v>
      </c>
      <c r="Z808" s="297">
        <v>12.91</v>
      </c>
      <c r="AA808" s="297">
        <v>12.95</v>
      </c>
      <c r="AB808" s="297">
        <v>16.18</v>
      </c>
      <c r="AC808" s="297">
        <v>21.55</v>
      </c>
      <c r="AD808" s="297">
        <v>18.61</v>
      </c>
      <c r="AE808" s="297">
        <v>19.37</v>
      </c>
      <c r="AF808" s="297">
        <v>17.95</v>
      </c>
      <c r="AG808" s="297">
        <v>17.989999999999998</v>
      </c>
      <c r="AH808" s="297">
        <v>17.23</v>
      </c>
      <c r="AI808" s="297">
        <v>15.43</v>
      </c>
      <c r="AJ808" s="297">
        <v>17.55</v>
      </c>
      <c r="AK808" s="297">
        <v>17.8</v>
      </c>
      <c r="AL808" s="297">
        <v>17.86</v>
      </c>
      <c r="AM808" s="297">
        <v>18.5</v>
      </c>
      <c r="AN808" s="297">
        <v>18.440000000000001</v>
      </c>
      <c r="AO808" s="297">
        <v>18.170000000000002</v>
      </c>
      <c r="AP808" s="297">
        <v>18.36</v>
      </c>
      <c r="AQ808" s="297">
        <v>18.27</v>
      </c>
      <c r="AR808" s="297">
        <v>18.309999999999999</v>
      </c>
      <c r="AS808" s="297">
        <v>18.260000000000002</v>
      </c>
      <c r="AT808" s="297">
        <v>18.29</v>
      </c>
      <c r="AU808" s="297">
        <v>18.14</v>
      </c>
      <c r="AV808" s="297">
        <v>18.149999999999999</v>
      </c>
      <c r="AW808" s="297">
        <v>18.16</v>
      </c>
      <c r="AX808" s="297">
        <v>18.149999999999999</v>
      </c>
      <c r="AY808" s="297">
        <v>18.149999999999999</v>
      </c>
      <c r="AZ808" s="297">
        <v>18.079999999999998</v>
      </c>
      <c r="BA808" s="297">
        <v>18.05</v>
      </c>
      <c r="BB808" s="297">
        <v>18.02</v>
      </c>
      <c r="BC808" s="297">
        <v>17.97</v>
      </c>
      <c r="BD808" s="297">
        <v>17.86</v>
      </c>
      <c r="BE808" s="297">
        <v>17.79</v>
      </c>
      <c r="BF808" s="297">
        <v>17.68</v>
      </c>
      <c r="BG808" s="297">
        <v>17.59</v>
      </c>
      <c r="BH808" s="297">
        <v>17.510000000000002</v>
      </c>
      <c r="BI808" s="297">
        <v>17.41</v>
      </c>
      <c r="BJ808" s="297">
        <v>17.3</v>
      </c>
      <c r="BK808" s="297">
        <v>17.2</v>
      </c>
      <c r="BL808" s="297">
        <v>17.11</v>
      </c>
      <c r="BM808" s="297">
        <v>17.03</v>
      </c>
      <c r="BN808" s="297">
        <v>16.940000000000001</v>
      </c>
      <c r="BO808" s="297">
        <v>16.86</v>
      </c>
      <c r="BP808" s="297">
        <v>16.78</v>
      </c>
      <c r="BQ808" s="297">
        <v>16.71</v>
      </c>
      <c r="BR808" s="297">
        <v>16.649999999999999</v>
      </c>
      <c r="BS808" s="297">
        <v>16.59</v>
      </c>
      <c r="BT808" s="297">
        <v>16.53</v>
      </c>
      <c r="BU808" s="297">
        <v>16.48</v>
      </c>
      <c r="BV808" s="297">
        <v>16.420000000000002</v>
      </c>
      <c r="BW808" s="297">
        <v>16.36</v>
      </c>
    </row>
    <row r="809" spans="1:75" x14ac:dyDescent="0.25">
      <c r="A809" s="297" t="s">
        <v>1117</v>
      </c>
      <c r="B809" s="297" t="s">
        <v>1118</v>
      </c>
      <c r="C809" s="297" t="s">
        <v>1011</v>
      </c>
      <c r="D809" s="297" t="s">
        <v>927</v>
      </c>
      <c r="E809" s="297">
        <v>332.87</v>
      </c>
      <c r="F809" s="297">
        <v>351.43</v>
      </c>
      <c r="G809" s="297">
        <v>372.93</v>
      </c>
      <c r="H809" s="297">
        <v>393.14</v>
      </c>
      <c r="I809" s="297">
        <v>412.88</v>
      </c>
      <c r="J809" s="297">
        <v>432.9</v>
      </c>
      <c r="K809" s="297">
        <v>455.1</v>
      </c>
      <c r="L809" s="297">
        <v>479.91</v>
      </c>
      <c r="M809" s="297">
        <v>502.05</v>
      </c>
      <c r="N809" s="297">
        <v>525.20000000000005</v>
      </c>
      <c r="O809" s="297">
        <v>558.89</v>
      </c>
      <c r="P809" s="297">
        <v>602.75</v>
      </c>
      <c r="Q809" s="297">
        <v>651.66</v>
      </c>
      <c r="R809" s="297">
        <v>703.51</v>
      </c>
      <c r="S809" s="297">
        <v>752.31</v>
      </c>
      <c r="T809" s="297">
        <v>791.73</v>
      </c>
      <c r="U809" s="297">
        <v>793.73</v>
      </c>
      <c r="V809" s="297">
        <v>788.23</v>
      </c>
      <c r="W809" s="297">
        <v>783.66</v>
      </c>
      <c r="X809" s="297">
        <v>785.15</v>
      </c>
      <c r="Y809" s="297">
        <v>789.32</v>
      </c>
      <c r="Z809" s="297">
        <v>796.67</v>
      </c>
      <c r="AA809" s="297">
        <v>813.19</v>
      </c>
      <c r="AB809" s="297">
        <v>836</v>
      </c>
      <c r="AC809" s="297">
        <v>861.5</v>
      </c>
      <c r="AD809" s="297">
        <v>891.83</v>
      </c>
      <c r="AE809" s="297">
        <v>939.28</v>
      </c>
      <c r="AF809" s="297">
        <v>996.86</v>
      </c>
      <c r="AG809" s="297">
        <v>1061.03</v>
      </c>
      <c r="AH809" s="297">
        <v>1134.01</v>
      </c>
      <c r="AI809" s="297">
        <v>1200.6300000000001</v>
      </c>
      <c r="AJ809" s="297">
        <v>1250.18</v>
      </c>
      <c r="AK809" s="297">
        <v>1284.33</v>
      </c>
      <c r="AL809" s="297">
        <v>1303.02</v>
      </c>
      <c r="AM809" s="297">
        <v>1307.69</v>
      </c>
      <c r="AN809" s="297">
        <v>1301.48</v>
      </c>
      <c r="AO809" s="297">
        <v>1311.02</v>
      </c>
      <c r="AP809" s="297">
        <v>1316.97</v>
      </c>
      <c r="AQ809" s="297">
        <v>1322.13</v>
      </c>
      <c r="AR809" s="297">
        <v>1329.21</v>
      </c>
      <c r="AS809" s="297">
        <v>1338.74</v>
      </c>
      <c r="AT809" s="297">
        <v>1344.53</v>
      </c>
      <c r="AU809" s="297">
        <v>1352.96</v>
      </c>
      <c r="AV809" s="297">
        <v>1363.33</v>
      </c>
      <c r="AW809" s="297">
        <v>1374.3</v>
      </c>
      <c r="AX809" s="297">
        <v>1385.3</v>
      </c>
      <c r="AY809" s="297">
        <v>1395.18</v>
      </c>
      <c r="AZ809" s="297">
        <v>1405.99</v>
      </c>
      <c r="BA809" s="297">
        <v>1416.68</v>
      </c>
      <c r="BB809" s="297">
        <v>1426.18</v>
      </c>
      <c r="BC809" s="297">
        <v>1433.8</v>
      </c>
      <c r="BD809" s="297">
        <v>1439.45</v>
      </c>
      <c r="BE809" s="297">
        <v>1443.13</v>
      </c>
      <c r="BF809" s="297">
        <v>1445.12</v>
      </c>
      <c r="BG809" s="297">
        <v>1445.88</v>
      </c>
      <c r="BH809" s="297">
        <v>1445.61</v>
      </c>
      <c r="BI809" s="297">
        <v>1443.86</v>
      </c>
      <c r="BJ809" s="297">
        <v>1441.12</v>
      </c>
      <c r="BK809" s="297">
        <v>1437.41</v>
      </c>
      <c r="BL809" s="297">
        <v>1432.84</v>
      </c>
      <c r="BM809" s="297">
        <v>1427.56</v>
      </c>
      <c r="BN809" s="297">
        <v>1422.05</v>
      </c>
      <c r="BO809" s="297">
        <v>1416</v>
      </c>
      <c r="BP809" s="297">
        <v>1409.62</v>
      </c>
      <c r="BQ809" s="297">
        <v>1403.19</v>
      </c>
      <c r="BR809" s="297">
        <v>1396.88</v>
      </c>
      <c r="BS809" s="297">
        <v>1390.94</v>
      </c>
      <c r="BT809" s="297">
        <v>1385.2</v>
      </c>
      <c r="BU809" s="297">
        <v>1379.5</v>
      </c>
      <c r="BV809" s="297">
        <v>1373.62</v>
      </c>
      <c r="BW809" s="297">
        <v>1367.42</v>
      </c>
    </row>
    <row r="810" spans="1:75" x14ac:dyDescent="0.25">
      <c r="A810" s="297" t="s">
        <v>1117</v>
      </c>
      <c r="B810" s="297" t="s">
        <v>1118</v>
      </c>
      <c r="C810" s="297" t="s">
        <v>1012</v>
      </c>
      <c r="D810" s="297" t="s">
        <v>927</v>
      </c>
      <c r="E810" s="297">
        <v>1181.3399999999999</v>
      </c>
      <c r="F810" s="297">
        <v>1249.8599999999999</v>
      </c>
      <c r="G810" s="297">
        <v>1321.65</v>
      </c>
      <c r="H810" s="297">
        <v>1395.03</v>
      </c>
      <c r="I810" s="297">
        <v>1467.85</v>
      </c>
      <c r="J810" s="297">
        <v>1538.57</v>
      </c>
      <c r="K810" s="297">
        <v>1605.46</v>
      </c>
      <c r="L810" s="297">
        <v>1668.73</v>
      </c>
      <c r="M810" s="297">
        <v>1731.17</v>
      </c>
      <c r="N810" s="297">
        <v>1796.82</v>
      </c>
      <c r="O810" s="297">
        <v>1868.06</v>
      </c>
      <c r="P810" s="297">
        <v>1947.04</v>
      </c>
      <c r="Q810" s="297">
        <v>2031.38</v>
      </c>
      <c r="R810" s="297">
        <v>2113.4</v>
      </c>
      <c r="S810" s="297">
        <v>2182.62</v>
      </c>
      <c r="T810" s="297">
        <v>2232.02</v>
      </c>
      <c r="U810" s="297">
        <v>2258.73</v>
      </c>
      <c r="V810" s="297">
        <v>2266.4699999999998</v>
      </c>
      <c r="W810" s="297">
        <v>2262.9699999999998</v>
      </c>
      <c r="X810" s="297">
        <v>2259.4</v>
      </c>
      <c r="Y810" s="297">
        <v>2264.16</v>
      </c>
      <c r="Z810" s="297">
        <v>2279.17</v>
      </c>
      <c r="AA810" s="297">
        <v>2302.87</v>
      </c>
      <c r="AB810" s="297">
        <v>2335.9699999999998</v>
      </c>
      <c r="AC810" s="297">
        <v>2378.34</v>
      </c>
      <c r="AD810" s="297">
        <v>2429.5100000000002</v>
      </c>
      <c r="AE810" s="297">
        <v>2490.62</v>
      </c>
      <c r="AF810" s="297">
        <v>2561.19</v>
      </c>
      <c r="AG810" s="297">
        <v>2636.96</v>
      </c>
      <c r="AH810" s="297">
        <v>2712.14</v>
      </c>
      <c r="AI810" s="297">
        <v>2782.44</v>
      </c>
      <c r="AJ810" s="297">
        <v>2846.15</v>
      </c>
      <c r="AK810" s="297">
        <v>2904.04</v>
      </c>
      <c r="AL810" s="297">
        <v>2957.33</v>
      </c>
      <c r="AM810" s="297">
        <v>3008.3</v>
      </c>
      <c r="AN810" s="297">
        <v>3058.57</v>
      </c>
      <c r="AO810" s="297">
        <v>3108.22</v>
      </c>
      <c r="AP810" s="297">
        <v>3156.43</v>
      </c>
      <c r="AQ810" s="297">
        <v>3203</v>
      </c>
      <c r="AR810" s="297">
        <v>3247.59</v>
      </c>
      <c r="AS810" s="297">
        <v>3289.96</v>
      </c>
      <c r="AT810" s="297">
        <v>3330.1</v>
      </c>
      <c r="AU810" s="297">
        <v>3368.14</v>
      </c>
      <c r="AV810" s="297">
        <v>3404.11</v>
      </c>
      <c r="AW810" s="297">
        <v>3438.08</v>
      </c>
      <c r="AX810" s="297">
        <v>3470.11</v>
      </c>
      <c r="AY810" s="297">
        <v>3500.22</v>
      </c>
      <c r="AZ810" s="297">
        <v>3528.42</v>
      </c>
      <c r="BA810" s="297">
        <v>3554.83</v>
      </c>
      <c r="BB810" s="297">
        <v>3579.56</v>
      </c>
      <c r="BC810" s="297">
        <v>3602.73</v>
      </c>
      <c r="BD810" s="297">
        <v>3624.36</v>
      </c>
      <c r="BE810" s="297">
        <v>3644.48</v>
      </c>
      <c r="BF810" s="297">
        <v>3663.06</v>
      </c>
      <c r="BG810" s="297">
        <v>3680.08</v>
      </c>
      <c r="BH810" s="297">
        <v>3695.54</v>
      </c>
      <c r="BI810" s="297">
        <v>3709.43</v>
      </c>
      <c r="BJ810" s="297">
        <v>3721.79</v>
      </c>
      <c r="BK810" s="297">
        <v>3732.58</v>
      </c>
      <c r="BL810" s="297">
        <v>3741.76</v>
      </c>
      <c r="BM810" s="297">
        <v>3749.32</v>
      </c>
      <c r="BN810" s="297">
        <v>3755.26</v>
      </c>
      <c r="BO810" s="297">
        <v>3759.61</v>
      </c>
      <c r="BP810" s="297">
        <v>3762.37</v>
      </c>
      <c r="BQ810" s="297">
        <v>3763.56</v>
      </c>
      <c r="BR810" s="297">
        <v>3763.18</v>
      </c>
      <c r="BS810" s="297">
        <v>3761.27</v>
      </c>
      <c r="BT810" s="297">
        <v>3757.87</v>
      </c>
      <c r="BU810" s="297">
        <v>3753.06</v>
      </c>
      <c r="BV810" s="297">
        <v>3746.94</v>
      </c>
      <c r="BW810" s="297">
        <v>3739.58</v>
      </c>
    </row>
    <row r="811" spans="1:75" x14ac:dyDescent="0.25">
      <c r="A811" s="297" t="s">
        <v>1117</v>
      </c>
      <c r="B811" s="297" t="s">
        <v>1118</v>
      </c>
      <c r="C811" s="297" t="s">
        <v>1013</v>
      </c>
      <c r="D811" s="297" t="s">
        <v>1010</v>
      </c>
      <c r="E811" s="297">
        <v>47.3</v>
      </c>
      <c r="F811" s="297">
        <v>49.56</v>
      </c>
      <c r="G811" s="297">
        <v>41.99</v>
      </c>
      <c r="H811" s="297">
        <v>42.07</v>
      </c>
      <c r="I811" s="297">
        <v>42.67</v>
      </c>
      <c r="J811" s="297">
        <v>40.22</v>
      </c>
      <c r="K811" s="297">
        <v>30.43</v>
      </c>
      <c r="L811" s="297">
        <v>38.6</v>
      </c>
      <c r="M811" s="297">
        <v>24.5</v>
      </c>
      <c r="O811" s="297">
        <v>31.98</v>
      </c>
      <c r="P811" s="297">
        <v>23.34</v>
      </c>
      <c r="Q811" s="297">
        <v>25.52</v>
      </c>
      <c r="R811" s="297">
        <v>22.53</v>
      </c>
      <c r="S811" s="297">
        <v>23.96</v>
      </c>
      <c r="T811" s="297">
        <v>23.46</v>
      </c>
      <c r="U811" s="297">
        <v>27.74</v>
      </c>
      <c r="V811" s="297">
        <v>29.09</v>
      </c>
      <c r="W811" s="297">
        <v>16.23</v>
      </c>
      <c r="X811" s="297">
        <v>25.98</v>
      </c>
      <c r="Y811" s="297">
        <v>39.76</v>
      </c>
      <c r="Z811" s="297">
        <v>33.79</v>
      </c>
      <c r="AA811" s="297">
        <v>33.06</v>
      </c>
      <c r="AB811" s="297">
        <v>34.19</v>
      </c>
      <c r="AC811" s="297">
        <v>34.590000000000003</v>
      </c>
      <c r="AD811" s="297">
        <v>44.93</v>
      </c>
      <c r="AE811" s="297">
        <v>43.34</v>
      </c>
      <c r="AF811" s="297">
        <v>26.95</v>
      </c>
      <c r="AG811" s="297">
        <v>26.9</v>
      </c>
      <c r="AH811" s="297">
        <v>30.46</v>
      </c>
      <c r="AI811" s="297">
        <v>24.71</v>
      </c>
      <c r="AJ811" s="297">
        <v>27.15</v>
      </c>
      <c r="AK811" s="297">
        <v>28.47</v>
      </c>
      <c r="AL811" s="297">
        <v>28.39</v>
      </c>
      <c r="AM811" s="297">
        <v>31.81</v>
      </c>
      <c r="AN811" s="297">
        <v>30.84</v>
      </c>
      <c r="AO811" s="297">
        <v>28.93</v>
      </c>
      <c r="AP811" s="297">
        <v>30.31</v>
      </c>
      <c r="AQ811" s="297">
        <v>29.65</v>
      </c>
      <c r="AR811" s="297">
        <v>29.77</v>
      </c>
      <c r="AS811" s="297">
        <v>29.47</v>
      </c>
      <c r="AT811" s="297">
        <v>29.64</v>
      </c>
      <c r="AU811" s="297">
        <v>29.22</v>
      </c>
      <c r="AV811" s="297">
        <v>29.49</v>
      </c>
      <c r="AW811" s="297">
        <v>29.75</v>
      </c>
      <c r="AX811" s="297">
        <v>29.85</v>
      </c>
      <c r="AY811" s="297">
        <v>30</v>
      </c>
      <c r="AZ811" s="297">
        <v>30.05</v>
      </c>
      <c r="BA811" s="297">
        <v>30.16</v>
      </c>
      <c r="BB811" s="297">
        <v>30.2</v>
      </c>
      <c r="BC811" s="297">
        <v>30.14</v>
      </c>
      <c r="BD811" s="297">
        <v>29.84</v>
      </c>
      <c r="BE811" s="297">
        <v>29.96</v>
      </c>
      <c r="BF811" s="297">
        <v>29.67</v>
      </c>
      <c r="BG811" s="297">
        <v>29.52</v>
      </c>
      <c r="BH811" s="297">
        <v>29.39</v>
      </c>
      <c r="BI811" s="297">
        <v>29.21</v>
      </c>
      <c r="BJ811" s="297">
        <v>29.13</v>
      </c>
      <c r="BK811" s="297">
        <v>28.93</v>
      </c>
      <c r="BL811" s="297">
        <v>28.78</v>
      </c>
      <c r="BM811" s="297">
        <v>28.62</v>
      </c>
      <c r="BN811" s="297">
        <v>28.48</v>
      </c>
      <c r="BO811" s="297">
        <v>28.4</v>
      </c>
      <c r="BP811" s="297">
        <v>28.25</v>
      </c>
      <c r="BQ811" s="297">
        <v>28.12</v>
      </c>
      <c r="BR811" s="297">
        <v>27.99</v>
      </c>
      <c r="BS811" s="297">
        <v>27.86</v>
      </c>
      <c r="BT811" s="297">
        <v>27.76</v>
      </c>
      <c r="BU811" s="297">
        <v>27.63</v>
      </c>
      <c r="BV811" s="297">
        <v>27.51</v>
      </c>
      <c r="BW811" s="297">
        <v>27.4</v>
      </c>
    </row>
    <row r="812" spans="1:75" x14ac:dyDescent="0.25">
      <c r="A812" s="297" t="s">
        <v>1117</v>
      </c>
      <c r="B812" s="297" t="s">
        <v>1118</v>
      </c>
      <c r="C812" s="297" t="s">
        <v>1014</v>
      </c>
      <c r="D812" s="297" t="s">
        <v>1015</v>
      </c>
      <c r="E812" s="297">
        <v>32.65</v>
      </c>
      <c r="F812" s="297">
        <v>33.729999999999997</v>
      </c>
      <c r="G812" s="297">
        <v>34.840000000000003</v>
      </c>
      <c r="H812" s="297">
        <v>35.979999999999997</v>
      </c>
      <c r="I812" s="297">
        <v>37.17</v>
      </c>
      <c r="J812" s="297">
        <v>38.39</v>
      </c>
      <c r="K812" s="297">
        <v>39.42</v>
      </c>
      <c r="L812" s="297">
        <v>40.47</v>
      </c>
      <c r="M812" s="297">
        <v>41.56</v>
      </c>
      <c r="N812" s="297">
        <v>42.67</v>
      </c>
      <c r="O812" s="297">
        <v>43.81</v>
      </c>
      <c r="P812" s="297">
        <v>44.86</v>
      </c>
      <c r="Q812" s="297">
        <v>45.93</v>
      </c>
      <c r="R812" s="297">
        <v>47.02</v>
      </c>
      <c r="S812" s="297">
        <v>48.14</v>
      </c>
      <c r="T812" s="297">
        <v>49.29</v>
      </c>
      <c r="U812" s="297">
        <v>50.31</v>
      </c>
      <c r="V812" s="297">
        <v>51.36</v>
      </c>
      <c r="W812" s="297">
        <v>52.43</v>
      </c>
      <c r="X812" s="297">
        <v>53.52</v>
      </c>
      <c r="Y812" s="297">
        <v>54.64</v>
      </c>
      <c r="Z812" s="297">
        <v>55.36</v>
      </c>
      <c r="AA812" s="297">
        <v>56.08</v>
      </c>
      <c r="AB812" s="297">
        <v>56.82</v>
      </c>
      <c r="AC812" s="297">
        <v>57.56</v>
      </c>
      <c r="AD812" s="297">
        <v>58.31</v>
      </c>
      <c r="AE812" s="297">
        <v>59.28</v>
      </c>
      <c r="AF812" s="297">
        <v>60.27</v>
      </c>
      <c r="AG812" s="297">
        <v>61.27</v>
      </c>
      <c r="AH812" s="297">
        <v>62.29</v>
      </c>
      <c r="AI812" s="297">
        <v>63.33</v>
      </c>
      <c r="AJ812" s="297">
        <v>63.34</v>
      </c>
      <c r="AK812" s="297">
        <v>63.35</v>
      </c>
      <c r="AL812" s="297">
        <v>63.36</v>
      </c>
      <c r="AM812" s="297">
        <v>63.37</v>
      </c>
      <c r="AN812" s="297">
        <v>63.38</v>
      </c>
      <c r="AO812" s="297">
        <v>63.95</v>
      </c>
      <c r="AP812" s="297">
        <v>64.52</v>
      </c>
      <c r="AQ812" s="297">
        <v>65.099999999999994</v>
      </c>
      <c r="AR812" s="297">
        <v>65.69</v>
      </c>
      <c r="AS812" s="297">
        <v>66.28</v>
      </c>
      <c r="AT812" s="297">
        <v>66.87</v>
      </c>
      <c r="AU812" s="297">
        <v>67.47</v>
      </c>
      <c r="AV812" s="297">
        <v>68.069999999999993</v>
      </c>
      <c r="AW812" s="297">
        <v>68.680000000000007</v>
      </c>
      <c r="AX812" s="297">
        <v>69.3</v>
      </c>
      <c r="AY812" s="297">
        <v>69.87</v>
      </c>
      <c r="AZ812" s="297">
        <v>70.44</v>
      </c>
      <c r="BA812" s="297">
        <v>71.02</v>
      </c>
      <c r="BB812" s="297">
        <v>71.61</v>
      </c>
      <c r="BC812" s="297">
        <v>72.2</v>
      </c>
      <c r="BD812" s="297">
        <v>72.680000000000007</v>
      </c>
      <c r="BE812" s="297">
        <v>73.16</v>
      </c>
      <c r="BF812" s="297">
        <v>73.650000000000006</v>
      </c>
      <c r="BG812" s="297">
        <v>74.14</v>
      </c>
      <c r="BH812" s="297">
        <v>74.63</v>
      </c>
      <c r="BI812" s="297">
        <v>75.13</v>
      </c>
      <c r="BJ812" s="297">
        <v>75.63</v>
      </c>
      <c r="BK812" s="297">
        <v>76.14</v>
      </c>
      <c r="BL812" s="297">
        <v>76.64</v>
      </c>
      <c r="BM812" s="297">
        <v>77.150000000000006</v>
      </c>
      <c r="BN812" s="297">
        <v>77.63</v>
      </c>
      <c r="BO812" s="297">
        <v>78.11</v>
      </c>
      <c r="BP812" s="297">
        <v>78.59</v>
      </c>
      <c r="BQ812" s="297">
        <v>79.08</v>
      </c>
      <c r="BR812" s="297">
        <v>79.569999999999993</v>
      </c>
      <c r="BS812" s="297">
        <v>80.069999999999993</v>
      </c>
      <c r="BT812" s="297">
        <v>80.58</v>
      </c>
      <c r="BU812" s="297">
        <v>81.09</v>
      </c>
      <c r="BV812" s="297">
        <v>81.599999999999994</v>
      </c>
      <c r="BW812" s="297">
        <v>82.12</v>
      </c>
    </row>
    <row r="813" spans="1:75" x14ac:dyDescent="0.25">
      <c r="A813" s="297" t="s">
        <v>1117</v>
      </c>
      <c r="B813" s="297" t="s">
        <v>1118</v>
      </c>
      <c r="C813" s="297" t="s">
        <v>1016</v>
      </c>
      <c r="D813" s="297" t="s">
        <v>1015</v>
      </c>
      <c r="E813" s="297">
        <v>6.51</v>
      </c>
      <c r="F813" s="297">
        <v>6.88</v>
      </c>
      <c r="G813" s="297">
        <v>7.27</v>
      </c>
      <c r="H813" s="297">
        <v>7.69</v>
      </c>
      <c r="I813" s="297">
        <v>8.1199999999999992</v>
      </c>
      <c r="J813" s="297">
        <v>8.59</v>
      </c>
      <c r="K813" s="297">
        <v>8.7899999999999991</v>
      </c>
      <c r="L813" s="297">
        <v>9</v>
      </c>
      <c r="M813" s="297">
        <v>9.2100000000000009</v>
      </c>
      <c r="N813" s="297">
        <v>9.43</v>
      </c>
      <c r="O813" s="297">
        <v>9.65</v>
      </c>
      <c r="P813" s="297">
        <v>9.8699999999999992</v>
      </c>
      <c r="Q813" s="297">
        <v>10.09</v>
      </c>
      <c r="R813" s="297">
        <v>10.33</v>
      </c>
      <c r="S813" s="297">
        <v>10.56</v>
      </c>
      <c r="T813" s="297">
        <v>10.8</v>
      </c>
      <c r="U813" s="297">
        <v>10.95</v>
      </c>
      <c r="V813" s="297">
        <v>11.11</v>
      </c>
      <c r="W813" s="297">
        <v>11.27</v>
      </c>
      <c r="X813" s="297">
        <v>11.42</v>
      </c>
      <c r="Y813" s="297">
        <v>11.58</v>
      </c>
      <c r="Z813" s="297">
        <v>11.84</v>
      </c>
      <c r="AA813" s="297">
        <v>12.1</v>
      </c>
      <c r="AB813" s="297">
        <v>12.37</v>
      </c>
      <c r="AC813" s="297">
        <v>12.65</v>
      </c>
      <c r="AD813" s="297">
        <v>12.93</v>
      </c>
      <c r="AE813" s="297">
        <v>13.23</v>
      </c>
      <c r="AF813" s="297">
        <v>13.54</v>
      </c>
      <c r="AG813" s="297">
        <v>13.86</v>
      </c>
      <c r="AH813" s="297">
        <v>14.19</v>
      </c>
      <c r="AI813" s="297">
        <v>14.52</v>
      </c>
      <c r="AJ813" s="297">
        <v>14.72</v>
      </c>
      <c r="AK813" s="297">
        <v>14.92</v>
      </c>
      <c r="AL813" s="297">
        <v>15.12</v>
      </c>
      <c r="AM813" s="297">
        <v>15.33</v>
      </c>
      <c r="AN813" s="297">
        <v>15.53</v>
      </c>
      <c r="AO813" s="297">
        <v>15.82</v>
      </c>
      <c r="AP813" s="297">
        <v>16.11</v>
      </c>
      <c r="AQ813" s="297">
        <v>16.399999999999999</v>
      </c>
      <c r="AR813" s="297">
        <v>16.7</v>
      </c>
      <c r="AS813" s="297">
        <v>17.010000000000002</v>
      </c>
      <c r="AT813" s="297">
        <v>17.420000000000002</v>
      </c>
      <c r="AU813" s="297">
        <v>17.829999999999998</v>
      </c>
      <c r="AV813" s="297">
        <v>18.260000000000002</v>
      </c>
      <c r="AW813" s="297">
        <v>18.690000000000001</v>
      </c>
      <c r="AX813" s="297">
        <v>19.14</v>
      </c>
      <c r="AY813" s="297">
        <v>19.68</v>
      </c>
      <c r="AZ813" s="297">
        <v>20.239999999999998</v>
      </c>
      <c r="BA813" s="297">
        <v>20.82</v>
      </c>
      <c r="BB813" s="297">
        <v>21.41</v>
      </c>
      <c r="BC813" s="297">
        <v>22.02</v>
      </c>
      <c r="BD813" s="297">
        <v>22.53</v>
      </c>
      <c r="BE813" s="297">
        <v>23.06</v>
      </c>
      <c r="BF813" s="297">
        <v>23.6</v>
      </c>
      <c r="BG813" s="297">
        <v>24.15</v>
      </c>
      <c r="BH813" s="297">
        <v>24.72</v>
      </c>
      <c r="BI813" s="297">
        <v>25.27</v>
      </c>
      <c r="BJ813" s="297">
        <v>25.84</v>
      </c>
      <c r="BK813" s="297">
        <v>26.42</v>
      </c>
      <c r="BL813" s="297">
        <v>27.01</v>
      </c>
      <c r="BM813" s="297">
        <v>27.62</v>
      </c>
      <c r="BN813" s="297">
        <v>28.22</v>
      </c>
      <c r="BO813" s="297">
        <v>28.83</v>
      </c>
      <c r="BP813" s="297">
        <v>29.45</v>
      </c>
      <c r="BQ813" s="297">
        <v>30.09</v>
      </c>
      <c r="BR813" s="297">
        <v>30.74</v>
      </c>
      <c r="BS813" s="297">
        <v>31.43</v>
      </c>
      <c r="BT813" s="297">
        <v>32.14</v>
      </c>
      <c r="BU813" s="297">
        <v>32.86</v>
      </c>
      <c r="BV813" s="297">
        <v>33.6</v>
      </c>
      <c r="BW813" s="297">
        <v>34.36</v>
      </c>
    </row>
    <row r="814" spans="1:75" x14ac:dyDescent="0.25">
      <c r="A814" s="297" t="s">
        <v>716</v>
      </c>
      <c r="B814" s="297" t="s">
        <v>1119</v>
      </c>
      <c r="C814" s="297" t="s">
        <v>1005</v>
      </c>
      <c r="D814" s="297" t="s">
        <v>1006</v>
      </c>
      <c r="E814" s="297">
        <v>42.25</v>
      </c>
      <c r="F814" s="297">
        <v>45.59</v>
      </c>
      <c r="G814" s="297">
        <v>49</v>
      </c>
      <c r="H814" s="297">
        <v>52.66</v>
      </c>
      <c r="I814" s="297">
        <v>56.25</v>
      </c>
      <c r="J814" s="297">
        <v>60.14</v>
      </c>
      <c r="K814" s="297">
        <v>64.45</v>
      </c>
      <c r="L814" s="297">
        <v>69.22</v>
      </c>
      <c r="M814" s="297">
        <v>73.84</v>
      </c>
      <c r="N814" s="297">
        <v>79.08</v>
      </c>
      <c r="O814" s="297">
        <v>84.43</v>
      </c>
      <c r="P814" s="297">
        <v>90.08</v>
      </c>
      <c r="Q814" s="297">
        <v>97.01</v>
      </c>
      <c r="R814" s="297">
        <v>104.12</v>
      </c>
      <c r="S814" s="297">
        <v>110.4</v>
      </c>
      <c r="T814" s="297">
        <v>116.24</v>
      </c>
      <c r="U814" s="297">
        <v>122.6</v>
      </c>
      <c r="V814" s="297">
        <v>127.91</v>
      </c>
      <c r="W814" s="297">
        <v>132.19</v>
      </c>
      <c r="X814" s="297">
        <v>135.74</v>
      </c>
      <c r="Y814" s="297">
        <v>141.22999999999999</v>
      </c>
      <c r="Z814" s="297">
        <v>146.47999999999999</v>
      </c>
      <c r="AA814" s="297">
        <v>151.51</v>
      </c>
      <c r="AB814" s="297">
        <v>156.74</v>
      </c>
      <c r="AC814" s="297">
        <v>162.58000000000001</v>
      </c>
      <c r="AD814" s="297">
        <v>171.96</v>
      </c>
      <c r="AE814" s="297">
        <v>185.55</v>
      </c>
      <c r="AF814" s="297">
        <v>200.69</v>
      </c>
      <c r="AG814" s="297">
        <v>214.72</v>
      </c>
      <c r="AH814" s="297">
        <v>224.85</v>
      </c>
      <c r="AI814" s="297">
        <v>232.75</v>
      </c>
      <c r="AJ814" s="297">
        <v>243.13</v>
      </c>
      <c r="AK814" s="297">
        <v>253.15</v>
      </c>
      <c r="AL814" s="297">
        <v>263.51</v>
      </c>
      <c r="AM814" s="297">
        <v>274.52</v>
      </c>
      <c r="AN814" s="297">
        <v>286.22000000000003</v>
      </c>
      <c r="AO814" s="297">
        <v>298.61</v>
      </c>
      <c r="AP814" s="297">
        <v>311.88</v>
      </c>
      <c r="AQ814" s="297">
        <v>326.01</v>
      </c>
      <c r="AR814" s="297">
        <v>341.05</v>
      </c>
      <c r="AS814" s="297">
        <v>357.08</v>
      </c>
      <c r="AT814" s="297">
        <v>374.15</v>
      </c>
      <c r="AU814" s="297">
        <v>392.19</v>
      </c>
      <c r="AV814" s="297">
        <v>411.24</v>
      </c>
      <c r="AW814" s="297">
        <v>431.43</v>
      </c>
      <c r="AX814" s="297">
        <v>452.83</v>
      </c>
      <c r="AY814" s="297">
        <v>475.45</v>
      </c>
      <c r="AZ814" s="297">
        <v>499.18</v>
      </c>
      <c r="BA814" s="297">
        <v>524.16999999999996</v>
      </c>
      <c r="BB814" s="297">
        <v>550.49</v>
      </c>
      <c r="BC814" s="297">
        <v>578.17999999999995</v>
      </c>
      <c r="BD814" s="297">
        <v>607.27</v>
      </c>
      <c r="BE814" s="297">
        <v>637.6</v>
      </c>
      <c r="BF814" s="297">
        <v>669.37</v>
      </c>
      <c r="BG814" s="297">
        <v>702.63</v>
      </c>
      <c r="BH814" s="297">
        <v>737.41</v>
      </c>
      <c r="BI814" s="297">
        <v>773.72</v>
      </c>
      <c r="BJ814" s="297">
        <v>811.41</v>
      </c>
      <c r="BK814" s="297">
        <v>850.68</v>
      </c>
      <c r="BL814" s="297">
        <v>891.57</v>
      </c>
      <c r="BM814" s="297">
        <v>934.15</v>
      </c>
      <c r="BN814" s="297">
        <v>978.39</v>
      </c>
      <c r="BO814" s="297">
        <v>1024.2</v>
      </c>
      <c r="BP814" s="297">
        <v>1071.78</v>
      </c>
      <c r="BQ814" s="297">
        <v>1121.1600000000001</v>
      </c>
      <c r="BR814" s="297">
        <v>1172.3800000000001</v>
      </c>
      <c r="BS814" s="297">
        <v>1225.46</v>
      </c>
      <c r="BT814" s="297">
        <v>1280.29</v>
      </c>
      <c r="BU814" s="297">
        <v>1337</v>
      </c>
      <c r="BV814" s="297">
        <v>1395.61</v>
      </c>
      <c r="BW814" s="297">
        <v>1456.08</v>
      </c>
    </row>
    <row r="815" spans="1:75" x14ac:dyDescent="0.25">
      <c r="A815" s="297" t="s">
        <v>716</v>
      </c>
      <c r="B815" s="297" t="s">
        <v>1119</v>
      </c>
      <c r="C815" s="297" t="s">
        <v>1007</v>
      </c>
      <c r="D815" s="297" t="s">
        <v>1008</v>
      </c>
      <c r="E815" s="297">
        <v>170589.05</v>
      </c>
      <c r="F815" s="297">
        <v>181938.36</v>
      </c>
      <c r="G815" s="297">
        <v>193410.95</v>
      </c>
      <c r="H815" s="297">
        <v>203335.61</v>
      </c>
      <c r="I815" s="297">
        <v>210582.19</v>
      </c>
      <c r="J815" s="297">
        <v>221835.61</v>
      </c>
      <c r="K815" s="297">
        <v>231410.95</v>
      </c>
      <c r="L815" s="297">
        <v>254294.53</v>
      </c>
      <c r="M815" s="297">
        <v>266623.28000000003</v>
      </c>
      <c r="N815" s="297">
        <v>282157.53000000003</v>
      </c>
      <c r="O815" s="297">
        <v>294267.13</v>
      </c>
      <c r="P815" s="297">
        <v>303445.21999999997</v>
      </c>
      <c r="Q815" s="297">
        <v>322219.15999999997</v>
      </c>
      <c r="R815" s="297">
        <v>339006.84</v>
      </c>
      <c r="S815" s="297">
        <v>352527.41</v>
      </c>
      <c r="T815" s="297">
        <v>368198.63</v>
      </c>
      <c r="U815" s="297">
        <v>385513.69</v>
      </c>
      <c r="V815" s="297">
        <v>394897.25</v>
      </c>
      <c r="W815" s="297">
        <v>402609.59</v>
      </c>
      <c r="X815" s="297">
        <v>424226.03</v>
      </c>
      <c r="Y815" s="297">
        <v>436150.69</v>
      </c>
      <c r="Z815" s="297">
        <v>444404.09</v>
      </c>
      <c r="AA815" s="297">
        <v>449739.72</v>
      </c>
      <c r="AB815" s="297">
        <v>471424.69</v>
      </c>
      <c r="AC815" s="297">
        <v>505863</v>
      </c>
      <c r="AD815" s="297">
        <v>523746.56</v>
      </c>
      <c r="AE815" s="297">
        <v>545493.13</v>
      </c>
      <c r="AF815" s="297">
        <v>577410.93999999994</v>
      </c>
      <c r="AG815" s="297">
        <v>567390.38</v>
      </c>
      <c r="AH815" s="297">
        <v>616979</v>
      </c>
      <c r="AI815" s="297">
        <v>619026.75</v>
      </c>
      <c r="AJ815" s="297">
        <v>610065.06000000006</v>
      </c>
      <c r="AK815" s="297">
        <v>604738.06000000006</v>
      </c>
      <c r="AL815" s="297">
        <v>605832.06000000006</v>
      </c>
      <c r="AM815" s="297">
        <v>608766.63</v>
      </c>
      <c r="AN815" s="297">
        <v>613601.06000000006</v>
      </c>
      <c r="AO815" s="297">
        <v>622077.75</v>
      </c>
      <c r="AP815" s="297">
        <v>641281.06000000006</v>
      </c>
      <c r="AQ815" s="297">
        <v>660554.18999999994</v>
      </c>
      <c r="AR815" s="297">
        <v>681955.75</v>
      </c>
      <c r="AS815" s="297">
        <v>704734.25</v>
      </c>
      <c r="AT815" s="297">
        <v>729251.06</v>
      </c>
      <c r="AU815" s="297">
        <v>757880.25</v>
      </c>
      <c r="AV815" s="297">
        <v>787731.56</v>
      </c>
      <c r="AW815" s="297">
        <v>818897.56</v>
      </c>
      <c r="AX815" s="297">
        <v>850908.06</v>
      </c>
      <c r="AY815" s="297">
        <v>883777.88</v>
      </c>
      <c r="AZ815" s="297">
        <v>920140.19</v>
      </c>
      <c r="BA815" s="297">
        <v>957726.5</v>
      </c>
      <c r="BB815" s="297">
        <v>996582.31</v>
      </c>
      <c r="BC815" s="297">
        <v>1037545.25</v>
      </c>
      <c r="BD815" s="297">
        <v>1078763</v>
      </c>
      <c r="BE815" s="297">
        <v>1123680</v>
      </c>
      <c r="BF815" s="297">
        <v>1170015.3799999999</v>
      </c>
      <c r="BG815" s="297">
        <v>1217734.75</v>
      </c>
      <c r="BH815" s="297">
        <v>1267163.8799999999</v>
      </c>
      <c r="BI815" s="297">
        <v>1317380.3799999999</v>
      </c>
      <c r="BJ815" s="297">
        <v>1370537</v>
      </c>
      <c r="BK815" s="297">
        <v>1425099.13</v>
      </c>
      <c r="BL815" s="297">
        <v>1481214.75</v>
      </c>
      <c r="BM815" s="297">
        <v>1538609</v>
      </c>
      <c r="BN815" s="297">
        <v>1597215.13</v>
      </c>
      <c r="BO815" s="297">
        <v>1658318.38</v>
      </c>
      <c r="BP815" s="297">
        <v>1720811.63</v>
      </c>
      <c r="BQ815" s="297">
        <v>1784832</v>
      </c>
      <c r="BR815" s="297">
        <v>1850325.5</v>
      </c>
      <c r="BS815" s="297">
        <v>1916403.38</v>
      </c>
      <c r="BT815" s="297">
        <v>1984681.13</v>
      </c>
      <c r="BU815" s="297">
        <v>2054513.63</v>
      </c>
      <c r="BV815" s="297">
        <v>2125623.25</v>
      </c>
      <c r="BW815" s="297">
        <v>2198244.5</v>
      </c>
    </row>
    <row r="816" spans="1:75" x14ac:dyDescent="0.25">
      <c r="A816" s="297" t="s">
        <v>716</v>
      </c>
      <c r="B816" s="297" t="s">
        <v>1119</v>
      </c>
      <c r="C816" s="297" t="s">
        <v>1009</v>
      </c>
      <c r="D816" s="297" t="s">
        <v>1010</v>
      </c>
      <c r="E816" s="297">
        <v>17.63</v>
      </c>
      <c r="F816" s="297">
        <v>17.16</v>
      </c>
      <c r="G816" s="297">
        <v>16.84</v>
      </c>
      <c r="H816" s="297">
        <v>16.96</v>
      </c>
      <c r="I816" s="297">
        <v>16.48</v>
      </c>
      <c r="J816" s="297">
        <v>16.5</v>
      </c>
      <c r="K816" s="297">
        <v>17.03</v>
      </c>
      <c r="L816" s="297">
        <v>17.47</v>
      </c>
      <c r="M816" s="297">
        <v>16.47</v>
      </c>
      <c r="N816" s="297">
        <v>17.3</v>
      </c>
      <c r="O816" s="297">
        <v>17.3</v>
      </c>
      <c r="P816" s="297">
        <v>17.47</v>
      </c>
      <c r="Q816" s="297">
        <v>18.690000000000001</v>
      </c>
      <c r="R816" s="297">
        <v>19.239999999999998</v>
      </c>
      <c r="S816" s="297">
        <v>17.97</v>
      </c>
      <c r="T816" s="297">
        <v>17.03</v>
      </c>
      <c r="U816" s="297">
        <v>17.38</v>
      </c>
      <c r="V816" s="297">
        <v>16.34</v>
      </c>
      <c r="W816" s="297">
        <v>15.04</v>
      </c>
      <c r="X816" s="297">
        <v>13.93</v>
      </c>
      <c r="Y816" s="297">
        <v>16.600000000000001</v>
      </c>
      <c r="Z816" s="297">
        <v>16</v>
      </c>
      <c r="AA816" s="297">
        <v>15.83</v>
      </c>
      <c r="AB816" s="297">
        <v>15.67</v>
      </c>
      <c r="AC816" s="297">
        <v>15.71</v>
      </c>
      <c r="AD816" s="297">
        <v>18.13</v>
      </c>
      <c r="AE816" s="297">
        <v>21.47</v>
      </c>
      <c r="AF816" s="297">
        <v>21.88</v>
      </c>
      <c r="AG816" s="297">
        <v>19.48</v>
      </c>
      <c r="AH816" s="297">
        <v>17.600000000000001</v>
      </c>
      <c r="AI816" s="297">
        <v>16.09</v>
      </c>
      <c r="AJ816" s="297">
        <v>17.649999999999999</v>
      </c>
      <c r="AK816" s="297">
        <v>17.39</v>
      </c>
      <c r="AL816" s="297">
        <v>17.399999999999999</v>
      </c>
      <c r="AM816" s="297">
        <v>17.43</v>
      </c>
      <c r="AN816" s="297">
        <v>17.46</v>
      </c>
      <c r="AO816" s="297">
        <v>17.46</v>
      </c>
      <c r="AP816" s="297">
        <v>17.47</v>
      </c>
      <c r="AQ816" s="297">
        <v>17.47</v>
      </c>
      <c r="AR816" s="297">
        <v>17.489999999999998</v>
      </c>
      <c r="AS816" s="297">
        <v>17.52</v>
      </c>
      <c r="AT816" s="297">
        <v>17.54</v>
      </c>
      <c r="AU816" s="297">
        <v>17.5</v>
      </c>
      <c r="AV816" s="297">
        <v>17.47</v>
      </c>
      <c r="AW816" s="297">
        <v>17.48</v>
      </c>
      <c r="AX816" s="297">
        <v>17.48</v>
      </c>
      <c r="AY816" s="297">
        <v>17.47</v>
      </c>
      <c r="AZ816" s="297">
        <v>17.420000000000002</v>
      </c>
      <c r="BA816" s="297">
        <v>17.399999999999999</v>
      </c>
      <c r="BB816" s="297">
        <v>17.39</v>
      </c>
      <c r="BC816" s="297">
        <v>17.37</v>
      </c>
      <c r="BD816" s="297">
        <v>17.34</v>
      </c>
      <c r="BE816" s="297">
        <v>17.27</v>
      </c>
      <c r="BF816" s="297">
        <v>17.23</v>
      </c>
      <c r="BG816" s="297">
        <v>17.190000000000001</v>
      </c>
      <c r="BH816" s="297">
        <v>17.149999999999999</v>
      </c>
      <c r="BI816" s="297">
        <v>17.100000000000001</v>
      </c>
      <c r="BJ816" s="297">
        <v>17.02</v>
      </c>
      <c r="BK816" s="297">
        <v>16.96</v>
      </c>
      <c r="BL816" s="297">
        <v>16.91</v>
      </c>
      <c r="BM816" s="297">
        <v>16.87</v>
      </c>
      <c r="BN816" s="297">
        <v>16.809999999999999</v>
      </c>
      <c r="BO816" s="297">
        <v>16.739999999999998</v>
      </c>
      <c r="BP816" s="297">
        <v>16.690000000000001</v>
      </c>
      <c r="BQ816" s="297">
        <v>16.64</v>
      </c>
      <c r="BR816" s="297">
        <v>16.600000000000001</v>
      </c>
      <c r="BS816" s="297">
        <v>16.55</v>
      </c>
      <c r="BT816" s="297">
        <v>16.489999999999998</v>
      </c>
      <c r="BU816" s="297">
        <v>16.440000000000001</v>
      </c>
      <c r="BV816" s="297">
        <v>16.399999999999999</v>
      </c>
      <c r="BW816" s="297">
        <v>16.34</v>
      </c>
    </row>
    <row r="817" spans="1:75" x14ac:dyDescent="0.25">
      <c r="A817" s="297" t="s">
        <v>716</v>
      </c>
      <c r="B817" s="297" t="s">
        <v>1119</v>
      </c>
      <c r="C817" s="297" t="s">
        <v>1011</v>
      </c>
      <c r="D817" s="297" t="s">
        <v>927</v>
      </c>
      <c r="E817" s="297">
        <v>23428</v>
      </c>
      <c r="F817" s="297">
        <v>24303.78</v>
      </c>
      <c r="G817" s="297">
        <v>25146.880000000001</v>
      </c>
      <c r="H817" s="297">
        <v>25566.31</v>
      </c>
      <c r="I817" s="297">
        <v>26421.47</v>
      </c>
      <c r="J817" s="297">
        <v>27321.16</v>
      </c>
      <c r="K817" s="297">
        <v>28161.25</v>
      </c>
      <c r="L817" s="297">
        <v>29015.7</v>
      </c>
      <c r="M817" s="297">
        <v>29886.77</v>
      </c>
      <c r="N817" s="297">
        <v>30784.89</v>
      </c>
      <c r="O817" s="297">
        <v>31717.02</v>
      </c>
      <c r="P817" s="297">
        <v>32533.45</v>
      </c>
      <c r="Q817" s="297">
        <v>33370.79</v>
      </c>
      <c r="R817" s="297">
        <v>33935.589999999997</v>
      </c>
      <c r="S817" s="297">
        <v>35138</v>
      </c>
      <c r="T817" s="297">
        <v>35352.54</v>
      </c>
      <c r="U817" s="297">
        <v>36909.49</v>
      </c>
      <c r="V817" s="297">
        <v>38582.81</v>
      </c>
      <c r="W817" s="297">
        <v>39802.839999999997</v>
      </c>
      <c r="X817" s="297">
        <v>41373.42</v>
      </c>
      <c r="Y817" s="297">
        <v>43035.95</v>
      </c>
      <c r="Z817" s="297">
        <v>44141.29</v>
      </c>
      <c r="AA817" s="297">
        <v>45415.839999999997</v>
      </c>
      <c r="AB817" s="297">
        <v>47224.6</v>
      </c>
      <c r="AC817" s="297">
        <v>49086.13</v>
      </c>
      <c r="AD817" s="297">
        <v>51465.39</v>
      </c>
      <c r="AE817" s="297">
        <v>54018.14</v>
      </c>
      <c r="AF817" s="297">
        <v>55085.78</v>
      </c>
      <c r="AG817" s="297">
        <v>56442.36</v>
      </c>
      <c r="AH817" s="297">
        <v>58553.22</v>
      </c>
      <c r="AI817" s="297">
        <v>60409.55</v>
      </c>
      <c r="AJ817" s="297">
        <v>61462.03</v>
      </c>
      <c r="AK817" s="297">
        <v>62677.29</v>
      </c>
      <c r="AL817" s="297">
        <v>63978.400000000001</v>
      </c>
      <c r="AM817" s="297">
        <v>65251.23</v>
      </c>
      <c r="AN817" s="297">
        <v>66441.97</v>
      </c>
      <c r="AO817" s="297">
        <v>68100.95</v>
      </c>
      <c r="AP817" s="297">
        <v>69685.06</v>
      </c>
      <c r="AQ817" s="297">
        <v>71222.009999999995</v>
      </c>
      <c r="AR817" s="297">
        <v>72772.05</v>
      </c>
      <c r="AS817" s="297">
        <v>74365.070000000007</v>
      </c>
      <c r="AT817" s="297">
        <v>75981.63</v>
      </c>
      <c r="AU817" s="297">
        <v>77603.75</v>
      </c>
      <c r="AV817" s="297">
        <v>79258.78</v>
      </c>
      <c r="AW817" s="297">
        <v>80927.539999999994</v>
      </c>
      <c r="AX817" s="297">
        <v>82598.63</v>
      </c>
      <c r="AY817" s="297">
        <v>84228.26</v>
      </c>
      <c r="AZ817" s="297">
        <v>85868.33</v>
      </c>
      <c r="BA817" s="297">
        <v>87516.05</v>
      </c>
      <c r="BB817" s="297">
        <v>89170.98</v>
      </c>
      <c r="BC817" s="297">
        <v>90830.69</v>
      </c>
      <c r="BD817" s="297">
        <v>92455.09</v>
      </c>
      <c r="BE817" s="297">
        <v>94082.51</v>
      </c>
      <c r="BF817" s="297">
        <v>95707.05</v>
      </c>
      <c r="BG817" s="297">
        <v>97320.81</v>
      </c>
      <c r="BH817" s="297">
        <v>98915.56</v>
      </c>
      <c r="BI817" s="297">
        <v>100440.93</v>
      </c>
      <c r="BJ817" s="297">
        <v>101950.24</v>
      </c>
      <c r="BK817" s="297">
        <v>103435.17</v>
      </c>
      <c r="BL817" s="297">
        <v>104886.53</v>
      </c>
      <c r="BM817" s="297">
        <v>106296.3</v>
      </c>
      <c r="BN817" s="297">
        <v>107627.13</v>
      </c>
      <c r="BO817" s="297">
        <v>108928.86</v>
      </c>
      <c r="BP817" s="297">
        <v>110192.1</v>
      </c>
      <c r="BQ817" s="297">
        <v>111407.2</v>
      </c>
      <c r="BR817" s="297">
        <v>112567.66</v>
      </c>
      <c r="BS817" s="297">
        <v>113616.13</v>
      </c>
      <c r="BT817" s="297">
        <v>114619.24</v>
      </c>
      <c r="BU817" s="297">
        <v>115575.03999999999</v>
      </c>
      <c r="BV817" s="297">
        <v>116483.55</v>
      </c>
      <c r="BW817" s="297">
        <v>117344.46</v>
      </c>
    </row>
    <row r="818" spans="1:75" x14ac:dyDescent="0.25">
      <c r="A818" s="297" t="s">
        <v>716</v>
      </c>
      <c r="B818" s="297" t="s">
        <v>1119</v>
      </c>
      <c r="C818" s="297" t="s">
        <v>1012</v>
      </c>
      <c r="D818" s="297" t="s">
        <v>927</v>
      </c>
      <c r="E818" s="297">
        <v>80492.66</v>
      </c>
      <c r="F818" s="297">
        <v>83280.13</v>
      </c>
      <c r="G818" s="297">
        <v>86187.24</v>
      </c>
      <c r="H818" s="297">
        <v>89200</v>
      </c>
      <c r="I818" s="297">
        <v>92300.28</v>
      </c>
      <c r="J818" s="297">
        <v>95470.38</v>
      </c>
      <c r="K818" s="297">
        <v>98710.95</v>
      </c>
      <c r="L818" s="297">
        <v>102011.89</v>
      </c>
      <c r="M818" s="297">
        <v>105332.46</v>
      </c>
      <c r="N818" s="297">
        <v>108621.44</v>
      </c>
      <c r="O818" s="297">
        <v>111844.68</v>
      </c>
      <c r="P818" s="297">
        <v>114970.1</v>
      </c>
      <c r="Q818" s="297">
        <v>118010.3</v>
      </c>
      <c r="R818" s="297">
        <v>121029.91</v>
      </c>
      <c r="S818" s="297">
        <v>124121.81</v>
      </c>
      <c r="T818" s="297">
        <v>127346.71</v>
      </c>
      <c r="U818" s="297">
        <v>130737.3</v>
      </c>
      <c r="V818" s="297">
        <v>134255.95000000001</v>
      </c>
      <c r="W818" s="297">
        <v>137808.22</v>
      </c>
      <c r="X818" s="297">
        <v>141261.07999999999</v>
      </c>
      <c r="Y818" s="297">
        <v>144522.19</v>
      </c>
      <c r="Z818" s="297">
        <v>147557.91</v>
      </c>
      <c r="AA818" s="297">
        <v>150407.25</v>
      </c>
      <c r="AB818" s="297">
        <v>153139.89000000001</v>
      </c>
      <c r="AC818" s="297">
        <v>155860.06</v>
      </c>
      <c r="AD818" s="297">
        <v>158645.45000000001</v>
      </c>
      <c r="AE818" s="297">
        <v>161513.32999999999</v>
      </c>
      <c r="AF818" s="297">
        <v>164445.59</v>
      </c>
      <c r="AG818" s="297">
        <v>167442.25</v>
      </c>
      <c r="AH818" s="297">
        <v>170494.38</v>
      </c>
      <c r="AI818" s="297">
        <v>173593.38</v>
      </c>
      <c r="AJ818" s="297">
        <v>176745.36</v>
      </c>
      <c r="AK818" s="297">
        <v>179951.14</v>
      </c>
      <c r="AL818" s="297">
        <v>183188.84</v>
      </c>
      <c r="AM818" s="297">
        <v>186428.69</v>
      </c>
      <c r="AN818" s="297">
        <v>189648.13</v>
      </c>
      <c r="AO818" s="297">
        <v>192835.89</v>
      </c>
      <c r="AP818" s="297">
        <v>195993.63</v>
      </c>
      <c r="AQ818" s="297">
        <v>199127.33</v>
      </c>
      <c r="AR818" s="297">
        <v>202248.69</v>
      </c>
      <c r="AS818" s="297">
        <v>205364.47</v>
      </c>
      <c r="AT818" s="297">
        <v>208474.36</v>
      </c>
      <c r="AU818" s="297">
        <v>211568.66</v>
      </c>
      <c r="AV818" s="297">
        <v>214633.72</v>
      </c>
      <c r="AW818" s="297">
        <v>217651.59</v>
      </c>
      <c r="AX818" s="297">
        <v>220608.77</v>
      </c>
      <c r="AY818" s="297">
        <v>223499.51999999999</v>
      </c>
      <c r="AZ818" s="297">
        <v>226324.77</v>
      </c>
      <c r="BA818" s="297">
        <v>229085.98</v>
      </c>
      <c r="BB818" s="297">
        <v>231787.36</v>
      </c>
      <c r="BC818" s="297">
        <v>234432.02</v>
      </c>
      <c r="BD818" s="297">
        <v>237018.52</v>
      </c>
      <c r="BE818" s="297">
        <v>239544.89</v>
      </c>
      <c r="BF818" s="297">
        <v>242013.44</v>
      </c>
      <c r="BG818" s="297">
        <v>244427.36</v>
      </c>
      <c r="BH818" s="297">
        <v>246788.77</v>
      </c>
      <c r="BI818" s="297">
        <v>249097.73</v>
      </c>
      <c r="BJ818" s="297">
        <v>251352.72</v>
      </c>
      <c r="BK818" s="297">
        <v>253552.42</v>
      </c>
      <c r="BL818" s="297">
        <v>255694.81</v>
      </c>
      <c r="BM818" s="297">
        <v>257777.91</v>
      </c>
      <c r="BN818" s="297">
        <v>259800.67</v>
      </c>
      <c r="BO818" s="297">
        <v>261761.64</v>
      </c>
      <c r="BP818" s="297">
        <v>263657.63</v>
      </c>
      <c r="BQ818" s="297">
        <v>265484.78000000003</v>
      </c>
      <c r="BR818" s="297">
        <v>267239.81</v>
      </c>
      <c r="BS818" s="297">
        <v>268920.81</v>
      </c>
      <c r="BT818" s="297">
        <v>270526.44</v>
      </c>
      <c r="BU818" s="297">
        <v>272055.06</v>
      </c>
      <c r="BV818" s="297">
        <v>273505.19</v>
      </c>
      <c r="BW818" s="297">
        <v>274875.40999999997</v>
      </c>
    </row>
    <row r="819" spans="1:75" x14ac:dyDescent="0.25">
      <c r="A819" s="297" t="s">
        <v>716</v>
      </c>
      <c r="B819" s="297" t="s">
        <v>1119</v>
      </c>
      <c r="C819" s="297" t="s">
        <v>1013</v>
      </c>
      <c r="D819" s="297" t="s">
        <v>1010</v>
      </c>
      <c r="E819" s="297">
        <v>6.87</v>
      </c>
      <c r="F819" s="297">
        <v>8.08</v>
      </c>
      <c r="G819" s="297">
        <v>7.44</v>
      </c>
      <c r="H819" s="297">
        <v>7.74</v>
      </c>
      <c r="I819" s="297">
        <v>6.71</v>
      </c>
      <c r="J819" s="297">
        <v>5.93</v>
      </c>
      <c r="K819" s="297">
        <v>8.01</v>
      </c>
      <c r="L819" s="297">
        <v>11.37</v>
      </c>
      <c r="M819" s="297">
        <v>9.93</v>
      </c>
      <c r="N819" s="297">
        <v>11.05</v>
      </c>
      <c r="O819" s="297">
        <v>11.1</v>
      </c>
      <c r="P819" s="297">
        <v>17.47</v>
      </c>
      <c r="Q819" s="297">
        <v>17.07</v>
      </c>
      <c r="R819" s="297">
        <v>14.68</v>
      </c>
      <c r="S819" s="297">
        <v>16.78</v>
      </c>
      <c r="T819" s="297">
        <v>15.83</v>
      </c>
      <c r="U819" s="297">
        <v>14.47</v>
      </c>
      <c r="V819" s="297">
        <v>13.23</v>
      </c>
      <c r="W819" s="297">
        <v>16.670000000000002</v>
      </c>
      <c r="X819" s="297">
        <v>13.95</v>
      </c>
      <c r="Y819" s="297">
        <v>15.98</v>
      </c>
      <c r="Z819" s="297">
        <v>15.94</v>
      </c>
      <c r="AA819" s="297">
        <v>16.489999999999998</v>
      </c>
      <c r="AB819" s="297">
        <v>17.350000000000001</v>
      </c>
      <c r="AC819" s="297">
        <v>17.61</v>
      </c>
      <c r="AD819" s="297">
        <v>15.21</v>
      </c>
      <c r="AE819" s="297">
        <v>14.15</v>
      </c>
      <c r="AF819" s="297">
        <v>15.79</v>
      </c>
      <c r="AG819" s="297">
        <v>11.51</v>
      </c>
      <c r="AH819" s="297">
        <v>12.05</v>
      </c>
      <c r="AI819" s="297">
        <v>10.8</v>
      </c>
      <c r="AJ819" s="297">
        <v>11.56</v>
      </c>
      <c r="AK819" s="297">
        <v>11.14</v>
      </c>
      <c r="AL819" s="297">
        <v>11.71</v>
      </c>
      <c r="AM819" s="297">
        <v>12.25</v>
      </c>
      <c r="AN819" s="297">
        <v>12.41</v>
      </c>
      <c r="AO819" s="297">
        <v>12.54</v>
      </c>
      <c r="AP819" s="297">
        <v>13.04</v>
      </c>
      <c r="AQ819" s="297">
        <v>13.14</v>
      </c>
      <c r="AR819" s="297">
        <v>13.29</v>
      </c>
      <c r="AS819" s="297">
        <v>13.52</v>
      </c>
      <c r="AT819" s="297">
        <v>13.72</v>
      </c>
      <c r="AU819" s="297">
        <v>13.92</v>
      </c>
      <c r="AV819" s="297">
        <v>14.04</v>
      </c>
      <c r="AW819" s="297">
        <v>14.22</v>
      </c>
      <c r="AX819" s="297">
        <v>14.41</v>
      </c>
      <c r="AY819" s="297">
        <v>14.55</v>
      </c>
      <c r="AZ819" s="297">
        <v>14.68</v>
      </c>
      <c r="BA819" s="297">
        <v>14.8</v>
      </c>
      <c r="BB819" s="297">
        <v>14.95</v>
      </c>
      <c r="BC819" s="297">
        <v>15.11</v>
      </c>
      <c r="BD819" s="297">
        <v>15.26</v>
      </c>
      <c r="BE819" s="297">
        <v>15.34</v>
      </c>
      <c r="BF819" s="297">
        <v>15.46</v>
      </c>
      <c r="BG819" s="297">
        <v>15.58</v>
      </c>
      <c r="BH819" s="297">
        <v>15.7</v>
      </c>
      <c r="BI819" s="297">
        <v>15.79</v>
      </c>
      <c r="BJ819" s="297">
        <v>15.82</v>
      </c>
      <c r="BK819" s="297">
        <v>15.89</v>
      </c>
      <c r="BL819" s="297">
        <v>15.96</v>
      </c>
      <c r="BM819" s="297">
        <v>16.010000000000002</v>
      </c>
      <c r="BN819" s="297">
        <v>16.03</v>
      </c>
      <c r="BO819" s="297">
        <v>16.02</v>
      </c>
      <c r="BP819" s="297">
        <v>16.02</v>
      </c>
      <c r="BQ819" s="297">
        <v>16.02</v>
      </c>
      <c r="BR819" s="297">
        <v>16</v>
      </c>
      <c r="BS819" s="297">
        <v>15.94</v>
      </c>
      <c r="BT819" s="297">
        <v>15.83</v>
      </c>
      <c r="BU819" s="297">
        <v>15.76</v>
      </c>
      <c r="BV819" s="297">
        <v>15.69</v>
      </c>
      <c r="BW819" s="297">
        <v>15.6</v>
      </c>
    </row>
    <row r="820" spans="1:75" x14ac:dyDescent="0.25">
      <c r="A820" s="297" t="s">
        <v>716</v>
      </c>
      <c r="B820" s="297" t="s">
        <v>1119</v>
      </c>
      <c r="C820" s="297" t="s">
        <v>1014</v>
      </c>
      <c r="D820" s="297" t="s">
        <v>1015</v>
      </c>
      <c r="E820" s="297">
        <v>16.059999999999999</v>
      </c>
      <c r="F820" s="297">
        <v>16.52</v>
      </c>
      <c r="G820" s="297">
        <v>16.989999999999998</v>
      </c>
      <c r="H820" s="297">
        <v>17.47</v>
      </c>
      <c r="I820" s="297">
        <v>17.97</v>
      </c>
      <c r="J820" s="297">
        <v>18.48</v>
      </c>
      <c r="K820" s="297">
        <v>19.2</v>
      </c>
      <c r="L820" s="297">
        <v>19.95</v>
      </c>
      <c r="M820" s="297">
        <v>20.73</v>
      </c>
      <c r="N820" s="297">
        <v>21.54</v>
      </c>
      <c r="O820" s="297">
        <v>22.38</v>
      </c>
      <c r="P820" s="297">
        <v>22.94</v>
      </c>
      <c r="Q820" s="297">
        <v>23.53</v>
      </c>
      <c r="R820" s="297">
        <v>24.12</v>
      </c>
      <c r="S820" s="297">
        <v>24.73</v>
      </c>
      <c r="T820" s="297">
        <v>25.36</v>
      </c>
      <c r="U820" s="297">
        <v>26.08</v>
      </c>
      <c r="V820" s="297">
        <v>26.82</v>
      </c>
      <c r="W820" s="297">
        <v>27.58</v>
      </c>
      <c r="X820" s="297">
        <v>28.36</v>
      </c>
      <c r="Y820" s="297">
        <v>29.17</v>
      </c>
      <c r="Z820" s="297">
        <v>30.57</v>
      </c>
      <c r="AA820" s="297">
        <v>32.04</v>
      </c>
      <c r="AB820" s="297">
        <v>33.58</v>
      </c>
      <c r="AC820" s="297">
        <v>35.19</v>
      </c>
      <c r="AD820" s="297">
        <v>36.880000000000003</v>
      </c>
      <c r="AE820" s="297">
        <v>37.6</v>
      </c>
      <c r="AF820" s="297">
        <v>38.33</v>
      </c>
      <c r="AG820" s="297">
        <v>39.08</v>
      </c>
      <c r="AH820" s="297">
        <v>39.840000000000003</v>
      </c>
      <c r="AI820" s="297">
        <v>40.61</v>
      </c>
      <c r="AJ820" s="297">
        <v>41.29</v>
      </c>
      <c r="AK820" s="297">
        <v>41.98</v>
      </c>
      <c r="AL820" s="297">
        <v>42.68</v>
      </c>
      <c r="AM820" s="297">
        <v>43.4</v>
      </c>
      <c r="AN820" s="297">
        <v>44.12</v>
      </c>
      <c r="AO820" s="297">
        <v>44.77</v>
      </c>
      <c r="AP820" s="297">
        <v>45.42</v>
      </c>
      <c r="AQ820" s="297">
        <v>46.09</v>
      </c>
      <c r="AR820" s="297">
        <v>46.76</v>
      </c>
      <c r="AS820" s="297">
        <v>47.45</v>
      </c>
      <c r="AT820" s="297">
        <v>48.11</v>
      </c>
      <c r="AU820" s="297">
        <v>48.79</v>
      </c>
      <c r="AV820" s="297">
        <v>49.47</v>
      </c>
      <c r="AW820" s="297">
        <v>50.17</v>
      </c>
      <c r="AX820" s="297">
        <v>50.87</v>
      </c>
      <c r="AY820" s="297">
        <v>51.55</v>
      </c>
      <c r="AZ820" s="297">
        <v>52.25</v>
      </c>
      <c r="BA820" s="297">
        <v>52.95</v>
      </c>
      <c r="BB820" s="297">
        <v>53.66</v>
      </c>
      <c r="BC820" s="297">
        <v>54.38</v>
      </c>
      <c r="BD820" s="297">
        <v>55.04</v>
      </c>
      <c r="BE820" s="297">
        <v>55.71</v>
      </c>
      <c r="BF820" s="297">
        <v>56.38</v>
      </c>
      <c r="BG820" s="297">
        <v>57.07</v>
      </c>
      <c r="BH820" s="297">
        <v>57.76</v>
      </c>
      <c r="BI820" s="297">
        <v>58.41</v>
      </c>
      <c r="BJ820" s="297">
        <v>59.07</v>
      </c>
      <c r="BK820" s="297">
        <v>59.73</v>
      </c>
      <c r="BL820" s="297">
        <v>60.41</v>
      </c>
      <c r="BM820" s="297">
        <v>61.09</v>
      </c>
      <c r="BN820" s="297">
        <v>61.69</v>
      </c>
      <c r="BO820" s="297">
        <v>62.31</v>
      </c>
      <c r="BP820" s="297">
        <v>62.93</v>
      </c>
      <c r="BQ820" s="297">
        <v>63.56</v>
      </c>
      <c r="BR820" s="297">
        <v>64.19</v>
      </c>
      <c r="BS820" s="297">
        <v>64.78</v>
      </c>
      <c r="BT820" s="297">
        <v>65.38</v>
      </c>
      <c r="BU820" s="297">
        <v>65.98</v>
      </c>
      <c r="BV820" s="297">
        <v>66.59</v>
      </c>
      <c r="BW820" s="297">
        <v>67.2</v>
      </c>
    </row>
    <row r="821" spans="1:75" x14ac:dyDescent="0.25">
      <c r="A821" s="297" t="s">
        <v>716</v>
      </c>
      <c r="B821" s="297" t="s">
        <v>1119</v>
      </c>
      <c r="C821" s="297" t="s">
        <v>1016</v>
      </c>
      <c r="D821" s="297" t="s">
        <v>1015</v>
      </c>
      <c r="E821" s="297">
        <v>1.74</v>
      </c>
      <c r="F821" s="297">
        <v>1.8</v>
      </c>
      <c r="G821" s="297">
        <v>1.85</v>
      </c>
      <c r="H821" s="297">
        <v>1.91</v>
      </c>
      <c r="I821" s="297">
        <v>1.97</v>
      </c>
      <c r="J821" s="297">
        <v>2.04</v>
      </c>
      <c r="K821" s="297">
        <v>2.11</v>
      </c>
      <c r="L821" s="297">
        <v>2.1800000000000002</v>
      </c>
      <c r="M821" s="297">
        <v>2.2599999999999998</v>
      </c>
      <c r="N821" s="297">
        <v>2.34</v>
      </c>
      <c r="O821" s="297">
        <v>2.42</v>
      </c>
      <c r="P821" s="297">
        <v>2.79</v>
      </c>
      <c r="Q821" s="297">
        <v>3.22</v>
      </c>
      <c r="R821" s="297">
        <v>3.71</v>
      </c>
      <c r="S821" s="297">
        <v>4.28</v>
      </c>
      <c r="T821" s="297">
        <v>4.93</v>
      </c>
      <c r="U821" s="297">
        <v>5.33</v>
      </c>
      <c r="V821" s="297">
        <v>5.76</v>
      </c>
      <c r="W821" s="297">
        <v>6.23</v>
      </c>
      <c r="X821" s="297">
        <v>6.74</v>
      </c>
      <c r="Y821" s="297">
        <v>7.29</v>
      </c>
      <c r="Z821" s="297">
        <v>7.31</v>
      </c>
      <c r="AA821" s="297">
        <v>7.33</v>
      </c>
      <c r="AB821" s="297">
        <v>7.34</v>
      </c>
      <c r="AC821" s="297">
        <v>7.36</v>
      </c>
      <c r="AD821" s="297">
        <v>7.38</v>
      </c>
      <c r="AE821" s="297">
        <v>7.5</v>
      </c>
      <c r="AF821" s="297">
        <v>7.64</v>
      </c>
      <c r="AG821" s="297">
        <v>7.77</v>
      </c>
      <c r="AH821" s="297">
        <v>7.9</v>
      </c>
      <c r="AI821" s="297">
        <v>8.0399999999999991</v>
      </c>
      <c r="AJ821" s="297">
        <v>8.39</v>
      </c>
      <c r="AK821" s="297">
        <v>8.75</v>
      </c>
      <c r="AL821" s="297">
        <v>9.1300000000000008</v>
      </c>
      <c r="AM821" s="297">
        <v>9.52</v>
      </c>
      <c r="AN821" s="297">
        <v>9.94</v>
      </c>
      <c r="AO821" s="297">
        <v>10.3</v>
      </c>
      <c r="AP821" s="297">
        <v>10.68</v>
      </c>
      <c r="AQ821" s="297">
        <v>11.08</v>
      </c>
      <c r="AR821" s="297">
        <v>11.49</v>
      </c>
      <c r="AS821" s="297">
        <v>11.91</v>
      </c>
      <c r="AT821" s="297">
        <v>12.27</v>
      </c>
      <c r="AU821" s="297">
        <v>12.63</v>
      </c>
      <c r="AV821" s="297">
        <v>13.01</v>
      </c>
      <c r="AW821" s="297">
        <v>13.39</v>
      </c>
      <c r="AX821" s="297">
        <v>13.79</v>
      </c>
      <c r="AY821" s="297">
        <v>14.19</v>
      </c>
      <c r="AZ821" s="297">
        <v>14.6</v>
      </c>
      <c r="BA821" s="297">
        <v>15.02</v>
      </c>
      <c r="BB821" s="297">
        <v>15.45</v>
      </c>
      <c r="BC821" s="297">
        <v>15.9</v>
      </c>
      <c r="BD821" s="297">
        <v>16.32</v>
      </c>
      <c r="BE821" s="297">
        <v>16.760000000000002</v>
      </c>
      <c r="BF821" s="297">
        <v>17.21</v>
      </c>
      <c r="BG821" s="297">
        <v>17.68</v>
      </c>
      <c r="BH821" s="297">
        <v>18.149999999999999</v>
      </c>
      <c r="BI821" s="297">
        <v>18.61</v>
      </c>
      <c r="BJ821" s="297">
        <v>19.079999999999998</v>
      </c>
      <c r="BK821" s="297">
        <v>19.559999999999999</v>
      </c>
      <c r="BL821" s="297">
        <v>20.05</v>
      </c>
      <c r="BM821" s="297">
        <v>20.55</v>
      </c>
      <c r="BN821" s="297">
        <v>21.03</v>
      </c>
      <c r="BO821" s="297">
        <v>21.52</v>
      </c>
      <c r="BP821" s="297">
        <v>22.02</v>
      </c>
      <c r="BQ821" s="297">
        <v>22.54</v>
      </c>
      <c r="BR821" s="297">
        <v>23.06</v>
      </c>
      <c r="BS821" s="297">
        <v>23.57</v>
      </c>
      <c r="BT821" s="297">
        <v>24.1</v>
      </c>
      <c r="BU821" s="297">
        <v>24.63</v>
      </c>
      <c r="BV821" s="297">
        <v>25.18</v>
      </c>
      <c r="BW821" s="297">
        <v>25.74</v>
      </c>
    </row>
    <row r="822" spans="1:75" x14ac:dyDescent="0.25">
      <c r="A822" s="297" t="s">
        <v>33</v>
      </c>
      <c r="B822" s="297" t="s">
        <v>32</v>
      </c>
      <c r="C822" s="297" t="s">
        <v>1005</v>
      </c>
      <c r="D822" s="297" t="s">
        <v>1006</v>
      </c>
      <c r="E822" s="297">
        <v>15.42</v>
      </c>
      <c r="F822" s="297">
        <v>16.36</v>
      </c>
      <c r="G822" s="297">
        <v>17.34</v>
      </c>
      <c r="H822" s="297">
        <v>17.71</v>
      </c>
      <c r="I822" s="297">
        <v>17.79</v>
      </c>
      <c r="J822" s="297">
        <v>17.940000000000001</v>
      </c>
      <c r="K822" s="297">
        <v>18.260000000000002</v>
      </c>
      <c r="L822" s="297">
        <v>18.71</v>
      </c>
      <c r="M822" s="297">
        <v>18.2</v>
      </c>
      <c r="N822" s="297">
        <v>17.57</v>
      </c>
      <c r="O822" s="297">
        <v>17.170000000000002</v>
      </c>
      <c r="P822" s="297">
        <v>17.39</v>
      </c>
      <c r="Q822" s="297">
        <v>18.02</v>
      </c>
      <c r="R822" s="297">
        <v>19.149999999999999</v>
      </c>
      <c r="S822" s="297">
        <v>20.32</v>
      </c>
      <c r="T822" s="297">
        <v>21.7</v>
      </c>
      <c r="U822" s="297">
        <v>22.47</v>
      </c>
      <c r="V822" s="297">
        <v>23.31</v>
      </c>
      <c r="W822" s="297">
        <v>24.53</v>
      </c>
      <c r="X822" s="297">
        <v>25.78</v>
      </c>
      <c r="Y822" s="297">
        <v>26.89</v>
      </c>
      <c r="Z822" s="297">
        <v>27.19</v>
      </c>
      <c r="AA822" s="297">
        <v>27.3</v>
      </c>
      <c r="AB822" s="297">
        <v>27.96</v>
      </c>
      <c r="AC822" s="297">
        <v>28.67</v>
      </c>
      <c r="AD822" s="297">
        <v>29.55</v>
      </c>
      <c r="AE822" s="297">
        <v>30.85</v>
      </c>
      <c r="AF822" s="297">
        <v>33.18</v>
      </c>
      <c r="AG822" s="297">
        <v>35.729999999999997</v>
      </c>
      <c r="AH822" s="297">
        <v>37.68</v>
      </c>
      <c r="AI822" s="297">
        <v>39.17</v>
      </c>
      <c r="AJ822" s="297">
        <v>41.39</v>
      </c>
      <c r="AK822" s="297">
        <v>43.77</v>
      </c>
      <c r="AL822" s="297">
        <v>46.34</v>
      </c>
      <c r="AM822" s="297">
        <v>48.95</v>
      </c>
      <c r="AN822" s="297">
        <v>51.7</v>
      </c>
      <c r="AO822" s="297">
        <v>54.59</v>
      </c>
      <c r="AP822" s="297">
        <v>57.6</v>
      </c>
      <c r="AQ822" s="297">
        <v>60.77</v>
      </c>
      <c r="AR822" s="297">
        <v>64.099999999999994</v>
      </c>
      <c r="AS822" s="297">
        <v>67.59</v>
      </c>
      <c r="AT822" s="297">
        <v>71.260000000000005</v>
      </c>
      <c r="AU822" s="297">
        <v>75.069999999999993</v>
      </c>
      <c r="AV822" s="297">
        <v>79.03</v>
      </c>
      <c r="AW822" s="297">
        <v>83.17</v>
      </c>
      <c r="AX822" s="297">
        <v>87.49</v>
      </c>
      <c r="AY822" s="297">
        <v>91.98</v>
      </c>
      <c r="AZ822" s="297">
        <v>96.63</v>
      </c>
      <c r="BA822" s="297">
        <v>101.46</v>
      </c>
      <c r="BB822" s="297">
        <v>106.47</v>
      </c>
      <c r="BC822" s="297">
        <v>111.67</v>
      </c>
      <c r="BD822" s="297">
        <v>117.06</v>
      </c>
      <c r="BE822" s="297">
        <v>122.6</v>
      </c>
      <c r="BF822" s="297">
        <v>128.33000000000001</v>
      </c>
      <c r="BG822" s="297">
        <v>134.25</v>
      </c>
      <c r="BH822" s="297">
        <v>140.37</v>
      </c>
      <c r="BI822" s="297">
        <v>146.66999999999999</v>
      </c>
      <c r="BJ822" s="297">
        <v>153.16</v>
      </c>
      <c r="BK822" s="297">
        <v>159.86000000000001</v>
      </c>
      <c r="BL822" s="297">
        <v>166.77</v>
      </c>
      <c r="BM822" s="297">
        <v>173.92</v>
      </c>
      <c r="BN822" s="297">
        <v>181.29</v>
      </c>
      <c r="BO822" s="297">
        <v>188.9</v>
      </c>
      <c r="BP822" s="297">
        <v>196.77</v>
      </c>
      <c r="BQ822" s="297">
        <v>204.9</v>
      </c>
      <c r="BR822" s="297">
        <v>213.32</v>
      </c>
      <c r="BS822" s="297">
        <v>222.03</v>
      </c>
      <c r="BT822" s="297">
        <v>231.06</v>
      </c>
      <c r="BU822" s="297">
        <v>240.43</v>
      </c>
      <c r="BV822" s="297">
        <v>250.13</v>
      </c>
      <c r="BW822" s="297">
        <v>260.16000000000003</v>
      </c>
    </row>
    <row r="823" spans="1:75" x14ac:dyDescent="0.25">
      <c r="A823" s="297" t="s">
        <v>33</v>
      </c>
      <c r="B823" s="297" t="s">
        <v>32</v>
      </c>
      <c r="C823" s="297" t="s">
        <v>1007</v>
      </c>
      <c r="D823" s="297" t="s">
        <v>1008</v>
      </c>
      <c r="E823" s="297">
        <v>9636.99</v>
      </c>
      <c r="F823" s="297">
        <v>10328.77</v>
      </c>
      <c r="G823" s="297">
        <v>11342.47</v>
      </c>
      <c r="H823" s="297">
        <v>12047.95</v>
      </c>
      <c r="I823" s="297">
        <v>11116.44</v>
      </c>
      <c r="J823" s="297">
        <v>10657.53</v>
      </c>
      <c r="K823" s="297">
        <v>10821.92</v>
      </c>
      <c r="L823" s="297">
        <v>11616.44</v>
      </c>
      <c r="M823" s="297">
        <v>10808.22</v>
      </c>
      <c r="N823" s="297">
        <v>10205.48</v>
      </c>
      <c r="O823" s="297">
        <v>10212.33</v>
      </c>
      <c r="P823" s="297">
        <v>11020.55</v>
      </c>
      <c r="Q823" s="297">
        <v>12630.14</v>
      </c>
      <c r="R823" s="297">
        <v>12856.16</v>
      </c>
      <c r="S823" s="297">
        <v>13520.55</v>
      </c>
      <c r="T823" s="297">
        <v>13650.68</v>
      </c>
      <c r="U823" s="297">
        <v>14582.19</v>
      </c>
      <c r="V823" s="297">
        <v>15369.86</v>
      </c>
      <c r="W823" s="297">
        <v>17595.89</v>
      </c>
      <c r="X823" s="297">
        <v>17438.36</v>
      </c>
      <c r="Y823" s="297">
        <v>17664.38</v>
      </c>
      <c r="Z823" s="297">
        <v>18986.3</v>
      </c>
      <c r="AA823" s="297">
        <v>17595.89</v>
      </c>
      <c r="AB823" s="297">
        <v>17835.62</v>
      </c>
      <c r="AC823" s="297">
        <v>17534.25</v>
      </c>
      <c r="AD823" s="297">
        <v>17904.11</v>
      </c>
      <c r="AE823" s="297">
        <v>19815.07</v>
      </c>
      <c r="AF823" s="297">
        <v>19342.47</v>
      </c>
      <c r="AG823" s="297">
        <v>19856.16</v>
      </c>
      <c r="AH823" s="297">
        <v>21206.959999999999</v>
      </c>
      <c r="AI823" s="297">
        <v>21475.82</v>
      </c>
      <c r="AJ823" s="297">
        <v>22981.41</v>
      </c>
      <c r="AK823" s="297">
        <v>24409.32</v>
      </c>
      <c r="AL823" s="297">
        <v>25523.45</v>
      </c>
      <c r="AM823" s="297">
        <v>26731.22</v>
      </c>
      <c r="AN823" s="297">
        <v>28069.88</v>
      </c>
      <c r="AO823" s="297">
        <v>29474.43</v>
      </c>
      <c r="AP823" s="297">
        <v>30855.21</v>
      </c>
      <c r="AQ823" s="297">
        <v>32285.27</v>
      </c>
      <c r="AR823" s="297">
        <v>33825.839999999997</v>
      </c>
      <c r="AS823" s="297">
        <v>35442.81</v>
      </c>
      <c r="AT823" s="297">
        <v>37128</v>
      </c>
      <c r="AU823" s="297">
        <v>38806.32</v>
      </c>
      <c r="AV823" s="297">
        <v>40541.599999999999</v>
      </c>
      <c r="AW823" s="297">
        <v>42339.86</v>
      </c>
      <c r="AX823" s="297">
        <v>44184.480000000003</v>
      </c>
      <c r="AY823" s="297">
        <v>46081.37</v>
      </c>
      <c r="AZ823" s="297">
        <v>47994.45</v>
      </c>
      <c r="BA823" s="297">
        <v>49957.7</v>
      </c>
      <c r="BB823" s="297">
        <v>51971.55</v>
      </c>
      <c r="BC823" s="297">
        <v>54068.41</v>
      </c>
      <c r="BD823" s="297">
        <v>56180.639999999999</v>
      </c>
      <c r="BE823" s="297">
        <v>58354.95</v>
      </c>
      <c r="BF823" s="297">
        <v>60580.47</v>
      </c>
      <c r="BG823" s="297">
        <v>62859.38</v>
      </c>
      <c r="BH823" s="297">
        <v>65207.59</v>
      </c>
      <c r="BI823" s="297">
        <v>67623.289999999994</v>
      </c>
      <c r="BJ823" s="297">
        <v>70109.039999999994</v>
      </c>
      <c r="BK823" s="297">
        <v>72654.78</v>
      </c>
      <c r="BL823" s="297">
        <v>75270.12</v>
      </c>
      <c r="BM823" s="297">
        <v>77947.850000000006</v>
      </c>
      <c r="BN823" s="297">
        <v>80709.17</v>
      </c>
      <c r="BO823" s="297">
        <v>83545.460000000006</v>
      </c>
      <c r="BP823" s="297">
        <v>86448.65</v>
      </c>
      <c r="BQ823" s="297">
        <v>89426.15</v>
      </c>
      <c r="BR823" s="297">
        <v>92475.3</v>
      </c>
      <c r="BS823" s="297">
        <v>95650.27</v>
      </c>
      <c r="BT823" s="297">
        <v>98912.42</v>
      </c>
      <c r="BU823" s="297">
        <v>102258.35</v>
      </c>
      <c r="BV823" s="297">
        <v>105675.8</v>
      </c>
      <c r="BW823" s="297">
        <v>109171.89</v>
      </c>
    </row>
    <row r="824" spans="1:75" x14ac:dyDescent="0.25">
      <c r="A824" s="297" t="s">
        <v>33</v>
      </c>
      <c r="B824" s="297" t="s">
        <v>32</v>
      </c>
      <c r="C824" s="297" t="s">
        <v>1009</v>
      </c>
      <c r="D824" s="297" t="s">
        <v>1010</v>
      </c>
      <c r="E824" s="297">
        <v>22.98</v>
      </c>
      <c r="F824" s="297">
        <v>25.59</v>
      </c>
      <c r="G824" s="297">
        <v>25.5</v>
      </c>
      <c r="H824" s="297">
        <v>19.32</v>
      </c>
      <c r="I824" s="297">
        <v>15.12</v>
      </c>
      <c r="J824" s="297">
        <v>15.44</v>
      </c>
      <c r="K824" s="297">
        <v>17.02</v>
      </c>
      <c r="L824" s="297">
        <v>19.28</v>
      </c>
      <c r="M824" s="297">
        <v>8.7899999999999991</v>
      </c>
      <c r="N824" s="297">
        <v>6.51</v>
      </c>
      <c r="O824" s="297">
        <v>8.5399999999999991</v>
      </c>
      <c r="P824" s="297">
        <v>14.95</v>
      </c>
      <c r="Q824" s="297">
        <v>18.489999999999998</v>
      </c>
      <c r="R824" s="297">
        <v>23.18</v>
      </c>
      <c r="S824" s="297">
        <v>23.65</v>
      </c>
      <c r="T824" s="297">
        <v>26.03</v>
      </c>
      <c r="U824" s="297">
        <v>20.149999999999999</v>
      </c>
      <c r="V824" s="297">
        <v>20.04</v>
      </c>
      <c r="W824" s="297">
        <v>22.33</v>
      </c>
      <c r="X824" s="297">
        <v>22.32</v>
      </c>
      <c r="Y824" s="297">
        <v>22.16</v>
      </c>
      <c r="Z824" s="297">
        <v>15.52</v>
      </c>
      <c r="AA824" s="297">
        <v>14.05</v>
      </c>
      <c r="AB824" s="297">
        <v>17.7</v>
      </c>
      <c r="AC824" s="297">
        <v>17.39</v>
      </c>
      <c r="AD824" s="297">
        <v>17.47</v>
      </c>
      <c r="AE824" s="297">
        <v>19.12</v>
      </c>
      <c r="AF824" s="297">
        <v>22.98</v>
      </c>
      <c r="AG824" s="297">
        <v>21.66</v>
      </c>
      <c r="AH824" s="297">
        <v>20.05</v>
      </c>
      <c r="AI824" s="297">
        <v>17.78</v>
      </c>
      <c r="AJ824" s="297">
        <v>20.14</v>
      </c>
      <c r="AK824" s="297">
        <v>19.97</v>
      </c>
      <c r="AL824" s="297">
        <v>19.89</v>
      </c>
      <c r="AM824" s="297">
        <v>19.57</v>
      </c>
      <c r="AN824" s="297">
        <v>19.579999999999998</v>
      </c>
      <c r="AO824" s="297">
        <v>19.57</v>
      </c>
      <c r="AP824" s="297">
        <v>19.489999999999998</v>
      </c>
      <c r="AQ824" s="297">
        <v>19.5</v>
      </c>
      <c r="AR824" s="297">
        <v>19.5</v>
      </c>
      <c r="AS824" s="297">
        <v>19.5</v>
      </c>
      <c r="AT824" s="297">
        <v>19.48</v>
      </c>
      <c r="AU824" s="297">
        <v>19.39</v>
      </c>
      <c r="AV824" s="297">
        <v>19.329999999999998</v>
      </c>
      <c r="AW824" s="297">
        <v>19.29</v>
      </c>
      <c r="AX824" s="297">
        <v>19.25</v>
      </c>
      <c r="AY824" s="297">
        <v>19.21</v>
      </c>
      <c r="AZ824" s="297">
        <v>19.12</v>
      </c>
      <c r="BA824" s="297">
        <v>19.059999999999999</v>
      </c>
      <c r="BB824" s="297">
        <v>19.010000000000002</v>
      </c>
      <c r="BC824" s="297">
        <v>18.95</v>
      </c>
      <c r="BD824" s="297">
        <v>18.88</v>
      </c>
      <c r="BE824" s="297">
        <v>18.78</v>
      </c>
      <c r="BF824" s="297">
        <v>18.7</v>
      </c>
      <c r="BG824" s="297">
        <v>18.62</v>
      </c>
      <c r="BH824" s="297">
        <v>18.54</v>
      </c>
      <c r="BI824" s="297">
        <v>18.46</v>
      </c>
      <c r="BJ824" s="297">
        <v>18.36</v>
      </c>
      <c r="BK824" s="297">
        <v>18.28</v>
      </c>
      <c r="BL824" s="297">
        <v>18.2</v>
      </c>
      <c r="BM824" s="297">
        <v>18.13</v>
      </c>
      <c r="BN824" s="297">
        <v>18.059999999999999</v>
      </c>
      <c r="BO824" s="297">
        <v>17.98</v>
      </c>
      <c r="BP824" s="297">
        <v>17.93</v>
      </c>
      <c r="BQ824" s="297">
        <v>17.87</v>
      </c>
      <c r="BR824" s="297">
        <v>17.829999999999998</v>
      </c>
      <c r="BS824" s="297">
        <v>17.79</v>
      </c>
      <c r="BT824" s="297">
        <v>17.75</v>
      </c>
      <c r="BU824" s="297">
        <v>17.72</v>
      </c>
      <c r="BV824" s="297">
        <v>17.690000000000001</v>
      </c>
      <c r="BW824" s="297">
        <v>17.649999999999999</v>
      </c>
    </row>
    <row r="825" spans="1:75" x14ac:dyDescent="0.25">
      <c r="A825" s="297" t="s">
        <v>33</v>
      </c>
      <c r="B825" s="297" t="s">
        <v>32</v>
      </c>
      <c r="C825" s="297" t="s">
        <v>1011</v>
      </c>
      <c r="D825" s="297" t="s">
        <v>927</v>
      </c>
      <c r="E825" s="297">
        <v>644.17999999999995</v>
      </c>
      <c r="F825" s="297">
        <v>666.71</v>
      </c>
      <c r="G825" s="297">
        <v>690.23</v>
      </c>
      <c r="H825" s="297">
        <v>716.23</v>
      </c>
      <c r="I825" s="297">
        <v>751.1</v>
      </c>
      <c r="J825" s="297">
        <v>789.32</v>
      </c>
      <c r="K825" s="297">
        <v>796.64</v>
      </c>
      <c r="L825" s="297">
        <v>829.47</v>
      </c>
      <c r="M825" s="297">
        <v>862.86</v>
      </c>
      <c r="N825" s="297">
        <v>906.75</v>
      </c>
      <c r="O825" s="297">
        <v>928.59</v>
      </c>
      <c r="P825" s="297">
        <v>949.87</v>
      </c>
      <c r="Q825" s="297">
        <v>993.41</v>
      </c>
      <c r="R825" s="297">
        <v>1037.46</v>
      </c>
      <c r="S825" s="297">
        <v>1071.5899999999999</v>
      </c>
      <c r="T825" s="297">
        <v>1121.44</v>
      </c>
      <c r="U825" s="297">
        <v>1151.49</v>
      </c>
      <c r="V825" s="297">
        <v>1180.28</v>
      </c>
      <c r="W825" s="297">
        <v>1226.05</v>
      </c>
      <c r="X825" s="297">
        <v>1249.01</v>
      </c>
      <c r="Y825" s="297">
        <v>1281.45</v>
      </c>
      <c r="Z825" s="297">
        <v>1312.37</v>
      </c>
      <c r="AA825" s="297">
        <v>1343.87</v>
      </c>
      <c r="AB825" s="297">
        <v>1380.24</v>
      </c>
      <c r="AC825" s="297">
        <v>1421.9</v>
      </c>
      <c r="AD825" s="297">
        <v>1458.97</v>
      </c>
      <c r="AE825" s="297">
        <v>1470.16</v>
      </c>
      <c r="AF825" s="297">
        <v>1513.69</v>
      </c>
      <c r="AG825" s="297">
        <v>1603.02</v>
      </c>
      <c r="AH825" s="297">
        <v>1583.88</v>
      </c>
      <c r="AI825" s="297">
        <v>1617.54</v>
      </c>
      <c r="AJ825" s="297">
        <v>1645.17</v>
      </c>
      <c r="AK825" s="297">
        <v>1672.51</v>
      </c>
      <c r="AL825" s="297">
        <v>1699.65</v>
      </c>
      <c r="AM825" s="297">
        <v>1726.62</v>
      </c>
      <c r="AN825" s="297">
        <v>1753.42</v>
      </c>
      <c r="AO825" s="297">
        <v>1783.31</v>
      </c>
      <c r="AP825" s="297">
        <v>1813.05</v>
      </c>
      <c r="AQ825" s="297">
        <v>1842.57</v>
      </c>
      <c r="AR825" s="297">
        <v>1871.79</v>
      </c>
      <c r="AS825" s="297">
        <v>1900.59</v>
      </c>
      <c r="AT825" s="297">
        <v>1928.17</v>
      </c>
      <c r="AU825" s="297">
        <v>1955.58</v>
      </c>
      <c r="AV825" s="297">
        <v>1982.46</v>
      </c>
      <c r="AW825" s="297">
        <v>2008.67</v>
      </c>
      <c r="AX825" s="297">
        <v>2034.12</v>
      </c>
      <c r="AY825" s="297">
        <v>2059.15</v>
      </c>
      <c r="AZ825" s="297">
        <v>2083.5500000000002</v>
      </c>
      <c r="BA825" s="297">
        <v>2107.2600000000002</v>
      </c>
      <c r="BB825" s="297">
        <v>2130.25</v>
      </c>
      <c r="BC825" s="297">
        <v>2152.5</v>
      </c>
      <c r="BD825" s="297">
        <v>2174.62</v>
      </c>
      <c r="BE825" s="297">
        <v>2196.0500000000002</v>
      </c>
      <c r="BF825" s="297">
        <v>2216.83</v>
      </c>
      <c r="BG825" s="297">
        <v>2237.0300000000002</v>
      </c>
      <c r="BH825" s="297">
        <v>2256.6999999999998</v>
      </c>
      <c r="BI825" s="297">
        <v>2277.06</v>
      </c>
      <c r="BJ825" s="297">
        <v>2296.91</v>
      </c>
      <c r="BK825" s="297">
        <v>2316.2600000000002</v>
      </c>
      <c r="BL825" s="297">
        <v>2335.09</v>
      </c>
      <c r="BM825" s="297">
        <v>2353.38</v>
      </c>
      <c r="BN825" s="297">
        <v>2371.46</v>
      </c>
      <c r="BO825" s="297">
        <v>2388.98</v>
      </c>
      <c r="BP825" s="297">
        <v>2405.87</v>
      </c>
      <c r="BQ825" s="297">
        <v>2422.04</v>
      </c>
      <c r="BR825" s="297">
        <v>2437.3000000000002</v>
      </c>
      <c r="BS825" s="297">
        <v>2453.2800000000002</v>
      </c>
      <c r="BT825" s="297">
        <v>2468.54</v>
      </c>
      <c r="BU825" s="297">
        <v>2482.98</v>
      </c>
      <c r="BV825" s="297">
        <v>2496.4899999999998</v>
      </c>
      <c r="BW825" s="297">
        <v>2509.0300000000002</v>
      </c>
    </row>
    <row r="826" spans="1:75" x14ac:dyDescent="0.25">
      <c r="A826" s="297" t="s">
        <v>33</v>
      </c>
      <c r="B826" s="297" t="s">
        <v>32</v>
      </c>
      <c r="C826" s="297" t="s">
        <v>1012</v>
      </c>
      <c r="D826" s="297" t="s">
        <v>927</v>
      </c>
      <c r="E826" s="297">
        <v>1953.03</v>
      </c>
      <c r="F826" s="297">
        <v>1998.26</v>
      </c>
      <c r="G826" s="297">
        <v>2043.41</v>
      </c>
      <c r="H826" s="297">
        <v>2088.59</v>
      </c>
      <c r="I826" s="297">
        <v>2133.9499999999998</v>
      </c>
      <c r="J826" s="297">
        <v>2179.62</v>
      </c>
      <c r="K826" s="297">
        <v>2225.63</v>
      </c>
      <c r="L826" s="297">
        <v>2272.0300000000002</v>
      </c>
      <c r="M826" s="297">
        <v>2319.0300000000002</v>
      </c>
      <c r="N826" s="297">
        <v>2366.9299999999998</v>
      </c>
      <c r="O826" s="297">
        <v>2415.9299999999998</v>
      </c>
      <c r="P826" s="297">
        <v>2466.08</v>
      </c>
      <c r="Q826" s="297">
        <v>2517.36</v>
      </c>
      <c r="R826" s="297">
        <v>2569.67</v>
      </c>
      <c r="S826" s="297">
        <v>2622.9</v>
      </c>
      <c r="T826" s="297">
        <v>2676.93</v>
      </c>
      <c r="U826" s="297">
        <v>2731.72</v>
      </c>
      <c r="V826" s="297">
        <v>2787.23</v>
      </c>
      <c r="W826" s="297">
        <v>2843.28</v>
      </c>
      <c r="X826" s="297">
        <v>2899.64</v>
      </c>
      <c r="Y826" s="297">
        <v>2956.13</v>
      </c>
      <c r="Z826" s="297">
        <v>3012.64</v>
      </c>
      <c r="AA826" s="297">
        <v>3069.12</v>
      </c>
      <c r="AB826" s="297">
        <v>3125.56</v>
      </c>
      <c r="AC826" s="297">
        <v>3181.97</v>
      </c>
      <c r="AD826" s="297">
        <v>3238.32</v>
      </c>
      <c r="AE826" s="297">
        <v>3294.58</v>
      </c>
      <c r="AF826" s="297">
        <v>3350.67</v>
      </c>
      <c r="AG826" s="297">
        <v>3406.49</v>
      </c>
      <c r="AH826" s="297">
        <v>3461.9</v>
      </c>
      <c r="AI826" s="297">
        <v>3516.82</v>
      </c>
      <c r="AJ826" s="297">
        <v>3571.19</v>
      </c>
      <c r="AK826" s="297">
        <v>3624.99</v>
      </c>
      <c r="AL826" s="297">
        <v>3678.26</v>
      </c>
      <c r="AM826" s="297">
        <v>3731.06</v>
      </c>
      <c r="AN826" s="297">
        <v>3783.42</v>
      </c>
      <c r="AO826" s="297">
        <v>3835.32</v>
      </c>
      <c r="AP826" s="297">
        <v>3886.73</v>
      </c>
      <c r="AQ826" s="297">
        <v>3937.65</v>
      </c>
      <c r="AR826" s="297">
        <v>3988.08</v>
      </c>
      <c r="AS826" s="297">
        <v>4038.01</v>
      </c>
      <c r="AT826" s="297">
        <v>4087.42</v>
      </c>
      <c r="AU826" s="297">
        <v>4136.28</v>
      </c>
      <c r="AV826" s="297">
        <v>4184.55</v>
      </c>
      <c r="AW826" s="297">
        <v>4232.16</v>
      </c>
      <c r="AX826" s="297">
        <v>4279.0600000000004</v>
      </c>
      <c r="AY826" s="297">
        <v>4325.2299999999996</v>
      </c>
      <c r="AZ826" s="297">
        <v>4370.63</v>
      </c>
      <c r="BA826" s="297">
        <v>4415.1899999999996</v>
      </c>
      <c r="BB826" s="297">
        <v>4458.8500000000004</v>
      </c>
      <c r="BC826" s="297">
        <v>4501.54</v>
      </c>
      <c r="BD826" s="297">
        <v>4543.24</v>
      </c>
      <c r="BE826" s="297">
        <v>4583.91</v>
      </c>
      <c r="BF826" s="297">
        <v>4623.53</v>
      </c>
      <c r="BG826" s="297">
        <v>4662.07</v>
      </c>
      <c r="BH826" s="297">
        <v>4699.51</v>
      </c>
      <c r="BI826" s="297">
        <v>4735.83</v>
      </c>
      <c r="BJ826" s="297">
        <v>4771.01</v>
      </c>
      <c r="BK826" s="297">
        <v>4805.0600000000004</v>
      </c>
      <c r="BL826" s="297">
        <v>4837.9799999999996</v>
      </c>
      <c r="BM826" s="297">
        <v>4869.79</v>
      </c>
      <c r="BN826" s="297">
        <v>4900.46</v>
      </c>
      <c r="BO826" s="297">
        <v>4930</v>
      </c>
      <c r="BP826" s="297">
        <v>4958.4399999999996</v>
      </c>
      <c r="BQ826" s="297">
        <v>4985.82</v>
      </c>
      <c r="BR826" s="297">
        <v>5012.17</v>
      </c>
      <c r="BS826" s="297">
        <v>5037.5200000000004</v>
      </c>
      <c r="BT826" s="297">
        <v>5061.84</v>
      </c>
      <c r="BU826" s="297">
        <v>5085.05</v>
      </c>
      <c r="BV826" s="297">
        <v>5107.03</v>
      </c>
      <c r="BW826" s="297">
        <v>5127.71</v>
      </c>
    </row>
    <row r="827" spans="1:75" x14ac:dyDescent="0.25">
      <c r="A827" s="297" t="s">
        <v>33</v>
      </c>
      <c r="B827" s="297" t="s">
        <v>32</v>
      </c>
      <c r="C827" s="297" t="s">
        <v>1013</v>
      </c>
      <c r="D827" s="297" t="s">
        <v>1010</v>
      </c>
      <c r="E827" s="297">
        <v>37.54</v>
      </c>
      <c r="F827" s="297">
        <v>34.92</v>
      </c>
      <c r="G827" s="297">
        <v>39.24</v>
      </c>
      <c r="H827" s="297">
        <v>32.72</v>
      </c>
      <c r="I827" s="297">
        <v>24.01</v>
      </c>
      <c r="J827" s="297">
        <v>24.29</v>
      </c>
      <c r="K827" s="297">
        <v>26.86</v>
      </c>
      <c r="L827" s="297">
        <v>27.16</v>
      </c>
      <c r="M827" s="297">
        <v>24.11</v>
      </c>
      <c r="N827" s="297">
        <v>14.84</v>
      </c>
      <c r="O827" s="297">
        <v>25.01</v>
      </c>
      <c r="P827" s="297">
        <v>23.05</v>
      </c>
      <c r="Q827" s="297">
        <v>27.49</v>
      </c>
      <c r="R827" s="297">
        <v>29.15</v>
      </c>
      <c r="S827" s="297">
        <v>31.6</v>
      </c>
      <c r="T827" s="297">
        <v>32.909999999999997</v>
      </c>
      <c r="U827" s="297">
        <v>27.99</v>
      </c>
      <c r="V827" s="297">
        <v>30.08</v>
      </c>
      <c r="W827" s="297">
        <v>25.29</v>
      </c>
      <c r="X827" s="297">
        <v>24.6</v>
      </c>
      <c r="Y827" s="297">
        <v>26.9</v>
      </c>
      <c r="Z827" s="297">
        <v>24.43</v>
      </c>
      <c r="AA827" s="297">
        <v>20.92</v>
      </c>
      <c r="AB827" s="297">
        <v>24.05</v>
      </c>
      <c r="AC827" s="297">
        <v>22.4</v>
      </c>
      <c r="AD827" s="297">
        <v>24.79</v>
      </c>
      <c r="AE827" s="297">
        <v>26.7</v>
      </c>
      <c r="AF827" s="297">
        <v>28.47</v>
      </c>
      <c r="AG827" s="297">
        <v>24.13</v>
      </c>
      <c r="AH827" s="297">
        <v>27.4</v>
      </c>
      <c r="AI827" s="297">
        <v>22.15</v>
      </c>
      <c r="AJ827" s="297">
        <v>26.27</v>
      </c>
      <c r="AK827" s="297">
        <v>26.36</v>
      </c>
      <c r="AL827" s="297">
        <v>26.37</v>
      </c>
      <c r="AM827" s="297">
        <v>24.84</v>
      </c>
      <c r="AN827" s="297">
        <v>24.85</v>
      </c>
      <c r="AO827" s="297">
        <v>24.89</v>
      </c>
      <c r="AP827" s="297">
        <v>24.93</v>
      </c>
      <c r="AQ827" s="297">
        <v>25.07</v>
      </c>
      <c r="AR827" s="297">
        <v>25.11</v>
      </c>
      <c r="AS827" s="297">
        <v>25.15</v>
      </c>
      <c r="AT827" s="297">
        <v>25.18</v>
      </c>
      <c r="AU827" s="297">
        <v>25.12</v>
      </c>
      <c r="AV827" s="297">
        <v>25.12</v>
      </c>
      <c r="AW827" s="297">
        <v>25.1</v>
      </c>
      <c r="AX827" s="297">
        <v>25.07</v>
      </c>
      <c r="AY827" s="297">
        <v>25.04</v>
      </c>
      <c r="AZ827" s="297">
        <v>24.99</v>
      </c>
      <c r="BA827" s="297">
        <v>24.94</v>
      </c>
      <c r="BB827" s="297">
        <v>24.89</v>
      </c>
      <c r="BC827" s="297">
        <v>24.83</v>
      </c>
      <c r="BD827" s="297">
        <v>24.77</v>
      </c>
      <c r="BE827" s="297">
        <v>24.7</v>
      </c>
      <c r="BF827" s="297">
        <v>24.64</v>
      </c>
      <c r="BG827" s="297">
        <v>24.57</v>
      </c>
      <c r="BH827" s="297">
        <v>24.5</v>
      </c>
      <c r="BI827" s="297">
        <v>24.45</v>
      </c>
      <c r="BJ827" s="297">
        <v>24.41</v>
      </c>
      <c r="BK827" s="297">
        <v>24.36</v>
      </c>
      <c r="BL827" s="297">
        <v>24.31</v>
      </c>
      <c r="BM827" s="297">
        <v>24.26</v>
      </c>
      <c r="BN827" s="297">
        <v>24.23</v>
      </c>
      <c r="BO827" s="297">
        <v>24.22</v>
      </c>
      <c r="BP827" s="297">
        <v>24.2</v>
      </c>
      <c r="BQ827" s="297">
        <v>24.19</v>
      </c>
      <c r="BR827" s="297">
        <v>24.18</v>
      </c>
      <c r="BS827" s="297">
        <v>24.2</v>
      </c>
      <c r="BT827" s="297">
        <v>24.23</v>
      </c>
      <c r="BU827" s="297">
        <v>24.26</v>
      </c>
      <c r="BV827" s="297">
        <v>24.29</v>
      </c>
      <c r="BW827" s="297">
        <v>24.31</v>
      </c>
    </row>
    <row r="828" spans="1:75" x14ac:dyDescent="0.25">
      <c r="A828" s="297" t="s">
        <v>33</v>
      </c>
      <c r="B828" s="297" t="s">
        <v>32</v>
      </c>
      <c r="C828" s="297" t="s">
        <v>1014</v>
      </c>
      <c r="D828" s="297" t="s">
        <v>1015</v>
      </c>
      <c r="E828" s="297">
        <v>41.57</v>
      </c>
      <c r="F828" s="297">
        <v>42.68</v>
      </c>
      <c r="G828" s="297">
        <v>43.83</v>
      </c>
      <c r="H828" s="297">
        <v>45</v>
      </c>
      <c r="I828" s="297">
        <v>46.21</v>
      </c>
      <c r="J828" s="297">
        <v>47.45</v>
      </c>
      <c r="K828" s="297">
        <v>48.33</v>
      </c>
      <c r="L828" s="297">
        <v>49.23</v>
      </c>
      <c r="M828" s="297">
        <v>50.14</v>
      </c>
      <c r="N828" s="297">
        <v>51.07</v>
      </c>
      <c r="O828" s="297">
        <v>52.02</v>
      </c>
      <c r="P828" s="297">
        <v>52.98</v>
      </c>
      <c r="Q828" s="297">
        <v>53.96</v>
      </c>
      <c r="R828" s="297">
        <v>54.95</v>
      </c>
      <c r="S828" s="297">
        <v>55.97</v>
      </c>
      <c r="T828" s="297">
        <v>57</v>
      </c>
      <c r="U828" s="297">
        <v>57.83</v>
      </c>
      <c r="V828" s="297">
        <v>58.67</v>
      </c>
      <c r="W828" s="297">
        <v>59.53</v>
      </c>
      <c r="X828" s="297">
        <v>60.4</v>
      </c>
      <c r="Y828" s="297">
        <v>61.28</v>
      </c>
      <c r="Z828" s="297">
        <v>61.94</v>
      </c>
      <c r="AA828" s="297">
        <v>62.61</v>
      </c>
      <c r="AB828" s="297">
        <v>63.28</v>
      </c>
      <c r="AC828" s="297">
        <v>63.96</v>
      </c>
      <c r="AD828" s="297">
        <v>64.650000000000006</v>
      </c>
      <c r="AE828" s="297">
        <v>65.33</v>
      </c>
      <c r="AF828" s="297">
        <v>66.02</v>
      </c>
      <c r="AG828" s="297">
        <v>66.72</v>
      </c>
      <c r="AH828" s="297">
        <v>67.430000000000007</v>
      </c>
      <c r="AI828" s="297">
        <v>68.14</v>
      </c>
      <c r="AJ828" s="297">
        <v>68.73</v>
      </c>
      <c r="AK828" s="297">
        <v>69.319999999999993</v>
      </c>
      <c r="AL828" s="297">
        <v>69.92</v>
      </c>
      <c r="AM828" s="297">
        <v>70.53</v>
      </c>
      <c r="AN828" s="297">
        <v>71.14</v>
      </c>
      <c r="AO828" s="297">
        <v>71.66</v>
      </c>
      <c r="AP828" s="297">
        <v>72.19</v>
      </c>
      <c r="AQ828" s="297">
        <v>72.72</v>
      </c>
      <c r="AR828" s="297">
        <v>73.25</v>
      </c>
      <c r="AS828" s="297">
        <v>73.790000000000006</v>
      </c>
      <c r="AT828" s="297">
        <v>74.319999999999993</v>
      </c>
      <c r="AU828" s="297">
        <v>74.849999999999994</v>
      </c>
      <c r="AV828" s="297">
        <v>75.39</v>
      </c>
      <c r="AW828" s="297">
        <v>75.930000000000007</v>
      </c>
      <c r="AX828" s="297">
        <v>76.47</v>
      </c>
      <c r="AY828" s="297">
        <v>76.88</v>
      </c>
      <c r="AZ828" s="297">
        <v>77.28</v>
      </c>
      <c r="BA828" s="297">
        <v>77.69</v>
      </c>
      <c r="BB828" s="297">
        <v>78.11</v>
      </c>
      <c r="BC828" s="297">
        <v>78.52</v>
      </c>
      <c r="BD828" s="297">
        <v>78.94</v>
      </c>
      <c r="BE828" s="297">
        <v>79.37</v>
      </c>
      <c r="BF828" s="297">
        <v>79.8</v>
      </c>
      <c r="BG828" s="297">
        <v>80.23</v>
      </c>
      <c r="BH828" s="297">
        <v>80.66</v>
      </c>
      <c r="BI828" s="297">
        <v>81.069999999999993</v>
      </c>
      <c r="BJ828" s="297">
        <v>81.47</v>
      </c>
      <c r="BK828" s="297">
        <v>81.88</v>
      </c>
      <c r="BL828" s="297">
        <v>82.29</v>
      </c>
      <c r="BM828" s="297">
        <v>82.7</v>
      </c>
      <c r="BN828" s="297">
        <v>83.12</v>
      </c>
      <c r="BO828" s="297">
        <v>83.54</v>
      </c>
      <c r="BP828" s="297">
        <v>83.96</v>
      </c>
      <c r="BQ828" s="297">
        <v>84.38</v>
      </c>
      <c r="BR828" s="297">
        <v>84.8</v>
      </c>
      <c r="BS828" s="297">
        <v>85.18</v>
      </c>
      <c r="BT828" s="297">
        <v>85.56</v>
      </c>
      <c r="BU828" s="297">
        <v>85.94</v>
      </c>
      <c r="BV828" s="297">
        <v>86.32</v>
      </c>
      <c r="BW828" s="297">
        <v>86.7</v>
      </c>
    </row>
    <row r="829" spans="1:75" x14ac:dyDescent="0.25">
      <c r="A829" s="297" t="s">
        <v>33</v>
      </c>
      <c r="B829" s="297" t="s">
        <v>32</v>
      </c>
      <c r="C829" s="297" t="s">
        <v>1016</v>
      </c>
      <c r="D829" s="297" t="s">
        <v>1015</v>
      </c>
      <c r="E829" s="297">
        <v>7.99</v>
      </c>
      <c r="F829" s="297">
        <v>8.52</v>
      </c>
      <c r="G829" s="297">
        <v>9.07</v>
      </c>
      <c r="H829" s="297">
        <v>9.67</v>
      </c>
      <c r="I829" s="297">
        <v>10.3</v>
      </c>
      <c r="J829" s="297">
        <v>10.98</v>
      </c>
      <c r="K829" s="297">
        <v>11.21</v>
      </c>
      <c r="L829" s="297">
        <v>11.45</v>
      </c>
      <c r="M829" s="297">
        <v>11.69</v>
      </c>
      <c r="N829" s="297">
        <v>11.94</v>
      </c>
      <c r="O829" s="297">
        <v>12.2</v>
      </c>
      <c r="P829" s="297">
        <v>12.9</v>
      </c>
      <c r="Q829" s="297">
        <v>13.65</v>
      </c>
      <c r="R829" s="297">
        <v>14.44</v>
      </c>
      <c r="S829" s="297">
        <v>15.28</v>
      </c>
      <c r="T829" s="297">
        <v>16.170000000000002</v>
      </c>
      <c r="U829" s="297">
        <v>16.78</v>
      </c>
      <c r="V829" s="297">
        <v>17.41</v>
      </c>
      <c r="W829" s="297">
        <v>18.07</v>
      </c>
      <c r="X829" s="297">
        <v>18.75</v>
      </c>
      <c r="Y829" s="297">
        <v>19.46</v>
      </c>
      <c r="Z829" s="297">
        <v>19.72</v>
      </c>
      <c r="AA829" s="297">
        <v>19.98</v>
      </c>
      <c r="AB829" s="297">
        <v>20.25</v>
      </c>
      <c r="AC829" s="297">
        <v>20.51</v>
      </c>
      <c r="AD829" s="297">
        <v>20.78</v>
      </c>
      <c r="AE829" s="297">
        <v>21.16</v>
      </c>
      <c r="AF829" s="297">
        <v>21.55</v>
      </c>
      <c r="AG829" s="297">
        <v>21.94</v>
      </c>
      <c r="AH829" s="297">
        <v>22.34</v>
      </c>
      <c r="AI829" s="297">
        <v>22.75</v>
      </c>
      <c r="AJ829" s="297">
        <v>23.13</v>
      </c>
      <c r="AK829" s="297">
        <v>23.51</v>
      </c>
      <c r="AL829" s="297">
        <v>23.9</v>
      </c>
      <c r="AM829" s="297">
        <v>24.29</v>
      </c>
      <c r="AN829" s="297">
        <v>24.69</v>
      </c>
      <c r="AO829" s="297">
        <v>25.1</v>
      </c>
      <c r="AP829" s="297">
        <v>25.51</v>
      </c>
      <c r="AQ829" s="297">
        <v>25.93</v>
      </c>
      <c r="AR829" s="297">
        <v>26.36</v>
      </c>
      <c r="AS829" s="297">
        <v>26.79</v>
      </c>
      <c r="AT829" s="297">
        <v>27.26</v>
      </c>
      <c r="AU829" s="297">
        <v>27.74</v>
      </c>
      <c r="AV829" s="297">
        <v>28.23</v>
      </c>
      <c r="AW829" s="297">
        <v>28.73</v>
      </c>
      <c r="AX829" s="297">
        <v>29.24</v>
      </c>
      <c r="AY829" s="297">
        <v>29.73</v>
      </c>
      <c r="AZ829" s="297">
        <v>30.23</v>
      </c>
      <c r="BA829" s="297">
        <v>30.74</v>
      </c>
      <c r="BB829" s="297">
        <v>31.26</v>
      </c>
      <c r="BC829" s="297">
        <v>31.79</v>
      </c>
      <c r="BD829" s="297">
        <v>32.33</v>
      </c>
      <c r="BE829" s="297">
        <v>32.880000000000003</v>
      </c>
      <c r="BF829" s="297">
        <v>33.44</v>
      </c>
      <c r="BG829" s="297">
        <v>34.01</v>
      </c>
      <c r="BH829" s="297">
        <v>34.590000000000003</v>
      </c>
      <c r="BI829" s="297">
        <v>35.19</v>
      </c>
      <c r="BJ829" s="297">
        <v>35.799999999999997</v>
      </c>
      <c r="BK829" s="297">
        <v>36.42</v>
      </c>
      <c r="BL829" s="297">
        <v>37.049999999999997</v>
      </c>
      <c r="BM829" s="297">
        <v>37.69</v>
      </c>
      <c r="BN829" s="297">
        <v>38.35</v>
      </c>
      <c r="BO829" s="297">
        <v>39.020000000000003</v>
      </c>
      <c r="BP829" s="297">
        <v>39.700000000000003</v>
      </c>
      <c r="BQ829" s="297">
        <v>40.39</v>
      </c>
      <c r="BR829" s="297">
        <v>41.09</v>
      </c>
      <c r="BS829" s="297">
        <v>41.8</v>
      </c>
      <c r="BT829" s="297">
        <v>42.52</v>
      </c>
      <c r="BU829" s="297">
        <v>43.26</v>
      </c>
      <c r="BV829" s="297">
        <v>44.01</v>
      </c>
      <c r="BW829" s="297">
        <v>44.77</v>
      </c>
    </row>
    <row r="830" spans="1:75" x14ac:dyDescent="0.25">
      <c r="A830" s="297" t="s">
        <v>1120</v>
      </c>
      <c r="B830" s="297" t="s">
        <v>1121</v>
      </c>
      <c r="C830" s="297" t="s">
        <v>1005</v>
      </c>
      <c r="D830" s="297" t="s">
        <v>1006</v>
      </c>
      <c r="E830" s="297">
        <v>301.36</v>
      </c>
      <c r="F830" s="297">
        <v>283.99</v>
      </c>
      <c r="G830" s="297">
        <v>267.83999999999997</v>
      </c>
      <c r="H830" s="297">
        <v>252.59</v>
      </c>
      <c r="I830" s="297">
        <v>238.09</v>
      </c>
      <c r="J830" s="297">
        <v>224.34</v>
      </c>
      <c r="K830" s="297">
        <v>211.51</v>
      </c>
      <c r="L830" s="297">
        <v>199.41</v>
      </c>
      <c r="M830" s="297">
        <v>188.19</v>
      </c>
      <c r="N830" s="297">
        <v>177.71</v>
      </c>
      <c r="O830" s="297">
        <v>167.81</v>
      </c>
      <c r="P830" s="297">
        <v>158.66999999999999</v>
      </c>
      <c r="Q830" s="297">
        <v>149.97</v>
      </c>
      <c r="R830" s="297">
        <v>141.80000000000001</v>
      </c>
      <c r="S830" s="297">
        <v>134.18</v>
      </c>
      <c r="T830" s="297">
        <v>127.02</v>
      </c>
      <c r="U830" s="297">
        <v>120.25</v>
      </c>
      <c r="V830" s="297">
        <v>113.76</v>
      </c>
      <c r="W830" s="297">
        <v>107.57</v>
      </c>
      <c r="X830" s="297">
        <v>101.68</v>
      </c>
      <c r="Y830" s="297">
        <v>96.51</v>
      </c>
      <c r="Z830" s="297">
        <v>91.67</v>
      </c>
      <c r="AA830" s="297">
        <v>87.05</v>
      </c>
      <c r="AB830" s="297">
        <v>82.67</v>
      </c>
      <c r="AC830" s="297">
        <v>78.569999999999993</v>
      </c>
      <c r="AD830" s="297">
        <v>74.739999999999995</v>
      </c>
      <c r="AE830" s="297">
        <v>71.16</v>
      </c>
      <c r="AF830" s="297">
        <v>67.86</v>
      </c>
      <c r="AG830" s="297">
        <v>64.81</v>
      </c>
      <c r="AH830" s="297">
        <v>61.83</v>
      </c>
      <c r="AI830" s="297">
        <v>59.12</v>
      </c>
      <c r="AJ830" s="297">
        <v>56.85</v>
      </c>
      <c r="AK830" s="297">
        <v>54.91</v>
      </c>
      <c r="AL830" s="297">
        <v>53.19</v>
      </c>
      <c r="AM830" s="297">
        <v>51.65</v>
      </c>
      <c r="AN830" s="297">
        <v>50.29</v>
      </c>
      <c r="AO830" s="297">
        <v>49.11</v>
      </c>
      <c r="AP830" s="297">
        <v>48.08</v>
      </c>
      <c r="AQ830" s="297">
        <v>47.2</v>
      </c>
      <c r="AR830" s="297">
        <v>46.48</v>
      </c>
      <c r="AS830" s="297">
        <v>45.89</v>
      </c>
      <c r="AT830" s="297">
        <v>45.43</v>
      </c>
      <c r="AU830" s="297">
        <v>45.11</v>
      </c>
      <c r="AV830" s="297">
        <v>44.91</v>
      </c>
      <c r="AW830" s="297">
        <v>44.85</v>
      </c>
      <c r="AX830" s="297">
        <v>44.9</v>
      </c>
      <c r="AY830" s="297">
        <v>45.09</v>
      </c>
      <c r="AZ830" s="297">
        <v>45.4</v>
      </c>
      <c r="BA830" s="297">
        <v>45.83</v>
      </c>
      <c r="BB830" s="297">
        <v>46.4</v>
      </c>
      <c r="BC830" s="297">
        <v>47.09</v>
      </c>
      <c r="BD830" s="297">
        <v>47.92</v>
      </c>
      <c r="BE830" s="297">
        <v>48.88</v>
      </c>
      <c r="BF830" s="297">
        <v>49.97</v>
      </c>
      <c r="BG830" s="297">
        <v>51.21</v>
      </c>
      <c r="BH830" s="297">
        <v>52.6</v>
      </c>
      <c r="BI830" s="297">
        <v>54.13</v>
      </c>
      <c r="BJ830" s="297">
        <v>55.82</v>
      </c>
      <c r="BK830" s="297">
        <v>57.68</v>
      </c>
      <c r="BL830" s="297">
        <v>59.71</v>
      </c>
      <c r="BM830" s="297">
        <v>61.93</v>
      </c>
      <c r="BN830" s="297">
        <v>64.34</v>
      </c>
      <c r="BO830" s="297">
        <v>66.95</v>
      </c>
      <c r="BP830" s="297">
        <v>69.78</v>
      </c>
      <c r="BQ830" s="297">
        <v>72.84</v>
      </c>
      <c r="BR830" s="297">
        <v>76.14</v>
      </c>
      <c r="BS830" s="297">
        <v>79.69</v>
      </c>
      <c r="BT830" s="297">
        <v>83.54</v>
      </c>
      <c r="BU830" s="297">
        <v>87.68</v>
      </c>
      <c r="BV830" s="297">
        <v>92.14</v>
      </c>
      <c r="BW830" s="297">
        <v>96.93</v>
      </c>
    </row>
    <row r="831" spans="1:75" x14ac:dyDescent="0.25">
      <c r="A831" s="297" t="s">
        <v>1120</v>
      </c>
      <c r="B831" s="297" t="s">
        <v>1121</v>
      </c>
      <c r="C831" s="297" t="s">
        <v>1007</v>
      </c>
      <c r="D831" s="297" t="s">
        <v>1008</v>
      </c>
      <c r="E831" s="297">
        <v>4244.03</v>
      </c>
      <c r="F831" s="297">
        <v>4034.46</v>
      </c>
      <c r="G831" s="297">
        <v>4020.67</v>
      </c>
      <c r="H831" s="297">
        <v>4049.19</v>
      </c>
      <c r="I831" s="297">
        <v>4016.01</v>
      </c>
      <c r="J831" s="297">
        <v>4093.59</v>
      </c>
      <c r="K831" s="297">
        <v>4198.3</v>
      </c>
      <c r="L831" s="297">
        <v>4320.5</v>
      </c>
      <c r="M831" s="297">
        <v>4441.0200000000004</v>
      </c>
      <c r="N831" s="297">
        <v>4422.3100000000004</v>
      </c>
      <c r="O831" s="297">
        <v>4199.59</v>
      </c>
      <c r="P831" s="297">
        <v>4650.91</v>
      </c>
      <c r="Q831" s="297">
        <v>5361.37</v>
      </c>
      <c r="R831" s="297">
        <v>6309.58</v>
      </c>
      <c r="S831" s="297">
        <v>6588.4</v>
      </c>
      <c r="T831" s="297">
        <v>6282.89</v>
      </c>
      <c r="U831" s="297">
        <v>6816.46</v>
      </c>
      <c r="V831" s="297">
        <v>6430.79</v>
      </c>
      <c r="W831" s="297">
        <v>6019.82</v>
      </c>
      <c r="X831" s="297">
        <v>6030.48</v>
      </c>
      <c r="Y831" s="297">
        <v>5800.5</v>
      </c>
      <c r="Z831" s="297">
        <v>5626.22</v>
      </c>
      <c r="AA831" s="297">
        <v>5537.92</v>
      </c>
      <c r="AB831" s="297">
        <v>5577.55</v>
      </c>
      <c r="AC831" s="297">
        <v>5635.06</v>
      </c>
      <c r="AD831" s="297">
        <v>5733.59</v>
      </c>
      <c r="AE831" s="297">
        <v>5745.7</v>
      </c>
      <c r="AF831" s="297">
        <v>6008.19</v>
      </c>
      <c r="AG831" s="297">
        <v>6285.88</v>
      </c>
      <c r="AH831" s="297">
        <v>6741.33</v>
      </c>
      <c r="AI831" s="297">
        <v>6677.09</v>
      </c>
      <c r="AJ831" s="297">
        <v>7313.26</v>
      </c>
      <c r="AK831" s="297">
        <v>7706.32</v>
      </c>
      <c r="AL831" s="297">
        <v>7974.29</v>
      </c>
      <c r="AM831" s="297">
        <v>8277.89</v>
      </c>
      <c r="AN831" s="297">
        <v>8624.14</v>
      </c>
      <c r="AO831" s="297">
        <v>9009.34</v>
      </c>
      <c r="AP831" s="297">
        <v>9347.59</v>
      </c>
      <c r="AQ831" s="297">
        <v>9703.1299999999992</v>
      </c>
      <c r="AR831" s="297">
        <v>10096.75</v>
      </c>
      <c r="AS831" s="297">
        <v>10519.41</v>
      </c>
      <c r="AT831" s="297">
        <v>10990.96</v>
      </c>
      <c r="AU831" s="297">
        <v>11476.74</v>
      </c>
      <c r="AV831" s="297">
        <v>11992.58</v>
      </c>
      <c r="AW831" s="297">
        <v>12541.03</v>
      </c>
      <c r="AX831" s="297">
        <v>13118.43</v>
      </c>
      <c r="AY831" s="297">
        <v>13747.81</v>
      </c>
      <c r="AZ831" s="297">
        <v>14384.77</v>
      </c>
      <c r="BA831" s="297">
        <v>15058</v>
      </c>
      <c r="BB831" s="297">
        <v>15769.54</v>
      </c>
      <c r="BC831" s="297">
        <v>16531.669999999998</v>
      </c>
      <c r="BD831" s="297">
        <v>17347.79</v>
      </c>
      <c r="BE831" s="297">
        <v>18197.080000000002</v>
      </c>
      <c r="BF831" s="297">
        <v>19095.11</v>
      </c>
      <c r="BG831" s="297">
        <v>20044.400000000001</v>
      </c>
      <c r="BH831" s="297">
        <v>21052.41</v>
      </c>
      <c r="BI831" s="297">
        <v>22147.88</v>
      </c>
      <c r="BJ831" s="297">
        <v>23292.54</v>
      </c>
      <c r="BK831" s="297">
        <v>24504.49</v>
      </c>
      <c r="BL831" s="297">
        <v>25790.87</v>
      </c>
      <c r="BM831" s="297">
        <v>27153.17</v>
      </c>
      <c r="BN831" s="297">
        <v>28617.55</v>
      </c>
      <c r="BO831" s="297">
        <v>30149.61</v>
      </c>
      <c r="BP831" s="297">
        <v>31770.71</v>
      </c>
      <c r="BQ831" s="297">
        <v>33488.620000000003</v>
      </c>
      <c r="BR831" s="297">
        <v>35308.480000000003</v>
      </c>
      <c r="BS831" s="297">
        <v>37276.550000000003</v>
      </c>
      <c r="BT831" s="297">
        <v>39342.82</v>
      </c>
      <c r="BU831" s="297">
        <v>41533.300000000003</v>
      </c>
      <c r="BV831" s="297">
        <v>43849.85</v>
      </c>
      <c r="BW831" s="297">
        <v>46302.32</v>
      </c>
    </row>
    <row r="832" spans="1:75" x14ac:dyDescent="0.25">
      <c r="A832" s="297" t="s">
        <v>1120</v>
      </c>
      <c r="B832" s="297" t="s">
        <v>1121</v>
      </c>
      <c r="C832" s="297" t="s">
        <v>1009</v>
      </c>
      <c r="D832" s="297" t="s">
        <v>1010</v>
      </c>
      <c r="E832" s="297">
        <v>23.08</v>
      </c>
      <c r="F832" s="297">
        <v>26.81</v>
      </c>
      <c r="G832" s="297">
        <v>32.97</v>
      </c>
      <c r="H832" s="297">
        <v>29.69</v>
      </c>
      <c r="I832" s="297">
        <v>24</v>
      </c>
      <c r="J832" s="297">
        <v>18.600000000000001</v>
      </c>
      <c r="K832" s="297">
        <v>20.96</v>
      </c>
      <c r="L832" s="297">
        <v>19.309999999999999</v>
      </c>
      <c r="M832" s="297">
        <v>23.25</v>
      </c>
      <c r="N832" s="297">
        <v>25.96</v>
      </c>
      <c r="O832" s="297">
        <v>25.13</v>
      </c>
      <c r="P832" s="297">
        <v>28.01</v>
      </c>
      <c r="Q832" s="297">
        <v>21.65</v>
      </c>
      <c r="R832" s="297">
        <v>18.510000000000002</v>
      </c>
      <c r="S832" s="297">
        <v>18.8</v>
      </c>
      <c r="T832" s="297">
        <v>19.54</v>
      </c>
      <c r="U832" s="297">
        <v>17.23</v>
      </c>
      <c r="V832" s="297">
        <v>15.28</v>
      </c>
      <c r="W832" s="297">
        <v>13.98</v>
      </c>
      <c r="X832" s="297">
        <v>12.1</v>
      </c>
      <c r="Y832" s="297">
        <v>21.35</v>
      </c>
      <c r="Z832" s="297">
        <v>21.62</v>
      </c>
      <c r="AA832" s="297">
        <v>20.12</v>
      </c>
      <c r="AB832" s="297">
        <v>18.829999999999998</v>
      </c>
      <c r="AC832" s="297">
        <v>19.010000000000002</v>
      </c>
      <c r="AD832" s="297">
        <v>18.79</v>
      </c>
      <c r="AE832" s="297">
        <v>18.91</v>
      </c>
      <c r="AF832" s="297">
        <v>18.579999999999998</v>
      </c>
      <c r="AG832" s="297">
        <v>17.63</v>
      </c>
      <c r="AH832" s="297">
        <v>16.09</v>
      </c>
      <c r="AI832" s="297">
        <v>16.77</v>
      </c>
      <c r="AJ832" s="297">
        <v>20.079999999999998</v>
      </c>
      <c r="AK832" s="297">
        <v>21.2</v>
      </c>
      <c r="AL832" s="297">
        <v>21.49</v>
      </c>
      <c r="AM832" s="297">
        <v>21.76</v>
      </c>
      <c r="AN832" s="297">
        <v>22.22</v>
      </c>
      <c r="AO832" s="297">
        <v>22.53</v>
      </c>
      <c r="AP832" s="297">
        <v>22.7</v>
      </c>
      <c r="AQ832" s="297">
        <v>22.86</v>
      </c>
      <c r="AR832" s="297">
        <v>23</v>
      </c>
      <c r="AS832" s="297">
        <v>23.1</v>
      </c>
      <c r="AT832" s="297">
        <v>23.16</v>
      </c>
      <c r="AU832" s="297">
        <v>23.14</v>
      </c>
      <c r="AV832" s="297">
        <v>23.14</v>
      </c>
      <c r="AW832" s="297">
        <v>23.14</v>
      </c>
      <c r="AX832" s="297">
        <v>23.15</v>
      </c>
      <c r="AY832" s="297">
        <v>23.13</v>
      </c>
      <c r="AZ832" s="297">
        <v>23.08</v>
      </c>
      <c r="BA832" s="297">
        <v>23.06</v>
      </c>
      <c r="BB832" s="297">
        <v>23.03</v>
      </c>
      <c r="BC832" s="297">
        <v>23</v>
      </c>
      <c r="BD832" s="297">
        <v>22.95</v>
      </c>
      <c r="BE832" s="297">
        <v>22.88</v>
      </c>
      <c r="BF832" s="297">
        <v>22.82</v>
      </c>
      <c r="BG832" s="297">
        <v>22.76</v>
      </c>
      <c r="BH832" s="297">
        <v>22.7</v>
      </c>
      <c r="BI832" s="297">
        <v>22.63</v>
      </c>
      <c r="BJ832" s="297">
        <v>22.55</v>
      </c>
      <c r="BK832" s="297">
        <v>22.49</v>
      </c>
      <c r="BL832" s="297">
        <v>22.43</v>
      </c>
      <c r="BM832" s="297">
        <v>22.37</v>
      </c>
      <c r="BN832" s="297">
        <v>22.3</v>
      </c>
      <c r="BO832" s="297">
        <v>22.23</v>
      </c>
      <c r="BP832" s="297">
        <v>22.18</v>
      </c>
      <c r="BQ832" s="297">
        <v>22.14</v>
      </c>
      <c r="BR832" s="297">
        <v>22.1</v>
      </c>
      <c r="BS832" s="297">
        <v>22.06</v>
      </c>
      <c r="BT832" s="297">
        <v>22.04</v>
      </c>
      <c r="BU832" s="297">
        <v>22.01</v>
      </c>
      <c r="BV832" s="297">
        <v>21.98</v>
      </c>
      <c r="BW832" s="297">
        <v>21.94</v>
      </c>
    </row>
    <row r="833" spans="1:75" x14ac:dyDescent="0.25">
      <c r="A833" s="297" t="s">
        <v>1120</v>
      </c>
      <c r="B833" s="297" t="s">
        <v>1121</v>
      </c>
      <c r="C833" s="297" t="s">
        <v>1011</v>
      </c>
      <c r="D833" s="297" t="s">
        <v>927</v>
      </c>
      <c r="E833" s="297">
        <v>1267.81</v>
      </c>
      <c r="F833" s="297">
        <v>1308.93</v>
      </c>
      <c r="G833" s="297">
        <v>1348.54</v>
      </c>
      <c r="H833" s="297">
        <v>1385.19</v>
      </c>
      <c r="I833" s="297">
        <v>1429.85</v>
      </c>
      <c r="J833" s="297">
        <v>1473.07</v>
      </c>
      <c r="K833" s="297">
        <v>1513.82</v>
      </c>
      <c r="L833" s="297">
        <v>1562.06</v>
      </c>
      <c r="M833" s="297">
        <v>1613.93</v>
      </c>
      <c r="N833" s="297">
        <v>1674.86</v>
      </c>
      <c r="O833" s="297">
        <v>1739.86</v>
      </c>
      <c r="P833" s="297">
        <v>1784.34</v>
      </c>
      <c r="Q833" s="297">
        <v>1821.08</v>
      </c>
      <c r="R833" s="297">
        <v>1850.49</v>
      </c>
      <c r="S833" s="297">
        <v>1902.4</v>
      </c>
      <c r="T833" s="297">
        <v>1974.81</v>
      </c>
      <c r="U833" s="297">
        <v>2023.95</v>
      </c>
      <c r="V833" s="297">
        <v>2098.92</v>
      </c>
      <c r="W833" s="297">
        <v>2175.87</v>
      </c>
      <c r="X833" s="297">
        <v>2242.2199999999998</v>
      </c>
      <c r="Y833" s="297">
        <v>2319.12</v>
      </c>
      <c r="Z833" s="297">
        <v>2387.8200000000002</v>
      </c>
      <c r="AA833" s="297">
        <v>2459.62</v>
      </c>
      <c r="AB833" s="297">
        <v>2528.46</v>
      </c>
      <c r="AC833" s="297">
        <v>2597.2399999999998</v>
      </c>
      <c r="AD833" s="297">
        <v>2665.49</v>
      </c>
      <c r="AE833" s="297">
        <v>2737.68</v>
      </c>
      <c r="AF833" s="297">
        <v>2801.14</v>
      </c>
      <c r="AG833" s="297">
        <v>2866.7</v>
      </c>
      <c r="AH833" s="297">
        <v>2964.29</v>
      </c>
      <c r="AI833" s="297">
        <v>3047.1</v>
      </c>
      <c r="AJ833" s="297">
        <v>3121.97</v>
      </c>
      <c r="AK833" s="297">
        <v>3200.82</v>
      </c>
      <c r="AL833" s="297">
        <v>3282.88</v>
      </c>
      <c r="AM833" s="297">
        <v>3366.8</v>
      </c>
      <c r="AN833" s="297">
        <v>3451.98</v>
      </c>
      <c r="AO833" s="297">
        <v>3547.86</v>
      </c>
      <c r="AP833" s="297">
        <v>3645.22</v>
      </c>
      <c r="AQ833" s="297">
        <v>3744.25</v>
      </c>
      <c r="AR833" s="297">
        <v>3845.44</v>
      </c>
      <c r="AS833" s="297">
        <v>3948.94</v>
      </c>
      <c r="AT833" s="297">
        <v>4054.03</v>
      </c>
      <c r="AU833" s="297">
        <v>4161.4399999999996</v>
      </c>
      <c r="AV833" s="297">
        <v>4270.82</v>
      </c>
      <c r="AW833" s="297">
        <v>4381.47</v>
      </c>
      <c r="AX833" s="297">
        <v>4493.01</v>
      </c>
      <c r="AY833" s="297">
        <v>4605.3</v>
      </c>
      <c r="AZ833" s="297">
        <v>4718.7700000000004</v>
      </c>
      <c r="BA833" s="297">
        <v>4833.1400000000003</v>
      </c>
      <c r="BB833" s="297">
        <v>4948.24</v>
      </c>
      <c r="BC833" s="297">
        <v>5063.9799999999996</v>
      </c>
      <c r="BD833" s="297">
        <v>5180.3900000000003</v>
      </c>
      <c r="BE833" s="297">
        <v>5297.63</v>
      </c>
      <c r="BF833" s="297">
        <v>5415.57</v>
      </c>
      <c r="BG833" s="297">
        <v>5534.1</v>
      </c>
      <c r="BH833" s="297">
        <v>5653.13</v>
      </c>
      <c r="BI833" s="297">
        <v>5774.95</v>
      </c>
      <c r="BJ833" s="297">
        <v>5897.72</v>
      </c>
      <c r="BK833" s="297">
        <v>6021.52</v>
      </c>
      <c r="BL833" s="297">
        <v>6146.48</v>
      </c>
      <c r="BM833" s="297">
        <v>6272.63</v>
      </c>
      <c r="BN833" s="297">
        <v>6395.23</v>
      </c>
      <c r="BO833" s="297">
        <v>6518.58</v>
      </c>
      <c r="BP833" s="297">
        <v>6642.53</v>
      </c>
      <c r="BQ833" s="297">
        <v>6766.92</v>
      </c>
      <c r="BR833" s="297">
        <v>6891.57</v>
      </c>
      <c r="BS833" s="297">
        <v>7015.49</v>
      </c>
      <c r="BT833" s="297">
        <v>7139.78</v>
      </c>
      <c r="BU833" s="297">
        <v>7264.27</v>
      </c>
      <c r="BV833" s="297">
        <v>7388.81</v>
      </c>
      <c r="BW833" s="297">
        <v>7513.23</v>
      </c>
    </row>
    <row r="834" spans="1:75" x14ac:dyDescent="0.25">
      <c r="A834" s="297" t="s">
        <v>1120</v>
      </c>
      <c r="B834" s="297" t="s">
        <v>1121</v>
      </c>
      <c r="C834" s="297" t="s">
        <v>1012</v>
      </c>
      <c r="D834" s="297" t="s">
        <v>927</v>
      </c>
      <c r="E834" s="297">
        <v>3215.34</v>
      </c>
      <c r="F834" s="297">
        <v>3304.03</v>
      </c>
      <c r="G834" s="297">
        <v>3395.63</v>
      </c>
      <c r="H834" s="297">
        <v>3489.23</v>
      </c>
      <c r="I834" s="297">
        <v>3583.52</v>
      </c>
      <c r="J834" s="297">
        <v>3677.66</v>
      </c>
      <c r="K834" s="297">
        <v>3771.39</v>
      </c>
      <c r="L834" s="297">
        <v>3865.23</v>
      </c>
      <c r="M834" s="297">
        <v>3960.09</v>
      </c>
      <c r="N834" s="297">
        <v>4057.23</v>
      </c>
      <c r="O834" s="297">
        <v>4157.6499999999996</v>
      </c>
      <c r="P834" s="297">
        <v>4261.54</v>
      </c>
      <c r="Q834" s="297">
        <v>4368.8100000000004</v>
      </c>
      <c r="R834" s="297">
        <v>4479.96</v>
      </c>
      <c r="S834" s="297">
        <v>4595.46</v>
      </c>
      <c r="T834" s="297">
        <v>4715.62</v>
      </c>
      <c r="U834" s="297">
        <v>4840.6899999999996</v>
      </c>
      <c r="V834" s="297">
        <v>4970.4799999999996</v>
      </c>
      <c r="W834" s="297">
        <v>5104.1499999999996</v>
      </c>
      <c r="X834" s="297">
        <v>5240.5600000000004</v>
      </c>
      <c r="Y834" s="297">
        <v>5378.82</v>
      </c>
      <c r="Z834" s="297">
        <v>5518.59</v>
      </c>
      <c r="AA834" s="297">
        <v>5659.95</v>
      </c>
      <c r="AB834" s="297">
        <v>5803.03</v>
      </c>
      <c r="AC834" s="297">
        <v>5948.13</v>
      </c>
      <c r="AD834" s="297">
        <v>6095.44</v>
      </c>
      <c r="AE834" s="297">
        <v>6244.92</v>
      </c>
      <c r="AF834" s="297">
        <v>6396.31</v>
      </c>
      <c r="AG834" s="297">
        <v>6549.27</v>
      </c>
      <c r="AH834" s="297">
        <v>6703.36</v>
      </c>
      <c r="AI834" s="297">
        <v>6858.27</v>
      </c>
      <c r="AJ834" s="297">
        <v>7013.83</v>
      </c>
      <c r="AK834" s="297">
        <v>7170.11</v>
      </c>
      <c r="AL834" s="297">
        <v>7327.28</v>
      </c>
      <c r="AM834" s="297">
        <v>7485.61</v>
      </c>
      <c r="AN834" s="297">
        <v>7645.31</v>
      </c>
      <c r="AO834" s="297">
        <v>7806.37</v>
      </c>
      <c r="AP834" s="297">
        <v>7968.73</v>
      </c>
      <c r="AQ834" s="297">
        <v>8132.4</v>
      </c>
      <c r="AR834" s="297">
        <v>8297.43</v>
      </c>
      <c r="AS834" s="297">
        <v>8463.81</v>
      </c>
      <c r="AT834" s="297">
        <v>8631.52</v>
      </c>
      <c r="AU834" s="297">
        <v>8800.5</v>
      </c>
      <c r="AV834" s="297">
        <v>8970.66</v>
      </c>
      <c r="AW834" s="297">
        <v>9141.8799999999992</v>
      </c>
      <c r="AX834" s="297">
        <v>9314.0400000000009</v>
      </c>
      <c r="AY834" s="297">
        <v>9487.0499999999993</v>
      </c>
      <c r="AZ834" s="297">
        <v>9660.82</v>
      </c>
      <c r="BA834" s="297">
        <v>9835.18</v>
      </c>
      <c r="BB834" s="297">
        <v>10009.959999999999</v>
      </c>
      <c r="BC834" s="297">
        <v>10184.99</v>
      </c>
      <c r="BD834" s="297">
        <v>10360.16</v>
      </c>
      <c r="BE834" s="297">
        <v>10535.33</v>
      </c>
      <c r="BF834" s="297">
        <v>10710.35</v>
      </c>
      <c r="BG834" s="297">
        <v>10885.02</v>
      </c>
      <c r="BH834" s="297">
        <v>11059.18</v>
      </c>
      <c r="BI834" s="297">
        <v>11232.7</v>
      </c>
      <c r="BJ834" s="297">
        <v>11405.48</v>
      </c>
      <c r="BK834" s="297">
        <v>11577.43</v>
      </c>
      <c r="BL834" s="297">
        <v>11748.47</v>
      </c>
      <c r="BM834" s="297">
        <v>11918.53</v>
      </c>
      <c r="BN834" s="297">
        <v>12087.5</v>
      </c>
      <c r="BO834" s="297">
        <v>12255.29</v>
      </c>
      <c r="BP834" s="297">
        <v>12421.88</v>
      </c>
      <c r="BQ834" s="297">
        <v>12587.2</v>
      </c>
      <c r="BR834" s="297">
        <v>12751.22</v>
      </c>
      <c r="BS834" s="297">
        <v>12913.88</v>
      </c>
      <c r="BT834" s="297">
        <v>13075.09</v>
      </c>
      <c r="BU834" s="297">
        <v>13234.78</v>
      </c>
      <c r="BV834" s="297">
        <v>13392.89</v>
      </c>
      <c r="BW834" s="297">
        <v>13549.36</v>
      </c>
    </row>
    <row r="835" spans="1:75" x14ac:dyDescent="0.25">
      <c r="A835" s="297" t="s">
        <v>1120</v>
      </c>
      <c r="B835" s="297" t="s">
        <v>1121</v>
      </c>
      <c r="C835" s="297" t="s">
        <v>1013</v>
      </c>
      <c r="D835" s="297" t="s">
        <v>1010</v>
      </c>
      <c r="E835" s="297">
        <v>15.07</v>
      </c>
      <c r="F835" s="297">
        <v>6.75</v>
      </c>
      <c r="G835" s="297">
        <v>8.5</v>
      </c>
      <c r="H835" s="297">
        <v>12.3</v>
      </c>
      <c r="I835" s="297">
        <v>13.36</v>
      </c>
      <c r="J835" s="297">
        <v>9.59</v>
      </c>
      <c r="K835" s="297">
        <v>11.96</v>
      </c>
      <c r="L835" s="297">
        <v>14</v>
      </c>
      <c r="M835" s="297">
        <v>18.54</v>
      </c>
      <c r="N835" s="297">
        <v>11.13</v>
      </c>
      <c r="O835" s="297">
        <v>16.12</v>
      </c>
      <c r="P835" s="297">
        <v>17.52</v>
      </c>
      <c r="Q835" s="297">
        <v>25.45</v>
      </c>
      <c r="R835" s="297">
        <v>33.33</v>
      </c>
      <c r="S835" s="297">
        <v>35.130000000000003</v>
      </c>
      <c r="T835" s="297">
        <v>39.28</v>
      </c>
      <c r="U835" s="297">
        <v>33.75</v>
      </c>
      <c r="V835" s="297">
        <v>20.16</v>
      </c>
      <c r="W835" s="297">
        <v>23.13</v>
      </c>
      <c r="X835" s="297">
        <v>26.6</v>
      </c>
      <c r="Y835" s="297">
        <v>38.83</v>
      </c>
      <c r="Z835" s="297">
        <v>36.03</v>
      </c>
      <c r="AA835" s="297">
        <v>24.09</v>
      </c>
      <c r="AB835" s="297">
        <v>35.31</v>
      </c>
      <c r="AC835" s="297">
        <v>33.24</v>
      </c>
      <c r="AD835" s="297">
        <v>31.41</v>
      </c>
      <c r="AE835" s="297">
        <v>40.909999999999997</v>
      </c>
      <c r="AF835" s="297">
        <v>41.19</v>
      </c>
      <c r="AG835" s="297">
        <v>46.07</v>
      </c>
      <c r="AH835" s="297">
        <v>30.75</v>
      </c>
      <c r="AI835" s="297">
        <v>30.64</v>
      </c>
      <c r="AJ835" s="297">
        <v>31.79</v>
      </c>
      <c r="AK835" s="297">
        <v>33.24</v>
      </c>
      <c r="AL835" s="297">
        <v>30.79</v>
      </c>
      <c r="AM835" s="297">
        <v>29.4</v>
      </c>
      <c r="AN835" s="297">
        <v>29.5</v>
      </c>
      <c r="AO835" s="297">
        <v>29.63</v>
      </c>
      <c r="AP835" s="297">
        <v>29.87</v>
      </c>
      <c r="AQ835" s="297">
        <v>29.95</v>
      </c>
      <c r="AR835" s="297">
        <v>30.05</v>
      </c>
      <c r="AS835" s="297">
        <v>30.17</v>
      </c>
      <c r="AT835" s="297">
        <v>30.28</v>
      </c>
      <c r="AU835" s="297">
        <v>30.51</v>
      </c>
      <c r="AV835" s="297">
        <v>30.62</v>
      </c>
      <c r="AW835" s="297">
        <v>30.75</v>
      </c>
      <c r="AX835" s="297">
        <v>30.87</v>
      </c>
      <c r="AY835" s="297">
        <v>30.97</v>
      </c>
      <c r="AZ835" s="297">
        <v>31.2</v>
      </c>
      <c r="BA835" s="297">
        <v>31.32</v>
      </c>
      <c r="BB835" s="297">
        <v>31.45</v>
      </c>
      <c r="BC835" s="297">
        <v>31.58</v>
      </c>
      <c r="BD835" s="297">
        <v>31.69</v>
      </c>
      <c r="BE835" s="297">
        <v>31.91</v>
      </c>
      <c r="BF835" s="297">
        <v>32.04</v>
      </c>
      <c r="BG835" s="297">
        <v>32.159999999999997</v>
      </c>
      <c r="BH835" s="297">
        <v>32.28</v>
      </c>
      <c r="BI835" s="297">
        <v>32.369999999999997</v>
      </c>
      <c r="BJ835" s="297">
        <v>32.61</v>
      </c>
      <c r="BK835" s="297">
        <v>32.72</v>
      </c>
      <c r="BL835" s="297">
        <v>32.82</v>
      </c>
      <c r="BM835" s="297">
        <v>32.93</v>
      </c>
      <c r="BN835" s="297">
        <v>33</v>
      </c>
      <c r="BO835" s="297">
        <v>33.15</v>
      </c>
      <c r="BP835" s="297">
        <v>33.229999999999997</v>
      </c>
      <c r="BQ835" s="297">
        <v>33.32</v>
      </c>
      <c r="BR835" s="297">
        <v>33.42</v>
      </c>
      <c r="BS835" s="297">
        <v>33.49</v>
      </c>
      <c r="BT835" s="297">
        <v>33.69</v>
      </c>
      <c r="BU835" s="297">
        <v>33.79</v>
      </c>
      <c r="BV835" s="297">
        <v>33.89</v>
      </c>
      <c r="BW835" s="297">
        <v>33.99</v>
      </c>
    </row>
    <row r="836" spans="1:75" x14ac:dyDescent="0.25">
      <c r="A836" s="297" t="s">
        <v>1120</v>
      </c>
      <c r="B836" s="297" t="s">
        <v>1121</v>
      </c>
      <c r="C836" s="297" t="s">
        <v>1014</v>
      </c>
      <c r="D836" s="297" t="s">
        <v>1015</v>
      </c>
      <c r="E836" s="297">
        <v>10.89</v>
      </c>
      <c r="F836" s="297">
        <v>11.21</v>
      </c>
      <c r="G836" s="297">
        <v>11.53</v>
      </c>
      <c r="H836" s="297">
        <v>11.87</v>
      </c>
      <c r="I836" s="297">
        <v>12.22</v>
      </c>
      <c r="J836" s="297">
        <v>12.58</v>
      </c>
      <c r="K836" s="297">
        <v>12.78</v>
      </c>
      <c r="L836" s="297">
        <v>12.99</v>
      </c>
      <c r="M836" s="297">
        <v>13.2</v>
      </c>
      <c r="N836" s="297">
        <v>13.41</v>
      </c>
      <c r="O836" s="297">
        <v>13.63</v>
      </c>
      <c r="P836" s="297">
        <v>13.19</v>
      </c>
      <c r="Q836" s="297">
        <v>12.77</v>
      </c>
      <c r="R836" s="297">
        <v>12.36</v>
      </c>
      <c r="S836" s="297">
        <v>11.96</v>
      </c>
      <c r="T836" s="297">
        <v>11.57</v>
      </c>
      <c r="U836" s="297">
        <v>11.23</v>
      </c>
      <c r="V836" s="297">
        <v>10.9</v>
      </c>
      <c r="W836" s="297">
        <v>10.58</v>
      </c>
      <c r="X836" s="297">
        <v>10.27</v>
      </c>
      <c r="Y836" s="297">
        <v>9.9700000000000006</v>
      </c>
      <c r="Z836" s="297">
        <v>10.49</v>
      </c>
      <c r="AA836" s="297">
        <v>11.04</v>
      </c>
      <c r="AB836" s="297">
        <v>11.62</v>
      </c>
      <c r="AC836" s="297">
        <v>12.23</v>
      </c>
      <c r="AD836" s="297">
        <v>12.87</v>
      </c>
      <c r="AE836" s="297">
        <v>13.68</v>
      </c>
      <c r="AF836" s="297">
        <v>14.53</v>
      </c>
      <c r="AG836" s="297">
        <v>15.44</v>
      </c>
      <c r="AH836" s="297">
        <v>16.41</v>
      </c>
      <c r="AI836" s="297">
        <v>17.440000000000001</v>
      </c>
      <c r="AJ836" s="297">
        <v>18.59</v>
      </c>
      <c r="AK836" s="297">
        <v>19.82</v>
      </c>
      <c r="AL836" s="297">
        <v>21.13</v>
      </c>
      <c r="AM836" s="297">
        <v>22.53</v>
      </c>
      <c r="AN836" s="297">
        <v>24.02</v>
      </c>
      <c r="AO836" s="297">
        <v>25.17</v>
      </c>
      <c r="AP836" s="297">
        <v>26.37</v>
      </c>
      <c r="AQ836" s="297">
        <v>27.63</v>
      </c>
      <c r="AR836" s="297">
        <v>28.95</v>
      </c>
      <c r="AS836" s="297">
        <v>30.34</v>
      </c>
      <c r="AT836" s="297">
        <v>31.48</v>
      </c>
      <c r="AU836" s="297">
        <v>32.67</v>
      </c>
      <c r="AV836" s="297">
        <v>33.9</v>
      </c>
      <c r="AW836" s="297">
        <v>35.18</v>
      </c>
      <c r="AX836" s="297">
        <v>36.51</v>
      </c>
      <c r="AY836" s="297">
        <v>37.619999999999997</v>
      </c>
      <c r="AZ836" s="297">
        <v>38.76</v>
      </c>
      <c r="BA836" s="297">
        <v>39.94</v>
      </c>
      <c r="BB836" s="297">
        <v>41.16</v>
      </c>
      <c r="BC836" s="297">
        <v>42.41</v>
      </c>
      <c r="BD836" s="297">
        <v>43.54</v>
      </c>
      <c r="BE836" s="297">
        <v>44.69</v>
      </c>
      <c r="BF836" s="297">
        <v>45.88</v>
      </c>
      <c r="BG836" s="297">
        <v>47.1</v>
      </c>
      <c r="BH836" s="297">
        <v>48.35</v>
      </c>
      <c r="BI836" s="297">
        <v>49.49</v>
      </c>
      <c r="BJ836" s="297">
        <v>50.66</v>
      </c>
      <c r="BK836" s="297">
        <v>51.85</v>
      </c>
      <c r="BL836" s="297">
        <v>53.07</v>
      </c>
      <c r="BM836" s="297">
        <v>54.31</v>
      </c>
      <c r="BN836" s="297">
        <v>55.56</v>
      </c>
      <c r="BO836" s="297">
        <v>56.83</v>
      </c>
      <c r="BP836" s="297">
        <v>58.13</v>
      </c>
      <c r="BQ836" s="297">
        <v>59.47</v>
      </c>
      <c r="BR836" s="297">
        <v>60.83</v>
      </c>
      <c r="BS836" s="297">
        <v>62.02</v>
      </c>
      <c r="BT836" s="297">
        <v>63.23</v>
      </c>
      <c r="BU836" s="297">
        <v>64.47</v>
      </c>
      <c r="BV836" s="297">
        <v>65.73</v>
      </c>
      <c r="BW836" s="297">
        <v>67.02</v>
      </c>
    </row>
    <row r="837" spans="1:75" x14ac:dyDescent="0.25">
      <c r="A837" s="297" t="s">
        <v>1120</v>
      </c>
      <c r="B837" s="297" t="s">
        <v>1121</v>
      </c>
      <c r="C837" s="297" t="s">
        <v>1016</v>
      </c>
      <c r="D837" s="297" t="s">
        <v>1015</v>
      </c>
      <c r="E837" s="297">
        <v>0.56000000000000005</v>
      </c>
      <c r="F837" s="297">
        <v>0.56999999999999995</v>
      </c>
      <c r="G837" s="297">
        <v>0.57999999999999996</v>
      </c>
      <c r="H837" s="297">
        <v>0.6</v>
      </c>
      <c r="I837" s="297">
        <v>0.61</v>
      </c>
      <c r="J837" s="297">
        <v>0.62</v>
      </c>
      <c r="K837" s="297">
        <v>0.64</v>
      </c>
      <c r="L837" s="297">
        <v>0.67</v>
      </c>
      <c r="M837" s="297">
        <v>0.69</v>
      </c>
      <c r="N837" s="297">
        <v>0.71</v>
      </c>
      <c r="O837" s="297">
        <v>0.73</v>
      </c>
      <c r="P837" s="297">
        <v>0.82</v>
      </c>
      <c r="Q837" s="297">
        <v>0.91</v>
      </c>
      <c r="R837" s="297">
        <v>1.02</v>
      </c>
      <c r="S837" s="297">
        <v>1.1299999999999999</v>
      </c>
      <c r="T837" s="297">
        <v>1.26</v>
      </c>
      <c r="U837" s="297">
        <v>1.28</v>
      </c>
      <c r="V837" s="297">
        <v>1.31</v>
      </c>
      <c r="W837" s="297">
        <v>1.33</v>
      </c>
      <c r="X837" s="297">
        <v>1.35</v>
      </c>
      <c r="Y837" s="297">
        <v>1.37</v>
      </c>
      <c r="Z837" s="297">
        <v>1.5</v>
      </c>
      <c r="AA837" s="297">
        <v>1.64</v>
      </c>
      <c r="AB837" s="297">
        <v>1.8</v>
      </c>
      <c r="AC837" s="297">
        <v>1.97</v>
      </c>
      <c r="AD837" s="297">
        <v>2.16</v>
      </c>
      <c r="AE837" s="297">
        <v>2.3199999999999998</v>
      </c>
      <c r="AF837" s="297">
        <v>2.5</v>
      </c>
      <c r="AG837" s="297">
        <v>2.7</v>
      </c>
      <c r="AH837" s="297">
        <v>2.91</v>
      </c>
      <c r="AI837" s="297">
        <v>3.13</v>
      </c>
      <c r="AJ837" s="297">
        <v>3.58</v>
      </c>
      <c r="AK837" s="297">
        <v>4.09</v>
      </c>
      <c r="AL837" s="297">
        <v>4.67</v>
      </c>
      <c r="AM837" s="297">
        <v>5.34</v>
      </c>
      <c r="AN837" s="297">
        <v>6.1</v>
      </c>
      <c r="AO837" s="297">
        <v>6.79</v>
      </c>
      <c r="AP837" s="297">
        <v>7.56</v>
      </c>
      <c r="AQ837" s="297">
        <v>8.41</v>
      </c>
      <c r="AR837" s="297">
        <v>9.36</v>
      </c>
      <c r="AS837" s="297">
        <v>10.42</v>
      </c>
      <c r="AT837" s="297">
        <v>11.31</v>
      </c>
      <c r="AU837" s="297">
        <v>12.28</v>
      </c>
      <c r="AV837" s="297">
        <v>13.34</v>
      </c>
      <c r="AW837" s="297">
        <v>14.48</v>
      </c>
      <c r="AX837" s="297">
        <v>15.72</v>
      </c>
      <c r="AY837" s="297">
        <v>16.77</v>
      </c>
      <c r="AZ837" s="297">
        <v>17.89</v>
      </c>
      <c r="BA837" s="297">
        <v>19.09</v>
      </c>
      <c r="BB837" s="297">
        <v>20.36</v>
      </c>
      <c r="BC837" s="297">
        <v>21.72</v>
      </c>
      <c r="BD837" s="297">
        <v>22.87</v>
      </c>
      <c r="BE837" s="297">
        <v>24.08</v>
      </c>
      <c r="BF837" s="297">
        <v>25.35</v>
      </c>
      <c r="BG837" s="297">
        <v>26.68</v>
      </c>
      <c r="BH837" s="297">
        <v>28.09</v>
      </c>
      <c r="BI837" s="297">
        <v>29.31</v>
      </c>
      <c r="BJ837" s="297">
        <v>30.57</v>
      </c>
      <c r="BK837" s="297">
        <v>31.9</v>
      </c>
      <c r="BL837" s="297">
        <v>33.28</v>
      </c>
      <c r="BM837" s="297">
        <v>34.72</v>
      </c>
      <c r="BN837" s="297">
        <v>35.979999999999997</v>
      </c>
      <c r="BO837" s="297">
        <v>37.299999999999997</v>
      </c>
      <c r="BP837" s="297">
        <v>38.659999999999997</v>
      </c>
      <c r="BQ837" s="297">
        <v>40.07</v>
      </c>
      <c r="BR837" s="297">
        <v>41.54</v>
      </c>
      <c r="BS837" s="297">
        <v>42.82</v>
      </c>
      <c r="BT837" s="297">
        <v>44.14</v>
      </c>
      <c r="BU837" s="297">
        <v>45.5</v>
      </c>
      <c r="BV837" s="297">
        <v>46.91</v>
      </c>
      <c r="BW837" s="297">
        <v>48.36</v>
      </c>
    </row>
    <row r="838" spans="1:75" x14ac:dyDescent="0.25">
      <c r="A838" s="297" t="s">
        <v>365</v>
      </c>
      <c r="B838" s="297" t="s">
        <v>364</v>
      </c>
      <c r="C838" s="297" t="s">
        <v>1005</v>
      </c>
      <c r="D838" s="297" t="s">
        <v>1006</v>
      </c>
      <c r="E838" s="297">
        <v>6.11</v>
      </c>
      <c r="F838" s="297">
        <v>7.12</v>
      </c>
      <c r="G838" s="297">
        <v>7.74</v>
      </c>
      <c r="H838" s="297">
        <v>8.1300000000000008</v>
      </c>
      <c r="I838" s="297">
        <v>8.59</v>
      </c>
      <c r="J838" s="297">
        <v>9.02</v>
      </c>
      <c r="K838" s="297">
        <v>9.5500000000000007</v>
      </c>
      <c r="L838" s="297">
        <v>10.11</v>
      </c>
      <c r="M838" s="297">
        <v>10.67</v>
      </c>
      <c r="N838" s="297">
        <v>11.25</v>
      </c>
      <c r="O838" s="297">
        <v>11.79</v>
      </c>
      <c r="P838" s="297">
        <v>12.42</v>
      </c>
      <c r="Q838" s="297">
        <v>12.96</v>
      </c>
      <c r="R838" s="297">
        <v>13.52</v>
      </c>
      <c r="S838" s="297">
        <v>14.27</v>
      </c>
      <c r="T838" s="297">
        <v>14.99</v>
      </c>
      <c r="U838" s="297">
        <v>15.59</v>
      </c>
      <c r="V838" s="297">
        <v>16.18</v>
      </c>
      <c r="W838" s="297">
        <v>16.55</v>
      </c>
      <c r="X838" s="297">
        <v>16.809999999999999</v>
      </c>
      <c r="Y838" s="297">
        <v>16.95</v>
      </c>
      <c r="Z838" s="297">
        <v>17.100000000000001</v>
      </c>
      <c r="AA838" s="297">
        <v>17.25</v>
      </c>
      <c r="AB838" s="297">
        <v>17.53</v>
      </c>
      <c r="AC838" s="297">
        <v>17.84</v>
      </c>
      <c r="AD838" s="297">
        <v>18.21</v>
      </c>
      <c r="AE838" s="297">
        <v>18.600000000000001</v>
      </c>
      <c r="AF838" s="297">
        <v>18.93</v>
      </c>
      <c r="AG838" s="297">
        <v>19.440000000000001</v>
      </c>
      <c r="AH838" s="297">
        <v>19.66</v>
      </c>
      <c r="AI838" s="297">
        <v>19.73</v>
      </c>
      <c r="AJ838" s="297">
        <v>20.34</v>
      </c>
      <c r="AK838" s="297">
        <v>20.99</v>
      </c>
      <c r="AL838" s="297">
        <v>21.71</v>
      </c>
      <c r="AM838" s="297">
        <v>22.48</v>
      </c>
      <c r="AN838" s="297">
        <v>23.29</v>
      </c>
      <c r="AO838" s="297">
        <v>24.16</v>
      </c>
      <c r="AP838" s="297">
        <v>25.07</v>
      </c>
      <c r="AQ838" s="297">
        <v>26.03</v>
      </c>
      <c r="AR838" s="297">
        <v>27.05</v>
      </c>
      <c r="AS838" s="297">
        <v>28.11</v>
      </c>
      <c r="AT838" s="297">
        <v>29.21</v>
      </c>
      <c r="AU838" s="297">
        <v>30.37</v>
      </c>
      <c r="AV838" s="297">
        <v>31.57</v>
      </c>
      <c r="AW838" s="297">
        <v>32.81</v>
      </c>
      <c r="AX838" s="297">
        <v>34.11</v>
      </c>
      <c r="AY838" s="297">
        <v>35.46</v>
      </c>
      <c r="AZ838" s="297">
        <v>36.85</v>
      </c>
      <c r="BA838" s="297">
        <v>38.29</v>
      </c>
      <c r="BB838" s="297">
        <v>39.79</v>
      </c>
      <c r="BC838" s="297">
        <v>41.35</v>
      </c>
      <c r="BD838" s="297">
        <v>42.95</v>
      </c>
      <c r="BE838" s="297">
        <v>44.61</v>
      </c>
      <c r="BF838" s="297">
        <v>46.33</v>
      </c>
      <c r="BG838" s="297">
        <v>48.1</v>
      </c>
      <c r="BH838" s="297">
        <v>49.93</v>
      </c>
      <c r="BI838" s="297">
        <v>51.82</v>
      </c>
      <c r="BJ838" s="297">
        <v>53.76</v>
      </c>
      <c r="BK838" s="297">
        <v>55.77</v>
      </c>
      <c r="BL838" s="297">
        <v>57.84</v>
      </c>
      <c r="BM838" s="297">
        <v>59.98</v>
      </c>
      <c r="BN838" s="297">
        <v>62.18</v>
      </c>
      <c r="BO838" s="297">
        <v>64.45</v>
      </c>
      <c r="BP838" s="297">
        <v>66.8</v>
      </c>
      <c r="BQ838" s="297">
        <v>69.22</v>
      </c>
      <c r="BR838" s="297">
        <v>71.73</v>
      </c>
      <c r="BS838" s="297">
        <v>74.31</v>
      </c>
      <c r="BT838" s="297">
        <v>76.98</v>
      </c>
      <c r="BU838" s="297">
        <v>79.73</v>
      </c>
      <c r="BV838" s="297">
        <v>82.58</v>
      </c>
      <c r="BW838" s="297">
        <v>85.51</v>
      </c>
    </row>
    <row r="839" spans="1:75" x14ac:dyDescent="0.25">
      <c r="A839" s="297" t="s">
        <v>365</v>
      </c>
      <c r="B839" s="297" t="s">
        <v>364</v>
      </c>
      <c r="C839" s="297" t="s">
        <v>1007</v>
      </c>
      <c r="D839" s="297" t="s">
        <v>1008</v>
      </c>
      <c r="E839" s="297">
        <v>14280.82</v>
      </c>
      <c r="F839" s="297">
        <v>14301.37</v>
      </c>
      <c r="G839" s="297">
        <v>14650.68</v>
      </c>
      <c r="H839" s="297">
        <v>14972.6</v>
      </c>
      <c r="I839" s="297">
        <v>15287.67</v>
      </c>
      <c r="J839" s="297">
        <v>15616.44</v>
      </c>
      <c r="K839" s="297">
        <v>16301.37</v>
      </c>
      <c r="L839" s="297">
        <v>18869.86</v>
      </c>
      <c r="M839" s="297">
        <v>20164.38</v>
      </c>
      <c r="N839" s="297">
        <v>21664.38</v>
      </c>
      <c r="O839" s="297">
        <v>21047.95</v>
      </c>
      <c r="P839" s="297">
        <v>21732.880000000001</v>
      </c>
      <c r="Q839" s="297">
        <v>21623.29</v>
      </c>
      <c r="R839" s="297">
        <v>22465.75</v>
      </c>
      <c r="S839" s="297">
        <v>24561.64</v>
      </c>
      <c r="T839" s="297">
        <v>26890.41</v>
      </c>
      <c r="U839" s="297">
        <v>27506.85</v>
      </c>
      <c r="V839" s="297">
        <v>29917.81</v>
      </c>
      <c r="W839" s="297">
        <v>29534.25</v>
      </c>
      <c r="X839" s="297">
        <v>28171.23</v>
      </c>
      <c r="Y839" s="297">
        <v>26376.71</v>
      </c>
      <c r="Z839" s="297">
        <v>26849.32</v>
      </c>
      <c r="AA839" s="297">
        <v>26616.44</v>
      </c>
      <c r="AB839" s="297">
        <v>27157.53</v>
      </c>
      <c r="AC839" s="297">
        <v>27417.81</v>
      </c>
      <c r="AD839" s="297">
        <v>27116.44</v>
      </c>
      <c r="AE839" s="297">
        <v>27671.23</v>
      </c>
      <c r="AF839" s="297">
        <v>28780.82</v>
      </c>
      <c r="AG839" s="297">
        <v>29863.01</v>
      </c>
      <c r="AH839" s="297">
        <v>30807.35</v>
      </c>
      <c r="AI839" s="297">
        <v>34610.339999999997</v>
      </c>
      <c r="AJ839" s="297">
        <v>35526.44</v>
      </c>
      <c r="AK839" s="297">
        <v>35774.14</v>
      </c>
      <c r="AL839" s="297">
        <v>35573.980000000003</v>
      </c>
      <c r="AM839" s="297">
        <v>35480.089999999997</v>
      </c>
      <c r="AN839" s="297">
        <v>35519.769999999997</v>
      </c>
      <c r="AO839" s="297">
        <v>35656.44</v>
      </c>
      <c r="AP839" s="297">
        <v>36318.910000000003</v>
      </c>
      <c r="AQ839" s="297">
        <v>36985.47</v>
      </c>
      <c r="AR839" s="297">
        <v>37732.519999999997</v>
      </c>
      <c r="AS839" s="297">
        <v>38504.5</v>
      </c>
      <c r="AT839" s="297">
        <v>39395.019999999997</v>
      </c>
      <c r="AU839" s="297">
        <v>40483.629999999997</v>
      </c>
      <c r="AV839" s="297">
        <v>41588.83</v>
      </c>
      <c r="AW839" s="297">
        <v>42723.41</v>
      </c>
      <c r="AX839" s="297">
        <v>43869.03</v>
      </c>
      <c r="AY839" s="297">
        <v>45079.66</v>
      </c>
      <c r="AZ839" s="297">
        <v>46442.5</v>
      </c>
      <c r="BA839" s="297">
        <v>47829.27</v>
      </c>
      <c r="BB839" s="297">
        <v>49238.98</v>
      </c>
      <c r="BC839" s="297">
        <v>50707.48</v>
      </c>
      <c r="BD839" s="297">
        <v>52220.22</v>
      </c>
      <c r="BE839" s="297">
        <v>53878.48</v>
      </c>
      <c r="BF839" s="297">
        <v>55566.25</v>
      </c>
      <c r="BG839" s="297">
        <v>57283.32</v>
      </c>
      <c r="BH839" s="297">
        <v>59045.279999999999</v>
      </c>
      <c r="BI839" s="297">
        <v>60876.98</v>
      </c>
      <c r="BJ839" s="297">
        <v>62814.63</v>
      </c>
      <c r="BK839" s="297">
        <v>64786.21</v>
      </c>
      <c r="BL839" s="297">
        <v>66800.08</v>
      </c>
      <c r="BM839" s="297">
        <v>68847.289999999994</v>
      </c>
      <c r="BN839" s="297">
        <v>71003.95</v>
      </c>
      <c r="BO839" s="297">
        <v>73247.11</v>
      </c>
      <c r="BP839" s="297">
        <v>75530.149999999994</v>
      </c>
      <c r="BQ839" s="297">
        <v>77859.56</v>
      </c>
      <c r="BR839" s="297">
        <v>80233.509999999995</v>
      </c>
      <c r="BS839" s="297">
        <v>82723.69</v>
      </c>
      <c r="BT839" s="297">
        <v>85293.17</v>
      </c>
      <c r="BU839" s="297">
        <v>87921.44</v>
      </c>
      <c r="BV839" s="297">
        <v>90597.39</v>
      </c>
      <c r="BW839" s="297">
        <v>93336.73</v>
      </c>
    </row>
    <row r="840" spans="1:75" x14ac:dyDescent="0.25">
      <c r="A840" s="297" t="s">
        <v>365</v>
      </c>
      <c r="B840" s="297" t="s">
        <v>364</v>
      </c>
      <c r="C840" s="297" t="s">
        <v>1009</v>
      </c>
      <c r="D840" s="297" t="s">
        <v>1010</v>
      </c>
      <c r="E840" s="297">
        <v>30.17</v>
      </c>
      <c r="F840" s="297">
        <v>30.18</v>
      </c>
      <c r="G840" s="297">
        <v>24</v>
      </c>
      <c r="H840" s="297">
        <v>20.11</v>
      </c>
      <c r="I840" s="297">
        <v>21.6</v>
      </c>
      <c r="J840" s="297">
        <v>20.65</v>
      </c>
      <c r="K840" s="297">
        <v>23.55</v>
      </c>
      <c r="L840" s="297">
        <v>23.72</v>
      </c>
      <c r="M840" s="297">
        <v>23.14</v>
      </c>
      <c r="N840" s="297">
        <v>22.69</v>
      </c>
      <c r="O840" s="297">
        <v>22.02</v>
      </c>
      <c r="P840" s="297">
        <v>23.69</v>
      </c>
      <c r="Q840" s="297">
        <v>21.9</v>
      </c>
      <c r="R840" s="297">
        <v>22.03</v>
      </c>
      <c r="S840" s="297">
        <v>24.76</v>
      </c>
      <c r="T840" s="297">
        <v>23.68</v>
      </c>
      <c r="U840" s="297">
        <v>22.48</v>
      </c>
      <c r="V840" s="297">
        <v>22.2</v>
      </c>
      <c r="W840" s="297">
        <v>19.37</v>
      </c>
      <c r="X840" s="297">
        <v>18.350000000000001</v>
      </c>
      <c r="Y840" s="297">
        <v>18.350000000000001</v>
      </c>
      <c r="Z840" s="297">
        <v>17.75</v>
      </c>
      <c r="AA840" s="297">
        <v>18.03</v>
      </c>
      <c r="AB840" s="297">
        <v>19.670000000000002</v>
      </c>
      <c r="AC840" s="297">
        <v>19.57</v>
      </c>
      <c r="AD840" s="297">
        <v>20.05</v>
      </c>
      <c r="AE840" s="297">
        <v>19.91</v>
      </c>
      <c r="AF840" s="297">
        <v>17.86</v>
      </c>
      <c r="AG840" s="297">
        <v>18.18</v>
      </c>
      <c r="AH840" s="297">
        <v>15.75</v>
      </c>
      <c r="AI840" s="297">
        <v>14.8</v>
      </c>
      <c r="AJ840" s="297">
        <v>18.39</v>
      </c>
      <c r="AK840" s="297">
        <v>18.059999999999999</v>
      </c>
      <c r="AL840" s="297">
        <v>18.23</v>
      </c>
      <c r="AM840" s="297">
        <v>18.32</v>
      </c>
      <c r="AN840" s="297">
        <v>18.53</v>
      </c>
      <c r="AO840" s="297">
        <v>18.670000000000002</v>
      </c>
      <c r="AP840" s="297">
        <v>18.72</v>
      </c>
      <c r="AQ840" s="297">
        <v>18.79</v>
      </c>
      <c r="AR840" s="297">
        <v>18.850000000000001</v>
      </c>
      <c r="AS840" s="297">
        <v>18.89</v>
      </c>
      <c r="AT840" s="297">
        <v>18.91</v>
      </c>
      <c r="AU840" s="297">
        <v>18.88</v>
      </c>
      <c r="AV840" s="297">
        <v>18.850000000000001</v>
      </c>
      <c r="AW840" s="297">
        <v>18.829999999999998</v>
      </c>
      <c r="AX840" s="297">
        <v>18.82</v>
      </c>
      <c r="AY840" s="297">
        <v>18.79</v>
      </c>
      <c r="AZ840" s="297">
        <v>18.739999999999998</v>
      </c>
      <c r="BA840" s="297">
        <v>18.7</v>
      </c>
      <c r="BB840" s="297">
        <v>18.670000000000002</v>
      </c>
      <c r="BC840" s="297">
        <v>18.64</v>
      </c>
      <c r="BD840" s="297">
        <v>18.59</v>
      </c>
      <c r="BE840" s="297">
        <v>18.52</v>
      </c>
      <c r="BF840" s="297">
        <v>18.46</v>
      </c>
      <c r="BG840" s="297">
        <v>18.399999999999999</v>
      </c>
      <c r="BH840" s="297">
        <v>18.350000000000001</v>
      </c>
      <c r="BI840" s="297">
        <v>18.28</v>
      </c>
      <c r="BJ840" s="297">
        <v>18.2</v>
      </c>
      <c r="BK840" s="297">
        <v>18.14</v>
      </c>
      <c r="BL840" s="297">
        <v>18.079999999999998</v>
      </c>
      <c r="BM840" s="297">
        <v>18.02</v>
      </c>
      <c r="BN840" s="297">
        <v>17.96</v>
      </c>
      <c r="BO840" s="297">
        <v>17.89</v>
      </c>
      <c r="BP840" s="297">
        <v>17.84</v>
      </c>
      <c r="BQ840" s="297">
        <v>17.79</v>
      </c>
      <c r="BR840" s="297">
        <v>17.73</v>
      </c>
      <c r="BS840" s="297">
        <v>17.68</v>
      </c>
      <c r="BT840" s="297">
        <v>17.64</v>
      </c>
      <c r="BU840" s="297">
        <v>17.600000000000001</v>
      </c>
      <c r="BV840" s="297">
        <v>17.55</v>
      </c>
      <c r="BW840" s="297">
        <v>17.489999999999998</v>
      </c>
    </row>
    <row r="841" spans="1:75" x14ac:dyDescent="0.25">
      <c r="A841" s="297" t="s">
        <v>365</v>
      </c>
      <c r="B841" s="297" t="s">
        <v>364</v>
      </c>
      <c r="C841" s="297" t="s">
        <v>1011</v>
      </c>
      <c r="D841" s="297" t="s">
        <v>927</v>
      </c>
      <c r="E841" s="297">
        <v>1191.43</v>
      </c>
      <c r="F841" s="297">
        <v>1230.1600000000001</v>
      </c>
      <c r="G841" s="297">
        <v>1282.02</v>
      </c>
      <c r="H841" s="297">
        <v>1334.96</v>
      </c>
      <c r="I841" s="297">
        <v>1383.19</v>
      </c>
      <c r="J841" s="297">
        <v>1431.07</v>
      </c>
      <c r="K841" s="297">
        <v>1481.66</v>
      </c>
      <c r="L841" s="297">
        <v>1530.21</v>
      </c>
      <c r="M841" s="297">
        <v>1578.14</v>
      </c>
      <c r="N841" s="297">
        <v>1627.35</v>
      </c>
      <c r="O841" s="297">
        <v>1680.24</v>
      </c>
      <c r="P841" s="297">
        <v>1735.47</v>
      </c>
      <c r="Q841" s="297">
        <v>1789.79</v>
      </c>
      <c r="R841" s="297">
        <v>1844.2</v>
      </c>
      <c r="S841" s="297">
        <v>1900.44</v>
      </c>
      <c r="T841" s="297">
        <v>1956.44</v>
      </c>
      <c r="U841" s="297">
        <v>2009.41</v>
      </c>
      <c r="V841" s="297">
        <v>2061.66</v>
      </c>
      <c r="W841" s="297">
        <v>2119.79</v>
      </c>
      <c r="X841" s="297">
        <v>2201.29</v>
      </c>
      <c r="Y841" s="297">
        <v>2278.16</v>
      </c>
      <c r="Z841" s="297">
        <v>2349.7199999999998</v>
      </c>
      <c r="AA841" s="297">
        <v>2426.85</v>
      </c>
      <c r="AB841" s="297">
        <v>2501.41</v>
      </c>
      <c r="AC841" s="297">
        <v>2578.13</v>
      </c>
      <c r="AD841" s="297">
        <v>2659.31</v>
      </c>
      <c r="AE841" s="297">
        <v>2741.14</v>
      </c>
      <c r="AF841" s="297">
        <v>2821.72</v>
      </c>
      <c r="AG841" s="297">
        <v>2934.28</v>
      </c>
      <c r="AH841" s="297">
        <v>3012.25</v>
      </c>
      <c r="AI841" s="297">
        <v>3097.73</v>
      </c>
      <c r="AJ841" s="297">
        <v>3162.78</v>
      </c>
      <c r="AK841" s="297">
        <v>3226.4</v>
      </c>
      <c r="AL841" s="297">
        <v>3289.06</v>
      </c>
      <c r="AM841" s="297">
        <v>3351.5</v>
      </c>
      <c r="AN841" s="297">
        <v>3414.07</v>
      </c>
      <c r="AO841" s="297">
        <v>3487.62</v>
      </c>
      <c r="AP841" s="297">
        <v>3562.44</v>
      </c>
      <c r="AQ841" s="297">
        <v>3637.86</v>
      </c>
      <c r="AR841" s="297">
        <v>3712.88</v>
      </c>
      <c r="AS841" s="297">
        <v>3787.12</v>
      </c>
      <c r="AT841" s="297">
        <v>3864.98</v>
      </c>
      <c r="AU841" s="297">
        <v>3940.13</v>
      </c>
      <c r="AV841" s="297">
        <v>4014.79</v>
      </c>
      <c r="AW841" s="297">
        <v>4089.61</v>
      </c>
      <c r="AX841" s="297">
        <v>4164.83</v>
      </c>
      <c r="AY841" s="297">
        <v>4239.66</v>
      </c>
      <c r="AZ841" s="297">
        <v>4314.4399999999996</v>
      </c>
      <c r="BA841" s="297">
        <v>4389.16</v>
      </c>
      <c r="BB841" s="297">
        <v>4463.62</v>
      </c>
      <c r="BC841" s="297">
        <v>4537.68</v>
      </c>
      <c r="BD841" s="297">
        <v>4612.3900000000003</v>
      </c>
      <c r="BE841" s="297">
        <v>4686.57</v>
      </c>
      <c r="BF841" s="297">
        <v>4760.1899999999996</v>
      </c>
      <c r="BG841" s="297">
        <v>4833.1899999999996</v>
      </c>
      <c r="BH841" s="297">
        <v>4905.51</v>
      </c>
      <c r="BI841" s="297">
        <v>4976.45</v>
      </c>
      <c r="BJ841" s="297">
        <v>5046.49</v>
      </c>
      <c r="BK841" s="297">
        <v>5115.5200000000004</v>
      </c>
      <c r="BL841" s="297">
        <v>5183.4799999999996</v>
      </c>
      <c r="BM841" s="297">
        <v>5250.3</v>
      </c>
      <c r="BN841" s="297">
        <v>5316.4</v>
      </c>
      <c r="BO841" s="297">
        <v>5381.33</v>
      </c>
      <c r="BP841" s="297">
        <v>5444.86</v>
      </c>
      <c r="BQ841" s="297">
        <v>5506.67</v>
      </c>
      <c r="BR841" s="297">
        <v>5566.52</v>
      </c>
      <c r="BS841" s="297">
        <v>5626</v>
      </c>
      <c r="BT841" s="297">
        <v>5683.92</v>
      </c>
      <c r="BU841" s="297">
        <v>5740.41</v>
      </c>
      <c r="BV841" s="297">
        <v>5795.46</v>
      </c>
      <c r="BW841" s="297">
        <v>5849.59</v>
      </c>
    </row>
    <row r="842" spans="1:75" x14ac:dyDescent="0.25">
      <c r="A842" s="297" t="s">
        <v>365</v>
      </c>
      <c r="B842" s="297" t="s">
        <v>364</v>
      </c>
      <c r="C842" s="297" t="s">
        <v>1012</v>
      </c>
      <c r="D842" s="297" t="s">
        <v>927</v>
      </c>
      <c r="E842" s="297">
        <v>3194.77</v>
      </c>
      <c r="F842" s="297">
        <v>3287.68</v>
      </c>
      <c r="G842" s="297">
        <v>3385.63</v>
      </c>
      <c r="H842" s="297">
        <v>3487.63</v>
      </c>
      <c r="I842" s="297">
        <v>3592.27</v>
      </c>
      <c r="J842" s="297">
        <v>3698.47</v>
      </c>
      <c r="K842" s="297">
        <v>3805.81</v>
      </c>
      <c r="L842" s="297">
        <v>3914.3</v>
      </c>
      <c r="M842" s="297">
        <v>4023.63</v>
      </c>
      <c r="N842" s="297">
        <v>4133.55</v>
      </c>
      <c r="O842" s="297">
        <v>4243.8599999999997</v>
      </c>
      <c r="P842" s="297">
        <v>4354.33</v>
      </c>
      <c r="Q842" s="297">
        <v>4464.78</v>
      </c>
      <c r="R842" s="297">
        <v>4575.12</v>
      </c>
      <c r="S842" s="297">
        <v>4685.32</v>
      </c>
      <c r="T842" s="297">
        <v>4795.37</v>
      </c>
      <c r="U842" s="297">
        <v>4905.1499999999996</v>
      </c>
      <c r="V842" s="297">
        <v>5014.6499999999996</v>
      </c>
      <c r="W842" s="297">
        <v>5124.05</v>
      </c>
      <c r="X842" s="297">
        <v>5233.62</v>
      </c>
      <c r="Y842" s="297">
        <v>5343.54</v>
      </c>
      <c r="Z842" s="297">
        <v>5453.92</v>
      </c>
      <c r="AA842" s="297">
        <v>5564.71</v>
      </c>
      <c r="AB842" s="297">
        <v>5675.75</v>
      </c>
      <c r="AC842" s="297">
        <v>5786.84</v>
      </c>
      <c r="AD842" s="297">
        <v>5897.82</v>
      </c>
      <c r="AE842" s="297">
        <v>6008.6</v>
      </c>
      <c r="AF842" s="297">
        <v>6119.29</v>
      </c>
      <c r="AG842" s="297">
        <v>6230.24</v>
      </c>
      <c r="AH842" s="297">
        <v>6341.89</v>
      </c>
      <c r="AI842" s="297">
        <v>6454.55</v>
      </c>
      <c r="AJ842" s="297">
        <v>6568.29</v>
      </c>
      <c r="AK842" s="297">
        <v>6682.94</v>
      </c>
      <c r="AL842" s="297">
        <v>6798.24</v>
      </c>
      <c r="AM842" s="297">
        <v>6913.77</v>
      </c>
      <c r="AN842" s="297">
        <v>7029.23</v>
      </c>
      <c r="AO842" s="297">
        <v>7144.49</v>
      </c>
      <c r="AP842" s="297">
        <v>7259.49</v>
      </c>
      <c r="AQ842" s="297">
        <v>7374.07</v>
      </c>
      <c r="AR842" s="297">
        <v>7488.07</v>
      </c>
      <c r="AS842" s="297">
        <v>7601.33</v>
      </c>
      <c r="AT842" s="297">
        <v>7713.74</v>
      </c>
      <c r="AU842" s="297">
        <v>7825.17</v>
      </c>
      <c r="AV842" s="297">
        <v>7935.52</v>
      </c>
      <c r="AW842" s="297">
        <v>8044.66</v>
      </c>
      <c r="AX842" s="297">
        <v>8152.5</v>
      </c>
      <c r="AY842" s="297">
        <v>8258.9500000000007</v>
      </c>
      <c r="AZ842" s="297">
        <v>8363.94</v>
      </c>
      <c r="BA842" s="297">
        <v>8467.44</v>
      </c>
      <c r="BB842" s="297">
        <v>8569.43</v>
      </c>
      <c r="BC842" s="297">
        <v>8669.89</v>
      </c>
      <c r="BD842" s="297">
        <v>8768.7800000000007</v>
      </c>
      <c r="BE842" s="297">
        <v>8866.06</v>
      </c>
      <c r="BF842" s="297">
        <v>8961.7199999999993</v>
      </c>
      <c r="BG842" s="297">
        <v>9055.77</v>
      </c>
      <c r="BH842" s="297">
        <v>9148.2099999999991</v>
      </c>
      <c r="BI842" s="297">
        <v>9239.0300000000007</v>
      </c>
      <c r="BJ842" s="297">
        <v>9328.18</v>
      </c>
      <c r="BK842" s="297">
        <v>9415.65</v>
      </c>
      <c r="BL842" s="297">
        <v>9501.42</v>
      </c>
      <c r="BM842" s="297">
        <v>9585.4699999999993</v>
      </c>
      <c r="BN842" s="297">
        <v>9667.83</v>
      </c>
      <c r="BO842" s="297">
        <v>9748.48</v>
      </c>
      <c r="BP842" s="297">
        <v>9827.2800000000007</v>
      </c>
      <c r="BQ842" s="297">
        <v>9904.0400000000009</v>
      </c>
      <c r="BR842" s="297">
        <v>9978.66</v>
      </c>
      <c r="BS842" s="297">
        <v>10051.049999999999</v>
      </c>
      <c r="BT842" s="297">
        <v>10121.31</v>
      </c>
      <c r="BU842" s="297">
        <v>10189.75</v>
      </c>
      <c r="BV842" s="297">
        <v>10256.84</v>
      </c>
      <c r="BW842" s="297">
        <v>10322.879999999999</v>
      </c>
    </row>
    <row r="843" spans="1:75" x14ac:dyDescent="0.25">
      <c r="A843" s="297" t="s">
        <v>365</v>
      </c>
      <c r="B843" s="297" t="s">
        <v>364</v>
      </c>
      <c r="C843" s="297" t="s">
        <v>1013</v>
      </c>
      <c r="D843" s="297" t="s">
        <v>1010</v>
      </c>
      <c r="E843" s="297">
        <v>18.260000000000002</v>
      </c>
      <c r="F843" s="297">
        <v>19.920000000000002</v>
      </c>
      <c r="G843" s="297">
        <v>18.03</v>
      </c>
      <c r="H843" s="297">
        <v>21.27</v>
      </c>
      <c r="I843" s="297">
        <v>16.739999999999998</v>
      </c>
      <c r="J843" s="297">
        <v>17.760000000000002</v>
      </c>
      <c r="K843" s="297">
        <v>19.54</v>
      </c>
      <c r="L843" s="297">
        <v>16.53</v>
      </c>
      <c r="M843" s="297">
        <v>21.88</v>
      </c>
      <c r="N843" s="297">
        <v>27.51</v>
      </c>
      <c r="O843" s="297">
        <v>16.62</v>
      </c>
      <c r="P843" s="297">
        <v>16.78</v>
      </c>
      <c r="Q843" s="297">
        <v>12.39</v>
      </c>
      <c r="R843" s="297">
        <v>12.01</v>
      </c>
      <c r="S843" s="297">
        <v>14.32</v>
      </c>
      <c r="T843" s="297">
        <v>14.2</v>
      </c>
      <c r="U843" s="297">
        <v>13.58</v>
      </c>
      <c r="V843" s="297">
        <v>11.69</v>
      </c>
      <c r="W843" s="297">
        <v>13.25</v>
      </c>
      <c r="X843" s="297">
        <v>10.97</v>
      </c>
      <c r="Y843" s="297">
        <v>8.14</v>
      </c>
      <c r="Z843" s="297">
        <v>9.0500000000000007</v>
      </c>
      <c r="AA843" s="297">
        <v>13.93</v>
      </c>
      <c r="AB843" s="297">
        <v>16.14</v>
      </c>
      <c r="AC843" s="297">
        <v>16.77</v>
      </c>
      <c r="AD843" s="297">
        <v>15.36</v>
      </c>
      <c r="AE843" s="297">
        <v>15.11</v>
      </c>
      <c r="AF843" s="297">
        <v>15.04</v>
      </c>
      <c r="AG843" s="297">
        <v>22.62</v>
      </c>
      <c r="AH843" s="297">
        <v>10.73</v>
      </c>
      <c r="AI843" s="297">
        <v>6.56</v>
      </c>
      <c r="AJ843" s="297">
        <v>15</v>
      </c>
      <c r="AK843" s="297">
        <v>11.22</v>
      </c>
      <c r="AL843" s="297">
        <v>10.65</v>
      </c>
      <c r="AM843" s="297">
        <v>10.029999999999999</v>
      </c>
      <c r="AN843" s="297">
        <v>10.1</v>
      </c>
      <c r="AO843" s="297">
        <v>10.210000000000001</v>
      </c>
      <c r="AP843" s="297">
        <v>10.41</v>
      </c>
      <c r="AQ843" s="297">
        <v>10.47</v>
      </c>
      <c r="AR843" s="297">
        <v>10.52</v>
      </c>
      <c r="AS843" s="297">
        <v>10.6</v>
      </c>
      <c r="AT843" s="297">
        <v>10.65</v>
      </c>
      <c r="AU843" s="297">
        <v>10.82</v>
      </c>
      <c r="AV843" s="297">
        <v>10.82</v>
      </c>
      <c r="AW843" s="297">
        <v>10.86</v>
      </c>
      <c r="AX843" s="297">
        <v>10.91</v>
      </c>
      <c r="AY843" s="297">
        <v>10.97</v>
      </c>
      <c r="AZ843" s="297">
        <v>11.09</v>
      </c>
      <c r="BA843" s="297">
        <v>11.12</v>
      </c>
      <c r="BB843" s="297">
        <v>11.17</v>
      </c>
      <c r="BC843" s="297">
        <v>11.22</v>
      </c>
      <c r="BD843" s="297">
        <v>11.28</v>
      </c>
      <c r="BE843" s="297">
        <v>11.4</v>
      </c>
      <c r="BF843" s="297">
        <v>11.45</v>
      </c>
      <c r="BG843" s="297">
        <v>11.49</v>
      </c>
      <c r="BH843" s="297">
        <v>11.53</v>
      </c>
      <c r="BI843" s="297">
        <v>11.57</v>
      </c>
      <c r="BJ843" s="297">
        <v>11.67</v>
      </c>
      <c r="BK843" s="297">
        <v>11.69</v>
      </c>
      <c r="BL843" s="297">
        <v>11.71</v>
      </c>
      <c r="BM843" s="297">
        <v>11.73</v>
      </c>
      <c r="BN843" s="297">
        <v>11.73</v>
      </c>
      <c r="BO843" s="297">
        <v>11.81</v>
      </c>
      <c r="BP843" s="297">
        <v>11.81</v>
      </c>
      <c r="BQ843" s="297">
        <v>11.78</v>
      </c>
      <c r="BR843" s="297">
        <v>11.75</v>
      </c>
      <c r="BS843" s="297">
        <v>11.7</v>
      </c>
      <c r="BT843" s="297">
        <v>11.71</v>
      </c>
      <c r="BU843" s="297">
        <v>11.65</v>
      </c>
      <c r="BV843" s="297">
        <v>11.57</v>
      </c>
      <c r="BW843" s="297">
        <v>11.47</v>
      </c>
    </row>
    <row r="844" spans="1:75" x14ac:dyDescent="0.25">
      <c r="A844" s="297" t="s">
        <v>365</v>
      </c>
      <c r="B844" s="297" t="s">
        <v>364</v>
      </c>
      <c r="C844" s="297" t="s">
        <v>1014</v>
      </c>
      <c r="D844" s="297" t="s">
        <v>1015</v>
      </c>
      <c r="E844" s="297">
        <v>25.02</v>
      </c>
      <c r="F844" s="297">
        <v>25.87</v>
      </c>
      <c r="G844" s="297">
        <v>26.75</v>
      </c>
      <c r="H844" s="297">
        <v>27.65</v>
      </c>
      <c r="I844" s="297">
        <v>28.59</v>
      </c>
      <c r="J844" s="297">
        <v>29.56</v>
      </c>
      <c r="K844" s="297">
        <v>30.23</v>
      </c>
      <c r="L844" s="297">
        <v>30.91</v>
      </c>
      <c r="M844" s="297">
        <v>31.61</v>
      </c>
      <c r="N844" s="297">
        <v>32.33</v>
      </c>
      <c r="O844" s="297">
        <v>33.06</v>
      </c>
      <c r="P844" s="297">
        <v>32.03</v>
      </c>
      <c r="Q844" s="297">
        <v>31.03</v>
      </c>
      <c r="R844" s="297">
        <v>30.07</v>
      </c>
      <c r="S844" s="297">
        <v>29.13</v>
      </c>
      <c r="T844" s="297">
        <v>28.23</v>
      </c>
      <c r="U844" s="297">
        <v>28.05</v>
      </c>
      <c r="V844" s="297">
        <v>27.88</v>
      </c>
      <c r="W844" s="297">
        <v>27.71</v>
      </c>
      <c r="X844" s="297">
        <v>27.55</v>
      </c>
      <c r="Y844" s="297">
        <v>27.38</v>
      </c>
      <c r="Z844" s="297">
        <v>29.7</v>
      </c>
      <c r="AA844" s="297">
        <v>32.22</v>
      </c>
      <c r="AB844" s="297">
        <v>34.950000000000003</v>
      </c>
      <c r="AC844" s="297">
        <v>37.909999999999997</v>
      </c>
      <c r="AD844" s="297">
        <v>41.12</v>
      </c>
      <c r="AE844" s="297">
        <v>42.37</v>
      </c>
      <c r="AF844" s="297">
        <v>43.65</v>
      </c>
      <c r="AG844" s="297">
        <v>44.98</v>
      </c>
      <c r="AH844" s="297">
        <v>46.35</v>
      </c>
      <c r="AI844" s="297">
        <v>47.75</v>
      </c>
      <c r="AJ844" s="297">
        <v>48.35</v>
      </c>
      <c r="AK844" s="297">
        <v>48.95</v>
      </c>
      <c r="AL844" s="297">
        <v>49.56</v>
      </c>
      <c r="AM844" s="297">
        <v>50.17</v>
      </c>
      <c r="AN844" s="297">
        <v>50.8</v>
      </c>
      <c r="AO844" s="297">
        <v>51.44</v>
      </c>
      <c r="AP844" s="297">
        <v>52.1</v>
      </c>
      <c r="AQ844" s="297">
        <v>52.76</v>
      </c>
      <c r="AR844" s="297">
        <v>53.43</v>
      </c>
      <c r="AS844" s="297">
        <v>54.11</v>
      </c>
      <c r="AT844" s="297">
        <v>54.73</v>
      </c>
      <c r="AU844" s="297">
        <v>55.36</v>
      </c>
      <c r="AV844" s="297">
        <v>56</v>
      </c>
      <c r="AW844" s="297">
        <v>56.65</v>
      </c>
      <c r="AX844" s="297">
        <v>57.31</v>
      </c>
      <c r="AY844" s="297">
        <v>57.95</v>
      </c>
      <c r="AZ844" s="297">
        <v>58.59</v>
      </c>
      <c r="BA844" s="297">
        <v>59.25</v>
      </c>
      <c r="BB844" s="297">
        <v>59.91</v>
      </c>
      <c r="BC844" s="297">
        <v>60.58</v>
      </c>
      <c r="BD844" s="297">
        <v>61.18</v>
      </c>
      <c r="BE844" s="297">
        <v>61.79</v>
      </c>
      <c r="BF844" s="297">
        <v>62.41</v>
      </c>
      <c r="BG844" s="297">
        <v>63.03</v>
      </c>
      <c r="BH844" s="297">
        <v>63.66</v>
      </c>
      <c r="BI844" s="297">
        <v>64.27</v>
      </c>
      <c r="BJ844" s="297">
        <v>64.88</v>
      </c>
      <c r="BK844" s="297">
        <v>65.510000000000005</v>
      </c>
      <c r="BL844" s="297">
        <v>66.14</v>
      </c>
      <c r="BM844" s="297">
        <v>66.77</v>
      </c>
      <c r="BN844" s="297">
        <v>67.34</v>
      </c>
      <c r="BO844" s="297">
        <v>67.91</v>
      </c>
      <c r="BP844" s="297">
        <v>68.489999999999995</v>
      </c>
      <c r="BQ844" s="297">
        <v>69.08</v>
      </c>
      <c r="BR844" s="297">
        <v>69.67</v>
      </c>
      <c r="BS844" s="297">
        <v>70.12</v>
      </c>
      <c r="BT844" s="297">
        <v>70.58</v>
      </c>
      <c r="BU844" s="297">
        <v>71.040000000000006</v>
      </c>
      <c r="BV844" s="297">
        <v>71.5</v>
      </c>
      <c r="BW844" s="297">
        <v>71.97</v>
      </c>
    </row>
    <row r="845" spans="1:75" x14ac:dyDescent="0.25">
      <c r="A845" s="297" t="s">
        <v>365</v>
      </c>
      <c r="B845" s="297" t="s">
        <v>364</v>
      </c>
      <c r="C845" s="297" t="s">
        <v>1016</v>
      </c>
      <c r="D845" s="297" t="s">
        <v>1015</v>
      </c>
      <c r="E845" s="297">
        <v>3.19</v>
      </c>
      <c r="F845" s="297">
        <v>3.52</v>
      </c>
      <c r="G845" s="297">
        <v>3.89</v>
      </c>
      <c r="H845" s="297">
        <v>4.3</v>
      </c>
      <c r="I845" s="297">
        <v>4.76</v>
      </c>
      <c r="J845" s="297">
        <v>5.26</v>
      </c>
      <c r="K845" s="297">
        <v>5.53</v>
      </c>
      <c r="L845" s="297">
        <v>5.8</v>
      </c>
      <c r="M845" s="297">
        <v>6.1</v>
      </c>
      <c r="N845" s="297">
        <v>6.4</v>
      </c>
      <c r="O845" s="297">
        <v>6.73</v>
      </c>
      <c r="P845" s="297">
        <v>6.77</v>
      </c>
      <c r="Q845" s="297">
        <v>6.81</v>
      </c>
      <c r="R845" s="297">
        <v>6.86</v>
      </c>
      <c r="S845" s="297">
        <v>6.9</v>
      </c>
      <c r="T845" s="297">
        <v>6.95</v>
      </c>
      <c r="U845" s="297">
        <v>6.98</v>
      </c>
      <c r="V845" s="297">
        <v>7.02</v>
      </c>
      <c r="W845" s="297">
        <v>7.06</v>
      </c>
      <c r="X845" s="297">
        <v>7.09</v>
      </c>
      <c r="Y845" s="297">
        <v>7.13</v>
      </c>
      <c r="Z845" s="297">
        <v>6.73</v>
      </c>
      <c r="AA845" s="297">
        <v>6.35</v>
      </c>
      <c r="AB845" s="297">
        <v>5.99</v>
      </c>
      <c r="AC845" s="297">
        <v>5.65</v>
      </c>
      <c r="AD845" s="297">
        <v>5.33</v>
      </c>
      <c r="AE845" s="297">
        <v>5.47</v>
      </c>
      <c r="AF845" s="297">
        <v>5.6</v>
      </c>
      <c r="AG845" s="297">
        <v>5.74</v>
      </c>
      <c r="AH845" s="297">
        <v>5.88</v>
      </c>
      <c r="AI845" s="297">
        <v>6.03</v>
      </c>
      <c r="AJ845" s="297">
        <v>6.48</v>
      </c>
      <c r="AK845" s="297">
        <v>6.97</v>
      </c>
      <c r="AL845" s="297">
        <v>7.49</v>
      </c>
      <c r="AM845" s="297">
        <v>8.0500000000000007</v>
      </c>
      <c r="AN845" s="297">
        <v>8.65</v>
      </c>
      <c r="AO845" s="297">
        <v>9.16</v>
      </c>
      <c r="AP845" s="297">
        <v>9.69</v>
      </c>
      <c r="AQ845" s="297">
        <v>10.26</v>
      </c>
      <c r="AR845" s="297">
        <v>10.86</v>
      </c>
      <c r="AS845" s="297">
        <v>11.5</v>
      </c>
      <c r="AT845" s="297">
        <v>12.05</v>
      </c>
      <c r="AU845" s="297">
        <v>12.63</v>
      </c>
      <c r="AV845" s="297">
        <v>13.24</v>
      </c>
      <c r="AW845" s="297">
        <v>13.88</v>
      </c>
      <c r="AX845" s="297">
        <v>14.55</v>
      </c>
      <c r="AY845" s="297">
        <v>15.15</v>
      </c>
      <c r="AZ845" s="297">
        <v>15.78</v>
      </c>
      <c r="BA845" s="297">
        <v>16.43</v>
      </c>
      <c r="BB845" s="297">
        <v>17.11</v>
      </c>
      <c r="BC845" s="297">
        <v>17.82</v>
      </c>
      <c r="BD845" s="297">
        <v>18.47</v>
      </c>
      <c r="BE845" s="297">
        <v>19.14</v>
      </c>
      <c r="BF845" s="297">
        <v>19.84</v>
      </c>
      <c r="BG845" s="297">
        <v>20.56</v>
      </c>
      <c r="BH845" s="297">
        <v>21.32</v>
      </c>
      <c r="BI845" s="297">
        <v>22.01</v>
      </c>
      <c r="BJ845" s="297">
        <v>22.73</v>
      </c>
      <c r="BK845" s="297">
        <v>23.47</v>
      </c>
      <c r="BL845" s="297">
        <v>24.24</v>
      </c>
      <c r="BM845" s="297">
        <v>25.03</v>
      </c>
      <c r="BN845" s="297">
        <v>25.76</v>
      </c>
      <c r="BO845" s="297">
        <v>26.5</v>
      </c>
      <c r="BP845" s="297">
        <v>27.27</v>
      </c>
      <c r="BQ845" s="297">
        <v>28.06</v>
      </c>
      <c r="BR845" s="297">
        <v>28.87</v>
      </c>
      <c r="BS845" s="297">
        <v>29.62</v>
      </c>
      <c r="BT845" s="297">
        <v>30.39</v>
      </c>
      <c r="BU845" s="297">
        <v>31.17</v>
      </c>
      <c r="BV845" s="297">
        <v>31.98</v>
      </c>
      <c r="BW845" s="297">
        <v>32.81</v>
      </c>
    </row>
    <row r="846" spans="1:75" x14ac:dyDescent="0.25">
      <c r="A846" s="297" t="s">
        <v>28</v>
      </c>
      <c r="B846" s="297" t="s">
        <v>27</v>
      </c>
      <c r="C846" s="297" t="s">
        <v>1005</v>
      </c>
      <c r="D846" s="297" t="s">
        <v>1006</v>
      </c>
      <c r="E846" s="297">
        <v>111.85</v>
      </c>
      <c r="F846" s="297">
        <v>119.8</v>
      </c>
      <c r="G846" s="297">
        <v>127.63</v>
      </c>
      <c r="H846" s="297">
        <v>130.55000000000001</v>
      </c>
      <c r="I846" s="297">
        <v>132.54</v>
      </c>
      <c r="J846" s="297">
        <v>133.36000000000001</v>
      </c>
      <c r="K846" s="297">
        <v>136.22</v>
      </c>
      <c r="L846" s="297">
        <v>139.44</v>
      </c>
      <c r="M846" s="297">
        <v>147.41</v>
      </c>
      <c r="N846" s="297">
        <v>146.61000000000001</v>
      </c>
      <c r="O846" s="297">
        <v>144.88</v>
      </c>
      <c r="P846" s="297">
        <v>143.59</v>
      </c>
      <c r="Q846" s="297">
        <v>142.31</v>
      </c>
      <c r="R846" s="297">
        <v>142.33000000000001</v>
      </c>
      <c r="S846" s="297">
        <v>144.94999999999999</v>
      </c>
      <c r="T846" s="297">
        <v>150.01</v>
      </c>
      <c r="U846" s="297">
        <v>154.16</v>
      </c>
      <c r="V846" s="297">
        <v>159.81</v>
      </c>
      <c r="W846" s="297">
        <v>164.88</v>
      </c>
      <c r="X846" s="297">
        <v>168.62</v>
      </c>
      <c r="Y846" s="297">
        <v>171.56</v>
      </c>
      <c r="Z846" s="297">
        <v>173.3</v>
      </c>
      <c r="AA846" s="297">
        <v>174.84</v>
      </c>
      <c r="AB846" s="297">
        <v>176.95</v>
      </c>
      <c r="AC846" s="297">
        <v>179.62</v>
      </c>
      <c r="AD846" s="297">
        <v>183.4</v>
      </c>
      <c r="AE846" s="297">
        <v>188.92</v>
      </c>
      <c r="AF846" s="297">
        <v>197.72</v>
      </c>
      <c r="AG846" s="297">
        <v>212.36</v>
      </c>
      <c r="AH846" s="297">
        <v>221.61</v>
      </c>
      <c r="AI846" s="297">
        <v>228.25</v>
      </c>
      <c r="AJ846" s="297">
        <v>239.45</v>
      </c>
      <c r="AK846" s="297">
        <v>251.13</v>
      </c>
      <c r="AL846" s="297">
        <v>263.48</v>
      </c>
      <c r="AM846" s="297">
        <v>276.45</v>
      </c>
      <c r="AN846" s="297">
        <v>290.20999999999998</v>
      </c>
      <c r="AO846" s="297">
        <v>304.75</v>
      </c>
      <c r="AP846" s="297">
        <v>320.02</v>
      </c>
      <c r="AQ846" s="297">
        <v>336.16</v>
      </c>
      <c r="AR846" s="297">
        <v>353.2</v>
      </c>
      <c r="AS846" s="297">
        <v>371.17</v>
      </c>
      <c r="AT846" s="297">
        <v>390.09</v>
      </c>
      <c r="AU846" s="297">
        <v>409.8</v>
      </c>
      <c r="AV846" s="297">
        <v>430.4</v>
      </c>
      <c r="AW846" s="297">
        <v>451.98</v>
      </c>
      <c r="AX846" s="297">
        <v>474.55</v>
      </c>
      <c r="AY846" s="297">
        <v>498.14</v>
      </c>
      <c r="AZ846" s="297">
        <v>522.55999999999995</v>
      </c>
      <c r="BA846" s="297">
        <v>547.94000000000005</v>
      </c>
      <c r="BB846" s="297">
        <v>574.33000000000004</v>
      </c>
      <c r="BC846" s="297">
        <v>601.72</v>
      </c>
      <c r="BD846" s="297">
        <v>630.09</v>
      </c>
      <c r="BE846" s="297">
        <v>659.28</v>
      </c>
      <c r="BF846" s="297">
        <v>689.41</v>
      </c>
      <c r="BG846" s="297">
        <v>720.51</v>
      </c>
      <c r="BH846" s="297">
        <v>752.58</v>
      </c>
      <c r="BI846" s="297">
        <v>785.6</v>
      </c>
      <c r="BJ846" s="297">
        <v>819.39</v>
      </c>
      <c r="BK846" s="297">
        <v>854.08</v>
      </c>
      <c r="BL846" s="297">
        <v>889.72</v>
      </c>
      <c r="BM846" s="297">
        <v>926.31</v>
      </c>
      <c r="BN846" s="297">
        <v>963.86</v>
      </c>
      <c r="BO846" s="297">
        <v>1002.33</v>
      </c>
      <c r="BP846" s="297">
        <v>1041.83</v>
      </c>
      <c r="BQ846" s="297">
        <v>1082.3900000000001</v>
      </c>
      <c r="BR846" s="297">
        <v>1124.03</v>
      </c>
      <c r="BS846" s="297">
        <v>1166.8</v>
      </c>
      <c r="BT846" s="297">
        <v>1210.74</v>
      </c>
      <c r="BU846" s="297">
        <v>1255.8900000000001</v>
      </c>
      <c r="BV846" s="297">
        <v>1302.25</v>
      </c>
      <c r="BW846" s="297">
        <v>1349.8</v>
      </c>
    </row>
    <row r="847" spans="1:75" x14ac:dyDescent="0.25">
      <c r="A847" s="297" t="s">
        <v>28</v>
      </c>
      <c r="B847" s="297" t="s">
        <v>27</v>
      </c>
      <c r="C847" s="297" t="s">
        <v>1007</v>
      </c>
      <c r="D847" s="297" t="s">
        <v>1008</v>
      </c>
      <c r="E847" s="297">
        <v>77109.59</v>
      </c>
      <c r="F847" s="297">
        <v>77589.039999999994</v>
      </c>
      <c r="G847" s="297">
        <v>78986.3</v>
      </c>
      <c r="H847" s="297">
        <v>72630.13</v>
      </c>
      <c r="I847" s="297">
        <v>74410.960000000006</v>
      </c>
      <c r="J847" s="297">
        <v>72465.75</v>
      </c>
      <c r="K847" s="297">
        <v>73808.22</v>
      </c>
      <c r="L847" s="297">
        <v>75780.820000000007</v>
      </c>
      <c r="M847" s="297">
        <v>74534.25</v>
      </c>
      <c r="N847" s="297">
        <v>68787.67</v>
      </c>
      <c r="O847" s="297">
        <v>66671.23</v>
      </c>
      <c r="P847" s="297">
        <v>65404.11</v>
      </c>
      <c r="Q847" s="297">
        <v>63609.59</v>
      </c>
      <c r="R847" s="297">
        <v>67904.11</v>
      </c>
      <c r="S847" s="297">
        <v>70342.460000000006</v>
      </c>
      <c r="T847" s="297">
        <v>75143.83</v>
      </c>
      <c r="U847" s="297">
        <v>77397.27</v>
      </c>
      <c r="V847" s="297">
        <v>74917.8</v>
      </c>
      <c r="W847" s="297">
        <v>78801.37</v>
      </c>
      <c r="X847" s="297">
        <v>83952.05</v>
      </c>
      <c r="Y847" s="297">
        <v>83369.87</v>
      </c>
      <c r="Z847" s="297">
        <v>80438.36</v>
      </c>
      <c r="AA847" s="297">
        <v>80938.36</v>
      </c>
      <c r="AB847" s="297">
        <v>79280.820000000007</v>
      </c>
      <c r="AC847" s="297">
        <v>87534.25</v>
      </c>
      <c r="AD847" s="297">
        <v>92342.46</v>
      </c>
      <c r="AE847" s="297">
        <v>89452.05</v>
      </c>
      <c r="AF847" s="297">
        <v>96390.41</v>
      </c>
      <c r="AG847" s="297">
        <v>100753.42</v>
      </c>
      <c r="AH847" s="297">
        <v>106434.13</v>
      </c>
      <c r="AI847" s="297">
        <v>109395.26</v>
      </c>
      <c r="AJ847" s="297">
        <v>115751.71</v>
      </c>
      <c r="AK847" s="297">
        <v>120906.46</v>
      </c>
      <c r="AL847" s="297">
        <v>125856.38</v>
      </c>
      <c r="AM847" s="297">
        <v>131325.42000000001</v>
      </c>
      <c r="AN847" s="297">
        <v>137426.23000000001</v>
      </c>
      <c r="AO847" s="297">
        <v>143980.81</v>
      </c>
      <c r="AP847" s="297">
        <v>150463.72</v>
      </c>
      <c r="AQ847" s="297">
        <v>157188.25</v>
      </c>
      <c r="AR847" s="297">
        <v>164468.04999999999</v>
      </c>
      <c r="AS847" s="297">
        <v>172143.08</v>
      </c>
      <c r="AT847" s="297">
        <v>180199.45</v>
      </c>
      <c r="AU847" s="297">
        <v>188262.88</v>
      </c>
      <c r="AV847" s="297">
        <v>196625.91</v>
      </c>
      <c r="AW847" s="297">
        <v>205313.73</v>
      </c>
      <c r="AX847" s="297">
        <v>214241.48</v>
      </c>
      <c r="AY847" s="297">
        <v>223260.2</v>
      </c>
      <c r="AZ847" s="297">
        <v>232337.33</v>
      </c>
      <c r="BA847" s="297">
        <v>241640.08</v>
      </c>
      <c r="BB847" s="297">
        <v>251175.38</v>
      </c>
      <c r="BC847" s="297">
        <v>261103.56</v>
      </c>
      <c r="BD847" s="297">
        <v>270978.69</v>
      </c>
      <c r="BE847" s="297">
        <v>281129.28000000003</v>
      </c>
      <c r="BF847" s="297">
        <v>291486.88</v>
      </c>
      <c r="BG847" s="297">
        <v>302045.53000000003</v>
      </c>
      <c r="BH847" s="297">
        <v>312869.63</v>
      </c>
      <c r="BI847" s="297">
        <v>323638.78000000003</v>
      </c>
      <c r="BJ847" s="297">
        <v>334636.71999999997</v>
      </c>
      <c r="BK847" s="297">
        <v>345801.03</v>
      </c>
      <c r="BL847" s="297">
        <v>357171.41</v>
      </c>
      <c r="BM847" s="297">
        <v>368709.63</v>
      </c>
      <c r="BN847" s="297">
        <v>380509.09</v>
      </c>
      <c r="BO847" s="297">
        <v>392560.5</v>
      </c>
      <c r="BP847" s="297">
        <v>404787.97</v>
      </c>
      <c r="BQ847" s="297">
        <v>417227.88</v>
      </c>
      <c r="BR847" s="297">
        <v>429880.53</v>
      </c>
      <c r="BS847" s="297">
        <v>442872.34</v>
      </c>
      <c r="BT847" s="297">
        <v>456151.13</v>
      </c>
      <c r="BU847" s="297">
        <v>469675.53</v>
      </c>
      <c r="BV847" s="297">
        <v>483399.69</v>
      </c>
      <c r="BW847" s="297">
        <v>497363.56</v>
      </c>
    </row>
    <row r="848" spans="1:75" x14ac:dyDescent="0.25">
      <c r="A848" s="297" t="s">
        <v>28</v>
      </c>
      <c r="B848" s="297" t="s">
        <v>27</v>
      </c>
      <c r="C848" s="297" t="s">
        <v>1009</v>
      </c>
      <c r="D848" s="297" t="s">
        <v>1010</v>
      </c>
      <c r="E848" s="297">
        <v>25.02</v>
      </c>
      <c r="F848" s="297">
        <v>28.84</v>
      </c>
      <c r="G848" s="297">
        <v>29.72</v>
      </c>
      <c r="H848" s="297">
        <v>23.72</v>
      </c>
      <c r="I848" s="297">
        <v>20.97</v>
      </c>
      <c r="J848" s="297">
        <v>18.2</v>
      </c>
      <c r="K848" s="297">
        <v>20.48</v>
      </c>
      <c r="L848" s="297">
        <v>19.89</v>
      </c>
      <c r="M848" s="297">
        <v>31.26</v>
      </c>
      <c r="N848" s="297">
        <v>17.43</v>
      </c>
      <c r="O848" s="297">
        <v>16.13</v>
      </c>
      <c r="P848" s="297">
        <v>16.55</v>
      </c>
      <c r="Q848" s="297">
        <v>16.47</v>
      </c>
      <c r="R848" s="297">
        <v>18.329999999999998</v>
      </c>
      <c r="S848" s="297">
        <v>21.2</v>
      </c>
      <c r="T848" s="297">
        <v>24.06</v>
      </c>
      <c r="U848" s="297">
        <v>22.43</v>
      </c>
      <c r="V848" s="297">
        <v>23.79</v>
      </c>
      <c r="W848" s="297">
        <v>23.55</v>
      </c>
      <c r="X848" s="297">
        <v>21.71</v>
      </c>
      <c r="Y848" s="297">
        <v>21.13</v>
      </c>
      <c r="Z848" s="297">
        <v>18.97</v>
      </c>
      <c r="AA848" s="297">
        <v>18.18</v>
      </c>
      <c r="AB848" s="297">
        <v>18.46</v>
      </c>
      <c r="AC848" s="297">
        <v>18.75</v>
      </c>
      <c r="AD848" s="297">
        <v>19.04</v>
      </c>
      <c r="AE848" s="297">
        <v>20.190000000000001</v>
      </c>
      <c r="AF848" s="297">
        <v>22.22</v>
      </c>
      <c r="AG848" s="297">
        <v>25.29</v>
      </c>
      <c r="AH848" s="297">
        <v>21.51</v>
      </c>
      <c r="AI848" s="297">
        <v>19.32</v>
      </c>
      <c r="AJ848" s="297">
        <v>22.18</v>
      </c>
      <c r="AK848" s="297">
        <v>21.85</v>
      </c>
      <c r="AL848" s="297">
        <v>21.79</v>
      </c>
      <c r="AM848" s="297">
        <v>21.75</v>
      </c>
      <c r="AN848" s="297">
        <v>21.83</v>
      </c>
      <c r="AO848" s="297">
        <v>21.86</v>
      </c>
      <c r="AP848" s="297">
        <v>21.83</v>
      </c>
      <c r="AQ848" s="297">
        <v>21.86</v>
      </c>
      <c r="AR848" s="297">
        <v>21.89</v>
      </c>
      <c r="AS848" s="297">
        <v>21.9</v>
      </c>
      <c r="AT848" s="297">
        <v>21.91</v>
      </c>
      <c r="AU848" s="297">
        <v>21.83</v>
      </c>
      <c r="AV848" s="297">
        <v>21.78</v>
      </c>
      <c r="AW848" s="297">
        <v>21.76</v>
      </c>
      <c r="AX848" s="297">
        <v>21.74</v>
      </c>
      <c r="AY848" s="297">
        <v>21.71</v>
      </c>
      <c r="AZ848" s="297">
        <v>21.61</v>
      </c>
      <c r="BA848" s="297">
        <v>21.56</v>
      </c>
      <c r="BB848" s="297">
        <v>21.52</v>
      </c>
      <c r="BC848" s="297">
        <v>21.47</v>
      </c>
      <c r="BD848" s="297">
        <v>21.4</v>
      </c>
      <c r="BE848" s="297">
        <v>21.28</v>
      </c>
      <c r="BF848" s="297">
        <v>21.2</v>
      </c>
      <c r="BG848" s="297">
        <v>21.13</v>
      </c>
      <c r="BH848" s="297">
        <v>21.04</v>
      </c>
      <c r="BI848" s="297">
        <v>20.96</v>
      </c>
      <c r="BJ848" s="297">
        <v>20.83</v>
      </c>
      <c r="BK848" s="297">
        <v>20.74</v>
      </c>
      <c r="BL848" s="297">
        <v>20.66</v>
      </c>
      <c r="BM848" s="297">
        <v>20.58</v>
      </c>
      <c r="BN848" s="297">
        <v>20.49</v>
      </c>
      <c r="BO848" s="297">
        <v>20.399999999999999</v>
      </c>
      <c r="BP848" s="297">
        <v>20.329999999999998</v>
      </c>
      <c r="BQ848" s="297">
        <v>20.260000000000002</v>
      </c>
      <c r="BR848" s="297">
        <v>20.190000000000001</v>
      </c>
      <c r="BS848" s="297">
        <v>20.13</v>
      </c>
      <c r="BT848" s="297">
        <v>20.07</v>
      </c>
      <c r="BU848" s="297">
        <v>20.02</v>
      </c>
      <c r="BV848" s="297">
        <v>19.96</v>
      </c>
      <c r="BW848" s="297">
        <v>19.899999999999999</v>
      </c>
    </row>
    <row r="849" spans="1:75" x14ac:dyDescent="0.25">
      <c r="A849" s="297" t="s">
        <v>28</v>
      </c>
      <c r="B849" s="297" t="s">
        <v>27</v>
      </c>
      <c r="C849" s="297" t="s">
        <v>1011</v>
      </c>
      <c r="D849" s="297" t="s">
        <v>927</v>
      </c>
      <c r="E849" s="297">
        <v>6031.61</v>
      </c>
      <c r="F849" s="297">
        <v>6203.4</v>
      </c>
      <c r="G849" s="297">
        <v>6436.38</v>
      </c>
      <c r="H849" s="297">
        <v>6753.07</v>
      </c>
      <c r="I849" s="297">
        <v>6977.25</v>
      </c>
      <c r="J849" s="297">
        <v>7220.79</v>
      </c>
      <c r="K849" s="297">
        <v>7422.54</v>
      </c>
      <c r="L849" s="297">
        <v>7497.02</v>
      </c>
      <c r="M849" s="297">
        <v>7730.18</v>
      </c>
      <c r="N849" s="297">
        <v>7967.9</v>
      </c>
      <c r="O849" s="297">
        <v>8280.77</v>
      </c>
      <c r="P849" s="297">
        <v>8553.7900000000009</v>
      </c>
      <c r="Q849" s="297">
        <v>8850.9599999999991</v>
      </c>
      <c r="R849" s="297">
        <v>9139.6</v>
      </c>
      <c r="S849" s="297">
        <v>9376.43</v>
      </c>
      <c r="T849" s="297">
        <v>9631.7900000000009</v>
      </c>
      <c r="U849" s="297">
        <v>9919.5400000000009</v>
      </c>
      <c r="V849" s="297">
        <v>10187.44</v>
      </c>
      <c r="W849" s="297">
        <v>10508.68</v>
      </c>
      <c r="X849" s="297">
        <v>10821.78</v>
      </c>
      <c r="Y849" s="297">
        <v>11121.47</v>
      </c>
      <c r="Z849" s="297">
        <v>11428.45</v>
      </c>
      <c r="AA849" s="297">
        <v>11698.94</v>
      </c>
      <c r="AB849" s="297">
        <v>11971.62</v>
      </c>
      <c r="AC849" s="297">
        <v>12234.16</v>
      </c>
      <c r="AD849" s="297">
        <v>12479.3</v>
      </c>
      <c r="AE849" s="297">
        <v>12708.66</v>
      </c>
      <c r="AF849" s="297">
        <v>12920.77</v>
      </c>
      <c r="AG849" s="297">
        <v>13117.77</v>
      </c>
      <c r="AH849" s="297">
        <v>13415.53</v>
      </c>
      <c r="AI849" s="297">
        <v>13656.22</v>
      </c>
      <c r="AJ849" s="297">
        <v>13857.91</v>
      </c>
      <c r="AK849" s="297">
        <v>14067.14</v>
      </c>
      <c r="AL849" s="297">
        <v>14281.31</v>
      </c>
      <c r="AM849" s="297">
        <v>14496.5</v>
      </c>
      <c r="AN849" s="297">
        <v>14710.17</v>
      </c>
      <c r="AO849" s="297">
        <v>14967.71</v>
      </c>
      <c r="AP849" s="297">
        <v>15224.25</v>
      </c>
      <c r="AQ849" s="297">
        <v>15479.84</v>
      </c>
      <c r="AR849" s="297">
        <v>15735.32</v>
      </c>
      <c r="AS849" s="297">
        <v>15990.83</v>
      </c>
      <c r="AT849" s="297">
        <v>16245.77</v>
      </c>
      <c r="AU849" s="297">
        <v>16498.02</v>
      </c>
      <c r="AV849" s="297">
        <v>16747.84</v>
      </c>
      <c r="AW849" s="297">
        <v>16993.21</v>
      </c>
      <c r="AX849" s="297">
        <v>17232.82</v>
      </c>
      <c r="AY849" s="297">
        <v>17458.59</v>
      </c>
      <c r="AZ849" s="297">
        <v>17677.86</v>
      </c>
      <c r="BA849" s="297">
        <v>17890.36</v>
      </c>
      <c r="BB849" s="297">
        <v>18096.45</v>
      </c>
      <c r="BC849" s="297">
        <v>18296.400000000001</v>
      </c>
      <c r="BD849" s="297">
        <v>18489.169999999998</v>
      </c>
      <c r="BE849" s="297">
        <v>18675.57</v>
      </c>
      <c r="BF849" s="297">
        <v>18854.97</v>
      </c>
      <c r="BG849" s="297">
        <v>19026.740000000002</v>
      </c>
      <c r="BH849" s="297">
        <v>19190.55</v>
      </c>
      <c r="BI849" s="297">
        <v>19341.03</v>
      </c>
      <c r="BJ849" s="297">
        <v>19483.34</v>
      </c>
      <c r="BK849" s="297">
        <v>19617.400000000001</v>
      </c>
      <c r="BL849" s="297">
        <v>19743.349999999999</v>
      </c>
      <c r="BM849" s="297">
        <v>19861.259999999998</v>
      </c>
      <c r="BN849" s="297">
        <v>19983.78</v>
      </c>
      <c r="BO849" s="297">
        <v>20098.66</v>
      </c>
      <c r="BP849" s="297">
        <v>20205.689999999999</v>
      </c>
      <c r="BQ849" s="297">
        <v>20304.650000000001</v>
      </c>
      <c r="BR849" s="297">
        <v>20395.45</v>
      </c>
      <c r="BS849" s="297">
        <v>20488.75</v>
      </c>
      <c r="BT849" s="297">
        <v>20574.68</v>
      </c>
      <c r="BU849" s="297">
        <v>20653.5</v>
      </c>
      <c r="BV849" s="297">
        <v>20725.349999999999</v>
      </c>
      <c r="BW849" s="297">
        <v>20790.3</v>
      </c>
    </row>
    <row r="850" spans="1:75" x14ac:dyDescent="0.25">
      <c r="A850" s="297" t="s">
        <v>28</v>
      </c>
      <c r="B850" s="297" t="s">
        <v>27</v>
      </c>
      <c r="C850" s="297" t="s">
        <v>1012</v>
      </c>
      <c r="D850" s="297" t="s">
        <v>927</v>
      </c>
      <c r="E850" s="297">
        <v>17286.830000000002</v>
      </c>
      <c r="F850" s="297">
        <v>17720.02</v>
      </c>
      <c r="G850" s="297">
        <v>18152.34</v>
      </c>
      <c r="H850" s="297">
        <v>18585.150000000001</v>
      </c>
      <c r="I850" s="297">
        <v>19020.62</v>
      </c>
      <c r="J850" s="297">
        <v>19460.11</v>
      </c>
      <c r="K850" s="297">
        <v>19903.830000000002</v>
      </c>
      <c r="L850" s="297">
        <v>20350.46</v>
      </c>
      <c r="M850" s="297">
        <v>20797.98</v>
      </c>
      <c r="N850" s="297">
        <v>21243.7</v>
      </c>
      <c r="O850" s="297">
        <v>21685.54</v>
      </c>
      <c r="P850" s="297">
        <v>22122.06</v>
      </c>
      <c r="Q850" s="297">
        <v>22553.27</v>
      </c>
      <c r="R850" s="297">
        <v>22980.18</v>
      </c>
      <c r="S850" s="297">
        <v>23404.52</v>
      </c>
      <c r="T850" s="297">
        <v>23827.16</v>
      </c>
      <c r="U850" s="297">
        <v>24248.67</v>
      </c>
      <c r="V850" s="297">
        <v>24667.360000000001</v>
      </c>
      <c r="W850" s="297">
        <v>25079.14</v>
      </c>
      <c r="X850" s="297">
        <v>25478.58</v>
      </c>
      <c r="Y850" s="297">
        <v>25861.89</v>
      </c>
      <c r="Z850" s="297">
        <v>26228.27</v>
      </c>
      <c r="AA850" s="297">
        <v>26579.25</v>
      </c>
      <c r="AB850" s="297">
        <v>26916.34</v>
      </c>
      <c r="AC850" s="297">
        <v>27242.03</v>
      </c>
      <c r="AD850" s="297">
        <v>27558.77</v>
      </c>
      <c r="AE850" s="297">
        <v>27866.39</v>
      </c>
      <c r="AF850" s="297">
        <v>28166.080000000002</v>
      </c>
      <c r="AG850" s="297">
        <v>28463.34</v>
      </c>
      <c r="AH850" s="297">
        <v>28765.16</v>
      </c>
      <c r="AI850" s="297">
        <v>29076.51</v>
      </c>
      <c r="AJ850" s="297">
        <v>29399.82</v>
      </c>
      <c r="AK850" s="297">
        <v>29733.83</v>
      </c>
      <c r="AL850" s="297">
        <v>30075.19</v>
      </c>
      <c r="AM850" s="297">
        <v>30418.59</v>
      </c>
      <c r="AN850" s="297">
        <v>30760.06</v>
      </c>
      <c r="AO850" s="297">
        <v>31098.42</v>
      </c>
      <c r="AP850" s="297">
        <v>31434.5</v>
      </c>
      <c r="AQ850" s="297">
        <v>31768.720000000001</v>
      </c>
      <c r="AR850" s="297">
        <v>32102.03</v>
      </c>
      <c r="AS850" s="297">
        <v>32434.9</v>
      </c>
      <c r="AT850" s="297">
        <v>32767.07</v>
      </c>
      <c r="AU850" s="297">
        <v>33097.269999999997</v>
      </c>
      <c r="AV850" s="297">
        <v>33423.74</v>
      </c>
      <c r="AW850" s="297">
        <v>33744.25</v>
      </c>
      <c r="AX850" s="297">
        <v>34057.06</v>
      </c>
      <c r="AY850" s="297">
        <v>34361.29</v>
      </c>
      <c r="AZ850" s="297">
        <v>34656.78</v>
      </c>
      <c r="BA850" s="297">
        <v>34943.5</v>
      </c>
      <c r="BB850" s="297">
        <v>35221.71</v>
      </c>
      <c r="BC850" s="297">
        <v>35491.54</v>
      </c>
      <c r="BD850" s="297">
        <v>35752.69</v>
      </c>
      <c r="BE850" s="297">
        <v>36004.71</v>
      </c>
      <c r="BF850" s="297">
        <v>36247.339999999997</v>
      </c>
      <c r="BG850" s="297">
        <v>36480.36</v>
      </c>
      <c r="BH850" s="297">
        <v>36703.550000000003</v>
      </c>
      <c r="BI850" s="297">
        <v>36916.78</v>
      </c>
      <c r="BJ850" s="297">
        <v>37119.910000000003</v>
      </c>
      <c r="BK850" s="297">
        <v>37312.89</v>
      </c>
      <c r="BL850" s="297">
        <v>37495.67</v>
      </c>
      <c r="BM850" s="297">
        <v>37668.230000000003</v>
      </c>
      <c r="BN850" s="297">
        <v>37830.79</v>
      </c>
      <c r="BO850" s="297">
        <v>37983.39</v>
      </c>
      <c r="BP850" s="297">
        <v>38125.61</v>
      </c>
      <c r="BQ850" s="297">
        <v>38256.86</v>
      </c>
      <c r="BR850" s="297">
        <v>38376.93</v>
      </c>
      <c r="BS850" s="297">
        <v>38485.54</v>
      </c>
      <c r="BT850" s="297">
        <v>38583.379999999997</v>
      </c>
      <c r="BU850" s="297">
        <v>38672.28</v>
      </c>
      <c r="BV850" s="297">
        <v>38754.699999999997</v>
      </c>
      <c r="BW850" s="297">
        <v>38832.44</v>
      </c>
    </row>
    <row r="851" spans="1:75" x14ac:dyDescent="0.25">
      <c r="A851" s="297" t="s">
        <v>28</v>
      </c>
      <c r="B851" s="297" t="s">
        <v>27</v>
      </c>
      <c r="C851" s="297" t="s">
        <v>1013</v>
      </c>
      <c r="D851" s="297" t="s">
        <v>1010</v>
      </c>
      <c r="E851" s="297">
        <v>32</v>
      </c>
      <c r="F851" s="297">
        <v>30.69</v>
      </c>
      <c r="G851" s="297">
        <v>30.54</v>
      </c>
      <c r="H851" s="297">
        <v>24.48</v>
      </c>
      <c r="I851" s="297">
        <v>24.59</v>
      </c>
      <c r="J851" s="297">
        <v>24.93</v>
      </c>
      <c r="K851" s="297">
        <v>20</v>
      </c>
      <c r="L851" s="297">
        <v>19.73</v>
      </c>
      <c r="M851" s="297">
        <v>29.84</v>
      </c>
      <c r="N851" s="297">
        <v>20.83</v>
      </c>
      <c r="O851" s="297">
        <v>18.41</v>
      </c>
      <c r="P851" s="297">
        <v>15.45</v>
      </c>
      <c r="Q851" s="297">
        <v>14.46</v>
      </c>
      <c r="R851" s="297">
        <v>15.49</v>
      </c>
      <c r="S851" s="297">
        <v>18.8</v>
      </c>
      <c r="T851" s="297">
        <v>19.16</v>
      </c>
      <c r="U851" s="297">
        <v>17.97</v>
      </c>
      <c r="V851" s="297">
        <v>19.87</v>
      </c>
      <c r="W851" s="297">
        <v>18.21</v>
      </c>
      <c r="X851" s="297">
        <v>18.670000000000002</v>
      </c>
      <c r="Y851" s="297">
        <v>18.010000000000002</v>
      </c>
      <c r="Z851" s="297">
        <v>16.510000000000002</v>
      </c>
      <c r="AA851" s="297">
        <v>17.72</v>
      </c>
      <c r="AB851" s="297">
        <v>18.73</v>
      </c>
      <c r="AC851" s="297">
        <v>21.59</v>
      </c>
      <c r="AD851" s="297">
        <v>23.81</v>
      </c>
      <c r="AE851" s="297">
        <v>28.72</v>
      </c>
      <c r="AF851" s="297">
        <v>29.39</v>
      </c>
      <c r="AG851" s="297">
        <v>29.41</v>
      </c>
      <c r="AH851" s="297">
        <v>18.59</v>
      </c>
      <c r="AI851" s="297">
        <v>13.2</v>
      </c>
      <c r="AJ851" s="297">
        <v>18.37</v>
      </c>
      <c r="AK851" s="297">
        <v>16.87</v>
      </c>
      <c r="AL851" s="297">
        <v>16.55</v>
      </c>
      <c r="AM851" s="297">
        <v>16.350000000000001</v>
      </c>
      <c r="AN851" s="297">
        <v>16.46</v>
      </c>
      <c r="AO851" s="297">
        <v>16.57</v>
      </c>
      <c r="AP851" s="297">
        <v>16.79</v>
      </c>
      <c r="AQ851" s="297">
        <v>16.940000000000001</v>
      </c>
      <c r="AR851" s="297">
        <v>17.059999999999999</v>
      </c>
      <c r="AS851" s="297">
        <v>17.170000000000002</v>
      </c>
      <c r="AT851" s="297">
        <v>17.28</v>
      </c>
      <c r="AU851" s="297">
        <v>17.329999999999998</v>
      </c>
      <c r="AV851" s="297">
        <v>17.399999999999999</v>
      </c>
      <c r="AW851" s="297">
        <v>17.47</v>
      </c>
      <c r="AX851" s="297">
        <v>17.54</v>
      </c>
      <c r="AY851" s="297">
        <v>17.59</v>
      </c>
      <c r="AZ851" s="297">
        <v>17.559999999999999</v>
      </c>
      <c r="BA851" s="297">
        <v>17.579999999999998</v>
      </c>
      <c r="BB851" s="297">
        <v>17.600000000000001</v>
      </c>
      <c r="BC851" s="297">
        <v>17.62</v>
      </c>
      <c r="BD851" s="297">
        <v>17.62</v>
      </c>
      <c r="BE851" s="297">
        <v>17.57</v>
      </c>
      <c r="BF851" s="297">
        <v>17.55</v>
      </c>
      <c r="BG851" s="297">
        <v>17.52</v>
      </c>
      <c r="BH851" s="297">
        <v>17.489999999999998</v>
      </c>
      <c r="BI851" s="297">
        <v>17.45</v>
      </c>
      <c r="BJ851" s="297">
        <v>17.36</v>
      </c>
      <c r="BK851" s="297">
        <v>17.3</v>
      </c>
      <c r="BL851" s="297">
        <v>17.25</v>
      </c>
      <c r="BM851" s="297">
        <v>17.190000000000001</v>
      </c>
      <c r="BN851" s="297">
        <v>17.13</v>
      </c>
      <c r="BO851" s="297">
        <v>17.079999999999998</v>
      </c>
      <c r="BP851" s="297">
        <v>17.010000000000002</v>
      </c>
      <c r="BQ851" s="297">
        <v>16.93</v>
      </c>
      <c r="BR851" s="297">
        <v>16.850000000000001</v>
      </c>
      <c r="BS851" s="297">
        <v>16.78</v>
      </c>
      <c r="BT851" s="297">
        <v>16.72</v>
      </c>
      <c r="BU851" s="297">
        <v>16.63</v>
      </c>
      <c r="BV851" s="297">
        <v>16.55</v>
      </c>
      <c r="BW851" s="297">
        <v>16.45</v>
      </c>
    </row>
    <row r="852" spans="1:75" x14ac:dyDescent="0.25">
      <c r="A852" s="297" t="s">
        <v>28</v>
      </c>
      <c r="B852" s="297" t="s">
        <v>27</v>
      </c>
      <c r="C852" s="297" t="s">
        <v>1014</v>
      </c>
      <c r="D852" s="297" t="s">
        <v>1015</v>
      </c>
      <c r="E852" s="297">
        <v>41.44</v>
      </c>
      <c r="F852" s="297">
        <v>42.49</v>
      </c>
      <c r="G852" s="297">
        <v>43.56</v>
      </c>
      <c r="H852" s="297">
        <v>44.66</v>
      </c>
      <c r="I852" s="297">
        <v>45.79</v>
      </c>
      <c r="J852" s="297">
        <v>46.94</v>
      </c>
      <c r="K852" s="297">
        <v>47.79</v>
      </c>
      <c r="L852" s="297">
        <v>48.65</v>
      </c>
      <c r="M852" s="297">
        <v>49.53</v>
      </c>
      <c r="N852" s="297">
        <v>50.43</v>
      </c>
      <c r="O852" s="297">
        <v>51.34</v>
      </c>
      <c r="P852" s="297">
        <v>52.53</v>
      </c>
      <c r="Q852" s="297">
        <v>53.75</v>
      </c>
      <c r="R852" s="297">
        <v>55</v>
      </c>
      <c r="S852" s="297">
        <v>56.28</v>
      </c>
      <c r="T852" s="297">
        <v>57.59</v>
      </c>
      <c r="U852" s="297">
        <v>59.09</v>
      </c>
      <c r="V852" s="297">
        <v>60.64</v>
      </c>
      <c r="W852" s="297">
        <v>62.23</v>
      </c>
      <c r="X852" s="297">
        <v>63.85</v>
      </c>
      <c r="Y852" s="297">
        <v>65.52</v>
      </c>
      <c r="Z852" s="297">
        <v>66.319999999999993</v>
      </c>
      <c r="AA852" s="297">
        <v>67.13</v>
      </c>
      <c r="AB852" s="297">
        <v>67.94</v>
      </c>
      <c r="AC852" s="297">
        <v>68.77</v>
      </c>
      <c r="AD852" s="297">
        <v>69.61</v>
      </c>
      <c r="AE852" s="297">
        <v>70.760000000000005</v>
      </c>
      <c r="AF852" s="297">
        <v>71.92</v>
      </c>
      <c r="AG852" s="297">
        <v>73.11</v>
      </c>
      <c r="AH852" s="297">
        <v>74.319999999999993</v>
      </c>
      <c r="AI852" s="297">
        <v>75.540000000000006</v>
      </c>
      <c r="AJ852" s="297">
        <v>76.12</v>
      </c>
      <c r="AK852" s="297">
        <v>76.69</v>
      </c>
      <c r="AL852" s="297">
        <v>77.28</v>
      </c>
      <c r="AM852" s="297">
        <v>77.86</v>
      </c>
      <c r="AN852" s="297">
        <v>78.45</v>
      </c>
      <c r="AO852" s="297">
        <v>79</v>
      </c>
      <c r="AP852" s="297">
        <v>79.56</v>
      </c>
      <c r="AQ852" s="297">
        <v>80.12</v>
      </c>
      <c r="AR852" s="297">
        <v>80.680000000000007</v>
      </c>
      <c r="AS852" s="297">
        <v>81.25</v>
      </c>
      <c r="AT852" s="297">
        <v>81.680000000000007</v>
      </c>
      <c r="AU852" s="297">
        <v>82.11</v>
      </c>
      <c r="AV852" s="297">
        <v>82.55</v>
      </c>
      <c r="AW852" s="297">
        <v>82.99</v>
      </c>
      <c r="AX852" s="297">
        <v>83.43</v>
      </c>
      <c r="AY852" s="297">
        <v>83.87</v>
      </c>
      <c r="AZ852" s="297">
        <v>84.31</v>
      </c>
      <c r="BA852" s="297">
        <v>84.75</v>
      </c>
      <c r="BB852" s="297">
        <v>85.2</v>
      </c>
      <c r="BC852" s="297">
        <v>85.64</v>
      </c>
      <c r="BD852" s="297">
        <v>85.99</v>
      </c>
      <c r="BE852" s="297">
        <v>86.34</v>
      </c>
      <c r="BF852" s="297">
        <v>86.68</v>
      </c>
      <c r="BG852" s="297">
        <v>87.03</v>
      </c>
      <c r="BH852" s="297">
        <v>87.39</v>
      </c>
      <c r="BI852" s="297">
        <v>87.74</v>
      </c>
      <c r="BJ852" s="297">
        <v>88.1</v>
      </c>
      <c r="BK852" s="297">
        <v>88.46</v>
      </c>
      <c r="BL852" s="297">
        <v>88.82</v>
      </c>
      <c r="BM852" s="297">
        <v>89.18</v>
      </c>
      <c r="BN852" s="297">
        <v>89.49</v>
      </c>
      <c r="BO852" s="297">
        <v>89.8</v>
      </c>
      <c r="BP852" s="297">
        <v>90.12</v>
      </c>
      <c r="BQ852" s="297">
        <v>90.43</v>
      </c>
      <c r="BR852" s="297">
        <v>90.75</v>
      </c>
      <c r="BS852" s="297">
        <v>90.99</v>
      </c>
      <c r="BT852" s="297">
        <v>91.23</v>
      </c>
      <c r="BU852" s="297">
        <v>91.47</v>
      </c>
      <c r="BV852" s="297">
        <v>91.71</v>
      </c>
      <c r="BW852" s="297">
        <v>91.96</v>
      </c>
    </row>
    <row r="853" spans="1:75" x14ac:dyDescent="0.25">
      <c r="A853" s="297" t="s">
        <v>28</v>
      </c>
      <c r="B853" s="297" t="s">
        <v>27</v>
      </c>
      <c r="C853" s="297" t="s">
        <v>1016</v>
      </c>
      <c r="D853" s="297" t="s">
        <v>1015</v>
      </c>
      <c r="E853" s="297">
        <v>10.199999999999999</v>
      </c>
      <c r="F853" s="297">
        <v>10.83</v>
      </c>
      <c r="G853" s="297">
        <v>11.51</v>
      </c>
      <c r="H853" s="297">
        <v>12.22</v>
      </c>
      <c r="I853" s="297">
        <v>12.98</v>
      </c>
      <c r="J853" s="297">
        <v>13.79</v>
      </c>
      <c r="K853" s="297">
        <v>14.71</v>
      </c>
      <c r="L853" s="297">
        <v>15.69</v>
      </c>
      <c r="M853" s="297">
        <v>16.73</v>
      </c>
      <c r="N853" s="297">
        <v>17.850000000000001</v>
      </c>
      <c r="O853" s="297">
        <v>19.04</v>
      </c>
      <c r="P853" s="297">
        <v>19.440000000000001</v>
      </c>
      <c r="Q853" s="297">
        <v>19.850000000000001</v>
      </c>
      <c r="R853" s="297">
        <v>20.27</v>
      </c>
      <c r="S853" s="297">
        <v>20.69</v>
      </c>
      <c r="T853" s="297">
        <v>21.13</v>
      </c>
      <c r="U853" s="297">
        <v>21.09</v>
      </c>
      <c r="V853" s="297">
        <v>21.06</v>
      </c>
      <c r="W853" s="297">
        <v>21.02</v>
      </c>
      <c r="X853" s="297">
        <v>20.99</v>
      </c>
      <c r="Y853" s="297">
        <v>20.95</v>
      </c>
      <c r="Z853" s="297">
        <v>21.02</v>
      </c>
      <c r="AA853" s="297">
        <v>21.09</v>
      </c>
      <c r="AB853" s="297">
        <v>21.16</v>
      </c>
      <c r="AC853" s="297">
        <v>21.22</v>
      </c>
      <c r="AD853" s="297">
        <v>21.29</v>
      </c>
      <c r="AE853" s="297">
        <v>21.43</v>
      </c>
      <c r="AF853" s="297">
        <v>21.56</v>
      </c>
      <c r="AG853" s="297">
        <v>21.7</v>
      </c>
      <c r="AH853" s="297">
        <v>21.84</v>
      </c>
      <c r="AI853" s="297">
        <v>21.98</v>
      </c>
      <c r="AJ853" s="297">
        <v>22.25</v>
      </c>
      <c r="AK853" s="297">
        <v>22.52</v>
      </c>
      <c r="AL853" s="297">
        <v>22.8</v>
      </c>
      <c r="AM853" s="297">
        <v>23.08</v>
      </c>
      <c r="AN853" s="297">
        <v>23.37</v>
      </c>
      <c r="AO853" s="297">
        <v>23.69</v>
      </c>
      <c r="AP853" s="297">
        <v>24.01</v>
      </c>
      <c r="AQ853" s="297">
        <v>24.34</v>
      </c>
      <c r="AR853" s="297">
        <v>24.68</v>
      </c>
      <c r="AS853" s="297">
        <v>25.02</v>
      </c>
      <c r="AT853" s="297">
        <v>25.35</v>
      </c>
      <c r="AU853" s="297">
        <v>25.68</v>
      </c>
      <c r="AV853" s="297">
        <v>26.02</v>
      </c>
      <c r="AW853" s="297">
        <v>26.36</v>
      </c>
      <c r="AX853" s="297">
        <v>26.7</v>
      </c>
      <c r="AY853" s="297">
        <v>27.09</v>
      </c>
      <c r="AZ853" s="297">
        <v>27.48</v>
      </c>
      <c r="BA853" s="297">
        <v>27.88</v>
      </c>
      <c r="BB853" s="297">
        <v>28.28</v>
      </c>
      <c r="BC853" s="297">
        <v>28.69</v>
      </c>
      <c r="BD853" s="297">
        <v>29.08</v>
      </c>
      <c r="BE853" s="297">
        <v>29.47</v>
      </c>
      <c r="BF853" s="297">
        <v>29.87</v>
      </c>
      <c r="BG853" s="297">
        <v>30.27</v>
      </c>
      <c r="BH853" s="297">
        <v>30.68</v>
      </c>
      <c r="BI853" s="297">
        <v>31.12</v>
      </c>
      <c r="BJ853" s="297">
        <v>31.57</v>
      </c>
      <c r="BK853" s="297">
        <v>32.03</v>
      </c>
      <c r="BL853" s="297">
        <v>32.49</v>
      </c>
      <c r="BM853" s="297">
        <v>32.96</v>
      </c>
      <c r="BN853" s="297">
        <v>33.56</v>
      </c>
      <c r="BO853" s="297">
        <v>34.17</v>
      </c>
      <c r="BP853" s="297">
        <v>34.79</v>
      </c>
      <c r="BQ853" s="297">
        <v>35.43</v>
      </c>
      <c r="BR853" s="297">
        <v>36.08</v>
      </c>
      <c r="BS853" s="297">
        <v>36.770000000000003</v>
      </c>
      <c r="BT853" s="297">
        <v>37.49</v>
      </c>
      <c r="BU853" s="297">
        <v>38.21</v>
      </c>
      <c r="BV853" s="297">
        <v>38.950000000000003</v>
      </c>
      <c r="BW853" s="297">
        <v>39.71</v>
      </c>
    </row>
    <row r="854" spans="1:75" x14ac:dyDescent="0.25">
      <c r="A854" s="297" t="s">
        <v>15</v>
      </c>
      <c r="B854" s="297" t="s">
        <v>14</v>
      </c>
      <c r="C854" s="297" t="s">
        <v>1005</v>
      </c>
      <c r="D854" s="297" t="s">
        <v>1006</v>
      </c>
      <c r="E854" s="297">
        <v>97.72</v>
      </c>
      <c r="F854" s="297">
        <v>106.75</v>
      </c>
      <c r="G854" s="297">
        <v>115.65</v>
      </c>
      <c r="H854" s="297">
        <v>125.62</v>
      </c>
      <c r="I854" s="297">
        <v>130.19</v>
      </c>
      <c r="J854" s="297">
        <v>130.38999999999999</v>
      </c>
      <c r="K854" s="297">
        <v>130.63999999999999</v>
      </c>
      <c r="L854" s="297">
        <v>131.46</v>
      </c>
      <c r="M854" s="297">
        <v>133.55000000000001</v>
      </c>
      <c r="N854" s="297">
        <v>137.91999999999999</v>
      </c>
      <c r="O854" s="297">
        <v>143.82</v>
      </c>
      <c r="P854" s="297">
        <v>147.41</v>
      </c>
      <c r="Q854" s="297">
        <v>151.36000000000001</v>
      </c>
      <c r="R854" s="297">
        <v>157.13</v>
      </c>
      <c r="S854" s="297">
        <v>163.11000000000001</v>
      </c>
      <c r="T854" s="297">
        <v>168.48</v>
      </c>
      <c r="U854" s="297">
        <v>175.29</v>
      </c>
      <c r="V854" s="297">
        <v>183.33</v>
      </c>
      <c r="W854" s="297">
        <v>188.31</v>
      </c>
      <c r="X854" s="297">
        <v>191.92</v>
      </c>
      <c r="Y854" s="297">
        <v>197.93</v>
      </c>
      <c r="Z854" s="297">
        <v>201.16</v>
      </c>
      <c r="AA854" s="297">
        <v>204.59</v>
      </c>
      <c r="AB854" s="297">
        <v>207.86</v>
      </c>
      <c r="AC854" s="297">
        <v>211.19</v>
      </c>
      <c r="AD854" s="297">
        <v>213.35</v>
      </c>
      <c r="AE854" s="297">
        <v>215.79</v>
      </c>
      <c r="AF854" s="297">
        <v>219.94</v>
      </c>
      <c r="AG854" s="297">
        <v>224.46</v>
      </c>
      <c r="AH854" s="297">
        <v>228.51</v>
      </c>
      <c r="AI854" s="297">
        <v>232.47</v>
      </c>
      <c r="AJ854" s="297">
        <v>241.75</v>
      </c>
      <c r="AK854" s="297">
        <v>251.88</v>
      </c>
      <c r="AL854" s="297">
        <v>263.33</v>
      </c>
      <c r="AM854" s="297">
        <v>276.56</v>
      </c>
      <c r="AN854" s="297">
        <v>291.45999999999998</v>
      </c>
      <c r="AO854" s="297">
        <v>308</v>
      </c>
      <c r="AP854" s="297">
        <v>325.89999999999998</v>
      </c>
      <c r="AQ854" s="297">
        <v>345.4</v>
      </c>
      <c r="AR854" s="297">
        <v>366.55</v>
      </c>
      <c r="AS854" s="297">
        <v>389.44</v>
      </c>
      <c r="AT854" s="297">
        <v>414.08</v>
      </c>
      <c r="AU854" s="297">
        <v>440.31</v>
      </c>
      <c r="AV854" s="297">
        <v>468.34</v>
      </c>
      <c r="AW854" s="297">
        <v>498.28</v>
      </c>
      <c r="AX854" s="297">
        <v>530.27</v>
      </c>
      <c r="AY854" s="297">
        <v>564.37</v>
      </c>
      <c r="AZ854" s="297">
        <v>600.41999999999996</v>
      </c>
      <c r="BA854" s="297">
        <v>638.69000000000005</v>
      </c>
      <c r="BB854" s="297">
        <v>679.31</v>
      </c>
      <c r="BC854" s="297">
        <v>722.4</v>
      </c>
      <c r="BD854" s="297">
        <v>768.04</v>
      </c>
      <c r="BE854" s="297">
        <v>815.97</v>
      </c>
      <c r="BF854" s="297">
        <v>866.55</v>
      </c>
      <c r="BG854" s="297">
        <v>919.9</v>
      </c>
      <c r="BH854" s="297">
        <v>976.17</v>
      </c>
      <c r="BI854" s="297">
        <v>1035.44</v>
      </c>
      <c r="BJ854" s="297">
        <v>1097.52</v>
      </c>
      <c r="BK854" s="297">
        <v>1162.77</v>
      </c>
      <c r="BL854" s="297">
        <v>1231.3900000000001</v>
      </c>
      <c r="BM854" s="297">
        <v>1303.55</v>
      </c>
      <c r="BN854" s="297">
        <v>1379.38</v>
      </c>
      <c r="BO854" s="297">
        <v>1458.6</v>
      </c>
      <c r="BP854" s="297">
        <v>1541.71</v>
      </c>
      <c r="BQ854" s="297">
        <v>1628.87</v>
      </c>
      <c r="BR854" s="297">
        <v>1720.32</v>
      </c>
      <c r="BS854" s="297">
        <v>1816.25</v>
      </c>
      <c r="BT854" s="297">
        <v>1916.33</v>
      </c>
      <c r="BU854" s="297">
        <v>2021.03</v>
      </c>
      <c r="BV854" s="297">
        <v>2130.48</v>
      </c>
      <c r="BW854" s="297">
        <v>2244.79</v>
      </c>
    </row>
    <row r="855" spans="1:75" x14ac:dyDescent="0.25">
      <c r="A855" s="297" t="s">
        <v>15</v>
      </c>
      <c r="B855" s="297" t="s">
        <v>14</v>
      </c>
      <c r="C855" s="297" t="s">
        <v>1007</v>
      </c>
      <c r="D855" s="297" t="s">
        <v>1008</v>
      </c>
      <c r="E855" s="297">
        <v>149835.60999999999</v>
      </c>
      <c r="F855" s="297">
        <v>149376.72</v>
      </c>
      <c r="G855" s="297">
        <v>153479.45000000001</v>
      </c>
      <c r="H855" s="297">
        <v>166027.39000000001</v>
      </c>
      <c r="I855" s="297">
        <v>148780.81</v>
      </c>
      <c r="J855" s="297">
        <v>156876.72</v>
      </c>
      <c r="K855" s="297">
        <v>156773.97</v>
      </c>
      <c r="L855" s="297">
        <v>164821.92000000001</v>
      </c>
      <c r="M855" s="297">
        <v>173335.61</v>
      </c>
      <c r="N855" s="297">
        <v>183952.05</v>
      </c>
      <c r="O855" s="297">
        <v>188335.61</v>
      </c>
      <c r="P855" s="297">
        <v>190705.47</v>
      </c>
      <c r="Q855" s="297">
        <v>202664.39</v>
      </c>
      <c r="R855" s="297">
        <v>205212.34</v>
      </c>
      <c r="S855" s="297">
        <v>223547.95</v>
      </c>
      <c r="T855" s="297">
        <v>236561.64</v>
      </c>
      <c r="U855" s="297">
        <v>244753.42</v>
      </c>
      <c r="V855" s="297">
        <v>258328.77</v>
      </c>
      <c r="W855" s="297">
        <v>266458.90999999997</v>
      </c>
      <c r="X855" s="297">
        <v>272595.90999999997</v>
      </c>
      <c r="Y855" s="297">
        <v>280520.53000000003</v>
      </c>
      <c r="Z855" s="297">
        <v>269417.81</v>
      </c>
      <c r="AA855" s="297">
        <v>272773.96999999997</v>
      </c>
      <c r="AB855" s="297">
        <v>273335.63</v>
      </c>
      <c r="AC855" s="297">
        <v>271465.75</v>
      </c>
      <c r="AD855" s="297">
        <v>271726.03000000003</v>
      </c>
      <c r="AE855" s="297">
        <v>269705.46999999997</v>
      </c>
      <c r="AF855" s="297">
        <v>273890.40999999997</v>
      </c>
      <c r="AG855" s="297">
        <v>281280.84000000003</v>
      </c>
      <c r="AH855" s="297">
        <v>299694.53000000003</v>
      </c>
      <c r="AI855" s="297">
        <v>309185.78000000003</v>
      </c>
      <c r="AJ855" s="297">
        <v>315438.06</v>
      </c>
      <c r="AK855" s="297">
        <v>320590.75</v>
      </c>
      <c r="AL855" s="297">
        <v>330493.56</v>
      </c>
      <c r="AM855" s="297">
        <v>342206.97</v>
      </c>
      <c r="AN855" s="297">
        <v>355997.53</v>
      </c>
      <c r="AO855" s="297">
        <v>369724.31</v>
      </c>
      <c r="AP855" s="297">
        <v>388092.59</v>
      </c>
      <c r="AQ855" s="297">
        <v>407598.13</v>
      </c>
      <c r="AR855" s="297">
        <v>429000.06</v>
      </c>
      <c r="AS855" s="297">
        <v>451787.59</v>
      </c>
      <c r="AT855" s="297">
        <v>475744.22</v>
      </c>
      <c r="AU855" s="297">
        <v>501607.47</v>
      </c>
      <c r="AV855" s="297">
        <v>528802.25</v>
      </c>
      <c r="AW855" s="297">
        <v>557507.31000000006</v>
      </c>
      <c r="AX855" s="297">
        <v>587544.06000000006</v>
      </c>
      <c r="AY855" s="297">
        <v>618450.68999999994</v>
      </c>
      <c r="AZ855" s="297">
        <v>651592.25</v>
      </c>
      <c r="BA855" s="297">
        <v>686274.38</v>
      </c>
      <c r="BB855" s="297">
        <v>722560.38</v>
      </c>
      <c r="BC855" s="297">
        <v>761018</v>
      </c>
      <c r="BD855" s="297">
        <v>799846.81</v>
      </c>
      <c r="BE855" s="297">
        <v>841473.94</v>
      </c>
      <c r="BF855" s="297">
        <v>884907</v>
      </c>
      <c r="BG855" s="297">
        <v>930214.75</v>
      </c>
      <c r="BH855" s="297">
        <v>977701.75</v>
      </c>
      <c r="BI855" s="297">
        <v>1026223.5</v>
      </c>
      <c r="BJ855" s="297">
        <v>1077575.25</v>
      </c>
      <c r="BK855" s="297">
        <v>1131029.6299999999</v>
      </c>
      <c r="BL855" s="297">
        <v>1186792.5</v>
      </c>
      <c r="BM855" s="297">
        <v>1244787.5</v>
      </c>
      <c r="BN855" s="297">
        <v>1303752.8799999999</v>
      </c>
      <c r="BO855" s="297">
        <v>1365587.38</v>
      </c>
      <c r="BP855" s="297">
        <v>1429759.38</v>
      </c>
      <c r="BQ855" s="297">
        <v>1496498.75</v>
      </c>
      <c r="BR855" s="297">
        <v>1565891.25</v>
      </c>
      <c r="BS855" s="297">
        <v>1635763.5</v>
      </c>
      <c r="BT855" s="297">
        <v>1708710.38</v>
      </c>
      <c r="BU855" s="297">
        <v>1784339.25</v>
      </c>
      <c r="BV855" s="297">
        <v>1862473.63</v>
      </c>
      <c r="BW855" s="297">
        <v>1943312.38</v>
      </c>
    </row>
    <row r="856" spans="1:75" x14ac:dyDescent="0.25">
      <c r="A856" s="297" t="s">
        <v>15</v>
      </c>
      <c r="B856" s="297" t="s">
        <v>14</v>
      </c>
      <c r="C856" s="297" t="s">
        <v>1009</v>
      </c>
      <c r="D856" s="297" t="s">
        <v>1010</v>
      </c>
      <c r="E856" s="297">
        <v>27.22</v>
      </c>
      <c r="F856" s="297">
        <v>27.75</v>
      </c>
      <c r="G856" s="297">
        <v>27.53</v>
      </c>
      <c r="H856" s="297">
        <v>29.85</v>
      </c>
      <c r="I856" s="297">
        <v>23.07</v>
      </c>
      <c r="J856" s="297">
        <v>16.47</v>
      </c>
      <c r="K856" s="297">
        <v>16.05</v>
      </c>
      <c r="L856" s="297">
        <v>16.5</v>
      </c>
      <c r="M856" s="297">
        <v>17.8</v>
      </c>
      <c r="N856" s="297">
        <v>20.82</v>
      </c>
      <c r="O856" s="297">
        <v>23.11</v>
      </c>
      <c r="P856" s="297">
        <v>20.04</v>
      </c>
      <c r="Q856" s="297">
        <v>20.92</v>
      </c>
      <c r="R856" s="297">
        <v>23.77</v>
      </c>
      <c r="S856" s="297">
        <v>23.64</v>
      </c>
      <c r="T856" s="297">
        <v>22.2</v>
      </c>
      <c r="U856" s="297">
        <v>23.42</v>
      </c>
      <c r="V856" s="297">
        <v>24.42</v>
      </c>
      <c r="W856" s="297">
        <v>21.15</v>
      </c>
      <c r="X856" s="297">
        <v>19.09</v>
      </c>
      <c r="Y856" s="297">
        <v>22.15</v>
      </c>
      <c r="Z856" s="297">
        <v>18.32</v>
      </c>
      <c r="AA856" s="297">
        <v>18.239999999999998</v>
      </c>
      <c r="AB856" s="297">
        <v>17.47</v>
      </c>
      <c r="AC856" s="297">
        <v>16.88</v>
      </c>
      <c r="AD856" s="297">
        <v>14.95</v>
      </c>
      <c r="AE856" s="297">
        <v>14.67</v>
      </c>
      <c r="AF856" s="297">
        <v>15.1</v>
      </c>
      <c r="AG856" s="297">
        <v>14.33</v>
      </c>
      <c r="AH856" s="297">
        <v>14.51</v>
      </c>
      <c r="AI856" s="297">
        <v>14.47</v>
      </c>
      <c r="AJ856" s="297">
        <v>17.68</v>
      </c>
      <c r="AK856" s="297">
        <v>17.91</v>
      </c>
      <c r="AL856" s="297">
        <v>18.41</v>
      </c>
      <c r="AM856" s="297">
        <v>18.93</v>
      </c>
      <c r="AN856" s="297">
        <v>19.28</v>
      </c>
      <c r="AO856" s="297">
        <v>19.53</v>
      </c>
      <c r="AP856" s="297">
        <v>19.59</v>
      </c>
      <c r="AQ856" s="297">
        <v>19.73</v>
      </c>
      <c r="AR856" s="297">
        <v>19.829999999999998</v>
      </c>
      <c r="AS856" s="297">
        <v>19.91</v>
      </c>
      <c r="AT856" s="297">
        <v>19.940000000000001</v>
      </c>
      <c r="AU856" s="297">
        <v>19.89</v>
      </c>
      <c r="AV856" s="297">
        <v>19.87</v>
      </c>
      <c r="AW856" s="297">
        <v>19.87</v>
      </c>
      <c r="AX856" s="297">
        <v>19.86</v>
      </c>
      <c r="AY856" s="297">
        <v>19.84</v>
      </c>
      <c r="AZ856" s="297">
        <v>19.75</v>
      </c>
      <c r="BA856" s="297">
        <v>19.72</v>
      </c>
      <c r="BB856" s="297">
        <v>19.690000000000001</v>
      </c>
      <c r="BC856" s="297">
        <v>19.649999999999999</v>
      </c>
      <c r="BD856" s="297">
        <v>19.600000000000001</v>
      </c>
      <c r="BE856" s="297">
        <v>19.489999999999998</v>
      </c>
      <c r="BF856" s="297">
        <v>19.43</v>
      </c>
      <c r="BG856" s="297">
        <v>19.37</v>
      </c>
      <c r="BH856" s="297">
        <v>19.309999999999999</v>
      </c>
      <c r="BI856" s="297">
        <v>19.25</v>
      </c>
      <c r="BJ856" s="297">
        <v>19.14</v>
      </c>
      <c r="BK856" s="297">
        <v>19.07</v>
      </c>
      <c r="BL856" s="297">
        <v>19.010000000000002</v>
      </c>
      <c r="BM856" s="297">
        <v>18.95</v>
      </c>
      <c r="BN856" s="297">
        <v>18.89</v>
      </c>
      <c r="BO856" s="297">
        <v>18.8</v>
      </c>
      <c r="BP856" s="297">
        <v>18.75</v>
      </c>
      <c r="BQ856" s="297">
        <v>18.690000000000001</v>
      </c>
      <c r="BR856" s="297">
        <v>18.649999999999999</v>
      </c>
      <c r="BS856" s="297">
        <v>18.600000000000001</v>
      </c>
      <c r="BT856" s="297">
        <v>18.54</v>
      </c>
      <c r="BU856" s="297">
        <v>18.5</v>
      </c>
      <c r="BV856" s="297">
        <v>18.46</v>
      </c>
      <c r="BW856" s="297">
        <v>18.41</v>
      </c>
    </row>
    <row r="857" spans="1:75" x14ac:dyDescent="0.25">
      <c r="A857" s="297" t="s">
        <v>15</v>
      </c>
      <c r="B857" s="297" t="s">
        <v>14</v>
      </c>
      <c r="C857" s="297" t="s">
        <v>1011</v>
      </c>
      <c r="D857" s="297" t="s">
        <v>927</v>
      </c>
      <c r="E857" s="297">
        <v>17330.439999999999</v>
      </c>
      <c r="F857" s="297">
        <v>17894.009999999998</v>
      </c>
      <c r="G857" s="297">
        <v>18486.63</v>
      </c>
      <c r="H857" s="297">
        <v>19136.57</v>
      </c>
      <c r="I857" s="297">
        <v>19677.93</v>
      </c>
      <c r="J857" s="297">
        <v>20213.77</v>
      </c>
      <c r="K857" s="297">
        <v>21151.03</v>
      </c>
      <c r="L857" s="297">
        <v>22039.08</v>
      </c>
      <c r="M857" s="297">
        <v>22551.66</v>
      </c>
      <c r="N857" s="297">
        <v>22931.16</v>
      </c>
      <c r="O857" s="297">
        <v>23628.39</v>
      </c>
      <c r="P857" s="297">
        <v>24275.75</v>
      </c>
      <c r="Q857" s="297">
        <v>25128.14</v>
      </c>
      <c r="R857" s="297">
        <v>25712.09</v>
      </c>
      <c r="S857" s="297">
        <v>26400.23</v>
      </c>
      <c r="T857" s="297">
        <v>27612.52</v>
      </c>
      <c r="U857" s="297">
        <v>28344.06</v>
      </c>
      <c r="V857" s="297">
        <v>29057.13</v>
      </c>
      <c r="W857" s="297">
        <v>30078.01</v>
      </c>
      <c r="X857" s="297">
        <v>30765.119999999999</v>
      </c>
      <c r="Y857" s="297">
        <v>30948.38</v>
      </c>
      <c r="Z857" s="297">
        <v>32470.959999999999</v>
      </c>
      <c r="AA857" s="297">
        <v>33194.35</v>
      </c>
      <c r="AB857" s="297">
        <v>33919.56</v>
      </c>
      <c r="AC857" s="297">
        <v>34471.410000000003</v>
      </c>
      <c r="AD857" s="297">
        <v>34671.94</v>
      </c>
      <c r="AE857" s="297">
        <v>35100.730000000003</v>
      </c>
      <c r="AF857" s="297">
        <v>35767.42</v>
      </c>
      <c r="AG857" s="297">
        <v>36715.99</v>
      </c>
      <c r="AH857" s="297">
        <v>37583.230000000003</v>
      </c>
      <c r="AI857" s="297">
        <v>38296.9</v>
      </c>
      <c r="AJ857" s="297">
        <v>39268.51</v>
      </c>
      <c r="AK857" s="297">
        <v>40228.769999999997</v>
      </c>
      <c r="AL857" s="297">
        <v>41197.64</v>
      </c>
      <c r="AM857" s="297">
        <v>42204.01</v>
      </c>
      <c r="AN857" s="297">
        <v>43257.78</v>
      </c>
      <c r="AO857" s="297">
        <v>44179.16</v>
      </c>
      <c r="AP857" s="297">
        <v>45153.05</v>
      </c>
      <c r="AQ857" s="297">
        <v>46164.85</v>
      </c>
      <c r="AR857" s="297">
        <v>47190.55</v>
      </c>
      <c r="AS857" s="297">
        <v>48219.839999999997</v>
      </c>
      <c r="AT857" s="297">
        <v>49238.8</v>
      </c>
      <c r="AU857" s="297">
        <v>50285.04</v>
      </c>
      <c r="AV857" s="297">
        <v>51335.32</v>
      </c>
      <c r="AW857" s="297">
        <v>52393.05</v>
      </c>
      <c r="AX857" s="297">
        <v>53458.23</v>
      </c>
      <c r="AY857" s="297">
        <v>54501.74</v>
      </c>
      <c r="AZ857" s="297">
        <v>55549.9</v>
      </c>
      <c r="BA857" s="297">
        <v>56602.48</v>
      </c>
      <c r="BB857" s="297">
        <v>57658.45</v>
      </c>
      <c r="BC857" s="297">
        <v>58717.56</v>
      </c>
      <c r="BD857" s="297">
        <v>59753.73</v>
      </c>
      <c r="BE857" s="297">
        <v>60792.37</v>
      </c>
      <c r="BF857" s="297">
        <v>61832.480000000003</v>
      </c>
      <c r="BG857" s="297">
        <v>62873.49</v>
      </c>
      <c r="BH857" s="297">
        <v>63914.559999999998</v>
      </c>
      <c r="BI857" s="297">
        <v>64944.68</v>
      </c>
      <c r="BJ857" s="297">
        <v>65974.52</v>
      </c>
      <c r="BK857" s="297">
        <v>67002.84</v>
      </c>
      <c r="BL857" s="297">
        <v>68027.66</v>
      </c>
      <c r="BM857" s="297">
        <v>69047.03</v>
      </c>
      <c r="BN857" s="297">
        <v>70034.52</v>
      </c>
      <c r="BO857" s="297">
        <v>71015.86</v>
      </c>
      <c r="BP857" s="297">
        <v>71989.64</v>
      </c>
      <c r="BQ857" s="297">
        <v>72954.59</v>
      </c>
      <c r="BR857" s="297">
        <v>73909.25</v>
      </c>
      <c r="BS857" s="297">
        <v>74804.97</v>
      </c>
      <c r="BT857" s="297">
        <v>75689.97</v>
      </c>
      <c r="BU857" s="297">
        <v>76561.06</v>
      </c>
      <c r="BV857" s="297">
        <v>77414.84</v>
      </c>
      <c r="BW857" s="297">
        <v>78248.77</v>
      </c>
    </row>
    <row r="858" spans="1:75" x14ac:dyDescent="0.25">
      <c r="A858" s="297" t="s">
        <v>15</v>
      </c>
      <c r="B858" s="297" t="s">
        <v>14</v>
      </c>
      <c r="C858" s="297" t="s">
        <v>1012</v>
      </c>
      <c r="D858" s="297" t="s">
        <v>927</v>
      </c>
      <c r="E858" s="297">
        <v>47063.93</v>
      </c>
      <c r="F858" s="297">
        <v>48399.11</v>
      </c>
      <c r="G858" s="297">
        <v>49767.26</v>
      </c>
      <c r="H858" s="297">
        <v>51166.96</v>
      </c>
      <c r="I858" s="297">
        <v>52596.29</v>
      </c>
      <c r="J858" s="297">
        <v>54052.85</v>
      </c>
      <c r="K858" s="297">
        <v>55537.11</v>
      </c>
      <c r="L858" s="297">
        <v>57046.53</v>
      </c>
      <c r="M858" s="297">
        <v>58572.07</v>
      </c>
      <c r="N858" s="297">
        <v>60102.14</v>
      </c>
      <c r="O858" s="297">
        <v>61628.67</v>
      </c>
      <c r="P858" s="297">
        <v>63146.879999999997</v>
      </c>
      <c r="Q858" s="297">
        <v>64659.22</v>
      </c>
      <c r="R858" s="297">
        <v>66173.88</v>
      </c>
      <c r="S858" s="297">
        <v>67703.05</v>
      </c>
      <c r="T858" s="297">
        <v>69255.38</v>
      </c>
      <c r="U858" s="297">
        <v>70831.41</v>
      </c>
      <c r="V858" s="297">
        <v>72427.13</v>
      </c>
      <c r="W858" s="297">
        <v>74040.84</v>
      </c>
      <c r="X858" s="297">
        <v>75669.59</v>
      </c>
      <c r="Y858" s="297">
        <v>77309.97</v>
      </c>
      <c r="Z858" s="297">
        <v>78964.39</v>
      </c>
      <c r="AA858" s="297">
        <v>80630.41</v>
      </c>
      <c r="AB858" s="297">
        <v>82293.98</v>
      </c>
      <c r="AC858" s="297">
        <v>83936.7</v>
      </c>
      <c r="AD858" s="297">
        <v>85546.42</v>
      </c>
      <c r="AE858" s="297">
        <v>87116.27</v>
      </c>
      <c r="AF858" s="297">
        <v>88652.63</v>
      </c>
      <c r="AG858" s="297">
        <v>90173.14</v>
      </c>
      <c r="AH858" s="297">
        <v>91703.09</v>
      </c>
      <c r="AI858" s="297">
        <v>93260.800000000003</v>
      </c>
      <c r="AJ858" s="297">
        <v>94852.02</v>
      </c>
      <c r="AK858" s="297">
        <v>96471.46</v>
      </c>
      <c r="AL858" s="297">
        <v>98112.77</v>
      </c>
      <c r="AM858" s="297">
        <v>99765.29</v>
      </c>
      <c r="AN858" s="297">
        <v>101420.91</v>
      </c>
      <c r="AO858" s="297">
        <v>103078.28</v>
      </c>
      <c r="AP858" s="297">
        <v>104739.52</v>
      </c>
      <c r="AQ858" s="297">
        <v>106403.97</v>
      </c>
      <c r="AR858" s="297">
        <v>108071.51</v>
      </c>
      <c r="AS858" s="297">
        <v>109741.7</v>
      </c>
      <c r="AT858" s="297">
        <v>111413.2</v>
      </c>
      <c r="AU858" s="297">
        <v>113084.44</v>
      </c>
      <c r="AV858" s="297">
        <v>114754.58</v>
      </c>
      <c r="AW858" s="297">
        <v>116422.85</v>
      </c>
      <c r="AX858" s="297">
        <v>118088.3</v>
      </c>
      <c r="AY858" s="297">
        <v>119749.91</v>
      </c>
      <c r="AZ858" s="297">
        <v>121406.13</v>
      </c>
      <c r="BA858" s="297">
        <v>123054.9</v>
      </c>
      <c r="BB858" s="297">
        <v>124693.78</v>
      </c>
      <c r="BC858" s="297">
        <v>126320.71</v>
      </c>
      <c r="BD858" s="297">
        <v>127934.38</v>
      </c>
      <c r="BE858" s="297">
        <v>129533.78</v>
      </c>
      <c r="BF858" s="297">
        <v>131117.48000000001</v>
      </c>
      <c r="BG858" s="297">
        <v>132684.07999999999</v>
      </c>
      <c r="BH858" s="297">
        <v>134232.41</v>
      </c>
      <c r="BI858" s="297">
        <v>135761.31</v>
      </c>
      <c r="BJ858" s="297">
        <v>137270.14000000001</v>
      </c>
      <c r="BK858" s="297">
        <v>138758.69</v>
      </c>
      <c r="BL858" s="297">
        <v>140227.07999999999</v>
      </c>
      <c r="BM858" s="297">
        <v>141675.25</v>
      </c>
      <c r="BN858" s="297">
        <v>143102.59</v>
      </c>
      <c r="BO858" s="297">
        <v>144508.41</v>
      </c>
      <c r="BP858" s="297">
        <v>145892.48000000001</v>
      </c>
      <c r="BQ858" s="297">
        <v>147254.70000000001</v>
      </c>
      <c r="BR858" s="297">
        <v>148594.82999999999</v>
      </c>
      <c r="BS858" s="297">
        <v>149912.41</v>
      </c>
      <c r="BT858" s="297">
        <v>151206.67000000001</v>
      </c>
      <c r="BU858" s="297">
        <v>152476.60999999999</v>
      </c>
      <c r="BV858" s="297">
        <v>153720.94</v>
      </c>
      <c r="BW858" s="297">
        <v>154938.57999999999</v>
      </c>
    </row>
    <row r="859" spans="1:75" x14ac:dyDescent="0.25">
      <c r="A859" s="297" t="s">
        <v>15</v>
      </c>
      <c r="B859" s="297" t="s">
        <v>14</v>
      </c>
      <c r="C859" s="297" t="s">
        <v>1013</v>
      </c>
      <c r="D859" s="297" t="s">
        <v>1010</v>
      </c>
      <c r="E859" s="297">
        <v>24.19</v>
      </c>
      <c r="F859" s="297">
        <v>24.12</v>
      </c>
      <c r="G859" s="297">
        <v>22.07</v>
      </c>
      <c r="H859" s="297">
        <v>22.85</v>
      </c>
      <c r="I859" s="297">
        <v>19.3</v>
      </c>
      <c r="J859" s="297">
        <v>16.47</v>
      </c>
      <c r="K859" s="297">
        <v>19.190000000000001</v>
      </c>
      <c r="L859" s="297">
        <v>17.920000000000002</v>
      </c>
      <c r="M859" s="297">
        <v>20.12</v>
      </c>
      <c r="N859" s="297">
        <v>19.440000000000001</v>
      </c>
      <c r="O859" s="297">
        <v>18.38</v>
      </c>
      <c r="P859" s="297">
        <v>17.23</v>
      </c>
      <c r="Q859" s="297">
        <v>16.440000000000001</v>
      </c>
      <c r="R859" s="297">
        <v>15.53</v>
      </c>
      <c r="S859" s="297">
        <v>17.75</v>
      </c>
      <c r="T859" s="297">
        <v>14.63</v>
      </c>
      <c r="U859" s="297">
        <v>15.23</v>
      </c>
      <c r="V859" s="297">
        <v>14.44</v>
      </c>
      <c r="W859" s="297">
        <v>13.71</v>
      </c>
      <c r="X859" s="297">
        <v>18.91</v>
      </c>
      <c r="Y859" s="297">
        <v>23.07</v>
      </c>
      <c r="Z859" s="297">
        <v>15.83</v>
      </c>
      <c r="AA859" s="297">
        <v>17.18</v>
      </c>
      <c r="AB859" s="297">
        <v>10.89</v>
      </c>
      <c r="AC859" s="297">
        <v>13.1</v>
      </c>
      <c r="AD859" s="297">
        <v>10.42</v>
      </c>
      <c r="AE859" s="297">
        <v>13.81</v>
      </c>
      <c r="AF859" s="297">
        <v>15.63</v>
      </c>
      <c r="AG859" s="297">
        <v>13.41</v>
      </c>
      <c r="AH859" s="297">
        <v>12.56</v>
      </c>
      <c r="AI859" s="297">
        <v>10.74</v>
      </c>
      <c r="AJ859" s="297">
        <v>15.21</v>
      </c>
      <c r="AK859" s="297">
        <v>13.19</v>
      </c>
      <c r="AL859" s="297">
        <v>13.39</v>
      </c>
      <c r="AM859" s="297">
        <v>14.46</v>
      </c>
      <c r="AN859" s="297">
        <v>14.69</v>
      </c>
      <c r="AO859" s="297">
        <v>14.92</v>
      </c>
      <c r="AP859" s="297">
        <v>14.85</v>
      </c>
      <c r="AQ859" s="297">
        <v>15.04</v>
      </c>
      <c r="AR859" s="297">
        <v>15.16</v>
      </c>
      <c r="AS859" s="297">
        <v>15.28</v>
      </c>
      <c r="AT859" s="297">
        <v>15.34</v>
      </c>
      <c r="AU859" s="297">
        <v>15.33</v>
      </c>
      <c r="AV859" s="297">
        <v>15.39</v>
      </c>
      <c r="AW859" s="297">
        <v>15.45</v>
      </c>
      <c r="AX859" s="297">
        <v>15.52</v>
      </c>
      <c r="AY859" s="297">
        <v>15.57</v>
      </c>
      <c r="AZ859" s="297">
        <v>15.53</v>
      </c>
      <c r="BA859" s="297">
        <v>15.57</v>
      </c>
      <c r="BB859" s="297">
        <v>15.63</v>
      </c>
      <c r="BC859" s="297">
        <v>15.68</v>
      </c>
      <c r="BD859" s="297">
        <v>15.74</v>
      </c>
      <c r="BE859" s="297">
        <v>15.69</v>
      </c>
      <c r="BF859" s="297">
        <v>15.73</v>
      </c>
      <c r="BG859" s="297">
        <v>15.78</v>
      </c>
      <c r="BH859" s="297">
        <v>15.83</v>
      </c>
      <c r="BI859" s="297">
        <v>15.88</v>
      </c>
      <c r="BJ859" s="297">
        <v>15.84</v>
      </c>
      <c r="BK859" s="297">
        <v>15.88</v>
      </c>
      <c r="BL859" s="297">
        <v>15.91</v>
      </c>
      <c r="BM859" s="297">
        <v>15.95</v>
      </c>
      <c r="BN859" s="297">
        <v>15.97</v>
      </c>
      <c r="BO859" s="297">
        <v>15.9</v>
      </c>
      <c r="BP859" s="297">
        <v>15.91</v>
      </c>
      <c r="BQ859" s="297">
        <v>15.92</v>
      </c>
      <c r="BR859" s="297">
        <v>15.93</v>
      </c>
      <c r="BS859" s="297">
        <v>15.93</v>
      </c>
      <c r="BT859" s="297">
        <v>15.81</v>
      </c>
      <c r="BU859" s="297">
        <v>15.79</v>
      </c>
      <c r="BV859" s="297">
        <v>15.77</v>
      </c>
      <c r="BW859" s="297">
        <v>15.74</v>
      </c>
    </row>
    <row r="860" spans="1:75" x14ac:dyDescent="0.25">
      <c r="A860" s="297" t="s">
        <v>15</v>
      </c>
      <c r="B860" s="297" t="s">
        <v>14</v>
      </c>
      <c r="C860" s="297" t="s">
        <v>1014</v>
      </c>
      <c r="D860" s="297" t="s">
        <v>1015</v>
      </c>
      <c r="E860" s="297">
        <v>43.38</v>
      </c>
      <c r="F860" s="297">
        <v>44.15</v>
      </c>
      <c r="G860" s="297">
        <v>44.93</v>
      </c>
      <c r="H860" s="297">
        <v>45.72</v>
      </c>
      <c r="I860" s="297">
        <v>46.52</v>
      </c>
      <c r="J860" s="297">
        <v>47.34</v>
      </c>
      <c r="K860" s="297">
        <v>48.52</v>
      </c>
      <c r="L860" s="297">
        <v>49.72</v>
      </c>
      <c r="M860" s="297">
        <v>50.95</v>
      </c>
      <c r="N860" s="297">
        <v>52.21</v>
      </c>
      <c r="O860" s="297">
        <v>53.5</v>
      </c>
      <c r="P860" s="297">
        <v>54.42</v>
      </c>
      <c r="Q860" s="297">
        <v>55.35</v>
      </c>
      <c r="R860" s="297">
        <v>56.31</v>
      </c>
      <c r="S860" s="297">
        <v>57.27</v>
      </c>
      <c r="T860" s="297">
        <v>58.26</v>
      </c>
      <c r="U860" s="297">
        <v>59.03</v>
      </c>
      <c r="V860" s="297">
        <v>59.81</v>
      </c>
      <c r="W860" s="297">
        <v>60.6</v>
      </c>
      <c r="X860" s="297">
        <v>61.4</v>
      </c>
      <c r="Y860" s="297">
        <v>62.21</v>
      </c>
      <c r="Z860" s="297">
        <v>62.96</v>
      </c>
      <c r="AA860" s="297">
        <v>63.72</v>
      </c>
      <c r="AB860" s="297">
        <v>64.489999999999995</v>
      </c>
      <c r="AC860" s="297">
        <v>65.27</v>
      </c>
      <c r="AD860" s="297">
        <v>66.06</v>
      </c>
      <c r="AE860" s="297">
        <v>66.94</v>
      </c>
      <c r="AF860" s="297">
        <v>67.83</v>
      </c>
      <c r="AG860" s="297">
        <v>68.739999999999995</v>
      </c>
      <c r="AH860" s="297">
        <v>69.650000000000006</v>
      </c>
      <c r="AI860" s="297">
        <v>70.58</v>
      </c>
      <c r="AJ860" s="297">
        <v>71.27</v>
      </c>
      <c r="AK860" s="297">
        <v>71.959999999999994</v>
      </c>
      <c r="AL860" s="297">
        <v>72.650000000000006</v>
      </c>
      <c r="AM860" s="297">
        <v>73.349999999999994</v>
      </c>
      <c r="AN860" s="297">
        <v>74.06</v>
      </c>
      <c r="AO860" s="297">
        <v>74.72</v>
      </c>
      <c r="AP860" s="297">
        <v>75.38</v>
      </c>
      <c r="AQ860" s="297">
        <v>76.05</v>
      </c>
      <c r="AR860" s="297">
        <v>76.72</v>
      </c>
      <c r="AS860" s="297">
        <v>77.400000000000006</v>
      </c>
      <c r="AT860" s="297">
        <v>78.040000000000006</v>
      </c>
      <c r="AU860" s="297">
        <v>78.680000000000007</v>
      </c>
      <c r="AV860" s="297">
        <v>79.33</v>
      </c>
      <c r="AW860" s="297">
        <v>79.989999999999995</v>
      </c>
      <c r="AX860" s="297">
        <v>80.650000000000006</v>
      </c>
      <c r="AY860" s="297">
        <v>81.25</v>
      </c>
      <c r="AZ860" s="297">
        <v>81.849999999999994</v>
      </c>
      <c r="BA860" s="297">
        <v>82.46</v>
      </c>
      <c r="BB860" s="297">
        <v>83.07</v>
      </c>
      <c r="BC860" s="297">
        <v>83.68</v>
      </c>
      <c r="BD860" s="297">
        <v>84.25</v>
      </c>
      <c r="BE860" s="297">
        <v>84.82</v>
      </c>
      <c r="BF860" s="297">
        <v>85.39</v>
      </c>
      <c r="BG860" s="297">
        <v>85.96</v>
      </c>
      <c r="BH860" s="297">
        <v>86.55</v>
      </c>
      <c r="BI860" s="297">
        <v>86.95</v>
      </c>
      <c r="BJ860" s="297">
        <v>87.35</v>
      </c>
      <c r="BK860" s="297">
        <v>87.75</v>
      </c>
      <c r="BL860" s="297">
        <v>88.16</v>
      </c>
      <c r="BM860" s="297">
        <v>88.56</v>
      </c>
      <c r="BN860" s="297">
        <v>88.92</v>
      </c>
      <c r="BO860" s="297">
        <v>89.29</v>
      </c>
      <c r="BP860" s="297">
        <v>89.65</v>
      </c>
      <c r="BQ860" s="297">
        <v>90.01</v>
      </c>
      <c r="BR860" s="297">
        <v>90.38</v>
      </c>
      <c r="BS860" s="297">
        <v>90.69</v>
      </c>
      <c r="BT860" s="297">
        <v>91.01</v>
      </c>
      <c r="BU860" s="297">
        <v>91.32</v>
      </c>
      <c r="BV860" s="297">
        <v>91.64</v>
      </c>
      <c r="BW860" s="297">
        <v>91.96</v>
      </c>
    </row>
    <row r="861" spans="1:75" x14ac:dyDescent="0.25">
      <c r="A861" s="297" t="s">
        <v>15</v>
      </c>
      <c r="B861" s="297" t="s">
        <v>14</v>
      </c>
      <c r="C861" s="297" t="s">
        <v>1016</v>
      </c>
      <c r="D861" s="297" t="s">
        <v>1015</v>
      </c>
      <c r="E861" s="297">
        <v>16.54</v>
      </c>
      <c r="F861" s="297">
        <v>16.62</v>
      </c>
      <c r="G861" s="297">
        <v>16.7</v>
      </c>
      <c r="H861" s="297">
        <v>16.79</v>
      </c>
      <c r="I861" s="297">
        <v>16.87</v>
      </c>
      <c r="J861" s="297">
        <v>16.95</v>
      </c>
      <c r="K861" s="297">
        <v>17.32</v>
      </c>
      <c r="L861" s="297">
        <v>17.690000000000001</v>
      </c>
      <c r="M861" s="297">
        <v>18.07</v>
      </c>
      <c r="N861" s="297">
        <v>18.46</v>
      </c>
      <c r="O861" s="297">
        <v>18.86</v>
      </c>
      <c r="P861" s="297">
        <v>19.559999999999999</v>
      </c>
      <c r="Q861" s="297">
        <v>20.28</v>
      </c>
      <c r="R861" s="297">
        <v>21.02</v>
      </c>
      <c r="S861" s="297">
        <v>21.8</v>
      </c>
      <c r="T861" s="297">
        <v>22.6</v>
      </c>
      <c r="U861" s="297">
        <v>23.25</v>
      </c>
      <c r="V861" s="297">
        <v>23.91</v>
      </c>
      <c r="W861" s="297">
        <v>24.59</v>
      </c>
      <c r="X861" s="297">
        <v>25.29</v>
      </c>
      <c r="Y861" s="297">
        <v>26.01</v>
      </c>
      <c r="Z861" s="297">
        <v>26.4</v>
      </c>
      <c r="AA861" s="297">
        <v>26.8</v>
      </c>
      <c r="AB861" s="297">
        <v>27.21</v>
      </c>
      <c r="AC861" s="297">
        <v>27.62</v>
      </c>
      <c r="AD861" s="297">
        <v>28.04</v>
      </c>
      <c r="AE861" s="297">
        <v>28.4</v>
      </c>
      <c r="AF861" s="297">
        <v>28.77</v>
      </c>
      <c r="AG861" s="297">
        <v>29.14</v>
      </c>
      <c r="AH861" s="297">
        <v>29.51</v>
      </c>
      <c r="AI861" s="297">
        <v>29.89</v>
      </c>
      <c r="AJ861" s="297">
        <v>30.36</v>
      </c>
      <c r="AK861" s="297">
        <v>30.84</v>
      </c>
      <c r="AL861" s="297">
        <v>31.33</v>
      </c>
      <c r="AM861" s="297">
        <v>31.82</v>
      </c>
      <c r="AN861" s="297">
        <v>32.32</v>
      </c>
      <c r="AO861" s="297">
        <v>32.78</v>
      </c>
      <c r="AP861" s="297">
        <v>33.24</v>
      </c>
      <c r="AQ861" s="297">
        <v>33.72</v>
      </c>
      <c r="AR861" s="297">
        <v>34.19</v>
      </c>
      <c r="AS861" s="297">
        <v>34.68</v>
      </c>
      <c r="AT861" s="297">
        <v>35.18</v>
      </c>
      <c r="AU861" s="297">
        <v>35.69</v>
      </c>
      <c r="AV861" s="297">
        <v>36.21</v>
      </c>
      <c r="AW861" s="297">
        <v>36.74</v>
      </c>
      <c r="AX861" s="297">
        <v>37.270000000000003</v>
      </c>
      <c r="AY861" s="297">
        <v>37.75</v>
      </c>
      <c r="AZ861" s="297">
        <v>38.229999999999997</v>
      </c>
      <c r="BA861" s="297">
        <v>38.72</v>
      </c>
      <c r="BB861" s="297">
        <v>39.22</v>
      </c>
      <c r="BC861" s="297">
        <v>39.72</v>
      </c>
      <c r="BD861" s="297">
        <v>40.21</v>
      </c>
      <c r="BE861" s="297">
        <v>40.700000000000003</v>
      </c>
      <c r="BF861" s="297">
        <v>41.2</v>
      </c>
      <c r="BG861" s="297">
        <v>41.7</v>
      </c>
      <c r="BH861" s="297">
        <v>42.22</v>
      </c>
      <c r="BI861" s="297">
        <v>42.66</v>
      </c>
      <c r="BJ861" s="297">
        <v>43.1</v>
      </c>
      <c r="BK861" s="297">
        <v>43.55</v>
      </c>
      <c r="BL861" s="297">
        <v>44.01</v>
      </c>
      <c r="BM861" s="297">
        <v>44.47</v>
      </c>
      <c r="BN861" s="297">
        <v>44.91</v>
      </c>
      <c r="BO861" s="297">
        <v>45.35</v>
      </c>
      <c r="BP861" s="297">
        <v>45.8</v>
      </c>
      <c r="BQ861" s="297">
        <v>46.26</v>
      </c>
      <c r="BR861" s="297">
        <v>46.71</v>
      </c>
      <c r="BS861" s="297">
        <v>47.15</v>
      </c>
      <c r="BT861" s="297">
        <v>47.59</v>
      </c>
      <c r="BU861" s="297">
        <v>48.04</v>
      </c>
      <c r="BV861" s="297">
        <v>48.49</v>
      </c>
      <c r="BW861" s="297">
        <v>48.95</v>
      </c>
    </row>
    <row r="862" spans="1:75" x14ac:dyDescent="0.25">
      <c r="A862" s="297" t="s">
        <v>67</v>
      </c>
      <c r="B862" s="297" t="s">
        <v>66</v>
      </c>
      <c r="C862" s="297" t="s">
        <v>1005</v>
      </c>
      <c r="D862" s="297" t="s">
        <v>1006</v>
      </c>
      <c r="E862" s="297">
        <v>364.91</v>
      </c>
      <c r="F862" s="297">
        <v>377.74</v>
      </c>
      <c r="G862" s="297">
        <v>388.12</v>
      </c>
      <c r="H862" s="297">
        <v>399.73</v>
      </c>
      <c r="I862" s="297">
        <v>410.51</v>
      </c>
      <c r="J862" s="297">
        <v>421.99</v>
      </c>
      <c r="K862" s="297">
        <v>435.32</v>
      </c>
      <c r="L862" s="297">
        <v>449.96</v>
      </c>
      <c r="M862" s="297">
        <v>464.92</v>
      </c>
      <c r="N862" s="297">
        <v>468.7</v>
      </c>
      <c r="O862" s="297">
        <v>478.32</v>
      </c>
      <c r="P862" s="297">
        <v>482.23</v>
      </c>
      <c r="Q862" s="297">
        <v>482.09</v>
      </c>
      <c r="R862" s="297">
        <v>481.45</v>
      </c>
      <c r="S862" s="297">
        <v>486.36</v>
      </c>
      <c r="T862" s="297">
        <v>492.68</v>
      </c>
      <c r="U862" s="297">
        <v>505.3</v>
      </c>
      <c r="V862" s="297">
        <v>526.07000000000005</v>
      </c>
      <c r="W862" s="297">
        <v>552.14</v>
      </c>
      <c r="X862" s="297">
        <v>580.02</v>
      </c>
      <c r="Y862" s="297">
        <v>607.14</v>
      </c>
      <c r="Z862" s="297">
        <v>625.38</v>
      </c>
      <c r="AA862" s="297">
        <v>638.07000000000005</v>
      </c>
      <c r="AB862" s="297">
        <v>650.55999999999995</v>
      </c>
      <c r="AC862" s="297">
        <v>664.56</v>
      </c>
      <c r="AD862" s="297">
        <v>679.82</v>
      </c>
      <c r="AE862" s="297">
        <v>703.12</v>
      </c>
      <c r="AF862" s="297">
        <v>735.3</v>
      </c>
      <c r="AG862" s="297">
        <v>772.85</v>
      </c>
      <c r="AH862" s="297">
        <v>790.25</v>
      </c>
      <c r="AI862" s="297">
        <v>797.25</v>
      </c>
      <c r="AJ862" s="297">
        <v>817.12</v>
      </c>
      <c r="AK862" s="297">
        <v>838.38</v>
      </c>
      <c r="AL862" s="297">
        <v>858.39</v>
      </c>
      <c r="AM862" s="297">
        <v>882.34</v>
      </c>
      <c r="AN862" s="297">
        <v>908.13</v>
      </c>
      <c r="AO862" s="297">
        <v>935.16</v>
      </c>
      <c r="AP862" s="297">
        <v>961.42</v>
      </c>
      <c r="AQ862" s="297">
        <v>988.98</v>
      </c>
      <c r="AR862" s="297">
        <v>1017.36</v>
      </c>
      <c r="AS862" s="297">
        <v>1046.6199999999999</v>
      </c>
      <c r="AT862" s="297">
        <v>1076.55</v>
      </c>
      <c r="AU862" s="297">
        <v>1106.4100000000001</v>
      </c>
      <c r="AV862" s="297">
        <v>1136.52</v>
      </c>
      <c r="AW862" s="297">
        <v>1167.1300000000001</v>
      </c>
      <c r="AX862" s="297">
        <v>1198.3699999999999</v>
      </c>
      <c r="AY862" s="297">
        <v>1230.19</v>
      </c>
      <c r="AZ862" s="297">
        <v>1262.23</v>
      </c>
      <c r="BA862" s="297">
        <v>1294.83</v>
      </c>
      <c r="BB862" s="297">
        <v>1328.15</v>
      </c>
      <c r="BC862" s="297">
        <v>1362.24</v>
      </c>
      <c r="BD862" s="297">
        <v>1397.09</v>
      </c>
      <c r="BE862" s="297">
        <v>1432.48</v>
      </c>
      <c r="BF862" s="297">
        <v>1468.63</v>
      </c>
      <c r="BG862" s="297">
        <v>1505.57</v>
      </c>
      <c r="BH862" s="297">
        <v>1543.19</v>
      </c>
      <c r="BI862" s="297">
        <v>1581.36</v>
      </c>
      <c r="BJ862" s="297">
        <v>1619.9</v>
      </c>
      <c r="BK862" s="297">
        <v>1659</v>
      </c>
      <c r="BL862" s="297">
        <v>1698.55</v>
      </c>
      <c r="BM862" s="297">
        <v>1738.41</v>
      </c>
      <c r="BN862" s="297">
        <v>1778.46</v>
      </c>
      <c r="BO862" s="297">
        <v>1818.68</v>
      </c>
      <c r="BP862" s="297">
        <v>1858.8</v>
      </c>
      <c r="BQ862" s="297">
        <v>1898.83</v>
      </c>
      <c r="BR862" s="297">
        <v>1938.82</v>
      </c>
      <c r="BS862" s="297">
        <v>1978.62</v>
      </c>
      <c r="BT862" s="297">
        <v>2017.65</v>
      </c>
      <c r="BU862" s="297">
        <v>2056.89</v>
      </c>
      <c r="BV862" s="297">
        <v>2096.2399999999998</v>
      </c>
      <c r="BW862" s="297">
        <v>2135.7600000000002</v>
      </c>
    </row>
    <row r="863" spans="1:75" x14ac:dyDescent="0.25">
      <c r="A863" s="297" t="s">
        <v>67</v>
      </c>
      <c r="B863" s="297" t="s">
        <v>66</v>
      </c>
      <c r="C863" s="297" t="s">
        <v>1007</v>
      </c>
      <c r="D863" s="297" t="s">
        <v>1008</v>
      </c>
      <c r="E863" s="297">
        <v>867260.31</v>
      </c>
      <c r="F863" s="297">
        <v>797958.94</v>
      </c>
      <c r="G863" s="297">
        <v>846828.75</v>
      </c>
      <c r="H863" s="297">
        <v>839376.69</v>
      </c>
      <c r="I863" s="297">
        <v>811808.19</v>
      </c>
      <c r="J863" s="297">
        <v>854095.88</v>
      </c>
      <c r="K863" s="297">
        <v>888753.44</v>
      </c>
      <c r="L863" s="297">
        <v>912164.38</v>
      </c>
      <c r="M863" s="297">
        <v>905972.63</v>
      </c>
      <c r="N863" s="297">
        <v>847438.31</v>
      </c>
      <c r="O863" s="297">
        <v>706198.63</v>
      </c>
      <c r="P863" s="297">
        <v>691815.06</v>
      </c>
      <c r="Q863" s="297">
        <v>675068.5</v>
      </c>
      <c r="R863" s="297">
        <v>691397.25</v>
      </c>
      <c r="S863" s="297">
        <v>658876.75</v>
      </c>
      <c r="T863" s="297">
        <v>681315.06</v>
      </c>
      <c r="U863" s="297">
        <v>708732.88</v>
      </c>
      <c r="V863" s="297">
        <v>699321.94</v>
      </c>
      <c r="W863" s="297">
        <v>654041.06000000006</v>
      </c>
      <c r="X863" s="297">
        <v>636897.25</v>
      </c>
      <c r="Y863" s="297">
        <v>610383.56000000006</v>
      </c>
      <c r="Z863" s="297">
        <v>614609.63</v>
      </c>
      <c r="AA863" s="297">
        <v>608595.88</v>
      </c>
      <c r="AB863" s="297">
        <v>624006.88</v>
      </c>
      <c r="AC863" s="297">
        <v>626184.93999999994</v>
      </c>
      <c r="AD863" s="297">
        <v>632719.18999999994</v>
      </c>
      <c r="AE863" s="297">
        <v>666404.13</v>
      </c>
      <c r="AF863" s="297">
        <v>664349.31000000006</v>
      </c>
      <c r="AG863" s="297">
        <v>670417.81000000006</v>
      </c>
      <c r="AH863" s="297">
        <v>719824.25</v>
      </c>
      <c r="AI863" s="297">
        <v>718311.31</v>
      </c>
      <c r="AJ863" s="297">
        <v>719823.13</v>
      </c>
      <c r="AK863" s="297">
        <v>711261.19</v>
      </c>
      <c r="AL863" s="297">
        <v>709242.94</v>
      </c>
      <c r="AM863" s="297">
        <v>709529.88</v>
      </c>
      <c r="AN863" s="297">
        <v>711882.44</v>
      </c>
      <c r="AO863" s="297">
        <v>711292.63</v>
      </c>
      <c r="AP863" s="297">
        <v>717507.88</v>
      </c>
      <c r="AQ863" s="297">
        <v>723433</v>
      </c>
      <c r="AR863" s="297">
        <v>730531.81</v>
      </c>
      <c r="AS863" s="297">
        <v>737995.38</v>
      </c>
      <c r="AT863" s="297">
        <v>745138.69</v>
      </c>
      <c r="AU863" s="297">
        <v>755702.19</v>
      </c>
      <c r="AV863" s="297">
        <v>766241.13</v>
      </c>
      <c r="AW863" s="297">
        <v>776958.31</v>
      </c>
      <c r="AX863" s="297">
        <v>787593.13</v>
      </c>
      <c r="AY863" s="297">
        <v>797567</v>
      </c>
      <c r="AZ863" s="297">
        <v>810305.44</v>
      </c>
      <c r="BA863" s="297">
        <v>823041.63</v>
      </c>
      <c r="BB863" s="297">
        <v>835724.56</v>
      </c>
      <c r="BC863" s="297">
        <v>848846.13</v>
      </c>
      <c r="BD863" s="297">
        <v>861127.88</v>
      </c>
      <c r="BE863" s="297">
        <v>875998.5</v>
      </c>
      <c r="BF863" s="297">
        <v>890827.5</v>
      </c>
      <c r="BG863" s="297">
        <v>905526</v>
      </c>
      <c r="BH863" s="297">
        <v>920191.63</v>
      </c>
      <c r="BI863" s="297">
        <v>935177.44</v>
      </c>
      <c r="BJ863" s="297">
        <v>951999.56</v>
      </c>
      <c r="BK863" s="297">
        <v>968801</v>
      </c>
      <c r="BL863" s="297">
        <v>985781.38</v>
      </c>
      <c r="BM863" s="297">
        <v>1002904.88</v>
      </c>
      <c r="BN863" s="297">
        <v>1019226.94</v>
      </c>
      <c r="BO863" s="297">
        <v>1037280.81</v>
      </c>
      <c r="BP863" s="297">
        <v>1055605.75</v>
      </c>
      <c r="BQ863" s="297">
        <v>1074384.1299999999</v>
      </c>
      <c r="BR863" s="297">
        <v>1093707</v>
      </c>
      <c r="BS863" s="297">
        <v>1114591.3799999999</v>
      </c>
      <c r="BT863" s="297">
        <v>1137073.1299999999</v>
      </c>
      <c r="BU863" s="297">
        <v>1160332.5</v>
      </c>
      <c r="BV863" s="297">
        <v>1184375.25</v>
      </c>
      <c r="BW863" s="297">
        <v>1209449.8799999999</v>
      </c>
    </row>
    <row r="864" spans="1:75" x14ac:dyDescent="0.25">
      <c r="A864" s="297" t="s">
        <v>67</v>
      </c>
      <c r="B864" s="297" t="s">
        <v>66</v>
      </c>
      <c r="C864" s="297" t="s">
        <v>1009</v>
      </c>
      <c r="D864" s="297" t="s">
        <v>1010</v>
      </c>
      <c r="J864" s="297">
        <v>21.17</v>
      </c>
      <c r="K864" s="297">
        <v>21.89</v>
      </c>
      <c r="L864" s="297">
        <v>22.56</v>
      </c>
      <c r="M864" s="297">
        <v>22.49</v>
      </c>
      <c r="N864" s="297">
        <v>16.36</v>
      </c>
      <c r="O864" s="297">
        <v>20.99</v>
      </c>
      <c r="P864" s="297">
        <v>19.5</v>
      </c>
      <c r="Q864" s="297">
        <v>16.79</v>
      </c>
      <c r="R864" s="297">
        <v>15.89</v>
      </c>
      <c r="S864" s="297">
        <v>18.04</v>
      </c>
      <c r="T864" s="297">
        <v>17.71</v>
      </c>
      <c r="U864" s="297">
        <v>19.809999999999999</v>
      </c>
      <c r="V864" s="297">
        <v>22.41</v>
      </c>
      <c r="W864" s="297">
        <v>24.08</v>
      </c>
      <c r="X864" s="297">
        <v>24.38</v>
      </c>
      <c r="Y864" s="297">
        <v>24.82</v>
      </c>
      <c r="Z864" s="297">
        <v>21.14</v>
      </c>
      <c r="AA864" s="297">
        <v>19.399999999999999</v>
      </c>
      <c r="AB864" s="297">
        <v>18.91</v>
      </c>
      <c r="AC864" s="297">
        <v>18.96</v>
      </c>
      <c r="AD864" s="297">
        <v>18.84</v>
      </c>
      <c r="AE864" s="297">
        <v>20.76</v>
      </c>
      <c r="AF864" s="297">
        <v>22.19</v>
      </c>
      <c r="AG864" s="297">
        <v>22.09</v>
      </c>
      <c r="AH864" s="297">
        <v>17.670000000000002</v>
      </c>
      <c r="AI864" s="297">
        <v>14.84</v>
      </c>
      <c r="AJ864" s="297">
        <v>17.79</v>
      </c>
      <c r="AK864" s="297">
        <v>17.79</v>
      </c>
      <c r="AL864" s="297">
        <v>17.28</v>
      </c>
      <c r="AM864" s="297">
        <v>17.86</v>
      </c>
      <c r="AN864" s="297">
        <v>17.940000000000001</v>
      </c>
      <c r="AO864" s="297">
        <v>17.87</v>
      </c>
      <c r="AP864" s="297">
        <v>17.440000000000001</v>
      </c>
      <c r="AQ864" s="297">
        <v>17.46</v>
      </c>
      <c r="AR864" s="297">
        <v>17.39</v>
      </c>
      <c r="AS864" s="297">
        <v>17.329999999999998</v>
      </c>
      <c r="AT864" s="297">
        <v>17.22</v>
      </c>
      <c r="AU864" s="297">
        <v>16.989999999999998</v>
      </c>
      <c r="AV864" s="297">
        <v>16.829999999999998</v>
      </c>
      <c r="AW864" s="297">
        <v>16.71</v>
      </c>
      <c r="AX864" s="297">
        <v>16.61</v>
      </c>
      <c r="AY864" s="297">
        <v>16.510000000000002</v>
      </c>
      <c r="AZ864" s="297">
        <v>16.36</v>
      </c>
      <c r="BA864" s="297">
        <v>16.260000000000002</v>
      </c>
      <c r="BB864" s="297">
        <v>16.190000000000001</v>
      </c>
      <c r="BC864" s="297">
        <v>16.12</v>
      </c>
      <c r="BD864" s="297">
        <v>16.05</v>
      </c>
      <c r="BE864" s="297">
        <v>15.96</v>
      </c>
      <c r="BF864" s="297">
        <v>15.9</v>
      </c>
      <c r="BG864" s="297">
        <v>15.84</v>
      </c>
      <c r="BH864" s="297">
        <v>15.78</v>
      </c>
      <c r="BI864" s="297">
        <v>15.7</v>
      </c>
      <c r="BJ864" s="297">
        <v>15.59</v>
      </c>
      <c r="BK864" s="297">
        <v>15.51</v>
      </c>
      <c r="BL864" s="297">
        <v>15.42</v>
      </c>
      <c r="BM864" s="297">
        <v>15.31</v>
      </c>
      <c r="BN864" s="297">
        <v>15.19</v>
      </c>
      <c r="BO864" s="297">
        <v>15.08</v>
      </c>
      <c r="BP864" s="297">
        <v>14.94</v>
      </c>
      <c r="BQ864" s="297">
        <v>14.8</v>
      </c>
      <c r="BR864" s="297">
        <v>14.66</v>
      </c>
      <c r="BS864" s="297">
        <v>14.5</v>
      </c>
      <c r="BT864" s="297">
        <v>14.27</v>
      </c>
      <c r="BU864" s="297">
        <v>14.12</v>
      </c>
      <c r="BV864" s="297">
        <v>13.96</v>
      </c>
      <c r="BW864" s="297">
        <v>13.8</v>
      </c>
    </row>
    <row r="865" spans="1:75" x14ac:dyDescent="0.25">
      <c r="A865" s="297" t="s">
        <v>67</v>
      </c>
      <c r="B865" s="297" t="s">
        <v>66</v>
      </c>
      <c r="C865" s="297" t="s">
        <v>1011</v>
      </c>
      <c r="D865" s="297" t="s">
        <v>927</v>
      </c>
      <c r="E865" s="297">
        <v>17475.759999999998</v>
      </c>
      <c r="F865" s="297">
        <v>17739.560000000001</v>
      </c>
      <c r="G865" s="297">
        <v>17929.490000000002</v>
      </c>
      <c r="H865" s="297">
        <v>18036.97</v>
      </c>
      <c r="I865" s="297">
        <v>18160.689999999999</v>
      </c>
      <c r="J865" s="297">
        <v>18254.21</v>
      </c>
      <c r="K865" s="297">
        <v>18309</v>
      </c>
      <c r="L865" s="297">
        <v>18369.14</v>
      </c>
      <c r="M865" s="297">
        <v>18424.91</v>
      </c>
      <c r="N865" s="297">
        <v>18245.38</v>
      </c>
      <c r="O865" s="297">
        <v>18069.990000000002</v>
      </c>
      <c r="P865" s="297">
        <v>17933.09</v>
      </c>
      <c r="Q865" s="297">
        <v>17794.490000000002</v>
      </c>
      <c r="R865" s="297">
        <v>17746.13</v>
      </c>
      <c r="S865" s="297">
        <v>17547.66</v>
      </c>
      <c r="T865" s="297">
        <v>17332.91</v>
      </c>
      <c r="U865" s="297">
        <v>17261.46</v>
      </c>
      <c r="V865" s="297">
        <v>17108.3</v>
      </c>
      <c r="W865" s="297">
        <v>17111.98</v>
      </c>
      <c r="X865" s="297">
        <v>17022.57</v>
      </c>
      <c r="Y865" s="297">
        <v>17329.59</v>
      </c>
      <c r="Z865" s="297">
        <v>17568.490000000002</v>
      </c>
      <c r="AA865" s="297">
        <v>17357.25</v>
      </c>
      <c r="AB865" s="297">
        <v>17279.23</v>
      </c>
      <c r="AC865" s="297">
        <v>17244.080000000002</v>
      </c>
      <c r="AD865" s="297">
        <v>17522.75</v>
      </c>
      <c r="AE865" s="297">
        <v>17332</v>
      </c>
      <c r="AF865" s="297">
        <v>17366.03</v>
      </c>
      <c r="AG865" s="297">
        <v>17639.13</v>
      </c>
      <c r="AH865" s="297">
        <v>17418.14</v>
      </c>
      <c r="AI865" s="297">
        <v>17414.93</v>
      </c>
      <c r="AJ865" s="297">
        <v>17461.52</v>
      </c>
      <c r="AK865" s="297">
        <v>17503.98</v>
      </c>
      <c r="AL865" s="297">
        <v>17535.75</v>
      </c>
      <c r="AM865" s="297">
        <v>17551.45</v>
      </c>
      <c r="AN865" s="297">
        <v>17551.46</v>
      </c>
      <c r="AO865" s="297">
        <v>17466.55</v>
      </c>
      <c r="AP865" s="297">
        <v>17366.18</v>
      </c>
      <c r="AQ865" s="297">
        <v>17254.48</v>
      </c>
      <c r="AR865" s="297">
        <v>17137.79</v>
      </c>
      <c r="AS865" s="297">
        <v>17019.060000000001</v>
      </c>
      <c r="AT865" s="297">
        <v>16897.509999999998</v>
      </c>
      <c r="AU865" s="297">
        <v>16772.7</v>
      </c>
      <c r="AV865" s="297">
        <v>16646.349999999999</v>
      </c>
      <c r="AW865" s="297">
        <v>16520.060000000001</v>
      </c>
      <c r="AX865" s="297">
        <v>16394.91</v>
      </c>
      <c r="AY865" s="297">
        <v>16270.06</v>
      </c>
      <c r="AZ865" s="297">
        <v>16145.53</v>
      </c>
      <c r="BA865" s="297">
        <v>16019.86</v>
      </c>
      <c r="BB865" s="297">
        <v>15891.06</v>
      </c>
      <c r="BC865" s="297">
        <v>15757.95</v>
      </c>
      <c r="BD865" s="297">
        <v>15625.22</v>
      </c>
      <c r="BE865" s="297">
        <v>15488.85</v>
      </c>
      <c r="BF865" s="297">
        <v>15348.88</v>
      </c>
      <c r="BG865" s="297">
        <v>15203.5</v>
      </c>
      <c r="BH865" s="297">
        <v>15050.74</v>
      </c>
      <c r="BI865" s="297">
        <v>14909.12</v>
      </c>
      <c r="BJ865" s="297">
        <v>14763.49</v>
      </c>
      <c r="BK865" s="297">
        <v>14615.42</v>
      </c>
      <c r="BL865" s="297">
        <v>14467.46</v>
      </c>
      <c r="BM865" s="297">
        <v>14321.61</v>
      </c>
      <c r="BN865" s="297">
        <v>14154.47</v>
      </c>
      <c r="BO865" s="297">
        <v>13992.46</v>
      </c>
      <c r="BP865" s="297">
        <v>13836.02</v>
      </c>
      <c r="BQ865" s="297">
        <v>13686.02</v>
      </c>
      <c r="BR865" s="297">
        <v>13543.42</v>
      </c>
      <c r="BS865" s="297">
        <v>13421.82</v>
      </c>
      <c r="BT865" s="297">
        <v>13306.91</v>
      </c>
      <c r="BU865" s="297">
        <v>13199.15</v>
      </c>
      <c r="BV865" s="297">
        <v>13100.09</v>
      </c>
      <c r="BW865" s="297">
        <v>13010.84</v>
      </c>
    </row>
    <row r="866" spans="1:75" x14ac:dyDescent="0.25">
      <c r="A866" s="297" t="s">
        <v>67</v>
      </c>
      <c r="B866" s="297" t="s">
        <v>66</v>
      </c>
      <c r="C866" s="297" t="s">
        <v>1012</v>
      </c>
      <c r="D866" s="297" t="s">
        <v>927</v>
      </c>
      <c r="E866" s="297">
        <v>35577.21</v>
      </c>
      <c r="F866" s="297">
        <v>35921.1</v>
      </c>
      <c r="G866" s="297">
        <v>36269.15</v>
      </c>
      <c r="H866" s="297">
        <v>36608.82</v>
      </c>
      <c r="I866" s="297">
        <v>36923.68</v>
      </c>
      <c r="J866" s="297">
        <v>37201.800000000003</v>
      </c>
      <c r="K866" s="297">
        <v>37438</v>
      </c>
      <c r="L866" s="297">
        <v>37634.79</v>
      </c>
      <c r="M866" s="297">
        <v>37797.660000000003</v>
      </c>
      <c r="N866" s="297">
        <v>37935.82</v>
      </c>
      <c r="O866" s="297">
        <v>38056.18</v>
      </c>
      <c r="P866" s="297">
        <v>38160.71</v>
      </c>
      <c r="Q866" s="297">
        <v>38247.71</v>
      </c>
      <c r="R866" s="297">
        <v>38316.29</v>
      </c>
      <c r="S866" s="297">
        <v>38364.54</v>
      </c>
      <c r="T866" s="297">
        <v>38391.78</v>
      </c>
      <c r="U866" s="297">
        <v>38398.949999999997</v>
      </c>
      <c r="V866" s="297">
        <v>38389.120000000003</v>
      </c>
      <c r="W866" s="297">
        <v>38366.42</v>
      </c>
      <c r="X866" s="297">
        <v>38336.050000000003</v>
      </c>
      <c r="Y866" s="297">
        <v>38302.449999999997</v>
      </c>
      <c r="Z866" s="297">
        <v>38266.81</v>
      </c>
      <c r="AA866" s="297">
        <v>38230.5</v>
      </c>
      <c r="AB866" s="297">
        <v>38198.15</v>
      </c>
      <c r="AC866" s="297">
        <v>38175.129999999997</v>
      </c>
      <c r="AD866" s="297">
        <v>38165.040000000001</v>
      </c>
      <c r="AE866" s="297">
        <v>38170.33</v>
      </c>
      <c r="AF866" s="297">
        <v>38189.760000000002</v>
      </c>
      <c r="AG866" s="297">
        <v>38218.46</v>
      </c>
      <c r="AH866" s="297">
        <v>38249.230000000003</v>
      </c>
      <c r="AI866" s="297">
        <v>38276.660000000003</v>
      </c>
      <c r="AJ866" s="297">
        <v>38298.949999999997</v>
      </c>
      <c r="AK866" s="297">
        <v>38317.089999999997</v>
      </c>
      <c r="AL866" s="297">
        <v>38331.800000000003</v>
      </c>
      <c r="AM866" s="297">
        <v>38344.75</v>
      </c>
      <c r="AN866" s="297">
        <v>38356.949999999997</v>
      </c>
      <c r="AO866" s="297">
        <v>38367.96</v>
      </c>
      <c r="AP866" s="297">
        <v>38376.379999999997</v>
      </c>
      <c r="AQ866" s="297">
        <v>38381.18</v>
      </c>
      <c r="AR866" s="297">
        <v>38381.01</v>
      </c>
      <c r="AS866" s="297">
        <v>38374.74</v>
      </c>
      <c r="AT866" s="297">
        <v>38361.800000000003</v>
      </c>
      <c r="AU866" s="297">
        <v>38341.69</v>
      </c>
      <c r="AV866" s="297">
        <v>38313.519999999997</v>
      </c>
      <c r="AW866" s="297">
        <v>38276.31</v>
      </c>
      <c r="AX866" s="297">
        <v>38229.29</v>
      </c>
      <c r="AY866" s="297">
        <v>38172.269999999997</v>
      </c>
      <c r="AZ866" s="297">
        <v>38105.06</v>
      </c>
      <c r="BA866" s="297">
        <v>38026.910000000003</v>
      </c>
      <c r="BB866" s="297">
        <v>37937</v>
      </c>
      <c r="BC866" s="297">
        <v>37834.93</v>
      </c>
      <c r="BD866" s="297">
        <v>37720.67</v>
      </c>
      <c r="BE866" s="297">
        <v>37595.050000000003</v>
      </c>
      <c r="BF866" s="297">
        <v>37459.64</v>
      </c>
      <c r="BG866" s="297">
        <v>37316.589999999997</v>
      </c>
      <c r="BH866" s="297">
        <v>37167.760000000002</v>
      </c>
      <c r="BI866" s="297">
        <v>37013.980000000003</v>
      </c>
      <c r="BJ866" s="297">
        <v>36855.919999999998</v>
      </c>
      <c r="BK866" s="297">
        <v>36695.19</v>
      </c>
      <c r="BL866" s="297">
        <v>36533.550000000003</v>
      </c>
      <c r="BM866" s="297">
        <v>36372.46</v>
      </c>
      <c r="BN866" s="297">
        <v>36212.76</v>
      </c>
      <c r="BO866" s="297">
        <v>36054.949999999997</v>
      </c>
      <c r="BP866" s="297">
        <v>35899.67</v>
      </c>
      <c r="BQ866" s="297">
        <v>35747.46</v>
      </c>
      <c r="BR866" s="297">
        <v>35598.68</v>
      </c>
      <c r="BS866" s="297">
        <v>35453.599999999999</v>
      </c>
      <c r="BT866" s="297">
        <v>35312.230000000003</v>
      </c>
      <c r="BU866" s="297">
        <v>35174.21</v>
      </c>
      <c r="BV866" s="297">
        <v>35038.959999999999</v>
      </c>
      <c r="BW866" s="297">
        <v>34905.870000000003</v>
      </c>
    </row>
    <row r="867" spans="1:75" x14ac:dyDescent="0.25">
      <c r="A867" s="297" t="s">
        <v>67</v>
      </c>
      <c r="B867" s="297" t="s">
        <v>66</v>
      </c>
      <c r="C867" s="297" t="s">
        <v>1013</v>
      </c>
      <c r="D867" s="297" t="s">
        <v>1010</v>
      </c>
      <c r="J867" s="297">
        <v>29.16</v>
      </c>
      <c r="K867" s="297">
        <v>29.79</v>
      </c>
      <c r="L867" s="297">
        <v>31.06</v>
      </c>
      <c r="M867" s="297">
        <v>34.71</v>
      </c>
      <c r="N867" s="297">
        <v>42.29</v>
      </c>
      <c r="O867" s="297">
        <v>32.76</v>
      </c>
      <c r="P867" s="297">
        <v>17.989999999999998</v>
      </c>
      <c r="Q867" s="297">
        <v>16.7</v>
      </c>
      <c r="R867" s="297">
        <v>16.53</v>
      </c>
      <c r="S867" s="297">
        <v>19.87</v>
      </c>
      <c r="T867" s="297">
        <v>20.87</v>
      </c>
      <c r="U867" s="297">
        <v>19.440000000000001</v>
      </c>
      <c r="V867" s="297">
        <v>19.5</v>
      </c>
      <c r="W867" s="297">
        <v>20.23</v>
      </c>
      <c r="X867" s="297">
        <v>19.329999999999998</v>
      </c>
      <c r="Y867" s="297">
        <v>18.420000000000002</v>
      </c>
      <c r="Z867" s="297">
        <v>17.149999999999999</v>
      </c>
      <c r="AA867" s="297">
        <v>15.29</v>
      </c>
      <c r="AB867" s="297">
        <v>16.309999999999999</v>
      </c>
      <c r="AC867" s="297">
        <v>18.23</v>
      </c>
      <c r="AD867" s="297">
        <v>18.84</v>
      </c>
      <c r="AE867" s="297">
        <v>19.43</v>
      </c>
      <c r="AF867" s="297">
        <v>20.96</v>
      </c>
      <c r="AG867" s="297">
        <v>19.55</v>
      </c>
      <c r="AH867" s="297">
        <v>16.18</v>
      </c>
      <c r="AI867" s="297">
        <v>13.87</v>
      </c>
      <c r="AJ867" s="297">
        <v>15.78</v>
      </c>
      <c r="AK867" s="297">
        <v>15.97</v>
      </c>
      <c r="AL867" s="297">
        <v>15.38</v>
      </c>
      <c r="AM867" s="297">
        <v>16.2</v>
      </c>
      <c r="AN867" s="297">
        <v>16.29</v>
      </c>
      <c r="AO867" s="297">
        <v>16.23</v>
      </c>
      <c r="AP867" s="297">
        <v>15.78</v>
      </c>
      <c r="AQ867" s="297">
        <v>15.81</v>
      </c>
      <c r="AR867" s="297">
        <v>15.72</v>
      </c>
      <c r="AS867" s="297">
        <v>15.63</v>
      </c>
      <c r="AT867" s="297">
        <v>15.5</v>
      </c>
      <c r="AU867" s="297">
        <v>15.29</v>
      </c>
      <c r="AV867" s="297">
        <v>15.12</v>
      </c>
      <c r="AW867" s="297">
        <v>14.98</v>
      </c>
      <c r="AX867" s="297">
        <v>14.87</v>
      </c>
      <c r="AY867" s="297">
        <v>14.75</v>
      </c>
      <c r="AZ867" s="297">
        <v>14.62</v>
      </c>
      <c r="BA867" s="297">
        <v>14.53</v>
      </c>
      <c r="BB867" s="297">
        <v>14.46</v>
      </c>
      <c r="BC867" s="297">
        <v>14.42</v>
      </c>
      <c r="BD867" s="297">
        <v>14.38</v>
      </c>
      <c r="BE867" s="297">
        <v>14.36</v>
      </c>
      <c r="BF867" s="297">
        <v>14.35</v>
      </c>
      <c r="BG867" s="297">
        <v>14.35</v>
      </c>
      <c r="BH867" s="297">
        <v>14.34</v>
      </c>
      <c r="BI867" s="297">
        <v>14.32</v>
      </c>
      <c r="BJ867" s="297">
        <v>14.29</v>
      </c>
      <c r="BK867" s="297">
        <v>14.27</v>
      </c>
      <c r="BL867" s="297">
        <v>14.22</v>
      </c>
      <c r="BM867" s="297">
        <v>14.15</v>
      </c>
      <c r="BN867" s="297">
        <v>14.06</v>
      </c>
      <c r="BO867" s="297">
        <v>13.99</v>
      </c>
      <c r="BP867" s="297">
        <v>13.86</v>
      </c>
      <c r="BQ867" s="297">
        <v>13.71</v>
      </c>
      <c r="BR867" s="297">
        <v>13.56</v>
      </c>
      <c r="BS867" s="297">
        <v>13.37</v>
      </c>
      <c r="BT867" s="297">
        <v>13.08</v>
      </c>
      <c r="BU867" s="297">
        <v>12.88</v>
      </c>
      <c r="BV867" s="297">
        <v>12.66</v>
      </c>
      <c r="BW867" s="297">
        <v>12.45</v>
      </c>
    </row>
    <row r="868" spans="1:75" x14ac:dyDescent="0.25">
      <c r="A868" s="297" t="s">
        <v>67</v>
      </c>
      <c r="B868" s="297" t="s">
        <v>66</v>
      </c>
      <c r="C868" s="297" t="s">
        <v>1014</v>
      </c>
      <c r="D868" s="297" t="s">
        <v>1015</v>
      </c>
      <c r="E868" s="297">
        <v>46.96</v>
      </c>
      <c r="F868" s="297">
        <v>48.2</v>
      </c>
      <c r="G868" s="297">
        <v>49.47</v>
      </c>
      <c r="H868" s="297">
        <v>50.77</v>
      </c>
      <c r="I868" s="297">
        <v>52.11</v>
      </c>
      <c r="J868" s="297">
        <v>53.48</v>
      </c>
      <c r="K868" s="297">
        <v>54.33</v>
      </c>
      <c r="L868" s="297">
        <v>55.2</v>
      </c>
      <c r="M868" s="297">
        <v>56.08</v>
      </c>
      <c r="N868" s="297">
        <v>56.97</v>
      </c>
      <c r="O868" s="297">
        <v>57.88</v>
      </c>
      <c r="P868" s="297">
        <v>59.71</v>
      </c>
      <c r="Q868" s="297">
        <v>61.59</v>
      </c>
      <c r="R868" s="297">
        <v>63.54</v>
      </c>
      <c r="S868" s="297">
        <v>65.55</v>
      </c>
      <c r="T868" s="297">
        <v>67.61</v>
      </c>
      <c r="U868" s="297">
        <v>68.760000000000005</v>
      </c>
      <c r="V868" s="297">
        <v>69.92</v>
      </c>
      <c r="W868" s="297">
        <v>71.11</v>
      </c>
      <c r="X868" s="297">
        <v>72.31</v>
      </c>
      <c r="Y868" s="297">
        <v>73.53</v>
      </c>
      <c r="Z868" s="297">
        <v>74.48</v>
      </c>
      <c r="AA868" s="297">
        <v>75.44</v>
      </c>
      <c r="AB868" s="297">
        <v>76.42</v>
      </c>
      <c r="AC868" s="297">
        <v>77.400000000000006</v>
      </c>
      <c r="AD868" s="297">
        <v>78.400000000000006</v>
      </c>
      <c r="AE868" s="297">
        <v>79.260000000000005</v>
      </c>
      <c r="AF868" s="297">
        <v>80.12</v>
      </c>
      <c r="AG868" s="297">
        <v>81</v>
      </c>
      <c r="AH868" s="297">
        <v>81.89</v>
      </c>
      <c r="AI868" s="297">
        <v>82.78</v>
      </c>
      <c r="AJ868" s="297">
        <v>83.42</v>
      </c>
      <c r="AK868" s="297">
        <v>84.06</v>
      </c>
      <c r="AL868" s="297">
        <v>84.71</v>
      </c>
      <c r="AM868" s="297">
        <v>85.37</v>
      </c>
      <c r="AN868" s="297">
        <v>86.03</v>
      </c>
      <c r="AO868" s="297">
        <v>86.47</v>
      </c>
      <c r="AP868" s="297">
        <v>86.92</v>
      </c>
      <c r="AQ868" s="297">
        <v>87.38</v>
      </c>
      <c r="AR868" s="297">
        <v>87.83</v>
      </c>
      <c r="AS868" s="297">
        <v>88.29</v>
      </c>
      <c r="AT868" s="297">
        <v>88.54</v>
      </c>
      <c r="AU868" s="297">
        <v>88.8</v>
      </c>
      <c r="AV868" s="297">
        <v>89.06</v>
      </c>
      <c r="AW868" s="297">
        <v>89.32</v>
      </c>
      <c r="AX868" s="297">
        <v>89.58</v>
      </c>
      <c r="AY868" s="297">
        <v>89.79</v>
      </c>
      <c r="AZ868" s="297">
        <v>89.99</v>
      </c>
      <c r="BA868" s="297">
        <v>90.19</v>
      </c>
      <c r="BB868" s="297">
        <v>90.4</v>
      </c>
      <c r="BC868" s="297">
        <v>90.6</v>
      </c>
      <c r="BD868" s="297">
        <v>90.83</v>
      </c>
      <c r="BE868" s="297">
        <v>91.05</v>
      </c>
      <c r="BF868" s="297">
        <v>91.28</v>
      </c>
      <c r="BG868" s="297">
        <v>91.51</v>
      </c>
      <c r="BH868" s="297">
        <v>91.74</v>
      </c>
      <c r="BI868" s="297">
        <v>91.98</v>
      </c>
      <c r="BJ868" s="297">
        <v>92.23</v>
      </c>
      <c r="BK868" s="297">
        <v>92.47</v>
      </c>
      <c r="BL868" s="297">
        <v>92.72</v>
      </c>
      <c r="BM868" s="297">
        <v>92.97</v>
      </c>
      <c r="BN868" s="297">
        <v>93.22</v>
      </c>
      <c r="BO868" s="297">
        <v>93.46</v>
      </c>
      <c r="BP868" s="297">
        <v>93.71</v>
      </c>
      <c r="BQ868" s="297">
        <v>93.96</v>
      </c>
      <c r="BR868" s="297">
        <v>94.2</v>
      </c>
      <c r="BS868" s="297">
        <v>94.46</v>
      </c>
      <c r="BT868" s="297">
        <v>94.73</v>
      </c>
      <c r="BU868" s="297">
        <v>94.99</v>
      </c>
      <c r="BV868" s="297">
        <v>95.25</v>
      </c>
      <c r="BW868" s="297">
        <v>95.51</v>
      </c>
    </row>
    <row r="869" spans="1:75" x14ac:dyDescent="0.25">
      <c r="A869" s="297" t="s">
        <v>67</v>
      </c>
      <c r="B869" s="297" t="s">
        <v>66</v>
      </c>
      <c r="C869" s="297" t="s">
        <v>1016</v>
      </c>
      <c r="D869" s="297" t="s">
        <v>1015</v>
      </c>
      <c r="E869" s="297">
        <v>4.84</v>
      </c>
      <c r="F869" s="297">
        <v>5.13</v>
      </c>
      <c r="G869" s="297">
        <v>5.44</v>
      </c>
      <c r="H869" s="297">
        <v>5.77</v>
      </c>
      <c r="I869" s="297">
        <v>6.11</v>
      </c>
      <c r="J869" s="297">
        <v>6.48</v>
      </c>
      <c r="K869" s="297">
        <v>6.55</v>
      </c>
      <c r="L869" s="297">
        <v>6.62</v>
      </c>
      <c r="M869" s="297">
        <v>6.69</v>
      </c>
      <c r="N869" s="297">
        <v>6.76</v>
      </c>
      <c r="O869" s="297">
        <v>6.84</v>
      </c>
      <c r="P869" s="297">
        <v>7.39</v>
      </c>
      <c r="Q869" s="297">
        <v>7.99</v>
      </c>
      <c r="R869" s="297">
        <v>8.65</v>
      </c>
      <c r="S869" s="297">
        <v>9.35</v>
      </c>
      <c r="T869" s="297">
        <v>10.11</v>
      </c>
      <c r="U869" s="297">
        <v>10.3</v>
      </c>
      <c r="V869" s="297">
        <v>10.49</v>
      </c>
      <c r="W869" s="297">
        <v>10.69</v>
      </c>
      <c r="X869" s="297">
        <v>10.89</v>
      </c>
      <c r="Y869" s="297">
        <v>11.1</v>
      </c>
      <c r="Z869" s="297">
        <v>11.18</v>
      </c>
      <c r="AA869" s="297">
        <v>11.25</v>
      </c>
      <c r="AB869" s="297">
        <v>11.33</v>
      </c>
      <c r="AC869" s="297">
        <v>11.41</v>
      </c>
      <c r="AD869" s="297">
        <v>11.49</v>
      </c>
      <c r="AE869" s="297">
        <v>11.92</v>
      </c>
      <c r="AF869" s="297">
        <v>12.36</v>
      </c>
      <c r="AG869" s="297">
        <v>12.83</v>
      </c>
      <c r="AH869" s="297">
        <v>13.3</v>
      </c>
      <c r="AI869" s="297">
        <v>13.8</v>
      </c>
      <c r="AJ869" s="297">
        <v>14.09</v>
      </c>
      <c r="AK869" s="297">
        <v>14.39</v>
      </c>
      <c r="AL869" s="297">
        <v>14.69</v>
      </c>
      <c r="AM869" s="297">
        <v>15</v>
      </c>
      <c r="AN869" s="297">
        <v>15.32</v>
      </c>
      <c r="AO869" s="297">
        <v>15.68</v>
      </c>
      <c r="AP869" s="297">
        <v>16.059999999999999</v>
      </c>
      <c r="AQ869" s="297">
        <v>16.440000000000001</v>
      </c>
      <c r="AR869" s="297">
        <v>16.829999999999998</v>
      </c>
      <c r="AS869" s="297">
        <v>17.23</v>
      </c>
      <c r="AT869" s="297">
        <v>17.7</v>
      </c>
      <c r="AU869" s="297">
        <v>18.170000000000002</v>
      </c>
      <c r="AV869" s="297">
        <v>18.66</v>
      </c>
      <c r="AW869" s="297">
        <v>19.16</v>
      </c>
      <c r="AX869" s="297">
        <v>19.68</v>
      </c>
      <c r="AY869" s="297">
        <v>20.32</v>
      </c>
      <c r="AZ869" s="297">
        <v>20.97</v>
      </c>
      <c r="BA869" s="297">
        <v>21.65</v>
      </c>
      <c r="BB869" s="297">
        <v>22.35</v>
      </c>
      <c r="BC869" s="297">
        <v>23.08</v>
      </c>
      <c r="BD869" s="297">
        <v>23.82</v>
      </c>
      <c r="BE869" s="297">
        <v>24.58</v>
      </c>
      <c r="BF869" s="297">
        <v>25.37</v>
      </c>
      <c r="BG869" s="297">
        <v>26.18</v>
      </c>
      <c r="BH869" s="297">
        <v>27.02</v>
      </c>
      <c r="BI869" s="297">
        <v>27.83</v>
      </c>
      <c r="BJ869" s="297">
        <v>28.66</v>
      </c>
      <c r="BK869" s="297">
        <v>29.52</v>
      </c>
      <c r="BL869" s="297">
        <v>30.4</v>
      </c>
      <c r="BM869" s="297">
        <v>31.31</v>
      </c>
      <c r="BN869" s="297">
        <v>32.17</v>
      </c>
      <c r="BO869" s="297">
        <v>33.049999999999997</v>
      </c>
      <c r="BP869" s="297">
        <v>33.96</v>
      </c>
      <c r="BQ869" s="297">
        <v>34.89</v>
      </c>
      <c r="BR869" s="297">
        <v>35.85</v>
      </c>
      <c r="BS869" s="297">
        <v>37.119999999999997</v>
      </c>
      <c r="BT869" s="297">
        <v>38.44</v>
      </c>
      <c r="BU869" s="297">
        <v>39.799999999999997</v>
      </c>
      <c r="BV869" s="297">
        <v>41.22</v>
      </c>
      <c r="BW869" s="297">
        <v>42.68</v>
      </c>
    </row>
    <row r="870" spans="1:75" x14ac:dyDescent="0.25">
      <c r="A870" s="297" t="s">
        <v>69</v>
      </c>
      <c r="B870" s="297" t="s">
        <v>68</v>
      </c>
      <c r="C870" s="297" t="s">
        <v>1005</v>
      </c>
      <c r="D870" s="297" t="s">
        <v>1006</v>
      </c>
      <c r="E870" s="297">
        <v>254</v>
      </c>
      <c r="F870" s="297">
        <v>271.3</v>
      </c>
      <c r="G870" s="297">
        <v>288.49</v>
      </c>
      <c r="H870" s="297">
        <v>302.56</v>
      </c>
      <c r="I870" s="297">
        <v>309.29000000000002</v>
      </c>
      <c r="J870" s="297">
        <v>314.38</v>
      </c>
      <c r="K870" s="297">
        <v>320.49</v>
      </c>
      <c r="L870" s="297">
        <v>330.67</v>
      </c>
      <c r="M870" s="297">
        <v>344.53</v>
      </c>
      <c r="N870" s="297">
        <v>358.71</v>
      </c>
      <c r="O870" s="297">
        <v>372.9</v>
      </c>
      <c r="P870" s="297">
        <v>385.98</v>
      </c>
      <c r="Q870" s="297">
        <v>396.89</v>
      </c>
      <c r="R870" s="297">
        <v>404.37</v>
      </c>
      <c r="S870" s="297">
        <v>411.74</v>
      </c>
      <c r="T870" s="297">
        <v>420.87</v>
      </c>
      <c r="U870" s="297">
        <v>431.49</v>
      </c>
      <c r="V870" s="297">
        <v>446.55</v>
      </c>
      <c r="W870" s="297">
        <v>464.89</v>
      </c>
      <c r="X870" s="297">
        <v>484.38</v>
      </c>
      <c r="Y870" s="297">
        <v>505.05</v>
      </c>
      <c r="Z870" s="297">
        <v>524.33000000000004</v>
      </c>
      <c r="AA870" s="297">
        <v>540.04999999999995</v>
      </c>
      <c r="AB870" s="297">
        <v>550.53</v>
      </c>
      <c r="AC870" s="297">
        <v>560.48</v>
      </c>
      <c r="AD870" s="297">
        <v>569.42999999999995</v>
      </c>
      <c r="AE870" s="297">
        <v>577.26</v>
      </c>
      <c r="AF870" s="297">
        <v>585.5</v>
      </c>
      <c r="AG870" s="297">
        <v>591.77</v>
      </c>
      <c r="AH870" s="297">
        <v>593.78</v>
      </c>
      <c r="AI870" s="297">
        <v>591.49</v>
      </c>
      <c r="AJ870" s="297">
        <v>596.11</v>
      </c>
      <c r="AK870" s="297">
        <v>597.33000000000004</v>
      </c>
      <c r="AL870" s="297">
        <v>598.1</v>
      </c>
      <c r="AM870" s="297">
        <v>601.04999999999995</v>
      </c>
      <c r="AN870" s="297">
        <v>604.49</v>
      </c>
      <c r="AO870" s="297">
        <v>608.21</v>
      </c>
      <c r="AP870" s="297">
        <v>612.46</v>
      </c>
      <c r="AQ870" s="297">
        <v>617.23</v>
      </c>
      <c r="AR870" s="297">
        <v>622.37</v>
      </c>
      <c r="AS870" s="297">
        <v>627.83000000000004</v>
      </c>
      <c r="AT870" s="297">
        <v>633.54</v>
      </c>
      <c r="AU870" s="297">
        <v>639.46</v>
      </c>
      <c r="AV870" s="297">
        <v>645.55999999999995</v>
      </c>
      <c r="AW870" s="297">
        <v>651.84</v>
      </c>
      <c r="AX870" s="297">
        <v>658.28</v>
      </c>
      <c r="AY870" s="297">
        <v>664.84</v>
      </c>
      <c r="AZ870" s="297">
        <v>671.45</v>
      </c>
      <c r="BA870" s="297">
        <v>678.16</v>
      </c>
      <c r="BB870" s="297">
        <v>684.97</v>
      </c>
      <c r="BC870" s="297">
        <v>691.84</v>
      </c>
      <c r="BD870" s="297">
        <v>698.72</v>
      </c>
      <c r="BE870" s="297">
        <v>705.43</v>
      </c>
      <c r="BF870" s="297">
        <v>712.17</v>
      </c>
      <c r="BG870" s="297">
        <v>718.9</v>
      </c>
      <c r="BH870" s="297">
        <v>725.61</v>
      </c>
      <c r="BI870" s="297">
        <v>732.28</v>
      </c>
      <c r="BJ870" s="297">
        <v>738.67</v>
      </c>
      <c r="BK870" s="297">
        <v>745.08</v>
      </c>
      <c r="BL870" s="297">
        <v>751.45</v>
      </c>
      <c r="BM870" s="297">
        <v>757.74</v>
      </c>
      <c r="BN870" s="297">
        <v>763.93</v>
      </c>
      <c r="BO870" s="297">
        <v>769.36</v>
      </c>
      <c r="BP870" s="297">
        <v>774.97</v>
      </c>
      <c r="BQ870" s="297">
        <v>780.59</v>
      </c>
      <c r="BR870" s="297">
        <v>786.21</v>
      </c>
      <c r="BS870" s="297">
        <v>791.86</v>
      </c>
      <c r="BT870" s="297">
        <v>796.76</v>
      </c>
      <c r="BU870" s="297">
        <v>801.99</v>
      </c>
      <c r="BV870" s="297">
        <v>807.35</v>
      </c>
      <c r="BW870" s="297">
        <v>812.92</v>
      </c>
    </row>
    <row r="871" spans="1:75" x14ac:dyDescent="0.25">
      <c r="A871" s="297" t="s">
        <v>69</v>
      </c>
      <c r="B871" s="297" t="s">
        <v>68</v>
      </c>
      <c r="C871" s="297" t="s">
        <v>1007</v>
      </c>
      <c r="D871" s="297" t="s">
        <v>1008</v>
      </c>
      <c r="E871" s="297">
        <v>68397.27</v>
      </c>
      <c r="F871" s="297">
        <v>67910.960000000006</v>
      </c>
      <c r="G871" s="297">
        <v>75979.45</v>
      </c>
      <c r="H871" s="297">
        <v>76246.58</v>
      </c>
      <c r="I871" s="297">
        <v>76404.11</v>
      </c>
      <c r="J871" s="297">
        <v>75095.89</v>
      </c>
      <c r="K871" s="297">
        <v>83041.09</v>
      </c>
      <c r="L871" s="297">
        <v>85267.12</v>
      </c>
      <c r="M871" s="297">
        <v>89184.93</v>
      </c>
      <c r="N871" s="297">
        <v>107979.45</v>
      </c>
      <c r="O871" s="297">
        <v>114650.69</v>
      </c>
      <c r="P871" s="297">
        <v>116068.49</v>
      </c>
      <c r="Q871" s="297">
        <v>123452.05</v>
      </c>
      <c r="R871" s="297">
        <v>121657.54</v>
      </c>
      <c r="S871" s="297">
        <v>124869.87</v>
      </c>
      <c r="T871" s="297">
        <v>138431.5</v>
      </c>
      <c r="U871" s="297">
        <v>137294.53</v>
      </c>
      <c r="V871" s="297">
        <v>144623.28</v>
      </c>
      <c r="W871" s="297">
        <v>156438.35999999999</v>
      </c>
      <c r="X871" s="297">
        <v>167904.11</v>
      </c>
      <c r="Y871" s="297">
        <v>168993.16</v>
      </c>
      <c r="Z871" s="297">
        <v>169965.77</v>
      </c>
      <c r="AA871" s="297">
        <v>176876.72</v>
      </c>
      <c r="AB871" s="297">
        <v>172136.98</v>
      </c>
      <c r="AC871" s="297">
        <v>176965.77</v>
      </c>
      <c r="AD871" s="297">
        <v>181068.5</v>
      </c>
      <c r="AE871" s="297">
        <v>168897.27</v>
      </c>
      <c r="AF871" s="297">
        <v>171678.07999999999</v>
      </c>
      <c r="AG871" s="297">
        <v>165472.60999999999</v>
      </c>
      <c r="AH871" s="297">
        <v>170067.97</v>
      </c>
      <c r="AI871" s="297">
        <v>165352.26999999999</v>
      </c>
      <c r="AJ871" s="297">
        <v>161084.69</v>
      </c>
      <c r="AK871" s="297">
        <v>156501.45000000001</v>
      </c>
      <c r="AL871" s="297">
        <v>156469.32999999999</v>
      </c>
      <c r="AM871" s="297">
        <v>156934.26999999999</v>
      </c>
      <c r="AN871" s="297">
        <v>157849.53</v>
      </c>
      <c r="AO871" s="297">
        <v>159560.01999999999</v>
      </c>
      <c r="AP871" s="297">
        <v>161322.20000000001</v>
      </c>
      <c r="AQ871" s="297">
        <v>163073.92000000001</v>
      </c>
      <c r="AR871" s="297">
        <v>165093.39000000001</v>
      </c>
      <c r="AS871" s="297">
        <v>167184.45000000001</v>
      </c>
      <c r="AT871" s="297">
        <v>169689.06</v>
      </c>
      <c r="AU871" s="297">
        <v>172053.25</v>
      </c>
      <c r="AV871" s="297">
        <v>174417.19</v>
      </c>
      <c r="AW871" s="297">
        <v>176807.91</v>
      </c>
      <c r="AX871" s="297">
        <v>179154.09</v>
      </c>
      <c r="AY871" s="297">
        <v>181750.06</v>
      </c>
      <c r="AZ871" s="297">
        <v>184232.66</v>
      </c>
      <c r="BA871" s="297">
        <v>186690.06</v>
      </c>
      <c r="BB871" s="297">
        <v>189109.02</v>
      </c>
      <c r="BC871" s="297">
        <v>191591.88</v>
      </c>
      <c r="BD871" s="297">
        <v>194193.77</v>
      </c>
      <c r="BE871" s="297">
        <v>196770.09</v>
      </c>
      <c r="BF871" s="297">
        <v>199290.17</v>
      </c>
      <c r="BG871" s="297">
        <v>201747.08</v>
      </c>
      <c r="BH871" s="297">
        <v>204180.25</v>
      </c>
      <c r="BI871" s="297">
        <v>206739.42</v>
      </c>
      <c r="BJ871" s="297">
        <v>209206.91</v>
      </c>
      <c r="BK871" s="297">
        <v>211610.41</v>
      </c>
      <c r="BL871" s="297">
        <v>213990.7</v>
      </c>
      <c r="BM871" s="297">
        <v>216344.7</v>
      </c>
      <c r="BN871" s="297">
        <v>219194.72</v>
      </c>
      <c r="BO871" s="297">
        <v>221941.97</v>
      </c>
      <c r="BP871" s="297">
        <v>224700.64</v>
      </c>
      <c r="BQ871" s="297">
        <v>227506.95</v>
      </c>
      <c r="BR871" s="297">
        <v>230385.2</v>
      </c>
      <c r="BS871" s="297">
        <v>233769.59</v>
      </c>
      <c r="BT871" s="297">
        <v>237183.73</v>
      </c>
      <c r="BU871" s="297">
        <v>240740.97</v>
      </c>
      <c r="BV871" s="297">
        <v>244392.27</v>
      </c>
      <c r="BW871" s="297">
        <v>248162.44</v>
      </c>
    </row>
    <row r="872" spans="1:75" x14ac:dyDescent="0.25">
      <c r="A872" s="297" t="s">
        <v>69</v>
      </c>
      <c r="B872" s="297" t="s">
        <v>68</v>
      </c>
      <c r="C872" s="297" t="s">
        <v>1009</v>
      </c>
      <c r="D872" s="297" t="s">
        <v>1010</v>
      </c>
      <c r="E872" s="297">
        <v>29.56</v>
      </c>
      <c r="F872" s="297">
        <v>31.92</v>
      </c>
      <c r="G872" s="297">
        <v>32.14</v>
      </c>
      <c r="H872" s="297">
        <v>30.19</v>
      </c>
      <c r="I872" s="297">
        <v>24.39</v>
      </c>
      <c r="J872" s="297">
        <v>22.55</v>
      </c>
      <c r="K872" s="297">
        <v>22.87</v>
      </c>
      <c r="L872" s="297">
        <v>25.31</v>
      </c>
      <c r="M872" s="297">
        <v>26.98</v>
      </c>
      <c r="N872" s="297">
        <v>26.22</v>
      </c>
      <c r="O872" s="297">
        <v>25.84</v>
      </c>
      <c r="P872" s="297">
        <v>24.58</v>
      </c>
      <c r="Q872" s="297">
        <v>23.37</v>
      </c>
      <c r="R872" s="297">
        <v>21.91</v>
      </c>
      <c r="S872" s="297">
        <v>21.94</v>
      </c>
      <c r="T872" s="297">
        <v>22.5</v>
      </c>
      <c r="U872" s="297">
        <v>23.03</v>
      </c>
      <c r="V872" s="297">
        <v>25.22</v>
      </c>
      <c r="W872" s="297">
        <v>26.52</v>
      </c>
      <c r="X872" s="297">
        <v>26.81</v>
      </c>
      <c r="Y872" s="297">
        <v>28.31</v>
      </c>
      <c r="Z872" s="297">
        <v>27.03</v>
      </c>
      <c r="AA872" s="297">
        <v>25.88</v>
      </c>
      <c r="AB872" s="297">
        <v>23.75</v>
      </c>
      <c r="AC872" s="297">
        <v>23.7</v>
      </c>
      <c r="AD872" s="297">
        <v>23.05</v>
      </c>
      <c r="AE872" s="297">
        <v>22.59</v>
      </c>
      <c r="AF872" s="297">
        <v>22.28</v>
      </c>
      <c r="AG872" s="297">
        <v>20.94</v>
      </c>
      <c r="AH872" s="297">
        <v>18.98</v>
      </c>
      <c r="AI872" s="297">
        <v>17.3</v>
      </c>
      <c r="AJ872" s="297">
        <v>20.54</v>
      </c>
      <c r="AK872" s="297">
        <v>19.350000000000001</v>
      </c>
      <c r="AL872" s="297">
        <v>19.52</v>
      </c>
      <c r="AM872" s="297">
        <v>20.52</v>
      </c>
      <c r="AN872" s="297">
        <v>20.66</v>
      </c>
      <c r="AO872" s="297">
        <v>20.7</v>
      </c>
      <c r="AP872" s="297">
        <v>20.78</v>
      </c>
      <c r="AQ872" s="297">
        <v>20.86</v>
      </c>
      <c r="AR872" s="297">
        <v>20.87</v>
      </c>
      <c r="AS872" s="297">
        <v>20.87</v>
      </c>
      <c r="AT872" s="297">
        <v>20.84</v>
      </c>
      <c r="AU872" s="297">
        <v>20.76</v>
      </c>
      <c r="AV872" s="297">
        <v>20.68</v>
      </c>
      <c r="AW872" s="297">
        <v>20.6</v>
      </c>
      <c r="AX872" s="297">
        <v>20.52</v>
      </c>
      <c r="AY872" s="297">
        <v>20.440000000000001</v>
      </c>
      <c r="AZ872" s="297">
        <v>20.29</v>
      </c>
      <c r="BA872" s="297">
        <v>20.170000000000002</v>
      </c>
      <c r="BB872" s="297">
        <v>20.059999999999999</v>
      </c>
      <c r="BC872" s="297">
        <v>19.940000000000001</v>
      </c>
      <c r="BD872" s="297">
        <v>19.8</v>
      </c>
      <c r="BE872" s="297">
        <v>19.57</v>
      </c>
      <c r="BF872" s="297">
        <v>19.420000000000002</v>
      </c>
      <c r="BG872" s="297">
        <v>19.27</v>
      </c>
      <c r="BH872" s="297">
        <v>19.12</v>
      </c>
      <c r="BI872" s="297">
        <v>18.97</v>
      </c>
      <c r="BJ872" s="297">
        <v>18.72</v>
      </c>
      <c r="BK872" s="297">
        <v>18.59</v>
      </c>
      <c r="BL872" s="297">
        <v>18.440000000000001</v>
      </c>
      <c r="BM872" s="297">
        <v>18.27</v>
      </c>
      <c r="BN872" s="297">
        <v>18.11</v>
      </c>
      <c r="BO872" s="297">
        <v>17.68</v>
      </c>
      <c r="BP872" s="297">
        <v>17.57</v>
      </c>
      <c r="BQ872" s="297">
        <v>17.41</v>
      </c>
      <c r="BR872" s="297">
        <v>17.239999999999998</v>
      </c>
      <c r="BS872" s="297">
        <v>17.09</v>
      </c>
      <c r="BT872" s="297">
        <v>16.649999999999999</v>
      </c>
      <c r="BU872" s="297">
        <v>16.54</v>
      </c>
      <c r="BV872" s="297">
        <v>16.38</v>
      </c>
      <c r="BW872" s="297">
        <v>16.23</v>
      </c>
    </row>
    <row r="873" spans="1:75" x14ac:dyDescent="0.25">
      <c r="A873" s="297" t="s">
        <v>69</v>
      </c>
      <c r="B873" s="297" t="s">
        <v>68</v>
      </c>
      <c r="C873" s="297" t="s">
        <v>1011</v>
      </c>
      <c r="D873" s="297" t="s">
        <v>927</v>
      </c>
      <c r="E873" s="297">
        <v>4430.6499999999996</v>
      </c>
      <c r="F873" s="297">
        <v>4504.6099999999997</v>
      </c>
      <c r="G873" s="297">
        <v>4479.74</v>
      </c>
      <c r="H873" s="297">
        <v>4703.82</v>
      </c>
      <c r="I873" s="297">
        <v>4632.0200000000004</v>
      </c>
      <c r="J873" s="297">
        <v>4619.09</v>
      </c>
      <c r="K873" s="297">
        <v>4538.59</v>
      </c>
      <c r="L873" s="297">
        <v>4617.0600000000004</v>
      </c>
      <c r="M873" s="297">
        <v>4654.74</v>
      </c>
      <c r="N873" s="297">
        <v>4705.8900000000003</v>
      </c>
      <c r="O873" s="297">
        <v>4731.07</v>
      </c>
      <c r="P873" s="297">
        <v>4879.92</v>
      </c>
      <c r="Q873" s="297">
        <v>4762.6899999999996</v>
      </c>
      <c r="R873" s="297">
        <v>4796.13</v>
      </c>
      <c r="S873" s="297">
        <v>4852.67</v>
      </c>
      <c r="T873" s="297">
        <v>4865.0600000000004</v>
      </c>
      <c r="U873" s="297">
        <v>4927.45</v>
      </c>
      <c r="V873" s="297">
        <v>5025.0600000000004</v>
      </c>
      <c r="W873" s="297">
        <v>5166.05</v>
      </c>
      <c r="X873" s="297">
        <v>5208.2700000000004</v>
      </c>
      <c r="Y873" s="297">
        <v>5264.87</v>
      </c>
      <c r="Z873" s="297">
        <v>5356.97</v>
      </c>
      <c r="AA873" s="297">
        <v>5437.39</v>
      </c>
      <c r="AB873" s="297">
        <v>5463.92</v>
      </c>
      <c r="AC873" s="297">
        <v>5459.2</v>
      </c>
      <c r="AD873" s="297">
        <v>5525.57</v>
      </c>
      <c r="AE873" s="297">
        <v>5573.64</v>
      </c>
      <c r="AF873" s="297">
        <v>5615.52</v>
      </c>
      <c r="AG873" s="297">
        <v>5629.99</v>
      </c>
      <c r="AH873" s="297">
        <v>5645.98</v>
      </c>
      <c r="AI873" s="297">
        <v>5657.79</v>
      </c>
      <c r="AJ873" s="297">
        <v>5646.27</v>
      </c>
      <c r="AK873" s="297">
        <v>5628.29</v>
      </c>
      <c r="AL873" s="297">
        <v>5605.1</v>
      </c>
      <c r="AM873" s="297">
        <v>5578.71</v>
      </c>
      <c r="AN873" s="297">
        <v>5550.15</v>
      </c>
      <c r="AO873" s="297">
        <v>5537.29</v>
      </c>
      <c r="AP873" s="297">
        <v>5522.2</v>
      </c>
      <c r="AQ873" s="297">
        <v>5505.11</v>
      </c>
      <c r="AR873" s="297">
        <v>5485.75</v>
      </c>
      <c r="AS873" s="297">
        <v>5464.01</v>
      </c>
      <c r="AT873" s="297">
        <v>5441.94</v>
      </c>
      <c r="AU873" s="297">
        <v>5417.41</v>
      </c>
      <c r="AV873" s="297">
        <v>5390.93</v>
      </c>
      <c r="AW873" s="297">
        <v>5362.72</v>
      </c>
      <c r="AX873" s="297">
        <v>5332.86</v>
      </c>
      <c r="AY873" s="297">
        <v>5301.99</v>
      </c>
      <c r="AZ873" s="297">
        <v>5269.79</v>
      </c>
      <c r="BA873" s="297">
        <v>5235.9799999999996</v>
      </c>
      <c r="BB873" s="297">
        <v>5200.18</v>
      </c>
      <c r="BC873" s="297">
        <v>5162.12</v>
      </c>
      <c r="BD873" s="297">
        <v>5122.75</v>
      </c>
      <c r="BE873" s="297">
        <v>5081.29</v>
      </c>
      <c r="BF873" s="297">
        <v>5037.67</v>
      </c>
      <c r="BG873" s="297">
        <v>4991.8500000000004</v>
      </c>
      <c r="BH873" s="297">
        <v>4943.8100000000004</v>
      </c>
      <c r="BI873" s="297">
        <v>4892.1099999999997</v>
      </c>
      <c r="BJ873" s="297">
        <v>4838.1499999999996</v>
      </c>
      <c r="BK873" s="297">
        <v>4782.41</v>
      </c>
      <c r="BL873" s="297">
        <v>4725.76</v>
      </c>
      <c r="BM873" s="297">
        <v>4669.01</v>
      </c>
      <c r="BN873" s="297">
        <v>4618</v>
      </c>
      <c r="BO873" s="297">
        <v>4566.17</v>
      </c>
      <c r="BP873" s="297">
        <v>4514.3599999999997</v>
      </c>
      <c r="BQ873" s="297">
        <v>4463.3999999999996</v>
      </c>
      <c r="BR873" s="297">
        <v>4413.91</v>
      </c>
      <c r="BS873" s="297">
        <v>4369.3500000000004</v>
      </c>
      <c r="BT873" s="297">
        <v>4326.97</v>
      </c>
      <c r="BU873" s="297">
        <v>4286.5</v>
      </c>
      <c r="BV873" s="297">
        <v>4247.57</v>
      </c>
      <c r="BW873" s="297">
        <v>4209.97</v>
      </c>
    </row>
    <row r="874" spans="1:75" x14ac:dyDescent="0.25">
      <c r="A874" s="297" t="s">
        <v>69</v>
      </c>
      <c r="B874" s="297" t="s">
        <v>68</v>
      </c>
      <c r="C874" s="297" t="s">
        <v>1012</v>
      </c>
      <c r="D874" s="297" t="s">
        <v>927</v>
      </c>
      <c r="E874" s="297">
        <v>9785.92</v>
      </c>
      <c r="F874" s="297">
        <v>9855.9599999999991</v>
      </c>
      <c r="G874" s="297">
        <v>9905.7000000000007</v>
      </c>
      <c r="H874" s="297">
        <v>9937.39</v>
      </c>
      <c r="I874" s="297">
        <v>9955</v>
      </c>
      <c r="J874" s="297">
        <v>9962.25</v>
      </c>
      <c r="K874" s="297">
        <v>9958.75</v>
      </c>
      <c r="L874" s="297">
        <v>9945.6</v>
      </c>
      <c r="M874" s="297">
        <v>9930</v>
      </c>
      <c r="N874" s="297">
        <v>9921.1200000000008</v>
      </c>
      <c r="O874" s="297">
        <v>9925.48</v>
      </c>
      <c r="P874" s="297">
        <v>9946.33</v>
      </c>
      <c r="Q874" s="297">
        <v>9982.07</v>
      </c>
      <c r="R874" s="297">
        <v>10028.17</v>
      </c>
      <c r="S874" s="297">
        <v>10077.549999999999</v>
      </c>
      <c r="T874" s="297">
        <v>10124.94</v>
      </c>
      <c r="U874" s="297">
        <v>10169.040000000001</v>
      </c>
      <c r="V874" s="297">
        <v>10211.280000000001</v>
      </c>
      <c r="W874" s="297">
        <v>10252.33</v>
      </c>
      <c r="X874" s="297">
        <v>10293.67</v>
      </c>
      <c r="Y874" s="297">
        <v>10336.209999999999</v>
      </c>
      <c r="Z874" s="297">
        <v>10379.76</v>
      </c>
      <c r="AA874" s="297">
        <v>10423.26</v>
      </c>
      <c r="AB874" s="297">
        <v>10465.81</v>
      </c>
      <c r="AC874" s="297">
        <v>10506.25</v>
      </c>
      <c r="AD874" s="297">
        <v>10543.66</v>
      </c>
      <c r="AE874" s="297">
        <v>10577.63</v>
      </c>
      <c r="AF874" s="297">
        <v>10608.04</v>
      </c>
      <c r="AG874" s="297">
        <v>10634.61</v>
      </c>
      <c r="AH874" s="297">
        <v>10657.17</v>
      </c>
      <c r="AI874" s="297">
        <v>10675.57</v>
      </c>
      <c r="AJ874" s="297">
        <v>10689.66</v>
      </c>
      <c r="AK874" s="297">
        <v>10699.33</v>
      </c>
      <c r="AL874" s="297">
        <v>10704.53</v>
      </c>
      <c r="AM874" s="297">
        <v>10705.26</v>
      </c>
      <c r="AN874" s="297">
        <v>10701.58</v>
      </c>
      <c r="AO874" s="297">
        <v>10693.55</v>
      </c>
      <c r="AP874" s="297">
        <v>10681.35</v>
      </c>
      <c r="AQ874" s="297">
        <v>10665.29</v>
      </c>
      <c r="AR874" s="297">
        <v>10645.77</v>
      </c>
      <c r="AS874" s="297">
        <v>10623.19</v>
      </c>
      <c r="AT874" s="297">
        <v>10597.71</v>
      </c>
      <c r="AU874" s="297">
        <v>10569.58</v>
      </c>
      <c r="AV874" s="297">
        <v>10539.44</v>
      </c>
      <c r="AW874" s="297">
        <v>10508.03</v>
      </c>
      <c r="AX874" s="297">
        <v>10475.93</v>
      </c>
      <c r="AY874" s="297">
        <v>10443.44</v>
      </c>
      <c r="AZ874" s="297">
        <v>10410.59</v>
      </c>
      <c r="BA874" s="297">
        <v>10377.36</v>
      </c>
      <c r="BB874" s="297">
        <v>10343.6</v>
      </c>
      <c r="BC874" s="297">
        <v>10309.200000000001</v>
      </c>
      <c r="BD874" s="297">
        <v>10274.19</v>
      </c>
      <c r="BE874" s="297">
        <v>10238.629999999999</v>
      </c>
      <c r="BF874" s="297">
        <v>10202.36</v>
      </c>
      <c r="BG874" s="297">
        <v>10165.209999999999</v>
      </c>
      <c r="BH874" s="297">
        <v>10127.02</v>
      </c>
      <c r="BI874" s="297">
        <v>10087.719999999999</v>
      </c>
      <c r="BJ874" s="297">
        <v>10047.27</v>
      </c>
      <c r="BK874" s="297">
        <v>10005.52</v>
      </c>
      <c r="BL874" s="297">
        <v>9962.31</v>
      </c>
      <c r="BM874" s="297">
        <v>9917.5</v>
      </c>
      <c r="BN874" s="297">
        <v>9870.98</v>
      </c>
      <c r="BO874" s="297">
        <v>9822.73</v>
      </c>
      <c r="BP874" s="297">
        <v>9772.7999999999993</v>
      </c>
      <c r="BQ874" s="297">
        <v>9721.34</v>
      </c>
      <c r="BR874" s="297">
        <v>9668.39</v>
      </c>
      <c r="BS874" s="297">
        <v>9614.06</v>
      </c>
      <c r="BT874" s="297">
        <v>9558.26</v>
      </c>
      <c r="BU874" s="297">
        <v>9500.69</v>
      </c>
      <c r="BV874" s="297">
        <v>9440.91</v>
      </c>
      <c r="BW874" s="297">
        <v>9378.68</v>
      </c>
    </row>
    <row r="875" spans="1:75" x14ac:dyDescent="0.25">
      <c r="A875" s="297" t="s">
        <v>69</v>
      </c>
      <c r="B875" s="297" t="s">
        <v>68</v>
      </c>
      <c r="C875" s="297" t="s">
        <v>1013</v>
      </c>
      <c r="D875" s="297" t="s">
        <v>1010</v>
      </c>
      <c r="E875" s="297">
        <v>20.03</v>
      </c>
      <c r="F875" s="297">
        <v>18.29</v>
      </c>
      <c r="G875" s="297">
        <v>18.71</v>
      </c>
      <c r="H875" s="297">
        <v>19.489999999999998</v>
      </c>
      <c r="I875" s="297">
        <v>17.53</v>
      </c>
      <c r="J875" s="297">
        <v>18.989999999999998</v>
      </c>
      <c r="K875" s="297">
        <v>21.08</v>
      </c>
      <c r="L875" s="297">
        <v>21.42</v>
      </c>
      <c r="M875" s="297">
        <v>20.63</v>
      </c>
      <c r="N875" s="297">
        <v>21.26</v>
      </c>
      <c r="O875" s="297">
        <v>19.95</v>
      </c>
      <c r="P875" s="297">
        <v>17.7</v>
      </c>
      <c r="Q875" s="297">
        <v>16.559999999999999</v>
      </c>
      <c r="R875" s="297">
        <v>14.84</v>
      </c>
      <c r="S875" s="297">
        <v>15.36</v>
      </c>
      <c r="T875" s="297">
        <v>16.86</v>
      </c>
      <c r="U875" s="297">
        <v>16.600000000000001</v>
      </c>
      <c r="V875" s="297">
        <v>17.579999999999998</v>
      </c>
      <c r="W875" s="297">
        <v>18.23</v>
      </c>
      <c r="X875" s="297">
        <v>17.62</v>
      </c>
      <c r="Y875" s="297">
        <v>16.8</v>
      </c>
      <c r="Z875" s="297">
        <v>17.07</v>
      </c>
      <c r="AA875" s="297">
        <v>16.91</v>
      </c>
      <c r="AB875" s="297">
        <v>16.329999999999998</v>
      </c>
      <c r="AC875" s="297">
        <v>15.3</v>
      </c>
      <c r="AD875" s="297">
        <v>13.71</v>
      </c>
      <c r="AE875" s="297">
        <v>14.23</v>
      </c>
      <c r="AF875" s="297">
        <v>15.02</v>
      </c>
      <c r="AG875" s="297">
        <v>13.09</v>
      </c>
      <c r="AH875" s="297">
        <v>12.36</v>
      </c>
      <c r="AI875" s="297">
        <v>11.31</v>
      </c>
      <c r="AJ875" s="297">
        <v>12.95</v>
      </c>
      <c r="AK875" s="297">
        <v>11.3</v>
      </c>
      <c r="AL875" s="297">
        <v>11.32</v>
      </c>
      <c r="AM875" s="297">
        <v>12.51</v>
      </c>
      <c r="AN875" s="297">
        <v>12.56</v>
      </c>
      <c r="AO875" s="297">
        <v>12.54</v>
      </c>
      <c r="AP875" s="297">
        <v>12.69</v>
      </c>
      <c r="AQ875" s="297">
        <v>12.78</v>
      </c>
      <c r="AR875" s="297">
        <v>12.77</v>
      </c>
      <c r="AS875" s="297">
        <v>12.76</v>
      </c>
      <c r="AT875" s="297">
        <v>12.73</v>
      </c>
      <c r="AU875" s="297">
        <v>12.74</v>
      </c>
      <c r="AV875" s="297">
        <v>12.7</v>
      </c>
      <c r="AW875" s="297">
        <v>12.64</v>
      </c>
      <c r="AX875" s="297">
        <v>12.58</v>
      </c>
      <c r="AY875" s="297">
        <v>12.51</v>
      </c>
      <c r="AZ875" s="297">
        <v>12.42</v>
      </c>
      <c r="BA875" s="297">
        <v>12.33</v>
      </c>
      <c r="BB875" s="297">
        <v>12.23</v>
      </c>
      <c r="BC875" s="297">
        <v>12.13</v>
      </c>
      <c r="BD875" s="297">
        <v>12.02</v>
      </c>
      <c r="BE875" s="297">
        <v>11.84</v>
      </c>
      <c r="BF875" s="297">
        <v>11.72</v>
      </c>
      <c r="BG875" s="297">
        <v>11.6</v>
      </c>
      <c r="BH875" s="297">
        <v>11.47</v>
      </c>
      <c r="BI875" s="297">
        <v>11.36</v>
      </c>
      <c r="BJ875" s="297">
        <v>11.14</v>
      </c>
      <c r="BK875" s="297">
        <v>11.03</v>
      </c>
      <c r="BL875" s="297">
        <v>10.9</v>
      </c>
      <c r="BM875" s="297">
        <v>10.75</v>
      </c>
      <c r="BN875" s="297">
        <v>10.6</v>
      </c>
      <c r="BO875" s="297">
        <v>10.09</v>
      </c>
      <c r="BP875" s="297">
        <v>9.9700000000000006</v>
      </c>
      <c r="BQ875" s="297">
        <v>9.77</v>
      </c>
      <c r="BR875" s="297">
        <v>9.57</v>
      </c>
      <c r="BS875" s="297">
        <v>9.3800000000000008</v>
      </c>
      <c r="BT875" s="297">
        <v>8.7899999999999991</v>
      </c>
      <c r="BU875" s="297">
        <v>8.6300000000000008</v>
      </c>
      <c r="BV875" s="297">
        <v>8.39</v>
      </c>
      <c r="BW875" s="297">
        <v>8.19</v>
      </c>
    </row>
    <row r="876" spans="1:75" x14ac:dyDescent="0.25">
      <c r="A876" s="297" t="s">
        <v>69</v>
      </c>
      <c r="B876" s="297" t="s">
        <v>68</v>
      </c>
      <c r="C876" s="297" t="s">
        <v>1014</v>
      </c>
      <c r="D876" s="297" t="s">
        <v>1015</v>
      </c>
      <c r="E876" s="297">
        <v>21.04</v>
      </c>
      <c r="F876" s="297">
        <v>21.98</v>
      </c>
      <c r="G876" s="297">
        <v>22.97</v>
      </c>
      <c r="H876" s="297">
        <v>24</v>
      </c>
      <c r="I876" s="297">
        <v>25.08</v>
      </c>
      <c r="J876" s="297">
        <v>26.2</v>
      </c>
      <c r="K876" s="297">
        <v>27.26</v>
      </c>
      <c r="L876" s="297">
        <v>28.36</v>
      </c>
      <c r="M876" s="297">
        <v>29.5</v>
      </c>
      <c r="N876" s="297">
        <v>30.68</v>
      </c>
      <c r="O876" s="297">
        <v>31.92</v>
      </c>
      <c r="P876" s="297">
        <v>32.659999999999997</v>
      </c>
      <c r="Q876" s="297">
        <v>33.42</v>
      </c>
      <c r="R876" s="297">
        <v>34.19</v>
      </c>
      <c r="S876" s="297">
        <v>34.99</v>
      </c>
      <c r="T876" s="297">
        <v>35.799999999999997</v>
      </c>
      <c r="U876" s="297">
        <v>36.909999999999997</v>
      </c>
      <c r="V876" s="297">
        <v>38.04</v>
      </c>
      <c r="W876" s="297">
        <v>39.22</v>
      </c>
      <c r="X876" s="297">
        <v>40.42</v>
      </c>
      <c r="Y876" s="297">
        <v>41.67</v>
      </c>
      <c r="Z876" s="297">
        <v>42.67</v>
      </c>
      <c r="AA876" s="297">
        <v>43.69</v>
      </c>
      <c r="AB876" s="297">
        <v>44.74</v>
      </c>
      <c r="AC876" s="297">
        <v>45.81</v>
      </c>
      <c r="AD876" s="297">
        <v>46.91</v>
      </c>
      <c r="AE876" s="297">
        <v>48.05</v>
      </c>
      <c r="AF876" s="297">
        <v>49.21</v>
      </c>
      <c r="AG876" s="297">
        <v>50.41</v>
      </c>
      <c r="AH876" s="297">
        <v>51.63</v>
      </c>
      <c r="AI876" s="297">
        <v>52.89</v>
      </c>
      <c r="AJ876" s="297">
        <v>53.85</v>
      </c>
      <c r="AK876" s="297">
        <v>54.83</v>
      </c>
      <c r="AL876" s="297">
        <v>55.83</v>
      </c>
      <c r="AM876" s="297">
        <v>56.85</v>
      </c>
      <c r="AN876" s="297">
        <v>57.89</v>
      </c>
      <c r="AO876" s="297">
        <v>58.94</v>
      </c>
      <c r="AP876" s="297">
        <v>60.02</v>
      </c>
      <c r="AQ876" s="297">
        <v>61.11</v>
      </c>
      <c r="AR876" s="297">
        <v>62.23</v>
      </c>
      <c r="AS876" s="297">
        <v>63.36</v>
      </c>
      <c r="AT876" s="297">
        <v>64.28</v>
      </c>
      <c r="AU876" s="297">
        <v>65.22</v>
      </c>
      <c r="AV876" s="297">
        <v>66.16</v>
      </c>
      <c r="AW876" s="297">
        <v>67.12</v>
      </c>
      <c r="AX876" s="297">
        <v>68.099999999999994</v>
      </c>
      <c r="AY876" s="297">
        <v>69.08</v>
      </c>
      <c r="AZ876" s="297">
        <v>70.08</v>
      </c>
      <c r="BA876" s="297">
        <v>71.09</v>
      </c>
      <c r="BB876" s="297">
        <v>72.11</v>
      </c>
      <c r="BC876" s="297">
        <v>73.150000000000006</v>
      </c>
      <c r="BD876" s="297">
        <v>74.05</v>
      </c>
      <c r="BE876" s="297">
        <v>74.97</v>
      </c>
      <c r="BF876" s="297">
        <v>75.900000000000006</v>
      </c>
      <c r="BG876" s="297">
        <v>76.84</v>
      </c>
      <c r="BH876" s="297">
        <v>77.790000000000006</v>
      </c>
      <c r="BI876" s="297">
        <v>78.77</v>
      </c>
      <c r="BJ876" s="297">
        <v>79.78</v>
      </c>
      <c r="BK876" s="297">
        <v>80.790000000000006</v>
      </c>
      <c r="BL876" s="297">
        <v>81.81</v>
      </c>
      <c r="BM876" s="297">
        <v>82.85</v>
      </c>
      <c r="BN876" s="297">
        <v>83.69</v>
      </c>
      <c r="BO876" s="297">
        <v>84.53</v>
      </c>
      <c r="BP876" s="297">
        <v>85.39</v>
      </c>
      <c r="BQ876" s="297">
        <v>86.25</v>
      </c>
      <c r="BR876" s="297">
        <v>87.12</v>
      </c>
      <c r="BS876" s="297">
        <v>87.66</v>
      </c>
      <c r="BT876" s="297">
        <v>88.2</v>
      </c>
      <c r="BU876" s="297">
        <v>88.74</v>
      </c>
      <c r="BV876" s="297">
        <v>89.29</v>
      </c>
      <c r="BW876" s="297">
        <v>89.83</v>
      </c>
    </row>
    <row r="877" spans="1:75" x14ac:dyDescent="0.25">
      <c r="A877" s="297" t="s">
        <v>69</v>
      </c>
      <c r="B877" s="297" t="s">
        <v>68</v>
      </c>
      <c r="C877" s="297" t="s">
        <v>1016</v>
      </c>
      <c r="D877" s="297" t="s">
        <v>1015</v>
      </c>
      <c r="E877" s="297">
        <v>3.8</v>
      </c>
      <c r="F877" s="297">
        <v>4.22</v>
      </c>
      <c r="G877" s="297">
        <v>4.68</v>
      </c>
      <c r="H877" s="297">
        <v>5.2</v>
      </c>
      <c r="I877" s="297">
        <v>5.77</v>
      </c>
      <c r="J877" s="297">
        <v>6.4</v>
      </c>
      <c r="K877" s="297">
        <v>6.78</v>
      </c>
      <c r="L877" s="297">
        <v>7.19</v>
      </c>
      <c r="M877" s="297">
        <v>7.61</v>
      </c>
      <c r="N877" s="297">
        <v>8.07</v>
      </c>
      <c r="O877" s="297">
        <v>8.5500000000000007</v>
      </c>
      <c r="P877" s="297">
        <v>8.8000000000000007</v>
      </c>
      <c r="Q877" s="297">
        <v>9.06</v>
      </c>
      <c r="R877" s="297">
        <v>9.33</v>
      </c>
      <c r="S877" s="297">
        <v>9.61</v>
      </c>
      <c r="T877" s="297">
        <v>9.9</v>
      </c>
      <c r="U877" s="297">
        <v>10.19</v>
      </c>
      <c r="V877" s="297">
        <v>10.49</v>
      </c>
      <c r="W877" s="297">
        <v>10.8</v>
      </c>
      <c r="X877" s="297">
        <v>11.12</v>
      </c>
      <c r="Y877" s="297">
        <v>11.45</v>
      </c>
      <c r="Z877" s="297">
        <v>11.85</v>
      </c>
      <c r="AA877" s="297">
        <v>12.26</v>
      </c>
      <c r="AB877" s="297">
        <v>12.68</v>
      </c>
      <c r="AC877" s="297">
        <v>13.13</v>
      </c>
      <c r="AD877" s="297">
        <v>13.58</v>
      </c>
      <c r="AE877" s="297">
        <v>13.74</v>
      </c>
      <c r="AF877" s="297">
        <v>13.91</v>
      </c>
      <c r="AG877" s="297">
        <v>14.07</v>
      </c>
      <c r="AH877" s="297">
        <v>14.24</v>
      </c>
      <c r="AI877" s="297">
        <v>14.4</v>
      </c>
      <c r="AJ877" s="297">
        <v>14.97</v>
      </c>
      <c r="AK877" s="297">
        <v>15.57</v>
      </c>
      <c r="AL877" s="297">
        <v>16.18</v>
      </c>
      <c r="AM877" s="297">
        <v>16.82</v>
      </c>
      <c r="AN877" s="297">
        <v>17.489999999999998</v>
      </c>
      <c r="AO877" s="297">
        <v>18.14</v>
      </c>
      <c r="AP877" s="297">
        <v>18.82</v>
      </c>
      <c r="AQ877" s="297">
        <v>19.52</v>
      </c>
      <c r="AR877" s="297">
        <v>20.25</v>
      </c>
      <c r="AS877" s="297">
        <v>21</v>
      </c>
      <c r="AT877" s="297">
        <v>21.72</v>
      </c>
      <c r="AU877" s="297">
        <v>22.46</v>
      </c>
      <c r="AV877" s="297">
        <v>23.22</v>
      </c>
      <c r="AW877" s="297">
        <v>24.01</v>
      </c>
      <c r="AX877" s="297">
        <v>24.83</v>
      </c>
      <c r="AY877" s="297">
        <v>25.63</v>
      </c>
      <c r="AZ877" s="297">
        <v>26.45</v>
      </c>
      <c r="BA877" s="297">
        <v>27.31</v>
      </c>
      <c r="BB877" s="297">
        <v>28.19</v>
      </c>
      <c r="BC877" s="297">
        <v>29.09</v>
      </c>
      <c r="BD877" s="297">
        <v>29.94</v>
      </c>
      <c r="BE877" s="297">
        <v>30.81</v>
      </c>
      <c r="BF877" s="297">
        <v>31.71</v>
      </c>
      <c r="BG877" s="297">
        <v>32.630000000000003</v>
      </c>
      <c r="BH877" s="297">
        <v>33.58</v>
      </c>
      <c r="BI877" s="297">
        <v>34.520000000000003</v>
      </c>
      <c r="BJ877" s="297">
        <v>35.49</v>
      </c>
      <c r="BK877" s="297">
        <v>36.479999999999997</v>
      </c>
      <c r="BL877" s="297">
        <v>37.5</v>
      </c>
      <c r="BM877" s="297">
        <v>38.56</v>
      </c>
      <c r="BN877" s="297">
        <v>39.57</v>
      </c>
      <c r="BO877" s="297">
        <v>40.61</v>
      </c>
      <c r="BP877" s="297">
        <v>41.68</v>
      </c>
      <c r="BQ877" s="297">
        <v>42.78</v>
      </c>
      <c r="BR877" s="297">
        <v>43.91</v>
      </c>
      <c r="BS877" s="297">
        <v>45.03</v>
      </c>
      <c r="BT877" s="297">
        <v>46.17</v>
      </c>
      <c r="BU877" s="297">
        <v>47.35</v>
      </c>
      <c r="BV877" s="297">
        <v>48.55</v>
      </c>
      <c r="BW877" s="297">
        <v>49.79</v>
      </c>
    </row>
    <row r="878" spans="1:75" x14ac:dyDescent="0.25">
      <c r="A878" s="297" t="s">
        <v>199</v>
      </c>
      <c r="B878" s="297" t="s">
        <v>1122</v>
      </c>
      <c r="C878" s="297" t="s">
        <v>1005</v>
      </c>
      <c r="D878" s="297" t="s">
        <v>1006</v>
      </c>
      <c r="E878" s="297">
        <v>41.76</v>
      </c>
      <c r="F878" s="297">
        <v>43.51</v>
      </c>
      <c r="G878" s="297">
        <v>44.8</v>
      </c>
      <c r="H878" s="297">
        <v>45.81</v>
      </c>
      <c r="I878" s="297">
        <v>47.35</v>
      </c>
      <c r="J878" s="297">
        <v>48.24</v>
      </c>
      <c r="K878" s="297">
        <v>49.21</v>
      </c>
      <c r="L878" s="297">
        <v>50.16</v>
      </c>
      <c r="M878" s="297">
        <v>51.24</v>
      </c>
      <c r="N878" s="297">
        <v>52.46</v>
      </c>
      <c r="O878" s="297">
        <v>52.99</v>
      </c>
      <c r="P878" s="297">
        <v>53.39</v>
      </c>
      <c r="Q878" s="297">
        <v>54.05</v>
      </c>
      <c r="R878" s="297">
        <v>54.66</v>
      </c>
      <c r="S878" s="297">
        <v>55.31</v>
      </c>
      <c r="T878" s="297">
        <v>56.98</v>
      </c>
      <c r="U878" s="297">
        <v>59.82</v>
      </c>
      <c r="V878" s="297">
        <v>64.17</v>
      </c>
      <c r="W878" s="297">
        <v>68.069999999999993</v>
      </c>
      <c r="X878" s="297">
        <v>68.83</v>
      </c>
      <c r="Y878" s="297">
        <v>70.400000000000006</v>
      </c>
      <c r="Z878" s="297">
        <v>73.25</v>
      </c>
      <c r="AA878" s="297">
        <v>78.28</v>
      </c>
      <c r="AB878" s="297">
        <v>83.73</v>
      </c>
      <c r="AC878" s="297">
        <v>90.93</v>
      </c>
      <c r="AD878" s="297">
        <v>99.92</v>
      </c>
      <c r="AE878" s="297">
        <v>116.98</v>
      </c>
      <c r="AF878" s="297">
        <v>132.63</v>
      </c>
      <c r="AG878" s="297">
        <v>147.37</v>
      </c>
      <c r="AH878" s="297">
        <v>161.97999999999999</v>
      </c>
      <c r="AI878" s="297">
        <v>175.25</v>
      </c>
      <c r="AJ878" s="297">
        <v>197.18</v>
      </c>
      <c r="AK878" s="297">
        <v>226.46</v>
      </c>
      <c r="AL878" s="297">
        <v>250.44</v>
      </c>
      <c r="AM878" s="297">
        <v>275.08</v>
      </c>
      <c r="AN878" s="297">
        <v>299.83999999999997</v>
      </c>
      <c r="AO878" s="297">
        <v>324.42</v>
      </c>
      <c r="AP878" s="297">
        <v>348.06</v>
      </c>
      <c r="AQ878" s="297">
        <v>372.03</v>
      </c>
      <c r="AR878" s="297">
        <v>396.41</v>
      </c>
      <c r="AS878" s="297">
        <v>421.11</v>
      </c>
      <c r="AT878" s="297">
        <v>446.19</v>
      </c>
      <c r="AU878" s="297">
        <v>471.47</v>
      </c>
      <c r="AV878" s="297">
        <v>496.82</v>
      </c>
      <c r="AW878" s="297">
        <v>522.29</v>
      </c>
      <c r="AX878" s="297">
        <v>547.89</v>
      </c>
      <c r="AY878" s="297">
        <v>573.66</v>
      </c>
      <c r="AZ878" s="297">
        <v>598.97</v>
      </c>
      <c r="BA878" s="297">
        <v>624.20000000000005</v>
      </c>
      <c r="BB878" s="297">
        <v>649.41999999999996</v>
      </c>
      <c r="BC878" s="297">
        <v>674.67</v>
      </c>
      <c r="BD878" s="297">
        <v>699.85</v>
      </c>
      <c r="BE878" s="297">
        <v>724.41</v>
      </c>
      <c r="BF878" s="297">
        <v>748.74</v>
      </c>
      <c r="BG878" s="297">
        <v>772.9</v>
      </c>
      <c r="BH878" s="297">
        <v>796.86</v>
      </c>
      <c r="BI878" s="297">
        <v>820.54</v>
      </c>
      <c r="BJ878" s="297">
        <v>843.45</v>
      </c>
      <c r="BK878" s="297">
        <v>865.93</v>
      </c>
      <c r="BL878" s="297">
        <v>888.04</v>
      </c>
      <c r="BM878" s="297">
        <v>909.81</v>
      </c>
      <c r="BN878" s="297">
        <v>931.26</v>
      </c>
      <c r="BO878" s="297">
        <v>951.97</v>
      </c>
      <c r="BP878" s="297">
        <v>972.27</v>
      </c>
      <c r="BQ878" s="297">
        <v>992.22</v>
      </c>
      <c r="BR878" s="297">
        <v>1011.88</v>
      </c>
      <c r="BS878" s="297">
        <v>1031.28</v>
      </c>
      <c r="BT878" s="297">
        <v>1050.18</v>
      </c>
      <c r="BU878" s="297">
        <v>1068.76</v>
      </c>
      <c r="BV878" s="297">
        <v>1087.08</v>
      </c>
      <c r="BW878" s="297">
        <v>1105.1500000000001</v>
      </c>
    </row>
    <row r="879" spans="1:75" x14ac:dyDescent="0.25">
      <c r="A879" s="297" t="s">
        <v>199</v>
      </c>
      <c r="B879" s="297" t="s">
        <v>1122</v>
      </c>
      <c r="C879" s="297" t="s">
        <v>1007</v>
      </c>
      <c r="D879" s="297" t="s">
        <v>1008</v>
      </c>
      <c r="E879" s="297">
        <v>23808.22</v>
      </c>
      <c r="F879" s="297">
        <v>28965.75</v>
      </c>
      <c r="G879" s="297">
        <v>34952.050000000003</v>
      </c>
      <c r="H879" s="297">
        <v>36520.550000000003</v>
      </c>
      <c r="I879" s="297">
        <v>41143.839999999997</v>
      </c>
      <c r="J879" s="297">
        <v>41500</v>
      </c>
      <c r="K879" s="297">
        <v>43609.59</v>
      </c>
      <c r="L879" s="297">
        <v>44719.18</v>
      </c>
      <c r="M879" s="297">
        <v>46801.37</v>
      </c>
      <c r="N879" s="297">
        <v>47671.23</v>
      </c>
      <c r="O879" s="297">
        <v>47164.38</v>
      </c>
      <c r="P879" s="297">
        <v>52047.95</v>
      </c>
      <c r="Q879" s="297">
        <v>53945.2</v>
      </c>
      <c r="R879" s="297">
        <v>56075.34</v>
      </c>
      <c r="S879" s="297">
        <v>56561.64</v>
      </c>
      <c r="T879" s="297">
        <v>59506.85</v>
      </c>
      <c r="U879" s="297">
        <v>62397.26</v>
      </c>
      <c r="V879" s="297">
        <v>71363.02</v>
      </c>
      <c r="W879" s="297">
        <v>74958.91</v>
      </c>
      <c r="X879" s="297">
        <v>79671.23</v>
      </c>
      <c r="Y879" s="297">
        <v>78520.55</v>
      </c>
      <c r="Z879" s="297">
        <v>87890.41</v>
      </c>
      <c r="AA879" s="297">
        <v>89835.62</v>
      </c>
      <c r="AB879" s="297">
        <v>97431.51</v>
      </c>
      <c r="AC879" s="297">
        <v>121938.36</v>
      </c>
      <c r="AD879" s="297">
        <v>121458.91</v>
      </c>
      <c r="AE879" s="297">
        <v>135815.07999999999</v>
      </c>
      <c r="AF879" s="297">
        <v>162369.85999999999</v>
      </c>
      <c r="AG879" s="297">
        <v>165191.78</v>
      </c>
      <c r="AH879" s="297">
        <v>207569.19</v>
      </c>
      <c r="AI879" s="297">
        <v>215354.16</v>
      </c>
      <c r="AJ879" s="297">
        <v>252858.2</v>
      </c>
      <c r="AK879" s="297">
        <v>257991.84</v>
      </c>
      <c r="AL879" s="297">
        <v>261462.48</v>
      </c>
      <c r="AM879" s="297">
        <v>264281.94</v>
      </c>
      <c r="AN879" s="297">
        <v>268068.63</v>
      </c>
      <c r="AO879" s="297">
        <v>270030.34000000003</v>
      </c>
      <c r="AP879" s="297">
        <v>275507.90999999997</v>
      </c>
      <c r="AQ879" s="297">
        <v>281512.84000000003</v>
      </c>
      <c r="AR879" s="297">
        <v>288091.40999999997</v>
      </c>
      <c r="AS879" s="297">
        <v>294496.09000000003</v>
      </c>
      <c r="AT879" s="297">
        <v>300961.06</v>
      </c>
      <c r="AU879" s="297">
        <v>307965.03000000003</v>
      </c>
      <c r="AV879" s="297">
        <v>314602.03000000003</v>
      </c>
      <c r="AW879" s="297">
        <v>321187.5</v>
      </c>
      <c r="AX879" s="297">
        <v>327698.90999999997</v>
      </c>
      <c r="AY879" s="297">
        <v>333337.94</v>
      </c>
      <c r="AZ879" s="297">
        <v>339661.75</v>
      </c>
      <c r="BA879" s="297">
        <v>345968.84</v>
      </c>
      <c r="BB879" s="297">
        <v>352282.53</v>
      </c>
      <c r="BC879" s="297">
        <v>358827</v>
      </c>
      <c r="BD879" s="297">
        <v>364056.19</v>
      </c>
      <c r="BE879" s="297">
        <v>370120.28</v>
      </c>
      <c r="BF879" s="297">
        <v>376187.5</v>
      </c>
      <c r="BG879" s="297">
        <v>382159.28</v>
      </c>
      <c r="BH879" s="297">
        <v>388050.53</v>
      </c>
      <c r="BI879" s="297">
        <v>392865.31</v>
      </c>
      <c r="BJ879" s="297">
        <v>398040.19</v>
      </c>
      <c r="BK879" s="297">
        <v>403079</v>
      </c>
      <c r="BL879" s="297">
        <v>408073.63</v>
      </c>
      <c r="BM879" s="297">
        <v>412984.03</v>
      </c>
      <c r="BN879" s="297">
        <v>416922.44</v>
      </c>
      <c r="BO879" s="297">
        <v>421155.16</v>
      </c>
      <c r="BP879" s="297">
        <v>425366.59</v>
      </c>
      <c r="BQ879" s="297">
        <v>429650.34</v>
      </c>
      <c r="BR879" s="297">
        <v>434024.34</v>
      </c>
      <c r="BS879" s="297">
        <v>437459.53</v>
      </c>
      <c r="BT879" s="297">
        <v>441248.19</v>
      </c>
      <c r="BU879" s="297">
        <v>445207.69</v>
      </c>
      <c r="BV879" s="297">
        <v>449308.44</v>
      </c>
      <c r="BW879" s="297">
        <v>453582.53</v>
      </c>
    </row>
    <row r="880" spans="1:75" x14ac:dyDescent="0.25">
      <c r="A880" s="297" t="s">
        <v>199</v>
      </c>
      <c r="B880" s="297" t="s">
        <v>1122</v>
      </c>
      <c r="C880" s="297" t="s">
        <v>1009</v>
      </c>
      <c r="D880" s="297" t="s">
        <v>1010</v>
      </c>
      <c r="S880" s="297">
        <v>24.49</v>
      </c>
      <c r="T880" s="297">
        <v>30.04</v>
      </c>
      <c r="U880" s="297">
        <v>34.97</v>
      </c>
      <c r="V880" s="297">
        <v>34.590000000000003</v>
      </c>
      <c r="W880" s="297">
        <v>30.91</v>
      </c>
      <c r="X880" s="297">
        <v>18.34</v>
      </c>
      <c r="Y880" s="297">
        <v>20.36</v>
      </c>
      <c r="Z880" s="297">
        <v>23.87</v>
      </c>
      <c r="AA880" s="297">
        <v>30.06</v>
      </c>
      <c r="AB880" s="297">
        <v>31.35</v>
      </c>
      <c r="AC880" s="297">
        <v>31.6</v>
      </c>
      <c r="AD880" s="297">
        <v>34.86</v>
      </c>
      <c r="AE880" s="297">
        <v>44.37</v>
      </c>
      <c r="AF880" s="297">
        <v>41.74</v>
      </c>
      <c r="AG880" s="297">
        <v>35.43</v>
      </c>
      <c r="AH880" s="297">
        <v>31.1</v>
      </c>
      <c r="AI880" s="297">
        <v>27.24</v>
      </c>
      <c r="AJ880" s="297">
        <v>32.96</v>
      </c>
      <c r="AK880" s="297">
        <v>35.17</v>
      </c>
      <c r="AL880" s="297">
        <v>30.31</v>
      </c>
      <c r="AM880" s="297">
        <v>30.41</v>
      </c>
      <c r="AN880" s="297">
        <v>30.25</v>
      </c>
      <c r="AO880" s="297">
        <v>29.9</v>
      </c>
      <c r="AP880" s="297">
        <v>29.19</v>
      </c>
      <c r="AQ880" s="297">
        <v>29.26</v>
      </c>
      <c r="AR880" s="297">
        <v>29.31</v>
      </c>
      <c r="AS880" s="297">
        <v>29.31</v>
      </c>
      <c r="AT880" s="297">
        <v>29.38</v>
      </c>
      <c r="AU880" s="297">
        <v>29.35</v>
      </c>
      <c r="AV880" s="297">
        <v>29.3</v>
      </c>
      <c r="AW880" s="297">
        <v>29.28</v>
      </c>
      <c r="AX880" s="297">
        <v>29.28</v>
      </c>
      <c r="AY880" s="297">
        <v>29.27</v>
      </c>
      <c r="AZ880" s="297">
        <v>29.03</v>
      </c>
      <c r="BA880" s="297">
        <v>28.95</v>
      </c>
      <c r="BB880" s="297">
        <v>28.9</v>
      </c>
      <c r="BC880" s="297">
        <v>28.85</v>
      </c>
      <c r="BD880" s="297">
        <v>28.76</v>
      </c>
      <c r="BE880" s="297">
        <v>28.48</v>
      </c>
      <c r="BF880" s="297">
        <v>28.36</v>
      </c>
      <c r="BG880" s="297">
        <v>28.26</v>
      </c>
      <c r="BH880" s="297">
        <v>28.14</v>
      </c>
      <c r="BI880" s="297">
        <v>27.99</v>
      </c>
      <c r="BJ880" s="297">
        <v>27.71</v>
      </c>
      <c r="BK880" s="297">
        <v>27.55</v>
      </c>
      <c r="BL880" s="297">
        <v>27.42</v>
      </c>
      <c r="BM880" s="297">
        <v>27.29</v>
      </c>
      <c r="BN880" s="297">
        <v>27.16</v>
      </c>
      <c r="BO880" s="297">
        <v>26.94</v>
      </c>
      <c r="BP880" s="297">
        <v>26.82</v>
      </c>
      <c r="BQ880" s="297">
        <v>26.71</v>
      </c>
      <c r="BR880" s="297">
        <v>26.61</v>
      </c>
      <c r="BS880" s="297">
        <v>26.52</v>
      </c>
      <c r="BT880" s="297">
        <v>26.39</v>
      </c>
      <c r="BU880" s="297">
        <v>26.3</v>
      </c>
      <c r="BV880" s="297">
        <v>26.22</v>
      </c>
      <c r="BW880" s="297">
        <v>26.12</v>
      </c>
    </row>
    <row r="881" spans="1:75" x14ac:dyDescent="0.25">
      <c r="A881" s="297" t="s">
        <v>199</v>
      </c>
      <c r="B881" s="297" t="s">
        <v>1122</v>
      </c>
      <c r="C881" s="297" t="s">
        <v>1011</v>
      </c>
      <c r="D881" s="297" t="s">
        <v>927</v>
      </c>
      <c r="E881" s="297">
        <v>100.54</v>
      </c>
      <c r="F881" s="297">
        <v>117.18</v>
      </c>
      <c r="G881" s="297">
        <v>138.22</v>
      </c>
      <c r="H881" s="297">
        <v>161.55000000000001</v>
      </c>
      <c r="I881" s="297">
        <v>183.08</v>
      </c>
      <c r="J881" s="297">
        <v>206.47</v>
      </c>
      <c r="K881" s="297">
        <v>221.26</v>
      </c>
      <c r="L881" s="297">
        <v>235.46</v>
      </c>
      <c r="M881" s="297">
        <v>247.78</v>
      </c>
      <c r="N881" s="297">
        <v>258.07</v>
      </c>
      <c r="O881" s="297">
        <v>269.20999999999998</v>
      </c>
      <c r="P881" s="297">
        <v>276.36</v>
      </c>
      <c r="Q881" s="297">
        <v>279.85000000000002</v>
      </c>
      <c r="R881" s="297">
        <v>283.38</v>
      </c>
      <c r="S881" s="297">
        <v>286.83</v>
      </c>
      <c r="T881" s="297">
        <v>291.39</v>
      </c>
      <c r="U881" s="297">
        <v>293.66000000000003</v>
      </c>
      <c r="V881" s="297">
        <v>296.73</v>
      </c>
      <c r="W881" s="297">
        <v>305.23</v>
      </c>
      <c r="X881" s="297">
        <v>315.98</v>
      </c>
      <c r="Y881" s="297">
        <v>327.2</v>
      </c>
      <c r="Z881" s="297">
        <v>345.46</v>
      </c>
      <c r="AA881" s="297">
        <v>363.68</v>
      </c>
      <c r="AB881" s="297">
        <v>392.65</v>
      </c>
      <c r="AC881" s="297">
        <v>441.14</v>
      </c>
      <c r="AD881" s="297">
        <v>525</v>
      </c>
      <c r="AE881" s="297">
        <v>647.38</v>
      </c>
      <c r="AF881" s="297">
        <v>809.91</v>
      </c>
      <c r="AG881" s="297">
        <v>991.91</v>
      </c>
      <c r="AH881" s="297">
        <v>1170.93</v>
      </c>
      <c r="AI881" s="297">
        <v>1317.02</v>
      </c>
      <c r="AJ881" s="297">
        <v>1390.98</v>
      </c>
      <c r="AK881" s="297">
        <v>1428.56</v>
      </c>
      <c r="AL881" s="297">
        <v>1441.86</v>
      </c>
      <c r="AM881" s="297">
        <v>1448.85</v>
      </c>
      <c r="AN881" s="297">
        <v>1461.66</v>
      </c>
      <c r="AO881" s="297">
        <v>1465.5</v>
      </c>
      <c r="AP881" s="297">
        <v>1478.35</v>
      </c>
      <c r="AQ881" s="297">
        <v>1497.6</v>
      </c>
      <c r="AR881" s="297">
        <v>1518.7</v>
      </c>
      <c r="AS881" s="297">
        <v>1538.78</v>
      </c>
      <c r="AT881" s="297">
        <v>1558.13</v>
      </c>
      <c r="AU881" s="297">
        <v>1574.31</v>
      </c>
      <c r="AV881" s="297">
        <v>1588.87</v>
      </c>
      <c r="AW881" s="297">
        <v>1603.65</v>
      </c>
      <c r="AX881" s="297">
        <v>1619.36</v>
      </c>
      <c r="AY881" s="297">
        <v>1629.52</v>
      </c>
      <c r="AZ881" s="297">
        <v>1640.35</v>
      </c>
      <c r="BA881" s="297">
        <v>1652.08</v>
      </c>
      <c r="BB881" s="297">
        <v>1664.7</v>
      </c>
      <c r="BC881" s="297">
        <v>1677.97</v>
      </c>
      <c r="BD881" s="297">
        <v>1684.86</v>
      </c>
      <c r="BE881" s="297">
        <v>1693.22</v>
      </c>
      <c r="BF881" s="297">
        <v>1702.38</v>
      </c>
      <c r="BG881" s="297">
        <v>1711.59</v>
      </c>
      <c r="BH881" s="297">
        <v>1720.31</v>
      </c>
      <c r="BI881" s="297">
        <v>1723.26</v>
      </c>
      <c r="BJ881" s="297">
        <v>1726.16</v>
      </c>
      <c r="BK881" s="297">
        <v>1729</v>
      </c>
      <c r="BL881" s="297">
        <v>1731.97</v>
      </c>
      <c r="BM881" s="297">
        <v>1735.05</v>
      </c>
      <c r="BN881" s="297">
        <v>1732.62</v>
      </c>
      <c r="BO881" s="297">
        <v>1730.58</v>
      </c>
      <c r="BP881" s="297">
        <v>1729.07</v>
      </c>
      <c r="BQ881" s="297">
        <v>1728.25</v>
      </c>
      <c r="BR881" s="297">
        <v>1728.14</v>
      </c>
      <c r="BS881" s="297">
        <v>1723.16</v>
      </c>
      <c r="BT881" s="297">
        <v>1719.23</v>
      </c>
      <c r="BU881" s="297">
        <v>1716.45</v>
      </c>
      <c r="BV881" s="297">
        <v>1714.85</v>
      </c>
      <c r="BW881" s="297">
        <v>1714.27</v>
      </c>
    </row>
    <row r="882" spans="1:75" x14ac:dyDescent="0.25">
      <c r="A882" s="297" t="s">
        <v>199</v>
      </c>
      <c r="B882" s="297" t="s">
        <v>1122</v>
      </c>
      <c r="C882" s="297" t="s">
        <v>1012</v>
      </c>
      <c r="D882" s="297" t="s">
        <v>927</v>
      </c>
      <c r="E882" s="297">
        <v>221.59</v>
      </c>
      <c r="F882" s="297">
        <v>245.74</v>
      </c>
      <c r="G882" s="297">
        <v>274.72000000000003</v>
      </c>
      <c r="H882" s="297">
        <v>306.54000000000002</v>
      </c>
      <c r="I882" s="297">
        <v>338.36</v>
      </c>
      <c r="J882" s="297">
        <v>368.01</v>
      </c>
      <c r="K882" s="297">
        <v>395.14</v>
      </c>
      <c r="L882" s="297">
        <v>420.06</v>
      </c>
      <c r="M882" s="297">
        <v>441.93</v>
      </c>
      <c r="N882" s="297">
        <v>459.95</v>
      </c>
      <c r="O882" s="297">
        <v>473.72</v>
      </c>
      <c r="P882" s="297">
        <v>482.93</v>
      </c>
      <c r="Q882" s="297">
        <v>488.2</v>
      </c>
      <c r="R882" s="297">
        <v>491.42</v>
      </c>
      <c r="S882" s="297">
        <v>495.13</v>
      </c>
      <c r="T882" s="297">
        <v>501.37</v>
      </c>
      <c r="U882" s="297">
        <v>512.41999999999996</v>
      </c>
      <c r="V882" s="297">
        <v>528.79</v>
      </c>
      <c r="W882" s="297">
        <v>548.83000000000004</v>
      </c>
      <c r="X882" s="297">
        <v>569.87</v>
      </c>
      <c r="Y882" s="297">
        <v>590.96</v>
      </c>
      <c r="Z882" s="297">
        <v>608.05999999999995</v>
      </c>
      <c r="AA882" s="297">
        <v>624.16999999999996</v>
      </c>
      <c r="AB882" s="297">
        <v>653.5</v>
      </c>
      <c r="AC882" s="297">
        <v>715.15</v>
      </c>
      <c r="AD882" s="297">
        <v>820.99</v>
      </c>
      <c r="AE882" s="297">
        <v>978.34</v>
      </c>
      <c r="AF882" s="297">
        <v>1178.19</v>
      </c>
      <c r="AG882" s="297">
        <v>1396.06</v>
      </c>
      <c r="AH882" s="297">
        <v>1597.77</v>
      </c>
      <c r="AI882" s="297">
        <v>1758.79</v>
      </c>
      <c r="AJ882" s="297">
        <v>1870.04</v>
      </c>
      <c r="AK882" s="297">
        <v>1938.75</v>
      </c>
      <c r="AL882" s="297">
        <v>1976.84</v>
      </c>
      <c r="AM882" s="297">
        <v>2003.45</v>
      </c>
      <c r="AN882" s="297">
        <v>2032.73</v>
      </c>
      <c r="AO882" s="297">
        <v>2067.5</v>
      </c>
      <c r="AP882" s="297">
        <v>2103.41</v>
      </c>
      <c r="AQ882" s="297">
        <v>2139.14</v>
      </c>
      <c r="AR882" s="297">
        <v>2171.59</v>
      </c>
      <c r="AS882" s="297">
        <v>2198.67</v>
      </c>
      <c r="AT882" s="297">
        <v>2220.8000000000002</v>
      </c>
      <c r="AU882" s="297">
        <v>2239.89</v>
      </c>
      <c r="AV882" s="297">
        <v>2256.84</v>
      </c>
      <c r="AW882" s="297">
        <v>2272.79</v>
      </c>
      <c r="AX882" s="297">
        <v>2288.62</v>
      </c>
      <c r="AY882" s="297">
        <v>2304.75</v>
      </c>
      <c r="AZ882" s="297">
        <v>2321.1999999999998</v>
      </c>
      <c r="BA882" s="297">
        <v>2337.87</v>
      </c>
      <c r="BB882" s="297">
        <v>2354.5</v>
      </c>
      <c r="BC882" s="297">
        <v>2370.91</v>
      </c>
      <c r="BD882" s="297">
        <v>2387.13</v>
      </c>
      <c r="BE882" s="297">
        <v>2403.3200000000002</v>
      </c>
      <c r="BF882" s="297">
        <v>2419.42</v>
      </c>
      <c r="BG882" s="297">
        <v>2435.34</v>
      </c>
      <c r="BH882" s="297">
        <v>2451.0300000000002</v>
      </c>
      <c r="BI882" s="297">
        <v>2466.44</v>
      </c>
      <c r="BJ882" s="297">
        <v>2481.52</v>
      </c>
      <c r="BK882" s="297">
        <v>2496.19</v>
      </c>
      <c r="BL882" s="297">
        <v>2510.31</v>
      </c>
      <c r="BM882" s="297">
        <v>2523.7800000000002</v>
      </c>
      <c r="BN882" s="297">
        <v>2536.54</v>
      </c>
      <c r="BO882" s="297">
        <v>2548.54</v>
      </c>
      <c r="BP882" s="297">
        <v>2559.73</v>
      </c>
      <c r="BQ882" s="297">
        <v>2570.06</v>
      </c>
      <c r="BR882" s="297">
        <v>2579.48</v>
      </c>
      <c r="BS882" s="297">
        <v>2587.9699999999998</v>
      </c>
      <c r="BT882" s="297">
        <v>2595.48</v>
      </c>
      <c r="BU882" s="297">
        <v>2601.96</v>
      </c>
      <c r="BV882" s="297">
        <v>2607.35</v>
      </c>
      <c r="BW882" s="297">
        <v>2611.6</v>
      </c>
    </row>
    <row r="883" spans="1:75" x14ac:dyDescent="0.25">
      <c r="A883" s="297" t="s">
        <v>199</v>
      </c>
      <c r="B883" s="297" t="s">
        <v>1122</v>
      </c>
      <c r="C883" s="297" t="s">
        <v>1013</v>
      </c>
      <c r="D883" s="297" t="s">
        <v>1010</v>
      </c>
      <c r="S883" s="297">
        <v>35.630000000000003</v>
      </c>
      <c r="T883" s="297">
        <v>36.090000000000003</v>
      </c>
      <c r="U883" s="297">
        <v>39.71</v>
      </c>
      <c r="V883" s="297">
        <v>47.55</v>
      </c>
      <c r="W883" s="297">
        <v>43.11</v>
      </c>
      <c r="X883" s="297">
        <v>53.23</v>
      </c>
      <c r="Y883" s="297">
        <v>65.11</v>
      </c>
      <c r="Z883" s="297">
        <v>65.94</v>
      </c>
      <c r="AA883" s="297">
        <v>64.86</v>
      </c>
      <c r="AB883" s="297">
        <v>68.099999999999994</v>
      </c>
      <c r="AC883" s="297">
        <v>69.48</v>
      </c>
      <c r="AD883" s="297">
        <v>70.28</v>
      </c>
      <c r="AE883" s="297">
        <v>65.319999999999993</v>
      </c>
      <c r="AF883" s="297">
        <v>57.13</v>
      </c>
      <c r="AG883" s="297">
        <v>37.93</v>
      </c>
      <c r="AH883" s="297">
        <v>40.92</v>
      </c>
      <c r="AI883" s="297">
        <v>37.07</v>
      </c>
      <c r="AJ883" s="297">
        <v>59.65</v>
      </c>
      <c r="AK883" s="297">
        <v>77.69</v>
      </c>
      <c r="AL883" s="297">
        <v>51.88</v>
      </c>
      <c r="AM883" s="297">
        <v>55.01</v>
      </c>
      <c r="AN883" s="297">
        <v>55.36</v>
      </c>
      <c r="AO883" s="297">
        <v>54.44</v>
      </c>
      <c r="AP883" s="297">
        <v>51.78</v>
      </c>
      <c r="AQ883" s="297">
        <v>52.99</v>
      </c>
      <c r="AR883" s="297">
        <v>53.79</v>
      </c>
      <c r="AS883" s="297">
        <v>54.19</v>
      </c>
      <c r="AT883" s="297">
        <v>54.95</v>
      </c>
      <c r="AU883" s="297">
        <v>55.7</v>
      </c>
      <c r="AV883" s="297">
        <v>55.94</v>
      </c>
      <c r="AW883" s="297">
        <v>56.22</v>
      </c>
      <c r="AX883" s="297">
        <v>56.55</v>
      </c>
      <c r="AY883" s="297">
        <v>56.87</v>
      </c>
      <c r="AZ883" s="297">
        <v>56.18</v>
      </c>
      <c r="BA883" s="297">
        <v>56.18</v>
      </c>
      <c r="BB883" s="297">
        <v>56.29</v>
      </c>
      <c r="BC883" s="297">
        <v>56.43</v>
      </c>
      <c r="BD883" s="297">
        <v>56.42</v>
      </c>
      <c r="BE883" s="297">
        <v>55.66</v>
      </c>
      <c r="BF883" s="297">
        <v>55.58</v>
      </c>
      <c r="BG883" s="297">
        <v>55.55</v>
      </c>
      <c r="BH883" s="297">
        <v>55.43</v>
      </c>
      <c r="BI883" s="297">
        <v>55.2</v>
      </c>
      <c r="BJ883" s="297">
        <v>54.41</v>
      </c>
      <c r="BK883" s="297">
        <v>54.13</v>
      </c>
      <c r="BL883" s="297">
        <v>53.93</v>
      </c>
      <c r="BM883" s="297">
        <v>53.73</v>
      </c>
      <c r="BN883" s="297">
        <v>53.54</v>
      </c>
      <c r="BO883" s="297">
        <v>52.9</v>
      </c>
      <c r="BP883" s="297">
        <v>52.68</v>
      </c>
      <c r="BQ883" s="297">
        <v>52.5</v>
      </c>
      <c r="BR883" s="297">
        <v>52.33</v>
      </c>
      <c r="BS883" s="297">
        <v>52.15</v>
      </c>
      <c r="BT883" s="297">
        <v>51.74</v>
      </c>
      <c r="BU883" s="297">
        <v>51.55</v>
      </c>
      <c r="BV883" s="297">
        <v>51.38</v>
      </c>
      <c r="BW883" s="297">
        <v>51.2</v>
      </c>
    </row>
    <row r="884" spans="1:75" x14ac:dyDescent="0.25">
      <c r="A884" s="297" t="s">
        <v>199</v>
      </c>
      <c r="B884" s="297" t="s">
        <v>1122</v>
      </c>
      <c r="C884" s="297" t="s">
        <v>1014</v>
      </c>
      <c r="D884" s="297" t="s">
        <v>1015</v>
      </c>
      <c r="E884" s="297">
        <v>36.32</v>
      </c>
      <c r="F884" s="297">
        <v>36.89</v>
      </c>
      <c r="G884" s="297">
        <v>37.46</v>
      </c>
      <c r="H884" s="297">
        <v>38.04</v>
      </c>
      <c r="I884" s="297">
        <v>38.630000000000003</v>
      </c>
      <c r="J884" s="297">
        <v>39.229999999999997</v>
      </c>
      <c r="K884" s="297">
        <v>39.869999999999997</v>
      </c>
      <c r="L884" s="297">
        <v>40.53</v>
      </c>
      <c r="M884" s="297">
        <v>41.19</v>
      </c>
      <c r="N884" s="297">
        <v>41.87</v>
      </c>
      <c r="O884" s="297">
        <v>42.55</v>
      </c>
      <c r="P884" s="297">
        <v>43.42</v>
      </c>
      <c r="Q884" s="297">
        <v>44.3</v>
      </c>
      <c r="R884" s="297">
        <v>45.2</v>
      </c>
      <c r="S884" s="297">
        <v>46.13</v>
      </c>
      <c r="T884" s="297">
        <v>47.07</v>
      </c>
      <c r="U884" s="297">
        <v>47.89</v>
      </c>
      <c r="V884" s="297">
        <v>48.73</v>
      </c>
      <c r="W884" s="297">
        <v>49.59</v>
      </c>
      <c r="X884" s="297">
        <v>50.46</v>
      </c>
      <c r="Y884" s="297">
        <v>51.35</v>
      </c>
      <c r="Z884" s="297">
        <v>52.29</v>
      </c>
      <c r="AA884" s="297">
        <v>53.25</v>
      </c>
      <c r="AB884" s="297">
        <v>54.23</v>
      </c>
      <c r="AC884" s="297">
        <v>55.22</v>
      </c>
      <c r="AD884" s="297">
        <v>56.24</v>
      </c>
      <c r="AE884" s="297">
        <v>57.13</v>
      </c>
      <c r="AF884" s="297">
        <v>58.03</v>
      </c>
      <c r="AG884" s="297">
        <v>58.95</v>
      </c>
      <c r="AH884" s="297">
        <v>59.88</v>
      </c>
      <c r="AI884" s="297">
        <v>60.83</v>
      </c>
      <c r="AJ884" s="297">
        <v>61.28</v>
      </c>
      <c r="AK884" s="297">
        <v>61.73</v>
      </c>
      <c r="AL884" s="297">
        <v>62.18</v>
      </c>
      <c r="AM884" s="297">
        <v>62.64</v>
      </c>
      <c r="AN884" s="297">
        <v>63.1</v>
      </c>
      <c r="AO884" s="297">
        <v>63.8</v>
      </c>
      <c r="AP884" s="297">
        <v>64.510000000000005</v>
      </c>
      <c r="AQ884" s="297">
        <v>65.23</v>
      </c>
      <c r="AR884" s="297">
        <v>65.959999999999994</v>
      </c>
      <c r="AS884" s="297">
        <v>66.7</v>
      </c>
      <c r="AT884" s="297">
        <v>67.14</v>
      </c>
      <c r="AU884" s="297">
        <v>67.58</v>
      </c>
      <c r="AV884" s="297">
        <v>68.03</v>
      </c>
      <c r="AW884" s="297">
        <v>68.48</v>
      </c>
      <c r="AX884" s="297">
        <v>68.930000000000007</v>
      </c>
      <c r="AY884" s="297">
        <v>69.39</v>
      </c>
      <c r="AZ884" s="297">
        <v>69.87</v>
      </c>
      <c r="BA884" s="297">
        <v>70.34</v>
      </c>
      <c r="BB884" s="297">
        <v>70.819999999999993</v>
      </c>
      <c r="BC884" s="297">
        <v>71.3</v>
      </c>
      <c r="BD884" s="297">
        <v>71.760000000000005</v>
      </c>
      <c r="BE884" s="297">
        <v>72.22</v>
      </c>
      <c r="BF884" s="297">
        <v>72.680000000000007</v>
      </c>
      <c r="BG884" s="297">
        <v>73.150000000000006</v>
      </c>
      <c r="BH884" s="297">
        <v>73.62</v>
      </c>
      <c r="BI884" s="297">
        <v>74.099999999999994</v>
      </c>
      <c r="BJ884" s="297">
        <v>74.58</v>
      </c>
      <c r="BK884" s="297">
        <v>75.069999999999993</v>
      </c>
      <c r="BL884" s="297">
        <v>75.56</v>
      </c>
      <c r="BM884" s="297">
        <v>76.05</v>
      </c>
      <c r="BN884" s="297">
        <v>76.61</v>
      </c>
      <c r="BO884" s="297">
        <v>77.17</v>
      </c>
      <c r="BP884" s="297">
        <v>77.73</v>
      </c>
      <c r="BQ884" s="297">
        <v>78.3</v>
      </c>
      <c r="BR884" s="297">
        <v>78.87</v>
      </c>
      <c r="BS884" s="297">
        <v>79.45</v>
      </c>
      <c r="BT884" s="297">
        <v>80.03</v>
      </c>
      <c r="BU884" s="297">
        <v>80.61</v>
      </c>
      <c r="BV884" s="297">
        <v>81.2</v>
      </c>
      <c r="BW884" s="297">
        <v>81.8</v>
      </c>
    </row>
    <row r="885" spans="1:75" x14ac:dyDescent="0.25">
      <c r="A885" s="297" t="s">
        <v>199</v>
      </c>
      <c r="B885" s="297" t="s">
        <v>1122</v>
      </c>
      <c r="C885" s="297" t="s">
        <v>1016</v>
      </c>
      <c r="D885" s="297" t="s">
        <v>1015</v>
      </c>
      <c r="E885" s="297">
        <v>11.31</v>
      </c>
      <c r="F885" s="297">
        <v>11.3</v>
      </c>
      <c r="G885" s="297">
        <v>11.28</v>
      </c>
      <c r="H885" s="297">
        <v>11.27</v>
      </c>
      <c r="I885" s="297">
        <v>11.25</v>
      </c>
      <c r="J885" s="297">
        <v>11.23</v>
      </c>
      <c r="K885" s="297">
        <v>11.4</v>
      </c>
      <c r="L885" s="297">
        <v>11.57</v>
      </c>
      <c r="M885" s="297">
        <v>11.74</v>
      </c>
      <c r="N885" s="297">
        <v>11.91</v>
      </c>
      <c r="O885" s="297">
        <v>12.09</v>
      </c>
      <c r="P885" s="297">
        <v>12.3</v>
      </c>
      <c r="Q885" s="297">
        <v>12.52</v>
      </c>
      <c r="R885" s="297">
        <v>12.73</v>
      </c>
      <c r="S885" s="297">
        <v>12.96</v>
      </c>
      <c r="T885" s="297">
        <v>13.19</v>
      </c>
      <c r="U885" s="297">
        <v>13.56</v>
      </c>
      <c r="V885" s="297">
        <v>13.94</v>
      </c>
      <c r="W885" s="297">
        <v>14.33</v>
      </c>
      <c r="X885" s="297">
        <v>14.73</v>
      </c>
      <c r="Y885" s="297">
        <v>15.15</v>
      </c>
      <c r="Z885" s="297">
        <v>15.91</v>
      </c>
      <c r="AA885" s="297">
        <v>16.71</v>
      </c>
      <c r="AB885" s="297">
        <v>17.559999999999999</v>
      </c>
      <c r="AC885" s="297">
        <v>18.45</v>
      </c>
      <c r="AD885" s="297">
        <v>19.38</v>
      </c>
      <c r="AE885" s="297">
        <v>19.12</v>
      </c>
      <c r="AF885" s="297">
        <v>18.86</v>
      </c>
      <c r="AG885" s="297">
        <v>18.600000000000001</v>
      </c>
      <c r="AH885" s="297">
        <v>18.350000000000001</v>
      </c>
      <c r="AI885" s="297">
        <v>18.11</v>
      </c>
      <c r="AJ885" s="297">
        <v>18.28</v>
      </c>
      <c r="AK885" s="297">
        <v>18.46</v>
      </c>
      <c r="AL885" s="297">
        <v>18.64</v>
      </c>
      <c r="AM885" s="297">
        <v>18.829999999999998</v>
      </c>
      <c r="AN885" s="297">
        <v>19.010000000000002</v>
      </c>
      <c r="AO885" s="297">
        <v>19.5</v>
      </c>
      <c r="AP885" s="297">
        <v>19.989999999999998</v>
      </c>
      <c r="AQ885" s="297">
        <v>20.5</v>
      </c>
      <c r="AR885" s="297">
        <v>21.02</v>
      </c>
      <c r="AS885" s="297">
        <v>21.56</v>
      </c>
      <c r="AT885" s="297">
        <v>22.06</v>
      </c>
      <c r="AU885" s="297">
        <v>22.56</v>
      </c>
      <c r="AV885" s="297">
        <v>23.08</v>
      </c>
      <c r="AW885" s="297">
        <v>23.62</v>
      </c>
      <c r="AX885" s="297">
        <v>24.16</v>
      </c>
      <c r="AY885" s="297">
        <v>24.66</v>
      </c>
      <c r="AZ885" s="297">
        <v>25.16</v>
      </c>
      <c r="BA885" s="297">
        <v>25.68</v>
      </c>
      <c r="BB885" s="297">
        <v>26.21</v>
      </c>
      <c r="BC885" s="297">
        <v>26.75</v>
      </c>
      <c r="BD885" s="297">
        <v>27.34</v>
      </c>
      <c r="BE885" s="297">
        <v>27.93</v>
      </c>
      <c r="BF885" s="297">
        <v>28.54</v>
      </c>
      <c r="BG885" s="297">
        <v>29.17</v>
      </c>
      <c r="BH885" s="297">
        <v>29.81</v>
      </c>
      <c r="BI885" s="297">
        <v>30.41</v>
      </c>
      <c r="BJ885" s="297">
        <v>31.03</v>
      </c>
      <c r="BK885" s="297">
        <v>31.66</v>
      </c>
      <c r="BL885" s="297">
        <v>32.299999999999997</v>
      </c>
      <c r="BM885" s="297">
        <v>32.96</v>
      </c>
      <c r="BN885" s="297">
        <v>33.64</v>
      </c>
      <c r="BO885" s="297">
        <v>34.33</v>
      </c>
      <c r="BP885" s="297">
        <v>35.04</v>
      </c>
      <c r="BQ885" s="297">
        <v>35.770000000000003</v>
      </c>
      <c r="BR885" s="297">
        <v>36.51</v>
      </c>
      <c r="BS885" s="297">
        <v>37.28</v>
      </c>
      <c r="BT885" s="297">
        <v>38.06</v>
      </c>
      <c r="BU885" s="297">
        <v>38.869999999999997</v>
      </c>
      <c r="BV885" s="297">
        <v>39.69</v>
      </c>
      <c r="BW885" s="297">
        <v>40.53</v>
      </c>
    </row>
    <row r="886" spans="1:75" x14ac:dyDescent="0.25">
      <c r="A886" s="297" t="s">
        <v>85</v>
      </c>
      <c r="B886" s="297" t="s">
        <v>1123</v>
      </c>
      <c r="C886" s="297" t="s">
        <v>1005</v>
      </c>
      <c r="D886" s="297" t="s">
        <v>1006</v>
      </c>
      <c r="E886" s="297">
        <v>206.22</v>
      </c>
      <c r="F886" s="297">
        <v>221.86</v>
      </c>
      <c r="G886" s="297">
        <v>234.37</v>
      </c>
      <c r="H886" s="297">
        <v>238.53</v>
      </c>
      <c r="I886" s="297">
        <v>243.53</v>
      </c>
      <c r="J886" s="297">
        <v>248.2</v>
      </c>
      <c r="K886" s="297">
        <v>253.05</v>
      </c>
      <c r="L886" s="297">
        <v>257.77</v>
      </c>
      <c r="M886" s="297">
        <v>262.11</v>
      </c>
      <c r="N886" s="297">
        <v>265.04000000000002</v>
      </c>
      <c r="O886" s="297">
        <v>266.75</v>
      </c>
      <c r="P886" s="297">
        <v>261.89999999999998</v>
      </c>
      <c r="Q886" s="297">
        <v>259.74</v>
      </c>
      <c r="R886" s="297">
        <v>256.98</v>
      </c>
      <c r="S886" s="297">
        <v>256.69</v>
      </c>
      <c r="T886" s="297">
        <v>258.37</v>
      </c>
      <c r="U886" s="297">
        <v>261.95</v>
      </c>
      <c r="V886" s="297">
        <v>262.75</v>
      </c>
      <c r="W886" s="297">
        <v>260.48</v>
      </c>
      <c r="X886" s="297">
        <v>257.85000000000002</v>
      </c>
      <c r="Y886" s="297">
        <v>256.55</v>
      </c>
      <c r="Z886" s="297">
        <v>257.52</v>
      </c>
      <c r="AA886" s="297">
        <v>259.82</v>
      </c>
      <c r="AB886" s="297">
        <v>262.98</v>
      </c>
      <c r="AC886" s="297">
        <v>267.74</v>
      </c>
      <c r="AD886" s="297">
        <v>274.45</v>
      </c>
      <c r="AE886" s="297">
        <v>283.10000000000002</v>
      </c>
      <c r="AF886" s="297">
        <v>299.33</v>
      </c>
      <c r="AG886" s="297">
        <v>312.92</v>
      </c>
      <c r="AH886" s="297">
        <v>322.14</v>
      </c>
      <c r="AI886" s="297">
        <v>325.27</v>
      </c>
      <c r="AJ886" s="297">
        <v>330.82</v>
      </c>
      <c r="AK886" s="297">
        <v>336.66</v>
      </c>
      <c r="AL886" s="297">
        <v>343.36</v>
      </c>
      <c r="AM886" s="297">
        <v>351.24</v>
      </c>
      <c r="AN886" s="297">
        <v>360.22</v>
      </c>
      <c r="AO886" s="297">
        <v>370.25</v>
      </c>
      <c r="AP886" s="297">
        <v>380.6</v>
      </c>
      <c r="AQ886" s="297">
        <v>391.65</v>
      </c>
      <c r="AR886" s="297">
        <v>403.39</v>
      </c>
      <c r="AS886" s="297">
        <v>415.84</v>
      </c>
      <c r="AT886" s="297">
        <v>428.95</v>
      </c>
      <c r="AU886" s="297">
        <v>442.31</v>
      </c>
      <c r="AV886" s="297">
        <v>456.16</v>
      </c>
      <c r="AW886" s="297">
        <v>470.51</v>
      </c>
      <c r="AX886" s="297">
        <v>485.4</v>
      </c>
      <c r="AY886" s="297">
        <v>500.79</v>
      </c>
      <c r="AZ886" s="297">
        <v>516.5</v>
      </c>
      <c r="BA886" s="297">
        <v>532.64</v>
      </c>
      <c r="BB886" s="297">
        <v>549.24</v>
      </c>
      <c r="BC886" s="297">
        <v>566.28</v>
      </c>
      <c r="BD886" s="297">
        <v>583.70000000000005</v>
      </c>
      <c r="BE886" s="297">
        <v>601.28</v>
      </c>
      <c r="BF886" s="297">
        <v>619.13</v>
      </c>
      <c r="BG886" s="297">
        <v>637.23</v>
      </c>
      <c r="BH886" s="297">
        <v>655.57</v>
      </c>
      <c r="BI886" s="297">
        <v>674.12</v>
      </c>
      <c r="BJ886" s="297">
        <v>692.82</v>
      </c>
      <c r="BK886" s="297">
        <v>711.75</v>
      </c>
      <c r="BL886" s="297">
        <v>730.95</v>
      </c>
      <c r="BM886" s="297">
        <v>750.45</v>
      </c>
      <c r="BN886" s="297">
        <v>770.25</v>
      </c>
      <c r="BO886" s="297">
        <v>790.32</v>
      </c>
      <c r="BP886" s="297">
        <v>810.78</v>
      </c>
      <c r="BQ886" s="297">
        <v>831.66</v>
      </c>
      <c r="BR886" s="297">
        <v>852.99</v>
      </c>
      <c r="BS886" s="297">
        <v>874.8</v>
      </c>
      <c r="BT886" s="297">
        <v>897.12</v>
      </c>
      <c r="BU886" s="297">
        <v>920.09</v>
      </c>
      <c r="BV886" s="297">
        <v>943.74</v>
      </c>
      <c r="BW886" s="297">
        <v>968.12</v>
      </c>
    </row>
    <row r="887" spans="1:75" x14ac:dyDescent="0.25">
      <c r="A887" s="297" t="s">
        <v>85</v>
      </c>
      <c r="B887" s="297" t="s">
        <v>1123</v>
      </c>
      <c r="C887" s="297" t="s">
        <v>1007</v>
      </c>
      <c r="D887" s="297" t="s">
        <v>1008</v>
      </c>
      <c r="E887" s="297">
        <v>446760.28</v>
      </c>
      <c r="F887" s="297">
        <v>443513.69</v>
      </c>
      <c r="G887" s="297">
        <v>443637</v>
      </c>
      <c r="H887" s="297">
        <v>447184.94</v>
      </c>
      <c r="I887" s="297">
        <v>443335.63</v>
      </c>
      <c r="J887" s="297">
        <v>444787.69</v>
      </c>
      <c r="K887" s="297">
        <v>456746.56</v>
      </c>
      <c r="L887" s="297">
        <v>475897.25</v>
      </c>
      <c r="M887" s="297">
        <v>479109.59</v>
      </c>
      <c r="N887" s="297">
        <v>473863</v>
      </c>
      <c r="O887" s="297">
        <v>426397.25</v>
      </c>
      <c r="P887" s="297">
        <v>351609.59</v>
      </c>
      <c r="Q887" s="297">
        <v>322993.15999999997</v>
      </c>
      <c r="R887" s="297">
        <v>311123.28000000003</v>
      </c>
      <c r="S887" s="297">
        <v>293301.38</v>
      </c>
      <c r="T887" s="297">
        <v>317013.69</v>
      </c>
      <c r="U887" s="297">
        <v>325000</v>
      </c>
      <c r="V887" s="297">
        <v>305609.59000000003</v>
      </c>
      <c r="W887" s="297">
        <v>278369.84000000003</v>
      </c>
      <c r="X887" s="297">
        <v>247253.42</v>
      </c>
      <c r="Y887" s="297">
        <v>247849.31</v>
      </c>
      <c r="Z887" s="297">
        <v>254595.89</v>
      </c>
      <c r="AA887" s="297">
        <v>257089.05</v>
      </c>
      <c r="AB887" s="297">
        <v>266712.34000000003</v>
      </c>
      <c r="AC887" s="297">
        <v>262746.56</v>
      </c>
      <c r="AD887" s="297">
        <v>262226.03000000003</v>
      </c>
      <c r="AE887" s="297">
        <v>272897.25</v>
      </c>
      <c r="AF887" s="297">
        <v>269287.69</v>
      </c>
      <c r="AG887" s="297">
        <v>269726.03000000003</v>
      </c>
      <c r="AH887" s="297">
        <v>258757.33</v>
      </c>
      <c r="AI887" s="297">
        <v>238408.02</v>
      </c>
      <c r="AJ887" s="297">
        <v>235090.09</v>
      </c>
      <c r="AK887" s="297">
        <v>234919.33</v>
      </c>
      <c r="AL887" s="297">
        <v>238179.27</v>
      </c>
      <c r="AM887" s="297">
        <v>242322.23</v>
      </c>
      <c r="AN887" s="297">
        <v>247446.64</v>
      </c>
      <c r="AO887" s="297">
        <v>250042.66</v>
      </c>
      <c r="AP887" s="297">
        <v>255597.94</v>
      </c>
      <c r="AQ887" s="297">
        <v>261228.52</v>
      </c>
      <c r="AR887" s="297">
        <v>267492.21999999997</v>
      </c>
      <c r="AS887" s="297">
        <v>274077.65999999997</v>
      </c>
      <c r="AT887" s="297">
        <v>279763.38</v>
      </c>
      <c r="AU887" s="297">
        <v>286417.31</v>
      </c>
      <c r="AV887" s="297">
        <v>293184.96999999997</v>
      </c>
      <c r="AW887" s="297">
        <v>300128.75</v>
      </c>
      <c r="AX887" s="297">
        <v>307138.34000000003</v>
      </c>
      <c r="AY887" s="297">
        <v>313838.63</v>
      </c>
      <c r="AZ887" s="297">
        <v>321242.5</v>
      </c>
      <c r="BA887" s="297">
        <v>328727.25</v>
      </c>
      <c r="BB887" s="297">
        <v>336229.25</v>
      </c>
      <c r="BC887" s="297">
        <v>343929.38</v>
      </c>
      <c r="BD887" s="297">
        <v>350862.34</v>
      </c>
      <c r="BE887" s="297">
        <v>358333.16</v>
      </c>
      <c r="BF887" s="297">
        <v>365798.06</v>
      </c>
      <c r="BG887" s="297">
        <v>373348.94</v>
      </c>
      <c r="BH887" s="297">
        <v>381125.47</v>
      </c>
      <c r="BI887" s="297">
        <v>389054.59</v>
      </c>
      <c r="BJ887" s="297">
        <v>397634.41</v>
      </c>
      <c r="BK887" s="297">
        <v>406401.47</v>
      </c>
      <c r="BL887" s="297">
        <v>415319.06</v>
      </c>
      <c r="BM887" s="297">
        <v>424281.22</v>
      </c>
      <c r="BN887" s="297">
        <v>433618.06</v>
      </c>
      <c r="BO887" s="297">
        <v>443337.88</v>
      </c>
      <c r="BP887" s="297">
        <v>453253.84</v>
      </c>
      <c r="BQ887" s="297">
        <v>463509.16</v>
      </c>
      <c r="BR887" s="297">
        <v>474154.5</v>
      </c>
      <c r="BS887" s="297">
        <v>485543.31</v>
      </c>
      <c r="BT887" s="297">
        <v>497516.25</v>
      </c>
      <c r="BU887" s="297">
        <v>509938.63</v>
      </c>
      <c r="BV887" s="297">
        <v>522711.5</v>
      </c>
      <c r="BW887" s="297">
        <v>535859.93999999994</v>
      </c>
    </row>
    <row r="888" spans="1:75" x14ac:dyDescent="0.25">
      <c r="A888" s="297" t="s">
        <v>85</v>
      </c>
      <c r="B888" s="297" t="s">
        <v>1123</v>
      </c>
      <c r="C888" s="297" t="s">
        <v>1009</v>
      </c>
      <c r="D888" s="297" t="s">
        <v>1010</v>
      </c>
      <c r="F888" s="297">
        <v>33.56</v>
      </c>
      <c r="G888" s="297">
        <v>29.75</v>
      </c>
      <c r="O888" s="297">
        <v>19.79</v>
      </c>
      <c r="P888" s="297">
        <v>14.38</v>
      </c>
      <c r="Q888" s="297">
        <v>19.190000000000001</v>
      </c>
      <c r="R888" s="297">
        <v>17.89</v>
      </c>
      <c r="S888" s="297">
        <v>20.28</v>
      </c>
      <c r="T888" s="297">
        <v>21.38</v>
      </c>
      <c r="U888" s="297">
        <v>22.95</v>
      </c>
      <c r="V888" s="297">
        <v>21.17</v>
      </c>
      <c r="W888" s="297">
        <v>18.170000000000002</v>
      </c>
      <c r="X888" s="297">
        <v>17.71</v>
      </c>
      <c r="Y888" s="297">
        <v>19.77</v>
      </c>
      <c r="Z888" s="297">
        <v>21.1</v>
      </c>
      <c r="AA888" s="297">
        <v>22.08</v>
      </c>
      <c r="AB888" s="297">
        <v>22.2</v>
      </c>
      <c r="AC888" s="297">
        <v>22.68</v>
      </c>
      <c r="AD888" s="297">
        <v>23.91</v>
      </c>
      <c r="AE888" s="297">
        <v>24.6</v>
      </c>
      <c r="AF888" s="297">
        <v>30.17</v>
      </c>
      <c r="AG888" s="297">
        <v>24.92</v>
      </c>
      <c r="AH888" s="297">
        <v>22.65</v>
      </c>
      <c r="AI888" s="297">
        <v>19.559999999999999</v>
      </c>
      <c r="AJ888" s="297">
        <v>22.11</v>
      </c>
      <c r="AK888" s="297">
        <v>22.32</v>
      </c>
      <c r="AL888" s="297">
        <v>22.59</v>
      </c>
      <c r="AM888" s="297">
        <v>22.81</v>
      </c>
      <c r="AN888" s="297">
        <v>22.92</v>
      </c>
      <c r="AO888" s="297">
        <v>22.97</v>
      </c>
      <c r="AP888" s="297">
        <v>22.74</v>
      </c>
      <c r="AQ888" s="297">
        <v>22.77</v>
      </c>
      <c r="AR888" s="297">
        <v>22.79</v>
      </c>
      <c r="AS888" s="297">
        <v>22.8</v>
      </c>
      <c r="AT888" s="297">
        <v>22.78</v>
      </c>
      <c r="AU888" s="297">
        <v>22.61</v>
      </c>
      <c r="AV888" s="297">
        <v>22.55</v>
      </c>
      <c r="AW888" s="297">
        <v>22.5</v>
      </c>
      <c r="AX888" s="297">
        <v>22.46</v>
      </c>
      <c r="AY888" s="297">
        <v>22.4</v>
      </c>
      <c r="AZ888" s="297">
        <v>22.27</v>
      </c>
      <c r="BA888" s="297">
        <v>22.2</v>
      </c>
      <c r="BB888" s="297">
        <v>22.13</v>
      </c>
      <c r="BC888" s="297">
        <v>22.06</v>
      </c>
      <c r="BD888" s="297">
        <v>21.97</v>
      </c>
      <c r="BE888" s="297">
        <v>21.82</v>
      </c>
      <c r="BF888" s="297">
        <v>21.72</v>
      </c>
      <c r="BG888" s="297">
        <v>21.62</v>
      </c>
      <c r="BH888" s="297">
        <v>21.51</v>
      </c>
      <c r="BI888" s="297">
        <v>21.38</v>
      </c>
      <c r="BJ888" s="297">
        <v>21.21</v>
      </c>
      <c r="BK888" s="297">
        <v>21.07</v>
      </c>
      <c r="BL888" s="297">
        <v>20.94</v>
      </c>
      <c r="BM888" s="297">
        <v>20.82</v>
      </c>
      <c r="BN888" s="297">
        <v>20.69</v>
      </c>
      <c r="BO888" s="297">
        <v>20.55</v>
      </c>
      <c r="BP888" s="297">
        <v>20.440000000000001</v>
      </c>
      <c r="BQ888" s="297">
        <v>20.329999999999998</v>
      </c>
      <c r="BR888" s="297">
        <v>20.23</v>
      </c>
      <c r="BS888" s="297">
        <v>20.12</v>
      </c>
      <c r="BT888" s="297">
        <v>20</v>
      </c>
      <c r="BU888" s="297">
        <v>19.899999999999999</v>
      </c>
      <c r="BV888" s="297">
        <v>19.809999999999999</v>
      </c>
      <c r="BW888" s="297">
        <v>19.72</v>
      </c>
    </row>
    <row r="889" spans="1:75" x14ac:dyDescent="0.25">
      <c r="A889" s="297" t="s">
        <v>85</v>
      </c>
      <c r="B889" s="297" t="s">
        <v>1123</v>
      </c>
      <c r="C889" s="297" t="s">
        <v>1011</v>
      </c>
      <c r="D889" s="297" t="s">
        <v>927</v>
      </c>
      <c r="E889" s="297">
        <v>11101.67</v>
      </c>
      <c r="F889" s="297">
        <v>11134.09</v>
      </c>
      <c r="G889" s="297">
        <v>11183.71</v>
      </c>
      <c r="H889" s="297">
        <v>11243</v>
      </c>
      <c r="I889" s="297">
        <v>11296.2</v>
      </c>
      <c r="J889" s="297">
        <v>11365.43</v>
      </c>
      <c r="K889" s="297">
        <v>11451.04</v>
      </c>
      <c r="L889" s="297">
        <v>11514.3</v>
      </c>
      <c r="M889" s="297">
        <v>11564.82</v>
      </c>
      <c r="N889" s="297">
        <v>11653.45</v>
      </c>
      <c r="O889" s="297">
        <v>11752.57</v>
      </c>
      <c r="P889" s="297">
        <v>11811.74</v>
      </c>
      <c r="Q889" s="297">
        <v>11869.38</v>
      </c>
      <c r="R889" s="297">
        <v>11903.74</v>
      </c>
      <c r="S889" s="297">
        <v>11916.51</v>
      </c>
      <c r="T889" s="297">
        <v>11888.71</v>
      </c>
      <c r="U889" s="297">
        <v>11933.31</v>
      </c>
      <c r="V889" s="297">
        <v>11997.26</v>
      </c>
      <c r="W889" s="297">
        <v>11807.13</v>
      </c>
      <c r="X889" s="297">
        <v>11790.1</v>
      </c>
      <c r="Y889" s="297">
        <v>11703.89</v>
      </c>
      <c r="Z889" s="297">
        <v>11451.64</v>
      </c>
      <c r="AA889" s="297">
        <v>10475.5</v>
      </c>
      <c r="AB889" s="297">
        <v>10217.49</v>
      </c>
      <c r="AC889" s="297">
        <v>10195.31</v>
      </c>
      <c r="AD889" s="297">
        <v>9927.92</v>
      </c>
      <c r="AE889" s="297">
        <v>10122.280000000001</v>
      </c>
      <c r="AF889" s="297">
        <v>10074.790000000001</v>
      </c>
      <c r="AG889" s="297">
        <v>10005.23</v>
      </c>
      <c r="AH889" s="297">
        <v>9578.19</v>
      </c>
      <c r="AI889" s="297">
        <v>9498.32</v>
      </c>
      <c r="AJ889" s="297">
        <v>9581.18</v>
      </c>
      <c r="AK889" s="297">
        <v>9672.9500000000007</v>
      </c>
      <c r="AL889" s="297">
        <v>9768.7199999999993</v>
      </c>
      <c r="AM889" s="297">
        <v>9862.77</v>
      </c>
      <c r="AN889" s="297">
        <v>9953.5499999999993</v>
      </c>
      <c r="AO889" s="297">
        <v>9900.67</v>
      </c>
      <c r="AP889" s="297">
        <v>9844.16</v>
      </c>
      <c r="AQ889" s="297">
        <v>9783.52</v>
      </c>
      <c r="AR889" s="297">
        <v>9720.64</v>
      </c>
      <c r="AS889" s="297">
        <v>9656.25</v>
      </c>
      <c r="AT889" s="297">
        <v>9556.7099999999991</v>
      </c>
      <c r="AU889" s="297">
        <v>9471.1</v>
      </c>
      <c r="AV889" s="297">
        <v>9383.24</v>
      </c>
      <c r="AW889" s="297">
        <v>9294.01</v>
      </c>
      <c r="AX889" s="297">
        <v>9204.23</v>
      </c>
      <c r="AY889" s="297">
        <v>9118.25</v>
      </c>
      <c r="AZ889" s="297">
        <v>9032.76</v>
      </c>
      <c r="BA889" s="297">
        <v>8946.15</v>
      </c>
      <c r="BB889" s="297">
        <v>8856.02</v>
      </c>
      <c r="BC889" s="297">
        <v>8761.2199999999993</v>
      </c>
      <c r="BD889" s="297">
        <v>8659.4500000000007</v>
      </c>
      <c r="BE889" s="297">
        <v>8553.76</v>
      </c>
      <c r="BF889" s="297">
        <v>8446.64</v>
      </c>
      <c r="BG889" s="297">
        <v>8341.25</v>
      </c>
      <c r="BH889" s="297">
        <v>8239</v>
      </c>
      <c r="BI889" s="297">
        <v>8150.89</v>
      </c>
      <c r="BJ889" s="297">
        <v>8067.43</v>
      </c>
      <c r="BK889" s="297">
        <v>7987.1</v>
      </c>
      <c r="BL889" s="297">
        <v>7907.13</v>
      </c>
      <c r="BM889" s="297">
        <v>7825.88</v>
      </c>
      <c r="BN889" s="297">
        <v>7751.39</v>
      </c>
      <c r="BO889" s="297">
        <v>7676.93</v>
      </c>
      <c r="BP889" s="297">
        <v>7604.03</v>
      </c>
      <c r="BQ889" s="297">
        <v>7534.62</v>
      </c>
      <c r="BR889" s="297">
        <v>7469.34</v>
      </c>
      <c r="BS889" s="297">
        <v>7412.92</v>
      </c>
      <c r="BT889" s="297">
        <v>7360.4</v>
      </c>
      <c r="BU889" s="297">
        <v>7310.79</v>
      </c>
      <c r="BV889" s="297">
        <v>7262.72</v>
      </c>
      <c r="BW889" s="297">
        <v>7215.29</v>
      </c>
    </row>
    <row r="890" spans="1:75" x14ac:dyDescent="0.25">
      <c r="A890" s="297" t="s">
        <v>85</v>
      </c>
      <c r="B890" s="297" t="s">
        <v>1123</v>
      </c>
      <c r="C890" s="297" t="s">
        <v>1012</v>
      </c>
      <c r="D890" s="297" t="s">
        <v>927</v>
      </c>
      <c r="E890" s="297">
        <v>22201.39</v>
      </c>
      <c r="F890" s="297">
        <v>22333.74</v>
      </c>
      <c r="G890" s="297">
        <v>22439.78</v>
      </c>
      <c r="H890" s="297">
        <v>22530.62</v>
      </c>
      <c r="I890" s="297">
        <v>22622.240000000002</v>
      </c>
      <c r="J890" s="297">
        <v>22724.84</v>
      </c>
      <c r="K890" s="297">
        <v>22845</v>
      </c>
      <c r="L890" s="297">
        <v>22975.57</v>
      </c>
      <c r="M890" s="297">
        <v>23096.52</v>
      </c>
      <c r="N890" s="297">
        <v>23179.89</v>
      </c>
      <c r="O890" s="297">
        <v>23206.720000000001</v>
      </c>
      <c r="P890" s="297">
        <v>23169.55</v>
      </c>
      <c r="Q890" s="297">
        <v>23077.599999999999</v>
      </c>
      <c r="R890" s="297">
        <v>22948.99</v>
      </c>
      <c r="S890" s="297">
        <v>22810.19</v>
      </c>
      <c r="T890" s="297">
        <v>22680.95</v>
      </c>
      <c r="U890" s="297">
        <v>22567.38</v>
      </c>
      <c r="V890" s="297">
        <v>22465.45</v>
      </c>
      <c r="W890" s="297">
        <v>22372.560000000001</v>
      </c>
      <c r="X890" s="297">
        <v>22282.69</v>
      </c>
      <c r="Y890" s="297">
        <v>22191.68</v>
      </c>
      <c r="Z890" s="297">
        <v>22100.01</v>
      </c>
      <c r="AA890" s="297">
        <v>22010.78</v>
      </c>
      <c r="AB890" s="297">
        <v>21925.31</v>
      </c>
      <c r="AC890" s="297">
        <v>21845.26</v>
      </c>
      <c r="AD890" s="297">
        <v>21771.75</v>
      </c>
      <c r="AE890" s="297">
        <v>21705.17</v>
      </c>
      <c r="AF890" s="297">
        <v>21644.89</v>
      </c>
      <c r="AG890" s="297">
        <v>21589.54</v>
      </c>
      <c r="AH890" s="297">
        <v>21537.22</v>
      </c>
      <c r="AI890" s="297">
        <v>21486.37</v>
      </c>
      <c r="AJ890" s="297">
        <v>21436.5</v>
      </c>
      <c r="AK890" s="297">
        <v>21387.52</v>
      </c>
      <c r="AL890" s="297">
        <v>21338.82</v>
      </c>
      <c r="AM890" s="297">
        <v>21289.79</v>
      </c>
      <c r="AN890" s="297">
        <v>21239.96</v>
      </c>
      <c r="AO890" s="297">
        <v>21188.81</v>
      </c>
      <c r="AP890" s="297">
        <v>21136.1</v>
      </c>
      <c r="AQ890" s="297">
        <v>21081.87</v>
      </c>
      <c r="AR890" s="297">
        <v>21026.36</v>
      </c>
      <c r="AS890" s="297">
        <v>20969.68</v>
      </c>
      <c r="AT890" s="297">
        <v>20911.810000000001</v>
      </c>
      <c r="AU890" s="297">
        <v>20852.48</v>
      </c>
      <c r="AV890" s="297">
        <v>20791.25</v>
      </c>
      <c r="AW890" s="297">
        <v>20727.59</v>
      </c>
      <c r="AX890" s="297">
        <v>20661.13</v>
      </c>
      <c r="AY890" s="297">
        <v>20591.72</v>
      </c>
      <c r="AZ890" s="297">
        <v>20519.54</v>
      </c>
      <c r="BA890" s="297">
        <v>20444.95</v>
      </c>
      <c r="BB890" s="297">
        <v>20368.5</v>
      </c>
      <c r="BC890" s="297">
        <v>20290.63</v>
      </c>
      <c r="BD890" s="297">
        <v>20211.45</v>
      </c>
      <c r="BE890" s="297">
        <v>20130.97</v>
      </c>
      <c r="BF890" s="297">
        <v>20049.39</v>
      </c>
      <c r="BG890" s="297">
        <v>19966.91</v>
      </c>
      <c r="BH890" s="297">
        <v>19883.7</v>
      </c>
      <c r="BI890" s="297">
        <v>19799.849999999999</v>
      </c>
      <c r="BJ890" s="297">
        <v>19715.38</v>
      </c>
      <c r="BK890" s="297">
        <v>19630.29</v>
      </c>
      <c r="BL890" s="297">
        <v>19544.560000000001</v>
      </c>
      <c r="BM890" s="297">
        <v>19458.14</v>
      </c>
      <c r="BN890" s="297">
        <v>19370.990000000002</v>
      </c>
      <c r="BO890" s="297">
        <v>19283.060000000001</v>
      </c>
      <c r="BP890" s="297">
        <v>19194.240000000002</v>
      </c>
      <c r="BQ890" s="297">
        <v>19104.37</v>
      </c>
      <c r="BR890" s="297">
        <v>19013.3</v>
      </c>
      <c r="BS890" s="297">
        <v>18921.03</v>
      </c>
      <c r="BT890" s="297">
        <v>18827.45</v>
      </c>
      <c r="BU890" s="297">
        <v>18732.189999999999</v>
      </c>
      <c r="BV890" s="297">
        <v>18634.8</v>
      </c>
      <c r="BW890" s="297">
        <v>18534.96</v>
      </c>
    </row>
    <row r="891" spans="1:75" x14ac:dyDescent="0.25">
      <c r="A891" s="297" t="s">
        <v>85</v>
      </c>
      <c r="B891" s="297" t="s">
        <v>1123</v>
      </c>
      <c r="C891" s="297" t="s">
        <v>1013</v>
      </c>
      <c r="D891" s="297" t="s">
        <v>1010</v>
      </c>
      <c r="F891" s="297">
        <v>33.99</v>
      </c>
      <c r="G891" s="297">
        <v>34.270000000000003</v>
      </c>
      <c r="O891" s="297">
        <v>20.79</v>
      </c>
      <c r="P891" s="297">
        <v>24.11</v>
      </c>
      <c r="Q891" s="297">
        <v>23</v>
      </c>
      <c r="R891" s="297">
        <v>23.96</v>
      </c>
      <c r="S891" s="297">
        <v>22.74</v>
      </c>
      <c r="T891" s="297">
        <v>18.68</v>
      </c>
      <c r="U891" s="297">
        <v>17.43</v>
      </c>
      <c r="V891" s="297">
        <v>13.56</v>
      </c>
      <c r="W891" s="297">
        <v>9.7200000000000006</v>
      </c>
      <c r="X891" s="297">
        <v>11.25</v>
      </c>
      <c r="Y891" s="297">
        <v>13.84</v>
      </c>
      <c r="Z891" s="297">
        <v>14.81</v>
      </c>
      <c r="AA891" s="297">
        <v>15.98</v>
      </c>
      <c r="AB891" s="297">
        <v>14.34</v>
      </c>
      <c r="AC891" s="297">
        <v>13.22</v>
      </c>
      <c r="AD891" s="297">
        <v>12.26</v>
      </c>
      <c r="AE891" s="297">
        <v>13.37</v>
      </c>
      <c r="AF891" s="297">
        <v>17.23</v>
      </c>
      <c r="AG891" s="297">
        <v>16.09</v>
      </c>
      <c r="AH891" s="297">
        <v>15.67</v>
      </c>
      <c r="AI891" s="297">
        <v>5.46</v>
      </c>
      <c r="AJ891" s="297">
        <v>9.15</v>
      </c>
      <c r="AK891" s="297">
        <v>11.17</v>
      </c>
      <c r="AL891" s="297">
        <v>12.87</v>
      </c>
      <c r="AM891" s="297">
        <v>14.24</v>
      </c>
      <c r="AN891" s="297">
        <v>14.55</v>
      </c>
      <c r="AO891" s="297">
        <v>14.71</v>
      </c>
      <c r="AP891" s="297">
        <v>13.82</v>
      </c>
      <c r="AQ891" s="297">
        <v>13.99</v>
      </c>
      <c r="AR891" s="297">
        <v>14.06</v>
      </c>
      <c r="AS891" s="297">
        <v>14.15</v>
      </c>
      <c r="AT891" s="297">
        <v>14.12</v>
      </c>
      <c r="AU891" s="297">
        <v>13.67</v>
      </c>
      <c r="AV891" s="297">
        <v>13.69</v>
      </c>
      <c r="AW891" s="297">
        <v>13.63</v>
      </c>
      <c r="AX891" s="297">
        <v>13.59</v>
      </c>
      <c r="AY891" s="297">
        <v>13.5</v>
      </c>
      <c r="AZ891" s="297">
        <v>13.3</v>
      </c>
      <c r="BA891" s="297">
        <v>13.21</v>
      </c>
      <c r="BB891" s="297">
        <v>13.12</v>
      </c>
      <c r="BC891" s="297">
        <v>13.03</v>
      </c>
      <c r="BD891" s="297">
        <v>12.9</v>
      </c>
      <c r="BE891" s="297">
        <v>12.7</v>
      </c>
      <c r="BF891" s="297">
        <v>12.56</v>
      </c>
      <c r="BG891" s="297">
        <v>12.41</v>
      </c>
      <c r="BH891" s="297">
        <v>12.22</v>
      </c>
      <c r="BI891" s="297">
        <v>11.96</v>
      </c>
      <c r="BJ891" s="297">
        <v>11.65</v>
      </c>
      <c r="BK891" s="297">
        <v>11.33</v>
      </c>
      <c r="BL891" s="297">
        <v>11</v>
      </c>
      <c r="BM891" s="297">
        <v>10.69</v>
      </c>
      <c r="BN891" s="297">
        <v>10.38</v>
      </c>
      <c r="BO891" s="297">
        <v>10.06</v>
      </c>
      <c r="BP891" s="297">
        <v>9.77</v>
      </c>
      <c r="BQ891" s="297">
        <v>9.49</v>
      </c>
      <c r="BR891" s="297">
        <v>9.18</v>
      </c>
      <c r="BS891" s="297">
        <v>8.84</v>
      </c>
      <c r="BT891" s="297">
        <v>8.41</v>
      </c>
      <c r="BU891" s="297">
        <v>8.07</v>
      </c>
      <c r="BV891" s="297">
        <v>7.76</v>
      </c>
      <c r="BW891" s="297">
        <v>7.5</v>
      </c>
    </row>
    <row r="892" spans="1:75" x14ac:dyDescent="0.25">
      <c r="A892" s="297" t="s">
        <v>85</v>
      </c>
      <c r="B892" s="297" t="s">
        <v>1123</v>
      </c>
      <c r="C892" s="297" t="s">
        <v>1014</v>
      </c>
      <c r="D892" s="297" t="s">
        <v>1015</v>
      </c>
      <c r="E892" s="297">
        <v>63.86</v>
      </c>
      <c r="F892" s="297">
        <v>65.3</v>
      </c>
      <c r="G892" s="297">
        <v>66.77</v>
      </c>
      <c r="H892" s="297">
        <v>68.27</v>
      </c>
      <c r="I892" s="297">
        <v>69.81</v>
      </c>
      <c r="J892" s="297">
        <v>71.38</v>
      </c>
      <c r="K892" s="297">
        <v>72.540000000000006</v>
      </c>
      <c r="L892" s="297">
        <v>73.709999999999994</v>
      </c>
      <c r="M892" s="297">
        <v>74.900000000000006</v>
      </c>
      <c r="N892" s="297">
        <v>76.12</v>
      </c>
      <c r="O892" s="297">
        <v>77.349999999999994</v>
      </c>
      <c r="P892" s="297">
        <v>78.47</v>
      </c>
      <c r="Q892" s="297">
        <v>79.599999999999994</v>
      </c>
      <c r="R892" s="297">
        <v>80.739999999999995</v>
      </c>
      <c r="S892" s="297">
        <v>81.91</v>
      </c>
      <c r="T892" s="297">
        <v>83.09</v>
      </c>
      <c r="U892" s="297">
        <v>83.94</v>
      </c>
      <c r="V892" s="297">
        <v>84.81</v>
      </c>
      <c r="W892" s="297">
        <v>85.68</v>
      </c>
      <c r="X892" s="297">
        <v>86.56</v>
      </c>
      <c r="Y892" s="297">
        <v>87.45</v>
      </c>
      <c r="Z892" s="297">
        <v>88.31</v>
      </c>
      <c r="AA892" s="297">
        <v>89.18</v>
      </c>
      <c r="AB892" s="297">
        <v>90.06</v>
      </c>
      <c r="AC892" s="297">
        <v>90.95</v>
      </c>
      <c r="AD892" s="297">
        <v>91.84</v>
      </c>
      <c r="AE892" s="297">
        <v>92.24</v>
      </c>
      <c r="AF892" s="297">
        <v>92.63</v>
      </c>
      <c r="AG892" s="297">
        <v>93.03</v>
      </c>
      <c r="AH892" s="297">
        <v>93.43</v>
      </c>
      <c r="AI892" s="297">
        <v>93.83</v>
      </c>
      <c r="AJ892" s="297">
        <v>94.19</v>
      </c>
      <c r="AK892" s="297">
        <v>94.56</v>
      </c>
      <c r="AL892" s="297">
        <v>94.92</v>
      </c>
      <c r="AM892" s="297">
        <v>95.29</v>
      </c>
      <c r="AN892" s="297">
        <v>95.65</v>
      </c>
      <c r="AO892" s="297">
        <v>95.73</v>
      </c>
      <c r="AP892" s="297">
        <v>95.8</v>
      </c>
      <c r="AQ892" s="297">
        <v>95.88</v>
      </c>
      <c r="AR892" s="297">
        <v>95.96</v>
      </c>
      <c r="AS892" s="297">
        <v>96.03</v>
      </c>
      <c r="AT892" s="297">
        <v>96.11</v>
      </c>
      <c r="AU892" s="297">
        <v>96.2</v>
      </c>
      <c r="AV892" s="297">
        <v>96.28</v>
      </c>
      <c r="AW892" s="297">
        <v>96.36</v>
      </c>
      <c r="AX892" s="297">
        <v>96.44</v>
      </c>
      <c r="AY892" s="297">
        <v>96.46</v>
      </c>
      <c r="AZ892" s="297">
        <v>96.48</v>
      </c>
      <c r="BA892" s="297">
        <v>96.5</v>
      </c>
      <c r="BB892" s="297">
        <v>96.52</v>
      </c>
      <c r="BC892" s="297">
        <v>96.54</v>
      </c>
      <c r="BD892" s="297">
        <v>96.57</v>
      </c>
      <c r="BE892" s="297">
        <v>96.6</v>
      </c>
      <c r="BF892" s="297">
        <v>96.63</v>
      </c>
      <c r="BG892" s="297">
        <v>96.66</v>
      </c>
      <c r="BH892" s="297">
        <v>96.69</v>
      </c>
      <c r="BI892" s="297">
        <v>96.7</v>
      </c>
      <c r="BJ892" s="297">
        <v>96.72</v>
      </c>
      <c r="BK892" s="297">
        <v>96.74</v>
      </c>
      <c r="BL892" s="297">
        <v>96.76</v>
      </c>
      <c r="BM892" s="297">
        <v>96.78</v>
      </c>
      <c r="BN892" s="297">
        <v>96.84</v>
      </c>
      <c r="BO892" s="297">
        <v>96.91</v>
      </c>
      <c r="BP892" s="297">
        <v>96.97</v>
      </c>
      <c r="BQ892" s="297">
        <v>97.04</v>
      </c>
      <c r="BR892" s="297">
        <v>97.1</v>
      </c>
      <c r="BS892" s="297">
        <v>97.23</v>
      </c>
      <c r="BT892" s="297">
        <v>97.37</v>
      </c>
      <c r="BU892" s="297">
        <v>97.5</v>
      </c>
      <c r="BV892" s="297">
        <v>97.63</v>
      </c>
      <c r="BW892" s="297">
        <v>97.77</v>
      </c>
    </row>
    <row r="893" spans="1:75" x14ac:dyDescent="0.25">
      <c r="A893" s="297" t="s">
        <v>85</v>
      </c>
      <c r="B893" s="297" t="s">
        <v>1123</v>
      </c>
      <c r="C893" s="297" t="s">
        <v>1016</v>
      </c>
      <c r="D893" s="297" t="s">
        <v>1015</v>
      </c>
      <c r="E893" s="297">
        <v>9.26</v>
      </c>
      <c r="F893" s="297">
        <v>9.35</v>
      </c>
      <c r="G893" s="297">
        <v>9.44</v>
      </c>
      <c r="H893" s="297">
        <v>9.52</v>
      </c>
      <c r="I893" s="297">
        <v>9.61</v>
      </c>
      <c r="J893" s="297">
        <v>9.6999999999999993</v>
      </c>
      <c r="K893" s="297">
        <v>9.77</v>
      </c>
      <c r="L893" s="297">
        <v>9.83</v>
      </c>
      <c r="M893" s="297">
        <v>9.9</v>
      </c>
      <c r="N893" s="297">
        <v>9.9600000000000009</v>
      </c>
      <c r="O893" s="297">
        <v>10.029999999999999</v>
      </c>
      <c r="P893" s="297">
        <v>10.06</v>
      </c>
      <c r="Q893" s="297">
        <v>10.09</v>
      </c>
      <c r="R893" s="297">
        <v>10.11</v>
      </c>
      <c r="S893" s="297">
        <v>10.14</v>
      </c>
      <c r="T893" s="297">
        <v>10.17</v>
      </c>
      <c r="U893" s="297">
        <v>10.210000000000001</v>
      </c>
      <c r="V893" s="297">
        <v>10.25</v>
      </c>
      <c r="W893" s="297">
        <v>10.28</v>
      </c>
      <c r="X893" s="297">
        <v>10.32</v>
      </c>
      <c r="Y893" s="297">
        <v>10.36</v>
      </c>
      <c r="Z893" s="297">
        <v>10.47</v>
      </c>
      <c r="AA893" s="297">
        <v>10.58</v>
      </c>
      <c r="AB893" s="297">
        <v>10.69</v>
      </c>
      <c r="AC893" s="297">
        <v>10.81</v>
      </c>
      <c r="AD893" s="297">
        <v>10.92</v>
      </c>
      <c r="AE893" s="297">
        <v>11.11</v>
      </c>
      <c r="AF893" s="297">
        <v>11.31</v>
      </c>
      <c r="AG893" s="297">
        <v>11.51</v>
      </c>
      <c r="AH893" s="297">
        <v>11.72</v>
      </c>
      <c r="AI893" s="297">
        <v>11.93</v>
      </c>
      <c r="AJ893" s="297">
        <v>12.23</v>
      </c>
      <c r="AK893" s="297">
        <v>12.53</v>
      </c>
      <c r="AL893" s="297">
        <v>12.85</v>
      </c>
      <c r="AM893" s="297">
        <v>13.17</v>
      </c>
      <c r="AN893" s="297">
        <v>13.5</v>
      </c>
      <c r="AO893" s="297">
        <v>13.85</v>
      </c>
      <c r="AP893" s="297">
        <v>14.22</v>
      </c>
      <c r="AQ893" s="297">
        <v>14.59</v>
      </c>
      <c r="AR893" s="297">
        <v>14.97</v>
      </c>
      <c r="AS893" s="297">
        <v>15.37</v>
      </c>
      <c r="AT893" s="297">
        <v>15.83</v>
      </c>
      <c r="AU893" s="297">
        <v>16.309999999999999</v>
      </c>
      <c r="AV893" s="297">
        <v>16.8</v>
      </c>
      <c r="AW893" s="297">
        <v>17.3</v>
      </c>
      <c r="AX893" s="297">
        <v>17.82</v>
      </c>
      <c r="AY893" s="297">
        <v>18.45</v>
      </c>
      <c r="AZ893" s="297">
        <v>19.11</v>
      </c>
      <c r="BA893" s="297">
        <v>19.78</v>
      </c>
      <c r="BB893" s="297">
        <v>20.48</v>
      </c>
      <c r="BC893" s="297">
        <v>21.2</v>
      </c>
      <c r="BD893" s="297">
        <v>21.93</v>
      </c>
      <c r="BE893" s="297">
        <v>22.69</v>
      </c>
      <c r="BF893" s="297">
        <v>23.47</v>
      </c>
      <c r="BG893" s="297">
        <v>24.27</v>
      </c>
      <c r="BH893" s="297">
        <v>25.11</v>
      </c>
      <c r="BI893" s="297">
        <v>26.09</v>
      </c>
      <c r="BJ893" s="297">
        <v>27.1</v>
      </c>
      <c r="BK893" s="297">
        <v>28.15</v>
      </c>
      <c r="BL893" s="297">
        <v>29.25</v>
      </c>
      <c r="BM893" s="297">
        <v>30.39</v>
      </c>
      <c r="BN893" s="297">
        <v>31.49</v>
      </c>
      <c r="BO893" s="297">
        <v>32.630000000000003</v>
      </c>
      <c r="BP893" s="297">
        <v>33.81</v>
      </c>
      <c r="BQ893" s="297">
        <v>35.04</v>
      </c>
      <c r="BR893" s="297">
        <v>36.31</v>
      </c>
      <c r="BS893" s="297">
        <v>37.61</v>
      </c>
      <c r="BT893" s="297">
        <v>38.96</v>
      </c>
      <c r="BU893" s="297">
        <v>40.36</v>
      </c>
      <c r="BV893" s="297">
        <v>41.81</v>
      </c>
      <c r="BW893" s="297">
        <v>43.31</v>
      </c>
    </row>
    <row r="894" spans="1:75" x14ac:dyDescent="0.25">
      <c r="A894" s="297" t="s">
        <v>120</v>
      </c>
      <c r="B894" s="297" t="s">
        <v>86</v>
      </c>
      <c r="C894" s="297" t="s">
        <v>1005</v>
      </c>
      <c r="D894" s="297" t="s">
        <v>1006</v>
      </c>
      <c r="E894" s="297">
        <v>2201.8200000000002</v>
      </c>
      <c r="F894" s="297">
        <v>2299.66</v>
      </c>
      <c r="G894" s="297">
        <v>2398.27</v>
      </c>
      <c r="H894" s="297">
        <v>2498.5300000000002</v>
      </c>
      <c r="I894" s="297">
        <v>2596.19</v>
      </c>
      <c r="J894" s="297">
        <v>2690.72</v>
      </c>
      <c r="K894" s="297">
        <v>2790.09</v>
      </c>
      <c r="L894" s="297">
        <v>2886.89</v>
      </c>
      <c r="M894" s="297">
        <v>2981.84</v>
      </c>
      <c r="N894" s="297">
        <v>3078.88</v>
      </c>
      <c r="O894" s="297">
        <v>3136.02</v>
      </c>
      <c r="P894" s="297">
        <v>3134.04</v>
      </c>
      <c r="Q894" s="297">
        <v>3109.69</v>
      </c>
      <c r="R894" s="297">
        <v>3050.46</v>
      </c>
      <c r="S894" s="297">
        <v>2986.54</v>
      </c>
      <c r="T894" s="297">
        <v>2917.69</v>
      </c>
      <c r="U894" s="297">
        <v>2843.56</v>
      </c>
      <c r="V894" s="297">
        <v>2766.55</v>
      </c>
      <c r="W894" s="297">
        <v>2678.82</v>
      </c>
      <c r="X894" s="297">
        <v>2592.27</v>
      </c>
      <c r="Y894" s="297">
        <v>2532.37</v>
      </c>
      <c r="Z894" s="297">
        <v>2493.0100000000002</v>
      </c>
      <c r="AA894" s="297">
        <v>2455.19</v>
      </c>
      <c r="AB894" s="297">
        <v>2430.96</v>
      </c>
      <c r="AC894" s="297">
        <v>2416.9499999999998</v>
      </c>
      <c r="AD894" s="297">
        <v>2407.4899999999998</v>
      </c>
      <c r="AE894" s="297">
        <v>2414.71</v>
      </c>
      <c r="AF894" s="297">
        <v>2456.73</v>
      </c>
      <c r="AG894" s="297">
        <v>2520.0500000000002</v>
      </c>
      <c r="AH894" s="297">
        <v>2555.1999999999998</v>
      </c>
      <c r="AI894" s="297">
        <v>2542.75</v>
      </c>
      <c r="AJ894" s="297">
        <v>2577.08</v>
      </c>
      <c r="AK894" s="297">
        <v>2620.06</v>
      </c>
      <c r="AL894" s="297">
        <v>2670.56</v>
      </c>
      <c r="AM894" s="297">
        <v>2732.33</v>
      </c>
      <c r="AN894" s="297">
        <v>2803.36</v>
      </c>
      <c r="AO894" s="297">
        <v>2882.27</v>
      </c>
      <c r="AP894" s="297">
        <v>2967.33</v>
      </c>
      <c r="AQ894" s="297">
        <v>3058.79</v>
      </c>
      <c r="AR894" s="297">
        <v>3157.03</v>
      </c>
      <c r="AS894" s="297">
        <v>3261.76</v>
      </c>
      <c r="AT894" s="297">
        <v>3372.93</v>
      </c>
      <c r="AU894" s="297">
        <v>3487.73</v>
      </c>
      <c r="AV894" s="297">
        <v>3607.4</v>
      </c>
      <c r="AW894" s="297">
        <v>3732.75</v>
      </c>
      <c r="AX894" s="297">
        <v>3864.16</v>
      </c>
      <c r="AY894" s="297">
        <v>4001.71</v>
      </c>
      <c r="AZ894" s="297">
        <v>4143.1099999999997</v>
      </c>
      <c r="BA894" s="297">
        <v>4289.97</v>
      </c>
      <c r="BB894" s="297">
        <v>4442.92</v>
      </c>
      <c r="BC894" s="297">
        <v>4602.29</v>
      </c>
      <c r="BD894" s="297">
        <v>4768.0200000000004</v>
      </c>
      <c r="BE894" s="297">
        <v>4938.2700000000004</v>
      </c>
      <c r="BF894" s="297">
        <v>5114.34</v>
      </c>
      <c r="BG894" s="297">
        <v>5296.82</v>
      </c>
      <c r="BH894" s="297">
        <v>5486.03</v>
      </c>
      <c r="BI894" s="297">
        <v>5681.77</v>
      </c>
      <c r="BJ894" s="297">
        <v>5882.34</v>
      </c>
      <c r="BK894" s="297">
        <v>6088.9</v>
      </c>
      <c r="BL894" s="297">
        <v>6301.7</v>
      </c>
      <c r="BM894" s="297">
        <v>6520.83</v>
      </c>
      <c r="BN894" s="297">
        <v>6746.07</v>
      </c>
      <c r="BO894" s="297">
        <v>6975.82</v>
      </c>
      <c r="BP894" s="297">
        <v>7211.04</v>
      </c>
      <c r="BQ894" s="297">
        <v>7452.01</v>
      </c>
      <c r="BR894" s="297">
        <v>7699.19</v>
      </c>
      <c r="BS894" s="297">
        <v>7952.47</v>
      </c>
      <c r="BT894" s="297">
        <v>8211.9699999999993</v>
      </c>
      <c r="BU894" s="297">
        <v>8478.31</v>
      </c>
      <c r="BV894" s="297">
        <v>8751.83</v>
      </c>
      <c r="BW894" s="297">
        <v>9032.92</v>
      </c>
    </row>
    <row r="895" spans="1:75" x14ac:dyDescent="0.25">
      <c r="A895" s="297" t="s">
        <v>120</v>
      </c>
      <c r="B895" s="297" t="s">
        <v>86</v>
      </c>
      <c r="C895" s="297" t="s">
        <v>1007</v>
      </c>
      <c r="D895" s="297" t="s">
        <v>1008</v>
      </c>
      <c r="E895" s="297">
        <v>5850861.5</v>
      </c>
      <c r="F895" s="297">
        <v>5911679</v>
      </c>
      <c r="G895" s="297">
        <v>6167206</v>
      </c>
      <c r="H895" s="297">
        <v>6311972.5</v>
      </c>
      <c r="I895" s="297">
        <v>6687188</v>
      </c>
      <c r="J895" s="297">
        <v>6971764</v>
      </c>
      <c r="K895" s="297">
        <v>7195468</v>
      </c>
      <c r="L895" s="297">
        <v>7364250.5</v>
      </c>
      <c r="M895" s="297">
        <v>7606634</v>
      </c>
      <c r="N895" s="297">
        <v>7520207</v>
      </c>
      <c r="O895" s="297">
        <v>6021870</v>
      </c>
      <c r="P895" s="297">
        <v>5966589</v>
      </c>
      <c r="Q895" s="297">
        <v>5449774</v>
      </c>
      <c r="R895" s="297">
        <v>5145219</v>
      </c>
      <c r="S895" s="297">
        <v>4499753.5</v>
      </c>
      <c r="T895" s="297">
        <v>4360589</v>
      </c>
      <c r="U895" s="297">
        <v>4315644</v>
      </c>
      <c r="V895" s="297">
        <v>4123137</v>
      </c>
      <c r="W895" s="297">
        <v>4027054.75</v>
      </c>
      <c r="X895" s="297">
        <v>4171150.5</v>
      </c>
      <c r="Y895" s="297">
        <v>4241541</v>
      </c>
      <c r="Z895" s="297">
        <v>4287767</v>
      </c>
      <c r="AA895" s="297">
        <v>4267794.5</v>
      </c>
      <c r="AB895" s="297">
        <v>4420020.5</v>
      </c>
      <c r="AC895" s="297">
        <v>4434192</v>
      </c>
      <c r="AD895" s="297">
        <v>4463781</v>
      </c>
      <c r="AE895" s="297">
        <v>4593650.5</v>
      </c>
      <c r="AF895" s="297">
        <v>4606787.5</v>
      </c>
      <c r="AG895" s="297">
        <v>4703815</v>
      </c>
      <c r="AH895" s="297">
        <v>4720259</v>
      </c>
      <c r="AI895" s="297">
        <v>4509788.5</v>
      </c>
      <c r="AJ895" s="297">
        <v>4486779.5</v>
      </c>
      <c r="AK895" s="297">
        <v>4398385.5</v>
      </c>
      <c r="AL895" s="297">
        <v>4363620.5</v>
      </c>
      <c r="AM895" s="297">
        <v>4347162.5</v>
      </c>
      <c r="AN895" s="297">
        <v>4350977</v>
      </c>
      <c r="AO895" s="297">
        <v>4347699</v>
      </c>
      <c r="AP895" s="297">
        <v>4430666</v>
      </c>
      <c r="AQ895" s="297">
        <v>4513949.5</v>
      </c>
      <c r="AR895" s="297">
        <v>4612226</v>
      </c>
      <c r="AS895" s="297">
        <v>4719014</v>
      </c>
      <c r="AT895" s="297">
        <v>4819737.5</v>
      </c>
      <c r="AU895" s="297">
        <v>4950748</v>
      </c>
      <c r="AV895" s="297">
        <v>5087897.5</v>
      </c>
      <c r="AW895" s="297">
        <v>5232853.5</v>
      </c>
      <c r="AX895" s="297">
        <v>5382979</v>
      </c>
      <c r="AY895" s="297">
        <v>5521423</v>
      </c>
      <c r="AZ895" s="297">
        <v>5686331</v>
      </c>
      <c r="BA895" s="297">
        <v>5858018</v>
      </c>
      <c r="BB895" s="297">
        <v>6036538</v>
      </c>
      <c r="BC895" s="297">
        <v>6227508.5</v>
      </c>
      <c r="BD895" s="297">
        <v>6402794</v>
      </c>
      <c r="BE895" s="297">
        <v>6601958</v>
      </c>
      <c r="BF895" s="297">
        <v>6807201.5</v>
      </c>
      <c r="BG895" s="297">
        <v>7017772.5</v>
      </c>
      <c r="BH895" s="297">
        <v>7234724.5</v>
      </c>
      <c r="BI895" s="297">
        <v>7438204</v>
      </c>
      <c r="BJ895" s="297">
        <v>7657745</v>
      </c>
      <c r="BK895" s="297">
        <v>7881215.5</v>
      </c>
      <c r="BL895" s="297">
        <v>8109532.5</v>
      </c>
      <c r="BM895" s="297">
        <v>8341699</v>
      </c>
      <c r="BN895" s="297">
        <v>8562404</v>
      </c>
      <c r="BO895" s="297">
        <v>8795624</v>
      </c>
      <c r="BP895" s="297">
        <v>9033140</v>
      </c>
      <c r="BQ895" s="297">
        <v>9276663</v>
      </c>
      <c r="BR895" s="297">
        <v>9526892</v>
      </c>
      <c r="BS895" s="297">
        <v>9779907</v>
      </c>
      <c r="BT895" s="297">
        <v>10046584</v>
      </c>
      <c r="BU895" s="297">
        <v>10323124</v>
      </c>
      <c r="BV895" s="297">
        <v>10610890</v>
      </c>
      <c r="BW895" s="297">
        <v>10914060</v>
      </c>
    </row>
    <row r="896" spans="1:75" x14ac:dyDescent="0.25">
      <c r="A896" s="297" t="s">
        <v>120</v>
      </c>
      <c r="B896" s="297" t="s">
        <v>86</v>
      </c>
      <c r="C896" s="297" t="s">
        <v>1009</v>
      </c>
      <c r="D896" s="297" t="s">
        <v>1010</v>
      </c>
      <c r="N896" s="297">
        <v>31.76</v>
      </c>
      <c r="O896" s="297">
        <v>28.7</v>
      </c>
      <c r="P896" s="297">
        <v>23.27</v>
      </c>
      <c r="Q896" s="297">
        <v>23.93</v>
      </c>
      <c r="R896" s="297">
        <v>20.39</v>
      </c>
      <c r="S896" s="297">
        <v>21.81</v>
      </c>
      <c r="T896" s="297">
        <v>21.08</v>
      </c>
      <c r="U896" s="297">
        <v>20</v>
      </c>
      <c r="V896" s="297">
        <v>18.29</v>
      </c>
      <c r="W896" s="297">
        <v>16.149999999999999</v>
      </c>
      <c r="X896" s="297">
        <v>14.39</v>
      </c>
      <c r="Y896" s="297">
        <v>17.64</v>
      </c>
      <c r="Z896" s="297">
        <v>19.3</v>
      </c>
      <c r="AA896" s="297">
        <v>18.54</v>
      </c>
      <c r="AB896" s="297">
        <v>19.05</v>
      </c>
      <c r="AC896" s="297">
        <v>19.25</v>
      </c>
      <c r="AD896" s="297">
        <v>18.43</v>
      </c>
      <c r="AE896" s="297">
        <v>19.32</v>
      </c>
      <c r="AF896" s="297">
        <v>21.65</v>
      </c>
      <c r="AG896" s="297">
        <v>21.61</v>
      </c>
      <c r="AH896" s="297">
        <v>19.579999999999998</v>
      </c>
      <c r="AI896" s="297">
        <v>16.260000000000002</v>
      </c>
      <c r="AJ896" s="297">
        <v>20.75</v>
      </c>
      <c r="AK896" s="297">
        <v>21.04</v>
      </c>
      <c r="AL896" s="297">
        <v>21.24</v>
      </c>
      <c r="AM896" s="297">
        <v>21.62</v>
      </c>
      <c r="AN896" s="297">
        <v>21.81</v>
      </c>
      <c r="AO896" s="297">
        <v>21.88</v>
      </c>
      <c r="AP896" s="297">
        <v>21.83</v>
      </c>
      <c r="AQ896" s="297">
        <v>21.84</v>
      </c>
      <c r="AR896" s="297">
        <v>21.87</v>
      </c>
      <c r="AS896" s="297">
        <v>21.88</v>
      </c>
      <c r="AT896" s="297">
        <v>21.86</v>
      </c>
      <c r="AU896" s="297">
        <v>21.7</v>
      </c>
      <c r="AV896" s="297">
        <v>21.61</v>
      </c>
      <c r="AW896" s="297">
        <v>21.56</v>
      </c>
      <c r="AX896" s="297">
        <v>21.51</v>
      </c>
      <c r="AY896" s="297">
        <v>21.45</v>
      </c>
      <c r="AZ896" s="297">
        <v>21.29</v>
      </c>
      <c r="BA896" s="297">
        <v>21.21</v>
      </c>
      <c r="BB896" s="297">
        <v>21.15</v>
      </c>
      <c r="BC896" s="297">
        <v>21.08</v>
      </c>
      <c r="BD896" s="297">
        <v>20.99</v>
      </c>
      <c r="BE896" s="297">
        <v>20.85</v>
      </c>
      <c r="BF896" s="297">
        <v>20.77</v>
      </c>
      <c r="BG896" s="297">
        <v>20.69</v>
      </c>
      <c r="BH896" s="297">
        <v>20.62</v>
      </c>
      <c r="BI896" s="297">
        <v>20.53</v>
      </c>
      <c r="BJ896" s="297">
        <v>20.420000000000002</v>
      </c>
      <c r="BK896" s="297">
        <v>20.350000000000001</v>
      </c>
      <c r="BL896" s="297">
        <v>20.28</v>
      </c>
      <c r="BM896" s="297">
        <v>20.2</v>
      </c>
      <c r="BN896" s="297">
        <v>20.12</v>
      </c>
      <c r="BO896" s="297">
        <v>20.02</v>
      </c>
      <c r="BP896" s="297">
        <v>19.940000000000001</v>
      </c>
      <c r="BQ896" s="297">
        <v>19.87</v>
      </c>
      <c r="BR896" s="297">
        <v>19.809999999999999</v>
      </c>
      <c r="BS896" s="297">
        <v>19.73</v>
      </c>
      <c r="BT896" s="297">
        <v>19.66</v>
      </c>
      <c r="BU896" s="297">
        <v>19.59</v>
      </c>
      <c r="BV896" s="297">
        <v>19.53</v>
      </c>
      <c r="BW896" s="297">
        <v>19.46</v>
      </c>
    </row>
    <row r="897" spans="1:75" x14ac:dyDescent="0.25">
      <c r="A897" s="297" t="s">
        <v>120</v>
      </c>
      <c r="B897" s="297" t="s">
        <v>86</v>
      </c>
      <c r="C897" s="297" t="s">
        <v>1011</v>
      </c>
      <c r="D897" s="297" t="s">
        <v>927</v>
      </c>
      <c r="E897" s="297">
        <v>76462.600000000006</v>
      </c>
      <c r="F897" s="297">
        <v>76909.509999999995</v>
      </c>
      <c r="G897" s="297">
        <v>77131.91</v>
      </c>
      <c r="H897" s="297">
        <v>77212.350000000006</v>
      </c>
      <c r="I897" s="297">
        <v>77350.02</v>
      </c>
      <c r="J897" s="297">
        <v>77582.080000000002</v>
      </c>
      <c r="K897" s="297">
        <v>77554.240000000005</v>
      </c>
      <c r="L897" s="297">
        <v>77574.880000000005</v>
      </c>
      <c r="M897" s="297">
        <v>77436.05</v>
      </c>
      <c r="N897" s="297">
        <v>77407.53</v>
      </c>
      <c r="O897" s="297">
        <v>76665.27</v>
      </c>
      <c r="P897" s="297">
        <v>75523.09</v>
      </c>
      <c r="Q897" s="297">
        <v>74159.009999999995</v>
      </c>
      <c r="R897" s="297">
        <v>73656.210000000006</v>
      </c>
      <c r="S897" s="297">
        <v>73084.479999999996</v>
      </c>
      <c r="T897" s="297">
        <v>72382.02</v>
      </c>
      <c r="U897" s="297">
        <v>71869.490000000005</v>
      </c>
      <c r="V897" s="297">
        <v>71799.3</v>
      </c>
      <c r="W897" s="297">
        <v>71656.14</v>
      </c>
      <c r="X897" s="297">
        <v>71544.98</v>
      </c>
      <c r="Y897" s="297">
        <v>72450.22</v>
      </c>
      <c r="Z897" s="297">
        <v>72966.61</v>
      </c>
      <c r="AA897" s="297">
        <v>73432.95</v>
      </c>
      <c r="AB897" s="297">
        <v>73790.3</v>
      </c>
      <c r="AC897" s="297">
        <v>74017.710000000006</v>
      </c>
      <c r="AD897" s="297">
        <v>74834.87</v>
      </c>
      <c r="AE897" s="297">
        <v>75682.67</v>
      </c>
      <c r="AF897" s="297">
        <v>76839.17</v>
      </c>
      <c r="AG897" s="297">
        <v>76788.31</v>
      </c>
      <c r="AH897" s="297">
        <v>76653.38</v>
      </c>
      <c r="AI897" s="297">
        <v>77006.09</v>
      </c>
      <c r="AJ897" s="297">
        <v>76815.13</v>
      </c>
      <c r="AK897" s="297">
        <v>76520.92</v>
      </c>
      <c r="AL897" s="297">
        <v>76130.14</v>
      </c>
      <c r="AM897" s="297">
        <v>75657.34</v>
      </c>
      <c r="AN897" s="297">
        <v>75120.61</v>
      </c>
      <c r="AO897" s="297">
        <v>74591.73</v>
      </c>
      <c r="AP897" s="297">
        <v>73985.17</v>
      </c>
      <c r="AQ897" s="297">
        <v>73338.41</v>
      </c>
      <c r="AR897" s="297">
        <v>72704.52</v>
      </c>
      <c r="AS897" s="297">
        <v>72112.72</v>
      </c>
      <c r="AT897" s="297">
        <v>71483.17</v>
      </c>
      <c r="AU897" s="297">
        <v>70875.58</v>
      </c>
      <c r="AV897" s="297">
        <v>70312.899999999994</v>
      </c>
      <c r="AW897" s="297">
        <v>69796.52</v>
      </c>
      <c r="AX897" s="297">
        <v>69324.52</v>
      </c>
      <c r="AY897" s="297">
        <v>68806.05</v>
      </c>
      <c r="AZ897" s="297">
        <v>68340.800000000003</v>
      </c>
      <c r="BA897" s="297">
        <v>67919.360000000001</v>
      </c>
      <c r="BB897" s="297">
        <v>67533.52</v>
      </c>
      <c r="BC897" s="297">
        <v>67180.149999999994</v>
      </c>
      <c r="BD897" s="297">
        <v>66791.22</v>
      </c>
      <c r="BE897" s="297">
        <v>66421.66</v>
      </c>
      <c r="BF897" s="297">
        <v>66065.89</v>
      </c>
      <c r="BG897" s="297">
        <v>65708.55</v>
      </c>
      <c r="BH897" s="297">
        <v>65330.61</v>
      </c>
      <c r="BI897" s="297">
        <v>64884.07</v>
      </c>
      <c r="BJ897" s="297">
        <v>64434.29</v>
      </c>
      <c r="BK897" s="297">
        <v>63973.55</v>
      </c>
      <c r="BL897" s="297">
        <v>63497.67</v>
      </c>
      <c r="BM897" s="297">
        <v>63010.01</v>
      </c>
      <c r="BN897" s="297">
        <v>62456.42</v>
      </c>
      <c r="BO897" s="297">
        <v>61905.52</v>
      </c>
      <c r="BP897" s="297">
        <v>61357.48</v>
      </c>
      <c r="BQ897" s="297">
        <v>60814.239999999998</v>
      </c>
      <c r="BR897" s="297">
        <v>60279.55</v>
      </c>
      <c r="BS897" s="297">
        <v>59811.839999999997</v>
      </c>
      <c r="BT897" s="297">
        <v>59357.77</v>
      </c>
      <c r="BU897" s="297">
        <v>58929.59</v>
      </c>
      <c r="BV897" s="297">
        <v>58545.45</v>
      </c>
      <c r="BW897" s="297">
        <v>58219.97</v>
      </c>
    </row>
    <row r="898" spans="1:75" x14ac:dyDescent="0.25">
      <c r="A898" s="297" t="s">
        <v>120</v>
      </c>
      <c r="B898" s="297" t="s">
        <v>86</v>
      </c>
      <c r="C898" s="297" t="s">
        <v>1012</v>
      </c>
      <c r="D898" s="297" t="s">
        <v>927</v>
      </c>
      <c r="E898" s="297">
        <v>138655.35999999999</v>
      </c>
      <c r="F898" s="297">
        <v>139619.48000000001</v>
      </c>
      <c r="G898" s="297">
        <v>140598.34</v>
      </c>
      <c r="H898" s="297">
        <v>141593.88</v>
      </c>
      <c r="I898" s="297">
        <v>142609.81</v>
      </c>
      <c r="J898" s="297">
        <v>143642.10999999999</v>
      </c>
      <c r="K898" s="297">
        <v>144695.54999999999</v>
      </c>
      <c r="L898" s="297">
        <v>145748.94</v>
      </c>
      <c r="M898" s="297">
        <v>146740.92000000001</v>
      </c>
      <c r="N898" s="297">
        <v>147591.45000000001</v>
      </c>
      <c r="O898" s="297">
        <v>148243.5</v>
      </c>
      <c r="P898" s="297">
        <v>148673.81</v>
      </c>
      <c r="Q898" s="297">
        <v>148897.73000000001</v>
      </c>
      <c r="R898" s="297">
        <v>148945.54999999999</v>
      </c>
      <c r="S898" s="297">
        <v>148866.31</v>
      </c>
      <c r="T898" s="297">
        <v>148698.57999999999</v>
      </c>
      <c r="U898" s="297">
        <v>148456.95000000001</v>
      </c>
      <c r="V898" s="297">
        <v>148139.26999999999</v>
      </c>
      <c r="W898" s="297">
        <v>147749.22</v>
      </c>
      <c r="X898" s="297">
        <v>147286.72</v>
      </c>
      <c r="Y898" s="297">
        <v>146757.51999999999</v>
      </c>
      <c r="Z898" s="297">
        <v>146161.75</v>
      </c>
      <c r="AA898" s="297">
        <v>145519.64000000001</v>
      </c>
      <c r="AB898" s="297">
        <v>144880.47</v>
      </c>
      <c r="AC898" s="297">
        <v>144306.97</v>
      </c>
      <c r="AD898" s="297">
        <v>143843.16</v>
      </c>
      <c r="AE898" s="297">
        <v>143510.06</v>
      </c>
      <c r="AF898" s="297">
        <v>143294.53</v>
      </c>
      <c r="AG898" s="297">
        <v>143163.10999999999</v>
      </c>
      <c r="AH898" s="297">
        <v>143064.07999999999</v>
      </c>
      <c r="AI898" s="297">
        <v>142958.16</v>
      </c>
      <c r="AJ898" s="297">
        <v>142835.54999999999</v>
      </c>
      <c r="AK898" s="297">
        <v>142703.19</v>
      </c>
      <c r="AL898" s="297">
        <v>142557.89000000001</v>
      </c>
      <c r="AM898" s="297">
        <v>142400.06</v>
      </c>
      <c r="AN898" s="297">
        <v>142229.06</v>
      </c>
      <c r="AO898" s="297">
        <v>142040.70000000001</v>
      </c>
      <c r="AP898" s="297">
        <v>141829.13</v>
      </c>
      <c r="AQ898" s="297">
        <v>141590.78</v>
      </c>
      <c r="AR898" s="297">
        <v>141322.48000000001</v>
      </c>
      <c r="AS898" s="297">
        <v>141021.97</v>
      </c>
      <c r="AT898" s="297">
        <v>140688.17000000001</v>
      </c>
      <c r="AU898" s="297">
        <v>140321.26999999999</v>
      </c>
      <c r="AV898" s="297">
        <v>139922.06</v>
      </c>
      <c r="AW898" s="297">
        <v>139492.38</v>
      </c>
      <c r="AX898" s="297">
        <v>139034.41</v>
      </c>
      <c r="AY898" s="297">
        <v>138548.79999999999</v>
      </c>
      <c r="AZ898" s="297">
        <v>138038.14000000001</v>
      </c>
      <c r="BA898" s="297">
        <v>137509.22</v>
      </c>
      <c r="BB898" s="297">
        <v>136970.57999999999</v>
      </c>
      <c r="BC898" s="297">
        <v>136429.16</v>
      </c>
      <c r="BD898" s="297">
        <v>135887.70000000001</v>
      </c>
      <c r="BE898" s="297">
        <v>135347.28</v>
      </c>
      <c r="BF898" s="297">
        <v>134810.84</v>
      </c>
      <c r="BG898" s="297">
        <v>134281.13</v>
      </c>
      <c r="BH898" s="297">
        <v>133759.94</v>
      </c>
      <c r="BI898" s="297">
        <v>133248.85999999999</v>
      </c>
      <c r="BJ898" s="297">
        <v>132747.88</v>
      </c>
      <c r="BK898" s="297">
        <v>132254.84</v>
      </c>
      <c r="BL898" s="297">
        <v>131766.39000000001</v>
      </c>
      <c r="BM898" s="297">
        <v>131279.64000000001</v>
      </c>
      <c r="BN898" s="297">
        <v>130794.39</v>
      </c>
      <c r="BO898" s="297">
        <v>130310.2</v>
      </c>
      <c r="BP898" s="297">
        <v>129823.8</v>
      </c>
      <c r="BQ898" s="297">
        <v>129331.14</v>
      </c>
      <c r="BR898" s="297">
        <v>128829.34</v>
      </c>
      <c r="BS898" s="297">
        <v>128317.14</v>
      </c>
      <c r="BT898" s="297">
        <v>127795.14</v>
      </c>
      <c r="BU898" s="297">
        <v>127264.8</v>
      </c>
      <c r="BV898" s="297">
        <v>126728.53</v>
      </c>
      <c r="BW898" s="297">
        <v>126188.34</v>
      </c>
    </row>
    <row r="899" spans="1:75" x14ac:dyDescent="0.25">
      <c r="A899" s="297" t="s">
        <v>120</v>
      </c>
      <c r="B899" s="297" t="s">
        <v>86</v>
      </c>
      <c r="C899" s="297" t="s">
        <v>1013</v>
      </c>
      <c r="D899" s="297" t="s">
        <v>1010</v>
      </c>
      <c r="N899" s="297">
        <v>34.729999999999997</v>
      </c>
      <c r="O899" s="297">
        <v>30.35</v>
      </c>
      <c r="P899" s="297">
        <v>36.549999999999997</v>
      </c>
      <c r="Q899" s="297">
        <v>48.68</v>
      </c>
      <c r="R899" s="297">
        <v>34.72</v>
      </c>
      <c r="S899" s="297">
        <v>30.1</v>
      </c>
      <c r="T899" s="297">
        <v>28.83</v>
      </c>
      <c r="U899" s="297">
        <v>27.89</v>
      </c>
      <c r="V899" s="297">
        <v>24.18</v>
      </c>
      <c r="W899" s="297">
        <v>21.63</v>
      </c>
      <c r="X899" s="297">
        <v>31.88</v>
      </c>
      <c r="Y899" s="297">
        <v>38.72</v>
      </c>
      <c r="Z899" s="297">
        <v>34.630000000000003</v>
      </c>
      <c r="AA899" s="297">
        <v>30.82</v>
      </c>
      <c r="AB899" s="297">
        <v>32.14</v>
      </c>
      <c r="AC899" s="297">
        <v>33.11</v>
      </c>
      <c r="AD899" s="297">
        <v>33.75</v>
      </c>
      <c r="AE899" s="297">
        <v>34.08</v>
      </c>
      <c r="AF899" s="297">
        <v>33.26</v>
      </c>
      <c r="AG899" s="297">
        <v>36.26</v>
      </c>
      <c r="AH899" s="297">
        <v>30.5</v>
      </c>
      <c r="AI899" s="297">
        <v>14.01</v>
      </c>
      <c r="AJ899" s="297">
        <v>27.61</v>
      </c>
      <c r="AK899" s="297">
        <v>28.22</v>
      </c>
      <c r="AL899" s="297">
        <v>28.28</v>
      </c>
      <c r="AM899" s="297">
        <v>29.64</v>
      </c>
      <c r="AN899" s="297">
        <v>29.72</v>
      </c>
      <c r="AO899" s="297">
        <v>29.55</v>
      </c>
      <c r="AP899" s="297">
        <v>29.29</v>
      </c>
      <c r="AQ899" s="297">
        <v>29.12</v>
      </c>
      <c r="AR899" s="297">
        <v>29.08</v>
      </c>
      <c r="AS899" s="297">
        <v>28.99</v>
      </c>
      <c r="AT899" s="297">
        <v>28.86</v>
      </c>
      <c r="AU899" s="297">
        <v>28.37</v>
      </c>
      <c r="AV899" s="297">
        <v>28.17</v>
      </c>
      <c r="AW899" s="297">
        <v>28.05</v>
      </c>
      <c r="AX899" s="297">
        <v>27.96</v>
      </c>
      <c r="AY899" s="297">
        <v>27.78</v>
      </c>
      <c r="AZ899" s="297">
        <v>27.41</v>
      </c>
      <c r="BA899" s="297">
        <v>27.26</v>
      </c>
      <c r="BB899" s="297">
        <v>27.15</v>
      </c>
      <c r="BC899" s="297">
        <v>27.07</v>
      </c>
      <c r="BD899" s="297">
        <v>26.95</v>
      </c>
      <c r="BE899" s="297">
        <v>26.76</v>
      </c>
      <c r="BF899" s="297">
        <v>26.68</v>
      </c>
      <c r="BG899" s="297">
        <v>26.67</v>
      </c>
      <c r="BH899" s="297">
        <v>26.69</v>
      </c>
      <c r="BI899" s="297">
        <v>26.66</v>
      </c>
      <c r="BJ899" s="297">
        <v>26.63</v>
      </c>
      <c r="BK899" s="297">
        <v>26.66</v>
      </c>
      <c r="BL899" s="297">
        <v>26.68</v>
      </c>
      <c r="BM899" s="297">
        <v>26.67</v>
      </c>
      <c r="BN899" s="297">
        <v>26.59</v>
      </c>
      <c r="BO899" s="297">
        <v>26.49</v>
      </c>
      <c r="BP899" s="297">
        <v>26.39</v>
      </c>
      <c r="BQ899" s="297">
        <v>26.3</v>
      </c>
      <c r="BR899" s="297">
        <v>26.21</v>
      </c>
      <c r="BS899" s="297">
        <v>26.04</v>
      </c>
      <c r="BT899" s="297">
        <v>25.89</v>
      </c>
      <c r="BU899" s="297">
        <v>25.74</v>
      </c>
      <c r="BV899" s="297">
        <v>25.6</v>
      </c>
      <c r="BW899" s="297">
        <v>25.45</v>
      </c>
    </row>
    <row r="900" spans="1:75" x14ac:dyDescent="0.25">
      <c r="A900" s="297" t="s">
        <v>120</v>
      </c>
      <c r="B900" s="297" t="s">
        <v>86</v>
      </c>
      <c r="C900" s="297" t="s">
        <v>1014</v>
      </c>
      <c r="D900" s="297" t="s">
        <v>1015</v>
      </c>
      <c r="E900" s="297">
        <v>73.95</v>
      </c>
      <c r="F900" s="297">
        <v>75.22</v>
      </c>
      <c r="G900" s="297">
        <v>76.510000000000005</v>
      </c>
      <c r="H900" s="297">
        <v>77.819999999999993</v>
      </c>
      <c r="I900" s="297">
        <v>79.16</v>
      </c>
      <c r="J900" s="297">
        <v>80.52</v>
      </c>
      <c r="K900" s="297">
        <v>81.56</v>
      </c>
      <c r="L900" s="297">
        <v>82.62</v>
      </c>
      <c r="M900" s="297">
        <v>83.69</v>
      </c>
      <c r="N900" s="297">
        <v>84.77</v>
      </c>
      <c r="O900" s="297">
        <v>85.87</v>
      </c>
      <c r="P900" s="297">
        <v>86.76</v>
      </c>
      <c r="Q900" s="297">
        <v>87.67</v>
      </c>
      <c r="R900" s="297">
        <v>88.58</v>
      </c>
      <c r="S900" s="297">
        <v>89.5</v>
      </c>
      <c r="T900" s="297">
        <v>90.43</v>
      </c>
      <c r="U900" s="297">
        <v>91.42</v>
      </c>
      <c r="V900" s="297">
        <v>92.42</v>
      </c>
      <c r="W900" s="297">
        <v>93.44</v>
      </c>
      <c r="X900" s="297">
        <v>94.46</v>
      </c>
      <c r="Y900" s="297">
        <v>95.49</v>
      </c>
      <c r="Z900" s="297">
        <v>95.84</v>
      </c>
      <c r="AA900" s="297">
        <v>96.18</v>
      </c>
      <c r="AB900" s="297">
        <v>96.53</v>
      </c>
      <c r="AC900" s="297">
        <v>96.88</v>
      </c>
      <c r="AD900" s="297">
        <v>97.23</v>
      </c>
      <c r="AE900" s="297">
        <v>97.33</v>
      </c>
      <c r="AF900" s="297">
        <v>97.44</v>
      </c>
      <c r="AG900" s="297">
        <v>97.55</v>
      </c>
      <c r="AH900" s="297">
        <v>97.66</v>
      </c>
      <c r="AI900" s="297">
        <v>97.77</v>
      </c>
      <c r="AJ900" s="297">
        <v>97.83</v>
      </c>
      <c r="AK900" s="297">
        <v>97.88</v>
      </c>
      <c r="AL900" s="297">
        <v>97.94</v>
      </c>
      <c r="AM900" s="297">
        <v>98</v>
      </c>
      <c r="AN900" s="297">
        <v>98.05</v>
      </c>
      <c r="AO900" s="297">
        <v>98.07</v>
      </c>
      <c r="AP900" s="297">
        <v>98.1</v>
      </c>
      <c r="AQ900" s="297">
        <v>98.12</v>
      </c>
      <c r="AR900" s="297">
        <v>98.14</v>
      </c>
      <c r="AS900" s="297">
        <v>98.16</v>
      </c>
      <c r="AT900" s="297">
        <v>98.18</v>
      </c>
      <c r="AU900" s="297">
        <v>98.19</v>
      </c>
      <c r="AV900" s="297">
        <v>98.21</v>
      </c>
      <c r="AW900" s="297">
        <v>98.22</v>
      </c>
      <c r="AX900" s="297">
        <v>98.23</v>
      </c>
      <c r="AY900" s="297">
        <v>98.25</v>
      </c>
      <c r="AZ900" s="297">
        <v>98.27</v>
      </c>
      <c r="BA900" s="297">
        <v>98.29</v>
      </c>
      <c r="BB900" s="297">
        <v>98.3</v>
      </c>
      <c r="BC900" s="297">
        <v>98.32</v>
      </c>
      <c r="BD900" s="297">
        <v>98.34</v>
      </c>
      <c r="BE900" s="297">
        <v>98.36</v>
      </c>
      <c r="BF900" s="297">
        <v>98.38</v>
      </c>
      <c r="BG900" s="297">
        <v>98.41</v>
      </c>
      <c r="BH900" s="297">
        <v>98.43</v>
      </c>
      <c r="BI900" s="297">
        <v>98.45</v>
      </c>
      <c r="BJ900" s="297">
        <v>98.48</v>
      </c>
      <c r="BK900" s="297">
        <v>98.5</v>
      </c>
      <c r="BL900" s="297">
        <v>98.53</v>
      </c>
      <c r="BM900" s="297">
        <v>98.56</v>
      </c>
      <c r="BN900" s="297">
        <v>98.58</v>
      </c>
      <c r="BO900" s="297">
        <v>98.61</v>
      </c>
      <c r="BP900" s="297">
        <v>98.64</v>
      </c>
      <c r="BQ900" s="297">
        <v>98.67</v>
      </c>
      <c r="BR900" s="297">
        <v>98.7</v>
      </c>
      <c r="BS900" s="297">
        <v>98.74</v>
      </c>
      <c r="BT900" s="297">
        <v>98.78</v>
      </c>
      <c r="BU900" s="297">
        <v>98.81</v>
      </c>
      <c r="BV900" s="297">
        <v>98.85</v>
      </c>
      <c r="BW900" s="297">
        <v>98.89</v>
      </c>
    </row>
    <row r="901" spans="1:75" x14ac:dyDescent="0.25">
      <c r="A901" s="297" t="s">
        <v>120</v>
      </c>
      <c r="B901" s="297" t="s">
        <v>86</v>
      </c>
      <c r="C901" s="297" t="s">
        <v>1016</v>
      </c>
      <c r="D901" s="297" t="s">
        <v>1015</v>
      </c>
      <c r="E901" s="297">
        <v>16.62</v>
      </c>
      <c r="F901" s="297">
        <v>18.11</v>
      </c>
      <c r="G901" s="297">
        <v>19.73</v>
      </c>
      <c r="H901" s="297">
        <v>21.5</v>
      </c>
      <c r="I901" s="297">
        <v>23.44</v>
      </c>
      <c r="J901" s="297">
        <v>25.54</v>
      </c>
      <c r="K901" s="297">
        <v>27.08</v>
      </c>
      <c r="L901" s="297">
        <v>28.71</v>
      </c>
      <c r="M901" s="297">
        <v>30.43</v>
      </c>
      <c r="N901" s="297">
        <v>32.270000000000003</v>
      </c>
      <c r="O901" s="297">
        <v>34.21</v>
      </c>
      <c r="P901" s="297">
        <v>35.14</v>
      </c>
      <c r="Q901" s="297">
        <v>36.1</v>
      </c>
      <c r="R901" s="297">
        <v>37.08</v>
      </c>
      <c r="S901" s="297">
        <v>38.090000000000003</v>
      </c>
      <c r="T901" s="297">
        <v>39.130000000000003</v>
      </c>
      <c r="U901" s="297">
        <v>41.06</v>
      </c>
      <c r="V901" s="297">
        <v>43.09</v>
      </c>
      <c r="W901" s="297">
        <v>45.22</v>
      </c>
      <c r="X901" s="297">
        <v>47.46</v>
      </c>
      <c r="Y901" s="297">
        <v>49.8</v>
      </c>
      <c r="Z901" s="297">
        <v>50.13</v>
      </c>
      <c r="AA901" s="297">
        <v>50.47</v>
      </c>
      <c r="AB901" s="297">
        <v>50.81</v>
      </c>
      <c r="AC901" s="297">
        <v>51.15</v>
      </c>
      <c r="AD901" s="297">
        <v>51.49</v>
      </c>
      <c r="AE901" s="297">
        <v>52.36</v>
      </c>
      <c r="AF901" s="297">
        <v>53.25</v>
      </c>
      <c r="AG901" s="297">
        <v>54.15</v>
      </c>
      <c r="AH901" s="297">
        <v>55.07</v>
      </c>
      <c r="AI901" s="297">
        <v>56</v>
      </c>
      <c r="AJ901" s="297">
        <v>56.32</v>
      </c>
      <c r="AK901" s="297">
        <v>56.65</v>
      </c>
      <c r="AL901" s="297">
        <v>56.98</v>
      </c>
      <c r="AM901" s="297">
        <v>57.31</v>
      </c>
      <c r="AN901" s="297">
        <v>57.64</v>
      </c>
      <c r="AO901" s="297">
        <v>57.81</v>
      </c>
      <c r="AP901" s="297">
        <v>57.98</v>
      </c>
      <c r="AQ901" s="297">
        <v>58.16</v>
      </c>
      <c r="AR901" s="297">
        <v>58.33</v>
      </c>
      <c r="AS901" s="297">
        <v>58.5</v>
      </c>
      <c r="AT901" s="297">
        <v>58.68</v>
      </c>
      <c r="AU901" s="297">
        <v>58.86</v>
      </c>
      <c r="AV901" s="297">
        <v>59.05</v>
      </c>
      <c r="AW901" s="297">
        <v>59.23</v>
      </c>
      <c r="AX901" s="297">
        <v>59.42</v>
      </c>
      <c r="AY901" s="297">
        <v>59.71</v>
      </c>
      <c r="AZ901" s="297">
        <v>60.01</v>
      </c>
      <c r="BA901" s="297">
        <v>60.31</v>
      </c>
      <c r="BB901" s="297">
        <v>60.61</v>
      </c>
      <c r="BC901" s="297">
        <v>60.91</v>
      </c>
      <c r="BD901" s="297">
        <v>61.28</v>
      </c>
      <c r="BE901" s="297">
        <v>61.65</v>
      </c>
      <c r="BF901" s="297">
        <v>62.02</v>
      </c>
      <c r="BG901" s="297">
        <v>62.39</v>
      </c>
      <c r="BH901" s="297">
        <v>62.77</v>
      </c>
      <c r="BI901" s="297">
        <v>63.2</v>
      </c>
      <c r="BJ901" s="297">
        <v>63.63</v>
      </c>
      <c r="BK901" s="297">
        <v>64.069999999999993</v>
      </c>
      <c r="BL901" s="297">
        <v>64.510000000000005</v>
      </c>
      <c r="BM901" s="297">
        <v>64.95</v>
      </c>
      <c r="BN901" s="297">
        <v>65.459999999999994</v>
      </c>
      <c r="BO901" s="297">
        <v>65.97</v>
      </c>
      <c r="BP901" s="297">
        <v>66.489999999999995</v>
      </c>
      <c r="BQ901" s="297">
        <v>67.02</v>
      </c>
      <c r="BR901" s="297">
        <v>67.55</v>
      </c>
      <c r="BS901" s="297">
        <v>68.150000000000006</v>
      </c>
      <c r="BT901" s="297">
        <v>68.75</v>
      </c>
      <c r="BU901" s="297">
        <v>69.36</v>
      </c>
      <c r="BV901" s="297">
        <v>69.98</v>
      </c>
      <c r="BW901" s="297">
        <v>70.599999999999994</v>
      </c>
    </row>
    <row r="902" spans="1:75" x14ac:dyDescent="0.25">
      <c r="A902" s="297" t="s">
        <v>1124</v>
      </c>
      <c r="B902" s="297" t="s">
        <v>1125</v>
      </c>
      <c r="C902" s="297" t="s">
        <v>1005</v>
      </c>
      <c r="D902" s="297" t="s">
        <v>1006</v>
      </c>
      <c r="E902" s="297">
        <v>1.32</v>
      </c>
      <c r="F902" s="297">
        <v>1.44</v>
      </c>
      <c r="G902" s="297">
        <v>1.59</v>
      </c>
      <c r="H902" s="297">
        <v>1.74</v>
      </c>
      <c r="I902" s="297">
        <v>1.89</v>
      </c>
      <c r="J902" s="297">
        <v>2.04</v>
      </c>
      <c r="K902" s="297">
        <v>2.2000000000000002</v>
      </c>
      <c r="L902" s="297">
        <v>2.35</v>
      </c>
      <c r="M902" s="297">
        <v>2.4700000000000002</v>
      </c>
      <c r="N902" s="297">
        <v>2.57</v>
      </c>
      <c r="O902" s="297">
        <v>2.68</v>
      </c>
      <c r="P902" s="297">
        <v>2.77</v>
      </c>
      <c r="Q902" s="297">
        <v>2.9</v>
      </c>
      <c r="R902" s="297">
        <v>3.02</v>
      </c>
      <c r="S902" s="297">
        <v>2.92</v>
      </c>
      <c r="T902" s="297">
        <v>2.9</v>
      </c>
      <c r="U902" s="297">
        <v>2.92</v>
      </c>
      <c r="V902" s="297">
        <v>2.95</v>
      </c>
      <c r="W902" s="297">
        <v>3.01</v>
      </c>
      <c r="X902" s="297">
        <v>3.14</v>
      </c>
      <c r="Y902" s="297">
        <v>3.29</v>
      </c>
      <c r="Z902" s="297">
        <v>3.49</v>
      </c>
      <c r="AA902" s="297">
        <v>3.68</v>
      </c>
      <c r="AB902" s="297">
        <v>3.89</v>
      </c>
      <c r="AC902" s="297">
        <v>4.1500000000000004</v>
      </c>
      <c r="AD902" s="297">
        <v>4.46</v>
      </c>
      <c r="AE902" s="297">
        <v>4.76</v>
      </c>
      <c r="AF902" s="297">
        <v>5.09</v>
      </c>
      <c r="AG902" s="297">
        <v>5.48</v>
      </c>
      <c r="AH902" s="297">
        <v>5.78</v>
      </c>
      <c r="AI902" s="297">
        <v>6.01</v>
      </c>
      <c r="AJ902" s="297">
        <v>6.3</v>
      </c>
      <c r="AK902" s="297">
        <v>6.6</v>
      </c>
      <c r="AL902" s="297">
        <v>6.9</v>
      </c>
      <c r="AM902" s="297">
        <v>7.23</v>
      </c>
      <c r="AN902" s="297">
        <v>7.58</v>
      </c>
      <c r="AO902" s="297">
        <v>7.96</v>
      </c>
      <c r="AP902" s="297">
        <v>8.3699999999999992</v>
      </c>
      <c r="AQ902" s="297">
        <v>8.82</v>
      </c>
      <c r="AR902" s="297">
        <v>9.3000000000000007</v>
      </c>
      <c r="AS902" s="297">
        <v>9.83</v>
      </c>
      <c r="AT902" s="297">
        <v>10.41</v>
      </c>
      <c r="AU902" s="297">
        <v>11.03</v>
      </c>
      <c r="AV902" s="297">
        <v>11.7</v>
      </c>
      <c r="AW902" s="297">
        <v>12.43</v>
      </c>
      <c r="AX902" s="297">
        <v>13.23</v>
      </c>
      <c r="AY902" s="297">
        <v>14.09</v>
      </c>
      <c r="AZ902" s="297">
        <v>15.02</v>
      </c>
      <c r="BA902" s="297">
        <v>16.02</v>
      </c>
      <c r="BB902" s="297">
        <v>17.11</v>
      </c>
      <c r="BC902" s="297">
        <v>18.29</v>
      </c>
      <c r="BD902" s="297">
        <v>19.559999999999999</v>
      </c>
      <c r="BE902" s="297">
        <v>20.93</v>
      </c>
      <c r="BF902" s="297">
        <v>22.39</v>
      </c>
      <c r="BG902" s="297">
        <v>23.97</v>
      </c>
      <c r="BH902" s="297">
        <v>25.66</v>
      </c>
      <c r="BI902" s="297">
        <v>27.47</v>
      </c>
      <c r="BJ902" s="297">
        <v>29.4</v>
      </c>
      <c r="BK902" s="297">
        <v>31.46</v>
      </c>
      <c r="BL902" s="297">
        <v>33.659999999999997</v>
      </c>
      <c r="BM902" s="297">
        <v>36</v>
      </c>
      <c r="BN902" s="297">
        <v>38.5</v>
      </c>
      <c r="BO902" s="297">
        <v>41.15</v>
      </c>
      <c r="BP902" s="297">
        <v>43.96</v>
      </c>
      <c r="BQ902" s="297">
        <v>46.95</v>
      </c>
      <c r="BR902" s="297">
        <v>50.13</v>
      </c>
      <c r="BS902" s="297">
        <v>53.5</v>
      </c>
      <c r="BT902" s="297">
        <v>57.07</v>
      </c>
      <c r="BU902" s="297">
        <v>60.85</v>
      </c>
      <c r="BV902" s="297">
        <v>64.86</v>
      </c>
      <c r="BW902" s="297">
        <v>69.099999999999994</v>
      </c>
    </row>
    <row r="903" spans="1:75" x14ac:dyDescent="0.25">
      <c r="A903" s="297" t="s">
        <v>1124</v>
      </c>
      <c r="B903" s="297" t="s">
        <v>1125</v>
      </c>
      <c r="C903" s="297" t="s">
        <v>1007</v>
      </c>
      <c r="D903" s="297" t="s">
        <v>1008</v>
      </c>
      <c r="E903" s="297">
        <v>8695.81</v>
      </c>
      <c r="F903" s="297">
        <v>8923.9500000000007</v>
      </c>
      <c r="G903" s="297">
        <v>9352.98</v>
      </c>
      <c r="H903" s="297">
        <v>10245.44</v>
      </c>
      <c r="I903" s="297">
        <v>9995.35</v>
      </c>
      <c r="J903" s="297">
        <v>10581.03</v>
      </c>
      <c r="K903" s="297">
        <v>11091.38</v>
      </c>
      <c r="L903" s="297">
        <v>10654.94</v>
      </c>
      <c r="M903" s="297">
        <v>10865.91</v>
      </c>
      <c r="N903" s="297">
        <v>10701.91</v>
      </c>
      <c r="O903" s="297">
        <v>10485.379999999999</v>
      </c>
      <c r="P903" s="297">
        <v>9966.5</v>
      </c>
      <c r="Q903" s="297">
        <v>11348.52</v>
      </c>
      <c r="R903" s="297">
        <v>10404.219999999999</v>
      </c>
      <c r="S903" s="297">
        <v>5155.3500000000004</v>
      </c>
      <c r="T903" s="297">
        <v>6959.95</v>
      </c>
      <c r="U903" s="297">
        <v>7667.1</v>
      </c>
      <c r="V903" s="297">
        <v>8535.01</v>
      </c>
      <c r="W903" s="297">
        <v>9144.91</v>
      </c>
      <c r="X903" s="297">
        <v>9974.7800000000007</v>
      </c>
      <c r="Y903" s="297">
        <v>11057.92</v>
      </c>
      <c r="Z903" s="297">
        <v>11930.46</v>
      </c>
      <c r="AA903" s="297">
        <v>13139.13</v>
      </c>
      <c r="AB903" s="297">
        <v>13146.88</v>
      </c>
      <c r="AC903" s="297">
        <v>13466.08</v>
      </c>
      <c r="AD903" s="297">
        <v>13920.42</v>
      </c>
      <c r="AE903" s="297">
        <v>14402.83</v>
      </c>
      <c r="AF903" s="297">
        <v>15612.04</v>
      </c>
      <c r="AG903" s="297">
        <v>16866.599999999999</v>
      </c>
      <c r="AH903" s="297">
        <v>18884.509999999998</v>
      </c>
      <c r="AI903" s="297">
        <v>19864.64</v>
      </c>
      <c r="AJ903" s="297">
        <v>20316.53</v>
      </c>
      <c r="AK903" s="297">
        <v>20617.2</v>
      </c>
      <c r="AL903" s="297">
        <v>20993.16</v>
      </c>
      <c r="AM903" s="297">
        <v>21458.87</v>
      </c>
      <c r="AN903" s="297">
        <v>22036.67</v>
      </c>
      <c r="AO903" s="297">
        <v>22587.62</v>
      </c>
      <c r="AP903" s="297">
        <v>23621.45</v>
      </c>
      <c r="AQ903" s="297">
        <v>24718.46</v>
      </c>
      <c r="AR903" s="297">
        <v>25949.040000000001</v>
      </c>
      <c r="AS903" s="297">
        <v>27281.43</v>
      </c>
      <c r="AT903" s="297">
        <v>28676.71</v>
      </c>
      <c r="AU903" s="297">
        <v>30325.119999999999</v>
      </c>
      <c r="AV903" s="297">
        <v>32091.29</v>
      </c>
      <c r="AW903" s="297">
        <v>33997.31</v>
      </c>
      <c r="AX903" s="297">
        <v>36035.980000000003</v>
      </c>
      <c r="AY903" s="297">
        <v>38158.730000000003</v>
      </c>
      <c r="AZ903" s="297">
        <v>40545.64</v>
      </c>
      <c r="BA903" s="297">
        <v>43095.88</v>
      </c>
      <c r="BB903" s="297">
        <v>45816.95</v>
      </c>
      <c r="BC903" s="297">
        <v>48754.8</v>
      </c>
      <c r="BD903" s="297">
        <v>51737.31</v>
      </c>
      <c r="BE903" s="297">
        <v>55029.97</v>
      </c>
      <c r="BF903" s="297">
        <v>58522.96</v>
      </c>
      <c r="BG903" s="297">
        <v>62216.56</v>
      </c>
      <c r="BH903" s="297">
        <v>66133.45</v>
      </c>
      <c r="BI903" s="297">
        <v>70134.95</v>
      </c>
      <c r="BJ903" s="297">
        <v>74441.960000000006</v>
      </c>
      <c r="BK903" s="297">
        <v>78974.539999999994</v>
      </c>
      <c r="BL903" s="297">
        <v>83753.37</v>
      </c>
      <c r="BM903" s="297">
        <v>88776.26</v>
      </c>
      <c r="BN903" s="297">
        <v>93933.63</v>
      </c>
      <c r="BO903" s="297">
        <v>99432.31</v>
      </c>
      <c r="BP903" s="297">
        <v>105209.33</v>
      </c>
      <c r="BQ903" s="297">
        <v>111292.19</v>
      </c>
      <c r="BR903" s="297">
        <v>117698.98</v>
      </c>
      <c r="BS903" s="297">
        <v>124278.98</v>
      </c>
      <c r="BT903" s="297">
        <v>131266.13</v>
      </c>
      <c r="BU903" s="297">
        <v>138625.59</v>
      </c>
      <c r="BV903" s="297">
        <v>146360.88</v>
      </c>
      <c r="BW903" s="297">
        <v>154512.23000000001</v>
      </c>
    </row>
    <row r="904" spans="1:75" x14ac:dyDescent="0.25">
      <c r="A904" s="297" t="s">
        <v>1124</v>
      </c>
      <c r="B904" s="297" t="s">
        <v>1125</v>
      </c>
      <c r="C904" s="297" t="s">
        <v>1009</v>
      </c>
      <c r="D904" s="297" t="s">
        <v>1010</v>
      </c>
      <c r="E904" s="297">
        <v>12.21</v>
      </c>
      <c r="F904" s="297">
        <v>13.03</v>
      </c>
      <c r="G904" s="297">
        <v>14.34</v>
      </c>
      <c r="H904" s="297">
        <v>14.59</v>
      </c>
      <c r="I904" s="297">
        <v>15.5</v>
      </c>
      <c r="J904" s="297">
        <v>15.57</v>
      </c>
      <c r="K904" s="297">
        <v>15.73</v>
      </c>
      <c r="L904" s="297">
        <v>15.71</v>
      </c>
      <c r="M904" s="297">
        <v>13.95</v>
      </c>
      <c r="N904" s="297">
        <v>13.35</v>
      </c>
      <c r="O904" s="297">
        <v>14.65</v>
      </c>
      <c r="P904" s="297">
        <v>14.02</v>
      </c>
      <c r="Q904" s="297">
        <v>15.63</v>
      </c>
      <c r="R904" s="297">
        <v>16.75</v>
      </c>
      <c r="S904" s="297">
        <v>9.98</v>
      </c>
      <c r="T904" s="297">
        <v>13.41</v>
      </c>
      <c r="U904" s="297">
        <v>14.37</v>
      </c>
      <c r="V904" s="297">
        <v>13.81</v>
      </c>
      <c r="W904" s="297">
        <v>14.81</v>
      </c>
      <c r="X904" s="297">
        <v>17.23</v>
      </c>
      <c r="Y904" s="297">
        <v>19.14</v>
      </c>
      <c r="Z904" s="297">
        <v>19.440000000000001</v>
      </c>
      <c r="AA904" s="297">
        <v>18.329999999999998</v>
      </c>
      <c r="AB904" s="297">
        <v>19.329999999999998</v>
      </c>
      <c r="AC904" s="297">
        <v>21.34</v>
      </c>
      <c r="AD904" s="297">
        <v>22.48</v>
      </c>
      <c r="AE904" s="297">
        <v>21.48</v>
      </c>
      <c r="AF904" s="297">
        <v>21.27</v>
      </c>
      <c r="AG904" s="297">
        <v>20.260000000000002</v>
      </c>
      <c r="AH904" s="297">
        <v>19.100000000000001</v>
      </c>
      <c r="AI904" s="297">
        <v>16.52</v>
      </c>
      <c r="AJ904" s="297">
        <v>17.559999999999999</v>
      </c>
      <c r="AK904" s="297">
        <v>16.91</v>
      </c>
      <c r="AL904" s="297">
        <v>16.489999999999998</v>
      </c>
      <c r="AM904" s="297">
        <v>16.22</v>
      </c>
      <c r="AN904" s="297">
        <v>16.079999999999998</v>
      </c>
      <c r="AO904" s="297">
        <v>15.96</v>
      </c>
      <c r="AP904" s="297">
        <v>15.78</v>
      </c>
      <c r="AQ904" s="297">
        <v>15.7</v>
      </c>
      <c r="AR904" s="297">
        <v>15.65</v>
      </c>
      <c r="AS904" s="297">
        <v>15.63</v>
      </c>
      <c r="AT904" s="297">
        <v>15.59</v>
      </c>
      <c r="AU904" s="297">
        <v>15.49</v>
      </c>
      <c r="AV904" s="297">
        <v>15.44</v>
      </c>
      <c r="AW904" s="297">
        <v>15.41</v>
      </c>
      <c r="AX904" s="297">
        <v>15.39</v>
      </c>
      <c r="AY904" s="297">
        <v>15.36</v>
      </c>
      <c r="AZ904" s="297">
        <v>15.28</v>
      </c>
      <c r="BA904" s="297">
        <v>15.25</v>
      </c>
      <c r="BB904" s="297">
        <v>15.23</v>
      </c>
      <c r="BC904" s="297">
        <v>15.2</v>
      </c>
      <c r="BD904" s="297">
        <v>15.17</v>
      </c>
      <c r="BE904" s="297">
        <v>15.09</v>
      </c>
      <c r="BF904" s="297">
        <v>15.05</v>
      </c>
      <c r="BG904" s="297">
        <v>15.02</v>
      </c>
      <c r="BH904" s="297">
        <v>14.98</v>
      </c>
      <c r="BI904" s="297">
        <v>14.94</v>
      </c>
      <c r="BJ904" s="297">
        <v>14.86</v>
      </c>
      <c r="BK904" s="297">
        <v>14.81</v>
      </c>
      <c r="BL904" s="297">
        <v>14.77</v>
      </c>
      <c r="BM904" s="297">
        <v>14.74</v>
      </c>
      <c r="BN904" s="297">
        <v>14.7</v>
      </c>
      <c r="BO904" s="297">
        <v>14.62</v>
      </c>
      <c r="BP904" s="297">
        <v>14.59</v>
      </c>
      <c r="BQ904" s="297">
        <v>14.55</v>
      </c>
      <c r="BR904" s="297">
        <v>14.52</v>
      </c>
      <c r="BS904" s="297">
        <v>14.49</v>
      </c>
      <c r="BT904" s="297">
        <v>14.44</v>
      </c>
      <c r="BU904" s="297">
        <v>14.41</v>
      </c>
      <c r="BV904" s="297">
        <v>14.38</v>
      </c>
      <c r="BW904" s="297">
        <v>14.35</v>
      </c>
    </row>
    <row r="905" spans="1:75" x14ac:dyDescent="0.25">
      <c r="A905" s="297" t="s">
        <v>1124</v>
      </c>
      <c r="B905" s="297" t="s">
        <v>1125</v>
      </c>
      <c r="C905" s="297" t="s">
        <v>1011</v>
      </c>
      <c r="D905" s="297" t="s">
        <v>927</v>
      </c>
      <c r="E905" s="297">
        <v>2357.11</v>
      </c>
      <c r="F905" s="297">
        <v>2420</v>
      </c>
      <c r="G905" s="297">
        <v>2484.4</v>
      </c>
      <c r="H905" s="297">
        <v>2551.59</v>
      </c>
      <c r="I905" s="297">
        <v>2635.64</v>
      </c>
      <c r="J905" s="297">
        <v>2728.66</v>
      </c>
      <c r="K905" s="297">
        <v>2837.91</v>
      </c>
      <c r="L905" s="297">
        <v>2968.47</v>
      </c>
      <c r="M905" s="297">
        <v>3085.83</v>
      </c>
      <c r="N905" s="297">
        <v>3159.79</v>
      </c>
      <c r="O905" s="297">
        <v>3176.06</v>
      </c>
      <c r="P905" s="297">
        <v>3062.34</v>
      </c>
      <c r="Q905" s="297">
        <v>2877.98</v>
      </c>
      <c r="R905" s="297">
        <v>2688.03</v>
      </c>
      <c r="S905" s="297">
        <v>2575.8000000000002</v>
      </c>
      <c r="T905" s="297">
        <v>2510.4899999999998</v>
      </c>
      <c r="U905" s="297">
        <v>2647.19</v>
      </c>
      <c r="V905" s="297">
        <v>2893.42</v>
      </c>
      <c r="W905" s="297">
        <v>3205.26</v>
      </c>
      <c r="X905" s="297">
        <v>3525.36</v>
      </c>
      <c r="Y905" s="297">
        <v>3813.85</v>
      </c>
      <c r="Z905" s="297">
        <v>3999.04</v>
      </c>
      <c r="AA905" s="297">
        <v>4146.7299999999996</v>
      </c>
      <c r="AB905" s="297">
        <v>4279.6499999999996</v>
      </c>
      <c r="AC905" s="297">
        <v>4400.33</v>
      </c>
      <c r="AD905" s="297">
        <v>4525.29</v>
      </c>
      <c r="AE905" s="297">
        <v>4665.6899999999996</v>
      </c>
      <c r="AF905" s="297">
        <v>4806.8500000000004</v>
      </c>
      <c r="AG905" s="297">
        <v>4946.75</v>
      </c>
      <c r="AH905" s="297">
        <v>5096.05</v>
      </c>
      <c r="AI905" s="297">
        <v>5250.39</v>
      </c>
      <c r="AJ905" s="297">
        <v>5391.61</v>
      </c>
      <c r="AK905" s="297">
        <v>5541.65</v>
      </c>
      <c r="AL905" s="297">
        <v>5699.13</v>
      </c>
      <c r="AM905" s="297">
        <v>5861.31</v>
      </c>
      <c r="AN905" s="297">
        <v>6027.3</v>
      </c>
      <c r="AO905" s="297">
        <v>6186.82</v>
      </c>
      <c r="AP905" s="297">
        <v>6356.02</v>
      </c>
      <c r="AQ905" s="297">
        <v>6533.72</v>
      </c>
      <c r="AR905" s="297">
        <v>6719.19</v>
      </c>
      <c r="AS905" s="297">
        <v>6912.51</v>
      </c>
      <c r="AT905" s="297">
        <v>7104.78</v>
      </c>
      <c r="AU905" s="297">
        <v>7307.13</v>
      </c>
      <c r="AV905" s="297">
        <v>7518.74</v>
      </c>
      <c r="AW905" s="297">
        <v>7741.66</v>
      </c>
      <c r="AX905" s="297">
        <v>7976.49</v>
      </c>
      <c r="AY905" s="297">
        <v>8214.8700000000008</v>
      </c>
      <c r="AZ905" s="297">
        <v>8463.24</v>
      </c>
      <c r="BA905" s="297">
        <v>8721.4699999999993</v>
      </c>
      <c r="BB905" s="297">
        <v>8988.5</v>
      </c>
      <c r="BC905" s="297">
        <v>9262.93</v>
      </c>
      <c r="BD905" s="297">
        <v>9531.34</v>
      </c>
      <c r="BE905" s="297">
        <v>9807.81</v>
      </c>
      <c r="BF905" s="297">
        <v>10090.25</v>
      </c>
      <c r="BG905" s="297">
        <v>10376.07</v>
      </c>
      <c r="BH905" s="297">
        <v>10663.51</v>
      </c>
      <c r="BI905" s="297">
        <v>10940.39</v>
      </c>
      <c r="BJ905" s="297">
        <v>11220.14</v>
      </c>
      <c r="BK905" s="297">
        <v>11501.57</v>
      </c>
      <c r="BL905" s="297">
        <v>11784.15</v>
      </c>
      <c r="BM905" s="297">
        <v>12067.64</v>
      </c>
      <c r="BN905" s="297">
        <v>12342.15</v>
      </c>
      <c r="BO905" s="297">
        <v>12619.81</v>
      </c>
      <c r="BP905" s="297">
        <v>12899.96</v>
      </c>
      <c r="BQ905" s="297">
        <v>13182.39</v>
      </c>
      <c r="BR905" s="297">
        <v>13467.37</v>
      </c>
      <c r="BS905" s="297">
        <v>13747.7</v>
      </c>
      <c r="BT905" s="297">
        <v>14032.06</v>
      </c>
      <c r="BU905" s="297">
        <v>14320.76</v>
      </c>
      <c r="BV905" s="297">
        <v>14614.36</v>
      </c>
      <c r="BW905" s="297">
        <v>14913.3</v>
      </c>
    </row>
    <row r="906" spans="1:75" x14ac:dyDescent="0.25">
      <c r="A906" s="297" t="s">
        <v>1124</v>
      </c>
      <c r="B906" s="297" t="s">
        <v>1125</v>
      </c>
      <c r="C906" s="297" t="s">
        <v>1012</v>
      </c>
      <c r="D906" s="297" t="s">
        <v>927</v>
      </c>
      <c r="E906" s="297">
        <v>5178.93</v>
      </c>
      <c r="F906" s="297">
        <v>5343.13</v>
      </c>
      <c r="G906" s="297">
        <v>5502.53</v>
      </c>
      <c r="H906" s="297">
        <v>5669.02</v>
      </c>
      <c r="I906" s="297">
        <v>5859.27</v>
      </c>
      <c r="J906" s="297">
        <v>6080.91</v>
      </c>
      <c r="K906" s="297">
        <v>6356.23</v>
      </c>
      <c r="L906" s="297">
        <v>6672.12</v>
      </c>
      <c r="M906" s="297">
        <v>6959.6</v>
      </c>
      <c r="N906" s="297">
        <v>7124.87</v>
      </c>
      <c r="O906" s="297">
        <v>7109.54</v>
      </c>
      <c r="P906" s="297">
        <v>6871.19</v>
      </c>
      <c r="Q906" s="297">
        <v>6452.69</v>
      </c>
      <c r="R906" s="297">
        <v>5984.45</v>
      </c>
      <c r="S906" s="297">
        <v>5648.31</v>
      </c>
      <c r="T906" s="297">
        <v>5570.21</v>
      </c>
      <c r="U906" s="297">
        <v>5803.83</v>
      </c>
      <c r="V906" s="297">
        <v>6297.73</v>
      </c>
      <c r="W906" s="297">
        <v>6944.12</v>
      </c>
      <c r="X906" s="297">
        <v>7582.86</v>
      </c>
      <c r="Y906" s="297">
        <v>8098.34</v>
      </c>
      <c r="Z906" s="297">
        <v>8456.9699999999993</v>
      </c>
      <c r="AA906" s="297">
        <v>8696.3799999999992</v>
      </c>
      <c r="AB906" s="297">
        <v>8857.86</v>
      </c>
      <c r="AC906" s="297">
        <v>9009.66</v>
      </c>
      <c r="AD906" s="297">
        <v>9201.73</v>
      </c>
      <c r="AE906" s="297">
        <v>9441.41</v>
      </c>
      <c r="AF906" s="297">
        <v>9710.5300000000007</v>
      </c>
      <c r="AG906" s="297">
        <v>10004.09</v>
      </c>
      <c r="AH906" s="297">
        <v>10311.280000000001</v>
      </c>
      <c r="AI906" s="297">
        <v>10624</v>
      </c>
      <c r="AJ906" s="297">
        <v>10942.95</v>
      </c>
      <c r="AK906" s="297">
        <v>11271.79</v>
      </c>
      <c r="AL906" s="297">
        <v>11608.44</v>
      </c>
      <c r="AM906" s="297">
        <v>11950.33</v>
      </c>
      <c r="AN906" s="297">
        <v>12295.37</v>
      </c>
      <c r="AO906" s="297">
        <v>12642.71</v>
      </c>
      <c r="AP906" s="297">
        <v>12991.96</v>
      </c>
      <c r="AQ906" s="297">
        <v>13342.14</v>
      </c>
      <c r="AR906" s="297">
        <v>13692.36</v>
      </c>
      <c r="AS906" s="297">
        <v>14041.99</v>
      </c>
      <c r="AT906" s="297">
        <v>14390.57</v>
      </c>
      <c r="AU906" s="297">
        <v>14738.17</v>
      </c>
      <c r="AV906" s="297">
        <v>15085.52</v>
      </c>
      <c r="AW906" s="297">
        <v>15433.76</v>
      </c>
      <c r="AX906" s="297">
        <v>15783.88</v>
      </c>
      <c r="AY906" s="297">
        <v>16136.16</v>
      </c>
      <c r="AZ906" s="297">
        <v>16490.84</v>
      </c>
      <c r="BA906" s="297">
        <v>16848.87</v>
      </c>
      <c r="BB906" s="297">
        <v>17211.41</v>
      </c>
      <c r="BC906" s="297">
        <v>17579.36</v>
      </c>
      <c r="BD906" s="297">
        <v>17953.05</v>
      </c>
      <c r="BE906" s="297">
        <v>18332.669999999998</v>
      </c>
      <c r="BF906" s="297">
        <v>18718.79</v>
      </c>
      <c r="BG906" s="297">
        <v>19111.97</v>
      </c>
      <c r="BH906" s="297">
        <v>19512.55</v>
      </c>
      <c r="BI906" s="297">
        <v>19920.560000000001</v>
      </c>
      <c r="BJ906" s="297">
        <v>20335.68</v>
      </c>
      <c r="BK906" s="297">
        <v>20757.240000000002</v>
      </c>
      <c r="BL906" s="297">
        <v>21184.34</v>
      </c>
      <c r="BM906" s="297">
        <v>21616.080000000002</v>
      </c>
      <c r="BN906" s="297">
        <v>22052.02</v>
      </c>
      <c r="BO906" s="297">
        <v>22491.57</v>
      </c>
      <c r="BP906" s="297">
        <v>22933.49</v>
      </c>
      <c r="BQ906" s="297">
        <v>23376.29</v>
      </c>
      <c r="BR906" s="297">
        <v>23818.71</v>
      </c>
      <c r="BS906" s="297">
        <v>24260.17</v>
      </c>
      <c r="BT906" s="297">
        <v>24700.2</v>
      </c>
      <c r="BU906" s="297">
        <v>25137.88</v>
      </c>
      <c r="BV906" s="297">
        <v>25572.23</v>
      </c>
      <c r="BW906" s="297">
        <v>26002.58</v>
      </c>
    </row>
    <row r="907" spans="1:75" x14ac:dyDescent="0.25">
      <c r="A907" s="297" t="s">
        <v>1124</v>
      </c>
      <c r="B907" s="297" t="s">
        <v>1125</v>
      </c>
      <c r="C907" s="297" t="s">
        <v>1013</v>
      </c>
      <c r="D907" s="297" t="s">
        <v>1010</v>
      </c>
      <c r="E907" s="297">
        <v>4.1900000000000004</v>
      </c>
      <c r="F907" s="297">
        <v>1.37</v>
      </c>
      <c r="G907" s="297">
        <v>5.18</v>
      </c>
      <c r="H907" s="297">
        <v>4.3499999999999996</v>
      </c>
      <c r="I907" s="297">
        <v>8.77</v>
      </c>
      <c r="J907" s="297">
        <v>8.1999999999999993</v>
      </c>
      <c r="K907" s="297">
        <v>8.3000000000000007</v>
      </c>
      <c r="L907" s="297">
        <v>3.97</v>
      </c>
      <c r="M907" s="297">
        <v>3.51</v>
      </c>
      <c r="N907" s="297">
        <v>2.2799999999999998</v>
      </c>
      <c r="O907" s="297">
        <v>6.2</v>
      </c>
      <c r="P907" s="297">
        <v>3.28</v>
      </c>
      <c r="Q907" s="297">
        <v>2.94</v>
      </c>
      <c r="R907" s="297">
        <v>1.42</v>
      </c>
      <c r="S907" s="297">
        <v>-48.51</v>
      </c>
      <c r="T907" s="297">
        <v>-7.26</v>
      </c>
      <c r="U907" s="297">
        <v>-5.8</v>
      </c>
      <c r="V907" s="297">
        <v>-4.0599999999999996</v>
      </c>
      <c r="W907" s="297">
        <v>-2.82</v>
      </c>
      <c r="X907" s="297">
        <v>-0.05</v>
      </c>
      <c r="Y907" s="297">
        <v>1.34</v>
      </c>
      <c r="Z907" s="297">
        <v>2.93</v>
      </c>
      <c r="AA907" s="297">
        <v>-0.45</v>
      </c>
      <c r="AB907" s="297">
        <v>0.38</v>
      </c>
      <c r="AC907" s="297">
        <v>4.4400000000000004</v>
      </c>
      <c r="AD907" s="297">
        <v>5.14</v>
      </c>
      <c r="AE907" s="297">
        <v>2.7</v>
      </c>
      <c r="AF907" s="297">
        <v>2.77</v>
      </c>
      <c r="AG907" s="297">
        <v>1.28</v>
      </c>
      <c r="AH907" s="297">
        <v>14.13</v>
      </c>
      <c r="AI907" s="297">
        <v>11.88</v>
      </c>
      <c r="AJ907" s="297">
        <v>13.3</v>
      </c>
      <c r="AK907" s="297">
        <v>13.25</v>
      </c>
      <c r="AL907" s="297">
        <v>13.27</v>
      </c>
      <c r="AM907" s="297">
        <v>13.51</v>
      </c>
      <c r="AN907" s="297">
        <v>13.7</v>
      </c>
      <c r="AO907" s="297">
        <v>13.89</v>
      </c>
      <c r="AP907" s="297">
        <v>13.84</v>
      </c>
      <c r="AQ907" s="297">
        <v>13.88</v>
      </c>
      <c r="AR907" s="297">
        <v>13.96</v>
      </c>
      <c r="AS907" s="297">
        <v>14.09</v>
      </c>
      <c r="AT907" s="297">
        <v>14.15</v>
      </c>
      <c r="AU907" s="297">
        <v>14.1</v>
      </c>
      <c r="AV907" s="297">
        <v>14.12</v>
      </c>
      <c r="AW907" s="297">
        <v>14.17</v>
      </c>
      <c r="AX907" s="297">
        <v>14.25</v>
      </c>
      <c r="AY907" s="297">
        <v>14.3</v>
      </c>
      <c r="AZ907" s="297">
        <v>14.27</v>
      </c>
      <c r="BA907" s="297">
        <v>14.32</v>
      </c>
      <c r="BB907" s="297">
        <v>14.4</v>
      </c>
      <c r="BC907" s="297">
        <v>14.5</v>
      </c>
      <c r="BD907" s="297">
        <v>14.61</v>
      </c>
      <c r="BE907" s="297">
        <v>14.57</v>
      </c>
      <c r="BF907" s="297">
        <v>14.68</v>
      </c>
      <c r="BG907" s="297">
        <v>14.78</v>
      </c>
      <c r="BH907" s="297">
        <v>14.88</v>
      </c>
      <c r="BI907" s="297">
        <v>14.98</v>
      </c>
      <c r="BJ907" s="297">
        <v>14.95</v>
      </c>
      <c r="BK907" s="297">
        <v>15.02</v>
      </c>
      <c r="BL907" s="297">
        <v>15.1</v>
      </c>
      <c r="BM907" s="297">
        <v>15.18</v>
      </c>
      <c r="BN907" s="297">
        <v>15.23</v>
      </c>
      <c r="BO907" s="297">
        <v>15.17</v>
      </c>
      <c r="BP907" s="297">
        <v>15.21</v>
      </c>
      <c r="BQ907" s="297">
        <v>15.24</v>
      </c>
      <c r="BR907" s="297">
        <v>15.28</v>
      </c>
      <c r="BS907" s="297">
        <v>15.29</v>
      </c>
      <c r="BT907" s="297">
        <v>15.21</v>
      </c>
      <c r="BU907" s="297">
        <v>15.21</v>
      </c>
      <c r="BV907" s="297">
        <v>15.23</v>
      </c>
      <c r="BW907" s="297">
        <v>15.24</v>
      </c>
    </row>
    <row r="908" spans="1:75" x14ac:dyDescent="0.25">
      <c r="A908" s="297" t="s">
        <v>1124</v>
      </c>
      <c r="B908" s="297" t="s">
        <v>1125</v>
      </c>
      <c r="C908" s="297" t="s">
        <v>1014</v>
      </c>
      <c r="D908" s="297" t="s">
        <v>1015</v>
      </c>
      <c r="E908" s="297">
        <v>3.54</v>
      </c>
      <c r="F908" s="297">
        <v>3.61</v>
      </c>
      <c r="G908" s="297">
        <v>3.69</v>
      </c>
      <c r="H908" s="297">
        <v>3.77</v>
      </c>
      <c r="I908" s="297">
        <v>3.85</v>
      </c>
      <c r="J908" s="297">
        <v>3.94</v>
      </c>
      <c r="K908" s="297">
        <v>4.1399999999999997</v>
      </c>
      <c r="L908" s="297">
        <v>4.3600000000000003</v>
      </c>
      <c r="M908" s="297">
        <v>4.59</v>
      </c>
      <c r="N908" s="297">
        <v>4.83</v>
      </c>
      <c r="O908" s="297">
        <v>5.08</v>
      </c>
      <c r="P908" s="297">
        <v>5.31</v>
      </c>
      <c r="Q908" s="297">
        <v>5.54</v>
      </c>
      <c r="R908" s="297">
        <v>5.79</v>
      </c>
      <c r="S908" s="297">
        <v>6.05</v>
      </c>
      <c r="T908" s="297">
        <v>6.33</v>
      </c>
      <c r="U908" s="297">
        <v>6.55</v>
      </c>
      <c r="V908" s="297">
        <v>6.77</v>
      </c>
      <c r="W908" s="297">
        <v>7.01</v>
      </c>
      <c r="X908" s="297">
        <v>7.25</v>
      </c>
      <c r="Y908" s="297">
        <v>7.51</v>
      </c>
      <c r="Z908" s="297">
        <v>7.83</v>
      </c>
      <c r="AA908" s="297">
        <v>8.17</v>
      </c>
      <c r="AB908" s="297">
        <v>8.5299999999999994</v>
      </c>
      <c r="AC908" s="297">
        <v>8.9</v>
      </c>
      <c r="AD908" s="297">
        <v>9.2799999999999994</v>
      </c>
      <c r="AE908" s="297">
        <v>9.5500000000000007</v>
      </c>
      <c r="AF908" s="297">
        <v>9.83</v>
      </c>
      <c r="AG908" s="297">
        <v>10.11</v>
      </c>
      <c r="AH908" s="297">
        <v>10.4</v>
      </c>
      <c r="AI908" s="297">
        <v>10.7</v>
      </c>
      <c r="AJ908" s="297">
        <v>11.07</v>
      </c>
      <c r="AK908" s="297">
        <v>11.45</v>
      </c>
      <c r="AL908" s="297">
        <v>11.84</v>
      </c>
      <c r="AM908" s="297">
        <v>12.25</v>
      </c>
      <c r="AN908" s="297">
        <v>12.67</v>
      </c>
      <c r="AO908" s="297">
        <v>13.09</v>
      </c>
      <c r="AP908" s="297">
        <v>13.52</v>
      </c>
      <c r="AQ908" s="297">
        <v>13.97</v>
      </c>
      <c r="AR908" s="297">
        <v>14.43</v>
      </c>
      <c r="AS908" s="297">
        <v>14.91</v>
      </c>
      <c r="AT908" s="297">
        <v>15.39</v>
      </c>
      <c r="AU908" s="297">
        <v>15.88</v>
      </c>
      <c r="AV908" s="297">
        <v>16.39</v>
      </c>
      <c r="AW908" s="297">
        <v>16.91</v>
      </c>
      <c r="AX908" s="297">
        <v>17.45</v>
      </c>
      <c r="AY908" s="297">
        <v>17.98</v>
      </c>
      <c r="AZ908" s="297">
        <v>18.53</v>
      </c>
      <c r="BA908" s="297">
        <v>19.09</v>
      </c>
      <c r="BB908" s="297">
        <v>19.670000000000002</v>
      </c>
      <c r="BC908" s="297">
        <v>20.260000000000002</v>
      </c>
      <c r="BD908" s="297">
        <v>20.82</v>
      </c>
      <c r="BE908" s="297">
        <v>21.39</v>
      </c>
      <c r="BF908" s="297">
        <v>21.98</v>
      </c>
      <c r="BG908" s="297">
        <v>22.58</v>
      </c>
      <c r="BH908" s="297">
        <v>23.2</v>
      </c>
      <c r="BI908" s="297">
        <v>23.77</v>
      </c>
      <c r="BJ908" s="297">
        <v>24.34</v>
      </c>
      <c r="BK908" s="297">
        <v>24.93</v>
      </c>
      <c r="BL908" s="297">
        <v>25.54</v>
      </c>
      <c r="BM908" s="297">
        <v>26.16</v>
      </c>
      <c r="BN908" s="297">
        <v>26.72</v>
      </c>
      <c r="BO908" s="297">
        <v>27.29</v>
      </c>
      <c r="BP908" s="297">
        <v>27.87</v>
      </c>
      <c r="BQ908" s="297">
        <v>28.47</v>
      </c>
      <c r="BR908" s="297">
        <v>29.08</v>
      </c>
      <c r="BS908" s="297">
        <v>29.67</v>
      </c>
      <c r="BT908" s="297">
        <v>30.27</v>
      </c>
      <c r="BU908" s="297">
        <v>30.88</v>
      </c>
      <c r="BV908" s="297">
        <v>31.51</v>
      </c>
      <c r="BW908" s="297">
        <v>32.14</v>
      </c>
    </row>
    <row r="909" spans="1:75" x14ac:dyDescent="0.25">
      <c r="A909" s="297" t="s">
        <v>1124</v>
      </c>
      <c r="B909" s="297" t="s">
        <v>1125</v>
      </c>
      <c r="C909" s="297" t="s">
        <v>1016</v>
      </c>
      <c r="D909" s="297" t="s">
        <v>1015</v>
      </c>
      <c r="E909" s="297">
        <v>0.25</v>
      </c>
      <c r="F909" s="297">
        <v>0.25</v>
      </c>
      <c r="G909" s="297">
        <v>0.26</v>
      </c>
      <c r="H909" s="297">
        <v>0.26</v>
      </c>
      <c r="I909" s="297">
        <v>0.27</v>
      </c>
      <c r="J909" s="297">
        <v>0.27</v>
      </c>
      <c r="K909" s="297">
        <v>0.28000000000000003</v>
      </c>
      <c r="L909" s="297">
        <v>0.28999999999999998</v>
      </c>
      <c r="M909" s="297">
        <v>0.3</v>
      </c>
      <c r="N909" s="297">
        <v>0.31</v>
      </c>
      <c r="O909" s="297">
        <v>0.32</v>
      </c>
      <c r="P909" s="297">
        <v>0.33</v>
      </c>
      <c r="Q909" s="297">
        <v>0.34</v>
      </c>
      <c r="R909" s="297">
        <v>0.36</v>
      </c>
      <c r="S909" s="297">
        <v>0.37</v>
      </c>
      <c r="T909" s="297">
        <v>0.39</v>
      </c>
      <c r="U909" s="297">
        <v>0.43</v>
      </c>
      <c r="V909" s="297">
        <v>0.48</v>
      </c>
      <c r="W909" s="297">
        <v>0.53</v>
      </c>
      <c r="X909" s="297">
        <v>0.59</v>
      </c>
      <c r="Y909" s="297">
        <v>0.65</v>
      </c>
      <c r="Z909" s="297">
        <v>0.74</v>
      </c>
      <c r="AA909" s="297">
        <v>0.83</v>
      </c>
      <c r="AB909" s="297">
        <v>0.93</v>
      </c>
      <c r="AC909" s="297">
        <v>1.05</v>
      </c>
      <c r="AD909" s="297">
        <v>1.18</v>
      </c>
      <c r="AE909" s="297">
        <v>1.26</v>
      </c>
      <c r="AF909" s="297">
        <v>1.35</v>
      </c>
      <c r="AG909" s="297">
        <v>1.45</v>
      </c>
      <c r="AH909" s="297">
        <v>1.55</v>
      </c>
      <c r="AI909" s="297">
        <v>1.66</v>
      </c>
      <c r="AJ909" s="297">
        <v>1.73</v>
      </c>
      <c r="AK909" s="297">
        <v>1.8</v>
      </c>
      <c r="AL909" s="297">
        <v>1.87</v>
      </c>
      <c r="AM909" s="297">
        <v>1.94</v>
      </c>
      <c r="AN909" s="297">
        <v>2.02</v>
      </c>
      <c r="AO909" s="297">
        <v>2.1</v>
      </c>
      <c r="AP909" s="297">
        <v>2.1800000000000002</v>
      </c>
      <c r="AQ909" s="297">
        <v>2.2599999999999998</v>
      </c>
      <c r="AR909" s="297">
        <v>2.35</v>
      </c>
      <c r="AS909" s="297">
        <v>2.44</v>
      </c>
      <c r="AT909" s="297">
        <v>2.5299999999999998</v>
      </c>
      <c r="AU909" s="297">
        <v>2.62</v>
      </c>
      <c r="AV909" s="297">
        <v>2.72</v>
      </c>
      <c r="AW909" s="297">
        <v>2.82</v>
      </c>
      <c r="AX909" s="297">
        <v>2.92</v>
      </c>
      <c r="AY909" s="297">
        <v>3.03</v>
      </c>
      <c r="AZ909" s="297">
        <v>3.14</v>
      </c>
      <c r="BA909" s="297">
        <v>3.26</v>
      </c>
      <c r="BB909" s="297">
        <v>3.38</v>
      </c>
      <c r="BC909" s="297">
        <v>3.51</v>
      </c>
      <c r="BD909" s="297">
        <v>3.64</v>
      </c>
      <c r="BE909" s="297">
        <v>3.78</v>
      </c>
      <c r="BF909" s="297">
        <v>3.92</v>
      </c>
      <c r="BG909" s="297">
        <v>4.07</v>
      </c>
      <c r="BH909" s="297">
        <v>4.2300000000000004</v>
      </c>
      <c r="BI909" s="297">
        <v>4.37</v>
      </c>
      <c r="BJ909" s="297">
        <v>4.5199999999999996</v>
      </c>
      <c r="BK909" s="297">
        <v>4.68</v>
      </c>
      <c r="BL909" s="297">
        <v>4.8499999999999996</v>
      </c>
      <c r="BM909" s="297">
        <v>5.01</v>
      </c>
      <c r="BN909" s="297">
        <v>5.17</v>
      </c>
      <c r="BO909" s="297">
        <v>5.33</v>
      </c>
      <c r="BP909" s="297">
        <v>5.49</v>
      </c>
      <c r="BQ909" s="297">
        <v>5.66</v>
      </c>
      <c r="BR909" s="297">
        <v>5.84</v>
      </c>
      <c r="BS909" s="297">
        <v>6</v>
      </c>
      <c r="BT909" s="297">
        <v>6.17</v>
      </c>
      <c r="BU909" s="297">
        <v>6.34</v>
      </c>
      <c r="BV909" s="297">
        <v>6.52</v>
      </c>
      <c r="BW909" s="297">
        <v>6.7</v>
      </c>
    </row>
    <row r="910" spans="1:75" x14ac:dyDescent="0.25">
      <c r="A910" s="297" t="s">
        <v>744</v>
      </c>
      <c r="B910" s="297" t="s">
        <v>1126</v>
      </c>
      <c r="C910" s="297" t="s">
        <v>1005</v>
      </c>
      <c r="D910" s="297" t="s">
        <v>1006</v>
      </c>
      <c r="E910" s="297">
        <v>286.89999999999998</v>
      </c>
      <c r="F910" s="297">
        <v>317.26</v>
      </c>
      <c r="G910" s="297">
        <v>347.85</v>
      </c>
      <c r="H910" s="297">
        <v>376.3</v>
      </c>
      <c r="I910" s="297">
        <v>398.36</v>
      </c>
      <c r="J910" s="297">
        <v>412.2</v>
      </c>
      <c r="K910" s="297">
        <v>427.63</v>
      </c>
      <c r="L910" s="297">
        <v>440.12</v>
      </c>
      <c r="M910" s="297">
        <v>448.71</v>
      </c>
      <c r="N910" s="297">
        <v>456.19</v>
      </c>
      <c r="O910" s="297">
        <v>466.97</v>
      </c>
      <c r="P910" s="297">
        <v>483.62</v>
      </c>
      <c r="Q910" s="297">
        <v>501.19</v>
      </c>
      <c r="R910" s="297">
        <v>521.44000000000005</v>
      </c>
      <c r="S910" s="297">
        <v>532.75</v>
      </c>
      <c r="T910" s="297">
        <v>545.48</v>
      </c>
      <c r="U910" s="297">
        <v>554.29999999999995</v>
      </c>
      <c r="V910" s="297">
        <v>564.33000000000004</v>
      </c>
      <c r="W910" s="297">
        <v>582.49</v>
      </c>
      <c r="X910" s="297">
        <v>596.48</v>
      </c>
      <c r="Y910" s="297">
        <v>606.41999999999996</v>
      </c>
      <c r="Z910" s="297">
        <v>618.44000000000005</v>
      </c>
      <c r="AA910" s="297">
        <v>629.12</v>
      </c>
      <c r="AB910" s="297">
        <v>643.64</v>
      </c>
      <c r="AC910" s="297">
        <v>654.82000000000005</v>
      </c>
      <c r="AD910" s="297">
        <v>667.74</v>
      </c>
      <c r="AE910" s="297">
        <v>684.48</v>
      </c>
      <c r="AF910" s="297">
        <v>710.42</v>
      </c>
      <c r="AG910" s="297">
        <v>729.92</v>
      </c>
      <c r="AH910" s="297">
        <v>733.59</v>
      </c>
      <c r="AI910" s="297">
        <v>735.1</v>
      </c>
      <c r="AJ910" s="297">
        <v>749.76</v>
      </c>
      <c r="AK910" s="297">
        <v>771.46</v>
      </c>
      <c r="AL910" s="297">
        <v>793.55</v>
      </c>
      <c r="AM910" s="297">
        <v>819.35</v>
      </c>
      <c r="AN910" s="297">
        <v>847.38</v>
      </c>
      <c r="AO910" s="297">
        <v>876.29</v>
      </c>
      <c r="AP910" s="297">
        <v>906.44</v>
      </c>
      <c r="AQ910" s="297">
        <v>935.98</v>
      </c>
      <c r="AR910" s="297">
        <v>965.9</v>
      </c>
      <c r="AS910" s="297">
        <v>995.22</v>
      </c>
      <c r="AT910" s="297">
        <v>1024.1300000000001</v>
      </c>
      <c r="AU910" s="297">
        <v>1051.96</v>
      </c>
      <c r="AV910" s="297">
        <v>1078.9000000000001</v>
      </c>
      <c r="AW910" s="297">
        <v>1105.22</v>
      </c>
      <c r="AX910" s="297">
        <v>1130.81</v>
      </c>
      <c r="AY910" s="297">
        <v>1155.82</v>
      </c>
      <c r="AZ910" s="297">
        <v>1180.23</v>
      </c>
      <c r="BA910" s="297">
        <v>1203.96</v>
      </c>
      <c r="BB910" s="297">
        <v>1227.18</v>
      </c>
      <c r="BC910" s="297">
        <v>1249.8800000000001</v>
      </c>
      <c r="BD910" s="297">
        <v>1271.6099999999999</v>
      </c>
      <c r="BE910" s="297">
        <v>1293.25</v>
      </c>
      <c r="BF910" s="297">
        <v>1314.06</v>
      </c>
      <c r="BG910" s="297">
        <v>1334.39</v>
      </c>
      <c r="BH910" s="297">
        <v>1354.28</v>
      </c>
      <c r="BI910" s="297">
        <v>1373.56</v>
      </c>
      <c r="BJ910" s="297">
        <v>1392.59</v>
      </c>
      <c r="BK910" s="297">
        <v>1411.12</v>
      </c>
      <c r="BL910" s="297">
        <v>1429.35</v>
      </c>
      <c r="BM910" s="297">
        <v>1447.26</v>
      </c>
      <c r="BN910" s="297">
        <v>1464.91</v>
      </c>
      <c r="BO910" s="297">
        <v>1482.37</v>
      </c>
      <c r="BP910" s="297">
        <v>1499.64</v>
      </c>
      <c r="BQ910" s="297">
        <v>1516.81</v>
      </c>
      <c r="BR910" s="297">
        <v>1533.87</v>
      </c>
      <c r="BS910" s="297">
        <v>1550.82</v>
      </c>
      <c r="BT910" s="297">
        <v>1567.85</v>
      </c>
      <c r="BU910" s="297">
        <v>1584.87</v>
      </c>
      <c r="BV910" s="297">
        <v>1601.86</v>
      </c>
      <c r="BW910" s="297">
        <v>1618.84</v>
      </c>
    </row>
    <row r="911" spans="1:75" x14ac:dyDescent="0.25">
      <c r="A911" s="297" t="s">
        <v>744</v>
      </c>
      <c r="B911" s="297" t="s">
        <v>1126</v>
      </c>
      <c r="C911" s="297" t="s">
        <v>1007</v>
      </c>
      <c r="D911" s="297" t="s">
        <v>1008</v>
      </c>
      <c r="E911" s="297">
        <v>216356.16</v>
      </c>
      <c r="F911" s="297">
        <v>289143.84000000003</v>
      </c>
      <c r="G911" s="297">
        <v>324109.59000000003</v>
      </c>
      <c r="H911" s="297">
        <v>354246.56</v>
      </c>
      <c r="I911" s="297">
        <v>311397.25</v>
      </c>
      <c r="J911" s="297">
        <v>320164.38</v>
      </c>
      <c r="K911" s="297">
        <v>346212.31</v>
      </c>
      <c r="L911" s="297">
        <v>372719.16</v>
      </c>
      <c r="M911" s="297">
        <v>427780.84</v>
      </c>
      <c r="N911" s="297">
        <v>426684.94</v>
      </c>
      <c r="O911" s="297">
        <v>404410.94</v>
      </c>
      <c r="P911" s="297">
        <v>479397.25</v>
      </c>
      <c r="Q911" s="297">
        <v>540883.56000000006</v>
      </c>
      <c r="R911" s="297">
        <v>562390.38</v>
      </c>
      <c r="S911" s="297">
        <v>593369.88</v>
      </c>
      <c r="T911" s="297">
        <v>593664.38</v>
      </c>
      <c r="U911" s="297">
        <v>635321.93999999994</v>
      </c>
      <c r="V911" s="297">
        <v>634315.06000000006</v>
      </c>
      <c r="W911" s="297">
        <v>675116.44</v>
      </c>
      <c r="X911" s="297">
        <v>685671.25</v>
      </c>
      <c r="Y911" s="297">
        <v>717130.13</v>
      </c>
      <c r="Z911" s="297">
        <v>734945.19</v>
      </c>
      <c r="AA911" s="297">
        <v>810082.19</v>
      </c>
      <c r="AB911" s="297">
        <v>817164.38</v>
      </c>
      <c r="AC911" s="297">
        <v>877458.88</v>
      </c>
      <c r="AD911" s="297">
        <v>935376.69</v>
      </c>
      <c r="AE911" s="297">
        <v>980301.38</v>
      </c>
      <c r="AF911" s="297">
        <v>1014513.75</v>
      </c>
      <c r="AG911" s="297">
        <v>1106849.25</v>
      </c>
      <c r="AH911" s="297">
        <v>2341991</v>
      </c>
      <c r="AI911" s="297">
        <v>2475288.5</v>
      </c>
      <c r="AJ911" s="297">
        <v>2468868.5</v>
      </c>
      <c r="AK911" s="297">
        <v>2255343.75</v>
      </c>
      <c r="AL911" s="297">
        <v>2094517.38</v>
      </c>
      <c r="AM911" s="297">
        <v>1961730</v>
      </c>
      <c r="AN911" s="297">
        <v>1849701.38</v>
      </c>
      <c r="AO911" s="297">
        <v>1746491.38</v>
      </c>
      <c r="AP911" s="297">
        <v>1698918.38</v>
      </c>
      <c r="AQ911" s="297">
        <v>1649408.88</v>
      </c>
      <c r="AR911" s="297">
        <v>1607308.75</v>
      </c>
      <c r="AS911" s="297">
        <v>1567310.88</v>
      </c>
      <c r="AT911" s="297">
        <v>1530889</v>
      </c>
      <c r="AU911" s="297">
        <v>1512642.75</v>
      </c>
      <c r="AV911" s="297">
        <v>1494423.63</v>
      </c>
      <c r="AW911" s="297">
        <v>1475857.63</v>
      </c>
      <c r="AX911" s="297">
        <v>1455395.25</v>
      </c>
      <c r="AY911" s="297">
        <v>1437275.75</v>
      </c>
      <c r="AZ911" s="297">
        <v>1428409.25</v>
      </c>
      <c r="BA911" s="297">
        <v>1418378.75</v>
      </c>
      <c r="BB911" s="297">
        <v>1407561.25</v>
      </c>
      <c r="BC911" s="297">
        <v>1397784.88</v>
      </c>
      <c r="BD911" s="297">
        <v>1388568.25</v>
      </c>
      <c r="BE911" s="297">
        <v>1386063.63</v>
      </c>
      <c r="BF911" s="297">
        <v>1382921.75</v>
      </c>
      <c r="BG911" s="297">
        <v>1379241</v>
      </c>
      <c r="BH911" s="297">
        <v>1375646.88</v>
      </c>
      <c r="BI911" s="297">
        <v>1373623.88</v>
      </c>
      <c r="BJ911" s="297">
        <v>1375120.25</v>
      </c>
      <c r="BK911" s="297">
        <v>1376232.75</v>
      </c>
      <c r="BL911" s="297">
        <v>1377217.13</v>
      </c>
      <c r="BM911" s="297">
        <v>1377597.5</v>
      </c>
      <c r="BN911" s="297">
        <v>1379938.88</v>
      </c>
      <c r="BO911" s="297">
        <v>1383959.5</v>
      </c>
      <c r="BP911" s="297">
        <v>1387627.75</v>
      </c>
      <c r="BQ911" s="297">
        <v>1391215.25</v>
      </c>
      <c r="BR911" s="297">
        <v>1394645.13</v>
      </c>
      <c r="BS911" s="297">
        <v>1399392.75</v>
      </c>
      <c r="BT911" s="297">
        <v>1405010.25</v>
      </c>
      <c r="BU911" s="297">
        <v>1410550.5</v>
      </c>
      <c r="BV911" s="297">
        <v>1415534.13</v>
      </c>
      <c r="BW911" s="297">
        <v>1420161.5</v>
      </c>
    </row>
    <row r="912" spans="1:75" x14ac:dyDescent="0.25">
      <c r="A912" s="297" t="s">
        <v>744</v>
      </c>
      <c r="B912" s="297" t="s">
        <v>1126</v>
      </c>
      <c r="C912" s="297" t="s">
        <v>1009</v>
      </c>
      <c r="D912" s="297" t="s">
        <v>1010</v>
      </c>
      <c r="E912" s="297">
        <v>20.75</v>
      </c>
      <c r="F912" s="297">
        <v>21.26</v>
      </c>
      <c r="G912" s="297">
        <v>24.95</v>
      </c>
      <c r="H912" s="297">
        <v>27.01</v>
      </c>
      <c r="I912" s="297">
        <v>25.23</v>
      </c>
      <c r="J912" s="297">
        <v>22.29</v>
      </c>
      <c r="K912" s="297">
        <v>22.57</v>
      </c>
      <c r="L912" s="297">
        <v>22.33</v>
      </c>
      <c r="M912" s="297">
        <v>18.93</v>
      </c>
      <c r="N912" s="297">
        <v>18.59</v>
      </c>
      <c r="O912" s="297">
        <v>19.04</v>
      </c>
      <c r="P912" s="297">
        <v>20.43</v>
      </c>
      <c r="Q912" s="297">
        <v>20.36</v>
      </c>
      <c r="R912" s="297">
        <v>21.99</v>
      </c>
      <c r="S912" s="297">
        <v>18.489999999999998</v>
      </c>
      <c r="T912" s="297">
        <v>19.37</v>
      </c>
      <c r="U912" s="297">
        <v>17.41</v>
      </c>
      <c r="V912" s="297">
        <v>17.68</v>
      </c>
      <c r="W912" s="297">
        <v>20.66</v>
      </c>
      <c r="X912" s="297">
        <v>19.579999999999998</v>
      </c>
      <c r="Y912" s="297">
        <v>18.25</v>
      </c>
      <c r="Z912" s="297">
        <v>18.77</v>
      </c>
      <c r="AA912" s="297">
        <v>18.760000000000002</v>
      </c>
      <c r="AB912" s="297">
        <v>19.09</v>
      </c>
      <c r="AC912" s="297">
        <v>17.46</v>
      </c>
      <c r="AD912" s="297">
        <v>17.18</v>
      </c>
      <c r="AE912" s="297">
        <v>18.239999999999998</v>
      </c>
      <c r="AF912" s="297">
        <v>20.46</v>
      </c>
      <c r="AG912" s="297">
        <v>17.3</v>
      </c>
      <c r="AH912" s="297">
        <v>13.54</v>
      </c>
      <c r="AI912" s="297">
        <v>12.98</v>
      </c>
      <c r="AJ912" s="297">
        <v>16.079999999999998</v>
      </c>
      <c r="AK912" s="297">
        <v>17.14</v>
      </c>
      <c r="AL912" s="297">
        <v>16.97</v>
      </c>
      <c r="AM912" s="297">
        <v>17.46</v>
      </c>
      <c r="AN912" s="297">
        <v>17.670000000000002</v>
      </c>
      <c r="AO912" s="297">
        <v>17.690000000000001</v>
      </c>
      <c r="AP912" s="297">
        <v>17.78</v>
      </c>
      <c r="AQ912" s="297">
        <v>17.649999999999999</v>
      </c>
      <c r="AR912" s="297">
        <v>17.72</v>
      </c>
      <c r="AS912" s="297">
        <v>17.66</v>
      </c>
      <c r="AT912" s="297">
        <v>17.66</v>
      </c>
      <c r="AU912" s="297">
        <v>17.55</v>
      </c>
      <c r="AV912" s="297">
        <v>17.489999999999998</v>
      </c>
      <c r="AW912" s="297">
        <v>17.48</v>
      </c>
      <c r="AX912" s="297">
        <v>17.45</v>
      </c>
      <c r="AY912" s="297">
        <v>17.440000000000001</v>
      </c>
      <c r="AZ912" s="297">
        <v>17.399999999999999</v>
      </c>
      <c r="BA912" s="297">
        <v>17.350000000000001</v>
      </c>
      <c r="BB912" s="297">
        <v>17.32</v>
      </c>
      <c r="BC912" s="297">
        <v>17.29</v>
      </c>
      <c r="BD912" s="297">
        <v>17.2</v>
      </c>
      <c r="BE912" s="297">
        <v>17.2</v>
      </c>
      <c r="BF912" s="297">
        <v>17.100000000000001</v>
      </c>
      <c r="BG912" s="297">
        <v>17.05</v>
      </c>
      <c r="BH912" s="297">
        <v>17</v>
      </c>
      <c r="BI912" s="297">
        <v>16.920000000000002</v>
      </c>
      <c r="BJ912" s="297">
        <v>16.87</v>
      </c>
      <c r="BK912" s="297">
        <v>16.79</v>
      </c>
      <c r="BL912" s="297">
        <v>16.739999999999998</v>
      </c>
      <c r="BM912" s="297">
        <v>16.68</v>
      </c>
      <c r="BN912" s="297">
        <v>16.62</v>
      </c>
      <c r="BO912" s="297">
        <v>16.57</v>
      </c>
      <c r="BP912" s="297">
        <v>16.510000000000002</v>
      </c>
      <c r="BQ912" s="297">
        <v>16.46</v>
      </c>
      <c r="BR912" s="297">
        <v>16.41</v>
      </c>
      <c r="BS912" s="297">
        <v>16.37</v>
      </c>
      <c r="BT912" s="297">
        <v>16.329999999999998</v>
      </c>
      <c r="BU912" s="297">
        <v>16.29</v>
      </c>
      <c r="BV912" s="297">
        <v>16.25</v>
      </c>
      <c r="BW912" s="297">
        <v>16.2</v>
      </c>
    </row>
    <row r="913" spans="1:75" x14ac:dyDescent="0.25">
      <c r="A913" s="297" t="s">
        <v>744</v>
      </c>
      <c r="B913" s="297" t="s">
        <v>1126</v>
      </c>
      <c r="C913" s="297" t="s">
        <v>1011</v>
      </c>
      <c r="D913" s="297" t="s">
        <v>927</v>
      </c>
      <c r="E913" s="297">
        <v>2505.04</v>
      </c>
      <c r="F913" s="297">
        <v>2721.75</v>
      </c>
      <c r="G913" s="297">
        <v>3005.06</v>
      </c>
      <c r="H913" s="297">
        <v>3305.51</v>
      </c>
      <c r="I913" s="297">
        <v>3606.8</v>
      </c>
      <c r="J913" s="297">
        <v>3917.78</v>
      </c>
      <c r="K913" s="297">
        <v>4114.46</v>
      </c>
      <c r="L913" s="297">
        <v>4360.53</v>
      </c>
      <c r="M913" s="297">
        <v>4566.41</v>
      </c>
      <c r="N913" s="297">
        <v>4801.2</v>
      </c>
      <c r="O913" s="297">
        <v>4998.7</v>
      </c>
      <c r="P913" s="297">
        <v>5179.8</v>
      </c>
      <c r="Q913" s="297">
        <v>5357.4</v>
      </c>
      <c r="R913" s="297">
        <v>5546.6</v>
      </c>
      <c r="S913" s="297">
        <v>5718.67</v>
      </c>
      <c r="T913" s="297">
        <v>5874.43</v>
      </c>
      <c r="U913" s="297">
        <v>5906.88</v>
      </c>
      <c r="V913" s="297">
        <v>5945.99</v>
      </c>
      <c r="W913" s="297">
        <v>6006.57</v>
      </c>
      <c r="X913" s="297">
        <v>6139.51</v>
      </c>
      <c r="Y913" s="297">
        <v>6328.48</v>
      </c>
      <c r="Z913" s="297">
        <v>6742.63</v>
      </c>
      <c r="AA913" s="297">
        <v>7257.85</v>
      </c>
      <c r="AB913" s="297">
        <v>7782.5</v>
      </c>
      <c r="AC913" s="297">
        <v>8323.0499999999993</v>
      </c>
      <c r="AD913" s="297">
        <v>8816.9699999999993</v>
      </c>
      <c r="AE913" s="297">
        <v>9253.9</v>
      </c>
      <c r="AF913" s="297">
        <v>9632.2800000000007</v>
      </c>
      <c r="AG913" s="297">
        <v>9959.9</v>
      </c>
      <c r="AH913" s="297">
        <v>10296.780000000001</v>
      </c>
      <c r="AI913" s="297">
        <v>10633.3</v>
      </c>
      <c r="AJ913" s="297">
        <v>10872.74</v>
      </c>
      <c r="AK913" s="297">
        <v>11140.32</v>
      </c>
      <c r="AL913" s="297">
        <v>11427.22</v>
      </c>
      <c r="AM913" s="297">
        <v>11713.12</v>
      </c>
      <c r="AN913" s="297">
        <v>11983.66</v>
      </c>
      <c r="AO913" s="297">
        <v>12254.18</v>
      </c>
      <c r="AP913" s="297">
        <v>12502.84</v>
      </c>
      <c r="AQ913" s="297">
        <v>12739.15</v>
      </c>
      <c r="AR913" s="297">
        <v>12980</v>
      </c>
      <c r="AS913" s="297">
        <v>13231.34</v>
      </c>
      <c r="AT913" s="297">
        <v>13423.51</v>
      </c>
      <c r="AU913" s="297">
        <v>13625.28</v>
      </c>
      <c r="AV913" s="297">
        <v>13836.76</v>
      </c>
      <c r="AW913" s="297">
        <v>14045.58</v>
      </c>
      <c r="AX913" s="297">
        <v>14246.59</v>
      </c>
      <c r="AY913" s="297">
        <v>14413.53</v>
      </c>
      <c r="AZ913" s="297">
        <v>14573.47</v>
      </c>
      <c r="BA913" s="297">
        <v>14727.34</v>
      </c>
      <c r="BB913" s="297">
        <v>14878.96</v>
      </c>
      <c r="BC913" s="297">
        <v>15029.03</v>
      </c>
      <c r="BD913" s="297">
        <v>15156.01</v>
      </c>
      <c r="BE913" s="297">
        <v>15284.19</v>
      </c>
      <c r="BF913" s="297">
        <v>15413.49</v>
      </c>
      <c r="BG913" s="297">
        <v>15543.26</v>
      </c>
      <c r="BH913" s="297">
        <v>15672.58</v>
      </c>
      <c r="BI913" s="297">
        <v>15780.29</v>
      </c>
      <c r="BJ913" s="297">
        <v>15893.25</v>
      </c>
      <c r="BK913" s="297">
        <v>16008.93</v>
      </c>
      <c r="BL913" s="297">
        <v>16125.12</v>
      </c>
      <c r="BM913" s="297">
        <v>16239.31</v>
      </c>
      <c r="BN913" s="297">
        <v>16329.59</v>
      </c>
      <c r="BO913" s="297">
        <v>16423.580000000002</v>
      </c>
      <c r="BP913" s="297">
        <v>16518.98</v>
      </c>
      <c r="BQ913" s="297">
        <v>16614.48</v>
      </c>
      <c r="BR913" s="297">
        <v>16708.87</v>
      </c>
      <c r="BS913" s="297">
        <v>16777.740000000002</v>
      </c>
      <c r="BT913" s="297">
        <v>16848.89</v>
      </c>
      <c r="BU913" s="297">
        <v>16919.68</v>
      </c>
      <c r="BV913" s="297">
        <v>16987.78</v>
      </c>
      <c r="BW913" s="297">
        <v>17050.990000000002</v>
      </c>
    </row>
    <row r="914" spans="1:75" x14ac:dyDescent="0.25">
      <c r="A914" s="297" t="s">
        <v>744</v>
      </c>
      <c r="B914" s="297" t="s">
        <v>1126</v>
      </c>
      <c r="C914" s="297" t="s">
        <v>1012</v>
      </c>
      <c r="D914" s="297" t="s">
        <v>927</v>
      </c>
      <c r="E914" s="297">
        <v>9801.4699999999993</v>
      </c>
      <c r="F914" s="297">
        <v>10440.85</v>
      </c>
      <c r="G914" s="297">
        <v>11126.57</v>
      </c>
      <c r="H914" s="297">
        <v>11836.76</v>
      </c>
      <c r="I914" s="297">
        <v>12542.1</v>
      </c>
      <c r="J914" s="297">
        <v>13220.48</v>
      </c>
      <c r="K914" s="297">
        <v>13862.21</v>
      </c>
      <c r="L914" s="297">
        <v>14469.3</v>
      </c>
      <c r="M914" s="297">
        <v>15045.71</v>
      </c>
      <c r="N914" s="297">
        <v>15600.31</v>
      </c>
      <c r="O914" s="297">
        <v>16139.05</v>
      </c>
      <c r="P914" s="297">
        <v>16669.759999999998</v>
      </c>
      <c r="Q914" s="297">
        <v>17189.080000000002</v>
      </c>
      <c r="R914" s="297">
        <v>17679.72</v>
      </c>
      <c r="S914" s="297">
        <v>18117.97</v>
      </c>
      <c r="T914" s="297">
        <v>18491.849999999999</v>
      </c>
      <c r="U914" s="297">
        <v>18786.47</v>
      </c>
      <c r="V914" s="297">
        <v>19020.64</v>
      </c>
      <c r="W914" s="297">
        <v>19256.650000000001</v>
      </c>
      <c r="X914" s="297">
        <v>19578.919999999998</v>
      </c>
      <c r="Y914" s="297">
        <v>20045.28</v>
      </c>
      <c r="Z914" s="297">
        <v>20681.580000000002</v>
      </c>
      <c r="AA914" s="297">
        <v>21463.07</v>
      </c>
      <c r="AB914" s="297">
        <v>22334.37</v>
      </c>
      <c r="AC914" s="297">
        <v>23213.77</v>
      </c>
      <c r="AD914" s="297">
        <v>24041.119999999999</v>
      </c>
      <c r="AE914" s="297">
        <v>24799.439999999999</v>
      </c>
      <c r="AF914" s="297">
        <v>25504.18</v>
      </c>
      <c r="AG914" s="297">
        <v>26166.639999999999</v>
      </c>
      <c r="AH914" s="297">
        <v>26809.1</v>
      </c>
      <c r="AI914" s="297">
        <v>27448.09</v>
      </c>
      <c r="AJ914" s="297">
        <v>28082.54</v>
      </c>
      <c r="AK914" s="297">
        <v>28705.13</v>
      </c>
      <c r="AL914" s="297">
        <v>29319.4</v>
      </c>
      <c r="AM914" s="297">
        <v>29929.47</v>
      </c>
      <c r="AN914" s="297">
        <v>30538.11</v>
      </c>
      <c r="AO914" s="297">
        <v>31146.880000000001</v>
      </c>
      <c r="AP914" s="297">
        <v>31754.73</v>
      </c>
      <c r="AQ914" s="297">
        <v>32358.42</v>
      </c>
      <c r="AR914" s="297">
        <v>32953.129999999997</v>
      </c>
      <c r="AS914" s="297">
        <v>33535.040000000001</v>
      </c>
      <c r="AT914" s="297">
        <v>34103.550000000003</v>
      </c>
      <c r="AU914" s="297">
        <v>34658.86</v>
      </c>
      <c r="AV914" s="297">
        <v>35199</v>
      </c>
      <c r="AW914" s="297">
        <v>35721.79</v>
      </c>
      <c r="AX914" s="297">
        <v>36225.83</v>
      </c>
      <c r="AY914" s="297">
        <v>36710.129999999997</v>
      </c>
      <c r="AZ914" s="297">
        <v>37175.24</v>
      </c>
      <c r="BA914" s="297">
        <v>37623.410000000003</v>
      </c>
      <c r="BB914" s="297">
        <v>38057.839999999997</v>
      </c>
      <c r="BC914" s="297">
        <v>38481.08</v>
      </c>
      <c r="BD914" s="297">
        <v>38893.82</v>
      </c>
      <c r="BE914" s="297">
        <v>39295.93</v>
      </c>
      <c r="BF914" s="297">
        <v>39688.03</v>
      </c>
      <c r="BG914" s="297">
        <v>40070.639999999999</v>
      </c>
      <c r="BH914" s="297">
        <v>40444.19</v>
      </c>
      <c r="BI914" s="297">
        <v>40809.040000000001</v>
      </c>
      <c r="BJ914" s="297">
        <v>41165.46</v>
      </c>
      <c r="BK914" s="297">
        <v>41513.42</v>
      </c>
      <c r="BL914" s="297">
        <v>41852.769999999997</v>
      </c>
      <c r="BM914" s="297">
        <v>42183.32</v>
      </c>
      <c r="BN914" s="297">
        <v>42504.92</v>
      </c>
      <c r="BO914" s="297">
        <v>42817.4</v>
      </c>
      <c r="BP914" s="297">
        <v>43120.480000000003</v>
      </c>
      <c r="BQ914" s="297">
        <v>43413.760000000002</v>
      </c>
      <c r="BR914" s="297">
        <v>43696.81</v>
      </c>
      <c r="BS914" s="297">
        <v>43969.39</v>
      </c>
      <c r="BT914" s="297">
        <v>44230.98</v>
      </c>
      <c r="BU914" s="297">
        <v>44480.43</v>
      </c>
      <c r="BV914" s="297">
        <v>44716.37</v>
      </c>
      <c r="BW914" s="297">
        <v>44937.69</v>
      </c>
    </row>
    <row r="915" spans="1:75" x14ac:dyDescent="0.25">
      <c r="A915" s="297" t="s">
        <v>744</v>
      </c>
      <c r="B915" s="297" t="s">
        <v>1126</v>
      </c>
      <c r="C915" s="297" t="s">
        <v>1013</v>
      </c>
      <c r="D915" s="297" t="s">
        <v>1010</v>
      </c>
      <c r="E915" s="297">
        <v>59.01</v>
      </c>
      <c r="F915" s="297">
        <v>53.8</v>
      </c>
      <c r="G915" s="297">
        <v>37.33</v>
      </c>
      <c r="H915" s="297">
        <v>24.96</v>
      </c>
      <c r="I915" s="297">
        <v>21.91</v>
      </c>
      <c r="J915" s="297">
        <v>14.88</v>
      </c>
      <c r="K915" s="297">
        <v>10.38</v>
      </c>
      <c r="L915" s="297">
        <v>11.45</v>
      </c>
      <c r="M915" s="297">
        <v>15.81</v>
      </c>
      <c r="N915" s="297">
        <v>15.11</v>
      </c>
      <c r="O915" s="297">
        <v>24.1</v>
      </c>
      <c r="P915" s="297">
        <v>21.38</v>
      </c>
      <c r="Q915" s="297">
        <v>25.66</v>
      </c>
      <c r="R915" s="297">
        <v>25.5</v>
      </c>
      <c r="S915" s="297">
        <v>27.83</v>
      </c>
      <c r="T915" s="297">
        <v>29.48</v>
      </c>
      <c r="U915" s="297">
        <v>31.57</v>
      </c>
      <c r="V915" s="297">
        <v>31.51</v>
      </c>
      <c r="W915" s="297">
        <v>25.62</v>
      </c>
      <c r="X915" s="297">
        <v>32.68</v>
      </c>
      <c r="Y915" s="297">
        <v>37.46</v>
      </c>
      <c r="Z915" s="297">
        <v>34.69</v>
      </c>
      <c r="AA915" s="297">
        <v>37.08</v>
      </c>
      <c r="AB915" s="297">
        <v>41.82</v>
      </c>
      <c r="AC915" s="297">
        <v>45.94</v>
      </c>
      <c r="AD915" s="297">
        <v>51.32</v>
      </c>
      <c r="AE915" s="297">
        <v>50.13</v>
      </c>
      <c r="AF915" s="297">
        <v>48.8</v>
      </c>
      <c r="AG915" s="297">
        <v>53.7</v>
      </c>
      <c r="AH915" s="297">
        <v>29.45</v>
      </c>
      <c r="AI915" s="297">
        <v>24.68</v>
      </c>
      <c r="AJ915" s="297">
        <v>29.94</v>
      </c>
      <c r="AK915" s="297">
        <v>33.18</v>
      </c>
      <c r="AL915" s="297">
        <v>29.59</v>
      </c>
      <c r="AM915" s="297">
        <v>30.71</v>
      </c>
      <c r="AN915" s="297">
        <v>30.27</v>
      </c>
      <c r="AO915" s="297">
        <v>29.35</v>
      </c>
      <c r="AP915" s="297">
        <v>29.5</v>
      </c>
      <c r="AQ915" s="297">
        <v>28.23</v>
      </c>
      <c r="AR915" s="297">
        <v>28.23</v>
      </c>
      <c r="AS915" s="297">
        <v>27.65</v>
      </c>
      <c r="AT915" s="297">
        <v>27.5</v>
      </c>
      <c r="AU915" s="297">
        <v>27.19</v>
      </c>
      <c r="AV915" s="297">
        <v>27.03</v>
      </c>
      <c r="AW915" s="297">
        <v>27.06</v>
      </c>
      <c r="AX915" s="297">
        <v>26.99</v>
      </c>
      <c r="AY915" s="297">
        <v>27.09</v>
      </c>
      <c r="AZ915" s="297">
        <v>27.27</v>
      </c>
      <c r="BA915" s="297">
        <v>27.22</v>
      </c>
      <c r="BB915" s="297">
        <v>27.27</v>
      </c>
      <c r="BC915" s="297">
        <v>27.33</v>
      </c>
      <c r="BD915" s="297">
        <v>27.08</v>
      </c>
      <c r="BE915" s="297">
        <v>27.61</v>
      </c>
      <c r="BF915" s="297">
        <v>27.36</v>
      </c>
      <c r="BG915" s="297">
        <v>27.41</v>
      </c>
      <c r="BH915" s="297">
        <v>27.46</v>
      </c>
      <c r="BI915" s="297">
        <v>27.39</v>
      </c>
      <c r="BJ915" s="297">
        <v>27.63</v>
      </c>
      <c r="BK915" s="297">
        <v>27.54</v>
      </c>
      <c r="BL915" s="297">
        <v>27.57</v>
      </c>
      <c r="BM915" s="297">
        <v>27.55</v>
      </c>
      <c r="BN915" s="297">
        <v>27.57</v>
      </c>
      <c r="BO915" s="297">
        <v>27.65</v>
      </c>
      <c r="BP915" s="297">
        <v>27.6</v>
      </c>
      <c r="BQ915" s="297">
        <v>27.61</v>
      </c>
      <c r="BR915" s="297">
        <v>27.57</v>
      </c>
      <c r="BS915" s="297">
        <v>27.52</v>
      </c>
      <c r="BT915" s="297">
        <v>27.57</v>
      </c>
      <c r="BU915" s="297">
        <v>27.51</v>
      </c>
      <c r="BV915" s="297">
        <v>27.45</v>
      </c>
      <c r="BW915" s="297">
        <v>27.41</v>
      </c>
    </row>
    <row r="916" spans="1:75" x14ac:dyDescent="0.25">
      <c r="A916" s="297" t="s">
        <v>744</v>
      </c>
      <c r="B916" s="297" t="s">
        <v>1126</v>
      </c>
      <c r="C916" s="297" t="s">
        <v>1014</v>
      </c>
      <c r="D916" s="297" t="s">
        <v>1015</v>
      </c>
      <c r="E916" s="297">
        <v>25.22</v>
      </c>
      <c r="F916" s="297">
        <v>26.32</v>
      </c>
      <c r="G916" s="297">
        <v>27.46</v>
      </c>
      <c r="H916" s="297">
        <v>28.65</v>
      </c>
      <c r="I916" s="297">
        <v>29.89</v>
      </c>
      <c r="J916" s="297">
        <v>31.18</v>
      </c>
      <c r="K916" s="297">
        <v>32.200000000000003</v>
      </c>
      <c r="L916" s="297">
        <v>33.26</v>
      </c>
      <c r="M916" s="297">
        <v>34.35</v>
      </c>
      <c r="N916" s="297">
        <v>35.47</v>
      </c>
      <c r="O916" s="297">
        <v>36.64</v>
      </c>
      <c r="P916" s="297">
        <v>37.549999999999997</v>
      </c>
      <c r="Q916" s="297">
        <v>38.5</v>
      </c>
      <c r="R916" s="297">
        <v>39.46</v>
      </c>
      <c r="S916" s="297">
        <v>40.450000000000003</v>
      </c>
      <c r="T916" s="297">
        <v>41.47</v>
      </c>
      <c r="U916" s="297">
        <v>42.92</v>
      </c>
      <c r="V916" s="297">
        <v>44.42</v>
      </c>
      <c r="W916" s="297">
        <v>45.97</v>
      </c>
      <c r="X916" s="297">
        <v>47.58</v>
      </c>
      <c r="Y916" s="297">
        <v>49.24</v>
      </c>
      <c r="Z916" s="297">
        <v>50.23</v>
      </c>
      <c r="AA916" s="297">
        <v>51.23</v>
      </c>
      <c r="AB916" s="297">
        <v>52.26</v>
      </c>
      <c r="AC916" s="297">
        <v>53.3</v>
      </c>
      <c r="AD916" s="297">
        <v>54.37</v>
      </c>
      <c r="AE916" s="297">
        <v>55.46</v>
      </c>
      <c r="AF916" s="297">
        <v>56.57</v>
      </c>
      <c r="AG916" s="297">
        <v>57.71</v>
      </c>
      <c r="AH916" s="297">
        <v>58.86</v>
      </c>
      <c r="AI916" s="297">
        <v>60.04</v>
      </c>
      <c r="AJ916" s="297">
        <v>61</v>
      </c>
      <c r="AK916" s="297">
        <v>61.97</v>
      </c>
      <c r="AL916" s="297">
        <v>62.95</v>
      </c>
      <c r="AM916" s="297">
        <v>63.95</v>
      </c>
      <c r="AN916" s="297">
        <v>64.97</v>
      </c>
      <c r="AO916" s="297">
        <v>65.739999999999995</v>
      </c>
      <c r="AP916" s="297">
        <v>66.52</v>
      </c>
      <c r="AQ916" s="297">
        <v>67.31</v>
      </c>
      <c r="AR916" s="297">
        <v>68.11</v>
      </c>
      <c r="AS916" s="297">
        <v>68.91</v>
      </c>
      <c r="AT916" s="297">
        <v>69.599999999999994</v>
      </c>
      <c r="AU916" s="297">
        <v>70.290000000000006</v>
      </c>
      <c r="AV916" s="297">
        <v>70.989999999999995</v>
      </c>
      <c r="AW916" s="297">
        <v>71.69</v>
      </c>
      <c r="AX916" s="297">
        <v>72.400000000000006</v>
      </c>
      <c r="AY916" s="297">
        <v>73.03</v>
      </c>
      <c r="AZ916" s="297">
        <v>73.66</v>
      </c>
      <c r="BA916" s="297">
        <v>74.290000000000006</v>
      </c>
      <c r="BB916" s="297">
        <v>74.930000000000007</v>
      </c>
      <c r="BC916" s="297">
        <v>75.58</v>
      </c>
      <c r="BD916" s="297">
        <v>76.09</v>
      </c>
      <c r="BE916" s="297">
        <v>76.599999999999994</v>
      </c>
      <c r="BF916" s="297">
        <v>77.12</v>
      </c>
      <c r="BG916" s="297">
        <v>77.650000000000006</v>
      </c>
      <c r="BH916" s="297">
        <v>78.17</v>
      </c>
      <c r="BI916" s="297">
        <v>78.680000000000007</v>
      </c>
      <c r="BJ916" s="297">
        <v>79.19</v>
      </c>
      <c r="BK916" s="297">
        <v>79.7</v>
      </c>
      <c r="BL916" s="297">
        <v>80.209999999999994</v>
      </c>
      <c r="BM916" s="297">
        <v>80.73</v>
      </c>
      <c r="BN916" s="297">
        <v>81.209999999999994</v>
      </c>
      <c r="BO916" s="297">
        <v>81.7</v>
      </c>
      <c r="BP916" s="297">
        <v>82.18</v>
      </c>
      <c r="BQ916" s="297">
        <v>82.68</v>
      </c>
      <c r="BR916" s="297">
        <v>83.17</v>
      </c>
      <c r="BS916" s="297">
        <v>83.6</v>
      </c>
      <c r="BT916" s="297">
        <v>84.04</v>
      </c>
      <c r="BU916" s="297">
        <v>84.47</v>
      </c>
      <c r="BV916" s="297">
        <v>84.91</v>
      </c>
      <c r="BW916" s="297">
        <v>85.36</v>
      </c>
    </row>
    <row r="917" spans="1:75" x14ac:dyDescent="0.25">
      <c r="A917" s="297" t="s">
        <v>744</v>
      </c>
      <c r="B917" s="297" t="s">
        <v>1126</v>
      </c>
      <c r="C917" s="297" t="s">
        <v>1016</v>
      </c>
      <c r="D917" s="297" t="s">
        <v>1015</v>
      </c>
      <c r="E917" s="297">
        <v>7.42</v>
      </c>
      <c r="F917" s="297">
        <v>7.69</v>
      </c>
      <c r="G917" s="297">
        <v>7.97</v>
      </c>
      <c r="H917" s="297">
        <v>8.26</v>
      </c>
      <c r="I917" s="297">
        <v>8.57</v>
      </c>
      <c r="J917" s="297">
        <v>8.8800000000000008</v>
      </c>
      <c r="K917" s="297">
        <v>9.15</v>
      </c>
      <c r="L917" s="297">
        <v>9.42</v>
      </c>
      <c r="M917" s="297">
        <v>9.6999999999999993</v>
      </c>
      <c r="N917" s="297">
        <v>9.99</v>
      </c>
      <c r="O917" s="297">
        <v>10.29</v>
      </c>
      <c r="P917" s="297">
        <v>10.46</v>
      </c>
      <c r="Q917" s="297">
        <v>10.63</v>
      </c>
      <c r="R917" s="297">
        <v>10.81</v>
      </c>
      <c r="S917" s="297">
        <v>10.98</v>
      </c>
      <c r="T917" s="297">
        <v>11.16</v>
      </c>
      <c r="U917" s="297">
        <v>11.42</v>
      </c>
      <c r="V917" s="297">
        <v>11.69</v>
      </c>
      <c r="W917" s="297">
        <v>11.96</v>
      </c>
      <c r="X917" s="297">
        <v>12.24</v>
      </c>
      <c r="Y917" s="297">
        <v>12.53</v>
      </c>
      <c r="Z917" s="297">
        <v>12.96</v>
      </c>
      <c r="AA917" s="297">
        <v>13.42</v>
      </c>
      <c r="AB917" s="297">
        <v>13.88</v>
      </c>
      <c r="AC917" s="297">
        <v>14.37</v>
      </c>
      <c r="AD917" s="297">
        <v>14.87</v>
      </c>
      <c r="AE917" s="297">
        <v>14.9</v>
      </c>
      <c r="AF917" s="297">
        <v>14.92</v>
      </c>
      <c r="AG917" s="297">
        <v>14.95</v>
      </c>
      <c r="AH917" s="297">
        <v>14.98</v>
      </c>
      <c r="AI917" s="297">
        <v>15.01</v>
      </c>
      <c r="AJ917" s="297">
        <v>15.48</v>
      </c>
      <c r="AK917" s="297">
        <v>15.97</v>
      </c>
      <c r="AL917" s="297">
        <v>16.48</v>
      </c>
      <c r="AM917" s="297">
        <v>17</v>
      </c>
      <c r="AN917" s="297">
        <v>17.54</v>
      </c>
      <c r="AO917" s="297">
        <v>18.03</v>
      </c>
      <c r="AP917" s="297">
        <v>18.54</v>
      </c>
      <c r="AQ917" s="297">
        <v>19.07</v>
      </c>
      <c r="AR917" s="297">
        <v>19.61</v>
      </c>
      <c r="AS917" s="297">
        <v>20.170000000000002</v>
      </c>
      <c r="AT917" s="297">
        <v>20.73</v>
      </c>
      <c r="AU917" s="297">
        <v>21.3</v>
      </c>
      <c r="AV917" s="297">
        <v>21.89</v>
      </c>
      <c r="AW917" s="297">
        <v>22.5</v>
      </c>
      <c r="AX917" s="297">
        <v>23.12</v>
      </c>
      <c r="AY917" s="297">
        <v>23.75</v>
      </c>
      <c r="AZ917" s="297">
        <v>24.39</v>
      </c>
      <c r="BA917" s="297">
        <v>25.04</v>
      </c>
      <c r="BB917" s="297">
        <v>25.72</v>
      </c>
      <c r="BC917" s="297">
        <v>26.41</v>
      </c>
      <c r="BD917" s="297">
        <v>27.01</v>
      </c>
      <c r="BE917" s="297">
        <v>27.63</v>
      </c>
      <c r="BF917" s="297">
        <v>28.26</v>
      </c>
      <c r="BG917" s="297">
        <v>28.9</v>
      </c>
      <c r="BH917" s="297">
        <v>29.56</v>
      </c>
      <c r="BI917" s="297">
        <v>30.21</v>
      </c>
      <c r="BJ917" s="297">
        <v>30.88</v>
      </c>
      <c r="BK917" s="297">
        <v>31.56</v>
      </c>
      <c r="BL917" s="297">
        <v>32.25</v>
      </c>
      <c r="BM917" s="297">
        <v>32.96</v>
      </c>
      <c r="BN917" s="297">
        <v>33.64</v>
      </c>
      <c r="BO917" s="297">
        <v>34.340000000000003</v>
      </c>
      <c r="BP917" s="297">
        <v>35.049999999999997</v>
      </c>
      <c r="BQ917" s="297">
        <v>35.770000000000003</v>
      </c>
      <c r="BR917" s="297">
        <v>36.51</v>
      </c>
      <c r="BS917" s="297">
        <v>37.24</v>
      </c>
      <c r="BT917" s="297">
        <v>37.99</v>
      </c>
      <c r="BU917" s="297">
        <v>38.76</v>
      </c>
      <c r="BV917" s="297">
        <v>39.54</v>
      </c>
      <c r="BW917" s="297">
        <v>40.33</v>
      </c>
    </row>
    <row r="918" spans="1:75" x14ac:dyDescent="0.25">
      <c r="A918" s="297" t="s">
        <v>1127</v>
      </c>
      <c r="B918" s="297" t="s">
        <v>1128</v>
      </c>
      <c r="C918" s="297" t="s">
        <v>1005</v>
      </c>
      <c r="D918" s="297" t="s">
        <v>1006</v>
      </c>
      <c r="E918" s="297">
        <v>4.8899999999999997</v>
      </c>
      <c r="F918" s="297">
        <v>5.25</v>
      </c>
      <c r="G918" s="297">
        <v>5.87</v>
      </c>
      <c r="H918" s="297">
        <v>6.41</v>
      </c>
      <c r="I918" s="297">
        <v>6.92</v>
      </c>
      <c r="J918" s="297">
        <v>7.36</v>
      </c>
      <c r="K918" s="297">
        <v>7.56</v>
      </c>
      <c r="L918" s="297">
        <v>7.86</v>
      </c>
      <c r="M918" s="297">
        <v>8.24</v>
      </c>
      <c r="N918" s="297">
        <v>8.61</v>
      </c>
      <c r="O918" s="297">
        <v>9.02</v>
      </c>
      <c r="P918" s="297">
        <v>9.42</v>
      </c>
      <c r="Q918" s="297">
        <v>9.86</v>
      </c>
      <c r="R918" s="297">
        <v>10.25</v>
      </c>
      <c r="S918" s="297">
        <v>10.78</v>
      </c>
      <c r="T918" s="297">
        <v>11.21</v>
      </c>
      <c r="U918" s="297">
        <v>11.71</v>
      </c>
      <c r="V918" s="297">
        <v>12.17</v>
      </c>
      <c r="W918" s="297">
        <v>12.9</v>
      </c>
      <c r="X918" s="297">
        <v>13.63</v>
      </c>
      <c r="Y918" s="297">
        <v>14.37</v>
      </c>
      <c r="Z918" s="297">
        <v>15.16</v>
      </c>
      <c r="AA918" s="297">
        <v>16.059999999999999</v>
      </c>
      <c r="AB918" s="297">
        <v>16.739999999999998</v>
      </c>
      <c r="AC918" s="297">
        <v>17.61</v>
      </c>
      <c r="AD918" s="297">
        <v>19.14</v>
      </c>
      <c r="AE918" s="297">
        <v>20.51</v>
      </c>
      <c r="AF918" s="297">
        <v>22.16</v>
      </c>
      <c r="AG918" s="297">
        <v>23.72</v>
      </c>
      <c r="AH918" s="297">
        <v>24.56</v>
      </c>
      <c r="AI918" s="297">
        <v>25.01</v>
      </c>
      <c r="AJ918" s="297">
        <v>25.52</v>
      </c>
      <c r="AK918" s="297">
        <v>25.92</v>
      </c>
      <c r="AL918" s="297">
        <v>26.28</v>
      </c>
      <c r="AM918" s="297">
        <v>26.62</v>
      </c>
      <c r="AN918" s="297">
        <v>26.95</v>
      </c>
      <c r="AO918" s="297">
        <v>27.3</v>
      </c>
      <c r="AP918" s="297">
        <v>27.66</v>
      </c>
      <c r="AQ918" s="297">
        <v>28.07</v>
      </c>
      <c r="AR918" s="297">
        <v>28.51</v>
      </c>
      <c r="AS918" s="297">
        <v>29.01</v>
      </c>
      <c r="AT918" s="297">
        <v>29.57</v>
      </c>
      <c r="AU918" s="297">
        <v>30.18</v>
      </c>
      <c r="AV918" s="297">
        <v>30.86</v>
      </c>
      <c r="AW918" s="297">
        <v>31.6</v>
      </c>
      <c r="AX918" s="297">
        <v>32.409999999999997</v>
      </c>
      <c r="AY918" s="297">
        <v>33.29</v>
      </c>
      <c r="AZ918" s="297">
        <v>34.25</v>
      </c>
      <c r="BA918" s="297">
        <v>35.270000000000003</v>
      </c>
      <c r="BB918" s="297">
        <v>36.380000000000003</v>
      </c>
      <c r="BC918" s="297">
        <v>37.57</v>
      </c>
      <c r="BD918" s="297">
        <v>38.840000000000003</v>
      </c>
      <c r="BE918" s="297">
        <v>40.18</v>
      </c>
      <c r="BF918" s="297">
        <v>41.61</v>
      </c>
      <c r="BG918" s="297">
        <v>43.13</v>
      </c>
      <c r="BH918" s="297">
        <v>44.73</v>
      </c>
      <c r="BI918" s="297">
        <v>46.43</v>
      </c>
      <c r="BJ918" s="297">
        <v>48.22</v>
      </c>
      <c r="BK918" s="297">
        <v>50.1</v>
      </c>
      <c r="BL918" s="297">
        <v>52.07</v>
      </c>
      <c r="BM918" s="297">
        <v>54.16</v>
      </c>
      <c r="BN918" s="297">
        <v>56.35</v>
      </c>
      <c r="BO918" s="297">
        <v>58.64</v>
      </c>
      <c r="BP918" s="297">
        <v>61.06</v>
      </c>
      <c r="BQ918" s="297">
        <v>63.59</v>
      </c>
      <c r="BR918" s="297">
        <v>66.25</v>
      </c>
      <c r="BS918" s="297">
        <v>69.040000000000006</v>
      </c>
      <c r="BT918" s="297">
        <v>71.97</v>
      </c>
      <c r="BU918" s="297">
        <v>75.040000000000006</v>
      </c>
      <c r="BV918" s="297">
        <v>78.260000000000005</v>
      </c>
      <c r="BW918" s="297">
        <v>81.62</v>
      </c>
    </row>
    <row r="919" spans="1:75" x14ac:dyDescent="0.25">
      <c r="A919" s="297" t="s">
        <v>1127</v>
      </c>
      <c r="B919" s="297" t="s">
        <v>1128</v>
      </c>
      <c r="C919" s="297" t="s">
        <v>1007</v>
      </c>
      <c r="D919" s="297" t="s">
        <v>1008</v>
      </c>
      <c r="E919" s="297">
        <v>10691.78</v>
      </c>
      <c r="F919" s="297">
        <v>10616.44</v>
      </c>
      <c r="G919" s="297">
        <v>10513.7</v>
      </c>
      <c r="H919" s="297">
        <v>10541.1</v>
      </c>
      <c r="I919" s="297">
        <v>11089.04</v>
      </c>
      <c r="J919" s="297">
        <v>10691.78</v>
      </c>
      <c r="K919" s="297">
        <v>11184.93</v>
      </c>
      <c r="L919" s="297">
        <v>11917.81</v>
      </c>
      <c r="M919" s="297">
        <v>11335.62</v>
      </c>
      <c r="N919" s="297">
        <v>11267.12</v>
      </c>
      <c r="O919" s="297">
        <v>11547.95</v>
      </c>
      <c r="P919" s="297">
        <v>11465.75</v>
      </c>
      <c r="Q919" s="297">
        <v>12184.93</v>
      </c>
      <c r="R919" s="297">
        <v>12143.84</v>
      </c>
      <c r="S919" s="297">
        <v>12061.64</v>
      </c>
      <c r="T919" s="297">
        <v>12773.97</v>
      </c>
      <c r="U919" s="297">
        <v>13082.19</v>
      </c>
      <c r="V919" s="297">
        <v>13869.86</v>
      </c>
      <c r="W919" s="297">
        <v>14643.84</v>
      </c>
      <c r="X919" s="297">
        <v>15438.36</v>
      </c>
      <c r="Y919" s="297">
        <v>16424.66</v>
      </c>
      <c r="Z919" s="297">
        <v>17753.419999999998</v>
      </c>
      <c r="AA919" s="297">
        <v>18027.400000000001</v>
      </c>
      <c r="AB919" s="297">
        <v>17506.849999999999</v>
      </c>
      <c r="AC919" s="297">
        <v>18739.73</v>
      </c>
      <c r="AD919" s="297">
        <v>19116.439999999999</v>
      </c>
      <c r="AE919" s="297">
        <v>18856.16</v>
      </c>
      <c r="AF919" s="297">
        <v>19328.77</v>
      </c>
      <c r="AG919" s="297">
        <v>19582.189999999999</v>
      </c>
      <c r="AH919" s="297">
        <v>21453.91</v>
      </c>
      <c r="AI919" s="297">
        <v>21822.03</v>
      </c>
      <c r="AJ919" s="297">
        <v>22241.47</v>
      </c>
      <c r="AK919" s="297">
        <v>22631.95</v>
      </c>
      <c r="AL919" s="297">
        <v>22967.3</v>
      </c>
      <c r="AM919" s="297">
        <v>23363.73</v>
      </c>
      <c r="AN919" s="297">
        <v>23841.46</v>
      </c>
      <c r="AO919" s="297">
        <v>24360.65</v>
      </c>
      <c r="AP919" s="297">
        <v>25092.55</v>
      </c>
      <c r="AQ919" s="297">
        <v>25849.599999999999</v>
      </c>
      <c r="AR919" s="297">
        <v>26693.57</v>
      </c>
      <c r="AS919" s="297">
        <v>27597.68</v>
      </c>
      <c r="AT919" s="297">
        <v>28572.98</v>
      </c>
      <c r="AU919" s="297">
        <v>29653.279999999999</v>
      </c>
      <c r="AV919" s="297">
        <v>30792.34</v>
      </c>
      <c r="AW919" s="297">
        <v>31992.82</v>
      </c>
      <c r="AX919" s="297">
        <v>33239.949999999997</v>
      </c>
      <c r="AY919" s="297">
        <v>34536.800000000003</v>
      </c>
      <c r="AZ919" s="297">
        <v>35921.97</v>
      </c>
      <c r="BA919" s="297">
        <v>37367.22</v>
      </c>
      <c r="BB919" s="297">
        <v>38875.019999999997</v>
      </c>
      <c r="BC919" s="297">
        <v>40473.93</v>
      </c>
      <c r="BD919" s="297">
        <v>42102.81</v>
      </c>
      <c r="BE919" s="297">
        <v>43843.62</v>
      </c>
      <c r="BF919" s="297">
        <v>45655.73</v>
      </c>
      <c r="BG919" s="297">
        <v>47539.31</v>
      </c>
      <c r="BH919" s="297">
        <v>49507.18</v>
      </c>
      <c r="BI919" s="297">
        <v>51536.54</v>
      </c>
      <c r="BJ919" s="297">
        <v>53668.99</v>
      </c>
      <c r="BK919" s="297">
        <v>55882.02</v>
      </c>
      <c r="BL919" s="297">
        <v>58184.160000000003</v>
      </c>
      <c r="BM919" s="297">
        <v>60570.49</v>
      </c>
      <c r="BN919" s="297">
        <v>63047.94</v>
      </c>
      <c r="BO919" s="297">
        <v>65630.62</v>
      </c>
      <c r="BP919" s="297">
        <v>68308.08</v>
      </c>
      <c r="BQ919" s="297">
        <v>71089.94</v>
      </c>
      <c r="BR919" s="297">
        <v>73979.19</v>
      </c>
      <c r="BS919" s="297">
        <v>76977.649999999994</v>
      </c>
      <c r="BT919" s="297">
        <v>80093.48</v>
      </c>
      <c r="BU919" s="297">
        <v>83329.570000000007</v>
      </c>
      <c r="BV919" s="297">
        <v>86679.83</v>
      </c>
      <c r="BW919" s="297">
        <v>90155.04</v>
      </c>
    </row>
    <row r="920" spans="1:75" x14ac:dyDescent="0.25">
      <c r="A920" s="297" t="s">
        <v>1127</v>
      </c>
      <c r="B920" s="297" t="s">
        <v>1128</v>
      </c>
      <c r="C920" s="297" t="s">
        <v>1009</v>
      </c>
      <c r="D920" s="297" t="s">
        <v>1010</v>
      </c>
      <c r="E920" s="297">
        <v>14.64</v>
      </c>
      <c r="F920" s="297">
        <v>15.67</v>
      </c>
      <c r="G920" s="297">
        <v>20.82</v>
      </c>
      <c r="H920" s="297">
        <v>20.9</v>
      </c>
      <c r="I920" s="297">
        <v>20.3</v>
      </c>
      <c r="J920" s="297">
        <v>18.82</v>
      </c>
      <c r="K920" s="297">
        <v>13.56</v>
      </c>
      <c r="L920" s="297">
        <v>15.22</v>
      </c>
      <c r="M920" s="297">
        <v>17.03</v>
      </c>
      <c r="N920" s="297">
        <v>16.829999999999998</v>
      </c>
      <c r="O920" s="297">
        <v>17.989999999999998</v>
      </c>
      <c r="P920" s="297">
        <v>18.09</v>
      </c>
      <c r="Q920" s="297">
        <v>18.89</v>
      </c>
      <c r="R920" s="297">
        <v>18.16</v>
      </c>
      <c r="S920" s="297">
        <v>21.32</v>
      </c>
      <c r="T920" s="297">
        <v>18.93</v>
      </c>
      <c r="U920" s="297">
        <v>20.25</v>
      </c>
      <c r="V920" s="297">
        <v>19.489999999999998</v>
      </c>
      <c r="W920" s="297">
        <v>23.12</v>
      </c>
      <c r="X920" s="297">
        <v>22.37</v>
      </c>
      <c r="Y920" s="297">
        <v>23.42</v>
      </c>
      <c r="Z920" s="297">
        <v>23.22</v>
      </c>
      <c r="AA920" s="297">
        <v>25.71</v>
      </c>
      <c r="AB920" s="297">
        <v>21.95</v>
      </c>
      <c r="AC920" s="297">
        <v>23.78</v>
      </c>
      <c r="AD920" s="297">
        <v>30.82</v>
      </c>
      <c r="AE920" s="297">
        <v>29.48</v>
      </c>
      <c r="AF920" s="297">
        <v>31.75</v>
      </c>
      <c r="AG920" s="297">
        <v>29.48</v>
      </c>
      <c r="AH920" s="297">
        <v>23.59</v>
      </c>
      <c r="AI920" s="297">
        <v>19.66</v>
      </c>
      <c r="AJ920" s="297">
        <v>19.71</v>
      </c>
      <c r="AK920" s="297">
        <v>18.27</v>
      </c>
      <c r="AL920" s="297">
        <v>17.3</v>
      </c>
      <c r="AM920" s="297">
        <v>16.55</v>
      </c>
      <c r="AN920" s="297">
        <v>16.07</v>
      </c>
      <c r="AO920" s="297">
        <v>15.69</v>
      </c>
      <c r="AP920" s="297">
        <v>15.37</v>
      </c>
      <c r="AQ920" s="297">
        <v>15.17</v>
      </c>
      <c r="AR920" s="297">
        <v>15.03</v>
      </c>
      <c r="AS920" s="297">
        <v>14.93</v>
      </c>
      <c r="AT920" s="297">
        <v>14.86</v>
      </c>
      <c r="AU920" s="297">
        <v>14.75</v>
      </c>
      <c r="AV920" s="297">
        <v>14.68</v>
      </c>
      <c r="AW920" s="297">
        <v>14.65</v>
      </c>
      <c r="AX920" s="297">
        <v>14.62</v>
      </c>
      <c r="AY920" s="297">
        <v>14.58</v>
      </c>
      <c r="AZ920" s="297">
        <v>14.52</v>
      </c>
      <c r="BA920" s="297">
        <v>14.49</v>
      </c>
      <c r="BB920" s="297">
        <v>14.47</v>
      </c>
      <c r="BC920" s="297">
        <v>14.44</v>
      </c>
      <c r="BD920" s="297">
        <v>14.41</v>
      </c>
      <c r="BE920" s="297">
        <v>14.35</v>
      </c>
      <c r="BF920" s="297">
        <v>14.31</v>
      </c>
      <c r="BG920" s="297">
        <v>14.27</v>
      </c>
      <c r="BH920" s="297">
        <v>14.23</v>
      </c>
      <c r="BI920" s="297">
        <v>14.19</v>
      </c>
      <c r="BJ920" s="297">
        <v>14.12</v>
      </c>
      <c r="BK920" s="297">
        <v>14.08</v>
      </c>
      <c r="BL920" s="297">
        <v>14.04</v>
      </c>
      <c r="BM920" s="297">
        <v>14</v>
      </c>
      <c r="BN920" s="297">
        <v>13.97</v>
      </c>
      <c r="BO920" s="297">
        <v>13.92</v>
      </c>
      <c r="BP920" s="297">
        <v>13.89</v>
      </c>
      <c r="BQ920" s="297">
        <v>13.86</v>
      </c>
      <c r="BR920" s="297">
        <v>13.83</v>
      </c>
      <c r="BS920" s="297">
        <v>13.81</v>
      </c>
      <c r="BT920" s="297">
        <v>13.78</v>
      </c>
      <c r="BU920" s="297">
        <v>13.76</v>
      </c>
      <c r="BV920" s="297">
        <v>13.74</v>
      </c>
      <c r="BW920" s="297">
        <v>13.72</v>
      </c>
    </row>
    <row r="921" spans="1:75" x14ac:dyDescent="0.25">
      <c r="A921" s="297" t="s">
        <v>1127</v>
      </c>
      <c r="B921" s="297" t="s">
        <v>1128</v>
      </c>
      <c r="C921" s="297" t="s">
        <v>1011</v>
      </c>
      <c r="D921" s="297" t="s">
        <v>927</v>
      </c>
      <c r="E921" s="297">
        <v>2178.89</v>
      </c>
      <c r="F921" s="297">
        <v>2218.46</v>
      </c>
      <c r="G921" s="297">
        <v>2264.75</v>
      </c>
      <c r="H921" s="297">
        <v>2329.02</v>
      </c>
      <c r="I921" s="297">
        <v>2396.37</v>
      </c>
      <c r="J921" s="297">
        <v>2471.75</v>
      </c>
      <c r="K921" s="297">
        <v>2542.69</v>
      </c>
      <c r="L921" s="297">
        <v>2617.65</v>
      </c>
      <c r="M921" s="297">
        <v>2704.61</v>
      </c>
      <c r="N921" s="297">
        <v>2793.31</v>
      </c>
      <c r="O921" s="297">
        <v>2892.1</v>
      </c>
      <c r="P921" s="297">
        <v>2984.1</v>
      </c>
      <c r="Q921" s="297">
        <v>3084.27</v>
      </c>
      <c r="R921" s="297">
        <v>3189.78</v>
      </c>
      <c r="S921" s="297">
        <v>3300.3</v>
      </c>
      <c r="T921" s="297">
        <v>3407.59</v>
      </c>
      <c r="U921" s="297">
        <v>3505.37</v>
      </c>
      <c r="V921" s="297">
        <v>3605.08</v>
      </c>
      <c r="W921" s="297">
        <v>3705.91</v>
      </c>
      <c r="X921" s="297">
        <v>3812.06</v>
      </c>
      <c r="Y921" s="297">
        <v>3929.13</v>
      </c>
      <c r="Z921" s="297">
        <v>4048.01</v>
      </c>
      <c r="AA921" s="297">
        <v>4179.93</v>
      </c>
      <c r="AB921" s="297">
        <v>4310.75</v>
      </c>
      <c r="AC921" s="297">
        <v>4448.5</v>
      </c>
      <c r="AD921" s="297">
        <v>4591.6499999999996</v>
      </c>
      <c r="AE921" s="297">
        <v>4734.3</v>
      </c>
      <c r="AF921" s="297">
        <v>4880.03</v>
      </c>
      <c r="AG921" s="297">
        <v>5035.43</v>
      </c>
      <c r="AH921" s="297">
        <v>5194.29</v>
      </c>
      <c r="AI921" s="297">
        <v>5360.82</v>
      </c>
      <c r="AJ921" s="297">
        <v>5513.91</v>
      </c>
      <c r="AK921" s="297">
        <v>5675.5</v>
      </c>
      <c r="AL921" s="297">
        <v>5844.23</v>
      </c>
      <c r="AM921" s="297">
        <v>6018.46</v>
      </c>
      <c r="AN921" s="297">
        <v>6197.43</v>
      </c>
      <c r="AO921" s="297">
        <v>6388.33</v>
      </c>
      <c r="AP921" s="297">
        <v>6583.61</v>
      </c>
      <c r="AQ921" s="297">
        <v>6784.59</v>
      </c>
      <c r="AR921" s="297">
        <v>6993.26</v>
      </c>
      <c r="AS921" s="297">
        <v>7210.35</v>
      </c>
      <c r="AT921" s="297">
        <v>7430.94</v>
      </c>
      <c r="AU921" s="297">
        <v>7658.48</v>
      </c>
      <c r="AV921" s="297">
        <v>7893.96</v>
      </c>
      <c r="AW921" s="297">
        <v>8135.29</v>
      </c>
      <c r="AX921" s="297">
        <v>8381.2099999999991</v>
      </c>
      <c r="AY921" s="297">
        <v>8625.31</v>
      </c>
      <c r="AZ921" s="297">
        <v>8874.6200000000008</v>
      </c>
      <c r="BA921" s="297">
        <v>9128.75</v>
      </c>
      <c r="BB921" s="297">
        <v>9387.67</v>
      </c>
      <c r="BC921" s="297">
        <v>9651.18</v>
      </c>
      <c r="BD921" s="297">
        <v>9912.0499999999993</v>
      </c>
      <c r="BE921" s="297">
        <v>10177.870000000001</v>
      </c>
      <c r="BF921" s="297">
        <v>10447.969999999999</v>
      </c>
      <c r="BG921" s="297">
        <v>10721.64</v>
      </c>
      <c r="BH921" s="297">
        <v>10998.39</v>
      </c>
      <c r="BI921" s="297">
        <v>11271.65</v>
      </c>
      <c r="BJ921" s="297">
        <v>11548.6</v>
      </c>
      <c r="BK921" s="297">
        <v>11828.76</v>
      </c>
      <c r="BL921" s="297">
        <v>12111.79</v>
      </c>
      <c r="BM921" s="297">
        <v>12397.45</v>
      </c>
      <c r="BN921" s="297">
        <v>12680.06</v>
      </c>
      <c r="BO921" s="297">
        <v>12965.83</v>
      </c>
      <c r="BP921" s="297">
        <v>13254.37</v>
      </c>
      <c r="BQ921" s="297">
        <v>13545.33</v>
      </c>
      <c r="BR921" s="297">
        <v>13838.44</v>
      </c>
      <c r="BS921" s="297">
        <v>14130.42</v>
      </c>
      <c r="BT921" s="297">
        <v>14424.73</v>
      </c>
      <c r="BU921" s="297">
        <v>14721.31</v>
      </c>
      <c r="BV921" s="297">
        <v>15020.05</v>
      </c>
      <c r="BW921" s="297">
        <v>15320.72</v>
      </c>
    </row>
    <row r="922" spans="1:75" x14ac:dyDescent="0.25">
      <c r="A922" s="297" t="s">
        <v>1127</v>
      </c>
      <c r="B922" s="297" t="s">
        <v>1128</v>
      </c>
      <c r="C922" s="297" t="s">
        <v>1012</v>
      </c>
      <c r="D922" s="297" t="s">
        <v>927</v>
      </c>
      <c r="E922" s="297">
        <v>5414.07</v>
      </c>
      <c r="F922" s="297">
        <v>5559.4</v>
      </c>
      <c r="G922" s="297">
        <v>5714.51</v>
      </c>
      <c r="H922" s="297">
        <v>5879.04</v>
      </c>
      <c r="I922" s="297">
        <v>6051.96</v>
      </c>
      <c r="J922" s="297">
        <v>6232.4</v>
      </c>
      <c r="K922" s="297">
        <v>6420.32</v>
      </c>
      <c r="L922" s="297">
        <v>6615.9</v>
      </c>
      <c r="M922" s="297">
        <v>6818.5</v>
      </c>
      <c r="N922" s="297">
        <v>7027.32</v>
      </c>
      <c r="O922" s="297">
        <v>7241.57</v>
      </c>
      <c r="P922" s="297">
        <v>7461.57</v>
      </c>
      <c r="Q922" s="297">
        <v>7686.87</v>
      </c>
      <c r="R922" s="297">
        <v>7915.08</v>
      </c>
      <c r="S922" s="297">
        <v>8143.14</v>
      </c>
      <c r="T922" s="297">
        <v>8369.1299999999992</v>
      </c>
      <c r="U922" s="297">
        <v>8591.86</v>
      </c>
      <c r="V922" s="297">
        <v>8812.7000000000007</v>
      </c>
      <c r="W922" s="297">
        <v>9035.3700000000008</v>
      </c>
      <c r="X922" s="297">
        <v>9265.1299999999992</v>
      </c>
      <c r="Y922" s="297">
        <v>9505.86</v>
      </c>
      <c r="Z922" s="297">
        <v>9758.84</v>
      </c>
      <c r="AA922" s="297">
        <v>10023.19</v>
      </c>
      <c r="AB922" s="297">
        <v>10297.959999999999</v>
      </c>
      <c r="AC922" s="297">
        <v>10581.32</v>
      </c>
      <c r="AD922" s="297">
        <v>10871.91</v>
      </c>
      <c r="AE922" s="297">
        <v>11169.55</v>
      </c>
      <c r="AF922" s="297">
        <v>11474.66</v>
      </c>
      <c r="AG922" s="297">
        <v>11787.12</v>
      </c>
      <c r="AH922" s="297">
        <v>12106.87</v>
      </c>
      <c r="AI922" s="297">
        <v>12433.73</v>
      </c>
      <c r="AJ922" s="297">
        <v>12767.56</v>
      </c>
      <c r="AK922" s="297">
        <v>13107.95</v>
      </c>
      <c r="AL922" s="297">
        <v>13454.19</v>
      </c>
      <c r="AM922" s="297">
        <v>13805.43</v>
      </c>
      <c r="AN922" s="297">
        <v>14161</v>
      </c>
      <c r="AO922" s="297">
        <v>14520.53</v>
      </c>
      <c r="AP922" s="297">
        <v>14883.98</v>
      </c>
      <c r="AQ922" s="297">
        <v>15251.27</v>
      </c>
      <c r="AR922" s="297">
        <v>15622.48</v>
      </c>
      <c r="AS922" s="297">
        <v>15997.62</v>
      </c>
      <c r="AT922" s="297">
        <v>16376.58</v>
      </c>
      <c r="AU922" s="297">
        <v>16759.22</v>
      </c>
      <c r="AV922" s="297">
        <v>17145.669999999998</v>
      </c>
      <c r="AW922" s="297">
        <v>17536.099999999999</v>
      </c>
      <c r="AX922" s="297">
        <v>17930.64</v>
      </c>
      <c r="AY922" s="297">
        <v>18329.22</v>
      </c>
      <c r="AZ922" s="297">
        <v>18731.72</v>
      </c>
      <c r="BA922" s="297">
        <v>19138.189999999999</v>
      </c>
      <c r="BB922" s="297">
        <v>19548.68</v>
      </c>
      <c r="BC922" s="297">
        <v>19963.189999999999</v>
      </c>
      <c r="BD922" s="297">
        <v>20381.57</v>
      </c>
      <c r="BE922" s="297">
        <v>20803.59</v>
      </c>
      <c r="BF922" s="297">
        <v>21228.94</v>
      </c>
      <c r="BG922" s="297">
        <v>21657.23</v>
      </c>
      <c r="BH922" s="297">
        <v>22088.09</v>
      </c>
      <c r="BI922" s="297">
        <v>22521.26</v>
      </c>
      <c r="BJ922" s="297">
        <v>22956.44</v>
      </c>
      <c r="BK922" s="297">
        <v>23393.1</v>
      </c>
      <c r="BL922" s="297">
        <v>23830.67</v>
      </c>
      <c r="BM922" s="297">
        <v>24268.61</v>
      </c>
      <c r="BN922" s="297">
        <v>24706.6</v>
      </c>
      <c r="BO922" s="297">
        <v>25144.41</v>
      </c>
      <c r="BP922" s="297">
        <v>25581.68</v>
      </c>
      <c r="BQ922" s="297">
        <v>26018.1</v>
      </c>
      <c r="BR922" s="297">
        <v>26453.38</v>
      </c>
      <c r="BS922" s="297">
        <v>26887.25</v>
      </c>
      <c r="BT922" s="297">
        <v>27319.52</v>
      </c>
      <c r="BU922" s="297">
        <v>27750.19</v>
      </c>
      <c r="BV922" s="297">
        <v>28179.33</v>
      </c>
      <c r="BW922" s="297">
        <v>28606.959999999999</v>
      </c>
    </row>
    <row r="923" spans="1:75" x14ac:dyDescent="0.25">
      <c r="A923" s="297" t="s">
        <v>1127</v>
      </c>
      <c r="B923" s="297" t="s">
        <v>1128</v>
      </c>
      <c r="C923" s="297" t="s">
        <v>1013</v>
      </c>
      <c r="D923" s="297" t="s">
        <v>1010</v>
      </c>
      <c r="E923" s="297">
        <v>2.13</v>
      </c>
      <c r="F923" s="297">
        <v>5.0999999999999996</v>
      </c>
      <c r="G923" s="297">
        <v>5.65</v>
      </c>
      <c r="H923" s="297">
        <v>3.34</v>
      </c>
      <c r="I923" s="297">
        <v>4.18</v>
      </c>
      <c r="J923" s="297">
        <v>5.79</v>
      </c>
      <c r="K923" s="297">
        <v>3.61</v>
      </c>
      <c r="L923" s="297">
        <v>6.96</v>
      </c>
      <c r="M923" s="297">
        <v>3.62</v>
      </c>
      <c r="N923" s="297">
        <v>2.9</v>
      </c>
      <c r="O923" s="297">
        <v>2.36</v>
      </c>
      <c r="P923" s="297">
        <v>2.9</v>
      </c>
      <c r="Q923" s="297">
        <v>2.36</v>
      </c>
      <c r="R923" s="297">
        <v>0.91</v>
      </c>
      <c r="S923" s="297">
        <v>3.82</v>
      </c>
      <c r="T923" s="297">
        <v>7.16</v>
      </c>
      <c r="U923" s="297">
        <v>5.95</v>
      </c>
      <c r="V923" s="297">
        <v>8.5500000000000007</v>
      </c>
      <c r="W923" s="297">
        <v>8.9499999999999993</v>
      </c>
      <c r="X923" s="297">
        <v>10.9</v>
      </c>
      <c r="Y923" s="297">
        <v>11.17</v>
      </c>
      <c r="Z923" s="297">
        <v>9.35</v>
      </c>
      <c r="AA923" s="297">
        <v>6.76</v>
      </c>
      <c r="AB923" s="297">
        <v>8.77</v>
      </c>
      <c r="AC923" s="297">
        <v>7.92</v>
      </c>
      <c r="AD923" s="297">
        <v>14.09</v>
      </c>
      <c r="AE923" s="297">
        <v>10.73</v>
      </c>
      <c r="AF923" s="297">
        <v>8.49</v>
      </c>
      <c r="AG923" s="297">
        <v>7.73</v>
      </c>
      <c r="AH923" s="297">
        <v>7.03</v>
      </c>
      <c r="AI923" s="297">
        <v>6.93</v>
      </c>
      <c r="AJ923" s="297">
        <v>7.67</v>
      </c>
      <c r="AK923" s="297">
        <v>7.62</v>
      </c>
      <c r="AL923" s="297">
        <v>7.83</v>
      </c>
      <c r="AM923" s="297">
        <v>7.71</v>
      </c>
      <c r="AN923" s="297">
        <v>7.76</v>
      </c>
      <c r="AO923" s="297">
        <v>7.81</v>
      </c>
      <c r="AP923" s="297">
        <v>7.91</v>
      </c>
      <c r="AQ923" s="297">
        <v>7.96</v>
      </c>
      <c r="AR923" s="297">
        <v>8.0399999999999991</v>
      </c>
      <c r="AS923" s="297">
        <v>8.14</v>
      </c>
      <c r="AT923" s="297">
        <v>8.24</v>
      </c>
      <c r="AU923" s="297">
        <v>8.34</v>
      </c>
      <c r="AV923" s="297">
        <v>8.42</v>
      </c>
      <c r="AW923" s="297">
        <v>8.5299999999999994</v>
      </c>
      <c r="AX923" s="297">
        <v>8.6300000000000008</v>
      </c>
      <c r="AY923" s="297">
        <v>8.7100000000000009</v>
      </c>
      <c r="AZ923" s="297">
        <v>8.77</v>
      </c>
      <c r="BA923" s="297">
        <v>8.86</v>
      </c>
      <c r="BB923" s="297">
        <v>8.9499999999999993</v>
      </c>
      <c r="BC923" s="297">
        <v>9.0399999999999991</v>
      </c>
      <c r="BD923" s="297">
        <v>9.1300000000000008</v>
      </c>
      <c r="BE923" s="297">
        <v>9.18</v>
      </c>
      <c r="BF923" s="297">
        <v>9.26</v>
      </c>
      <c r="BG923" s="297">
        <v>9.34</v>
      </c>
      <c r="BH923" s="297">
        <v>9.42</v>
      </c>
      <c r="BI923" s="297">
        <v>9.49</v>
      </c>
      <c r="BJ923" s="297">
        <v>9.5399999999999991</v>
      </c>
      <c r="BK923" s="297">
        <v>9.61</v>
      </c>
      <c r="BL923" s="297">
        <v>9.68</v>
      </c>
      <c r="BM923" s="297">
        <v>9.75</v>
      </c>
      <c r="BN923" s="297">
        <v>9.81</v>
      </c>
      <c r="BO923" s="297">
        <v>9.86</v>
      </c>
      <c r="BP923" s="297">
        <v>9.92</v>
      </c>
      <c r="BQ923" s="297">
        <v>9.98</v>
      </c>
      <c r="BR923" s="297">
        <v>10.039999999999999</v>
      </c>
      <c r="BS923" s="297">
        <v>10.09</v>
      </c>
      <c r="BT923" s="297">
        <v>10.14</v>
      </c>
      <c r="BU923" s="297">
        <v>10.199999999999999</v>
      </c>
      <c r="BV923" s="297">
        <v>10.25</v>
      </c>
      <c r="BW923" s="297">
        <v>10.3</v>
      </c>
    </row>
    <row r="924" spans="1:75" x14ac:dyDescent="0.25">
      <c r="A924" s="297" t="s">
        <v>1127</v>
      </c>
      <c r="B924" s="297" t="s">
        <v>1128</v>
      </c>
      <c r="C924" s="297" t="s">
        <v>1014</v>
      </c>
      <c r="D924" s="297" t="s">
        <v>1015</v>
      </c>
      <c r="E924" s="297">
        <v>7.74</v>
      </c>
      <c r="F924" s="297">
        <v>8.0399999999999991</v>
      </c>
      <c r="G924" s="297">
        <v>8.35</v>
      </c>
      <c r="H924" s="297">
        <v>8.67</v>
      </c>
      <c r="I924" s="297">
        <v>9.01</v>
      </c>
      <c r="J924" s="297">
        <v>9.36</v>
      </c>
      <c r="K924" s="297">
        <v>9.6999999999999993</v>
      </c>
      <c r="L924" s="297">
        <v>10.050000000000001</v>
      </c>
      <c r="M924" s="297">
        <v>10.42</v>
      </c>
      <c r="N924" s="297">
        <v>10.8</v>
      </c>
      <c r="O924" s="297">
        <v>11.19</v>
      </c>
      <c r="P924" s="297">
        <v>11.54</v>
      </c>
      <c r="Q924" s="297">
        <v>11.9</v>
      </c>
      <c r="R924" s="297">
        <v>12.27</v>
      </c>
      <c r="S924" s="297">
        <v>12.66</v>
      </c>
      <c r="T924" s="297">
        <v>13.05</v>
      </c>
      <c r="U924" s="297">
        <v>13.34</v>
      </c>
      <c r="V924" s="297">
        <v>13.63</v>
      </c>
      <c r="W924" s="297">
        <v>13.92</v>
      </c>
      <c r="X924" s="297">
        <v>14.23</v>
      </c>
      <c r="Y924" s="297">
        <v>14.54</v>
      </c>
      <c r="Z924" s="297">
        <v>14.96</v>
      </c>
      <c r="AA924" s="297">
        <v>15.4</v>
      </c>
      <c r="AB924" s="297">
        <v>15.85</v>
      </c>
      <c r="AC924" s="297">
        <v>16.309999999999999</v>
      </c>
      <c r="AD924" s="297">
        <v>16.79</v>
      </c>
      <c r="AE924" s="297">
        <v>17.16</v>
      </c>
      <c r="AF924" s="297">
        <v>17.54</v>
      </c>
      <c r="AG924" s="297">
        <v>17.93</v>
      </c>
      <c r="AH924" s="297">
        <v>18.32</v>
      </c>
      <c r="AI924" s="297">
        <v>18.73</v>
      </c>
      <c r="AJ924" s="297">
        <v>19.23</v>
      </c>
      <c r="AK924" s="297">
        <v>19.75</v>
      </c>
      <c r="AL924" s="297">
        <v>20.28</v>
      </c>
      <c r="AM924" s="297">
        <v>20.82</v>
      </c>
      <c r="AN924" s="297">
        <v>21.38</v>
      </c>
      <c r="AO924" s="297">
        <v>21.9</v>
      </c>
      <c r="AP924" s="297">
        <v>22.44</v>
      </c>
      <c r="AQ924" s="297">
        <v>22.98</v>
      </c>
      <c r="AR924" s="297">
        <v>23.54</v>
      </c>
      <c r="AS924" s="297">
        <v>24.11</v>
      </c>
      <c r="AT924" s="297">
        <v>24.65</v>
      </c>
      <c r="AU924" s="297">
        <v>25.2</v>
      </c>
      <c r="AV924" s="297">
        <v>25.77</v>
      </c>
      <c r="AW924" s="297">
        <v>26.34</v>
      </c>
      <c r="AX924" s="297">
        <v>26.93</v>
      </c>
      <c r="AY924" s="297">
        <v>27.5</v>
      </c>
      <c r="AZ924" s="297">
        <v>28.07</v>
      </c>
      <c r="BA924" s="297">
        <v>28.66</v>
      </c>
      <c r="BB924" s="297">
        <v>29.26</v>
      </c>
      <c r="BC924" s="297">
        <v>29.87</v>
      </c>
      <c r="BD924" s="297">
        <v>30.45</v>
      </c>
      <c r="BE924" s="297">
        <v>31.03</v>
      </c>
      <c r="BF924" s="297">
        <v>31.63</v>
      </c>
      <c r="BG924" s="297">
        <v>32.24</v>
      </c>
      <c r="BH924" s="297">
        <v>32.869999999999997</v>
      </c>
      <c r="BI924" s="297">
        <v>33.46</v>
      </c>
      <c r="BJ924" s="297">
        <v>34.049999999999997</v>
      </c>
      <c r="BK924" s="297">
        <v>34.659999999999997</v>
      </c>
      <c r="BL924" s="297">
        <v>35.28</v>
      </c>
      <c r="BM924" s="297">
        <v>35.909999999999997</v>
      </c>
      <c r="BN924" s="297">
        <v>36.51</v>
      </c>
      <c r="BO924" s="297">
        <v>37.119999999999997</v>
      </c>
      <c r="BP924" s="297">
        <v>37.729999999999997</v>
      </c>
      <c r="BQ924" s="297">
        <v>38.36</v>
      </c>
      <c r="BR924" s="297">
        <v>39</v>
      </c>
      <c r="BS924" s="297">
        <v>39.6</v>
      </c>
      <c r="BT924" s="297">
        <v>40.22</v>
      </c>
      <c r="BU924" s="297">
        <v>40.840000000000003</v>
      </c>
      <c r="BV924" s="297">
        <v>41.48</v>
      </c>
      <c r="BW924" s="297">
        <v>42.12</v>
      </c>
    </row>
    <row r="925" spans="1:75" x14ac:dyDescent="0.25">
      <c r="A925" s="297" t="s">
        <v>1127</v>
      </c>
      <c r="B925" s="297" t="s">
        <v>1128</v>
      </c>
      <c r="C925" s="297" t="s">
        <v>1016</v>
      </c>
      <c r="D925" s="297" t="s">
        <v>1015</v>
      </c>
      <c r="E925" s="297">
        <v>1.19</v>
      </c>
      <c r="F925" s="297">
        <v>1.24</v>
      </c>
      <c r="G925" s="297">
        <v>1.28</v>
      </c>
      <c r="H925" s="297">
        <v>1.32</v>
      </c>
      <c r="I925" s="297">
        <v>1.37</v>
      </c>
      <c r="J925" s="297">
        <v>1.42</v>
      </c>
      <c r="K925" s="297">
        <v>1.47</v>
      </c>
      <c r="L925" s="297">
        <v>1.53</v>
      </c>
      <c r="M925" s="297">
        <v>1.6</v>
      </c>
      <c r="N925" s="297">
        <v>1.66</v>
      </c>
      <c r="O925" s="297">
        <v>1.72</v>
      </c>
      <c r="P925" s="297">
        <v>1.79</v>
      </c>
      <c r="Q925" s="297">
        <v>1.85</v>
      </c>
      <c r="R925" s="297">
        <v>1.92</v>
      </c>
      <c r="S925" s="297">
        <v>1.99</v>
      </c>
      <c r="T925" s="297">
        <v>2.06</v>
      </c>
      <c r="U925" s="297">
        <v>2.09</v>
      </c>
      <c r="V925" s="297">
        <v>2.12</v>
      </c>
      <c r="W925" s="297">
        <v>2.15</v>
      </c>
      <c r="X925" s="297">
        <v>2.19</v>
      </c>
      <c r="Y925" s="297">
        <v>2.2200000000000002</v>
      </c>
      <c r="Z925" s="297">
        <v>2.31</v>
      </c>
      <c r="AA925" s="297">
        <v>2.4</v>
      </c>
      <c r="AB925" s="297">
        <v>2.4900000000000002</v>
      </c>
      <c r="AC925" s="297">
        <v>2.59</v>
      </c>
      <c r="AD925" s="297">
        <v>2.7</v>
      </c>
      <c r="AE925" s="297">
        <v>2.83</v>
      </c>
      <c r="AF925" s="297">
        <v>2.96</v>
      </c>
      <c r="AG925" s="297">
        <v>3.11</v>
      </c>
      <c r="AH925" s="297">
        <v>3.26</v>
      </c>
      <c r="AI925" s="297">
        <v>3.42</v>
      </c>
      <c r="AJ925" s="297">
        <v>3.5</v>
      </c>
      <c r="AK925" s="297">
        <v>3.58</v>
      </c>
      <c r="AL925" s="297">
        <v>3.66</v>
      </c>
      <c r="AM925" s="297">
        <v>3.74</v>
      </c>
      <c r="AN925" s="297">
        <v>3.83</v>
      </c>
      <c r="AO925" s="297">
        <v>3.92</v>
      </c>
      <c r="AP925" s="297">
        <v>4.01</v>
      </c>
      <c r="AQ925" s="297">
        <v>4.0999999999999996</v>
      </c>
      <c r="AR925" s="297">
        <v>4.2</v>
      </c>
      <c r="AS925" s="297">
        <v>4.3</v>
      </c>
      <c r="AT925" s="297">
        <v>4.41</v>
      </c>
      <c r="AU925" s="297">
        <v>4.5199999999999996</v>
      </c>
      <c r="AV925" s="297">
        <v>4.63</v>
      </c>
      <c r="AW925" s="297">
        <v>4.75</v>
      </c>
      <c r="AX925" s="297">
        <v>4.8600000000000003</v>
      </c>
      <c r="AY925" s="297">
        <v>5</v>
      </c>
      <c r="AZ925" s="297">
        <v>5.13</v>
      </c>
      <c r="BA925" s="297">
        <v>5.27</v>
      </c>
      <c r="BB925" s="297">
        <v>5.41</v>
      </c>
      <c r="BC925" s="297">
        <v>5.56</v>
      </c>
      <c r="BD925" s="297">
        <v>5.7</v>
      </c>
      <c r="BE925" s="297">
        <v>5.86</v>
      </c>
      <c r="BF925" s="297">
        <v>6.02</v>
      </c>
      <c r="BG925" s="297">
        <v>6.18</v>
      </c>
      <c r="BH925" s="297">
        <v>6.34</v>
      </c>
      <c r="BI925" s="297">
        <v>6.51</v>
      </c>
      <c r="BJ925" s="297">
        <v>6.68</v>
      </c>
      <c r="BK925" s="297">
        <v>6.85</v>
      </c>
      <c r="BL925" s="297">
        <v>7.03</v>
      </c>
      <c r="BM925" s="297">
        <v>7.21</v>
      </c>
      <c r="BN925" s="297">
        <v>7.39</v>
      </c>
      <c r="BO925" s="297">
        <v>7.58</v>
      </c>
      <c r="BP925" s="297">
        <v>7.77</v>
      </c>
      <c r="BQ925" s="297">
        <v>7.96</v>
      </c>
      <c r="BR925" s="297">
        <v>8.16</v>
      </c>
      <c r="BS925" s="297">
        <v>8.3699999999999992</v>
      </c>
      <c r="BT925" s="297">
        <v>8.57</v>
      </c>
      <c r="BU925" s="297">
        <v>8.7799999999999994</v>
      </c>
      <c r="BV925" s="297">
        <v>9</v>
      </c>
      <c r="BW925" s="297">
        <v>9.23</v>
      </c>
    </row>
    <row r="926" spans="1:75" x14ac:dyDescent="0.25">
      <c r="A926" s="297" t="s">
        <v>1129</v>
      </c>
      <c r="B926" s="297" t="s">
        <v>1130</v>
      </c>
      <c r="C926" s="297" t="s">
        <v>1005</v>
      </c>
      <c r="D926" s="297" t="s">
        <v>1006</v>
      </c>
      <c r="E926" s="297">
        <v>1.37</v>
      </c>
      <c r="F926" s="297">
        <v>1.47</v>
      </c>
      <c r="G926" s="297">
        <v>1.51</v>
      </c>
      <c r="H926" s="297">
        <v>1.55</v>
      </c>
      <c r="I926" s="297">
        <v>1.58</v>
      </c>
      <c r="J926" s="297">
        <v>1.58</v>
      </c>
      <c r="K926" s="297">
        <v>1.58</v>
      </c>
      <c r="L926" s="297">
        <v>1.59</v>
      </c>
      <c r="M926" s="297">
        <v>1.55</v>
      </c>
      <c r="N926" s="297">
        <v>1.54</v>
      </c>
      <c r="O926" s="297">
        <v>1.55</v>
      </c>
      <c r="P926" s="297">
        <v>1.55</v>
      </c>
      <c r="Q926" s="297">
        <v>1.53</v>
      </c>
      <c r="R926" s="297">
        <v>1.5</v>
      </c>
      <c r="S926" s="297">
        <v>1.49</v>
      </c>
      <c r="T926" s="297">
        <v>1.44</v>
      </c>
      <c r="U926" s="297">
        <v>1.44</v>
      </c>
      <c r="V926" s="297">
        <v>1.38</v>
      </c>
      <c r="W926" s="297">
        <v>1.34</v>
      </c>
      <c r="X926" s="297">
        <v>1.28</v>
      </c>
      <c r="Y926" s="297">
        <v>1.25</v>
      </c>
      <c r="Z926" s="297">
        <v>1.22</v>
      </c>
      <c r="AA926" s="297">
        <v>1.25</v>
      </c>
      <c r="AB926" s="297">
        <v>1.32</v>
      </c>
      <c r="AC926" s="297">
        <v>1.37</v>
      </c>
      <c r="AD926" s="297">
        <v>1.5</v>
      </c>
      <c r="AE926" s="297">
        <v>1.62</v>
      </c>
      <c r="AF926" s="297">
        <v>1.71</v>
      </c>
      <c r="AG926" s="297">
        <v>1.9</v>
      </c>
      <c r="AH926" s="297">
        <v>2.0499999999999998</v>
      </c>
      <c r="AI926" s="297">
        <v>2.15</v>
      </c>
      <c r="AJ926" s="297">
        <v>2.2799999999999998</v>
      </c>
      <c r="AK926" s="297">
        <v>2.39</v>
      </c>
      <c r="AL926" s="297">
        <v>2.76</v>
      </c>
      <c r="AM926" s="297">
        <v>3.01</v>
      </c>
      <c r="AN926" s="297">
        <v>3.26</v>
      </c>
      <c r="AO926" s="297">
        <v>3.53</v>
      </c>
      <c r="AP926" s="297">
        <v>3.81</v>
      </c>
      <c r="AQ926" s="297">
        <v>4.0999999999999996</v>
      </c>
      <c r="AR926" s="297">
        <v>4.4000000000000004</v>
      </c>
      <c r="AS926" s="297">
        <v>4.7300000000000004</v>
      </c>
      <c r="AT926" s="297">
        <v>5.07</v>
      </c>
      <c r="AU926" s="297">
        <v>5.43</v>
      </c>
      <c r="AV926" s="297">
        <v>5.81</v>
      </c>
      <c r="AW926" s="297">
        <v>6.22</v>
      </c>
      <c r="AX926" s="297">
        <v>6.65</v>
      </c>
      <c r="AY926" s="297">
        <v>7.11</v>
      </c>
      <c r="AZ926" s="297">
        <v>7.6</v>
      </c>
      <c r="BA926" s="297">
        <v>8.11</v>
      </c>
      <c r="BB926" s="297">
        <v>8.66</v>
      </c>
      <c r="BC926" s="297">
        <v>9.24</v>
      </c>
      <c r="BD926" s="297">
        <v>9.85</v>
      </c>
      <c r="BE926" s="297">
        <v>10.5</v>
      </c>
      <c r="BF926" s="297">
        <v>11.18</v>
      </c>
      <c r="BG926" s="297">
        <v>11.9</v>
      </c>
      <c r="BH926" s="297">
        <v>12.66</v>
      </c>
      <c r="BI926" s="297">
        <v>13.46</v>
      </c>
      <c r="BJ926" s="297">
        <v>14.3</v>
      </c>
      <c r="BK926" s="297">
        <v>15.18</v>
      </c>
      <c r="BL926" s="297">
        <v>16.11</v>
      </c>
      <c r="BM926" s="297">
        <v>17.09</v>
      </c>
      <c r="BN926" s="297">
        <v>18.12</v>
      </c>
      <c r="BO926" s="297">
        <v>19.190000000000001</v>
      </c>
      <c r="BP926" s="297">
        <v>20.32</v>
      </c>
      <c r="BQ926" s="297">
        <v>21.51</v>
      </c>
      <c r="BR926" s="297">
        <v>22.76</v>
      </c>
      <c r="BS926" s="297">
        <v>24.08</v>
      </c>
      <c r="BT926" s="297">
        <v>25.45</v>
      </c>
      <c r="BU926" s="297">
        <v>26.89</v>
      </c>
      <c r="BV926" s="297">
        <v>28.4</v>
      </c>
      <c r="BW926" s="297">
        <v>29.98</v>
      </c>
    </row>
    <row r="927" spans="1:75" x14ac:dyDescent="0.25">
      <c r="A927" s="297" t="s">
        <v>1129</v>
      </c>
      <c r="B927" s="297" t="s">
        <v>1130</v>
      </c>
      <c r="C927" s="297" t="s">
        <v>1007</v>
      </c>
      <c r="D927" s="297" t="s">
        <v>1008</v>
      </c>
      <c r="E927" s="297">
        <v>5549.18</v>
      </c>
      <c r="F927" s="297">
        <v>5556.77</v>
      </c>
      <c r="G927" s="297">
        <v>5993.87</v>
      </c>
      <c r="H927" s="297">
        <v>6065.03</v>
      </c>
      <c r="I927" s="297">
        <v>6431.93</v>
      </c>
      <c r="J927" s="297">
        <v>6175.29</v>
      </c>
      <c r="K927" s="297">
        <v>6213.16</v>
      </c>
      <c r="L927" s="297">
        <v>6401.82</v>
      </c>
      <c r="M927" s="297">
        <v>5805.19</v>
      </c>
      <c r="N927" s="297">
        <v>5761.42</v>
      </c>
      <c r="O927" s="297">
        <v>5977.36</v>
      </c>
      <c r="P927" s="297">
        <v>5965.07</v>
      </c>
      <c r="Q927" s="297">
        <v>5195.88</v>
      </c>
      <c r="R927" s="297">
        <v>5255.42</v>
      </c>
      <c r="S927" s="297">
        <v>5132.08</v>
      </c>
      <c r="T927" s="297">
        <v>4713.95</v>
      </c>
      <c r="U927" s="297">
        <v>4836.1400000000003</v>
      </c>
      <c r="V927" s="297">
        <v>3937.1</v>
      </c>
      <c r="W927" s="297">
        <v>3842.7</v>
      </c>
      <c r="X927" s="297">
        <v>3579.62</v>
      </c>
      <c r="Y927" s="297">
        <v>3810.74</v>
      </c>
      <c r="Z927" s="297">
        <v>4477.8599999999997</v>
      </c>
      <c r="AA927" s="297">
        <v>5662.87</v>
      </c>
      <c r="AB927" s="297">
        <v>6173.97</v>
      </c>
      <c r="AC927" s="297">
        <v>6456.83</v>
      </c>
      <c r="AD927" s="297">
        <v>6683.82</v>
      </c>
      <c r="AE927" s="297">
        <v>6919.03</v>
      </c>
      <c r="AF927" s="297">
        <v>7423.56</v>
      </c>
      <c r="AG927" s="297">
        <v>7575.52</v>
      </c>
      <c r="AH927" s="297">
        <v>8405.1299999999992</v>
      </c>
      <c r="AI927" s="297">
        <v>8631.7999999999993</v>
      </c>
      <c r="AJ927" s="297">
        <v>8675.08</v>
      </c>
      <c r="AK927" s="297">
        <v>12491.39</v>
      </c>
      <c r="AL927" s="297">
        <v>13060.49</v>
      </c>
      <c r="AM927" s="297">
        <v>13489.44</v>
      </c>
      <c r="AN927" s="297">
        <v>13971.71</v>
      </c>
      <c r="AO927" s="297">
        <v>14331.5</v>
      </c>
      <c r="AP927" s="297">
        <v>14914</v>
      </c>
      <c r="AQ927" s="297">
        <v>15509.18</v>
      </c>
      <c r="AR927" s="297">
        <v>16167.32</v>
      </c>
      <c r="AS927" s="297">
        <v>16869.490000000002</v>
      </c>
      <c r="AT927" s="297">
        <v>17579.97</v>
      </c>
      <c r="AU927" s="297">
        <v>18432.29</v>
      </c>
      <c r="AV927" s="297">
        <v>19330.37</v>
      </c>
      <c r="AW927" s="297">
        <v>20275.37</v>
      </c>
      <c r="AX927" s="297">
        <v>21255.11</v>
      </c>
      <c r="AY927" s="297">
        <v>22242.37</v>
      </c>
      <c r="AZ927" s="297">
        <v>23366.33</v>
      </c>
      <c r="BA927" s="297">
        <v>24539.47</v>
      </c>
      <c r="BB927" s="297">
        <v>25764.720000000001</v>
      </c>
      <c r="BC927" s="297">
        <v>27066.09</v>
      </c>
      <c r="BD927" s="297">
        <v>28356.67</v>
      </c>
      <c r="BE927" s="297">
        <v>29793.1</v>
      </c>
      <c r="BF927" s="297">
        <v>31292.11</v>
      </c>
      <c r="BG927" s="297">
        <v>32854.54</v>
      </c>
      <c r="BH927" s="297">
        <v>34491.879999999997</v>
      </c>
      <c r="BI927" s="297">
        <v>36142.67</v>
      </c>
      <c r="BJ927" s="297">
        <v>37925.11</v>
      </c>
      <c r="BK927" s="297">
        <v>39779.86</v>
      </c>
      <c r="BL927" s="297">
        <v>41714.76</v>
      </c>
      <c r="BM927" s="297">
        <v>43725.63</v>
      </c>
      <c r="BN927" s="297">
        <v>45763.47</v>
      </c>
      <c r="BO927" s="297">
        <v>47926.8</v>
      </c>
      <c r="BP927" s="297">
        <v>50174.04</v>
      </c>
      <c r="BQ927" s="297">
        <v>52514.47</v>
      </c>
      <c r="BR927" s="297">
        <v>54950.97</v>
      </c>
      <c r="BS927" s="297">
        <v>57414.879999999997</v>
      </c>
      <c r="BT927" s="297">
        <v>60006.67</v>
      </c>
      <c r="BU927" s="297">
        <v>62701.279999999999</v>
      </c>
      <c r="BV927" s="297">
        <v>65494.3</v>
      </c>
      <c r="BW927" s="297">
        <v>68396.09</v>
      </c>
    </row>
    <row r="928" spans="1:75" x14ac:dyDescent="0.25">
      <c r="A928" s="297" t="s">
        <v>1129</v>
      </c>
      <c r="B928" s="297" t="s">
        <v>1130</v>
      </c>
      <c r="C928" s="297" t="s">
        <v>1009</v>
      </c>
      <c r="D928" s="297" t="s">
        <v>1010</v>
      </c>
      <c r="E928" s="297">
        <v>14.85</v>
      </c>
      <c r="F928" s="297">
        <v>18.28</v>
      </c>
      <c r="G928" s="297">
        <v>12.78</v>
      </c>
      <c r="H928" s="297">
        <v>12.54</v>
      </c>
      <c r="I928" s="297">
        <v>12.16</v>
      </c>
      <c r="J928" s="297">
        <v>9.7200000000000006</v>
      </c>
      <c r="K928" s="297">
        <v>9.25</v>
      </c>
      <c r="L928" s="297">
        <v>10.1</v>
      </c>
      <c r="M928" s="297">
        <v>5.35</v>
      </c>
      <c r="N928" s="297">
        <v>8.5</v>
      </c>
      <c r="O928" s="297">
        <v>9.5500000000000007</v>
      </c>
      <c r="P928" s="297">
        <v>8.5299999999999994</v>
      </c>
      <c r="Q928" s="297">
        <v>8.3000000000000007</v>
      </c>
      <c r="R928" s="297">
        <v>7.7</v>
      </c>
      <c r="S928" s="297">
        <v>8.5</v>
      </c>
      <c r="T928" s="297">
        <v>5.6</v>
      </c>
      <c r="U928" s="297">
        <v>10.02</v>
      </c>
      <c r="V928" s="297">
        <v>4.3499999999999996</v>
      </c>
      <c r="W928" s="297">
        <v>5.5</v>
      </c>
      <c r="X928" s="297">
        <v>3.48</v>
      </c>
      <c r="Y928" s="297">
        <v>7.19</v>
      </c>
      <c r="Z928" s="297">
        <v>6.8</v>
      </c>
      <c r="AA928" s="297">
        <v>10.46</v>
      </c>
      <c r="AB928" s="297">
        <v>14.38</v>
      </c>
      <c r="AC928" s="297">
        <v>11.22</v>
      </c>
      <c r="AD928" s="297">
        <v>18.07</v>
      </c>
      <c r="AE928" s="297">
        <v>16.170000000000002</v>
      </c>
      <c r="AF928" s="297">
        <v>13.81</v>
      </c>
      <c r="AG928" s="297">
        <v>19.18</v>
      </c>
      <c r="AH928" s="297">
        <v>17.39</v>
      </c>
      <c r="AI928" s="297">
        <v>14.92</v>
      </c>
      <c r="AJ928" s="297">
        <v>15.63</v>
      </c>
      <c r="AK928" s="297">
        <v>14.91</v>
      </c>
      <c r="AL928" s="297">
        <v>19.64</v>
      </c>
      <c r="AM928" s="297">
        <v>14.7</v>
      </c>
      <c r="AN928" s="297">
        <v>14.29</v>
      </c>
      <c r="AO928" s="297">
        <v>14.07</v>
      </c>
      <c r="AP928" s="297">
        <v>13.76</v>
      </c>
      <c r="AQ928" s="297">
        <v>13.62</v>
      </c>
      <c r="AR928" s="297">
        <v>13.54</v>
      </c>
      <c r="AS928" s="297">
        <v>13.5</v>
      </c>
      <c r="AT928" s="297">
        <v>13.46</v>
      </c>
      <c r="AU928" s="297">
        <v>13.36</v>
      </c>
      <c r="AV928" s="297">
        <v>13.3</v>
      </c>
      <c r="AW928" s="297">
        <v>13.28</v>
      </c>
      <c r="AX928" s="297">
        <v>13.27</v>
      </c>
      <c r="AY928" s="297">
        <v>13.24</v>
      </c>
      <c r="AZ928" s="297">
        <v>13.17</v>
      </c>
      <c r="BA928" s="297">
        <v>13.14</v>
      </c>
      <c r="BB928" s="297">
        <v>13.13</v>
      </c>
      <c r="BC928" s="297">
        <v>13.12</v>
      </c>
      <c r="BD928" s="297">
        <v>13.1</v>
      </c>
      <c r="BE928" s="297">
        <v>13.02</v>
      </c>
      <c r="BF928" s="297">
        <v>13</v>
      </c>
      <c r="BG928" s="297">
        <v>12.97</v>
      </c>
      <c r="BH928" s="297">
        <v>12.95</v>
      </c>
      <c r="BI928" s="297">
        <v>12.92</v>
      </c>
      <c r="BJ928" s="297">
        <v>12.85</v>
      </c>
      <c r="BK928" s="297">
        <v>12.82</v>
      </c>
      <c r="BL928" s="297">
        <v>12.8</v>
      </c>
      <c r="BM928" s="297">
        <v>12.78</v>
      </c>
      <c r="BN928" s="297">
        <v>12.75</v>
      </c>
      <c r="BO928" s="297">
        <v>12.7</v>
      </c>
      <c r="BP928" s="297">
        <v>12.68</v>
      </c>
      <c r="BQ928" s="297">
        <v>12.66</v>
      </c>
      <c r="BR928" s="297">
        <v>12.66</v>
      </c>
      <c r="BS928" s="297">
        <v>12.64</v>
      </c>
      <c r="BT928" s="297">
        <v>12.6</v>
      </c>
      <c r="BU928" s="297">
        <v>12.6</v>
      </c>
      <c r="BV928" s="297">
        <v>12.59</v>
      </c>
      <c r="BW928" s="297">
        <v>12.58</v>
      </c>
    </row>
    <row r="929" spans="1:75" x14ac:dyDescent="0.25">
      <c r="A929" s="297" t="s">
        <v>1129</v>
      </c>
      <c r="B929" s="297" t="s">
        <v>1130</v>
      </c>
      <c r="C929" s="297" t="s">
        <v>1011</v>
      </c>
      <c r="D929" s="297" t="s">
        <v>927</v>
      </c>
      <c r="E929" s="297">
        <v>1257.01</v>
      </c>
      <c r="F929" s="297">
        <v>1275.76</v>
      </c>
      <c r="G929" s="297">
        <v>1295.58</v>
      </c>
      <c r="H929" s="297">
        <v>1321.34</v>
      </c>
      <c r="I929" s="297">
        <v>1347.25</v>
      </c>
      <c r="J929" s="297">
        <v>1382.08</v>
      </c>
      <c r="K929" s="297">
        <v>1414.39</v>
      </c>
      <c r="L929" s="297">
        <v>1448.17</v>
      </c>
      <c r="M929" s="297">
        <v>1490.24</v>
      </c>
      <c r="N929" s="297">
        <v>1521.63</v>
      </c>
      <c r="O929" s="297">
        <v>1542.25</v>
      </c>
      <c r="P929" s="297">
        <v>1541.68</v>
      </c>
      <c r="Q929" s="297">
        <v>1544.73</v>
      </c>
      <c r="R929" s="297">
        <v>1529.2</v>
      </c>
      <c r="S929" s="297">
        <v>1518.04</v>
      </c>
      <c r="T929" s="297">
        <v>1517.61</v>
      </c>
      <c r="U929" s="297">
        <v>1510.17</v>
      </c>
      <c r="V929" s="297">
        <v>1526.32</v>
      </c>
      <c r="W929" s="297">
        <v>1544.24</v>
      </c>
      <c r="X929" s="297">
        <v>1579.85</v>
      </c>
      <c r="Y929" s="297">
        <v>1622</v>
      </c>
      <c r="Z929" s="297">
        <v>1671.5</v>
      </c>
      <c r="AA929" s="297">
        <v>1732.64</v>
      </c>
      <c r="AB929" s="297">
        <v>1812.97</v>
      </c>
      <c r="AC929" s="297">
        <v>1894.22</v>
      </c>
      <c r="AD929" s="297">
        <v>1969.67</v>
      </c>
      <c r="AE929" s="297">
        <v>2027.64</v>
      </c>
      <c r="AF929" s="297">
        <v>2077.5</v>
      </c>
      <c r="AG929" s="297">
        <v>2124.2399999999998</v>
      </c>
      <c r="AH929" s="297">
        <v>2165.73</v>
      </c>
      <c r="AI929" s="297">
        <v>2216.96</v>
      </c>
      <c r="AJ929" s="297">
        <v>2275.21</v>
      </c>
      <c r="AK929" s="297">
        <v>2338.5300000000002</v>
      </c>
      <c r="AL929" s="297">
        <v>2406.15</v>
      </c>
      <c r="AM929" s="297">
        <v>2476.62</v>
      </c>
      <c r="AN929" s="297">
        <v>2549.21</v>
      </c>
      <c r="AO929" s="297">
        <v>2614.8200000000002</v>
      </c>
      <c r="AP929" s="297">
        <v>2682.03</v>
      </c>
      <c r="AQ929" s="297">
        <v>2751.68</v>
      </c>
      <c r="AR929" s="297">
        <v>2825.13</v>
      </c>
      <c r="AS929" s="297">
        <v>2902.81</v>
      </c>
      <c r="AT929" s="297">
        <v>2975.82</v>
      </c>
      <c r="AU929" s="297">
        <v>3054.3</v>
      </c>
      <c r="AV929" s="297">
        <v>3136.81</v>
      </c>
      <c r="AW929" s="297">
        <v>3221.86</v>
      </c>
      <c r="AX929" s="297">
        <v>3308.66</v>
      </c>
      <c r="AY929" s="297">
        <v>3392.39</v>
      </c>
      <c r="AZ929" s="297">
        <v>3478.55</v>
      </c>
      <c r="BA929" s="297">
        <v>3566.78</v>
      </c>
      <c r="BB929" s="297">
        <v>3657.09</v>
      </c>
      <c r="BC929" s="297">
        <v>3749.34</v>
      </c>
      <c r="BD929" s="297">
        <v>3838.07</v>
      </c>
      <c r="BE929" s="297">
        <v>3929.07</v>
      </c>
      <c r="BF929" s="297">
        <v>4021.98</v>
      </c>
      <c r="BG929" s="297">
        <v>4116.42</v>
      </c>
      <c r="BH929" s="297">
        <v>4212.07</v>
      </c>
      <c r="BI929" s="297">
        <v>4304.2</v>
      </c>
      <c r="BJ929" s="297">
        <v>4397.9399999999996</v>
      </c>
      <c r="BK929" s="297">
        <v>4492.9799999999996</v>
      </c>
      <c r="BL929" s="297">
        <v>4589.04</v>
      </c>
      <c r="BM929" s="297">
        <v>4685.87</v>
      </c>
      <c r="BN929" s="297">
        <v>4778.3599999999997</v>
      </c>
      <c r="BO929" s="297">
        <v>4872.03</v>
      </c>
      <c r="BP929" s="297">
        <v>4966.6499999999996</v>
      </c>
      <c r="BQ929" s="297">
        <v>5061.9799999999996</v>
      </c>
      <c r="BR929" s="297">
        <v>5157.8100000000004</v>
      </c>
      <c r="BS929" s="297">
        <v>5249.21</v>
      </c>
      <c r="BT929" s="297">
        <v>5341.2</v>
      </c>
      <c r="BU929" s="297">
        <v>5433.7</v>
      </c>
      <c r="BV929" s="297">
        <v>5526.68</v>
      </c>
      <c r="BW929" s="297">
        <v>5620.02</v>
      </c>
    </row>
    <row r="930" spans="1:75" x14ac:dyDescent="0.25">
      <c r="A930" s="297" t="s">
        <v>1129</v>
      </c>
      <c r="B930" s="297" t="s">
        <v>1130</v>
      </c>
      <c r="C930" s="297" t="s">
        <v>1012</v>
      </c>
      <c r="D930" s="297" t="s">
        <v>927</v>
      </c>
      <c r="E930" s="297">
        <v>3161.75</v>
      </c>
      <c r="F930" s="297">
        <v>3230.99</v>
      </c>
      <c r="G930" s="297">
        <v>3300.79</v>
      </c>
      <c r="H930" s="297">
        <v>3373.66</v>
      </c>
      <c r="I930" s="297">
        <v>3453.11</v>
      </c>
      <c r="J930" s="297">
        <v>3540.73</v>
      </c>
      <c r="K930" s="297">
        <v>3639.73</v>
      </c>
      <c r="L930" s="297">
        <v>3746.94</v>
      </c>
      <c r="M930" s="297">
        <v>3849.92</v>
      </c>
      <c r="N930" s="297">
        <v>3931.82</v>
      </c>
      <c r="O930" s="297">
        <v>3981.57</v>
      </c>
      <c r="P930" s="297">
        <v>3995.29</v>
      </c>
      <c r="Q930" s="297">
        <v>3979.55</v>
      </c>
      <c r="R930" s="297">
        <v>3946.83</v>
      </c>
      <c r="S930" s="297">
        <v>3915.07</v>
      </c>
      <c r="T930" s="297">
        <v>3898.36</v>
      </c>
      <c r="U930" s="297">
        <v>3898.18</v>
      </c>
      <c r="V930" s="297">
        <v>3913.68</v>
      </c>
      <c r="W930" s="297">
        <v>3953.71</v>
      </c>
      <c r="X930" s="297">
        <v>4028.26</v>
      </c>
      <c r="Y930" s="297">
        <v>4143.12</v>
      </c>
      <c r="Z930" s="297">
        <v>4303.8500000000004</v>
      </c>
      <c r="AA930" s="297">
        <v>4505.5200000000004</v>
      </c>
      <c r="AB930" s="297">
        <v>4730.0200000000004</v>
      </c>
      <c r="AC930" s="297">
        <v>4952.13</v>
      </c>
      <c r="AD930" s="297">
        <v>5153.4399999999996</v>
      </c>
      <c r="AE930" s="297">
        <v>5327.36</v>
      </c>
      <c r="AF930" s="297">
        <v>5478.29</v>
      </c>
      <c r="AG930" s="297">
        <v>5612.13</v>
      </c>
      <c r="AH930" s="297">
        <v>5739.29</v>
      </c>
      <c r="AI930" s="297">
        <v>5867.54</v>
      </c>
      <c r="AJ930" s="297">
        <v>5997.49</v>
      </c>
      <c r="AK930" s="297">
        <v>6126.45</v>
      </c>
      <c r="AL930" s="297">
        <v>6255.16</v>
      </c>
      <c r="AM930" s="297">
        <v>6384.07</v>
      </c>
      <c r="AN930" s="297">
        <v>6513.51</v>
      </c>
      <c r="AO930" s="297">
        <v>6644.21</v>
      </c>
      <c r="AP930" s="297">
        <v>6776.56</v>
      </c>
      <c r="AQ930" s="297">
        <v>6910.15</v>
      </c>
      <c r="AR930" s="297">
        <v>7044.16</v>
      </c>
      <c r="AS930" s="297">
        <v>7178.03</v>
      </c>
      <c r="AT930" s="297">
        <v>7311.7</v>
      </c>
      <c r="AU930" s="297">
        <v>7445.44</v>
      </c>
      <c r="AV930" s="297">
        <v>7579.42</v>
      </c>
      <c r="AW930" s="297">
        <v>7713.89</v>
      </c>
      <c r="AX930" s="297">
        <v>7849.03</v>
      </c>
      <c r="AY930" s="297">
        <v>7984.84</v>
      </c>
      <c r="AZ930" s="297">
        <v>8121.18</v>
      </c>
      <c r="BA930" s="297">
        <v>8257.89</v>
      </c>
      <c r="BB930" s="297">
        <v>8394.76</v>
      </c>
      <c r="BC930" s="297">
        <v>8531.6</v>
      </c>
      <c r="BD930" s="297">
        <v>8668.31</v>
      </c>
      <c r="BE930" s="297">
        <v>8804.82</v>
      </c>
      <c r="BF930" s="297">
        <v>8940.98</v>
      </c>
      <c r="BG930" s="297">
        <v>9076.6200000000008</v>
      </c>
      <c r="BH930" s="297">
        <v>9211.6</v>
      </c>
      <c r="BI930" s="297">
        <v>9345.81</v>
      </c>
      <c r="BJ930" s="297">
        <v>9479.16</v>
      </c>
      <c r="BK930" s="297">
        <v>9611.4699999999993</v>
      </c>
      <c r="BL930" s="297">
        <v>9742.59</v>
      </c>
      <c r="BM930" s="297">
        <v>9872.39</v>
      </c>
      <c r="BN930" s="297">
        <v>10000.76</v>
      </c>
      <c r="BO930" s="297">
        <v>10127.64</v>
      </c>
      <c r="BP930" s="297">
        <v>10253.040000000001</v>
      </c>
      <c r="BQ930" s="297">
        <v>10376.950000000001</v>
      </c>
      <c r="BR930" s="297">
        <v>10499.37</v>
      </c>
      <c r="BS930" s="297">
        <v>10620.26</v>
      </c>
      <c r="BT930" s="297">
        <v>10739.58</v>
      </c>
      <c r="BU930" s="297">
        <v>10857.33</v>
      </c>
      <c r="BV930" s="297">
        <v>10973.54</v>
      </c>
      <c r="BW930" s="297">
        <v>11088.21</v>
      </c>
    </row>
    <row r="931" spans="1:75" x14ac:dyDescent="0.25">
      <c r="A931" s="297" t="s">
        <v>1129</v>
      </c>
      <c r="B931" s="297" t="s">
        <v>1130</v>
      </c>
      <c r="C931" s="297" t="s">
        <v>1013</v>
      </c>
      <c r="D931" s="297" t="s">
        <v>1010</v>
      </c>
      <c r="E931" s="297">
        <v>0.86</v>
      </c>
      <c r="F931" s="297">
        <v>2.37</v>
      </c>
      <c r="G931" s="297">
        <v>3.2</v>
      </c>
      <c r="H931" s="297">
        <v>3.32</v>
      </c>
      <c r="I931" s="297">
        <v>10.93</v>
      </c>
      <c r="J931" s="297">
        <v>9.14</v>
      </c>
      <c r="K931" s="297">
        <v>7.54</v>
      </c>
      <c r="L931" s="297">
        <v>18.96</v>
      </c>
      <c r="M931" s="297">
        <v>20.23</v>
      </c>
      <c r="N931" s="297">
        <v>14.57</v>
      </c>
      <c r="O931" s="297">
        <v>8.7100000000000009</v>
      </c>
      <c r="P931" s="297">
        <v>8.4600000000000009</v>
      </c>
      <c r="Q931" s="297">
        <v>7.39</v>
      </c>
      <c r="R931" s="297">
        <v>7.36</v>
      </c>
      <c r="S931" s="297">
        <v>12.36</v>
      </c>
      <c r="T931" s="297">
        <v>-2.2599999999999998</v>
      </c>
      <c r="U931" s="297">
        <v>-7.65</v>
      </c>
      <c r="V931" s="297">
        <v>3.14</v>
      </c>
      <c r="W931" s="297">
        <v>2.65</v>
      </c>
      <c r="X931" s="297">
        <v>-12.06</v>
      </c>
      <c r="Y931" s="297">
        <v>-14.32</v>
      </c>
      <c r="Z931" s="297">
        <v>-11.58</v>
      </c>
      <c r="AA931" s="297">
        <v>-8.1999999999999993</v>
      </c>
      <c r="AB931" s="297">
        <v>-3.73</v>
      </c>
      <c r="AC931" s="297">
        <v>-0.45</v>
      </c>
      <c r="AD931" s="297">
        <v>4.22</v>
      </c>
      <c r="AE931" s="297">
        <v>7.83</v>
      </c>
      <c r="AF931" s="297">
        <v>6.06</v>
      </c>
      <c r="AG931" s="297">
        <v>7.49</v>
      </c>
      <c r="AH931" s="297">
        <v>17.03</v>
      </c>
      <c r="AI931" s="297">
        <v>15.84</v>
      </c>
      <c r="AJ931" s="297">
        <v>17.07</v>
      </c>
      <c r="AK931" s="297">
        <v>17.11</v>
      </c>
      <c r="AL931" s="297">
        <v>47.81</v>
      </c>
      <c r="AM931" s="297">
        <v>20.25</v>
      </c>
      <c r="AN931" s="297">
        <v>19.21</v>
      </c>
      <c r="AO931" s="297">
        <v>19.12</v>
      </c>
      <c r="AP931" s="297">
        <v>18.420000000000002</v>
      </c>
      <c r="AQ931" s="297">
        <v>18.32</v>
      </c>
      <c r="AR931" s="297">
        <v>18.32</v>
      </c>
      <c r="AS931" s="297">
        <v>18.440000000000001</v>
      </c>
      <c r="AT931" s="297">
        <v>18.52</v>
      </c>
      <c r="AU931" s="297">
        <v>18.440000000000001</v>
      </c>
      <c r="AV931" s="297">
        <v>18.48</v>
      </c>
      <c r="AW931" s="297">
        <v>18.57</v>
      </c>
      <c r="AX931" s="297">
        <v>18.690000000000001</v>
      </c>
      <c r="AY931" s="297">
        <v>18.739999999999998</v>
      </c>
      <c r="AZ931" s="297">
        <v>18.7</v>
      </c>
      <c r="BA931" s="297">
        <v>18.760000000000002</v>
      </c>
      <c r="BB931" s="297">
        <v>18.87</v>
      </c>
      <c r="BC931" s="297">
        <v>19.010000000000002</v>
      </c>
      <c r="BD931" s="297">
        <v>19.14</v>
      </c>
      <c r="BE931" s="297">
        <v>19.09</v>
      </c>
      <c r="BF931" s="297">
        <v>19.21</v>
      </c>
      <c r="BG931" s="297">
        <v>19.34</v>
      </c>
      <c r="BH931" s="297">
        <v>19.489999999999998</v>
      </c>
      <c r="BI931" s="297">
        <v>19.600000000000001</v>
      </c>
      <c r="BJ931" s="297">
        <v>19.579999999999998</v>
      </c>
      <c r="BK931" s="297">
        <v>19.690000000000001</v>
      </c>
      <c r="BL931" s="297">
        <v>19.829999999999998</v>
      </c>
      <c r="BM931" s="297">
        <v>19.98</v>
      </c>
      <c r="BN931" s="297">
        <v>20.079999999999998</v>
      </c>
      <c r="BO931" s="297">
        <v>20.059999999999999</v>
      </c>
      <c r="BP931" s="297">
        <v>20.170000000000002</v>
      </c>
      <c r="BQ931" s="297">
        <v>20.3</v>
      </c>
      <c r="BR931" s="297">
        <v>20.440000000000001</v>
      </c>
      <c r="BS931" s="297">
        <v>20.54</v>
      </c>
      <c r="BT931" s="297">
        <v>20.5</v>
      </c>
      <c r="BU931" s="297">
        <v>20.6</v>
      </c>
      <c r="BV931" s="297">
        <v>20.72</v>
      </c>
      <c r="BW931" s="297">
        <v>20.84</v>
      </c>
    </row>
    <row r="932" spans="1:75" x14ac:dyDescent="0.25">
      <c r="A932" s="297" t="s">
        <v>1129</v>
      </c>
      <c r="B932" s="297" t="s">
        <v>1130</v>
      </c>
      <c r="C932" s="297" t="s">
        <v>1014</v>
      </c>
      <c r="D932" s="297" t="s">
        <v>1015</v>
      </c>
      <c r="E932" s="297">
        <v>6.66</v>
      </c>
      <c r="F932" s="297">
        <v>7.01</v>
      </c>
      <c r="G932" s="297">
        <v>7.38</v>
      </c>
      <c r="H932" s="297">
        <v>7.77</v>
      </c>
      <c r="I932" s="297">
        <v>8.18</v>
      </c>
      <c r="J932" s="297">
        <v>8.61</v>
      </c>
      <c r="K932" s="297">
        <v>8.93</v>
      </c>
      <c r="L932" s="297">
        <v>9.27</v>
      </c>
      <c r="M932" s="297">
        <v>9.6199999999999992</v>
      </c>
      <c r="N932" s="297">
        <v>9.98</v>
      </c>
      <c r="O932" s="297">
        <v>10.36</v>
      </c>
      <c r="P932" s="297">
        <v>10.63</v>
      </c>
      <c r="Q932" s="297">
        <v>10.91</v>
      </c>
      <c r="R932" s="297">
        <v>11.2</v>
      </c>
      <c r="S932" s="297">
        <v>11.5</v>
      </c>
      <c r="T932" s="297">
        <v>11.8</v>
      </c>
      <c r="U932" s="297">
        <v>12.29</v>
      </c>
      <c r="V932" s="297">
        <v>12.79</v>
      </c>
      <c r="W932" s="297">
        <v>13.32</v>
      </c>
      <c r="X932" s="297">
        <v>13.86</v>
      </c>
      <c r="Y932" s="297">
        <v>14.43</v>
      </c>
      <c r="Z932" s="297">
        <v>14.8</v>
      </c>
      <c r="AA932" s="297">
        <v>15.17</v>
      </c>
      <c r="AB932" s="297">
        <v>15.55</v>
      </c>
      <c r="AC932" s="297">
        <v>15.94</v>
      </c>
      <c r="AD932" s="297">
        <v>16.329999999999998</v>
      </c>
      <c r="AE932" s="297">
        <v>16.86</v>
      </c>
      <c r="AF932" s="297">
        <v>17.399999999999999</v>
      </c>
      <c r="AG932" s="297">
        <v>17.96</v>
      </c>
      <c r="AH932" s="297">
        <v>18.53</v>
      </c>
      <c r="AI932" s="297">
        <v>19.13</v>
      </c>
      <c r="AJ932" s="297">
        <v>19.57</v>
      </c>
      <c r="AK932" s="297">
        <v>20.03</v>
      </c>
      <c r="AL932" s="297">
        <v>20.5</v>
      </c>
      <c r="AM932" s="297">
        <v>20.98</v>
      </c>
      <c r="AN932" s="297">
        <v>21.47</v>
      </c>
      <c r="AO932" s="297">
        <v>21.96</v>
      </c>
      <c r="AP932" s="297">
        <v>22.46</v>
      </c>
      <c r="AQ932" s="297">
        <v>22.97</v>
      </c>
      <c r="AR932" s="297">
        <v>23.49</v>
      </c>
      <c r="AS932" s="297">
        <v>24.02</v>
      </c>
      <c r="AT932" s="297">
        <v>24.53</v>
      </c>
      <c r="AU932" s="297">
        <v>25.06</v>
      </c>
      <c r="AV932" s="297">
        <v>25.59</v>
      </c>
      <c r="AW932" s="297">
        <v>26.14</v>
      </c>
      <c r="AX932" s="297">
        <v>26.7</v>
      </c>
      <c r="AY932" s="297">
        <v>27.22</v>
      </c>
      <c r="AZ932" s="297">
        <v>27.74</v>
      </c>
      <c r="BA932" s="297">
        <v>28.28</v>
      </c>
      <c r="BB932" s="297">
        <v>28.82</v>
      </c>
      <c r="BC932" s="297">
        <v>29.38</v>
      </c>
      <c r="BD932" s="297">
        <v>29.9</v>
      </c>
      <c r="BE932" s="297">
        <v>30.44</v>
      </c>
      <c r="BF932" s="297">
        <v>30.98</v>
      </c>
      <c r="BG932" s="297">
        <v>31.54</v>
      </c>
      <c r="BH932" s="297">
        <v>32.1</v>
      </c>
      <c r="BI932" s="297">
        <v>32.630000000000003</v>
      </c>
      <c r="BJ932" s="297">
        <v>33.17</v>
      </c>
      <c r="BK932" s="297">
        <v>33.72</v>
      </c>
      <c r="BL932" s="297">
        <v>34.28</v>
      </c>
      <c r="BM932" s="297">
        <v>34.85</v>
      </c>
      <c r="BN932" s="297">
        <v>35.4</v>
      </c>
      <c r="BO932" s="297">
        <v>35.96</v>
      </c>
      <c r="BP932" s="297">
        <v>36.53</v>
      </c>
      <c r="BQ932" s="297">
        <v>37.1</v>
      </c>
      <c r="BR932" s="297">
        <v>37.69</v>
      </c>
      <c r="BS932" s="297">
        <v>38.26</v>
      </c>
      <c r="BT932" s="297">
        <v>38.840000000000003</v>
      </c>
      <c r="BU932" s="297">
        <v>39.42</v>
      </c>
      <c r="BV932" s="297">
        <v>40.020000000000003</v>
      </c>
      <c r="BW932" s="297">
        <v>40.619999999999997</v>
      </c>
    </row>
    <row r="933" spans="1:75" x14ac:dyDescent="0.25">
      <c r="A933" s="297" t="s">
        <v>1129</v>
      </c>
      <c r="B933" s="297" t="s">
        <v>1130</v>
      </c>
      <c r="C933" s="297" t="s">
        <v>1016</v>
      </c>
      <c r="D933" s="297" t="s">
        <v>1015</v>
      </c>
      <c r="E933" s="297">
        <v>0.36</v>
      </c>
      <c r="F933" s="297">
        <v>0.4</v>
      </c>
      <c r="G933" s="297">
        <v>0.43</v>
      </c>
      <c r="H933" s="297">
        <v>0.47</v>
      </c>
      <c r="I933" s="297">
        <v>0.52</v>
      </c>
      <c r="J933" s="297">
        <v>0.56000000000000005</v>
      </c>
      <c r="K933" s="297">
        <v>0.57999999999999996</v>
      </c>
      <c r="L933" s="297">
        <v>0.6</v>
      </c>
      <c r="M933" s="297">
        <v>0.62</v>
      </c>
      <c r="N933" s="297">
        <v>0.64</v>
      </c>
      <c r="O933" s="297">
        <v>0.66</v>
      </c>
      <c r="P933" s="297">
        <v>0.68</v>
      </c>
      <c r="Q933" s="297">
        <v>0.7</v>
      </c>
      <c r="R933" s="297">
        <v>0.73</v>
      </c>
      <c r="S933" s="297">
        <v>0.75</v>
      </c>
      <c r="T933" s="297">
        <v>0.78</v>
      </c>
      <c r="U933" s="297">
        <v>0.81</v>
      </c>
      <c r="V933" s="297">
        <v>0.85</v>
      </c>
      <c r="W933" s="297">
        <v>0.88</v>
      </c>
      <c r="X933" s="297">
        <v>0.92</v>
      </c>
      <c r="Y933" s="297">
        <v>0.96</v>
      </c>
      <c r="Z933" s="297">
        <v>1.01</v>
      </c>
      <c r="AA933" s="297">
        <v>1.05</v>
      </c>
      <c r="AB933" s="297">
        <v>1.1000000000000001</v>
      </c>
      <c r="AC933" s="297">
        <v>1.1499999999999999</v>
      </c>
      <c r="AD933" s="297">
        <v>1.2</v>
      </c>
      <c r="AE933" s="297">
        <v>1.25</v>
      </c>
      <c r="AF933" s="297">
        <v>1.3</v>
      </c>
      <c r="AG933" s="297">
        <v>1.36</v>
      </c>
      <c r="AH933" s="297">
        <v>1.42</v>
      </c>
      <c r="AI933" s="297">
        <v>1.48</v>
      </c>
      <c r="AJ933" s="297">
        <v>1.54</v>
      </c>
      <c r="AK933" s="297">
        <v>1.6</v>
      </c>
      <c r="AL933" s="297">
        <v>1.67</v>
      </c>
      <c r="AM933" s="297">
        <v>1.74</v>
      </c>
      <c r="AN933" s="297">
        <v>1.81</v>
      </c>
      <c r="AO933" s="297">
        <v>1.88</v>
      </c>
      <c r="AP933" s="297">
        <v>1.96</v>
      </c>
      <c r="AQ933" s="297">
        <v>2.04</v>
      </c>
      <c r="AR933" s="297">
        <v>2.12</v>
      </c>
      <c r="AS933" s="297">
        <v>2.21</v>
      </c>
      <c r="AT933" s="297">
        <v>2.2999999999999998</v>
      </c>
      <c r="AU933" s="297">
        <v>2.39</v>
      </c>
      <c r="AV933" s="297">
        <v>2.48</v>
      </c>
      <c r="AW933" s="297">
        <v>2.58</v>
      </c>
      <c r="AX933" s="297">
        <v>2.68</v>
      </c>
      <c r="AY933" s="297">
        <v>2.79</v>
      </c>
      <c r="AZ933" s="297">
        <v>2.9</v>
      </c>
      <c r="BA933" s="297">
        <v>3.01</v>
      </c>
      <c r="BB933" s="297">
        <v>3.13</v>
      </c>
      <c r="BC933" s="297">
        <v>3.25</v>
      </c>
      <c r="BD933" s="297">
        <v>3.36</v>
      </c>
      <c r="BE933" s="297">
        <v>3.48</v>
      </c>
      <c r="BF933" s="297">
        <v>3.6</v>
      </c>
      <c r="BG933" s="297">
        <v>3.73</v>
      </c>
      <c r="BH933" s="297">
        <v>3.85</v>
      </c>
      <c r="BI933" s="297">
        <v>3.98</v>
      </c>
      <c r="BJ933" s="297">
        <v>4.1100000000000003</v>
      </c>
      <c r="BK933" s="297">
        <v>4.25</v>
      </c>
      <c r="BL933" s="297">
        <v>4.3899999999999997</v>
      </c>
      <c r="BM933" s="297">
        <v>4.53</v>
      </c>
      <c r="BN933" s="297">
        <v>4.67</v>
      </c>
      <c r="BO933" s="297">
        <v>4.82</v>
      </c>
      <c r="BP933" s="297">
        <v>4.97</v>
      </c>
      <c r="BQ933" s="297">
        <v>5.12</v>
      </c>
      <c r="BR933" s="297">
        <v>5.28</v>
      </c>
      <c r="BS933" s="297">
        <v>5.44</v>
      </c>
      <c r="BT933" s="297">
        <v>5.6</v>
      </c>
      <c r="BU933" s="297">
        <v>5.77</v>
      </c>
      <c r="BV933" s="297">
        <v>5.94</v>
      </c>
      <c r="BW933" s="297">
        <v>6.12</v>
      </c>
    </row>
    <row r="934" spans="1:75" x14ac:dyDescent="0.25">
      <c r="A934" s="297" t="s">
        <v>749</v>
      </c>
      <c r="B934" s="297" t="s">
        <v>1131</v>
      </c>
      <c r="C934" s="297" t="s">
        <v>1005</v>
      </c>
      <c r="D934" s="297" t="s">
        <v>1006</v>
      </c>
      <c r="E934" s="297">
        <v>61.73</v>
      </c>
      <c r="F934" s="297">
        <v>69.290000000000006</v>
      </c>
      <c r="G934" s="297">
        <v>78.27</v>
      </c>
      <c r="H934" s="297">
        <v>87.87</v>
      </c>
      <c r="I934" s="297">
        <v>98.16</v>
      </c>
      <c r="J934" s="297">
        <v>105.84</v>
      </c>
      <c r="K934" s="297">
        <v>111.36</v>
      </c>
      <c r="L934" s="297">
        <v>116.75</v>
      </c>
      <c r="M934" s="297">
        <v>122.19</v>
      </c>
      <c r="N934" s="297">
        <v>129.27000000000001</v>
      </c>
      <c r="O934" s="297">
        <v>137.36000000000001</v>
      </c>
      <c r="P934" s="297">
        <v>146.69999999999999</v>
      </c>
      <c r="Q934" s="297">
        <v>157.59</v>
      </c>
      <c r="R934" s="297">
        <v>169.75</v>
      </c>
      <c r="S934" s="297">
        <v>182.72</v>
      </c>
      <c r="T934" s="297">
        <v>196.56</v>
      </c>
      <c r="U934" s="297">
        <v>215.12</v>
      </c>
      <c r="V934" s="297">
        <v>235.65</v>
      </c>
      <c r="W934" s="297">
        <v>253.55</v>
      </c>
      <c r="X934" s="297">
        <v>269.31</v>
      </c>
      <c r="Y934" s="297">
        <v>283.69</v>
      </c>
      <c r="Z934" s="297">
        <v>295.77</v>
      </c>
      <c r="AA934" s="297">
        <v>303.76</v>
      </c>
      <c r="AB934" s="297">
        <v>310.57</v>
      </c>
      <c r="AC934" s="297">
        <v>318.62</v>
      </c>
      <c r="AD934" s="297">
        <v>325.82</v>
      </c>
      <c r="AE934" s="297">
        <v>335.78</v>
      </c>
      <c r="AF934" s="297">
        <v>350.26</v>
      </c>
      <c r="AG934" s="297">
        <v>370.81</v>
      </c>
      <c r="AH934" s="297">
        <v>382.41</v>
      </c>
      <c r="AI934" s="297">
        <v>392.11</v>
      </c>
      <c r="AJ934" s="297">
        <v>420.41</v>
      </c>
      <c r="AK934" s="297">
        <v>446.32</v>
      </c>
      <c r="AL934" s="297">
        <v>473.55</v>
      </c>
      <c r="AM934" s="297">
        <v>501.98</v>
      </c>
      <c r="AN934" s="297">
        <v>531.5</v>
      </c>
      <c r="AO934" s="297">
        <v>561.87</v>
      </c>
      <c r="AP934" s="297">
        <v>593.19000000000005</v>
      </c>
      <c r="AQ934" s="297">
        <v>625.74</v>
      </c>
      <c r="AR934" s="297">
        <v>659.29</v>
      </c>
      <c r="AS934" s="297">
        <v>693.7</v>
      </c>
      <c r="AT934" s="297">
        <v>728.76</v>
      </c>
      <c r="AU934" s="297">
        <v>764.43</v>
      </c>
      <c r="AV934" s="297">
        <v>800.54</v>
      </c>
      <c r="AW934" s="297">
        <v>837.1</v>
      </c>
      <c r="AX934" s="297">
        <v>874.06</v>
      </c>
      <c r="AY934" s="297">
        <v>911.37</v>
      </c>
      <c r="AZ934" s="297">
        <v>948.87</v>
      </c>
      <c r="BA934" s="297">
        <v>986.55</v>
      </c>
      <c r="BB934" s="297">
        <v>1024.3</v>
      </c>
      <c r="BC934" s="297">
        <v>1061.99</v>
      </c>
      <c r="BD934" s="297">
        <v>1099.49</v>
      </c>
      <c r="BE934" s="297">
        <v>1136.56</v>
      </c>
      <c r="BF934" s="297">
        <v>1173.29</v>
      </c>
      <c r="BG934" s="297">
        <v>1209.6300000000001</v>
      </c>
      <c r="BH934" s="297">
        <v>1245.51</v>
      </c>
      <c r="BI934" s="297">
        <v>1280.8599999999999</v>
      </c>
      <c r="BJ934" s="297">
        <v>1315.55</v>
      </c>
      <c r="BK934" s="297">
        <v>1349.76</v>
      </c>
      <c r="BL934" s="297">
        <v>1383.52</v>
      </c>
      <c r="BM934" s="297">
        <v>1416.81</v>
      </c>
      <c r="BN934" s="297">
        <v>1449.63</v>
      </c>
      <c r="BO934" s="297">
        <v>1481.89</v>
      </c>
      <c r="BP934" s="297">
        <v>1513.88</v>
      </c>
      <c r="BQ934" s="297">
        <v>1545.58</v>
      </c>
      <c r="BR934" s="297">
        <v>1577.01</v>
      </c>
      <c r="BS934" s="297">
        <v>1608.19</v>
      </c>
      <c r="BT934" s="297">
        <v>1639.14</v>
      </c>
      <c r="BU934" s="297">
        <v>1669.89</v>
      </c>
      <c r="BV934" s="297">
        <v>1700.49</v>
      </c>
      <c r="BW934" s="297">
        <v>1730.92</v>
      </c>
    </row>
    <row r="935" spans="1:75" x14ac:dyDescent="0.25">
      <c r="A935" s="297" t="s">
        <v>749</v>
      </c>
      <c r="B935" s="297" t="s">
        <v>1131</v>
      </c>
      <c r="C935" s="297" t="s">
        <v>1007</v>
      </c>
      <c r="D935" s="297" t="s">
        <v>1008</v>
      </c>
      <c r="E935" s="297">
        <v>35150.68</v>
      </c>
      <c r="F935" s="297">
        <v>36863.01</v>
      </c>
      <c r="G935" s="297">
        <v>36020.550000000003</v>
      </c>
      <c r="H935" s="297">
        <v>40321.910000000003</v>
      </c>
      <c r="I935" s="297">
        <v>45952.05</v>
      </c>
      <c r="J935" s="297">
        <v>46335.62</v>
      </c>
      <c r="K935" s="297">
        <v>48767.13</v>
      </c>
      <c r="L935" s="297">
        <v>51931.51</v>
      </c>
      <c r="M935" s="297">
        <v>57630.14</v>
      </c>
      <c r="N935" s="297">
        <v>57664.38</v>
      </c>
      <c r="O935" s="297">
        <v>78465.75</v>
      </c>
      <c r="P935" s="297">
        <v>88102.73</v>
      </c>
      <c r="Q935" s="297">
        <v>100150.69</v>
      </c>
      <c r="R935" s="297">
        <v>123157.54</v>
      </c>
      <c r="S935" s="297">
        <v>151075.34</v>
      </c>
      <c r="T935" s="297">
        <v>129116.44</v>
      </c>
      <c r="U935" s="297">
        <v>135458.91</v>
      </c>
      <c r="V935" s="297">
        <v>157602.73000000001</v>
      </c>
      <c r="W935" s="297">
        <v>130431.51</v>
      </c>
      <c r="X935" s="297">
        <v>124000</v>
      </c>
      <c r="Y935" s="297">
        <v>123753.42</v>
      </c>
      <c r="Z935" s="297">
        <v>128164.38</v>
      </c>
      <c r="AA935" s="297">
        <v>127383.56</v>
      </c>
      <c r="AB935" s="297">
        <v>100869.87</v>
      </c>
      <c r="AC935" s="297">
        <v>128273.98</v>
      </c>
      <c r="AD935" s="297">
        <v>163671.23000000001</v>
      </c>
      <c r="AE935" s="297">
        <v>160938.35999999999</v>
      </c>
      <c r="AF935" s="297">
        <v>134130.14000000001</v>
      </c>
      <c r="AG935" s="297">
        <v>126869.87</v>
      </c>
      <c r="AH935" s="297">
        <v>120047.34</v>
      </c>
      <c r="AI935" s="297">
        <v>119267.3</v>
      </c>
      <c r="AJ935" s="297">
        <v>125947.1</v>
      </c>
      <c r="AK935" s="297">
        <v>130958.88</v>
      </c>
      <c r="AL935" s="297">
        <v>135809.76999999999</v>
      </c>
      <c r="AM935" s="297">
        <v>140963.17000000001</v>
      </c>
      <c r="AN935" s="297">
        <v>146710.59</v>
      </c>
      <c r="AO935" s="297">
        <v>153269.69</v>
      </c>
      <c r="AP935" s="297">
        <v>159229.47</v>
      </c>
      <c r="AQ935" s="297">
        <v>165323.84</v>
      </c>
      <c r="AR935" s="297">
        <v>171676.06</v>
      </c>
      <c r="AS935" s="297">
        <v>178006.58</v>
      </c>
      <c r="AT935" s="297">
        <v>184835.06</v>
      </c>
      <c r="AU935" s="297">
        <v>190943.98</v>
      </c>
      <c r="AV935" s="297">
        <v>196930.19</v>
      </c>
      <c r="AW935" s="297">
        <v>202883.20000000001</v>
      </c>
      <c r="AX935" s="297">
        <v>208760.83</v>
      </c>
      <c r="AY935" s="297">
        <v>214775.06</v>
      </c>
      <c r="AZ935" s="297">
        <v>220232.05</v>
      </c>
      <c r="BA935" s="297">
        <v>225370.31</v>
      </c>
      <c r="BB935" s="297">
        <v>230211.64</v>
      </c>
      <c r="BC935" s="297">
        <v>234936.31</v>
      </c>
      <c r="BD935" s="297">
        <v>239381.75</v>
      </c>
      <c r="BE935" s="297">
        <v>243642.56</v>
      </c>
      <c r="BF935" s="297">
        <v>247677.86</v>
      </c>
      <c r="BG935" s="297">
        <v>251503.28</v>
      </c>
      <c r="BH935" s="297">
        <v>255206.05</v>
      </c>
      <c r="BI935" s="297">
        <v>258946.77</v>
      </c>
      <c r="BJ935" s="297">
        <v>262626.90999999997</v>
      </c>
      <c r="BK935" s="297">
        <v>266151.96999999997</v>
      </c>
      <c r="BL935" s="297">
        <v>269531.38</v>
      </c>
      <c r="BM935" s="297">
        <v>272746.28000000003</v>
      </c>
      <c r="BN935" s="297">
        <v>276229.69</v>
      </c>
      <c r="BO935" s="297">
        <v>279598.44</v>
      </c>
      <c r="BP935" s="297">
        <v>282827.78000000003</v>
      </c>
      <c r="BQ935" s="297">
        <v>285994.21999999997</v>
      </c>
      <c r="BR935" s="297">
        <v>289140.44</v>
      </c>
      <c r="BS935" s="297">
        <v>292213.94</v>
      </c>
      <c r="BT935" s="297">
        <v>295376.15999999997</v>
      </c>
      <c r="BU935" s="297">
        <v>298549.31</v>
      </c>
      <c r="BV935" s="297">
        <v>301659.03000000003</v>
      </c>
      <c r="BW935" s="297">
        <v>304722.28000000003</v>
      </c>
    </row>
    <row r="936" spans="1:75" x14ac:dyDescent="0.25">
      <c r="A936" s="297" t="s">
        <v>749</v>
      </c>
      <c r="B936" s="297" t="s">
        <v>1131</v>
      </c>
      <c r="C936" s="297" t="s">
        <v>1009</v>
      </c>
      <c r="D936" s="297" t="s">
        <v>1010</v>
      </c>
      <c r="E936" s="297">
        <v>40.74</v>
      </c>
      <c r="F936" s="297">
        <v>43.65</v>
      </c>
      <c r="G936" s="297">
        <v>47.57</v>
      </c>
      <c r="H936" s="297">
        <v>47.65</v>
      </c>
      <c r="I936" s="297">
        <v>47.91</v>
      </c>
      <c r="J936" s="297">
        <v>42.39</v>
      </c>
      <c r="K936" s="297">
        <v>36.32</v>
      </c>
      <c r="L936" s="297">
        <v>33.61</v>
      </c>
      <c r="M936" s="297">
        <v>31.1</v>
      </c>
      <c r="N936" s="297">
        <v>32.72</v>
      </c>
      <c r="O936" s="297">
        <v>32.950000000000003</v>
      </c>
      <c r="P936" s="297">
        <v>34.299999999999997</v>
      </c>
      <c r="Q936" s="297">
        <v>36.14</v>
      </c>
      <c r="R936" s="297">
        <v>35.5</v>
      </c>
      <c r="S936" s="297">
        <v>34.08</v>
      </c>
      <c r="T936" s="297">
        <v>33.76</v>
      </c>
      <c r="U936" s="297">
        <v>38.33</v>
      </c>
      <c r="V936" s="297">
        <v>38.97</v>
      </c>
      <c r="W936" s="297">
        <v>37.85</v>
      </c>
      <c r="X936" s="297">
        <v>34.15</v>
      </c>
      <c r="Y936" s="297">
        <v>31.99</v>
      </c>
      <c r="Z936" s="297">
        <v>30.51</v>
      </c>
      <c r="AA936" s="297">
        <v>26.26</v>
      </c>
      <c r="AB936" s="297">
        <v>24.73</v>
      </c>
      <c r="AC936" s="297">
        <v>24.31</v>
      </c>
      <c r="AD936" s="297">
        <v>22.13</v>
      </c>
      <c r="AE936" s="297">
        <v>23.05</v>
      </c>
      <c r="AF936" s="297">
        <v>24.67</v>
      </c>
      <c r="AG936" s="297">
        <v>27.81</v>
      </c>
      <c r="AH936" s="297">
        <v>23.21</v>
      </c>
      <c r="AI936" s="297">
        <v>22.55</v>
      </c>
      <c r="AJ936" s="297">
        <v>31.28</v>
      </c>
      <c r="AK936" s="297">
        <v>29.31</v>
      </c>
      <c r="AL936" s="297">
        <v>29.68</v>
      </c>
      <c r="AM936" s="297">
        <v>30.05</v>
      </c>
      <c r="AN936" s="297">
        <v>30.38</v>
      </c>
      <c r="AO936" s="297">
        <v>30.56</v>
      </c>
      <c r="AP936" s="297">
        <v>30.65</v>
      </c>
      <c r="AQ936" s="297">
        <v>30.82</v>
      </c>
      <c r="AR936" s="297">
        <v>30.88</v>
      </c>
      <c r="AS936" s="297">
        <v>30.88</v>
      </c>
      <c r="AT936" s="297">
        <v>30.84</v>
      </c>
      <c r="AU936" s="297">
        <v>30.74</v>
      </c>
      <c r="AV936" s="297">
        <v>30.62</v>
      </c>
      <c r="AW936" s="297">
        <v>30.53</v>
      </c>
      <c r="AX936" s="297">
        <v>30.45</v>
      </c>
      <c r="AY936" s="297">
        <v>30.36</v>
      </c>
      <c r="AZ936" s="297">
        <v>30.21</v>
      </c>
      <c r="BA936" s="297">
        <v>30.09</v>
      </c>
      <c r="BB936" s="297">
        <v>29.99</v>
      </c>
      <c r="BC936" s="297">
        <v>29.88</v>
      </c>
      <c r="BD936" s="297">
        <v>29.77</v>
      </c>
      <c r="BE936" s="297">
        <v>29.59</v>
      </c>
      <c r="BF936" s="297">
        <v>29.46</v>
      </c>
      <c r="BG936" s="297">
        <v>29.34</v>
      </c>
      <c r="BH936" s="297">
        <v>29.21</v>
      </c>
      <c r="BI936" s="297">
        <v>29.07</v>
      </c>
      <c r="BJ936" s="297">
        <v>28.89</v>
      </c>
      <c r="BK936" s="297">
        <v>28.75</v>
      </c>
      <c r="BL936" s="297">
        <v>28.63</v>
      </c>
      <c r="BM936" s="297">
        <v>28.52</v>
      </c>
      <c r="BN936" s="297">
        <v>28.42</v>
      </c>
      <c r="BO936" s="297">
        <v>28.26</v>
      </c>
      <c r="BP936" s="297">
        <v>28.17</v>
      </c>
      <c r="BQ936" s="297">
        <v>28.09</v>
      </c>
      <c r="BR936" s="297">
        <v>28.02</v>
      </c>
      <c r="BS936" s="297">
        <v>27.95</v>
      </c>
      <c r="BT936" s="297">
        <v>27.88</v>
      </c>
      <c r="BU936" s="297">
        <v>27.82</v>
      </c>
      <c r="BV936" s="297">
        <v>27.75</v>
      </c>
      <c r="BW936" s="297">
        <v>27.69</v>
      </c>
    </row>
    <row r="937" spans="1:75" x14ac:dyDescent="0.25">
      <c r="A937" s="297" t="s">
        <v>749</v>
      </c>
      <c r="B937" s="297" t="s">
        <v>1131</v>
      </c>
      <c r="C937" s="297" t="s">
        <v>1011</v>
      </c>
      <c r="D937" s="297" t="s">
        <v>927</v>
      </c>
      <c r="E937" s="297">
        <v>1117.32</v>
      </c>
      <c r="F937" s="297">
        <v>1158.52</v>
      </c>
      <c r="G937" s="297">
        <v>1199.23</v>
      </c>
      <c r="H937" s="297">
        <v>1238.8399999999999</v>
      </c>
      <c r="I937" s="297">
        <v>1274.2</v>
      </c>
      <c r="J937" s="297">
        <v>1292.1400000000001</v>
      </c>
      <c r="K937" s="297">
        <v>1331.49</v>
      </c>
      <c r="L937" s="297">
        <v>1369.85</v>
      </c>
      <c r="M937" s="297">
        <v>1418.03</v>
      </c>
      <c r="N937" s="297">
        <v>1480.06</v>
      </c>
      <c r="O937" s="297">
        <v>1539.19</v>
      </c>
      <c r="P937" s="297">
        <v>1599.2</v>
      </c>
      <c r="Q937" s="297">
        <v>1657.23</v>
      </c>
      <c r="R937" s="297">
        <v>1687.15</v>
      </c>
      <c r="S937" s="297">
        <v>1735.4</v>
      </c>
      <c r="T937" s="297">
        <v>1739.8</v>
      </c>
      <c r="U937" s="297">
        <v>1825.28</v>
      </c>
      <c r="V937" s="297">
        <v>1851.19</v>
      </c>
      <c r="W937" s="297">
        <v>1893.61</v>
      </c>
      <c r="X937" s="297">
        <v>1955.43</v>
      </c>
      <c r="Y937" s="297">
        <v>2011.94</v>
      </c>
      <c r="Z937" s="297">
        <v>2053.85</v>
      </c>
      <c r="AA937" s="297">
        <v>2090.1799999999998</v>
      </c>
      <c r="AB937" s="297">
        <v>2128.02</v>
      </c>
      <c r="AC937" s="297">
        <v>2177.44</v>
      </c>
      <c r="AD937" s="297">
        <v>2244.3200000000002</v>
      </c>
      <c r="AE937" s="297">
        <v>2341.5100000000002</v>
      </c>
      <c r="AF937" s="297">
        <v>2454.88</v>
      </c>
      <c r="AG937" s="297">
        <v>2584.9699999999998</v>
      </c>
      <c r="AH937" s="297">
        <v>2692.62</v>
      </c>
      <c r="AI937" s="297">
        <v>2786.52</v>
      </c>
      <c r="AJ937" s="297">
        <v>2834.85</v>
      </c>
      <c r="AK937" s="297">
        <v>2863.2</v>
      </c>
      <c r="AL937" s="297">
        <v>2877.28</v>
      </c>
      <c r="AM937" s="297">
        <v>2885.99</v>
      </c>
      <c r="AN937" s="297">
        <v>2895.54</v>
      </c>
      <c r="AO937" s="297">
        <v>2919.04</v>
      </c>
      <c r="AP937" s="297">
        <v>2945.21</v>
      </c>
      <c r="AQ937" s="297">
        <v>2970.87</v>
      </c>
      <c r="AR937" s="297">
        <v>2991.91</v>
      </c>
      <c r="AS937" s="297">
        <v>3006.48</v>
      </c>
      <c r="AT937" s="297">
        <v>3021.43</v>
      </c>
      <c r="AU937" s="297">
        <v>3029.04</v>
      </c>
      <c r="AV937" s="297">
        <v>3031.55</v>
      </c>
      <c r="AW937" s="297">
        <v>3030.66</v>
      </c>
      <c r="AX937" s="297">
        <v>3027.39</v>
      </c>
      <c r="AY937" s="297">
        <v>3022.35</v>
      </c>
      <c r="AZ937" s="297">
        <v>3014.68</v>
      </c>
      <c r="BA937" s="297">
        <v>3004.65</v>
      </c>
      <c r="BB937" s="297">
        <v>2992.8</v>
      </c>
      <c r="BC937" s="297">
        <v>2980.02</v>
      </c>
      <c r="BD937" s="297">
        <v>2966.25</v>
      </c>
      <c r="BE937" s="297">
        <v>2952.47</v>
      </c>
      <c r="BF937" s="297">
        <v>2938.57</v>
      </c>
      <c r="BG937" s="297">
        <v>2924.65</v>
      </c>
      <c r="BH937" s="297">
        <v>2911.09</v>
      </c>
      <c r="BI937" s="297">
        <v>2900.66</v>
      </c>
      <c r="BJ937" s="297">
        <v>2890.88</v>
      </c>
      <c r="BK937" s="297">
        <v>2881.31</v>
      </c>
      <c r="BL937" s="297">
        <v>2871.47</v>
      </c>
      <c r="BM937" s="297">
        <v>2861.37</v>
      </c>
      <c r="BN937" s="297">
        <v>2855.98</v>
      </c>
      <c r="BO937" s="297">
        <v>2849.93</v>
      </c>
      <c r="BP937" s="297">
        <v>2843.48</v>
      </c>
      <c r="BQ937" s="297">
        <v>2837.23</v>
      </c>
      <c r="BR937" s="297">
        <v>2831.65</v>
      </c>
      <c r="BS937" s="297">
        <v>2825.96</v>
      </c>
      <c r="BT937" s="297">
        <v>2821.89</v>
      </c>
      <c r="BU937" s="297">
        <v>2818.55</v>
      </c>
      <c r="BV937" s="297">
        <v>2815.19</v>
      </c>
      <c r="BW937" s="297">
        <v>2811.62</v>
      </c>
    </row>
    <row r="938" spans="1:75" x14ac:dyDescent="0.25">
      <c r="A938" s="297" t="s">
        <v>749</v>
      </c>
      <c r="B938" s="297" t="s">
        <v>1131</v>
      </c>
      <c r="C938" s="297" t="s">
        <v>1012</v>
      </c>
      <c r="D938" s="297" t="s">
        <v>927</v>
      </c>
      <c r="E938" s="297">
        <v>2414.56</v>
      </c>
      <c r="F938" s="297">
        <v>2463.27</v>
      </c>
      <c r="G938" s="297">
        <v>2520.4899999999998</v>
      </c>
      <c r="H938" s="297">
        <v>2583.2199999999998</v>
      </c>
      <c r="I938" s="297">
        <v>2646.96</v>
      </c>
      <c r="J938" s="297">
        <v>2708.64</v>
      </c>
      <c r="K938" s="297">
        <v>2766.83</v>
      </c>
      <c r="L938" s="297">
        <v>2823.01</v>
      </c>
      <c r="M938" s="297">
        <v>2880.47</v>
      </c>
      <c r="N938" s="297">
        <v>2943.94</v>
      </c>
      <c r="O938" s="297">
        <v>3016.62</v>
      </c>
      <c r="P938" s="297">
        <v>3099.47</v>
      </c>
      <c r="Q938" s="297">
        <v>3190.69</v>
      </c>
      <c r="R938" s="297">
        <v>3287.42</v>
      </c>
      <c r="S938" s="297">
        <v>3385.49</v>
      </c>
      <c r="T938" s="297">
        <v>3481.67</v>
      </c>
      <c r="U938" s="297">
        <v>3576.54</v>
      </c>
      <c r="V938" s="297">
        <v>3670.69</v>
      </c>
      <c r="W938" s="297">
        <v>3761.26</v>
      </c>
      <c r="X938" s="297">
        <v>3844.69</v>
      </c>
      <c r="Y938" s="297">
        <v>3919.3</v>
      </c>
      <c r="Z938" s="297">
        <v>3980.96</v>
      </c>
      <c r="AA938" s="297">
        <v>4032.22</v>
      </c>
      <c r="AB938" s="297">
        <v>4086.05</v>
      </c>
      <c r="AC938" s="297">
        <v>4160.16</v>
      </c>
      <c r="AD938" s="297">
        <v>4266</v>
      </c>
      <c r="AE938" s="297">
        <v>4409.96</v>
      </c>
      <c r="AF938" s="297">
        <v>4584.8900000000003</v>
      </c>
      <c r="AG938" s="297">
        <v>4772.22</v>
      </c>
      <c r="AH938" s="297">
        <v>4945.6499999999996</v>
      </c>
      <c r="AI938" s="297">
        <v>5086.42</v>
      </c>
      <c r="AJ938" s="297">
        <v>5187.93</v>
      </c>
      <c r="AK938" s="297">
        <v>5256.28</v>
      </c>
      <c r="AL938" s="297">
        <v>5300.91</v>
      </c>
      <c r="AM938" s="297">
        <v>5336.86</v>
      </c>
      <c r="AN938" s="297">
        <v>5375.26</v>
      </c>
      <c r="AO938" s="297">
        <v>5418.34</v>
      </c>
      <c r="AP938" s="297">
        <v>5462.94</v>
      </c>
      <c r="AQ938" s="297">
        <v>5508.61</v>
      </c>
      <c r="AR938" s="297">
        <v>5553.62</v>
      </c>
      <c r="AS938" s="297">
        <v>5596.75</v>
      </c>
      <c r="AT938" s="297">
        <v>5638.54</v>
      </c>
      <c r="AU938" s="297">
        <v>5680.06</v>
      </c>
      <c r="AV938" s="297">
        <v>5721.18</v>
      </c>
      <c r="AW938" s="297">
        <v>5761.6</v>
      </c>
      <c r="AX938" s="297">
        <v>5801.02</v>
      </c>
      <c r="AY938" s="297">
        <v>5839.44</v>
      </c>
      <c r="AZ938" s="297">
        <v>5876.8</v>
      </c>
      <c r="BA938" s="297">
        <v>5912.73</v>
      </c>
      <c r="BB938" s="297">
        <v>5946.74</v>
      </c>
      <c r="BC938" s="297">
        <v>5978.46</v>
      </c>
      <c r="BD938" s="297">
        <v>6007.75</v>
      </c>
      <c r="BE938" s="297">
        <v>6034.57</v>
      </c>
      <c r="BF938" s="297">
        <v>6058.69</v>
      </c>
      <c r="BG938" s="297">
        <v>6079.87</v>
      </c>
      <c r="BH938" s="297">
        <v>6097.99</v>
      </c>
      <c r="BI938" s="297">
        <v>6112.97</v>
      </c>
      <c r="BJ938" s="297">
        <v>6124.89</v>
      </c>
      <c r="BK938" s="297">
        <v>6133.97</v>
      </c>
      <c r="BL938" s="297">
        <v>6140.5</v>
      </c>
      <c r="BM938" s="297">
        <v>6144.77</v>
      </c>
      <c r="BN938" s="297">
        <v>6146.87</v>
      </c>
      <c r="BO938" s="297">
        <v>6146.92</v>
      </c>
      <c r="BP938" s="297">
        <v>6145.23</v>
      </c>
      <c r="BQ938" s="297">
        <v>6142.19</v>
      </c>
      <c r="BR938" s="297">
        <v>6138.11</v>
      </c>
      <c r="BS938" s="297">
        <v>6133.2</v>
      </c>
      <c r="BT938" s="297">
        <v>6127.53</v>
      </c>
      <c r="BU938" s="297">
        <v>6121.11</v>
      </c>
      <c r="BV938" s="297">
        <v>6113.92</v>
      </c>
      <c r="BW938" s="297">
        <v>6105.95</v>
      </c>
    </row>
    <row r="939" spans="1:75" x14ac:dyDescent="0.25">
      <c r="A939" s="297" t="s">
        <v>749</v>
      </c>
      <c r="B939" s="297" t="s">
        <v>1131</v>
      </c>
      <c r="C939" s="297" t="s">
        <v>1013</v>
      </c>
      <c r="D939" s="297" t="s">
        <v>1010</v>
      </c>
      <c r="E939" s="297">
        <v>38.06</v>
      </c>
      <c r="F939" s="297">
        <v>41.28</v>
      </c>
      <c r="G939" s="297">
        <v>44.07</v>
      </c>
      <c r="H939" s="297">
        <v>46.59</v>
      </c>
      <c r="I939" s="297">
        <v>46.38</v>
      </c>
      <c r="J939" s="297">
        <v>40.74</v>
      </c>
      <c r="K939" s="297">
        <v>38.14</v>
      </c>
      <c r="L939" s="297">
        <v>38.17</v>
      </c>
      <c r="M939" s="297">
        <v>41.4</v>
      </c>
      <c r="N939" s="297">
        <v>43.49</v>
      </c>
      <c r="O939" s="297">
        <v>43.98</v>
      </c>
      <c r="P939" s="297">
        <v>45.81</v>
      </c>
      <c r="Q939" s="297">
        <v>46.21</v>
      </c>
      <c r="R939" s="297">
        <v>45.99</v>
      </c>
      <c r="S939" s="297">
        <v>48.47</v>
      </c>
      <c r="T939" s="297">
        <v>50.08</v>
      </c>
      <c r="U939" s="297">
        <v>50.55</v>
      </c>
      <c r="V939" s="297">
        <v>51.46</v>
      </c>
      <c r="W939" s="297">
        <v>51.75</v>
      </c>
      <c r="X939" s="297">
        <v>48.67</v>
      </c>
      <c r="Y939" s="297">
        <v>46.91</v>
      </c>
      <c r="Z939" s="297">
        <v>41.39</v>
      </c>
      <c r="AA939" s="297">
        <v>40.380000000000003</v>
      </c>
      <c r="AB939" s="297">
        <v>43.55</v>
      </c>
      <c r="AC939" s="297">
        <v>47.1</v>
      </c>
      <c r="AD939" s="297">
        <v>48.82</v>
      </c>
      <c r="AE939" s="297">
        <v>50.31</v>
      </c>
      <c r="AF939" s="297">
        <v>52.42</v>
      </c>
      <c r="AG939" s="297">
        <v>49.96</v>
      </c>
      <c r="AH939" s="297">
        <v>24.47</v>
      </c>
      <c r="AI939" s="297">
        <v>21.8</v>
      </c>
      <c r="AJ939" s="297">
        <v>51.78</v>
      </c>
      <c r="AK939" s="297">
        <v>36.81</v>
      </c>
      <c r="AL939" s="297">
        <v>36.35</v>
      </c>
      <c r="AM939" s="297">
        <v>36.58</v>
      </c>
      <c r="AN939" s="297">
        <v>36.57</v>
      </c>
      <c r="AO939" s="297">
        <v>36.4</v>
      </c>
      <c r="AP939" s="297">
        <v>36.71</v>
      </c>
      <c r="AQ939" s="297">
        <v>37.130000000000003</v>
      </c>
      <c r="AR939" s="297">
        <v>36.97</v>
      </c>
      <c r="AS939" s="297">
        <v>36.700000000000003</v>
      </c>
      <c r="AT939" s="297">
        <v>36.380000000000003</v>
      </c>
      <c r="AU939" s="297">
        <v>36.369999999999997</v>
      </c>
      <c r="AV939" s="297">
        <v>36.020000000000003</v>
      </c>
      <c r="AW939" s="297">
        <v>35.72</v>
      </c>
      <c r="AX939" s="297">
        <v>35.47</v>
      </c>
      <c r="AY939" s="297">
        <v>35.26</v>
      </c>
      <c r="AZ939" s="297">
        <v>35.08</v>
      </c>
      <c r="BA939" s="297">
        <v>34.840000000000003</v>
      </c>
      <c r="BB939" s="297">
        <v>34.619999999999997</v>
      </c>
      <c r="BC939" s="297">
        <v>34.43</v>
      </c>
      <c r="BD939" s="297">
        <v>34.29</v>
      </c>
      <c r="BE939" s="297">
        <v>34.14</v>
      </c>
      <c r="BF939" s="297">
        <v>34.01</v>
      </c>
      <c r="BG939" s="297">
        <v>33.880000000000003</v>
      </c>
      <c r="BH939" s="297">
        <v>33.75</v>
      </c>
      <c r="BI939" s="297">
        <v>33.630000000000003</v>
      </c>
      <c r="BJ939" s="297">
        <v>33.42</v>
      </c>
      <c r="BK939" s="297">
        <v>33.31</v>
      </c>
      <c r="BL939" s="297">
        <v>33.21</v>
      </c>
      <c r="BM939" s="297">
        <v>33.130000000000003</v>
      </c>
      <c r="BN939" s="297">
        <v>33.1</v>
      </c>
      <c r="BO939" s="297">
        <v>32.86</v>
      </c>
      <c r="BP939" s="297">
        <v>32.880000000000003</v>
      </c>
      <c r="BQ939" s="297">
        <v>32.880000000000003</v>
      </c>
      <c r="BR939" s="297">
        <v>32.86</v>
      </c>
      <c r="BS939" s="297">
        <v>32.85</v>
      </c>
      <c r="BT939" s="297">
        <v>32.86</v>
      </c>
      <c r="BU939" s="297">
        <v>32.799999999999997</v>
      </c>
      <c r="BV939" s="297">
        <v>32.770000000000003</v>
      </c>
      <c r="BW939" s="297">
        <v>32.79</v>
      </c>
    </row>
    <row r="940" spans="1:75" x14ac:dyDescent="0.25">
      <c r="A940" s="297" t="s">
        <v>749</v>
      </c>
      <c r="B940" s="297" t="s">
        <v>1131</v>
      </c>
      <c r="C940" s="297" t="s">
        <v>1014</v>
      </c>
      <c r="D940" s="297" t="s">
        <v>1015</v>
      </c>
      <c r="E940" s="297">
        <v>32.76</v>
      </c>
      <c r="F940" s="297">
        <v>33.520000000000003</v>
      </c>
      <c r="G940" s="297">
        <v>34.299999999999997</v>
      </c>
      <c r="H940" s="297">
        <v>35.11</v>
      </c>
      <c r="I940" s="297">
        <v>35.92</v>
      </c>
      <c r="J940" s="297">
        <v>36.76</v>
      </c>
      <c r="K940" s="297">
        <v>37.72</v>
      </c>
      <c r="L940" s="297">
        <v>38.700000000000003</v>
      </c>
      <c r="M940" s="297">
        <v>39.700000000000003</v>
      </c>
      <c r="N940" s="297">
        <v>40.729999999999997</v>
      </c>
      <c r="O940" s="297">
        <v>41.79</v>
      </c>
      <c r="P940" s="297">
        <v>43.13</v>
      </c>
      <c r="Q940" s="297">
        <v>44.52</v>
      </c>
      <c r="R940" s="297">
        <v>45.96</v>
      </c>
      <c r="S940" s="297">
        <v>47.44</v>
      </c>
      <c r="T940" s="297">
        <v>48.96</v>
      </c>
      <c r="U940" s="297">
        <v>50.35</v>
      </c>
      <c r="V940" s="297">
        <v>51.77</v>
      </c>
      <c r="W940" s="297">
        <v>53.23</v>
      </c>
      <c r="X940" s="297">
        <v>54.73</v>
      </c>
      <c r="Y940" s="297">
        <v>56.27</v>
      </c>
      <c r="Z940" s="297">
        <v>57.57</v>
      </c>
      <c r="AA940" s="297">
        <v>58.89</v>
      </c>
      <c r="AB940" s="297">
        <v>60.25</v>
      </c>
      <c r="AC940" s="297">
        <v>61.64</v>
      </c>
      <c r="AD940" s="297">
        <v>63.05</v>
      </c>
      <c r="AE940" s="297">
        <v>64.400000000000006</v>
      </c>
      <c r="AF940" s="297">
        <v>65.77</v>
      </c>
      <c r="AG940" s="297">
        <v>67.180000000000007</v>
      </c>
      <c r="AH940" s="297">
        <v>68.61</v>
      </c>
      <c r="AI940" s="297">
        <v>70.08</v>
      </c>
      <c r="AJ940" s="297">
        <v>70.92</v>
      </c>
      <c r="AK940" s="297">
        <v>71.77</v>
      </c>
      <c r="AL940" s="297">
        <v>72.63</v>
      </c>
      <c r="AM940" s="297">
        <v>73.510000000000005</v>
      </c>
      <c r="AN940" s="297">
        <v>74.39</v>
      </c>
      <c r="AO940" s="297">
        <v>75.349999999999994</v>
      </c>
      <c r="AP940" s="297">
        <v>76.319999999999993</v>
      </c>
      <c r="AQ940" s="297">
        <v>77.3</v>
      </c>
      <c r="AR940" s="297">
        <v>78.290000000000006</v>
      </c>
      <c r="AS940" s="297">
        <v>79.290000000000006</v>
      </c>
      <c r="AT940" s="297">
        <v>80.05</v>
      </c>
      <c r="AU940" s="297">
        <v>80.819999999999993</v>
      </c>
      <c r="AV940" s="297">
        <v>81.59</v>
      </c>
      <c r="AW940" s="297">
        <v>82.37</v>
      </c>
      <c r="AX940" s="297">
        <v>83.16</v>
      </c>
      <c r="AY940" s="297">
        <v>84.02</v>
      </c>
      <c r="AZ940" s="297">
        <v>84.89</v>
      </c>
      <c r="BA940" s="297">
        <v>85.77</v>
      </c>
      <c r="BB940" s="297">
        <v>86.66</v>
      </c>
      <c r="BC940" s="297">
        <v>87.56</v>
      </c>
      <c r="BD940" s="297">
        <v>88.09</v>
      </c>
      <c r="BE940" s="297">
        <v>88.62</v>
      </c>
      <c r="BF940" s="297">
        <v>89.16</v>
      </c>
      <c r="BG940" s="297">
        <v>89.69</v>
      </c>
      <c r="BH940" s="297">
        <v>90.24</v>
      </c>
      <c r="BI940" s="297">
        <v>90.83</v>
      </c>
      <c r="BJ940" s="297">
        <v>91.44</v>
      </c>
      <c r="BK940" s="297">
        <v>92.04</v>
      </c>
      <c r="BL940" s="297">
        <v>92.65</v>
      </c>
      <c r="BM940" s="297">
        <v>93.27</v>
      </c>
      <c r="BN940" s="297">
        <v>93.54</v>
      </c>
      <c r="BO940" s="297">
        <v>93.8</v>
      </c>
      <c r="BP940" s="297">
        <v>94.07</v>
      </c>
      <c r="BQ940" s="297">
        <v>94.34</v>
      </c>
      <c r="BR940" s="297">
        <v>94.61</v>
      </c>
      <c r="BS940" s="297">
        <v>94.8</v>
      </c>
      <c r="BT940" s="297">
        <v>95</v>
      </c>
      <c r="BU940" s="297">
        <v>95.19</v>
      </c>
      <c r="BV940" s="297">
        <v>95.39</v>
      </c>
      <c r="BW940" s="297">
        <v>95.59</v>
      </c>
    </row>
    <row r="941" spans="1:75" x14ac:dyDescent="0.25">
      <c r="A941" s="297" t="s">
        <v>749</v>
      </c>
      <c r="B941" s="297" t="s">
        <v>1131</v>
      </c>
      <c r="C941" s="297" t="s">
        <v>1016</v>
      </c>
      <c r="D941" s="297" t="s">
        <v>1015</v>
      </c>
      <c r="E941" s="297">
        <v>3.34</v>
      </c>
      <c r="F941" s="297">
        <v>3.38</v>
      </c>
      <c r="G941" s="297">
        <v>3.42</v>
      </c>
      <c r="H941" s="297">
        <v>3.46</v>
      </c>
      <c r="I941" s="297">
        <v>3.5</v>
      </c>
      <c r="J941" s="297">
        <v>3.54</v>
      </c>
      <c r="K941" s="297">
        <v>3.52</v>
      </c>
      <c r="L941" s="297">
        <v>3.5</v>
      </c>
      <c r="M941" s="297">
        <v>3.48</v>
      </c>
      <c r="N941" s="297">
        <v>3.46</v>
      </c>
      <c r="O941" s="297">
        <v>3.45</v>
      </c>
      <c r="P941" s="297">
        <v>4.16</v>
      </c>
      <c r="Q941" s="297">
        <v>5.03</v>
      </c>
      <c r="R941" s="297">
        <v>6.08</v>
      </c>
      <c r="S941" s="297">
        <v>7.35</v>
      </c>
      <c r="T941" s="297">
        <v>8.8800000000000008</v>
      </c>
      <c r="U941" s="297">
        <v>9.7799999999999994</v>
      </c>
      <c r="V941" s="297">
        <v>10.77</v>
      </c>
      <c r="W941" s="297">
        <v>11.87</v>
      </c>
      <c r="X941" s="297">
        <v>13.07</v>
      </c>
      <c r="Y941" s="297">
        <v>14.39</v>
      </c>
      <c r="Z941" s="297">
        <v>15.46</v>
      </c>
      <c r="AA941" s="297">
        <v>16.600000000000001</v>
      </c>
      <c r="AB941" s="297">
        <v>17.829999999999998</v>
      </c>
      <c r="AC941" s="297">
        <v>19.14</v>
      </c>
      <c r="AD941" s="297">
        <v>20.56</v>
      </c>
      <c r="AE941" s="297">
        <v>20.82</v>
      </c>
      <c r="AF941" s="297">
        <v>21.08</v>
      </c>
      <c r="AG941" s="297">
        <v>21.35</v>
      </c>
      <c r="AH941" s="297">
        <v>21.62</v>
      </c>
      <c r="AI941" s="297">
        <v>21.89</v>
      </c>
      <c r="AJ941" s="297">
        <v>22.47</v>
      </c>
      <c r="AK941" s="297">
        <v>23.08</v>
      </c>
      <c r="AL941" s="297">
        <v>23.7</v>
      </c>
      <c r="AM941" s="297">
        <v>24.33</v>
      </c>
      <c r="AN941" s="297">
        <v>24.98</v>
      </c>
      <c r="AO941" s="297">
        <v>25.7</v>
      </c>
      <c r="AP941" s="297">
        <v>26.45</v>
      </c>
      <c r="AQ941" s="297">
        <v>27.21</v>
      </c>
      <c r="AR941" s="297">
        <v>28</v>
      </c>
      <c r="AS941" s="297">
        <v>28.81</v>
      </c>
      <c r="AT941" s="297">
        <v>29.45</v>
      </c>
      <c r="AU941" s="297">
        <v>30.12</v>
      </c>
      <c r="AV941" s="297">
        <v>30.8</v>
      </c>
      <c r="AW941" s="297">
        <v>31.49</v>
      </c>
      <c r="AX941" s="297">
        <v>32.200000000000003</v>
      </c>
      <c r="AY941" s="297">
        <v>32.880000000000003</v>
      </c>
      <c r="AZ941" s="297">
        <v>33.57</v>
      </c>
      <c r="BA941" s="297">
        <v>34.28</v>
      </c>
      <c r="BB941" s="297">
        <v>35.01</v>
      </c>
      <c r="BC941" s="297">
        <v>35.74</v>
      </c>
      <c r="BD941" s="297">
        <v>36.26</v>
      </c>
      <c r="BE941" s="297">
        <v>36.78</v>
      </c>
      <c r="BF941" s="297">
        <v>37.31</v>
      </c>
      <c r="BG941" s="297">
        <v>37.85</v>
      </c>
      <c r="BH941" s="297">
        <v>38.4</v>
      </c>
      <c r="BI941" s="297">
        <v>39.01</v>
      </c>
      <c r="BJ941" s="297">
        <v>39.630000000000003</v>
      </c>
      <c r="BK941" s="297">
        <v>40.26</v>
      </c>
      <c r="BL941" s="297">
        <v>40.9</v>
      </c>
      <c r="BM941" s="297">
        <v>41.55</v>
      </c>
      <c r="BN941" s="297">
        <v>41.94</v>
      </c>
      <c r="BO941" s="297">
        <v>42.33</v>
      </c>
      <c r="BP941" s="297">
        <v>42.73</v>
      </c>
      <c r="BQ941" s="297">
        <v>43.13</v>
      </c>
      <c r="BR941" s="297">
        <v>43.53</v>
      </c>
      <c r="BS941" s="297">
        <v>44.02</v>
      </c>
      <c r="BT941" s="297">
        <v>44.52</v>
      </c>
      <c r="BU941" s="297">
        <v>45.02</v>
      </c>
      <c r="BV941" s="297">
        <v>45.53</v>
      </c>
      <c r="BW941" s="297">
        <v>46.04</v>
      </c>
    </row>
    <row r="942" spans="1:75" x14ac:dyDescent="0.25">
      <c r="A942" s="297" t="s">
        <v>1132</v>
      </c>
      <c r="B942" s="297" t="s">
        <v>70</v>
      </c>
      <c r="C942" s="297" t="s">
        <v>1005</v>
      </c>
      <c r="D942" s="297" t="s">
        <v>1006</v>
      </c>
      <c r="E942" s="297">
        <v>127.91</v>
      </c>
      <c r="F942" s="297">
        <v>132.03</v>
      </c>
      <c r="G942" s="297">
        <v>136.06</v>
      </c>
      <c r="H942" s="297">
        <v>140</v>
      </c>
      <c r="I942" s="297">
        <v>143.86000000000001</v>
      </c>
      <c r="J942" s="297">
        <v>147.91999999999999</v>
      </c>
      <c r="K942" s="297">
        <v>152.05000000000001</v>
      </c>
      <c r="L942" s="297">
        <v>155.54</v>
      </c>
      <c r="M942" s="297">
        <v>158.94999999999999</v>
      </c>
      <c r="N942" s="297">
        <v>162.5</v>
      </c>
      <c r="O942" s="297">
        <v>167.22</v>
      </c>
      <c r="P942" s="297">
        <v>168.36</v>
      </c>
      <c r="Q942" s="297">
        <v>170.38</v>
      </c>
      <c r="R942" s="297">
        <v>170.64</v>
      </c>
      <c r="S942" s="297">
        <v>170.27</v>
      </c>
      <c r="T942" s="297">
        <v>169.95</v>
      </c>
      <c r="U942" s="297">
        <v>173.45</v>
      </c>
      <c r="V942" s="297">
        <v>178.49</v>
      </c>
      <c r="W942" s="297">
        <v>184.8</v>
      </c>
      <c r="X942" s="297">
        <v>187.75</v>
      </c>
      <c r="Y942" s="297">
        <v>188.94</v>
      </c>
      <c r="Z942" s="297">
        <v>191.85</v>
      </c>
      <c r="AA942" s="297">
        <v>194.64</v>
      </c>
      <c r="AB942" s="297">
        <v>196.51</v>
      </c>
      <c r="AC942" s="297">
        <v>198.51</v>
      </c>
      <c r="AD942" s="297">
        <v>202.88</v>
      </c>
      <c r="AE942" s="297">
        <v>208.33</v>
      </c>
      <c r="AF942" s="297">
        <v>215</v>
      </c>
      <c r="AG942" s="297">
        <v>223.62</v>
      </c>
      <c r="AH942" s="297">
        <v>228.57</v>
      </c>
      <c r="AI942" s="297">
        <v>225.28</v>
      </c>
      <c r="AJ942" s="297">
        <v>230.46</v>
      </c>
      <c r="AK942" s="297">
        <v>235.58</v>
      </c>
      <c r="AL942" s="297">
        <v>241.28</v>
      </c>
      <c r="AM942" s="297">
        <v>248.09</v>
      </c>
      <c r="AN942" s="297">
        <v>255.59</v>
      </c>
      <c r="AO942" s="297">
        <v>263.64</v>
      </c>
      <c r="AP942" s="297">
        <v>271.95</v>
      </c>
      <c r="AQ942" s="297">
        <v>280.83999999999997</v>
      </c>
      <c r="AR942" s="297">
        <v>290.20999999999998</v>
      </c>
      <c r="AS942" s="297">
        <v>300.08</v>
      </c>
      <c r="AT942" s="297">
        <v>310.37</v>
      </c>
      <c r="AU942" s="297">
        <v>320.76</v>
      </c>
      <c r="AV942" s="297">
        <v>331.4</v>
      </c>
      <c r="AW942" s="297">
        <v>342.36</v>
      </c>
      <c r="AX942" s="297">
        <v>353.67</v>
      </c>
      <c r="AY942" s="297">
        <v>365.3</v>
      </c>
      <c r="AZ942" s="297">
        <v>377</v>
      </c>
      <c r="BA942" s="297">
        <v>388.96</v>
      </c>
      <c r="BB942" s="297">
        <v>401.2</v>
      </c>
      <c r="BC942" s="297">
        <v>413.71</v>
      </c>
      <c r="BD942" s="297">
        <v>426.45</v>
      </c>
      <c r="BE942" s="297">
        <v>439.24</v>
      </c>
      <c r="BF942" s="297">
        <v>452.19</v>
      </c>
      <c r="BG942" s="297">
        <v>465.31</v>
      </c>
      <c r="BH942" s="297">
        <v>478.57</v>
      </c>
      <c r="BI942" s="297">
        <v>491.93</v>
      </c>
      <c r="BJ942" s="297">
        <v>505.36</v>
      </c>
      <c r="BK942" s="297">
        <v>518.91</v>
      </c>
      <c r="BL942" s="297">
        <v>532.57000000000005</v>
      </c>
      <c r="BM942" s="297">
        <v>546.34</v>
      </c>
      <c r="BN942" s="297">
        <v>560.16999999999996</v>
      </c>
      <c r="BO942" s="297">
        <v>574.03</v>
      </c>
      <c r="BP942" s="297">
        <v>587.96</v>
      </c>
      <c r="BQ942" s="297">
        <v>601.97</v>
      </c>
      <c r="BR942" s="297">
        <v>616.11</v>
      </c>
      <c r="BS942" s="297">
        <v>630.35</v>
      </c>
      <c r="BT942" s="297">
        <v>644.66999999999996</v>
      </c>
      <c r="BU942" s="297">
        <v>659.21</v>
      </c>
      <c r="BV942" s="297">
        <v>674.01</v>
      </c>
      <c r="BW942" s="297">
        <v>689.11</v>
      </c>
    </row>
    <row r="943" spans="1:75" x14ac:dyDescent="0.25">
      <c r="A943" s="297" t="s">
        <v>1132</v>
      </c>
      <c r="B943" s="297" t="s">
        <v>70</v>
      </c>
      <c r="C943" s="297" t="s">
        <v>1007</v>
      </c>
      <c r="D943" s="297" t="s">
        <v>1008</v>
      </c>
      <c r="E943" s="297">
        <v>135952.04999999999</v>
      </c>
      <c r="F943" s="297">
        <v>133109.59</v>
      </c>
      <c r="G943" s="297">
        <v>130068.49</v>
      </c>
      <c r="H943" s="297">
        <v>131465.75</v>
      </c>
      <c r="I943" s="297">
        <v>138150.69</v>
      </c>
      <c r="J943" s="297">
        <v>142013.70000000001</v>
      </c>
      <c r="K943" s="297">
        <v>141623.28</v>
      </c>
      <c r="L943" s="297">
        <v>145821.92000000001</v>
      </c>
      <c r="M943" s="297">
        <v>147726.03</v>
      </c>
      <c r="N943" s="297">
        <v>147616.44</v>
      </c>
      <c r="O943" s="297">
        <v>146075.34</v>
      </c>
      <c r="P943" s="297">
        <v>131006.85</v>
      </c>
      <c r="Q943" s="297">
        <v>123931.51</v>
      </c>
      <c r="R943" s="297">
        <v>121636.98</v>
      </c>
      <c r="S943" s="297">
        <v>119397.27</v>
      </c>
      <c r="T943" s="297">
        <v>121767.12</v>
      </c>
      <c r="U943" s="297">
        <v>123801.37</v>
      </c>
      <c r="V943" s="297">
        <v>123952.05</v>
      </c>
      <c r="W943" s="297">
        <v>120226.02</v>
      </c>
      <c r="X943" s="297">
        <v>120910.96</v>
      </c>
      <c r="Y943" s="297">
        <v>121527.4</v>
      </c>
      <c r="Z943" s="297">
        <v>127349.31</v>
      </c>
      <c r="AA943" s="297">
        <v>128308.22</v>
      </c>
      <c r="AB943" s="297">
        <v>127664.38</v>
      </c>
      <c r="AC943" s="297">
        <v>125705.48</v>
      </c>
      <c r="AD943" s="297">
        <v>128972.6</v>
      </c>
      <c r="AE943" s="297">
        <v>127671.23</v>
      </c>
      <c r="AF943" s="297">
        <v>122253.42</v>
      </c>
      <c r="AG943" s="297">
        <v>125369.87</v>
      </c>
      <c r="AH943" s="297">
        <v>119673.64</v>
      </c>
      <c r="AI943" s="297">
        <v>113580.92</v>
      </c>
      <c r="AJ943" s="297">
        <v>114538.37</v>
      </c>
      <c r="AK943" s="297">
        <v>114875.99</v>
      </c>
      <c r="AL943" s="297">
        <v>116018.86</v>
      </c>
      <c r="AM943" s="297">
        <v>117540.57</v>
      </c>
      <c r="AN943" s="297">
        <v>119440.8</v>
      </c>
      <c r="AO943" s="297">
        <v>121223.86</v>
      </c>
      <c r="AP943" s="297">
        <v>123794.23</v>
      </c>
      <c r="AQ943" s="297">
        <v>126383.88</v>
      </c>
      <c r="AR943" s="297">
        <v>129242.95</v>
      </c>
      <c r="AS943" s="297">
        <v>132232.82999999999</v>
      </c>
      <c r="AT943" s="297">
        <v>135148.79999999999</v>
      </c>
      <c r="AU943" s="297">
        <v>138432.04999999999</v>
      </c>
      <c r="AV943" s="297">
        <v>141755.92000000001</v>
      </c>
      <c r="AW943" s="297">
        <v>145148.89000000001</v>
      </c>
      <c r="AX943" s="297">
        <v>148555.13</v>
      </c>
      <c r="AY943" s="297">
        <v>151774.81</v>
      </c>
      <c r="AZ943" s="297">
        <v>155294.5</v>
      </c>
      <c r="BA943" s="297">
        <v>158829.75</v>
      </c>
      <c r="BB943" s="297">
        <v>162372.92000000001</v>
      </c>
      <c r="BC943" s="297">
        <v>166016.53</v>
      </c>
      <c r="BD943" s="297">
        <v>169401.33</v>
      </c>
      <c r="BE943" s="297">
        <v>173111.2</v>
      </c>
      <c r="BF943" s="297">
        <v>176815.14</v>
      </c>
      <c r="BG943" s="297">
        <v>180503.97</v>
      </c>
      <c r="BH943" s="297">
        <v>184216.27</v>
      </c>
      <c r="BI943" s="297">
        <v>187975.56</v>
      </c>
      <c r="BJ943" s="297">
        <v>191974.94</v>
      </c>
      <c r="BK943" s="297">
        <v>195989.78</v>
      </c>
      <c r="BL943" s="297">
        <v>200062.41</v>
      </c>
      <c r="BM943" s="297">
        <v>204181.3</v>
      </c>
      <c r="BN943" s="297">
        <v>208292.28</v>
      </c>
      <c r="BO943" s="297">
        <v>212661.88</v>
      </c>
      <c r="BP943" s="297">
        <v>217111.27</v>
      </c>
      <c r="BQ943" s="297">
        <v>221671.61</v>
      </c>
      <c r="BR943" s="297">
        <v>226363.89</v>
      </c>
      <c r="BS943" s="297">
        <v>231306.56</v>
      </c>
      <c r="BT943" s="297">
        <v>236541.94</v>
      </c>
      <c r="BU943" s="297">
        <v>241969.13</v>
      </c>
      <c r="BV943" s="297">
        <v>247584.89</v>
      </c>
      <c r="BW943" s="297">
        <v>253189.97</v>
      </c>
    </row>
    <row r="944" spans="1:75" x14ac:dyDescent="0.25">
      <c r="A944" s="297" t="s">
        <v>1132</v>
      </c>
      <c r="B944" s="297" t="s">
        <v>70</v>
      </c>
      <c r="C944" s="297" t="s">
        <v>1009</v>
      </c>
      <c r="D944" s="297" t="s">
        <v>1010</v>
      </c>
      <c r="J944" s="297">
        <v>29.4</v>
      </c>
      <c r="K944" s="297">
        <v>28.92</v>
      </c>
      <c r="L944" s="297">
        <v>27.37</v>
      </c>
      <c r="M944" s="297">
        <v>27.13</v>
      </c>
      <c r="N944" s="297">
        <v>27.53</v>
      </c>
      <c r="O944" s="297">
        <v>31.26</v>
      </c>
      <c r="P944" s="297">
        <v>28.28</v>
      </c>
      <c r="Q944" s="297">
        <v>32.89</v>
      </c>
      <c r="R944" s="297">
        <v>29.52</v>
      </c>
      <c r="S944" s="297">
        <v>26.17</v>
      </c>
      <c r="T944" s="297">
        <v>24.8</v>
      </c>
      <c r="U944" s="297">
        <v>31.76</v>
      </c>
      <c r="V944" s="297">
        <v>33.89</v>
      </c>
      <c r="W944" s="297">
        <v>35.75</v>
      </c>
      <c r="X944" s="297">
        <v>29.51</v>
      </c>
      <c r="Y944" s="297">
        <v>26.99</v>
      </c>
      <c r="Z944" s="297">
        <v>29.17</v>
      </c>
      <c r="AA944" s="297">
        <v>28.34</v>
      </c>
      <c r="AB944" s="297">
        <v>25.67</v>
      </c>
      <c r="AC944" s="297">
        <v>25.13</v>
      </c>
      <c r="AD944" s="297">
        <v>27.57</v>
      </c>
      <c r="AE944" s="297">
        <v>27.68</v>
      </c>
      <c r="AF944" s="297">
        <v>26.81</v>
      </c>
      <c r="AG944" s="297">
        <v>29.28</v>
      </c>
      <c r="AH944" s="297">
        <v>23.5</v>
      </c>
      <c r="AI944" s="297">
        <v>14.01</v>
      </c>
      <c r="AJ944" s="297">
        <v>24.14</v>
      </c>
      <c r="AK944" s="297">
        <v>23.7</v>
      </c>
      <c r="AL944" s="297">
        <v>24.01</v>
      </c>
      <c r="AM944" s="297">
        <v>24.8</v>
      </c>
      <c r="AN944" s="297">
        <v>25.08</v>
      </c>
      <c r="AO944" s="297">
        <v>25.17</v>
      </c>
      <c r="AP944" s="297">
        <v>25</v>
      </c>
      <c r="AQ944" s="297">
        <v>25.15</v>
      </c>
      <c r="AR944" s="297">
        <v>25.2</v>
      </c>
      <c r="AS944" s="297">
        <v>25.24</v>
      </c>
      <c r="AT944" s="297">
        <v>25.21</v>
      </c>
      <c r="AU944" s="297">
        <v>24.93</v>
      </c>
      <c r="AV944" s="297">
        <v>24.79</v>
      </c>
      <c r="AW944" s="297">
        <v>24.71</v>
      </c>
      <c r="AX944" s="297">
        <v>24.64</v>
      </c>
      <c r="AY944" s="297">
        <v>24.55</v>
      </c>
      <c r="AZ944" s="297">
        <v>24.32</v>
      </c>
      <c r="BA944" s="297">
        <v>24.22</v>
      </c>
      <c r="BB944" s="297">
        <v>24.13</v>
      </c>
      <c r="BC944" s="297">
        <v>24.04</v>
      </c>
      <c r="BD944" s="297">
        <v>23.92</v>
      </c>
      <c r="BE944" s="297">
        <v>23.72</v>
      </c>
      <c r="BF944" s="297">
        <v>23.59</v>
      </c>
      <c r="BG944" s="297">
        <v>23.47</v>
      </c>
      <c r="BH944" s="297">
        <v>23.33</v>
      </c>
      <c r="BI944" s="297">
        <v>23.18</v>
      </c>
      <c r="BJ944" s="297">
        <v>23</v>
      </c>
      <c r="BK944" s="297">
        <v>22.86</v>
      </c>
      <c r="BL944" s="297">
        <v>22.71</v>
      </c>
      <c r="BM944" s="297">
        <v>22.55</v>
      </c>
      <c r="BN944" s="297">
        <v>22.37</v>
      </c>
      <c r="BO944" s="297">
        <v>22.18</v>
      </c>
      <c r="BP944" s="297">
        <v>22.01</v>
      </c>
      <c r="BQ944" s="297">
        <v>21.84</v>
      </c>
      <c r="BR944" s="297">
        <v>21.68</v>
      </c>
      <c r="BS944" s="297">
        <v>21.51</v>
      </c>
      <c r="BT944" s="297">
        <v>21.3</v>
      </c>
      <c r="BU944" s="297">
        <v>21.15</v>
      </c>
      <c r="BV944" s="297">
        <v>21</v>
      </c>
      <c r="BW944" s="297">
        <v>20.86</v>
      </c>
    </row>
    <row r="945" spans="1:75" x14ac:dyDescent="0.25">
      <c r="A945" s="297" t="s">
        <v>1132</v>
      </c>
      <c r="B945" s="297" t="s">
        <v>70</v>
      </c>
      <c r="C945" s="297" t="s">
        <v>1011</v>
      </c>
      <c r="D945" s="297" t="s">
        <v>927</v>
      </c>
      <c r="E945" s="297">
        <v>2428.2199999999998</v>
      </c>
      <c r="F945" s="297">
        <v>2451.5100000000002</v>
      </c>
      <c r="G945" s="297">
        <v>2472.0300000000002</v>
      </c>
      <c r="H945" s="297">
        <v>2486.33</v>
      </c>
      <c r="I945" s="297">
        <v>2496.7800000000002</v>
      </c>
      <c r="J945" s="297">
        <v>2506.3000000000002</v>
      </c>
      <c r="K945" s="297">
        <v>2515.5700000000002</v>
      </c>
      <c r="L945" s="297">
        <v>2524.4899999999998</v>
      </c>
      <c r="M945" s="297">
        <v>2534.46</v>
      </c>
      <c r="N945" s="297">
        <v>2548.54</v>
      </c>
      <c r="O945" s="297">
        <v>2573.94</v>
      </c>
      <c r="P945" s="297">
        <v>2626.66</v>
      </c>
      <c r="Q945" s="297">
        <v>2578.62</v>
      </c>
      <c r="R945" s="297">
        <v>2524.33</v>
      </c>
      <c r="S945" s="297">
        <v>2457.79</v>
      </c>
      <c r="T945" s="297">
        <v>2479.7199999999998</v>
      </c>
      <c r="U945" s="297">
        <v>2514.59</v>
      </c>
      <c r="V945" s="297">
        <v>2514.9299999999998</v>
      </c>
      <c r="W945" s="297">
        <v>2521.4699999999998</v>
      </c>
      <c r="X945" s="297">
        <v>2546.75</v>
      </c>
      <c r="Y945" s="297">
        <v>2584.5100000000002</v>
      </c>
      <c r="Z945" s="297">
        <v>2638.17</v>
      </c>
      <c r="AA945" s="297">
        <v>2630.48</v>
      </c>
      <c r="AB945" s="297">
        <v>2668.86</v>
      </c>
      <c r="AC945" s="297">
        <v>2686.25</v>
      </c>
      <c r="AD945" s="297">
        <v>2676.92</v>
      </c>
      <c r="AE945" s="297">
        <v>2676.69</v>
      </c>
      <c r="AF945" s="297">
        <v>2682.57</v>
      </c>
      <c r="AG945" s="297">
        <v>2723.36</v>
      </c>
      <c r="AH945" s="297">
        <v>2749.99</v>
      </c>
      <c r="AI945" s="297">
        <v>2765.84</v>
      </c>
      <c r="AJ945" s="297">
        <v>2769.52</v>
      </c>
      <c r="AK945" s="297">
        <v>2771.34</v>
      </c>
      <c r="AL945" s="297">
        <v>2770.79</v>
      </c>
      <c r="AM945" s="297">
        <v>2767.59</v>
      </c>
      <c r="AN945" s="297">
        <v>2761.91</v>
      </c>
      <c r="AO945" s="297">
        <v>2755.01</v>
      </c>
      <c r="AP945" s="297">
        <v>2745.73</v>
      </c>
      <c r="AQ945" s="297">
        <v>2734.72</v>
      </c>
      <c r="AR945" s="297">
        <v>2722.79</v>
      </c>
      <c r="AS945" s="297">
        <v>2710.27</v>
      </c>
      <c r="AT945" s="297">
        <v>2696.39</v>
      </c>
      <c r="AU945" s="297">
        <v>2681.35</v>
      </c>
      <c r="AV945" s="297">
        <v>2665.58</v>
      </c>
      <c r="AW945" s="297">
        <v>2649.13</v>
      </c>
      <c r="AX945" s="297">
        <v>2632.04</v>
      </c>
      <c r="AY945" s="297">
        <v>2613.5300000000002</v>
      </c>
      <c r="AZ945" s="297">
        <v>2594.44</v>
      </c>
      <c r="BA945" s="297">
        <v>2574.66</v>
      </c>
      <c r="BB945" s="297">
        <v>2554</v>
      </c>
      <c r="BC945" s="297">
        <v>2532.35</v>
      </c>
      <c r="BD945" s="297">
        <v>2509.56</v>
      </c>
      <c r="BE945" s="297">
        <v>2486.15</v>
      </c>
      <c r="BF945" s="297">
        <v>2462.0500000000002</v>
      </c>
      <c r="BG945" s="297">
        <v>2437.16</v>
      </c>
      <c r="BH945" s="297">
        <v>2411.5100000000002</v>
      </c>
      <c r="BI945" s="297">
        <v>2387.85</v>
      </c>
      <c r="BJ945" s="297">
        <v>2363.67</v>
      </c>
      <c r="BK945" s="297">
        <v>2339.3000000000002</v>
      </c>
      <c r="BL945" s="297">
        <v>2315.1</v>
      </c>
      <c r="BM945" s="297">
        <v>2291.25</v>
      </c>
      <c r="BN945" s="297">
        <v>2266.25</v>
      </c>
      <c r="BO945" s="297">
        <v>2242.08</v>
      </c>
      <c r="BP945" s="297">
        <v>2218.67</v>
      </c>
      <c r="BQ945" s="297">
        <v>2196.04</v>
      </c>
      <c r="BR945" s="297">
        <v>2174.35</v>
      </c>
      <c r="BS945" s="297">
        <v>2153.89</v>
      </c>
      <c r="BT945" s="297">
        <v>2134.5500000000002</v>
      </c>
      <c r="BU945" s="297">
        <v>2116.34</v>
      </c>
      <c r="BV945" s="297">
        <v>2099.36</v>
      </c>
      <c r="BW945" s="297">
        <v>2083.6</v>
      </c>
    </row>
    <row r="946" spans="1:75" x14ac:dyDescent="0.25">
      <c r="A946" s="297" t="s">
        <v>1132</v>
      </c>
      <c r="B946" s="297" t="s">
        <v>70</v>
      </c>
      <c r="C946" s="297" t="s">
        <v>1012</v>
      </c>
      <c r="D946" s="297" t="s">
        <v>927</v>
      </c>
      <c r="E946" s="297">
        <v>4961.6099999999997</v>
      </c>
      <c r="F946" s="297">
        <v>5003.67</v>
      </c>
      <c r="G946" s="297">
        <v>5042.28</v>
      </c>
      <c r="H946" s="297">
        <v>5077.75</v>
      </c>
      <c r="I946" s="297">
        <v>5110.78</v>
      </c>
      <c r="J946" s="297">
        <v>5141.88</v>
      </c>
      <c r="K946" s="297">
        <v>5170.9399999999996</v>
      </c>
      <c r="L946" s="297">
        <v>5197.8</v>
      </c>
      <c r="M946" s="297">
        <v>5222.92</v>
      </c>
      <c r="N946" s="297">
        <v>5246.88</v>
      </c>
      <c r="O946" s="297">
        <v>5270.07</v>
      </c>
      <c r="P946" s="297">
        <v>5292.79</v>
      </c>
      <c r="Q946" s="297">
        <v>5314.85</v>
      </c>
      <c r="R946" s="297">
        <v>5335.52</v>
      </c>
      <c r="S946" s="297">
        <v>5353.77</v>
      </c>
      <c r="T946" s="297">
        <v>5368.89</v>
      </c>
      <c r="U946" s="297">
        <v>5380.81</v>
      </c>
      <c r="V946" s="297">
        <v>5389.9</v>
      </c>
      <c r="W946" s="297">
        <v>5396.55</v>
      </c>
      <c r="X946" s="297">
        <v>5401.35</v>
      </c>
      <c r="Y946" s="297">
        <v>5404.85</v>
      </c>
      <c r="Z946" s="297">
        <v>5407.04</v>
      </c>
      <c r="AA946" s="297">
        <v>5408.16</v>
      </c>
      <c r="AB946" s="297">
        <v>5409.18</v>
      </c>
      <c r="AC946" s="297">
        <v>5411.34</v>
      </c>
      <c r="AD946" s="297">
        <v>5415.5</v>
      </c>
      <c r="AE946" s="297">
        <v>5422.12</v>
      </c>
      <c r="AF946" s="297">
        <v>5430.97</v>
      </c>
      <c r="AG946" s="297">
        <v>5441.3</v>
      </c>
      <c r="AH946" s="297">
        <v>5451.97</v>
      </c>
      <c r="AI946" s="297">
        <v>5462.12</v>
      </c>
      <c r="AJ946" s="297">
        <v>5471.5</v>
      </c>
      <c r="AK946" s="297">
        <v>5480.33</v>
      </c>
      <c r="AL946" s="297">
        <v>5488.77</v>
      </c>
      <c r="AM946" s="297">
        <v>5497.16</v>
      </c>
      <c r="AN946" s="297">
        <v>5505.68</v>
      </c>
      <c r="AO946" s="297">
        <v>5514.3</v>
      </c>
      <c r="AP946" s="297">
        <v>5522.8</v>
      </c>
      <c r="AQ946" s="297">
        <v>5530.99</v>
      </c>
      <c r="AR946" s="297">
        <v>5538.62</v>
      </c>
      <c r="AS946" s="297">
        <v>5545.48</v>
      </c>
      <c r="AT946" s="297">
        <v>5551.46</v>
      </c>
      <c r="AU946" s="297">
        <v>5556.5</v>
      </c>
      <c r="AV946" s="297">
        <v>5560.43</v>
      </c>
      <c r="AW946" s="297">
        <v>5563.09</v>
      </c>
      <c r="AX946" s="297">
        <v>5564.34</v>
      </c>
      <c r="AY946" s="297">
        <v>5564.13</v>
      </c>
      <c r="AZ946" s="297">
        <v>5562.41</v>
      </c>
      <c r="BA946" s="297">
        <v>5559.06</v>
      </c>
      <c r="BB946" s="297">
        <v>5553.94</v>
      </c>
      <c r="BC946" s="297">
        <v>5546.98</v>
      </c>
      <c r="BD946" s="297">
        <v>5538.14</v>
      </c>
      <c r="BE946" s="297">
        <v>5527.53</v>
      </c>
      <c r="BF946" s="297">
        <v>5515.38</v>
      </c>
      <c r="BG946" s="297">
        <v>5502</v>
      </c>
      <c r="BH946" s="297">
        <v>5487.65</v>
      </c>
      <c r="BI946" s="297">
        <v>5472.44</v>
      </c>
      <c r="BJ946" s="297">
        <v>5456.45</v>
      </c>
      <c r="BK946" s="297">
        <v>5439.9</v>
      </c>
      <c r="BL946" s="297">
        <v>5423.02</v>
      </c>
      <c r="BM946" s="297">
        <v>5406</v>
      </c>
      <c r="BN946" s="297">
        <v>5388.97</v>
      </c>
      <c r="BO946" s="297">
        <v>5371.96</v>
      </c>
      <c r="BP946" s="297">
        <v>5355.06</v>
      </c>
      <c r="BQ946" s="297">
        <v>5338.32</v>
      </c>
      <c r="BR946" s="297">
        <v>5321.75</v>
      </c>
      <c r="BS946" s="297">
        <v>5305.41</v>
      </c>
      <c r="BT946" s="297">
        <v>5289.27</v>
      </c>
      <c r="BU946" s="297">
        <v>5273.27</v>
      </c>
      <c r="BV946" s="297">
        <v>5257.26</v>
      </c>
      <c r="BW946" s="297">
        <v>5241.1400000000003</v>
      </c>
    </row>
    <row r="947" spans="1:75" x14ac:dyDescent="0.25">
      <c r="A947" s="297" t="s">
        <v>1132</v>
      </c>
      <c r="B947" s="297" t="s">
        <v>70</v>
      </c>
      <c r="C947" s="297" t="s">
        <v>1013</v>
      </c>
      <c r="D947" s="297" t="s">
        <v>1010</v>
      </c>
      <c r="J947" s="297">
        <v>30.52</v>
      </c>
      <c r="K947" s="297">
        <v>29.95</v>
      </c>
      <c r="L947" s="297">
        <v>28.91</v>
      </c>
      <c r="M947" s="297">
        <v>29.43</v>
      </c>
      <c r="N947" s="297">
        <v>28.51</v>
      </c>
      <c r="O947" s="297">
        <v>24.21</v>
      </c>
      <c r="P947" s="297">
        <v>28.25</v>
      </c>
      <c r="Q947" s="297">
        <v>24.13</v>
      </c>
      <c r="R947" s="297">
        <v>20.399999999999999</v>
      </c>
      <c r="S947" s="297">
        <v>25.35</v>
      </c>
      <c r="T947" s="297">
        <v>26.63</v>
      </c>
      <c r="U947" s="297">
        <v>23.34</v>
      </c>
      <c r="V947" s="297">
        <v>24.69</v>
      </c>
      <c r="W947" s="297">
        <v>22.78</v>
      </c>
      <c r="X947" s="297">
        <v>23.4</v>
      </c>
      <c r="Y947" s="297">
        <v>23.51</v>
      </c>
      <c r="Z947" s="297">
        <v>21.52</v>
      </c>
      <c r="AA947" s="297">
        <v>21.88</v>
      </c>
      <c r="AB947" s="297">
        <v>22.78</v>
      </c>
      <c r="AC947" s="297">
        <v>23.62</v>
      </c>
      <c r="AD947" s="297">
        <v>24.29</v>
      </c>
      <c r="AE947" s="297">
        <v>24</v>
      </c>
      <c r="AF947" s="297">
        <v>26.81</v>
      </c>
      <c r="AG947" s="297">
        <v>29.71</v>
      </c>
      <c r="AH947" s="297">
        <v>24.37</v>
      </c>
      <c r="AI947" s="297">
        <v>12.22</v>
      </c>
      <c r="AJ947" s="297">
        <v>22.17</v>
      </c>
      <c r="AK947" s="297">
        <v>21.49</v>
      </c>
      <c r="AL947" s="297">
        <v>21.73</v>
      </c>
      <c r="AM947" s="297">
        <v>22.65</v>
      </c>
      <c r="AN947" s="297">
        <v>22.87</v>
      </c>
      <c r="AO947" s="297">
        <v>22.93</v>
      </c>
      <c r="AP947" s="297">
        <v>22.78</v>
      </c>
      <c r="AQ947" s="297">
        <v>22.95</v>
      </c>
      <c r="AR947" s="297">
        <v>22.99</v>
      </c>
      <c r="AS947" s="297">
        <v>23.04</v>
      </c>
      <c r="AT947" s="297">
        <v>23.02</v>
      </c>
      <c r="AU947" s="297">
        <v>22.78</v>
      </c>
      <c r="AV947" s="297">
        <v>22.67</v>
      </c>
      <c r="AW947" s="297">
        <v>22.61</v>
      </c>
      <c r="AX947" s="297">
        <v>22.56</v>
      </c>
      <c r="AY947" s="297">
        <v>22.5</v>
      </c>
      <c r="AZ947" s="297">
        <v>22.32</v>
      </c>
      <c r="BA947" s="297">
        <v>22.25</v>
      </c>
      <c r="BB947" s="297">
        <v>22.2</v>
      </c>
      <c r="BC947" s="297">
        <v>22.15</v>
      </c>
      <c r="BD947" s="297">
        <v>22.09</v>
      </c>
      <c r="BE947" s="297">
        <v>21.98</v>
      </c>
      <c r="BF947" s="297">
        <v>21.92</v>
      </c>
      <c r="BG947" s="297">
        <v>21.86</v>
      </c>
      <c r="BH947" s="297">
        <v>21.79</v>
      </c>
      <c r="BI947" s="297">
        <v>21.7</v>
      </c>
      <c r="BJ947" s="297">
        <v>21.63</v>
      </c>
      <c r="BK947" s="297">
        <v>21.54</v>
      </c>
      <c r="BL947" s="297">
        <v>21.45</v>
      </c>
      <c r="BM947" s="297">
        <v>21.34</v>
      </c>
      <c r="BN947" s="297">
        <v>21.2</v>
      </c>
      <c r="BO947" s="297">
        <v>21.06</v>
      </c>
      <c r="BP947" s="297">
        <v>20.9</v>
      </c>
      <c r="BQ947" s="297">
        <v>20.74</v>
      </c>
      <c r="BR947" s="297">
        <v>20.58</v>
      </c>
      <c r="BS947" s="297">
        <v>20.39</v>
      </c>
      <c r="BT947" s="297">
        <v>20.149999999999999</v>
      </c>
      <c r="BU947" s="297">
        <v>19.97</v>
      </c>
      <c r="BV947" s="297">
        <v>19.79</v>
      </c>
      <c r="BW947" s="297">
        <v>19.64</v>
      </c>
    </row>
    <row r="948" spans="1:75" x14ac:dyDescent="0.25">
      <c r="A948" s="297" t="s">
        <v>1132</v>
      </c>
      <c r="B948" s="297" t="s">
        <v>70</v>
      </c>
      <c r="C948" s="297" t="s">
        <v>1014</v>
      </c>
      <c r="D948" s="297" t="s">
        <v>1015</v>
      </c>
      <c r="E948" s="297">
        <v>56.48</v>
      </c>
      <c r="F948" s="297">
        <v>56.9</v>
      </c>
      <c r="G948" s="297">
        <v>57.33</v>
      </c>
      <c r="H948" s="297">
        <v>57.76</v>
      </c>
      <c r="I948" s="297">
        <v>58.19</v>
      </c>
      <c r="J948" s="297">
        <v>58.63</v>
      </c>
      <c r="K948" s="297">
        <v>59.62</v>
      </c>
      <c r="L948" s="297">
        <v>60.62</v>
      </c>
      <c r="M948" s="297">
        <v>61.64</v>
      </c>
      <c r="N948" s="297">
        <v>62.68</v>
      </c>
      <c r="O948" s="297">
        <v>63.74</v>
      </c>
      <c r="P948" s="297">
        <v>65.349999999999994</v>
      </c>
      <c r="Q948" s="297">
        <v>67.010000000000005</v>
      </c>
      <c r="R948" s="297">
        <v>68.7</v>
      </c>
      <c r="S948" s="297">
        <v>70.44</v>
      </c>
      <c r="T948" s="297">
        <v>72.22</v>
      </c>
      <c r="U948" s="297">
        <v>73.010000000000005</v>
      </c>
      <c r="V948" s="297">
        <v>73.8</v>
      </c>
      <c r="W948" s="297">
        <v>74.61</v>
      </c>
      <c r="X948" s="297">
        <v>75.42</v>
      </c>
      <c r="Y948" s="297">
        <v>76.239999999999995</v>
      </c>
      <c r="Z948" s="297">
        <v>76.849999999999994</v>
      </c>
      <c r="AA948" s="297">
        <v>77.459999999999994</v>
      </c>
      <c r="AB948" s="297">
        <v>78.08</v>
      </c>
      <c r="AC948" s="297">
        <v>78.7</v>
      </c>
      <c r="AD948" s="297">
        <v>79.33</v>
      </c>
      <c r="AE948" s="297">
        <v>79.91</v>
      </c>
      <c r="AF948" s="297">
        <v>80.5</v>
      </c>
      <c r="AG948" s="297">
        <v>81.099999999999994</v>
      </c>
      <c r="AH948" s="297">
        <v>81.69</v>
      </c>
      <c r="AI948" s="297">
        <v>82.3</v>
      </c>
      <c r="AJ948" s="297">
        <v>82.91</v>
      </c>
      <c r="AK948" s="297">
        <v>83.53</v>
      </c>
      <c r="AL948" s="297">
        <v>84.15</v>
      </c>
      <c r="AM948" s="297">
        <v>84.77</v>
      </c>
      <c r="AN948" s="297">
        <v>85.4</v>
      </c>
      <c r="AO948" s="297">
        <v>85.78</v>
      </c>
      <c r="AP948" s="297">
        <v>86.17</v>
      </c>
      <c r="AQ948" s="297">
        <v>86.55</v>
      </c>
      <c r="AR948" s="297">
        <v>86.94</v>
      </c>
      <c r="AS948" s="297">
        <v>87.33</v>
      </c>
      <c r="AT948" s="297">
        <v>87.66</v>
      </c>
      <c r="AU948" s="297">
        <v>87.98</v>
      </c>
      <c r="AV948" s="297">
        <v>88.31</v>
      </c>
      <c r="AW948" s="297">
        <v>88.63</v>
      </c>
      <c r="AX948" s="297">
        <v>88.96</v>
      </c>
      <c r="AY948" s="297">
        <v>89.22</v>
      </c>
      <c r="AZ948" s="297">
        <v>89.49</v>
      </c>
      <c r="BA948" s="297">
        <v>89.75</v>
      </c>
      <c r="BB948" s="297">
        <v>90.01</v>
      </c>
      <c r="BC948" s="297">
        <v>90.27</v>
      </c>
      <c r="BD948" s="297">
        <v>90.52</v>
      </c>
      <c r="BE948" s="297">
        <v>90.76</v>
      </c>
      <c r="BF948" s="297">
        <v>91.01</v>
      </c>
      <c r="BG948" s="297">
        <v>91.26</v>
      </c>
      <c r="BH948" s="297">
        <v>91.5</v>
      </c>
      <c r="BI948" s="297">
        <v>91.74</v>
      </c>
      <c r="BJ948" s="297">
        <v>91.98</v>
      </c>
      <c r="BK948" s="297">
        <v>92.23</v>
      </c>
      <c r="BL948" s="297">
        <v>92.47</v>
      </c>
      <c r="BM948" s="297">
        <v>92.71</v>
      </c>
      <c r="BN948" s="297">
        <v>92.95</v>
      </c>
      <c r="BO948" s="297">
        <v>93.19</v>
      </c>
      <c r="BP948" s="297">
        <v>93.43</v>
      </c>
      <c r="BQ948" s="297">
        <v>93.67</v>
      </c>
      <c r="BR948" s="297">
        <v>93.91</v>
      </c>
      <c r="BS948" s="297">
        <v>94.19</v>
      </c>
      <c r="BT948" s="297">
        <v>94.46</v>
      </c>
      <c r="BU948" s="297">
        <v>94.73</v>
      </c>
      <c r="BV948" s="297">
        <v>95.01</v>
      </c>
      <c r="BW948" s="297">
        <v>95.28</v>
      </c>
    </row>
    <row r="949" spans="1:75" x14ac:dyDescent="0.25">
      <c r="A949" s="297" t="s">
        <v>1132</v>
      </c>
      <c r="B949" s="297" t="s">
        <v>70</v>
      </c>
      <c r="C949" s="297" t="s">
        <v>1016</v>
      </c>
      <c r="D949" s="297" t="s">
        <v>1015</v>
      </c>
      <c r="E949" s="297">
        <v>5.31</v>
      </c>
      <c r="F949" s="297">
        <v>5.72</v>
      </c>
      <c r="G949" s="297">
        <v>6.17</v>
      </c>
      <c r="H949" s="297">
        <v>6.65</v>
      </c>
      <c r="I949" s="297">
        <v>7.16</v>
      </c>
      <c r="J949" s="297">
        <v>7.72</v>
      </c>
      <c r="K949" s="297">
        <v>7.83</v>
      </c>
      <c r="L949" s="297">
        <v>7.95</v>
      </c>
      <c r="M949" s="297">
        <v>8.07</v>
      </c>
      <c r="N949" s="297">
        <v>8.18</v>
      </c>
      <c r="O949" s="297">
        <v>8.31</v>
      </c>
      <c r="P949" s="297">
        <v>8.6999999999999993</v>
      </c>
      <c r="Q949" s="297">
        <v>9.1199999999999992</v>
      </c>
      <c r="R949" s="297">
        <v>9.5500000000000007</v>
      </c>
      <c r="S949" s="297">
        <v>10</v>
      </c>
      <c r="T949" s="297">
        <v>10.48</v>
      </c>
      <c r="U949" s="297">
        <v>10.53</v>
      </c>
      <c r="V949" s="297">
        <v>10.59</v>
      </c>
      <c r="W949" s="297">
        <v>10.64</v>
      </c>
      <c r="X949" s="297">
        <v>10.7</v>
      </c>
      <c r="Y949" s="297">
        <v>10.75</v>
      </c>
      <c r="Z949" s="297">
        <v>10.7</v>
      </c>
      <c r="AA949" s="297">
        <v>10.66</v>
      </c>
      <c r="AB949" s="297">
        <v>10.61</v>
      </c>
      <c r="AC949" s="297">
        <v>10.57</v>
      </c>
      <c r="AD949" s="297">
        <v>10.52</v>
      </c>
      <c r="AE949" s="297">
        <v>10.72</v>
      </c>
      <c r="AF949" s="297">
        <v>10.93</v>
      </c>
      <c r="AG949" s="297">
        <v>11.14</v>
      </c>
      <c r="AH949" s="297">
        <v>11.35</v>
      </c>
      <c r="AI949" s="297">
        <v>11.56</v>
      </c>
      <c r="AJ949" s="297">
        <v>11.8</v>
      </c>
      <c r="AK949" s="297">
        <v>12.05</v>
      </c>
      <c r="AL949" s="297">
        <v>12.3</v>
      </c>
      <c r="AM949" s="297">
        <v>12.56</v>
      </c>
      <c r="AN949" s="297">
        <v>12.82</v>
      </c>
      <c r="AO949" s="297">
        <v>13.12</v>
      </c>
      <c r="AP949" s="297">
        <v>13.42</v>
      </c>
      <c r="AQ949" s="297">
        <v>13.74</v>
      </c>
      <c r="AR949" s="297">
        <v>14.06</v>
      </c>
      <c r="AS949" s="297">
        <v>14.39</v>
      </c>
      <c r="AT949" s="297">
        <v>14.76</v>
      </c>
      <c r="AU949" s="297">
        <v>15.14</v>
      </c>
      <c r="AV949" s="297">
        <v>15.54</v>
      </c>
      <c r="AW949" s="297">
        <v>15.94</v>
      </c>
      <c r="AX949" s="297">
        <v>16.350000000000001</v>
      </c>
      <c r="AY949" s="297">
        <v>16.88</v>
      </c>
      <c r="AZ949" s="297">
        <v>17.420000000000002</v>
      </c>
      <c r="BA949" s="297">
        <v>17.98</v>
      </c>
      <c r="BB949" s="297">
        <v>18.559999999999999</v>
      </c>
      <c r="BC949" s="297">
        <v>19.16</v>
      </c>
      <c r="BD949" s="297">
        <v>19.850000000000001</v>
      </c>
      <c r="BE949" s="297">
        <v>20.56</v>
      </c>
      <c r="BF949" s="297">
        <v>21.3</v>
      </c>
      <c r="BG949" s="297">
        <v>22.06</v>
      </c>
      <c r="BH949" s="297">
        <v>22.85</v>
      </c>
      <c r="BI949" s="297">
        <v>23.67</v>
      </c>
      <c r="BJ949" s="297">
        <v>24.51</v>
      </c>
      <c r="BK949" s="297">
        <v>25.39</v>
      </c>
      <c r="BL949" s="297">
        <v>26.29</v>
      </c>
      <c r="BM949" s="297">
        <v>27.23</v>
      </c>
      <c r="BN949" s="297">
        <v>28.18</v>
      </c>
      <c r="BO949" s="297">
        <v>29.16</v>
      </c>
      <c r="BP949" s="297">
        <v>30.18</v>
      </c>
      <c r="BQ949" s="297">
        <v>31.24</v>
      </c>
      <c r="BR949" s="297">
        <v>32.33</v>
      </c>
      <c r="BS949" s="297">
        <v>33.630000000000003</v>
      </c>
      <c r="BT949" s="297">
        <v>34.99</v>
      </c>
      <c r="BU949" s="297">
        <v>36.4</v>
      </c>
      <c r="BV949" s="297">
        <v>37.869999999999997</v>
      </c>
      <c r="BW949" s="297">
        <v>39.39</v>
      </c>
    </row>
    <row r="950" spans="1:75" x14ac:dyDescent="0.25">
      <c r="A950" s="297" t="s">
        <v>1133</v>
      </c>
      <c r="B950" s="297" t="s">
        <v>1134</v>
      </c>
      <c r="C950" s="297" t="s">
        <v>1005</v>
      </c>
      <c r="D950" s="297" t="s">
        <v>1006</v>
      </c>
      <c r="E950" s="297">
        <v>0.09</v>
      </c>
      <c r="F950" s="297">
        <v>0.09</v>
      </c>
      <c r="G950" s="297">
        <v>0.1</v>
      </c>
      <c r="H950" s="297">
        <v>0.1</v>
      </c>
      <c r="I950" s="297">
        <v>0.11</v>
      </c>
      <c r="J950" s="297">
        <v>0.12</v>
      </c>
      <c r="K950" s="297">
        <v>0.13</v>
      </c>
      <c r="L950" s="297">
        <v>0.14000000000000001</v>
      </c>
      <c r="M950" s="297">
        <v>0.14000000000000001</v>
      </c>
      <c r="N950" s="297">
        <v>0.15</v>
      </c>
      <c r="O950" s="297">
        <v>0.16</v>
      </c>
      <c r="P950" s="297">
        <v>0.17</v>
      </c>
      <c r="Q950" s="297">
        <v>0.19</v>
      </c>
      <c r="R950" s="297">
        <v>0.2</v>
      </c>
      <c r="S950" s="297">
        <v>0.21</v>
      </c>
      <c r="T950" s="297">
        <v>0.23</v>
      </c>
      <c r="U950" s="297">
        <v>0.24</v>
      </c>
      <c r="V950" s="297">
        <v>0.25</v>
      </c>
      <c r="W950" s="297">
        <v>0.27</v>
      </c>
      <c r="X950" s="297">
        <v>0.28000000000000003</v>
      </c>
      <c r="Y950" s="297">
        <v>0.28000000000000003</v>
      </c>
      <c r="Z950" s="297">
        <v>0.28999999999999998</v>
      </c>
      <c r="AA950" s="297">
        <v>0.28999999999999998</v>
      </c>
      <c r="AB950" s="297">
        <v>0.3</v>
      </c>
      <c r="AC950" s="297">
        <v>0.33</v>
      </c>
      <c r="AD950" s="297">
        <v>0.36</v>
      </c>
      <c r="AE950" s="297">
        <v>0.4</v>
      </c>
      <c r="AF950" s="297">
        <v>0.43</v>
      </c>
      <c r="AG950" s="297">
        <v>0.47</v>
      </c>
      <c r="AH950" s="297">
        <v>0.52</v>
      </c>
      <c r="AI950" s="297">
        <v>0.56000000000000005</v>
      </c>
      <c r="AJ950" s="297">
        <v>0.61</v>
      </c>
      <c r="AK950" s="297">
        <v>0.66</v>
      </c>
      <c r="AL950" s="297">
        <v>0.72</v>
      </c>
      <c r="AM950" s="297">
        <v>0.77</v>
      </c>
      <c r="AN950" s="297">
        <v>0.83</v>
      </c>
      <c r="AO950" s="297">
        <v>0.88</v>
      </c>
      <c r="AP950" s="297">
        <v>0.94</v>
      </c>
      <c r="AQ950" s="297">
        <v>1</v>
      </c>
      <c r="AR950" s="297">
        <v>1.06</v>
      </c>
      <c r="AS950" s="297">
        <v>1.1200000000000001</v>
      </c>
      <c r="AT950" s="297">
        <v>1.18</v>
      </c>
      <c r="AU950" s="297">
        <v>1.24</v>
      </c>
      <c r="AV950" s="297">
        <v>1.31</v>
      </c>
      <c r="AW950" s="297">
        <v>1.37</v>
      </c>
      <c r="AX950" s="297">
        <v>1.44</v>
      </c>
      <c r="AY950" s="297">
        <v>1.51</v>
      </c>
      <c r="AZ950" s="297">
        <v>1.58</v>
      </c>
      <c r="BA950" s="297">
        <v>1.65</v>
      </c>
      <c r="BB950" s="297">
        <v>1.73</v>
      </c>
      <c r="BC950" s="297">
        <v>1.81</v>
      </c>
      <c r="BD950" s="297">
        <v>1.88</v>
      </c>
      <c r="BE950" s="297">
        <v>1.97</v>
      </c>
      <c r="BF950" s="297">
        <v>2.0499999999999998</v>
      </c>
      <c r="BG950" s="297">
        <v>2.13</v>
      </c>
      <c r="BH950" s="297">
        <v>2.2200000000000002</v>
      </c>
      <c r="BI950" s="297">
        <v>2.31</v>
      </c>
      <c r="BJ950" s="297">
        <v>2.4</v>
      </c>
      <c r="BK950" s="297">
        <v>2.4900000000000002</v>
      </c>
      <c r="BL950" s="297">
        <v>2.59</v>
      </c>
      <c r="BM950" s="297">
        <v>2.68</v>
      </c>
      <c r="BN950" s="297">
        <v>2.78</v>
      </c>
      <c r="BO950" s="297">
        <v>2.89</v>
      </c>
      <c r="BP950" s="297">
        <v>2.99</v>
      </c>
      <c r="BQ950" s="297">
        <v>3.1</v>
      </c>
      <c r="BR950" s="297">
        <v>3.21</v>
      </c>
      <c r="BS950" s="297">
        <v>3.33</v>
      </c>
      <c r="BT950" s="297">
        <v>3.45</v>
      </c>
      <c r="BU950" s="297">
        <v>3.57</v>
      </c>
      <c r="BV950" s="297">
        <v>3.7</v>
      </c>
      <c r="BW950" s="297">
        <v>3.83</v>
      </c>
    </row>
    <row r="951" spans="1:75" x14ac:dyDescent="0.25">
      <c r="A951" s="297" t="s">
        <v>1133</v>
      </c>
      <c r="B951" s="297" t="s">
        <v>1134</v>
      </c>
      <c r="C951" s="297" t="s">
        <v>1007</v>
      </c>
      <c r="D951" s="297" t="s">
        <v>1008</v>
      </c>
      <c r="E951" s="297">
        <v>250.48</v>
      </c>
      <c r="F951" s="297">
        <v>271</v>
      </c>
      <c r="G951" s="297">
        <v>277</v>
      </c>
      <c r="H951" s="297">
        <v>307.73</v>
      </c>
      <c r="I951" s="297">
        <v>310.13</v>
      </c>
      <c r="J951" s="297">
        <v>306.52999999999997</v>
      </c>
      <c r="K951" s="297">
        <v>359.74</v>
      </c>
      <c r="L951" s="297">
        <v>368.97</v>
      </c>
      <c r="M951" s="297">
        <v>381.86</v>
      </c>
      <c r="N951" s="297">
        <v>417.04</v>
      </c>
      <c r="O951" s="297">
        <v>415.6</v>
      </c>
      <c r="P951" s="297">
        <v>445.38</v>
      </c>
      <c r="Q951" s="297">
        <v>508.19</v>
      </c>
      <c r="R951" s="297">
        <v>526.09</v>
      </c>
      <c r="S951" s="297">
        <v>566.20000000000005</v>
      </c>
      <c r="T951" s="297">
        <v>604.37</v>
      </c>
      <c r="U951" s="297">
        <v>618.39</v>
      </c>
      <c r="V951" s="297">
        <v>598.37</v>
      </c>
      <c r="W951" s="297">
        <v>592.45000000000005</v>
      </c>
      <c r="X951" s="297">
        <v>579.88</v>
      </c>
      <c r="Y951" s="297">
        <v>490.42</v>
      </c>
      <c r="Z951" s="297">
        <v>438.26</v>
      </c>
      <c r="AA951" s="297">
        <v>420.05</v>
      </c>
      <c r="AB951" s="297">
        <v>441.1</v>
      </c>
      <c r="AC951" s="297">
        <v>468.54</v>
      </c>
      <c r="AD951" s="297">
        <v>484.17</v>
      </c>
      <c r="AE951" s="297">
        <v>502.04</v>
      </c>
      <c r="AF951" s="297">
        <v>544.91</v>
      </c>
      <c r="AG951" s="297">
        <v>578.77</v>
      </c>
      <c r="AH951" s="297">
        <v>617.19000000000005</v>
      </c>
      <c r="AI951" s="297">
        <v>645.85</v>
      </c>
      <c r="AJ951" s="297">
        <v>675.63</v>
      </c>
      <c r="AK951" s="297">
        <v>705.58</v>
      </c>
      <c r="AL951" s="297">
        <v>726.65</v>
      </c>
      <c r="AM951" s="297">
        <v>748.77</v>
      </c>
      <c r="AN951" s="297">
        <v>772.82</v>
      </c>
      <c r="AO951" s="297">
        <v>798.9</v>
      </c>
      <c r="AP951" s="297">
        <v>826.19</v>
      </c>
      <c r="AQ951" s="297">
        <v>853.37</v>
      </c>
      <c r="AR951" s="297">
        <v>882.32</v>
      </c>
      <c r="AS951" s="297">
        <v>912.15</v>
      </c>
      <c r="AT951" s="297">
        <v>945.21</v>
      </c>
      <c r="AU951" s="297">
        <v>979.22</v>
      </c>
      <c r="AV951" s="297">
        <v>1013.94</v>
      </c>
      <c r="AW951" s="297">
        <v>1049.3900000000001</v>
      </c>
      <c r="AX951" s="297">
        <v>1085.08</v>
      </c>
      <c r="AY951" s="297">
        <v>1123.42</v>
      </c>
      <c r="AZ951" s="297">
        <v>1162.5</v>
      </c>
      <c r="BA951" s="297">
        <v>1202.1600000000001</v>
      </c>
      <c r="BB951" s="297">
        <v>1242.33</v>
      </c>
      <c r="BC951" s="297">
        <v>1283.75</v>
      </c>
      <c r="BD951" s="297">
        <v>1327.06</v>
      </c>
      <c r="BE951" s="297">
        <v>1371.92</v>
      </c>
      <c r="BF951" s="297">
        <v>1417.42</v>
      </c>
      <c r="BG951" s="297">
        <v>1463.5</v>
      </c>
      <c r="BH951" s="297">
        <v>1510.44</v>
      </c>
      <c r="BI951" s="297">
        <v>1560.08</v>
      </c>
      <c r="BJ951" s="297">
        <v>1611.07</v>
      </c>
      <c r="BK951" s="297">
        <v>1662.86</v>
      </c>
      <c r="BL951" s="297">
        <v>1715.67</v>
      </c>
      <c r="BM951" s="297">
        <v>1769.35</v>
      </c>
      <c r="BN951" s="297">
        <v>1826.54</v>
      </c>
      <c r="BO951" s="297">
        <v>1885.21</v>
      </c>
      <c r="BP951" s="297">
        <v>1945.05</v>
      </c>
      <c r="BQ951" s="297">
        <v>2006.31</v>
      </c>
      <c r="BR951" s="297">
        <v>2069.0300000000002</v>
      </c>
      <c r="BS951" s="297">
        <v>2135.23</v>
      </c>
      <c r="BT951" s="297">
        <v>2203.1799999999998</v>
      </c>
      <c r="BU951" s="297">
        <v>2272.88</v>
      </c>
      <c r="BV951" s="297">
        <v>2344.04</v>
      </c>
      <c r="BW951" s="297">
        <v>2416.85</v>
      </c>
    </row>
    <row r="952" spans="1:75" x14ac:dyDescent="0.25">
      <c r="A952" s="297" t="s">
        <v>1133</v>
      </c>
      <c r="B952" s="297" t="s">
        <v>1134</v>
      </c>
      <c r="C952" s="297" t="s">
        <v>1009</v>
      </c>
      <c r="D952" s="297" t="s">
        <v>1010</v>
      </c>
      <c r="W952" s="297">
        <v>6.25</v>
      </c>
      <c r="X952" s="297">
        <v>5.66</v>
      </c>
      <c r="Y952" s="297">
        <v>6.33</v>
      </c>
      <c r="Z952" s="297">
        <v>6.55</v>
      </c>
      <c r="AA952" s="297">
        <v>5.23</v>
      </c>
      <c r="AB952" s="297">
        <v>9.4600000000000009</v>
      </c>
      <c r="AC952" s="297">
        <v>10.51</v>
      </c>
      <c r="AD952" s="297">
        <v>12.98</v>
      </c>
      <c r="AE952" s="297">
        <v>13.98</v>
      </c>
      <c r="AF952" s="297">
        <v>13.98</v>
      </c>
      <c r="AG952" s="297">
        <v>12.36</v>
      </c>
      <c r="AH952" s="297">
        <v>15.55</v>
      </c>
      <c r="AI952" s="297">
        <v>13.68</v>
      </c>
      <c r="AJ952" s="297">
        <v>15.65</v>
      </c>
      <c r="AK952" s="297">
        <v>15.42</v>
      </c>
      <c r="AL952" s="297">
        <v>15.39</v>
      </c>
      <c r="AM952" s="297">
        <v>15.19</v>
      </c>
      <c r="AN952" s="297">
        <v>15.18</v>
      </c>
      <c r="AO952" s="297">
        <v>15.15</v>
      </c>
      <c r="AP952" s="297">
        <v>15.11</v>
      </c>
      <c r="AQ952" s="297">
        <v>15.09</v>
      </c>
      <c r="AR952" s="297">
        <v>15.08</v>
      </c>
      <c r="AS952" s="297">
        <v>15.07</v>
      </c>
      <c r="AT952" s="297">
        <v>15.06</v>
      </c>
      <c r="AU952" s="297">
        <v>15.02</v>
      </c>
      <c r="AV952" s="297">
        <v>14.98</v>
      </c>
      <c r="AW952" s="297">
        <v>14.96</v>
      </c>
      <c r="AX952" s="297">
        <v>14.93</v>
      </c>
      <c r="AY952" s="297">
        <v>14.9</v>
      </c>
      <c r="AZ952" s="297">
        <v>14.86</v>
      </c>
      <c r="BA952" s="297">
        <v>14.83</v>
      </c>
      <c r="BB952" s="297">
        <v>14.79</v>
      </c>
      <c r="BC952" s="297">
        <v>14.76</v>
      </c>
      <c r="BD952" s="297">
        <v>14.71</v>
      </c>
      <c r="BE952" s="297">
        <v>14.66</v>
      </c>
      <c r="BF952" s="297">
        <v>14.61</v>
      </c>
      <c r="BG952" s="297">
        <v>14.55</v>
      </c>
      <c r="BH952" s="297">
        <v>14.5</v>
      </c>
      <c r="BI952" s="297">
        <v>14.44</v>
      </c>
      <c r="BJ952" s="297">
        <v>14.39</v>
      </c>
      <c r="BK952" s="297">
        <v>14.33</v>
      </c>
      <c r="BL952" s="297">
        <v>14.28</v>
      </c>
      <c r="BM952" s="297">
        <v>14.23</v>
      </c>
      <c r="BN952" s="297">
        <v>14.18</v>
      </c>
      <c r="BO952" s="297">
        <v>14.13</v>
      </c>
      <c r="BP952" s="297">
        <v>14.09</v>
      </c>
      <c r="BQ952" s="297">
        <v>14.05</v>
      </c>
      <c r="BR952" s="297">
        <v>14.01</v>
      </c>
      <c r="BS952" s="297">
        <v>13.98</v>
      </c>
      <c r="BT952" s="297">
        <v>13.96</v>
      </c>
      <c r="BU952" s="297">
        <v>13.93</v>
      </c>
      <c r="BV952" s="297">
        <v>13.9</v>
      </c>
      <c r="BW952" s="297">
        <v>13.87</v>
      </c>
    </row>
    <row r="953" spans="1:75" x14ac:dyDescent="0.25">
      <c r="A953" s="297" t="s">
        <v>1133</v>
      </c>
      <c r="B953" s="297" t="s">
        <v>1134</v>
      </c>
      <c r="C953" s="297" t="s">
        <v>1011</v>
      </c>
      <c r="D953" s="297" t="s">
        <v>927</v>
      </c>
      <c r="E953" s="297">
        <v>45.83</v>
      </c>
      <c r="F953" s="297">
        <v>46.57</v>
      </c>
      <c r="G953" s="297">
        <v>48.15</v>
      </c>
      <c r="H953" s="297">
        <v>48.92</v>
      </c>
      <c r="I953" s="297">
        <v>50.74</v>
      </c>
      <c r="J953" s="297">
        <v>52.69</v>
      </c>
      <c r="K953" s="297">
        <v>53.06</v>
      </c>
      <c r="L953" s="297">
        <v>54.9</v>
      </c>
      <c r="M953" s="297">
        <v>56.72</v>
      </c>
      <c r="N953" s="297">
        <v>58.25</v>
      </c>
      <c r="O953" s="297">
        <v>60.58</v>
      </c>
      <c r="P953" s="297">
        <v>62.41</v>
      </c>
      <c r="Q953" s="297">
        <v>63.72</v>
      </c>
      <c r="R953" s="297">
        <v>66.08</v>
      </c>
      <c r="S953" s="297">
        <v>67.930000000000007</v>
      </c>
      <c r="T953" s="297">
        <v>69.91</v>
      </c>
      <c r="U953" s="297">
        <v>72.61</v>
      </c>
      <c r="V953" s="297">
        <v>75.819999999999993</v>
      </c>
      <c r="W953" s="297">
        <v>78.709999999999994</v>
      </c>
      <c r="X953" s="297">
        <v>82</v>
      </c>
      <c r="Y953" s="297">
        <v>87.61</v>
      </c>
      <c r="Z953" s="297">
        <v>92.34</v>
      </c>
      <c r="AA953" s="297">
        <v>96.29</v>
      </c>
      <c r="AB953" s="297">
        <v>98.77</v>
      </c>
      <c r="AC953" s="297">
        <v>101.08</v>
      </c>
      <c r="AD953" s="297">
        <v>103.94</v>
      </c>
      <c r="AE953" s="297">
        <v>106.57</v>
      </c>
      <c r="AF953" s="297">
        <v>108.59</v>
      </c>
      <c r="AG953" s="297">
        <v>111.15</v>
      </c>
      <c r="AH953" s="297">
        <v>117.73</v>
      </c>
      <c r="AI953" s="297">
        <v>121.45</v>
      </c>
      <c r="AJ953" s="297">
        <v>125.19</v>
      </c>
      <c r="AK953" s="297">
        <v>129.08000000000001</v>
      </c>
      <c r="AL953" s="297">
        <v>133.09</v>
      </c>
      <c r="AM953" s="297">
        <v>137.19999999999999</v>
      </c>
      <c r="AN953" s="297">
        <v>141.4</v>
      </c>
      <c r="AO953" s="297">
        <v>145.80000000000001</v>
      </c>
      <c r="AP953" s="297">
        <v>150.22999999999999</v>
      </c>
      <c r="AQ953" s="297">
        <v>154.74</v>
      </c>
      <c r="AR953" s="297">
        <v>159.38</v>
      </c>
      <c r="AS953" s="297">
        <v>164.16</v>
      </c>
      <c r="AT953" s="297">
        <v>169.04</v>
      </c>
      <c r="AU953" s="297">
        <v>174.06</v>
      </c>
      <c r="AV953" s="297">
        <v>179.2</v>
      </c>
      <c r="AW953" s="297">
        <v>184.44</v>
      </c>
      <c r="AX953" s="297">
        <v>189.74</v>
      </c>
      <c r="AY953" s="297">
        <v>195.07</v>
      </c>
      <c r="AZ953" s="297">
        <v>200.49</v>
      </c>
      <c r="BA953" s="297">
        <v>205.98</v>
      </c>
      <c r="BB953" s="297">
        <v>211.51</v>
      </c>
      <c r="BC953" s="297">
        <v>217.09</v>
      </c>
      <c r="BD953" s="297">
        <v>222.66</v>
      </c>
      <c r="BE953" s="297">
        <v>228.28</v>
      </c>
      <c r="BF953" s="297">
        <v>233.93</v>
      </c>
      <c r="BG953" s="297">
        <v>239.6</v>
      </c>
      <c r="BH953" s="297">
        <v>245.28</v>
      </c>
      <c r="BI953" s="297">
        <v>250.93</v>
      </c>
      <c r="BJ953" s="297">
        <v>256.60000000000002</v>
      </c>
      <c r="BK953" s="297">
        <v>262.29000000000002</v>
      </c>
      <c r="BL953" s="297">
        <v>268.01</v>
      </c>
      <c r="BM953" s="297">
        <v>273.75</v>
      </c>
      <c r="BN953" s="297">
        <v>279.5</v>
      </c>
      <c r="BO953" s="297">
        <v>285.27</v>
      </c>
      <c r="BP953" s="297">
        <v>291.08</v>
      </c>
      <c r="BQ953" s="297">
        <v>296.92</v>
      </c>
      <c r="BR953" s="297">
        <v>302.8</v>
      </c>
      <c r="BS953" s="297">
        <v>308.61</v>
      </c>
      <c r="BT953" s="297">
        <v>314.45999999999998</v>
      </c>
      <c r="BU953" s="297">
        <v>320.33</v>
      </c>
      <c r="BV953" s="297">
        <v>326.20999999999998</v>
      </c>
      <c r="BW953" s="297">
        <v>332.09</v>
      </c>
    </row>
    <row r="954" spans="1:75" x14ac:dyDescent="0.25">
      <c r="A954" s="297" t="s">
        <v>1133</v>
      </c>
      <c r="B954" s="297" t="s">
        <v>1134</v>
      </c>
      <c r="C954" s="297" t="s">
        <v>1012</v>
      </c>
      <c r="D954" s="297" t="s">
        <v>927</v>
      </c>
      <c r="E954" s="297">
        <v>229.24</v>
      </c>
      <c r="F954" s="297">
        <v>236.98</v>
      </c>
      <c r="G954" s="297">
        <v>244.88</v>
      </c>
      <c r="H954" s="297">
        <v>252.86</v>
      </c>
      <c r="I954" s="297">
        <v>260.87</v>
      </c>
      <c r="J954" s="297">
        <v>268.86</v>
      </c>
      <c r="K954" s="297">
        <v>276.82</v>
      </c>
      <c r="L954" s="297">
        <v>284.76</v>
      </c>
      <c r="M954" s="297">
        <v>292.79000000000002</v>
      </c>
      <c r="N954" s="297">
        <v>301.01</v>
      </c>
      <c r="O954" s="297">
        <v>309.52999999999997</v>
      </c>
      <c r="P954" s="297">
        <v>318.37</v>
      </c>
      <c r="Q954" s="297">
        <v>327.52999999999997</v>
      </c>
      <c r="R954" s="297">
        <v>336.96</v>
      </c>
      <c r="S954" s="297">
        <v>346.6</v>
      </c>
      <c r="T954" s="297">
        <v>356.4</v>
      </c>
      <c r="U954" s="297">
        <v>366.36</v>
      </c>
      <c r="V954" s="297">
        <v>376.51</v>
      </c>
      <c r="W954" s="297">
        <v>386.91</v>
      </c>
      <c r="X954" s="297">
        <v>397.63</v>
      </c>
      <c r="Y954" s="297">
        <v>408.73</v>
      </c>
      <c r="Z954" s="297">
        <v>420.23</v>
      </c>
      <c r="AA954" s="297">
        <v>432.11</v>
      </c>
      <c r="AB954" s="297">
        <v>444.34</v>
      </c>
      <c r="AC954" s="297">
        <v>456.92</v>
      </c>
      <c r="AD954" s="297">
        <v>469.8</v>
      </c>
      <c r="AE954" s="297">
        <v>483</v>
      </c>
      <c r="AF954" s="297">
        <v>496.49</v>
      </c>
      <c r="AG954" s="297">
        <v>510.22</v>
      </c>
      <c r="AH954" s="297">
        <v>524.13</v>
      </c>
      <c r="AI954" s="297">
        <v>538.15</v>
      </c>
      <c r="AJ954" s="297">
        <v>552.27</v>
      </c>
      <c r="AK954" s="297">
        <v>566.48</v>
      </c>
      <c r="AL954" s="297">
        <v>580.79</v>
      </c>
      <c r="AM954" s="297">
        <v>595.21</v>
      </c>
      <c r="AN954" s="297">
        <v>609.74</v>
      </c>
      <c r="AO954" s="297">
        <v>624.39</v>
      </c>
      <c r="AP954" s="297">
        <v>639.14</v>
      </c>
      <c r="AQ954" s="297">
        <v>653.99</v>
      </c>
      <c r="AR954" s="297">
        <v>668.96</v>
      </c>
      <c r="AS954" s="297">
        <v>684.04</v>
      </c>
      <c r="AT954" s="297">
        <v>699.24</v>
      </c>
      <c r="AU954" s="297">
        <v>714.55</v>
      </c>
      <c r="AV954" s="297">
        <v>729.98</v>
      </c>
      <c r="AW954" s="297">
        <v>745.53</v>
      </c>
      <c r="AX954" s="297">
        <v>761.2</v>
      </c>
      <c r="AY954" s="297">
        <v>776.98</v>
      </c>
      <c r="AZ954" s="297">
        <v>792.88</v>
      </c>
      <c r="BA954" s="297">
        <v>808.88</v>
      </c>
      <c r="BB954" s="297">
        <v>824.97</v>
      </c>
      <c r="BC954" s="297">
        <v>841.16</v>
      </c>
      <c r="BD954" s="297">
        <v>857.43</v>
      </c>
      <c r="BE954" s="297">
        <v>873.76</v>
      </c>
      <c r="BF954" s="297">
        <v>890.15</v>
      </c>
      <c r="BG954" s="297">
        <v>906.57</v>
      </c>
      <c r="BH954" s="297">
        <v>923</v>
      </c>
      <c r="BI954" s="297">
        <v>939.43</v>
      </c>
      <c r="BJ954" s="297">
        <v>955.86</v>
      </c>
      <c r="BK954" s="297">
        <v>972.26</v>
      </c>
      <c r="BL954" s="297">
        <v>988.61</v>
      </c>
      <c r="BM954" s="297">
        <v>1004.92</v>
      </c>
      <c r="BN954" s="297">
        <v>1021.15</v>
      </c>
      <c r="BO954" s="297">
        <v>1037.31</v>
      </c>
      <c r="BP954" s="297">
        <v>1053.3800000000001</v>
      </c>
      <c r="BQ954" s="297">
        <v>1069.3399999999999</v>
      </c>
      <c r="BR954" s="297">
        <v>1085.2</v>
      </c>
      <c r="BS954" s="297">
        <v>1100.94</v>
      </c>
      <c r="BT954" s="297">
        <v>1116.54</v>
      </c>
      <c r="BU954" s="297">
        <v>1132.01</v>
      </c>
      <c r="BV954" s="297">
        <v>1147.3399999999999</v>
      </c>
      <c r="BW954" s="297">
        <v>1162.52</v>
      </c>
    </row>
    <row r="955" spans="1:75" x14ac:dyDescent="0.25">
      <c r="A955" s="297" t="s">
        <v>1133</v>
      </c>
      <c r="B955" s="297" t="s">
        <v>1134</v>
      </c>
      <c r="C955" s="297" t="s">
        <v>1013</v>
      </c>
      <c r="D955" s="297" t="s">
        <v>1010</v>
      </c>
      <c r="V955" s="297">
        <v>-19.3</v>
      </c>
      <c r="W955" s="297">
        <v>-9.73</v>
      </c>
      <c r="X955" s="297">
        <v>-0.22</v>
      </c>
      <c r="Y955" s="297">
        <v>-7.91</v>
      </c>
      <c r="Z955" s="297">
        <v>-12.7</v>
      </c>
      <c r="AA955" s="297">
        <v>-5.47</v>
      </c>
      <c r="AB955" s="297">
        <v>4.1399999999999997</v>
      </c>
      <c r="AC955" s="297">
        <v>-0.04</v>
      </c>
      <c r="AD955" s="297">
        <v>-6.77</v>
      </c>
      <c r="AE955" s="297">
        <v>-6.5</v>
      </c>
      <c r="AF955" s="297">
        <v>-5.45</v>
      </c>
      <c r="AG955" s="297">
        <v>-10.19</v>
      </c>
      <c r="AH955" s="297">
        <v>19.57</v>
      </c>
      <c r="AI955" s="297">
        <v>15.03</v>
      </c>
      <c r="AJ955" s="297">
        <v>19.32</v>
      </c>
      <c r="AK955" s="297">
        <v>18.91</v>
      </c>
      <c r="AL955" s="297">
        <v>19.25</v>
      </c>
      <c r="AM955" s="297">
        <v>18.39</v>
      </c>
      <c r="AN955" s="297">
        <v>18.34</v>
      </c>
      <c r="AO955" s="297">
        <v>18.309999999999999</v>
      </c>
      <c r="AP955" s="297">
        <v>18.46</v>
      </c>
      <c r="AQ955" s="297">
        <v>18.43</v>
      </c>
      <c r="AR955" s="297">
        <v>18.420000000000002</v>
      </c>
      <c r="AS955" s="297">
        <v>18.440000000000001</v>
      </c>
      <c r="AT955" s="297">
        <v>18.46</v>
      </c>
      <c r="AU955" s="297">
        <v>18.63</v>
      </c>
      <c r="AV955" s="297">
        <v>18.649999999999999</v>
      </c>
      <c r="AW955" s="297">
        <v>18.670000000000002</v>
      </c>
      <c r="AX955" s="297">
        <v>18.68</v>
      </c>
      <c r="AY955" s="297">
        <v>18.670000000000002</v>
      </c>
      <c r="AZ955" s="297">
        <v>18.82</v>
      </c>
      <c r="BA955" s="297">
        <v>18.829999999999998</v>
      </c>
      <c r="BB955" s="297">
        <v>18.829999999999998</v>
      </c>
      <c r="BC955" s="297">
        <v>18.84</v>
      </c>
      <c r="BD955" s="297">
        <v>18.829999999999998</v>
      </c>
      <c r="BE955" s="297">
        <v>18.96</v>
      </c>
      <c r="BF955" s="297">
        <v>18.96</v>
      </c>
      <c r="BG955" s="297">
        <v>18.96</v>
      </c>
      <c r="BH955" s="297">
        <v>18.95</v>
      </c>
      <c r="BI955" s="297">
        <v>18.93</v>
      </c>
      <c r="BJ955" s="297">
        <v>19.05</v>
      </c>
      <c r="BK955" s="297">
        <v>19.05</v>
      </c>
      <c r="BL955" s="297">
        <v>19.04</v>
      </c>
      <c r="BM955" s="297">
        <v>19.03</v>
      </c>
      <c r="BN955" s="297">
        <v>19.010000000000002</v>
      </c>
      <c r="BO955" s="297">
        <v>19.12</v>
      </c>
      <c r="BP955" s="297">
        <v>19.11</v>
      </c>
      <c r="BQ955" s="297">
        <v>19.11</v>
      </c>
      <c r="BR955" s="297">
        <v>19.100000000000001</v>
      </c>
      <c r="BS955" s="297">
        <v>19.09</v>
      </c>
      <c r="BT955" s="297">
        <v>19.18</v>
      </c>
      <c r="BU955" s="297">
        <v>19.18</v>
      </c>
      <c r="BV955" s="297">
        <v>19.18</v>
      </c>
      <c r="BW955" s="297">
        <v>19.18</v>
      </c>
    </row>
    <row r="956" spans="1:75" x14ac:dyDescent="0.25">
      <c r="A956" s="297" t="s">
        <v>1133</v>
      </c>
      <c r="B956" s="297" t="s">
        <v>1134</v>
      </c>
      <c r="C956" s="297" t="s">
        <v>1014</v>
      </c>
      <c r="D956" s="297" t="s">
        <v>1015</v>
      </c>
      <c r="E956" s="297">
        <v>67.66</v>
      </c>
      <c r="F956" s="297">
        <v>68.010000000000005</v>
      </c>
      <c r="G956" s="297">
        <v>68.36</v>
      </c>
      <c r="H956" s="297">
        <v>68.709999999999994</v>
      </c>
      <c r="I956" s="297">
        <v>69.06</v>
      </c>
      <c r="J956" s="297">
        <v>69.41</v>
      </c>
      <c r="K956" s="297">
        <v>70.19</v>
      </c>
      <c r="L956" s="297">
        <v>70.98</v>
      </c>
      <c r="M956" s="297">
        <v>71.78</v>
      </c>
      <c r="N956" s="297">
        <v>72.59</v>
      </c>
      <c r="O956" s="297">
        <v>73.400000000000006</v>
      </c>
      <c r="P956" s="297">
        <v>74.25</v>
      </c>
      <c r="Q956" s="297">
        <v>75.11</v>
      </c>
      <c r="R956" s="297">
        <v>75.98</v>
      </c>
      <c r="S956" s="297">
        <v>76.849999999999994</v>
      </c>
      <c r="T956" s="297">
        <v>77.739999999999995</v>
      </c>
      <c r="U956" s="297">
        <v>77.680000000000007</v>
      </c>
      <c r="V956" s="297">
        <v>77.62</v>
      </c>
      <c r="W956" s="297">
        <v>77.56</v>
      </c>
      <c r="X956" s="297">
        <v>77.5</v>
      </c>
      <c r="Y956" s="297">
        <v>77.44</v>
      </c>
      <c r="Z956" s="297">
        <v>77.66</v>
      </c>
      <c r="AA956" s="297">
        <v>77.88</v>
      </c>
      <c r="AB956" s="297">
        <v>78.099999999999994</v>
      </c>
      <c r="AC956" s="297">
        <v>78.319999999999993</v>
      </c>
      <c r="AD956" s="297">
        <v>78.540000000000006</v>
      </c>
      <c r="AE956" s="297">
        <v>78.98</v>
      </c>
      <c r="AF956" s="297">
        <v>79.42</v>
      </c>
      <c r="AG956" s="297">
        <v>79.87</v>
      </c>
      <c r="AH956" s="297">
        <v>80.31</v>
      </c>
      <c r="AI956" s="297">
        <v>80.760000000000005</v>
      </c>
      <c r="AJ956" s="297">
        <v>81.209999999999994</v>
      </c>
      <c r="AK956" s="297">
        <v>81.650000000000006</v>
      </c>
      <c r="AL956" s="297">
        <v>82.1</v>
      </c>
      <c r="AM956" s="297">
        <v>82.55</v>
      </c>
      <c r="AN956" s="297">
        <v>83</v>
      </c>
      <c r="AO956" s="297">
        <v>83.41</v>
      </c>
      <c r="AP956" s="297">
        <v>83.81</v>
      </c>
      <c r="AQ956" s="297">
        <v>84.22</v>
      </c>
      <c r="AR956" s="297">
        <v>84.62</v>
      </c>
      <c r="AS956" s="297">
        <v>85.03</v>
      </c>
      <c r="AT956" s="297">
        <v>85.39</v>
      </c>
      <c r="AU956" s="297">
        <v>85.75</v>
      </c>
      <c r="AV956" s="297">
        <v>86.11</v>
      </c>
      <c r="AW956" s="297">
        <v>86.47</v>
      </c>
      <c r="AX956" s="297">
        <v>86.84</v>
      </c>
      <c r="AY956" s="297">
        <v>87.15</v>
      </c>
      <c r="AZ956" s="297">
        <v>87.46</v>
      </c>
      <c r="BA956" s="297">
        <v>87.77</v>
      </c>
      <c r="BB956" s="297">
        <v>88.09</v>
      </c>
      <c r="BC956" s="297">
        <v>88.4</v>
      </c>
      <c r="BD956" s="297">
        <v>88.69</v>
      </c>
      <c r="BE956" s="297">
        <v>88.98</v>
      </c>
      <c r="BF956" s="297">
        <v>89.27</v>
      </c>
      <c r="BG956" s="297">
        <v>89.56</v>
      </c>
      <c r="BH956" s="297">
        <v>89.85</v>
      </c>
      <c r="BI956" s="297">
        <v>90.13</v>
      </c>
      <c r="BJ956" s="297">
        <v>90.4</v>
      </c>
      <c r="BK956" s="297">
        <v>90.68</v>
      </c>
      <c r="BL956" s="297">
        <v>90.96</v>
      </c>
      <c r="BM956" s="297">
        <v>91.24</v>
      </c>
      <c r="BN956" s="297">
        <v>91.52</v>
      </c>
      <c r="BO956" s="297">
        <v>91.8</v>
      </c>
      <c r="BP956" s="297">
        <v>92.09</v>
      </c>
      <c r="BQ956" s="297">
        <v>92.37</v>
      </c>
      <c r="BR956" s="297">
        <v>92.66</v>
      </c>
      <c r="BS956" s="297">
        <v>92.92</v>
      </c>
      <c r="BT956" s="297">
        <v>93.19</v>
      </c>
      <c r="BU956" s="297">
        <v>93.45</v>
      </c>
      <c r="BV956" s="297">
        <v>93.72</v>
      </c>
      <c r="BW956" s="297">
        <v>93.98</v>
      </c>
    </row>
    <row r="957" spans="1:75" x14ac:dyDescent="0.25">
      <c r="A957" s="297" t="s">
        <v>1133</v>
      </c>
      <c r="B957" s="297" t="s">
        <v>1134</v>
      </c>
      <c r="C957" s="297" t="s">
        <v>1016</v>
      </c>
      <c r="D957" s="297" t="s">
        <v>1015</v>
      </c>
      <c r="E957" s="297">
        <v>17.25</v>
      </c>
      <c r="F957" s="297">
        <v>17.75</v>
      </c>
      <c r="G957" s="297">
        <v>18.260000000000002</v>
      </c>
      <c r="H957" s="297">
        <v>18.79</v>
      </c>
      <c r="I957" s="297">
        <v>19.329999999999998</v>
      </c>
      <c r="J957" s="297">
        <v>19.89</v>
      </c>
      <c r="K957" s="297">
        <v>20.36</v>
      </c>
      <c r="L957" s="297">
        <v>20.84</v>
      </c>
      <c r="M957" s="297">
        <v>21.34</v>
      </c>
      <c r="N957" s="297">
        <v>21.85</v>
      </c>
      <c r="O957" s="297">
        <v>22.36</v>
      </c>
      <c r="P957" s="297">
        <v>22.98</v>
      </c>
      <c r="Q957" s="297">
        <v>23.61</v>
      </c>
      <c r="R957" s="297">
        <v>24.26</v>
      </c>
      <c r="S957" s="297">
        <v>24.92</v>
      </c>
      <c r="T957" s="297">
        <v>25.61</v>
      </c>
      <c r="U957" s="297">
        <v>26.21</v>
      </c>
      <c r="V957" s="297">
        <v>26.84</v>
      </c>
      <c r="W957" s="297">
        <v>27.47</v>
      </c>
      <c r="X957" s="297">
        <v>28.13</v>
      </c>
      <c r="Y957" s="297">
        <v>28.79</v>
      </c>
      <c r="Z957" s="297">
        <v>29.64</v>
      </c>
      <c r="AA957" s="297">
        <v>30.52</v>
      </c>
      <c r="AB957" s="297">
        <v>31.42</v>
      </c>
      <c r="AC957" s="297">
        <v>32.35</v>
      </c>
      <c r="AD957" s="297">
        <v>33.31</v>
      </c>
      <c r="AE957" s="297">
        <v>33.71</v>
      </c>
      <c r="AF957" s="297">
        <v>34.11</v>
      </c>
      <c r="AG957" s="297">
        <v>34.520000000000003</v>
      </c>
      <c r="AH957" s="297">
        <v>34.93</v>
      </c>
      <c r="AI957" s="297">
        <v>35.35</v>
      </c>
      <c r="AJ957" s="297">
        <v>36.090000000000003</v>
      </c>
      <c r="AK957" s="297">
        <v>36.85</v>
      </c>
      <c r="AL957" s="297">
        <v>37.630000000000003</v>
      </c>
      <c r="AM957" s="297">
        <v>38.42</v>
      </c>
      <c r="AN957" s="297">
        <v>39.229999999999997</v>
      </c>
      <c r="AO957" s="297">
        <v>39.97</v>
      </c>
      <c r="AP957" s="297">
        <v>40.72</v>
      </c>
      <c r="AQ957" s="297">
        <v>41.49</v>
      </c>
      <c r="AR957" s="297">
        <v>42.27</v>
      </c>
      <c r="AS957" s="297">
        <v>43.07</v>
      </c>
      <c r="AT957" s="297">
        <v>43.86</v>
      </c>
      <c r="AU957" s="297">
        <v>44.67</v>
      </c>
      <c r="AV957" s="297">
        <v>45.49</v>
      </c>
      <c r="AW957" s="297">
        <v>46.33</v>
      </c>
      <c r="AX957" s="297">
        <v>47.19</v>
      </c>
      <c r="AY957" s="297">
        <v>48.04</v>
      </c>
      <c r="AZ957" s="297">
        <v>48.91</v>
      </c>
      <c r="BA957" s="297">
        <v>49.8</v>
      </c>
      <c r="BB957" s="297">
        <v>50.71</v>
      </c>
      <c r="BC957" s="297">
        <v>51.63</v>
      </c>
      <c r="BD957" s="297">
        <v>52.47</v>
      </c>
      <c r="BE957" s="297">
        <v>53.33</v>
      </c>
      <c r="BF957" s="297">
        <v>54.2</v>
      </c>
      <c r="BG957" s="297">
        <v>55.08</v>
      </c>
      <c r="BH957" s="297">
        <v>55.98</v>
      </c>
      <c r="BI957" s="297">
        <v>56.8</v>
      </c>
      <c r="BJ957" s="297">
        <v>57.63</v>
      </c>
      <c r="BK957" s="297">
        <v>58.47</v>
      </c>
      <c r="BL957" s="297">
        <v>59.32</v>
      </c>
      <c r="BM957" s="297">
        <v>60.18</v>
      </c>
      <c r="BN957" s="297">
        <v>60.97</v>
      </c>
      <c r="BO957" s="297">
        <v>61.76</v>
      </c>
      <c r="BP957" s="297">
        <v>62.56</v>
      </c>
      <c r="BQ957" s="297">
        <v>63.37</v>
      </c>
      <c r="BR957" s="297">
        <v>64.2</v>
      </c>
      <c r="BS957" s="297">
        <v>64.94</v>
      </c>
      <c r="BT957" s="297">
        <v>65.69</v>
      </c>
      <c r="BU957" s="297">
        <v>66.45</v>
      </c>
      <c r="BV957" s="297">
        <v>67.22</v>
      </c>
      <c r="BW957" s="297">
        <v>68</v>
      </c>
    </row>
    <row r="958" spans="1:75" x14ac:dyDescent="0.25">
      <c r="A958" s="297" t="s">
        <v>112</v>
      </c>
      <c r="B958" s="297" t="s">
        <v>389</v>
      </c>
      <c r="C958" s="297" t="s">
        <v>1005</v>
      </c>
      <c r="D958" s="297" t="s">
        <v>1006</v>
      </c>
      <c r="E958" s="297">
        <v>346.92</v>
      </c>
      <c r="F958" s="297">
        <v>368.59</v>
      </c>
      <c r="G958" s="297">
        <v>388.87</v>
      </c>
      <c r="H958" s="297">
        <v>404.95</v>
      </c>
      <c r="I958" s="297">
        <v>418.79</v>
      </c>
      <c r="J958" s="297">
        <v>429.49</v>
      </c>
      <c r="K958" s="297">
        <v>434.6</v>
      </c>
      <c r="L958" s="297">
        <v>437.15</v>
      </c>
      <c r="M958" s="297">
        <v>443.39</v>
      </c>
      <c r="N958" s="297">
        <v>451.38</v>
      </c>
      <c r="O958" s="297">
        <v>456.96</v>
      </c>
      <c r="P958" s="297">
        <v>458.52</v>
      </c>
      <c r="Q958" s="297">
        <v>456.88</v>
      </c>
      <c r="R958" s="297">
        <v>454.05</v>
      </c>
      <c r="S958" s="297">
        <v>452.98</v>
      </c>
      <c r="T958" s="297">
        <v>454.09</v>
      </c>
      <c r="U958" s="297">
        <v>457.1</v>
      </c>
      <c r="V958" s="297">
        <v>461.16</v>
      </c>
      <c r="W958" s="297">
        <v>466.26</v>
      </c>
      <c r="X958" s="297">
        <v>468.61</v>
      </c>
      <c r="Y958" s="297">
        <v>471.45</v>
      </c>
      <c r="Z958" s="297">
        <v>474.76</v>
      </c>
      <c r="AA958" s="297">
        <v>478.98</v>
      </c>
      <c r="AB958" s="297">
        <v>485.94</v>
      </c>
      <c r="AC958" s="297">
        <v>494.81</v>
      </c>
      <c r="AD958" s="297">
        <v>506.67</v>
      </c>
      <c r="AE958" s="297">
        <v>524.61</v>
      </c>
      <c r="AF958" s="297">
        <v>549.30999999999995</v>
      </c>
      <c r="AG958" s="297">
        <v>578.87</v>
      </c>
      <c r="AH958" s="297">
        <v>597.52</v>
      </c>
      <c r="AI958" s="297">
        <v>608.88</v>
      </c>
      <c r="AJ958" s="297">
        <v>627.02</v>
      </c>
      <c r="AK958" s="297">
        <v>645.66</v>
      </c>
      <c r="AL958" s="297">
        <v>665.08</v>
      </c>
      <c r="AM958" s="297">
        <v>684.96</v>
      </c>
      <c r="AN958" s="297">
        <v>705.67</v>
      </c>
      <c r="AO958" s="297">
        <v>727.23</v>
      </c>
      <c r="AP958" s="297">
        <v>749.43</v>
      </c>
      <c r="AQ958" s="297">
        <v>772.52</v>
      </c>
      <c r="AR958" s="297">
        <v>796.54</v>
      </c>
      <c r="AS958" s="297">
        <v>821.57</v>
      </c>
      <c r="AT958" s="297">
        <v>847.59</v>
      </c>
      <c r="AU958" s="297">
        <v>874.37</v>
      </c>
      <c r="AV958" s="297">
        <v>902</v>
      </c>
      <c r="AW958" s="297">
        <v>930.62</v>
      </c>
      <c r="AX958" s="297">
        <v>960.32</v>
      </c>
      <c r="AY958" s="297">
        <v>991.1</v>
      </c>
      <c r="AZ958" s="297">
        <v>1022.58</v>
      </c>
      <c r="BA958" s="297">
        <v>1054.99</v>
      </c>
      <c r="BB958" s="297">
        <v>1088.43</v>
      </c>
      <c r="BC958" s="297">
        <v>1122.9000000000001</v>
      </c>
      <c r="BD958" s="297">
        <v>1158.4000000000001</v>
      </c>
      <c r="BE958" s="297">
        <v>1194.48</v>
      </c>
      <c r="BF958" s="297">
        <v>1231.44</v>
      </c>
      <c r="BG958" s="297">
        <v>1269.33</v>
      </c>
      <c r="BH958" s="297">
        <v>1308.1400000000001</v>
      </c>
      <c r="BI958" s="297">
        <v>1347.85</v>
      </c>
      <c r="BJ958" s="297">
        <v>1388.1</v>
      </c>
      <c r="BK958" s="297">
        <v>1429.14</v>
      </c>
      <c r="BL958" s="297">
        <v>1471.02</v>
      </c>
      <c r="BM958" s="297">
        <v>1513.77</v>
      </c>
      <c r="BN958" s="297">
        <v>1557.35</v>
      </c>
      <c r="BO958" s="297">
        <v>1601.4</v>
      </c>
      <c r="BP958" s="297">
        <v>1646.19</v>
      </c>
      <c r="BQ958" s="297">
        <v>1691.74</v>
      </c>
      <c r="BR958" s="297">
        <v>1738.1</v>
      </c>
      <c r="BS958" s="297">
        <v>1785.28</v>
      </c>
      <c r="BT958" s="297">
        <v>1832.98</v>
      </c>
      <c r="BU958" s="297">
        <v>1881.41</v>
      </c>
      <c r="BV958" s="297">
        <v>1930.55</v>
      </c>
      <c r="BW958" s="297">
        <v>1980.39</v>
      </c>
    </row>
    <row r="959" spans="1:75" x14ac:dyDescent="0.25">
      <c r="A959" s="297" t="s">
        <v>112</v>
      </c>
      <c r="B959" s="297" t="s">
        <v>389</v>
      </c>
      <c r="C959" s="297" t="s">
        <v>1007</v>
      </c>
      <c r="D959" s="297" t="s">
        <v>1008</v>
      </c>
      <c r="E959" s="297">
        <v>446054.78</v>
      </c>
      <c r="F959" s="297">
        <v>491506.84</v>
      </c>
      <c r="G959" s="297">
        <v>535794.5</v>
      </c>
      <c r="H959" s="297">
        <v>544602.75</v>
      </c>
      <c r="I959" s="297">
        <v>591061.63</v>
      </c>
      <c r="J959" s="297">
        <v>591972.63</v>
      </c>
      <c r="K959" s="297">
        <v>618274</v>
      </c>
      <c r="L959" s="297">
        <v>637472.56000000006</v>
      </c>
      <c r="M959" s="297">
        <v>665458.88</v>
      </c>
      <c r="N959" s="297">
        <v>635876.75</v>
      </c>
      <c r="O959" s="297">
        <v>622328.75</v>
      </c>
      <c r="P959" s="297">
        <v>650856.18999999994</v>
      </c>
      <c r="Q959" s="297">
        <v>609815.06000000006</v>
      </c>
      <c r="R959" s="297">
        <v>649006.88</v>
      </c>
      <c r="S959" s="297">
        <v>684246.56</v>
      </c>
      <c r="T959" s="297">
        <v>718787.63</v>
      </c>
      <c r="U959" s="297">
        <v>721869.88</v>
      </c>
      <c r="V959" s="297">
        <v>730801.38</v>
      </c>
      <c r="W959" s="297">
        <v>740157.5</v>
      </c>
      <c r="X959" s="297">
        <v>741287.69</v>
      </c>
      <c r="Y959" s="297">
        <v>755671.25</v>
      </c>
      <c r="Z959" s="297">
        <v>741869.88</v>
      </c>
      <c r="AA959" s="297">
        <v>714410.94</v>
      </c>
      <c r="AB959" s="297">
        <v>801945.19</v>
      </c>
      <c r="AC959" s="297">
        <v>880958.94</v>
      </c>
      <c r="AD959" s="297">
        <v>862219.19</v>
      </c>
      <c r="AE959" s="297">
        <v>882369.88</v>
      </c>
      <c r="AF959" s="297">
        <v>920089</v>
      </c>
      <c r="AG959" s="297">
        <v>921157.5</v>
      </c>
      <c r="AH959" s="297">
        <v>972913.56</v>
      </c>
      <c r="AI959" s="297">
        <v>977375.63</v>
      </c>
      <c r="AJ959" s="297">
        <v>968596.44</v>
      </c>
      <c r="AK959" s="297">
        <v>955677.13</v>
      </c>
      <c r="AL959" s="297">
        <v>940662.31</v>
      </c>
      <c r="AM959" s="297">
        <v>928387.75</v>
      </c>
      <c r="AN959" s="297">
        <v>919698.19</v>
      </c>
      <c r="AO959" s="297">
        <v>911808.44</v>
      </c>
      <c r="AP959" s="297">
        <v>921156.88</v>
      </c>
      <c r="AQ959" s="297">
        <v>930596.94</v>
      </c>
      <c r="AR959" s="297">
        <v>942137.56</v>
      </c>
      <c r="AS959" s="297">
        <v>954480.81</v>
      </c>
      <c r="AT959" s="297">
        <v>967915.69</v>
      </c>
      <c r="AU959" s="297">
        <v>987011.06</v>
      </c>
      <c r="AV959" s="297">
        <v>1006644.81</v>
      </c>
      <c r="AW959" s="297">
        <v>1027015.19</v>
      </c>
      <c r="AX959" s="297">
        <v>1047618.44</v>
      </c>
      <c r="AY959" s="297">
        <v>1067214.1299999999</v>
      </c>
      <c r="AZ959" s="297">
        <v>1090687.1299999999</v>
      </c>
      <c r="BA959" s="297">
        <v>1114559.6299999999</v>
      </c>
      <c r="BB959" s="297">
        <v>1138842.6299999999</v>
      </c>
      <c r="BC959" s="297">
        <v>1164367.1299999999</v>
      </c>
      <c r="BD959" s="297">
        <v>1188028.25</v>
      </c>
      <c r="BE959" s="297">
        <v>1215002.3799999999</v>
      </c>
      <c r="BF959" s="297">
        <v>1242312.5</v>
      </c>
      <c r="BG959" s="297">
        <v>1269941.25</v>
      </c>
      <c r="BH959" s="297">
        <v>1298207.8799999999</v>
      </c>
      <c r="BI959" s="297">
        <v>1325301</v>
      </c>
      <c r="BJ959" s="297">
        <v>1354468.5</v>
      </c>
      <c r="BK959" s="297">
        <v>1383841</v>
      </c>
      <c r="BL959" s="297">
        <v>1413581.13</v>
      </c>
      <c r="BM959" s="297">
        <v>1443489.38</v>
      </c>
      <c r="BN959" s="297">
        <v>1472175.38</v>
      </c>
      <c r="BO959" s="297">
        <v>1502140.63</v>
      </c>
      <c r="BP959" s="297">
        <v>1532195.25</v>
      </c>
      <c r="BQ959" s="297">
        <v>1562534.5</v>
      </c>
      <c r="BR959" s="297">
        <v>1593186.75</v>
      </c>
      <c r="BS959" s="297">
        <v>1622687.38</v>
      </c>
      <c r="BT959" s="297">
        <v>1653204.25</v>
      </c>
      <c r="BU959" s="297">
        <v>1684059</v>
      </c>
      <c r="BV959" s="297">
        <v>1715178.5</v>
      </c>
      <c r="BW959" s="297">
        <v>1746828</v>
      </c>
    </row>
    <row r="960" spans="1:75" x14ac:dyDescent="0.25">
      <c r="A960" s="297" t="s">
        <v>112</v>
      </c>
      <c r="B960" s="297" t="s">
        <v>389</v>
      </c>
      <c r="C960" s="297" t="s">
        <v>1009</v>
      </c>
      <c r="D960" s="297" t="s">
        <v>1010</v>
      </c>
      <c r="E960" s="297">
        <v>25.9</v>
      </c>
      <c r="F960" s="297">
        <v>27.45</v>
      </c>
      <c r="G960" s="297">
        <v>27.5</v>
      </c>
      <c r="H960" s="297">
        <v>26.05</v>
      </c>
      <c r="I960" s="297">
        <v>23.98</v>
      </c>
      <c r="J960" s="297">
        <v>22.81</v>
      </c>
      <c r="K960" s="297">
        <v>19.649999999999999</v>
      </c>
      <c r="L960" s="297">
        <v>17.850000000000001</v>
      </c>
      <c r="M960" s="297">
        <v>19.420000000000002</v>
      </c>
      <c r="N960" s="297">
        <v>20.21</v>
      </c>
      <c r="O960" s="297">
        <v>19.14</v>
      </c>
      <c r="P960" s="297">
        <v>17.16</v>
      </c>
      <c r="Q960" s="297">
        <v>15.65</v>
      </c>
      <c r="R960" s="297">
        <v>14.69</v>
      </c>
      <c r="S960" s="297">
        <v>15.15</v>
      </c>
      <c r="T960" s="297">
        <v>15.88</v>
      </c>
      <c r="U960" s="297">
        <v>16.28</v>
      </c>
      <c r="V960" s="297">
        <v>16.510000000000002</v>
      </c>
      <c r="W960" s="297">
        <v>17.09</v>
      </c>
      <c r="X960" s="297">
        <v>15.45</v>
      </c>
      <c r="Y960" s="297">
        <v>15.84</v>
      </c>
      <c r="Z960" s="297">
        <v>15.38</v>
      </c>
      <c r="AA960" s="297">
        <v>15.56</v>
      </c>
      <c r="AB960" s="297">
        <v>16.5</v>
      </c>
      <c r="AC960" s="297">
        <v>16.940000000000001</v>
      </c>
      <c r="AD960" s="297">
        <v>17.47</v>
      </c>
      <c r="AE960" s="297">
        <v>19.420000000000002</v>
      </c>
      <c r="AF960" s="297">
        <v>21.1</v>
      </c>
      <c r="AG960" s="297">
        <v>21.65</v>
      </c>
      <c r="AH960" s="297">
        <v>18.940000000000001</v>
      </c>
      <c r="AI960" s="297">
        <v>17.04</v>
      </c>
      <c r="AJ960" s="297">
        <v>19.18</v>
      </c>
      <c r="AK960" s="297">
        <v>19.09</v>
      </c>
      <c r="AL960" s="297">
        <v>19.059999999999999</v>
      </c>
      <c r="AM960" s="297">
        <v>18.98</v>
      </c>
      <c r="AN960" s="297">
        <v>19</v>
      </c>
      <c r="AO960" s="297">
        <v>19.010000000000002</v>
      </c>
      <c r="AP960" s="297">
        <v>18.940000000000001</v>
      </c>
      <c r="AQ960" s="297">
        <v>18.93</v>
      </c>
      <c r="AR960" s="297">
        <v>18.93</v>
      </c>
      <c r="AS960" s="297">
        <v>18.940000000000001</v>
      </c>
      <c r="AT960" s="297">
        <v>18.920000000000002</v>
      </c>
      <c r="AU960" s="297">
        <v>18.850000000000001</v>
      </c>
      <c r="AV960" s="297">
        <v>18.8</v>
      </c>
      <c r="AW960" s="297">
        <v>18.77</v>
      </c>
      <c r="AX960" s="297">
        <v>18.75</v>
      </c>
      <c r="AY960" s="297">
        <v>18.73</v>
      </c>
      <c r="AZ960" s="297">
        <v>18.649999999999999</v>
      </c>
      <c r="BA960" s="297">
        <v>18.61</v>
      </c>
      <c r="BB960" s="297">
        <v>18.579999999999998</v>
      </c>
      <c r="BC960" s="297">
        <v>18.55</v>
      </c>
      <c r="BD960" s="297">
        <v>18.510000000000002</v>
      </c>
      <c r="BE960" s="297">
        <v>18.420000000000002</v>
      </c>
      <c r="BF960" s="297">
        <v>18.37</v>
      </c>
      <c r="BG960" s="297">
        <v>18.329999999999998</v>
      </c>
      <c r="BH960" s="297">
        <v>18.28</v>
      </c>
      <c r="BI960" s="297">
        <v>18.23</v>
      </c>
      <c r="BJ960" s="297">
        <v>18.13</v>
      </c>
      <c r="BK960" s="297">
        <v>18.079999999999998</v>
      </c>
      <c r="BL960" s="297">
        <v>18.03</v>
      </c>
      <c r="BM960" s="297">
        <v>17.98</v>
      </c>
      <c r="BN960" s="297">
        <v>17.93</v>
      </c>
      <c r="BO960" s="297">
        <v>17.850000000000001</v>
      </c>
      <c r="BP960" s="297">
        <v>17.809999999999999</v>
      </c>
      <c r="BQ960" s="297">
        <v>17.77</v>
      </c>
      <c r="BR960" s="297">
        <v>17.73</v>
      </c>
      <c r="BS960" s="297">
        <v>17.7</v>
      </c>
      <c r="BT960" s="297">
        <v>17.64</v>
      </c>
      <c r="BU960" s="297">
        <v>17.61</v>
      </c>
      <c r="BV960" s="297">
        <v>17.57</v>
      </c>
      <c r="BW960" s="297">
        <v>17.53</v>
      </c>
    </row>
    <row r="961" spans="1:75" x14ac:dyDescent="0.25">
      <c r="A961" s="297" t="s">
        <v>112</v>
      </c>
      <c r="B961" s="297" t="s">
        <v>389</v>
      </c>
      <c r="C961" s="297" t="s">
        <v>1011</v>
      </c>
      <c r="D961" s="297" t="s">
        <v>927</v>
      </c>
      <c r="E961" s="297">
        <v>7920.47</v>
      </c>
      <c r="F961" s="297">
        <v>8154.29</v>
      </c>
      <c r="G961" s="297">
        <v>8429.86</v>
      </c>
      <c r="H961" s="297">
        <v>8727.49</v>
      </c>
      <c r="I961" s="297">
        <v>9005.19</v>
      </c>
      <c r="J961" s="297">
        <v>9321.66</v>
      </c>
      <c r="K961" s="297">
        <v>9602.2800000000007</v>
      </c>
      <c r="L961" s="297">
        <v>9882.27</v>
      </c>
      <c r="M961" s="297">
        <v>10169.1</v>
      </c>
      <c r="N961" s="297">
        <v>10494.13</v>
      </c>
      <c r="O961" s="297">
        <v>10872.51</v>
      </c>
      <c r="P961" s="297">
        <v>11328.83</v>
      </c>
      <c r="Q961" s="297">
        <v>11840.1</v>
      </c>
      <c r="R961" s="297">
        <v>12364.27</v>
      </c>
      <c r="S961" s="297">
        <v>12885.13</v>
      </c>
      <c r="T961" s="297">
        <v>13396.16</v>
      </c>
      <c r="U961" s="297">
        <v>13816.56</v>
      </c>
      <c r="V961" s="297">
        <v>14226.08</v>
      </c>
      <c r="W961" s="297">
        <v>14647.82</v>
      </c>
      <c r="X961" s="297">
        <v>15084.02</v>
      </c>
      <c r="Y961" s="297">
        <v>15512.72</v>
      </c>
      <c r="Z961" s="297">
        <v>15904.47</v>
      </c>
      <c r="AA961" s="297">
        <v>16296.66</v>
      </c>
      <c r="AB961" s="297">
        <v>16706.04</v>
      </c>
      <c r="AC961" s="297">
        <v>17045.5</v>
      </c>
      <c r="AD961" s="297">
        <v>17426.189999999999</v>
      </c>
      <c r="AE961" s="297">
        <v>17782.18</v>
      </c>
      <c r="AF961" s="297">
        <v>18170.64</v>
      </c>
      <c r="AG961" s="297">
        <v>18832.59</v>
      </c>
      <c r="AH961" s="297">
        <v>18996.63</v>
      </c>
      <c r="AI961" s="297">
        <v>19315.05</v>
      </c>
      <c r="AJ961" s="297">
        <v>19523.27</v>
      </c>
      <c r="AK961" s="297">
        <v>19695.72</v>
      </c>
      <c r="AL961" s="297">
        <v>19843.82</v>
      </c>
      <c r="AM961" s="297">
        <v>19984.400000000001</v>
      </c>
      <c r="AN961" s="297">
        <v>20127.75</v>
      </c>
      <c r="AO961" s="297">
        <v>20300.27</v>
      </c>
      <c r="AP961" s="297">
        <v>20476.560000000001</v>
      </c>
      <c r="AQ961" s="297">
        <v>20657.580000000002</v>
      </c>
      <c r="AR961" s="297">
        <v>20841.52</v>
      </c>
      <c r="AS961" s="297">
        <v>21028.12</v>
      </c>
      <c r="AT961" s="297">
        <v>21227.41</v>
      </c>
      <c r="AU961" s="297">
        <v>21422.03</v>
      </c>
      <c r="AV961" s="297">
        <v>21622.65</v>
      </c>
      <c r="AW961" s="297">
        <v>21828.61</v>
      </c>
      <c r="AX961" s="297">
        <v>22038.51</v>
      </c>
      <c r="AY961" s="297">
        <v>22218.33</v>
      </c>
      <c r="AZ961" s="297">
        <v>22400.35</v>
      </c>
      <c r="BA961" s="297">
        <v>22584.65</v>
      </c>
      <c r="BB961" s="297">
        <v>22770.79</v>
      </c>
      <c r="BC961" s="297">
        <v>22958.55</v>
      </c>
      <c r="BD961" s="297">
        <v>23121.26</v>
      </c>
      <c r="BE961" s="297">
        <v>23283.64</v>
      </c>
      <c r="BF961" s="297">
        <v>23445.24</v>
      </c>
      <c r="BG961" s="297">
        <v>23605.27</v>
      </c>
      <c r="BH961" s="297">
        <v>23762.97</v>
      </c>
      <c r="BI961" s="297">
        <v>23896.53</v>
      </c>
      <c r="BJ961" s="297">
        <v>24026.18</v>
      </c>
      <c r="BK961" s="297">
        <v>24151.87</v>
      </c>
      <c r="BL961" s="297">
        <v>24272.95</v>
      </c>
      <c r="BM961" s="297">
        <v>24388.9</v>
      </c>
      <c r="BN961" s="297">
        <v>24474.400000000001</v>
      </c>
      <c r="BO961" s="297">
        <v>24553.99</v>
      </c>
      <c r="BP961" s="297">
        <v>24628.15</v>
      </c>
      <c r="BQ961" s="297">
        <v>24697.13</v>
      </c>
      <c r="BR961" s="297">
        <v>24761.34</v>
      </c>
      <c r="BS961" s="297">
        <v>24802.639999999999</v>
      </c>
      <c r="BT961" s="297">
        <v>24838.84</v>
      </c>
      <c r="BU961" s="297">
        <v>24872.02</v>
      </c>
      <c r="BV961" s="297">
        <v>24904.7</v>
      </c>
      <c r="BW961" s="297">
        <v>24938.38</v>
      </c>
    </row>
    <row r="962" spans="1:75" x14ac:dyDescent="0.25">
      <c r="A962" s="297" t="s">
        <v>112</v>
      </c>
      <c r="B962" s="297" t="s">
        <v>389</v>
      </c>
      <c r="C962" s="297" t="s">
        <v>1012</v>
      </c>
      <c r="D962" s="297" t="s">
        <v>927</v>
      </c>
      <c r="E962" s="297">
        <v>29077.19</v>
      </c>
      <c r="F962" s="297">
        <v>29828.92</v>
      </c>
      <c r="G962" s="297">
        <v>30611.18</v>
      </c>
      <c r="H962" s="297">
        <v>31409.84</v>
      </c>
      <c r="I962" s="297">
        <v>32205</v>
      </c>
      <c r="J962" s="297">
        <v>32983.39</v>
      </c>
      <c r="K962" s="297">
        <v>33734.36</v>
      </c>
      <c r="L962" s="297">
        <v>34464.22</v>
      </c>
      <c r="M962" s="297">
        <v>35196.879999999997</v>
      </c>
      <c r="N962" s="297">
        <v>35966.230000000003</v>
      </c>
      <c r="O962" s="297">
        <v>36793.910000000003</v>
      </c>
      <c r="P962" s="297">
        <v>37690.93</v>
      </c>
      <c r="Q962" s="297">
        <v>38641.82</v>
      </c>
      <c r="R962" s="297">
        <v>39609.49</v>
      </c>
      <c r="S962" s="297">
        <v>40542.04</v>
      </c>
      <c r="T962" s="297">
        <v>41402.400000000001</v>
      </c>
      <c r="U962" s="297">
        <v>42175.74</v>
      </c>
      <c r="V962" s="297">
        <v>42873.36</v>
      </c>
      <c r="W962" s="297">
        <v>43516.22</v>
      </c>
      <c r="X962" s="297">
        <v>44137.34</v>
      </c>
      <c r="Y962" s="297">
        <v>44760.38</v>
      </c>
      <c r="Z962" s="297">
        <v>45389.57</v>
      </c>
      <c r="AA962" s="297">
        <v>46015.4</v>
      </c>
      <c r="AB962" s="297">
        <v>46631.360000000001</v>
      </c>
      <c r="AC962" s="297">
        <v>47226.67</v>
      </c>
      <c r="AD962" s="297">
        <v>47792.79</v>
      </c>
      <c r="AE962" s="297">
        <v>48330.91</v>
      </c>
      <c r="AF962" s="297">
        <v>48842.46</v>
      </c>
      <c r="AG962" s="297">
        <v>49319.360000000001</v>
      </c>
      <c r="AH962" s="297">
        <v>49751.5</v>
      </c>
      <c r="AI962" s="297">
        <v>50132.82</v>
      </c>
      <c r="AJ962" s="297">
        <v>50459.98</v>
      </c>
      <c r="AK962" s="297">
        <v>50738.26</v>
      </c>
      <c r="AL962" s="297">
        <v>50981.07</v>
      </c>
      <c r="AM962" s="297">
        <v>51207.13</v>
      </c>
      <c r="AN962" s="297">
        <v>51430.71</v>
      </c>
      <c r="AO962" s="297">
        <v>51656.21</v>
      </c>
      <c r="AP962" s="297">
        <v>51882.32</v>
      </c>
      <c r="AQ962" s="297">
        <v>52110.57</v>
      </c>
      <c r="AR962" s="297">
        <v>52340.98</v>
      </c>
      <c r="AS962" s="297">
        <v>52573.26</v>
      </c>
      <c r="AT962" s="297">
        <v>52809.599999999999</v>
      </c>
      <c r="AU962" s="297">
        <v>53050.5</v>
      </c>
      <c r="AV962" s="297">
        <v>53291.61</v>
      </c>
      <c r="AW962" s="297">
        <v>53526.62</v>
      </c>
      <c r="AX962" s="297">
        <v>53750.89</v>
      </c>
      <c r="AY962" s="297">
        <v>53962.96</v>
      </c>
      <c r="AZ962" s="297">
        <v>54163.83</v>
      </c>
      <c r="BA962" s="297">
        <v>54354.43</v>
      </c>
      <c r="BB962" s="297">
        <v>54536.54</v>
      </c>
      <c r="BC962" s="297">
        <v>54711.5</v>
      </c>
      <c r="BD962" s="297">
        <v>54879.34</v>
      </c>
      <c r="BE962" s="297">
        <v>55039.44</v>
      </c>
      <c r="BF962" s="297">
        <v>55191.69</v>
      </c>
      <c r="BG962" s="297">
        <v>55335.94</v>
      </c>
      <c r="BH962" s="297">
        <v>55472.11</v>
      </c>
      <c r="BI962" s="297">
        <v>55600.36</v>
      </c>
      <c r="BJ962" s="297">
        <v>55720.97</v>
      </c>
      <c r="BK962" s="297">
        <v>55834.23</v>
      </c>
      <c r="BL962" s="297">
        <v>55940.52</v>
      </c>
      <c r="BM962" s="297">
        <v>56040.21</v>
      </c>
      <c r="BN962" s="297">
        <v>56133.51</v>
      </c>
      <c r="BO962" s="297">
        <v>56220.7</v>
      </c>
      <c r="BP962" s="297">
        <v>56302.37</v>
      </c>
      <c r="BQ962" s="297">
        <v>56379.17</v>
      </c>
      <c r="BR962" s="297">
        <v>56451.64</v>
      </c>
      <c r="BS962" s="297">
        <v>56520.1</v>
      </c>
      <c r="BT962" s="297">
        <v>56584.7</v>
      </c>
      <c r="BU962" s="297">
        <v>56645.65</v>
      </c>
      <c r="BV962" s="297">
        <v>56703.06</v>
      </c>
      <c r="BW962" s="297">
        <v>56757.05</v>
      </c>
    </row>
    <row r="963" spans="1:75" x14ac:dyDescent="0.25">
      <c r="A963" s="297" t="s">
        <v>112</v>
      </c>
      <c r="B963" s="297" t="s">
        <v>389</v>
      </c>
      <c r="C963" s="297" t="s">
        <v>1013</v>
      </c>
      <c r="D963" s="297" t="s">
        <v>1010</v>
      </c>
      <c r="E963" s="297">
        <v>37.89</v>
      </c>
      <c r="F963" s="297">
        <v>31.37</v>
      </c>
      <c r="G963" s="297">
        <v>24.64</v>
      </c>
      <c r="H963" s="297">
        <v>28.49</v>
      </c>
      <c r="I963" s="297">
        <v>26.82</v>
      </c>
      <c r="J963" s="297">
        <v>29.43</v>
      </c>
      <c r="K963" s="297">
        <v>27.89</v>
      </c>
      <c r="L963" s="297">
        <v>25.71</v>
      </c>
      <c r="M963" s="297">
        <v>26.37</v>
      </c>
      <c r="N963" s="297">
        <v>26.17</v>
      </c>
      <c r="O963" s="297">
        <v>23.21</v>
      </c>
      <c r="P963" s="297">
        <v>21.67</v>
      </c>
      <c r="Q963" s="297">
        <v>18.79</v>
      </c>
      <c r="R963" s="297">
        <v>18.98</v>
      </c>
      <c r="S963" s="297">
        <v>19.11</v>
      </c>
      <c r="T963" s="297">
        <v>18.850000000000001</v>
      </c>
      <c r="U963" s="297">
        <v>18.829999999999998</v>
      </c>
      <c r="V963" s="297">
        <v>17.8</v>
      </c>
      <c r="W963" s="297">
        <v>18.14</v>
      </c>
      <c r="X963" s="297">
        <v>18.97</v>
      </c>
      <c r="Y963" s="297">
        <v>18.87</v>
      </c>
      <c r="Z963" s="297">
        <v>19.34</v>
      </c>
      <c r="AA963" s="297">
        <v>19.899999999999999</v>
      </c>
      <c r="AB963" s="297">
        <v>19.170000000000002</v>
      </c>
      <c r="AC963" s="297">
        <v>17.27</v>
      </c>
      <c r="AD963" s="297">
        <v>17.2</v>
      </c>
      <c r="AE963" s="297">
        <v>17.059999999999999</v>
      </c>
      <c r="AF963" s="297">
        <v>18.25</v>
      </c>
      <c r="AG963" s="297">
        <v>18.350000000000001</v>
      </c>
      <c r="AH963" s="297">
        <v>14.29</v>
      </c>
      <c r="AI963" s="297">
        <v>10.91</v>
      </c>
      <c r="AJ963" s="297">
        <v>14.29</v>
      </c>
      <c r="AK963" s="297">
        <v>14.82</v>
      </c>
      <c r="AL963" s="297">
        <v>15.05</v>
      </c>
      <c r="AM963" s="297">
        <v>14.89</v>
      </c>
      <c r="AN963" s="297">
        <v>14.96</v>
      </c>
      <c r="AO963" s="297">
        <v>15.05</v>
      </c>
      <c r="AP963" s="297">
        <v>15.11</v>
      </c>
      <c r="AQ963" s="297">
        <v>15.17</v>
      </c>
      <c r="AR963" s="297">
        <v>15.21</v>
      </c>
      <c r="AS963" s="297">
        <v>15.29</v>
      </c>
      <c r="AT963" s="297">
        <v>15.33</v>
      </c>
      <c r="AU963" s="297">
        <v>15.37</v>
      </c>
      <c r="AV963" s="297">
        <v>15.35</v>
      </c>
      <c r="AW963" s="297">
        <v>15.41</v>
      </c>
      <c r="AX963" s="297">
        <v>15.49</v>
      </c>
      <c r="AY963" s="297">
        <v>15.56</v>
      </c>
      <c r="AZ963" s="297">
        <v>15.53</v>
      </c>
      <c r="BA963" s="297">
        <v>15.59</v>
      </c>
      <c r="BB963" s="297">
        <v>15.68</v>
      </c>
      <c r="BC963" s="297">
        <v>15.78</v>
      </c>
      <c r="BD963" s="297">
        <v>15.89</v>
      </c>
      <c r="BE963" s="297">
        <v>15.88</v>
      </c>
      <c r="BF963" s="297">
        <v>15.98</v>
      </c>
      <c r="BG963" s="297">
        <v>16.09</v>
      </c>
      <c r="BH963" s="297">
        <v>16.2</v>
      </c>
      <c r="BI963" s="297">
        <v>16.3</v>
      </c>
      <c r="BJ963" s="297">
        <v>16.309999999999999</v>
      </c>
      <c r="BK963" s="297">
        <v>16.399999999999999</v>
      </c>
      <c r="BL963" s="297">
        <v>16.489999999999998</v>
      </c>
      <c r="BM963" s="297">
        <v>16.59</v>
      </c>
      <c r="BN963" s="297">
        <v>16.66</v>
      </c>
      <c r="BO963" s="297">
        <v>16.62</v>
      </c>
      <c r="BP963" s="297">
        <v>16.670000000000002</v>
      </c>
      <c r="BQ963" s="297">
        <v>16.73</v>
      </c>
      <c r="BR963" s="297">
        <v>16.78</v>
      </c>
      <c r="BS963" s="297">
        <v>16.809999999999999</v>
      </c>
      <c r="BT963" s="297">
        <v>16.75</v>
      </c>
      <c r="BU963" s="297">
        <v>16.760000000000002</v>
      </c>
      <c r="BV963" s="297">
        <v>16.78</v>
      </c>
      <c r="BW963" s="297">
        <v>16.8</v>
      </c>
    </row>
    <row r="964" spans="1:75" x14ac:dyDescent="0.25">
      <c r="A964" s="297" t="s">
        <v>112</v>
      </c>
      <c r="B964" s="297" t="s">
        <v>389</v>
      </c>
      <c r="C964" s="297" t="s">
        <v>1014</v>
      </c>
      <c r="D964" s="297" t="s">
        <v>1015</v>
      </c>
      <c r="E964" s="297">
        <v>31.33</v>
      </c>
      <c r="F964" s="297">
        <v>31.27</v>
      </c>
      <c r="G964" s="297">
        <v>31.2</v>
      </c>
      <c r="H964" s="297">
        <v>31.14</v>
      </c>
      <c r="I964" s="297">
        <v>31.07</v>
      </c>
      <c r="J964" s="297">
        <v>31.01</v>
      </c>
      <c r="K964" s="297">
        <v>33</v>
      </c>
      <c r="L964" s="297">
        <v>35.130000000000003</v>
      </c>
      <c r="M964" s="297">
        <v>37.39</v>
      </c>
      <c r="N964" s="297">
        <v>39.799999999999997</v>
      </c>
      <c r="O964" s="297">
        <v>42.36</v>
      </c>
      <c r="P964" s="297">
        <v>44.5</v>
      </c>
      <c r="Q964" s="297">
        <v>46.75</v>
      </c>
      <c r="R964" s="297">
        <v>49.12</v>
      </c>
      <c r="S964" s="297">
        <v>51.6</v>
      </c>
      <c r="T964" s="297">
        <v>54.21</v>
      </c>
      <c r="U964" s="297">
        <v>55.8</v>
      </c>
      <c r="V964" s="297">
        <v>57.44</v>
      </c>
      <c r="W964" s="297">
        <v>59.13</v>
      </c>
      <c r="X964" s="297">
        <v>60.86</v>
      </c>
      <c r="Y964" s="297">
        <v>62.65</v>
      </c>
      <c r="Z964" s="297">
        <v>63.46</v>
      </c>
      <c r="AA964" s="297">
        <v>64.27</v>
      </c>
      <c r="AB964" s="297">
        <v>65.099999999999994</v>
      </c>
      <c r="AC964" s="297">
        <v>65.94</v>
      </c>
      <c r="AD964" s="297">
        <v>66.790000000000006</v>
      </c>
      <c r="AE964" s="297">
        <v>67.78</v>
      </c>
      <c r="AF964" s="297">
        <v>68.790000000000006</v>
      </c>
      <c r="AG964" s="297">
        <v>69.819999999999993</v>
      </c>
      <c r="AH964" s="297">
        <v>70.86</v>
      </c>
      <c r="AI964" s="297">
        <v>71.91</v>
      </c>
      <c r="AJ964" s="297">
        <v>72.52</v>
      </c>
      <c r="AK964" s="297">
        <v>73.13</v>
      </c>
      <c r="AL964" s="297">
        <v>73.75</v>
      </c>
      <c r="AM964" s="297">
        <v>74.37</v>
      </c>
      <c r="AN964" s="297">
        <v>75</v>
      </c>
      <c r="AO964" s="297">
        <v>75.540000000000006</v>
      </c>
      <c r="AP964" s="297">
        <v>76.09</v>
      </c>
      <c r="AQ964" s="297">
        <v>76.64</v>
      </c>
      <c r="AR964" s="297">
        <v>77.19</v>
      </c>
      <c r="AS964" s="297">
        <v>77.75</v>
      </c>
      <c r="AT964" s="297">
        <v>78.290000000000006</v>
      </c>
      <c r="AU964" s="297">
        <v>78.83</v>
      </c>
      <c r="AV964" s="297">
        <v>79.37</v>
      </c>
      <c r="AW964" s="297">
        <v>79.92</v>
      </c>
      <c r="AX964" s="297">
        <v>80.47</v>
      </c>
      <c r="AY964" s="297">
        <v>80.91</v>
      </c>
      <c r="AZ964" s="297">
        <v>81.349999999999994</v>
      </c>
      <c r="BA964" s="297">
        <v>81.790000000000006</v>
      </c>
      <c r="BB964" s="297">
        <v>82.24</v>
      </c>
      <c r="BC964" s="297">
        <v>82.68</v>
      </c>
      <c r="BD964" s="297">
        <v>83.09</v>
      </c>
      <c r="BE964" s="297">
        <v>83.49</v>
      </c>
      <c r="BF964" s="297">
        <v>83.9</v>
      </c>
      <c r="BG964" s="297">
        <v>84.31</v>
      </c>
      <c r="BH964" s="297">
        <v>84.72</v>
      </c>
      <c r="BI964" s="297">
        <v>85</v>
      </c>
      <c r="BJ964" s="297">
        <v>85.29</v>
      </c>
      <c r="BK964" s="297">
        <v>85.58</v>
      </c>
      <c r="BL964" s="297">
        <v>85.87</v>
      </c>
      <c r="BM964" s="297">
        <v>86.16</v>
      </c>
      <c r="BN964" s="297">
        <v>86.39</v>
      </c>
      <c r="BO964" s="297">
        <v>86.61</v>
      </c>
      <c r="BP964" s="297">
        <v>86.84</v>
      </c>
      <c r="BQ964" s="297">
        <v>87.06</v>
      </c>
      <c r="BR964" s="297">
        <v>87.29</v>
      </c>
      <c r="BS964" s="297">
        <v>87.48</v>
      </c>
      <c r="BT964" s="297">
        <v>87.67</v>
      </c>
      <c r="BU964" s="297">
        <v>87.86</v>
      </c>
      <c r="BV964" s="297">
        <v>88.05</v>
      </c>
      <c r="BW964" s="297">
        <v>88.24</v>
      </c>
    </row>
    <row r="965" spans="1:75" x14ac:dyDescent="0.25">
      <c r="A965" s="297" t="s">
        <v>112</v>
      </c>
      <c r="B965" s="297" t="s">
        <v>389</v>
      </c>
      <c r="C965" s="297" t="s">
        <v>1016</v>
      </c>
      <c r="D965" s="297" t="s">
        <v>1015</v>
      </c>
      <c r="E965" s="297">
        <v>1.18</v>
      </c>
      <c r="F965" s="297">
        <v>1.28</v>
      </c>
      <c r="G965" s="297">
        <v>1.38</v>
      </c>
      <c r="H965" s="297">
        <v>1.5</v>
      </c>
      <c r="I965" s="297">
        <v>1.62</v>
      </c>
      <c r="J965" s="297">
        <v>1.76</v>
      </c>
      <c r="K965" s="297">
        <v>2.1800000000000002</v>
      </c>
      <c r="L965" s="297">
        <v>2.7</v>
      </c>
      <c r="M965" s="297">
        <v>3.34</v>
      </c>
      <c r="N965" s="297">
        <v>4.1399999999999997</v>
      </c>
      <c r="O965" s="297">
        <v>5.13</v>
      </c>
      <c r="P965" s="297">
        <v>5.47</v>
      </c>
      <c r="Q965" s="297">
        <v>5.83</v>
      </c>
      <c r="R965" s="297">
        <v>6.22</v>
      </c>
      <c r="S965" s="297">
        <v>6.63</v>
      </c>
      <c r="T965" s="297">
        <v>7.07</v>
      </c>
      <c r="U965" s="297">
        <v>7.12</v>
      </c>
      <c r="V965" s="297">
        <v>7.18</v>
      </c>
      <c r="W965" s="297">
        <v>7.23</v>
      </c>
      <c r="X965" s="297">
        <v>7.28</v>
      </c>
      <c r="Y965" s="297">
        <v>7.33</v>
      </c>
      <c r="Z965" s="297">
        <v>7.32</v>
      </c>
      <c r="AA965" s="297">
        <v>7.3</v>
      </c>
      <c r="AB965" s="297">
        <v>7.29</v>
      </c>
      <c r="AC965" s="297">
        <v>7.27</v>
      </c>
      <c r="AD965" s="297">
        <v>7.26</v>
      </c>
      <c r="AE965" s="297">
        <v>7.23</v>
      </c>
      <c r="AF965" s="297">
        <v>7.21</v>
      </c>
      <c r="AG965" s="297">
        <v>7.18</v>
      </c>
      <c r="AH965" s="297">
        <v>7.16</v>
      </c>
      <c r="AI965" s="297">
        <v>7.13</v>
      </c>
      <c r="AJ965" s="297">
        <v>7.19</v>
      </c>
      <c r="AK965" s="297">
        <v>7.25</v>
      </c>
      <c r="AL965" s="297">
        <v>7.31</v>
      </c>
      <c r="AM965" s="297">
        <v>7.37</v>
      </c>
      <c r="AN965" s="297">
        <v>7.44</v>
      </c>
      <c r="AO965" s="297">
        <v>7.51</v>
      </c>
      <c r="AP965" s="297">
        <v>7.59</v>
      </c>
      <c r="AQ965" s="297">
        <v>7.67</v>
      </c>
      <c r="AR965" s="297">
        <v>7.74</v>
      </c>
      <c r="AS965" s="297">
        <v>7.82</v>
      </c>
      <c r="AT965" s="297">
        <v>7.93</v>
      </c>
      <c r="AU965" s="297">
        <v>8.0500000000000007</v>
      </c>
      <c r="AV965" s="297">
        <v>8.16</v>
      </c>
      <c r="AW965" s="297">
        <v>8.2799999999999994</v>
      </c>
      <c r="AX965" s="297">
        <v>8.4</v>
      </c>
      <c r="AY965" s="297">
        <v>8.5299999999999994</v>
      </c>
      <c r="AZ965" s="297">
        <v>8.66</v>
      </c>
      <c r="BA965" s="297">
        <v>8.7899999999999991</v>
      </c>
      <c r="BB965" s="297">
        <v>8.92</v>
      </c>
      <c r="BC965" s="297">
        <v>9.06</v>
      </c>
      <c r="BD965" s="297">
        <v>9.2100000000000009</v>
      </c>
      <c r="BE965" s="297">
        <v>9.3699999999999992</v>
      </c>
      <c r="BF965" s="297">
        <v>9.5399999999999991</v>
      </c>
      <c r="BG965" s="297">
        <v>9.6999999999999993</v>
      </c>
      <c r="BH965" s="297">
        <v>9.8699999999999992</v>
      </c>
      <c r="BI965" s="297">
        <v>10.039999999999999</v>
      </c>
      <c r="BJ965" s="297">
        <v>10.220000000000001</v>
      </c>
      <c r="BK965" s="297">
        <v>10.4</v>
      </c>
      <c r="BL965" s="297">
        <v>10.58</v>
      </c>
      <c r="BM965" s="297">
        <v>10.76</v>
      </c>
      <c r="BN965" s="297">
        <v>10.97</v>
      </c>
      <c r="BO965" s="297">
        <v>11.18</v>
      </c>
      <c r="BP965" s="297">
        <v>11.39</v>
      </c>
      <c r="BQ965" s="297">
        <v>11.61</v>
      </c>
      <c r="BR965" s="297">
        <v>11.83</v>
      </c>
      <c r="BS965" s="297">
        <v>12.08</v>
      </c>
      <c r="BT965" s="297">
        <v>12.34</v>
      </c>
      <c r="BU965" s="297">
        <v>12.6</v>
      </c>
      <c r="BV965" s="297">
        <v>12.87</v>
      </c>
      <c r="BW965" s="297">
        <v>13.15</v>
      </c>
    </row>
    <row r="966" spans="1:75" x14ac:dyDescent="0.25">
      <c r="A966" s="297" t="s">
        <v>75</v>
      </c>
      <c r="B966" s="297" t="s">
        <v>74</v>
      </c>
      <c r="C966" s="297" t="s">
        <v>1005</v>
      </c>
      <c r="D966" s="297" t="s">
        <v>1006</v>
      </c>
      <c r="E966" s="297">
        <v>1382.07</v>
      </c>
      <c r="F966" s="297">
        <v>1420.78</v>
      </c>
      <c r="G966" s="297">
        <v>1457.44</v>
      </c>
      <c r="H966" s="297">
        <v>1490.67</v>
      </c>
      <c r="I966" s="297">
        <v>1513.8</v>
      </c>
      <c r="J966" s="297">
        <v>1541.25</v>
      </c>
      <c r="K966" s="297">
        <v>1574.16</v>
      </c>
      <c r="L966" s="297">
        <v>1619.78</v>
      </c>
      <c r="M966" s="297">
        <v>1681.83</v>
      </c>
      <c r="N966" s="297">
        <v>1757.42</v>
      </c>
      <c r="O966" s="297">
        <v>1836.94</v>
      </c>
      <c r="P966" s="297">
        <v>1910.99</v>
      </c>
      <c r="Q966" s="297">
        <v>1967.53</v>
      </c>
      <c r="R966" s="297">
        <v>2005.24</v>
      </c>
      <c r="S966" s="297">
        <v>2043.27</v>
      </c>
      <c r="T966" s="297">
        <v>2090.16</v>
      </c>
      <c r="U966" s="297">
        <v>2137.44</v>
      </c>
      <c r="V966" s="297">
        <v>2192.0300000000002</v>
      </c>
      <c r="W966" s="297">
        <v>2262.19</v>
      </c>
      <c r="X966" s="297">
        <v>2351.64</v>
      </c>
      <c r="Y966" s="297">
        <v>2459.2800000000002</v>
      </c>
      <c r="Z966" s="297">
        <v>2571.21</v>
      </c>
      <c r="AA966" s="297">
        <v>2686.29</v>
      </c>
      <c r="AB966" s="297">
        <v>2812.35</v>
      </c>
      <c r="AC966" s="297">
        <v>2949.58</v>
      </c>
      <c r="AD966" s="297">
        <v>3104.49</v>
      </c>
      <c r="AE966" s="297">
        <v>3275.23</v>
      </c>
      <c r="AF966" s="297">
        <v>3457.86</v>
      </c>
      <c r="AG966" s="297">
        <v>3575.56</v>
      </c>
      <c r="AH966" s="297">
        <v>3639.65</v>
      </c>
      <c r="AI966" s="297">
        <v>3638.72</v>
      </c>
      <c r="AJ966" s="297">
        <v>3672.9</v>
      </c>
      <c r="AK966" s="297">
        <v>3707.55</v>
      </c>
      <c r="AL966" s="297">
        <v>3742.1</v>
      </c>
      <c r="AM966" s="297">
        <v>3777.22</v>
      </c>
      <c r="AN966" s="297">
        <v>3811.3</v>
      </c>
      <c r="AO966" s="297">
        <v>3844.16</v>
      </c>
      <c r="AP966" s="297">
        <v>3882.44</v>
      </c>
      <c r="AQ966" s="297">
        <v>3925.46</v>
      </c>
      <c r="AR966" s="297">
        <v>3970.74</v>
      </c>
      <c r="AS966" s="297">
        <v>4018.3</v>
      </c>
      <c r="AT966" s="297">
        <v>4067.96</v>
      </c>
      <c r="AU966" s="297">
        <v>4120</v>
      </c>
      <c r="AV966" s="297">
        <v>4173.3999999999996</v>
      </c>
      <c r="AW966" s="297">
        <v>4228.54</v>
      </c>
      <c r="AX966" s="297">
        <v>4285.34</v>
      </c>
      <c r="AY966" s="297">
        <v>4343.55</v>
      </c>
      <c r="AZ966" s="297">
        <v>4402.45</v>
      </c>
      <c r="BA966" s="297">
        <v>4462.13</v>
      </c>
      <c r="BB966" s="297">
        <v>4522.53</v>
      </c>
      <c r="BC966" s="297">
        <v>4583.3900000000003</v>
      </c>
      <c r="BD966" s="297">
        <v>4644.54</v>
      </c>
      <c r="BE966" s="297">
        <v>4705.17</v>
      </c>
      <c r="BF966" s="297">
        <v>4766.04</v>
      </c>
      <c r="BG966" s="297">
        <v>4827.1099999999997</v>
      </c>
      <c r="BH966" s="297">
        <v>4888.3</v>
      </c>
      <c r="BI966" s="297">
        <v>4949.71</v>
      </c>
      <c r="BJ966" s="297">
        <v>5009.78</v>
      </c>
      <c r="BK966" s="297">
        <v>5070.37</v>
      </c>
      <c r="BL966" s="297">
        <v>5131.25</v>
      </c>
      <c r="BM966" s="297">
        <v>5192.2700000000004</v>
      </c>
      <c r="BN966" s="297">
        <v>5253.57</v>
      </c>
      <c r="BO966" s="297">
        <v>5309.41</v>
      </c>
      <c r="BP966" s="297">
        <v>5367.85</v>
      </c>
      <c r="BQ966" s="297">
        <v>5426.95</v>
      </c>
      <c r="BR966" s="297">
        <v>5486.43</v>
      </c>
      <c r="BS966" s="297">
        <v>5546.56</v>
      </c>
      <c r="BT966" s="297">
        <v>5599.88</v>
      </c>
      <c r="BU966" s="297">
        <v>5657.31</v>
      </c>
      <c r="BV966" s="297">
        <v>5719.98</v>
      </c>
      <c r="BW966" s="297">
        <v>5789.53</v>
      </c>
    </row>
    <row r="967" spans="1:75" x14ac:dyDescent="0.25">
      <c r="A967" s="297" t="s">
        <v>75</v>
      </c>
      <c r="B967" s="297" t="s">
        <v>74</v>
      </c>
      <c r="C967" s="297" t="s">
        <v>1007</v>
      </c>
      <c r="D967" s="297" t="s">
        <v>1008</v>
      </c>
      <c r="E967" s="297">
        <v>463657.53</v>
      </c>
      <c r="F967" s="297">
        <v>470732.88</v>
      </c>
      <c r="G967" s="297">
        <v>458020.53</v>
      </c>
      <c r="H967" s="297">
        <v>465828.78</v>
      </c>
      <c r="I967" s="297">
        <v>476205.47</v>
      </c>
      <c r="J967" s="297">
        <v>485794.53</v>
      </c>
      <c r="K967" s="297">
        <v>495780.84</v>
      </c>
      <c r="L967" s="297">
        <v>507904.09</v>
      </c>
      <c r="M967" s="297">
        <v>548369.88</v>
      </c>
      <c r="N967" s="297">
        <v>603630.13</v>
      </c>
      <c r="O967" s="297">
        <v>617034.25</v>
      </c>
      <c r="P967" s="297">
        <v>639993.13</v>
      </c>
      <c r="Q967" s="297">
        <v>651547.93999999994</v>
      </c>
      <c r="R967" s="297">
        <v>625136.93999999994</v>
      </c>
      <c r="S967" s="297">
        <v>659952.06000000006</v>
      </c>
      <c r="T967" s="297">
        <v>690547.94</v>
      </c>
      <c r="U967" s="297">
        <v>680349.31</v>
      </c>
      <c r="V967" s="297">
        <v>723232.88</v>
      </c>
      <c r="W967" s="297">
        <v>759287.69</v>
      </c>
      <c r="X967" s="297">
        <v>796061.63</v>
      </c>
      <c r="Y967" s="297">
        <v>835267.13</v>
      </c>
      <c r="Z967" s="297">
        <v>856363</v>
      </c>
      <c r="AA967" s="297">
        <v>882794.5</v>
      </c>
      <c r="AB967" s="297">
        <v>912500.06</v>
      </c>
      <c r="AC967" s="297">
        <v>952630.13</v>
      </c>
      <c r="AD967" s="297">
        <v>971445.19</v>
      </c>
      <c r="AE967" s="297">
        <v>969041.06</v>
      </c>
      <c r="AF967" s="297">
        <v>985410.94</v>
      </c>
      <c r="AG967" s="297">
        <v>950637</v>
      </c>
      <c r="AH967" s="297">
        <v>969699.44</v>
      </c>
      <c r="AI967" s="297">
        <v>932514</v>
      </c>
      <c r="AJ967" s="297">
        <v>935496.5</v>
      </c>
      <c r="AK967" s="297">
        <v>936158.56</v>
      </c>
      <c r="AL967" s="297">
        <v>939987.56</v>
      </c>
      <c r="AM967" s="297">
        <v>945562.13</v>
      </c>
      <c r="AN967" s="297">
        <v>953512.13</v>
      </c>
      <c r="AO967" s="297">
        <v>968502.44</v>
      </c>
      <c r="AP967" s="297">
        <v>984138.81</v>
      </c>
      <c r="AQ967" s="297">
        <v>1000007.19</v>
      </c>
      <c r="AR967" s="297">
        <v>1017763</v>
      </c>
      <c r="AS967" s="297">
        <v>1036249.06</v>
      </c>
      <c r="AT967" s="297">
        <v>1057266.25</v>
      </c>
      <c r="AU967" s="297">
        <v>1077441.75</v>
      </c>
      <c r="AV967" s="297">
        <v>1097895.3799999999</v>
      </c>
      <c r="AW967" s="297">
        <v>1118782.3799999999</v>
      </c>
      <c r="AX967" s="297">
        <v>1139640.6299999999</v>
      </c>
      <c r="AY967" s="297">
        <v>1161238.25</v>
      </c>
      <c r="AZ967" s="297">
        <v>1182148.75</v>
      </c>
      <c r="BA967" s="297">
        <v>1203018.3799999999</v>
      </c>
      <c r="BB967" s="297">
        <v>1223909.75</v>
      </c>
      <c r="BC967" s="297">
        <v>1245527</v>
      </c>
      <c r="BD967" s="297">
        <v>1267688.75</v>
      </c>
      <c r="BE967" s="297">
        <v>1290081.75</v>
      </c>
      <c r="BF967" s="297">
        <v>1312384.25</v>
      </c>
      <c r="BG967" s="297">
        <v>1334440.3799999999</v>
      </c>
      <c r="BH967" s="297">
        <v>1356450.25</v>
      </c>
      <c r="BI967" s="297">
        <v>1379341</v>
      </c>
      <c r="BJ967" s="297">
        <v>1401852.75</v>
      </c>
      <c r="BK967" s="297">
        <v>1424106.13</v>
      </c>
      <c r="BL967" s="297">
        <v>1446318.13</v>
      </c>
      <c r="BM967" s="297">
        <v>1468430.88</v>
      </c>
      <c r="BN967" s="297">
        <v>1494389</v>
      </c>
      <c r="BO967" s="297">
        <v>1519754</v>
      </c>
      <c r="BP967" s="297">
        <v>1545616.5</v>
      </c>
      <c r="BQ967" s="297">
        <v>1572454</v>
      </c>
      <c r="BR967" s="297">
        <v>1600537.25</v>
      </c>
      <c r="BS967" s="297">
        <v>1633626</v>
      </c>
      <c r="BT967" s="297">
        <v>1667551.88</v>
      </c>
      <c r="BU967" s="297">
        <v>1701735.88</v>
      </c>
      <c r="BV967" s="297">
        <v>1734932</v>
      </c>
      <c r="BW967" s="297">
        <v>1767486</v>
      </c>
    </row>
    <row r="968" spans="1:75" x14ac:dyDescent="0.25">
      <c r="A968" s="297" t="s">
        <v>75</v>
      </c>
      <c r="B968" s="297" t="s">
        <v>74</v>
      </c>
      <c r="C968" s="297" t="s">
        <v>1009</v>
      </c>
      <c r="D968" s="297" t="s">
        <v>1010</v>
      </c>
      <c r="E968" s="297">
        <v>22.38</v>
      </c>
      <c r="F968" s="297">
        <v>22.26</v>
      </c>
      <c r="G968" s="297">
        <v>22.03</v>
      </c>
      <c r="H968" s="297">
        <v>21.43</v>
      </c>
      <c r="I968" s="297">
        <v>19.64</v>
      </c>
      <c r="J968" s="297">
        <v>20.170000000000002</v>
      </c>
      <c r="K968" s="297">
        <v>20.71</v>
      </c>
      <c r="L968" s="297">
        <v>21.92</v>
      </c>
      <c r="M968" s="297">
        <v>23.71</v>
      </c>
      <c r="N968" s="297">
        <v>25.07</v>
      </c>
      <c r="O968" s="297">
        <v>25.31</v>
      </c>
      <c r="P968" s="297">
        <v>24.59</v>
      </c>
      <c r="Q968" s="297">
        <v>22.64</v>
      </c>
      <c r="R968" s="297">
        <v>20.81</v>
      </c>
      <c r="S968" s="297">
        <v>20.66</v>
      </c>
      <c r="T968" s="297">
        <v>21.52</v>
      </c>
      <c r="U968" s="297">
        <v>21.41</v>
      </c>
      <c r="V968" s="297">
        <v>21.83</v>
      </c>
      <c r="W968" s="297">
        <v>23.05</v>
      </c>
      <c r="X968" s="297">
        <v>24.56</v>
      </c>
      <c r="Y968" s="297">
        <v>27.01</v>
      </c>
      <c r="Z968" s="297">
        <v>26.56</v>
      </c>
      <c r="AA968" s="297">
        <v>27.22</v>
      </c>
      <c r="AB968" s="297">
        <v>28.19</v>
      </c>
      <c r="AC968" s="297">
        <v>29.4</v>
      </c>
      <c r="AD968" s="297">
        <v>30.48</v>
      </c>
      <c r="AE968" s="297">
        <v>31.77</v>
      </c>
      <c r="AF968" s="297">
        <v>31.95</v>
      </c>
      <c r="AG968" s="297">
        <v>26.67</v>
      </c>
      <c r="AH968" s="297">
        <v>22.58</v>
      </c>
      <c r="AI968" s="297">
        <v>18.28</v>
      </c>
      <c r="AJ968" s="297">
        <v>21.26</v>
      </c>
      <c r="AK968" s="297">
        <v>21.3</v>
      </c>
      <c r="AL968" s="297">
        <v>21.23</v>
      </c>
      <c r="AM968" s="297">
        <v>21.16</v>
      </c>
      <c r="AN968" s="297">
        <v>20.97</v>
      </c>
      <c r="AO968" s="297">
        <v>20.76</v>
      </c>
      <c r="AP968" s="297">
        <v>20.93</v>
      </c>
      <c r="AQ968" s="297">
        <v>21.05</v>
      </c>
      <c r="AR968" s="297">
        <v>20.98</v>
      </c>
      <c r="AS968" s="297">
        <v>20.93</v>
      </c>
      <c r="AT968" s="297">
        <v>20.86</v>
      </c>
      <c r="AU968" s="297">
        <v>20.79</v>
      </c>
      <c r="AV968" s="297">
        <v>20.66</v>
      </c>
      <c r="AW968" s="297">
        <v>20.56</v>
      </c>
      <c r="AX968" s="297">
        <v>20.46</v>
      </c>
      <c r="AY968" s="297">
        <v>20.350000000000001</v>
      </c>
      <c r="AZ968" s="297">
        <v>20.18</v>
      </c>
      <c r="BA968" s="297">
        <v>20.04</v>
      </c>
      <c r="BB968" s="297">
        <v>19.89</v>
      </c>
      <c r="BC968" s="297">
        <v>19.73</v>
      </c>
      <c r="BD968" s="297">
        <v>19.57</v>
      </c>
      <c r="BE968" s="297">
        <v>19.34</v>
      </c>
      <c r="BF968" s="297">
        <v>19.16</v>
      </c>
      <c r="BG968" s="297">
        <v>18.989999999999998</v>
      </c>
      <c r="BH968" s="297">
        <v>18.82</v>
      </c>
      <c r="BI968" s="297">
        <v>18.66</v>
      </c>
      <c r="BJ968" s="297">
        <v>18.41</v>
      </c>
      <c r="BK968" s="297">
        <v>18.260000000000002</v>
      </c>
      <c r="BL968" s="297">
        <v>18.100000000000001</v>
      </c>
      <c r="BM968" s="297">
        <v>17.95</v>
      </c>
      <c r="BN968" s="297">
        <v>17.809999999999999</v>
      </c>
      <c r="BO968" s="297">
        <v>17.350000000000001</v>
      </c>
      <c r="BP968" s="297">
        <v>17.27</v>
      </c>
      <c r="BQ968" s="297">
        <v>17.11</v>
      </c>
      <c r="BR968" s="297">
        <v>16.93</v>
      </c>
      <c r="BS968" s="297">
        <v>16.760000000000002</v>
      </c>
      <c r="BT968" s="297">
        <v>16.22</v>
      </c>
      <c r="BU968" s="297">
        <v>16.13</v>
      </c>
      <c r="BV968" s="297">
        <v>16.100000000000001</v>
      </c>
      <c r="BW968" s="297">
        <v>16.149999999999999</v>
      </c>
    </row>
    <row r="969" spans="1:75" x14ac:dyDescent="0.25">
      <c r="A969" s="297" t="s">
        <v>75</v>
      </c>
      <c r="B969" s="297" t="s">
        <v>74</v>
      </c>
      <c r="C969" s="297" t="s">
        <v>1011</v>
      </c>
      <c r="D969" s="297" t="s">
        <v>927</v>
      </c>
      <c r="E969" s="297">
        <v>14239.35</v>
      </c>
      <c r="F969" s="297">
        <v>14246.41</v>
      </c>
      <c r="G969" s="297">
        <v>14395.32</v>
      </c>
      <c r="H969" s="297">
        <v>14570.95</v>
      </c>
      <c r="I969" s="297">
        <v>14630.9</v>
      </c>
      <c r="J969" s="297">
        <v>14651.23</v>
      </c>
      <c r="K969" s="297">
        <v>14462.33</v>
      </c>
      <c r="L969" s="297">
        <v>14893.36</v>
      </c>
      <c r="M969" s="297">
        <v>15215.55</v>
      </c>
      <c r="N969" s="297">
        <v>15318.67</v>
      </c>
      <c r="O969" s="297">
        <v>15545.01</v>
      </c>
      <c r="P969" s="297">
        <v>15698.41</v>
      </c>
      <c r="Q969" s="297">
        <v>15811.6</v>
      </c>
      <c r="R969" s="297">
        <v>15997.28</v>
      </c>
      <c r="S969" s="297">
        <v>16283.28</v>
      </c>
      <c r="T969" s="297">
        <v>16372.61</v>
      </c>
      <c r="U969" s="297">
        <v>16614.810000000001</v>
      </c>
      <c r="V969" s="297">
        <v>16893.87</v>
      </c>
      <c r="W969" s="297">
        <v>17139.509999999998</v>
      </c>
      <c r="X969" s="297">
        <v>17488.22</v>
      </c>
      <c r="Y969" s="297">
        <v>18058.91</v>
      </c>
      <c r="Z969" s="297">
        <v>18070.91</v>
      </c>
      <c r="AA969" s="297">
        <v>18820.009999999998</v>
      </c>
      <c r="AB969" s="297">
        <v>19560.7</v>
      </c>
      <c r="AC969" s="297">
        <v>20231.28</v>
      </c>
      <c r="AD969" s="297">
        <v>20947.22</v>
      </c>
      <c r="AE969" s="297">
        <v>21563.4</v>
      </c>
      <c r="AF969" s="297">
        <v>22023.27</v>
      </c>
      <c r="AG969" s="297">
        <v>22585.81</v>
      </c>
      <c r="AH969" s="297">
        <v>22838.46</v>
      </c>
      <c r="AI969" s="297">
        <v>23150.46</v>
      </c>
      <c r="AJ969" s="297">
        <v>23114.57</v>
      </c>
      <c r="AK969" s="297">
        <v>23029.14</v>
      </c>
      <c r="AL969" s="297">
        <v>22906.77</v>
      </c>
      <c r="AM969" s="297">
        <v>22763.11</v>
      </c>
      <c r="AN969" s="297">
        <v>22609.91</v>
      </c>
      <c r="AO969" s="297">
        <v>22643.71</v>
      </c>
      <c r="AP969" s="297">
        <v>22668.27</v>
      </c>
      <c r="AQ969" s="297">
        <v>22686.61</v>
      </c>
      <c r="AR969" s="297">
        <v>22699.61</v>
      </c>
      <c r="AS969" s="297">
        <v>22706.43</v>
      </c>
      <c r="AT969" s="297">
        <v>22715.54</v>
      </c>
      <c r="AU969" s="297">
        <v>22706.27</v>
      </c>
      <c r="AV969" s="297">
        <v>22691.56</v>
      </c>
      <c r="AW969" s="297">
        <v>22670.84</v>
      </c>
      <c r="AX969" s="297">
        <v>22643.65</v>
      </c>
      <c r="AY969" s="297">
        <v>22595.53</v>
      </c>
      <c r="AZ969" s="297">
        <v>22536.48</v>
      </c>
      <c r="BA969" s="297">
        <v>22469.51</v>
      </c>
      <c r="BB969" s="297">
        <v>22396.76</v>
      </c>
      <c r="BC969" s="297">
        <v>22317.96</v>
      </c>
      <c r="BD969" s="297">
        <v>22230.51</v>
      </c>
      <c r="BE969" s="297">
        <v>22137.79</v>
      </c>
      <c r="BF969" s="297">
        <v>22037.64</v>
      </c>
      <c r="BG969" s="297">
        <v>21926.86</v>
      </c>
      <c r="BH969" s="297">
        <v>21803.84</v>
      </c>
      <c r="BI969" s="297">
        <v>21671.88</v>
      </c>
      <c r="BJ969" s="297">
        <v>21528.959999999999</v>
      </c>
      <c r="BK969" s="297">
        <v>21376.32</v>
      </c>
      <c r="BL969" s="297">
        <v>21216.29</v>
      </c>
      <c r="BM969" s="297">
        <v>21051.599999999999</v>
      </c>
      <c r="BN969" s="297">
        <v>20925.830000000002</v>
      </c>
      <c r="BO969" s="297">
        <v>20793.48</v>
      </c>
      <c r="BP969" s="297">
        <v>20661.98</v>
      </c>
      <c r="BQ969" s="297">
        <v>20540.3</v>
      </c>
      <c r="BR969" s="297">
        <v>20433.07</v>
      </c>
      <c r="BS969" s="297">
        <v>20383.61</v>
      </c>
      <c r="BT969" s="297">
        <v>20350.25</v>
      </c>
      <c r="BU969" s="297">
        <v>20329.22</v>
      </c>
      <c r="BV969" s="297">
        <v>20315.849999999999</v>
      </c>
      <c r="BW969" s="297">
        <v>20307.86</v>
      </c>
    </row>
    <row r="970" spans="1:75" x14ac:dyDescent="0.25">
      <c r="A970" s="297" t="s">
        <v>75</v>
      </c>
      <c r="B970" s="297" t="s">
        <v>74</v>
      </c>
      <c r="C970" s="297" t="s">
        <v>1012</v>
      </c>
      <c r="D970" s="297" t="s">
        <v>927</v>
      </c>
      <c r="E970" s="297">
        <v>37495.32</v>
      </c>
      <c r="F970" s="297">
        <v>37757.5</v>
      </c>
      <c r="G970" s="297">
        <v>37984.199999999997</v>
      </c>
      <c r="H970" s="297">
        <v>38177.15</v>
      </c>
      <c r="I970" s="297">
        <v>38339.879999999997</v>
      </c>
      <c r="J970" s="297">
        <v>38476.15</v>
      </c>
      <c r="K970" s="297">
        <v>38586.35</v>
      </c>
      <c r="L970" s="297">
        <v>38673.050000000003</v>
      </c>
      <c r="M970" s="297">
        <v>38745.230000000003</v>
      </c>
      <c r="N970" s="297">
        <v>38814.28</v>
      </c>
      <c r="O970" s="297">
        <v>38889.160000000003</v>
      </c>
      <c r="P970" s="297">
        <v>38979.22</v>
      </c>
      <c r="Q970" s="297">
        <v>39086.339999999997</v>
      </c>
      <c r="R970" s="297">
        <v>39203.35</v>
      </c>
      <c r="S970" s="297">
        <v>39318.57</v>
      </c>
      <c r="T970" s="297">
        <v>39426.83</v>
      </c>
      <c r="U970" s="297">
        <v>39519.51</v>
      </c>
      <c r="V970" s="297">
        <v>39608.65</v>
      </c>
      <c r="W970" s="297">
        <v>39734.03</v>
      </c>
      <c r="X970" s="297">
        <v>39948.910000000003</v>
      </c>
      <c r="Y970" s="297">
        <v>40288.46</v>
      </c>
      <c r="Z970" s="297">
        <v>40767.01</v>
      </c>
      <c r="AA970" s="297">
        <v>41364.720000000001</v>
      </c>
      <c r="AB970" s="297">
        <v>42039.8</v>
      </c>
      <c r="AC970" s="297">
        <v>42732.09</v>
      </c>
      <c r="AD970" s="297">
        <v>43395.44</v>
      </c>
      <c r="AE970" s="297">
        <v>44017.89</v>
      </c>
      <c r="AF970" s="297">
        <v>44604.38</v>
      </c>
      <c r="AG970" s="297">
        <v>45146.26</v>
      </c>
      <c r="AH970" s="297">
        <v>45638.11</v>
      </c>
      <c r="AI970" s="297">
        <v>46076.99</v>
      </c>
      <c r="AJ970" s="297">
        <v>46454.89</v>
      </c>
      <c r="AK970" s="297">
        <v>46771.6</v>
      </c>
      <c r="AL970" s="297">
        <v>47042.6</v>
      </c>
      <c r="AM970" s="297">
        <v>47290.5</v>
      </c>
      <c r="AN970" s="297">
        <v>47532.15</v>
      </c>
      <c r="AO970" s="297">
        <v>47772.54</v>
      </c>
      <c r="AP970" s="297">
        <v>48008.25</v>
      </c>
      <c r="AQ970" s="297">
        <v>48237.65</v>
      </c>
      <c r="AR970" s="297">
        <v>48456.38</v>
      </c>
      <c r="AS970" s="297">
        <v>48661.279999999999</v>
      </c>
      <c r="AT970" s="297">
        <v>48854.07</v>
      </c>
      <c r="AU970" s="297">
        <v>49037</v>
      </c>
      <c r="AV970" s="297">
        <v>49207.76</v>
      </c>
      <c r="AW970" s="297">
        <v>49363.07</v>
      </c>
      <c r="AX970" s="297">
        <v>49501.120000000003</v>
      </c>
      <c r="AY970" s="297">
        <v>49621.03</v>
      </c>
      <c r="AZ970" s="297">
        <v>49725.04</v>
      </c>
      <c r="BA970" s="297">
        <v>49818.25</v>
      </c>
      <c r="BB970" s="297">
        <v>49907.54</v>
      </c>
      <c r="BC970" s="297">
        <v>49998.07</v>
      </c>
      <c r="BD970" s="297">
        <v>50091.6</v>
      </c>
      <c r="BE970" s="297">
        <v>50187.35</v>
      </c>
      <c r="BF970" s="297">
        <v>50284.800000000003</v>
      </c>
      <c r="BG970" s="297">
        <v>50382.48</v>
      </c>
      <c r="BH970" s="297">
        <v>50479.17</v>
      </c>
      <c r="BI970" s="297">
        <v>50574.89</v>
      </c>
      <c r="BJ970" s="297">
        <v>50669.78</v>
      </c>
      <c r="BK970" s="297">
        <v>50762.79</v>
      </c>
      <c r="BL970" s="297">
        <v>50852.54</v>
      </c>
      <c r="BM970" s="297">
        <v>50937.77</v>
      </c>
      <c r="BN970" s="297">
        <v>51016.959999999999</v>
      </c>
      <c r="BO970" s="297">
        <v>51089.29</v>
      </c>
      <c r="BP970" s="297">
        <v>51154.98</v>
      </c>
      <c r="BQ970" s="297">
        <v>51214.65</v>
      </c>
      <c r="BR970" s="297">
        <v>51268.08</v>
      </c>
      <c r="BS970" s="297">
        <v>51315.71</v>
      </c>
      <c r="BT970" s="297">
        <v>51355.15</v>
      </c>
      <c r="BU970" s="297">
        <v>51379.85</v>
      </c>
      <c r="BV970" s="297">
        <v>51381.34</v>
      </c>
      <c r="BW970" s="297">
        <v>51353.64</v>
      </c>
    </row>
    <row r="971" spans="1:75" x14ac:dyDescent="0.25">
      <c r="A971" s="297" t="s">
        <v>75</v>
      </c>
      <c r="B971" s="297" t="s">
        <v>74</v>
      </c>
      <c r="C971" s="297" t="s">
        <v>1013</v>
      </c>
      <c r="D971" s="297" t="s">
        <v>1010</v>
      </c>
      <c r="E971" s="297">
        <v>21.62</v>
      </c>
      <c r="F971" s="297">
        <v>20.09</v>
      </c>
      <c r="G971" s="297">
        <v>20.25</v>
      </c>
      <c r="H971" s="297">
        <v>20.43</v>
      </c>
      <c r="I971" s="297">
        <v>22.14</v>
      </c>
      <c r="J971" s="297">
        <v>22.1</v>
      </c>
      <c r="K971" s="297">
        <v>23.07</v>
      </c>
      <c r="L971" s="297">
        <v>22.59</v>
      </c>
      <c r="M971" s="297">
        <v>23.52</v>
      </c>
      <c r="N971" s="297">
        <v>22.75</v>
      </c>
      <c r="O971" s="297">
        <v>22.87</v>
      </c>
      <c r="P971" s="297">
        <v>22.26</v>
      </c>
      <c r="Q971" s="297">
        <v>20.74</v>
      </c>
      <c r="R971" s="297">
        <v>20.23</v>
      </c>
      <c r="S971" s="297">
        <v>21.08</v>
      </c>
      <c r="T971" s="297">
        <v>21.9</v>
      </c>
      <c r="U971" s="297">
        <v>22.24</v>
      </c>
      <c r="V971" s="297">
        <v>22.93</v>
      </c>
      <c r="W971" s="297">
        <v>23.23</v>
      </c>
      <c r="X971" s="297">
        <v>23.27</v>
      </c>
      <c r="Y971" s="297">
        <v>23.15</v>
      </c>
      <c r="Z971" s="297">
        <v>23.83</v>
      </c>
      <c r="AA971" s="297">
        <v>24.51</v>
      </c>
      <c r="AB971" s="297">
        <v>25.01</v>
      </c>
      <c r="AC971" s="297">
        <v>24.28</v>
      </c>
      <c r="AD971" s="297">
        <v>24.2</v>
      </c>
      <c r="AE971" s="297">
        <v>24.44</v>
      </c>
      <c r="AF971" s="297">
        <v>24.77</v>
      </c>
      <c r="AG971" s="297">
        <v>20.04</v>
      </c>
      <c r="AH971" s="297">
        <v>18.63</v>
      </c>
      <c r="AI971" s="297">
        <v>15.44</v>
      </c>
      <c r="AJ971" s="297">
        <v>17.53</v>
      </c>
      <c r="AK971" s="297">
        <v>18.22</v>
      </c>
      <c r="AL971" s="297">
        <v>18.559999999999999</v>
      </c>
      <c r="AM971" s="297">
        <v>18.8</v>
      </c>
      <c r="AN971" s="297">
        <v>18.739999999999998</v>
      </c>
      <c r="AO971" s="297">
        <v>18.649999999999999</v>
      </c>
      <c r="AP971" s="297">
        <v>19.11</v>
      </c>
      <c r="AQ971" s="297">
        <v>19.41</v>
      </c>
      <c r="AR971" s="297">
        <v>19.440000000000001</v>
      </c>
      <c r="AS971" s="297">
        <v>19.46</v>
      </c>
      <c r="AT971" s="297">
        <v>19.46</v>
      </c>
      <c r="AU971" s="297">
        <v>19.53</v>
      </c>
      <c r="AV971" s="297">
        <v>19.48</v>
      </c>
      <c r="AW971" s="297">
        <v>19.43</v>
      </c>
      <c r="AX971" s="297">
        <v>19.37</v>
      </c>
      <c r="AY971" s="297">
        <v>19.29</v>
      </c>
      <c r="AZ971" s="297">
        <v>19.2</v>
      </c>
      <c r="BA971" s="297">
        <v>19.079999999999998</v>
      </c>
      <c r="BB971" s="297">
        <v>18.95</v>
      </c>
      <c r="BC971" s="297">
        <v>18.8</v>
      </c>
      <c r="BD971" s="297">
        <v>18.649999999999999</v>
      </c>
      <c r="BE971" s="297">
        <v>18.47</v>
      </c>
      <c r="BF971" s="297">
        <v>18.309999999999999</v>
      </c>
      <c r="BG971" s="297">
        <v>18.149999999999999</v>
      </c>
      <c r="BH971" s="297">
        <v>17.989999999999998</v>
      </c>
      <c r="BI971" s="297">
        <v>17.850000000000001</v>
      </c>
      <c r="BJ971" s="297">
        <v>17.62</v>
      </c>
      <c r="BK971" s="297">
        <v>17.489999999999998</v>
      </c>
      <c r="BL971" s="297">
        <v>17.350000000000001</v>
      </c>
      <c r="BM971" s="297">
        <v>17.21</v>
      </c>
      <c r="BN971" s="297">
        <v>17.07</v>
      </c>
      <c r="BO971" s="297">
        <v>16.53</v>
      </c>
      <c r="BP971" s="297">
        <v>16.45</v>
      </c>
      <c r="BQ971" s="297">
        <v>16.260000000000002</v>
      </c>
      <c r="BR971" s="297">
        <v>16.03</v>
      </c>
      <c r="BS971" s="297">
        <v>15.81</v>
      </c>
      <c r="BT971" s="297">
        <v>15.09</v>
      </c>
      <c r="BU971" s="297">
        <v>14.94</v>
      </c>
      <c r="BV971" s="297">
        <v>14.88</v>
      </c>
      <c r="BW971" s="297">
        <v>14.95</v>
      </c>
    </row>
    <row r="972" spans="1:75" x14ac:dyDescent="0.25">
      <c r="A972" s="297" t="s">
        <v>75</v>
      </c>
      <c r="B972" s="297" t="s">
        <v>74</v>
      </c>
      <c r="C972" s="297" t="s">
        <v>1014</v>
      </c>
      <c r="D972" s="297" t="s">
        <v>1015</v>
      </c>
      <c r="E972" s="297">
        <v>36.68</v>
      </c>
      <c r="F972" s="297">
        <v>37.619999999999997</v>
      </c>
      <c r="G972" s="297">
        <v>38.590000000000003</v>
      </c>
      <c r="H972" s="297">
        <v>39.58</v>
      </c>
      <c r="I972" s="297">
        <v>40.6</v>
      </c>
      <c r="J972" s="297">
        <v>41.64</v>
      </c>
      <c r="K972" s="297">
        <v>42.77</v>
      </c>
      <c r="L972" s="297">
        <v>43.94</v>
      </c>
      <c r="M972" s="297">
        <v>45.13</v>
      </c>
      <c r="N972" s="297">
        <v>46.35</v>
      </c>
      <c r="O972" s="297">
        <v>47.61</v>
      </c>
      <c r="P972" s="297">
        <v>49.83</v>
      </c>
      <c r="Q972" s="297">
        <v>52.15</v>
      </c>
      <c r="R972" s="297">
        <v>54.58</v>
      </c>
      <c r="S972" s="297">
        <v>57.12</v>
      </c>
      <c r="T972" s="297">
        <v>59.78</v>
      </c>
      <c r="U972" s="297">
        <v>61.25</v>
      </c>
      <c r="V972" s="297">
        <v>62.75</v>
      </c>
      <c r="W972" s="297">
        <v>64.290000000000006</v>
      </c>
      <c r="X972" s="297">
        <v>65.87</v>
      </c>
      <c r="Y972" s="297">
        <v>67.48</v>
      </c>
      <c r="Z972" s="297">
        <v>69.13</v>
      </c>
      <c r="AA972" s="297">
        <v>70.819999999999993</v>
      </c>
      <c r="AB972" s="297">
        <v>72.56</v>
      </c>
      <c r="AC972" s="297">
        <v>74.33</v>
      </c>
      <c r="AD972" s="297">
        <v>76.150000000000006</v>
      </c>
      <c r="AE972" s="297">
        <v>77.150000000000006</v>
      </c>
      <c r="AF972" s="297">
        <v>78.16</v>
      </c>
      <c r="AG972" s="297">
        <v>79.180000000000007</v>
      </c>
      <c r="AH972" s="297">
        <v>80.22</v>
      </c>
      <c r="AI972" s="297">
        <v>81.27</v>
      </c>
      <c r="AJ972" s="297">
        <v>81.98</v>
      </c>
      <c r="AK972" s="297">
        <v>82.69</v>
      </c>
      <c r="AL972" s="297">
        <v>83.41</v>
      </c>
      <c r="AM972" s="297">
        <v>84.14</v>
      </c>
      <c r="AN972" s="297">
        <v>84.88</v>
      </c>
      <c r="AO972" s="297">
        <v>85.64</v>
      </c>
      <c r="AP972" s="297">
        <v>86.42</v>
      </c>
      <c r="AQ972" s="297">
        <v>87.2</v>
      </c>
      <c r="AR972" s="297">
        <v>87.99</v>
      </c>
      <c r="AS972" s="297">
        <v>88.79</v>
      </c>
      <c r="AT972" s="297">
        <v>89.22</v>
      </c>
      <c r="AU972" s="297">
        <v>89.65</v>
      </c>
      <c r="AV972" s="297">
        <v>90.09</v>
      </c>
      <c r="AW972" s="297">
        <v>90.53</v>
      </c>
      <c r="AX972" s="297">
        <v>90.97</v>
      </c>
      <c r="AY972" s="297">
        <v>91.44</v>
      </c>
      <c r="AZ972" s="297">
        <v>91.91</v>
      </c>
      <c r="BA972" s="297">
        <v>92.39</v>
      </c>
      <c r="BB972" s="297">
        <v>92.87</v>
      </c>
      <c r="BC972" s="297">
        <v>93.35</v>
      </c>
      <c r="BD972" s="297">
        <v>93.55</v>
      </c>
      <c r="BE972" s="297">
        <v>93.75</v>
      </c>
      <c r="BF972" s="297">
        <v>93.96</v>
      </c>
      <c r="BG972" s="297">
        <v>94.16</v>
      </c>
      <c r="BH972" s="297">
        <v>94.36</v>
      </c>
      <c r="BI972" s="297">
        <v>94.58</v>
      </c>
      <c r="BJ972" s="297">
        <v>94.8</v>
      </c>
      <c r="BK972" s="297">
        <v>95.02</v>
      </c>
      <c r="BL972" s="297">
        <v>95.24</v>
      </c>
      <c r="BM972" s="297">
        <v>95.47</v>
      </c>
      <c r="BN972" s="297">
        <v>95.63</v>
      </c>
      <c r="BO972" s="297">
        <v>95.79</v>
      </c>
      <c r="BP972" s="297">
        <v>95.95</v>
      </c>
      <c r="BQ972" s="297">
        <v>96.11</v>
      </c>
      <c r="BR972" s="297">
        <v>96.27</v>
      </c>
      <c r="BS972" s="297">
        <v>96.44</v>
      </c>
      <c r="BT972" s="297">
        <v>96.6</v>
      </c>
      <c r="BU972" s="297">
        <v>96.76</v>
      </c>
      <c r="BV972" s="297">
        <v>96.93</v>
      </c>
      <c r="BW972" s="297">
        <v>97.09</v>
      </c>
    </row>
    <row r="973" spans="1:75" x14ac:dyDescent="0.25">
      <c r="A973" s="297" t="s">
        <v>75</v>
      </c>
      <c r="B973" s="297" t="s">
        <v>74</v>
      </c>
      <c r="C973" s="297" t="s">
        <v>1016</v>
      </c>
      <c r="D973" s="297" t="s">
        <v>1015</v>
      </c>
      <c r="E973" s="297">
        <v>8.51</v>
      </c>
      <c r="F973" s="297">
        <v>8.6</v>
      </c>
      <c r="G973" s="297">
        <v>8.69</v>
      </c>
      <c r="H973" s="297">
        <v>8.7799999999999994</v>
      </c>
      <c r="I973" s="297">
        <v>8.8699999999999992</v>
      </c>
      <c r="J973" s="297">
        <v>8.9600000000000009</v>
      </c>
      <c r="K973" s="297">
        <v>8.76</v>
      </c>
      <c r="L973" s="297">
        <v>8.57</v>
      </c>
      <c r="M973" s="297">
        <v>8.3800000000000008</v>
      </c>
      <c r="N973" s="297">
        <v>8.19</v>
      </c>
      <c r="O973" s="297">
        <v>8.01</v>
      </c>
      <c r="P973" s="297">
        <v>9.02</v>
      </c>
      <c r="Q973" s="297">
        <v>10.15</v>
      </c>
      <c r="R973" s="297">
        <v>11.43</v>
      </c>
      <c r="S973" s="297">
        <v>12.86</v>
      </c>
      <c r="T973" s="297">
        <v>14.48</v>
      </c>
      <c r="U973" s="297">
        <v>15.52</v>
      </c>
      <c r="V973" s="297">
        <v>16.64</v>
      </c>
      <c r="W973" s="297">
        <v>17.84</v>
      </c>
      <c r="X973" s="297">
        <v>19.12</v>
      </c>
      <c r="Y973" s="297">
        <v>20.5</v>
      </c>
      <c r="Z973" s="297">
        <v>21.69</v>
      </c>
      <c r="AA973" s="297">
        <v>22.96</v>
      </c>
      <c r="AB973" s="297">
        <v>24.3</v>
      </c>
      <c r="AC973" s="297">
        <v>25.71</v>
      </c>
      <c r="AD973" s="297">
        <v>27.21</v>
      </c>
      <c r="AE973" s="297">
        <v>27.49</v>
      </c>
      <c r="AF973" s="297">
        <v>27.78</v>
      </c>
      <c r="AG973" s="297">
        <v>28.07</v>
      </c>
      <c r="AH973" s="297">
        <v>28.36</v>
      </c>
      <c r="AI973" s="297">
        <v>28.65</v>
      </c>
      <c r="AJ973" s="297">
        <v>29.29</v>
      </c>
      <c r="AK973" s="297">
        <v>29.95</v>
      </c>
      <c r="AL973" s="297">
        <v>30.62</v>
      </c>
      <c r="AM973" s="297">
        <v>31.31</v>
      </c>
      <c r="AN973" s="297">
        <v>32.020000000000003</v>
      </c>
      <c r="AO973" s="297">
        <v>32.700000000000003</v>
      </c>
      <c r="AP973" s="297">
        <v>33.4</v>
      </c>
      <c r="AQ973" s="297">
        <v>34.11</v>
      </c>
      <c r="AR973" s="297">
        <v>34.840000000000003</v>
      </c>
      <c r="AS973" s="297">
        <v>35.590000000000003</v>
      </c>
      <c r="AT973" s="297">
        <v>36.28</v>
      </c>
      <c r="AU973" s="297">
        <v>36.99</v>
      </c>
      <c r="AV973" s="297">
        <v>37.71</v>
      </c>
      <c r="AW973" s="297">
        <v>38.44</v>
      </c>
      <c r="AX973" s="297">
        <v>39.19</v>
      </c>
      <c r="AY973" s="297">
        <v>40.020000000000003</v>
      </c>
      <c r="AZ973" s="297">
        <v>40.86</v>
      </c>
      <c r="BA973" s="297">
        <v>41.72</v>
      </c>
      <c r="BB973" s="297">
        <v>42.6</v>
      </c>
      <c r="BC973" s="297">
        <v>43.49</v>
      </c>
      <c r="BD973" s="297">
        <v>44.29</v>
      </c>
      <c r="BE973" s="297">
        <v>45.1</v>
      </c>
      <c r="BF973" s="297">
        <v>45.93</v>
      </c>
      <c r="BG973" s="297">
        <v>46.77</v>
      </c>
      <c r="BH973" s="297">
        <v>47.62</v>
      </c>
      <c r="BI973" s="297">
        <v>48.51</v>
      </c>
      <c r="BJ973" s="297">
        <v>49.41</v>
      </c>
      <c r="BK973" s="297">
        <v>50.33</v>
      </c>
      <c r="BL973" s="297">
        <v>51.27</v>
      </c>
      <c r="BM973" s="297">
        <v>52.23</v>
      </c>
      <c r="BN973" s="297">
        <v>53.05</v>
      </c>
      <c r="BO973" s="297">
        <v>53.89</v>
      </c>
      <c r="BP973" s="297">
        <v>54.75</v>
      </c>
      <c r="BQ973" s="297">
        <v>55.61</v>
      </c>
      <c r="BR973" s="297">
        <v>56.5</v>
      </c>
      <c r="BS973" s="297">
        <v>57.38</v>
      </c>
      <c r="BT973" s="297">
        <v>58.27</v>
      </c>
      <c r="BU973" s="297">
        <v>59.18</v>
      </c>
      <c r="BV973" s="297">
        <v>60.1</v>
      </c>
      <c r="BW973" s="297">
        <v>61.04</v>
      </c>
    </row>
    <row r="974" spans="1:75" x14ac:dyDescent="0.25">
      <c r="A974" s="297" t="s">
        <v>118</v>
      </c>
      <c r="B974" s="297" t="s">
        <v>18</v>
      </c>
      <c r="C974" s="297" t="s">
        <v>1005</v>
      </c>
      <c r="D974" s="297" t="s">
        <v>1006</v>
      </c>
      <c r="E974" s="297">
        <v>12.56</v>
      </c>
      <c r="F974" s="297">
        <v>14.12</v>
      </c>
      <c r="G974" s="297">
        <v>15.97</v>
      </c>
      <c r="H974" s="297">
        <v>17.7</v>
      </c>
      <c r="I974" s="297">
        <v>19.14</v>
      </c>
      <c r="J974" s="297">
        <v>20.399999999999999</v>
      </c>
      <c r="K974" s="297">
        <v>21.69</v>
      </c>
      <c r="L974" s="297">
        <v>22.91</v>
      </c>
      <c r="M974" s="297">
        <v>24.03</v>
      </c>
      <c r="N974" s="297">
        <v>25.04</v>
      </c>
      <c r="O974" s="297">
        <v>26.18</v>
      </c>
      <c r="P974" s="297">
        <v>27.47</v>
      </c>
      <c r="Q974" s="297">
        <v>28.92</v>
      </c>
      <c r="R974" s="297">
        <v>30.74</v>
      </c>
      <c r="S974" s="297">
        <v>32.86</v>
      </c>
      <c r="T974" s="297">
        <v>34.909999999999997</v>
      </c>
      <c r="U974" s="297">
        <v>36.72</v>
      </c>
      <c r="V974" s="297">
        <v>38.74</v>
      </c>
      <c r="W974" s="297">
        <v>40.98</v>
      </c>
      <c r="X974" s="297">
        <v>43.69</v>
      </c>
      <c r="Y974" s="297">
        <v>46.7</v>
      </c>
      <c r="Z974" s="297">
        <v>48.25</v>
      </c>
      <c r="AA974" s="297">
        <v>49.49</v>
      </c>
      <c r="AB974" s="297">
        <v>50.88</v>
      </c>
      <c r="AC974" s="297">
        <v>53.03</v>
      </c>
      <c r="AD974" s="297">
        <v>55.55</v>
      </c>
      <c r="AE974" s="297">
        <v>58.75</v>
      </c>
      <c r="AF974" s="297">
        <v>62.17</v>
      </c>
      <c r="AG974" s="297">
        <v>65.959999999999994</v>
      </c>
      <c r="AH974" s="297">
        <v>68.599999999999994</v>
      </c>
      <c r="AI974" s="297">
        <v>70.63</v>
      </c>
      <c r="AJ974" s="297">
        <v>73.89</v>
      </c>
      <c r="AK974" s="297">
        <v>77.28</v>
      </c>
      <c r="AL974" s="297">
        <v>80.87</v>
      </c>
      <c r="AM974" s="297">
        <v>84.55</v>
      </c>
      <c r="AN974" s="297">
        <v>88.43</v>
      </c>
      <c r="AO974" s="297">
        <v>92.52</v>
      </c>
      <c r="AP974" s="297">
        <v>96.72</v>
      </c>
      <c r="AQ974" s="297">
        <v>101.1</v>
      </c>
      <c r="AR974" s="297">
        <v>105.66</v>
      </c>
      <c r="AS974" s="297">
        <v>110.43</v>
      </c>
      <c r="AT974" s="297">
        <v>115.42</v>
      </c>
      <c r="AU974" s="297">
        <v>120.57</v>
      </c>
      <c r="AV974" s="297">
        <v>125.9</v>
      </c>
      <c r="AW974" s="297">
        <v>131.46</v>
      </c>
      <c r="AX974" s="297">
        <v>137.25</v>
      </c>
      <c r="AY974" s="297">
        <v>143.27000000000001</v>
      </c>
      <c r="AZ974" s="297">
        <v>149.46</v>
      </c>
      <c r="BA974" s="297">
        <v>155.88999999999999</v>
      </c>
      <c r="BB974" s="297">
        <v>162.55000000000001</v>
      </c>
      <c r="BC974" s="297">
        <v>169.44</v>
      </c>
      <c r="BD974" s="297">
        <v>176.57</v>
      </c>
      <c r="BE974" s="297">
        <v>183.88</v>
      </c>
      <c r="BF974" s="297">
        <v>191.42</v>
      </c>
      <c r="BG974" s="297">
        <v>199.17</v>
      </c>
      <c r="BH974" s="297">
        <v>207.14</v>
      </c>
      <c r="BI974" s="297">
        <v>215.34</v>
      </c>
      <c r="BJ974" s="297">
        <v>223.7</v>
      </c>
      <c r="BK974" s="297">
        <v>232.26</v>
      </c>
      <c r="BL974" s="297">
        <v>241.04</v>
      </c>
      <c r="BM974" s="297">
        <v>250.01</v>
      </c>
      <c r="BN974" s="297">
        <v>259.19</v>
      </c>
      <c r="BO974" s="297">
        <v>268.54000000000002</v>
      </c>
      <c r="BP974" s="297">
        <v>278.08999999999997</v>
      </c>
      <c r="BQ974" s="297">
        <v>287.85000000000002</v>
      </c>
      <c r="BR974" s="297">
        <v>297.8</v>
      </c>
      <c r="BS974" s="297">
        <v>307.98</v>
      </c>
      <c r="BT974" s="297">
        <v>318.37</v>
      </c>
      <c r="BU974" s="297">
        <v>328.98</v>
      </c>
      <c r="BV974" s="297">
        <v>339.82</v>
      </c>
      <c r="BW974" s="297">
        <v>350.89</v>
      </c>
    </row>
    <row r="975" spans="1:75" x14ac:dyDescent="0.25">
      <c r="A975" s="297" t="s">
        <v>118</v>
      </c>
      <c r="B975" s="297" t="s">
        <v>18</v>
      </c>
      <c r="C975" s="297" t="s">
        <v>1007</v>
      </c>
      <c r="D975" s="297" t="s">
        <v>1008</v>
      </c>
      <c r="E975" s="297">
        <v>31061.64</v>
      </c>
      <c r="F975" s="297">
        <v>31678.080000000002</v>
      </c>
      <c r="G975" s="297">
        <v>33513.699999999997</v>
      </c>
      <c r="H975" s="297">
        <v>33684.93</v>
      </c>
      <c r="I975" s="297">
        <v>34698.629999999997</v>
      </c>
      <c r="J975" s="297">
        <v>34219.18</v>
      </c>
      <c r="K975" s="297">
        <v>35349.32</v>
      </c>
      <c r="L975" s="297">
        <v>36719.18</v>
      </c>
      <c r="M975" s="297">
        <v>37246.57</v>
      </c>
      <c r="N975" s="297">
        <v>37363.01</v>
      </c>
      <c r="O975" s="297">
        <v>37780.82</v>
      </c>
      <c r="P975" s="297">
        <v>38356.160000000003</v>
      </c>
      <c r="Q975" s="297">
        <v>39356.160000000003</v>
      </c>
      <c r="R975" s="297">
        <v>41493.15</v>
      </c>
      <c r="S975" s="297">
        <v>39842.46</v>
      </c>
      <c r="T975" s="297">
        <v>40746.57</v>
      </c>
      <c r="U975" s="297">
        <v>46027.39</v>
      </c>
      <c r="V975" s="297">
        <v>47698.63</v>
      </c>
      <c r="W975" s="297">
        <v>48493.15</v>
      </c>
      <c r="X975" s="297">
        <v>51787.67</v>
      </c>
      <c r="Y975" s="297">
        <v>57034.25</v>
      </c>
      <c r="Z975" s="297">
        <v>55136.99</v>
      </c>
      <c r="AA975" s="297">
        <v>56157.54</v>
      </c>
      <c r="AB975" s="297">
        <v>59465.75</v>
      </c>
      <c r="AC975" s="297">
        <v>60260.27</v>
      </c>
      <c r="AD975" s="297">
        <v>61650.68</v>
      </c>
      <c r="AE975" s="297">
        <v>62219.18</v>
      </c>
      <c r="AF975" s="297">
        <v>63438.36</v>
      </c>
      <c r="AG975" s="297">
        <v>61198.63</v>
      </c>
      <c r="AH975" s="297">
        <v>64940.21</v>
      </c>
      <c r="AI975" s="297">
        <v>65429.88</v>
      </c>
      <c r="AJ975" s="297">
        <v>69009.84</v>
      </c>
      <c r="AK975" s="297">
        <v>72044.05</v>
      </c>
      <c r="AL975" s="297">
        <v>74462.44</v>
      </c>
      <c r="AM975" s="297">
        <v>77110.820000000007</v>
      </c>
      <c r="AN975" s="297">
        <v>80082.070000000007</v>
      </c>
      <c r="AO975" s="297">
        <v>82806.2</v>
      </c>
      <c r="AP975" s="297">
        <v>85745.21</v>
      </c>
      <c r="AQ975" s="297">
        <v>88732.45</v>
      </c>
      <c r="AR975" s="297">
        <v>91992.960000000006</v>
      </c>
      <c r="AS975" s="297">
        <v>95446.61</v>
      </c>
      <c r="AT975" s="297">
        <v>98969.46</v>
      </c>
      <c r="AU975" s="297">
        <v>102695.59</v>
      </c>
      <c r="AV975" s="297">
        <v>106575.34</v>
      </c>
      <c r="AW975" s="297">
        <v>110619.06</v>
      </c>
      <c r="AX975" s="297">
        <v>114775.98</v>
      </c>
      <c r="AY975" s="297">
        <v>118947.6</v>
      </c>
      <c r="AZ975" s="297">
        <v>123274.56</v>
      </c>
      <c r="BA975" s="297">
        <v>127719.07</v>
      </c>
      <c r="BB975" s="297">
        <v>132272.76999999999</v>
      </c>
      <c r="BC975" s="297">
        <v>137017.16</v>
      </c>
      <c r="BD975" s="297">
        <v>141634.25</v>
      </c>
      <c r="BE975" s="297">
        <v>146451.10999999999</v>
      </c>
      <c r="BF975" s="297">
        <v>151344.28</v>
      </c>
      <c r="BG975" s="297">
        <v>156299.20000000001</v>
      </c>
      <c r="BH975" s="297">
        <v>161343.69</v>
      </c>
      <c r="BI975" s="297">
        <v>166318.53</v>
      </c>
      <c r="BJ975" s="297">
        <v>171427.88</v>
      </c>
      <c r="BK975" s="297">
        <v>176565.25</v>
      </c>
      <c r="BL975" s="297">
        <v>181737.89</v>
      </c>
      <c r="BM975" s="297">
        <v>186920.91</v>
      </c>
      <c r="BN975" s="297">
        <v>192095.02</v>
      </c>
      <c r="BO975" s="297">
        <v>197353.86</v>
      </c>
      <c r="BP975" s="297">
        <v>202635.5</v>
      </c>
      <c r="BQ975" s="297">
        <v>207993.88</v>
      </c>
      <c r="BR975" s="297">
        <v>213455.16</v>
      </c>
      <c r="BS975" s="297">
        <v>218925.77</v>
      </c>
      <c r="BT975" s="297">
        <v>224565.8</v>
      </c>
      <c r="BU975" s="297">
        <v>230330.67</v>
      </c>
      <c r="BV975" s="297">
        <v>236212.88</v>
      </c>
      <c r="BW975" s="297">
        <v>242254.02</v>
      </c>
    </row>
    <row r="976" spans="1:75" x14ac:dyDescent="0.25">
      <c r="A976" s="297" t="s">
        <v>118</v>
      </c>
      <c r="B976" s="297" t="s">
        <v>18</v>
      </c>
      <c r="C976" s="297" t="s">
        <v>1009</v>
      </c>
      <c r="D976" s="297" t="s">
        <v>1010</v>
      </c>
      <c r="E976" s="297">
        <v>31.33</v>
      </c>
      <c r="F976" s="297">
        <v>27.39</v>
      </c>
      <c r="G976" s="297">
        <v>30.51</v>
      </c>
      <c r="H976" s="297">
        <v>29.06</v>
      </c>
      <c r="I976" s="297">
        <v>25.73</v>
      </c>
      <c r="J976" s="297">
        <v>23.68</v>
      </c>
      <c r="K976" s="297">
        <v>23.58</v>
      </c>
      <c r="L976" s="297">
        <v>23.26</v>
      </c>
      <c r="M976" s="297">
        <v>22.51</v>
      </c>
      <c r="N976" s="297">
        <v>21.54</v>
      </c>
      <c r="O976" s="297">
        <v>21.88</v>
      </c>
      <c r="P976" s="297">
        <v>22.62</v>
      </c>
      <c r="Q976" s="297">
        <v>23.52</v>
      </c>
      <c r="R976" s="297">
        <v>25.2</v>
      </c>
      <c r="S976" s="297">
        <v>26.64</v>
      </c>
      <c r="T976" s="297">
        <v>25.59</v>
      </c>
      <c r="U976" s="297">
        <v>23.89</v>
      </c>
      <c r="V976" s="297">
        <v>24.36</v>
      </c>
      <c r="W976" s="297">
        <v>25.12</v>
      </c>
      <c r="X976" s="297">
        <v>27.28</v>
      </c>
      <c r="Y976" s="297">
        <v>29.32</v>
      </c>
      <c r="Z976" s="297">
        <v>22.48</v>
      </c>
      <c r="AA976" s="297">
        <v>20.79</v>
      </c>
      <c r="AB976" s="297">
        <v>20.78</v>
      </c>
      <c r="AC976" s="297">
        <v>23.74</v>
      </c>
      <c r="AD976" s="297">
        <v>24.27</v>
      </c>
      <c r="AE976" s="297">
        <v>26</v>
      </c>
      <c r="AF976" s="297">
        <v>25.4</v>
      </c>
      <c r="AG976" s="297">
        <v>24.68</v>
      </c>
      <c r="AH976" s="297">
        <v>22.2</v>
      </c>
      <c r="AI976" s="297">
        <v>19.96</v>
      </c>
      <c r="AJ976" s="297">
        <v>22.54</v>
      </c>
      <c r="AK976" s="297">
        <v>22.01</v>
      </c>
      <c r="AL976" s="297">
        <v>21.73</v>
      </c>
      <c r="AM976" s="297">
        <v>21.37</v>
      </c>
      <c r="AN976" s="297">
        <v>21.31</v>
      </c>
      <c r="AO976" s="297">
        <v>21.24</v>
      </c>
      <c r="AP976" s="297">
        <v>21.01</v>
      </c>
      <c r="AQ976" s="297">
        <v>20.94</v>
      </c>
      <c r="AR976" s="297">
        <v>20.89</v>
      </c>
      <c r="AS976" s="297">
        <v>20.84</v>
      </c>
      <c r="AT976" s="297">
        <v>20.79</v>
      </c>
      <c r="AU976" s="297">
        <v>20.65</v>
      </c>
      <c r="AV976" s="297">
        <v>20.56</v>
      </c>
      <c r="AW976" s="297">
        <v>20.49</v>
      </c>
      <c r="AX976" s="297">
        <v>20.420000000000002</v>
      </c>
      <c r="AY976" s="297">
        <v>20.34</v>
      </c>
      <c r="AZ976" s="297">
        <v>20.2</v>
      </c>
      <c r="BA976" s="297">
        <v>20.12</v>
      </c>
      <c r="BB976" s="297">
        <v>20.03</v>
      </c>
      <c r="BC976" s="297">
        <v>19.95</v>
      </c>
      <c r="BD976" s="297">
        <v>19.850000000000001</v>
      </c>
      <c r="BE976" s="297">
        <v>19.71</v>
      </c>
      <c r="BF976" s="297">
        <v>19.61</v>
      </c>
      <c r="BG976" s="297">
        <v>19.52</v>
      </c>
      <c r="BH976" s="297">
        <v>19.420000000000002</v>
      </c>
      <c r="BI976" s="297">
        <v>19.32</v>
      </c>
      <c r="BJ976" s="297">
        <v>19.190000000000001</v>
      </c>
      <c r="BK976" s="297">
        <v>19.09</v>
      </c>
      <c r="BL976" s="297">
        <v>19</v>
      </c>
      <c r="BM976" s="297">
        <v>18.91</v>
      </c>
      <c r="BN976" s="297">
        <v>18.82</v>
      </c>
      <c r="BO976" s="297">
        <v>18.72</v>
      </c>
      <c r="BP976" s="297">
        <v>18.649999999999999</v>
      </c>
      <c r="BQ976" s="297">
        <v>18.579999999999998</v>
      </c>
      <c r="BR976" s="297">
        <v>18.510000000000002</v>
      </c>
      <c r="BS976" s="297">
        <v>18.440000000000001</v>
      </c>
      <c r="BT976" s="297">
        <v>18.37</v>
      </c>
      <c r="BU976" s="297">
        <v>18.32</v>
      </c>
      <c r="BV976" s="297">
        <v>18.25</v>
      </c>
      <c r="BW976" s="297">
        <v>18.190000000000001</v>
      </c>
    </row>
    <row r="977" spans="1:75" x14ac:dyDescent="0.25">
      <c r="A977" s="297" t="s">
        <v>118</v>
      </c>
      <c r="B977" s="297" t="s">
        <v>18</v>
      </c>
      <c r="C977" s="297" t="s">
        <v>1011</v>
      </c>
      <c r="D977" s="297" t="s">
        <v>927</v>
      </c>
      <c r="E977" s="297">
        <v>6001.25</v>
      </c>
      <c r="F977" s="297">
        <v>6078.38</v>
      </c>
      <c r="G977" s="297">
        <v>6152.47</v>
      </c>
      <c r="H977" s="297">
        <v>6225.16</v>
      </c>
      <c r="I977" s="297">
        <v>6298.62</v>
      </c>
      <c r="J977" s="297">
        <v>6376.08</v>
      </c>
      <c r="K977" s="297">
        <v>6402.76</v>
      </c>
      <c r="L977" s="297">
        <v>6515.58</v>
      </c>
      <c r="M977" s="297">
        <v>6631.75</v>
      </c>
      <c r="N977" s="297">
        <v>6747.74</v>
      </c>
      <c r="O977" s="297">
        <v>6860.29</v>
      </c>
      <c r="P977" s="297">
        <v>6975.68</v>
      </c>
      <c r="Q977" s="297">
        <v>7079.53</v>
      </c>
      <c r="R977" s="297">
        <v>7187.66</v>
      </c>
      <c r="S977" s="297">
        <v>7249.6</v>
      </c>
      <c r="T977" s="297">
        <v>7163.61</v>
      </c>
      <c r="U977" s="297">
        <v>7303.99</v>
      </c>
      <c r="V977" s="297">
        <v>7390.02</v>
      </c>
      <c r="W977" s="297">
        <v>7927.43</v>
      </c>
      <c r="X977" s="297">
        <v>7788.5</v>
      </c>
      <c r="Y977" s="297">
        <v>7771.95</v>
      </c>
      <c r="Z977" s="297">
        <v>7873</v>
      </c>
      <c r="AA977" s="297">
        <v>7978.84</v>
      </c>
      <c r="AB977" s="297">
        <v>8084.4</v>
      </c>
      <c r="AC977" s="297">
        <v>8161.41</v>
      </c>
      <c r="AD977" s="297">
        <v>8211.4</v>
      </c>
      <c r="AE977" s="297">
        <v>8437.24</v>
      </c>
      <c r="AF977" s="297">
        <v>8360.68</v>
      </c>
      <c r="AG977" s="297">
        <v>8348.5400000000009</v>
      </c>
      <c r="AH977" s="297">
        <v>8403.42</v>
      </c>
      <c r="AI977" s="297">
        <v>8440.8799999999992</v>
      </c>
      <c r="AJ977" s="297">
        <v>8530.23</v>
      </c>
      <c r="AK977" s="297">
        <v>8617.0499999999993</v>
      </c>
      <c r="AL977" s="297">
        <v>8700</v>
      </c>
      <c r="AM977" s="297">
        <v>8778.07</v>
      </c>
      <c r="AN977" s="297">
        <v>8851.1200000000008</v>
      </c>
      <c r="AO977" s="297">
        <v>8893.9500000000007</v>
      </c>
      <c r="AP977" s="297">
        <v>8926.89</v>
      </c>
      <c r="AQ977" s="297">
        <v>8954.7800000000007</v>
      </c>
      <c r="AR977" s="297">
        <v>8983.33</v>
      </c>
      <c r="AS977" s="297">
        <v>9015.2099999999991</v>
      </c>
      <c r="AT977" s="297">
        <v>9047.36</v>
      </c>
      <c r="AU977" s="297">
        <v>9083.5499999999993</v>
      </c>
      <c r="AV977" s="297">
        <v>9122.2099999999991</v>
      </c>
      <c r="AW977" s="297">
        <v>9161.41</v>
      </c>
      <c r="AX977" s="297">
        <v>9200.1299999999992</v>
      </c>
      <c r="AY977" s="297">
        <v>9240.25</v>
      </c>
      <c r="AZ977" s="297">
        <v>9280.26</v>
      </c>
      <c r="BA977" s="297">
        <v>9318.83</v>
      </c>
      <c r="BB977" s="297">
        <v>9354.73</v>
      </c>
      <c r="BC977" s="297">
        <v>9387.01</v>
      </c>
      <c r="BD977" s="297">
        <v>9417.14</v>
      </c>
      <c r="BE977" s="297">
        <v>9443.68</v>
      </c>
      <c r="BF977" s="297">
        <v>9465.56</v>
      </c>
      <c r="BG977" s="297">
        <v>9481.66</v>
      </c>
      <c r="BH977" s="297">
        <v>9491.34</v>
      </c>
      <c r="BI977" s="297">
        <v>9498.81</v>
      </c>
      <c r="BJ977" s="297">
        <v>9500.7000000000007</v>
      </c>
      <c r="BK977" s="297">
        <v>9495.99</v>
      </c>
      <c r="BL977" s="297">
        <v>9484.02</v>
      </c>
      <c r="BM977" s="297">
        <v>9465.0400000000009</v>
      </c>
      <c r="BN977" s="297">
        <v>9448.2000000000007</v>
      </c>
      <c r="BO977" s="297">
        <v>9424.7199999999993</v>
      </c>
      <c r="BP977" s="297">
        <v>9396.2900000000009</v>
      </c>
      <c r="BQ977" s="297">
        <v>9365.25</v>
      </c>
      <c r="BR977" s="297">
        <v>9333.24</v>
      </c>
      <c r="BS977" s="297">
        <v>9306.7000000000007</v>
      </c>
      <c r="BT977" s="297">
        <v>9279.31</v>
      </c>
      <c r="BU977" s="297">
        <v>9251.86</v>
      </c>
      <c r="BV977" s="297">
        <v>9225.15</v>
      </c>
      <c r="BW977" s="297">
        <v>9199.92</v>
      </c>
    </row>
    <row r="978" spans="1:75" x14ac:dyDescent="0.25">
      <c r="A978" s="297" t="s">
        <v>118</v>
      </c>
      <c r="B978" s="297" t="s">
        <v>18</v>
      </c>
      <c r="C978" s="297" t="s">
        <v>1012</v>
      </c>
      <c r="D978" s="297" t="s">
        <v>927</v>
      </c>
      <c r="E978" s="297">
        <v>15082.77</v>
      </c>
      <c r="F978" s="297">
        <v>15317.82</v>
      </c>
      <c r="G978" s="297">
        <v>15544.04</v>
      </c>
      <c r="H978" s="297">
        <v>15765.03</v>
      </c>
      <c r="I978" s="297">
        <v>15986.02</v>
      </c>
      <c r="J978" s="297">
        <v>16210.47</v>
      </c>
      <c r="K978" s="297">
        <v>16439.169999999998</v>
      </c>
      <c r="L978" s="297">
        <v>16669.91</v>
      </c>
      <c r="M978" s="297">
        <v>16899.43</v>
      </c>
      <c r="N978" s="297">
        <v>17123.04</v>
      </c>
      <c r="O978" s="297">
        <v>17337.05</v>
      </c>
      <c r="P978" s="297">
        <v>17542.87</v>
      </c>
      <c r="Q978" s="297">
        <v>17740.939999999999</v>
      </c>
      <c r="R978" s="297">
        <v>17925.62</v>
      </c>
      <c r="S978" s="297">
        <v>18089.72</v>
      </c>
      <c r="T978" s="297">
        <v>18229.5</v>
      </c>
      <c r="U978" s="297">
        <v>18340.599999999999</v>
      </c>
      <c r="V978" s="297">
        <v>18428.259999999998</v>
      </c>
      <c r="W978" s="297">
        <v>18510.09</v>
      </c>
      <c r="X978" s="297">
        <v>18610.11</v>
      </c>
      <c r="Y978" s="297">
        <v>18745.080000000002</v>
      </c>
      <c r="Z978" s="297">
        <v>18921.79</v>
      </c>
      <c r="AA978" s="297">
        <v>19134.099999999999</v>
      </c>
      <c r="AB978" s="297">
        <v>19369.849999999999</v>
      </c>
      <c r="AC978" s="297">
        <v>19610.599999999999</v>
      </c>
      <c r="AD978" s="297">
        <v>19842.54</v>
      </c>
      <c r="AE978" s="297">
        <v>20062.07</v>
      </c>
      <c r="AF978" s="297">
        <v>20272.27</v>
      </c>
      <c r="AG978" s="297">
        <v>20473.8</v>
      </c>
      <c r="AH978" s="297">
        <v>20669.14</v>
      </c>
      <c r="AI978" s="297">
        <v>20859.95</v>
      </c>
      <c r="AJ978" s="297">
        <v>21045.39</v>
      </c>
      <c r="AK978" s="297">
        <v>21223.55</v>
      </c>
      <c r="AL978" s="297">
        <v>21393.88</v>
      </c>
      <c r="AM978" s="297">
        <v>21555.85</v>
      </c>
      <c r="AN978" s="297">
        <v>21709.1</v>
      </c>
      <c r="AO978" s="297">
        <v>21853.43</v>
      </c>
      <c r="AP978" s="297">
        <v>21988.84</v>
      </c>
      <c r="AQ978" s="297">
        <v>22115.48</v>
      </c>
      <c r="AR978" s="297">
        <v>22233.63</v>
      </c>
      <c r="AS978" s="297">
        <v>22343.62</v>
      </c>
      <c r="AT978" s="297">
        <v>22445.56</v>
      </c>
      <c r="AU978" s="297">
        <v>22539.74</v>
      </c>
      <c r="AV978" s="297">
        <v>22626.880000000001</v>
      </c>
      <c r="AW978" s="297">
        <v>22707.93</v>
      </c>
      <c r="AX978" s="297">
        <v>22783.66</v>
      </c>
      <c r="AY978" s="297">
        <v>22854.37</v>
      </c>
      <c r="AZ978" s="297">
        <v>22920.26</v>
      </c>
      <c r="BA978" s="297">
        <v>22981.88</v>
      </c>
      <c r="BB978" s="297">
        <v>23039.82</v>
      </c>
      <c r="BC978" s="297">
        <v>23094.47</v>
      </c>
      <c r="BD978" s="297">
        <v>23146.07</v>
      </c>
      <c r="BE978" s="297">
        <v>23194.55</v>
      </c>
      <c r="BF978" s="297">
        <v>23239.67</v>
      </c>
      <c r="BG978" s="297">
        <v>23281.01</v>
      </c>
      <c r="BH978" s="297">
        <v>23318.18</v>
      </c>
      <c r="BI978" s="297">
        <v>23351.11</v>
      </c>
      <c r="BJ978" s="297">
        <v>23379.67</v>
      </c>
      <c r="BK978" s="297">
        <v>23403.279999999999</v>
      </c>
      <c r="BL978" s="297">
        <v>23421.22</v>
      </c>
      <c r="BM978" s="297">
        <v>23432.92</v>
      </c>
      <c r="BN978" s="297">
        <v>23438.29</v>
      </c>
      <c r="BO978" s="297">
        <v>23437.32</v>
      </c>
      <c r="BP978" s="297">
        <v>23429.74</v>
      </c>
      <c r="BQ978" s="297">
        <v>23415.26</v>
      </c>
      <c r="BR978" s="297">
        <v>23393.8</v>
      </c>
      <c r="BS978" s="297">
        <v>23365.3</v>
      </c>
      <c r="BT978" s="297">
        <v>23330.11</v>
      </c>
      <c r="BU978" s="297">
        <v>23288.98</v>
      </c>
      <c r="BV978" s="297">
        <v>23242.93</v>
      </c>
      <c r="BW978" s="297">
        <v>23192.81</v>
      </c>
    </row>
    <row r="979" spans="1:75" x14ac:dyDescent="0.25">
      <c r="A979" s="297" t="s">
        <v>118</v>
      </c>
      <c r="B979" s="297" t="s">
        <v>18</v>
      </c>
      <c r="C979" s="297" t="s">
        <v>1013</v>
      </c>
      <c r="D979" s="297" t="s">
        <v>1010</v>
      </c>
      <c r="E979" s="297">
        <v>9.48</v>
      </c>
      <c r="F979" s="297">
        <v>10.050000000000001</v>
      </c>
      <c r="G979" s="297">
        <v>8.86</v>
      </c>
      <c r="H979" s="297">
        <v>11.66</v>
      </c>
      <c r="I979" s="297">
        <v>20.53</v>
      </c>
      <c r="J979" s="297">
        <v>10.19</v>
      </c>
      <c r="K979" s="297">
        <v>10.32</v>
      </c>
      <c r="L979" s="297">
        <v>11.05</v>
      </c>
      <c r="M979" s="297">
        <v>9.89</v>
      </c>
      <c r="N979" s="297">
        <v>10.68</v>
      </c>
      <c r="O979" s="297">
        <v>12.98</v>
      </c>
      <c r="P979" s="297">
        <v>11.61</v>
      </c>
      <c r="Q979" s="297">
        <v>13.4</v>
      </c>
      <c r="R979" s="297">
        <v>14.8</v>
      </c>
      <c r="S979" s="297">
        <v>14.4</v>
      </c>
      <c r="T979" s="297">
        <v>15.56</v>
      </c>
      <c r="U979" s="297">
        <v>15.27</v>
      </c>
      <c r="V979" s="297">
        <v>17.420000000000002</v>
      </c>
      <c r="W979" s="297">
        <v>19.57</v>
      </c>
      <c r="X979" s="297">
        <v>19.71</v>
      </c>
      <c r="Y979" s="297">
        <v>17.53</v>
      </c>
      <c r="Z979" s="297">
        <v>15.86</v>
      </c>
      <c r="AA979" s="297">
        <v>15.52</v>
      </c>
      <c r="AB979" s="297">
        <v>15.59</v>
      </c>
      <c r="AC979" s="297">
        <v>15.91</v>
      </c>
      <c r="AD979" s="297">
        <v>17.21</v>
      </c>
      <c r="AE979" s="297">
        <v>16.350000000000001</v>
      </c>
      <c r="AF979" s="297">
        <v>16.93</v>
      </c>
      <c r="AG979" s="297">
        <v>13.68</v>
      </c>
      <c r="AH979" s="297">
        <v>15.1</v>
      </c>
      <c r="AI979" s="297">
        <v>12.4</v>
      </c>
      <c r="AJ979" s="297">
        <v>17.7</v>
      </c>
      <c r="AK979" s="297">
        <v>16.5</v>
      </c>
      <c r="AL979" s="297">
        <v>15.97</v>
      </c>
      <c r="AM979" s="297">
        <v>14.62</v>
      </c>
      <c r="AN979" s="297">
        <v>14.52</v>
      </c>
      <c r="AO979" s="297">
        <v>14.44</v>
      </c>
      <c r="AP979" s="297">
        <v>13.85</v>
      </c>
      <c r="AQ979" s="297">
        <v>13.66</v>
      </c>
      <c r="AR979" s="297">
        <v>13.5</v>
      </c>
      <c r="AS979" s="297">
        <v>13.4</v>
      </c>
      <c r="AT979" s="297">
        <v>13.3</v>
      </c>
      <c r="AU979" s="297">
        <v>13.03</v>
      </c>
      <c r="AV979" s="297">
        <v>12.88</v>
      </c>
      <c r="AW979" s="297">
        <v>12.71</v>
      </c>
      <c r="AX979" s="297">
        <v>12.53</v>
      </c>
      <c r="AY979" s="297">
        <v>12.33</v>
      </c>
      <c r="AZ979" s="297">
        <v>12.07</v>
      </c>
      <c r="BA979" s="297">
        <v>11.86</v>
      </c>
      <c r="BB979" s="297">
        <v>11.66</v>
      </c>
      <c r="BC979" s="297">
        <v>11.46</v>
      </c>
      <c r="BD979" s="297">
        <v>11.29</v>
      </c>
      <c r="BE979" s="297">
        <v>11.08</v>
      </c>
      <c r="BF979" s="297">
        <v>10.91</v>
      </c>
      <c r="BG979" s="297">
        <v>10.75</v>
      </c>
      <c r="BH979" s="297">
        <v>10.59</v>
      </c>
      <c r="BI979" s="297">
        <v>10.45</v>
      </c>
      <c r="BJ979" s="297">
        <v>10.3</v>
      </c>
      <c r="BK979" s="297">
        <v>10.16</v>
      </c>
      <c r="BL979" s="297">
        <v>10.029999999999999</v>
      </c>
      <c r="BM979" s="297">
        <v>9.89</v>
      </c>
      <c r="BN979" s="297">
        <v>9.7799999999999994</v>
      </c>
      <c r="BO979" s="297">
        <v>9.66</v>
      </c>
      <c r="BP979" s="297">
        <v>9.5500000000000007</v>
      </c>
      <c r="BQ979" s="297">
        <v>9.44</v>
      </c>
      <c r="BR979" s="297">
        <v>9.31</v>
      </c>
      <c r="BS979" s="297">
        <v>9.17</v>
      </c>
      <c r="BT979" s="297">
        <v>9.0500000000000007</v>
      </c>
      <c r="BU979" s="297">
        <v>8.91</v>
      </c>
      <c r="BV979" s="297">
        <v>8.7799999999999994</v>
      </c>
      <c r="BW979" s="297">
        <v>8.64</v>
      </c>
    </row>
    <row r="980" spans="1:75" x14ac:dyDescent="0.25">
      <c r="A980" s="297" t="s">
        <v>118</v>
      </c>
      <c r="B980" s="297" t="s">
        <v>18</v>
      </c>
      <c r="C980" s="297" t="s">
        <v>1014</v>
      </c>
      <c r="D980" s="297" t="s">
        <v>1015</v>
      </c>
      <c r="E980" s="297">
        <v>42.77</v>
      </c>
      <c r="F980" s="297">
        <v>44.38</v>
      </c>
      <c r="G980" s="297">
        <v>46.05</v>
      </c>
      <c r="H980" s="297">
        <v>47.79</v>
      </c>
      <c r="I980" s="297">
        <v>49.59</v>
      </c>
      <c r="J980" s="297">
        <v>51.45</v>
      </c>
      <c r="K980" s="297">
        <v>53.17</v>
      </c>
      <c r="L980" s="297">
        <v>54.94</v>
      </c>
      <c r="M980" s="297">
        <v>56.77</v>
      </c>
      <c r="N980" s="297">
        <v>58.67</v>
      </c>
      <c r="O980" s="297">
        <v>60.62</v>
      </c>
      <c r="P980" s="297">
        <v>62.44</v>
      </c>
      <c r="Q980" s="297">
        <v>64.31</v>
      </c>
      <c r="R980" s="297">
        <v>66.239999999999995</v>
      </c>
      <c r="S980" s="297">
        <v>68.22</v>
      </c>
      <c r="T980" s="297">
        <v>70.27</v>
      </c>
      <c r="U980" s="297">
        <v>71.989999999999995</v>
      </c>
      <c r="V980" s="297">
        <v>73.760000000000005</v>
      </c>
      <c r="W980" s="297">
        <v>75.58</v>
      </c>
      <c r="X980" s="297">
        <v>77.44</v>
      </c>
      <c r="Y980" s="297">
        <v>79.34</v>
      </c>
      <c r="Z980" s="297">
        <v>79.86</v>
      </c>
      <c r="AA980" s="297">
        <v>80.38</v>
      </c>
      <c r="AB980" s="297">
        <v>80.91</v>
      </c>
      <c r="AC980" s="297">
        <v>81.44</v>
      </c>
      <c r="AD980" s="297">
        <v>81.97</v>
      </c>
      <c r="AE980" s="297">
        <v>82.35</v>
      </c>
      <c r="AF980" s="297">
        <v>82.73</v>
      </c>
      <c r="AG980" s="297">
        <v>83.12</v>
      </c>
      <c r="AH980" s="297">
        <v>83.5</v>
      </c>
      <c r="AI980" s="297">
        <v>83.89</v>
      </c>
      <c r="AJ980" s="297">
        <v>84.28</v>
      </c>
      <c r="AK980" s="297">
        <v>84.66</v>
      </c>
      <c r="AL980" s="297">
        <v>85.05</v>
      </c>
      <c r="AM980" s="297">
        <v>85.44</v>
      </c>
      <c r="AN980" s="297">
        <v>85.83</v>
      </c>
      <c r="AO980" s="297">
        <v>86.17</v>
      </c>
      <c r="AP980" s="297">
        <v>86.5</v>
      </c>
      <c r="AQ980" s="297">
        <v>86.84</v>
      </c>
      <c r="AR980" s="297">
        <v>87.18</v>
      </c>
      <c r="AS980" s="297">
        <v>87.52</v>
      </c>
      <c r="AT980" s="297">
        <v>87.87</v>
      </c>
      <c r="AU980" s="297">
        <v>88.22</v>
      </c>
      <c r="AV980" s="297">
        <v>88.58</v>
      </c>
      <c r="AW980" s="297">
        <v>88.93</v>
      </c>
      <c r="AX980" s="297">
        <v>89.28</v>
      </c>
      <c r="AY980" s="297">
        <v>89.6</v>
      </c>
      <c r="AZ980" s="297">
        <v>89.91</v>
      </c>
      <c r="BA980" s="297">
        <v>90.23</v>
      </c>
      <c r="BB980" s="297">
        <v>90.55</v>
      </c>
      <c r="BC980" s="297">
        <v>90.87</v>
      </c>
      <c r="BD980" s="297">
        <v>91.18</v>
      </c>
      <c r="BE980" s="297">
        <v>91.49</v>
      </c>
      <c r="BF980" s="297">
        <v>91.8</v>
      </c>
      <c r="BG980" s="297">
        <v>92.12</v>
      </c>
      <c r="BH980" s="297">
        <v>92.43</v>
      </c>
      <c r="BI980" s="297">
        <v>92.68</v>
      </c>
      <c r="BJ980" s="297">
        <v>92.92</v>
      </c>
      <c r="BK980" s="297">
        <v>93.16</v>
      </c>
      <c r="BL980" s="297">
        <v>93.41</v>
      </c>
      <c r="BM980" s="297">
        <v>93.65</v>
      </c>
      <c r="BN980" s="297">
        <v>93.83</v>
      </c>
      <c r="BO980" s="297">
        <v>94.01</v>
      </c>
      <c r="BP980" s="297">
        <v>94.19</v>
      </c>
      <c r="BQ980" s="297">
        <v>94.37</v>
      </c>
      <c r="BR980" s="297">
        <v>94.55</v>
      </c>
      <c r="BS980" s="297">
        <v>94.69</v>
      </c>
      <c r="BT980" s="297">
        <v>94.83</v>
      </c>
      <c r="BU980" s="297">
        <v>94.97</v>
      </c>
      <c r="BV980" s="297">
        <v>95.11</v>
      </c>
      <c r="BW980" s="297">
        <v>95.25</v>
      </c>
    </row>
    <row r="981" spans="1:75" x14ac:dyDescent="0.25">
      <c r="A981" s="297" t="s">
        <v>118</v>
      </c>
      <c r="B981" s="297" t="s">
        <v>18</v>
      </c>
      <c r="C981" s="297" t="s">
        <v>1016</v>
      </c>
      <c r="D981" s="297" t="s">
        <v>1015</v>
      </c>
      <c r="E981" s="297">
        <v>0.81</v>
      </c>
      <c r="F981" s="297">
        <v>1.04</v>
      </c>
      <c r="G981" s="297">
        <v>1.35</v>
      </c>
      <c r="H981" s="297">
        <v>1.74</v>
      </c>
      <c r="I981" s="297">
        <v>2.25</v>
      </c>
      <c r="J981" s="297">
        <v>2.9</v>
      </c>
      <c r="K981" s="297">
        <v>3.31</v>
      </c>
      <c r="L981" s="297">
        <v>3.77</v>
      </c>
      <c r="M981" s="297">
        <v>4.29</v>
      </c>
      <c r="N981" s="297">
        <v>4.8899999999999997</v>
      </c>
      <c r="O981" s="297">
        <v>5.57</v>
      </c>
      <c r="P981" s="297">
        <v>6.2</v>
      </c>
      <c r="Q981" s="297">
        <v>6.89</v>
      </c>
      <c r="R981" s="297">
        <v>7.66</v>
      </c>
      <c r="S981" s="297">
        <v>8.51</v>
      </c>
      <c r="T981" s="297">
        <v>9.4600000000000009</v>
      </c>
      <c r="U981" s="297">
        <v>10.199999999999999</v>
      </c>
      <c r="V981" s="297">
        <v>10.99</v>
      </c>
      <c r="W981" s="297">
        <v>11.84</v>
      </c>
      <c r="X981" s="297">
        <v>12.76</v>
      </c>
      <c r="Y981" s="297">
        <v>13.75</v>
      </c>
      <c r="Z981" s="297">
        <v>14.1</v>
      </c>
      <c r="AA981" s="297">
        <v>14.46</v>
      </c>
      <c r="AB981" s="297">
        <v>14.83</v>
      </c>
      <c r="AC981" s="297">
        <v>15.21</v>
      </c>
      <c r="AD981" s="297">
        <v>15.6</v>
      </c>
      <c r="AE981" s="297">
        <v>15.89</v>
      </c>
      <c r="AF981" s="297">
        <v>16.18</v>
      </c>
      <c r="AG981" s="297">
        <v>16.47</v>
      </c>
      <c r="AH981" s="297">
        <v>16.78</v>
      </c>
      <c r="AI981" s="297">
        <v>17.079999999999998</v>
      </c>
      <c r="AJ981" s="297">
        <v>17.440000000000001</v>
      </c>
      <c r="AK981" s="297">
        <v>17.809999999999999</v>
      </c>
      <c r="AL981" s="297">
        <v>18.18</v>
      </c>
      <c r="AM981" s="297">
        <v>18.559999999999999</v>
      </c>
      <c r="AN981" s="297">
        <v>18.95</v>
      </c>
      <c r="AO981" s="297">
        <v>19.28</v>
      </c>
      <c r="AP981" s="297">
        <v>19.61</v>
      </c>
      <c r="AQ981" s="297">
        <v>19.96</v>
      </c>
      <c r="AR981" s="297">
        <v>20.3</v>
      </c>
      <c r="AS981" s="297">
        <v>20.66</v>
      </c>
      <c r="AT981" s="297">
        <v>21.06</v>
      </c>
      <c r="AU981" s="297">
        <v>21.47</v>
      </c>
      <c r="AV981" s="297">
        <v>21.89</v>
      </c>
      <c r="AW981" s="297">
        <v>22.32</v>
      </c>
      <c r="AX981" s="297">
        <v>22.76</v>
      </c>
      <c r="AY981" s="297">
        <v>23.21</v>
      </c>
      <c r="AZ981" s="297">
        <v>23.68</v>
      </c>
      <c r="BA981" s="297">
        <v>24.15</v>
      </c>
      <c r="BB981" s="297">
        <v>24.64</v>
      </c>
      <c r="BC981" s="297">
        <v>25.13</v>
      </c>
      <c r="BD981" s="297">
        <v>25.62</v>
      </c>
      <c r="BE981" s="297">
        <v>26.12</v>
      </c>
      <c r="BF981" s="297">
        <v>26.63</v>
      </c>
      <c r="BG981" s="297">
        <v>27.16</v>
      </c>
      <c r="BH981" s="297">
        <v>27.69</v>
      </c>
      <c r="BI981" s="297">
        <v>28.16</v>
      </c>
      <c r="BJ981" s="297">
        <v>28.64</v>
      </c>
      <c r="BK981" s="297">
        <v>29.13</v>
      </c>
      <c r="BL981" s="297">
        <v>29.63</v>
      </c>
      <c r="BM981" s="297">
        <v>30.14</v>
      </c>
      <c r="BN981" s="297">
        <v>30.6</v>
      </c>
      <c r="BO981" s="297">
        <v>31.06</v>
      </c>
      <c r="BP981" s="297">
        <v>31.54</v>
      </c>
      <c r="BQ981" s="297">
        <v>32.020000000000003</v>
      </c>
      <c r="BR981" s="297">
        <v>32.51</v>
      </c>
      <c r="BS981" s="297">
        <v>33.020000000000003</v>
      </c>
      <c r="BT981" s="297">
        <v>33.53</v>
      </c>
      <c r="BU981" s="297">
        <v>34.049999999999997</v>
      </c>
      <c r="BV981" s="297">
        <v>34.58</v>
      </c>
      <c r="BW981" s="297">
        <v>35.119999999999997</v>
      </c>
    </row>
    <row r="982" spans="1:75" x14ac:dyDescent="0.25">
      <c r="A982" s="297" t="s">
        <v>1135</v>
      </c>
      <c r="B982" s="297" t="s">
        <v>1136</v>
      </c>
      <c r="C982" s="297" t="s">
        <v>1005</v>
      </c>
      <c r="D982" s="297" t="s">
        <v>1006</v>
      </c>
      <c r="E982" s="297">
        <v>0.87</v>
      </c>
      <c r="F982" s="297">
        <v>0.92</v>
      </c>
      <c r="G982" s="297">
        <v>0.95</v>
      </c>
      <c r="H982" s="297">
        <v>0.95</v>
      </c>
      <c r="I982" s="297">
        <v>0.96</v>
      </c>
      <c r="J982" s="297">
        <v>0.98</v>
      </c>
      <c r="K982" s="297">
        <v>1.01</v>
      </c>
      <c r="L982" s="297">
        <v>1.04</v>
      </c>
      <c r="M982" s="297">
        <v>1.1000000000000001</v>
      </c>
      <c r="N982" s="297">
        <v>1.19</v>
      </c>
      <c r="O982" s="297">
        <v>1.27</v>
      </c>
      <c r="P982" s="297">
        <v>1.34</v>
      </c>
      <c r="Q982" s="297">
        <v>1.4</v>
      </c>
      <c r="R982" s="297">
        <v>1.48</v>
      </c>
      <c r="S982" s="297">
        <v>1.54</v>
      </c>
      <c r="T982" s="297">
        <v>1.57</v>
      </c>
      <c r="U982" s="297">
        <v>1.63</v>
      </c>
      <c r="V982" s="297">
        <v>1.71</v>
      </c>
      <c r="W982" s="297">
        <v>1.78</v>
      </c>
      <c r="X982" s="297">
        <v>1.9</v>
      </c>
      <c r="Y982" s="297">
        <v>2</v>
      </c>
      <c r="Z982" s="297">
        <v>2.08</v>
      </c>
      <c r="AA982" s="297">
        <v>2.1800000000000002</v>
      </c>
      <c r="AB982" s="297">
        <v>2.2400000000000002</v>
      </c>
      <c r="AC982" s="297">
        <v>2.29</v>
      </c>
      <c r="AD982" s="297">
        <v>2.36</v>
      </c>
      <c r="AE982" s="297">
        <v>2.4900000000000002</v>
      </c>
      <c r="AF982" s="297">
        <v>2.61</v>
      </c>
      <c r="AG982" s="297">
        <v>2.72</v>
      </c>
      <c r="AH982" s="297">
        <v>2.8</v>
      </c>
      <c r="AI982" s="297">
        <v>2.84</v>
      </c>
      <c r="AJ982" s="297">
        <v>2.92</v>
      </c>
      <c r="AK982" s="297">
        <v>3</v>
      </c>
      <c r="AL982" s="297">
        <v>3.07</v>
      </c>
      <c r="AM982" s="297">
        <v>3.15</v>
      </c>
      <c r="AN982" s="297">
        <v>3.22</v>
      </c>
      <c r="AO982" s="297">
        <v>3.3</v>
      </c>
      <c r="AP982" s="297">
        <v>3.38</v>
      </c>
      <c r="AQ982" s="297">
        <v>3.47</v>
      </c>
      <c r="AR982" s="297">
        <v>3.56</v>
      </c>
      <c r="AS982" s="297">
        <v>3.65</v>
      </c>
      <c r="AT982" s="297">
        <v>3.74</v>
      </c>
      <c r="AU982" s="297">
        <v>3.83</v>
      </c>
      <c r="AV982" s="297">
        <v>3.93</v>
      </c>
      <c r="AW982" s="297">
        <v>4.03</v>
      </c>
      <c r="AX982" s="297">
        <v>4.13</v>
      </c>
      <c r="AY982" s="297">
        <v>4.2300000000000004</v>
      </c>
      <c r="AZ982" s="297">
        <v>4.33</v>
      </c>
      <c r="BA982" s="297">
        <v>4.4400000000000004</v>
      </c>
      <c r="BB982" s="297">
        <v>4.55</v>
      </c>
      <c r="BC982" s="297">
        <v>4.66</v>
      </c>
      <c r="BD982" s="297">
        <v>4.7699999999999996</v>
      </c>
      <c r="BE982" s="297">
        <v>4.88</v>
      </c>
      <c r="BF982" s="297">
        <v>4.99</v>
      </c>
      <c r="BG982" s="297">
        <v>5.1100000000000003</v>
      </c>
      <c r="BH982" s="297">
        <v>5.22</v>
      </c>
      <c r="BI982" s="297">
        <v>5.34</v>
      </c>
      <c r="BJ982" s="297">
        <v>5.46</v>
      </c>
      <c r="BK982" s="297">
        <v>5.58</v>
      </c>
      <c r="BL982" s="297">
        <v>5.7</v>
      </c>
      <c r="BM982" s="297">
        <v>5.82</v>
      </c>
      <c r="BN982" s="297">
        <v>5.94</v>
      </c>
      <c r="BO982" s="297">
        <v>6.07</v>
      </c>
      <c r="BP982" s="297">
        <v>6.19</v>
      </c>
      <c r="BQ982" s="297">
        <v>6.32</v>
      </c>
      <c r="BR982" s="297">
        <v>6.44</v>
      </c>
      <c r="BS982" s="297">
        <v>6.57</v>
      </c>
      <c r="BT982" s="297">
        <v>6.7</v>
      </c>
      <c r="BU982" s="297">
        <v>6.83</v>
      </c>
      <c r="BV982" s="297">
        <v>6.96</v>
      </c>
      <c r="BW982" s="297">
        <v>7.09</v>
      </c>
    </row>
    <row r="983" spans="1:75" x14ac:dyDescent="0.25">
      <c r="A983" s="297" t="s">
        <v>1135</v>
      </c>
      <c r="B983" s="297" t="s">
        <v>1136</v>
      </c>
      <c r="C983" s="297" t="s">
        <v>1007</v>
      </c>
      <c r="D983" s="297" t="s">
        <v>1008</v>
      </c>
      <c r="E983" s="297">
        <v>626.54999999999995</v>
      </c>
      <c r="F983" s="297">
        <v>635.30999999999995</v>
      </c>
      <c r="G983" s="297">
        <v>585.72</v>
      </c>
      <c r="H983" s="297">
        <v>620.02</v>
      </c>
      <c r="I983" s="297">
        <v>773.92</v>
      </c>
      <c r="J983" s="297">
        <v>722.32</v>
      </c>
      <c r="K983" s="297">
        <v>815.98</v>
      </c>
      <c r="L983" s="297">
        <v>839.98</v>
      </c>
      <c r="M983" s="297">
        <v>961.58</v>
      </c>
      <c r="N983" s="297">
        <v>1070.06</v>
      </c>
      <c r="O983" s="297">
        <v>1341.84</v>
      </c>
      <c r="P983" s="297">
        <v>1353.11</v>
      </c>
      <c r="Q983" s="297">
        <v>1484.9</v>
      </c>
      <c r="R983" s="297">
        <v>1480.77</v>
      </c>
      <c r="S983" s="297">
        <v>1524.57</v>
      </c>
      <c r="T983" s="297">
        <v>1596.51</v>
      </c>
      <c r="U983" s="297">
        <v>1724.09</v>
      </c>
      <c r="V983" s="297">
        <v>1718.51</v>
      </c>
      <c r="W983" s="297">
        <v>1846.2</v>
      </c>
      <c r="X983" s="297">
        <v>1901.21</v>
      </c>
      <c r="Y983" s="297">
        <v>1878.52</v>
      </c>
      <c r="Z983" s="297">
        <v>1766.67</v>
      </c>
      <c r="AA983" s="297">
        <v>1821.37</v>
      </c>
      <c r="AB983" s="297">
        <v>1843.24</v>
      </c>
      <c r="AC983" s="297">
        <v>2006.46</v>
      </c>
      <c r="AD983" s="297">
        <v>2114.65</v>
      </c>
      <c r="AE983" s="297">
        <v>2161.39</v>
      </c>
      <c r="AF983" s="297">
        <v>2171.12</v>
      </c>
      <c r="AG983" s="297">
        <v>2163.1999999999998</v>
      </c>
      <c r="AH983" s="297">
        <v>2317.1999999999998</v>
      </c>
      <c r="AI983" s="297">
        <v>2389.29</v>
      </c>
      <c r="AJ983" s="297">
        <v>2361.5</v>
      </c>
      <c r="AK983" s="297">
        <v>2334.23</v>
      </c>
      <c r="AL983" s="297">
        <v>2312.2600000000002</v>
      </c>
      <c r="AM983" s="297">
        <v>2294.88</v>
      </c>
      <c r="AN983" s="297">
        <v>2282.6</v>
      </c>
      <c r="AO983" s="297">
        <v>2277.96</v>
      </c>
      <c r="AP983" s="297">
        <v>2302.7399999999998</v>
      </c>
      <c r="AQ983" s="297">
        <v>2325.0500000000002</v>
      </c>
      <c r="AR983" s="297">
        <v>2350.5300000000002</v>
      </c>
      <c r="AS983" s="297">
        <v>2376.64</v>
      </c>
      <c r="AT983" s="297">
        <v>2405.46</v>
      </c>
      <c r="AU983" s="297">
        <v>2442.33</v>
      </c>
      <c r="AV983" s="297">
        <v>2478.71</v>
      </c>
      <c r="AW983" s="297">
        <v>2515.15</v>
      </c>
      <c r="AX983" s="297">
        <v>2550.69</v>
      </c>
      <c r="AY983" s="297">
        <v>2588.14</v>
      </c>
      <c r="AZ983" s="297">
        <v>2631.66</v>
      </c>
      <c r="BA983" s="297">
        <v>2674.85</v>
      </c>
      <c r="BB983" s="297">
        <v>2717.71</v>
      </c>
      <c r="BC983" s="297">
        <v>2762.05</v>
      </c>
      <c r="BD983" s="297">
        <v>2806.7</v>
      </c>
      <c r="BE983" s="297">
        <v>2856.57</v>
      </c>
      <c r="BF983" s="297">
        <v>2905.98</v>
      </c>
      <c r="BG983" s="297">
        <v>2954.69</v>
      </c>
      <c r="BH983" s="297">
        <v>3003.2</v>
      </c>
      <c r="BI983" s="297">
        <v>3053.67</v>
      </c>
      <c r="BJ983" s="297">
        <v>3106.66</v>
      </c>
      <c r="BK983" s="297">
        <v>3158.67</v>
      </c>
      <c r="BL983" s="297">
        <v>3209.72</v>
      </c>
      <c r="BM983" s="297">
        <v>3259.28</v>
      </c>
      <c r="BN983" s="297">
        <v>3311.15</v>
      </c>
      <c r="BO983" s="297">
        <v>3363.75</v>
      </c>
      <c r="BP983" s="297">
        <v>3414.84</v>
      </c>
      <c r="BQ983" s="297">
        <v>3464.48</v>
      </c>
      <c r="BR983" s="297">
        <v>3512.6</v>
      </c>
      <c r="BS983" s="297">
        <v>3563.04</v>
      </c>
      <c r="BT983" s="297">
        <v>3613.33</v>
      </c>
      <c r="BU983" s="297">
        <v>3662.59</v>
      </c>
      <c r="BV983" s="297">
        <v>3710.98</v>
      </c>
      <c r="BW983" s="297">
        <v>3759.29</v>
      </c>
    </row>
    <row r="984" spans="1:75" x14ac:dyDescent="0.25">
      <c r="A984" s="297" t="s">
        <v>1135</v>
      </c>
      <c r="B984" s="297" t="s">
        <v>1136</v>
      </c>
      <c r="C984" s="297" t="s">
        <v>1009</v>
      </c>
      <c r="D984" s="297" t="s">
        <v>1010</v>
      </c>
      <c r="E984" s="297">
        <v>34.340000000000003</v>
      </c>
      <c r="F984" s="297">
        <v>34.25</v>
      </c>
      <c r="G984" s="297">
        <v>33.47</v>
      </c>
      <c r="H984" s="297">
        <v>21.71</v>
      </c>
      <c r="I984" s="297">
        <v>19.55</v>
      </c>
      <c r="J984" s="297">
        <v>24.14</v>
      </c>
      <c r="K984" s="297">
        <v>24.61</v>
      </c>
      <c r="L984" s="297">
        <v>24.52</v>
      </c>
      <c r="M984" s="297">
        <v>29.91</v>
      </c>
      <c r="N984" s="297">
        <v>34.630000000000003</v>
      </c>
      <c r="O984" s="297">
        <v>25.79</v>
      </c>
      <c r="P984" s="297">
        <v>25.34</v>
      </c>
      <c r="Q984" s="297">
        <v>24.07</v>
      </c>
      <c r="R984" s="297">
        <v>24.8</v>
      </c>
      <c r="S984" s="297">
        <v>23.9</v>
      </c>
      <c r="T984" s="297">
        <v>18.7</v>
      </c>
      <c r="U984" s="297">
        <v>21.4</v>
      </c>
      <c r="V984" s="297">
        <v>25.6</v>
      </c>
      <c r="W984" s="297">
        <v>23.49</v>
      </c>
      <c r="X984" s="297">
        <v>30.09</v>
      </c>
      <c r="Y984" s="297">
        <v>28.84</v>
      </c>
      <c r="Z984" s="297">
        <v>28.19</v>
      </c>
      <c r="AA984" s="297">
        <v>30.92</v>
      </c>
      <c r="AB984" s="297">
        <v>26.28</v>
      </c>
      <c r="AC984" s="297">
        <v>23.63</v>
      </c>
      <c r="AD984" s="297">
        <v>24.03</v>
      </c>
      <c r="AE984" s="297">
        <v>31.14</v>
      </c>
      <c r="AF984" s="297">
        <v>30.56</v>
      </c>
      <c r="AG984" s="297">
        <v>28.99</v>
      </c>
      <c r="AH984" s="297">
        <v>25.9</v>
      </c>
      <c r="AI984" s="297">
        <v>23.39</v>
      </c>
      <c r="AJ984" s="297">
        <v>26.01</v>
      </c>
      <c r="AK984" s="297">
        <v>25.33</v>
      </c>
      <c r="AL984" s="297">
        <v>25.22</v>
      </c>
      <c r="AM984" s="297">
        <v>25.1</v>
      </c>
      <c r="AN984" s="297">
        <v>25.06</v>
      </c>
      <c r="AO984" s="297">
        <v>25</v>
      </c>
      <c r="AP984" s="297">
        <v>24.94</v>
      </c>
      <c r="AQ984" s="297">
        <v>24.91</v>
      </c>
      <c r="AR984" s="297">
        <v>24.89</v>
      </c>
      <c r="AS984" s="297">
        <v>24.88</v>
      </c>
      <c r="AT984" s="297">
        <v>24.85</v>
      </c>
      <c r="AU984" s="297">
        <v>24.76</v>
      </c>
      <c r="AV984" s="297">
        <v>24.69</v>
      </c>
      <c r="AW984" s="297">
        <v>24.64</v>
      </c>
      <c r="AX984" s="297">
        <v>24.6</v>
      </c>
      <c r="AY984" s="297">
        <v>24.55</v>
      </c>
      <c r="AZ984" s="297">
        <v>24.46</v>
      </c>
      <c r="BA984" s="297">
        <v>24.39</v>
      </c>
      <c r="BB984" s="297">
        <v>24.33</v>
      </c>
      <c r="BC984" s="297">
        <v>24.26</v>
      </c>
      <c r="BD984" s="297">
        <v>24.18</v>
      </c>
      <c r="BE984" s="297">
        <v>24.06</v>
      </c>
      <c r="BF984" s="297">
        <v>23.97</v>
      </c>
      <c r="BG984" s="297">
        <v>23.87</v>
      </c>
      <c r="BH984" s="297">
        <v>23.77</v>
      </c>
      <c r="BI984" s="297">
        <v>23.67</v>
      </c>
      <c r="BJ984" s="297">
        <v>23.54</v>
      </c>
      <c r="BK984" s="297">
        <v>23.44</v>
      </c>
      <c r="BL984" s="297">
        <v>23.34</v>
      </c>
      <c r="BM984" s="297">
        <v>23.24</v>
      </c>
      <c r="BN984" s="297">
        <v>23.14</v>
      </c>
      <c r="BO984" s="297">
        <v>23.03</v>
      </c>
      <c r="BP984" s="297">
        <v>22.94</v>
      </c>
      <c r="BQ984" s="297">
        <v>22.86</v>
      </c>
      <c r="BR984" s="297">
        <v>22.78</v>
      </c>
      <c r="BS984" s="297">
        <v>22.7</v>
      </c>
      <c r="BT984" s="297">
        <v>22.63</v>
      </c>
      <c r="BU984" s="297">
        <v>22.56</v>
      </c>
      <c r="BV984" s="297">
        <v>22.48</v>
      </c>
      <c r="BW984" s="297">
        <v>22.4</v>
      </c>
    </row>
    <row r="985" spans="1:75" x14ac:dyDescent="0.25">
      <c r="A985" s="297" t="s">
        <v>1135</v>
      </c>
      <c r="B985" s="297" t="s">
        <v>1136</v>
      </c>
      <c r="C985" s="297" t="s">
        <v>1011</v>
      </c>
      <c r="D985" s="297" t="s">
        <v>927</v>
      </c>
      <c r="E985" s="297">
        <v>35.340000000000003</v>
      </c>
      <c r="F985" s="297">
        <v>36.68</v>
      </c>
      <c r="G985" s="297">
        <v>38.19</v>
      </c>
      <c r="H985" s="297">
        <v>39.36</v>
      </c>
      <c r="I985" s="297">
        <v>40.21</v>
      </c>
      <c r="J985" s="297">
        <v>41.44</v>
      </c>
      <c r="K985" s="297">
        <v>43.2</v>
      </c>
      <c r="L985" s="297">
        <v>45.08</v>
      </c>
      <c r="M985" s="297">
        <v>46.71</v>
      </c>
      <c r="N985" s="297">
        <v>48.22</v>
      </c>
      <c r="O985" s="297">
        <v>49.37</v>
      </c>
      <c r="P985" s="297">
        <v>50.78</v>
      </c>
      <c r="Q985" s="297">
        <v>51.95</v>
      </c>
      <c r="R985" s="297">
        <v>53.07</v>
      </c>
      <c r="S985" s="297">
        <v>54.18</v>
      </c>
      <c r="T985" s="297">
        <v>55.34</v>
      </c>
      <c r="U985" s="297">
        <v>56.61</v>
      </c>
      <c r="V985" s="297">
        <v>58.08</v>
      </c>
      <c r="W985" s="297">
        <v>59.65</v>
      </c>
      <c r="X985" s="297">
        <v>61.31</v>
      </c>
      <c r="Y985" s="297">
        <v>63.03</v>
      </c>
      <c r="Z985" s="297">
        <v>64.900000000000006</v>
      </c>
      <c r="AA985" s="297">
        <v>66.77</v>
      </c>
      <c r="AB985" s="297">
        <v>68.680000000000007</v>
      </c>
      <c r="AC985" s="297">
        <v>70.599999999999994</v>
      </c>
      <c r="AD985" s="297">
        <v>72.55</v>
      </c>
      <c r="AE985" s="297">
        <v>74.44</v>
      </c>
      <c r="AF985" s="297">
        <v>76.28</v>
      </c>
      <c r="AG985" s="297">
        <v>78.069999999999993</v>
      </c>
      <c r="AH985" s="297">
        <v>79.95</v>
      </c>
      <c r="AI985" s="297">
        <v>81.739999999999995</v>
      </c>
      <c r="AJ985" s="297">
        <v>82.92</v>
      </c>
      <c r="AK985" s="297">
        <v>84.16</v>
      </c>
      <c r="AL985" s="297">
        <v>85.4</v>
      </c>
      <c r="AM985" s="297">
        <v>86.56</v>
      </c>
      <c r="AN985" s="297">
        <v>87.58</v>
      </c>
      <c r="AO985" s="297">
        <v>88.86</v>
      </c>
      <c r="AP985" s="297">
        <v>89.99</v>
      </c>
      <c r="AQ985" s="297">
        <v>90.99</v>
      </c>
      <c r="AR985" s="297">
        <v>91.92</v>
      </c>
      <c r="AS985" s="297">
        <v>92.81</v>
      </c>
      <c r="AT985" s="297">
        <v>93.6</v>
      </c>
      <c r="AU985" s="297">
        <v>94.33</v>
      </c>
      <c r="AV985" s="297">
        <v>95.01</v>
      </c>
      <c r="AW985" s="297">
        <v>95.65</v>
      </c>
      <c r="AX985" s="297">
        <v>96.26</v>
      </c>
      <c r="AY985" s="297">
        <v>96.85</v>
      </c>
      <c r="AZ985" s="297">
        <v>97.41</v>
      </c>
      <c r="BA985" s="297">
        <v>97.94</v>
      </c>
      <c r="BB985" s="297">
        <v>98.44</v>
      </c>
      <c r="BC985" s="297">
        <v>98.91</v>
      </c>
      <c r="BD985" s="297">
        <v>99.37</v>
      </c>
      <c r="BE985" s="297">
        <v>99.8</v>
      </c>
      <c r="BF985" s="297">
        <v>100.19</v>
      </c>
      <c r="BG985" s="297">
        <v>100.52</v>
      </c>
      <c r="BH985" s="297">
        <v>100.8</v>
      </c>
      <c r="BI985" s="297">
        <v>101.06</v>
      </c>
      <c r="BJ985" s="297">
        <v>101.27</v>
      </c>
      <c r="BK985" s="297">
        <v>101.42</v>
      </c>
      <c r="BL985" s="297">
        <v>101.49</v>
      </c>
      <c r="BM985" s="297">
        <v>101.49</v>
      </c>
      <c r="BN985" s="297">
        <v>101.45</v>
      </c>
      <c r="BO985" s="297">
        <v>101.34</v>
      </c>
      <c r="BP985" s="297">
        <v>101.15</v>
      </c>
      <c r="BQ985" s="297">
        <v>100.88</v>
      </c>
      <c r="BR985" s="297">
        <v>100.52</v>
      </c>
      <c r="BS985" s="297">
        <v>100.15</v>
      </c>
      <c r="BT985" s="297">
        <v>99.7</v>
      </c>
      <c r="BU985" s="297">
        <v>99.2</v>
      </c>
      <c r="BV985" s="297">
        <v>98.66</v>
      </c>
      <c r="BW985" s="297">
        <v>98.1</v>
      </c>
    </row>
    <row r="986" spans="1:75" x14ac:dyDescent="0.25">
      <c r="A986" s="297" t="s">
        <v>1135</v>
      </c>
      <c r="B986" s="297" t="s">
        <v>1136</v>
      </c>
      <c r="C986" s="297" t="s">
        <v>1012</v>
      </c>
      <c r="D986" s="297" t="s">
        <v>927</v>
      </c>
      <c r="E986" s="297">
        <v>117.69</v>
      </c>
      <c r="F986" s="297">
        <v>119.34</v>
      </c>
      <c r="G986" s="297">
        <v>120.9</v>
      </c>
      <c r="H986" s="297">
        <v>122.46</v>
      </c>
      <c r="I986" s="297">
        <v>124.17</v>
      </c>
      <c r="J986" s="297">
        <v>126.12</v>
      </c>
      <c r="K986" s="297">
        <v>128.34</v>
      </c>
      <c r="L986" s="297">
        <v>130.78</v>
      </c>
      <c r="M986" s="297">
        <v>133.32</v>
      </c>
      <c r="N986" s="297">
        <v>135.78</v>
      </c>
      <c r="O986" s="297">
        <v>138.04</v>
      </c>
      <c r="P986" s="297">
        <v>140.06</v>
      </c>
      <c r="Q986" s="297">
        <v>141.86000000000001</v>
      </c>
      <c r="R986" s="297">
        <v>143.55000000000001</v>
      </c>
      <c r="S986" s="297">
        <v>145.26</v>
      </c>
      <c r="T986" s="297">
        <v>147.07</v>
      </c>
      <c r="U986" s="297">
        <v>149.02000000000001</v>
      </c>
      <c r="V986" s="297">
        <v>151.08000000000001</v>
      </c>
      <c r="W986" s="297">
        <v>153.16999999999999</v>
      </c>
      <c r="X986" s="297">
        <v>155.19999999999999</v>
      </c>
      <c r="Y986" s="297">
        <v>157.11000000000001</v>
      </c>
      <c r="Z986" s="297">
        <v>158.86000000000001</v>
      </c>
      <c r="AA986" s="297">
        <v>160.49</v>
      </c>
      <c r="AB986" s="297">
        <v>162.05000000000001</v>
      </c>
      <c r="AC986" s="297">
        <v>163.63</v>
      </c>
      <c r="AD986" s="297">
        <v>165.27</v>
      </c>
      <c r="AE986" s="297">
        <v>167</v>
      </c>
      <c r="AF986" s="297">
        <v>168.79</v>
      </c>
      <c r="AG986" s="297">
        <v>170.62</v>
      </c>
      <c r="AH986" s="297">
        <v>172.46</v>
      </c>
      <c r="AI986" s="297">
        <v>174.27</v>
      </c>
      <c r="AJ986" s="297">
        <v>176.04</v>
      </c>
      <c r="AK986" s="297">
        <v>177.79</v>
      </c>
      <c r="AL986" s="297">
        <v>179.51</v>
      </c>
      <c r="AM986" s="297">
        <v>181.2</v>
      </c>
      <c r="AN986" s="297">
        <v>182.85</v>
      </c>
      <c r="AO986" s="297">
        <v>184.46</v>
      </c>
      <c r="AP986" s="297">
        <v>186.03</v>
      </c>
      <c r="AQ986" s="297">
        <v>187.55</v>
      </c>
      <c r="AR986" s="297">
        <v>189.01</v>
      </c>
      <c r="AS986" s="297">
        <v>190.41</v>
      </c>
      <c r="AT986" s="297">
        <v>191.76</v>
      </c>
      <c r="AU986" s="297">
        <v>193.03</v>
      </c>
      <c r="AV986" s="297">
        <v>194.24</v>
      </c>
      <c r="AW986" s="297">
        <v>195.39</v>
      </c>
      <c r="AX986" s="297">
        <v>196.47</v>
      </c>
      <c r="AY986" s="297">
        <v>197.49</v>
      </c>
      <c r="AZ986" s="297">
        <v>198.44</v>
      </c>
      <c r="BA986" s="297">
        <v>199.33</v>
      </c>
      <c r="BB986" s="297">
        <v>200.15</v>
      </c>
      <c r="BC986" s="297">
        <v>200.92</v>
      </c>
      <c r="BD986" s="297">
        <v>201.64</v>
      </c>
      <c r="BE986" s="297">
        <v>202.29</v>
      </c>
      <c r="BF986" s="297">
        <v>202.9</v>
      </c>
      <c r="BG986" s="297">
        <v>203.45</v>
      </c>
      <c r="BH986" s="297">
        <v>203.95</v>
      </c>
      <c r="BI986" s="297">
        <v>204.4</v>
      </c>
      <c r="BJ986" s="297">
        <v>204.81</v>
      </c>
      <c r="BK986" s="297">
        <v>205.16</v>
      </c>
      <c r="BL986" s="297">
        <v>205.46</v>
      </c>
      <c r="BM986" s="297">
        <v>205.7</v>
      </c>
      <c r="BN986" s="297">
        <v>205.9</v>
      </c>
      <c r="BO986" s="297">
        <v>206.05</v>
      </c>
      <c r="BP986" s="297">
        <v>206.14</v>
      </c>
      <c r="BQ986" s="297">
        <v>206.17</v>
      </c>
      <c r="BR986" s="297">
        <v>206.14</v>
      </c>
      <c r="BS986" s="297">
        <v>206.03</v>
      </c>
      <c r="BT986" s="297">
        <v>205.86</v>
      </c>
      <c r="BU986" s="297">
        <v>205.65</v>
      </c>
      <c r="BV986" s="297">
        <v>205.42</v>
      </c>
      <c r="BW986" s="297">
        <v>205.19</v>
      </c>
    </row>
    <row r="987" spans="1:75" x14ac:dyDescent="0.25">
      <c r="A987" s="297" t="s">
        <v>1135</v>
      </c>
      <c r="B987" s="297" t="s">
        <v>1136</v>
      </c>
      <c r="C987" s="297" t="s">
        <v>1013</v>
      </c>
      <c r="D987" s="297" t="s">
        <v>1010</v>
      </c>
      <c r="E987" s="297">
        <v>7.08</v>
      </c>
      <c r="F987" s="297">
        <v>0.57999999999999996</v>
      </c>
      <c r="G987" s="297">
        <v>7.42</v>
      </c>
      <c r="H987" s="297">
        <v>14.33</v>
      </c>
      <c r="I987" s="297">
        <v>8.9</v>
      </c>
      <c r="J987" s="297">
        <v>14.56</v>
      </c>
      <c r="K987" s="297">
        <v>16.809999999999999</v>
      </c>
      <c r="L987" s="297">
        <v>13.06</v>
      </c>
      <c r="M987" s="297">
        <v>22.17</v>
      </c>
      <c r="N987" s="297">
        <v>12.67</v>
      </c>
      <c r="O987" s="297">
        <v>14.18</v>
      </c>
      <c r="P987" s="297">
        <v>11.87</v>
      </c>
      <c r="Q987" s="297">
        <v>15.26</v>
      </c>
      <c r="R987" s="297">
        <v>18.87</v>
      </c>
      <c r="S987" s="297">
        <v>18.22</v>
      </c>
      <c r="T987" s="297">
        <v>16.93</v>
      </c>
      <c r="U987" s="297">
        <v>15.24</v>
      </c>
      <c r="V987" s="297">
        <v>16.39</v>
      </c>
      <c r="W987" s="297">
        <v>18.02</v>
      </c>
      <c r="X987" s="297">
        <v>15.87</v>
      </c>
      <c r="Y987" s="297">
        <v>17.100000000000001</v>
      </c>
      <c r="Z987" s="297">
        <v>15.45</v>
      </c>
      <c r="AA987" s="297">
        <v>18.149999999999999</v>
      </c>
      <c r="AB987" s="297">
        <v>10.44</v>
      </c>
      <c r="AC987" s="297">
        <v>17.100000000000001</v>
      </c>
      <c r="AD987" s="297">
        <v>9.6199999999999992</v>
      </c>
      <c r="AE987" s="297">
        <v>15.53</v>
      </c>
      <c r="AF987" s="297">
        <v>11.72</v>
      </c>
      <c r="AG987" s="297">
        <v>11.23</v>
      </c>
      <c r="AH987" s="297">
        <v>11.94</v>
      </c>
      <c r="AI987" s="297">
        <v>9.66</v>
      </c>
      <c r="AJ987" s="297">
        <v>13.75</v>
      </c>
      <c r="AK987" s="297">
        <v>12.09</v>
      </c>
      <c r="AL987" s="297">
        <v>12.73</v>
      </c>
      <c r="AM987" s="297">
        <v>12.97</v>
      </c>
      <c r="AN987" s="297">
        <v>13.05</v>
      </c>
      <c r="AO987" s="297">
        <v>13.08</v>
      </c>
      <c r="AP987" s="297">
        <v>13.54</v>
      </c>
      <c r="AQ987" s="297">
        <v>13.62</v>
      </c>
      <c r="AR987" s="297">
        <v>13.62</v>
      </c>
      <c r="AS987" s="297">
        <v>13.71</v>
      </c>
      <c r="AT987" s="297">
        <v>13.78</v>
      </c>
      <c r="AU987" s="297">
        <v>13.9</v>
      </c>
      <c r="AV987" s="297">
        <v>13.89</v>
      </c>
      <c r="AW987" s="297">
        <v>13.91</v>
      </c>
      <c r="AX987" s="297">
        <v>13.92</v>
      </c>
      <c r="AY987" s="297">
        <v>13.92</v>
      </c>
      <c r="AZ987" s="297">
        <v>14.02</v>
      </c>
      <c r="BA987" s="297">
        <v>13.99</v>
      </c>
      <c r="BB987" s="297">
        <v>13.96</v>
      </c>
      <c r="BC987" s="297">
        <v>13.93</v>
      </c>
      <c r="BD987" s="297">
        <v>13.9</v>
      </c>
      <c r="BE987" s="297">
        <v>13.93</v>
      </c>
      <c r="BF987" s="297">
        <v>13.87</v>
      </c>
      <c r="BG987" s="297">
        <v>13.8</v>
      </c>
      <c r="BH987" s="297">
        <v>13.72</v>
      </c>
      <c r="BI987" s="297">
        <v>13.63</v>
      </c>
      <c r="BJ987" s="297">
        <v>13.64</v>
      </c>
      <c r="BK987" s="297">
        <v>13.56</v>
      </c>
      <c r="BL987" s="297">
        <v>13.46</v>
      </c>
      <c r="BM987" s="297">
        <v>13.35</v>
      </c>
      <c r="BN987" s="297">
        <v>13.23</v>
      </c>
      <c r="BO987" s="297">
        <v>13.19</v>
      </c>
      <c r="BP987" s="297">
        <v>13.07</v>
      </c>
      <c r="BQ987" s="297">
        <v>12.94</v>
      </c>
      <c r="BR987" s="297">
        <v>12.8</v>
      </c>
      <c r="BS987" s="297">
        <v>12.67</v>
      </c>
      <c r="BT987" s="297">
        <v>12.57</v>
      </c>
      <c r="BU987" s="297">
        <v>12.43</v>
      </c>
      <c r="BV987" s="297">
        <v>12.27</v>
      </c>
      <c r="BW987" s="297">
        <v>12.12</v>
      </c>
    </row>
    <row r="988" spans="1:75" x14ac:dyDescent="0.25">
      <c r="A988" s="297" t="s">
        <v>1135</v>
      </c>
      <c r="B988" s="297" t="s">
        <v>1136</v>
      </c>
      <c r="C988" s="297" t="s">
        <v>1014</v>
      </c>
      <c r="D988" s="297" t="s">
        <v>1015</v>
      </c>
      <c r="E988" s="297">
        <v>31.42</v>
      </c>
      <c r="F988" s="297">
        <v>32.39</v>
      </c>
      <c r="G988" s="297">
        <v>33.4</v>
      </c>
      <c r="H988" s="297">
        <v>34.43</v>
      </c>
      <c r="I988" s="297">
        <v>35.49</v>
      </c>
      <c r="J988" s="297">
        <v>36.590000000000003</v>
      </c>
      <c r="K988" s="297">
        <v>37.380000000000003</v>
      </c>
      <c r="L988" s="297">
        <v>38.18</v>
      </c>
      <c r="M988" s="297">
        <v>39</v>
      </c>
      <c r="N988" s="297">
        <v>39.840000000000003</v>
      </c>
      <c r="O988" s="297">
        <v>40.69</v>
      </c>
      <c r="P988" s="297">
        <v>41.49</v>
      </c>
      <c r="Q988" s="297">
        <v>42.3</v>
      </c>
      <c r="R988" s="297">
        <v>43.12</v>
      </c>
      <c r="S988" s="297">
        <v>43.97</v>
      </c>
      <c r="T988" s="297">
        <v>44.82</v>
      </c>
      <c r="U988" s="297">
        <v>45.85</v>
      </c>
      <c r="V988" s="297">
        <v>46.9</v>
      </c>
      <c r="W988" s="297">
        <v>47.98</v>
      </c>
      <c r="X988" s="297">
        <v>49.07</v>
      </c>
      <c r="Y988" s="297">
        <v>50.2</v>
      </c>
      <c r="Z988" s="297">
        <v>51.1</v>
      </c>
      <c r="AA988" s="297">
        <v>52.02</v>
      </c>
      <c r="AB988" s="297">
        <v>52.96</v>
      </c>
      <c r="AC988" s="297">
        <v>53.92</v>
      </c>
      <c r="AD988" s="297">
        <v>54.89</v>
      </c>
      <c r="AE988" s="297">
        <v>55.74</v>
      </c>
      <c r="AF988" s="297">
        <v>56.6</v>
      </c>
      <c r="AG988" s="297">
        <v>57.47</v>
      </c>
      <c r="AH988" s="297">
        <v>58.36</v>
      </c>
      <c r="AI988" s="297">
        <v>59.26</v>
      </c>
      <c r="AJ988" s="297">
        <v>59.86</v>
      </c>
      <c r="AK988" s="297">
        <v>60.46</v>
      </c>
      <c r="AL988" s="297">
        <v>61.07</v>
      </c>
      <c r="AM988" s="297">
        <v>61.69</v>
      </c>
      <c r="AN988" s="297">
        <v>62.31</v>
      </c>
      <c r="AO988" s="297">
        <v>62.86</v>
      </c>
      <c r="AP988" s="297">
        <v>63.41</v>
      </c>
      <c r="AQ988" s="297">
        <v>63.97</v>
      </c>
      <c r="AR988" s="297">
        <v>64.53</v>
      </c>
      <c r="AS988" s="297">
        <v>65.099999999999994</v>
      </c>
      <c r="AT988" s="297">
        <v>65.64</v>
      </c>
      <c r="AU988" s="297">
        <v>66.180000000000007</v>
      </c>
      <c r="AV988" s="297">
        <v>66.73</v>
      </c>
      <c r="AW988" s="297">
        <v>67.290000000000006</v>
      </c>
      <c r="AX988" s="297">
        <v>67.84</v>
      </c>
      <c r="AY988" s="297">
        <v>68.400000000000006</v>
      </c>
      <c r="AZ988" s="297">
        <v>68.95</v>
      </c>
      <c r="BA988" s="297">
        <v>69.52</v>
      </c>
      <c r="BB988" s="297">
        <v>70.08</v>
      </c>
      <c r="BC988" s="297">
        <v>70.650000000000006</v>
      </c>
      <c r="BD988" s="297">
        <v>71.19</v>
      </c>
      <c r="BE988" s="297">
        <v>71.72</v>
      </c>
      <c r="BF988" s="297">
        <v>72.260000000000005</v>
      </c>
      <c r="BG988" s="297">
        <v>72.81</v>
      </c>
      <c r="BH988" s="297">
        <v>73.36</v>
      </c>
      <c r="BI988" s="297">
        <v>73.849999999999994</v>
      </c>
      <c r="BJ988" s="297">
        <v>74.36</v>
      </c>
      <c r="BK988" s="297">
        <v>74.86</v>
      </c>
      <c r="BL988" s="297">
        <v>75.37</v>
      </c>
      <c r="BM988" s="297">
        <v>75.89</v>
      </c>
      <c r="BN988" s="297">
        <v>76.349999999999994</v>
      </c>
      <c r="BO988" s="297">
        <v>76.819999999999993</v>
      </c>
      <c r="BP988" s="297">
        <v>77.290000000000006</v>
      </c>
      <c r="BQ988" s="297">
        <v>77.760000000000005</v>
      </c>
      <c r="BR988" s="297">
        <v>78.23</v>
      </c>
      <c r="BS988" s="297">
        <v>78.680000000000007</v>
      </c>
      <c r="BT988" s="297">
        <v>79.12</v>
      </c>
      <c r="BU988" s="297">
        <v>79.569999999999993</v>
      </c>
      <c r="BV988" s="297">
        <v>80.010000000000005</v>
      </c>
      <c r="BW988" s="297">
        <v>80.47</v>
      </c>
    </row>
    <row r="989" spans="1:75" x14ac:dyDescent="0.25">
      <c r="A989" s="297" t="s">
        <v>1135</v>
      </c>
      <c r="B989" s="297" t="s">
        <v>1136</v>
      </c>
      <c r="C989" s="297" t="s">
        <v>1016</v>
      </c>
      <c r="D989" s="297" t="s">
        <v>1015</v>
      </c>
      <c r="E989" s="297">
        <v>4.78</v>
      </c>
      <c r="F989" s="297">
        <v>5.08</v>
      </c>
      <c r="G989" s="297">
        <v>5.39</v>
      </c>
      <c r="H989" s="297">
        <v>5.71</v>
      </c>
      <c r="I989" s="297">
        <v>6.06</v>
      </c>
      <c r="J989" s="297">
        <v>6.43</v>
      </c>
      <c r="K989" s="297">
        <v>6.68</v>
      </c>
      <c r="L989" s="297">
        <v>6.94</v>
      </c>
      <c r="M989" s="297">
        <v>7.21</v>
      </c>
      <c r="N989" s="297">
        <v>7.49</v>
      </c>
      <c r="O989" s="297">
        <v>7.78</v>
      </c>
      <c r="P989" s="297">
        <v>8.0299999999999994</v>
      </c>
      <c r="Q989" s="297">
        <v>8.2799999999999994</v>
      </c>
      <c r="R989" s="297">
        <v>8.5500000000000007</v>
      </c>
      <c r="S989" s="297">
        <v>8.82</v>
      </c>
      <c r="T989" s="297">
        <v>9.1</v>
      </c>
      <c r="U989" s="297">
        <v>9.27</v>
      </c>
      <c r="V989" s="297">
        <v>9.44</v>
      </c>
      <c r="W989" s="297">
        <v>9.61</v>
      </c>
      <c r="X989" s="297">
        <v>9.7899999999999991</v>
      </c>
      <c r="Y989" s="297">
        <v>9.9700000000000006</v>
      </c>
      <c r="Z989" s="297">
        <v>10.19</v>
      </c>
      <c r="AA989" s="297">
        <v>10.42</v>
      </c>
      <c r="AB989" s="297">
        <v>10.65</v>
      </c>
      <c r="AC989" s="297">
        <v>10.89</v>
      </c>
      <c r="AD989" s="297">
        <v>11.13</v>
      </c>
      <c r="AE989" s="297">
        <v>11.39</v>
      </c>
      <c r="AF989" s="297">
        <v>11.66</v>
      </c>
      <c r="AG989" s="297">
        <v>11.94</v>
      </c>
      <c r="AH989" s="297">
        <v>12.23</v>
      </c>
      <c r="AI989" s="297">
        <v>12.52</v>
      </c>
      <c r="AJ989" s="297">
        <v>12.86</v>
      </c>
      <c r="AK989" s="297">
        <v>13.21</v>
      </c>
      <c r="AL989" s="297">
        <v>13.56</v>
      </c>
      <c r="AM989" s="297">
        <v>13.93</v>
      </c>
      <c r="AN989" s="297">
        <v>14.31</v>
      </c>
      <c r="AO989" s="297">
        <v>14.66</v>
      </c>
      <c r="AP989" s="297">
        <v>15.02</v>
      </c>
      <c r="AQ989" s="297">
        <v>15.39</v>
      </c>
      <c r="AR989" s="297">
        <v>15.76</v>
      </c>
      <c r="AS989" s="297">
        <v>16.149999999999999</v>
      </c>
      <c r="AT989" s="297">
        <v>16.5</v>
      </c>
      <c r="AU989" s="297">
        <v>16.87</v>
      </c>
      <c r="AV989" s="297">
        <v>17.239999999999998</v>
      </c>
      <c r="AW989" s="297">
        <v>17.62</v>
      </c>
      <c r="AX989" s="297">
        <v>18.010000000000002</v>
      </c>
      <c r="AY989" s="297">
        <v>18.45</v>
      </c>
      <c r="AZ989" s="297">
        <v>18.89</v>
      </c>
      <c r="BA989" s="297">
        <v>19.350000000000001</v>
      </c>
      <c r="BB989" s="297">
        <v>19.82</v>
      </c>
      <c r="BC989" s="297">
        <v>20.3</v>
      </c>
      <c r="BD989" s="297">
        <v>20.8</v>
      </c>
      <c r="BE989" s="297">
        <v>21.31</v>
      </c>
      <c r="BF989" s="297">
        <v>21.83</v>
      </c>
      <c r="BG989" s="297">
        <v>22.37</v>
      </c>
      <c r="BH989" s="297">
        <v>22.92</v>
      </c>
      <c r="BI989" s="297">
        <v>23.46</v>
      </c>
      <c r="BJ989" s="297">
        <v>24.02</v>
      </c>
      <c r="BK989" s="297">
        <v>24.6</v>
      </c>
      <c r="BL989" s="297">
        <v>25.18</v>
      </c>
      <c r="BM989" s="297">
        <v>25.78</v>
      </c>
      <c r="BN989" s="297">
        <v>26.37</v>
      </c>
      <c r="BO989" s="297">
        <v>26.98</v>
      </c>
      <c r="BP989" s="297">
        <v>27.6</v>
      </c>
      <c r="BQ989" s="297">
        <v>28.23</v>
      </c>
      <c r="BR989" s="297">
        <v>28.88</v>
      </c>
      <c r="BS989" s="297">
        <v>29.53</v>
      </c>
      <c r="BT989" s="297">
        <v>30.2</v>
      </c>
      <c r="BU989" s="297">
        <v>30.88</v>
      </c>
      <c r="BV989" s="297">
        <v>31.58</v>
      </c>
      <c r="BW989" s="297">
        <v>32.29</v>
      </c>
    </row>
    <row r="990" spans="1:75" x14ac:dyDescent="0.25">
      <c r="A990" s="297" t="s">
        <v>1137</v>
      </c>
      <c r="B990" s="297" t="s">
        <v>1138</v>
      </c>
      <c r="C990" s="297" t="s">
        <v>1005</v>
      </c>
      <c r="D990" s="297" t="s">
        <v>1006</v>
      </c>
      <c r="E990" s="297">
        <v>0.6</v>
      </c>
      <c r="F990" s="297">
        <v>0.62</v>
      </c>
      <c r="G990" s="297">
        <v>0.63</v>
      </c>
      <c r="H990" s="297">
        <v>0.65</v>
      </c>
      <c r="I990" s="297">
        <v>0.67</v>
      </c>
      <c r="J990" s="297">
        <v>0.69</v>
      </c>
      <c r="K990" s="297">
        <v>0.72</v>
      </c>
      <c r="L990" s="297">
        <v>0.76</v>
      </c>
      <c r="M990" s="297">
        <v>0.8</v>
      </c>
      <c r="N990" s="297">
        <v>0.84</v>
      </c>
      <c r="O990" s="297">
        <v>0.89</v>
      </c>
      <c r="P990" s="297">
        <v>0.94</v>
      </c>
      <c r="Q990" s="297">
        <v>0.97</v>
      </c>
      <c r="R990" s="297">
        <v>1.01</v>
      </c>
      <c r="S990" s="297">
        <v>1.05</v>
      </c>
      <c r="T990" s="297">
        <v>1.1100000000000001</v>
      </c>
      <c r="U990" s="297">
        <v>1.1599999999999999</v>
      </c>
      <c r="V990" s="297">
        <v>1.22</v>
      </c>
      <c r="W990" s="297">
        <v>1.3</v>
      </c>
      <c r="X990" s="297">
        <v>1.38</v>
      </c>
      <c r="Y990" s="297">
        <v>1.43</v>
      </c>
      <c r="Z990" s="297">
        <v>1.48</v>
      </c>
      <c r="AA990" s="297">
        <v>1.54</v>
      </c>
      <c r="AB990" s="297">
        <v>1.61</v>
      </c>
      <c r="AC990" s="297">
        <v>1.69</v>
      </c>
      <c r="AD990" s="297">
        <v>1.77</v>
      </c>
      <c r="AE990" s="297">
        <v>1.86</v>
      </c>
      <c r="AF990" s="297">
        <v>1.97</v>
      </c>
      <c r="AG990" s="297">
        <v>2.08</v>
      </c>
      <c r="AH990" s="297">
        <v>2.16</v>
      </c>
      <c r="AI990" s="297">
        <v>2.2000000000000002</v>
      </c>
      <c r="AJ990" s="297">
        <v>2.2599999999999998</v>
      </c>
      <c r="AK990" s="297">
        <v>2.31</v>
      </c>
      <c r="AL990" s="297">
        <v>2.36</v>
      </c>
      <c r="AM990" s="297">
        <v>2.41</v>
      </c>
      <c r="AN990" s="297">
        <v>2.4700000000000002</v>
      </c>
      <c r="AO990" s="297">
        <v>2.5299999999999998</v>
      </c>
      <c r="AP990" s="297">
        <v>2.59</v>
      </c>
      <c r="AQ990" s="297">
        <v>2.66</v>
      </c>
      <c r="AR990" s="297">
        <v>2.74</v>
      </c>
      <c r="AS990" s="297">
        <v>2.82</v>
      </c>
      <c r="AT990" s="297">
        <v>2.9</v>
      </c>
      <c r="AU990" s="297">
        <v>2.99</v>
      </c>
      <c r="AV990" s="297">
        <v>3.08</v>
      </c>
      <c r="AW990" s="297">
        <v>3.17</v>
      </c>
      <c r="AX990" s="297">
        <v>3.27</v>
      </c>
      <c r="AY990" s="297">
        <v>3.37</v>
      </c>
      <c r="AZ990" s="297">
        <v>3.48</v>
      </c>
      <c r="BA990" s="297">
        <v>3.59</v>
      </c>
      <c r="BB990" s="297">
        <v>3.71</v>
      </c>
      <c r="BC990" s="297">
        <v>3.83</v>
      </c>
      <c r="BD990" s="297">
        <v>3.95</v>
      </c>
      <c r="BE990" s="297">
        <v>4.08</v>
      </c>
      <c r="BF990" s="297">
        <v>4.21</v>
      </c>
      <c r="BG990" s="297">
        <v>4.3499999999999996</v>
      </c>
      <c r="BH990" s="297">
        <v>4.49</v>
      </c>
      <c r="BI990" s="297">
        <v>4.6399999999999997</v>
      </c>
      <c r="BJ990" s="297">
        <v>4.8</v>
      </c>
      <c r="BK990" s="297">
        <v>4.96</v>
      </c>
      <c r="BL990" s="297">
        <v>5.12</v>
      </c>
      <c r="BM990" s="297">
        <v>5.3</v>
      </c>
      <c r="BN990" s="297">
        <v>5.48</v>
      </c>
      <c r="BO990" s="297">
        <v>5.66</v>
      </c>
      <c r="BP990" s="297">
        <v>5.85</v>
      </c>
      <c r="BQ990" s="297">
        <v>6.05</v>
      </c>
      <c r="BR990" s="297">
        <v>6.26</v>
      </c>
      <c r="BS990" s="297">
        <v>6.47</v>
      </c>
      <c r="BT990" s="297">
        <v>6.69</v>
      </c>
      <c r="BU990" s="297">
        <v>6.92</v>
      </c>
      <c r="BV990" s="297">
        <v>7.15</v>
      </c>
      <c r="BW990" s="297">
        <v>7.39</v>
      </c>
    </row>
    <row r="991" spans="1:75" x14ac:dyDescent="0.25">
      <c r="A991" s="297" t="s">
        <v>1137</v>
      </c>
      <c r="B991" s="297" t="s">
        <v>1138</v>
      </c>
      <c r="C991" s="297" t="s">
        <v>1007</v>
      </c>
      <c r="D991" s="297" t="s">
        <v>1008</v>
      </c>
      <c r="E991" s="297">
        <v>424.33</v>
      </c>
      <c r="F991" s="297">
        <v>441.15</v>
      </c>
      <c r="G991" s="297">
        <v>477.95</v>
      </c>
      <c r="H991" s="297">
        <v>506.66</v>
      </c>
      <c r="I991" s="297">
        <v>542.24</v>
      </c>
      <c r="J991" s="297">
        <v>570.16</v>
      </c>
      <c r="K991" s="297">
        <v>598.03</v>
      </c>
      <c r="L991" s="297">
        <v>631.35</v>
      </c>
      <c r="M991" s="297">
        <v>738.48</v>
      </c>
      <c r="N991" s="297">
        <v>772.28</v>
      </c>
      <c r="O991" s="297">
        <v>823.42</v>
      </c>
      <c r="P991" s="297">
        <v>813.66</v>
      </c>
      <c r="Q991" s="297">
        <v>897.1</v>
      </c>
      <c r="R991" s="297">
        <v>873.54</v>
      </c>
      <c r="S991" s="297">
        <v>860.14</v>
      </c>
      <c r="T991" s="297">
        <v>880.79</v>
      </c>
      <c r="U991" s="297">
        <v>914.37</v>
      </c>
      <c r="V991" s="297">
        <v>1028.27</v>
      </c>
      <c r="W991" s="297">
        <v>1092.44</v>
      </c>
      <c r="X991" s="297">
        <v>1147.48</v>
      </c>
      <c r="Y991" s="297">
        <v>1156.5</v>
      </c>
      <c r="Z991" s="297">
        <v>1148.5999999999999</v>
      </c>
      <c r="AA991" s="297">
        <v>1196.9100000000001</v>
      </c>
      <c r="AB991" s="297">
        <v>1213.4100000000001</v>
      </c>
      <c r="AC991" s="297">
        <v>1313.92</v>
      </c>
      <c r="AD991" s="297">
        <v>1323.55</v>
      </c>
      <c r="AE991" s="297">
        <v>1465.85</v>
      </c>
      <c r="AF991" s="297">
        <v>1568.21</v>
      </c>
      <c r="AG991" s="297">
        <v>1542.66</v>
      </c>
      <c r="AH991" s="297">
        <v>1635.56</v>
      </c>
      <c r="AI991" s="297">
        <v>1585.76</v>
      </c>
      <c r="AJ991" s="297">
        <v>1526.63</v>
      </c>
      <c r="AK991" s="297">
        <v>1496.62</v>
      </c>
      <c r="AL991" s="297">
        <v>1489.63</v>
      </c>
      <c r="AM991" s="297">
        <v>1486.64</v>
      </c>
      <c r="AN991" s="297">
        <v>1488</v>
      </c>
      <c r="AO991" s="297">
        <v>1495.51</v>
      </c>
      <c r="AP991" s="297">
        <v>1526.24</v>
      </c>
      <c r="AQ991" s="297">
        <v>1556.96</v>
      </c>
      <c r="AR991" s="297">
        <v>1590.94</v>
      </c>
      <c r="AS991" s="297">
        <v>1626.16</v>
      </c>
      <c r="AT991" s="297">
        <v>1662.8</v>
      </c>
      <c r="AU991" s="297">
        <v>1704.75</v>
      </c>
      <c r="AV991" s="297">
        <v>1747.54</v>
      </c>
      <c r="AW991" s="297">
        <v>1791.59</v>
      </c>
      <c r="AX991" s="297">
        <v>1836.3</v>
      </c>
      <c r="AY991" s="297">
        <v>1881.94</v>
      </c>
      <c r="AZ991" s="297">
        <v>1933.19</v>
      </c>
      <c r="BA991" s="297">
        <v>1985.88</v>
      </c>
      <c r="BB991" s="297">
        <v>2040.09</v>
      </c>
      <c r="BC991" s="297">
        <v>2097.37</v>
      </c>
      <c r="BD991" s="297">
        <v>2155.19</v>
      </c>
      <c r="BE991" s="297">
        <v>2219.1999999999998</v>
      </c>
      <c r="BF991" s="297">
        <v>2285.2399999999998</v>
      </c>
      <c r="BG991" s="297">
        <v>2353.06</v>
      </c>
      <c r="BH991" s="297">
        <v>2423.1999999999998</v>
      </c>
      <c r="BI991" s="297">
        <v>2495.48</v>
      </c>
      <c r="BJ991" s="297">
        <v>2572.56</v>
      </c>
      <c r="BK991" s="297">
        <v>2651.59</v>
      </c>
      <c r="BL991" s="297">
        <v>2732.56</v>
      </c>
      <c r="BM991" s="297">
        <v>2814.72</v>
      </c>
      <c r="BN991" s="297">
        <v>2897.79</v>
      </c>
      <c r="BO991" s="297">
        <v>2983.77</v>
      </c>
      <c r="BP991" s="297">
        <v>3071.12</v>
      </c>
      <c r="BQ991" s="297">
        <v>3160.34</v>
      </c>
      <c r="BR991" s="297">
        <v>3251.28</v>
      </c>
      <c r="BS991" s="297">
        <v>3343.48</v>
      </c>
      <c r="BT991" s="297">
        <v>3438.73</v>
      </c>
      <c r="BU991" s="297">
        <v>3536.01</v>
      </c>
      <c r="BV991" s="297">
        <v>3635.11</v>
      </c>
      <c r="BW991" s="297">
        <v>3736.23</v>
      </c>
    </row>
    <row r="992" spans="1:75" x14ac:dyDescent="0.25">
      <c r="A992" s="297" t="s">
        <v>1137</v>
      </c>
      <c r="B992" s="297" t="s">
        <v>1138</v>
      </c>
      <c r="C992" s="297" t="s">
        <v>1009</v>
      </c>
      <c r="D992" s="297" t="s">
        <v>1010</v>
      </c>
      <c r="E992" s="297">
        <v>34.840000000000003</v>
      </c>
      <c r="F992" s="297">
        <v>28.58</v>
      </c>
      <c r="G992" s="297">
        <v>25.22</v>
      </c>
      <c r="H992" s="297">
        <v>21.98</v>
      </c>
      <c r="I992" s="297">
        <v>25.09</v>
      </c>
      <c r="J992" s="297">
        <v>24.8</v>
      </c>
      <c r="K992" s="297">
        <v>28.19</v>
      </c>
      <c r="L992" s="297">
        <v>29.69</v>
      </c>
      <c r="M992" s="297">
        <v>27.11</v>
      </c>
      <c r="N992" s="297">
        <v>26.22</v>
      </c>
      <c r="O992" s="297">
        <v>29.73</v>
      </c>
      <c r="P992" s="297">
        <v>29.44</v>
      </c>
      <c r="Q992" s="297">
        <v>24.26</v>
      </c>
      <c r="R992" s="297">
        <v>25.64</v>
      </c>
      <c r="S992" s="297">
        <v>28.23</v>
      </c>
      <c r="T992" s="297">
        <v>31.86</v>
      </c>
      <c r="U992" s="297">
        <v>31.81</v>
      </c>
      <c r="V992" s="297">
        <v>30.81</v>
      </c>
      <c r="W992" s="297">
        <v>35.68</v>
      </c>
      <c r="X992" s="297">
        <v>34.409999999999997</v>
      </c>
      <c r="Y992" s="297">
        <v>28.6</v>
      </c>
      <c r="Z992" s="297">
        <v>30.46</v>
      </c>
      <c r="AA992" s="297">
        <v>30.89</v>
      </c>
      <c r="AB992" s="297">
        <v>34.39</v>
      </c>
      <c r="AC992" s="297">
        <v>33.67</v>
      </c>
      <c r="AD992" s="297">
        <v>33.36</v>
      </c>
      <c r="AE992" s="297">
        <v>35.909999999999997</v>
      </c>
      <c r="AF992" s="297">
        <v>36.74</v>
      </c>
      <c r="AG992" s="297">
        <v>34.68</v>
      </c>
      <c r="AH992" s="297">
        <v>30.11</v>
      </c>
      <c r="AI992" s="297">
        <v>27.13</v>
      </c>
      <c r="AJ992" s="297">
        <v>29.27</v>
      </c>
      <c r="AK992" s="297">
        <v>28.97</v>
      </c>
      <c r="AL992" s="297">
        <v>29.1</v>
      </c>
      <c r="AM992" s="297">
        <v>29.17</v>
      </c>
      <c r="AN992" s="297">
        <v>29.15</v>
      </c>
      <c r="AO992" s="297">
        <v>29.09</v>
      </c>
      <c r="AP992" s="297">
        <v>29.01</v>
      </c>
      <c r="AQ992" s="297">
        <v>28.99</v>
      </c>
      <c r="AR992" s="297">
        <v>28.97</v>
      </c>
      <c r="AS992" s="297">
        <v>28.95</v>
      </c>
      <c r="AT992" s="297">
        <v>28.92</v>
      </c>
      <c r="AU992" s="297">
        <v>28.78</v>
      </c>
      <c r="AV992" s="297">
        <v>28.68</v>
      </c>
      <c r="AW992" s="297">
        <v>28.61</v>
      </c>
      <c r="AX992" s="297">
        <v>28.55</v>
      </c>
      <c r="AY992" s="297">
        <v>28.48</v>
      </c>
      <c r="AZ992" s="297">
        <v>28.34</v>
      </c>
      <c r="BA992" s="297">
        <v>28.25</v>
      </c>
      <c r="BB992" s="297">
        <v>28.17</v>
      </c>
      <c r="BC992" s="297">
        <v>28.08</v>
      </c>
      <c r="BD992" s="297">
        <v>27.98</v>
      </c>
      <c r="BE992" s="297">
        <v>27.82</v>
      </c>
      <c r="BF992" s="297">
        <v>27.71</v>
      </c>
      <c r="BG992" s="297">
        <v>27.6</v>
      </c>
      <c r="BH992" s="297">
        <v>27.49</v>
      </c>
      <c r="BI992" s="297">
        <v>27.38</v>
      </c>
      <c r="BJ992" s="297">
        <v>27.24</v>
      </c>
      <c r="BK992" s="297">
        <v>27.14</v>
      </c>
      <c r="BL992" s="297">
        <v>27.05</v>
      </c>
      <c r="BM992" s="297">
        <v>26.96</v>
      </c>
      <c r="BN992" s="297">
        <v>26.88</v>
      </c>
      <c r="BO992" s="297">
        <v>26.77</v>
      </c>
      <c r="BP992" s="297">
        <v>26.7</v>
      </c>
      <c r="BQ992" s="297">
        <v>26.63</v>
      </c>
      <c r="BR992" s="297">
        <v>26.57</v>
      </c>
      <c r="BS992" s="297">
        <v>26.51</v>
      </c>
      <c r="BT992" s="297">
        <v>26.45</v>
      </c>
      <c r="BU992" s="297">
        <v>26.4</v>
      </c>
      <c r="BV992" s="297">
        <v>26.35</v>
      </c>
      <c r="BW992" s="297">
        <v>26.29</v>
      </c>
    </row>
    <row r="993" spans="1:75" x14ac:dyDescent="0.25">
      <c r="A993" s="297" t="s">
        <v>1137</v>
      </c>
      <c r="B993" s="297" t="s">
        <v>1138</v>
      </c>
      <c r="C993" s="297" t="s">
        <v>1011</v>
      </c>
      <c r="D993" s="297" t="s">
        <v>927</v>
      </c>
      <c r="E993" s="297">
        <v>33.39</v>
      </c>
      <c r="F993" s="297">
        <v>34.51</v>
      </c>
      <c r="G993" s="297">
        <v>35.590000000000003</v>
      </c>
      <c r="H993" s="297">
        <v>36.630000000000003</v>
      </c>
      <c r="I993" s="297">
        <v>37.619999999999997</v>
      </c>
      <c r="J993" s="297">
        <v>38.56</v>
      </c>
      <c r="K993" s="297">
        <v>39.35</v>
      </c>
      <c r="L993" s="297">
        <v>40.07</v>
      </c>
      <c r="M993" s="297">
        <v>40.590000000000003</v>
      </c>
      <c r="N993" s="297">
        <v>41.11</v>
      </c>
      <c r="O993" s="297">
        <v>41.52</v>
      </c>
      <c r="P993" s="297">
        <v>42.38</v>
      </c>
      <c r="Q993" s="297">
        <v>43.14</v>
      </c>
      <c r="R993" s="297">
        <v>43.9</v>
      </c>
      <c r="S993" s="297">
        <v>44.66</v>
      </c>
      <c r="T993" s="297">
        <v>45.34</v>
      </c>
      <c r="U993" s="297">
        <v>46</v>
      </c>
      <c r="V993" s="297">
        <v>46.55</v>
      </c>
      <c r="W993" s="297">
        <v>47.12</v>
      </c>
      <c r="X993" s="297">
        <v>47.66</v>
      </c>
      <c r="Y993" s="297">
        <v>48.21</v>
      </c>
      <c r="Z993" s="297">
        <v>48.98</v>
      </c>
      <c r="AA993" s="297">
        <v>49.74</v>
      </c>
      <c r="AB993" s="297">
        <v>50.5</v>
      </c>
      <c r="AC993" s="297">
        <v>51.23</v>
      </c>
      <c r="AD993" s="297">
        <v>51.89</v>
      </c>
      <c r="AE993" s="297">
        <v>52.45</v>
      </c>
      <c r="AF993" s="297">
        <v>52.95</v>
      </c>
      <c r="AG993" s="297">
        <v>53.4</v>
      </c>
      <c r="AH993" s="297">
        <v>53.85</v>
      </c>
      <c r="AI993" s="297">
        <v>54.28</v>
      </c>
      <c r="AJ993" s="297">
        <v>54.35</v>
      </c>
      <c r="AK993" s="297">
        <v>54.42</v>
      </c>
      <c r="AL993" s="297">
        <v>54.48</v>
      </c>
      <c r="AM993" s="297">
        <v>54.5</v>
      </c>
      <c r="AN993" s="297">
        <v>54.48</v>
      </c>
      <c r="AO993" s="297">
        <v>54.71</v>
      </c>
      <c r="AP993" s="297">
        <v>54.9</v>
      </c>
      <c r="AQ993" s="297">
        <v>55.06</v>
      </c>
      <c r="AR993" s="297">
        <v>55.17</v>
      </c>
      <c r="AS993" s="297">
        <v>55.24</v>
      </c>
      <c r="AT993" s="297">
        <v>55.32</v>
      </c>
      <c r="AU993" s="297">
        <v>55.36</v>
      </c>
      <c r="AV993" s="297">
        <v>55.39</v>
      </c>
      <c r="AW993" s="297">
        <v>55.39</v>
      </c>
      <c r="AX993" s="297">
        <v>55.39</v>
      </c>
      <c r="AY993" s="297">
        <v>55.42</v>
      </c>
      <c r="AZ993" s="297">
        <v>55.46</v>
      </c>
      <c r="BA993" s="297">
        <v>55.51</v>
      </c>
      <c r="BB993" s="297">
        <v>55.56</v>
      </c>
      <c r="BC993" s="297">
        <v>55.62</v>
      </c>
      <c r="BD993" s="297">
        <v>55.74</v>
      </c>
      <c r="BE993" s="297">
        <v>55.88</v>
      </c>
      <c r="BF993" s="297">
        <v>56.02</v>
      </c>
      <c r="BG993" s="297">
        <v>56.16</v>
      </c>
      <c r="BH993" s="297">
        <v>56.3</v>
      </c>
      <c r="BI993" s="297">
        <v>56.47</v>
      </c>
      <c r="BJ993" s="297">
        <v>56.65</v>
      </c>
      <c r="BK993" s="297">
        <v>56.83</v>
      </c>
      <c r="BL993" s="297">
        <v>56.98</v>
      </c>
      <c r="BM993" s="297">
        <v>57.09</v>
      </c>
      <c r="BN993" s="297">
        <v>57.18</v>
      </c>
      <c r="BO993" s="297">
        <v>57.24</v>
      </c>
      <c r="BP993" s="297">
        <v>57.27</v>
      </c>
      <c r="BQ993" s="297">
        <v>57.28</v>
      </c>
      <c r="BR993" s="297">
        <v>57.26</v>
      </c>
      <c r="BS993" s="297">
        <v>57.23</v>
      </c>
      <c r="BT993" s="297">
        <v>57.19</v>
      </c>
      <c r="BU993" s="297">
        <v>57.12</v>
      </c>
      <c r="BV993" s="297">
        <v>57.05</v>
      </c>
      <c r="BW993" s="297">
        <v>56.95</v>
      </c>
    </row>
    <row r="994" spans="1:75" x14ac:dyDescent="0.25">
      <c r="A994" s="297" t="s">
        <v>1137</v>
      </c>
      <c r="B994" s="297" t="s">
        <v>1138</v>
      </c>
      <c r="C994" s="297" t="s">
        <v>1012</v>
      </c>
      <c r="D994" s="297" t="s">
        <v>927</v>
      </c>
      <c r="E994" s="297">
        <v>100.45</v>
      </c>
      <c r="F994" s="297">
        <v>101.32</v>
      </c>
      <c r="G994" s="297">
        <v>102.14</v>
      </c>
      <c r="H994" s="297">
        <v>102.92</v>
      </c>
      <c r="I994" s="297">
        <v>103.67</v>
      </c>
      <c r="J994" s="297">
        <v>104.4</v>
      </c>
      <c r="K994" s="297">
        <v>105.12</v>
      </c>
      <c r="L994" s="297">
        <v>105.82</v>
      </c>
      <c r="M994" s="297">
        <v>106.46</v>
      </c>
      <c r="N994" s="297">
        <v>107.02</v>
      </c>
      <c r="O994" s="297">
        <v>107.45</v>
      </c>
      <c r="P994" s="297">
        <v>107.75</v>
      </c>
      <c r="Q994" s="297">
        <v>107.95</v>
      </c>
      <c r="R994" s="297">
        <v>108.05</v>
      </c>
      <c r="S994" s="297">
        <v>108.09</v>
      </c>
      <c r="T994" s="297">
        <v>108.09</v>
      </c>
      <c r="U994" s="297">
        <v>108.05</v>
      </c>
      <c r="V994" s="297">
        <v>107.98</v>
      </c>
      <c r="W994" s="297">
        <v>107.91</v>
      </c>
      <c r="X994" s="297">
        <v>107.87</v>
      </c>
      <c r="Y994" s="297">
        <v>107.89</v>
      </c>
      <c r="Z994" s="297">
        <v>107.99</v>
      </c>
      <c r="AA994" s="297">
        <v>108.15</v>
      </c>
      <c r="AB994" s="297">
        <v>108.35</v>
      </c>
      <c r="AC994" s="297">
        <v>108.57</v>
      </c>
      <c r="AD994" s="297">
        <v>108.75</v>
      </c>
      <c r="AE994" s="297">
        <v>108.92</v>
      </c>
      <c r="AF994" s="297">
        <v>109.06</v>
      </c>
      <c r="AG994" s="297">
        <v>109.18</v>
      </c>
      <c r="AH994" s="297">
        <v>109.27</v>
      </c>
      <c r="AI994" s="297">
        <v>109.33</v>
      </c>
      <c r="AJ994" s="297">
        <v>109.36</v>
      </c>
      <c r="AK994" s="297">
        <v>109.37</v>
      </c>
      <c r="AL994" s="297">
        <v>109.35</v>
      </c>
      <c r="AM994" s="297">
        <v>109.34</v>
      </c>
      <c r="AN994" s="297">
        <v>109.35</v>
      </c>
      <c r="AO994" s="297">
        <v>109.38</v>
      </c>
      <c r="AP994" s="297">
        <v>109.43</v>
      </c>
      <c r="AQ994" s="297">
        <v>109.49</v>
      </c>
      <c r="AR994" s="297">
        <v>109.57</v>
      </c>
      <c r="AS994" s="297">
        <v>109.65</v>
      </c>
      <c r="AT994" s="297">
        <v>109.73</v>
      </c>
      <c r="AU994" s="297">
        <v>109.82</v>
      </c>
      <c r="AV994" s="297">
        <v>109.92</v>
      </c>
      <c r="AW994" s="297">
        <v>110.03</v>
      </c>
      <c r="AX994" s="297">
        <v>110.14</v>
      </c>
      <c r="AY994" s="297">
        <v>110.26</v>
      </c>
      <c r="AZ994" s="297">
        <v>110.38</v>
      </c>
      <c r="BA994" s="297">
        <v>110.51</v>
      </c>
      <c r="BB994" s="297">
        <v>110.64</v>
      </c>
      <c r="BC994" s="297">
        <v>110.78</v>
      </c>
      <c r="BD994" s="297">
        <v>110.93</v>
      </c>
      <c r="BE994" s="297">
        <v>111.07</v>
      </c>
      <c r="BF994" s="297">
        <v>111.23</v>
      </c>
      <c r="BG994" s="297">
        <v>111.4</v>
      </c>
      <c r="BH994" s="297">
        <v>111.59</v>
      </c>
      <c r="BI994" s="297">
        <v>111.8</v>
      </c>
      <c r="BJ994" s="297">
        <v>112.02</v>
      </c>
      <c r="BK994" s="297">
        <v>112.25</v>
      </c>
      <c r="BL994" s="297">
        <v>112.45</v>
      </c>
      <c r="BM994" s="297">
        <v>112.62</v>
      </c>
      <c r="BN994" s="297">
        <v>112.75</v>
      </c>
      <c r="BO994" s="297">
        <v>112.84</v>
      </c>
      <c r="BP994" s="297">
        <v>112.9</v>
      </c>
      <c r="BQ994" s="297">
        <v>112.93</v>
      </c>
      <c r="BR994" s="297">
        <v>112.94</v>
      </c>
      <c r="BS994" s="297">
        <v>112.92</v>
      </c>
      <c r="BT994" s="297">
        <v>112.89</v>
      </c>
      <c r="BU994" s="297">
        <v>112.83</v>
      </c>
      <c r="BV994" s="297">
        <v>112.75</v>
      </c>
      <c r="BW994" s="297">
        <v>112.66</v>
      </c>
    </row>
    <row r="995" spans="1:75" x14ac:dyDescent="0.25">
      <c r="A995" s="297" t="s">
        <v>1137</v>
      </c>
      <c r="B995" s="297" t="s">
        <v>1138</v>
      </c>
      <c r="C995" s="297" t="s">
        <v>1013</v>
      </c>
      <c r="D995" s="297" t="s">
        <v>1010</v>
      </c>
      <c r="E995" s="297">
        <v>-11.98</v>
      </c>
      <c r="F995" s="297">
        <v>0.36</v>
      </c>
      <c r="G995" s="297">
        <v>-1.91</v>
      </c>
      <c r="H995" s="297">
        <v>0.31</v>
      </c>
      <c r="I995" s="297">
        <v>13.73</v>
      </c>
      <c r="J995" s="297">
        <v>22.31</v>
      </c>
      <c r="K995" s="297">
        <v>22</v>
      </c>
      <c r="L995" s="297">
        <v>16.57</v>
      </c>
      <c r="M995" s="297">
        <v>23.32</v>
      </c>
      <c r="N995" s="297">
        <v>11.47</v>
      </c>
      <c r="O995" s="297">
        <v>18.73</v>
      </c>
      <c r="P995" s="297">
        <v>2.4300000000000002</v>
      </c>
      <c r="Q995" s="297">
        <v>15.21</v>
      </c>
      <c r="R995" s="297">
        <v>7.8</v>
      </c>
      <c r="S995" s="297">
        <v>4.1900000000000004</v>
      </c>
      <c r="T995" s="297">
        <v>15.6</v>
      </c>
      <c r="U995" s="297">
        <v>14.71</v>
      </c>
      <c r="V995" s="297">
        <v>3.31</v>
      </c>
      <c r="W995" s="297">
        <v>6.87</v>
      </c>
      <c r="X995" s="297">
        <v>15.49</v>
      </c>
      <c r="Y995" s="297">
        <v>21.06</v>
      </c>
      <c r="Z995" s="297">
        <v>20.05</v>
      </c>
      <c r="AA995" s="297">
        <v>22.59</v>
      </c>
      <c r="AB995" s="297">
        <v>16.12</v>
      </c>
      <c r="AC995" s="297">
        <v>10.98</v>
      </c>
      <c r="AD995" s="297">
        <v>0.4</v>
      </c>
      <c r="AE995" s="297">
        <v>11.86</v>
      </c>
      <c r="AF995" s="297">
        <v>17.05</v>
      </c>
      <c r="AG995" s="297">
        <v>15.83</v>
      </c>
      <c r="AH995" s="297">
        <v>11.47</v>
      </c>
      <c r="AI995" s="297">
        <v>8.91</v>
      </c>
      <c r="AJ995" s="297">
        <v>9.1</v>
      </c>
      <c r="AK995" s="297">
        <v>10.34</v>
      </c>
      <c r="AL995" s="297">
        <v>12.75</v>
      </c>
      <c r="AM995" s="297">
        <v>14.38</v>
      </c>
      <c r="AN995" s="297">
        <v>14.55</v>
      </c>
      <c r="AO995" s="297">
        <v>14.67</v>
      </c>
      <c r="AP995" s="297">
        <v>15.21</v>
      </c>
      <c r="AQ995" s="297">
        <v>15.4</v>
      </c>
      <c r="AR995" s="297">
        <v>15.44</v>
      </c>
      <c r="AS995" s="297">
        <v>15.52</v>
      </c>
      <c r="AT995" s="297">
        <v>15.53</v>
      </c>
      <c r="AU995" s="297">
        <v>15.49</v>
      </c>
      <c r="AV995" s="297">
        <v>15.41</v>
      </c>
      <c r="AW995" s="297">
        <v>15.36</v>
      </c>
      <c r="AX995" s="297">
        <v>15.31</v>
      </c>
      <c r="AY995" s="297">
        <v>15.22</v>
      </c>
      <c r="AZ995" s="297">
        <v>15.12</v>
      </c>
      <c r="BA995" s="297">
        <v>15.02</v>
      </c>
      <c r="BB995" s="297">
        <v>14.93</v>
      </c>
      <c r="BC995" s="297">
        <v>14.84</v>
      </c>
      <c r="BD995" s="297">
        <v>14.76</v>
      </c>
      <c r="BE995" s="297">
        <v>14.67</v>
      </c>
      <c r="BF995" s="297">
        <v>14.61</v>
      </c>
      <c r="BG995" s="297">
        <v>14.55</v>
      </c>
      <c r="BH995" s="297">
        <v>14.51</v>
      </c>
      <c r="BI995" s="297">
        <v>14.49</v>
      </c>
      <c r="BJ995" s="297">
        <v>14.51</v>
      </c>
      <c r="BK995" s="297">
        <v>14.54</v>
      </c>
      <c r="BL995" s="297">
        <v>14.59</v>
      </c>
      <c r="BM995" s="297">
        <v>14.63</v>
      </c>
      <c r="BN995" s="297">
        <v>14.67</v>
      </c>
      <c r="BO995" s="297">
        <v>14.7</v>
      </c>
      <c r="BP995" s="297">
        <v>14.75</v>
      </c>
      <c r="BQ995" s="297">
        <v>14.8</v>
      </c>
      <c r="BR995" s="297">
        <v>14.85</v>
      </c>
      <c r="BS995" s="297">
        <v>14.87</v>
      </c>
      <c r="BT995" s="297">
        <v>14.88</v>
      </c>
      <c r="BU995" s="297">
        <v>14.91</v>
      </c>
      <c r="BV995" s="297">
        <v>14.94</v>
      </c>
      <c r="BW995" s="297">
        <v>14.96</v>
      </c>
    </row>
    <row r="996" spans="1:75" x14ac:dyDescent="0.25">
      <c r="A996" s="297" t="s">
        <v>1137</v>
      </c>
      <c r="B996" s="297" t="s">
        <v>1138</v>
      </c>
      <c r="C996" s="297" t="s">
        <v>1014</v>
      </c>
      <c r="D996" s="297" t="s">
        <v>1015</v>
      </c>
      <c r="E996" s="297">
        <v>32.11</v>
      </c>
      <c r="F996" s="297">
        <v>33.1</v>
      </c>
      <c r="G996" s="297">
        <v>34.130000000000003</v>
      </c>
      <c r="H996" s="297">
        <v>35.18</v>
      </c>
      <c r="I996" s="297">
        <v>36.270000000000003</v>
      </c>
      <c r="J996" s="297">
        <v>37.39</v>
      </c>
      <c r="K996" s="297">
        <v>38.200000000000003</v>
      </c>
      <c r="L996" s="297">
        <v>39.03</v>
      </c>
      <c r="M996" s="297">
        <v>39.89</v>
      </c>
      <c r="N996" s="297">
        <v>40.76</v>
      </c>
      <c r="O996" s="297">
        <v>41.64</v>
      </c>
      <c r="P996" s="297">
        <v>42.39</v>
      </c>
      <c r="Q996" s="297">
        <v>43.16</v>
      </c>
      <c r="R996" s="297">
        <v>43.94</v>
      </c>
      <c r="S996" s="297">
        <v>44.73</v>
      </c>
      <c r="T996" s="297">
        <v>45.53</v>
      </c>
      <c r="U996" s="297">
        <v>46.45</v>
      </c>
      <c r="V996" s="297">
        <v>47.38</v>
      </c>
      <c r="W996" s="297">
        <v>48.34</v>
      </c>
      <c r="X996" s="297">
        <v>49.31</v>
      </c>
      <c r="Y996" s="297">
        <v>50.3</v>
      </c>
      <c r="Z996" s="297">
        <v>51.1</v>
      </c>
      <c r="AA996" s="297">
        <v>51.91</v>
      </c>
      <c r="AB996" s="297">
        <v>52.73</v>
      </c>
      <c r="AC996" s="297">
        <v>53.56</v>
      </c>
      <c r="AD996" s="297">
        <v>54.41</v>
      </c>
      <c r="AE996" s="297">
        <v>55.24</v>
      </c>
      <c r="AF996" s="297">
        <v>56.08</v>
      </c>
      <c r="AG996" s="297">
        <v>56.94</v>
      </c>
      <c r="AH996" s="297">
        <v>57.8</v>
      </c>
      <c r="AI996" s="297">
        <v>58.69</v>
      </c>
      <c r="AJ996" s="297">
        <v>59.27</v>
      </c>
      <c r="AK996" s="297">
        <v>59.86</v>
      </c>
      <c r="AL996" s="297">
        <v>60.46</v>
      </c>
      <c r="AM996" s="297">
        <v>61.07</v>
      </c>
      <c r="AN996" s="297">
        <v>61.68</v>
      </c>
      <c r="AO996" s="297">
        <v>62.25</v>
      </c>
      <c r="AP996" s="297">
        <v>62.82</v>
      </c>
      <c r="AQ996" s="297">
        <v>63.4</v>
      </c>
      <c r="AR996" s="297">
        <v>63.99</v>
      </c>
      <c r="AS996" s="297">
        <v>64.58</v>
      </c>
      <c r="AT996" s="297">
        <v>65.150000000000006</v>
      </c>
      <c r="AU996" s="297">
        <v>65.72</v>
      </c>
      <c r="AV996" s="297">
        <v>66.3</v>
      </c>
      <c r="AW996" s="297">
        <v>66.88</v>
      </c>
      <c r="AX996" s="297">
        <v>67.47</v>
      </c>
      <c r="AY996" s="297">
        <v>68.069999999999993</v>
      </c>
      <c r="AZ996" s="297">
        <v>68.67</v>
      </c>
      <c r="BA996" s="297">
        <v>69.27</v>
      </c>
      <c r="BB996" s="297">
        <v>69.88</v>
      </c>
      <c r="BC996" s="297">
        <v>70.5</v>
      </c>
      <c r="BD996" s="297">
        <v>71.09</v>
      </c>
      <c r="BE996" s="297">
        <v>71.69</v>
      </c>
      <c r="BF996" s="297">
        <v>72.290000000000006</v>
      </c>
      <c r="BG996" s="297">
        <v>72.89</v>
      </c>
      <c r="BH996" s="297">
        <v>73.5</v>
      </c>
      <c r="BI996" s="297">
        <v>74.03</v>
      </c>
      <c r="BJ996" s="297">
        <v>74.56</v>
      </c>
      <c r="BK996" s="297">
        <v>75.099999999999994</v>
      </c>
      <c r="BL996" s="297">
        <v>75.650000000000006</v>
      </c>
      <c r="BM996" s="297">
        <v>76.19</v>
      </c>
      <c r="BN996" s="297">
        <v>76.680000000000007</v>
      </c>
      <c r="BO996" s="297">
        <v>77.16</v>
      </c>
      <c r="BP996" s="297">
        <v>77.650000000000006</v>
      </c>
      <c r="BQ996" s="297">
        <v>78.14</v>
      </c>
      <c r="BR996" s="297">
        <v>78.64</v>
      </c>
      <c r="BS996" s="297">
        <v>79.09</v>
      </c>
      <c r="BT996" s="297">
        <v>79.55</v>
      </c>
      <c r="BU996" s="297">
        <v>80.010000000000005</v>
      </c>
      <c r="BV996" s="297">
        <v>80.47</v>
      </c>
      <c r="BW996" s="297">
        <v>80.930000000000007</v>
      </c>
    </row>
    <row r="997" spans="1:75" x14ac:dyDescent="0.25">
      <c r="A997" s="297" t="s">
        <v>1137</v>
      </c>
      <c r="B997" s="297" t="s">
        <v>1138</v>
      </c>
      <c r="C997" s="297" t="s">
        <v>1016</v>
      </c>
      <c r="D997" s="297" t="s">
        <v>1015</v>
      </c>
      <c r="E997" s="297">
        <v>4.84</v>
      </c>
      <c r="F997" s="297">
        <v>5.14</v>
      </c>
      <c r="G997" s="297">
        <v>5.46</v>
      </c>
      <c r="H997" s="297">
        <v>5.8</v>
      </c>
      <c r="I997" s="297">
        <v>6.15</v>
      </c>
      <c r="J997" s="297">
        <v>6.53</v>
      </c>
      <c r="K997" s="297">
        <v>6.79</v>
      </c>
      <c r="L997" s="297">
        <v>7.05</v>
      </c>
      <c r="M997" s="297">
        <v>7.33</v>
      </c>
      <c r="N997" s="297">
        <v>7.61</v>
      </c>
      <c r="O997" s="297">
        <v>7.91</v>
      </c>
      <c r="P997" s="297">
        <v>8.1300000000000008</v>
      </c>
      <c r="Q997" s="297">
        <v>8.36</v>
      </c>
      <c r="R997" s="297">
        <v>8.6</v>
      </c>
      <c r="S997" s="297">
        <v>8.84</v>
      </c>
      <c r="T997" s="297">
        <v>9.1</v>
      </c>
      <c r="U997" s="297">
        <v>9.27</v>
      </c>
      <c r="V997" s="297">
        <v>9.4499999999999993</v>
      </c>
      <c r="W997" s="297">
        <v>9.6300000000000008</v>
      </c>
      <c r="X997" s="297">
        <v>9.81</v>
      </c>
      <c r="Y997" s="297">
        <v>10</v>
      </c>
      <c r="Z997" s="297">
        <v>10.220000000000001</v>
      </c>
      <c r="AA997" s="297">
        <v>10.44</v>
      </c>
      <c r="AB997" s="297">
        <v>10.67</v>
      </c>
      <c r="AC997" s="297">
        <v>10.91</v>
      </c>
      <c r="AD997" s="297">
        <v>11.15</v>
      </c>
      <c r="AE997" s="297">
        <v>11.39</v>
      </c>
      <c r="AF997" s="297">
        <v>11.63</v>
      </c>
      <c r="AG997" s="297">
        <v>11.88</v>
      </c>
      <c r="AH997" s="297">
        <v>12.14</v>
      </c>
      <c r="AI997" s="297">
        <v>12.4</v>
      </c>
      <c r="AJ997" s="297">
        <v>12.72</v>
      </c>
      <c r="AK997" s="297">
        <v>13.05</v>
      </c>
      <c r="AL997" s="297">
        <v>13.38</v>
      </c>
      <c r="AM997" s="297">
        <v>13.72</v>
      </c>
      <c r="AN997" s="297">
        <v>14.08</v>
      </c>
      <c r="AO997" s="297">
        <v>14.44</v>
      </c>
      <c r="AP997" s="297">
        <v>14.81</v>
      </c>
      <c r="AQ997" s="297">
        <v>15.19</v>
      </c>
      <c r="AR997" s="297">
        <v>15.58</v>
      </c>
      <c r="AS997" s="297">
        <v>15.98</v>
      </c>
      <c r="AT997" s="297">
        <v>16.36</v>
      </c>
      <c r="AU997" s="297">
        <v>16.760000000000002</v>
      </c>
      <c r="AV997" s="297">
        <v>17.16</v>
      </c>
      <c r="AW997" s="297">
        <v>17.57</v>
      </c>
      <c r="AX997" s="297">
        <v>17.989999999999998</v>
      </c>
      <c r="AY997" s="297">
        <v>18.440000000000001</v>
      </c>
      <c r="AZ997" s="297">
        <v>18.91</v>
      </c>
      <c r="BA997" s="297">
        <v>19.39</v>
      </c>
      <c r="BB997" s="297">
        <v>19.88</v>
      </c>
      <c r="BC997" s="297">
        <v>20.39</v>
      </c>
      <c r="BD997" s="297">
        <v>20.92</v>
      </c>
      <c r="BE997" s="297">
        <v>21.46</v>
      </c>
      <c r="BF997" s="297">
        <v>22.02</v>
      </c>
      <c r="BG997" s="297">
        <v>22.59</v>
      </c>
      <c r="BH997" s="297">
        <v>23.17</v>
      </c>
      <c r="BI997" s="297">
        <v>23.75</v>
      </c>
      <c r="BJ997" s="297">
        <v>24.34</v>
      </c>
      <c r="BK997" s="297">
        <v>24.94</v>
      </c>
      <c r="BL997" s="297">
        <v>25.56</v>
      </c>
      <c r="BM997" s="297">
        <v>26.19</v>
      </c>
      <c r="BN997" s="297">
        <v>26.81</v>
      </c>
      <c r="BO997" s="297">
        <v>27.44</v>
      </c>
      <c r="BP997" s="297">
        <v>28.09</v>
      </c>
      <c r="BQ997" s="297">
        <v>28.75</v>
      </c>
      <c r="BR997" s="297">
        <v>29.43</v>
      </c>
      <c r="BS997" s="297">
        <v>30.1</v>
      </c>
      <c r="BT997" s="297">
        <v>30.8</v>
      </c>
      <c r="BU997" s="297">
        <v>31.5</v>
      </c>
      <c r="BV997" s="297">
        <v>32.229999999999997</v>
      </c>
      <c r="BW997" s="297">
        <v>32.97</v>
      </c>
    </row>
    <row r="998" spans="1:75" x14ac:dyDescent="0.25">
      <c r="A998" s="297" t="s">
        <v>1139</v>
      </c>
      <c r="B998" s="297" t="s">
        <v>1140</v>
      </c>
      <c r="C998" s="297" t="s">
        <v>1005</v>
      </c>
      <c r="D998" s="297" t="s">
        <v>1006</v>
      </c>
      <c r="E998" s="297">
        <v>15.32</v>
      </c>
      <c r="F998" s="297">
        <v>15.85</v>
      </c>
      <c r="G998" s="297">
        <v>16.7</v>
      </c>
      <c r="H998" s="297">
        <v>17.399999999999999</v>
      </c>
      <c r="I998" s="297">
        <v>17.690000000000001</v>
      </c>
      <c r="J998" s="297">
        <v>17.64</v>
      </c>
      <c r="K998" s="297">
        <v>17.71</v>
      </c>
      <c r="L998" s="297">
        <v>18.02</v>
      </c>
      <c r="M998" s="297">
        <v>17.98</v>
      </c>
      <c r="N998" s="297">
        <v>17.899999999999999</v>
      </c>
      <c r="O998" s="297">
        <v>18.04</v>
      </c>
      <c r="P998" s="297">
        <v>18.28</v>
      </c>
      <c r="Q998" s="297">
        <v>18.84</v>
      </c>
      <c r="R998" s="297">
        <v>19.829999999999998</v>
      </c>
      <c r="S998" s="297">
        <v>20.149999999999999</v>
      </c>
      <c r="T998" s="297">
        <v>19.77</v>
      </c>
      <c r="U998" s="297">
        <v>20.49</v>
      </c>
      <c r="V998" s="297">
        <v>20.83</v>
      </c>
      <c r="W998" s="297">
        <v>21.46</v>
      </c>
      <c r="X998" s="297">
        <v>22.12</v>
      </c>
      <c r="Y998" s="297">
        <v>23.26</v>
      </c>
      <c r="Z998" s="297">
        <v>24.28</v>
      </c>
      <c r="AA998" s="297">
        <v>25.83</v>
      </c>
      <c r="AB998" s="297">
        <v>27.73</v>
      </c>
      <c r="AC998" s="297">
        <v>30.49</v>
      </c>
      <c r="AD998" s="297">
        <v>33.83</v>
      </c>
      <c r="AE998" s="297">
        <v>38.03</v>
      </c>
      <c r="AF998" s="297">
        <v>42.55</v>
      </c>
      <c r="AG998" s="297">
        <v>47.36</v>
      </c>
      <c r="AH998" s="297">
        <v>50.21</v>
      </c>
      <c r="AI998" s="297">
        <v>52.58</v>
      </c>
      <c r="AJ998" s="297">
        <v>55.71</v>
      </c>
      <c r="AK998" s="297">
        <v>58.35</v>
      </c>
      <c r="AL998" s="297">
        <v>60.74</v>
      </c>
      <c r="AM998" s="297">
        <v>63.46</v>
      </c>
      <c r="AN998" s="297">
        <v>66.33</v>
      </c>
      <c r="AO998" s="297">
        <v>69.31</v>
      </c>
      <c r="AP998" s="297">
        <v>72.45</v>
      </c>
      <c r="AQ998" s="297">
        <v>75.739999999999995</v>
      </c>
      <c r="AR998" s="297">
        <v>79.2</v>
      </c>
      <c r="AS998" s="297">
        <v>82.83</v>
      </c>
      <c r="AT998" s="297">
        <v>86.62</v>
      </c>
      <c r="AU998" s="297">
        <v>90.55</v>
      </c>
      <c r="AV998" s="297">
        <v>94.63</v>
      </c>
      <c r="AW998" s="297">
        <v>98.89</v>
      </c>
      <c r="AX998" s="297">
        <v>103.34</v>
      </c>
      <c r="AY998" s="297">
        <v>107.99</v>
      </c>
      <c r="AZ998" s="297">
        <v>112.81</v>
      </c>
      <c r="BA998" s="297">
        <v>117.84</v>
      </c>
      <c r="BB998" s="297">
        <v>123.1</v>
      </c>
      <c r="BC998" s="297">
        <v>128.58000000000001</v>
      </c>
      <c r="BD998" s="297">
        <v>134.29</v>
      </c>
      <c r="BE998" s="297">
        <v>140.22</v>
      </c>
      <c r="BF998" s="297">
        <v>146.38</v>
      </c>
      <c r="BG998" s="297">
        <v>152.80000000000001</v>
      </c>
      <c r="BH998" s="297">
        <v>159.47999999999999</v>
      </c>
      <c r="BI998" s="297">
        <v>166.43</v>
      </c>
      <c r="BJ998" s="297">
        <v>173.63</v>
      </c>
      <c r="BK998" s="297">
        <v>181.1</v>
      </c>
      <c r="BL998" s="297">
        <v>188.88</v>
      </c>
      <c r="BM998" s="297">
        <v>196.98</v>
      </c>
      <c r="BN998" s="297">
        <v>205.4</v>
      </c>
      <c r="BO998" s="297">
        <v>214.14</v>
      </c>
      <c r="BP998" s="297">
        <v>223.23</v>
      </c>
      <c r="BQ998" s="297">
        <v>232.7</v>
      </c>
      <c r="BR998" s="297">
        <v>242.57</v>
      </c>
      <c r="BS998" s="297">
        <v>252.85</v>
      </c>
      <c r="BT998" s="297">
        <v>263.54000000000002</v>
      </c>
      <c r="BU998" s="297">
        <v>274.67</v>
      </c>
      <c r="BV998" s="297">
        <v>286.26</v>
      </c>
      <c r="BW998" s="297">
        <v>298.31</v>
      </c>
    </row>
    <row r="999" spans="1:75" x14ac:dyDescent="0.25">
      <c r="A999" s="297" t="s">
        <v>1139</v>
      </c>
      <c r="B999" s="297" t="s">
        <v>1140</v>
      </c>
      <c r="C999" s="297" t="s">
        <v>1007</v>
      </c>
      <c r="D999" s="297" t="s">
        <v>1008</v>
      </c>
      <c r="E999" s="297">
        <v>57294.52</v>
      </c>
      <c r="F999" s="297">
        <v>57842.46</v>
      </c>
      <c r="G999" s="297">
        <v>60445.2</v>
      </c>
      <c r="H999" s="297">
        <v>62397.26</v>
      </c>
      <c r="I999" s="297">
        <v>62212.33</v>
      </c>
      <c r="J999" s="297">
        <v>64849.32</v>
      </c>
      <c r="K999" s="297">
        <v>65780.820000000007</v>
      </c>
      <c r="L999" s="297">
        <v>64760.27</v>
      </c>
      <c r="M999" s="297">
        <v>68808.22</v>
      </c>
      <c r="N999" s="297">
        <v>68767.12</v>
      </c>
      <c r="O999" s="297">
        <v>72801.37</v>
      </c>
      <c r="P999" s="297">
        <v>72657.539999999994</v>
      </c>
      <c r="Q999" s="297">
        <v>72616.44</v>
      </c>
      <c r="R999" s="297">
        <v>70513.7</v>
      </c>
      <c r="S999" s="297">
        <v>81739.73</v>
      </c>
      <c r="T999" s="297">
        <v>82047.95</v>
      </c>
      <c r="U999" s="297">
        <v>84054.79</v>
      </c>
      <c r="V999" s="297">
        <v>85815.07</v>
      </c>
      <c r="W999" s="297">
        <v>86753.42</v>
      </c>
      <c r="X999" s="297">
        <v>96335.62</v>
      </c>
      <c r="Y999" s="297">
        <v>92657.54</v>
      </c>
      <c r="Z999" s="297">
        <v>95972.6</v>
      </c>
      <c r="AA999" s="297">
        <v>103869.87</v>
      </c>
      <c r="AB999" s="297">
        <v>105315.07</v>
      </c>
      <c r="AC999" s="297">
        <v>106308.22</v>
      </c>
      <c r="AD999" s="297">
        <v>106472.6</v>
      </c>
      <c r="AE999" s="297">
        <v>106130.13</v>
      </c>
      <c r="AF999" s="297">
        <v>102212.33</v>
      </c>
      <c r="AG999" s="297">
        <v>105287.67</v>
      </c>
      <c r="AH999" s="297">
        <v>130167.24</v>
      </c>
      <c r="AI999" s="297">
        <v>126661.32</v>
      </c>
      <c r="AJ999" s="297">
        <v>121232.69</v>
      </c>
      <c r="AK999" s="297">
        <v>113862.49</v>
      </c>
      <c r="AL999" s="297">
        <v>114586.33</v>
      </c>
      <c r="AM999" s="297">
        <v>115820.99</v>
      </c>
      <c r="AN999" s="297">
        <v>117548.46</v>
      </c>
      <c r="AO999" s="297">
        <v>119724.93</v>
      </c>
      <c r="AP999" s="297">
        <v>123868.23</v>
      </c>
      <c r="AQ999" s="297">
        <v>128148.8</v>
      </c>
      <c r="AR999" s="297">
        <v>132849.60999999999</v>
      </c>
      <c r="AS999" s="297">
        <v>137767.01999999999</v>
      </c>
      <c r="AT999" s="297">
        <v>142949.41</v>
      </c>
      <c r="AU999" s="297">
        <v>148741.45000000001</v>
      </c>
      <c r="AV999" s="297">
        <v>154737.32999999999</v>
      </c>
      <c r="AW999" s="297">
        <v>160988.01999999999</v>
      </c>
      <c r="AX999" s="297">
        <v>167427.14000000001</v>
      </c>
      <c r="AY999" s="297">
        <v>174071.25</v>
      </c>
      <c r="AZ999" s="297">
        <v>181356.79999999999</v>
      </c>
      <c r="BA999" s="297">
        <v>188906.09</v>
      </c>
      <c r="BB999" s="297">
        <v>196719.77</v>
      </c>
      <c r="BC999" s="297">
        <v>204954.59</v>
      </c>
      <c r="BD999" s="297">
        <v>213279.98</v>
      </c>
      <c r="BE999" s="297">
        <v>222311.95</v>
      </c>
      <c r="BF999" s="297">
        <v>231656.05</v>
      </c>
      <c r="BG999" s="297">
        <v>241319.53</v>
      </c>
      <c r="BH999" s="297">
        <v>251378.83</v>
      </c>
      <c r="BI999" s="297">
        <v>261694.16</v>
      </c>
      <c r="BJ999" s="297">
        <v>272620.13</v>
      </c>
      <c r="BK999" s="297">
        <v>283915.25</v>
      </c>
      <c r="BL999" s="297">
        <v>295632.38</v>
      </c>
      <c r="BM999" s="297">
        <v>307740.90999999997</v>
      </c>
      <c r="BN999" s="297">
        <v>320271.19</v>
      </c>
      <c r="BO999" s="297">
        <v>333390.90999999997</v>
      </c>
      <c r="BP999" s="297">
        <v>346953.13</v>
      </c>
      <c r="BQ999" s="297">
        <v>361008.53</v>
      </c>
      <c r="BR999" s="297">
        <v>375567.09</v>
      </c>
      <c r="BS999" s="297">
        <v>390517.66</v>
      </c>
      <c r="BT999" s="297">
        <v>406074.06</v>
      </c>
      <c r="BU999" s="297">
        <v>422186.94</v>
      </c>
      <c r="BV999" s="297">
        <v>438817.06</v>
      </c>
      <c r="BW999" s="297">
        <v>456027.25</v>
      </c>
    </row>
    <row r="1000" spans="1:75" x14ac:dyDescent="0.25">
      <c r="A1000" s="297" t="s">
        <v>1139</v>
      </c>
      <c r="B1000" s="297" t="s">
        <v>1140</v>
      </c>
      <c r="C1000" s="297" t="s">
        <v>1009</v>
      </c>
      <c r="D1000" s="297" t="s">
        <v>1010</v>
      </c>
      <c r="E1000" s="297">
        <v>10.77</v>
      </c>
      <c r="F1000" s="297">
        <v>14.82</v>
      </c>
      <c r="G1000" s="297">
        <v>17.25</v>
      </c>
      <c r="H1000" s="297">
        <v>16.05</v>
      </c>
      <c r="I1000" s="297">
        <v>13.28</v>
      </c>
      <c r="J1000" s="297">
        <v>10.62</v>
      </c>
      <c r="K1000" s="297">
        <v>11.37</v>
      </c>
      <c r="L1000" s="297">
        <v>12.09</v>
      </c>
      <c r="M1000" s="297">
        <v>9.1999999999999993</v>
      </c>
      <c r="N1000" s="297">
        <v>8.0399999999999991</v>
      </c>
      <c r="O1000" s="297">
        <v>10.44</v>
      </c>
      <c r="P1000" s="297">
        <v>10.51</v>
      </c>
      <c r="Q1000" s="297">
        <v>12.37</v>
      </c>
      <c r="R1000" s="297">
        <v>15.2</v>
      </c>
      <c r="S1000" s="297">
        <v>10.66</v>
      </c>
      <c r="T1000" s="297">
        <v>5.54</v>
      </c>
      <c r="U1000" s="297">
        <v>12.01</v>
      </c>
      <c r="V1000" s="297">
        <v>8.9700000000000006</v>
      </c>
      <c r="W1000" s="297">
        <v>10.23</v>
      </c>
      <c r="X1000" s="297">
        <v>10.34</v>
      </c>
      <c r="Y1000" s="297">
        <v>12.63</v>
      </c>
      <c r="Z1000" s="297">
        <v>11.35</v>
      </c>
      <c r="AA1000" s="297">
        <v>13.62</v>
      </c>
      <c r="AB1000" s="297">
        <v>14.59</v>
      </c>
      <c r="AC1000" s="297">
        <v>18</v>
      </c>
      <c r="AD1000" s="297">
        <v>19.62</v>
      </c>
      <c r="AE1000" s="297">
        <v>21.35</v>
      </c>
      <c r="AF1000" s="297">
        <v>20.81</v>
      </c>
      <c r="AG1000" s="297">
        <v>19.760000000000002</v>
      </c>
      <c r="AH1000" s="297">
        <v>15.65</v>
      </c>
      <c r="AI1000" s="297">
        <v>14.15</v>
      </c>
      <c r="AJ1000" s="297">
        <v>15.51</v>
      </c>
      <c r="AK1000" s="297">
        <v>14.78</v>
      </c>
      <c r="AL1000" s="297">
        <v>14.65</v>
      </c>
      <c r="AM1000" s="297">
        <v>15.02</v>
      </c>
      <c r="AN1000" s="297">
        <v>15.01</v>
      </c>
      <c r="AO1000" s="297">
        <v>14.96</v>
      </c>
      <c r="AP1000" s="297">
        <v>14.92</v>
      </c>
      <c r="AQ1000" s="297">
        <v>14.89</v>
      </c>
      <c r="AR1000" s="297">
        <v>14.9</v>
      </c>
      <c r="AS1000" s="297">
        <v>14.88</v>
      </c>
      <c r="AT1000" s="297">
        <v>14.87</v>
      </c>
      <c r="AU1000" s="297">
        <v>14.8</v>
      </c>
      <c r="AV1000" s="297">
        <v>14.77</v>
      </c>
      <c r="AW1000" s="297">
        <v>14.76</v>
      </c>
      <c r="AX1000" s="297">
        <v>14.74</v>
      </c>
      <c r="AY1000" s="297">
        <v>14.73</v>
      </c>
      <c r="AZ1000" s="297">
        <v>14.67</v>
      </c>
      <c r="BA1000" s="297">
        <v>14.65</v>
      </c>
      <c r="BB1000" s="297">
        <v>14.63</v>
      </c>
      <c r="BC1000" s="297">
        <v>14.6</v>
      </c>
      <c r="BD1000" s="297">
        <v>14.56</v>
      </c>
      <c r="BE1000" s="297">
        <v>14.5</v>
      </c>
      <c r="BF1000" s="297">
        <v>14.46</v>
      </c>
      <c r="BG1000" s="297">
        <v>14.42</v>
      </c>
      <c r="BH1000" s="297">
        <v>14.38</v>
      </c>
      <c r="BI1000" s="297">
        <v>14.33</v>
      </c>
      <c r="BJ1000" s="297">
        <v>14.26</v>
      </c>
      <c r="BK1000" s="297">
        <v>14.22</v>
      </c>
      <c r="BL1000" s="297">
        <v>14.18</v>
      </c>
      <c r="BM1000" s="297">
        <v>14.14</v>
      </c>
      <c r="BN1000" s="297">
        <v>14.09</v>
      </c>
      <c r="BO1000" s="297">
        <v>14.04</v>
      </c>
      <c r="BP1000" s="297">
        <v>14</v>
      </c>
      <c r="BQ1000" s="297">
        <v>13.97</v>
      </c>
      <c r="BR1000" s="297">
        <v>13.94</v>
      </c>
      <c r="BS1000" s="297">
        <v>13.91</v>
      </c>
      <c r="BT1000" s="297">
        <v>13.88</v>
      </c>
      <c r="BU1000" s="297">
        <v>13.86</v>
      </c>
      <c r="BV1000" s="297">
        <v>13.83</v>
      </c>
      <c r="BW1000" s="297">
        <v>13.81</v>
      </c>
    </row>
    <row r="1001" spans="1:75" x14ac:dyDescent="0.25">
      <c r="A1001" s="297" t="s">
        <v>1139</v>
      </c>
      <c r="B1001" s="297" t="s">
        <v>1140</v>
      </c>
      <c r="C1001" s="297" t="s">
        <v>1011</v>
      </c>
      <c r="D1001" s="297" t="s">
        <v>927</v>
      </c>
      <c r="E1001" s="297">
        <v>6459.51</v>
      </c>
      <c r="F1001" s="297">
        <v>6653.28</v>
      </c>
      <c r="G1001" s="297">
        <v>6866.97</v>
      </c>
      <c r="H1001" s="297">
        <v>7105.07</v>
      </c>
      <c r="I1001" s="297">
        <v>7255.13</v>
      </c>
      <c r="J1001" s="297">
        <v>7396.74</v>
      </c>
      <c r="K1001" s="297">
        <v>7495.76</v>
      </c>
      <c r="L1001" s="297">
        <v>7586.92</v>
      </c>
      <c r="M1001" s="297">
        <v>7675.16</v>
      </c>
      <c r="N1001" s="297">
        <v>7766.01</v>
      </c>
      <c r="O1001" s="297">
        <v>7862.65</v>
      </c>
      <c r="P1001" s="297">
        <v>7951.94</v>
      </c>
      <c r="Q1001" s="297">
        <v>8047.85</v>
      </c>
      <c r="R1001" s="297">
        <v>8146.87</v>
      </c>
      <c r="S1001" s="297">
        <v>8508.69</v>
      </c>
      <c r="T1001" s="297">
        <v>8846.66</v>
      </c>
      <c r="U1001" s="297">
        <v>9150.67</v>
      </c>
      <c r="V1001" s="297">
        <v>9394.3799999999992</v>
      </c>
      <c r="W1001" s="297">
        <v>9675.91</v>
      </c>
      <c r="X1001" s="297">
        <v>9971.75</v>
      </c>
      <c r="Y1001" s="297">
        <v>10250</v>
      </c>
      <c r="Z1001" s="297">
        <v>10527.21</v>
      </c>
      <c r="AA1001" s="297">
        <v>10818.37</v>
      </c>
      <c r="AB1001" s="297">
        <v>11114.35</v>
      </c>
      <c r="AC1001" s="297">
        <v>11441.03</v>
      </c>
      <c r="AD1001" s="297">
        <v>11785.47</v>
      </c>
      <c r="AE1001" s="297">
        <v>12116.13</v>
      </c>
      <c r="AF1001" s="297">
        <v>12482.39</v>
      </c>
      <c r="AG1001" s="297">
        <v>12883.87</v>
      </c>
      <c r="AH1001" s="297">
        <v>13277.59</v>
      </c>
      <c r="AI1001" s="297">
        <v>13700.15</v>
      </c>
      <c r="AJ1001" s="297">
        <v>14072.82</v>
      </c>
      <c r="AK1001" s="297">
        <v>14450.95</v>
      </c>
      <c r="AL1001" s="297">
        <v>14838.07</v>
      </c>
      <c r="AM1001" s="297">
        <v>15239.64</v>
      </c>
      <c r="AN1001" s="297">
        <v>15657.95</v>
      </c>
      <c r="AO1001" s="297">
        <v>16105.91</v>
      </c>
      <c r="AP1001" s="297">
        <v>16574.95</v>
      </c>
      <c r="AQ1001" s="297">
        <v>17060.55</v>
      </c>
      <c r="AR1001" s="297">
        <v>17556.509999999998</v>
      </c>
      <c r="AS1001" s="297">
        <v>18059.61</v>
      </c>
      <c r="AT1001" s="297">
        <v>18557.16</v>
      </c>
      <c r="AU1001" s="297">
        <v>19063.28</v>
      </c>
      <c r="AV1001" s="297">
        <v>19578.29</v>
      </c>
      <c r="AW1001" s="297">
        <v>20104.46</v>
      </c>
      <c r="AX1001" s="297">
        <v>20642.84</v>
      </c>
      <c r="AY1001" s="297">
        <v>21178.51</v>
      </c>
      <c r="AZ1001" s="297">
        <v>21727.13</v>
      </c>
      <c r="BA1001" s="297">
        <v>22287.47</v>
      </c>
      <c r="BB1001" s="297">
        <v>22857.8</v>
      </c>
      <c r="BC1001" s="297">
        <v>23436.97</v>
      </c>
      <c r="BD1001" s="297">
        <v>24014.26</v>
      </c>
      <c r="BE1001" s="297">
        <v>24601.9</v>
      </c>
      <c r="BF1001" s="297">
        <v>25198.91</v>
      </c>
      <c r="BG1001" s="297">
        <v>25804.41</v>
      </c>
      <c r="BH1001" s="297">
        <v>26417.67</v>
      </c>
      <c r="BI1001" s="297">
        <v>27026.02</v>
      </c>
      <c r="BJ1001" s="297">
        <v>27642.81</v>
      </c>
      <c r="BK1001" s="297">
        <v>28267.46</v>
      </c>
      <c r="BL1001" s="297">
        <v>28899.56</v>
      </c>
      <c r="BM1001" s="297">
        <v>29538.66</v>
      </c>
      <c r="BN1001" s="297">
        <v>30174.01</v>
      </c>
      <c r="BO1001" s="297">
        <v>30817.22</v>
      </c>
      <c r="BP1001" s="297">
        <v>31467.02</v>
      </c>
      <c r="BQ1001" s="297">
        <v>32121.94</v>
      </c>
      <c r="BR1001" s="297">
        <v>32780.839999999997</v>
      </c>
      <c r="BS1001" s="297">
        <v>33426.43</v>
      </c>
      <c r="BT1001" s="297">
        <v>34076.300000000003</v>
      </c>
      <c r="BU1001" s="297">
        <v>34729.980000000003</v>
      </c>
      <c r="BV1001" s="297">
        <v>35387.379999999997</v>
      </c>
      <c r="BW1001" s="297">
        <v>36048.160000000003</v>
      </c>
    </row>
    <row r="1002" spans="1:75" x14ac:dyDescent="0.25">
      <c r="A1002" s="297" t="s">
        <v>1139</v>
      </c>
      <c r="B1002" s="297" t="s">
        <v>1140</v>
      </c>
      <c r="C1002" s="297" t="s">
        <v>1012</v>
      </c>
      <c r="D1002" s="297" t="s">
        <v>927</v>
      </c>
      <c r="E1002" s="297">
        <v>20070.87</v>
      </c>
      <c r="F1002" s="297">
        <v>20750.560000000001</v>
      </c>
      <c r="G1002" s="297">
        <v>21460.49</v>
      </c>
      <c r="H1002" s="297">
        <v>22179.73</v>
      </c>
      <c r="I1002" s="297">
        <v>22880.13</v>
      </c>
      <c r="J1002" s="297">
        <v>23542.78</v>
      </c>
      <c r="K1002" s="297">
        <v>24158.26</v>
      </c>
      <c r="L1002" s="297">
        <v>24735.64</v>
      </c>
      <c r="M1002" s="297">
        <v>25297.279999999999</v>
      </c>
      <c r="N1002" s="297">
        <v>25875.599999999999</v>
      </c>
      <c r="O1002" s="297">
        <v>26494.17</v>
      </c>
      <c r="P1002" s="297">
        <v>27159.89</v>
      </c>
      <c r="Q1002" s="297">
        <v>27865.98</v>
      </c>
      <c r="R1002" s="297">
        <v>28605.66</v>
      </c>
      <c r="S1002" s="297">
        <v>29367.08</v>
      </c>
      <c r="T1002" s="297">
        <v>30141.15</v>
      </c>
      <c r="U1002" s="297">
        <v>30929.11</v>
      </c>
      <c r="V1002" s="297">
        <v>31733.75</v>
      </c>
      <c r="W1002" s="297">
        <v>32549.32</v>
      </c>
      <c r="X1002" s="297">
        <v>33368.68</v>
      </c>
      <c r="Y1002" s="297">
        <v>34187.730000000003</v>
      </c>
      <c r="Z1002" s="297">
        <v>35002.230000000003</v>
      </c>
      <c r="AA1002" s="297">
        <v>35816.11</v>
      </c>
      <c r="AB1002" s="297">
        <v>36643.43</v>
      </c>
      <c r="AC1002" s="297">
        <v>37503.65</v>
      </c>
      <c r="AD1002" s="297">
        <v>38410.32</v>
      </c>
      <c r="AE1002" s="297">
        <v>39368.730000000003</v>
      </c>
      <c r="AF1002" s="297">
        <v>40373.64</v>
      </c>
      <c r="AG1002" s="297">
        <v>41415.15</v>
      </c>
      <c r="AH1002" s="297">
        <v>42478.31</v>
      </c>
      <c r="AI1002" s="297">
        <v>43551.94</v>
      </c>
      <c r="AJ1002" s="297">
        <v>44632.41</v>
      </c>
      <c r="AK1002" s="297">
        <v>45722.09</v>
      </c>
      <c r="AL1002" s="297">
        <v>46822.879999999997</v>
      </c>
      <c r="AM1002" s="297">
        <v>47938.73</v>
      </c>
      <c r="AN1002" s="297">
        <v>49071.94</v>
      </c>
      <c r="AO1002" s="297">
        <v>50222.62</v>
      </c>
      <c r="AP1002" s="297">
        <v>51387.68</v>
      </c>
      <c r="AQ1002" s="297">
        <v>52562.53</v>
      </c>
      <c r="AR1002" s="297">
        <v>53741.18</v>
      </c>
      <c r="AS1002" s="297">
        <v>54919.31</v>
      </c>
      <c r="AT1002" s="297">
        <v>56094.67</v>
      </c>
      <c r="AU1002" s="297">
        <v>57268.21</v>
      </c>
      <c r="AV1002" s="297">
        <v>58442.75</v>
      </c>
      <c r="AW1002" s="297">
        <v>59622.69</v>
      </c>
      <c r="AX1002" s="297">
        <v>60811.16</v>
      </c>
      <c r="AY1002" s="297">
        <v>62008.62</v>
      </c>
      <c r="AZ1002" s="297">
        <v>63213.5</v>
      </c>
      <c r="BA1002" s="297">
        <v>64424.41</v>
      </c>
      <c r="BB1002" s="297">
        <v>65639.28</v>
      </c>
      <c r="BC1002" s="297">
        <v>66856.41</v>
      </c>
      <c r="BD1002" s="297">
        <v>68075.27</v>
      </c>
      <c r="BE1002" s="297">
        <v>69295.8</v>
      </c>
      <c r="BF1002" s="297">
        <v>70517.41</v>
      </c>
      <c r="BG1002" s="297">
        <v>71739.59</v>
      </c>
      <c r="BH1002" s="297">
        <v>72961.77</v>
      </c>
      <c r="BI1002" s="297">
        <v>74183.34</v>
      </c>
      <c r="BJ1002" s="297">
        <v>75403.77</v>
      </c>
      <c r="BK1002" s="297">
        <v>76622.75</v>
      </c>
      <c r="BL1002" s="297">
        <v>77840.14</v>
      </c>
      <c r="BM1002" s="297">
        <v>79055.63</v>
      </c>
      <c r="BN1002" s="297">
        <v>80268.91</v>
      </c>
      <c r="BO1002" s="297">
        <v>81479.360000000001</v>
      </c>
      <c r="BP1002" s="297">
        <v>82685.960000000006</v>
      </c>
      <c r="BQ1002" s="297">
        <v>83887.48</v>
      </c>
      <c r="BR1002" s="297">
        <v>85082.99</v>
      </c>
      <c r="BS1002" s="297">
        <v>86271.49</v>
      </c>
      <c r="BT1002" s="297">
        <v>87452.77</v>
      </c>
      <c r="BU1002" s="297">
        <v>88627.54</v>
      </c>
      <c r="BV1002" s="297">
        <v>89796.96</v>
      </c>
      <c r="BW1002" s="297">
        <v>90961.600000000006</v>
      </c>
    </row>
    <row r="1003" spans="1:75" x14ac:dyDescent="0.25">
      <c r="A1003" s="297" t="s">
        <v>1139</v>
      </c>
      <c r="B1003" s="297" t="s">
        <v>1140</v>
      </c>
      <c r="C1003" s="297" t="s">
        <v>1013</v>
      </c>
      <c r="D1003" s="297" t="s">
        <v>1010</v>
      </c>
      <c r="E1003" s="297">
        <v>2.1</v>
      </c>
      <c r="F1003" s="297">
        <v>5.28</v>
      </c>
      <c r="G1003" s="297">
        <v>4.38</v>
      </c>
      <c r="H1003" s="297">
        <v>4.1100000000000003</v>
      </c>
      <c r="I1003" s="297">
        <v>0.53</v>
      </c>
      <c r="J1003" s="297">
        <v>3.36</v>
      </c>
      <c r="K1003" s="297">
        <v>10.89</v>
      </c>
      <c r="L1003" s="297">
        <v>9.4700000000000006</v>
      </c>
      <c r="M1003" s="297">
        <v>0.43</v>
      </c>
      <c r="N1003" s="297">
        <v>1.19</v>
      </c>
      <c r="O1003" s="297">
        <v>8.15</v>
      </c>
      <c r="P1003" s="297">
        <v>7.71</v>
      </c>
      <c r="Q1003" s="297">
        <v>9.8699999999999992</v>
      </c>
      <c r="R1003" s="297">
        <v>18.7</v>
      </c>
      <c r="S1003" s="297">
        <v>12.17</v>
      </c>
      <c r="T1003" s="297">
        <v>9.2899999999999991</v>
      </c>
      <c r="U1003" s="297">
        <v>4.18</v>
      </c>
      <c r="V1003" s="297">
        <v>8.6</v>
      </c>
      <c r="W1003" s="297">
        <v>9.48</v>
      </c>
      <c r="X1003" s="297">
        <v>7.66</v>
      </c>
      <c r="Y1003" s="297">
        <v>15.94</v>
      </c>
      <c r="Z1003" s="297">
        <v>9.76</v>
      </c>
      <c r="AA1003" s="297">
        <v>13.26</v>
      </c>
      <c r="AB1003" s="297">
        <v>15.72</v>
      </c>
      <c r="AC1003" s="297">
        <v>18.68</v>
      </c>
      <c r="AD1003" s="297">
        <v>13.84</v>
      </c>
      <c r="AE1003" s="297">
        <v>13.89</v>
      </c>
      <c r="AF1003" s="297">
        <v>20.45</v>
      </c>
      <c r="AG1003" s="297">
        <v>24.34</v>
      </c>
      <c r="AH1003" s="297">
        <v>10.57</v>
      </c>
      <c r="AI1003" s="297">
        <v>8.89</v>
      </c>
      <c r="AJ1003" s="297">
        <v>9.7899999999999991</v>
      </c>
      <c r="AK1003" s="297">
        <v>6.7</v>
      </c>
      <c r="AL1003" s="297">
        <v>6.58</v>
      </c>
      <c r="AM1003" s="297">
        <v>9.2899999999999991</v>
      </c>
      <c r="AN1003" s="297">
        <v>9.25</v>
      </c>
      <c r="AO1003" s="297">
        <v>9.1300000000000008</v>
      </c>
      <c r="AP1003" s="297">
        <v>9.32</v>
      </c>
      <c r="AQ1003" s="297">
        <v>9.3000000000000007</v>
      </c>
      <c r="AR1003" s="297">
        <v>9.3699999999999992</v>
      </c>
      <c r="AS1003" s="297">
        <v>9.35</v>
      </c>
      <c r="AT1003" s="297">
        <v>9.3800000000000008</v>
      </c>
      <c r="AU1003" s="297">
        <v>9.39</v>
      </c>
      <c r="AV1003" s="297">
        <v>9.4600000000000009</v>
      </c>
      <c r="AW1003" s="297">
        <v>9.5299999999999994</v>
      </c>
      <c r="AX1003" s="297">
        <v>9.6</v>
      </c>
      <c r="AY1003" s="297">
        <v>9.68</v>
      </c>
      <c r="AZ1003" s="297">
        <v>9.73</v>
      </c>
      <c r="BA1003" s="297">
        <v>9.7899999999999991</v>
      </c>
      <c r="BB1003" s="297">
        <v>9.8699999999999992</v>
      </c>
      <c r="BC1003" s="297">
        <v>9.94</v>
      </c>
      <c r="BD1003" s="297">
        <v>9.98</v>
      </c>
      <c r="BE1003" s="297">
        <v>10.06</v>
      </c>
      <c r="BF1003" s="297">
        <v>10.1</v>
      </c>
      <c r="BG1003" s="297">
        <v>10.16</v>
      </c>
      <c r="BH1003" s="297">
        <v>10.23</v>
      </c>
      <c r="BI1003" s="297">
        <v>10.27</v>
      </c>
      <c r="BJ1003" s="297">
        <v>10.32</v>
      </c>
      <c r="BK1003" s="297">
        <v>10.36</v>
      </c>
      <c r="BL1003" s="297">
        <v>10.41</v>
      </c>
      <c r="BM1003" s="297">
        <v>10.46</v>
      </c>
      <c r="BN1003" s="297">
        <v>10.5</v>
      </c>
      <c r="BO1003" s="297">
        <v>10.53</v>
      </c>
      <c r="BP1003" s="297">
        <v>10.57</v>
      </c>
      <c r="BQ1003" s="297">
        <v>10.61</v>
      </c>
      <c r="BR1003" s="297">
        <v>10.65</v>
      </c>
      <c r="BS1003" s="297">
        <v>10.68</v>
      </c>
      <c r="BT1003" s="297">
        <v>10.69</v>
      </c>
      <c r="BU1003" s="297">
        <v>10.72</v>
      </c>
      <c r="BV1003" s="297">
        <v>10.75</v>
      </c>
      <c r="BW1003" s="297">
        <v>10.77</v>
      </c>
    </row>
    <row r="1004" spans="1:75" x14ac:dyDescent="0.25">
      <c r="A1004" s="297" t="s">
        <v>1139</v>
      </c>
      <c r="B1004" s="297" t="s">
        <v>1140</v>
      </c>
      <c r="C1004" s="297" t="s">
        <v>1014</v>
      </c>
      <c r="D1004" s="297" t="s">
        <v>1015</v>
      </c>
      <c r="E1004" s="297">
        <v>4.96</v>
      </c>
      <c r="F1004" s="297">
        <v>5.39</v>
      </c>
      <c r="G1004" s="297">
        <v>5.84</v>
      </c>
      <c r="H1004" s="297">
        <v>6.34</v>
      </c>
      <c r="I1004" s="297">
        <v>6.88</v>
      </c>
      <c r="J1004" s="297">
        <v>7.46</v>
      </c>
      <c r="K1004" s="297">
        <v>7.94</v>
      </c>
      <c r="L1004" s="297">
        <v>8.44</v>
      </c>
      <c r="M1004" s="297">
        <v>8.9700000000000006</v>
      </c>
      <c r="N1004" s="297">
        <v>9.5399999999999991</v>
      </c>
      <c r="O1004" s="297">
        <v>10.14</v>
      </c>
      <c r="P1004" s="297">
        <v>10.51</v>
      </c>
      <c r="Q1004" s="297">
        <v>10.9</v>
      </c>
      <c r="R1004" s="297">
        <v>11.31</v>
      </c>
      <c r="S1004" s="297">
        <v>11.72</v>
      </c>
      <c r="T1004" s="297">
        <v>12.16</v>
      </c>
      <c r="U1004" s="297">
        <v>12.37</v>
      </c>
      <c r="V1004" s="297">
        <v>12.59</v>
      </c>
      <c r="W1004" s="297">
        <v>12.82</v>
      </c>
      <c r="X1004" s="297">
        <v>13.05</v>
      </c>
      <c r="Y1004" s="297">
        <v>13.28</v>
      </c>
      <c r="Z1004" s="297">
        <v>13.7</v>
      </c>
      <c r="AA1004" s="297">
        <v>14.13</v>
      </c>
      <c r="AB1004" s="297">
        <v>14.58</v>
      </c>
      <c r="AC1004" s="297">
        <v>15.04</v>
      </c>
      <c r="AD1004" s="297">
        <v>15.52</v>
      </c>
      <c r="AE1004" s="297">
        <v>15.83</v>
      </c>
      <c r="AF1004" s="297">
        <v>16.14</v>
      </c>
      <c r="AG1004" s="297">
        <v>16.46</v>
      </c>
      <c r="AH1004" s="297">
        <v>16.79</v>
      </c>
      <c r="AI1004" s="297">
        <v>17.12</v>
      </c>
      <c r="AJ1004" s="297">
        <v>17.649999999999999</v>
      </c>
      <c r="AK1004" s="297">
        <v>18.18</v>
      </c>
      <c r="AL1004" s="297">
        <v>18.739999999999998</v>
      </c>
      <c r="AM1004" s="297">
        <v>19.309999999999999</v>
      </c>
      <c r="AN1004" s="297">
        <v>19.89</v>
      </c>
      <c r="AO1004" s="297">
        <v>20.46</v>
      </c>
      <c r="AP1004" s="297">
        <v>21.04</v>
      </c>
      <c r="AQ1004" s="297">
        <v>21.63</v>
      </c>
      <c r="AR1004" s="297">
        <v>22.25</v>
      </c>
      <c r="AS1004" s="297">
        <v>22.88</v>
      </c>
      <c r="AT1004" s="297">
        <v>23.46</v>
      </c>
      <c r="AU1004" s="297">
        <v>24.05</v>
      </c>
      <c r="AV1004" s="297">
        <v>24.66</v>
      </c>
      <c r="AW1004" s="297">
        <v>25.28</v>
      </c>
      <c r="AX1004" s="297">
        <v>25.92</v>
      </c>
      <c r="AY1004" s="297">
        <v>26.51</v>
      </c>
      <c r="AZ1004" s="297">
        <v>27.12</v>
      </c>
      <c r="BA1004" s="297">
        <v>27.74</v>
      </c>
      <c r="BB1004" s="297">
        <v>28.37</v>
      </c>
      <c r="BC1004" s="297">
        <v>29.02</v>
      </c>
      <c r="BD1004" s="297">
        <v>29.6</v>
      </c>
      <c r="BE1004" s="297">
        <v>30.19</v>
      </c>
      <c r="BF1004" s="297">
        <v>30.8</v>
      </c>
      <c r="BG1004" s="297">
        <v>31.42</v>
      </c>
      <c r="BH1004" s="297">
        <v>32.04</v>
      </c>
      <c r="BI1004" s="297">
        <v>32.64</v>
      </c>
      <c r="BJ1004" s="297">
        <v>33.24</v>
      </c>
      <c r="BK1004" s="297">
        <v>33.86</v>
      </c>
      <c r="BL1004" s="297">
        <v>34.49</v>
      </c>
      <c r="BM1004" s="297">
        <v>35.130000000000003</v>
      </c>
      <c r="BN1004" s="297">
        <v>35.729999999999997</v>
      </c>
      <c r="BO1004" s="297">
        <v>36.35</v>
      </c>
      <c r="BP1004" s="297">
        <v>36.97</v>
      </c>
      <c r="BQ1004" s="297">
        <v>37.61</v>
      </c>
      <c r="BR1004" s="297">
        <v>38.25</v>
      </c>
      <c r="BS1004" s="297">
        <v>38.880000000000003</v>
      </c>
      <c r="BT1004" s="297">
        <v>39.53</v>
      </c>
      <c r="BU1004" s="297">
        <v>40.18</v>
      </c>
      <c r="BV1004" s="297">
        <v>40.840000000000003</v>
      </c>
      <c r="BW1004" s="297">
        <v>41.52</v>
      </c>
    </row>
    <row r="1005" spans="1:75" x14ac:dyDescent="0.25">
      <c r="A1005" s="297" t="s">
        <v>1139</v>
      </c>
      <c r="B1005" s="297" t="s">
        <v>1140</v>
      </c>
      <c r="C1005" s="297" t="s">
        <v>1016</v>
      </c>
      <c r="D1005" s="297" t="s">
        <v>1015</v>
      </c>
      <c r="E1005" s="297">
        <v>0.61</v>
      </c>
      <c r="F1005" s="297">
        <v>0.6</v>
      </c>
      <c r="G1005" s="297">
        <v>0.59</v>
      </c>
      <c r="H1005" s="297">
        <v>0.57999999999999996</v>
      </c>
      <c r="I1005" s="297">
        <v>0.56999999999999995</v>
      </c>
      <c r="J1005" s="297">
        <v>0.56999999999999995</v>
      </c>
      <c r="K1005" s="297">
        <v>0.59</v>
      </c>
      <c r="L1005" s="297">
        <v>0.62</v>
      </c>
      <c r="M1005" s="297">
        <v>0.65</v>
      </c>
      <c r="N1005" s="297">
        <v>0.67</v>
      </c>
      <c r="O1005" s="297">
        <v>0.7</v>
      </c>
      <c r="P1005" s="297">
        <v>0.75</v>
      </c>
      <c r="Q1005" s="297">
        <v>0.81</v>
      </c>
      <c r="R1005" s="297">
        <v>0.86</v>
      </c>
      <c r="S1005" s="297">
        <v>0.92</v>
      </c>
      <c r="T1005" s="297">
        <v>0.99</v>
      </c>
      <c r="U1005" s="297">
        <v>1.0900000000000001</v>
      </c>
      <c r="V1005" s="297">
        <v>1.19</v>
      </c>
      <c r="W1005" s="297">
        <v>1.3</v>
      </c>
      <c r="X1005" s="297">
        <v>1.43</v>
      </c>
      <c r="Y1005" s="297">
        <v>1.57</v>
      </c>
      <c r="Z1005" s="297">
        <v>1.67</v>
      </c>
      <c r="AA1005" s="297">
        <v>1.77</v>
      </c>
      <c r="AB1005" s="297">
        <v>1.88</v>
      </c>
      <c r="AC1005" s="297">
        <v>2</v>
      </c>
      <c r="AD1005" s="297">
        <v>2.13</v>
      </c>
      <c r="AE1005" s="297">
        <v>2.2599999999999998</v>
      </c>
      <c r="AF1005" s="297">
        <v>2.41</v>
      </c>
      <c r="AG1005" s="297">
        <v>2.56</v>
      </c>
      <c r="AH1005" s="297">
        <v>2.73</v>
      </c>
      <c r="AI1005" s="297">
        <v>2.9</v>
      </c>
      <c r="AJ1005" s="297">
        <v>3.02</v>
      </c>
      <c r="AK1005" s="297">
        <v>3.14</v>
      </c>
      <c r="AL1005" s="297">
        <v>3.27</v>
      </c>
      <c r="AM1005" s="297">
        <v>3.4</v>
      </c>
      <c r="AN1005" s="297">
        <v>3.54</v>
      </c>
      <c r="AO1005" s="297">
        <v>3.68</v>
      </c>
      <c r="AP1005" s="297">
        <v>3.81</v>
      </c>
      <c r="AQ1005" s="297">
        <v>3.96</v>
      </c>
      <c r="AR1005" s="297">
        <v>4.1100000000000003</v>
      </c>
      <c r="AS1005" s="297">
        <v>4.26</v>
      </c>
      <c r="AT1005" s="297">
        <v>4.41</v>
      </c>
      <c r="AU1005" s="297">
        <v>4.57</v>
      </c>
      <c r="AV1005" s="297">
        <v>4.7300000000000004</v>
      </c>
      <c r="AW1005" s="297">
        <v>4.8899999999999997</v>
      </c>
      <c r="AX1005" s="297">
        <v>5.0599999999999996</v>
      </c>
      <c r="AY1005" s="297">
        <v>5.23</v>
      </c>
      <c r="AZ1005" s="297">
        <v>5.39</v>
      </c>
      <c r="BA1005" s="297">
        <v>5.56</v>
      </c>
      <c r="BB1005" s="297">
        <v>5.74</v>
      </c>
      <c r="BC1005" s="297">
        <v>5.93</v>
      </c>
      <c r="BD1005" s="297">
        <v>6.11</v>
      </c>
      <c r="BE1005" s="297">
        <v>6.3</v>
      </c>
      <c r="BF1005" s="297">
        <v>6.49</v>
      </c>
      <c r="BG1005" s="297">
        <v>6.69</v>
      </c>
      <c r="BH1005" s="297">
        <v>6.89</v>
      </c>
      <c r="BI1005" s="297">
        <v>7.09</v>
      </c>
      <c r="BJ1005" s="297">
        <v>7.29</v>
      </c>
      <c r="BK1005" s="297">
        <v>7.5</v>
      </c>
      <c r="BL1005" s="297">
        <v>7.71</v>
      </c>
      <c r="BM1005" s="297">
        <v>7.93</v>
      </c>
      <c r="BN1005" s="297">
        <v>8.14</v>
      </c>
      <c r="BO1005" s="297">
        <v>8.36</v>
      </c>
      <c r="BP1005" s="297">
        <v>8.58</v>
      </c>
      <c r="BQ1005" s="297">
        <v>8.81</v>
      </c>
      <c r="BR1005" s="297">
        <v>9.0399999999999991</v>
      </c>
      <c r="BS1005" s="297">
        <v>9.26</v>
      </c>
      <c r="BT1005" s="297">
        <v>9.49</v>
      </c>
      <c r="BU1005" s="297">
        <v>9.7200000000000006</v>
      </c>
      <c r="BV1005" s="297">
        <v>9.9600000000000009</v>
      </c>
      <c r="BW1005" s="297">
        <v>10.199999999999999</v>
      </c>
    </row>
    <row r="1006" spans="1:75" x14ac:dyDescent="0.25">
      <c r="A1006" s="297" t="s">
        <v>1141</v>
      </c>
      <c r="B1006" s="297" t="s">
        <v>1142</v>
      </c>
      <c r="C1006" s="297" t="s">
        <v>1005</v>
      </c>
      <c r="D1006" s="297" t="s">
        <v>1006</v>
      </c>
      <c r="E1006" s="297">
        <v>5.44</v>
      </c>
      <c r="F1006" s="297">
        <v>5.56</v>
      </c>
      <c r="G1006" s="297">
        <v>5.62</v>
      </c>
      <c r="H1006" s="297">
        <v>5.56</v>
      </c>
      <c r="I1006" s="297">
        <v>5.46</v>
      </c>
      <c r="J1006" s="297">
        <v>5.36</v>
      </c>
      <c r="K1006" s="297">
        <v>5.28</v>
      </c>
      <c r="L1006" s="297">
        <v>5.14</v>
      </c>
      <c r="M1006" s="297">
        <v>4.99</v>
      </c>
      <c r="N1006" s="297">
        <v>4.91</v>
      </c>
      <c r="O1006" s="297">
        <v>4.75</v>
      </c>
      <c r="P1006" s="297">
        <v>4.62</v>
      </c>
      <c r="Q1006" s="297">
        <v>4.49</v>
      </c>
      <c r="R1006" s="297">
        <v>4.34</v>
      </c>
      <c r="S1006" s="297">
        <v>4.25</v>
      </c>
      <c r="T1006" s="297">
        <v>4.1900000000000004</v>
      </c>
      <c r="U1006" s="297">
        <v>4.1399999999999997</v>
      </c>
      <c r="V1006" s="297">
        <v>4.13</v>
      </c>
      <c r="W1006" s="297">
        <v>4.24</v>
      </c>
      <c r="X1006" s="297">
        <v>4.2300000000000004</v>
      </c>
      <c r="Y1006" s="297">
        <v>4.1399999999999997</v>
      </c>
      <c r="Z1006" s="297">
        <v>4.3099999999999996</v>
      </c>
      <c r="AA1006" s="297">
        <v>4.3899999999999997</v>
      </c>
      <c r="AB1006" s="297">
        <v>4.49</v>
      </c>
      <c r="AC1006" s="297">
        <v>4.5999999999999996</v>
      </c>
      <c r="AD1006" s="297">
        <v>4.78</v>
      </c>
      <c r="AE1006" s="297">
        <v>4.99</v>
      </c>
      <c r="AF1006" s="297">
        <v>5.23</v>
      </c>
      <c r="AG1006" s="297">
        <v>5.46</v>
      </c>
      <c r="AH1006" s="297">
        <v>5.65</v>
      </c>
      <c r="AI1006" s="297">
        <v>5.8</v>
      </c>
      <c r="AJ1006" s="297">
        <v>6.01</v>
      </c>
      <c r="AK1006" s="297">
        <v>6.23</v>
      </c>
      <c r="AL1006" s="297">
        <v>6.47</v>
      </c>
      <c r="AM1006" s="297">
        <v>6.71</v>
      </c>
      <c r="AN1006" s="297">
        <v>6.96</v>
      </c>
      <c r="AO1006" s="297">
        <v>7.22</v>
      </c>
      <c r="AP1006" s="297">
        <v>7.5</v>
      </c>
      <c r="AQ1006" s="297">
        <v>7.78</v>
      </c>
      <c r="AR1006" s="297">
        <v>8.09</v>
      </c>
      <c r="AS1006" s="297">
        <v>8.41</v>
      </c>
      <c r="AT1006" s="297">
        <v>8.74</v>
      </c>
      <c r="AU1006" s="297">
        <v>9.08</v>
      </c>
      <c r="AV1006" s="297">
        <v>9.44</v>
      </c>
      <c r="AW1006" s="297">
        <v>9.82</v>
      </c>
      <c r="AX1006" s="297">
        <v>10.199999999999999</v>
      </c>
      <c r="AY1006" s="297">
        <v>10.6</v>
      </c>
      <c r="AZ1006" s="297">
        <v>11.02</v>
      </c>
      <c r="BA1006" s="297">
        <v>11.44</v>
      </c>
      <c r="BB1006" s="297">
        <v>11.89</v>
      </c>
      <c r="BC1006" s="297">
        <v>12.34</v>
      </c>
      <c r="BD1006" s="297">
        <v>12.81</v>
      </c>
      <c r="BE1006" s="297">
        <v>13.29</v>
      </c>
      <c r="BF1006" s="297">
        <v>13.79</v>
      </c>
      <c r="BG1006" s="297">
        <v>14.29</v>
      </c>
      <c r="BH1006" s="297">
        <v>14.81</v>
      </c>
      <c r="BI1006" s="297">
        <v>15.35</v>
      </c>
      <c r="BJ1006" s="297">
        <v>15.9</v>
      </c>
      <c r="BK1006" s="297">
        <v>16.46</v>
      </c>
      <c r="BL1006" s="297">
        <v>17.04</v>
      </c>
      <c r="BM1006" s="297">
        <v>17.63</v>
      </c>
      <c r="BN1006" s="297">
        <v>18.239999999999998</v>
      </c>
      <c r="BO1006" s="297">
        <v>18.86</v>
      </c>
      <c r="BP1006" s="297">
        <v>19.5</v>
      </c>
      <c r="BQ1006" s="297">
        <v>20.149999999999999</v>
      </c>
      <c r="BR1006" s="297">
        <v>20.82</v>
      </c>
      <c r="BS1006" s="297">
        <v>21.5</v>
      </c>
      <c r="BT1006" s="297">
        <v>22.21</v>
      </c>
      <c r="BU1006" s="297">
        <v>22.93</v>
      </c>
      <c r="BV1006" s="297">
        <v>23.67</v>
      </c>
      <c r="BW1006" s="297">
        <v>24.43</v>
      </c>
    </row>
    <row r="1007" spans="1:75" x14ac:dyDescent="0.25">
      <c r="A1007" s="297" t="s">
        <v>1141</v>
      </c>
      <c r="B1007" s="297" t="s">
        <v>1142</v>
      </c>
      <c r="C1007" s="297" t="s">
        <v>1007</v>
      </c>
      <c r="D1007" s="297" t="s">
        <v>1008</v>
      </c>
      <c r="E1007" s="297">
        <v>3167.9</v>
      </c>
      <c r="F1007" s="297">
        <v>3107.17</v>
      </c>
      <c r="G1007" s="297">
        <v>3153.21</v>
      </c>
      <c r="H1007" s="297">
        <v>3105.09</v>
      </c>
      <c r="I1007" s="297">
        <v>3017.86</v>
      </c>
      <c r="J1007" s="297">
        <v>2940.73</v>
      </c>
      <c r="K1007" s="297">
        <v>2795.74</v>
      </c>
      <c r="L1007" s="297">
        <v>2443.84</v>
      </c>
      <c r="M1007" s="297">
        <v>2704.68</v>
      </c>
      <c r="N1007" s="297">
        <v>3048.08</v>
      </c>
      <c r="O1007" s="297">
        <v>3078.56</v>
      </c>
      <c r="P1007" s="297">
        <v>3107.54</v>
      </c>
      <c r="Q1007" s="297">
        <v>3180.08</v>
      </c>
      <c r="R1007" s="297">
        <v>2867.36</v>
      </c>
      <c r="S1007" s="297">
        <v>3005.36</v>
      </c>
      <c r="T1007" s="297">
        <v>3080.56</v>
      </c>
      <c r="U1007" s="297">
        <v>3195.8</v>
      </c>
      <c r="V1007" s="297">
        <v>3354.72</v>
      </c>
      <c r="W1007" s="297">
        <v>3441.21</v>
      </c>
      <c r="X1007" s="297">
        <v>3432.04</v>
      </c>
      <c r="Y1007" s="297">
        <v>3395.58</v>
      </c>
      <c r="Z1007" s="297">
        <v>3503.97</v>
      </c>
      <c r="AA1007" s="297">
        <v>3676.86</v>
      </c>
      <c r="AB1007" s="297">
        <v>3829.63</v>
      </c>
      <c r="AC1007" s="297">
        <v>4219.6899999999996</v>
      </c>
      <c r="AD1007" s="297">
        <v>4305.43</v>
      </c>
      <c r="AE1007" s="297">
        <v>4499.04</v>
      </c>
      <c r="AF1007" s="297">
        <v>4710.3599999999997</v>
      </c>
      <c r="AG1007" s="297">
        <v>4907.9799999999996</v>
      </c>
      <c r="AH1007" s="297">
        <v>5489.11</v>
      </c>
      <c r="AI1007" s="297">
        <v>5661.25</v>
      </c>
      <c r="AJ1007" s="297">
        <v>5765.13</v>
      </c>
      <c r="AK1007" s="297">
        <v>5834.26</v>
      </c>
      <c r="AL1007" s="297">
        <v>5863.52</v>
      </c>
      <c r="AM1007" s="297">
        <v>5907.17</v>
      </c>
      <c r="AN1007" s="297">
        <v>5971.4</v>
      </c>
      <c r="AO1007" s="297">
        <v>6041.04</v>
      </c>
      <c r="AP1007" s="297">
        <v>6187.1</v>
      </c>
      <c r="AQ1007" s="297">
        <v>6336.17</v>
      </c>
      <c r="AR1007" s="297">
        <v>6498.79</v>
      </c>
      <c r="AS1007" s="297">
        <v>6665.44</v>
      </c>
      <c r="AT1007" s="297">
        <v>6841.47</v>
      </c>
      <c r="AU1007" s="297">
        <v>7046.26</v>
      </c>
      <c r="AV1007" s="297">
        <v>7253.87</v>
      </c>
      <c r="AW1007" s="297">
        <v>7466.79</v>
      </c>
      <c r="AX1007" s="297">
        <v>7682.07</v>
      </c>
      <c r="AY1007" s="297">
        <v>7899.92</v>
      </c>
      <c r="AZ1007" s="297">
        <v>8137.45</v>
      </c>
      <c r="BA1007" s="297">
        <v>8378.7199999999993</v>
      </c>
      <c r="BB1007" s="297">
        <v>8623.4500000000007</v>
      </c>
      <c r="BC1007" s="297">
        <v>8877.2000000000007</v>
      </c>
      <c r="BD1007" s="297">
        <v>9128.7099999999991</v>
      </c>
      <c r="BE1007" s="297">
        <v>9400.14</v>
      </c>
      <c r="BF1007" s="297">
        <v>9675.27</v>
      </c>
      <c r="BG1007" s="297">
        <v>9954.31</v>
      </c>
      <c r="BH1007" s="297">
        <v>10239.74</v>
      </c>
      <c r="BI1007" s="297">
        <v>10532.68</v>
      </c>
      <c r="BJ1007" s="297">
        <v>10840.93</v>
      </c>
      <c r="BK1007" s="297">
        <v>11152.87</v>
      </c>
      <c r="BL1007" s="297">
        <v>11467.63</v>
      </c>
      <c r="BM1007" s="297">
        <v>11781.95</v>
      </c>
      <c r="BN1007" s="297">
        <v>12101.78</v>
      </c>
      <c r="BO1007" s="297">
        <v>12428.06</v>
      </c>
      <c r="BP1007" s="297">
        <v>12755.09</v>
      </c>
      <c r="BQ1007" s="297">
        <v>13085.84</v>
      </c>
      <c r="BR1007" s="297">
        <v>13421.51</v>
      </c>
      <c r="BS1007" s="297">
        <v>13766.94</v>
      </c>
      <c r="BT1007" s="297">
        <v>14122.63</v>
      </c>
      <c r="BU1007" s="297">
        <v>14486.01</v>
      </c>
      <c r="BV1007" s="297">
        <v>14857.48</v>
      </c>
      <c r="BW1007" s="297">
        <v>15240.02</v>
      </c>
    </row>
    <row r="1008" spans="1:75" x14ac:dyDescent="0.25">
      <c r="A1008" s="297" t="s">
        <v>1141</v>
      </c>
      <c r="B1008" s="297" t="s">
        <v>1142</v>
      </c>
      <c r="C1008" s="297" t="s">
        <v>1009</v>
      </c>
      <c r="D1008" s="297" t="s">
        <v>1010</v>
      </c>
      <c r="E1008" s="297">
        <v>26.42</v>
      </c>
      <c r="F1008" s="297">
        <v>31.21</v>
      </c>
      <c r="G1008" s="297">
        <v>27.7</v>
      </c>
      <c r="H1008" s="297">
        <v>20.239999999999998</v>
      </c>
      <c r="I1008" s="297">
        <v>18.16</v>
      </c>
      <c r="J1008" s="297">
        <v>17.88</v>
      </c>
      <c r="K1008" s="297">
        <v>19.12</v>
      </c>
      <c r="L1008" s="297">
        <v>15.99</v>
      </c>
      <c r="M1008" s="297">
        <v>14.19</v>
      </c>
      <c r="N1008" s="297">
        <v>16.57</v>
      </c>
      <c r="O1008" s="297">
        <v>10.77</v>
      </c>
      <c r="P1008" s="297">
        <v>11.37</v>
      </c>
      <c r="Q1008" s="297">
        <v>11.13</v>
      </c>
      <c r="R1008" s="297">
        <v>9.93</v>
      </c>
      <c r="S1008" s="297">
        <v>13.69</v>
      </c>
      <c r="T1008" s="297">
        <v>15.26</v>
      </c>
      <c r="U1008" s="297">
        <v>15.58</v>
      </c>
      <c r="V1008" s="297">
        <v>17.64</v>
      </c>
      <c r="W1008" s="297">
        <v>25.49</v>
      </c>
      <c r="X1008" s="297">
        <v>17.649999999999999</v>
      </c>
      <c r="Y1008" s="297">
        <v>12.92</v>
      </c>
      <c r="Z1008" s="297">
        <v>29.53</v>
      </c>
      <c r="AA1008" s="297">
        <v>22.82</v>
      </c>
      <c r="AB1008" s="297">
        <v>23.68</v>
      </c>
      <c r="AC1008" s="297">
        <v>23.4</v>
      </c>
      <c r="AD1008" s="297">
        <v>26.05</v>
      </c>
      <c r="AE1008" s="297">
        <v>28.02</v>
      </c>
      <c r="AF1008" s="297">
        <v>28.46</v>
      </c>
      <c r="AG1008" s="297">
        <v>27.45</v>
      </c>
      <c r="AH1008" s="297">
        <v>24.87</v>
      </c>
      <c r="AI1008" s="297">
        <v>22.37</v>
      </c>
      <c r="AJ1008" s="297">
        <v>24.53</v>
      </c>
      <c r="AK1008" s="297">
        <v>24.35</v>
      </c>
      <c r="AL1008" s="297">
        <v>24.22</v>
      </c>
      <c r="AM1008" s="297">
        <v>23.99</v>
      </c>
      <c r="AN1008" s="297">
        <v>24</v>
      </c>
      <c r="AO1008" s="297">
        <v>23.99</v>
      </c>
      <c r="AP1008" s="297">
        <v>23.91</v>
      </c>
      <c r="AQ1008" s="297">
        <v>23.89</v>
      </c>
      <c r="AR1008" s="297">
        <v>23.9</v>
      </c>
      <c r="AS1008" s="297">
        <v>23.89</v>
      </c>
      <c r="AT1008" s="297">
        <v>23.86</v>
      </c>
      <c r="AU1008" s="297">
        <v>23.76</v>
      </c>
      <c r="AV1008" s="297">
        <v>23.68</v>
      </c>
      <c r="AW1008" s="297">
        <v>23.63</v>
      </c>
      <c r="AX1008" s="297">
        <v>23.59</v>
      </c>
      <c r="AY1008" s="297">
        <v>23.53</v>
      </c>
      <c r="AZ1008" s="297">
        <v>23.42</v>
      </c>
      <c r="BA1008" s="297">
        <v>23.34</v>
      </c>
      <c r="BB1008" s="297">
        <v>23.28</v>
      </c>
      <c r="BC1008" s="297">
        <v>23.21</v>
      </c>
      <c r="BD1008" s="297">
        <v>23.12</v>
      </c>
      <c r="BE1008" s="297">
        <v>22.98</v>
      </c>
      <c r="BF1008" s="297">
        <v>22.88</v>
      </c>
      <c r="BG1008" s="297">
        <v>22.78</v>
      </c>
      <c r="BH1008" s="297">
        <v>22.69</v>
      </c>
      <c r="BI1008" s="297">
        <v>22.59</v>
      </c>
      <c r="BJ1008" s="297">
        <v>22.46</v>
      </c>
      <c r="BK1008" s="297">
        <v>22.37</v>
      </c>
      <c r="BL1008" s="297">
        <v>22.28</v>
      </c>
      <c r="BM1008" s="297">
        <v>22.19</v>
      </c>
      <c r="BN1008" s="297">
        <v>22.1</v>
      </c>
      <c r="BO1008" s="297">
        <v>22</v>
      </c>
      <c r="BP1008" s="297">
        <v>21.92</v>
      </c>
      <c r="BQ1008" s="297">
        <v>21.86</v>
      </c>
      <c r="BR1008" s="297">
        <v>21.8</v>
      </c>
      <c r="BS1008" s="297">
        <v>21.74</v>
      </c>
      <c r="BT1008" s="297">
        <v>21.69</v>
      </c>
      <c r="BU1008" s="297">
        <v>21.64</v>
      </c>
      <c r="BV1008" s="297">
        <v>21.59</v>
      </c>
      <c r="BW1008" s="297">
        <v>21.54</v>
      </c>
    </row>
    <row r="1009" spans="1:75" x14ac:dyDescent="0.25">
      <c r="A1009" s="297" t="s">
        <v>1141</v>
      </c>
      <c r="B1009" s="297" t="s">
        <v>1142</v>
      </c>
      <c r="C1009" s="297" t="s">
        <v>1011</v>
      </c>
      <c r="D1009" s="297" t="s">
        <v>927</v>
      </c>
      <c r="E1009" s="297">
        <v>103.75</v>
      </c>
      <c r="F1009" s="297">
        <v>107.9</v>
      </c>
      <c r="G1009" s="297">
        <v>111.6</v>
      </c>
      <c r="H1009" s="297">
        <v>115.05</v>
      </c>
      <c r="I1009" s="297">
        <v>118.63</v>
      </c>
      <c r="J1009" s="297">
        <v>122.53</v>
      </c>
      <c r="K1009" s="297">
        <v>125.68</v>
      </c>
      <c r="L1009" s="297">
        <v>129.87</v>
      </c>
      <c r="M1009" s="297">
        <v>134.4</v>
      </c>
      <c r="N1009" s="297">
        <v>138.84</v>
      </c>
      <c r="O1009" s="297">
        <v>141</v>
      </c>
      <c r="P1009" s="297">
        <v>143.35</v>
      </c>
      <c r="Q1009" s="297">
        <v>145</v>
      </c>
      <c r="R1009" s="297">
        <v>145.97999999999999</v>
      </c>
      <c r="S1009" s="297">
        <v>145.32</v>
      </c>
      <c r="T1009" s="297">
        <v>147.38999999999999</v>
      </c>
      <c r="U1009" s="297">
        <v>150.44999999999999</v>
      </c>
      <c r="V1009" s="297">
        <v>153.63</v>
      </c>
      <c r="W1009" s="297">
        <v>156.69999999999999</v>
      </c>
      <c r="X1009" s="297">
        <v>159.77000000000001</v>
      </c>
      <c r="Y1009" s="297">
        <v>162.93</v>
      </c>
      <c r="Z1009" s="297">
        <v>165.79</v>
      </c>
      <c r="AA1009" s="297">
        <v>168.96</v>
      </c>
      <c r="AB1009" s="297">
        <v>172.25</v>
      </c>
      <c r="AC1009" s="297">
        <v>175.5</v>
      </c>
      <c r="AD1009" s="297">
        <v>178.43</v>
      </c>
      <c r="AE1009" s="297">
        <v>182.11</v>
      </c>
      <c r="AF1009" s="297">
        <v>185.7</v>
      </c>
      <c r="AG1009" s="297">
        <v>189.33</v>
      </c>
      <c r="AH1009" s="297">
        <v>193.07</v>
      </c>
      <c r="AI1009" s="297">
        <v>196.33</v>
      </c>
      <c r="AJ1009" s="297">
        <v>198.51</v>
      </c>
      <c r="AK1009" s="297">
        <v>200.4</v>
      </c>
      <c r="AL1009" s="297">
        <v>202.09</v>
      </c>
      <c r="AM1009" s="297">
        <v>203.72</v>
      </c>
      <c r="AN1009" s="297">
        <v>205.35</v>
      </c>
      <c r="AO1009" s="297">
        <v>207.35</v>
      </c>
      <c r="AP1009" s="297">
        <v>209.45</v>
      </c>
      <c r="AQ1009" s="297">
        <v>211.56</v>
      </c>
      <c r="AR1009" s="297">
        <v>213.55</v>
      </c>
      <c r="AS1009" s="297">
        <v>215.35</v>
      </c>
      <c r="AT1009" s="297">
        <v>217.19</v>
      </c>
      <c r="AU1009" s="297">
        <v>218.84</v>
      </c>
      <c r="AV1009" s="297">
        <v>220.35</v>
      </c>
      <c r="AW1009" s="297">
        <v>221.78</v>
      </c>
      <c r="AX1009" s="297">
        <v>223.15</v>
      </c>
      <c r="AY1009" s="297">
        <v>224.47</v>
      </c>
      <c r="AZ1009" s="297">
        <v>225.73</v>
      </c>
      <c r="BA1009" s="297">
        <v>226.92</v>
      </c>
      <c r="BB1009" s="297">
        <v>228.02</v>
      </c>
      <c r="BC1009" s="297">
        <v>229.03</v>
      </c>
      <c r="BD1009" s="297">
        <v>230.06</v>
      </c>
      <c r="BE1009" s="297">
        <v>231.01</v>
      </c>
      <c r="BF1009" s="297">
        <v>231.88</v>
      </c>
      <c r="BG1009" s="297">
        <v>232.68</v>
      </c>
      <c r="BH1009" s="297">
        <v>233.4</v>
      </c>
      <c r="BI1009" s="297">
        <v>234.25</v>
      </c>
      <c r="BJ1009" s="297">
        <v>235.03</v>
      </c>
      <c r="BK1009" s="297">
        <v>235.71</v>
      </c>
      <c r="BL1009" s="297">
        <v>236.22</v>
      </c>
      <c r="BM1009" s="297">
        <v>236.53</v>
      </c>
      <c r="BN1009" s="297">
        <v>236.77</v>
      </c>
      <c r="BO1009" s="297">
        <v>236.82</v>
      </c>
      <c r="BP1009" s="297">
        <v>236.72</v>
      </c>
      <c r="BQ1009" s="297">
        <v>236.51</v>
      </c>
      <c r="BR1009" s="297">
        <v>236.22</v>
      </c>
      <c r="BS1009" s="297">
        <v>235.97</v>
      </c>
      <c r="BT1009" s="297">
        <v>235.66</v>
      </c>
      <c r="BU1009" s="297">
        <v>235.32</v>
      </c>
      <c r="BV1009" s="297">
        <v>235</v>
      </c>
      <c r="BW1009" s="297">
        <v>234.71</v>
      </c>
    </row>
    <row r="1010" spans="1:75" x14ac:dyDescent="0.25">
      <c r="A1010" s="297" t="s">
        <v>1141</v>
      </c>
      <c r="B1010" s="297" t="s">
        <v>1142</v>
      </c>
      <c r="C1010" s="297" t="s">
        <v>1012</v>
      </c>
      <c r="D1010" s="297" t="s">
        <v>927</v>
      </c>
      <c r="E1010" s="297">
        <v>365.75</v>
      </c>
      <c r="F1010" s="297">
        <v>366.77</v>
      </c>
      <c r="G1010" s="297">
        <v>368.03</v>
      </c>
      <c r="H1010" s="297">
        <v>369.78</v>
      </c>
      <c r="I1010" s="297">
        <v>372.4</v>
      </c>
      <c r="J1010" s="297">
        <v>376.1</v>
      </c>
      <c r="K1010" s="297">
        <v>381.01</v>
      </c>
      <c r="L1010" s="297">
        <v>386.97</v>
      </c>
      <c r="M1010" s="297">
        <v>393.61</v>
      </c>
      <c r="N1010" s="297">
        <v>400.38</v>
      </c>
      <c r="O1010" s="297">
        <v>406.89</v>
      </c>
      <c r="P1010" s="297">
        <v>413.01</v>
      </c>
      <c r="Q1010" s="297">
        <v>418.83</v>
      </c>
      <c r="R1010" s="297">
        <v>424.45</v>
      </c>
      <c r="S1010" s="297">
        <v>430.1</v>
      </c>
      <c r="T1010" s="297">
        <v>435.92</v>
      </c>
      <c r="U1010" s="297">
        <v>441.9</v>
      </c>
      <c r="V1010" s="297">
        <v>447.96</v>
      </c>
      <c r="W1010" s="297">
        <v>454.12</v>
      </c>
      <c r="X1010" s="297">
        <v>460.42</v>
      </c>
      <c r="Y1010" s="297">
        <v>466.85</v>
      </c>
      <c r="Z1010" s="297">
        <v>473.43</v>
      </c>
      <c r="AA1010" s="297">
        <v>480.13</v>
      </c>
      <c r="AB1010" s="297">
        <v>486.8</v>
      </c>
      <c r="AC1010" s="297">
        <v>493.24</v>
      </c>
      <c r="AD1010" s="297">
        <v>499.29</v>
      </c>
      <c r="AE1010" s="297">
        <v>504.91</v>
      </c>
      <c r="AF1010" s="297">
        <v>510.14</v>
      </c>
      <c r="AG1010" s="297">
        <v>515.07000000000005</v>
      </c>
      <c r="AH1010" s="297">
        <v>519.86</v>
      </c>
      <c r="AI1010" s="297">
        <v>524.64</v>
      </c>
      <c r="AJ1010" s="297">
        <v>529.41999999999996</v>
      </c>
      <c r="AK1010" s="297">
        <v>534.16999999999996</v>
      </c>
      <c r="AL1010" s="297">
        <v>538.88</v>
      </c>
      <c r="AM1010" s="297">
        <v>543.5</v>
      </c>
      <c r="AN1010" s="297">
        <v>547.99</v>
      </c>
      <c r="AO1010" s="297">
        <v>552.35</v>
      </c>
      <c r="AP1010" s="297">
        <v>556.61</v>
      </c>
      <c r="AQ1010" s="297">
        <v>560.76</v>
      </c>
      <c r="AR1010" s="297">
        <v>564.80999999999995</v>
      </c>
      <c r="AS1010" s="297">
        <v>568.76</v>
      </c>
      <c r="AT1010" s="297">
        <v>572.61</v>
      </c>
      <c r="AU1010" s="297">
        <v>576.36</v>
      </c>
      <c r="AV1010" s="297">
        <v>579.99</v>
      </c>
      <c r="AW1010" s="297">
        <v>583.51</v>
      </c>
      <c r="AX1010" s="297">
        <v>586.9</v>
      </c>
      <c r="AY1010" s="297">
        <v>590.16</v>
      </c>
      <c r="AZ1010" s="297">
        <v>593.29</v>
      </c>
      <c r="BA1010" s="297">
        <v>596.27</v>
      </c>
      <c r="BB1010" s="297">
        <v>599.07000000000005</v>
      </c>
      <c r="BC1010" s="297">
        <v>601.67999999999995</v>
      </c>
      <c r="BD1010" s="297">
        <v>604.09</v>
      </c>
      <c r="BE1010" s="297">
        <v>606.29999999999995</v>
      </c>
      <c r="BF1010" s="297">
        <v>608.30999999999995</v>
      </c>
      <c r="BG1010" s="297">
        <v>610.11</v>
      </c>
      <c r="BH1010" s="297">
        <v>611.71</v>
      </c>
      <c r="BI1010" s="297">
        <v>613.09</v>
      </c>
      <c r="BJ1010" s="297">
        <v>614.26</v>
      </c>
      <c r="BK1010" s="297">
        <v>615.23</v>
      </c>
      <c r="BL1010" s="297">
        <v>616.01</v>
      </c>
      <c r="BM1010" s="297">
        <v>616.61</v>
      </c>
      <c r="BN1010" s="297">
        <v>617.04</v>
      </c>
      <c r="BO1010" s="297">
        <v>617.30999999999995</v>
      </c>
      <c r="BP1010" s="297">
        <v>617.41999999999996</v>
      </c>
      <c r="BQ1010" s="297">
        <v>617.32000000000005</v>
      </c>
      <c r="BR1010" s="297">
        <v>617.02</v>
      </c>
      <c r="BS1010" s="297">
        <v>616.51</v>
      </c>
      <c r="BT1010" s="297">
        <v>615.80999999999995</v>
      </c>
      <c r="BU1010" s="297">
        <v>615.04</v>
      </c>
      <c r="BV1010" s="297">
        <v>614.34</v>
      </c>
      <c r="BW1010" s="297">
        <v>613.79999999999995</v>
      </c>
    </row>
    <row r="1011" spans="1:75" x14ac:dyDescent="0.25">
      <c r="A1011" s="297" t="s">
        <v>1141</v>
      </c>
      <c r="B1011" s="297" t="s">
        <v>1142</v>
      </c>
      <c r="C1011" s="297" t="s">
        <v>1013</v>
      </c>
      <c r="D1011" s="297" t="s">
        <v>1010</v>
      </c>
      <c r="E1011" s="297">
        <v>21.01</v>
      </c>
      <c r="F1011" s="297">
        <v>17.27</v>
      </c>
      <c r="G1011" s="297">
        <v>12.29</v>
      </c>
      <c r="H1011" s="297">
        <v>0.92</v>
      </c>
      <c r="I1011" s="297">
        <v>6.37</v>
      </c>
      <c r="J1011" s="297">
        <v>11.28</v>
      </c>
      <c r="K1011" s="297">
        <v>21.85</v>
      </c>
      <c r="L1011" s="297">
        <v>31.41</v>
      </c>
      <c r="M1011" s="297">
        <v>21.61</v>
      </c>
      <c r="N1011" s="297">
        <v>30.71</v>
      </c>
      <c r="O1011" s="297">
        <v>8.3699999999999992</v>
      </c>
      <c r="P1011" s="297">
        <v>1.42</v>
      </c>
      <c r="Q1011" s="297">
        <v>6.03</v>
      </c>
      <c r="R1011" s="297">
        <v>8.1</v>
      </c>
      <c r="S1011" s="297">
        <v>10.23</v>
      </c>
      <c r="T1011" s="297">
        <v>10.9</v>
      </c>
      <c r="U1011" s="297">
        <v>8.17</v>
      </c>
      <c r="V1011" s="297">
        <v>8.0399999999999991</v>
      </c>
      <c r="W1011" s="297">
        <v>4.12</v>
      </c>
      <c r="X1011" s="297">
        <v>11.25</v>
      </c>
      <c r="Y1011" s="297">
        <v>-1.1100000000000001</v>
      </c>
      <c r="Z1011" s="297">
        <v>-1.95</v>
      </c>
      <c r="AA1011" s="297">
        <v>1.24</v>
      </c>
      <c r="AB1011" s="297">
        <v>-2.98</v>
      </c>
      <c r="AC1011" s="297">
        <v>0.44</v>
      </c>
      <c r="AD1011" s="297">
        <v>10.210000000000001</v>
      </c>
      <c r="AE1011" s="297">
        <v>15.92</v>
      </c>
      <c r="AF1011" s="297">
        <v>16.61</v>
      </c>
      <c r="AG1011" s="297">
        <v>17.62</v>
      </c>
      <c r="AH1011" s="297">
        <v>19.39</v>
      </c>
      <c r="AI1011" s="297">
        <v>15.82</v>
      </c>
      <c r="AJ1011" s="297">
        <v>17.239999999999998</v>
      </c>
      <c r="AK1011" s="297">
        <v>17.98</v>
      </c>
      <c r="AL1011" s="297">
        <v>18.11</v>
      </c>
      <c r="AM1011" s="297">
        <v>17.399999999999999</v>
      </c>
      <c r="AN1011" s="297">
        <v>17.579999999999998</v>
      </c>
      <c r="AO1011" s="297">
        <v>17.78</v>
      </c>
      <c r="AP1011" s="297">
        <v>17.98</v>
      </c>
      <c r="AQ1011" s="297">
        <v>18.079999999999998</v>
      </c>
      <c r="AR1011" s="297">
        <v>18.18</v>
      </c>
      <c r="AS1011" s="297">
        <v>18.260000000000002</v>
      </c>
      <c r="AT1011" s="297">
        <v>18.25</v>
      </c>
      <c r="AU1011" s="297">
        <v>18.29</v>
      </c>
      <c r="AV1011" s="297">
        <v>18.23</v>
      </c>
      <c r="AW1011" s="297">
        <v>18.2</v>
      </c>
      <c r="AX1011" s="297">
        <v>18.190000000000001</v>
      </c>
      <c r="AY1011" s="297">
        <v>18.13</v>
      </c>
      <c r="AZ1011" s="297">
        <v>18.05</v>
      </c>
      <c r="BA1011" s="297">
        <v>17.97</v>
      </c>
      <c r="BB1011" s="297">
        <v>17.899999999999999</v>
      </c>
      <c r="BC1011" s="297">
        <v>17.82</v>
      </c>
      <c r="BD1011" s="297">
        <v>17.72</v>
      </c>
      <c r="BE1011" s="297">
        <v>17.61</v>
      </c>
      <c r="BF1011" s="297">
        <v>17.510000000000002</v>
      </c>
      <c r="BG1011" s="297">
        <v>17.420000000000002</v>
      </c>
      <c r="BH1011" s="297">
        <v>17.34</v>
      </c>
      <c r="BI1011" s="297">
        <v>17.260000000000002</v>
      </c>
      <c r="BJ1011" s="297">
        <v>17.23</v>
      </c>
      <c r="BK1011" s="297">
        <v>17.18</v>
      </c>
      <c r="BL1011" s="297">
        <v>17.13</v>
      </c>
      <c r="BM1011" s="297">
        <v>17.07</v>
      </c>
      <c r="BN1011" s="297">
        <v>17</v>
      </c>
      <c r="BO1011" s="297">
        <v>16.96</v>
      </c>
      <c r="BP1011" s="297">
        <v>16.899999999999999</v>
      </c>
      <c r="BQ1011" s="297">
        <v>16.86</v>
      </c>
      <c r="BR1011" s="297">
        <v>16.829999999999998</v>
      </c>
      <c r="BS1011" s="297">
        <v>16.809999999999999</v>
      </c>
      <c r="BT1011" s="297">
        <v>16.82</v>
      </c>
      <c r="BU1011" s="297">
        <v>16.82</v>
      </c>
      <c r="BV1011" s="297">
        <v>16.8</v>
      </c>
      <c r="BW1011" s="297">
        <v>16.760000000000002</v>
      </c>
    </row>
    <row r="1012" spans="1:75" x14ac:dyDescent="0.25">
      <c r="A1012" s="297" t="s">
        <v>1141</v>
      </c>
      <c r="B1012" s="297" t="s">
        <v>1142</v>
      </c>
      <c r="C1012" s="297" t="s">
        <v>1014</v>
      </c>
      <c r="D1012" s="297" t="s">
        <v>1015</v>
      </c>
      <c r="E1012" s="297">
        <v>31.58</v>
      </c>
      <c r="F1012" s="297">
        <v>32.49</v>
      </c>
      <c r="G1012" s="297">
        <v>33.44</v>
      </c>
      <c r="H1012" s="297">
        <v>34.409999999999997</v>
      </c>
      <c r="I1012" s="297">
        <v>35.4</v>
      </c>
      <c r="J1012" s="297">
        <v>36.43</v>
      </c>
      <c r="K1012" s="297">
        <v>37.270000000000003</v>
      </c>
      <c r="L1012" s="297">
        <v>38.119999999999997</v>
      </c>
      <c r="M1012" s="297">
        <v>39</v>
      </c>
      <c r="N1012" s="297">
        <v>39.89</v>
      </c>
      <c r="O1012" s="297">
        <v>40.81</v>
      </c>
      <c r="P1012" s="297">
        <v>41.55</v>
      </c>
      <c r="Q1012" s="297">
        <v>42.29</v>
      </c>
      <c r="R1012" s="297">
        <v>43.06</v>
      </c>
      <c r="S1012" s="297">
        <v>43.83</v>
      </c>
      <c r="T1012" s="297">
        <v>44.62</v>
      </c>
      <c r="U1012" s="297">
        <v>45.57</v>
      </c>
      <c r="V1012" s="297">
        <v>46.54</v>
      </c>
      <c r="W1012" s="297">
        <v>47.53</v>
      </c>
      <c r="X1012" s="297">
        <v>48.54</v>
      </c>
      <c r="Y1012" s="297">
        <v>49.57</v>
      </c>
      <c r="Z1012" s="297">
        <v>50.44</v>
      </c>
      <c r="AA1012" s="297">
        <v>51.33</v>
      </c>
      <c r="AB1012" s="297">
        <v>52.23</v>
      </c>
      <c r="AC1012" s="297">
        <v>53.15</v>
      </c>
      <c r="AD1012" s="297">
        <v>54.08</v>
      </c>
      <c r="AE1012" s="297">
        <v>54.9</v>
      </c>
      <c r="AF1012" s="297">
        <v>55.74</v>
      </c>
      <c r="AG1012" s="297">
        <v>56.58</v>
      </c>
      <c r="AH1012" s="297">
        <v>57.44</v>
      </c>
      <c r="AI1012" s="297">
        <v>58.31</v>
      </c>
      <c r="AJ1012" s="297">
        <v>58.97</v>
      </c>
      <c r="AK1012" s="297">
        <v>59.64</v>
      </c>
      <c r="AL1012" s="297">
        <v>60.32</v>
      </c>
      <c r="AM1012" s="297">
        <v>61.01</v>
      </c>
      <c r="AN1012" s="297">
        <v>61.7</v>
      </c>
      <c r="AO1012" s="297">
        <v>62.33</v>
      </c>
      <c r="AP1012" s="297">
        <v>62.96</v>
      </c>
      <c r="AQ1012" s="297">
        <v>63.6</v>
      </c>
      <c r="AR1012" s="297">
        <v>64.25</v>
      </c>
      <c r="AS1012" s="297">
        <v>64.900000000000006</v>
      </c>
      <c r="AT1012" s="297">
        <v>65.48</v>
      </c>
      <c r="AU1012" s="297">
        <v>66.06</v>
      </c>
      <c r="AV1012" s="297">
        <v>66.650000000000006</v>
      </c>
      <c r="AW1012" s="297">
        <v>67.239999999999995</v>
      </c>
      <c r="AX1012" s="297">
        <v>67.84</v>
      </c>
      <c r="AY1012" s="297">
        <v>68.41</v>
      </c>
      <c r="AZ1012" s="297">
        <v>68.989999999999995</v>
      </c>
      <c r="BA1012" s="297">
        <v>69.569999999999993</v>
      </c>
      <c r="BB1012" s="297">
        <v>70.16</v>
      </c>
      <c r="BC1012" s="297">
        <v>70.75</v>
      </c>
      <c r="BD1012" s="297">
        <v>71.319999999999993</v>
      </c>
      <c r="BE1012" s="297">
        <v>71.89</v>
      </c>
      <c r="BF1012" s="297">
        <v>72.459999999999994</v>
      </c>
      <c r="BG1012" s="297">
        <v>73.040000000000006</v>
      </c>
      <c r="BH1012" s="297">
        <v>73.63</v>
      </c>
      <c r="BI1012" s="297">
        <v>74.16</v>
      </c>
      <c r="BJ1012" s="297">
        <v>74.7</v>
      </c>
      <c r="BK1012" s="297">
        <v>75.239999999999995</v>
      </c>
      <c r="BL1012" s="297">
        <v>75.78</v>
      </c>
      <c r="BM1012" s="297">
        <v>76.33</v>
      </c>
      <c r="BN1012" s="297">
        <v>76.83</v>
      </c>
      <c r="BO1012" s="297">
        <v>77.33</v>
      </c>
      <c r="BP1012" s="297">
        <v>77.84</v>
      </c>
      <c r="BQ1012" s="297">
        <v>78.349999999999994</v>
      </c>
      <c r="BR1012" s="297">
        <v>78.86</v>
      </c>
      <c r="BS1012" s="297">
        <v>79.3</v>
      </c>
      <c r="BT1012" s="297">
        <v>79.739999999999995</v>
      </c>
      <c r="BU1012" s="297">
        <v>80.180000000000007</v>
      </c>
      <c r="BV1012" s="297">
        <v>80.62</v>
      </c>
      <c r="BW1012" s="297">
        <v>81.069999999999993</v>
      </c>
    </row>
    <row r="1013" spans="1:75" x14ac:dyDescent="0.25">
      <c r="A1013" s="297" t="s">
        <v>1141</v>
      </c>
      <c r="B1013" s="297" t="s">
        <v>1142</v>
      </c>
      <c r="C1013" s="297" t="s">
        <v>1016</v>
      </c>
      <c r="D1013" s="297" t="s">
        <v>1015</v>
      </c>
      <c r="E1013" s="297">
        <v>4.87</v>
      </c>
      <c r="F1013" s="297">
        <v>5.18</v>
      </c>
      <c r="G1013" s="297">
        <v>5.51</v>
      </c>
      <c r="H1013" s="297">
        <v>5.86</v>
      </c>
      <c r="I1013" s="297">
        <v>6.24</v>
      </c>
      <c r="J1013" s="297">
        <v>6.63</v>
      </c>
      <c r="K1013" s="297">
        <v>6.88</v>
      </c>
      <c r="L1013" s="297">
        <v>7.15</v>
      </c>
      <c r="M1013" s="297">
        <v>7.42</v>
      </c>
      <c r="N1013" s="297">
        <v>7.7</v>
      </c>
      <c r="O1013" s="297">
        <v>8</v>
      </c>
      <c r="P1013" s="297">
        <v>8.24</v>
      </c>
      <c r="Q1013" s="297">
        <v>8.49</v>
      </c>
      <c r="R1013" s="297">
        <v>8.76</v>
      </c>
      <c r="S1013" s="297">
        <v>9.02</v>
      </c>
      <c r="T1013" s="297">
        <v>9.3000000000000007</v>
      </c>
      <c r="U1013" s="297">
        <v>9.4499999999999993</v>
      </c>
      <c r="V1013" s="297">
        <v>9.59</v>
      </c>
      <c r="W1013" s="297">
        <v>9.74</v>
      </c>
      <c r="X1013" s="297">
        <v>9.9</v>
      </c>
      <c r="Y1013" s="297">
        <v>10.050000000000001</v>
      </c>
      <c r="Z1013" s="297">
        <v>10.26</v>
      </c>
      <c r="AA1013" s="297">
        <v>10.47</v>
      </c>
      <c r="AB1013" s="297">
        <v>10.69</v>
      </c>
      <c r="AC1013" s="297">
        <v>10.91</v>
      </c>
      <c r="AD1013" s="297">
        <v>11.13</v>
      </c>
      <c r="AE1013" s="297">
        <v>11.38</v>
      </c>
      <c r="AF1013" s="297">
        <v>11.64</v>
      </c>
      <c r="AG1013" s="297">
        <v>11.9</v>
      </c>
      <c r="AH1013" s="297">
        <v>12.17</v>
      </c>
      <c r="AI1013" s="297">
        <v>12.45</v>
      </c>
      <c r="AJ1013" s="297">
        <v>12.74</v>
      </c>
      <c r="AK1013" s="297">
        <v>13.04</v>
      </c>
      <c r="AL1013" s="297">
        <v>13.35</v>
      </c>
      <c r="AM1013" s="297">
        <v>13.66</v>
      </c>
      <c r="AN1013" s="297">
        <v>13.98</v>
      </c>
      <c r="AO1013" s="297">
        <v>14.36</v>
      </c>
      <c r="AP1013" s="297">
        <v>14.74</v>
      </c>
      <c r="AQ1013" s="297">
        <v>15.13</v>
      </c>
      <c r="AR1013" s="297">
        <v>15.54</v>
      </c>
      <c r="AS1013" s="297">
        <v>15.95</v>
      </c>
      <c r="AT1013" s="297">
        <v>16.38</v>
      </c>
      <c r="AU1013" s="297">
        <v>16.809999999999999</v>
      </c>
      <c r="AV1013" s="297">
        <v>17.260000000000002</v>
      </c>
      <c r="AW1013" s="297">
        <v>17.72</v>
      </c>
      <c r="AX1013" s="297">
        <v>18.190000000000001</v>
      </c>
      <c r="AY1013" s="297">
        <v>18.63</v>
      </c>
      <c r="AZ1013" s="297">
        <v>19.09</v>
      </c>
      <c r="BA1013" s="297">
        <v>19.559999999999999</v>
      </c>
      <c r="BB1013" s="297">
        <v>20.04</v>
      </c>
      <c r="BC1013" s="297">
        <v>20.54</v>
      </c>
      <c r="BD1013" s="297">
        <v>21.05</v>
      </c>
      <c r="BE1013" s="297">
        <v>21.58</v>
      </c>
      <c r="BF1013" s="297">
        <v>22.12</v>
      </c>
      <c r="BG1013" s="297">
        <v>22.68</v>
      </c>
      <c r="BH1013" s="297">
        <v>23.25</v>
      </c>
      <c r="BI1013" s="297">
        <v>23.82</v>
      </c>
      <c r="BJ1013" s="297">
        <v>24.4</v>
      </c>
      <c r="BK1013" s="297">
        <v>24.99</v>
      </c>
      <c r="BL1013" s="297">
        <v>25.61</v>
      </c>
      <c r="BM1013" s="297">
        <v>26.23</v>
      </c>
      <c r="BN1013" s="297">
        <v>26.86</v>
      </c>
      <c r="BO1013" s="297">
        <v>27.51</v>
      </c>
      <c r="BP1013" s="297">
        <v>28.17</v>
      </c>
      <c r="BQ1013" s="297">
        <v>28.85</v>
      </c>
      <c r="BR1013" s="297">
        <v>29.55</v>
      </c>
      <c r="BS1013" s="297">
        <v>30.22</v>
      </c>
      <c r="BT1013" s="297">
        <v>30.9</v>
      </c>
      <c r="BU1013" s="297">
        <v>31.61</v>
      </c>
      <c r="BV1013" s="297">
        <v>32.32</v>
      </c>
      <c r="BW1013" s="297">
        <v>33.06</v>
      </c>
    </row>
    <row r="1014" spans="1:75" x14ac:dyDescent="0.25">
      <c r="A1014" s="297" t="s">
        <v>1143</v>
      </c>
      <c r="B1014" s="297" t="s">
        <v>107</v>
      </c>
      <c r="C1014" s="297" t="s">
        <v>1005</v>
      </c>
      <c r="D1014" s="297" t="s">
        <v>1006</v>
      </c>
      <c r="E1014" s="297">
        <v>1.63</v>
      </c>
      <c r="F1014" s="297">
        <v>1.76</v>
      </c>
      <c r="G1014" s="297">
        <v>1.88</v>
      </c>
      <c r="H1014" s="297">
        <v>2.0499999999999998</v>
      </c>
      <c r="I1014" s="297">
        <v>2.19</v>
      </c>
      <c r="J1014" s="297">
        <v>2.29</v>
      </c>
      <c r="K1014" s="297">
        <v>2.3199999999999998</v>
      </c>
      <c r="L1014" s="297">
        <v>2.38</v>
      </c>
      <c r="M1014" s="297">
        <v>2.5299999999999998</v>
      </c>
      <c r="N1014" s="297">
        <v>2.71</v>
      </c>
      <c r="O1014" s="297">
        <v>2.78</v>
      </c>
      <c r="P1014" s="297">
        <v>2.86</v>
      </c>
      <c r="Q1014" s="297">
        <v>3</v>
      </c>
      <c r="R1014" s="297">
        <v>3.12</v>
      </c>
      <c r="S1014" s="297">
        <v>3.23</v>
      </c>
      <c r="T1014" s="297">
        <v>3.32</v>
      </c>
      <c r="U1014" s="297">
        <v>3.43</v>
      </c>
      <c r="V1014" s="297">
        <v>3.55</v>
      </c>
      <c r="W1014" s="297">
        <v>3.73</v>
      </c>
      <c r="X1014" s="297">
        <v>3.86</v>
      </c>
      <c r="Y1014" s="297">
        <v>4.03</v>
      </c>
      <c r="Z1014" s="297">
        <v>4.3099999999999996</v>
      </c>
      <c r="AA1014" s="297">
        <v>4.5199999999999996</v>
      </c>
      <c r="AB1014" s="297">
        <v>4.72</v>
      </c>
      <c r="AC1014" s="297">
        <v>4.8499999999999996</v>
      </c>
      <c r="AD1014" s="297">
        <v>4.96</v>
      </c>
      <c r="AE1014" s="297">
        <v>5.04</v>
      </c>
      <c r="AF1014" s="297">
        <v>5.09</v>
      </c>
      <c r="AG1014" s="297">
        <v>5.21</v>
      </c>
      <c r="AH1014" s="297">
        <v>5.32</v>
      </c>
      <c r="AI1014" s="297">
        <v>5.45</v>
      </c>
      <c r="AJ1014" s="297">
        <v>5.65</v>
      </c>
      <c r="AK1014" s="297">
        <v>5.86</v>
      </c>
      <c r="AL1014" s="297">
        <v>6.08</v>
      </c>
      <c r="AM1014" s="297">
        <v>6.31</v>
      </c>
      <c r="AN1014" s="297">
        <v>6.57</v>
      </c>
      <c r="AO1014" s="297">
        <v>6.85</v>
      </c>
      <c r="AP1014" s="297">
        <v>7.15</v>
      </c>
      <c r="AQ1014" s="297">
        <v>7.47</v>
      </c>
      <c r="AR1014" s="297">
        <v>7.82</v>
      </c>
      <c r="AS1014" s="297">
        <v>8.18</v>
      </c>
      <c r="AT1014" s="297">
        <v>8.56</v>
      </c>
      <c r="AU1014" s="297">
        <v>8.9700000000000006</v>
      </c>
      <c r="AV1014" s="297">
        <v>9.39</v>
      </c>
      <c r="AW1014" s="297">
        <v>9.83</v>
      </c>
      <c r="AX1014" s="297">
        <v>10.29</v>
      </c>
      <c r="AY1014" s="297">
        <v>10.77</v>
      </c>
      <c r="AZ1014" s="297">
        <v>11.27</v>
      </c>
      <c r="BA1014" s="297">
        <v>11.79</v>
      </c>
      <c r="BB1014" s="297">
        <v>12.34</v>
      </c>
      <c r="BC1014" s="297">
        <v>12.91</v>
      </c>
      <c r="BD1014" s="297">
        <v>13.5</v>
      </c>
      <c r="BE1014" s="297">
        <v>14.12</v>
      </c>
      <c r="BF1014" s="297">
        <v>14.76</v>
      </c>
      <c r="BG1014" s="297">
        <v>15.43</v>
      </c>
      <c r="BH1014" s="297">
        <v>16.13</v>
      </c>
      <c r="BI1014" s="297">
        <v>16.850000000000001</v>
      </c>
      <c r="BJ1014" s="297">
        <v>17.61</v>
      </c>
      <c r="BK1014" s="297">
        <v>18.39</v>
      </c>
      <c r="BL1014" s="297">
        <v>19.2</v>
      </c>
      <c r="BM1014" s="297">
        <v>20.04</v>
      </c>
      <c r="BN1014" s="297">
        <v>20.91</v>
      </c>
      <c r="BO1014" s="297">
        <v>21.81</v>
      </c>
      <c r="BP1014" s="297">
        <v>22.74</v>
      </c>
      <c r="BQ1014" s="297">
        <v>23.7</v>
      </c>
      <c r="BR1014" s="297">
        <v>24.7</v>
      </c>
      <c r="BS1014" s="297">
        <v>25.72</v>
      </c>
      <c r="BT1014" s="297">
        <v>26.77</v>
      </c>
      <c r="BU1014" s="297">
        <v>27.86</v>
      </c>
      <c r="BV1014" s="297">
        <v>28.97</v>
      </c>
      <c r="BW1014" s="297">
        <v>30.1</v>
      </c>
    </row>
    <row r="1015" spans="1:75" x14ac:dyDescent="0.25">
      <c r="A1015" s="297" t="s">
        <v>1143</v>
      </c>
      <c r="B1015" s="297" t="s">
        <v>107</v>
      </c>
      <c r="C1015" s="297" t="s">
        <v>1007</v>
      </c>
      <c r="D1015" s="297" t="s">
        <v>1008</v>
      </c>
      <c r="E1015" s="297">
        <v>4239.26</v>
      </c>
      <c r="F1015" s="297">
        <v>4730.3</v>
      </c>
      <c r="G1015" s="297">
        <v>4926.6400000000003</v>
      </c>
      <c r="H1015" s="297">
        <v>5153.43</v>
      </c>
      <c r="I1015" s="297">
        <v>5573.8</v>
      </c>
      <c r="J1015" s="297">
        <v>5865.9</v>
      </c>
      <c r="K1015" s="297">
        <v>6544.81</v>
      </c>
      <c r="L1015" s="297">
        <v>7207.37</v>
      </c>
      <c r="M1015" s="297">
        <v>7495.74</v>
      </c>
      <c r="N1015" s="297">
        <v>8338.83</v>
      </c>
      <c r="O1015" s="297">
        <v>9187.3700000000008</v>
      </c>
      <c r="P1015" s="297">
        <v>9191.82</v>
      </c>
      <c r="Q1015" s="297">
        <v>10048.98</v>
      </c>
      <c r="R1015" s="297">
        <v>10306.49</v>
      </c>
      <c r="S1015" s="297">
        <v>10655.05</v>
      </c>
      <c r="T1015" s="297">
        <v>10950.58</v>
      </c>
      <c r="U1015" s="297">
        <v>11083.45</v>
      </c>
      <c r="V1015" s="297">
        <v>11247.12</v>
      </c>
      <c r="W1015" s="297">
        <v>11374.97</v>
      </c>
      <c r="X1015" s="297">
        <v>11933.54</v>
      </c>
      <c r="Y1015" s="297">
        <v>13470.86</v>
      </c>
      <c r="Z1015" s="297">
        <v>13529.16</v>
      </c>
      <c r="AA1015" s="297">
        <v>13669.05</v>
      </c>
      <c r="AB1015" s="297">
        <v>14166.06</v>
      </c>
      <c r="AC1015" s="297">
        <v>14125.71</v>
      </c>
      <c r="AD1015" s="297">
        <v>13935.41</v>
      </c>
      <c r="AE1015" s="297">
        <v>13824.9</v>
      </c>
      <c r="AF1015" s="297">
        <v>14370.05</v>
      </c>
      <c r="AG1015" s="297">
        <v>14306.5</v>
      </c>
      <c r="AH1015" s="297">
        <v>15561.46</v>
      </c>
      <c r="AI1015" s="297">
        <v>15529.33</v>
      </c>
      <c r="AJ1015" s="297">
        <v>14479.45</v>
      </c>
      <c r="AK1015" s="297">
        <v>13791.39</v>
      </c>
      <c r="AL1015" s="297">
        <v>13613.92</v>
      </c>
      <c r="AM1015" s="297">
        <v>13487.11</v>
      </c>
      <c r="AN1015" s="297">
        <v>13418.07</v>
      </c>
      <c r="AO1015" s="297">
        <v>13404.35</v>
      </c>
      <c r="AP1015" s="297">
        <v>13705.42</v>
      </c>
      <c r="AQ1015" s="297">
        <v>14008.25</v>
      </c>
      <c r="AR1015" s="297">
        <v>14349.07</v>
      </c>
      <c r="AS1015" s="297">
        <v>14706.1</v>
      </c>
      <c r="AT1015" s="297">
        <v>15075.69</v>
      </c>
      <c r="AU1015" s="297">
        <v>15528.42</v>
      </c>
      <c r="AV1015" s="297">
        <v>15992.76</v>
      </c>
      <c r="AW1015" s="297">
        <v>16475.080000000002</v>
      </c>
      <c r="AX1015" s="297">
        <v>16968.580000000002</v>
      </c>
      <c r="AY1015" s="297">
        <v>17465.13</v>
      </c>
      <c r="AZ1015" s="297">
        <v>18039.189999999999</v>
      </c>
      <c r="BA1015" s="297">
        <v>18631.28</v>
      </c>
      <c r="BB1015" s="297">
        <v>19243.45</v>
      </c>
      <c r="BC1015" s="297">
        <v>19893.419999999998</v>
      </c>
      <c r="BD1015" s="297">
        <v>20535.919999999998</v>
      </c>
      <c r="BE1015" s="297">
        <v>21256.86</v>
      </c>
      <c r="BF1015" s="297">
        <v>22000.84</v>
      </c>
      <c r="BG1015" s="297">
        <v>22767.49</v>
      </c>
      <c r="BH1015" s="297">
        <v>23563.55</v>
      </c>
      <c r="BI1015" s="297">
        <v>24358.87</v>
      </c>
      <c r="BJ1015" s="297">
        <v>25211.7</v>
      </c>
      <c r="BK1015" s="297">
        <v>26084.959999999999</v>
      </c>
      <c r="BL1015" s="297">
        <v>26980.68</v>
      </c>
      <c r="BM1015" s="297">
        <v>27893.5</v>
      </c>
      <c r="BN1015" s="297">
        <v>28804.82</v>
      </c>
      <c r="BO1015" s="297">
        <v>29756.84</v>
      </c>
      <c r="BP1015" s="297">
        <v>30723.119999999999</v>
      </c>
      <c r="BQ1015" s="297">
        <v>31705.68</v>
      </c>
      <c r="BR1015" s="297">
        <v>32703.34</v>
      </c>
      <c r="BS1015" s="297">
        <v>33688.51</v>
      </c>
      <c r="BT1015" s="297">
        <v>34703.800000000003</v>
      </c>
      <c r="BU1015" s="297">
        <v>35732.65</v>
      </c>
      <c r="BV1015" s="297">
        <v>36771.32</v>
      </c>
      <c r="BW1015" s="297">
        <v>37825.279999999999</v>
      </c>
    </row>
    <row r="1016" spans="1:75" x14ac:dyDescent="0.25">
      <c r="A1016" s="297" t="s">
        <v>1143</v>
      </c>
      <c r="B1016" s="297" t="s">
        <v>107</v>
      </c>
      <c r="C1016" s="297" t="s">
        <v>1009</v>
      </c>
      <c r="D1016" s="297" t="s">
        <v>1010</v>
      </c>
      <c r="E1016" s="297">
        <v>35.01</v>
      </c>
      <c r="F1016" s="297">
        <v>27.99</v>
      </c>
      <c r="G1016" s="297">
        <v>26.18</v>
      </c>
      <c r="H1016" s="297">
        <v>33.700000000000003</v>
      </c>
      <c r="I1016" s="297">
        <v>28.58</v>
      </c>
      <c r="J1016" s="297">
        <v>24.62</v>
      </c>
      <c r="K1016" s="297">
        <v>15.94</v>
      </c>
      <c r="L1016" s="297">
        <v>16.5</v>
      </c>
      <c r="M1016" s="297">
        <v>22.28</v>
      </c>
      <c r="N1016" s="297">
        <v>22.76</v>
      </c>
      <c r="O1016" s="297">
        <v>14.55</v>
      </c>
      <c r="P1016" s="297">
        <v>14.94</v>
      </c>
      <c r="Q1016" s="297">
        <v>19.04</v>
      </c>
      <c r="R1016" s="297">
        <v>17.399999999999999</v>
      </c>
      <c r="S1016" s="297">
        <v>16.68</v>
      </c>
      <c r="T1016" s="297">
        <v>15.42</v>
      </c>
      <c r="U1016" s="297">
        <v>16.329999999999998</v>
      </c>
      <c r="V1016" s="297">
        <v>16.54</v>
      </c>
      <c r="W1016" s="297">
        <v>19.28</v>
      </c>
      <c r="X1016" s="297">
        <v>16.82</v>
      </c>
      <c r="Y1016" s="297">
        <v>18.149999999999999</v>
      </c>
      <c r="Z1016" s="297">
        <v>22.75</v>
      </c>
      <c r="AA1016" s="297">
        <v>20.85</v>
      </c>
      <c r="AB1016" s="297">
        <v>19.78</v>
      </c>
      <c r="AC1016" s="297">
        <v>16.989999999999998</v>
      </c>
      <c r="AD1016" s="297">
        <v>15.99</v>
      </c>
      <c r="AE1016" s="297">
        <v>14.79</v>
      </c>
      <c r="AF1016" s="297">
        <v>13.33</v>
      </c>
      <c r="AG1016" s="297">
        <v>14.58</v>
      </c>
      <c r="AH1016" s="297">
        <v>15.11</v>
      </c>
      <c r="AI1016" s="297">
        <v>15.63</v>
      </c>
      <c r="AJ1016" s="297">
        <v>18.36</v>
      </c>
      <c r="AK1016" s="297">
        <v>19.18</v>
      </c>
      <c r="AL1016" s="297">
        <v>19.7</v>
      </c>
      <c r="AM1016" s="297">
        <v>20.07</v>
      </c>
      <c r="AN1016" s="297">
        <v>20.45</v>
      </c>
      <c r="AO1016" s="297">
        <v>20.7</v>
      </c>
      <c r="AP1016" s="297">
        <v>20.81</v>
      </c>
      <c r="AQ1016" s="297">
        <v>20.97</v>
      </c>
      <c r="AR1016" s="297">
        <v>21.08</v>
      </c>
      <c r="AS1016" s="297">
        <v>21.17</v>
      </c>
      <c r="AT1016" s="297">
        <v>21.22</v>
      </c>
      <c r="AU1016" s="297">
        <v>21.19</v>
      </c>
      <c r="AV1016" s="297">
        <v>21.19</v>
      </c>
      <c r="AW1016" s="297">
        <v>21.2</v>
      </c>
      <c r="AX1016" s="297">
        <v>21.2</v>
      </c>
      <c r="AY1016" s="297">
        <v>21.21</v>
      </c>
      <c r="AZ1016" s="297">
        <v>21.16</v>
      </c>
      <c r="BA1016" s="297">
        <v>21.14</v>
      </c>
      <c r="BB1016" s="297">
        <v>21.14</v>
      </c>
      <c r="BC1016" s="297">
        <v>21.13</v>
      </c>
      <c r="BD1016" s="297">
        <v>21.11</v>
      </c>
      <c r="BE1016" s="297">
        <v>21.05</v>
      </c>
      <c r="BF1016" s="297">
        <v>21.02</v>
      </c>
      <c r="BG1016" s="297">
        <v>21</v>
      </c>
      <c r="BH1016" s="297">
        <v>20.97</v>
      </c>
      <c r="BI1016" s="297">
        <v>20.94</v>
      </c>
      <c r="BJ1016" s="297">
        <v>20.87</v>
      </c>
      <c r="BK1016" s="297">
        <v>20.83</v>
      </c>
      <c r="BL1016" s="297">
        <v>20.8</v>
      </c>
      <c r="BM1016" s="297">
        <v>20.77</v>
      </c>
      <c r="BN1016" s="297">
        <v>20.74</v>
      </c>
      <c r="BO1016" s="297">
        <v>20.67</v>
      </c>
      <c r="BP1016" s="297">
        <v>20.64</v>
      </c>
      <c r="BQ1016" s="297">
        <v>20.6</v>
      </c>
      <c r="BR1016" s="297">
        <v>20.57</v>
      </c>
      <c r="BS1016" s="297">
        <v>20.54</v>
      </c>
      <c r="BT1016" s="297">
        <v>20.49</v>
      </c>
      <c r="BU1016" s="297">
        <v>20.45</v>
      </c>
      <c r="BV1016" s="297">
        <v>20.41</v>
      </c>
      <c r="BW1016" s="297">
        <v>20.37</v>
      </c>
    </row>
    <row r="1017" spans="1:75" x14ac:dyDescent="0.25">
      <c r="A1017" s="297" t="s">
        <v>1143</v>
      </c>
      <c r="B1017" s="297" t="s">
        <v>107</v>
      </c>
      <c r="C1017" s="297" t="s">
        <v>1011</v>
      </c>
      <c r="D1017" s="297" t="s">
        <v>927</v>
      </c>
      <c r="E1017" s="297">
        <v>192</v>
      </c>
      <c r="F1017" s="297">
        <v>196.31</v>
      </c>
      <c r="G1017" s="297">
        <v>201.87</v>
      </c>
      <c r="H1017" s="297">
        <v>207.85</v>
      </c>
      <c r="I1017" s="297">
        <v>214.18</v>
      </c>
      <c r="J1017" s="297">
        <v>221.84</v>
      </c>
      <c r="K1017" s="297">
        <v>230.62</v>
      </c>
      <c r="L1017" s="297">
        <v>240.34</v>
      </c>
      <c r="M1017" s="297">
        <v>251.58</v>
      </c>
      <c r="N1017" s="297">
        <v>261.85000000000002</v>
      </c>
      <c r="O1017" s="297">
        <v>271.87</v>
      </c>
      <c r="P1017" s="297">
        <v>279.82</v>
      </c>
      <c r="Q1017" s="297">
        <v>287.27999999999997</v>
      </c>
      <c r="R1017" s="297">
        <v>294.45999999999998</v>
      </c>
      <c r="S1017" s="297">
        <v>302.06</v>
      </c>
      <c r="T1017" s="297">
        <v>310.86</v>
      </c>
      <c r="U1017" s="297">
        <v>321.18</v>
      </c>
      <c r="V1017" s="297">
        <v>332.54</v>
      </c>
      <c r="W1017" s="297">
        <v>344.68</v>
      </c>
      <c r="X1017" s="297">
        <v>356.56</v>
      </c>
      <c r="Y1017" s="297">
        <v>366.47</v>
      </c>
      <c r="Z1017" s="297">
        <v>375.35</v>
      </c>
      <c r="AA1017" s="297">
        <v>382.7</v>
      </c>
      <c r="AB1017" s="297">
        <v>388.96</v>
      </c>
      <c r="AC1017" s="297">
        <v>395.9</v>
      </c>
      <c r="AD1017" s="297">
        <v>404.07</v>
      </c>
      <c r="AE1017" s="297">
        <v>414.66</v>
      </c>
      <c r="AF1017" s="297">
        <v>426.99</v>
      </c>
      <c r="AG1017" s="297">
        <v>440.89</v>
      </c>
      <c r="AH1017" s="297">
        <v>454.39</v>
      </c>
      <c r="AI1017" s="297">
        <v>468.18</v>
      </c>
      <c r="AJ1017" s="297">
        <v>477.98</v>
      </c>
      <c r="AK1017" s="297">
        <v>487.56</v>
      </c>
      <c r="AL1017" s="297">
        <v>496.8</v>
      </c>
      <c r="AM1017" s="297">
        <v>505.7</v>
      </c>
      <c r="AN1017" s="297">
        <v>514.26</v>
      </c>
      <c r="AO1017" s="297">
        <v>523.89</v>
      </c>
      <c r="AP1017" s="297">
        <v>533.33000000000004</v>
      </c>
      <c r="AQ1017" s="297">
        <v>542.58000000000004</v>
      </c>
      <c r="AR1017" s="297">
        <v>551.66</v>
      </c>
      <c r="AS1017" s="297">
        <v>560.66</v>
      </c>
      <c r="AT1017" s="297">
        <v>569.20000000000005</v>
      </c>
      <c r="AU1017" s="297">
        <v>577.73</v>
      </c>
      <c r="AV1017" s="297">
        <v>586.27</v>
      </c>
      <c r="AW1017" s="297">
        <v>594.96</v>
      </c>
      <c r="AX1017" s="297">
        <v>603.89</v>
      </c>
      <c r="AY1017" s="297">
        <v>612.73</v>
      </c>
      <c r="AZ1017" s="297">
        <v>621.76</v>
      </c>
      <c r="BA1017" s="297">
        <v>631.04</v>
      </c>
      <c r="BB1017" s="297">
        <v>640.63</v>
      </c>
      <c r="BC1017" s="297">
        <v>650.54999999999995</v>
      </c>
      <c r="BD1017" s="297">
        <v>660.63</v>
      </c>
      <c r="BE1017" s="297">
        <v>670.98</v>
      </c>
      <c r="BF1017" s="297">
        <v>681.56</v>
      </c>
      <c r="BG1017" s="297">
        <v>692.32</v>
      </c>
      <c r="BH1017" s="297">
        <v>703.2</v>
      </c>
      <c r="BI1017" s="297">
        <v>713.84</v>
      </c>
      <c r="BJ1017" s="297">
        <v>724.55</v>
      </c>
      <c r="BK1017" s="297">
        <v>735.22</v>
      </c>
      <c r="BL1017" s="297">
        <v>745.78</v>
      </c>
      <c r="BM1017" s="297">
        <v>756.15</v>
      </c>
      <c r="BN1017" s="297">
        <v>765.97</v>
      </c>
      <c r="BO1017" s="297">
        <v>775.59</v>
      </c>
      <c r="BP1017" s="297">
        <v>784.94</v>
      </c>
      <c r="BQ1017" s="297">
        <v>793.94</v>
      </c>
      <c r="BR1017" s="297">
        <v>802.55</v>
      </c>
      <c r="BS1017" s="297">
        <v>810.51</v>
      </c>
      <c r="BT1017" s="297">
        <v>818.08</v>
      </c>
      <c r="BU1017" s="297">
        <v>825.28</v>
      </c>
      <c r="BV1017" s="297">
        <v>832.17</v>
      </c>
      <c r="BW1017" s="297">
        <v>838.79</v>
      </c>
    </row>
    <row r="1018" spans="1:75" x14ac:dyDescent="0.25">
      <c r="A1018" s="297" t="s">
        <v>1143</v>
      </c>
      <c r="B1018" s="297" t="s">
        <v>107</v>
      </c>
      <c r="C1018" s="297" t="s">
        <v>1012</v>
      </c>
      <c r="D1018" s="297" t="s">
        <v>927</v>
      </c>
      <c r="E1018" s="297">
        <v>603.39</v>
      </c>
      <c r="F1018" s="297">
        <v>621.35</v>
      </c>
      <c r="G1018" s="297">
        <v>639.38</v>
      </c>
      <c r="H1018" s="297">
        <v>658.56</v>
      </c>
      <c r="I1018" s="297">
        <v>680.34</v>
      </c>
      <c r="J1018" s="297">
        <v>705.6</v>
      </c>
      <c r="K1018" s="297">
        <v>734.92</v>
      </c>
      <c r="L1018" s="297">
        <v>767.58</v>
      </c>
      <c r="M1018" s="297">
        <v>801.54</v>
      </c>
      <c r="N1018" s="297">
        <v>833.99</v>
      </c>
      <c r="O1018" s="297">
        <v>862.95</v>
      </c>
      <c r="P1018" s="297">
        <v>887.47</v>
      </c>
      <c r="Q1018" s="297">
        <v>908.16</v>
      </c>
      <c r="R1018" s="297">
        <v>926.42</v>
      </c>
      <c r="S1018" s="297">
        <v>944.4</v>
      </c>
      <c r="T1018" s="297">
        <v>963.59</v>
      </c>
      <c r="U1018" s="297">
        <v>984.63</v>
      </c>
      <c r="V1018" s="297">
        <v>1006.82</v>
      </c>
      <c r="W1018" s="297">
        <v>1028.71</v>
      </c>
      <c r="X1018" s="297">
        <v>1048.17</v>
      </c>
      <c r="Y1018" s="297">
        <v>1063.83</v>
      </c>
      <c r="Z1018" s="297">
        <v>1075.08</v>
      </c>
      <c r="AA1018" s="297">
        <v>1082.78</v>
      </c>
      <c r="AB1018" s="297">
        <v>1088.72</v>
      </c>
      <c r="AC1018" s="297">
        <v>1095.49</v>
      </c>
      <c r="AD1018" s="297">
        <v>1104.9100000000001</v>
      </c>
      <c r="AE1018" s="297">
        <v>1117.5999999999999</v>
      </c>
      <c r="AF1018" s="297">
        <v>1133.01</v>
      </c>
      <c r="AG1018" s="297">
        <v>1150.3399999999999</v>
      </c>
      <c r="AH1018" s="297">
        <v>1168.3399999999999</v>
      </c>
      <c r="AI1018" s="297">
        <v>1186.06</v>
      </c>
      <c r="AJ1018" s="297">
        <v>1203.33</v>
      </c>
      <c r="AK1018" s="297">
        <v>1220.4100000000001</v>
      </c>
      <c r="AL1018" s="297">
        <v>1237.17</v>
      </c>
      <c r="AM1018" s="297">
        <v>1253.53</v>
      </c>
      <c r="AN1018" s="297">
        <v>1269.43</v>
      </c>
      <c r="AO1018" s="297">
        <v>1284.76</v>
      </c>
      <c r="AP1018" s="297">
        <v>1299.47</v>
      </c>
      <c r="AQ1018" s="297">
        <v>1313.64</v>
      </c>
      <c r="AR1018" s="297">
        <v>1327.42</v>
      </c>
      <c r="AS1018" s="297">
        <v>1340.92</v>
      </c>
      <c r="AT1018" s="297">
        <v>1354.16</v>
      </c>
      <c r="AU1018" s="297">
        <v>1367.11</v>
      </c>
      <c r="AV1018" s="297">
        <v>1379.79</v>
      </c>
      <c r="AW1018" s="297">
        <v>1392.18</v>
      </c>
      <c r="AX1018" s="297">
        <v>1404.31</v>
      </c>
      <c r="AY1018" s="297">
        <v>1416.19</v>
      </c>
      <c r="AZ1018" s="297">
        <v>1427.84</v>
      </c>
      <c r="BA1018" s="297">
        <v>1439.31</v>
      </c>
      <c r="BB1018" s="297">
        <v>1450.65</v>
      </c>
      <c r="BC1018" s="297">
        <v>1461.9</v>
      </c>
      <c r="BD1018" s="297">
        <v>1473.08</v>
      </c>
      <c r="BE1018" s="297">
        <v>1484.2</v>
      </c>
      <c r="BF1018" s="297">
        <v>1495.29</v>
      </c>
      <c r="BG1018" s="297">
        <v>1506.35</v>
      </c>
      <c r="BH1018" s="297">
        <v>1517.39</v>
      </c>
      <c r="BI1018" s="297">
        <v>1528.42</v>
      </c>
      <c r="BJ1018" s="297">
        <v>1539.44</v>
      </c>
      <c r="BK1018" s="297">
        <v>1550.47</v>
      </c>
      <c r="BL1018" s="297">
        <v>1561.52</v>
      </c>
      <c r="BM1018" s="297">
        <v>1572.58</v>
      </c>
      <c r="BN1018" s="297">
        <v>1583.66</v>
      </c>
      <c r="BO1018" s="297">
        <v>1594.74</v>
      </c>
      <c r="BP1018" s="297">
        <v>1605.78</v>
      </c>
      <c r="BQ1018" s="297">
        <v>1616.73</v>
      </c>
      <c r="BR1018" s="297">
        <v>1627.56</v>
      </c>
      <c r="BS1018" s="297">
        <v>1638.25</v>
      </c>
      <c r="BT1018" s="297">
        <v>1648.77</v>
      </c>
      <c r="BU1018" s="297">
        <v>1659.11</v>
      </c>
      <c r="BV1018" s="297">
        <v>1669.25</v>
      </c>
      <c r="BW1018" s="297">
        <v>1679.16</v>
      </c>
    </row>
    <row r="1019" spans="1:75" x14ac:dyDescent="0.25">
      <c r="A1019" s="297" t="s">
        <v>1143</v>
      </c>
      <c r="B1019" s="297" t="s">
        <v>107</v>
      </c>
      <c r="C1019" s="297" t="s">
        <v>1013</v>
      </c>
      <c r="D1019" s="297" t="s">
        <v>1010</v>
      </c>
      <c r="E1019" s="297">
        <v>1.21</v>
      </c>
      <c r="F1019" s="297">
        <v>0.4</v>
      </c>
      <c r="G1019" s="297">
        <v>-5.07</v>
      </c>
      <c r="H1019" s="297">
        <v>-5.53</v>
      </c>
      <c r="I1019" s="297">
        <v>-8.5399999999999991</v>
      </c>
      <c r="J1019" s="297">
        <v>-9.9499999999999993</v>
      </c>
      <c r="K1019" s="297">
        <v>8.9499999999999993</v>
      </c>
      <c r="L1019" s="297">
        <v>14.6</v>
      </c>
      <c r="M1019" s="297">
        <v>20.149999999999999</v>
      </c>
      <c r="N1019" s="297">
        <v>21.15</v>
      </c>
      <c r="O1019" s="297">
        <v>5.25</v>
      </c>
      <c r="P1019" s="297">
        <v>4.2699999999999996</v>
      </c>
      <c r="Q1019" s="297">
        <v>0.97</v>
      </c>
      <c r="R1019" s="297">
        <v>-1.03</v>
      </c>
      <c r="S1019" s="297">
        <v>8.17</v>
      </c>
      <c r="T1019" s="297">
        <v>2.29</v>
      </c>
      <c r="U1019" s="297">
        <v>-4.25</v>
      </c>
      <c r="V1019" s="297">
        <v>2.42</v>
      </c>
      <c r="W1019" s="297">
        <v>1.52</v>
      </c>
      <c r="X1019" s="297">
        <v>0.41</v>
      </c>
      <c r="Y1019" s="297">
        <v>3.34</v>
      </c>
      <c r="Z1019" s="297">
        <v>8.6300000000000008</v>
      </c>
      <c r="AA1019" s="297">
        <v>14.58</v>
      </c>
      <c r="AB1019" s="297">
        <v>18.079999999999998</v>
      </c>
      <c r="AC1019" s="297">
        <v>13.51</v>
      </c>
      <c r="AD1019" s="297">
        <v>11.18</v>
      </c>
      <c r="AE1019" s="297">
        <v>11.51</v>
      </c>
      <c r="AF1019" s="297">
        <v>11.61</v>
      </c>
      <c r="AG1019" s="297">
        <v>15.06</v>
      </c>
      <c r="AH1019" s="297">
        <v>14.17</v>
      </c>
      <c r="AI1019" s="297">
        <v>14.39</v>
      </c>
      <c r="AJ1019" s="297">
        <v>14.25</v>
      </c>
      <c r="AK1019" s="297">
        <v>14.77</v>
      </c>
      <c r="AL1019" s="297">
        <v>14.38</v>
      </c>
      <c r="AM1019" s="297">
        <v>13.98</v>
      </c>
      <c r="AN1019" s="297">
        <v>14</v>
      </c>
      <c r="AO1019" s="297">
        <v>14.04</v>
      </c>
      <c r="AP1019" s="297">
        <v>14.07</v>
      </c>
      <c r="AQ1019" s="297">
        <v>14.25</v>
      </c>
      <c r="AR1019" s="297">
        <v>14.33</v>
      </c>
      <c r="AS1019" s="297">
        <v>14.42</v>
      </c>
      <c r="AT1019" s="297">
        <v>14.54</v>
      </c>
      <c r="AU1019" s="297">
        <v>14.67</v>
      </c>
      <c r="AV1019" s="297">
        <v>14.79</v>
      </c>
      <c r="AW1019" s="297">
        <v>14.93</v>
      </c>
      <c r="AX1019" s="297">
        <v>15.08</v>
      </c>
      <c r="AY1019" s="297">
        <v>15.27</v>
      </c>
      <c r="AZ1019" s="297">
        <v>15.44</v>
      </c>
      <c r="BA1019" s="297">
        <v>15.63</v>
      </c>
      <c r="BB1019" s="297">
        <v>15.84</v>
      </c>
      <c r="BC1019" s="297">
        <v>16.07</v>
      </c>
      <c r="BD1019" s="297">
        <v>16.34</v>
      </c>
      <c r="BE1019" s="297">
        <v>16.559999999999999</v>
      </c>
      <c r="BF1019" s="297">
        <v>16.829999999999998</v>
      </c>
      <c r="BG1019" s="297">
        <v>17.100000000000001</v>
      </c>
      <c r="BH1019" s="297">
        <v>17.38</v>
      </c>
      <c r="BI1019" s="297">
        <v>17.670000000000002</v>
      </c>
      <c r="BJ1019" s="297">
        <v>17.88</v>
      </c>
      <c r="BK1019" s="297">
        <v>18.14</v>
      </c>
      <c r="BL1019" s="297">
        <v>18.38</v>
      </c>
      <c r="BM1019" s="297">
        <v>18.62</v>
      </c>
      <c r="BN1019" s="297">
        <v>18.84</v>
      </c>
      <c r="BO1019" s="297">
        <v>18.95</v>
      </c>
      <c r="BP1019" s="297">
        <v>19.11</v>
      </c>
      <c r="BQ1019" s="297">
        <v>19.260000000000002</v>
      </c>
      <c r="BR1019" s="297">
        <v>19.38</v>
      </c>
      <c r="BS1019" s="297">
        <v>19.48</v>
      </c>
      <c r="BT1019" s="297">
        <v>19.46</v>
      </c>
      <c r="BU1019" s="297">
        <v>19.5</v>
      </c>
      <c r="BV1019" s="297">
        <v>19.53</v>
      </c>
      <c r="BW1019" s="297">
        <v>19.55</v>
      </c>
    </row>
    <row r="1020" spans="1:75" x14ac:dyDescent="0.25">
      <c r="A1020" s="297" t="s">
        <v>1143</v>
      </c>
      <c r="B1020" s="297" t="s">
        <v>107</v>
      </c>
      <c r="C1020" s="297" t="s">
        <v>1014</v>
      </c>
      <c r="D1020" s="297" t="s">
        <v>1015</v>
      </c>
      <c r="E1020" s="297">
        <v>25.06</v>
      </c>
      <c r="F1020" s="297">
        <v>26.17</v>
      </c>
      <c r="G1020" s="297">
        <v>27.32</v>
      </c>
      <c r="H1020" s="297">
        <v>28.53</v>
      </c>
      <c r="I1020" s="297">
        <v>29.78</v>
      </c>
      <c r="J1020" s="297">
        <v>31.1</v>
      </c>
      <c r="K1020" s="297">
        <v>32.03</v>
      </c>
      <c r="L1020" s="297">
        <v>32.99</v>
      </c>
      <c r="M1020" s="297">
        <v>33.97</v>
      </c>
      <c r="N1020" s="297">
        <v>34.99</v>
      </c>
      <c r="O1020" s="297">
        <v>36.03</v>
      </c>
      <c r="P1020" s="297">
        <v>37.14</v>
      </c>
      <c r="Q1020" s="297">
        <v>38.28</v>
      </c>
      <c r="R1020" s="297">
        <v>39.46</v>
      </c>
      <c r="S1020" s="297">
        <v>40.67</v>
      </c>
      <c r="T1020" s="297">
        <v>41.92</v>
      </c>
      <c r="U1020" s="297">
        <v>42.92</v>
      </c>
      <c r="V1020" s="297">
        <v>43.95</v>
      </c>
      <c r="W1020" s="297">
        <v>45</v>
      </c>
      <c r="X1020" s="297">
        <v>46.07</v>
      </c>
      <c r="Y1020" s="297">
        <v>47.17</v>
      </c>
      <c r="Z1020" s="297">
        <v>48.16</v>
      </c>
      <c r="AA1020" s="297">
        <v>49.17</v>
      </c>
      <c r="AB1020" s="297">
        <v>50.2</v>
      </c>
      <c r="AC1020" s="297">
        <v>51.26</v>
      </c>
      <c r="AD1020" s="297">
        <v>52.33</v>
      </c>
      <c r="AE1020" s="297">
        <v>53.16</v>
      </c>
      <c r="AF1020" s="297">
        <v>54.01</v>
      </c>
      <c r="AG1020" s="297">
        <v>54.87</v>
      </c>
      <c r="AH1020" s="297">
        <v>55.74</v>
      </c>
      <c r="AI1020" s="297">
        <v>56.62</v>
      </c>
      <c r="AJ1020" s="297">
        <v>57.42</v>
      </c>
      <c r="AK1020" s="297">
        <v>58.22</v>
      </c>
      <c r="AL1020" s="297">
        <v>59.04</v>
      </c>
      <c r="AM1020" s="297">
        <v>59.86</v>
      </c>
      <c r="AN1020" s="297">
        <v>60.7</v>
      </c>
      <c r="AO1020" s="297">
        <v>61.41</v>
      </c>
      <c r="AP1020" s="297">
        <v>62.13</v>
      </c>
      <c r="AQ1020" s="297">
        <v>62.85</v>
      </c>
      <c r="AR1020" s="297">
        <v>63.58</v>
      </c>
      <c r="AS1020" s="297">
        <v>64.33</v>
      </c>
      <c r="AT1020" s="297">
        <v>64.92</v>
      </c>
      <c r="AU1020" s="297">
        <v>65.52</v>
      </c>
      <c r="AV1020" s="297">
        <v>66.12</v>
      </c>
      <c r="AW1020" s="297">
        <v>66.73</v>
      </c>
      <c r="AX1020" s="297">
        <v>67.349999999999994</v>
      </c>
      <c r="AY1020" s="297">
        <v>67.900000000000006</v>
      </c>
      <c r="AZ1020" s="297">
        <v>68.45</v>
      </c>
      <c r="BA1020" s="297">
        <v>69.010000000000005</v>
      </c>
      <c r="BB1020" s="297">
        <v>69.58</v>
      </c>
      <c r="BC1020" s="297">
        <v>70.150000000000006</v>
      </c>
      <c r="BD1020" s="297">
        <v>70.62</v>
      </c>
      <c r="BE1020" s="297">
        <v>71.09</v>
      </c>
      <c r="BF1020" s="297">
        <v>71.569999999999993</v>
      </c>
      <c r="BG1020" s="297">
        <v>72.05</v>
      </c>
      <c r="BH1020" s="297">
        <v>72.53</v>
      </c>
      <c r="BI1020" s="297">
        <v>72.94</v>
      </c>
      <c r="BJ1020" s="297">
        <v>73.349999999999994</v>
      </c>
      <c r="BK1020" s="297">
        <v>73.760000000000005</v>
      </c>
      <c r="BL1020" s="297">
        <v>74.17</v>
      </c>
      <c r="BM1020" s="297">
        <v>74.59</v>
      </c>
      <c r="BN1020" s="297">
        <v>74.95</v>
      </c>
      <c r="BO1020" s="297">
        <v>75.3</v>
      </c>
      <c r="BP1020" s="297">
        <v>75.66</v>
      </c>
      <c r="BQ1020" s="297">
        <v>76.02</v>
      </c>
      <c r="BR1020" s="297">
        <v>76.38</v>
      </c>
      <c r="BS1020" s="297">
        <v>76.680000000000007</v>
      </c>
      <c r="BT1020" s="297">
        <v>76.989999999999995</v>
      </c>
      <c r="BU1020" s="297">
        <v>77.290000000000006</v>
      </c>
      <c r="BV1020" s="297">
        <v>77.599999999999994</v>
      </c>
      <c r="BW1020" s="297">
        <v>77.91</v>
      </c>
    </row>
    <row r="1021" spans="1:75" x14ac:dyDescent="0.25">
      <c r="A1021" s="297" t="s">
        <v>1143</v>
      </c>
      <c r="B1021" s="297" t="s">
        <v>107</v>
      </c>
      <c r="C1021" s="297" t="s">
        <v>1016</v>
      </c>
      <c r="D1021" s="297" t="s">
        <v>1015</v>
      </c>
      <c r="E1021" s="297">
        <v>2.39</v>
      </c>
      <c r="F1021" s="297">
        <v>2.46</v>
      </c>
      <c r="G1021" s="297">
        <v>2.5299999999999998</v>
      </c>
      <c r="H1021" s="297">
        <v>2.61</v>
      </c>
      <c r="I1021" s="297">
        <v>2.68</v>
      </c>
      <c r="J1021" s="297">
        <v>2.76</v>
      </c>
      <c r="K1021" s="297">
        <v>2.75</v>
      </c>
      <c r="L1021" s="297">
        <v>2.74</v>
      </c>
      <c r="M1021" s="297">
        <v>2.73</v>
      </c>
      <c r="N1021" s="297">
        <v>2.72</v>
      </c>
      <c r="O1021" s="297">
        <v>2.71</v>
      </c>
      <c r="P1021" s="297">
        <v>2.82</v>
      </c>
      <c r="Q1021" s="297">
        <v>2.94</v>
      </c>
      <c r="R1021" s="297">
        <v>3.07</v>
      </c>
      <c r="S1021" s="297">
        <v>3.19</v>
      </c>
      <c r="T1021" s="297">
        <v>3.33</v>
      </c>
      <c r="U1021" s="297">
        <v>3.3</v>
      </c>
      <c r="V1021" s="297">
        <v>3.28</v>
      </c>
      <c r="W1021" s="297">
        <v>3.25</v>
      </c>
      <c r="X1021" s="297">
        <v>3.22</v>
      </c>
      <c r="Y1021" s="297">
        <v>3.2</v>
      </c>
      <c r="Z1021" s="297">
        <v>3.23</v>
      </c>
      <c r="AA1021" s="297">
        <v>3.27</v>
      </c>
      <c r="AB1021" s="297">
        <v>3.31</v>
      </c>
      <c r="AC1021" s="297">
        <v>3.35</v>
      </c>
      <c r="AD1021" s="297">
        <v>3.39</v>
      </c>
      <c r="AE1021" s="297">
        <v>3.43</v>
      </c>
      <c r="AF1021" s="297">
        <v>3.46</v>
      </c>
      <c r="AG1021" s="297">
        <v>3.5</v>
      </c>
      <c r="AH1021" s="297">
        <v>3.53</v>
      </c>
      <c r="AI1021" s="297">
        <v>3.57</v>
      </c>
      <c r="AJ1021" s="297">
        <v>3.68</v>
      </c>
      <c r="AK1021" s="297">
        <v>3.8</v>
      </c>
      <c r="AL1021" s="297">
        <v>3.92</v>
      </c>
      <c r="AM1021" s="297">
        <v>4.04</v>
      </c>
      <c r="AN1021" s="297">
        <v>4.17</v>
      </c>
      <c r="AO1021" s="297">
        <v>4.29</v>
      </c>
      <c r="AP1021" s="297">
        <v>4.42</v>
      </c>
      <c r="AQ1021" s="297">
        <v>4.55</v>
      </c>
      <c r="AR1021" s="297">
        <v>4.68</v>
      </c>
      <c r="AS1021" s="297">
        <v>4.8099999999999996</v>
      </c>
      <c r="AT1021" s="297">
        <v>4.9400000000000004</v>
      </c>
      <c r="AU1021" s="297">
        <v>5.07</v>
      </c>
      <c r="AV1021" s="297">
        <v>5.2</v>
      </c>
      <c r="AW1021" s="297">
        <v>5.34</v>
      </c>
      <c r="AX1021" s="297">
        <v>5.48</v>
      </c>
      <c r="AY1021" s="297">
        <v>5.62</v>
      </c>
      <c r="AZ1021" s="297">
        <v>5.77</v>
      </c>
      <c r="BA1021" s="297">
        <v>5.92</v>
      </c>
      <c r="BB1021" s="297">
        <v>6.07</v>
      </c>
      <c r="BC1021" s="297">
        <v>6.23</v>
      </c>
      <c r="BD1021" s="297">
        <v>6.41</v>
      </c>
      <c r="BE1021" s="297">
        <v>6.58</v>
      </c>
      <c r="BF1021" s="297">
        <v>6.76</v>
      </c>
      <c r="BG1021" s="297">
        <v>6.95</v>
      </c>
      <c r="BH1021" s="297">
        <v>7.14</v>
      </c>
      <c r="BI1021" s="297">
        <v>7.33</v>
      </c>
      <c r="BJ1021" s="297">
        <v>7.52</v>
      </c>
      <c r="BK1021" s="297">
        <v>7.72</v>
      </c>
      <c r="BL1021" s="297">
        <v>7.92</v>
      </c>
      <c r="BM1021" s="297">
        <v>8.1300000000000008</v>
      </c>
      <c r="BN1021" s="297">
        <v>8.33</v>
      </c>
      <c r="BO1021" s="297">
        <v>8.52</v>
      </c>
      <c r="BP1021" s="297">
        <v>8.73</v>
      </c>
      <c r="BQ1021" s="297">
        <v>8.93</v>
      </c>
      <c r="BR1021" s="297">
        <v>9.15</v>
      </c>
      <c r="BS1021" s="297">
        <v>9.35</v>
      </c>
      <c r="BT1021" s="297">
        <v>9.56</v>
      </c>
      <c r="BU1021" s="297">
        <v>9.7799999999999994</v>
      </c>
      <c r="BV1021" s="297">
        <v>10</v>
      </c>
      <c r="BW1021" s="297">
        <v>10.220000000000001</v>
      </c>
    </row>
    <row r="1022" spans="1:75" x14ac:dyDescent="0.25">
      <c r="A1022" s="297" t="s">
        <v>77</v>
      </c>
      <c r="B1022" s="297" t="s">
        <v>76</v>
      </c>
      <c r="C1022" s="297" t="s">
        <v>1005</v>
      </c>
      <c r="D1022" s="297" t="s">
        <v>1006</v>
      </c>
      <c r="E1022" s="297">
        <v>486.35</v>
      </c>
      <c r="F1022" s="297">
        <v>499.03</v>
      </c>
      <c r="G1022" s="297">
        <v>511.29</v>
      </c>
      <c r="H1022" s="297">
        <v>523.98</v>
      </c>
      <c r="I1022" s="297">
        <v>538.16999999999996</v>
      </c>
      <c r="J1022" s="297">
        <v>554.28</v>
      </c>
      <c r="K1022" s="297">
        <v>568.91</v>
      </c>
      <c r="L1022" s="297">
        <v>586.33000000000004</v>
      </c>
      <c r="M1022" s="297">
        <v>606.44000000000005</v>
      </c>
      <c r="N1022" s="297">
        <v>631.97</v>
      </c>
      <c r="O1022" s="297">
        <v>655.12</v>
      </c>
      <c r="P1022" s="297">
        <v>670.31</v>
      </c>
      <c r="Q1022" s="297">
        <v>677.26</v>
      </c>
      <c r="R1022" s="297">
        <v>676.23</v>
      </c>
      <c r="S1022" s="297">
        <v>676.34</v>
      </c>
      <c r="T1022" s="297">
        <v>679.35</v>
      </c>
      <c r="U1022" s="297">
        <v>683.42</v>
      </c>
      <c r="V1022" s="297">
        <v>687</v>
      </c>
      <c r="W1022" s="297">
        <v>694.4</v>
      </c>
      <c r="X1022" s="297">
        <v>706.07</v>
      </c>
      <c r="Y1022" s="297">
        <v>721.25</v>
      </c>
      <c r="Z1022" s="297">
        <v>735.6</v>
      </c>
      <c r="AA1022" s="297">
        <v>748.16</v>
      </c>
      <c r="AB1022" s="297">
        <v>759.31</v>
      </c>
      <c r="AC1022" s="297">
        <v>772.73</v>
      </c>
      <c r="AD1022" s="297">
        <v>790.84</v>
      </c>
      <c r="AE1022" s="297">
        <v>813.19</v>
      </c>
      <c r="AF1022" s="297">
        <v>839.46</v>
      </c>
      <c r="AG1022" s="297">
        <v>850.89</v>
      </c>
      <c r="AH1022" s="297">
        <v>856.86</v>
      </c>
      <c r="AI1022" s="297">
        <v>854.68</v>
      </c>
      <c r="AJ1022" s="297">
        <v>870.12</v>
      </c>
      <c r="AK1022" s="297">
        <v>888.49</v>
      </c>
      <c r="AL1022" s="297">
        <v>909.65</v>
      </c>
      <c r="AM1022" s="297">
        <v>931.4</v>
      </c>
      <c r="AN1022" s="297">
        <v>953.8</v>
      </c>
      <c r="AO1022" s="297">
        <v>976.19</v>
      </c>
      <c r="AP1022" s="297">
        <v>998.27</v>
      </c>
      <c r="AQ1022" s="297">
        <v>1020.89</v>
      </c>
      <c r="AR1022" s="297">
        <v>1043.8499999999999</v>
      </c>
      <c r="AS1022" s="297">
        <v>1067.06</v>
      </c>
      <c r="AT1022" s="297">
        <v>1090.48</v>
      </c>
      <c r="AU1022" s="297">
        <v>1113.8</v>
      </c>
      <c r="AV1022" s="297">
        <v>1137.24</v>
      </c>
      <c r="AW1022" s="297">
        <v>1160.76</v>
      </c>
      <c r="AX1022" s="297">
        <v>1184.3499999999999</v>
      </c>
      <c r="AY1022" s="297">
        <v>1208</v>
      </c>
      <c r="AZ1022" s="297">
        <v>1231.3900000000001</v>
      </c>
      <c r="BA1022" s="297">
        <v>1254.73</v>
      </c>
      <c r="BB1022" s="297">
        <v>1278</v>
      </c>
      <c r="BC1022" s="297">
        <v>1301.1099999999999</v>
      </c>
      <c r="BD1022" s="297">
        <v>1324.03</v>
      </c>
      <c r="BE1022" s="297">
        <v>1346.45</v>
      </c>
      <c r="BF1022" s="297">
        <v>1368.72</v>
      </c>
      <c r="BG1022" s="297">
        <v>1390.79</v>
      </c>
      <c r="BH1022" s="297">
        <v>1412.65</v>
      </c>
      <c r="BI1022" s="297">
        <v>1434.31</v>
      </c>
      <c r="BJ1022" s="297">
        <v>1455.59</v>
      </c>
      <c r="BK1022" s="297">
        <v>1476.83</v>
      </c>
      <c r="BL1022" s="297">
        <v>1498.05</v>
      </c>
      <c r="BM1022" s="297">
        <v>1519.26</v>
      </c>
      <c r="BN1022" s="297">
        <v>1540.54</v>
      </c>
      <c r="BO1022" s="297">
        <v>1561.81</v>
      </c>
      <c r="BP1022" s="297">
        <v>1583.27</v>
      </c>
      <c r="BQ1022" s="297">
        <v>1604.93</v>
      </c>
      <c r="BR1022" s="297">
        <v>1626.83</v>
      </c>
      <c r="BS1022" s="297">
        <v>1649.05</v>
      </c>
      <c r="BT1022" s="297">
        <v>1670.95</v>
      </c>
      <c r="BU1022" s="297">
        <v>1693.31</v>
      </c>
      <c r="BV1022" s="297">
        <v>1716.04</v>
      </c>
      <c r="BW1022" s="297">
        <v>1739.14</v>
      </c>
    </row>
    <row r="1023" spans="1:75" x14ac:dyDescent="0.25">
      <c r="A1023" s="297" t="s">
        <v>77</v>
      </c>
      <c r="B1023" s="297" t="s">
        <v>76</v>
      </c>
      <c r="C1023" s="297" t="s">
        <v>1007</v>
      </c>
      <c r="D1023" s="297" t="s">
        <v>1008</v>
      </c>
      <c r="E1023" s="297">
        <v>277294.53000000003</v>
      </c>
      <c r="F1023" s="297">
        <v>290486.31</v>
      </c>
      <c r="G1023" s="297">
        <v>278143.84000000003</v>
      </c>
      <c r="H1023" s="297">
        <v>281890.40999999997</v>
      </c>
      <c r="I1023" s="297">
        <v>297849.31</v>
      </c>
      <c r="J1023" s="297">
        <v>323500</v>
      </c>
      <c r="K1023" s="297">
        <v>337013.69</v>
      </c>
      <c r="L1023" s="297">
        <v>331506.84000000003</v>
      </c>
      <c r="M1023" s="297">
        <v>338294.53</v>
      </c>
      <c r="N1023" s="297">
        <v>325438.38</v>
      </c>
      <c r="O1023" s="297">
        <v>323273.96999999997</v>
      </c>
      <c r="P1023" s="297">
        <v>333527.40999999997</v>
      </c>
      <c r="Q1023" s="297">
        <v>318794.53000000003</v>
      </c>
      <c r="R1023" s="297">
        <v>318534.25</v>
      </c>
      <c r="S1023" s="297">
        <v>340410.94</v>
      </c>
      <c r="T1023" s="297">
        <v>344746.56</v>
      </c>
      <c r="U1023" s="297">
        <v>352664.38</v>
      </c>
      <c r="V1023" s="297">
        <v>343664.38</v>
      </c>
      <c r="W1023" s="297">
        <v>349773.97</v>
      </c>
      <c r="X1023" s="297">
        <v>343486.31</v>
      </c>
      <c r="Y1023" s="297">
        <v>325726.03000000003</v>
      </c>
      <c r="Z1023" s="297">
        <v>346109.59</v>
      </c>
      <c r="AA1023" s="297">
        <v>354684.94</v>
      </c>
      <c r="AB1023" s="297">
        <v>346698.63</v>
      </c>
      <c r="AC1023" s="297">
        <v>360164.38</v>
      </c>
      <c r="AD1023" s="297">
        <v>352993.16</v>
      </c>
      <c r="AE1023" s="297">
        <v>343726.03</v>
      </c>
      <c r="AF1023" s="297">
        <v>342678.09</v>
      </c>
      <c r="AG1023" s="297">
        <v>339671.22</v>
      </c>
      <c r="AH1023" s="297">
        <v>340875</v>
      </c>
      <c r="AI1023" s="297">
        <v>347610.81</v>
      </c>
      <c r="AJ1023" s="297">
        <v>357251.44</v>
      </c>
      <c r="AK1023" s="297">
        <v>363103.47</v>
      </c>
      <c r="AL1023" s="297">
        <v>361398.78</v>
      </c>
      <c r="AM1023" s="297">
        <v>360507.72</v>
      </c>
      <c r="AN1023" s="297">
        <v>360689.31</v>
      </c>
      <c r="AO1023" s="297">
        <v>361669.41</v>
      </c>
      <c r="AP1023" s="297">
        <v>363889.97</v>
      </c>
      <c r="AQ1023" s="297">
        <v>366021.13</v>
      </c>
      <c r="AR1023" s="297">
        <v>368784.28</v>
      </c>
      <c r="AS1023" s="297">
        <v>371766.31</v>
      </c>
      <c r="AT1023" s="297">
        <v>375267.44</v>
      </c>
      <c r="AU1023" s="297">
        <v>379104.91</v>
      </c>
      <c r="AV1023" s="297">
        <v>382989.5</v>
      </c>
      <c r="AW1023" s="297">
        <v>386885.31</v>
      </c>
      <c r="AX1023" s="297">
        <v>390602.28</v>
      </c>
      <c r="AY1023" s="297">
        <v>394332.94</v>
      </c>
      <c r="AZ1023" s="297">
        <v>398327</v>
      </c>
      <c r="BA1023" s="297">
        <v>402225.34</v>
      </c>
      <c r="BB1023" s="297">
        <v>406036.38</v>
      </c>
      <c r="BC1023" s="297">
        <v>410000.5</v>
      </c>
      <c r="BD1023" s="297">
        <v>413845.84</v>
      </c>
      <c r="BE1023" s="297">
        <v>418068.81</v>
      </c>
      <c r="BF1023" s="297">
        <v>422215.69</v>
      </c>
      <c r="BG1023" s="297">
        <v>426334.34</v>
      </c>
      <c r="BH1023" s="297">
        <v>430554.75</v>
      </c>
      <c r="BI1023" s="297">
        <v>434845.59</v>
      </c>
      <c r="BJ1023" s="297">
        <v>439428.31</v>
      </c>
      <c r="BK1023" s="297">
        <v>444002.5</v>
      </c>
      <c r="BL1023" s="297">
        <v>448632.09</v>
      </c>
      <c r="BM1023" s="297">
        <v>453272.53</v>
      </c>
      <c r="BN1023" s="297">
        <v>457984.41</v>
      </c>
      <c r="BO1023" s="297">
        <v>462894.34</v>
      </c>
      <c r="BP1023" s="297">
        <v>467775.53</v>
      </c>
      <c r="BQ1023" s="297">
        <v>472632.38</v>
      </c>
      <c r="BR1023" s="297">
        <v>477414.34</v>
      </c>
      <c r="BS1023" s="297">
        <v>482663.66</v>
      </c>
      <c r="BT1023" s="297">
        <v>488056.72</v>
      </c>
      <c r="BU1023" s="297">
        <v>493464.56</v>
      </c>
      <c r="BV1023" s="297">
        <v>498749.88</v>
      </c>
      <c r="BW1023" s="297">
        <v>503906.59</v>
      </c>
    </row>
    <row r="1024" spans="1:75" x14ac:dyDescent="0.25">
      <c r="A1024" s="297" t="s">
        <v>77</v>
      </c>
      <c r="B1024" s="297" t="s">
        <v>76</v>
      </c>
      <c r="C1024" s="297" t="s">
        <v>1009</v>
      </c>
      <c r="D1024" s="297" t="s">
        <v>1010</v>
      </c>
      <c r="E1024" s="297">
        <v>20.66</v>
      </c>
      <c r="F1024" s="297">
        <v>19.47</v>
      </c>
      <c r="G1024" s="297">
        <v>19.38</v>
      </c>
      <c r="H1024" s="297">
        <v>19.55</v>
      </c>
      <c r="I1024" s="297">
        <v>19.72</v>
      </c>
      <c r="J1024" s="297">
        <v>20.46</v>
      </c>
      <c r="K1024" s="297">
        <v>19.7</v>
      </c>
      <c r="L1024" s="297">
        <v>20.51</v>
      </c>
      <c r="M1024" s="297">
        <v>21.44</v>
      </c>
      <c r="N1024" s="297">
        <v>23.37</v>
      </c>
      <c r="O1024" s="297">
        <v>22.81</v>
      </c>
      <c r="P1024" s="297">
        <v>20.58</v>
      </c>
      <c r="Q1024" s="297">
        <v>18.03</v>
      </c>
      <c r="R1024" s="297">
        <v>15.44</v>
      </c>
      <c r="S1024" s="297">
        <v>15.26</v>
      </c>
      <c r="T1024" s="297">
        <v>15.72</v>
      </c>
      <c r="U1024" s="297">
        <v>15.94</v>
      </c>
      <c r="V1024" s="297">
        <v>15.47</v>
      </c>
      <c r="W1024" s="297">
        <v>16.25</v>
      </c>
      <c r="X1024" s="297">
        <v>17.05</v>
      </c>
      <c r="Y1024" s="297">
        <v>18.420000000000002</v>
      </c>
      <c r="Z1024" s="297">
        <v>17.829999999999998</v>
      </c>
      <c r="AA1024" s="297">
        <v>17.37</v>
      </c>
      <c r="AB1024" s="297">
        <v>16.87</v>
      </c>
      <c r="AC1024" s="297">
        <v>17.239999999999998</v>
      </c>
      <c r="AD1024" s="297">
        <v>18.07</v>
      </c>
      <c r="AE1024" s="297">
        <v>18.91</v>
      </c>
      <c r="AF1024" s="297">
        <v>19.46</v>
      </c>
      <c r="AG1024" s="297">
        <v>15.6</v>
      </c>
      <c r="AH1024" s="297">
        <v>14.42</v>
      </c>
      <c r="AI1024" s="297">
        <v>13.15</v>
      </c>
      <c r="AJ1024" s="297">
        <v>16.86</v>
      </c>
      <c r="AK1024" s="297">
        <v>17.09</v>
      </c>
      <c r="AL1024" s="297">
        <v>17.36</v>
      </c>
      <c r="AM1024" s="297">
        <v>17.510000000000002</v>
      </c>
      <c r="AN1024" s="297">
        <v>17.68</v>
      </c>
      <c r="AO1024" s="297">
        <v>17.7</v>
      </c>
      <c r="AP1024" s="297">
        <v>17.600000000000001</v>
      </c>
      <c r="AQ1024" s="297">
        <v>17.690000000000001</v>
      </c>
      <c r="AR1024" s="297">
        <v>17.739999999999998</v>
      </c>
      <c r="AS1024" s="297">
        <v>17.77</v>
      </c>
      <c r="AT1024" s="297">
        <v>17.78</v>
      </c>
      <c r="AU1024" s="297">
        <v>17.72</v>
      </c>
      <c r="AV1024" s="297">
        <v>17.71</v>
      </c>
      <c r="AW1024" s="297">
        <v>17.68</v>
      </c>
      <c r="AX1024" s="297">
        <v>17.66</v>
      </c>
      <c r="AY1024" s="297">
        <v>17.63</v>
      </c>
      <c r="AZ1024" s="297">
        <v>17.55</v>
      </c>
      <c r="BA1024" s="297">
        <v>17.5</v>
      </c>
      <c r="BB1024" s="297">
        <v>17.45</v>
      </c>
      <c r="BC1024" s="297">
        <v>17.38</v>
      </c>
      <c r="BD1024" s="297">
        <v>17.309999999999999</v>
      </c>
      <c r="BE1024" s="297">
        <v>17.18</v>
      </c>
      <c r="BF1024" s="297">
        <v>17.100000000000001</v>
      </c>
      <c r="BG1024" s="297">
        <v>17.02</v>
      </c>
      <c r="BH1024" s="297">
        <v>16.93</v>
      </c>
      <c r="BI1024" s="297">
        <v>16.850000000000001</v>
      </c>
      <c r="BJ1024" s="297">
        <v>16.72</v>
      </c>
      <c r="BK1024" s="297">
        <v>16.649999999999999</v>
      </c>
      <c r="BL1024" s="297">
        <v>16.579999999999998</v>
      </c>
      <c r="BM1024" s="297">
        <v>16.510000000000002</v>
      </c>
      <c r="BN1024" s="297">
        <v>16.45</v>
      </c>
      <c r="BO1024" s="297">
        <v>16.37</v>
      </c>
      <c r="BP1024" s="297">
        <v>16.329999999999998</v>
      </c>
      <c r="BQ1024" s="297">
        <v>16.28</v>
      </c>
      <c r="BR1024" s="297">
        <v>16.25</v>
      </c>
      <c r="BS1024" s="297">
        <v>16.23</v>
      </c>
      <c r="BT1024" s="297">
        <v>16.11</v>
      </c>
      <c r="BU1024" s="297">
        <v>16.09</v>
      </c>
      <c r="BV1024" s="297">
        <v>16.059999999999999</v>
      </c>
      <c r="BW1024" s="297">
        <v>16.03</v>
      </c>
    </row>
    <row r="1025" spans="1:75" x14ac:dyDescent="0.25">
      <c r="A1025" s="297" t="s">
        <v>77</v>
      </c>
      <c r="B1025" s="297" t="s">
        <v>76</v>
      </c>
      <c r="C1025" s="297" t="s">
        <v>1011</v>
      </c>
      <c r="D1025" s="297" t="s">
        <v>927</v>
      </c>
      <c r="E1025" s="297">
        <v>4437.49</v>
      </c>
      <c r="F1025" s="297">
        <v>4446.76</v>
      </c>
      <c r="G1025" s="297">
        <v>4475.09</v>
      </c>
      <c r="H1025" s="297">
        <v>4488.71</v>
      </c>
      <c r="I1025" s="297">
        <v>4491.49</v>
      </c>
      <c r="J1025" s="297">
        <v>4524.62</v>
      </c>
      <c r="K1025" s="297">
        <v>4558.07</v>
      </c>
      <c r="L1025" s="297">
        <v>4588.74</v>
      </c>
      <c r="M1025" s="297">
        <v>4650.55</v>
      </c>
      <c r="N1025" s="297">
        <v>4712.03</v>
      </c>
      <c r="O1025" s="297">
        <v>4745.05</v>
      </c>
      <c r="P1025" s="297">
        <v>4727.45</v>
      </c>
      <c r="Q1025" s="297">
        <v>4642.47</v>
      </c>
      <c r="R1025" s="297">
        <v>4583.88</v>
      </c>
      <c r="S1025" s="297">
        <v>4561.03</v>
      </c>
      <c r="T1025" s="297">
        <v>4592.25</v>
      </c>
      <c r="U1025" s="297">
        <v>4572</v>
      </c>
      <c r="V1025" s="297">
        <v>4545.8900000000003</v>
      </c>
      <c r="W1025" s="297">
        <v>4501.16</v>
      </c>
      <c r="X1025" s="297">
        <v>4554.62</v>
      </c>
      <c r="Y1025" s="297">
        <v>4512.17</v>
      </c>
      <c r="Z1025" s="297">
        <v>4623.83</v>
      </c>
      <c r="AA1025" s="297">
        <v>4638.8100000000004</v>
      </c>
      <c r="AB1025" s="297">
        <v>4667.9799999999996</v>
      </c>
      <c r="AC1025" s="297">
        <v>4688.96</v>
      </c>
      <c r="AD1025" s="297">
        <v>4793.96</v>
      </c>
      <c r="AE1025" s="297">
        <v>4835.91</v>
      </c>
      <c r="AF1025" s="297">
        <v>4920.34</v>
      </c>
      <c r="AG1025" s="297">
        <v>4995.1000000000004</v>
      </c>
      <c r="AH1025" s="297">
        <v>5033.03</v>
      </c>
      <c r="AI1025" s="297">
        <v>5080.96</v>
      </c>
      <c r="AJ1025" s="297">
        <v>5091.9799999999996</v>
      </c>
      <c r="AK1025" s="297">
        <v>5095.5</v>
      </c>
      <c r="AL1025" s="297">
        <v>5093.29</v>
      </c>
      <c r="AM1025" s="297">
        <v>5088.92</v>
      </c>
      <c r="AN1025" s="297">
        <v>5084.68</v>
      </c>
      <c r="AO1025" s="297">
        <v>5097.33</v>
      </c>
      <c r="AP1025" s="297">
        <v>5107.1899999999996</v>
      </c>
      <c r="AQ1025" s="297">
        <v>5116.0600000000004</v>
      </c>
      <c r="AR1025" s="297">
        <v>5125.59</v>
      </c>
      <c r="AS1025" s="297">
        <v>5136.1899999999996</v>
      </c>
      <c r="AT1025" s="297">
        <v>5150.97</v>
      </c>
      <c r="AU1025" s="297">
        <v>5163.25</v>
      </c>
      <c r="AV1025" s="297">
        <v>5176.29</v>
      </c>
      <c r="AW1025" s="297">
        <v>5188.4799999999996</v>
      </c>
      <c r="AX1025" s="297">
        <v>5199.07</v>
      </c>
      <c r="AY1025" s="297">
        <v>5209.8900000000003</v>
      </c>
      <c r="AZ1025" s="297">
        <v>5219.6899999999996</v>
      </c>
      <c r="BA1025" s="297">
        <v>5228.58</v>
      </c>
      <c r="BB1025" s="297">
        <v>5236.75</v>
      </c>
      <c r="BC1025" s="297">
        <v>5244.23</v>
      </c>
      <c r="BD1025" s="297">
        <v>5255.07</v>
      </c>
      <c r="BE1025" s="297">
        <v>5264.69</v>
      </c>
      <c r="BF1025" s="297">
        <v>5273.72</v>
      </c>
      <c r="BG1025" s="297">
        <v>5283.08</v>
      </c>
      <c r="BH1025" s="297">
        <v>5293.36</v>
      </c>
      <c r="BI1025" s="297">
        <v>5306.46</v>
      </c>
      <c r="BJ1025" s="297">
        <v>5319.61</v>
      </c>
      <c r="BK1025" s="297">
        <v>5332.95</v>
      </c>
      <c r="BL1025" s="297">
        <v>5346.72</v>
      </c>
      <c r="BM1025" s="297">
        <v>5360.92</v>
      </c>
      <c r="BN1025" s="297">
        <v>5375.64</v>
      </c>
      <c r="BO1025" s="297">
        <v>5389.96</v>
      </c>
      <c r="BP1025" s="297">
        <v>5403.64</v>
      </c>
      <c r="BQ1025" s="297">
        <v>5416.01</v>
      </c>
      <c r="BR1025" s="297">
        <v>5426.2</v>
      </c>
      <c r="BS1025" s="297">
        <v>5443.62</v>
      </c>
      <c r="BT1025" s="297">
        <v>5460.82</v>
      </c>
      <c r="BU1025" s="297">
        <v>5476.86</v>
      </c>
      <c r="BV1025" s="297">
        <v>5490.47</v>
      </c>
      <c r="BW1025" s="297">
        <v>5500.87</v>
      </c>
    </row>
    <row r="1026" spans="1:75" x14ac:dyDescent="0.25">
      <c r="A1026" s="297" t="s">
        <v>77</v>
      </c>
      <c r="B1026" s="297" t="s">
        <v>76</v>
      </c>
      <c r="C1026" s="297" t="s">
        <v>1012</v>
      </c>
      <c r="D1026" s="297" t="s">
        <v>927</v>
      </c>
      <c r="E1026" s="297">
        <v>8310.4699999999993</v>
      </c>
      <c r="F1026" s="297">
        <v>8319.27</v>
      </c>
      <c r="G1026" s="297">
        <v>8322.91</v>
      </c>
      <c r="H1026" s="297">
        <v>8325.68</v>
      </c>
      <c r="I1026" s="297">
        <v>8333.4500000000007</v>
      </c>
      <c r="J1026" s="297">
        <v>8350.39</v>
      </c>
      <c r="K1026" s="297">
        <v>8377.42</v>
      </c>
      <c r="L1026" s="297">
        <v>8413.16</v>
      </c>
      <c r="M1026" s="297">
        <v>8456.56</v>
      </c>
      <c r="N1026" s="297">
        <v>8505.75</v>
      </c>
      <c r="O1026" s="297">
        <v>8558.83</v>
      </c>
      <c r="P1026" s="297">
        <v>8616.73</v>
      </c>
      <c r="Q1026" s="297">
        <v>8678.66</v>
      </c>
      <c r="R1026" s="297">
        <v>8738.89</v>
      </c>
      <c r="S1026" s="297">
        <v>8789.98</v>
      </c>
      <c r="T1026" s="297">
        <v>8826.9500000000007</v>
      </c>
      <c r="U1026" s="297">
        <v>8847.42</v>
      </c>
      <c r="V1026" s="297">
        <v>8853.93</v>
      </c>
      <c r="W1026" s="297">
        <v>8852.65</v>
      </c>
      <c r="X1026" s="297">
        <v>8852.49</v>
      </c>
      <c r="Y1026" s="297">
        <v>8860.15</v>
      </c>
      <c r="Z1026" s="297">
        <v>8877.02</v>
      </c>
      <c r="AA1026" s="297">
        <v>8901.83</v>
      </c>
      <c r="AB1026" s="297">
        <v>8935.39</v>
      </c>
      <c r="AC1026" s="297">
        <v>8977.9599999999991</v>
      </c>
      <c r="AD1026" s="297">
        <v>9029.34</v>
      </c>
      <c r="AE1026" s="297">
        <v>9090.7099999999991</v>
      </c>
      <c r="AF1026" s="297">
        <v>9161.3700000000008</v>
      </c>
      <c r="AG1026" s="297">
        <v>9236.8700000000008</v>
      </c>
      <c r="AH1026" s="297">
        <v>9311.11</v>
      </c>
      <c r="AI1026" s="297">
        <v>9379.69</v>
      </c>
      <c r="AJ1026" s="297">
        <v>9440.75</v>
      </c>
      <c r="AK1026" s="297">
        <v>9495.39</v>
      </c>
      <c r="AL1026" s="297">
        <v>9545.82</v>
      </c>
      <c r="AM1026" s="297">
        <v>9595.6200000000008</v>
      </c>
      <c r="AN1026" s="297">
        <v>9647.36</v>
      </c>
      <c r="AO1026" s="297">
        <v>9701.4</v>
      </c>
      <c r="AP1026" s="297">
        <v>9756.69</v>
      </c>
      <c r="AQ1026" s="297">
        <v>9812.7199999999993</v>
      </c>
      <c r="AR1026" s="297">
        <v>9868.59</v>
      </c>
      <c r="AS1026" s="297">
        <v>9923.59</v>
      </c>
      <c r="AT1026" s="297">
        <v>9977.66</v>
      </c>
      <c r="AU1026" s="297">
        <v>10030.86</v>
      </c>
      <c r="AV1026" s="297">
        <v>10082.700000000001</v>
      </c>
      <c r="AW1026" s="297">
        <v>10132.58</v>
      </c>
      <c r="AX1026" s="297">
        <v>10180.030000000001</v>
      </c>
      <c r="AY1026" s="297">
        <v>10224.91</v>
      </c>
      <c r="AZ1026" s="297">
        <v>10267.24</v>
      </c>
      <c r="BA1026" s="297">
        <v>10307.030000000001</v>
      </c>
      <c r="BB1026" s="297">
        <v>10344.39</v>
      </c>
      <c r="BC1026" s="297">
        <v>10379.450000000001</v>
      </c>
      <c r="BD1026" s="297">
        <v>10412.200000000001</v>
      </c>
      <c r="BE1026" s="297">
        <v>10442.780000000001</v>
      </c>
      <c r="BF1026" s="297">
        <v>10471.620000000001</v>
      </c>
      <c r="BG1026" s="297">
        <v>10499.3</v>
      </c>
      <c r="BH1026" s="297">
        <v>10526.29</v>
      </c>
      <c r="BI1026" s="297">
        <v>10552.79</v>
      </c>
      <c r="BJ1026" s="297">
        <v>10578.85</v>
      </c>
      <c r="BK1026" s="297">
        <v>10604.66</v>
      </c>
      <c r="BL1026" s="297">
        <v>10630.41</v>
      </c>
      <c r="BM1026" s="297">
        <v>10656.22</v>
      </c>
      <c r="BN1026" s="297">
        <v>10682.22</v>
      </c>
      <c r="BO1026" s="297">
        <v>10708.44</v>
      </c>
      <c r="BP1026" s="297">
        <v>10734.81</v>
      </c>
      <c r="BQ1026" s="297">
        <v>10761.16</v>
      </c>
      <c r="BR1026" s="297">
        <v>10787.39</v>
      </c>
      <c r="BS1026" s="297">
        <v>10813.45</v>
      </c>
      <c r="BT1026" s="297">
        <v>10839.36</v>
      </c>
      <c r="BU1026" s="297">
        <v>10865.08</v>
      </c>
      <c r="BV1026" s="297">
        <v>10890.61</v>
      </c>
      <c r="BW1026" s="297">
        <v>10915.88</v>
      </c>
    </row>
    <row r="1027" spans="1:75" x14ac:dyDescent="0.25">
      <c r="A1027" s="297" t="s">
        <v>77</v>
      </c>
      <c r="B1027" s="297" t="s">
        <v>76</v>
      </c>
      <c r="C1027" s="297" t="s">
        <v>1013</v>
      </c>
      <c r="D1027" s="297" t="s">
        <v>1010</v>
      </c>
      <c r="E1027" s="297">
        <v>20.61</v>
      </c>
      <c r="F1027" s="297">
        <v>19.39</v>
      </c>
      <c r="G1027" s="297">
        <v>18.75</v>
      </c>
      <c r="H1027" s="297">
        <v>21.07</v>
      </c>
      <c r="I1027" s="297">
        <v>23.29</v>
      </c>
      <c r="J1027" s="297">
        <v>22.9</v>
      </c>
      <c r="K1027" s="297">
        <v>23.12</v>
      </c>
      <c r="L1027" s="297">
        <v>22.77</v>
      </c>
      <c r="M1027" s="297">
        <v>23.55</v>
      </c>
      <c r="N1027" s="297">
        <v>24.57</v>
      </c>
      <c r="O1027" s="297">
        <v>23.7</v>
      </c>
      <c r="P1027" s="297">
        <v>21.38</v>
      </c>
      <c r="Q1027" s="297">
        <v>19.809999999999999</v>
      </c>
      <c r="R1027" s="297">
        <v>18.940000000000001</v>
      </c>
      <c r="S1027" s="297">
        <v>20.83</v>
      </c>
      <c r="T1027" s="297">
        <v>23.81</v>
      </c>
      <c r="U1027" s="297">
        <v>22.98</v>
      </c>
      <c r="V1027" s="297">
        <v>23.47</v>
      </c>
      <c r="W1027" s="297">
        <v>23.67</v>
      </c>
      <c r="X1027" s="297">
        <v>23.74</v>
      </c>
      <c r="Y1027" s="297">
        <v>24.56</v>
      </c>
      <c r="Z1027" s="297">
        <v>24.5</v>
      </c>
      <c r="AA1027" s="297">
        <v>23.63</v>
      </c>
      <c r="AB1027" s="297">
        <v>23.38</v>
      </c>
      <c r="AC1027" s="297">
        <v>24.55</v>
      </c>
      <c r="AD1027" s="297">
        <v>25.01</v>
      </c>
      <c r="AE1027" s="297">
        <v>26.34</v>
      </c>
      <c r="AF1027" s="297">
        <v>27.35</v>
      </c>
      <c r="AG1027" s="297">
        <v>21.4</v>
      </c>
      <c r="AH1027" s="297">
        <v>20.53</v>
      </c>
      <c r="AI1027" s="297">
        <v>19.18</v>
      </c>
      <c r="AJ1027" s="297">
        <v>21.54</v>
      </c>
      <c r="AK1027" s="297">
        <v>21.53</v>
      </c>
      <c r="AL1027" s="297">
        <v>21.59</v>
      </c>
      <c r="AM1027" s="297">
        <v>21.56</v>
      </c>
      <c r="AN1027" s="297">
        <v>21.53</v>
      </c>
      <c r="AO1027" s="297">
        <v>21.39</v>
      </c>
      <c r="AP1027" s="297">
        <v>21.22</v>
      </c>
      <c r="AQ1027" s="297">
        <v>21.25</v>
      </c>
      <c r="AR1027" s="297">
        <v>21.24</v>
      </c>
      <c r="AS1027" s="297">
        <v>21.23</v>
      </c>
      <c r="AT1027" s="297">
        <v>21.22</v>
      </c>
      <c r="AU1027" s="297">
        <v>21.2</v>
      </c>
      <c r="AV1027" s="297">
        <v>21.22</v>
      </c>
      <c r="AW1027" s="297">
        <v>21.21</v>
      </c>
      <c r="AX1027" s="297">
        <v>21.21</v>
      </c>
      <c r="AY1027" s="297">
        <v>21.21</v>
      </c>
      <c r="AZ1027" s="297">
        <v>21.19</v>
      </c>
      <c r="BA1027" s="297">
        <v>21.18</v>
      </c>
      <c r="BB1027" s="297">
        <v>21.17</v>
      </c>
      <c r="BC1027" s="297">
        <v>21.14</v>
      </c>
      <c r="BD1027" s="297">
        <v>21.12</v>
      </c>
      <c r="BE1027" s="297">
        <v>21.06</v>
      </c>
      <c r="BF1027" s="297">
        <v>21.04</v>
      </c>
      <c r="BG1027" s="297">
        <v>21.02</v>
      </c>
      <c r="BH1027" s="297">
        <v>20.99</v>
      </c>
      <c r="BI1027" s="297">
        <v>20.96</v>
      </c>
      <c r="BJ1027" s="297">
        <v>20.92</v>
      </c>
      <c r="BK1027" s="297">
        <v>20.91</v>
      </c>
      <c r="BL1027" s="297">
        <v>20.9</v>
      </c>
      <c r="BM1027" s="297">
        <v>20.89</v>
      </c>
      <c r="BN1027" s="297">
        <v>20.89</v>
      </c>
      <c r="BO1027" s="297">
        <v>20.89</v>
      </c>
      <c r="BP1027" s="297">
        <v>20.91</v>
      </c>
      <c r="BQ1027" s="297">
        <v>20.92</v>
      </c>
      <c r="BR1027" s="297">
        <v>20.94</v>
      </c>
      <c r="BS1027" s="297">
        <v>20.97</v>
      </c>
      <c r="BT1027" s="297">
        <v>20.87</v>
      </c>
      <c r="BU1027" s="297">
        <v>20.89</v>
      </c>
      <c r="BV1027" s="297">
        <v>20.9</v>
      </c>
      <c r="BW1027" s="297">
        <v>20.93</v>
      </c>
    </row>
    <row r="1028" spans="1:75" x14ac:dyDescent="0.25">
      <c r="A1028" s="297" t="s">
        <v>77</v>
      </c>
      <c r="B1028" s="297" t="s">
        <v>76</v>
      </c>
      <c r="C1028" s="297" t="s">
        <v>1014</v>
      </c>
      <c r="D1028" s="297" t="s">
        <v>1015</v>
      </c>
      <c r="E1028" s="297">
        <v>67.44</v>
      </c>
      <c r="F1028" s="297">
        <v>68.55</v>
      </c>
      <c r="G1028" s="297">
        <v>69.680000000000007</v>
      </c>
      <c r="H1028" s="297">
        <v>70.83</v>
      </c>
      <c r="I1028" s="297">
        <v>71.989999999999995</v>
      </c>
      <c r="J1028" s="297">
        <v>73.180000000000007</v>
      </c>
      <c r="K1028" s="297">
        <v>74.23</v>
      </c>
      <c r="L1028" s="297">
        <v>75.290000000000006</v>
      </c>
      <c r="M1028" s="297">
        <v>76.37</v>
      </c>
      <c r="N1028" s="297">
        <v>77.47</v>
      </c>
      <c r="O1028" s="297">
        <v>78.58</v>
      </c>
      <c r="P1028" s="297">
        <v>79.69</v>
      </c>
      <c r="Q1028" s="297">
        <v>80.819999999999993</v>
      </c>
      <c r="R1028" s="297">
        <v>81.96</v>
      </c>
      <c r="S1028" s="297">
        <v>83.11</v>
      </c>
      <c r="T1028" s="297">
        <v>84.29</v>
      </c>
      <c r="U1028" s="297">
        <v>85.08</v>
      </c>
      <c r="V1028" s="297">
        <v>85.89</v>
      </c>
      <c r="W1028" s="297">
        <v>86.71</v>
      </c>
      <c r="X1028" s="297">
        <v>87.53</v>
      </c>
      <c r="Y1028" s="297">
        <v>88.36</v>
      </c>
      <c r="Z1028" s="297">
        <v>88.96</v>
      </c>
      <c r="AA1028" s="297">
        <v>89.57</v>
      </c>
      <c r="AB1028" s="297">
        <v>90.18</v>
      </c>
      <c r="AC1028" s="297">
        <v>90.8</v>
      </c>
      <c r="AD1028" s="297">
        <v>91.42</v>
      </c>
      <c r="AE1028" s="297">
        <v>92</v>
      </c>
      <c r="AF1028" s="297">
        <v>92.58</v>
      </c>
      <c r="AG1028" s="297">
        <v>93.17</v>
      </c>
      <c r="AH1028" s="297">
        <v>93.76</v>
      </c>
      <c r="AI1028" s="297">
        <v>94.35</v>
      </c>
      <c r="AJ1028" s="297">
        <v>94.69</v>
      </c>
      <c r="AK1028" s="297">
        <v>95.02</v>
      </c>
      <c r="AL1028" s="297">
        <v>95.36</v>
      </c>
      <c r="AM1028" s="297">
        <v>95.7</v>
      </c>
      <c r="AN1028" s="297">
        <v>96.04</v>
      </c>
      <c r="AO1028" s="297">
        <v>96.4</v>
      </c>
      <c r="AP1028" s="297">
        <v>96.76</v>
      </c>
      <c r="AQ1028" s="297">
        <v>97.13</v>
      </c>
      <c r="AR1028" s="297">
        <v>97.49</v>
      </c>
      <c r="AS1028" s="297">
        <v>97.86</v>
      </c>
      <c r="AT1028" s="297">
        <v>97.95</v>
      </c>
      <c r="AU1028" s="297">
        <v>98.03</v>
      </c>
      <c r="AV1028" s="297">
        <v>98.12</v>
      </c>
      <c r="AW1028" s="297">
        <v>98.21</v>
      </c>
      <c r="AX1028" s="297">
        <v>98.29</v>
      </c>
      <c r="AY1028" s="297">
        <v>98.38</v>
      </c>
      <c r="AZ1028" s="297">
        <v>98.46</v>
      </c>
      <c r="BA1028" s="297">
        <v>98.55</v>
      </c>
      <c r="BB1028" s="297">
        <v>98.63</v>
      </c>
      <c r="BC1028" s="297">
        <v>98.72</v>
      </c>
      <c r="BD1028" s="297">
        <v>98.77</v>
      </c>
      <c r="BE1028" s="297">
        <v>98.82</v>
      </c>
      <c r="BF1028" s="297">
        <v>98.87</v>
      </c>
      <c r="BG1028" s="297">
        <v>98.92</v>
      </c>
      <c r="BH1028" s="297">
        <v>98.97</v>
      </c>
      <c r="BI1028" s="297">
        <v>99.02</v>
      </c>
      <c r="BJ1028" s="297">
        <v>99.07</v>
      </c>
      <c r="BK1028" s="297">
        <v>99.12</v>
      </c>
      <c r="BL1028" s="297">
        <v>99.17</v>
      </c>
      <c r="BM1028" s="297">
        <v>99.22</v>
      </c>
      <c r="BN1028" s="297">
        <v>99.26</v>
      </c>
      <c r="BO1028" s="297">
        <v>99.3</v>
      </c>
      <c r="BP1028" s="297">
        <v>99.34</v>
      </c>
      <c r="BQ1028" s="297">
        <v>99.38</v>
      </c>
      <c r="BR1028" s="297">
        <v>99.42</v>
      </c>
      <c r="BS1028" s="297">
        <v>99.45</v>
      </c>
      <c r="BT1028" s="297">
        <v>99.47</v>
      </c>
      <c r="BU1028" s="297">
        <v>99.49</v>
      </c>
      <c r="BV1028" s="297">
        <v>99.51</v>
      </c>
      <c r="BW1028" s="297">
        <v>99.53</v>
      </c>
    </row>
    <row r="1029" spans="1:75" x14ac:dyDescent="0.25">
      <c r="A1029" s="297" t="s">
        <v>77</v>
      </c>
      <c r="B1029" s="297" t="s">
        <v>76</v>
      </c>
      <c r="C1029" s="297" t="s">
        <v>1016</v>
      </c>
      <c r="D1029" s="297" t="s">
        <v>1015</v>
      </c>
      <c r="E1029" s="297">
        <v>14.69</v>
      </c>
      <c r="F1029" s="297">
        <v>15.17</v>
      </c>
      <c r="G1029" s="297">
        <v>15.66</v>
      </c>
      <c r="H1029" s="297">
        <v>16.16</v>
      </c>
      <c r="I1029" s="297">
        <v>16.68</v>
      </c>
      <c r="J1029" s="297">
        <v>17.22</v>
      </c>
      <c r="K1029" s="297">
        <v>17.72</v>
      </c>
      <c r="L1029" s="297">
        <v>18.239999999999998</v>
      </c>
      <c r="M1029" s="297">
        <v>18.77</v>
      </c>
      <c r="N1029" s="297">
        <v>19.309999999999999</v>
      </c>
      <c r="O1029" s="297">
        <v>19.87</v>
      </c>
      <c r="P1029" s="297">
        <v>20.239999999999998</v>
      </c>
      <c r="Q1029" s="297">
        <v>20.63</v>
      </c>
      <c r="R1029" s="297">
        <v>21.02</v>
      </c>
      <c r="S1029" s="297">
        <v>21.41</v>
      </c>
      <c r="T1029" s="297">
        <v>21.82</v>
      </c>
      <c r="U1029" s="297">
        <v>22.31</v>
      </c>
      <c r="V1029" s="297">
        <v>22.82</v>
      </c>
      <c r="W1029" s="297">
        <v>23.34</v>
      </c>
      <c r="X1029" s="297">
        <v>23.88</v>
      </c>
      <c r="Y1029" s="297">
        <v>24.42</v>
      </c>
      <c r="Z1029" s="297">
        <v>24.88</v>
      </c>
      <c r="AA1029" s="297">
        <v>25.36</v>
      </c>
      <c r="AB1029" s="297">
        <v>25.84</v>
      </c>
      <c r="AC1029" s="297">
        <v>26.33</v>
      </c>
      <c r="AD1029" s="297">
        <v>26.83</v>
      </c>
      <c r="AE1029" s="297">
        <v>26.96</v>
      </c>
      <c r="AF1029" s="297">
        <v>27.09</v>
      </c>
      <c r="AG1029" s="297">
        <v>27.22</v>
      </c>
      <c r="AH1029" s="297">
        <v>27.36</v>
      </c>
      <c r="AI1029" s="297">
        <v>27.49</v>
      </c>
      <c r="AJ1029" s="297">
        <v>28.21</v>
      </c>
      <c r="AK1029" s="297">
        <v>28.95</v>
      </c>
      <c r="AL1029" s="297">
        <v>29.71</v>
      </c>
      <c r="AM1029" s="297">
        <v>30.49</v>
      </c>
      <c r="AN1029" s="297">
        <v>31.29</v>
      </c>
      <c r="AO1029" s="297">
        <v>31.93</v>
      </c>
      <c r="AP1029" s="297">
        <v>32.58</v>
      </c>
      <c r="AQ1029" s="297">
        <v>33.24</v>
      </c>
      <c r="AR1029" s="297">
        <v>33.92</v>
      </c>
      <c r="AS1029" s="297">
        <v>34.619999999999997</v>
      </c>
      <c r="AT1029" s="297">
        <v>35.28</v>
      </c>
      <c r="AU1029" s="297">
        <v>35.97</v>
      </c>
      <c r="AV1029" s="297">
        <v>36.659999999999997</v>
      </c>
      <c r="AW1029" s="297">
        <v>37.369999999999997</v>
      </c>
      <c r="AX1029" s="297">
        <v>38.090000000000003</v>
      </c>
      <c r="AY1029" s="297">
        <v>38.869999999999997</v>
      </c>
      <c r="AZ1029" s="297">
        <v>39.67</v>
      </c>
      <c r="BA1029" s="297">
        <v>40.479999999999997</v>
      </c>
      <c r="BB1029" s="297">
        <v>41.32</v>
      </c>
      <c r="BC1029" s="297">
        <v>42.17</v>
      </c>
      <c r="BD1029" s="297">
        <v>43.01</v>
      </c>
      <c r="BE1029" s="297">
        <v>43.88</v>
      </c>
      <c r="BF1029" s="297">
        <v>44.76</v>
      </c>
      <c r="BG1029" s="297">
        <v>45.66</v>
      </c>
      <c r="BH1029" s="297">
        <v>46.58</v>
      </c>
      <c r="BI1029" s="297">
        <v>47.51</v>
      </c>
      <c r="BJ1029" s="297">
        <v>48.46</v>
      </c>
      <c r="BK1029" s="297">
        <v>49.42</v>
      </c>
      <c r="BL1029" s="297">
        <v>50.41</v>
      </c>
      <c r="BM1029" s="297">
        <v>51.42</v>
      </c>
      <c r="BN1029" s="297">
        <v>52.26</v>
      </c>
      <c r="BO1029" s="297">
        <v>53.12</v>
      </c>
      <c r="BP1029" s="297">
        <v>54</v>
      </c>
      <c r="BQ1029" s="297">
        <v>54.89</v>
      </c>
      <c r="BR1029" s="297">
        <v>55.79</v>
      </c>
      <c r="BS1029" s="297">
        <v>56.64</v>
      </c>
      <c r="BT1029" s="297">
        <v>57.5</v>
      </c>
      <c r="BU1029" s="297">
        <v>58.38</v>
      </c>
      <c r="BV1029" s="297">
        <v>59.27</v>
      </c>
      <c r="BW1029" s="297">
        <v>60.17</v>
      </c>
    </row>
    <row r="1030" spans="1:75" x14ac:dyDescent="0.25">
      <c r="A1030" s="297" t="s">
        <v>80</v>
      </c>
      <c r="B1030" s="297" t="s">
        <v>79</v>
      </c>
      <c r="C1030" s="297" t="s">
        <v>1005</v>
      </c>
      <c r="D1030" s="297" t="s">
        <v>1006</v>
      </c>
      <c r="E1030" s="297">
        <v>766.41</v>
      </c>
      <c r="F1030" s="297">
        <v>789.12</v>
      </c>
      <c r="G1030" s="297">
        <v>806.6</v>
      </c>
      <c r="H1030" s="297">
        <v>824.77</v>
      </c>
      <c r="I1030" s="297">
        <v>843.56</v>
      </c>
      <c r="J1030" s="297">
        <v>864.07</v>
      </c>
      <c r="K1030" s="297">
        <v>886.19</v>
      </c>
      <c r="L1030" s="297">
        <v>908.98</v>
      </c>
      <c r="M1030" s="297">
        <v>937.33</v>
      </c>
      <c r="N1030" s="297">
        <v>969.71</v>
      </c>
      <c r="O1030" s="297">
        <v>1002.17</v>
      </c>
      <c r="P1030" s="297">
        <v>1028.07</v>
      </c>
      <c r="Q1030" s="297">
        <v>1043.32</v>
      </c>
      <c r="R1030" s="297">
        <v>1052.68</v>
      </c>
      <c r="S1030" s="297">
        <v>1063.5</v>
      </c>
      <c r="T1030" s="297">
        <v>1073.4100000000001</v>
      </c>
      <c r="U1030" s="297">
        <v>1079.44</v>
      </c>
      <c r="V1030" s="297">
        <v>1084.8</v>
      </c>
      <c r="W1030" s="297">
        <v>1093.57</v>
      </c>
      <c r="X1030" s="297">
        <v>1103.07</v>
      </c>
      <c r="Y1030" s="297">
        <v>1116.1400000000001</v>
      </c>
      <c r="Z1030" s="297">
        <v>1126.6199999999999</v>
      </c>
      <c r="AA1030" s="297">
        <v>1134.8</v>
      </c>
      <c r="AB1030" s="297">
        <v>1139.49</v>
      </c>
      <c r="AC1030" s="297">
        <v>1146.82</v>
      </c>
      <c r="AD1030" s="297">
        <v>1156.8900000000001</v>
      </c>
      <c r="AE1030" s="297">
        <v>1169.54</v>
      </c>
      <c r="AF1030" s="297">
        <v>1178.6400000000001</v>
      </c>
      <c r="AG1030" s="297">
        <v>1192.04</v>
      </c>
      <c r="AH1030" s="297">
        <v>1197.53</v>
      </c>
      <c r="AI1030" s="297">
        <v>1191.56</v>
      </c>
      <c r="AJ1030" s="297">
        <v>1206.57</v>
      </c>
      <c r="AK1030" s="297">
        <v>1222.1400000000001</v>
      </c>
      <c r="AL1030" s="297">
        <v>1237.1099999999999</v>
      </c>
      <c r="AM1030" s="297">
        <v>1251.55</v>
      </c>
      <c r="AN1030" s="297">
        <v>1266.1300000000001</v>
      </c>
      <c r="AO1030" s="297">
        <v>1280.44</v>
      </c>
      <c r="AP1030" s="297">
        <v>1294.8599999999999</v>
      </c>
      <c r="AQ1030" s="297">
        <v>1310.5</v>
      </c>
      <c r="AR1030" s="297">
        <v>1326.33</v>
      </c>
      <c r="AS1030" s="297">
        <v>1342.24</v>
      </c>
      <c r="AT1030" s="297">
        <v>1358.08</v>
      </c>
      <c r="AU1030" s="297">
        <v>1373.36</v>
      </c>
      <c r="AV1030" s="297">
        <v>1388.24</v>
      </c>
      <c r="AW1030" s="297">
        <v>1402.73</v>
      </c>
      <c r="AX1030" s="297">
        <v>1416.77</v>
      </c>
      <c r="AY1030" s="297">
        <v>1430.3</v>
      </c>
      <c r="AZ1030" s="297">
        <v>1443.03</v>
      </c>
      <c r="BA1030" s="297">
        <v>1455.08</v>
      </c>
      <c r="BB1030" s="297">
        <v>1466.45</v>
      </c>
      <c r="BC1030" s="297">
        <v>1477.07</v>
      </c>
      <c r="BD1030" s="297">
        <v>1486.88</v>
      </c>
      <c r="BE1030" s="297">
        <v>1495.68</v>
      </c>
      <c r="BF1030" s="297">
        <v>1503.62</v>
      </c>
      <c r="BG1030" s="297">
        <v>1510.7</v>
      </c>
      <c r="BH1030" s="297">
        <v>1516.9</v>
      </c>
      <c r="BI1030" s="297">
        <v>1522.23</v>
      </c>
      <c r="BJ1030" s="297">
        <v>1526.29</v>
      </c>
      <c r="BK1030" s="297">
        <v>1529.78</v>
      </c>
      <c r="BL1030" s="297">
        <v>1532.74</v>
      </c>
      <c r="BM1030" s="297">
        <v>1535.3</v>
      </c>
      <c r="BN1030" s="297">
        <v>1537.55</v>
      </c>
      <c r="BO1030" s="297">
        <v>1538.97</v>
      </c>
      <c r="BP1030" s="297">
        <v>1540.46</v>
      </c>
      <c r="BQ1030" s="297">
        <v>1541.92</v>
      </c>
      <c r="BR1030" s="297">
        <v>1543.39</v>
      </c>
      <c r="BS1030" s="297">
        <v>1545</v>
      </c>
      <c r="BT1030" s="297">
        <v>1545.85</v>
      </c>
      <c r="BU1030" s="297">
        <v>1547.24</v>
      </c>
      <c r="BV1030" s="297">
        <v>1548.91</v>
      </c>
      <c r="BW1030" s="297">
        <v>1550.83</v>
      </c>
    </row>
    <row r="1031" spans="1:75" x14ac:dyDescent="0.25">
      <c r="A1031" s="297" t="s">
        <v>80</v>
      </c>
      <c r="B1031" s="297" t="s">
        <v>79</v>
      </c>
      <c r="C1031" s="297" t="s">
        <v>1007</v>
      </c>
      <c r="D1031" s="297" t="s">
        <v>1008</v>
      </c>
      <c r="E1031" s="297">
        <v>137232.88</v>
      </c>
      <c r="F1031" s="297">
        <v>134623.28</v>
      </c>
      <c r="G1031" s="297">
        <v>130636.98</v>
      </c>
      <c r="H1031" s="297">
        <v>139513.70000000001</v>
      </c>
      <c r="I1031" s="297">
        <v>142931.5</v>
      </c>
      <c r="J1031" s="297">
        <v>151226.03</v>
      </c>
      <c r="K1031" s="297">
        <v>157904.10999999999</v>
      </c>
      <c r="L1031" s="297">
        <v>153801.38</v>
      </c>
      <c r="M1031" s="297">
        <v>155212.34</v>
      </c>
      <c r="N1031" s="297">
        <v>152020.54999999999</v>
      </c>
      <c r="O1031" s="297">
        <v>164650.69</v>
      </c>
      <c r="P1031" s="297">
        <v>166917.81</v>
      </c>
      <c r="Q1031" s="297">
        <v>167993.16</v>
      </c>
      <c r="R1031" s="297">
        <v>163801.38</v>
      </c>
      <c r="S1031" s="297">
        <v>165321.92000000001</v>
      </c>
      <c r="T1031" s="297">
        <v>163068.5</v>
      </c>
      <c r="U1031" s="297">
        <v>166342.47</v>
      </c>
      <c r="V1031" s="297">
        <v>169561.64</v>
      </c>
      <c r="W1031" s="297">
        <v>171308.22</v>
      </c>
      <c r="X1031" s="297">
        <v>171116.44</v>
      </c>
      <c r="Y1031" s="297">
        <v>168664.39</v>
      </c>
      <c r="Z1031" s="297">
        <v>179356.16</v>
      </c>
      <c r="AA1031" s="297">
        <v>174280.81</v>
      </c>
      <c r="AB1031" s="297">
        <v>176068.5</v>
      </c>
      <c r="AC1031" s="297">
        <v>178006.84</v>
      </c>
      <c r="AD1031" s="297">
        <v>177027.39</v>
      </c>
      <c r="AE1031" s="297">
        <v>184691.78</v>
      </c>
      <c r="AF1031" s="297">
        <v>176191.78</v>
      </c>
      <c r="AG1031" s="297">
        <v>182883.56</v>
      </c>
      <c r="AH1031" s="297">
        <v>193800.56</v>
      </c>
      <c r="AI1031" s="297">
        <v>195668.52</v>
      </c>
      <c r="AJ1031" s="297">
        <v>199884.73</v>
      </c>
      <c r="AK1031" s="297">
        <v>201533.61</v>
      </c>
      <c r="AL1031" s="297">
        <v>202489.58</v>
      </c>
      <c r="AM1031" s="297">
        <v>203832.36</v>
      </c>
      <c r="AN1031" s="297">
        <v>205708.89</v>
      </c>
      <c r="AO1031" s="297">
        <v>208250.8</v>
      </c>
      <c r="AP1031" s="297">
        <v>210498.55</v>
      </c>
      <c r="AQ1031" s="297">
        <v>212732.86</v>
      </c>
      <c r="AR1031" s="297">
        <v>215266.5</v>
      </c>
      <c r="AS1031" s="297">
        <v>217834.48</v>
      </c>
      <c r="AT1031" s="297">
        <v>220388.89</v>
      </c>
      <c r="AU1031" s="297">
        <v>222534</v>
      </c>
      <c r="AV1031" s="297">
        <v>224579.38</v>
      </c>
      <c r="AW1031" s="297">
        <v>226554.38</v>
      </c>
      <c r="AX1031" s="297">
        <v>228373.7</v>
      </c>
      <c r="AY1031" s="297">
        <v>230030.34</v>
      </c>
      <c r="AZ1031" s="297">
        <v>231287.72</v>
      </c>
      <c r="BA1031" s="297">
        <v>232420.63</v>
      </c>
      <c r="BB1031" s="297">
        <v>233451.59</v>
      </c>
      <c r="BC1031" s="297">
        <v>234527.75</v>
      </c>
      <c r="BD1031" s="297">
        <v>235358.41</v>
      </c>
      <c r="BE1031" s="297">
        <v>236032.25</v>
      </c>
      <c r="BF1031" s="297">
        <v>236643.28</v>
      </c>
      <c r="BG1031" s="297">
        <v>237233.23</v>
      </c>
      <c r="BH1031" s="297">
        <v>237878.58</v>
      </c>
      <c r="BI1031" s="297">
        <v>238740.84</v>
      </c>
      <c r="BJ1031" s="297">
        <v>239533.72</v>
      </c>
      <c r="BK1031" s="297">
        <v>240341.16</v>
      </c>
      <c r="BL1031" s="297">
        <v>241165.59</v>
      </c>
      <c r="BM1031" s="297">
        <v>241970.08</v>
      </c>
      <c r="BN1031" s="297">
        <v>243009.03</v>
      </c>
      <c r="BO1031" s="297">
        <v>243926.64</v>
      </c>
      <c r="BP1031" s="297">
        <v>244835.63</v>
      </c>
      <c r="BQ1031" s="297">
        <v>245748.23</v>
      </c>
      <c r="BR1031" s="297">
        <v>246646.81</v>
      </c>
      <c r="BS1031" s="297">
        <v>247834.19</v>
      </c>
      <c r="BT1031" s="297">
        <v>248897.78</v>
      </c>
      <c r="BU1031" s="297">
        <v>249954.59</v>
      </c>
      <c r="BV1031" s="297">
        <v>250967.5</v>
      </c>
      <c r="BW1031" s="297">
        <v>251963.7</v>
      </c>
    </row>
    <row r="1032" spans="1:75" x14ac:dyDescent="0.25">
      <c r="A1032" s="297" t="s">
        <v>80</v>
      </c>
      <c r="B1032" s="297" t="s">
        <v>79</v>
      </c>
      <c r="C1032" s="297" t="s">
        <v>1009</v>
      </c>
      <c r="D1032" s="297" t="s">
        <v>1010</v>
      </c>
      <c r="E1032" s="297">
        <v>26.39</v>
      </c>
      <c r="F1032" s="297">
        <v>26.69</v>
      </c>
      <c r="G1032" s="297">
        <v>25.53</v>
      </c>
      <c r="H1032" s="297">
        <v>26.07</v>
      </c>
      <c r="I1032" s="297">
        <v>25.93</v>
      </c>
      <c r="J1032" s="297">
        <v>26.1</v>
      </c>
      <c r="K1032" s="297">
        <v>26.68</v>
      </c>
      <c r="L1032" s="297">
        <v>27.06</v>
      </c>
      <c r="M1032" s="297">
        <v>28.59</v>
      </c>
      <c r="N1032" s="297">
        <v>29.24</v>
      </c>
      <c r="O1032" s="297">
        <v>28.81</v>
      </c>
      <c r="P1032" s="297">
        <v>27.61</v>
      </c>
      <c r="Q1032" s="297">
        <v>24.66</v>
      </c>
      <c r="R1032" s="297">
        <v>23.11</v>
      </c>
      <c r="S1032" s="297">
        <v>23.48</v>
      </c>
      <c r="T1032" s="297">
        <v>23.32</v>
      </c>
      <c r="U1032" s="297">
        <v>22.14</v>
      </c>
      <c r="V1032" s="297">
        <v>21.6</v>
      </c>
      <c r="W1032" s="297">
        <v>22.16</v>
      </c>
      <c r="X1032" s="297">
        <v>22.24</v>
      </c>
      <c r="Y1032" s="297">
        <v>23.69</v>
      </c>
      <c r="Z1032" s="297">
        <v>22.36</v>
      </c>
      <c r="AA1032" s="297">
        <v>22.08</v>
      </c>
      <c r="AB1032" s="297">
        <v>21.28</v>
      </c>
      <c r="AC1032" s="297">
        <v>21.82</v>
      </c>
      <c r="AD1032" s="297">
        <v>21.99</v>
      </c>
      <c r="AE1032" s="297">
        <v>22.3</v>
      </c>
      <c r="AF1032" s="297">
        <v>20.61</v>
      </c>
      <c r="AG1032" s="297">
        <v>21.18</v>
      </c>
      <c r="AH1032" s="297">
        <v>19.079999999999998</v>
      </c>
      <c r="AI1032" s="297">
        <v>16.64</v>
      </c>
      <c r="AJ1032" s="297">
        <v>21.27</v>
      </c>
      <c r="AK1032" s="297">
        <v>21.17</v>
      </c>
      <c r="AL1032" s="297">
        <v>20.95</v>
      </c>
      <c r="AM1032" s="297">
        <v>20.84</v>
      </c>
      <c r="AN1032" s="297">
        <v>20.88</v>
      </c>
      <c r="AO1032" s="297">
        <v>20.83</v>
      </c>
      <c r="AP1032" s="297">
        <v>20.8</v>
      </c>
      <c r="AQ1032" s="297">
        <v>21.02</v>
      </c>
      <c r="AR1032" s="297">
        <v>21.03</v>
      </c>
      <c r="AS1032" s="297">
        <v>21.01</v>
      </c>
      <c r="AT1032" s="297">
        <v>20.97</v>
      </c>
      <c r="AU1032" s="297">
        <v>20.84</v>
      </c>
      <c r="AV1032" s="297">
        <v>20.74</v>
      </c>
      <c r="AW1032" s="297">
        <v>20.66</v>
      </c>
      <c r="AX1032" s="297">
        <v>20.57</v>
      </c>
      <c r="AY1032" s="297">
        <v>20.47</v>
      </c>
      <c r="AZ1032" s="297">
        <v>20.32</v>
      </c>
      <c r="BA1032" s="297">
        <v>20.2</v>
      </c>
      <c r="BB1032" s="297">
        <v>20.079999999999998</v>
      </c>
      <c r="BC1032" s="297">
        <v>19.940000000000001</v>
      </c>
      <c r="BD1032" s="297">
        <v>19.79</v>
      </c>
      <c r="BE1032" s="297">
        <v>19.61</v>
      </c>
      <c r="BF1032" s="297">
        <v>19.440000000000001</v>
      </c>
      <c r="BG1032" s="297">
        <v>19.28</v>
      </c>
      <c r="BH1032" s="297">
        <v>19.100000000000001</v>
      </c>
      <c r="BI1032" s="297">
        <v>18.91</v>
      </c>
      <c r="BJ1032" s="297">
        <v>18.61</v>
      </c>
      <c r="BK1032" s="297">
        <v>18.440000000000001</v>
      </c>
      <c r="BL1032" s="297">
        <v>18.27</v>
      </c>
      <c r="BM1032" s="297">
        <v>18.11</v>
      </c>
      <c r="BN1032" s="297">
        <v>17.97</v>
      </c>
      <c r="BO1032" s="297">
        <v>17.72</v>
      </c>
      <c r="BP1032" s="297">
        <v>17.63</v>
      </c>
      <c r="BQ1032" s="297">
        <v>17.52</v>
      </c>
      <c r="BR1032" s="297">
        <v>17.420000000000002</v>
      </c>
      <c r="BS1032" s="297">
        <v>17.34</v>
      </c>
      <c r="BT1032" s="297">
        <v>17.09</v>
      </c>
      <c r="BU1032" s="297">
        <v>17.07</v>
      </c>
      <c r="BV1032" s="297">
        <v>17</v>
      </c>
      <c r="BW1032" s="297">
        <v>16.940000000000001</v>
      </c>
    </row>
    <row r="1033" spans="1:75" x14ac:dyDescent="0.25">
      <c r="A1033" s="297" t="s">
        <v>80</v>
      </c>
      <c r="B1033" s="297" t="s">
        <v>79</v>
      </c>
      <c r="C1033" s="297" t="s">
        <v>1011</v>
      </c>
      <c r="D1033" s="297" t="s">
        <v>927</v>
      </c>
      <c r="E1033" s="297">
        <v>3406.94</v>
      </c>
      <c r="F1033" s="297">
        <v>3453.33</v>
      </c>
      <c r="G1033" s="297">
        <v>3519.26</v>
      </c>
      <c r="H1033" s="297">
        <v>3545.88</v>
      </c>
      <c r="I1033" s="297">
        <v>3573.27</v>
      </c>
      <c r="J1033" s="297">
        <v>3612.9</v>
      </c>
      <c r="K1033" s="297">
        <v>3660.54</v>
      </c>
      <c r="L1033" s="297">
        <v>3696.78</v>
      </c>
      <c r="M1033" s="297">
        <v>3721.82</v>
      </c>
      <c r="N1033" s="297">
        <v>3753.71</v>
      </c>
      <c r="O1033" s="297">
        <v>3799.31</v>
      </c>
      <c r="P1033" s="297">
        <v>3871.34</v>
      </c>
      <c r="Q1033" s="297">
        <v>3915.48</v>
      </c>
      <c r="R1033" s="297">
        <v>3935.09</v>
      </c>
      <c r="S1033" s="297">
        <v>3923.32</v>
      </c>
      <c r="T1033" s="297">
        <v>3931.47</v>
      </c>
      <c r="U1033" s="297">
        <v>3924.51</v>
      </c>
      <c r="V1033" s="297">
        <v>3931.29</v>
      </c>
      <c r="W1033" s="297">
        <v>3977.58</v>
      </c>
      <c r="X1033" s="297">
        <v>3994.3</v>
      </c>
      <c r="Y1033" s="297">
        <v>3987.35</v>
      </c>
      <c r="Z1033" s="297">
        <v>4043.11</v>
      </c>
      <c r="AA1033" s="297">
        <v>4076.77</v>
      </c>
      <c r="AB1033" s="297">
        <v>4123.2700000000004</v>
      </c>
      <c r="AC1033" s="297">
        <v>4132.57</v>
      </c>
      <c r="AD1033" s="297">
        <v>4160.72</v>
      </c>
      <c r="AE1033" s="297">
        <v>4223.99</v>
      </c>
      <c r="AF1033" s="297">
        <v>4284.63</v>
      </c>
      <c r="AG1033" s="297">
        <v>4358.63</v>
      </c>
      <c r="AH1033" s="297">
        <v>4343.67</v>
      </c>
      <c r="AI1033" s="297">
        <v>4375.7</v>
      </c>
      <c r="AJ1033" s="297">
        <v>4362.18</v>
      </c>
      <c r="AK1033" s="297">
        <v>4345</v>
      </c>
      <c r="AL1033" s="297">
        <v>4324.68</v>
      </c>
      <c r="AM1033" s="297">
        <v>4302.0600000000004</v>
      </c>
      <c r="AN1033" s="297">
        <v>4277.95</v>
      </c>
      <c r="AO1033" s="297">
        <v>4273.2700000000004</v>
      </c>
      <c r="AP1033" s="297">
        <v>4267.07</v>
      </c>
      <c r="AQ1033" s="297">
        <v>4259.28</v>
      </c>
      <c r="AR1033" s="297">
        <v>4249.59</v>
      </c>
      <c r="AS1033" s="297">
        <v>4237.5</v>
      </c>
      <c r="AT1033" s="297">
        <v>4219.6499999999996</v>
      </c>
      <c r="AU1033" s="297">
        <v>4200.55</v>
      </c>
      <c r="AV1033" s="297">
        <v>4178.95</v>
      </c>
      <c r="AW1033" s="297">
        <v>4154.95</v>
      </c>
      <c r="AX1033" s="297">
        <v>4128.7299999999996</v>
      </c>
      <c r="AY1033" s="297">
        <v>4098.83</v>
      </c>
      <c r="AZ1033" s="297">
        <v>4066.82</v>
      </c>
      <c r="BA1033" s="297">
        <v>4033.27</v>
      </c>
      <c r="BB1033" s="297">
        <v>3998.77</v>
      </c>
      <c r="BC1033" s="297">
        <v>3963.7</v>
      </c>
      <c r="BD1033" s="297">
        <v>3927.74</v>
      </c>
      <c r="BE1033" s="297">
        <v>3891.26</v>
      </c>
      <c r="BF1033" s="297">
        <v>3855.08</v>
      </c>
      <c r="BG1033" s="297">
        <v>3820.13</v>
      </c>
      <c r="BH1033" s="297">
        <v>3786.95</v>
      </c>
      <c r="BI1033" s="297">
        <v>3760.83</v>
      </c>
      <c r="BJ1033" s="297">
        <v>3736.53</v>
      </c>
      <c r="BK1033" s="297">
        <v>3713.65</v>
      </c>
      <c r="BL1033" s="297">
        <v>3691.6</v>
      </c>
      <c r="BM1033" s="297">
        <v>3669.98</v>
      </c>
      <c r="BN1033" s="297">
        <v>3653.61</v>
      </c>
      <c r="BO1033" s="297">
        <v>3637.16</v>
      </c>
      <c r="BP1033" s="297">
        <v>3620.78</v>
      </c>
      <c r="BQ1033" s="297">
        <v>3604.37</v>
      </c>
      <c r="BR1033" s="297">
        <v>3587.48</v>
      </c>
      <c r="BS1033" s="297">
        <v>3576.75</v>
      </c>
      <c r="BT1033" s="297">
        <v>3565.27</v>
      </c>
      <c r="BU1033" s="297">
        <v>3552.9</v>
      </c>
      <c r="BV1033" s="297">
        <v>3539.62</v>
      </c>
      <c r="BW1033" s="297">
        <v>3525.58</v>
      </c>
    </row>
    <row r="1034" spans="1:75" x14ac:dyDescent="0.25">
      <c r="A1034" s="297" t="s">
        <v>80</v>
      </c>
      <c r="B1034" s="297" t="s">
        <v>79</v>
      </c>
      <c r="C1034" s="297" t="s">
        <v>1012</v>
      </c>
      <c r="D1034" s="297" t="s">
        <v>927</v>
      </c>
      <c r="E1034" s="297">
        <v>6303.35</v>
      </c>
      <c r="F1034" s="297">
        <v>6315.53</v>
      </c>
      <c r="G1034" s="297">
        <v>6341.1</v>
      </c>
      <c r="H1034" s="297">
        <v>6376.51</v>
      </c>
      <c r="I1034" s="297">
        <v>6415.99</v>
      </c>
      <c r="J1034" s="297">
        <v>6455.38</v>
      </c>
      <c r="K1034" s="297">
        <v>6493.1</v>
      </c>
      <c r="L1034" s="297">
        <v>6530.78</v>
      </c>
      <c r="M1034" s="297">
        <v>6571.06</v>
      </c>
      <c r="N1034" s="297">
        <v>6617.92</v>
      </c>
      <c r="O1034" s="297">
        <v>6673.74</v>
      </c>
      <c r="P1034" s="297">
        <v>6740.1</v>
      </c>
      <c r="Q1034" s="297">
        <v>6814.7</v>
      </c>
      <c r="R1034" s="297">
        <v>6891.27</v>
      </c>
      <c r="S1034" s="297">
        <v>6961.23</v>
      </c>
      <c r="T1034" s="297">
        <v>7018.7</v>
      </c>
      <c r="U1034" s="297">
        <v>7060.96</v>
      </c>
      <c r="V1034" s="297">
        <v>7090.48</v>
      </c>
      <c r="W1034" s="297">
        <v>7112.95</v>
      </c>
      <c r="X1034" s="297">
        <v>7136.74</v>
      </c>
      <c r="Y1034" s="297">
        <v>7167.91</v>
      </c>
      <c r="Z1034" s="297">
        <v>7207.99</v>
      </c>
      <c r="AA1034" s="297">
        <v>7254.98</v>
      </c>
      <c r="AB1034" s="297">
        <v>7307.08</v>
      </c>
      <c r="AC1034" s="297">
        <v>7361.23</v>
      </c>
      <c r="AD1034" s="297">
        <v>7415.01</v>
      </c>
      <c r="AE1034" s="297">
        <v>7468.35</v>
      </c>
      <c r="AF1034" s="297">
        <v>7521.61</v>
      </c>
      <c r="AG1034" s="297">
        <v>7573.2</v>
      </c>
      <c r="AH1034" s="297">
        <v>7621.21</v>
      </c>
      <c r="AI1034" s="297">
        <v>7664.32</v>
      </c>
      <c r="AJ1034" s="297">
        <v>7701.69</v>
      </c>
      <c r="AK1034" s="297">
        <v>7733.71</v>
      </c>
      <c r="AL1034" s="297">
        <v>7761.82</v>
      </c>
      <c r="AM1034" s="297">
        <v>7788.2</v>
      </c>
      <c r="AN1034" s="297">
        <v>7814.43</v>
      </c>
      <c r="AO1034" s="297">
        <v>7840.92</v>
      </c>
      <c r="AP1034" s="297">
        <v>7867.21</v>
      </c>
      <c r="AQ1034" s="297">
        <v>7893.08</v>
      </c>
      <c r="AR1034" s="297">
        <v>7918.04</v>
      </c>
      <c r="AS1034" s="297">
        <v>7941.71</v>
      </c>
      <c r="AT1034" s="297">
        <v>7964.09</v>
      </c>
      <c r="AU1034" s="297">
        <v>7985.27</v>
      </c>
      <c r="AV1034" s="297">
        <v>8005.12</v>
      </c>
      <c r="AW1034" s="297">
        <v>8023.44</v>
      </c>
      <c r="AX1034" s="297">
        <v>8040.05</v>
      </c>
      <c r="AY1034" s="297">
        <v>8054.95</v>
      </c>
      <c r="AZ1034" s="297">
        <v>8068.03</v>
      </c>
      <c r="BA1034" s="297">
        <v>8079.03</v>
      </c>
      <c r="BB1034" s="297">
        <v>8087.61</v>
      </c>
      <c r="BC1034" s="297">
        <v>8093.54</v>
      </c>
      <c r="BD1034" s="297">
        <v>8096.73</v>
      </c>
      <c r="BE1034" s="297">
        <v>8097.28</v>
      </c>
      <c r="BF1034" s="297">
        <v>8095.46</v>
      </c>
      <c r="BG1034" s="297">
        <v>8091.66</v>
      </c>
      <c r="BH1034" s="297">
        <v>8086.21</v>
      </c>
      <c r="BI1034" s="297">
        <v>8079.22</v>
      </c>
      <c r="BJ1034" s="297">
        <v>8070.71</v>
      </c>
      <c r="BK1034" s="297">
        <v>8060.81</v>
      </c>
      <c r="BL1034" s="297">
        <v>8049.64</v>
      </c>
      <c r="BM1034" s="297">
        <v>8037.31</v>
      </c>
      <c r="BN1034" s="297">
        <v>8023.91</v>
      </c>
      <c r="BO1034" s="297">
        <v>8009.56</v>
      </c>
      <c r="BP1034" s="297">
        <v>7994.34</v>
      </c>
      <c r="BQ1034" s="297">
        <v>7978.35</v>
      </c>
      <c r="BR1034" s="297">
        <v>7961.68</v>
      </c>
      <c r="BS1034" s="297">
        <v>7944.41</v>
      </c>
      <c r="BT1034" s="297">
        <v>7926.59</v>
      </c>
      <c r="BU1034" s="297">
        <v>7908.27</v>
      </c>
      <c r="BV1034" s="297">
        <v>7889.47</v>
      </c>
      <c r="BW1034" s="297">
        <v>7870.23</v>
      </c>
    </row>
    <row r="1035" spans="1:75" x14ac:dyDescent="0.25">
      <c r="A1035" s="297" t="s">
        <v>80</v>
      </c>
      <c r="B1035" s="297" t="s">
        <v>79</v>
      </c>
      <c r="C1035" s="297" t="s">
        <v>1013</v>
      </c>
      <c r="D1035" s="297" t="s">
        <v>1010</v>
      </c>
      <c r="E1035" s="297">
        <v>28.2</v>
      </c>
      <c r="F1035" s="297">
        <v>28.46</v>
      </c>
      <c r="G1035" s="297">
        <v>27.71</v>
      </c>
      <c r="H1035" s="297">
        <v>26.61</v>
      </c>
      <c r="I1035" s="297">
        <v>28.18</v>
      </c>
      <c r="J1035" s="297">
        <v>28.91</v>
      </c>
      <c r="K1035" s="297">
        <v>29.32</v>
      </c>
      <c r="L1035" s="297">
        <v>29.46</v>
      </c>
      <c r="M1035" s="297">
        <v>30.55</v>
      </c>
      <c r="N1035" s="297">
        <v>31.37</v>
      </c>
      <c r="O1035" s="297">
        <v>31.9</v>
      </c>
      <c r="P1035" s="297">
        <v>29.75</v>
      </c>
      <c r="Q1035" s="297">
        <v>28.09</v>
      </c>
      <c r="R1035" s="297">
        <v>28.28</v>
      </c>
      <c r="S1035" s="297">
        <v>29.04</v>
      </c>
      <c r="T1035" s="297">
        <v>28.48</v>
      </c>
      <c r="U1035" s="297">
        <v>27.43</v>
      </c>
      <c r="V1035" s="297">
        <v>27.53</v>
      </c>
      <c r="W1035" s="297">
        <v>28.38</v>
      </c>
      <c r="X1035" s="297">
        <v>28.09</v>
      </c>
      <c r="Y1035" s="297">
        <v>29.04</v>
      </c>
      <c r="Z1035" s="297">
        <v>28</v>
      </c>
      <c r="AA1035" s="297">
        <v>27.83</v>
      </c>
      <c r="AB1035" s="297">
        <v>27.32</v>
      </c>
      <c r="AC1035" s="297">
        <v>27.92</v>
      </c>
      <c r="AD1035" s="297">
        <v>28.09</v>
      </c>
      <c r="AE1035" s="297">
        <v>29.69</v>
      </c>
      <c r="AF1035" s="297">
        <v>25.23</v>
      </c>
      <c r="AG1035" s="297">
        <v>25.48</v>
      </c>
      <c r="AH1035" s="297">
        <v>24.39</v>
      </c>
      <c r="AI1035" s="297">
        <v>22.08</v>
      </c>
      <c r="AJ1035" s="297">
        <v>25.36</v>
      </c>
      <c r="AK1035" s="297">
        <v>25.13</v>
      </c>
      <c r="AL1035" s="297">
        <v>24.67</v>
      </c>
      <c r="AM1035" s="297">
        <v>24.37</v>
      </c>
      <c r="AN1035" s="297">
        <v>24.22</v>
      </c>
      <c r="AO1035" s="297">
        <v>24.02</v>
      </c>
      <c r="AP1035" s="297">
        <v>23.97</v>
      </c>
      <c r="AQ1035" s="297">
        <v>24.2</v>
      </c>
      <c r="AR1035" s="297">
        <v>24.16</v>
      </c>
      <c r="AS1035" s="297">
        <v>24.1</v>
      </c>
      <c r="AT1035" s="297">
        <v>24.03</v>
      </c>
      <c r="AU1035" s="297">
        <v>23.95</v>
      </c>
      <c r="AV1035" s="297">
        <v>23.87</v>
      </c>
      <c r="AW1035" s="297">
        <v>23.79</v>
      </c>
      <c r="AX1035" s="297">
        <v>23.69</v>
      </c>
      <c r="AY1035" s="297">
        <v>23.6</v>
      </c>
      <c r="AZ1035" s="297">
        <v>23.5</v>
      </c>
      <c r="BA1035" s="297">
        <v>23.39</v>
      </c>
      <c r="BB1035" s="297">
        <v>23.28</v>
      </c>
      <c r="BC1035" s="297">
        <v>23.15</v>
      </c>
      <c r="BD1035" s="297">
        <v>23.02</v>
      </c>
      <c r="BE1035" s="297">
        <v>22.89</v>
      </c>
      <c r="BF1035" s="297">
        <v>22.75</v>
      </c>
      <c r="BG1035" s="297">
        <v>22.6</v>
      </c>
      <c r="BH1035" s="297">
        <v>22.43</v>
      </c>
      <c r="BI1035" s="297">
        <v>22.26</v>
      </c>
      <c r="BJ1035" s="297">
        <v>21.97</v>
      </c>
      <c r="BK1035" s="297">
        <v>21.8</v>
      </c>
      <c r="BL1035" s="297">
        <v>21.63</v>
      </c>
      <c r="BM1035" s="297">
        <v>21.48</v>
      </c>
      <c r="BN1035" s="297">
        <v>21.35</v>
      </c>
      <c r="BO1035" s="297">
        <v>21.08</v>
      </c>
      <c r="BP1035" s="297">
        <v>21</v>
      </c>
      <c r="BQ1035" s="297">
        <v>20.89</v>
      </c>
      <c r="BR1035" s="297">
        <v>20.79</v>
      </c>
      <c r="BS1035" s="297">
        <v>20.72</v>
      </c>
      <c r="BT1035" s="297">
        <v>20.41</v>
      </c>
      <c r="BU1035" s="297">
        <v>20.39</v>
      </c>
      <c r="BV1035" s="297">
        <v>20.329999999999998</v>
      </c>
      <c r="BW1035" s="297">
        <v>20.29</v>
      </c>
    </row>
    <row r="1036" spans="1:75" x14ac:dyDescent="0.25">
      <c r="A1036" s="297" t="s">
        <v>80</v>
      </c>
      <c r="B1036" s="297" t="s">
        <v>79</v>
      </c>
      <c r="C1036" s="297" t="s">
        <v>1014</v>
      </c>
      <c r="D1036" s="297" t="s">
        <v>1015</v>
      </c>
      <c r="E1036" s="297">
        <v>71.569999999999993</v>
      </c>
      <c r="F1036" s="297">
        <v>70.89</v>
      </c>
      <c r="G1036" s="297">
        <v>70.22</v>
      </c>
      <c r="H1036" s="297">
        <v>69.55</v>
      </c>
      <c r="I1036" s="297">
        <v>68.900000000000006</v>
      </c>
      <c r="J1036" s="297">
        <v>68.239999999999995</v>
      </c>
      <c r="K1036" s="297">
        <v>67.86</v>
      </c>
      <c r="L1036" s="297">
        <v>67.48</v>
      </c>
      <c r="M1036" s="297">
        <v>67.099999999999994</v>
      </c>
      <c r="N1036" s="297">
        <v>66.72</v>
      </c>
      <c r="O1036" s="297">
        <v>66.349999999999994</v>
      </c>
      <c r="P1036" s="297">
        <v>66.33</v>
      </c>
      <c r="Q1036" s="297">
        <v>66.3</v>
      </c>
      <c r="R1036" s="297">
        <v>66.28</v>
      </c>
      <c r="S1036" s="297">
        <v>66.25</v>
      </c>
      <c r="T1036" s="297">
        <v>66.23</v>
      </c>
      <c r="U1036" s="297">
        <v>65.89</v>
      </c>
      <c r="V1036" s="297">
        <v>65.540000000000006</v>
      </c>
      <c r="W1036" s="297">
        <v>65.2</v>
      </c>
      <c r="X1036" s="297">
        <v>64.86</v>
      </c>
      <c r="Y1036" s="297">
        <v>64.52</v>
      </c>
      <c r="Z1036" s="297">
        <v>64.95</v>
      </c>
      <c r="AA1036" s="297">
        <v>65.37</v>
      </c>
      <c r="AB1036" s="297">
        <v>65.8</v>
      </c>
      <c r="AC1036" s="297">
        <v>66.239999999999995</v>
      </c>
      <c r="AD1036" s="297">
        <v>66.680000000000007</v>
      </c>
      <c r="AE1036" s="297">
        <v>67.09</v>
      </c>
      <c r="AF1036" s="297">
        <v>67.5</v>
      </c>
      <c r="AG1036" s="297">
        <v>67.91</v>
      </c>
      <c r="AH1036" s="297">
        <v>68.33</v>
      </c>
      <c r="AI1036" s="297">
        <v>68.75</v>
      </c>
      <c r="AJ1036" s="297">
        <v>69.23</v>
      </c>
      <c r="AK1036" s="297">
        <v>69.72</v>
      </c>
      <c r="AL1036" s="297">
        <v>70.2</v>
      </c>
      <c r="AM1036" s="297">
        <v>70.69</v>
      </c>
      <c r="AN1036" s="297">
        <v>71.180000000000007</v>
      </c>
      <c r="AO1036" s="297">
        <v>71.66</v>
      </c>
      <c r="AP1036" s="297">
        <v>72.150000000000006</v>
      </c>
      <c r="AQ1036" s="297">
        <v>72.63</v>
      </c>
      <c r="AR1036" s="297">
        <v>73.12</v>
      </c>
      <c r="AS1036" s="297">
        <v>73.61</v>
      </c>
      <c r="AT1036" s="297">
        <v>74.040000000000006</v>
      </c>
      <c r="AU1036" s="297">
        <v>74.47</v>
      </c>
      <c r="AV1036" s="297">
        <v>74.91</v>
      </c>
      <c r="AW1036" s="297">
        <v>75.34</v>
      </c>
      <c r="AX1036" s="297">
        <v>75.78</v>
      </c>
      <c r="AY1036" s="297">
        <v>76.209999999999994</v>
      </c>
      <c r="AZ1036" s="297">
        <v>76.64</v>
      </c>
      <c r="BA1036" s="297">
        <v>77.069999999999993</v>
      </c>
      <c r="BB1036" s="297">
        <v>77.5</v>
      </c>
      <c r="BC1036" s="297">
        <v>77.94</v>
      </c>
      <c r="BD1036" s="297">
        <v>78.38</v>
      </c>
      <c r="BE1036" s="297">
        <v>78.81</v>
      </c>
      <c r="BF1036" s="297">
        <v>79.25</v>
      </c>
      <c r="BG1036" s="297">
        <v>79.69</v>
      </c>
      <c r="BH1036" s="297">
        <v>80.13</v>
      </c>
      <c r="BI1036" s="297">
        <v>80.56</v>
      </c>
      <c r="BJ1036" s="297">
        <v>81</v>
      </c>
      <c r="BK1036" s="297">
        <v>81.44</v>
      </c>
      <c r="BL1036" s="297">
        <v>81.87</v>
      </c>
      <c r="BM1036" s="297">
        <v>82.32</v>
      </c>
      <c r="BN1036" s="297">
        <v>82.75</v>
      </c>
      <c r="BO1036" s="297">
        <v>83.18</v>
      </c>
      <c r="BP1036" s="297">
        <v>83.62</v>
      </c>
      <c r="BQ1036" s="297">
        <v>84.06</v>
      </c>
      <c r="BR1036" s="297">
        <v>84.5</v>
      </c>
      <c r="BS1036" s="297">
        <v>85.07</v>
      </c>
      <c r="BT1036" s="297">
        <v>85.64</v>
      </c>
      <c r="BU1036" s="297">
        <v>86.22</v>
      </c>
      <c r="BV1036" s="297">
        <v>86.8</v>
      </c>
      <c r="BW1036" s="297">
        <v>87.39</v>
      </c>
    </row>
    <row r="1037" spans="1:75" x14ac:dyDescent="0.25">
      <c r="A1037" s="297" t="s">
        <v>80</v>
      </c>
      <c r="B1037" s="297" t="s">
        <v>79</v>
      </c>
      <c r="C1037" s="297" t="s">
        <v>1016</v>
      </c>
      <c r="D1037" s="297" t="s">
        <v>1015</v>
      </c>
      <c r="E1037" s="297">
        <v>11.09</v>
      </c>
      <c r="F1037" s="297">
        <v>11.53</v>
      </c>
      <c r="G1037" s="297">
        <v>11.98</v>
      </c>
      <c r="H1037" s="297">
        <v>12.45</v>
      </c>
      <c r="I1037" s="297">
        <v>12.94</v>
      </c>
      <c r="J1037" s="297">
        <v>13.45</v>
      </c>
      <c r="K1037" s="297">
        <v>13.92</v>
      </c>
      <c r="L1037" s="297">
        <v>14.39</v>
      </c>
      <c r="M1037" s="297">
        <v>14.89</v>
      </c>
      <c r="N1037" s="297">
        <v>15.4</v>
      </c>
      <c r="O1037" s="297">
        <v>15.93</v>
      </c>
      <c r="P1037" s="297">
        <v>16.309999999999999</v>
      </c>
      <c r="Q1037" s="297">
        <v>16.7</v>
      </c>
      <c r="R1037" s="297">
        <v>17.100000000000001</v>
      </c>
      <c r="S1037" s="297">
        <v>17.510000000000002</v>
      </c>
      <c r="T1037" s="297">
        <v>17.93</v>
      </c>
      <c r="U1037" s="297">
        <v>17.91</v>
      </c>
      <c r="V1037" s="297">
        <v>17.899999999999999</v>
      </c>
      <c r="W1037" s="297">
        <v>17.89</v>
      </c>
      <c r="X1037" s="297">
        <v>17.87</v>
      </c>
      <c r="Y1037" s="297">
        <v>17.86</v>
      </c>
      <c r="Z1037" s="297">
        <v>17.82</v>
      </c>
      <c r="AA1037" s="297">
        <v>17.78</v>
      </c>
      <c r="AB1037" s="297">
        <v>17.739999999999998</v>
      </c>
      <c r="AC1037" s="297">
        <v>17.7</v>
      </c>
      <c r="AD1037" s="297">
        <v>17.66</v>
      </c>
      <c r="AE1037" s="297">
        <v>17.75</v>
      </c>
      <c r="AF1037" s="297">
        <v>17.829999999999998</v>
      </c>
      <c r="AG1037" s="297">
        <v>17.91</v>
      </c>
      <c r="AH1037" s="297">
        <v>18</v>
      </c>
      <c r="AI1037" s="297">
        <v>18.079999999999998</v>
      </c>
      <c r="AJ1037" s="297">
        <v>18.170000000000002</v>
      </c>
      <c r="AK1037" s="297">
        <v>18.260000000000002</v>
      </c>
      <c r="AL1037" s="297">
        <v>18.350000000000001</v>
      </c>
      <c r="AM1037" s="297">
        <v>18.440000000000001</v>
      </c>
      <c r="AN1037" s="297">
        <v>18.52</v>
      </c>
      <c r="AO1037" s="297">
        <v>18.68</v>
      </c>
      <c r="AP1037" s="297">
        <v>18.84</v>
      </c>
      <c r="AQ1037" s="297">
        <v>19.010000000000002</v>
      </c>
      <c r="AR1037" s="297">
        <v>19.170000000000002</v>
      </c>
      <c r="AS1037" s="297">
        <v>19.34</v>
      </c>
      <c r="AT1037" s="297">
        <v>19.57</v>
      </c>
      <c r="AU1037" s="297">
        <v>19.809999999999999</v>
      </c>
      <c r="AV1037" s="297">
        <v>20.04</v>
      </c>
      <c r="AW1037" s="297">
        <v>20.29</v>
      </c>
      <c r="AX1037" s="297">
        <v>20.53</v>
      </c>
      <c r="AY1037" s="297">
        <v>20.85</v>
      </c>
      <c r="AZ1037" s="297">
        <v>21.17</v>
      </c>
      <c r="BA1037" s="297">
        <v>21.5</v>
      </c>
      <c r="BB1037" s="297">
        <v>21.83</v>
      </c>
      <c r="BC1037" s="297">
        <v>22.17</v>
      </c>
      <c r="BD1037" s="297">
        <v>22.57</v>
      </c>
      <c r="BE1037" s="297">
        <v>22.99</v>
      </c>
      <c r="BF1037" s="297">
        <v>23.41</v>
      </c>
      <c r="BG1037" s="297">
        <v>23.83</v>
      </c>
      <c r="BH1037" s="297">
        <v>24.27</v>
      </c>
      <c r="BI1037" s="297">
        <v>24.8</v>
      </c>
      <c r="BJ1037" s="297">
        <v>25.34</v>
      </c>
      <c r="BK1037" s="297">
        <v>25.89</v>
      </c>
      <c r="BL1037" s="297">
        <v>26.46</v>
      </c>
      <c r="BM1037" s="297">
        <v>27.04</v>
      </c>
      <c r="BN1037" s="297">
        <v>27.79</v>
      </c>
      <c r="BO1037" s="297">
        <v>28.57</v>
      </c>
      <c r="BP1037" s="297">
        <v>29.37</v>
      </c>
      <c r="BQ1037" s="297">
        <v>30.19</v>
      </c>
      <c r="BR1037" s="297">
        <v>31.04</v>
      </c>
      <c r="BS1037" s="297">
        <v>32.18</v>
      </c>
      <c r="BT1037" s="297">
        <v>33.36</v>
      </c>
      <c r="BU1037" s="297">
        <v>34.590000000000003</v>
      </c>
      <c r="BV1037" s="297">
        <v>35.86</v>
      </c>
      <c r="BW1037" s="297">
        <v>37.18</v>
      </c>
    </row>
    <row r="1038" spans="1:75" x14ac:dyDescent="0.25">
      <c r="A1038" s="297" t="s">
        <v>767</v>
      </c>
      <c r="B1038" s="297" t="s">
        <v>1144</v>
      </c>
      <c r="C1038" s="297" t="s">
        <v>1005</v>
      </c>
      <c r="D1038" s="297" t="s">
        <v>1006</v>
      </c>
      <c r="E1038" s="297">
        <v>20.52</v>
      </c>
      <c r="F1038" s="297">
        <v>22.43</v>
      </c>
      <c r="G1038" s="297">
        <v>24.36</v>
      </c>
      <c r="H1038" s="297">
        <v>26.21</v>
      </c>
      <c r="I1038" s="297">
        <v>27.82</v>
      </c>
      <c r="J1038" s="297">
        <v>29.55</v>
      </c>
      <c r="K1038" s="297">
        <v>30.79</v>
      </c>
      <c r="L1038" s="297">
        <v>31.46</v>
      </c>
      <c r="M1038" s="297">
        <v>31.76</v>
      </c>
      <c r="N1038" s="297">
        <v>32.130000000000003</v>
      </c>
      <c r="O1038" s="297">
        <v>32.57</v>
      </c>
      <c r="P1038" s="297">
        <v>33.39</v>
      </c>
      <c r="Q1038" s="297">
        <v>35.44</v>
      </c>
      <c r="R1038" s="297">
        <v>38.1</v>
      </c>
      <c r="S1038" s="297">
        <v>41.75</v>
      </c>
      <c r="T1038" s="297">
        <v>44.95</v>
      </c>
      <c r="U1038" s="297">
        <v>47.48</v>
      </c>
      <c r="V1038" s="297">
        <v>49.33</v>
      </c>
      <c r="W1038" s="297">
        <v>51.6</v>
      </c>
      <c r="X1038" s="297">
        <v>52.79</v>
      </c>
      <c r="Y1038" s="297">
        <v>53.68</v>
      </c>
      <c r="Z1038" s="297">
        <v>55.48</v>
      </c>
      <c r="AA1038" s="297">
        <v>57.37</v>
      </c>
      <c r="AB1038" s="297">
        <v>60.01</v>
      </c>
      <c r="AC1038" s="297">
        <v>62.99</v>
      </c>
      <c r="AD1038" s="297">
        <v>66.180000000000007</v>
      </c>
      <c r="AE1038" s="297">
        <v>68.7</v>
      </c>
      <c r="AF1038" s="297">
        <v>71.42</v>
      </c>
      <c r="AG1038" s="297">
        <v>72.569999999999993</v>
      </c>
      <c r="AH1038" s="297">
        <v>73.61</v>
      </c>
      <c r="AI1038" s="297">
        <v>74.87</v>
      </c>
      <c r="AJ1038" s="297">
        <v>76.989999999999995</v>
      </c>
      <c r="AK1038" s="297">
        <v>78.849999999999994</v>
      </c>
      <c r="AL1038" s="297">
        <v>80.91</v>
      </c>
      <c r="AM1038" s="297">
        <v>83.36</v>
      </c>
      <c r="AN1038" s="297">
        <v>86.11</v>
      </c>
      <c r="AO1038" s="297">
        <v>89.11</v>
      </c>
      <c r="AP1038" s="297">
        <v>92.38</v>
      </c>
      <c r="AQ1038" s="297">
        <v>95.89</v>
      </c>
      <c r="AR1038" s="297">
        <v>99.65</v>
      </c>
      <c r="AS1038" s="297">
        <v>103.66</v>
      </c>
      <c r="AT1038" s="297">
        <v>107.91</v>
      </c>
      <c r="AU1038" s="297">
        <v>112.36</v>
      </c>
      <c r="AV1038" s="297">
        <v>117.03</v>
      </c>
      <c r="AW1038" s="297">
        <v>121.95</v>
      </c>
      <c r="AX1038" s="297">
        <v>127.11</v>
      </c>
      <c r="AY1038" s="297">
        <v>132.51</v>
      </c>
      <c r="AZ1038" s="297">
        <v>138.13999999999999</v>
      </c>
      <c r="BA1038" s="297">
        <v>144.02000000000001</v>
      </c>
      <c r="BB1038" s="297">
        <v>150.13999999999999</v>
      </c>
      <c r="BC1038" s="297">
        <v>156.52000000000001</v>
      </c>
      <c r="BD1038" s="297">
        <v>163.13</v>
      </c>
      <c r="BE1038" s="297">
        <v>169.97</v>
      </c>
      <c r="BF1038" s="297">
        <v>177.04</v>
      </c>
      <c r="BG1038" s="297">
        <v>184.34</v>
      </c>
      <c r="BH1038" s="297">
        <v>191.89</v>
      </c>
      <c r="BI1038" s="297">
        <v>199.68</v>
      </c>
      <c r="BJ1038" s="297">
        <v>207.69</v>
      </c>
      <c r="BK1038" s="297">
        <v>215.93</v>
      </c>
      <c r="BL1038" s="297">
        <v>224.43</v>
      </c>
      <c r="BM1038" s="297">
        <v>233.18</v>
      </c>
      <c r="BN1038" s="297">
        <v>242.19</v>
      </c>
      <c r="BO1038" s="297">
        <v>251.47</v>
      </c>
      <c r="BP1038" s="297">
        <v>261.02999999999997</v>
      </c>
      <c r="BQ1038" s="297">
        <v>270.89</v>
      </c>
      <c r="BR1038" s="297">
        <v>281.04000000000002</v>
      </c>
      <c r="BS1038" s="297">
        <v>291.49</v>
      </c>
      <c r="BT1038" s="297">
        <v>302.27</v>
      </c>
      <c r="BU1038" s="297">
        <v>313.36</v>
      </c>
      <c r="BV1038" s="297">
        <v>324.77</v>
      </c>
      <c r="BW1038" s="297">
        <v>336.49</v>
      </c>
    </row>
    <row r="1039" spans="1:75" x14ac:dyDescent="0.25">
      <c r="A1039" s="297" t="s">
        <v>767</v>
      </c>
      <c r="B1039" s="297" t="s">
        <v>1144</v>
      </c>
      <c r="C1039" s="297" t="s">
        <v>1007</v>
      </c>
      <c r="D1039" s="297" t="s">
        <v>1008</v>
      </c>
      <c r="E1039" s="297">
        <v>34965.75</v>
      </c>
      <c r="F1039" s="297">
        <v>41020.550000000003</v>
      </c>
      <c r="G1039" s="297">
        <v>48582.19</v>
      </c>
      <c r="H1039" s="297">
        <v>55280.82</v>
      </c>
      <c r="I1039" s="297">
        <v>63335.62</v>
      </c>
      <c r="J1039" s="297">
        <v>59287.67</v>
      </c>
      <c r="K1039" s="297">
        <v>60479.45</v>
      </c>
      <c r="L1039" s="297">
        <v>67171.23</v>
      </c>
      <c r="M1039" s="297">
        <v>69130.13</v>
      </c>
      <c r="N1039" s="297">
        <v>69938.36</v>
      </c>
      <c r="O1039" s="297">
        <v>77972.600000000006</v>
      </c>
      <c r="P1039" s="297">
        <v>88993.15</v>
      </c>
      <c r="Q1039" s="297">
        <v>89623.29</v>
      </c>
      <c r="R1039" s="297">
        <v>89650.69</v>
      </c>
      <c r="S1039" s="297">
        <v>89678.080000000002</v>
      </c>
      <c r="T1039" s="297">
        <v>96116.44</v>
      </c>
      <c r="U1039" s="297">
        <v>95890.41</v>
      </c>
      <c r="V1039" s="297">
        <v>102876.71</v>
      </c>
      <c r="W1039" s="297">
        <v>114890.41</v>
      </c>
      <c r="X1039" s="297">
        <v>119301.37</v>
      </c>
      <c r="Y1039" s="297">
        <v>119349.31</v>
      </c>
      <c r="Z1039" s="297">
        <v>115760.27</v>
      </c>
      <c r="AA1039" s="297">
        <v>122178.08</v>
      </c>
      <c r="AB1039" s="297">
        <v>121232.88</v>
      </c>
      <c r="AC1039" s="297">
        <v>122397.27</v>
      </c>
      <c r="AD1039" s="297">
        <v>119869.87</v>
      </c>
      <c r="AE1039" s="297">
        <v>127095.89</v>
      </c>
      <c r="AF1039" s="297">
        <v>134513.70000000001</v>
      </c>
      <c r="AG1039" s="297">
        <v>134938.35999999999</v>
      </c>
      <c r="AH1039" s="297">
        <v>170073.34</v>
      </c>
      <c r="AI1039" s="297">
        <v>166122.54999999999</v>
      </c>
      <c r="AJ1039" s="297">
        <v>154295.66</v>
      </c>
      <c r="AK1039" s="297">
        <v>147334.44</v>
      </c>
      <c r="AL1039" s="297">
        <v>146353.28</v>
      </c>
      <c r="AM1039" s="297">
        <v>146100.26999999999</v>
      </c>
      <c r="AN1039" s="297">
        <v>146570.45000000001</v>
      </c>
      <c r="AO1039" s="297">
        <v>147616.01999999999</v>
      </c>
      <c r="AP1039" s="297">
        <v>151646.75</v>
      </c>
      <c r="AQ1039" s="297">
        <v>155741.63</v>
      </c>
      <c r="AR1039" s="297">
        <v>160367.03</v>
      </c>
      <c r="AS1039" s="297">
        <v>165280.69</v>
      </c>
      <c r="AT1039" s="297">
        <v>170411.8</v>
      </c>
      <c r="AU1039" s="297">
        <v>176628.61</v>
      </c>
      <c r="AV1039" s="297">
        <v>183067.73</v>
      </c>
      <c r="AW1039" s="297">
        <v>189667.52</v>
      </c>
      <c r="AX1039" s="297">
        <v>196270.89</v>
      </c>
      <c r="AY1039" s="297">
        <v>203135.75</v>
      </c>
      <c r="AZ1039" s="297">
        <v>210715.13</v>
      </c>
      <c r="BA1039" s="297">
        <v>218378.2</v>
      </c>
      <c r="BB1039" s="297">
        <v>226148</v>
      </c>
      <c r="BC1039" s="297">
        <v>234229.64</v>
      </c>
      <c r="BD1039" s="297">
        <v>242261.13</v>
      </c>
      <c r="BE1039" s="297">
        <v>251008.11</v>
      </c>
      <c r="BF1039" s="297">
        <v>259873.47</v>
      </c>
      <c r="BG1039" s="297">
        <v>268874.56</v>
      </c>
      <c r="BH1039" s="297">
        <v>278113.90999999997</v>
      </c>
      <c r="BI1039" s="297">
        <v>287495.38</v>
      </c>
      <c r="BJ1039" s="297">
        <v>297427.90999999997</v>
      </c>
      <c r="BK1039" s="297">
        <v>307520.28000000003</v>
      </c>
      <c r="BL1039" s="297">
        <v>317828.59000000003</v>
      </c>
      <c r="BM1039" s="297">
        <v>328306.69</v>
      </c>
      <c r="BN1039" s="297">
        <v>339162.53</v>
      </c>
      <c r="BO1039" s="297">
        <v>350464.72</v>
      </c>
      <c r="BP1039" s="297">
        <v>361955.5</v>
      </c>
      <c r="BQ1039" s="297">
        <v>373676.63</v>
      </c>
      <c r="BR1039" s="297">
        <v>385620.72</v>
      </c>
      <c r="BS1039" s="297">
        <v>397915.94</v>
      </c>
      <c r="BT1039" s="297">
        <v>410585.97</v>
      </c>
      <c r="BU1039" s="297">
        <v>423489.56</v>
      </c>
      <c r="BV1039" s="297">
        <v>436543.69</v>
      </c>
      <c r="BW1039" s="297">
        <v>449785.13</v>
      </c>
    </row>
    <row r="1040" spans="1:75" x14ac:dyDescent="0.25">
      <c r="A1040" s="297" t="s">
        <v>767</v>
      </c>
      <c r="B1040" s="297" t="s">
        <v>1144</v>
      </c>
      <c r="C1040" s="297" t="s">
        <v>1009</v>
      </c>
      <c r="D1040" s="297" t="s">
        <v>1010</v>
      </c>
      <c r="E1040" s="297">
        <v>29.56</v>
      </c>
      <c r="F1040" s="297">
        <v>24.91</v>
      </c>
      <c r="G1040" s="297">
        <v>25.39</v>
      </c>
      <c r="H1040" s="297">
        <v>25.32</v>
      </c>
      <c r="I1040" s="297">
        <v>25.46</v>
      </c>
      <c r="J1040" s="297">
        <v>25.52</v>
      </c>
      <c r="K1040" s="297">
        <v>23.86</v>
      </c>
      <c r="L1040" s="297">
        <v>19.52</v>
      </c>
      <c r="M1040" s="297">
        <v>15</v>
      </c>
      <c r="N1040" s="297">
        <v>17.12</v>
      </c>
      <c r="O1040" s="297">
        <v>16.55</v>
      </c>
      <c r="P1040" s="297">
        <v>17.97</v>
      </c>
      <c r="Q1040" s="297">
        <v>23.17</v>
      </c>
      <c r="R1040" s="297">
        <v>25.97</v>
      </c>
      <c r="S1040" s="297">
        <v>29.96</v>
      </c>
      <c r="T1040" s="297">
        <v>27.2</v>
      </c>
      <c r="U1040" s="297">
        <v>23.9</v>
      </c>
      <c r="V1040" s="297">
        <v>21.1</v>
      </c>
      <c r="W1040" s="297">
        <v>22.07</v>
      </c>
      <c r="X1040" s="297">
        <v>18.77</v>
      </c>
      <c r="Y1040" s="297">
        <v>18.059999999999999</v>
      </c>
      <c r="Z1040" s="297">
        <v>20.78</v>
      </c>
      <c r="AA1040" s="297">
        <v>21.05</v>
      </c>
      <c r="AB1040" s="297">
        <v>24.18</v>
      </c>
      <c r="AC1040" s="297">
        <v>24.99</v>
      </c>
      <c r="AD1040" s="297">
        <v>25.07</v>
      </c>
      <c r="AE1040" s="297">
        <v>22.37</v>
      </c>
      <c r="AF1040" s="297">
        <v>22.24</v>
      </c>
      <c r="AG1040" s="297">
        <v>15.97</v>
      </c>
      <c r="AH1040" s="297">
        <v>16.23</v>
      </c>
      <c r="AI1040" s="297">
        <v>16.100000000000001</v>
      </c>
      <c r="AJ1040" s="297">
        <v>18.170000000000002</v>
      </c>
      <c r="AK1040" s="297">
        <v>18.18</v>
      </c>
      <c r="AL1040" s="297">
        <v>18.760000000000002</v>
      </c>
      <c r="AM1040" s="297">
        <v>19.239999999999998</v>
      </c>
      <c r="AN1040" s="297">
        <v>19.48</v>
      </c>
      <c r="AO1040" s="297">
        <v>19.63</v>
      </c>
      <c r="AP1040" s="297">
        <v>19.7</v>
      </c>
      <c r="AQ1040" s="297">
        <v>19.78</v>
      </c>
      <c r="AR1040" s="297">
        <v>19.86</v>
      </c>
      <c r="AS1040" s="297">
        <v>19.91</v>
      </c>
      <c r="AT1040" s="297">
        <v>19.940000000000001</v>
      </c>
      <c r="AU1040" s="297">
        <v>19.89</v>
      </c>
      <c r="AV1040" s="297">
        <v>19.88</v>
      </c>
      <c r="AW1040" s="297">
        <v>19.88</v>
      </c>
      <c r="AX1040" s="297">
        <v>19.87</v>
      </c>
      <c r="AY1040" s="297">
        <v>19.850000000000001</v>
      </c>
      <c r="AZ1040" s="297">
        <v>19.8</v>
      </c>
      <c r="BA1040" s="297">
        <v>19.77</v>
      </c>
      <c r="BB1040" s="297">
        <v>19.75</v>
      </c>
      <c r="BC1040" s="297">
        <v>19.72</v>
      </c>
      <c r="BD1040" s="297">
        <v>19.670000000000002</v>
      </c>
      <c r="BE1040" s="297">
        <v>19.600000000000001</v>
      </c>
      <c r="BF1040" s="297">
        <v>19.54</v>
      </c>
      <c r="BG1040" s="297">
        <v>19.489999999999998</v>
      </c>
      <c r="BH1040" s="297">
        <v>19.43</v>
      </c>
      <c r="BI1040" s="297">
        <v>19.37</v>
      </c>
      <c r="BJ1040" s="297">
        <v>19.28</v>
      </c>
      <c r="BK1040" s="297">
        <v>19.21</v>
      </c>
      <c r="BL1040" s="297">
        <v>19.149999999999999</v>
      </c>
      <c r="BM1040" s="297">
        <v>19.09</v>
      </c>
      <c r="BN1040" s="297">
        <v>19.03</v>
      </c>
      <c r="BO1040" s="297">
        <v>18.96</v>
      </c>
      <c r="BP1040" s="297">
        <v>18.91</v>
      </c>
      <c r="BQ1040" s="297">
        <v>18.86</v>
      </c>
      <c r="BR1040" s="297">
        <v>18.809999999999999</v>
      </c>
      <c r="BS1040" s="297">
        <v>18.760000000000002</v>
      </c>
      <c r="BT1040" s="297">
        <v>18.72</v>
      </c>
      <c r="BU1040" s="297">
        <v>18.670000000000002</v>
      </c>
      <c r="BV1040" s="297">
        <v>18.62</v>
      </c>
      <c r="BW1040" s="297">
        <v>18.559999999999999</v>
      </c>
    </row>
    <row r="1041" spans="1:75" x14ac:dyDescent="0.25">
      <c r="A1041" s="297" t="s">
        <v>767</v>
      </c>
      <c r="B1041" s="297" t="s">
        <v>1144</v>
      </c>
      <c r="C1041" s="297" t="s">
        <v>1011</v>
      </c>
      <c r="D1041" s="297" t="s">
        <v>927</v>
      </c>
      <c r="E1041" s="297">
        <v>2079.25</v>
      </c>
      <c r="F1041" s="297">
        <v>2140.65</v>
      </c>
      <c r="G1041" s="297">
        <v>2221.9899999999998</v>
      </c>
      <c r="H1041" s="297">
        <v>2310.1</v>
      </c>
      <c r="I1041" s="297">
        <v>2415.65</v>
      </c>
      <c r="J1041" s="297">
        <v>2534.5</v>
      </c>
      <c r="K1041" s="297">
        <v>2655.56</v>
      </c>
      <c r="L1041" s="297">
        <v>2783.62</v>
      </c>
      <c r="M1041" s="297">
        <v>2919.56</v>
      </c>
      <c r="N1041" s="297">
        <v>3064.63</v>
      </c>
      <c r="O1041" s="297">
        <v>3220.03</v>
      </c>
      <c r="P1041" s="297">
        <v>3391.21</v>
      </c>
      <c r="Q1041" s="297">
        <v>3574.75</v>
      </c>
      <c r="R1041" s="297">
        <v>3769.28</v>
      </c>
      <c r="S1041" s="297">
        <v>3972.89</v>
      </c>
      <c r="T1041" s="297">
        <v>4184.8999999999996</v>
      </c>
      <c r="U1041" s="297">
        <v>4309.1499999999996</v>
      </c>
      <c r="V1041" s="297">
        <v>4430.7</v>
      </c>
      <c r="W1041" s="297">
        <v>4556.01</v>
      </c>
      <c r="X1041" s="297">
        <v>4690.8100000000004</v>
      </c>
      <c r="Y1041" s="297">
        <v>4825.41</v>
      </c>
      <c r="Z1041" s="297">
        <v>4933.43</v>
      </c>
      <c r="AA1041" s="297">
        <v>5059.8999999999996</v>
      </c>
      <c r="AB1041" s="297">
        <v>5184.5600000000004</v>
      </c>
      <c r="AC1041" s="297">
        <v>5366.54</v>
      </c>
      <c r="AD1041" s="297">
        <v>5535.89</v>
      </c>
      <c r="AE1041" s="297">
        <v>5734.94</v>
      </c>
      <c r="AF1041" s="297">
        <v>5909.42</v>
      </c>
      <c r="AG1041" s="297">
        <v>6059.52</v>
      </c>
      <c r="AH1041" s="297">
        <v>6126.46</v>
      </c>
      <c r="AI1041" s="297">
        <v>6251.18</v>
      </c>
      <c r="AJ1041" s="297">
        <v>6406.85</v>
      </c>
      <c r="AK1041" s="297">
        <v>6566.85</v>
      </c>
      <c r="AL1041" s="297">
        <v>6733.58</v>
      </c>
      <c r="AM1041" s="297">
        <v>6905.6</v>
      </c>
      <c r="AN1041" s="297">
        <v>7080.9</v>
      </c>
      <c r="AO1041" s="297">
        <v>7269.11</v>
      </c>
      <c r="AP1041" s="297">
        <v>7455.41</v>
      </c>
      <c r="AQ1041" s="297">
        <v>7641.47</v>
      </c>
      <c r="AR1041" s="297">
        <v>7830.57</v>
      </c>
      <c r="AS1041" s="297">
        <v>8023.95</v>
      </c>
      <c r="AT1041" s="297">
        <v>8207.7099999999991</v>
      </c>
      <c r="AU1041" s="297">
        <v>8399.98</v>
      </c>
      <c r="AV1041" s="297">
        <v>8594.7199999999993</v>
      </c>
      <c r="AW1041" s="297">
        <v>8784.7999999999993</v>
      </c>
      <c r="AX1041" s="297">
        <v>8967.0300000000007</v>
      </c>
      <c r="AY1041" s="297">
        <v>9151.5300000000007</v>
      </c>
      <c r="AZ1041" s="297">
        <v>9328.81</v>
      </c>
      <c r="BA1041" s="297">
        <v>9498.8700000000008</v>
      </c>
      <c r="BB1041" s="297">
        <v>9663.2999999999993</v>
      </c>
      <c r="BC1041" s="297">
        <v>9822.6200000000008</v>
      </c>
      <c r="BD1041" s="297">
        <v>9979.24</v>
      </c>
      <c r="BE1041" s="297">
        <v>10129.33</v>
      </c>
      <c r="BF1041" s="297">
        <v>10273.77</v>
      </c>
      <c r="BG1041" s="297">
        <v>10413.58</v>
      </c>
      <c r="BH1041" s="297">
        <v>10549.64</v>
      </c>
      <c r="BI1041" s="297">
        <v>10683.34</v>
      </c>
      <c r="BJ1041" s="297">
        <v>10812.65</v>
      </c>
      <c r="BK1041" s="297">
        <v>10937.84</v>
      </c>
      <c r="BL1041" s="297">
        <v>11059.16</v>
      </c>
      <c r="BM1041" s="297">
        <v>11176.72</v>
      </c>
      <c r="BN1041" s="297">
        <v>11293.84</v>
      </c>
      <c r="BO1041" s="297">
        <v>11407.02</v>
      </c>
      <c r="BP1041" s="297">
        <v>11515.95</v>
      </c>
      <c r="BQ1041" s="297">
        <v>11620.09</v>
      </c>
      <c r="BR1041" s="297">
        <v>11719.06</v>
      </c>
      <c r="BS1041" s="297">
        <v>11815.45</v>
      </c>
      <c r="BT1041" s="297">
        <v>11906.78</v>
      </c>
      <c r="BU1041" s="297">
        <v>11992.53</v>
      </c>
      <c r="BV1041" s="297">
        <v>12072.1</v>
      </c>
      <c r="BW1041" s="297">
        <v>12144.99</v>
      </c>
    </row>
    <row r="1042" spans="1:75" x14ac:dyDescent="0.25">
      <c r="A1042" s="297" t="s">
        <v>767</v>
      </c>
      <c r="B1042" s="297" t="s">
        <v>1144</v>
      </c>
      <c r="C1042" s="297" t="s">
        <v>1012</v>
      </c>
      <c r="D1042" s="297" t="s">
        <v>927</v>
      </c>
      <c r="E1042" s="297">
        <v>8906.5400000000009</v>
      </c>
      <c r="F1042" s="297">
        <v>9219.69</v>
      </c>
      <c r="G1042" s="297">
        <v>9547.69</v>
      </c>
      <c r="H1042" s="297">
        <v>9886.6299999999992</v>
      </c>
      <c r="I1042" s="297">
        <v>10230.959999999999</v>
      </c>
      <c r="J1042" s="297">
        <v>10576.59</v>
      </c>
      <c r="K1042" s="297">
        <v>10921.76</v>
      </c>
      <c r="L1042" s="297">
        <v>11267.24</v>
      </c>
      <c r="M1042" s="297">
        <v>11614.54</v>
      </c>
      <c r="N1042" s="297">
        <v>11966.27</v>
      </c>
      <c r="O1042" s="297">
        <v>12324.12</v>
      </c>
      <c r="P1042" s="297">
        <v>12690.18</v>
      </c>
      <c r="Q1042" s="297">
        <v>13063.42</v>
      </c>
      <c r="R1042" s="297">
        <v>13438.8</v>
      </c>
      <c r="S1042" s="297">
        <v>13809.35</v>
      </c>
      <c r="T1042" s="297">
        <v>14171.13</v>
      </c>
      <c r="U1042" s="297">
        <v>14518.84</v>
      </c>
      <c r="V1042" s="297">
        <v>14856.46</v>
      </c>
      <c r="W1042" s="297">
        <v>15200.32</v>
      </c>
      <c r="X1042" s="297">
        <v>15572.83</v>
      </c>
      <c r="Y1042" s="297">
        <v>15988.53</v>
      </c>
      <c r="Z1042" s="297">
        <v>16454.93</v>
      </c>
      <c r="AA1042" s="297">
        <v>16962.919999999998</v>
      </c>
      <c r="AB1042" s="297">
        <v>17490.099999999999</v>
      </c>
      <c r="AC1042" s="297">
        <v>18004.8</v>
      </c>
      <c r="AD1042" s="297">
        <v>18484.12</v>
      </c>
      <c r="AE1042" s="297">
        <v>18920.73</v>
      </c>
      <c r="AF1042" s="297">
        <v>19321.3</v>
      </c>
      <c r="AG1042" s="297">
        <v>19694.259999999998</v>
      </c>
      <c r="AH1042" s="297">
        <v>20053.740000000002</v>
      </c>
      <c r="AI1042" s="297">
        <v>20410.61</v>
      </c>
      <c r="AJ1042" s="297">
        <v>20766.04</v>
      </c>
      <c r="AK1042" s="297">
        <v>21117.69</v>
      </c>
      <c r="AL1042" s="297">
        <v>21468.959999999999</v>
      </c>
      <c r="AM1042" s="297">
        <v>21823.41</v>
      </c>
      <c r="AN1042" s="297">
        <v>22183.61</v>
      </c>
      <c r="AO1042" s="297">
        <v>22551.4</v>
      </c>
      <c r="AP1042" s="297">
        <v>22926.84</v>
      </c>
      <c r="AQ1042" s="297">
        <v>23308.34</v>
      </c>
      <c r="AR1042" s="297">
        <v>23693.16</v>
      </c>
      <c r="AS1042" s="297">
        <v>24079.119999999999</v>
      </c>
      <c r="AT1042" s="297">
        <v>24465.7</v>
      </c>
      <c r="AU1042" s="297">
        <v>24853</v>
      </c>
      <c r="AV1042" s="297">
        <v>25240.03</v>
      </c>
      <c r="AW1042" s="297">
        <v>25625.71</v>
      </c>
      <c r="AX1042" s="297">
        <v>26009</v>
      </c>
      <c r="AY1042" s="297">
        <v>26389.14</v>
      </c>
      <c r="AZ1042" s="297">
        <v>26765.31</v>
      </c>
      <c r="BA1042" s="297">
        <v>27136.48</v>
      </c>
      <c r="BB1042" s="297">
        <v>27501.5</v>
      </c>
      <c r="BC1042" s="297">
        <v>27859.41</v>
      </c>
      <c r="BD1042" s="297">
        <v>28209.59</v>
      </c>
      <c r="BE1042" s="297">
        <v>28551.49</v>
      </c>
      <c r="BF1042" s="297">
        <v>28884.31</v>
      </c>
      <c r="BG1042" s="297">
        <v>29207.24</v>
      </c>
      <c r="BH1042" s="297">
        <v>29519.67</v>
      </c>
      <c r="BI1042" s="297">
        <v>29821.22</v>
      </c>
      <c r="BJ1042" s="297">
        <v>30111.84</v>
      </c>
      <c r="BK1042" s="297">
        <v>30391.77</v>
      </c>
      <c r="BL1042" s="297">
        <v>30661.49</v>
      </c>
      <c r="BM1042" s="297">
        <v>30921.43</v>
      </c>
      <c r="BN1042" s="297">
        <v>31171.64</v>
      </c>
      <c r="BO1042" s="297">
        <v>31412.23</v>
      </c>
      <c r="BP1042" s="297">
        <v>31643.78</v>
      </c>
      <c r="BQ1042" s="297">
        <v>31867</v>
      </c>
      <c r="BR1042" s="297">
        <v>32082.49</v>
      </c>
      <c r="BS1042" s="297">
        <v>32290.46</v>
      </c>
      <c r="BT1042" s="297">
        <v>32491.02</v>
      </c>
      <c r="BU1042" s="297">
        <v>32684.49</v>
      </c>
      <c r="BV1042" s="297">
        <v>32871.19</v>
      </c>
      <c r="BW1042" s="297">
        <v>33051.31</v>
      </c>
    </row>
    <row r="1043" spans="1:75" x14ac:dyDescent="0.25">
      <c r="A1043" s="297" t="s">
        <v>767</v>
      </c>
      <c r="B1043" s="297" t="s">
        <v>1144</v>
      </c>
      <c r="C1043" s="297" t="s">
        <v>1013</v>
      </c>
      <c r="D1043" s="297" t="s">
        <v>1010</v>
      </c>
      <c r="E1043" s="297">
        <v>12.06</v>
      </c>
      <c r="F1043" s="297">
        <v>7.28</v>
      </c>
      <c r="G1043" s="297">
        <v>14.2</v>
      </c>
      <c r="H1043" s="297">
        <v>11.67</v>
      </c>
      <c r="I1043" s="297">
        <v>13.68</v>
      </c>
      <c r="J1043" s="297">
        <v>12.69</v>
      </c>
      <c r="K1043" s="297">
        <v>12.69</v>
      </c>
      <c r="L1043" s="297">
        <v>6.03</v>
      </c>
      <c r="M1043" s="297">
        <v>5.64</v>
      </c>
      <c r="N1043" s="297">
        <v>12.24</v>
      </c>
      <c r="O1043" s="297">
        <v>16.93</v>
      </c>
      <c r="P1043" s="297">
        <v>10.3</v>
      </c>
      <c r="Q1043" s="297">
        <v>11.8</v>
      </c>
      <c r="R1043" s="297">
        <v>12.93</v>
      </c>
      <c r="S1043" s="297">
        <v>17.63</v>
      </c>
      <c r="T1043" s="297">
        <v>20.3</v>
      </c>
      <c r="U1043" s="297">
        <v>17.64</v>
      </c>
      <c r="V1043" s="297">
        <v>19.72</v>
      </c>
      <c r="W1043" s="297">
        <v>21.71</v>
      </c>
      <c r="X1043" s="297">
        <v>19.09</v>
      </c>
      <c r="Y1043" s="297">
        <v>24.08</v>
      </c>
      <c r="Z1043" s="297">
        <v>26.49</v>
      </c>
      <c r="AA1043" s="297">
        <v>27.85</v>
      </c>
      <c r="AB1043" s="297">
        <v>26.1</v>
      </c>
      <c r="AC1043" s="297">
        <v>20.2</v>
      </c>
      <c r="AD1043" s="297">
        <v>19.52</v>
      </c>
      <c r="AE1043" s="297">
        <v>21.22</v>
      </c>
      <c r="AF1043" s="297">
        <v>19.27</v>
      </c>
      <c r="AG1043" s="297">
        <v>13.4</v>
      </c>
      <c r="AH1043" s="297">
        <v>17.03</v>
      </c>
      <c r="AI1043" s="297">
        <v>17.57</v>
      </c>
      <c r="AJ1043" s="297">
        <v>16.41</v>
      </c>
      <c r="AK1043" s="297">
        <v>14.22</v>
      </c>
      <c r="AL1043" s="297">
        <v>15.72</v>
      </c>
      <c r="AM1043" s="297">
        <v>17.13</v>
      </c>
      <c r="AN1043" s="297">
        <v>17.14</v>
      </c>
      <c r="AO1043" s="297">
        <v>17.11</v>
      </c>
      <c r="AP1043" s="297">
        <v>17.32</v>
      </c>
      <c r="AQ1043" s="297">
        <v>17.329999999999998</v>
      </c>
      <c r="AR1043" s="297">
        <v>17.440000000000001</v>
      </c>
      <c r="AS1043" s="297">
        <v>17.5</v>
      </c>
      <c r="AT1043" s="297">
        <v>17.63</v>
      </c>
      <c r="AU1043" s="297">
        <v>17.68</v>
      </c>
      <c r="AV1043" s="297">
        <v>17.8</v>
      </c>
      <c r="AW1043" s="297">
        <v>17.920000000000002</v>
      </c>
      <c r="AX1043" s="297">
        <v>18.010000000000002</v>
      </c>
      <c r="AY1043" s="297">
        <v>18.100000000000001</v>
      </c>
      <c r="AZ1043" s="297">
        <v>18.260000000000002</v>
      </c>
      <c r="BA1043" s="297">
        <v>18.34</v>
      </c>
      <c r="BB1043" s="297">
        <v>18.440000000000001</v>
      </c>
      <c r="BC1043" s="297">
        <v>18.54</v>
      </c>
      <c r="BD1043" s="297">
        <v>18.63</v>
      </c>
      <c r="BE1043" s="297">
        <v>18.760000000000002</v>
      </c>
      <c r="BF1043" s="297">
        <v>18.809999999999999</v>
      </c>
      <c r="BG1043" s="297">
        <v>18.89</v>
      </c>
      <c r="BH1043" s="297">
        <v>18.96</v>
      </c>
      <c r="BI1043" s="297">
        <v>19.03</v>
      </c>
      <c r="BJ1043" s="297">
        <v>19.100000000000001</v>
      </c>
      <c r="BK1043" s="297">
        <v>19.14</v>
      </c>
      <c r="BL1043" s="297">
        <v>19.18</v>
      </c>
      <c r="BM1043" s="297">
        <v>19.21</v>
      </c>
      <c r="BN1043" s="297">
        <v>19.25</v>
      </c>
      <c r="BO1043" s="297">
        <v>19.329999999999998</v>
      </c>
      <c r="BP1043" s="297">
        <v>19.350000000000001</v>
      </c>
      <c r="BQ1043" s="297">
        <v>19.36</v>
      </c>
      <c r="BR1043" s="297">
        <v>19.350000000000001</v>
      </c>
      <c r="BS1043" s="297">
        <v>19.329999999999998</v>
      </c>
      <c r="BT1043" s="297">
        <v>19.350000000000001</v>
      </c>
      <c r="BU1043" s="297">
        <v>19.3</v>
      </c>
      <c r="BV1043" s="297">
        <v>19.239999999999998</v>
      </c>
      <c r="BW1043" s="297">
        <v>19.149999999999999</v>
      </c>
    </row>
    <row r="1044" spans="1:75" x14ac:dyDescent="0.25">
      <c r="A1044" s="297" t="s">
        <v>767</v>
      </c>
      <c r="B1044" s="297" t="s">
        <v>1144</v>
      </c>
      <c r="C1044" s="297" t="s">
        <v>1014</v>
      </c>
      <c r="D1044" s="297" t="s">
        <v>1015</v>
      </c>
      <c r="E1044" s="297">
        <v>20.18</v>
      </c>
      <c r="F1044" s="297">
        <v>21.14</v>
      </c>
      <c r="G1044" s="297">
        <v>22.15</v>
      </c>
      <c r="H1044" s="297">
        <v>23.21</v>
      </c>
      <c r="I1044" s="297">
        <v>24.31</v>
      </c>
      <c r="J1044" s="297">
        <v>25.47</v>
      </c>
      <c r="K1044" s="297">
        <v>25.95</v>
      </c>
      <c r="L1044" s="297">
        <v>26.43</v>
      </c>
      <c r="M1044" s="297">
        <v>26.92</v>
      </c>
      <c r="N1044" s="297">
        <v>27.42</v>
      </c>
      <c r="O1044" s="297">
        <v>27.94</v>
      </c>
      <c r="P1044" s="297">
        <v>26.59</v>
      </c>
      <c r="Q1044" s="297">
        <v>25.32</v>
      </c>
      <c r="R1044" s="297">
        <v>24.1</v>
      </c>
      <c r="S1044" s="297">
        <v>22.95</v>
      </c>
      <c r="T1044" s="297">
        <v>21.84</v>
      </c>
      <c r="U1044" s="297">
        <v>21.8</v>
      </c>
      <c r="V1044" s="297">
        <v>21.75</v>
      </c>
      <c r="W1044" s="297">
        <v>21.71</v>
      </c>
      <c r="X1044" s="297">
        <v>21.67</v>
      </c>
      <c r="Y1044" s="297">
        <v>21.62</v>
      </c>
      <c r="Z1044" s="297">
        <v>22.13</v>
      </c>
      <c r="AA1044" s="297">
        <v>22.65</v>
      </c>
      <c r="AB1044" s="297">
        <v>23.18</v>
      </c>
      <c r="AC1044" s="297">
        <v>23.72</v>
      </c>
      <c r="AD1044" s="297">
        <v>24.27</v>
      </c>
      <c r="AE1044" s="297">
        <v>24.63</v>
      </c>
      <c r="AF1044" s="297">
        <v>24.99</v>
      </c>
      <c r="AG1044" s="297">
        <v>25.36</v>
      </c>
      <c r="AH1044" s="297">
        <v>25.73</v>
      </c>
      <c r="AI1044" s="297">
        <v>26.1</v>
      </c>
      <c r="AJ1044" s="297">
        <v>26.9</v>
      </c>
      <c r="AK1044" s="297">
        <v>27.72</v>
      </c>
      <c r="AL1044" s="297">
        <v>28.57</v>
      </c>
      <c r="AM1044" s="297">
        <v>29.45</v>
      </c>
      <c r="AN1044" s="297">
        <v>30.35</v>
      </c>
      <c r="AO1044" s="297">
        <v>31.17</v>
      </c>
      <c r="AP1044" s="297">
        <v>32.01</v>
      </c>
      <c r="AQ1044" s="297">
        <v>32.880000000000003</v>
      </c>
      <c r="AR1044" s="297">
        <v>33.770000000000003</v>
      </c>
      <c r="AS1044" s="297">
        <v>34.68</v>
      </c>
      <c r="AT1044" s="297">
        <v>35.54</v>
      </c>
      <c r="AU1044" s="297">
        <v>36.409999999999997</v>
      </c>
      <c r="AV1044" s="297">
        <v>37.31</v>
      </c>
      <c r="AW1044" s="297">
        <v>38.229999999999997</v>
      </c>
      <c r="AX1044" s="297">
        <v>39.17</v>
      </c>
      <c r="AY1044" s="297">
        <v>39.9</v>
      </c>
      <c r="AZ1044" s="297">
        <v>40.630000000000003</v>
      </c>
      <c r="BA1044" s="297">
        <v>41.38</v>
      </c>
      <c r="BB1044" s="297">
        <v>42.15</v>
      </c>
      <c r="BC1044" s="297">
        <v>42.93</v>
      </c>
      <c r="BD1044" s="297">
        <v>43.63</v>
      </c>
      <c r="BE1044" s="297">
        <v>44.34</v>
      </c>
      <c r="BF1044" s="297">
        <v>45.06</v>
      </c>
      <c r="BG1044" s="297">
        <v>45.8</v>
      </c>
      <c r="BH1044" s="297">
        <v>46.54</v>
      </c>
      <c r="BI1044" s="297">
        <v>47.39</v>
      </c>
      <c r="BJ1044" s="297">
        <v>48.24</v>
      </c>
      <c r="BK1044" s="297">
        <v>49.11</v>
      </c>
      <c r="BL1044" s="297">
        <v>50</v>
      </c>
      <c r="BM1044" s="297">
        <v>50.91</v>
      </c>
      <c r="BN1044" s="297">
        <v>51.76</v>
      </c>
      <c r="BO1044" s="297">
        <v>52.63</v>
      </c>
      <c r="BP1044" s="297">
        <v>53.52</v>
      </c>
      <c r="BQ1044" s="297">
        <v>54.42</v>
      </c>
      <c r="BR1044" s="297">
        <v>55.34</v>
      </c>
      <c r="BS1044" s="297">
        <v>56.17</v>
      </c>
      <c r="BT1044" s="297">
        <v>57.01</v>
      </c>
      <c r="BU1044" s="297">
        <v>57.86</v>
      </c>
      <c r="BV1044" s="297">
        <v>58.73</v>
      </c>
      <c r="BW1044" s="297">
        <v>59.61</v>
      </c>
    </row>
    <row r="1045" spans="1:75" x14ac:dyDescent="0.25">
      <c r="A1045" s="297" t="s">
        <v>767</v>
      </c>
      <c r="B1045" s="297" t="s">
        <v>1144</v>
      </c>
      <c r="C1045" s="297" t="s">
        <v>1016</v>
      </c>
      <c r="D1045" s="297" t="s">
        <v>1015</v>
      </c>
      <c r="E1045" s="297">
        <v>3.13</v>
      </c>
      <c r="F1045" s="297">
        <v>3.28</v>
      </c>
      <c r="G1045" s="297">
        <v>3.43</v>
      </c>
      <c r="H1045" s="297">
        <v>3.6</v>
      </c>
      <c r="I1045" s="297">
        <v>3.77</v>
      </c>
      <c r="J1045" s="297">
        <v>3.95</v>
      </c>
      <c r="K1045" s="297">
        <v>4.09</v>
      </c>
      <c r="L1045" s="297">
        <v>4.2300000000000004</v>
      </c>
      <c r="M1045" s="297">
        <v>4.37</v>
      </c>
      <c r="N1045" s="297">
        <v>4.5199999999999996</v>
      </c>
      <c r="O1045" s="297">
        <v>4.68</v>
      </c>
      <c r="P1045" s="297">
        <v>4.5599999999999996</v>
      </c>
      <c r="Q1045" s="297">
        <v>4.45</v>
      </c>
      <c r="R1045" s="297">
        <v>4.34</v>
      </c>
      <c r="S1045" s="297">
        <v>4.2300000000000004</v>
      </c>
      <c r="T1045" s="297">
        <v>4.13</v>
      </c>
      <c r="U1045" s="297">
        <v>3.99</v>
      </c>
      <c r="V1045" s="297">
        <v>3.85</v>
      </c>
      <c r="W1045" s="297">
        <v>3.72</v>
      </c>
      <c r="X1045" s="297">
        <v>3.6</v>
      </c>
      <c r="Y1045" s="297">
        <v>3.47</v>
      </c>
      <c r="Z1045" s="297">
        <v>3.62</v>
      </c>
      <c r="AA1045" s="297">
        <v>3.77</v>
      </c>
      <c r="AB1045" s="297">
        <v>3.92</v>
      </c>
      <c r="AC1045" s="297">
        <v>4.09</v>
      </c>
      <c r="AD1045" s="297">
        <v>4.25</v>
      </c>
      <c r="AE1045" s="297">
        <v>4.29</v>
      </c>
      <c r="AF1045" s="297">
        <v>4.32</v>
      </c>
      <c r="AG1045" s="297">
        <v>4.3499999999999996</v>
      </c>
      <c r="AH1045" s="297">
        <v>4.38</v>
      </c>
      <c r="AI1045" s="297">
        <v>4.41</v>
      </c>
      <c r="AJ1045" s="297">
        <v>4.53</v>
      </c>
      <c r="AK1045" s="297">
        <v>4.6399999999999997</v>
      </c>
      <c r="AL1045" s="297">
        <v>4.76</v>
      </c>
      <c r="AM1045" s="297">
        <v>4.88</v>
      </c>
      <c r="AN1045" s="297">
        <v>5.01</v>
      </c>
      <c r="AO1045" s="297">
        <v>5.15</v>
      </c>
      <c r="AP1045" s="297">
        <v>5.3</v>
      </c>
      <c r="AQ1045" s="297">
        <v>5.45</v>
      </c>
      <c r="AR1045" s="297">
        <v>5.6</v>
      </c>
      <c r="AS1045" s="297">
        <v>5.76</v>
      </c>
      <c r="AT1045" s="297">
        <v>5.93</v>
      </c>
      <c r="AU1045" s="297">
        <v>6.11</v>
      </c>
      <c r="AV1045" s="297">
        <v>6.29</v>
      </c>
      <c r="AW1045" s="297">
        <v>6.48</v>
      </c>
      <c r="AX1045" s="297">
        <v>6.68</v>
      </c>
      <c r="AY1045" s="297">
        <v>6.9</v>
      </c>
      <c r="AZ1045" s="297">
        <v>7.12</v>
      </c>
      <c r="BA1045" s="297">
        <v>7.35</v>
      </c>
      <c r="BB1045" s="297">
        <v>7.59</v>
      </c>
      <c r="BC1045" s="297">
        <v>7.84</v>
      </c>
      <c r="BD1045" s="297">
        <v>8.1199999999999992</v>
      </c>
      <c r="BE1045" s="297">
        <v>8.4</v>
      </c>
      <c r="BF1045" s="297">
        <v>8.6999999999999993</v>
      </c>
      <c r="BG1045" s="297">
        <v>9.01</v>
      </c>
      <c r="BH1045" s="297">
        <v>9.33</v>
      </c>
      <c r="BI1045" s="297">
        <v>9.66</v>
      </c>
      <c r="BJ1045" s="297">
        <v>10.01</v>
      </c>
      <c r="BK1045" s="297">
        <v>10.37</v>
      </c>
      <c r="BL1045" s="297">
        <v>10.74</v>
      </c>
      <c r="BM1045" s="297">
        <v>11.13</v>
      </c>
      <c r="BN1045" s="297">
        <v>11.53</v>
      </c>
      <c r="BO1045" s="297">
        <v>11.94</v>
      </c>
      <c r="BP1045" s="297">
        <v>12.36</v>
      </c>
      <c r="BQ1045" s="297">
        <v>12.81</v>
      </c>
      <c r="BR1045" s="297">
        <v>13.27</v>
      </c>
      <c r="BS1045" s="297">
        <v>13.74</v>
      </c>
      <c r="BT1045" s="297">
        <v>14.24</v>
      </c>
      <c r="BU1045" s="297">
        <v>14.75</v>
      </c>
      <c r="BV1045" s="297">
        <v>15.28</v>
      </c>
      <c r="BW1045" s="297">
        <v>15.83</v>
      </c>
    </row>
    <row r="1046" spans="1:75" x14ac:dyDescent="0.25">
      <c r="A1046" s="297" t="s">
        <v>1145</v>
      </c>
      <c r="B1046" s="297" t="s">
        <v>1146</v>
      </c>
      <c r="C1046" s="297" t="s">
        <v>1005</v>
      </c>
      <c r="D1046" s="297" t="s">
        <v>1006</v>
      </c>
      <c r="E1046" s="297">
        <v>7.89</v>
      </c>
      <c r="F1046" s="297">
        <v>8.2100000000000009</v>
      </c>
      <c r="G1046" s="297">
        <v>8.5399999999999991</v>
      </c>
      <c r="H1046" s="297">
        <v>8.8699999999999992</v>
      </c>
      <c r="I1046" s="297">
        <v>9.1999999999999993</v>
      </c>
      <c r="J1046" s="297">
        <v>9.52</v>
      </c>
      <c r="K1046" s="297">
        <v>9.89</v>
      </c>
      <c r="L1046" s="297">
        <v>10.36</v>
      </c>
      <c r="M1046" s="297">
        <v>10.84</v>
      </c>
      <c r="N1046" s="297">
        <v>11.25</v>
      </c>
      <c r="O1046" s="297">
        <v>11.42</v>
      </c>
      <c r="P1046" s="297">
        <v>11.32</v>
      </c>
      <c r="Q1046" s="297">
        <v>10.93</v>
      </c>
      <c r="R1046" s="297">
        <v>10.52</v>
      </c>
      <c r="S1046" s="297">
        <v>10.29</v>
      </c>
      <c r="T1046" s="297">
        <v>9.98</v>
      </c>
      <c r="U1046" s="297">
        <v>9.5500000000000007</v>
      </c>
      <c r="V1046" s="297">
        <v>9.1999999999999993</v>
      </c>
      <c r="W1046" s="297">
        <v>8.82</v>
      </c>
      <c r="X1046" s="297">
        <v>8.52</v>
      </c>
      <c r="Y1046" s="297">
        <v>8.15</v>
      </c>
      <c r="Z1046" s="297">
        <v>7.81</v>
      </c>
      <c r="AA1046" s="297">
        <v>7.53</v>
      </c>
      <c r="AB1046" s="297">
        <v>7.31</v>
      </c>
      <c r="AC1046" s="297">
        <v>7.17</v>
      </c>
      <c r="AD1046" s="297">
        <v>7.06</v>
      </c>
      <c r="AE1046" s="297">
        <v>6.95</v>
      </c>
      <c r="AF1046" s="297">
        <v>7.09</v>
      </c>
      <c r="AG1046" s="297">
        <v>7.22</v>
      </c>
      <c r="AH1046" s="297">
        <v>7.41</v>
      </c>
      <c r="AI1046" s="297">
        <v>7.56</v>
      </c>
      <c r="AJ1046" s="297">
        <v>7.81</v>
      </c>
      <c r="AK1046" s="297">
        <v>8.08</v>
      </c>
      <c r="AL1046" s="297">
        <v>8.3699999999999992</v>
      </c>
      <c r="AM1046" s="297">
        <v>8.6999999999999993</v>
      </c>
      <c r="AN1046" s="297">
        <v>9.07</v>
      </c>
      <c r="AO1046" s="297">
        <v>9.4700000000000006</v>
      </c>
      <c r="AP1046" s="297">
        <v>9.92</v>
      </c>
      <c r="AQ1046" s="297">
        <v>10.41</v>
      </c>
      <c r="AR1046" s="297">
        <v>10.95</v>
      </c>
      <c r="AS1046" s="297">
        <v>11.55</v>
      </c>
      <c r="AT1046" s="297">
        <v>12.2</v>
      </c>
      <c r="AU1046" s="297">
        <v>12.91</v>
      </c>
      <c r="AV1046" s="297">
        <v>13.67</v>
      </c>
      <c r="AW1046" s="297">
        <v>14.49</v>
      </c>
      <c r="AX1046" s="297">
        <v>15.38</v>
      </c>
      <c r="AY1046" s="297">
        <v>16.329999999999998</v>
      </c>
      <c r="AZ1046" s="297">
        <v>17.350000000000001</v>
      </c>
      <c r="BA1046" s="297">
        <v>18.43</v>
      </c>
      <c r="BB1046" s="297">
        <v>19.59</v>
      </c>
      <c r="BC1046" s="297">
        <v>20.82</v>
      </c>
      <c r="BD1046" s="297">
        <v>22.14</v>
      </c>
      <c r="BE1046" s="297">
        <v>23.53</v>
      </c>
      <c r="BF1046" s="297">
        <v>25</v>
      </c>
      <c r="BG1046" s="297">
        <v>26.56</v>
      </c>
      <c r="BH1046" s="297">
        <v>28.21</v>
      </c>
      <c r="BI1046" s="297">
        <v>29.96</v>
      </c>
      <c r="BJ1046" s="297">
        <v>31.79</v>
      </c>
      <c r="BK1046" s="297">
        <v>33.72</v>
      </c>
      <c r="BL1046" s="297">
        <v>35.75</v>
      </c>
      <c r="BM1046" s="297">
        <v>37.89</v>
      </c>
      <c r="BN1046" s="297">
        <v>40.14</v>
      </c>
      <c r="BO1046" s="297">
        <v>42.48</v>
      </c>
      <c r="BP1046" s="297">
        <v>44.93</v>
      </c>
      <c r="BQ1046" s="297">
        <v>47.5</v>
      </c>
      <c r="BR1046" s="297">
        <v>50.18</v>
      </c>
      <c r="BS1046" s="297">
        <v>52.98</v>
      </c>
      <c r="BT1046" s="297">
        <v>55.89</v>
      </c>
      <c r="BU1046" s="297">
        <v>58.92</v>
      </c>
      <c r="BV1046" s="297">
        <v>62.06</v>
      </c>
      <c r="BW1046" s="297">
        <v>65.319999999999993</v>
      </c>
    </row>
    <row r="1047" spans="1:75" x14ac:dyDescent="0.25">
      <c r="A1047" s="297" t="s">
        <v>1145</v>
      </c>
      <c r="B1047" s="297" t="s">
        <v>1146</v>
      </c>
      <c r="C1047" s="297" t="s">
        <v>1007</v>
      </c>
      <c r="D1047" s="297" t="s">
        <v>1008</v>
      </c>
      <c r="E1047" s="297">
        <v>17645.71</v>
      </c>
      <c r="F1047" s="297">
        <v>17484.740000000002</v>
      </c>
      <c r="G1047" s="297">
        <v>17987.43</v>
      </c>
      <c r="H1047" s="297">
        <v>18617.71</v>
      </c>
      <c r="I1047" s="297">
        <v>18267.009999999998</v>
      </c>
      <c r="J1047" s="297">
        <v>18078.310000000001</v>
      </c>
      <c r="K1047" s="297">
        <v>18797.240000000002</v>
      </c>
      <c r="L1047" s="297">
        <v>18526.05</v>
      </c>
      <c r="M1047" s="297">
        <v>20586.599999999999</v>
      </c>
      <c r="N1047" s="297">
        <v>19017.62</v>
      </c>
      <c r="O1047" s="297">
        <v>36356.160000000003</v>
      </c>
      <c r="P1047" s="297">
        <v>34732.879999999997</v>
      </c>
      <c r="Q1047" s="297">
        <v>28376.71</v>
      </c>
      <c r="R1047" s="297">
        <v>22143.84</v>
      </c>
      <c r="S1047" s="297">
        <v>16979.45</v>
      </c>
      <c r="T1047" s="297">
        <v>15239.73</v>
      </c>
      <c r="U1047" s="297">
        <v>14712.33</v>
      </c>
      <c r="V1047" s="297">
        <v>14664.38</v>
      </c>
      <c r="W1047" s="297">
        <v>15417.81</v>
      </c>
      <c r="X1047" s="297">
        <v>15328.77</v>
      </c>
      <c r="Y1047" s="297">
        <v>14719.18</v>
      </c>
      <c r="Z1047" s="297">
        <v>14534.25</v>
      </c>
      <c r="AA1047" s="297">
        <v>14582.19</v>
      </c>
      <c r="AB1047" s="297">
        <v>14863.01</v>
      </c>
      <c r="AC1047" s="297">
        <v>16095.89</v>
      </c>
      <c r="AD1047" s="297">
        <v>16095.89</v>
      </c>
      <c r="AE1047" s="297">
        <v>16657.53</v>
      </c>
      <c r="AF1047" s="297">
        <v>17821.919999999998</v>
      </c>
      <c r="AG1047" s="297">
        <v>17075.34</v>
      </c>
      <c r="AH1047" s="297">
        <v>18461.71</v>
      </c>
      <c r="AI1047" s="297">
        <v>18606.740000000002</v>
      </c>
      <c r="AJ1047" s="297">
        <v>18836.830000000002</v>
      </c>
      <c r="AK1047" s="297">
        <v>18956.11</v>
      </c>
      <c r="AL1047" s="297">
        <v>19146.73</v>
      </c>
      <c r="AM1047" s="297">
        <v>19411.41</v>
      </c>
      <c r="AN1047" s="297">
        <v>19768.11</v>
      </c>
      <c r="AO1047" s="297">
        <v>20240.14</v>
      </c>
      <c r="AP1047" s="297">
        <v>21134.66</v>
      </c>
      <c r="AQ1047" s="297">
        <v>22070.17</v>
      </c>
      <c r="AR1047" s="297">
        <v>23112.18</v>
      </c>
      <c r="AS1047" s="297">
        <v>24228.52</v>
      </c>
      <c r="AT1047" s="297">
        <v>25384.29</v>
      </c>
      <c r="AU1047" s="297">
        <v>26702.09</v>
      </c>
      <c r="AV1047" s="297">
        <v>28092.6</v>
      </c>
      <c r="AW1047" s="297">
        <v>29568.61</v>
      </c>
      <c r="AX1047" s="297">
        <v>31117.79</v>
      </c>
      <c r="AY1047" s="297">
        <v>32654.42</v>
      </c>
      <c r="AZ1047" s="297">
        <v>34370.910000000003</v>
      </c>
      <c r="BA1047" s="297">
        <v>36174.11</v>
      </c>
      <c r="BB1047" s="297">
        <v>38070.550000000003</v>
      </c>
      <c r="BC1047" s="297">
        <v>40099.279999999999</v>
      </c>
      <c r="BD1047" s="297">
        <v>42089.48</v>
      </c>
      <c r="BE1047" s="297">
        <v>44280.76</v>
      </c>
      <c r="BF1047" s="297">
        <v>46570.42</v>
      </c>
      <c r="BG1047" s="297">
        <v>48959.12</v>
      </c>
      <c r="BH1047" s="297">
        <v>51462.23</v>
      </c>
      <c r="BI1047" s="297">
        <v>53951.59</v>
      </c>
      <c r="BJ1047" s="297">
        <v>56613.279999999999</v>
      </c>
      <c r="BK1047" s="297">
        <v>59369.05</v>
      </c>
      <c r="BL1047" s="297">
        <v>62226.21</v>
      </c>
      <c r="BM1047" s="297">
        <v>65172.98</v>
      </c>
      <c r="BN1047" s="297">
        <v>68120.03</v>
      </c>
      <c r="BO1047" s="297">
        <v>71217.570000000007</v>
      </c>
      <c r="BP1047" s="297">
        <v>74400.25</v>
      </c>
      <c r="BQ1047" s="297">
        <v>77676.38</v>
      </c>
      <c r="BR1047" s="297">
        <v>81045.87</v>
      </c>
      <c r="BS1047" s="297">
        <v>84376.17</v>
      </c>
      <c r="BT1047" s="297">
        <v>87848.45</v>
      </c>
      <c r="BU1047" s="297">
        <v>91409.57</v>
      </c>
      <c r="BV1047" s="297">
        <v>95042.13</v>
      </c>
      <c r="BW1047" s="297">
        <v>98757.18</v>
      </c>
    </row>
    <row r="1048" spans="1:75" x14ac:dyDescent="0.25">
      <c r="A1048" s="297" t="s">
        <v>1145</v>
      </c>
      <c r="B1048" s="297" t="s">
        <v>1146</v>
      </c>
      <c r="C1048" s="297" t="s">
        <v>1009</v>
      </c>
      <c r="D1048" s="297" t="s">
        <v>1010</v>
      </c>
      <c r="J1048" s="297">
        <v>24.19</v>
      </c>
      <c r="K1048" s="297">
        <v>25.48</v>
      </c>
      <c r="L1048" s="297">
        <v>29.05</v>
      </c>
      <c r="M1048" s="297">
        <v>26.32</v>
      </c>
      <c r="N1048" s="297">
        <v>27.24</v>
      </c>
      <c r="O1048" s="297">
        <v>21.7</v>
      </c>
      <c r="P1048" s="297">
        <v>16.27</v>
      </c>
      <c r="Q1048" s="297">
        <v>11.2</v>
      </c>
      <c r="R1048" s="297">
        <v>11.21</v>
      </c>
      <c r="S1048" s="297">
        <v>23.8</v>
      </c>
      <c r="T1048" s="297">
        <v>21.3</v>
      </c>
      <c r="U1048" s="297">
        <v>13.29</v>
      </c>
      <c r="V1048" s="297">
        <v>17.670000000000002</v>
      </c>
      <c r="W1048" s="297">
        <v>13.43</v>
      </c>
      <c r="X1048" s="297">
        <v>16.63</v>
      </c>
      <c r="Y1048" s="297">
        <v>9.91</v>
      </c>
      <c r="Z1048" s="297">
        <v>9.3000000000000007</v>
      </c>
      <c r="AA1048" s="297">
        <v>11.11</v>
      </c>
      <c r="AB1048" s="297">
        <v>12.45</v>
      </c>
      <c r="AC1048" s="297">
        <v>14.16</v>
      </c>
      <c r="AD1048" s="297">
        <v>14.33</v>
      </c>
      <c r="AE1048" s="297">
        <v>13.38</v>
      </c>
      <c r="AF1048" s="297">
        <v>21.68</v>
      </c>
      <c r="AG1048" s="297">
        <v>18.850000000000001</v>
      </c>
      <c r="AH1048" s="297">
        <v>21.57</v>
      </c>
      <c r="AI1048" s="297">
        <v>19.98</v>
      </c>
      <c r="AJ1048" s="297">
        <v>21.98</v>
      </c>
      <c r="AK1048" s="297">
        <v>21.83</v>
      </c>
      <c r="AL1048" s="297">
        <v>21.81</v>
      </c>
      <c r="AM1048" s="297">
        <v>21.82</v>
      </c>
      <c r="AN1048" s="297">
        <v>21.89</v>
      </c>
      <c r="AO1048" s="297">
        <v>21.94</v>
      </c>
      <c r="AP1048" s="297">
        <v>21.94</v>
      </c>
      <c r="AQ1048" s="297">
        <v>21.96</v>
      </c>
      <c r="AR1048" s="297">
        <v>21.99</v>
      </c>
      <c r="AS1048" s="297">
        <v>22.02</v>
      </c>
      <c r="AT1048" s="297">
        <v>22.04</v>
      </c>
      <c r="AU1048" s="297">
        <v>21.95</v>
      </c>
      <c r="AV1048" s="297">
        <v>21.89</v>
      </c>
      <c r="AW1048" s="297">
        <v>21.87</v>
      </c>
      <c r="AX1048" s="297">
        <v>21.85</v>
      </c>
      <c r="AY1048" s="297">
        <v>21.82</v>
      </c>
      <c r="AZ1048" s="297">
        <v>21.71</v>
      </c>
      <c r="BA1048" s="297">
        <v>21.65</v>
      </c>
      <c r="BB1048" s="297">
        <v>21.62</v>
      </c>
      <c r="BC1048" s="297">
        <v>21.57</v>
      </c>
      <c r="BD1048" s="297">
        <v>21.52</v>
      </c>
      <c r="BE1048" s="297">
        <v>21.39</v>
      </c>
      <c r="BF1048" s="297">
        <v>21.33</v>
      </c>
      <c r="BG1048" s="297">
        <v>21.28</v>
      </c>
      <c r="BH1048" s="297">
        <v>21.22</v>
      </c>
      <c r="BI1048" s="297">
        <v>21.16</v>
      </c>
      <c r="BJ1048" s="297">
        <v>21.05</v>
      </c>
      <c r="BK1048" s="297">
        <v>20.99</v>
      </c>
      <c r="BL1048" s="297">
        <v>20.93</v>
      </c>
      <c r="BM1048" s="297">
        <v>20.88</v>
      </c>
      <c r="BN1048" s="297">
        <v>20.83</v>
      </c>
      <c r="BO1048" s="297">
        <v>20.73</v>
      </c>
      <c r="BP1048" s="297">
        <v>20.68</v>
      </c>
      <c r="BQ1048" s="297">
        <v>20.63</v>
      </c>
      <c r="BR1048" s="297">
        <v>20.59</v>
      </c>
      <c r="BS1048" s="297">
        <v>20.54</v>
      </c>
      <c r="BT1048" s="297">
        <v>20.47</v>
      </c>
      <c r="BU1048" s="297">
        <v>20.420000000000002</v>
      </c>
      <c r="BV1048" s="297">
        <v>20.37</v>
      </c>
      <c r="BW1048" s="297">
        <v>20.309999999999999</v>
      </c>
    </row>
    <row r="1049" spans="1:75" x14ac:dyDescent="0.25">
      <c r="A1049" s="297" t="s">
        <v>1145</v>
      </c>
      <c r="B1049" s="297" t="s">
        <v>1146</v>
      </c>
      <c r="C1049" s="297" t="s">
        <v>1011</v>
      </c>
      <c r="D1049" s="297" t="s">
        <v>927</v>
      </c>
      <c r="E1049" s="297">
        <v>1537.42</v>
      </c>
      <c r="F1049" s="297">
        <v>1591.54</v>
      </c>
      <c r="G1049" s="297">
        <v>1643.3</v>
      </c>
      <c r="H1049" s="297">
        <v>1694.32</v>
      </c>
      <c r="I1049" s="297">
        <v>1746.86</v>
      </c>
      <c r="J1049" s="297">
        <v>1802.51</v>
      </c>
      <c r="K1049" s="297">
        <v>1858.97</v>
      </c>
      <c r="L1049" s="297">
        <v>1914.58</v>
      </c>
      <c r="M1049" s="297">
        <v>1985.29</v>
      </c>
      <c r="N1049" s="297">
        <v>2033.95</v>
      </c>
      <c r="O1049" s="297">
        <v>2083.44</v>
      </c>
      <c r="P1049" s="297">
        <v>2106.94</v>
      </c>
      <c r="Q1049" s="297">
        <v>2056.14</v>
      </c>
      <c r="R1049" s="297">
        <v>2017.38</v>
      </c>
      <c r="S1049" s="297">
        <v>1921.95</v>
      </c>
      <c r="T1049" s="297">
        <v>1861.62</v>
      </c>
      <c r="U1049" s="297">
        <v>1746.56</v>
      </c>
      <c r="V1049" s="297">
        <v>1783.57</v>
      </c>
      <c r="W1049" s="297">
        <v>1852.26</v>
      </c>
      <c r="X1049" s="297">
        <v>1910.94</v>
      </c>
      <c r="Y1049" s="297">
        <v>2009.77</v>
      </c>
      <c r="Z1049" s="297">
        <v>2109.7600000000002</v>
      </c>
      <c r="AA1049" s="297">
        <v>2200.52</v>
      </c>
      <c r="AB1049" s="297">
        <v>2297.69</v>
      </c>
      <c r="AC1049" s="297">
        <v>2395.0100000000002</v>
      </c>
      <c r="AD1049" s="297">
        <v>2468.1799999999998</v>
      </c>
      <c r="AE1049" s="297">
        <v>2551.79</v>
      </c>
      <c r="AF1049" s="297">
        <v>2640.26</v>
      </c>
      <c r="AG1049" s="297">
        <v>2729.49</v>
      </c>
      <c r="AH1049" s="297">
        <v>2839.28</v>
      </c>
      <c r="AI1049" s="297">
        <v>2918.65</v>
      </c>
      <c r="AJ1049" s="297">
        <v>2953.56</v>
      </c>
      <c r="AK1049" s="297">
        <v>2985.37</v>
      </c>
      <c r="AL1049" s="297">
        <v>3013.98</v>
      </c>
      <c r="AM1049" s="297">
        <v>3039.2</v>
      </c>
      <c r="AN1049" s="297">
        <v>3061.03</v>
      </c>
      <c r="AO1049" s="297">
        <v>3119.66</v>
      </c>
      <c r="AP1049" s="297">
        <v>3177.46</v>
      </c>
      <c r="AQ1049" s="297">
        <v>3234.39</v>
      </c>
      <c r="AR1049" s="297">
        <v>3290.54</v>
      </c>
      <c r="AS1049" s="297">
        <v>3346.08</v>
      </c>
      <c r="AT1049" s="297">
        <v>3407.78</v>
      </c>
      <c r="AU1049" s="297">
        <v>3465.79</v>
      </c>
      <c r="AV1049" s="297">
        <v>3523.83</v>
      </c>
      <c r="AW1049" s="297">
        <v>3582.26</v>
      </c>
      <c r="AX1049" s="297">
        <v>3641.15</v>
      </c>
      <c r="AY1049" s="297">
        <v>3700.73</v>
      </c>
      <c r="AZ1049" s="297">
        <v>3760.64</v>
      </c>
      <c r="BA1049" s="297">
        <v>3821.29</v>
      </c>
      <c r="BB1049" s="297">
        <v>3882.93</v>
      </c>
      <c r="BC1049" s="297">
        <v>3945.48</v>
      </c>
      <c r="BD1049" s="297">
        <v>4010.13</v>
      </c>
      <c r="BE1049" s="297">
        <v>4075.03</v>
      </c>
      <c r="BF1049" s="297">
        <v>4140.0600000000004</v>
      </c>
      <c r="BG1049" s="297">
        <v>4204.74</v>
      </c>
      <c r="BH1049" s="297">
        <v>4268.47</v>
      </c>
      <c r="BI1049" s="297">
        <v>4333.3100000000004</v>
      </c>
      <c r="BJ1049" s="297">
        <v>4397.1000000000004</v>
      </c>
      <c r="BK1049" s="297">
        <v>4459.3900000000003</v>
      </c>
      <c r="BL1049" s="297">
        <v>4519.6899999999996</v>
      </c>
      <c r="BM1049" s="297">
        <v>4577.57</v>
      </c>
      <c r="BN1049" s="297">
        <v>4635.84</v>
      </c>
      <c r="BO1049" s="297">
        <v>4692.1000000000004</v>
      </c>
      <c r="BP1049" s="297">
        <v>4745.93</v>
      </c>
      <c r="BQ1049" s="297">
        <v>4797</v>
      </c>
      <c r="BR1049" s="297">
        <v>4845.18</v>
      </c>
      <c r="BS1049" s="297">
        <v>4891.45</v>
      </c>
      <c r="BT1049" s="297">
        <v>4935.55</v>
      </c>
      <c r="BU1049" s="297">
        <v>4977.09</v>
      </c>
      <c r="BV1049" s="297">
        <v>5015.78</v>
      </c>
      <c r="BW1049" s="297">
        <v>5051.6499999999996</v>
      </c>
    </row>
    <row r="1050" spans="1:75" x14ac:dyDescent="0.25">
      <c r="A1050" s="297" t="s">
        <v>1145</v>
      </c>
      <c r="B1050" s="297" t="s">
        <v>1146</v>
      </c>
      <c r="C1050" s="297" t="s">
        <v>1012</v>
      </c>
      <c r="D1050" s="297" t="s">
        <v>927</v>
      </c>
      <c r="E1050" s="297">
        <v>3952.69</v>
      </c>
      <c r="F1050" s="297">
        <v>4064.67</v>
      </c>
      <c r="G1050" s="297">
        <v>4180.32</v>
      </c>
      <c r="H1050" s="297">
        <v>4301.33</v>
      </c>
      <c r="I1050" s="297">
        <v>4429.8500000000004</v>
      </c>
      <c r="J1050" s="297">
        <v>4566.79</v>
      </c>
      <c r="K1050" s="297">
        <v>4713.45</v>
      </c>
      <c r="L1050" s="297">
        <v>4867.75</v>
      </c>
      <c r="M1050" s="297">
        <v>5023.0200000000004</v>
      </c>
      <c r="N1050" s="297">
        <v>5170.29</v>
      </c>
      <c r="O1050" s="297">
        <v>5303.15</v>
      </c>
      <c r="P1050" s="297">
        <v>5418.79</v>
      </c>
      <c r="Q1050" s="297">
        <v>5519.02</v>
      </c>
      <c r="R1050" s="297">
        <v>5607.92</v>
      </c>
      <c r="S1050" s="297">
        <v>5691.85</v>
      </c>
      <c r="T1050" s="297">
        <v>5775.4</v>
      </c>
      <c r="U1050" s="297">
        <v>5860.33</v>
      </c>
      <c r="V1050" s="297">
        <v>5945.18</v>
      </c>
      <c r="W1050" s="297">
        <v>6027.68</v>
      </c>
      <c r="X1050" s="297">
        <v>6104.27</v>
      </c>
      <c r="Y1050" s="297">
        <v>6172.81</v>
      </c>
      <c r="Z1050" s="297">
        <v>6232.59</v>
      </c>
      <c r="AA1050" s="297">
        <v>6285.81</v>
      </c>
      <c r="AB1050" s="297">
        <v>6336.72</v>
      </c>
      <c r="AC1050" s="297">
        <v>6391.12</v>
      </c>
      <c r="AD1050" s="297">
        <v>6453.24</v>
      </c>
      <c r="AE1050" s="297">
        <v>6524.63</v>
      </c>
      <c r="AF1050" s="297">
        <v>6604.43</v>
      </c>
      <c r="AG1050" s="297">
        <v>6691.42</v>
      </c>
      <c r="AH1050" s="297">
        <v>6783.39</v>
      </c>
      <c r="AI1050" s="297">
        <v>6878.64</v>
      </c>
      <c r="AJ1050" s="297">
        <v>6976.96</v>
      </c>
      <c r="AK1050" s="297">
        <v>7078.75</v>
      </c>
      <c r="AL1050" s="297">
        <v>7183.53</v>
      </c>
      <c r="AM1050" s="297">
        <v>7290.75</v>
      </c>
      <c r="AN1050" s="297">
        <v>7399.93</v>
      </c>
      <c r="AO1050" s="297">
        <v>7510.66</v>
      </c>
      <c r="AP1050" s="297">
        <v>7622.58</v>
      </c>
      <c r="AQ1050" s="297">
        <v>7735.2</v>
      </c>
      <c r="AR1050" s="297">
        <v>7848.04</v>
      </c>
      <c r="AS1050" s="297">
        <v>7960.66</v>
      </c>
      <c r="AT1050" s="297">
        <v>8072.77</v>
      </c>
      <c r="AU1050" s="297">
        <v>8184.1</v>
      </c>
      <c r="AV1050" s="297">
        <v>8294.2900000000009</v>
      </c>
      <c r="AW1050" s="297">
        <v>8403</v>
      </c>
      <c r="AX1050" s="297">
        <v>8509.9500000000007</v>
      </c>
      <c r="AY1050" s="297">
        <v>8614.9699999999993</v>
      </c>
      <c r="AZ1050" s="297">
        <v>8718</v>
      </c>
      <c r="BA1050" s="297">
        <v>8819.09</v>
      </c>
      <c r="BB1050" s="297">
        <v>8918.3799999999992</v>
      </c>
      <c r="BC1050" s="297">
        <v>9016.01</v>
      </c>
      <c r="BD1050" s="297">
        <v>9111.9599999999991</v>
      </c>
      <c r="BE1050" s="297">
        <v>9206.25</v>
      </c>
      <c r="BF1050" s="297">
        <v>9299.15</v>
      </c>
      <c r="BG1050" s="297">
        <v>9391.01</v>
      </c>
      <c r="BH1050" s="297">
        <v>9482.09</v>
      </c>
      <c r="BI1050" s="297">
        <v>9572.4699999999993</v>
      </c>
      <c r="BJ1050" s="297">
        <v>9662.1299999999992</v>
      </c>
      <c r="BK1050" s="297">
        <v>9751.1299999999992</v>
      </c>
      <c r="BL1050" s="297">
        <v>9839.48</v>
      </c>
      <c r="BM1050" s="297">
        <v>9927.2000000000007</v>
      </c>
      <c r="BN1050" s="297">
        <v>10014.27</v>
      </c>
      <c r="BO1050" s="297">
        <v>10100.61</v>
      </c>
      <c r="BP1050" s="297">
        <v>10186.08</v>
      </c>
      <c r="BQ1050" s="297">
        <v>10270.469999999999</v>
      </c>
      <c r="BR1050" s="297">
        <v>10353.58</v>
      </c>
      <c r="BS1050" s="297">
        <v>10435.33</v>
      </c>
      <c r="BT1050" s="297">
        <v>10515.6</v>
      </c>
      <c r="BU1050" s="297">
        <v>10594.11</v>
      </c>
      <c r="BV1050" s="297">
        <v>10670.53</v>
      </c>
      <c r="BW1050" s="297">
        <v>10744.59</v>
      </c>
    </row>
    <row r="1051" spans="1:75" x14ac:dyDescent="0.25">
      <c r="A1051" s="297" t="s">
        <v>1145</v>
      </c>
      <c r="B1051" s="297" t="s">
        <v>1146</v>
      </c>
      <c r="C1051" s="297" t="s">
        <v>1013</v>
      </c>
      <c r="D1051" s="297" t="s">
        <v>1010</v>
      </c>
      <c r="J1051" s="297">
        <v>22.62</v>
      </c>
      <c r="K1051" s="297">
        <v>18.89</v>
      </c>
      <c r="L1051" s="297">
        <v>18.09</v>
      </c>
      <c r="M1051" s="297">
        <v>21.14</v>
      </c>
      <c r="N1051" s="297">
        <v>16.45</v>
      </c>
      <c r="O1051" s="297">
        <v>17.46</v>
      </c>
      <c r="P1051" s="297">
        <v>23.9</v>
      </c>
      <c r="Q1051" s="297">
        <v>30.57</v>
      </c>
      <c r="R1051" s="297">
        <v>26.07</v>
      </c>
      <c r="S1051" s="297">
        <v>24.96</v>
      </c>
      <c r="T1051" s="297">
        <v>22.31</v>
      </c>
      <c r="U1051" s="297">
        <v>18.89</v>
      </c>
      <c r="V1051" s="297">
        <v>13.02</v>
      </c>
      <c r="W1051" s="297">
        <v>6.33</v>
      </c>
      <c r="X1051" s="297">
        <v>15.9</v>
      </c>
      <c r="Y1051" s="297">
        <v>9.32</v>
      </c>
      <c r="Z1051" s="297">
        <v>-0.53</v>
      </c>
      <c r="AA1051" s="297">
        <v>3.18</v>
      </c>
      <c r="AB1051" s="297">
        <v>2.99</v>
      </c>
      <c r="AC1051" s="297">
        <v>3.31</v>
      </c>
      <c r="AD1051" s="297">
        <v>-12.02</v>
      </c>
      <c r="AE1051" s="297">
        <v>-20.5</v>
      </c>
      <c r="AF1051" s="297">
        <v>-23.77</v>
      </c>
      <c r="AG1051" s="297">
        <v>-21.53</v>
      </c>
      <c r="AH1051" s="297">
        <v>8.4499999999999993</v>
      </c>
      <c r="AI1051" s="297">
        <v>7.84</v>
      </c>
      <c r="AJ1051" s="297">
        <v>8.59</v>
      </c>
      <c r="AK1051" s="297">
        <v>8.68</v>
      </c>
      <c r="AL1051" s="297">
        <v>8.89</v>
      </c>
      <c r="AM1051" s="297">
        <v>9.2100000000000009</v>
      </c>
      <c r="AN1051" s="297">
        <v>9.4700000000000006</v>
      </c>
      <c r="AO1051" s="297">
        <v>9.77</v>
      </c>
      <c r="AP1051" s="297">
        <v>10.25</v>
      </c>
      <c r="AQ1051" s="297">
        <v>10.41</v>
      </c>
      <c r="AR1051" s="297">
        <v>10.58</v>
      </c>
      <c r="AS1051" s="297">
        <v>10.81</v>
      </c>
      <c r="AT1051" s="297">
        <v>10.99</v>
      </c>
      <c r="AU1051" s="297">
        <v>11.01</v>
      </c>
      <c r="AV1051" s="297">
        <v>11.02</v>
      </c>
      <c r="AW1051" s="297">
        <v>11.11</v>
      </c>
      <c r="AX1051" s="297">
        <v>11.2</v>
      </c>
      <c r="AY1051" s="297">
        <v>11.26</v>
      </c>
      <c r="AZ1051" s="297">
        <v>11.12</v>
      </c>
      <c r="BA1051" s="297">
        <v>11.13</v>
      </c>
      <c r="BB1051" s="297">
        <v>11.19</v>
      </c>
      <c r="BC1051" s="297">
        <v>11.25</v>
      </c>
      <c r="BD1051" s="297">
        <v>11.36</v>
      </c>
      <c r="BE1051" s="297">
        <v>11.24</v>
      </c>
      <c r="BF1051" s="297">
        <v>11.32</v>
      </c>
      <c r="BG1051" s="297">
        <v>11.42</v>
      </c>
      <c r="BH1051" s="297">
        <v>11.53</v>
      </c>
      <c r="BI1051" s="297">
        <v>11.67</v>
      </c>
      <c r="BJ1051" s="297">
        <v>11.65</v>
      </c>
      <c r="BK1051" s="297">
        <v>11.78</v>
      </c>
      <c r="BL1051" s="297">
        <v>11.9</v>
      </c>
      <c r="BM1051" s="297">
        <v>12.02</v>
      </c>
      <c r="BN1051" s="297">
        <v>12.12</v>
      </c>
      <c r="BO1051" s="297">
        <v>12.08</v>
      </c>
      <c r="BP1051" s="297">
        <v>12.14</v>
      </c>
      <c r="BQ1051" s="297">
        <v>12.2</v>
      </c>
      <c r="BR1051" s="297">
        <v>12.23</v>
      </c>
      <c r="BS1051" s="297">
        <v>12.26</v>
      </c>
      <c r="BT1051" s="297">
        <v>12.1</v>
      </c>
      <c r="BU1051" s="297">
        <v>12.08</v>
      </c>
      <c r="BV1051" s="297">
        <v>12.04</v>
      </c>
      <c r="BW1051" s="297">
        <v>11.96</v>
      </c>
    </row>
    <row r="1052" spans="1:75" x14ac:dyDescent="0.25">
      <c r="A1052" s="297" t="s">
        <v>1145</v>
      </c>
      <c r="B1052" s="297" t="s">
        <v>1146</v>
      </c>
      <c r="C1052" s="297" t="s">
        <v>1014</v>
      </c>
      <c r="D1052" s="297" t="s">
        <v>1015</v>
      </c>
      <c r="E1052" s="297">
        <v>73.75</v>
      </c>
      <c r="F1052" s="297">
        <v>75.12</v>
      </c>
      <c r="G1052" s="297">
        <v>76.52</v>
      </c>
      <c r="H1052" s="297">
        <v>77.94</v>
      </c>
      <c r="I1052" s="297">
        <v>79.39</v>
      </c>
      <c r="J1052" s="297">
        <v>80.87</v>
      </c>
      <c r="K1052" s="297">
        <v>81.95</v>
      </c>
      <c r="L1052" s="297">
        <v>83.05</v>
      </c>
      <c r="M1052" s="297">
        <v>84.17</v>
      </c>
      <c r="N1052" s="297">
        <v>85.29</v>
      </c>
      <c r="O1052" s="297">
        <v>86.44</v>
      </c>
      <c r="P1052" s="297">
        <v>87.31</v>
      </c>
      <c r="Q1052" s="297">
        <v>88.2</v>
      </c>
      <c r="R1052" s="297">
        <v>89.09</v>
      </c>
      <c r="S1052" s="297">
        <v>90</v>
      </c>
      <c r="T1052" s="297">
        <v>90.91</v>
      </c>
      <c r="U1052" s="297">
        <v>90.76</v>
      </c>
      <c r="V1052" s="297">
        <v>90.61</v>
      </c>
      <c r="W1052" s="297">
        <v>90.46</v>
      </c>
      <c r="X1052" s="297">
        <v>90.31</v>
      </c>
      <c r="Y1052" s="297">
        <v>90.16</v>
      </c>
      <c r="Z1052" s="297">
        <v>90.46</v>
      </c>
      <c r="AA1052" s="297">
        <v>90.77</v>
      </c>
      <c r="AB1052" s="297">
        <v>91.07</v>
      </c>
      <c r="AC1052" s="297">
        <v>91.37</v>
      </c>
      <c r="AD1052" s="297">
        <v>91.68</v>
      </c>
      <c r="AE1052" s="297">
        <v>91.56</v>
      </c>
      <c r="AF1052" s="297">
        <v>91.45</v>
      </c>
      <c r="AG1052" s="297">
        <v>91.34</v>
      </c>
      <c r="AH1052" s="297">
        <v>91.23</v>
      </c>
      <c r="AI1052" s="297">
        <v>91.12</v>
      </c>
      <c r="AJ1052" s="297">
        <v>91.38</v>
      </c>
      <c r="AK1052" s="297">
        <v>91.64</v>
      </c>
      <c r="AL1052" s="297">
        <v>91.91</v>
      </c>
      <c r="AM1052" s="297">
        <v>92.17</v>
      </c>
      <c r="AN1052" s="297">
        <v>92.43</v>
      </c>
      <c r="AO1052" s="297">
        <v>92.59</v>
      </c>
      <c r="AP1052" s="297">
        <v>92.75</v>
      </c>
      <c r="AQ1052" s="297">
        <v>92.9</v>
      </c>
      <c r="AR1052" s="297">
        <v>93.06</v>
      </c>
      <c r="AS1052" s="297">
        <v>93.22</v>
      </c>
      <c r="AT1052" s="297">
        <v>93.34</v>
      </c>
      <c r="AU1052" s="297">
        <v>93.47</v>
      </c>
      <c r="AV1052" s="297">
        <v>93.59</v>
      </c>
      <c r="AW1052" s="297">
        <v>93.72</v>
      </c>
      <c r="AX1052" s="297">
        <v>93.85</v>
      </c>
      <c r="AY1052" s="297">
        <v>93.93</v>
      </c>
      <c r="AZ1052" s="297">
        <v>94.02</v>
      </c>
      <c r="BA1052" s="297">
        <v>94.1</v>
      </c>
      <c r="BB1052" s="297">
        <v>94.19</v>
      </c>
      <c r="BC1052" s="297">
        <v>94.27</v>
      </c>
      <c r="BD1052" s="297">
        <v>94.36</v>
      </c>
      <c r="BE1052" s="297">
        <v>94.44</v>
      </c>
      <c r="BF1052" s="297">
        <v>94.53</v>
      </c>
      <c r="BG1052" s="297">
        <v>94.61</v>
      </c>
      <c r="BH1052" s="297">
        <v>94.7</v>
      </c>
      <c r="BI1052" s="297">
        <v>94.77</v>
      </c>
      <c r="BJ1052" s="297">
        <v>94.85</v>
      </c>
      <c r="BK1052" s="297">
        <v>94.93</v>
      </c>
      <c r="BL1052" s="297">
        <v>95.01</v>
      </c>
      <c r="BM1052" s="297">
        <v>95.09</v>
      </c>
      <c r="BN1052" s="297">
        <v>95.15</v>
      </c>
      <c r="BO1052" s="297">
        <v>95.21</v>
      </c>
      <c r="BP1052" s="297">
        <v>95.28</v>
      </c>
      <c r="BQ1052" s="297">
        <v>95.34</v>
      </c>
      <c r="BR1052" s="297">
        <v>95.41</v>
      </c>
      <c r="BS1052" s="297">
        <v>95.52</v>
      </c>
      <c r="BT1052" s="297">
        <v>95.62</v>
      </c>
      <c r="BU1052" s="297">
        <v>95.73</v>
      </c>
      <c r="BV1052" s="297">
        <v>95.83</v>
      </c>
      <c r="BW1052" s="297">
        <v>95.94</v>
      </c>
    </row>
    <row r="1053" spans="1:75" x14ac:dyDescent="0.25">
      <c r="A1053" s="297" t="s">
        <v>1145</v>
      </c>
      <c r="B1053" s="297" t="s">
        <v>1146</v>
      </c>
      <c r="C1053" s="297" t="s">
        <v>1016</v>
      </c>
      <c r="D1053" s="297" t="s">
        <v>1015</v>
      </c>
      <c r="E1053" s="297">
        <v>8.83</v>
      </c>
      <c r="F1053" s="297">
        <v>8.98</v>
      </c>
      <c r="G1053" s="297">
        <v>9.14</v>
      </c>
      <c r="H1053" s="297">
        <v>9.3000000000000007</v>
      </c>
      <c r="I1053" s="297">
        <v>9.4700000000000006</v>
      </c>
      <c r="J1053" s="297">
        <v>9.64</v>
      </c>
      <c r="K1053" s="297">
        <v>9.5399999999999991</v>
      </c>
      <c r="L1053" s="297">
        <v>9.4499999999999993</v>
      </c>
      <c r="M1053" s="297">
        <v>9.36</v>
      </c>
      <c r="N1053" s="297">
        <v>9.27</v>
      </c>
      <c r="O1053" s="297">
        <v>9.18</v>
      </c>
      <c r="P1053" s="297">
        <v>8.81</v>
      </c>
      <c r="Q1053" s="297">
        <v>8.4600000000000009</v>
      </c>
      <c r="R1053" s="297">
        <v>8.1199999999999992</v>
      </c>
      <c r="S1053" s="297">
        <v>7.79</v>
      </c>
      <c r="T1053" s="297">
        <v>7.48</v>
      </c>
      <c r="U1053" s="297">
        <v>7.14</v>
      </c>
      <c r="V1053" s="297">
        <v>6.82</v>
      </c>
      <c r="W1053" s="297">
        <v>6.51</v>
      </c>
      <c r="X1053" s="297">
        <v>6.21</v>
      </c>
      <c r="Y1053" s="297">
        <v>5.93</v>
      </c>
      <c r="Z1053" s="297">
        <v>6.16</v>
      </c>
      <c r="AA1053" s="297">
        <v>6.39</v>
      </c>
      <c r="AB1053" s="297">
        <v>6.64</v>
      </c>
      <c r="AC1053" s="297">
        <v>6.89</v>
      </c>
      <c r="AD1053" s="297">
        <v>7.16</v>
      </c>
      <c r="AE1053" s="297">
        <v>7.06</v>
      </c>
      <c r="AF1053" s="297">
        <v>6.97</v>
      </c>
      <c r="AG1053" s="297">
        <v>6.88</v>
      </c>
      <c r="AH1053" s="297">
        <v>6.79</v>
      </c>
      <c r="AI1053" s="297">
        <v>6.7</v>
      </c>
      <c r="AJ1053" s="297">
        <v>6.59</v>
      </c>
      <c r="AK1053" s="297">
        <v>6.48</v>
      </c>
      <c r="AL1053" s="297">
        <v>6.37</v>
      </c>
      <c r="AM1053" s="297">
        <v>6.27</v>
      </c>
      <c r="AN1053" s="297">
        <v>6.17</v>
      </c>
      <c r="AO1053" s="297">
        <v>6.46</v>
      </c>
      <c r="AP1053" s="297">
        <v>6.77</v>
      </c>
      <c r="AQ1053" s="297">
        <v>7.09</v>
      </c>
      <c r="AR1053" s="297">
        <v>7.43</v>
      </c>
      <c r="AS1053" s="297">
        <v>7.79</v>
      </c>
      <c r="AT1053" s="297">
        <v>8.07</v>
      </c>
      <c r="AU1053" s="297">
        <v>8.36</v>
      </c>
      <c r="AV1053" s="297">
        <v>8.66</v>
      </c>
      <c r="AW1053" s="297">
        <v>8.9700000000000006</v>
      </c>
      <c r="AX1053" s="297">
        <v>9.2899999999999991</v>
      </c>
      <c r="AY1053" s="297">
        <v>9.6</v>
      </c>
      <c r="AZ1053" s="297">
        <v>9.92</v>
      </c>
      <c r="BA1053" s="297">
        <v>10.26</v>
      </c>
      <c r="BB1053" s="297">
        <v>10.6</v>
      </c>
      <c r="BC1053" s="297">
        <v>10.95</v>
      </c>
      <c r="BD1053" s="297">
        <v>11.31</v>
      </c>
      <c r="BE1053" s="297">
        <v>11.67</v>
      </c>
      <c r="BF1053" s="297">
        <v>12.05</v>
      </c>
      <c r="BG1053" s="297">
        <v>12.44</v>
      </c>
      <c r="BH1053" s="297">
        <v>12.84</v>
      </c>
      <c r="BI1053" s="297">
        <v>13.27</v>
      </c>
      <c r="BJ1053" s="297">
        <v>13.71</v>
      </c>
      <c r="BK1053" s="297">
        <v>14.16</v>
      </c>
      <c r="BL1053" s="297">
        <v>14.63</v>
      </c>
      <c r="BM1053" s="297">
        <v>15.12</v>
      </c>
      <c r="BN1053" s="297">
        <v>15.6</v>
      </c>
      <c r="BO1053" s="297">
        <v>16.100000000000001</v>
      </c>
      <c r="BP1053" s="297">
        <v>16.61</v>
      </c>
      <c r="BQ1053" s="297">
        <v>17.14</v>
      </c>
      <c r="BR1053" s="297">
        <v>17.68</v>
      </c>
      <c r="BS1053" s="297">
        <v>18.170000000000002</v>
      </c>
      <c r="BT1053" s="297">
        <v>18.670000000000002</v>
      </c>
      <c r="BU1053" s="297">
        <v>19.18</v>
      </c>
      <c r="BV1053" s="297">
        <v>19.7</v>
      </c>
      <c r="BW1053" s="297">
        <v>20.25</v>
      </c>
    </row>
    <row r="1054" spans="1:75" x14ac:dyDescent="0.25">
      <c r="A1054" s="297" t="s">
        <v>1147</v>
      </c>
      <c r="B1054" s="297" t="s">
        <v>1148</v>
      </c>
      <c r="C1054" s="297" t="s">
        <v>1005</v>
      </c>
      <c r="D1054" s="297" t="s">
        <v>1006</v>
      </c>
      <c r="E1054" s="297">
        <v>13.19</v>
      </c>
      <c r="F1054" s="297">
        <v>13.84</v>
      </c>
      <c r="G1054" s="297">
        <v>14.46</v>
      </c>
      <c r="H1054" s="297">
        <v>15.03</v>
      </c>
      <c r="I1054" s="297">
        <v>15.57</v>
      </c>
      <c r="J1054" s="297">
        <v>16.13</v>
      </c>
      <c r="K1054" s="297">
        <v>16.75</v>
      </c>
      <c r="L1054" s="297">
        <v>17.420000000000002</v>
      </c>
      <c r="M1054" s="297">
        <v>18.16</v>
      </c>
      <c r="N1054" s="297">
        <v>18.920000000000002</v>
      </c>
      <c r="O1054" s="297">
        <v>19.760000000000002</v>
      </c>
      <c r="P1054" s="297">
        <v>20.61</v>
      </c>
      <c r="Q1054" s="297">
        <v>21.5</v>
      </c>
      <c r="R1054" s="297">
        <v>22.2</v>
      </c>
      <c r="S1054" s="297">
        <v>22.85</v>
      </c>
      <c r="T1054" s="297">
        <v>23.12</v>
      </c>
      <c r="U1054" s="297">
        <v>23.18</v>
      </c>
      <c r="V1054" s="297">
        <v>23.12</v>
      </c>
      <c r="W1054" s="297">
        <v>23.25</v>
      </c>
      <c r="X1054" s="297">
        <v>23.35</v>
      </c>
      <c r="Y1054" s="297">
        <v>23.74</v>
      </c>
      <c r="Z1054" s="297">
        <v>24.14</v>
      </c>
      <c r="AA1054" s="297">
        <v>24.91</v>
      </c>
      <c r="AB1054" s="297">
        <v>25.7</v>
      </c>
      <c r="AC1054" s="297">
        <v>26.55</v>
      </c>
      <c r="AD1054" s="297">
        <v>27.23</v>
      </c>
      <c r="AE1054" s="297">
        <v>28.08</v>
      </c>
      <c r="AF1054" s="297">
        <v>29.11</v>
      </c>
      <c r="AG1054" s="297">
        <v>30.33</v>
      </c>
      <c r="AH1054" s="297">
        <v>31.5</v>
      </c>
      <c r="AI1054" s="297">
        <v>32.65</v>
      </c>
      <c r="AJ1054" s="297">
        <v>34.29</v>
      </c>
      <c r="AK1054" s="297">
        <v>36.06</v>
      </c>
      <c r="AL1054" s="297">
        <v>38</v>
      </c>
      <c r="AM1054" s="297">
        <v>40.17</v>
      </c>
      <c r="AN1054" s="297">
        <v>42.61</v>
      </c>
      <c r="AO1054" s="297">
        <v>45.34</v>
      </c>
      <c r="AP1054" s="297">
        <v>48.34</v>
      </c>
      <c r="AQ1054" s="297">
        <v>51.64</v>
      </c>
      <c r="AR1054" s="297">
        <v>55.27</v>
      </c>
      <c r="AS1054" s="297">
        <v>59.27</v>
      </c>
      <c r="AT1054" s="297">
        <v>63.67</v>
      </c>
      <c r="AU1054" s="297">
        <v>68.459999999999994</v>
      </c>
      <c r="AV1054" s="297">
        <v>73.67</v>
      </c>
      <c r="AW1054" s="297">
        <v>79.349999999999994</v>
      </c>
      <c r="AX1054" s="297">
        <v>85.56</v>
      </c>
      <c r="AY1054" s="297">
        <v>92.32</v>
      </c>
      <c r="AZ1054" s="297">
        <v>99.64</v>
      </c>
      <c r="BA1054" s="297">
        <v>107.57</v>
      </c>
      <c r="BB1054" s="297">
        <v>116.17</v>
      </c>
      <c r="BC1054" s="297">
        <v>125.5</v>
      </c>
      <c r="BD1054" s="297">
        <v>135.61000000000001</v>
      </c>
      <c r="BE1054" s="297">
        <v>146.47999999999999</v>
      </c>
      <c r="BF1054" s="297">
        <v>158.21</v>
      </c>
      <c r="BG1054" s="297">
        <v>170.87</v>
      </c>
      <c r="BH1054" s="297">
        <v>184.52</v>
      </c>
      <c r="BI1054" s="297">
        <v>199.24</v>
      </c>
      <c r="BJ1054" s="297">
        <v>214.99</v>
      </c>
      <c r="BK1054" s="297">
        <v>231.91</v>
      </c>
      <c r="BL1054" s="297">
        <v>250.08</v>
      </c>
      <c r="BM1054" s="297">
        <v>269.60000000000002</v>
      </c>
      <c r="BN1054" s="297">
        <v>290.56</v>
      </c>
      <c r="BO1054" s="297">
        <v>312.95</v>
      </c>
      <c r="BP1054" s="297">
        <v>336.93</v>
      </c>
      <c r="BQ1054" s="297">
        <v>362.63</v>
      </c>
      <c r="BR1054" s="297">
        <v>390.18</v>
      </c>
      <c r="BS1054" s="297">
        <v>419.72</v>
      </c>
      <c r="BT1054" s="297">
        <v>451.26</v>
      </c>
      <c r="BU1054" s="297">
        <v>485.01</v>
      </c>
      <c r="BV1054" s="297">
        <v>521.11</v>
      </c>
      <c r="BW1054" s="297">
        <v>559.70000000000005</v>
      </c>
    </row>
    <row r="1055" spans="1:75" x14ac:dyDescent="0.25">
      <c r="A1055" s="297" t="s">
        <v>1147</v>
      </c>
      <c r="B1055" s="297" t="s">
        <v>1148</v>
      </c>
      <c r="C1055" s="297" t="s">
        <v>1007</v>
      </c>
      <c r="D1055" s="297" t="s">
        <v>1008</v>
      </c>
      <c r="E1055" s="297">
        <v>54897.26</v>
      </c>
      <c r="F1055" s="297">
        <v>55678.09</v>
      </c>
      <c r="G1055" s="297">
        <v>56506.85</v>
      </c>
      <c r="H1055" s="297">
        <v>57671.23</v>
      </c>
      <c r="I1055" s="297">
        <v>58801.37</v>
      </c>
      <c r="J1055" s="297">
        <v>60054.8</v>
      </c>
      <c r="K1055" s="297">
        <v>61513.7</v>
      </c>
      <c r="L1055" s="297">
        <v>62643.839999999997</v>
      </c>
      <c r="M1055" s="297">
        <v>63773.97</v>
      </c>
      <c r="N1055" s="297">
        <v>65171.23</v>
      </c>
      <c r="O1055" s="297">
        <v>66664.38</v>
      </c>
      <c r="P1055" s="297">
        <v>68027.399999999994</v>
      </c>
      <c r="Q1055" s="297">
        <v>68910.960000000006</v>
      </c>
      <c r="R1055" s="297">
        <v>70780.820000000007</v>
      </c>
      <c r="S1055" s="297">
        <v>72047.95</v>
      </c>
      <c r="T1055" s="297">
        <v>75493.149999999994</v>
      </c>
      <c r="U1055" s="297">
        <v>76424.66</v>
      </c>
      <c r="V1055" s="297">
        <v>77164.38</v>
      </c>
      <c r="W1055" s="297">
        <v>81732.88</v>
      </c>
      <c r="X1055" s="297">
        <v>87335.62</v>
      </c>
      <c r="Y1055" s="297">
        <v>91712.33</v>
      </c>
      <c r="Z1055" s="297">
        <v>97321.919999999998</v>
      </c>
      <c r="AA1055" s="297">
        <v>102246.58</v>
      </c>
      <c r="AB1055" s="297">
        <v>106130.13</v>
      </c>
      <c r="AC1055" s="297">
        <v>110890.41</v>
      </c>
      <c r="AD1055" s="297">
        <v>117534.25</v>
      </c>
      <c r="AE1055" s="297">
        <v>122198.63</v>
      </c>
      <c r="AF1055" s="297">
        <v>125582.2</v>
      </c>
      <c r="AG1055" s="297">
        <v>129842.46</v>
      </c>
      <c r="AH1055" s="297">
        <v>146719.07999999999</v>
      </c>
      <c r="AI1055" s="297">
        <v>150524.44</v>
      </c>
      <c r="AJ1055" s="297">
        <v>151710.98000000001</v>
      </c>
      <c r="AK1055" s="297">
        <v>152016.95000000001</v>
      </c>
      <c r="AL1055" s="297">
        <v>154613.92000000001</v>
      </c>
      <c r="AM1055" s="297">
        <v>158213.26999999999</v>
      </c>
      <c r="AN1055" s="297">
        <v>163002.04999999999</v>
      </c>
      <c r="AO1055" s="297">
        <v>167801.52</v>
      </c>
      <c r="AP1055" s="297">
        <v>176646.72</v>
      </c>
      <c r="AQ1055" s="297">
        <v>186073.38</v>
      </c>
      <c r="AR1055" s="297">
        <v>196770.02</v>
      </c>
      <c r="AS1055" s="297">
        <v>208441.77</v>
      </c>
      <c r="AT1055" s="297">
        <v>220721.23</v>
      </c>
      <c r="AU1055" s="297">
        <v>235222.8</v>
      </c>
      <c r="AV1055" s="297">
        <v>250840.3</v>
      </c>
      <c r="AW1055" s="297">
        <v>267690.88</v>
      </c>
      <c r="AX1055" s="297">
        <v>285659.56</v>
      </c>
      <c r="AY1055" s="297">
        <v>304430.21999999997</v>
      </c>
      <c r="AZ1055" s="297">
        <v>325516.5</v>
      </c>
      <c r="BA1055" s="297">
        <v>348054.69</v>
      </c>
      <c r="BB1055" s="297">
        <v>372193.41</v>
      </c>
      <c r="BC1055" s="297">
        <v>398454.38</v>
      </c>
      <c r="BD1055" s="297">
        <v>425295.13</v>
      </c>
      <c r="BE1055" s="297">
        <v>455223.91</v>
      </c>
      <c r="BF1055" s="297">
        <v>487196.78</v>
      </c>
      <c r="BG1055" s="297">
        <v>521272.25</v>
      </c>
      <c r="BH1055" s="297">
        <v>557744.68999999994</v>
      </c>
      <c r="BI1055" s="297">
        <v>595448.31000000006</v>
      </c>
      <c r="BJ1055" s="297">
        <v>636462.38</v>
      </c>
      <c r="BK1055" s="297">
        <v>680037.13</v>
      </c>
      <c r="BL1055" s="297">
        <v>726460.25</v>
      </c>
      <c r="BM1055" s="297">
        <v>775769</v>
      </c>
      <c r="BN1055" s="297">
        <v>827025</v>
      </c>
      <c r="BO1055" s="297">
        <v>882162.25</v>
      </c>
      <c r="BP1055" s="297">
        <v>940644.56</v>
      </c>
      <c r="BQ1055" s="297">
        <v>1002840.13</v>
      </c>
      <c r="BR1055" s="297">
        <v>1068995.1299999999</v>
      </c>
      <c r="BS1055" s="297">
        <v>1137659</v>
      </c>
      <c r="BT1055" s="297">
        <v>1211124.3799999999</v>
      </c>
      <c r="BU1055" s="297">
        <v>1289145.75</v>
      </c>
      <c r="BV1055" s="297">
        <v>1371776.75</v>
      </c>
      <c r="BW1055" s="297">
        <v>1459501.88</v>
      </c>
    </row>
    <row r="1056" spans="1:75" x14ac:dyDescent="0.25">
      <c r="A1056" s="297" t="s">
        <v>1147</v>
      </c>
      <c r="B1056" s="297" t="s">
        <v>1148</v>
      </c>
      <c r="C1056" s="297" t="s">
        <v>1009</v>
      </c>
      <c r="D1056" s="297" t="s">
        <v>1010</v>
      </c>
      <c r="O1056" s="297">
        <v>25.76</v>
      </c>
      <c r="P1056" s="297">
        <v>26</v>
      </c>
      <c r="Q1056" s="297">
        <v>26.96</v>
      </c>
      <c r="R1056" s="297">
        <v>24.89</v>
      </c>
      <c r="S1056" s="297">
        <v>24.44</v>
      </c>
      <c r="T1056" s="297">
        <v>19.600000000000001</v>
      </c>
      <c r="U1056" s="297">
        <v>16.47</v>
      </c>
      <c r="V1056" s="297">
        <v>14.72</v>
      </c>
      <c r="W1056" s="297">
        <v>16.02</v>
      </c>
      <c r="X1056" s="297">
        <v>15.38</v>
      </c>
      <c r="Y1056" s="297">
        <v>18.23</v>
      </c>
      <c r="Z1056" s="297">
        <v>17.170000000000002</v>
      </c>
      <c r="AA1056" s="297">
        <v>19.66</v>
      </c>
      <c r="AB1056" s="297">
        <v>19.18</v>
      </c>
      <c r="AC1056" s="297">
        <v>19.079999999999998</v>
      </c>
      <c r="AD1056" s="297">
        <v>16.690000000000001</v>
      </c>
      <c r="AE1056" s="297">
        <v>17.190000000000001</v>
      </c>
      <c r="AF1056" s="297">
        <v>18.02</v>
      </c>
      <c r="AG1056" s="297">
        <v>18.34</v>
      </c>
      <c r="AH1056" s="297">
        <v>17.18</v>
      </c>
      <c r="AI1056" s="297">
        <v>16.37</v>
      </c>
      <c r="AJ1056" s="297">
        <v>18.23</v>
      </c>
      <c r="AK1056" s="297">
        <v>18.309999999999999</v>
      </c>
      <c r="AL1056" s="297">
        <v>18.43</v>
      </c>
      <c r="AM1056" s="297">
        <v>18.61</v>
      </c>
      <c r="AN1056" s="297">
        <v>18.760000000000002</v>
      </c>
      <c r="AO1056" s="297">
        <v>18.86</v>
      </c>
      <c r="AP1056" s="297">
        <v>18.829999999999998</v>
      </c>
      <c r="AQ1056" s="297">
        <v>18.850000000000001</v>
      </c>
      <c r="AR1056" s="297">
        <v>18.89</v>
      </c>
      <c r="AS1056" s="297">
        <v>18.920000000000002</v>
      </c>
      <c r="AT1056" s="297">
        <v>18.93</v>
      </c>
      <c r="AU1056" s="297">
        <v>18.850000000000001</v>
      </c>
      <c r="AV1056" s="297">
        <v>18.809999999999999</v>
      </c>
      <c r="AW1056" s="297">
        <v>18.78</v>
      </c>
      <c r="AX1056" s="297">
        <v>18.760000000000002</v>
      </c>
      <c r="AY1056" s="297">
        <v>18.73</v>
      </c>
      <c r="AZ1056" s="297">
        <v>18.64</v>
      </c>
      <c r="BA1056" s="297">
        <v>18.600000000000001</v>
      </c>
      <c r="BB1056" s="297">
        <v>18.559999999999999</v>
      </c>
      <c r="BC1056" s="297">
        <v>18.52</v>
      </c>
      <c r="BD1056" s="297">
        <v>18.48</v>
      </c>
      <c r="BE1056" s="297">
        <v>18.37</v>
      </c>
      <c r="BF1056" s="297">
        <v>18.32</v>
      </c>
      <c r="BG1056" s="297">
        <v>18.260000000000002</v>
      </c>
      <c r="BH1056" s="297">
        <v>18.2</v>
      </c>
      <c r="BI1056" s="297">
        <v>18.14</v>
      </c>
      <c r="BJ1056" s="297">
        <v>18.04</v>
      </c>
      <c r="BK1056" s="297">
        <v>17.98</v>
      </c>
      <c r="BL1056" s="297">
        <v>17.920000000000002</v>
      </c>
      <c r="BM1056" s="297">
        <v>17.86</v>
      </c>
      <c r="BN1056" s="297">
        <v>17.809999999999999</v>
      </c>
      <c r="BO1056" s="297">
        <v>17.73</v>
      </c>
      <c r="BP1056" s="297">
        <v>17.68</v>
      </c>
      <c r="BQ1056" s="297">
        <v>17.64</v>
      </c>
      <c r="BR1056" s="297">
        <v>17.600000000000001</v>
      </c>
      <c r="BS1056" s="297">
        <v>17.57</v>
      </c>
      <c r="BT1056" s="297">
        <v>17.52</v>
      </c>
      <c r="BU1056" s="297">
        <v>17.489999999999998</v>
      </c>
      <c r="BV1056" s="297">
        <v>17.46</v>
      </c>
      <c r="BW1056" s="297">
        <v>17.43</v>
      </c>
    </row>
    <row r="1057" spans="1:75" x14ac:dyDescent="0.25">
      <c r="A1057" s="297" t="s">
        <v>1147</v>
      </c>
      <c r="B1057" s="297" t="s">
        <v>1148</v>
      </c>
      <c r="C1057" s="297" t="s">
        <v>1011</v>
      </c>
      <c r="D1057" s="297" t="s">
        <v>927</v>
      </c>
      <c r="E1057" s="297">
        <v>8911.2099999999991</v>
      </c>
      <c r="F1057" s="297">
        <v>9181.0499999999993</v>
      </c>
      <c r="G1057" s="297">
        <v>9476.1299999999992</v>
      </c>
      <c r="H1057" s="297">
        <v>9792.6</v>
      </c>
      <c r="I1057" s="297">
        <v>10121.56</v>
      </c>
      <c r="J1057" s="297">
        <v>10456.719999999999</v>
      </c>
      <c r="K1057" s="297">
        <v>10773.19</v>
      </c>
      <c r="L1057" s="297">
        <v>11101.63</v>
      </c>
      <c r="M1057" s="297">
        <v>11450.47</v>
      </c>
      <c r="N1057" s="297">
        <v>11832.73</v>
      </c>
      <c r="O1057" s="297">
        <v>12242.33</v>
      </c>
      <c r="P1057" s="297">
        <v>12655.98</v>
      </c>
      <c r="Q1057" s="297">
        <v>13115.04</v>
      </c>
      <c r="R1057" s="297">
        <v>13600.07</v>
      </c>
      <c r="S1057" s="297">
        <v>14092.15</v>
      </c>
      <c r="T1057" s="297">
        <v>14576.33</v>
      </c>
      <c r="U1057" s="297">
        <v>14994.92</v>
      </c>
      <c r="V1057" s="297">
        <v>15410.51</v>
      </c>
      <c r="W1057" s="297">
        <v>15829.32</v>
      </c>
      <c r="X1057" s="297">
        <v>16263.65</v>
      </c>
      <c r="Y1057" s="297">
        <v>16715.38</v>
      </c>
      <c r="Z1057" s="297">
        <v>17144.98</v>
      </c>
      <c r="AA1057" s="297">
        <v>17593.5</v>
      </c>
      <c r="AB1057" s="297">
        <v>18068.72</v>
      </c>
      <c r="AC1057" s="297">
        <v>18563.18</v>
      </c>
      <c r="AD1057" s="297">
        <v>19077.48</v>
      </c>
      <c r="AE1057" s="297">
        <v>19584.37</v>
      </c>
      <c r="AF1057" s="297">
        <v>20122.55</v>
      </c>
      <c r="AG1057" s="297">
        <v>20688.62</v>
      </c>
      <c r="AH1057" s="297">
        <v>21292.38</v>
      </c>
      <c r="AI1057" s="297">
        <v>21916.3</v>
      </c>
      <c r="AJ1057" s="297">
        <v>22564.9</v>
      </c>
      <c r="AK1057" s="297">
        <v>23246.75</v>
      </c>
      <c r="AL1057" s="297">
        <v>23961.64</v>
      </c>
      <c r="AM1057" s="297">
        <v>24710.94</v>
      </c>
      <c r="AN1057" s="297">
        <v>25495.63</v>
      </c>
      <c r="AO1057" s="297">
        <v>26283.87</v>
      </c>
      <c r="AP1057" s="297">
        <v>27110.29</v>
      </c>
      <c r="AQ1057" s="297">
        <v>27975.61</v>
      </c>
      <c r="AR1057" s="297">
        <v>28882.03</v>
      </c>
      <c r="AS1057" s="297">
        <v>29831.32</v>
      </c>
      <c r="AT1057" s="297">
        <v>30782.05</v>
      </c>
      <c r="AU1057" s="297">
        <v>31788.94</v>
      </c>
      <c r="AV1057" s="297">
        <v>32845.39</v>
      </c>
      <c r="AW1057" s="297">
        <v>33945.379999999997</v>
      </c>
      <c r="AX1057" s="297">
        <v>35086.519999999997</v>
      </c>
      <c r="AY1057" s="297">
        <v>36261.85</v>
      </c>
      <c r="AZ1057" s="297">
        <v>37473.980000000003</v>
      </c>
      <c r="BA1057" s="297">
        <v>38728.97</v>
      </c>
      <c r="BB1057" s="297">
        <v>40034.730000000003</v>
      </c>
      <c r="BC1057" s="297">
        <v>41393.15</v>
      </c>
      <c r="BD1057" s="297">
        <v>42764.97</v>
      </c>
      <c r="BE1057" s="297">
        <v>44192.78</v>
      </c>
      <c r="BF1057" s="297">
        <v>45671.21</v>
      </c>
      <c r="BG1057" s="297">
        <v>47191.32</v>
      </c>
      <c r="BH1057" s="297">
        <v>48748.14</v>
      </c>
      <c r="BI1057" s="297">
        <v>50311.03</v>
      </c>
      <c r="BJ1057" s="297">
        <v>51915.519999999997</v>
      </c>
      <c r="BK1057" s="297">
        <v>53560.05</v>
      </c>
      <c r="BL1057" s="297">
        <v>55245.14</v>
      </c>
      <c r="BM1057" s="297">
        <v>56971</v>
      </c>
      <c r="BN1057" s="297">
        <v>58703.040000000001</v>
      </c>
      <c r="BO1057" s="297">
        <v>60479.31</v>
      </c>
      <c r="BP1057" s="297">
        <v>62299.68</v>
      </c>
      <c r="BQ1057" s="297">
        <v>64164.63</v>
      </c>
      <c r="BR1057" s="297">
        <v>66074.97</v>
      </c>
      <c r="BS1057" s="297">
        <v>68002.41</v>
      </c>
      <c r="BT1057" s="297">
        <v>69976.850000000006</v>
      </c>
      <c r="BU1057" s="297">
        <v>71999.28</v>
      </c>
      <c r="BV1057" s="297">
        <v>74071.39</v>
      </c>
      <c r="BW1057" s="297">
        <v>76194.06</v>
      </c>
    </row>
    <row r="1058" spans="1:75" x14ac:dyDescent="0.25">
      <c r="A1058" s="297" t="s">
        <v>1147</v>
      </c>
      <c r="B1058" s="297" t="s">
        <v>1148</v>
      </c>
      <c r="C1058" s="297" t="s">
        <v>1012</v>
      </c>
      <c r="D1058" s="297" t="s">
        <v>927</v>
      </c>
      <c r="E1058" s="297">
        <v>18685.79</v>
      </c>
      <c r="F1058" s="297">
        <v>19281.18</v>
      </c>
      <c r="G1058" s="297">
        <v>19897.07</v>
      </c>
      <c r="H1058" s="297">
        <v>20531.759999999998</v>
      </c>
      <c r="I1058" s="297">
        <v>21182.6</v>
      </c>
      <c r="J1058" s="297">
        <v>21848.29</v>
      </c>
      <c r="K1058" s="297">
        <v>22525.15</v>
      </c>
      <c r="L1058" s="297">
        <v>23215.06</v>
      </c>
      <c r="M1058" s="297">
        <v>23928.66</v>
      </c>
      <c r="N1058" s="297">
        <v>24680.400000000001</v>
      </c>
      <c r="O1058" s="297">
        <v>25478.98</v>
      </c>
      <c r="P1058" s="297">
        <v>26331.51</v>
      </c>
      <c r="Q1058" s="297">
        <v>27230.5</v>
      </c>
      <c r="R1058" s="297">
        <v>28152.31</v>
      </c>
      <c r="S1058" s="297">
        <v>29064.22</v>
      </c>
      <c r="T1058" s="297">
        <v>29943.73</v>
      </c>
      <c r="U1058" s="297">
        <v>30783.15</v>
      </c>
      <c r="V1058" s="297">
        <v>31592.45</v>
      </c>
      <c r="W1058" s="297">
        <v>32388.67</v>
      </c>
      <c r="X1058" s="297">
        <v>33197.300000000003</v>
      </c>
      <c r="Y1058" s="297">
        <v>34038.160000000003</v>
      </c>
      <c r="Z1058" s="297">
        <v>34917.07</v>
      </c>
      <c r="AA1058" s="297">
        <v>35832.5</v>
      </c>
      <c r="AB1058" s="297">
        <v>36788.28</v>
      </c>
      <c r="AC1058" s="297">
        <v>37786.949999999997</v>
      </c>
      <c r="AD1058" s="297">
        <v>38831.019999999997</v>
      </c>
      <c r="AE1058" s="297">
        <v>39923.61</v>
      </c>
      <c r="AF1058" s="297">
        <v>41068.18</v>
      </c>
      <c r="AG1058" s="297">
        <v>42267.67</v>
      </c>
      <c r="AH1058" s="297">
        <v>43524.74</v>
      </c>
      <c r="AI1058" s="297">
        <v>44841.23</v>
      </c>
      <c r="AJ1058" s="297">
        <v>46218.49</v>
      </c>
      <c r="AK1058" s="297">
        <v>47656.37</v>
      </c>
      <c r="AL1058" s="297">
        <v>49153</v>
      </c>
      <c r="AM1058" s="297">
        <v>50705.39</v>
      </c>
      <c r="AN1058" s="297">
        <v>52310.84</v>
      </c>
      <c r="AO1058" s="297">
        <v>53969.34</v>
      </c>
      <c r="AP1058" s="297">
        <v>55680.160000000003</v>
      </c>
      <c r="AQ1058" s="297">
        <v>57439</v>
      </c>
      <c r="AR1058" s="297">
        <v>59240.49</v>
      </c>
      <c r="AS1058" s="297">
        <v>61080.81</v>
      </c>
      <c r="AT1058" s="297">
        <v>62958.27</v>
      </c>
      <c r="AU1058" s="297">
        <v>64873.87</v>
      </c>
      <c r="AV1058" s="297">
        <v>66830.039999999994</v>
      </c>
      <c r="AW1058" s="297">
        <v>68830.570000000007</v>
      </c>
      <c r="AX1058" s="297">
        <v>70878.52</v>
      </c>
      <c r="AY1058" s="297">
        <v>72974.509999999995</v>
      </c>
      <c r="AZ1058" s="297">
        <v>75118.39</v>
      </c>
      <c r="BA1058" s="297">
        <v>77311.62</v>
      </c>
      <c r="BB1058" s="297">
        <v>79555.740000000005</v>
      </c>
      <c r="BC1058" s="297">
        <v>81852.02</v>
      </c>
      <c r="BD1058" s="297">
        <v>84200.92</v>
      </c>
      <c r="BE1058" s="297">
        <v>86602.72</v>
      </c>
      <c r="BF1058" s="297">
        <v>89058</v>
      </c>
      <c r="BG1058" s="297">
        <v>91567.26</v>
      </c>
      <c r="BH1058" s="297">
        <v>94130.65</v>
      </c>
      <c r="BI1058" s="297">
        <v>96748.05</v>
      </c>
      <c r="BJ1058" s="297">
        <v>99418.8</v>
      </c>
      <c r="BK1058" s="297">
        <v>102141.66</v>
      </c>
      <c r="BL1058" s="297">
        <v>104914.95</v>
      </c>
      <c r="BM1058" s="297">
        <v>107737.07</v>
      </c>
      <c r="BN1058" s="297">
        <v>110607.05</v>
      </c>
      <c r="BO1058" s="297">
        <v>113523.8</v>
      </c>
      <c r="BP1058" s="297">
        <v>116485.26</v>
      </c>
      <c r="BQ1058" s="297">
        <v>119489.09</v>
      </c>
      <c r="BR1058" s="297">
        <v>122533.25</v>
      </c>
      <c r="BS1058" s="297">
        <v>125616.32000000001</v>
      </c>
      <c r="BT1058" s="297">
        <v>128737.2</v>
      </c>
      <c r="BU1058" s="297">
        <v>131894.39000000001</v>
      </c>
      <c r="BV1058" s="297">
        <v>135086.47</v>
      </c>
      <c r="BW1058" s="297">
        <v>138312.14000000001</v>
      </c>
    </row>
    <row r="1059" spans="1:75" x14ac:dyDescent="0.25">
      <c r="A1059" s="297" t="s">
        <v>1147</v>
      </c>
      <c r="B1059" s="297" t="s">
        <v>1148</v>
      </c>
      <c r="C1059" s="297" t="s">
        <v>1013</v>
      </c>
      <c r="D1059" s="297" t="s">
        <v>1010</v>
      </c>
      <c r="O1059" s="297">
        <v>1.28</v>
      </c>
      <c r="P1059" s="297">
        <v>2.96</v>
      </c>
      <c r="Q1059" s="297">
        <v>0.32</v>
      </c>
      <c r="R1059" s="297">
        <v>-4.5999999999999996</v>
      </c>
      <c r="S1059" s="297">
        <v>1.64</v>
      </c>
      <c r="T1059" s="297">
        <v>2.36</v>
      </c>
      <c r="U1059" s="297">
        <v>4.63</v>
      </c>
      <c r="V1059" s="297">
        <v>5.43</v>
      </c>
      <c r="W1059" s="297">
        <v>1.43</v>
      </c>
      <c r="X1059" s="297">
        <v>4.4800000000000004</v>
      </c>
      <c r="Y1059" s="297">
        <v>10.220000000000001</v>
      </c>
      <c r="Z1059" s="297">
        <v>8.75</v>
      </c>
      <c r="AA1059" s="297">
        <v>11.77</v>
      </c>
      <c r="AB1059" s="297">
        <v>12.03</v>
      </c>
      <c r="AC1059" s="297">
        <v>11.24</v>
      </c>
      <c r="AD1059" s="297">
        <v>9.6999999999999993</v>
      </c>
      <c r="AE1059" s="297">
        <v>10.73</v>
      </c>
      <c r="AF1059" s="297">
        <v>5.87</v>
      </c>
      <c r="AG1059" s="297">
        <v>5.99</v>
      </c>
      <c r="AH1059" s="297">
        <v>6.08</v>
      </c>
      <c r="AI1059" s="297">
        <v>5.84</v>
      </c>
      <c r="AJ1059" s="297">
        <v>5.75</v>
      </c>
      <c r="AK1059" s="297">
        <v>5.64</v>
      </c>
      <c r="AL1059" s="297">
        <v>5.65</v>
      </c>
      <c r="AM1059" s="297">
        <v>6.16</v>
      </c>
      <c r="AN1059" s="297">
        <v>6.31</v>
      </c>
      <c r="AO1059" s="297">
        <v>6.47</v>
      </c>
      <c r="AP1059" s="297">
        <v>6.45</v>
      </c>
      <c r="AQ1059" s="297">
        <v>6.42</v>
      </c>
      <c r="AR1059" s="297">
        <v>6.47</v>
      </c>
      <c r="AS1059" s="297">
        <v>6.57</v>
      </c>
      <c r="AT1059" s="297">
        <v>6.64</v>
      </c>
      <c r="AU1059" s="297">
        <v>6.59</v>
      </c>
      <c r="AV1059" s="297">
        <v>6.57</v>
      </c>
      <c r="AW1059" s="297">
        <v>6.59</v>
      </c>
      <c r="AX1059" s="297">
        <v>6.62</v>
      </c>
      <c r="AY1059" s="297">
        <v>6.62</v>
      </c>
      <c r="AZ1059" s="297">
        <v>6.58</v>
      </c>
      <c r="BA1059" s="297">
        <v>6.57</v>
      </c>
      <c r="BB1059" s="297">
        <v>6.6</v>
      </c>
      <c r="BC1059" s="297">
        <v>6.64</v>
      </c>
      <c r="BD1059" s="297">
        <v>6.71</v>
      </c>
      <c r="BE1059" s="297">
        <v>6.66</v>
      </c>
      <c r="BF1059" s="297">
        <v>6.7</v>
      </c>
      <c r="BG1059" s="297">
        <v>6.74</v>
      </c>
      <c r="BH1059" s="297">
        <v>6.79</v>
      </c>
      <c r="BI1059" s="297">
        <v>6.83</v>
      </c>
      <c r="BJ1059" s="297">
        <v>6.8</v>
      </c>
      <c r="BK1059" s="297">
        <v>6.84</v>
      </c>
      <c r="BL1059" s="297">
        <v>6.87</v>
      </c>
      <c r="BM1059" s="297">
        <v>6.92</v>
      </c>
      <c r="BN1059" s="297">
        <v>6.95</v>
      </c>
      <c r="BO1059" s="297">
        <v>6.93</v>
      </c>
      <c r="BP1059" s="297">
        <v>6.96</v>
      </c>
      <c r="BQ1059" s="297">
        <v>6.99</v>
      </c>
      <c r="BR1059" s="297">
        <v>7.03</v>
      </c>
      <c r="BS1059" s="297">
        <v>7.07</v>
      </c>
      <c r="BT1059" s="297">
        <v>7.05</v>
      </c>
      <c r="BU1059" s="297">
        <v>7.08</v>
      </c>
      <c r="BV1059" s="297">
        <v>7.13</v>
      </c>
      <c r="BW1059" s="297">
        <v>7.17</v>
      </c>
    </row>
    <row r="1060" spans="1:75" x14ac:dyDescent="0.25">
      <c r="A1060" s="297" t="s">
        <v>1147</v>
      </c>
      <c r="B1060" s="297" t="s">
        <v>1148</v>
      </c>
      <c r="C1060" s="297" t="s">
        <v>1014</v>
      </c>
      <c r="D1060" s="297" t="s">
        <v>1015</v>
      </c>
      <c r="E1060" s="297">
        <v>3.1</v>
      </c>
      <c r="F1060" s="297">
        <v>3.23</v>
      </c>
      <c r="G1060" s="297">
        <v>3.36</v>
      </c>
      <c r="H1060" s="297">
        <v>3.5</v>
      </c>
      <c r="I1060" s="297">
        <v>3.64</v>
      </c>
      <c r="J1060" s="297">
        <v>3.79</v>
      </c>
      <c r="K1060" s="297">
        <v>3.9</v>
      </c>
      <c r="L1060" s="297">
        <v>4.01</v>
      </c>
      <c r="M1060" s="297">
        <v>4.12</v>
      </c>
      <c r="N1060" s="297">
        <v>4.24</v>
      </c>
      <c r="O1060" s="297">
        <v>4.3600000000000003</v>
      </c>
      <c r="P1060" s="297">
        <v>4.47</v>
      </c>
      <c r="Q1060" s="297">
        <v>4.58</v>
      </c>
      <c r="R1060" s="297">
        <v>4.6900000000000004</v>
      </c>
      <c r="S1060" s="297">
        <v>4.8099999999999996</v>
      </c>
      <c r="T1060" s="297">
        <v>4.93</v>
      </c>
      <c r="U1060" s="297">
        <v>5.08</v>
      </c>
      <c r="V1060" s="297">
        <v>5.24</v>
      </c>
      <c r="W1060" s="297">
        <v>5.4</v>
      </c>
      <c r="X1060" s="297">
        <v>5.57</v>
      </c>
      <c r="Y1060" s="297">
        <v>5.74</v>
      </c>
      <c r="Z1060" s="297">
        <v>5.91</v>
      </c>
      <c r="AA1060" s="297">
        <v>6.08</v>
      </c>
      <c r="AB1060" s="297">
        <v>6.26</v>
      </c>
      <c r="AC1060" s="297">
        <v>6.44</v>
      </c>
      <c r="AD1060" s="297">
        <v>6.63</v>
      </c>
      <c r="AE1060" s="297">
        <v>6.84</v>
      </c>
      <c r="AF1060" s="297">
        <v>7.06</v>
      </c>
      <c r="AG1060" s="297">
        <v>7.29</v>
      </c>
      <c r="AH1060" s="297">
        <v>7.53</v>
      </c>
      <c r="AI1060" s="297">
        <v>7.77</v>
      </c>
      <c r="AJ1060" s="297">
        <v>8.0500000000000007</v>
      </c>
      <c r="AK1060" s="297">
        <v>8.34</v>
      </c>
      <c r="AL1060" s="297">
        <v>8.6300000000000008</v>
      </c>
      <c r="AM1060" s="297">
        <v>8.94</v>
      </c>
      <c r="AN1060" s="297">
        <v>9.26</v>
      </c>
      <c r="AO1060" s="297">
        <v>9.57</v>
      </c>
      <c r="AP1060" s="297">
        <v>9.89</v>
      </c>
      <c r="AQ1060" s="297">
        <v>10.220000000000001</v>
      </c>
      <c r="AR1060" s="297">
        <v>10.57</v>
      </c>
      <c r="AS1060" s="297">
        <v>10.92</v>
      </c>
      <c r="AT1060" s="297">
        <v>11.29</v>
      </c>
      <c r="AU1060" s="297">
        <v>11.68</v>
      </c>
      <c r="AV1060" s="297">
        <v>12.07</v>
      </c>
      <c r="AW1060" s="297">
        <v>12.48</v>
      </c>
      <c r="AX1060" s="297">
        <v>12.91</v>
      </c>
      <c r="AY1060" s="297">
        <v>13.33</v>
      </c>
      <c r="AZ1060" s="297">
        <v>13.78</v>
      </c>
      <c r="BA1060" s="297">
        <v>14.23</v>
      </c>
      <c r="BB1060" s="297">
        <v>14.7</v>
      </c>
      <c r="BC1060" s="297">
        <v>15.19</v>
      </c>
      <c r="BD1060" s="297">
        <v>15.67</v>
      </c>
      <c r="BE1060" s="297">
        <v>16.170000000000002</v>
      </c>
      <c r="BF1060" s="297">
        <v>16.690000000000001</v>
      </c>
      <c r="BG1060" s="297">
        <v>17.22</v>
      </c>
      <c r="BH1060" s="297">
        <v>17.760000000000002</v>
      </c>
      <c r="BI1060" s="297">
        <v>18.3</v>
      </c>
      <c r="BJ1060" s="297">
        <v>18.850000000000001</v>
      </c>
      <c r="BK1060" s="297">
        <v>19.41</v>
      </c>
      <c r="BL1060" s="297">
        <v>20</v>
      </c>
      <c r="BM1060" s="297">
        <v>20.6</v>
      </c>
      <c r="BN1060" s="297">
        <v>21.16</v>
      </c>
      <c r="BO1060" s="297">
        <v>21.73</v>
      </c>
      <c r="BP1060" s="297">
        <v>22.32</v>
      </c>
      <c r="BQ1060" s="297">
        <v>22.93</v>
      </c>
      <c r="BR1060" s="297">
        <v>23.55</v>
      </c>
      <c r="BS1060" s="297">
        <v>24.14</v>
      </c>
      <c r="BT1060" s="297">
        <v>24.75</v>
      </c>
      <c r="BU1060" s="297">
        <v>25.37</v>
      </c>
      <c r="BV1060" s="297">
        <v>26</v>
      </c>
      <c r="BW1060" s="297">
        <v>26.65</v>
      </c>
    </row>
    <row r="1061" spans="1:75" x14ac:dyDescent="0.25">
      <c r="A1061" s="297" t="s">
        <v>1147</v>
      </c>
      <c r="B1061" s="297" t="s">
        <v>1148</v>
      </c>
      <c r="C1061" s="297" t="s">
        <v>1016</v>
      </c>
      <c r="D1061" s="297" t="s">
        <v>1015</v>
      </c>
      <c r="E1061" s="297">
        <v>0.48</v>
      </c>
      <c r="F1061" s="297">
        <v>0.49</v>
      </c>
      <c r="G1061" s="297">
        <v>0.51</v>
      </c>
      <c r="H1061" s="297">
        <v>0.53</v>
      </c>
      <c r="I1061" s="297">
        <v>0.55000000000000004</v>
      </c>
      <c r="J1061" s="297">
        <v>0.56999999999999995</v>
      </c>
      <c r="K1061" s="297">
        <v>0.59</v>
      </c>
      <c r="L1061" s="297">
        <v>0.6</v>
      </c>
      <c r="M1061" s="297">
        <v>0.62</v>
      </c>
      <c r="N1061" s="297">
        <v>0.64</v>
      </c>
      <c r="O1061" s="297">
        <v>0.65</v>
      </c>
      <c r="P1061" s="297">
        <v>0.67</v>
      </c>
      <c r="Q1061" s="297">
        <v>0.7</v>
      </c>
      <c r="R1061" s="297">
        <v>0.72</v>
      </c>
      <c r="S1061" s="297">
        <v>0.74</v>
      </c>
      <c r="T1061" s="297">
        <v>0.77</v>
      </c>
      <c r="U1061" s="297">
        <v>0.75</v>
      </c>
      <c r="V1061" s="297">
        <v>0.73</v>
      </c>
      <c r="W1061" s="297">
        <v>0.72</v>
      </c>
      <c r="X1061" s="297">
        <v>0.7</v>
      </c>
      <c r="Y1061" s="297">
        <v>0.69</v>
      </c>
      <c r="Z1061" s="297">
        <v>0.68</v>
      </c>
      <c r="AA1061" s="297">
        <v>0.67</v>
      </c>
      <c r="AB1061" s="297">
        <v>0.66</v>
      </c>
      <c r="AC1061" s="297">
        <v>0.65</v>
      </c>
      <c r="AD1061" s="297">
        <v>0.65</v>
      </c>
      <c r="AE1061" s="297">
        <v>0.64</v>
      </c>
      <c r="AF1061" s="297">
        <v>0.64</v>
      </c>
      <c r="AG1061" s="297">
        <v>0.63</v>
      </c>
      <c r="AH1061" s="297">
        <v>0.63</v>
      </c>
      <c r="AI1061" s="297">
        <v>0.62</v>
      </c>
      <c r="AJ1061" s="297">
        <v>0.63</v>
      </c>
      <c r="AK1061" s="297">
        <v>0.64</v>
      </c>
      <c r="AL1061" s="297">
        <v>0.65</v>
      </c>
      <c r="AM1061" s="297">
        <v>0.66</v>
      </c>
      <c r="AN1061" s="297">
        <v>0.67</v>
      </c>
      <c r="AO1061" s="297">
        <v>0.68</v>
      </c>
      <c r="AP1061" s="297">
        <v>0.69</v>
      </c>
      <c r="AQ1061" s="297">
        <v>0.71</v>
      </c>
      <c r="AR1061" s="297">
        <v>0.72</v>
      </c>
      <c r="AS1061" s="297">
        <v>0.74</v>
      </c>
      <c r="AT1061" s="297">
        <v>0.76</v>
      </c>
      <c r="AU1061" s="297">
        <v>0.78</v>
      </c>
      <c r="AV1061" s="297">
        <v>0.81</v>
      </c>
      <c r="AW1061" s="297">
        <v>0.83</v>
      </c>
      <c r="AX1061" s="297">
        <v>0.86</v>
      </c>
      <c r="AY1061" s="297">
        <v>0.89</v>
      </c>
      <c r="AZ1061" s="297">
        <v>0.93</v>
      </c>
      <c r="BA1061" s="297">
        <v>0.96</v>
      </c>
      <c r="BB1061" s="297">
        <v>1</v>
      </c>
      <c r="BC1061" s="297">
        <v>1.03</v>
      </c>
      <c r="BD1061" s="297">
        <v>1.08</v>
      </c>
      <c r="BE1061" s="297">
        <v>1.1200000000000001</v>
      </c>
      <c r="BF1061" s="297">
        <v>1.17</v>
      </c>
      <c r="BG1061" s="297">
        <v>1.22</v>
      </c>
      <c r="BH1061" s="297">
        <v>1.27</v>
      </c>
      <c r="BI1061" s="297">
        <v>1.33</v>
      </c>
      <c r="BJ1061" s="297">
        <v>1.39</v>
      </c>
      <c r="BK1061" s="297">
        <v>1.45</v>
      </c>
      <c r="BL1061" s="297">
        <v>1.51</v>
      </c>
      <c r="BM1061" s="297">
        <v>1.58</v>
      </c>
      <c r="BN1061" s="297">
        <v>1.65</v>
      </c>
      <c r="BO1061" s="297">
        <v>1.72</v>
      </c>
      <c r="BP1061" s="297">
        <v>1.79</v>
      </c>
      <c r="BQ1061" s="297">
        <v>1.86</v>
      </c>
      <c r="BR1061" s="297">
        <v>1.94</v>
      </c>
      <c r="BS1061" s="297">
        <v>2.02</v>
      </c>
      <c r="BT1061" s="297">
        <v>2.11</v>
      </c>
      <c r="BU1061" s="297">
        <v>2.2000000000000002</v>
      </c>
      <c r="BV1061" s="297">
        <v>2.2999999999999998</v>
      </c>
      <c r="BW1061" s="297">
        <v>2.39</v>
      </c>
    </row>
    <row r="1062" spans="1:75" x14ac:dyDescent="0.25">
      <c r="A1062" s="297" t="s">
        <v>773</v>
      </c>
      <c r="B1062" s="297" t="s">
        <v>1149</v>
      </c>
      <c r="C1062" s="297" t="s">
        <v>1005</v>
      </c>
      <c r="D1062" s="297" t="s">
        <v>1006</v>
      </c>
      <c r="E1062" s="297">
        <v>76.59</v>
      </c>
      <c r="F1062" s="297">
        <v>84.38</v>
      </c>
      <c r="G1062" s="297">
        <v>91.87</v>
      </c>
      <c r="H1062" s="297">
        <v>100.36</v>
      </c>
      <c r="I1062" s="297">
        <v>109.22</v>
      </c>
      <c r="J1062" s="297">
        <v>117.46</v>
      </c>
      <c r="K1062" s="297">
        <v>125.23</v>
      </c>
      <c r="L1062" s="297">
        <v>135.11000000000001</v>
      </c>
      <c r="M1062" s="297">
        <v>148.88</v>
      </c>
      <c r="N1062" s="297">
        <v>167.64</v>
      </c>
      <c r="O1062" s="297">
        <v>193.49</v>
      </c>
      <c r="P1062" s="297">
        <v>222.07</v>
      </c>
      <c r="Q1062" s="297">
        <v>249.7</v>
      </c>
      <c r="R1062" s="297">
        <v>279.43</v>
      </c>
      <c r="S1062" s="297">
        <v>311.85000000000002</v>
      </c>
      <c r="T1062" s="297">
        <v>348.36</v>
      </c>
      <c r="U1062" s="297">
        <v>385.92</v>
      </c>
      <c r="V1062" s="297">
        <v>410.2</v>
      </c>
      <c r="W1062" s="297">
        <v>413.72</v>
      </c>
      <c r="X1062" s="297">
        <v>416.25</v>
      </c>
      <c r="Y1062" s="297">
        <v>421.48</v>
      </c>
      <c r="Z1062" s="297">
        <v>428.52</v>
      </c>
      <c r="AA1062" s="297">
        <v>436.56</v>
      </c>
      <c r="AB1062" s="297">
        <v>448.52</v>
      </c>
      <c r="AC1062" s="297">
        <v>465.3</v>
      </c>
      <c r="AD1062" s="297">
        <v>490.9</v>
      </c>
      <c r="AE1062" s="297">
        <v>515.9</v>
      </c>
      <c r="AF1062" s="297">
        <v>539.05999999999995</v>
      </c>
      <c r="AG1062" s="297">
        <v>558.9</v>
      </c>
      <c r="AH1062" s="297">
        <v>573.67999999999995</v>
      </c>
      <c r="AI1062" s="297">
        <v>581.62</v>
      </c>
      <c r="AJ1062" s="297">
        <v>602.47</v>
      </c>
      <c r="AK1062" s="297">
        <v>621.80999999999995</v>
      </c>
      <c r="AL1062" s="297">
        <v>643.4</v>
      </c>
      <c r="AM1062" s="297">
        <v>665.27</v>
      </c>
      <c r="AN1062" s="297">
        <v>688.23</v>
      </c>
      <c r="AO1062" s="297">
        <v>712.2</v>
      </c>
      <c r="AP1062" s="297">
        <v>736.85</v>
      </c>
      <c r="AQ1062" s="297">
        <v>762.28</v>
      </c>
      <c r="AR1062" s="297">
        <v>788.55</v>
      </c>
      <c r="AS1062" s="297">
        <v>815.66</v>
      </c>
      <c r="AT1062" s="297">
        <v>843.53</v>
      </c>
      <c r="AU1062" s="297">
        <v>872.01</v>
      </c>
      <c r="AV1062" s="297">
        <v>901.08</v>
      </c>
      <c r="AW1062" s="297">
        <v>930.81</v>
      </c>
      <c r="AX1062" s="297">
        <v>961.2</v>
      </c>
      <c r="AY1062" s="297">
        <v>992.21</v>
      </c>
      <c r="AZ1062" s="297">
        <v>1023.74</v>
      </c>
      <c r="BA1062" s="297">
        <v>1055.8399999999999</v>
      </c>
      <c r="BB1062" s="297">
        <v>1088.56</v>
      </c>
      <c r="BC1062" s="297">
        <v>1121.82</v>
      </c>
      <c r="BD1062" s="297">
        <v>1155.5899999999999</v>
      </c>
      <c r="BE1062" s="297">
        <v>1189.74</v>
      </c>
      <c r="BF1062" s="297">
        <v>1224.3800000000001</v>
      </c>
      <c r="BG1062" s="297">
        <v>1259.51</v>
      </c>
      <c r="BH1062" s="297">
        <v>1295.0999999999999</v>
      </c>
      <c r="BI1062" s="297">
        <v>1331.09</v>
      </c>
      <c r="BJ1062" s="297">
        <v>1367.47</v>
      </c>
      <c r="BK1062" s="297">
        <v>1404.36</v>
      </c>
      <c r="BL1062" s="297">
        <v>1441.8</v>
      </c>
      <c r="BM1062" s="297">
        <v>1479.76</v>
      </c>
      <c r="BN1062" s="297">
        <v>1518.26</v>
      </c>
      <c r="BO1062" s="297">
        <v>1557.27</v>
      </c>
      <c r="BP1062" s="297">
        <v>1596.95</v>
      </c>
      <c r="BQ1062" s="297">
        <v>1637.32</v>
      </c>
      <c r="BR1062" s="297">
        <v>1678.41</v>
      </c>
      <c r="BS1062" s="297">
        <v>1720.25</v>
      </c>
      <c r="BT1062" s="297">
        <v>1762.9</v>
      </c>
      <c r="BU1062" s="297">
        <v>1806.46</v>
      </c>
      <c r="BV1062" s="297">
        <v>1850.93</v>
      </c>
      <c r="BW1062" s="297">
        <v>1896.28</v>
      </c>
    </row>
    <row r="1063" spans="1:75" x14ac:dyDescent="0.25">
      <c r="A1063" s="297" t="s">
        <v>773</v>
      </c>
      <c r="B1063" s="297" t="s">
        <v>1149</v>
      </c>
      <c r="C1063" s="297" t="s">
        <v>1007</v>
      </c>
      <c r="D1063" s="297" t="s">
        <v>1008</v>
      </c>
      <c r="E1063" s="297">
        <v>150719.19</v>
      </c>
      <c r="F1063" s="297">
        <v>152356.16</v>
      </c>
      <c r="G1063" s="297">
        <v>154075.34</v>
      </c>
      <c r="H1063" s="297">
        <v>141575.34</v>
      </c>
      <c r="I1063" s="297">
        <v>156328.76999999999</v>
      </c>
      <c r="J1063" s="297">
        <v>172753.42</v>
      </c>
      <c r="K1063" s="297">
        <v>182006.84</v>
      </c>
      <c r="L1063" s="297">
        <v>200369.86</v>
      </c>
      <c r="M1063" s="297">
        <v>221143.84</v>
      </c>
      <c r="N1063" s="297">
        <v>251308.22</v>
      </c>
      <c r="O1063" s="297">
        <v>287863</v>
      </c>
      <c r="P1063" s="297">
        <v>312773.96999999997</v>
      </c>
      <c r="Q1063" s="297">
        <v>333253.44</v>
      </c>
      <c r="R1063" s="297">
        <v>351554.78</v>
      </c>
      <c r="S1063" s="297">
        <v>379102.75</v>
      </c>
      <c r="T1063" s="297">
        <v>427684.94</v>
      </c>
      <c r="U1063" s="297">
        <v>470678.09</v>
      </c>
      <c r="V1063" s="297">
        <v>483760.28</v>
      </c>
      <c r="W1063" s="297">
        <v>453246.56</v>
      </c>
      <c r="X1063" s="297">
        <v>479801.38</v>
      </c>
      <c r="Y1063" s="297">
        <v>494712.31</v>
      </c>
      <c r="Z1063" s="297">
        <v>518465.75</v>
      </c>
      <c r="AA1063" s="297">
        <v>553506.88</v>
      </c>
      <c r="AB1063" s="297">
        <v>598157.5</v>
      </c>
      <c r="AC1063" s="297">
        <v>646089</v>
      </c>
      <c r="AD1063" s="297">
        <v>665931.5</v>
      </c>
      <c r="AE1063" s="297">
        <v>683732.88</v>
      </c>
      <c r="AF1063" s="297">
        <v>711863.06</v>
      </c>
      <c r="AG1063" s="297">
        <v>734239.75</v>
      </c>
      <c r="AH1063" s="297">
        <v>789862.44</v>
      </c>
      <c r="AI1063" s="297">
        <v>843751.75</v>
      </c>
      <c r="AJ1063" s="297">
        <v>839168.5</v>
      </c>
      <c r="AK1063" s="297">
        <v>839267.81</v>
      </c>
      <c r="AL1063" s="297">
        <v>830741.69</v>
      </c>
      <c r="AM1063" s="297">
        <v>824312.06</v>
      </c>
      <c r="AN1063" s="297">
        <v>820739.31</v>
      </c>
      <c r="AO1063" s="297">
        <v>816802.94</v>
      </c>
      <c r="AP1063" s="297">
        <v>826040.63</v>
      </c>
      <c r="AQ1063" s="297">
        <v>834836.13</v>
      </c>
      <c r="AR1063" s="297">
        <v>845138.75</v>
      </c>
      <c r="AS1063" s="297">
        <v>855691.31</v>
      </c>
      <c r="AT1063" s="297">
        <v>867566.44</v>
      </c>
      <c r="AU1063" s="297">
        <v>884238.63</v>
      </c>
      <c r="AV1063" s="297">
        <v>900769.38</v>
      </c>
      <c r="AW1063" s="297">
        <v>917337.13</v>
      </c>
      <c r="AX1063" s="297">
        <v>933479.13</v>
      </c>
      <c r="AY1063" s="297">
        <v>950363.94</v>
      </c>
      <c r="AZ1063" s="297">
        <v>970091.31</v>
      </c>
      <c r="BA1063" s="297">
        <v>989619.06</v>
      </c>
      <c r="BB1063" s="297">
        <v>1008912.88</v>
      </c>
      <c r="BC1063" s="297">
        <v>1028739.5</v>
      </c>
      <c r="BD1063" s="297">
        <v>1048490.56</v>
      </c>
      <c r="BE1063" s="297">
        <v>1070700.5</v>
      </c>
      <c r="BF1063" s="297">
        <v>1092728.5</v>
      </c>
      <c r="BG1063" s="297">
        <v>1114572.75</v>
      </c>
      <c r="BH1063" s="297">
        <v>1136555.8799999999</v>
      </c>
      <c r="BI1063" s="297">
        <v>1159541.6299999999</v>
      </c>
      <c r="BJ1063" s="297">
        <v>1184100.3799999999</v>
      </c>
      <c r="BK1063" s="297">
        <v>1208576.1299999999</v>
      </c>
      <c r="BL1063" s="297">
        <v>1233106.75</v>
      </c>
      <c r="BM1063" s="297">
        <v>1257519</v>
      </c>
      <c r="BN1063" s="297">
        <v>1282946.3799999999</v>
      </c>
      <c r="BO1063" s="297">
        <v>1309377.3799999999</v>
      </c>
      <c r="BP1063" s="297">
        <v>1335843.25</v>
      </c>
      <c r="BQ1063" s="297">
        <v>1362536.5</v>
      </c>
      <c r="BR1063" s="297">
        <v>1389497.63</v>
      </c>
      <c r="BS1063" s="297">
        <v>1417669.63</v>
      </c>
      <c r="BT1063" s="297">
        <v>1446766.13</v>
      </c>
      <c r="BU1063" s="297">
        <v>1476295.13</v>
      </c>
      <c r="BV1063" s="297">
        <v>1506080.75</v>
      </c>
      <c r="BW1063" s="297">
        <v>1536331.38</v>
      </c>
    </row>
    <row r="1064" spans="1:75" x14ac:dyDescent="0.25">
      <c r="A1064" s="297" t="s">
        <v>773</v>
      </c>
      <c r="B1064" s="297" t="s">
        <v>1149</v>
      </c>
      <c r="C1064" s="297" t="s">
        <v>1009</v>
      </c>
      <c r="D1064" s="297" t="s">
        <v>1010</v>
      </c>
      <c r="E1064" s="297">
        <v>27.77</v>
      </c>
      <c r="F1064" s="297">
        <v>27.99</v>
      </c>
      <c r="G1064" s="297">
        <v>26.94</v>
      </c>
      <c r="H1064" s="297">
        <v>28.46</v>
      </c>
      <c r="I1064" s="297">
        <v>28.6</v>
      </c>
      <c r="J1064" s="297">
        <v>27.17</v>
      </c>
      <c r="K1064" s="297">
        <v>25.78</v>
      </c>
      <c r="L1064" s="297">
        <v>27.64</v>
      </c>
      <c r="M1064" s="297">
        <v>30.68</v>
      </c>
      <c r="N1064" s="297">
        <v>34.619999999999997</v>
      </c>
      <c r="O1064" s="297">
        <v>40.380000000000003</v>
      </c>
      <c r="P1064" s="297">
        <v>41.63</v>
      </c>
      <c r="Q1064" s="297">
        <v>39.26</v>
      </c>
      <c r="R1064" s="297">
        <v>39.58</v>
      </c>
      <c r="S1064" s="297">
        <v>39.96</v>
      </c>
      <c r="T1064" s="297">
        <v>41.07</v>
      </c>
      <c r="U1064" s="297">
        <v>41.05</v>
      </c>
      <c r="V1064" s="297">
        <v>33.78</v>
      </c>
      <c r="W1064" s="297">
        <v>22.38</v>
      </c>
      <c r="X1064" s="297">
        <v>20.83</v>
      </c>
      <c r="Y1064" s="297">
        <v>22.97</v>
      </c>
      <c r="Z1064" s="297">
        <v>23.51</v>
      </c>
      <c r="AA1064" s="297">
        <v>23.62</v>
      </c>
      <c r="AB1064" s="297">
        <v>24.96</v>
      </c>
      <c r="AC1064" s="297">
        <v>27.18</v>
      </c>
      <c r="AD1064" s="297">
        <v>31.52</v>
      </c>
      <c r="AE1064" s="297">
        <v>30.67</v>
      </c>
      <c r="AF1064" s="297">
        <v>28.56</v>
      </c>
      <c r="AG1064" s="297">
        <v>26.8</v>
      </c>
      <c r="AH1064" s="297">
        <v>24.19</v>
      </c>
      <c r="AI1064" s="297">
        <v>21.72</v>
      </c>
      <c r="AJ1064" s="297">
        <v>26.52</v>
      </c>
      <c r="AK1064" s="297">
        <v>25.49</v>
      </c>
      <c r="AL1064" s="297">
        <v>25.83</v>
      </c>
      <c r="AM1064" s="297">
        <v>25.59</v>
      </c>
      <c r="AN1064" s="297">
        <v>25.67</v>
      </c>
      <c r="AO1064" s="297">
        <v>25.71</v>
      </c>
      <c r="AP1064" s="297">
        <v>25.63</v>
      </c>
      <c r="AQ1064" s="297">
        <v>25.6</v>
      </c>
      <c r="AR1064" s="297">
        <v>25.59</v>
      </c>
      <c r="AS1064" s="297">
        <v>25.58</v>
      </c>
      <c r="AT1064" s="297">
        <v>25.54</v>
      </c>
      <c r="AU1064" s="297">
        <v>25.42</v>
      </c>
      <c r="AV1064" s="297">
        <v>25.32</v>
      </c>
      <c r="AW1064" s="297">
        <v>25.24</v>
      </c>
      <c r="AX1064" s="297">
        <v>25.16</v>
      </c>
      <c r="AY1064" s="297">
        <v>25.08</v>
      </c>
      <c r="AZ1064" s="297">
        <v>24.95</v>
      </c>
      <c r="BA1064" s="297">
        <v>24.84</v>
      </c>
      <c r="BB1064" s="297">
        <v>24.75</v>
      </c>
      <c r="BC1064" s="297">
        <v>24.65</v>
      </c>
      <c r="BD1064" s="297">
        <v>24.53</v>
      </c>
      <c r="BE1064" s="297">
        <v>24.38</v>
      </c>
      <c r="BF1064" s="297">
        <v>24.26</v>
      </c>
      <c r="BG1064" s="297">
        <v>24.14</v>
      </c>
      <c r="BH1064" s="297">
        <v>24.02</v>
      </c>
      <c r="BI1064" s="297">
        <v>23.89</v>
      </c>
      <c r="BJ1064" s="297">
        <v>23.73</v>
      </c>
      <c r="BK1064" s="297">
        <v>23.61</v>
      </c>
      <c r="BL1064" s="297">
        <v>23.49</v>
      </c>
      <c r="BM1064" s="297">
        <v>23.38</v>
      </c>
      <c r="BN1064" s="297">
        <v>23.27</v>
      </c>
      <c r="BO1064" s="297">
        <v>23.15</v>
      </c>
      <c r="BP1064" s="297">
        <v>23.05</v>
      </c>
      <c r="BQ1064" s="297">
        <v>22.96</v>
      </c>
      <c r="BR1064" s="297">
        <v>22.88</v>
      </c>
      <c r="BS1064" s="297">
        <v>22.81</v>
      </c>
      <c r="BT1064" s="297">
        <v>22.72</v>
      </c>
      <c r="BU1064" s="297">
        <v>22.65</v>
      </c>
      <c r="BV1064" s="297">
        <v>22.58</v>
      </c>
      <c r="BW1064" s="297">
        <v>22.51</v>
      </c>
    </row>
    <row r="1065" spans="1:75" x14ac:dyDescent="0.25">
      <c r="A1065" s="297" t="s">
        <v>773</v>
      </c>
      <c r="B1065" s="297" t="s">
        <v>1149</v>
      </c>
      <c r="C1065" s="297" t="s">
        <v>1011</v>
      </c>
      <c r="D1065" s="297" t="s">
        <v>927</v>
      </c>
      <c r="E1065" s="297">
        <v>23466.45</v>
      </c>
      <c r="F1065" s="297">
        <v>24407.51</v>
      </c>
      <c r="G1065" s="297">
        <v>25371.37</v>
      </c>
      <c r="H1065" s="297">
        <v>26165.69</v>
      </c>
      <c r="I1065" s="297">
        <v>26964.01</v>
      </c>
      <c r="J1065" s="297">
        <v>27868.04</v>
      </c>
      <c r="K1065" s="297">
        <v>28809.040000000001</v>
      </c>
      <c r="L1065" s="297">
        <v>29757.13</v>
      </c>
      <c r="M1065" s="297">
        <v>30758.41</v>
      </c>
      <c r="N1065" s="297">
        <v>31831.06</v>
      </c>
      <c r="O1065" s="297">
        <v>32320.06</v>
      </c>
      <c r="P1065" s="297">
        <v>32317.66</v>
      </c>
      <c r="Q1065" s="297">
        <v>32169.31</v>
      </c>
      <c r="R1065" s="297">
        <v>31914.11</v>
      </c>
      <c r="S1065" s="297">
        <v>31604.799999999999</v>
      </c>
      <c r="T1065" s="297">
        <v>32239.1</v>
      </c>
      <c r="U1065" s="297">
        <v>33046.879999999997</v>
      </c>
      <c r="V1065" s="297">
        <v>33723.910000000003</v>
      </c>
      <c r="W1065" s="297">
        <v>34067.64</v>
      </c>
      <c r="X1065" s="297">
        <v>34229.449999999997</v>
      </c>
      <c r="Y1065" s="297">
        <v>35054.230000000003</v>
      </c>
      <c r="Z1065" s="297">
        <v>35719.85</v>
      </c>
      <c r="AA1065" s="297">
        <v>36200.58</v>
      </c>
      <c r="AB1065" s="297">
        <v>36652.629999999997</v>
      </c>
      <c r="AC1065" s="297">
        <v>37192.129999999997</v>
      </c>
      <c r="AD1065" s="297">
        <v>37713.949999999997</v>
      </c>
      <c r="AE1065" s="297">
        <v>37925.32</v>
      </c>
      <c r="AF1065" s="297">
        <v>38616</v>
      </c>
      <c r="AG1065" s="297">
        <v>39079.230000000003</v>
      </c>
      <c r="AH1065" s="297">
        <v>39362.980000000003</v>
      </c>
      <c r="AI1065" s="297">
        <v>39743.440000000002</v>
      </c>
      <c r="AJ1065" s="297">
        <v>40175.760000000002</v>
      </c>
      <c r="AK1065" s="297">
        <v>40569.980000000003</v>
      </c>
      <c r="AL1065" s="297">
        <v>40927.47</v>
      </c>
      <c r="AM1065" s="297">
        <v>41253.72</v>
      </c>
      <c r="AN1065" s="297">
        <v>41551.839999999997</v>
      </c>
      <c r="AO1065" s="297">
        <v>41789.589999999997</v>
      </c>
      <c r="AP1065" s="297">
        <v>42003.71</v>
      </c>
      <c r="AQ1065" s="297">
        <v>42193.3</v>
      </c>
      <c r="AR1065" s="297">
        <v>42356.800000000003</v>
      </c>
      <c r="AS1065" s="297">
        <v>42494.6</v>
      </c>
      <c r="AT1065" s="297">
        <v>42627.33</v>
      </c>
      <c r="AU1065" s="297">
        <v>42735.91</v>
      </c>
      <c r="AV1065" s="297">
        <v>42819.29</v>
      </c>
      <c r="AW1065" s="297">
        <v>42878.64</v>
      </c>
      <c r="AX1065" s="297">
        <v>42914.82</v>
      </c>
      <c r="AY1065" s="297">
        <v>42954.3</v>
      </c>
      <c r="AZ1065" s="297">
        <v>42972.98</v>
      </c>
      <c r="BA1065" s="297">
        <v>42968.56</v>
      </c>
      <c r="BB1065" s="297">
        <v>42939.85</v>
      </c>
      <c r="BC1065" s="297">
        <v>42887.65</v>
      </c>
      <c r="BD1065" s="297">
        <v>42839.7</v>
      </c>
      <c r="BE1065" s="297">
        <v>42770.29</v>
      </c>
      <c r="BF1065" s="297">
        <v>42679.199999999997</v>
      </c>
      <c r="BG1065" s="297">
        <v>42567.65</v>
      </c>
      <c r="BH1065" s="297">
        <v>42437.1</v>
      </c>
      <c r="BI1065" s="297">
        <v>42331.81</v>
      </c>
      <c r="BJ1065" s="297">
        <v>42210.26</v>
      </c>
      <c r="BK1065" s="297">
        <v>42071.37</v>
      </c>
      <c r="BL1065" s="297">
        <v>41914.449999999997</v>
      </c>
      <c r="BM1065" s="297">
        <v>41740.36</v>
      </c>
      <c r="BN1065" s="297">
        <v>41568.39</v>
      </c>
      <c r="BO1065" s="297">
        <v>41383.58</v>
      </c>
      <c r="BP1065" s="297">
        <v>41186.300000000003</v>
      </c>
      <c r="BQ1065" s="297">
        <v>40977.980000000003</v>
      </c>
      <c r="BR1065" s="297">
        <v>40760.49</v>
      </c>
      <c r="BS1065" s="297">
        <v>40561.18</v>
      </c>
      <c r="BT1065" s="297">
        <v>40355.97</v>
      </c>
      <c r="BU1065" s="297">
        <v>40144.58</v>
      </c>
      <c r="BV1065" s="297">
        <v>39927.730000000003</v>
      </c>
      <c r="BW1065" s="297">
        <v>39706.870000000003</v>
      </c>
    </row>
    <row r="1066" spans="1:75" x14ac:dyDescent="0.25">
      <c r="A1066" s="297" t="s">
        <v>773</v>
      </c>
      <c r="B1066" s="297" t="s">
        <v>1149</v>
      </c>
      <c r="C1066" s="297" t="s">
        <v>1012</v>
      </c>
      <c r="D1066" s="297" t="s">
        <v>927</v>
      </c>
      <c r="E1066" s="297">
        <v>47482.64</v>
      </c>
      <c r="F1066" s="297">
        <v>48460.29</v>
      </c>
      <c r="G1066" s="297">
        <v>49422.52</v>
      </c>
      <c r="H1066" s="297">
        <v>50379.79</v>
      </c>
      <c r="I1066" s="297">
        <v>51346.2</v>
      </c>
      <c r="J1066" s="297">
        <v>52328.66</v>
      </c>
      <c r="K1066" s="297">
        <v>53339.76</v>
      </c>
      <c r="L1066" s="297">
        <v>54368.59</v>
      </c>
      <c r="M1066" s="297">
        <v>55370.52</v>
      </c>
      <c r="N1066" s="297">
        <v>56284.98</v>
      </c>
      <c r="O1066" s="297">
        <v>57072.05</v>
      </c>
      <c r="P1066" s="297">
        <v>57711.519999999997</v>
      </c>
      <c r="Q1066" s="297">
        <v>58225.97</v>
      </c>
      <c r="R1066" s="297">
        <v>58671.18</v>
      </c>
      <c r="S1066" s="297">
        <v>59126.69</v>
      </c>
      <c r="T1066" s="297">
        <v>59650.16</v>
      </c>
      <c r="U1066" s="297">
        <v>60258.11</v>
      </c>
      <c r="V1066" s="297">
        <v>60933.75</v>
      </c>
      <c r="W1066" s="297">
        <v>61660.38</v>
      </c>
      <c r="X1066" s="297">
        <v>62408.639999999999</v>
      </c>
      <c r="Y1066" s="297">
        <v>63155.03</v>
      </c>
      <c r="Z1066" s="297">
        <v>63898.879999999997</v>
      </c>
      <c r="AA1066" s="297">
        <v>64642.93</v>
      </c>
      <c r="AB1066" s="297">
        <v>65370.28</v>
      </c>
      <c r="AC1066" s="297">
        <v>66060.38</v>
      </c>
      <c r="AD1066" s="297">
        <v>66698.48</v>
      </c>
      <c r="AE1066" s="297">
        <v>67276.38</v>
      </c>
      <c r="AF1066" s="297">
        <v>67796.45</v>
      </c>
      <c r="AG1066" s="297">
        <v>68267.98</v>
      </c>
      <c r="AH1066" s="297">
        <v>68706.12</v>
      </c>
      <c r="AI1066" s="297">
        <v>69122.23</v>
      </c>
      <c r="AJ1066" s="297">
        <v>69518.55</v>
      </c>
      <c r="AK1066" s="297">
        <v>69892.14</v>
      </c>
      <c r="AL1066" s="297">
        <v>70243.27</v>
      </c>
      <c r="AM1066" s="297">
        <v>70571.19</v>
      </c>
      <c r="AN1066" s="297">
        <v>70875.63</v>
      </c>
      <c r="AO1066" s="297">
        <v>71157.72</v>
      </c>
      <c r="AP1066" s="297">
        <v>71419.199999999997</v>
      </c>
      <c r="AQ1066" s="297">
        <v>71661.17</v>
      </c>
      <c r="AR1066" s="297">
        <v>71884.77</v>
      </c>
      <c r="AS1066" s="297">
        <v>72091</v>
      </c>
      <c r="AT1066" s="297">
        <v>72280.479999999996</v>
      </c>
      <c r="AU1066" s="297">
        <v>72453.8</v>
      </c>
      <c r="AV1066" s="297">
        <v>72611.73</v>
      </c>
      <c r="AW1066" s="297">
        <v>72755.05</v>
      </c>
      <c r="AX1066" s="297">
        <v>72884.28</v>
      </c>
      <c r="AY1066" s="297">
        <v>72999.8</v>
      </c>
      <c r="AZ1066" s="297">
        <v>73101.63</v>
      </c>
      <c r="BA1066" s="297">
        <v>73189.48</v>
      </c>
      <c r="BB1066" s="297">
        <v>73262.91</v>
      </c>
      <c r="BC1066" s="297">
        <v>73321.39</v>
      </c>
      <c r="BD1066" s="297">
        <v>73364.990000000005</v>
      </c>
      <c r="BE1066" s="297">
        <v>73393.55</v>
      </c>
      <c r="BF1066" s="297">
        <v>73406.09</v>
      </c>
      <c r="BG1066" s="297">
        <v>73401.45</v>
      </c>
      <c r="BH1066" s="297">
        <v>73378.759999999995</v>
      </c>
      <c r="BI1066" s="297">
        <v>73337.84</v>
      </c>
      <c r="BJ1066" s="297">
        <v>73278.87</v>
      </c>
      <c r="BK1066" s="297">
        <v>73201.81</v>
      </c>
      <c r="BL1066" s="297">
        <v>73106.8</v>
      </c>
      <c r="BM1066" s="297">
        <v>72994.03</v>
      </c>
      <c r="BN1066" s="297">
        <v>72863.81</v>
      </c>
      <c r="BO1066" s="297">
        <v>72716.63</v>
      </c>
      <c r="BP1066" s="297">
        <v>72553.25</v>
      </c>
      <c r="BQ1066" s="297">
        <v>72374.63</v>
      </c>
      <c r="BR1066" s="297">
        <v>72181.73</v>
      </c>
      <c r="BS1066" s="297">
        <v>71975.16</v>
      </c>
      <c r="BT1066" s="297">
        <v>71755.77</v>
      </c>
      <c r="BU1066" s="297">
        <v>71525.08</v>
      </c>
      <c r="BV1066" s="297">
        <v>71284.89</v>
      </c>
      <c r="BW1066" s="297">
        <v>71036.710000000006</v>
      </c>
    </row>
    <row r="1067" spans="1:75" x14ac:dyDescent="0.25">
      <c r="A1067" s="297" t="s">
        <v>773</v>
      </c>
      <c r="B1067" s="297" t="s">
        <v>1149</v>
      </c>
      <c r="C1067" s="297" t="s">
        <v>1013</v>
      </c>
      <c r="D1067" s="297" t="s">
        <v>1010</v>
      </c>
      <c r="E1067" s="297">
        <v>22.89</v>
      </c>
      <c r="F1067" s="297">
        <v>23.4</v>
      </c>
      <c r="G1067" s="297">
        <v>24.8</v>
      </c>
      <c r="H1067" s="297">
        <v>22.81</v>
      </c>
      <c r="I1067" s="297">
        <v>25.21</v>
      </c>
      <c r="J1067" s="297">
        <v>25.52</v>
      </c>
      <c r="K1067" s="297">
        <v>27.91</v>
      </c>
      <c r="L1067" s="297">
        <v>28.43</v>
      </c>
      <c r="M1067" s="297">
        <v>31.2</v>
      </c>
      <c r="N1067" s="297">
        <v>32.5</v>
      </c>
      <c r="O1067" s="297">
        <v>33.840000000000003</v>
      </c>
      <c r="P1067" s="297">
        <v>36.299999999999997</v>
      </c>
      <c r="Q1067" s="297">
        <v>35.950000000000003</v>
      </c>
      <c r="R1067" s="297">
        <v>35.770000000000003</v>
      </c>
      <c r="S1067" s="297">
        <v>35.409999999999997</v>
      </c>
      <c r="T1067" s="297">
        <v>35.35</v>
      </c>
      <c r="U1067" s="297">
        <v>35.54</v>
      </c>
      <c r="V1067" s="297">
        <v>35.08</v>
      </c>
      <c r="W1067" s="297">
        <v>36.33</v>
      </c>
      <c r="X1067" s="297">
        <v>33.07</v>
      </c>
      <c r="Y1067" s="297">
        <v>31.47</v>
      </c>
      <c r="Z1067" s="297">
        <v>30.59</v>
      </c>
      <c r="AA1067" s="297">
        <v>30.49</v>
      </c>
      <c r="AB1067" s="297">
        <v>31.75</v>
      </c>
      <c r="AC1067" s="297">
        <v>31.65</v>
      </c>
      <c r="AD1067" s="297">
        <v>31.68</v>
      </c>
      <c r="AE1067" s="297">
        <v>33.340000000000003</v>
      </c>
      <c r="AF1067" s="297">
        <v>35.76</v>
      </c>
      <c r="AG1067" s="297">
        <v>26.19</v>
      </c>
      <c r="AH1067" s="297">
        <v>23.21</v>
      </c>
      <c r="AI1067" s="297">
        <v>16.53</v>
      </c>
      <c r="AJ1067" s="297">
        <v>30.64</v>
      </c>
      <c r="AK1067" s="297">
        <v>24.85</v>
      </c>
      <c r="AL1067" s="297">
        <v>26.71</v>
      </c>
      <c r="AM1067" s="297">
        <v>25.17</v>
      </c>
      <c r="AN1067" s="297">
        <v>25.18</v>
      </c>
      <c r="AO1067" s="297">
        <v>25.24</v>
      </c>
      <c r="AP1067" s="297">
        <v>25.17</v>
      </c>
      <c r="AQ1067" s="297">
        <v>24.98</v>
      </c>
      <c r="AR1067" s="297">
        <v>24.87</v>
      </c>
      <c r="AS1067" s="297">
        <v>24.79</v>
      </c>
      <c r="AT1067" s="297">
        <v>24.65</v>
      </c>
      <c r="AU1067" s="297">
        <v>24.59</v>
      </c>
      <c r="AV1067" s="297">
        <v>24.35</v>
      </c>
      <c r="AW1067" s="297">
        <v>24.15</v>
      </c>
      <c r="AX1067" s="297">
        <v>23.95</v>
      </c>
      <c r="AY1067" s="297">
        <v>23.74</v>
      </c>
      <c r="AZ1067" s="297">
        <v>23.6</v>
      </c>
      <c r="BA1067" s="297">
        <v>23.36</v>
      </c>
      <c r="BB1067" s="297">
        <v>23.14</v>
      </c>
      <c r="BC1067" s="297">
        <v>22.92</v>
      </c>
      <c r="BD1067" s="297">
        <v>22.72</v>
      </c>
      <c r="BE1067" s="297">
        <v>22.55</v>
      </c>
      <c r="BF1067" s="297">
        <v>22.35</v>
      </c>
      <c r="BG1067" s="297">
        <v>22.15</v>
      </c>
      <c r="BH1067" s="297">
        <v>21.95</v>
      </c>
      <c r="BI1067" s="297">
        <v>21.76</v>
      </c>
      <c r="BJ1067" s="297">
        <v>21.59</v>
      </c>
      <c r="BK1067" s="297">
        <v>21.41</v>
      </c>
      <c r="BL1067" s="297">
        <v>21.23</v>
      </c>
      <c r="BM1067" s="297">
        <v>21.06</v>
      </c>
      <c r="BN1067" s="297">
        <v>20.9</v>
      </c>
      <c r="BO1067" s="297">
        <v>20.73</v>
      </c>
      <c r="BP1067" s="297">
        <v>20.59</v>
      </c>
      <c r="BQ1067" s="297">
        <v>20.45</v>
      </c>
      <c r="BR1067" s="297">
        <v>20.309999999999999</v>
      </c>
      <c r="BS1067" s="297">
        <v>20.170000000000002</v>
      </c>
      <c r="BT1067" s="297">
        <v>20</v>
      </c>
      <c r="BU1067" s="297">
        <v>19.87</v>
      </c>
      <c r="BV1067" s="297">
        <v>19.739999999999998</v>
      </c>
      <c r="BW1067" s="297">
        <v>19.62</v>
      </c>
    </row>
    <row r="1068" spans="1:75" x14ac:dyDescent="0.25">
      <c r="A1068" s="297" t="s">
        <v>773</v>
      </c>
      <c r="B1068" s="297" t="s">
        <v>1149</v>
      </c>
      <c r="C1068" s="297" t="s">
        <v>1014</v>
      </c>
      <c r="D1068" s="297" t="s">
        <v>1015</v>
      </c>
      <c r="E1068" s="297">
        <v>15.59</v>
      </c>
      <c r="F1068" s="297">
        <v>16.02</v>
      </c>
      <c r="G1068" s="297">
        <v>16.46</v>
      </c>
      <c r="H1068" s="297">
        <v>16.91</v>
      </c>
      <c r="I1068" s="297">
        <v>17.38</v>
      </c>
      <c r="J1068" s="297">
        <v>17.86</v>
      </c>
      <c r="K1068" s="297">
        <v>18.260000000000002</v>
      </c>
      <c r="L1068" s="297">
        <v>18.68</v>
      </c>
      <c r="M1068" s="297">
        <v>19.100000000000001</v>
      </c>
      <c r="N1068" s="297">
        <v>19.53</v>
      </c>
      <c r="O1068" s="297">
        <v>19.98</v>
      </c>
      <c r="P1068" s="297">
        <v>20.77</v>
      </c>
      <c r="Q1068" s="297">
        <v>21.59</v>
      </c>
      <c r="R1068" s="297">
        <v>22.45</v>
      </c>
      <c r="S1068" s="297">
        <v>23.34</v>
      </c>
      <c r="T1068" s="297">
        <v>24.27</v>
      </c>
      <c r="U1068" s="297">
        <v>25.21</v>
      </c>
      <c r="V1068" s="297">
        <v>26.2</v>
      </c>
      <c r="W1068" s="297">
        <v>27.22</v>
      </c>
      <c r="X1068" s="297">
        <v>28.29</v>
      </c>
      <c r="Y1068" s="297">
        <v>29.39</v>
      </c>
      <c r="Z1068" s="297">
        <v>30.13</v>
      </c>
      <c r="AA1068" s="297">
        <v>30.9</v>
      </c>
      <c r="AB1068" s="297">
        <v>31.68</v>
      </c>
      <c r="AC1068" s="297">
        <v>32.49</v>
      </c>
      <c r="AD1068" s="297">
        <v>33.31</v>
      </c>
      <c r="AE1068" s="297">
        <v>34.35</v>
      </c>
      <c r="AF1068" s="297">
        <v>35.43</v>
      </c>
      <c r="AG1068" s="297">
        <v>36.54</v>
      </c>
      <c r="AH1068" s="297">
        <v>37.68</v>
      </c>
      <c r="AI1068" s="297">
        <v>38.86</v>
      </c>
      <c r="AJ1068" s="297">
        <v>39.67</v>
      </c>
      <c r="AK1068" s="297">
        <v>40.5</v>
      </c>
      <c r="AL1068" s="297">
        <v>41.34</v>
      </c>
      <c r="AM1068" s="297">
        <v>42.2</v>
      </c>
      <c r="AN1068" s="297">
        <v>43.08</v>
      </c>
      <c r="AO1068" s="297">
        <v>43.94</v>
      </c>
      <c r="AP1068" s="297">
        <v>44.83</v>
      </c>
      <c r="AQ1068" s="297">
        <v>45.73</v>
      </c>
      <c r="AR1068" s="297">
        <v>46.65</v>
      </c>
      <c r="AS1068" s="297">
        <v>47.59</v>
      </c>
      <c r="AT1068" s="297">
        <v>48.54</v>
      </c>
      <c r="AU1068" s="297">
        <v>49.51</v>
      </c>
      <c r="AV1068" s="297">
        <v>50.5</v>
      </c>
      <c r="AW1068" s="297">
        <v>51.51</v>
      </c>
      <c r="AX1068" s="297">
        <v>52.55</v>
      </c>
      <c r="AY1068" s="297">
        <v>53.53</v>
      </c>
      <c r="AZ1068" s="297">
        <v>54.54</v>
      </c>
      <c r="BA1068" s="297">
        <v>55.57</v>
      </c>
      <c r="BB1068" s="297">
        <v>56.61</v>
      </c>
      <c r="BC1068" s="297">
        <v>57.68</v>
      </c>
      <c r="BD1068" s="297">
        <v>58.67</v>
      </c>
      <c r="BE1068" s="297">
        <v>59.68</v>
      </c>
      <c r="BF1068" s="297">
        <v>60.71</v>
      </c>
      <c r="BG1068" s="297">
        <v>61.76</v>
      </c>
      <c r="BH1068" s="297">
        <v>62.83</v>
      </c>
      <c r="BI1068" s="297">
        <v>63.83</v>
      </c>
      <c r="BJ1068" s="297">
        <v>64.84</v>
      </c>
      <c r="BK1068" s="297">
        <v>65.87</v>
      </c>
      <c r="BL1068" s="297">
        <v>66.92</v>
      </c>
      <c r="BM1068" s="297">
        <v>67.989999999999995</v>
      </c>
      <c r="BN1068" s="297">
        <v>68.94</v>
      </c>
      <c r="BO1068" s="297">
        <v>69.900000000000006</v>
      </c>
      <c r="BP1068" s="297">
        <v>70.88</v>
      </c>
      <c r="BQ1068" s="297">
        <v>71.87</v>
      </c>
      <c r="BR1068" s="297">
        <v>72.87</v>
      </c>
      <c r="BS1068" s="297">
        <v>73.72</v>
      </c>
      <c r="BT1068" s="297">
        <v>74.569999999999993</v>
      </c>
      <c r="BU1068" s="297">
        <v>75.44</v>
      </c>
      <c r="BV1068" s="297">
        <v>76.31</v>
      </c>
      <c r="BW1068" s="297">
        <v>77.2</v>
      </c>
    </row>
    <row r="1069" spans="1:75" x14ac:dyDescent="0.25">
      <c r="A1069" s="297" t="s">
        <v>773</v>
      </c>
      <c r="B1069" s="297" t="s">
        <v>1149</v>
      </c>
      <c r="C1069" s="297" t="s">
        <v>1016</v>
      </c>
      <c r="D1069" s="297" t="s">
        <v>1015</v>
      </c>
      <c r="E1069" s="297">
        <v>3.18</v>
      </c>
      <c r="F1069" s="297">
        <v>3.6</v>
      </c>
      <c r="G1069" s="297">
        <v>4.07</v>
      </c>
      <c r="H1069" s="297">
        <v>4.5999999999999996</v>
      </c>
      <c r="I1069" s="297">
        <v>5.2</v>
      </c>
      <c r="J1069" s="297">
        <v>5.88</v>
      </c>
      <c r="K1069" s="297">
        <v>5.64</v>
      </c>
      <c r="L1069" s="297">
        <v>5.42</v>
      </c>
      <c r="M1069" s="297">
        <v>5.2</v>
      </c>
      <c r="N1069" s="297">
        <v>4.99</v>
      </c>
      <c r="O1069" s="297">
        <v>4.79</v>
      </c>
      <c r="P1069" s="297">
        <v>4.9400000000000004</v>
      </c>
      <c r="Q1069" s="297">
        <v>5.09</v>
      </c>
      <c r="R1069" s="297">
        <v>5.25</v>
      </c>
      <c r="S1069" s="297">
        <v>5.41</v>
      </c>
      <c r="T1069" s="297">
        <v>5.58</v>
      </c>
      <c r="U1069" s="297">
        <v>5.71</v>
      </c>
      <c r="V1069" s="297">
        <v>5.84</v>
      </c>
      <c r="W1069" s="297">
        <v>5.97</v>
      </c>
      <c r="X1069" s="297">
        <v>6.1</v>
      </c>
      <c r="Y1069" s="297">
        <v>6.24</v>
      </c>
      <c r="Z1069" s="297">
        <v>6.49</v>
      </c>
      <c r="AA1069" s="297">
        <v>6.75</v>
      </c>
      <c r="AB1069" s="297">
        <v>7.02</v>
      </c>
      <c r="AC1069" s="297">
        <v>7.31</v>
      </c>
      <c r="AD1069" s="297">
        <v>7.6</v>
      </c>
      <c r="AE1069" s="297">
        <v>8.06</v>
      </c>
      <c r="AF1069" s="297">
        <v>8.5500000000000007</v>
      </c>
      <c r="AG1069" s="297">
        <v>9.06</v>
      </c>
      <c r="AH1069" s="297">
        <v>9.61</v>
      </c>
      <c r="AI1069" s="297">
        <v>10.19</v>
      </c>
      <c r="AJ1069" s="297">
        <v>10.48</v>
      </c>
      <c r="AK1069" s="297">
        <v>10.79</v>
      </c>
      <c r="AL1069" s="297">
        <v>11.1</v>
      </c>
      <c r="AM1069" s="297">
        <v>11.42</v>
      </c>
      <c r="AN1069" s="297">
        <v>11.75</v>
      </c>
      <c r="AO1069" s="297">
        <v>12.06</v>
      </c>
      <c r="AP1069" s="297">
        <v>12.39</v>
      </c>
      <c r="AQ1069" s="297">
        <v>12.72</v>
      </c>
      <c r="AR1069" s="297">
        <v>13.06</v>
      </c>
      <c r="AS1069" s="297">
        <v>13.41</v>
      </c>
      <c r="AT1069" s="297">
        <v>13.77</v>
      </c>
      <c r="AU1069" s="297">
        <v>14.13</v>
      </c>
      <c r="AV1069" s="297">
        <v>14.51</v>
      </c>
      <c r="AW1069" s="297">
        <v>14.89</v>
      </c>
      <c r="AX1069" s="297">
        <v>15.29</v>
      </c>
      <c r="AY1069" s="297">
        <v>15.68</v>
      </c>
      <c r="AZ1069" s="297">
        <v>16.07</v>
      </c>
      <c r="BA1069" s="297">
        <v>16.48</v>
      </c>
      <c r="BB1069" s="297">
        <v>16.899999999999999</v>
      </c>
      <c r="BC1069" s="297">
        <v>17.329999999999998</v>
      </c>
      <c r="BD1069" s="297">
        <v>17.75</v>
      </c>
      <c r="BE1069" s="297">
        <v>18.18</v>
      </c>
      <c r="BF1069" s="297">
        <v>18.62</v>
      </c>
      <c r="BG1069" s="297">
        <v>19.07</v>
      </c>
      <c r="BH1069" s="297">
        <v>19.53</v>
      </c>
      <c r="BI1069" s="297">
        <v>19.989999999999998</v>
      </c>
      <c r="BJ1069" s="297">
        <v>20.46</v>
      </c>
      <c r="BK1069" s="297">
        <v>20.95</v>
      </c>
      <c r="BL1069" s="297">
        <v>21.44</v>
      </c>
      <c r="BM1069" s="297">
        <v>21.95</v>
      </c>
      <c r="BN1069" s="297">
        <v>22.43</v>
      </c>
      <c r="BO1069" s="297">
        <v>22.91</v>
      </c>
      <c r="BP1069" s="297">
        <v>23.41</v>
      </c>
      <c r="BQ1069" s="297">
        <v>23.92</v>
      </c>
      <c r="BR1069" s="297">
        <v>24.43</v>
      </c>
      <c r="BS1069" s="297">
        <v>24.91</v>
      </c>
      <c r="BT1069" s="297">
        <v>25.4</v>
      </c>
      <c r="BU1069" s="297">
        <v>25.9</v>
      </c>
      <c r="BV1069" s="297">
        <v>26.41</v>
      </c>
      <c r="BW1069" s="297">
        <v>26.93</v>
      </c>
    </row>
    <row r="1070" spans="1:75" x14ac:dyDescent="0.25">
      <c r="A1070" s="297" t="s">
        <v>1150</v>
      </c>
      <c r="B1070" s="297" t="s">
        <v>1151</v>
      </c>
      <c r="C1070" s="297" t="s">
        <v>1005</v>
      </c>
      <c r="D1070" s="297" t="s">
        <v>1006</v>
      </c>
      <c r="E1070" s="297">
        <v>3.29</v>
      </c>
      <c r="F1070" s="297">
        <v>3.36</v>
      </c>
      <c r="G1070" s="297">
        <v>3.41</v>
      </c>
      <c r="H1070" s="297">
        <v>3.42</v>
      </c>
      <c r="I1070" s="297">
        <v>3.41</v>
      </c>
      <c r="J1070" s="297">
        <v>3.43</v>
      </c>
      <c r="K1070" s="297">
        <v>3.48</v>
      </c>
      <c r="L1070" s="297">
        <v>3.53</v>
      </c>
      <c r="M1070" s="297">
        <v>3.58</v>
      </c>
      <c r="N1070" s="297">
        <v>3.64</v>
      </c>
      <c r="O1070" s="297">
        <v>3.8</v>
      </c>
      <c r="P1070" s="297">
        <v>3.85</v>
      </c>
      <c r="Q1070" s="297">
        <v>3.85</v>
      </c>
      <c r="R1070" s="297">
        <v>3.76</v>
      </c>
      <c r="S1070" s="297">
        <v>3.7</v>
      </c>
      <c r="T1070" s="297">
        <v>3.69</v>
      </c>
      <c r="U1070" s="297">
        <v>3.76</v>
      </c>
      <c r="V1070" s="297">
        <v>3.78</v>
      </c>
      <c r="W1070" s="297">
        <v>3.86</v>
      </c>
      <c r="X1070" s="297">
        <v>3.88</v>
      </c>
      <c r="Y1070" s="297">
        <v>3.99</v>
      </c>
      <c r="Z1070" s="297">
        <v>4.1500000000000004</v>
      </c>
      <c r="AA1070" s="297">
        <v>4.28</v>
      </c>
      <c r="AB1070" s="297">
        <v>4.4400000000000004</v>
      </c>
      <c r="AC1070" s="297">
        <v>4.62</v>
      </c>
      <c r="AD1070" s="297">
        <v>4.8099999999999996</v>
      </c>
      <c r="AE1070" s="297">
        <v>5.05</v>
      </c>
      <c r="AF1070" s="297">
        <v>5.29</v>
      </c>
      <c r="AG1070" s="297">
        <v>5.49</v>
      </c>
      <c r="AH1070" s="297">
        <v>5.62</v>
      </c>
      <c r="AI1070" s="297">
        <v>5.71</v>
      </c>
      <c r="AJ1070" s="297">
        <v>5.85</v>
      </c>
      <c r="AK1070" s="297">
        <v>5.99</v>
      </c>
      <c r="AL1070" s="297">
        <v>6.13</v>
      </c>
      <c r="AM1070" s="297">
        <v>6.28</v>
      </c>
      <c r="AN1070" s="297">
        <v>6.45</v>
      </c>
      <c r="AO1070" s="297">
        <v>6.64</v>
      </c>
      <c r="AP1070" s="297">
        <v>6.84</v>
      </c>
      <c r="AQ1070" s="297">
        <v>7.06</v>
      </c>
      <c r="AR1070" s="297">
        <v>7.3</v>
      </c>
      <c r="AS1070" s="297">
        <v>7.56</v>
      </c>
      <c r="AT1070" s="297">
        <v>7.85</v>
      </c>
      <c r="AU1070" s="297">
        <v>8.16</v>
      </c>
      <c r="AV1070" s="297">
        <v>8.49</v>
      </c>
      <c r="AW1070" s="297">
        <v>8.84</v>
      </c>
      <c r="AX1070" s="297">
        <v>9.2200000000000006</v>
      </c>
      <c r="AY1070" s="297">
        <v>9.6199999999999992</v>
      </c>
      <c r="AZ1070" s="297">
        <v>10.050000000000001</v>
      </c>
      <c r="BA1070" s="297">
        <v>10.51</v>
      </c>
      <c r="BB1070" s="297">
        <v>10.99</v>
      </c>
      <c r="BC1070" s="297">
        <v>11.51</v>
      </c>
      <c r="BD1070" s="297">
        <v>12.05</v>
      </c>
      <c r="BE1070" s="297">
        <v>12.62</v>
      </c>
      <c r="BF1070" s="297">
        <v>13.21</v>
      </c>
      <c r="BG1070" s="297">
        <v>13.84</v>
      </c>
      <c r="BH1070" s="297">
        <v>14.5</v>
      </c>
      <c r="BI1070" s="297">
        <v>15.19</v>
      </c>
      <c r="BJ1070" s="297">
        <v>15.91</v>
      </c>
      <c r="BK1070" s="297">
        <v>16.66</v>
      </c>
      <c r="BL1070" s="297">
        <v>17.45</v>
      </c>
      <c r="BM1070" s="297">
        <v>18.27</v>
      </c>
      <c r="BN1070" s="297">
        <v>19.13</v>
      </c>
      <c r="BO1070" s="297">
        <v>20.02</v>
      </c>
      <c r="BP1070" s="297">
        <v>20.95</v>
      </c>
      <c r="BQ1070" s="297">
        <v>21.92</v>
      </c>
      <c r="BR1070" s="297">
        <v>22.92</v>
      </c>
      <c r="BS1070" s="297">
        <v>23.97</v>
      </c>
      <c r="BT1070" s="297">
        <v>25.06</v>
      </c>
      <c r="BU1070" s="297">
        <v>26.19</v>
      </c>
      <c r="BV1070" s="297">
        <v>27.36</v>
      </c>
      <c r="BW1070" s="297">
        <v>28.58</v>
      </c>
    </row>
    <row r="1071" spans="1:75" x14ac:dyDescent="0.25">
      <c r="A1071" s="297" t="s">
        <v>1150</v>
      </c>
      <c r="B1071" s="297" t="s">
        <v>1151</v>
      </c>
      <c r="C1071" s="297" t="s">
        <v>1007</v>
      </c>
      <c r="D1071" s="297" t="s">
        <v>1008</v>
      </c>
      <c r="E1071" s="297">
        <v>6082.19</v>
      </c>
      <c r="F1071" s="297">
        <v>6205.48</v>
      </c>
      <c r="G1071" s="297">
        <v>6534.25</v>
      </c>
      <c r="H1071" s="297">
        <v>6376.71</v>
      </c>
      <c r="I1071" s="297">
        <v>6630.14</v>
      </c>
      <c r="J1071" s="297">
        <v>6753.42</v>
      </c>
      <c r="K1071" s="297">
        <v>7369.86</v>
      </c>
      <c r="L1071" s="297">
        <v>7801.37</v>
      </c>
      <c r="M1071" s="297">
        <v>7965.75</v>
      </c>
      <c r="N1071" s="297">
        <v>8212.33</v>
      </c>
      <c r="O1071" s="297">
        <v>8650.68</v>
      </c>
      <c r="P1071" s="297">
        <v>8863.01</v>
      </c>
      <c r="Q1071" s="297">
        <v>8972.6</v>
      </c>
      <c r="R1071" s="297">
        <v>9013.7000000000007</v>
      </c>
      <c r="S1071" s="297">
        <v>10191.780000000001</v>
      </c>
      <c r="T1071" s="297">
        <v>10726.03</v>
      </c>
      <c r="U1071" s="297">
        <v>12027.4</v>
      </c>
      <c r="V1071" s="297">
        <v>11856.16</v>
      </c>
      <c r="W1071" s="297">
        <v>12671.23</v>
      </c>
      <c r="X1071" s="297">
        <v>14486.3</v>
      </c>
      <c r="Y1071" s="297">
        <v>14458.9</v>
      </c>
      <c r="Z1071" s="297">
        <v>14424.66</v>
      </c>
      <c r="AA1071" s="297">
        <v>14945.21</v>
      </c>
      <c r="AB1071" s="297">
        <v>15773.97</v>
      </c>
      <c r="AC1071" s="297">
        <v>15938.36</v>
      </c>
      <c r="AD1071" s="297">
        <v>16246.58</v>
      </c>
      <c r="AE1071" s="297">
        <v>16219.18</v>
      </c>
      <c r="AF1071" s="297">
        <v>16835.62</v>
      </c>
      <c r="AG1071" s="297">
        <v>17554.79</v>
      </c>
      <c r="AH1071" s="297">
        <v>19946.330000000002</v>
      </c>
      <c r="AI1071" s="297">
        <v>20724.09</v>
      </c>
      <c r="AJ1071" s="297">
        <v>20374.310000000001</v>
      </c>
      <c r="AK1071" s="297">
        <v>20021.47</v>
      </c>
      <c r="AL1071" s="297">
        <v>19720.439999999999</v>
      </c>
      <c r="AM1071" s="297">
        <v>19532.66</v>
      </c>
      <c r="AN1071" s="297">
        <v>19475.29</v>
      </c>
      <c r="AO1071" s="297">
        <v>19458.740000000002</v>
      </c>
      <c r="AP1071" s="297">
        <v>19906.23</v>
      </c>
      <c r="AQ1071" s="297">
        <v>20368.13</v>
      </c>
      <c r="AR1071" s="297">
        <v>20917.53</v>
      </c>
      <c r="AS1071" s="297">
        <v>21507.52</v>
      </c>
      <c r="AT1071" s="297">
        <v>22140.54</v>
      </c>
      <c r="AU1071" s="297">
        <v>22940.94</v>
      </c>
      <c r="AV1071" s="297">
        <v>23775.18</v>
      </c>
      <c r="AW1071" s="297">
        <v>24652.69</v>
      </c>
      <c r="AX1071" s="297">
        <v>25556.68</v>
      </c>
      <c r="AY1071" s="297">
        <v>26470.78</v>
      </c>
      <c r="AZ1071" s="297">
        <v>27519.99</v>
      </c>
      <c r="BA1071" s="297">
        <v>28607.35</v>
      </c>
      <c r="BB1071" s="297">
        <v>29733.439999999999</v>
      </c>
      <c r="BC1071" s="297">
        <v>30933.1</v>
      </c>
      <c r="BD1071" s="297">
        <v>32119.919999999998</v>
      </c>
      <c r="BE1071" s="297">
        <v>33448.870000000003</v>
      </c>
      <c r="BF1071" s="297">
        <v>34823.129999999997</v>
      </c>
      <c r="BG1071" s="297">
        <v>36242.769999999997</v>
      </c>
      <c r="BH1071" s="297">
        <v>37723.69</v>
      </c>
      <c r="BI1071" s="297">
        <v>39213.870000000003</v>
      </c>
      <c r="BJ1071" s="297">
        <v>40816.54</v>
      </c>
      <c r="BK1071" s="297">
        <v>42468.01</v>
      </c>
      <c r="BL1071" s="297">
        <v>44177.17</v>
      </c>
      <c r="BM1071" s="297">
        <v>45935.09</v>
      </c>
      <c r="BN1071" s="297">
        <v>47717.07</v>
      </c>
      <c r="BO1071" s="297">
        <v>49592.43</v>
      </c>
      <c r="BP1071" s="297">
        <v>51518.45</v>
      </c>
      <c r="BQ1071" s="297">
        <v>53505.75</v>
      </c>
      <c r="BR1071" s="297">
        <v>55555.76</v>
      </c>
      <c r="BS1071" s="297">
        <v>57623.15</v>
      </c>
      <c r="BT1071" s="297">
        <v>59779.4</v>
      </c>
      <c r="BU1071" s="297">
        <v>62000.77</v>
      </c>
      <c r="BV1071" s="297">
        <v>64274.66</v>
      </c>
      <c r="BW1071" s="297">
        <v>66612.38</v>
      </c>
    </row>
    <row r="1072" spans="1:75" x14ac:dyDescent="0.25">
      <c r="A1072" s="297" t="s">
        <v>1150</v>
      </c>
      <c r="B1072" s="297" t="s">
        <v>1151</v>
      </c>
      <c r="C1072" s="297" t="s">
        <v>1009</v>
      </c>
      <c r="D1072" s="297" t="s">
        <v>1010</v>
      </c>
      <c r="E1072" s="297">
        <v>28.24</v>
      </c>
      <c r="F1072" s="297">
        <v>20.61</v>
      </c>
      <c r="G1072" s="297">
        <v>19.440000000000001</v>
      </c>
      <c r="H1072" s="297">
        <v>17.89</v>
      </c>
      <c r="I1072" s="297">
        <v>15.04</v>
      </c>
      <c r="J1072" s="297">
        <v>16.63</v>
      </c>
      <c r="K1072" s="297">
        <v>18.23</v>
      </c>
      <c r="L1072" s="297">
        <v>18.57</v>
      </c>
      <c r="M1072" s="297">
        <v>17.8</v>
      </c>
      <c r="N1072" s="297">
        <v>17.82</v>
      </c>
      <c r="O1072" s="297">
        <v>25.26</v>
      </c>
      <c r="P1072" s="297">
        <v>18.04</v>
      </c>
      <c r="Q1072" s="297">
        <v>15.99</v>
      </c>
      <c r="R1072" s="297">
        <v>10.92</v>
      </c>
      <c r="S1072" s="297">
        <v>12</v>
      </c>
      <c r="T1072" s="297">
        <v>13.59</v>
      </c>
      <c r="U1072" s="297">
        <v>17.149999999999999</v>
      </c>
      <c r="V1072" s="297">
        <v>12.97</v>
      </c>
      <c r="W1072" s="297">
        <v>16.350000000000001</v>
      </c>
      <c r="X1072" s="297">
        <v>13.37</v>
      </c>
      <c r="Y1072" s="297">
        <v>18.600000000000001</v>
      </c>
      <c r="Z1072" s="297">
        <v>21.81</v>
      </c>
      <c r="AA1072" s="297">
        <v>19.489999999999998</v>
      </c>
      <c r="AB1072" s="297">
        <v>21.68</v>
      </c>
      <c r="AC1072" s="297">
        <v>22.23</v>
      </c>
      <c r="AD1072" s="297">
        <v>23.11</v>
      </c>
      <c r="AE1072" s="297">
        <v>25.08</v>
      </c>
      <c r="AF1072" s="297">
        <v>24.73</v>
      </c>
      <c r="AG1072" s="297">
        <v>23.06</v>
      </c>
      <c r="AH1072" s="297">
        <v>20.21</v>
      </c>
      <c r="AI1072" s="297">
        <v>18.420000000000002</v>
      </c>
      <c r="AJ1072" s="297">
        <v>19.75</v>
      </c>
      <c r="AK1072" s="297">
        <v>19.34</v>
      </c>
      <c r="AL1072" s="297">
        <v>19.13</v>
      </c>
      <c r="AM1072" s="297">
        <v>18.96</v>
      </c>
      <c r="AN1072" s="297">
        <v>18.920000000000002</v>
      </c>
      <c r="AO1072" s="297">
        <v>18.88</v>
      </c>
      <c r="AP1072" s="297">
        <v>18.78</v>
      </c>
      <c r="AQ1072" s="297">
        <v>18.72</v>
      </c>
      <c r="AR1072" s="297">
        <v>18.71</v>
      </c>
      <c r="AS1072" s="297">
        <v>18.72</v>
      </c>
      <c r="AT1072" s="297">
        <v>18.72</v>
      </c>
      <c r="AU1072" s="297">
        <v>18.649999999999999</v>
      </c>
      <c r="AV1072" s="297">
        <v>18.600000000000001</v>
      </c>
      <c r="AW1072" s="297">
        <v>18.579999999999998</v>
      </c>
      <c r="AX1072" s="297">
        <v>18.579999999999998</v>
      </c>
      <c r="AY1072" s="297">
        <v>18.559999999999999</v>
      </c>
      <c r="AZ1072" s="297">
        <v>18.489999999999998</v>
      </c>
      <c r="BA1072" s="297">
        <v>18.45</v>
      </c>
      <c r="BB1072" s="297">
        <v>18.43</v>
      </c>
      <c r="BC1072" s="297">
        <v>18.399999999999999</v>
      </c>
      <c r="BD1072" s="297">
        <v>18.37</v>
      </c>
      <c r="BE1072" s="297">
        <v>18.28</v>
      </c>
      <c r="BF1072" s="297">
        <v>18.23</v>
      </c>
      <c r="BG1072" s="297">
        <v>18.190000000000001</v>
      </c>
      <c r="BH1072" s="297">
        <v>18.14</v>
      </c>
      <c r="BI1072" s="297">
        <v>18.079999999999998</v>
      </c>
      <c r="BJ1072" s="297">
        <v>17.989999999999998</v>
      </c>
      <c r="BK1072" s="297">
        <v>17.93</v>
      </c>
      <c r="BL1072" s="297">
        <v>17.87</v>
      </c>
      <c r="BM1072" s="297">
        <v>17.82</v>
      </c>
      <c r="BN1072" s="297">
        <v>17.760000000000002</v>
      </c>
      <c r="BO1072" s="297">
        <v>17.68</v>
      </c>
      <c r="BP1072" s="297">
        <v>17.63</v>
      </c>
      <c r="BQ1072" s="297">
        <v>17.579999999999998</v>
      </c>
      <c r="BR1072" s="297">
        <v>17.54</v>
      </c>
      <c r="BS1072" s="297">
        <v>17.5</v>
      </c>
      <c r="BT1072" s="297">
        <v>17.45</v>
      </c>
      <c r="BU1072" s="297">
        <v>17.41</v>
      </c>
      <c r="BV1072" s="297">
        <v>17.37</v>
      </c>
      <c r="BW1072" s="297">
        <v>17.32</v>
      </c>
    </row>
    <row r="1073" spans="1:75" x14ac:dyDescent="0.25">
      <c r="A1073" s="297" t="s">
        <v>1150</v>
      </c>
      <c r="B1073" s="297" t="s">
        <v>1151</v>
      </c>
      <c r="C1073" s="297" t="s">
        <v>1011</v>
      </c>
      <c r="D1073" s="297" t="s">
        <v>927</v>
      </c>
      <c r="E1073" s="297">
        <v>1008.3</v>
      </c>
      <c r="F1073" s="297">
        <v>1039.1500000000001</v>
      </c>
      <c r="G1073" s="297">
        <v>1076.05</v>
      </c>
      <c r="H1073" s="297">
        <v>1118.32</v>
      </c>
      <c r="I1073" s="297">
        <v>1158.0899999999999</v>
      </c>
      <c r="J1073" s="297">
        <v>1199.25</v>
      </c>
      <c r="K1073" s="297">
        <v>1240.28</v>
      </c>
      <c r="L1073" s="297">
        <v>1283.81</v>
      </c>
      <c r="M1073" s="297">
        <v>1325.2</v>
      </c>
      <c r="N1073" s="297">
        <v>1368.06</v>
      </c>
      <c r="O1073" s="297">
        <v>1413.2</v>
      </c>
      <c r="P1073" s="297">
        <v>1452.42</v>
      </c>
      <c r="Q1073" s="297">
        <v>1493.26</v>
      </c>
      <c r="R1073" s="297">
        <v>1544.03</v>
      </c>
      <c r="S1073" s="297">
        <v>1582.2</v>
      </c>
      <c r="T1073" s="297">
        <v>1631.77</v>
      </c>
      <c r="U1073" s="297">
        <v>1687.83</v>
      </c>
      <c r="V1073" s="297">
        <v>1749.6</v>
      </c>
      <c r="W1073" s="297">
        <v>1828.39</v>
      </c>
      <c r="X1073" s="297">
        <v>1905.72</v>
      </c>
      <c r="Y1073" s="297">
        <v>1984.71</v>
      </c>
      <c r="Z1073" s="297">
        <v>2055.61</v>
      </c>
      <c r="AA1073" s="297">
        <v>2121.9899999999998</v>
      </c>
      <c r="AB1073" s="297">
        <v>2189.4</v>
      </c>
      <c r="AC1073" s="297">
        <v>2258.3000000000002</v>
      </c>
      <c r="AD1073" s="297">
        <v>2331.62</v>
      </c>
      <c r="AE1073" s="297">
        <v>2401.31</v>
      </c>
      <c r="AF1073" s="297">
        <v>2475.96</v>
      </c>
      <c r="AG1073" s="297">
        <v>2554.2399999999998</v>
      </c>
      <c r="AH1073" s="297">
        <v>2633.42</v>
      </c>
      <c r="AI1073" s="297">
        <v>2714.64</v>
      </c>
      <c r="AJ1073" s="297">
        <v>2780.41</v>
      </c>
      <c r="AK1073" s="297">
        <v>2847.07</v>
      </c>
      <c r="AL1073" s="297">
        <v>2914.81</v>
      </c>
      <c r="AM1073" s="297">
        <v>2984.04</v>
      </c>
      <c r="AN1073" s="297">
        <v>3054.79</v>
      </c>
      <c r="AO1073" s="297">
        <v>3133.66</v>
      </c>
      <c r="AP1073" s="297">
        <v>3215.55</v>
      </c>
      <c r="AQ1073" s="297">
        <v>3299.75</v>
      </c>
      <c r="AR1073" s="297">
        <v>3385.32</v>
      </c>
      <c r="AS1073" s="297">
        <v>3471.74</v>
      </c>
      <c r="AT1073" s="297">
        <v>3557.27</v>
      </c>
      <c r="AU1073" s="297">
        <v>3643.8</v>
      </c>
      <c r="AV1073" s="297">
        <v>3731.51</v>
      </c>
      <c r="AW1073" s="297">
        <v>3820.58</v>
      </c>
      <c r="AX1073" s="297">
        <v>3911.02</v>
      </c>
      <c r="AY1073" s="297">
        <v>3998.81</v>
      </c>
      <c r="AZ1073" s="297">
        <v>4088.02</v>
      </c>
      <c r="BA1073" s="297">
        <v>4178.46</v>
      </c>
      <c r="BB1073" s="297">
        <v>4269.88</v>
      </c>
      <c r="BC1073" s="297">
        <v>4362.07</v>
      </c>
      <c r="BD1073" s="297">
        <v>4453.67</v>
      </c>
      <c r="BE1073" s="297">
        <v>4546.29</v>
      </c>
      <c r="BF1073" s="297">
        <v>4639.7</v>
      </c>
      <c r="BG1073" s="297">
        <v>4733.7</v>
      </c>
      <c r="BH1073" s="297">
        <v>4828.09</v>
      </c>
      <c r="BI1073" s="297">
        <v>4920.38</v>
      </c>
      <c r="BJ1073" s="297">
        <v>5013.1899999999996</v>
      </c>
      <c r="BK1073" s="297">
        <v>5106.29</v>
      </c>
      <c r="BL1073" s="297">
        <v>5199.3999999999996</v>
      </c>
      <c r="BM1073" s="297">
        <v>5292.31</v>
      </c>
      <c r="BN1073" s="297">
        <v>5381.87</v>
      </c>
      <c r="BO1073" s="297">
        <v>5471.33</v>
      </c>
      <c r="BP1073" s="297">
        <v>5560.48</v>
      </c>
      <c r="BQ1073" s="297">
        <v>5649.18</v>
      </c>
      <c r="BR1073" s="297">
        <v>5737.31</v>
      </c>
      <c r="BS1073" s="297">
        <v>5821.77</v>
      </c>
      <c r="BT1073" s="297">
        <v>5905.82</v>
      </c>
      <c r="BU1073" s="297">
        <v>5989.23</v>
      </c>
      <c r="BV1073" s="297">
        <v>6071.83</v>
      </c>
      <c r="BW1073" s="297">
        <v>6153.48</v>
      </c>
    </row>
    <row r="1074" spans="1:75" x14ac:dyDescent="0.25">
      <c r="A1074" s="297" t="s">
        <v>1150</v>
      </c>
      <c r="B1074" s="297" t="s">
        <v>1151</v>
      </c>
      <c r="C1074" s="297" t="s">
        <v>1012</v>
      </c>
      <c r="D1074" s="297" t="s">
        <v>927</v>
      </c>
      <c r="E1074" s="297">
        <v>2666.92</v>
      </c>
      <c r="F1074" s="297">
        <v>2751.15</v>
      </c>
      <c r="G1074" s="297">
        <v>2846.3</v>
      </c>
      <c r="H1074" s="297">
        <v>2949.28</v>
      </c>
      <c r="I1074" s="297">
        <v>3055.48</v>
      </c>
      <c r="J1074" s="297">
        <v>3161.33</v>
      </c>
      <c r="K1074" s="297">
        <v>3266.86</v>
      </c>
      <c r="L1074" s="297">
        <v>3372.56</v>
      </c>
      <c r="M1074" s="297">
        <v>3475.96</v>
      </c>
      <c r="N1074" s="297">
        <v>3574.14</v>
      </c>
      <c r="O1074" s="297">
        <v>3665.51</v>
      </c>
      <c r="P1074" s="297">
        <v>3747.75</v>
      </c>
      <c r="Q1074" s="297">
        <v>3822.59</v>
      </c>
      <c r="R1074" s="297">
        <v>3897.51</v>
      </c>
      <c r="S1074" s="297">
        <v>3982.8</v>
      </c>
      <c r="T1074" s="297">
        <v>4085.49</v>
      </c>
      <c r="U1074" s="297">
        <v>4208.74</v>
      </c>
      <c r="V1074" s="297">
        <v>4349.3500000000004</v>
      </c>
      <c r="W1074" s="297">
        <v>4500.17</v>
      </c>
      <c r="X1074" s="297">
        <v>4650.75</v>
      </c>
      <c r="Y1074" s="297">
        <v>4793.5</v>
      </c>
      <c r="Z1074" s="297">
        <v>4926.1400000000003</v>
      </c>
      <c r="AA1074" s="297">
        <v>5050.92</v>
      </c>
      <c r="AB1074" s="297">
        <v>5170.25</v>
      </c>
      <c r="AC1074" s="297">
        <v>5288.27</v>
      </c>
      <c r="AD1074" s="297">
        <v>5408.04</v>
      </c>
      <c r="AE1074" s="297">
        <v>5529.91</v>
      </c>
      <c r="AF1074" s="297">
        <v>5652.81</v>
      </c>
      <c r="AG1074" s="297">
        <v>5776.84</v>
      </c>
      <c r="AH1074" s="297">
        <v>5901.86</v>
      </c>
      <c r="AI1074" s="297">
        <v>6027.8</v>
      </c>
      <c r="AJ1074" s="297">
        <v>6154.81</v>
      </c>
      <c r="AK1074" s="297">
        <v>6283.09</v>
      </c>
      <c r="AL1074" s="297">
        <v>6412.56</v>
      </c>
      <c r="AM1074" s="297">
        <v>6543.07</v>
      </c>
      <c r="AN1074" s="297">
        <v>6674.49</v>
      </c>
      <c r="AO1074" s="297">
        <v>6806.79</v>
      </c>
      <c r="AP1074" s="297">
        <v>6939.94</v>
      </c>
      <c r="AQ1074" s="297">
        <v>7073.76</v>
      </c>
      <c r="AR1074" s="297">
        <v>7208.01</v>
      </c>
      <c r="AS1074" s="297">
        <v>7342.52</v>
      </c>
      <c r="AT1074" s="297">
        <v>7477.16</v>
      </c>
      <c r="AU1074" s="297">
        <v>7611.89</v>
      </c>
      <c r="AV1074" s="297">
        <v>7746.62</v>
      </c>
      <c r="AW1074" s="297">
        <v>7881.31</v>
      </c>
      <c r="AX1074" s="297">
        <v>8015.89</v>
      </c>
      <c r="AY1074" s="297">
        <v>8150.28</v>
      </c>
      <c r="AZ1074" s="297">
        <v>8284.4</v>
      </c>
      <c r="BA1074" s="297">
        <v>8418.16</v>
      </c>
      <c r="BB1074" s="297">
        <v>8551.49</v>
      </c>
      <c r="BC1074" s="297">
        <v>8684.2999999999993</v>
      </c>
      <c r="BD1074" s="297">
        <v>8816.52</v>
      </c>
      <c r="BE1074" s="297">
        <v>8948.08</v>
      </c>
      <c r="BF1074" s="297">
        <v>9078.93</v>
      </c>
      <c r="BG1074" s="297">
        <v>9209.02</v>
      </c>
      <c r="BH1074" s="297">
        <v>9338.2900000000009</v>
      </c>
      <c r="BI1074" s="297">
        <v>9466.67</v>
      </c>
      <c r="BJ1074" s="297">
        <v>9594.09</v>
      </c>
      <c r="BK1074" s="297">
        <v>9720.49</v>
      </c>
      <c r="BL1074" s="297">
        <v>9845.81</v>
      </c>
      <c r="BM1074" s="297">
        <v>9969.99</v>
      </c>
      <c r="BN1074" s="297">
        <v>10092.969999999999</v>
      </c>
      <c r="BO1074" s="297">
        <v>10214.66</v>
      </c>
      <c r="BP1074" s="297">
        <v>10334.959999999999</v>
      </c>
      <c r="BQ1074" s="297">
        <v>10453.77</v>
      </c>
      <c r="BR1074" s="297">
        <v>10570.97</v>
      </c>
      <c r="BS1074" s="297">
        <v>10686.49</v>
      </c>
      <c r="BT1074" s="297">
        <v>10800.26</v>
      </c>
      <c r="BU1074" s="297">
        <v>10912.22</v>
      </c>
      <c r="BV1074" s="297">
        <v>11022.3</v>
      </c>
      <c r="BW1074" s="297">
        <v>11130.45</v>
      </c>
    </row>
    <row r="1075" spans="1:75" x14ac:dyDescent="0.25">
      <c r="A1075" s="297" t="s">
        <v>1150</v>
      </c>
      <c r="B1075" s="297" t="s">
        <v>1151</v>
      </c>
      <c r="C1075" s="297" t="s">
        <v>1013</v>
      </c>
      <c r="D1075" s="297" t="s">
        <v>1010</v>
      </c>
      <c r="E1075" s="297">
        <v>23.16</v>
      </c>
      <c r="F1075" s="297">
        <v>17.09</v>
      </c>
      <c r="G1075" s="297">
        <v>12.81</v>
      </c>
      <c r="H1075" s="297">
        <v>19.329999999999998</v>
      </c>
      <c r="I1075" s="297">
        <v>12.94</v>
      </c>
      <c r="J1075" s="297">
        <v>7.93</v>
      </c>
      <c r="K1075" s="297">
        <v>7.13</v>
      </c>
      <c r="L1075" s="297">
        <v>8.26</v>
      </c>
      <c r="M1075" s="297">
        <v>7.09</v>
      </c>
      <c r="N1075" s="297">
        <v>7.35</v>
      </c>
      <c r="O1075" s="297">
        <v>14.71</v>
      </c>
      <c r="P1075" s="297">
        <v>9.02</v>
      </c>
      <c r="Q1075" s="297">
        <v>6.49</v>
      </c>
      <c r="R1075" s="297">
        <v>-0.23</v>
      </c>
      <c r="S1075" s="297">
        <v>11.34</v>
      </c>
      <c r="T1075" s="297">
        <v>11.16</v>
      </c>
      <c r="U1075" s="297">
        <v>7.91</v>
      </c>
      <c r="V1075" s="297">
        <v>0.46</v>
      </c>
      <c r="W1075" s="297">
        <v>2.82</v>
      </c>
      <c r="X1075" s="297">
        <v>3.2</v>
      </c>
      <c r="Y1075" s="297">
        <v>-2.17</v>
      </c>
      <c r="Z1075" s="297">
        <v>0.96</v>
      </c>
      <c r="AA1075" s="297">
        <v>0.56999999999999995</v>
      </c>
      <c r="AB1075" s="297">
        <v>5.33</v>
      </c>
      <c r="AC1075" s="297">
        <v>4.53</v>
      </c>
      <c r="AD1075" s="297">
        <v>1.5</v>
      </c>
      <c r="AE1075" s="297">
        <v>13.83</v>
      </c>
      <c r="AF1075" s="297">
        <v>14.57</v>
      </c>
      <c r="AG1075" s="297">
        <v>14.02</v>
      </c>
      <c r="AH1075" s="297">
        <v>13.79</v>
      </c>
      <c r="AI1075" s="297">
        <v>14.44</v>
      </c>
      <c r="AJ1075" s="297">
        <v>14.62</v>
      </c>
      <c r="AK1075" s="297">
        <v>14.69</v>
      </c>
      <c r="AL1075" s="297">
        <v>14.94</v>
      </c>
      <c r="AM1075" s="297">
        <v>15.06</v>
      </c>
      <c r="AN1075" s="297">
        <v>15.27</v>
      </c>
      <c r="AO1075" s="297">
        <v>15.52</v>
      </c>
      <c r="AP1075" s="297">
        <v>15.71</v>
      </c>
      <c r="AQ1075" s="297">
        <v>15.69</v>
      </c>
      <c r="AR1075" s="297">
        <v>15.81</v>
      </c>
      <c r="AS1075" s="297">
        <v>16.05</v>
      </c>
      <c r="AT1075" s="297">
        <v>16.21</v>
      </c>
      <c r="AU1075" s="297">
        <v>16.36</v>
      </c>
      <c r="AV1075" s="297">
        <v>16.38</v>
      </c>
      <c r="AW1075" s="297">
        <v>16.53</v>
      </c>
      <c r="AX1075" s="297">
        <v>16.690000000000001</v>
      </c>
      <c r="AY1075" s="297">
        <v>16.809999999999999</v>
      </c>
      <c r="AZ1075" s="297">
        <v>16.87</v>
      </c>
      <c r="BA1075" s="297">
        <v>16.920000000000002</v>
      </c>
      <c r="BB1075" s="297">
        <v>17.04</v>
      </c>
      <c r="BC1075" s="297">
        <v>17.170000000000002</v>
      </c>
      <c r="BD1075" s="297">
        <v>17.329999999999998</v>
      </c>
      <c r="BE1075" s="297">
        <v>17.329999999999998</v>
      </c>
      <c r="BF1075" s="297">
        <v>17.420000000000002</v>
      </c>
      <c r="BG1075" s="297">
        <v>17.52</v>
      </c>
      <c r="BH1075" s="297">
        <v>17.61</v>
      </c>
      <c r="BI1075" s="297">
        <v>17.7</v>
      </c>
      <c r="BJ1075" s="297">
        <v>17.690000000000001</v>
      </c>
      <c r="BK1075" s="297">
        <v>17.739999999999998</v>
      </c>
      <c r="BL1075" s="297">
        <v>17.79</v>
      </c>
      <c r="BM1075" s="297">
        <v>17.850000000000001</v>
      </c>
      <c r="BN1075" s="297">
        <v>17.88</v>
      </c>
      <c r="BO1075" s="297">
        <v>17.84</v>
      </c>
      <c r="BP1075" s="297">
        <v>17.850000000000001</v>
      </c>
      <c r="BQ1075" s="297">
        <v>17.86</v>
      </c>
      <c r="BR1075" s="297">
        <v>17.88</v>
      </c>
      <c r="BS1075" s="297">
        <v>17.88</v>
      </c>
      <c r="BT1075" s="297">
        <v>17.809999999999999</v>
      </c>
      <c r="BU1075" s="297">
        <v>17.79</v>
      </c>
      <c r="BV1075" s="297">
        <v>17.78</v>
      </c>
      <c r="BW1075" s="297">
        <v>17.760000000000002</v>
      </c>
    </row>
    <row r="1076" spans="1:75" x14ac:dyDescent="0.25">
      <c r="A1076" s="297" t="s">
        <v>1150</v>
      </c>
      <c r="B1076" s="297" t="s">
        <v>1151</v>
      </c>
      <c r="C1076" s="297" t="s">
        <v>1014</v>
      </c>
      <c r="D1076" s="297" t="s">
        <v>1015</v>
      </c>
      <c r="E1076" s="297">
        <v>18.43</v>
      </c>
      <c r="F1076" s="297">
        <v>19.149999999999999</v>
      </c>
      <c r="G1076" s="297">
        <v>19.899999999999999</v>
      </c>
      <c r="H1076" s="297">
        <v>20.68</v>
      </c>
      <c r="I1076" s="297">
        <v>21.49</v>
      </c>
      <c r="J1076" s="297">
        <v>22.33</v>
      </c>
      <c r="K1076" s="297">
        <v>22.82</v>
      </c>
      <c r="L1076" s="297">
        <v>23.32</v>
      </c>
      <c r="M1076" s="297">
        <v>23.84</v>
      </c>
      <c r="N1076" s="297">
        <v>24.36</v>
      </c>
      <c r="O1076" s="297">
        <v>24.89</v>
      </c>
      <c r="P1076" s="297">
        <v>25.26</v>
      </c>
      <c r="Q1076" s="297">
        <v>25.64</v>
      </c>
      <c r="R1076" s="297">
        <v>26.02</v>
      </c>
      <c r="S1076" s="297">
        <v>26.4</v>
      </c>
      <c r="T1076" s="297">
        <v>26.79</v>
      </c>
      <c r="U1076" s="297">
        <v>27.19</v>
      </c>
      <c r="V1076" s="297">
        <v>27.6</v>
      </c>
      <c r="W1076" s="297">
        <v>28.01</v>
      </c>
      <c r="X1076" s="297">
        <v>28.43</v>
      </c>
      <c r="Y1076" s="297">
        <v>28.86</v>
      </c>
      <c r="Z1076" s="297">
        <v>29.3</v>
      </c>
      <c r="AA1076" s="297">
        <v>29.74</v>
      </c>
      <c r="AB1076" s="297">
        <v>30.2</v>
      </c>
      <c r="AC1076" s="297">
        <v>30.66</v>
      </c>
      <c r="AD1076" s="297">
        <v>31.12</v>
      </c>
      <c r="AE1076" s="297">
        <v>31.59</v>
      </c>
      <c r="AF1076" s="297">
        <v>32.06</v>
      </c>
      <c r="AG1076" s="297">
        <v>32.53</v>
      </c>
      <c r="AH1076" s="297">
        <v>33.01</v>
      </c>
      <c r="AI1076" s="297">
        <v>33.51</v>
      </c>
      <c r="AJ1076" s="297">
        <v>34.01</v>
      </c>
      <c r="AK1076" s="297">
        <v>34.520000000000003</v>
      </c>
      <c r="AL1076" s="297">
        <v>35.03</v>
      </c>
      <c r="AM1076" s="297">
        <v>35.56</v>
      </c>
      <c r="AN1076" s="297">
        <v>36.090000000000003</v>
      </c>
      <c r="AO1076" s="297">
        <v>36.61</v>
      </c>
      <c r="AP1076" s="297">
        <v>37.14</v>
      </c>
      <c r="AQ1076" s="297">
        <v>37.68</v>
      </c>
      <c r="AR1076" s="297">
        <v>38.22</v>
      </c>
      <c r="AS1076" s="297">
        <v>38.770000000000003</v>
      </c>
      <c r="AT1076" s="297">
        <v>39.26</v>
      </c>
      <c r="AU1076" s="297">
        <v>39.76</v>
      </c>
      <c r="AV1076" s="297">
        <v>40.26</v>
      </c>
      <c r="AW1076" s="297">
        <v>40.770000000000003</v>
      </c>
      <c r="AX1076" s="297">
        <v>41.28</v>
      </c>
      <c r="AY1076" s="297">
        <v>41.79</v>
      </c>
      <c r="AZ1076" s="297">
        <v>42.3</v>
      </c>
      <c r="BA1076" s="297">
        <v>42.82</v>
      </c>
      <c r="BB1076" s="297">
        <v>43.35</v>
      </c>
      <c r="BC1076" s="297">
        <v>43.88</v>
      </c>
      <c r="BD1076" s="297">
        <v>44.35</v>
      </c>
      <c r="BE1076" s="297">
        <v>44.83</v>
      </c>
      <c r="BF1076" s="297">
        <v>45.31</v>
      </c>
      <c r="BG1076" s="297">
        <v>45.8</v>
      </c>
      <c r="BH1076" s="297">
        <v>46.29</v>
      </c>
      <c r="BI1076" s="297">
        <v>46.79</v>
      </c>
      <c r="BJ1076" s="297">
        <v>47.29</v>
      </c>
      <c r="BK1076" s="297">
        <v>47.8</v>
      </c>
      <c r="BL1076" s="297">
        <v>48.32</v>
      </c>
      <c r="BM1076" s="297">
        <v>48.84</v>
      </c>
      <c r="BN1076" s="297">
        <v>49.37</v>
      </c>
      <c r="BO1076" s="297">
        <v>49.91</v>
      </c>
      <c r="BP1076" s="297">
        <v>50.45</v>
      </c>
      <c r="BQ1076" s="297">
        <v>51</v>
      </c>
      <c r="BR1076" s="297">
        <v>51.56</v>
      </c>
      <c r="BS1076" s="297">
        <v>52.11</v>
      </c>
      <c r="BT1076" s="297">
        <v>52.67</v>
      </c>
      <c r="BU1076" s="297">
        <v>53.24</v>
      </c>
      <c r="BV1076" s="297">
        <v>53.81</v>
      </c>
      <c r="BW1076" s="297">
        <v>54.39</v>
      </c>
    </row>
    <row r="1077" spans="1:75" x14ac:dyDescent="0.25">
      <c r="A1077" s="297" t="s">
        <v>1150</v>
      </c>
      <c r="B1077" s="297" t="s">
        <v>1151</v>
      </c>
      <c r="C1077" s="297" t="s">
        <v>1016</v>
      </c>
      <c r="D1077" s="297" t="s">
        <v>1015</v>
      </c>
      <c r="E1077" s="297">
        <v>1.36</v>
      </c>
      <c r="F1077" s="297">
        <v>1.36</v>
      </c>
      <c r="G1077" s="297">
        <v>1.37</v>
      </c>
      <c r="H1077" s="297">
        <v>1.38</v>
      </c>
      <c r="I1077" s="297">
        <v>1.39</v>
      </c>
      <c r="J1077" s="297">
        <v>1.4</v>
      </c>
      <c r="K1077" s="297">
        <v>1.43</v>
      </c>
      <c r="L1077" s="297">
        <v>1.46</v>
      </c>
      <c r="M1077" s="297">
        <v>1.49</v>
      </c>
      <c r="N1077" s="297">
        <v>1.52</v>
      </c>
      <c r="O1077" s="297">
        <v>1.55</v>
      </c>
      <c r="P1077" s="297">
        <v>1.6</v>
      </c>
      <c r="Q1077" s="297">
        <v>1.64</v>
      </c>
      <c r="R1077" s="297">
        <v>1.69</v>
      </c>
      <c r="S1077" s="297">
        <v>1.74</v>
      </c>
      <c r="T1077" s="297">
        <v>1.79</v>
      </c>
      <c r="U1077" s="297">
        <v>1.82</v>
      </c>
      <c r="V1077" s="297">
        <v>1.85</v>
      </c>
      <c r="W1077" s="297">
        <v>1.89</v>
      </c>
      <c r="X1077" s="297">
        <v>1.92</v>
      </c>
      <c r="Y1077" s="297">
        <v>1.95</v>
      </c>
      <c r="Z1077" s="297">
        <v>2</v>
      </c>
      <c r="AA1077" s="297">
        <v>2.0499999999999998</v>
      </c>
      <c r="AB1077" s="297">
        <v>2.1</v>
      </c>
      <c r="AC1077" s="297">
        <v>2.15</v>
      </c>
      <c r="AD1077" s="297">
        <v>2.2000000000000002</v>
      </c>
      <c r="AE1077" s="297">
        <v>2.25</v>
      </c>
      <c r="AF1077" s="297">
        <v>2.29</v>
      </c>
      <c r="AG1077" s="297">
        <v>2.33</v>
      </c>
      <c r="AH1077" s="297">
        <v>2.38</v>
      </c>
      <c r="AI1077" s="297">
        <v>2.42</v>
      </c>
      <c r="AJ1077" s="297">
        <v>2.5</v>
      </c>
      <c r="AK1077" s="297">
        <v>2.59</v>
      </c>
      <c r="AL1077" s="297">
        <v>2.67</v>
      </c>
      <c r="AM1077" s="297">
        <v>2.76</v>
      </c>
      <c r="AN1077" s="297">
        <v>2.85</v>
      </c>
      <c r="AO1077" s="297">
        <v>2.95</v>
      </c>
      <c r="AP1077" s="297">
        <v>3.05</v>
      </c>
      <c r="AQ1077" s="297">
        <v>3.15</v>
      </c>
      <c r="AR1077" s="297">
        <v>3.25</v>
      </c>
      <c r="AS1077" s="297">
        <v>3.36</v>
      </c>
      <c r="AT1077" s="297">
        <v>3.47</v>
      </c>
      <c r="AU1077" s="297">
        <v>3.59</v>
      </c>
      <c r="AV1077" s="297">
        <v>3.7</v>
      </c>
      <c r="AW1077" s="297">
        <v>3.83</v>
      </c>
      <c r="AX1077" s="297">
        <v>3.95</v>
      </c>
      <c r="AY1077" s="297">
        <v>4.07</v>
      </c>
      <c r="AZ1077" s="297">
        <v>4.2</v>
      </c>
      <c r="BA1077" s="297">
        <v>4.33</v>
      </c>
      <c r="BB1077" s="297">
        <v>4.47</v>
      </c>
      <c r="BC1077" s="297">
        <v>4.6100000000000003</v>
      </c>
      <c r="BD1077" s="297">
        <v>4.75</v>
      </c>
      <c r="BE1077" s="297">
        <v>4.8899999999999997</v>
      </c>
      <c r="BF1077" s="297">
        <v>5.04</v>
      </c>
      <c r="BG1077" s="297">
        <v>5.2</v>
      </c>
      <c r="BH1077" s="297">
        <v>5.35</v>
      </c>
      <c r="BI1077" s="297">
        <v>5.51</v>
      </c>
      <c r="BJ1077" s="297">
        <v>5.67</v>
      </c>
      <c r="BK1077" s="297">
        <v>5.84</v>
      </c>
      <c r="BL1077" s="297">
        <v>6.01</v>
      </c>
      <c r="BM1077" s="297">
        <v>6.18</v>
      </c>
      <c r="BN1077" s="297">
        <v>6.35</v>
      </c>
      <c r="BO1077" s="297">
        <v>6.53</v>
      </c>
      <c r="BP1077" s="297">
        <v>6.71</v>
      </c>
      <c r="BQ1077" s="297">
        <v>6.9</v>
      </c>
      <c r="BR1077" s="297">
        <v>7.09</v>
      </c>
      <c r="BS1077" s="297">
        <v>7.28</v>
      </c>
      <c r="BT1077" s="297">
        <v>7.48</v>
      </c>
      <c r="BU1077" s="297">
        <v>7.69</v>
      </c>
      <c r="BV1077" s="297">
        <v>7.89</v>
      </c>
      <c r="BW1077" s="297">
        <v>8.11</v>
      </c>
    </row>
    <row r="1078" spans="1:75" x14ac:dyDescent="0.25">
      <c r="A1078" s="297" t="s">
        <v>497</v>
      </c>
      <c r="B1078" s="297" t="s">
        <v>496</v>
      </c>
      <c r="C1078" s="297" t="s">
        <v>1005</v>
      </c>
      <c r="D1078" s="297" t="s">
        <v>1006</v>
      </c>
      <c r="E1078" s="297">
        <v>20.2</v>
      </c>
      <c r="F1078" s="297">
        <v>21.76</v>
      </c>
      <c r="G1078" s="297">
        <v>23.41</v>
      </c>
      <c r="H1078" s="297">
        <v>24.55</v>
      </c>
      <c r="I1078" s="297">
        <v>25.27</v>
      </c>
      <c r="J1078" s="297">
        <v>25.44</v>
      </c>
      <c r="K1078" s="297">
        <v>25.78</v>
      </c>
      <c r="L1078" s="297">
        <v>25.83</v>
      </c>
      <c r="M1078" s="297">
        <v>25.32</v>
      </c>
      <c r="N1078" s="297">
        <v>25.11</v>
      </c>
      <c r="O1078" s="297">
        <v>24.61</v>
      </c>
      <c r="P1078" s="297">
        <v>24.46</v>
      </c>
      <c r="Q1078" s="297">
        <v>24.09</v>
      </c>
      <c r="R1078" s="297">
        <v>23.79</v>
      </c>
      <c r="S1078" s="297">
        <v>24.03</v>
      </c>
      <c r="T1078" s="297">
        <v>24.37</v>
      </c>
      <c r="U1078" s="297">
        <v>25.07</v>
      </c>
      <c r="V1078" s="297">
        <v>26.32</v>
      </c>
      <c r="W1078" s="297">
        <v>28.04</v>
      </c>
      <c r="X1078" s="297">
        <v>28.52</v>
      </c>
      <c r="Y1078" s="297">
        <v>28.99</v>
      </c>
      <c r="Z1078" s="297">
        <v>30.29</v>
      </c>
      <c r="AA1078" s="297">
        <v>31.26</v>
      </c>
      <c r="AB1078" s="297">
        <v>32.92</v>
      </c>
      <c r="AC1078" s="297">
        <v>33.49</v>
      </c>
      <c r="AD1078" s="297">
        <v>33.97</v>
      </c>
      <c r="AE1078" s="297">
        <v>34.26</v>
      </c>
      <c r="AF1078" s="297">
        <v>34.75</v>
      </c>
      <c r="AG1078" s="297">
        <v>35.67</v>
      </c>
      <c r="AH1078" s="297">
        <v>36.659999999999997</v>
      </c>
      <c r="AI1078" s="297">
        <v>37.26</v>
      </c>
      <c r="AJ1078" s="297">
        <v>38.42</v>
      </c>
      <c r="AK1078" s="297">
        <v>39.75</v>
      </c>
      <c r="AL1078" s="297">
        <v>41.27</v>
      </c>
      <c r="AM1078" s="297">
        <v>43.13</v>
      </c>
      <c r="AN1078" s="297">
        <v>45.19</v>
      </c>
      <c r="AO1078" s="297">
        <v>47.45</v>
      </c>
      <c r="AP1078" s="297">
        <v>49.87</v>
      </c>
      <c r="AQ1078" s="297">
        <v>52.46</v>
      </c>
      <c r="AR1078" s="297">
        <v>55.19</v>
      </c>
      <c r="AS1078" s="297">
        <v>58.08</v>
      </c>
      <c r="AT1078" s="297">
        <v>61.12</v>
      </c>
      <c r="AU1078" s="297">
        <v>64.25</v>
      </c>
      <c r="AV1078" s="297">
        <v>67.47</v>
      </c>
      <c r="AW1078" s="297">
        <v>70.819999999999993</v>
      </c>
      <c r="AX1078" s="297">
        <v>74.28</v>
      </c>
      <c r="AY1078" s="297">
        <v>77.86</v>
      </c>
      <c r="AZ1078" s="297">
        <v>81.510000000000005</v>
      </c>
      <c r="BA1078" s="297">
        <v>85.25</v>
      </c>
      <c r="BB1078" s="297">
        <v>89.1</v>
      </c>
      <c r="BC1078" s="297">
        <v>93.05</v>
      </c>
      <c r="BD1078" s="297">
        <v>97.11</v>
      </c>
      <c r="BE1078" s="297">
        <v>101.22</v>
      </c>
      <c r="BF1078" s="297">
        <v>105.43</v>
      </c>
      <c r="BG1078" s="297">
        <v>109.73</v>
      </c>
      <c r="BH1078" s="297">
        <v>114.14</v>
      </c>
      <c r="BI1078" s="297">
        <v>118.64</v>
      </c>
      <c r="BJ1078" s="297">
        <v>123.21</v>
      </c>
      <c r="BK1078" s="297">
        <v>127.86</v>
      </c>
      <c r="BL1078" s="297">
        <v>132.59</v>
      </c>
      <c r="BM1078" s="297">
        <v>137.41</v>
      </c>
      <c r="BN1078" s="297">
        <v>142.30000000000001</v>
      </c>
      <c r="BO1078" s="297">
        <v>147.22999999999999</v>
      </c>
      <c r="BP1078" s="297">
        <v>152.21</v>
      </c>
      <c r="BQ1078" s="297">
        <v>157.19</v>
      </c>
      <c r="BR1078" s="297">
        <v>162.13999999999999</v>
      </c>
      <c r="BS1078" s="297">
        <v>167.02</v>
      </c>
      <c r="BT1078" s="297">
        <v>171.83</v>
      </c>
      <c r="BU1078" s="297">
        <v>176.53</v>
      </c>
      <c r="BV1078" s="297">
        <v>181.12</v>
      </c>
      <c r="BW1078" s="297">
        <v>185.58</v>
      </c>
    </row>
    <row r="1079" spans="1:75" x14ac:dyDescent="0.25">
      <c r="A1079" s="297" t="s">
        <v>497</v>
      </c>
      <c r="B1079" s="297" t="s">
        <v>496</v>
      </c>
      <c r="C1079" s="297" t="s">
        <v>1007</v>
      </c>
      <c r="D1079" s="297" t="s">
        <v>1008</v>
      </c>
      <c r="E1079" s="297">
        <v>26116.44</v>
      </c>
      <c r="F1079" s="297">
        <v>27726.03</v>
      </c>
      <c r="G1079" s="297">
        <v>27883.56</v>
      </c>
      <c r="H1079" s="297">
        <v>28890.41</v>
      </c>
      <c r="I1079" s="297">
        <v>32671.23</v>
      </c>
      <c r="J1079" s="297">
        <v>34753.43</v>
      </c>
      <c r="K1079" s="297">
        <v>36335.620000000003</v>
      </c>
      <c r="L1079" s="297">
        <v>34157.54</v>
      </c>
      <c r="M1079" s="297">
        <v>37493.15</v>
      </c>
      <c r="N1079" s="297">
        <v>36397.26</v>
      </c>
      <c r="O1079" s="297">
        <v>40897.26</v>
      </c>
      <c r="P1079" s="297">
        <v>40643.839999999997</v>
      </c>
      <c r="Q1079" s="297">
        <v>44684.93</v>
      </c>
      <c r="R1079" s="297">
        <v>43143.839999999997</v>
      </c>
      <c r="S1079" s="297">
        <v>43273.97</v>
      </c>
      <c r="T1079" s="297">
        <v>43116.44</v>
      </c>
      <c r="U1079" s="297">
        <v>49356.160000000003</v>
      </c>
      <c r="V1079" s="297">
        <v>47089.04</v>
      </c>
      <c r="W1079" s="297">
        <v>54849.32</v>
      </c>
      <c r="X1079" s="297">
        <v>64157.54</v>
      </c>
      <c r="Y1079" s="297">
        <v>67109.59</v>
      </c>
      <c r="Z1079" s="297">
        <v>69301.37</v>
      </c>
      <c r="AA1079" s="297">
        <v>73767.12</v>
      </c>
      <c r="AB1079" s="297">
        <v>76116.44</v>
      </c>
      <c r="AC1079" s="297">
        <v>97835.62</v>
      </c>
      <c r="AD1079" s="297">
        <v>111267.12</v>
      </c>
      <c r="AE1079" s="297">
        <v>136356.16</v>
      </c>
      <c r="AF1079" s="297">
        <v>130719.18</v>
      </c>
      <c r="AG1079" s="297">
        <v>132945.20000000001</v>
      </c>
      <c r="AH1079" s="297">
        <v>149620.85999999999</v>
      </c>
      <c r="AI1079" s="297">
        <v>144269.19</v>
      </c>
      <c r="AJ1079" s="297">
        <v>136542.81</v>
      </c>
      <c r="AK1079" s="297">
        <v>129860.08</v>
      </c>
      <c r="AL1079" s="297">
        <v>127192.34</v>
      </c>
      <c r="AM1079" s="297">
        <v>125353.32</v>
      </c>
      <c r="AN1079" s="297">
        <v>124279.8</v>
      </c>
      <c r="AO1079" s="297">
        <v>123472.45</v>
      </c>
      <c r="AP1079" s="297">
        <v>125941.91</v>
      </c>
      <c r="AQ1079" s="297">
        <v>128355.93</v>
      </c>
      <c r="AR1079" s="297">
        <v>131178.57999999999</v>
      </c>
      <c r="AS1079" s="297">
        <v>134129.76999999999</v>
      </c>
      <c r="AT1079" s="297">
        <v>136970.57999999999</v>
      </c>
      <c r="AU1079" s="297">
        <v>140671.63</v>
      </c>
      <c r="AV1079" s="297">
        <v>144399.31</v>
      </c>
      <c r="AW1079" s="297">
        <v>148218.45000000001</v>
      </c>
      <c r="AX1079" s="297">
        <v>152043.10999999999</v>
      </c>
      <c r="AY1079" s="297">
        <v>155582.04999999999</v>
      </c>
      <c r="AZ1079" s="297">
        <v>159884.04999999999</v>
      </c>
      <c r="BA1079" s="297">
        <v>164246.82999999999</v>
      </c>
      <c r="BB1079" s="297">
        <v>168688.48</v>
      </c>
      <c r="BC1079" s="297">
        <v>173398.81</v>
      </c>
      <c r="BD1079" s="297">
        <v>177718.56</v>
      </c>
      <c r="BE1079" s="297">
        <v>182789.66</v>
      </c>
      <c r="BF1079" s="297">
        <v>187941.48</v>
      </c>
      <c r="BG1079" s="297">
        <v>193130.66</v>
      </c>
      <c r="BH1079" s="297">
        <v>198396.95</v>
      </c>
      <c r="BI1079" s="297">
        <v>203366.88</v>
      </c>
      <c r="BJ1079" s="297">
        <v>208775.95</v>
      </c>
      <c r="BK1079" s="297">
        <v>214156.44</v>
      </c>
      <c r="BL1079" s="297">
        <v>219495.17</v>
      </c>
      <c r="BM1079" s="297">
        <v>224712.42</v>
      </c>
      <c r="BN1079" s="297">
        <v>229672.56</v>
      </c>
      <c r="BO1079" s="297">
        <v>234670.55</v>
      </c>
      <c r="BP1079" s="297">
        <v>238848.11</v>
      </c>
      <c r="BQ1079" s="297">
        <v>242323.39</v>
      </c>
      <c r="BR1079" s="297">
        <v>245177.95</v>
      </c>
      <c r="BS1079" s="297">
        <v>247449.38</v>
      </c>
      <c r="BT1079" s="297">
        <v>249482.27</v>
      </c>
      <c r="BU1079" s="297">
        <v>251153.95</v>
      </c>
      <c r="BV1079" s="297">
        <v>252558.91</v>
      </c>
      <c r="BW1079" s="297">
        <v>253841.23</v>
      </c>
    </row>
    <row r="1080" spans="1:75" x14ac:dyDescent="0.25">
      <c r="A1080" s="297" t="s">
        <v>497</v>
      </c>
      <c r="B1080" s="297" t="s">
        <v>496</v>
      </c>
      <c r="C1080" s="297" t="s">
        <v>1009</v>
      </c>
      <c r="D1080" s="297" t="s">
        <v>1010</v>
      </c>
      <c r="E1080" s="297">
        <v>28.09</v>
      </c>
      <c r="F1080" s="297">
        <v>26.41</v>
      </c>
      <c r="G1080" s="297">
        <v>27.06</v>
      </c>
      <c r="H1080" s="297">
        <v>25.62</v>
      </c>
      <c r="I1080" s="297">
        <v>23.44</v>
      </c>
      <c r="J1080" s="297">
        <v>18.760000000000002</v>
      </c>
      <c r="K1080" s="297">
        <v>21.6</v>
      </c>
      <c r="L1080" s="297">
        <v>19.329999999999998</v>
      </c>
      <c r="M1080" s="297">
        <v>13.07</v>
      </c>
      <c r="N1080" s="297">
        <v>16.57</v>
      </c>
      <c r="O1080" s="297">
        <v>12.6</v>
      </c>
      <c r="P1080" s="297">
        <v>16.149999999999999</v>
      </c>
      <c r="Q1080" s="297">
        <v>13.56</v>
      </c>
      <c r="R1080" s="297">
        <v>14.33</v>
      </c>
      <c r="S1080" s="297">
        <v>20.2</v>
      </c>
      <c r="T1080" s="297">
        <v>20.78</v>
      </c>
      <c r="U1080" s="297">
        <v>24.27</v>
      </c>
      <c r="V1080" s="297">
        <v>30.11</v>
      </c>
      <c r="W1080" s="297">
        <v>33.380000000000003</v>
      </c>
      <c r="X1080" s="297">
        <v>21.01</v>
      </c>
      <c r="Y1080" s="297">
        <v>20.92</v>
      </c>
      <c r="Z1080" s="297">
        <v>27.29</v>
      </c>
      <c r="AA1080" s="297">
        <v>23.44</v>
      </c>
      <c r="AB1080" s="297">
        <v>26.13</v>
      </c>
      <c r="AC1080" s="297">
        <v>17.600000000000001</v>
      </c>
      <c r="AD1080" s="297">
        <v>16.059999999999999</v>
      </c>
      <c r="AE1080" s="297">
        <v>13.49</v>
      </c>
      <c r="AF1080" s="297">
        <v>13.74</v>
      </c>
      <c r="AG1080" s="297">
        <v>15.79</v>
      </c>
      <c r="AH1080" s="297">
        <v>15.86</v>
      </c>
      <c r="AI1080" s="297">
        <v>14.78</v>
      </c>
      <c r="AJ1080" s="297">
        <v>17.98</v>
      </c>
      <c r="AK1080" s="297">
        <v>19.02</v>
      </c>
      <c r="AL1080" s="297">
        <v>19.95</v>
      </c>
      <c r="AM1080" s="297">
        <v>21.02</v>
      </c>
      <c r="AN1080" s="297">
        <v>21.45</v>
      </c>
      <c r="AO1080" s="297">
        <v>21.73</v>
      </c>
      <c r="AP1080" s="297">
        <v>21.89</v>
      </c>
      <c r="AQ1080" s="297">
        <v>22.04</v>
      </c>
      <c r="AR1080" s="297">
        <v>22.17</v>
      </c>
      <c r="AS1080" s="297">
        <v>22.27</v>
      </c>
      <c r="AT1080" s="297">
        <v>22.33</v>
      </c>
      <c r="AU1080" s="297">
        <v>22.23</v>
      </c>
      <c r="AV1080" s="297">
        <v>22.18</v>
      </c>
      <c r="AW1080" s="297">
        <v>22.17</v>
      </c>
      <c r="AX1080" s="297">
        <v>22.15</v>
      </c>
      <c r="AY1080" s="297">
        <v>22.13</v>
      </c>
      <c r="AZ1080" s="297">
        <v>21.99</v>
      </c>
      <c r="BA1080" s="297">
        <v>21.92</v>
      </c>
      <c r="BB1080" s="297">
        <v>21.87</v>
      </c>
      <c r="BC1080" s="297">
        <v>21.81</v>
      </c>
      <c r="BD1080" s="297">
        <v>21.73</v>
      </c>
      <c r="BE1080" s="297">
        <v>21.58</v>
      </c>
      <c r="BF1080" s="297">
        <v>21.49</v>
      </c>
      <c r="BG1080" s="297">
        <v>21.4</v>
      </c>
      <c r="BH1080" s="297">
        <v>21.32</v>
      </c>
      <c r="BI1080" s="297">
        <v>21.23</v>
      </c>
      <c r="BJ1080" s="297">
        <v>21.1</v>
      </c>
      <c r="BK1080" s="297">
        <v>21.01</v>
      </c>
      <c r="BL1080" s="297">
        <v>20.93</v>
      </c>
      <c r="BM1080" s="297">
        <v>20.85</v>
      </c>
      <c r="BN1080" s="297">
        <v>20.77</v>
      </c>
      <c r="BO1080" s="297">
        <v>20.66</v>
      </c>
      <c r="BP1080" s="297">
        <v>20.59</v>
      </c>
      <c r="BQ1080" s="297">
        <v>20.5</v>
      </c>
      <c r="BR1080" s="297">
        <v>20.43</v>
      </c>
      <c r="BS1080" s="297">
        <v>20.37</v>
      </c>
      <c r="BT1080" s="297">
        <v>20.3</v>
      </c>
      <c r="BU1080" s="297">
        <v>20.239999999999998</v>
      </c>
      <c r="BV1080" s="297">
        <v>20.190000000000001</v>
      </c>
      <c r="BW1080" s="297">
        <v>20.12</v>
      </c>
    </row>
    <row r="1081" spans="1:75" x14ac:dyDescent="0.25">
      <c r="A1081" s="297" t="s">
        <v>497</v>
      </c>
      <c r="B1081" s="297" t="s">
        <v>496</v>
      </c>
      <c r="C1081" s="297" t="s">
        <v>1011</v>
      </c>
      <c r="D1081" s="297" t="s">
        <v>927</v>
      </c>
      <c r="E1081" s="297">
        <v>425.94</v>
      </c>
      <c r="F1081" s="297">
        <v>436.95</v>
      </c>
      <c r="G1081" s="297">
        <v>447.74</v>
      </c>
      <c r="H1081" s="297">
        <v>454.21</v>
      </c>
      <c r="I1081" s="297">
        <v>460</v>
      </c>
      <c r="J1081" s="297">
        <v>465.41</v>
      </c>
      <c r="K1081" s="297">
        <v>463</v>
      </c>
      <c r="L1081" s="297">
        <v>447.58</v>
      </c>
      <c r="M1081" s="297">
        <v>446.2</v>
      </c>
      <c r="N1081" s="297">
        <v>440</v>
      </c>
      <c r="O1081" s="297">
        <v>454.86</v>
      </c>
      <c r="P1081" s="297">
        <v>446.85</v>
      </c>
      <c r="Q1081" s="297">
        <v>468.33</v>
      </c>
      <c r="R1081" s="297">
        <v>485.66</v>
      </c>
      <c r="S1081" s="297">
        <v>503.5</v>
      </c>
      <c r="T1081" s="297">
        <v>520.13</v>
      </c>
      <c r="U1081" s="297">
        <v>539.04</v>
      </c>
      <c r="V1081" s="297">
        <v>552.29999999999995</v>
      </c>
      <c r="W1081" s="297">
        <v>564.86</v>
      </c>
      <c r="X1081" s="297">
        <v>575.79999999999995</v>
      </c>
      <c r="Y1081" s="297">
        <v>586.41</v>
      </c>
      <c r="Z1081" s="297">
        <v>596.47</v>
      </c>
      <c r="AA1081" s="297">
        <v>607.34</v>
      </c>
      <c r="AB1081" s="297">
        <v>628.57000000000005</v>
      </c>
      <c r="AC1081" s="297">
        <v>649.4</v>
      </c>
      <c r="AD1081" s="297">
        <v>669.38</v>
      </c>
      <c r="AE1081" s="297">
        <v>676.31</v>
      </c>
      <c r="AF1081" s="297">
        <v>680.54</v>
      </c>
      <c r="AG1081" s="297">
        <v>685.86</v>
      </c>
      <c r="AH1081" s="297">
        <v>699.57</v>
      </c>
      <c r="AI1081" s="297">
        <v>706.92</v>
      </c>
      <c r="AJ1081" s="297">
        <v>708.6</v>
      </c>
      <c r="AK1081" s="297">
        <v>709.09</v>
      </c>
      <c r="AL1081" s="297">
        <v>708.45</v>
      </c>
      <c r="AM1081" s="297">
        <v>706.83</v>
      </c>
      <c r="AN1081" s="297">
        <v>704.4</v>
      </c>
      <c r="AO1081" s="297">
        <v>704.32</v>
      </c>
      <c r="AP1081" s="297">
        <v>703.43</v>
      </c>
      <c r="AQ1081" s="297">
        <v>701.85</v>
      </c>
      <c r="AR1081" s="297">
        <v>699.75</v>
      </c>
      <c r="AS1081" s="297">
        <v>697.26</v>
      </c>
      <c r="AT1081" s="297">
        <v>694.6</v>
      </c>
      <c r="AU1081" s="297">
        <v>691.5</v>
      </c>
      <c r="AV1081" s="297">
        <v>688.16</v>
      </c>
      <c r="AW1081" s="297">
        <v>684.73</v>
      </c>
      <c r="AX1081" s="297">
        <v>681.33</v>
      </c>
      <c r="AY1081" s="297">
        <v>677.84</v>
      </c>
      <c r="AZ1081" s="297">
        <v>674.41</v>
      </c>
      <c r="BA1081" s="297">
        <v>671.09</v>
      </c>
      <c r="BB1081" s="297">
        <v>667.93</v>
      </c>
      <c r="BC1081" s="297">
        <v>664.94</v>
      </c>
      <c r="BD1081" s="297">
        <v>662.22</v>
      </c>
      <c r="BE1081" s="297">
        <v>659.76</v>
      </c>
      <c r="BF1081" s="297">
        <v>657.36</v>
      </c>
      <c r="BG1081" s="297">
        <v>654.79</v>
      </c>
      <c r="BH1081" s="297">
        <v>651.85</v>
      </c>
      <c r="BI1081" s="297">
        <v>648.66</v>
      </c>
      <c r="BJ1081" s="297">
        <v>645.26</v>
      </c>
      <c r="BK1081" s="297">
        <v>641.47</v>
      </c>
      <c r="BL1081" s="297">
        <v>637.1</v>
      </c>
      <c r="BM1081" s="297">
        <v>632.03</v>
      </c>
      <c r="BN1081" s="297">
        <v>626.62</v>
      </c>
      <c r="BO1081" s="297">
        <v>620.66999999999996</v>
      </c>
      <c r="BP1081" s="297">
        <v>614.26</v>
      </c>
      <c r="BQ1081" s="297">
        <v>607.52</v>
      </c>
      <c r="BR1081" s="297">
        <v>600.54999999999995</v>
      </c>
      <c r="BS1081" s="297">
        <v>593.61</v>
      </c>
      <c r="BT1081" s="297">
        <v>586.54999999999995</v>
      </c>
      <c r="BU1081" s="297">
        <v>579.6</v>
      </c>
      <c r="BV1081" s="297">
        <v>573.07000000000005</v>
      </c>
      <c r="BW1081" s="297">
        <v>567.15</v>
      </c>
    </row>
    <row r="1082" spans="1:75" x14ac:dyDescent="0.25">
      <c r="A1082" s="297" t="s">
        <v>497</v>
      </c>
      <c r="B1082" s="297" t="s">
        <v>496</v>
      </c>
      <c r="C1082" s="297" t="s">
        <v>1012</v>
      </c>
      <c r="D1082" s="297" t="s">
        <v>927</v>
      </c>
      <c r="E1082" s="297">
        <v>1078.2</v>
      </c>
      <c r="F1082" s="297">
        <v>1097.07</v>
      </c>
      <c r="G1082" s="297">
        <v>1117.46</v>
      </c>
      <c r="H1082" s="297">
        <v>1138.01</v>
      </c>
      <c r="I1082" s="297">
        <v>1156.8599999999999</v>
      </c>
      <c r="J1082" s="297">
        <v>1172.73</v>
      </c>
      <c r="K1082" s="297">
        <v>1185.01</v>
      </c>
      <c r="L1082" s="297">
        <v>1194.1400000000001</v>
      </c>
      <c r="M1082" s="297">
        <v>1201.22</v>
      </c>
      <c r="N1082" s="297">
        <v>1207.94</v>
      </c>
      <c r="O1082" s="297">
        <v>1215.49</v>
      </c>
      <c r="P1082" s="297">
        <v>1224.23</v>
      </c>
      <c r="Q1082" s="297">
        <v>1233.75</v>
      </c>
      <c r="R1082" s="297">
        <v>1243.5899999999999</v>
      </c>
      <c r="S1082" s="297">
        <v>1253</v>
      </c>
      <c r="T1082" s="297">
        <v>1261.44</v>
      </c>
      <c r="U1082" s="297">
        <v>1268.8499999999999</v>
      </c>
      <c r="V1082" s="297">
        <v>1275.46</v>
      </c>
      <c r="W1082" s="297">
        <v>1281.4000000000001</v>
      </c>
      <c r="X1082" s="297">
        <v>1286.8699999999999</v>
      </c>
      <c r="Y1082" s="297">
        <v>1292.06</v>
      </c>
      <c r="Z1082" s="297">
        <v>1296.96</v>
      </c>
      <c r="AA1082" s="297">
        <v>1301.58</v>
      </c>
      <c r="AB1082" s="297">
        <v>1306.06</v>
      </c>
      <c r="AC1082" s="297">
        <v>1310.6199999999999</v>
      </c>
      <c r="AD1082" s="297">
        <v>1315.39</v>
      </c>
      <c r="AE1082" s="297">
        <v>1320.42</v>
      </c>
      <c r="AF1082" s="297">
        <v>1325.67</v>
      </c>
      <c r="AG1082" s="297">
        <v>1331.04</v>
      </c>
      <c r="AH1082" s="297">
        <v>1336.35</v>
      </c>
      <c r="AI1082" s="297">
        <v>1341.46</v>
      </c>
      <c r="AJ1082" s="297">
        <v>1346.35</v>
      </c>
      <c r="AK1082" s="297">
        <v>1351</v>
      </c>
      <c r="AL1082" s="297">
        <v>1355.34</v>
      </c>
      <c r="AM1082" s="297">
        <v>1359.31</v>
      </c>
      <c r="AN1082" s="297">
        <v>1362.83</v>
      </c>
      <c r="AO1082" s="297">
        <v>1365.88</v>
      </c>
      <c r="AP1082" s="297">
        <v>1368.43</v>
      </c>
      <c r="AQ1082" s="297">
        <v>1370.45</v>
      </c>
      <c r="AR1082" s="297">
        <v>1371.92</v>
      </c>
      <c r="AS1082" s="297">
        <v>1372.82</v>
      </c>
      <c r="AT1082" s="297">
        <v>1373.16</v>
      </c>
      <c r="AU1082" s="297">
        <v>1372.97</v>
      </c>
      <c r="AV1082" s="297">
        <v>1372.22</v>
      </c>
      <c r="AW1082" s="297">
        <v>1370.91</v>
      </c>
      <c r="AX1082" s="297">
        <v>1369.05</v>
      </c>
      <c r="AY1082" s="297">
        <v>1366.63</v>
      </c>
      <c r="AZ1082" s="297">
        <v>1363.73</v>
      </c>
      <c r="BA1082" s="297">
        <v>1360.54</v>
      </c>
      <c r="BB1082" s="297">
        <v>1357.33</v>
      </c>
      <c r="BC1082" s="297">
        <v>1354.31</v>
      </c>
      <c r="BD1082" s="297">
        <v>1351.56</v>
      </c>
      <c r="BE1082" s="297">
        <v>1349.03</v>
      </c>
      <c r="BF1082" s="297">
        <v>1346.66</v>
      </c>
      <c r="BG1082" s="297">
        <v>1344.35</v>
      </c>
      <c r="BH1082" s="297">
        <v>1341.98</v>
      </c>
      <c r="BI1082" s="297">
        <v>1339.55</v>
      </c>
      <c r="BJ1082" s="297">
        <v>1337.08</v>
      </c>
      <c r="BK1082" s="297">
        <v>1334.53</v>
      </c>
      <c r="BL1082" s="297">
        <v>1331.85</v>
      </c>
      <c r="BM1082" s="297">
        <v>1329.03</v>
      </c>
      <c r="BN1082" s="297">
        <v>1326.05</v>
      </c>
      <c r="BO1082" s="297">
        <v>1322.88</v>
      </c>
      <c r="BP1082" s="297">
        <v>1319.49</v>
      </c>
      <c r="BQ1082" s="297">
        <v>1315.85</v>
      </c>
      <c r="BR1082" s="297">
        <v>1311.92</v>
      </c>
      <c r="BS1082" s="297">
        <v>1307.68</v>
      </c>
      <c r="BT1082" s="297">
        <v>1303.1500000000001</v>
      </c>
      <c r="BU1082" s="297">
        <v>1298.3800000000001</v>
      </c>
      <c r="BV1082" s="297">
        <v>1293.43</v>
      </c>
      <c r="BW1082" s="297">
        <v>1288.3599999999999</v>
      </c>
    </row>
    <row r="1083" spans="1:75" x14ac:dyDescent="0.25">
      <c r="A1083" s="297" t="s">
        <v>497</v>
      </c>
      <c r="B1083" s="297" t="s">
        <v>496</v>
      </c>
      <c r="C1083" s="297" t="s">
        <v>1013</v>
      </c>
      <c r="D1083" s="297" t="s">
        <v>1010</v>
      </c>
      <c r="E1083" s="297">
        <v>42.08</v>
      </c>
      <c r="F1083" s="297">
        <v>37.299999999999997</v>
      </c>
      <c r="G1083" s="297">
        <v>21.08</v>
      </c>
      <c r="H1083" s="297">
        <v>16.16</v>
      </c>
      <c r="I1083" s="297">
        <v>22.37</v>
      </c>
      <c r="J1083" s="297">
        <v>22.89</v>
      </c>
      <c r="K1083" s="297">
        <v>17.350000000000001</v>
      </c>
      <c r="L1083" s="297">
        <v>20.75</v>
      </c>
      <c r="M1083" s="297">
        <v>17.739999999999998</v>
      </c>
      <c r="N1083" s="297">
        <v>24.29</v>
      </c>
      <c r="O1083" s="297">
        <v>29.37</v>
      </c>
      <c r="P1083" s="297">
        <v>23.73</v>
      </c>
      <c r="Q1083" s="297">
        <v>22.51</v>
      </c>
      <c r="R1083" s="297">
        <v>19.2</v>
      </c>
      <c r="S1083" s="297">
        <v>33.61</v>
      </c>
      <c r="T1083" s="297">
        <v>35.32</v>
      </c>
      <c r="U1083" s="297">
        <v>34.53</v>
      </c>
      <c r="V1083" s="297">
        <v>26.62</v>
      </c>
      <c r="W1083" s="297">
        <v>28.03</v>
      </c>
      <c r="X1083" s="297">
        <v>26.83</v>
      </c>
      <c r="Y1083" s="297">
        <v>33.71</v>
      </c>
      <c r="Z1083" s="297">
        <v>37.44</v>
      </c>
      <c r="AA1083" s="297">
        <v>28.16</v>
      </c>
      <c r="AB1083" s="297">
        <v>39.33</v>
      </c>
      <c r="AC1083" s="297">
        <v>31.84</v>
      </c>
      <c r="AD1083" s="297">
        <v>43.73</v>
      </c>
      <c r="AE1083" s="297">
        <v>41.79</v>
      </c>
      <c r="AF1083" s="297">
        <v>33.869999999999997</v>
      </c>
      <c r="AG1083" s="297">
        <v>32.15</v>
      </c>
      <c r="AH1083" s="297">
        <v>30.05</v>
      </c>
      <c r="AI1083" s="297">
        <v>21.28</v>
      </c>
      <c r="AJ1083" s="297">
        <v>24.93</v>
      </c>
      <c r="AK1083" s="297">
        <v>27.28</v>
      </c>
      <c r="AL1083" s="297">
        <v>29.6</v>
      </c>
      <c r="AM1083" s="297">
        <v>33.53</v>
      </c>
      <c r="AN1083" s="297">
        <v>33.92</v>
      </c>
      <c r="AO1083" s="297">
        <v>34.090000000000003</v>
      </c>
      <c r="AP1083" s="297">
        <v>34.479999999999997</v>
      </c>
      <c r="AQ1083" s="297">
        <v>34.619999999999997</v>
      </c>
      <c r="AR1083" s="297">
        <v>34.799999999999997</v>
      </c>
      <c r="AS1083" s="297">
        <v>34.99</v>
      </c>
      <c r="AT1083" s="297">
        <v>35.119999999999997</v>
      </c>
      <c r="AU1083" s="297">
        <v>34.9</v>
      </c>
      <c r="AV1083" s="297">
        <v>34.74</v>
      </c>
      <c r="AW1083" s="297">
        <v>34.78</v>
      </c>
      <c r="AX1083" s="297">
        <v>34.840000000000003</v>
      </c>
      <c r="AY1083" s="297">
        <v>34.86</v>
      </c>
      <c r="AZ1083" s="297">
        <v>34.590000000000003</v>
      </c>
      <c r="BA1083" s="297">
        <v>34.46</v>
      </c>
      <c r="BB1083" s="297">
        <v>34.43</v>
      </c>
      <c r="BC1083" s="297">
        <v>34.380000000000003</v>
      </c>
      <c r="BD1083" s="297">
        <v>34.32</v>
      </c>
      <c r="BE1083" s="297">
        <v>34.06</v>
      </c>
      <c r="BF1083" s="297">
        <v>33.96</v>
      </c>
      <c r="BG1083" s="297">
        <v>33.9</v>
      </c>
      <c r="BH1083" s="297">
        <v>33.85</v>
      </c>
      <c r="BI1083" s="297">
        <v>33.81</v>
      </c>
      <c r="BJ1083" s="297">
        <v>33.700000000000003</v>
      </c>
      <c r="BK1083" s="297">
        <v>33.67</v>
      </c>
      <c r="BL1083" s="297">
        <v>33.64</v>
      </c>
      <c r="BM1083" s="297">
        <v>33.6</v>
      </c>
      <c r="BN1083" s="297">
        <v>33.53</v>
      </c>
      <c r="BO1083" s="297">
        <v>33.43</v>
      </c>
      <c r="BP1083" s="297">
        <v>33.33</v>
      </c>
      <c r="BQ1083" s="297">
        <v>33.200000000000003</v>
      </c>
      <c r="BR1083" s="297">
        <v>33.08</v>
      </c>
      <c r="BS1083" s="297">
        <v>32.97</v>
      </c>
      <c r="BT1083" s="297">
        <v>32.869999999999997</v>
      </c>
      <c r="BU1083" s="297">
        <v>32.79</v>
      </c>
      <c r="BV1083" s="297">
        <v>32.71</v>
      </c>
      <c r="BW1083" s="297">
        <v>32.619999999999997</v>
      </c>
    </row>
    <row r="1084" spans="1:75" x14ac:dyDescent="0.25">
      <c r="A1084" s="297" t="s">
        <v>497</v>
      </c>
      <c r="B1084" s="297" t="s">
        <v>496</v>
      </c>
      <c r="C1084" s="297" t="s">
        <v>1014</v>
      </c>
      <c r="D1084" s="297" t="s">
        <v>1015</v>
      </c>
      <c r="E1084" s="297">
        <v>37.25</v>
      </c>
      <c r="F1084" s="297">
        <v>38.35</v>
      </c>
      <c r="G1084" s="297">
        <v>39.49</v>
      </c>
      <c r="H1084" s="297">
        <v>40.659999999999997</v>
      </c>
      <c r="I1084" s="297">
        <v>41.86</v>
      </c>
      <c r="J1084" s="297">
        <v>43.1</v>
      </c>
      <c r="K1084" s="297">
        <v>44.68</v>
      </c>
      <c r="L1084" s="297">
        <v>46.31</v>
      </c>
      <c r="M1084" s="297">
        <v>48</v>
      </c>
      <c r="N1084" s="297">
        <v>49.76</v>
      </c>
      <c r="O1084" s="297">
        <v>51.57</v>
      </c>
      <c r="P1084" s="297">
        <v>53.17</v>
      </c>
      <c r="Q1084" s="297">
        <v>54.82</v>
      </c>
      <c r="R1084" s="297">
        <v>56.51</v>
      </c>
      <c r="S1084" s="297">
        <v>58.26</v>
      </c>
      <c r="T1084" s="297">
        <v>60.06</v>
      </c>
      <c r="U1084" s="297">
        <v>61.49</v>
      </c>
      <c r="V1084" s="297">
        <v>62.95</v>
      </c>
      <c r="W1084" s="297">
        <v>64.45</v>
      </c>
      <c r="X1084" s="297">
        <v>65.98</v>
      </c>
      <c r="Y1084" s="297">
        <v>67.55</v>
      </c>
      <c r="Z1084" s="297">
        <v>68.72</v>
      </c>
      <c r="AA1084" s="297">
        <v>69.92</v>
      </c>
      <c r="AB1084" s="297">
        <v>71.13</v>
      </c>
      <c r="AC1084" s="297">
        <v>72.37</v>
      </c>
      <c r="AD1084" s="297">
        <v>73.63</v>
      </c>
      <c r="AE1084" s="297">
        <v>74.47</v>
      </c>
      <c r="AF1084" s="297">
        <v>75.33</v>
      </c>
      <c r="AG1084" s="297">
        <v>76.19</v>
      </c>
      <c r="AH1084" s="297">
        <v>77.06</v>
      </c>
      <c r="AI1084" s="297">
        <v>77.95</v>
      </c>
      <c r="AJ1084" s="297">
        <v>78.72</v>
      </c>
      <c r="AK1084" s="297">
        <v>79.5</v>
      </c>
      <c r="AL1084" s="297">
        <v>80.290000000000006</v>
      </c>
      <c r="AM1084" s="297">
        <v>81.09</v>
      </c>
      <c r="AN1084" s="297">
        <v>81.89</v>
      </c>
      <c r="AO1084" s="297">
        <v>82.57</v>
      </c>
      <c r="AP1084" s="297">
        <v>83.26</v>
      </c>
      <c r="AQ1084" s="297">
        <v>83.95</v>
      </c>
      <c r="AR1084" s="297">
        <v>84.65</v>
      </c>
      <c r="AS1084" s="297">
        <v>85.36</v>
      </c>
      <c r="AT1084" s="297">
        <v>86.08</v>
      </c>
      <c r="AU1084" s="297">
        <v>86.81</v>
      </c>
      <c r="AV1084" s="297">
        <v>87.54</v>
      </c>
      <c r="AW1084" s="297">
        <v>88.28</v>
      </c>
      <c r="AX1084" s="297">
        <v>89.03</v>
      </c>
      <c r="AY1084" s="297">
        <v>89.68</v>
      </c>
      <c r="AZ1084" s="297">
        <v>90.34</v>
      </c>
      <c r="BA1084" s="297">
        <v>91</v>
      </c>
      <c r="BB1084" s="297">
        <v>91.67</v>
      </c>
      <c r="BC1084" s="297">
        <v>92.34</v>
      </c>
      <c r="BD1084" s="297">
        <v>93.06</v>
      </c>
      <c r="BE1084" s="297">
        <v>93.79</v>
      </c>
      <c r="BF1084" s="297">
        <v>94.52</v>
      </c>
      <c r="BG1084" s="297">
        <v>95.26</v>
      </c>
      <c r="BH1084" s="297">
        <v>96.01</v>
      </c>
      <c r="BI1084" s="297">
        <v>96.36</v>
      </c>
      <c r="BJ1084" s="297">
        <v>96.71</v>
      </c>
      <c r="BK1084" s="297">
        <v>97.06</v>
      </c>
      <c r="BL1084" s="297">
        <v>97.42</v>
      </c>
      <c r="BM1084" s="297">
        <v>97.77</v>
      </c>
      <c r="BN1084" s="297">
        <v>97.97</v>
      </c>
      <c r="BO1084" s="297">
        <v>98.17</v>
      </c>
      <c r="BP1084" s="297">
        <v>98.37</v>
      </c>
      <c r="BQ1084" s="297">
        <v>98.57</v>
      </c>
      <c r="BR1084" s="297">
        <v>98.77</v>
      </c>
      <c r="BS1084" s="297">
        <v>98.8</v>
      </c>
      <c r="BT1084" s="297">
        <v>98.83</v>
      </c>
      <c r="BU1084" s="297">
        <v>98.86</v>
      </c>
      <c r="BV1084" s="297">
        <v>98.89</v>
      </c>
      <c r="BW1084" s="297">
        <v>98.92</v>
      </c>
    </row>
    <row r="1085" spans="1:75" x14ac:dyDescent="0.25">
      <c r="A1085" s="297" t="s">
        <v>497</v>
      </c>
      <c r="B1085" s="297" t="s">
        <v>496</v>
      </c>
      <c r="C1085" s="297" t="s">
        <v>1016</v>
      </c>
      <c r="D1085" s="297" t="s">
        <v>1015</v>
      </c>
      <c r="E1085" s="297">
        <v>2.2999999999999998</v>
      </c>
      <c r="F1085" s="297">
        <v>2.39</v>
      </c>
      <c r="G1085" s="297">
        <v>2.4900000000000002</v>
      </c>
      <c r="H1085" s="297">
        <v>2.58</v>
      </c>
      <c r="I1085" s="297">
        <v>2.69</v>
      </c>
      <c r="J1085" s="297">
        <v>2.79</v>
      </c>
      <c r="K1085" s="297">
        <v>2.85</v>
      </c>
      <c r="L1085" s="297">
        <v>2.9</v>
      </c>
      <c r="M1085" s="297">
        <v>2.96</v>
      </c>
      <c r="N1085" s="297">
        <v>3.02</v>
      </c>
      <c r="O1085" s="297">
        <v>3.08</v>
      </c>
      <c r="P1085" s="297">
        <v>3.12</v>
      </c>
      <c r="Q1085" s="297">
        <v>3.17</v>
      </c>
      <c r="R1085" s="297">
        <v>3.21</v>
      </c>
      <c r="S1085" s="297">
        <v>3.26</v>
      </c>
      <c r="T1085" s="297">
        <v>3.31</v>
      </c>
      <c r="U1085" s="297">
        <v>3.27</v>
      </c>
      <c r="V1085" s="297">
        <v>3.24</v>
      </c>
      <c r="W1085" s="297">
        <v>3.21</v>
      </c>
      <c r="X1085" s="297">
        <v>3.18</v>
      </c>
      <c r="Y1085" s="297">
        <v>3.15</v>
      </c>
      <c r="Z1085" s="297">
        <v>3.23</v>
      </c>
      <c r="AA1085" s="297">
        <v>3.31</v>
      </c>
      <c r="AB1085" s="297">
        <v>3.39</v>
      </c>
      <c r="AC1085" s="297">
        <v>3.47</v>
      </c>
      <c r="AD1085" s="297">
        <v>3.55</v>
      </c>
      <c r="AE1085" s="297">
        <v>3.66</v>
      </c>
      <c r="AF1085" s="297">
        <v>3.77</v>
      </c>
      <c r="AG1085" s="297">
        <v>3.89</v>
      </c>
      <c r="AH1085" s="297">
        <v>4</v>
      </c>
      <c r="AI1085" s="297">
        <v>4.13</v>
      </c>
      <c r="AJ1085" s="297">
        <v>4.2699999999999996</v>
      </c>
      <c r="AK1085" s="297">
        <v>4.42</v>
      </c>
      <c r="AL1085" s="297">
        <v>4.58</v>
      </c>
      <c r="AM1085" s="297">
        <v>4.74</v>
      </c>
      <c r="AN1085" s="297">
        <v>4.91</v>
      </c>
      <c r="AO1085" s="297">
        <v>5.08</v>
      </c>
      <c r="AP1085" s="297">
        <v>5.25</v>
      </c>
      <c r="AQ1085" s="297">
        <v>5.43</v>
      </c>
      <c r="AR1085" s="297">
        <v>5.61</v>
      </c>
      <c r="AS1085" s="297">
        <v>5.8</v>
      </c>
      <c r="AT1085" s="297">
        <v>6.02</v>
      </c>
      <c r="AU1085" s="297">
        <v>6.26</v>
      </c>
      <c r="AV1085" s="297">
        <v>6.5</v>
      </c>
      <c r="AW1085" s="297">
        <v>6.74</v>
      </c>
      <c r="AX1085" s="297">
        <v>7</v>
      </c>
      <c r="AY1085" s="297">
        <v>7.32</v>
      </c>
      <c r="AZ1085" s="297">
        <v>7.66</v>
      </c>
      <c r="BA1085" s="297">
        <v>8.01</v>
      </c>
      <c r="BB1085" s="297">
        <v>8.3800000000000008</v>
      </c>
      <c r="BC1085" s="297">
        <v>8.76</v>
      </c>
      <c r="BD1085" s="297">
        <v>9.18</v>
      </c>
      <c r="BE1085" s="297">
        <v>9.6199999999999992</v>
      </c>
      <c r="BF1085" s="297">
        <v>10.09</v>
      </c>
      <c r="BG1085" s="297">
        <v>10.57</v>
      </c>
      <c r="BH1085" s="297">
        <v>11.08</v>
      </c>
      <c r="BI1085" s="297">
        <v>11.57</v>
      </c>
      <c r="BJ1085" s="297">
        <v>12.08</v>
      </c>
      <c r="BK1085" s="297">
        <v>12.62</v>
      </c>
      <c r="BL1085" s="297">
        <v>13.17</v>
      </c>
      <c r="BM1085" s="297">
        <v>13.76</v>
      </c>
      <c r="BN1085" s="297">
        <v>14.3</v>
      </c>
      <c r="BO1085" s="297">
        <v>14.86</v>
      </c>
      <c r="BP1085" s="297">
        <v>15.45</v>
      </c>
      <c r="BQ1085" s="297">
        <v>16.059999999999999</v>
      </c>
      <c r="BR1085" s="297">
        <v>16.690000000000001</v>
      </c>
      <c r="BS1085" s="297">
        <v>17.329999999999998</v>
      </c>
      <c r="BT1085" s="297">
        <v>17.989999999999998</v>
      </c>
      <c r="BU1085" s="297">
        <v>18.670000000000002</v>
      </c>
      <c r="BV1085" s="297">
        <v>19.38</v>
      </c>
      <c r="BW1085" s="297">
        <v>20.12</v>
      </c>
    </row>
    <row r="1086" spans="1:75" x14ac:dyDescent="0.25">
      <c r="A1086" s="297" t="s">
        <v>1152</v>
      </c>
      <c r="B1086" s="297" t="s">
        <v>1153</v>
      </c>
      <c r="C1086" s="297" t="s">
        <v>1005</v>
      </c>
      <c r="D1086" s="297" t="s">
        <v>1006</v>
      </c>
      <c r="E1086" s="297">
        <v>31.13</v>
      </c>
      <c r="F1086" s="297">
        <v>33.04</v>
      </c>
      <c r="G1086" s="297">
        <v>35.17</v>
      </c>
      <c r="H1086" s="297">
        <v>37.1</v>
      </c>
      <c r="I1086" s="297">
        <v>39.18</v>
      </c>
      <c r="J1086" s="297">
        <v>40.81</v>
      </c>
      <c r="K1086" s="297">
        <v>41.85</v>
      </c>
      <c r="L1086" s="297">
        <v>42.56</v>
      </c>
      <c r="M1086" s="297">
        <v>43.07</v>
      </c>
      <c r="N1086" s="297">
        <v>43.9</v>
      </c>
      <c r="O1086" s="297">
        <v>45.25</v>
      </c>
      <c r="P1086" s="297">
        <v>46.62</v>
      </c>
      <c r="Q1086" s="297">
        <v>48.81</v>
      </c>
      <c r="R1086" s="297">
        <v>51.15</v>
      </c>
      <c r="S1086" s="297">
        <v>53.31</v>
      </c>
      <c r="T1086" s="297">
        <v>54.9</v>
      </c>
      <c r="U1086" s="297">
        <v>56.52</v>
      </c>
      <c r="V1086" s="297">
        <v>58.64</v>
      </c>
      <c r="W1086" s="297">
        <v>60.94</v>
      </c>
      <c r="X1086" s="297">
        <v>63.61</v>
      </c>
      <c r="Y1086" s="297">
        <v>66.55</v>
      </c>
      <c r="Z1086" s="297">
        <v>69.709999999999994</v>
      </c>
      <c r="AA1086" s="297">
        <v>72.58</v>
      </c>
      <c r="AB1086" s="297">
        <v>75.08</v>
      </c>
      <c r="AC1086" s="297">
        <v>77.58</v>
      </c>
      <c r="AD1086" s="297">
        <v>80.09</v>
      </c>
      <c r="AE1086" s="297">
        <v>83.29</v>
      </c>
      <c r="AF1086" s="297">
        <v>86.85</v>
      </c>
      <c r="AG1086" s="297">
        <v>90.81</v>
      </c>
      <c r="AH1086" s="297">
        <v>93.55</v>
      </c>
      <c r="AI1086" s="297">
        <v>95.91</v>
      </c>
      <c r="AJ1086" s="297">
        <v>99.31</v>
      </c>
      <c r="AK1086" s="297">
        <v>102.36</v>
      </c>
      <c r="AL1086" s="297">
        <v>105.93</v>
      </c>
      <c r="AM1086" s="297">
        <v>109.89</v>
      </c>
      <c r="AN1086" s="297">
        <v>114.19</v>
      </c>
      <c r="AO1086" s="297">
        <v>118.77</v>
      </c>
      <c r="AP1086" s="297">
        <v>123.64</v>
      </c>
      <c r="AQ1086" s="297">
        <v>128.77000000000001</v>
      </c>
      <c r="AR1086" s="297">
        <v>134.19</v>
      </c>
      <c r="AS1086" s="297">
        <v>139.88999999999999</v>
      </c>
      <c r="AT1086" s="297">
        <v>145.87</v>
      </c>
      <c r="AU1086" s="297">
        <v>152.06</v>
      </c>
      <c r="AV1086" s="297">
        <v>158.47999999999999</v>
      </c>
      <c r="AW1086" s="297">
        <v>165.17</v>
      </c>
      <c r="AX1086" s="297">
        <v>172.12</v>
      </c>
      <c r="AY1086" s="297">
        <v>179.34</v>
      </c>
      <c r="AZ1086" s="297">
        <v>186.78</v>
      </c>
      <c r="BA1086" s="297">
        <v>194.49</v>
      </c>
      <c r="BB1086" s="297">
        <v>202.46</v>
      </c>
      <c r="BC1086" s="297">
        <v>210.71</v>
      </c>
      <c r="BD1086" s="297">
        <v>219.23</v>
      </c>
      <c r="BE1086" s="297">
        <v>227.98</v>
      </c>
      <c r="BF1086" s="297">
        <v>236.99</v>
      </c>
      <c r="BG1086" s="297">
        <v>246.28</v>
      </c>
      <c r="BH1086" s="297">
        <v>255.84</v>
      </c>
      <c r="BI1086" s="297">
        <v>265.67</v>
      </c>
      <c r="BJ1086" s="297">
        <v>275.73</v>
      </c>
      <c r="BK1086" s="297">
        <v>286.05</v>
      </c>
      <c r="BL1086" s="297">
        <v>296.64999999999998</v>
      </c>
      <c r="BM1086" s="297">
        <v>307.52</v>
      </c>
      <c r="BN1086" s="297">
        <v>318.67</v>
      </c>
      <c r="BO1086" s="297">
        <v>330.07</v>
      </c>
      <c r="BP1086" s="297">
        <v>341.75</v>
      </c>
      <c r="BQ1086" s="297">
        <v>353.73</v>
      </c>
      <c r="BR1086" s="297">
        <v>366</v>
      </c>
      <c r="BS1086" s="297">
        <v>378.57</v>
      </c>
      <c r="BT1086" s="297">
        <v>391.44</v>
      </c>
      <c r="BU1086" s="297">
        <v>404.64</v>
      </c>
      <c r="BV1086" s="297">
        <v>418.16</v>
      </c>
      <c r="BW1086" s="297">
        <v>431.98</v>
      </c>
    </row>
    <row r="1087" spans="1:75" x14ac:dyDescent="0.25">
      <c r="A1087" s="297" t="s">
        <v>1152</v>
      </c>
      <c r="B1087" s="297" t="s">
        <v>1153</v>
      </c>
      <c r="C1087" s="297" t="s">
        <v>1007</v>
      </c>
      <c r="D1087" s="297" t="s">
        <v>1008</v>
      </c>
      <c r="E1087" s="297">
        <v>22383.56</v>
      </c>
      <c r="F1087" s="297">
        <v>23102.74</v>
      </c>
      <c r="G1087" s="297">
        <v>22732.880000000001</v>
      </c>
      <c r="H1087" s="297">
        <v>25842.47</v>
      </c>
      <c r="I1087" s="297">
        <v>27383.56</v>
      </c>
      <c r="J1087" s="297">
        <v>28520.55</v>
      </c>
      <c r="K1087" s="297">
        <v>28130.14</v>
      </c>
      <c r="L1087" s="297">
        <v>28527.4</v>
      </c>
      <c r="M1087" s="297">
        <v>29993.15</v>
      </c>
      <c r="N1087" s="297">
        <v>29849.32</v>
      </c>
      <c r="O1087" s="297">
        <v>33876.71</v>
      </c>
      <c r="P1087" s="297">
        <v>33547.949999999997</v>
      </c>
      <c r="Q1087" s="297">
        <v>37308.22</v>
      </c>
      <c r="R1087" s="297">
        <v>36321.910000000003</v>
      </c>
      <c r="S1087" s="297">
        <v>39253.43</v>
      </c>
      <c r="T1087" s="297">
        <v>39753.43</v>
      </c>
      <c r="U1087" s="297">
        <v>41554.800000000003</v>
      </c>
      <c r="V1087" s="297">
        <v>42863.01</v>
      </c>
      <c r="W1087" s="297">
        <v>46712.33</v>
      </c>
      <c r="X1087" s="297">
        <v>48287.67</v>
      </c>
      <c r="Y1087" s="297">
        <v>50041.1</v>
      </c>
      <c r="Z1087" s="297">
        <v>52856.160000000003</v>
      </c>
      <c r="AA1087" s="297">
        <v>53561.64</v>
      </c>
      <c r="AB1087" s="297">
        <v>55020.55</v>
      </c>
      <c r="AC1087" s="297">
        <v>57986.3</v>
      </c>
      <c r="AD1087" s="297">
        <v>56369.86</v>
      </c>
      <c r="AE1087" s="297">
        <v>58363.01</v>
      </c>
      <c r="AF1087" s="297">
        <v>60520.55</v>
      </c>
      <c r="AG1087" s="297">
        <v>62863.01</v>
      </c>
      <c r="AH1087" s="297">
        <v>72443.539999999994</v>
      </c>
      <c r="AI1087" s="297">
        <v>73341.31</v>
      </c>
      <c r="AJ1087" s="297">
        <v>71179.63</v>
      </c>
      <c r="AK1087" s="297">
        <v>71343.710000000006</v>
      </c>
      <c r="AL1087" s="297">
        <v>72176.740000000005</v>
      </c>
      <c r="AM1087" s="297">
        <v>73206.100000000006</v>
      </c>
      <c r="AN1087" s="297">
        <v>74448.17</v>
      </c>
      <c r="AO1087" s="297">
        <v>75806.429999999993</v>
      </c>
      <c r="AP1087" s="297">
        <v>78015.19</v>
      </c>
      <c r="AQ1087" s="297">
        <v>80223.89</v>
      </c>
      <c r="AR1087" s="297">
        <v>82626.34</v>
      </c>
      <c r="AS1087" s="297">
        <v>85140.01</v>
      </c>
      <c r="AT1087" s="297">
        <v>87742.28</v>
      </c>
      <c r="AU1087" s="297">
        <v>90657.31</v>
      </c>
      <c r="AV1087" s="297">
        <v>93651.38</v>
      </c>
      <c r="AW1087" s="297">
        <v>96735.41</v>
      </c>
      <c r="AX1087" s="297">
        <v>99868.67</v>
      </c>
      <c r="AY1087" s="297">
        <v>103058.63</v>
      </c>
      <c r="AZ1087" s="297">
        <v>106489.35</v>
      </c>
      <c r="BA1087" s="297">
        <v>109997.66</v>
      </c>
      <c r="BB1087" s="297">
        <v>113587.33</v>
      </c>
      <c r="BC1087" s="297">
        <v>117332.82</v>
      </c>
      <c r="BD1087" s="297">
        <v>121084.64</v>
      </c>
      <c r="BE1087" s="297">
        <v>125102.89</v>
      </c>
      <c r="BF1087" s="297">
        <v>129209.26</v>
      </c>
      <c r="BG1087" s="297">
        <v>133397.13</v>
      </c>
      <c r="BH1087" s="297">
        <v>137691.16</v>
      </c>
      <c r="BI1087" s="297">
        <v>142018.06</v>
      </c>
      <c r="BJ1087" s="297">
        <v>146529.76999999999</v>
      </c>
      <c r="BK1087" s="297">
        <v>151115.03</v>
      </c>
      <c r="BL1087" s="297">
        <v>155791.03</v>
      </c>
      <c r="BM1087" s="297">
        <v>160537.78</v>
      </c>
      <c r="BN1087" s="297">
        <v>165320</v>
      </c>
      <c r="BO1087" s="297">
        <v>170257.27</v>
      </c>
      <c r="BP1087" s="297">
        <v>175261.17</v>
      </c>
      <c r="BQ1087" s="297">
        <v>180336.31</v>
      </c>
      <c r="BR1087" s="297">
        <v>185476.98</v>
      </c>
      <c r="BS1087" s="297">
        <v>190745.58</v>
      </c>
      <c r="BT1087" s="297">
        <v>196150.77</v>
      </c>
      <c r="BU1087" s="297">
        <v>201637.53</v>
      </c>
      <c r="BV1087" s="297">
        <v>207185.69</v>
      </c>
      <c r="BW1087" s="297">
        <v>212822.45</v>
      </c>
    </row>
    <row r="1088" spans="1:75" x14ac:dyDescent="0.25">
      <c r="A1088" s="297" t="s">
        <v>1152</v>
      </c>
      <c r="B1088" s="297" t="s">
        <v>1153</v>
      </c>
      <c r="C1088" s="297" t="s">
        <v>1009</v>
      </c>
      <c r="D1088" s="297" t="s">
        <v>1010</v>
      </c>
      <c r="E1088" s="297">
        <v>28.3</v>
      </c>
      <c r="F1088" s="297">
        <v>30.99</v>
      </c>
      <c r="G1088" s="297">
        <v>34.03</v>
      </c>
      <c r="H1088" s="297">
        <v>31.85</v>
      </c>
      <c r="I1088" s="297">
        <v>32.130000000000003</v>
      </c>
      <c r="J1088" s="297">
        <v>28.14</v>
      </c>
      <c r="K1088" s="297">
        <v>24.99</v>
      </c>
      <c r="L1088" s="297">
        <v>21.62</v>
      </c>
      <c r="M1088" s="297">
        <v>20.55</v>
      </c>
      <c r="N1088" s="297">
        <v>22.49</v>
      </c>
      <c r="O1088" s="297">
        <v>24.36</v>
      </c>
      <c r="P1088" s="297">
        <v>24.04</v>
      </c>
      <c r="Q1088" s="297">
        <v>27.2</v>
      </c>
      <c r="R1088" s="297">
        <v>28.11</v>
      </c>
      <c r="S1088" s="297">
        <v>27.06</v>
      </c>
      <c r="T1088" s="297">
        <v>24.17</v>
      </c>
      <c r="U1088" s="297">
        <v>23.19</v>
      </c>
      <c r="V1088" s="297">
        <v>24.66</v>
      </c>
      <c r="W1088" s="297">
        <v>24.87</v>
      </c>
      <c r="X1088" s="297">
        <v>25.44</v>
      </c>
      <c r="Y1088" s="297">
        <v>27.17</v>
      </c>
      <c r="Z1088" s="297">
        <v>26.79</v>
      </c>
      <c r="AA1088" s="297">
        <v>26.33</v>
      </c>
      <c r="AB1088" s="297">
        <v>24.27</v>
      </c>
      <c r="AC1088" s="297">
        <v>23.69</v>
      </c>
      <c r="AD1088" s="297">
        <v>23.03</v>
      </c>
      <c r="AE1088" s="297">
        <v>24.55</v>
      </c>
      <c r="AF1088" s="297">
        <v>24.23</v>
      </c>
      <c r="AG1088" s="297">
        <v>23.48</v>
      </c>
      <c r="AH1088" s="297">
        <v>21.48</v>
      </c>
      <c r="AI1088" s="297">
        <v>20.28</v>
      </c>
      <c r="AJ1088" s="297">
        <v>22.61</v>
      </c>
      <c r="AK1088" s="297">
        <v>22.22</v>
      </c>
      <c r="AL1088" s="297">
        <v>23.08</v>
      </c>
      <c r="AM1088" s="297">
        <v>23.4</v>
      </c>
      <c r="AN1088" s="297">
        <v>23.59</v>
      </c>
      <c r="AO1088" s="297">
        <v>23.69</v>
      </c>
      <c r="AP1088" s="297">
        <v>23.72</v>
      </c>
      <c r="AQ1088" s="297">
        <v>23.76</v>
      </c>
      <c r="AR1088" s="297">
        <v>23.82</v>
      </c>
      <c r="AS1088" s="297">
        <v>23.85</v>
      </c>
      <c r="AT1088" s="297">
        <v>23.87</v>
      </c>
      <c r="AU1088" s="297">
        <v>23.78</v>
      </c>
      <c r="AV1088" s="297">
        <v>23.72</v>
      </c>
      <c r="AW1088" s="297">
        <v>23.7</v>
      </c>
      <c r="AX1088" s="297">
        <v>23.66</v>
      </c>
      <c r="AY1088" s="297">
        <v>23.62</v>
      </c>
      <c r="AZ1088" s="297">
        <v>23.51</v>
      </c>
      <c r="BA1088" s="297">
        <v>23.45</v>
      </c>
      <c r="BB1088" s="297">
        <v>23.39</v>
      </c>
      <c r="BC1088" s="297">
        <v>23.32</v>
      </c>
      <c r="BD1088" s="297">
        <v>23.24</v>
      </c>
      <c r="BE1088" s="297">
        <v>23.11</v>
      </c>
      <c r="BF1088" s="297">
        <v>23.01</v>
      </c>
      <c r="BG1088" s="297">
        <v>22.91</v>
      </c>
      <c r="BH1088" s="297">
        <v>22.8</v>
      </c>
      <c r="BI1088" s="297">
        <v>22.69</v>
      </c>
      <c r="BJ1088" s="297">
        <v>22.54</v>
      </c>
      <c r="BK1088" s="297">
        <v>22.42</v>
      </c>
      <c r="BL1088" s="297">
        <v>22.31</v>
      </c>
      <c r="BM1088" s="297">
        <v>22.2</v>
      </c>
      <c r="BN1088" s="297">
        <v>22.09</v>
      </c>
      <c r="BO1088" s="297">
        <v>21.95</v>
      </c>
      <c r="BP1088" s="297">
        <v>21.85</v>
      </c>
      <c r="BQ1088" s="297">
        <v>21.75</v>
      </c>
      <c r="BR1088" s="297">
        <v>21.65</v>
      </c>
      <c r="BS1088" s="297">
        <v>21.56</v>
      </c>
      <c r="BT1088" s="297">
        <v>21.47</v>
      </c>
      <c r="BU1088" s="297">
        <v>21.38</v>
      </c>
      <c r="BV1088" s="297">
        <v>21.29</v>
      </c>
      <c r="BW1088" s="297">
        <v>21.19</v>
      </c>
    </row>
    <row r="1089" spans="1:75" x14ac:dyDescent="0.25">
      <c r="A1089" s="297" t="s">
        <v>1152</v>
      </c>
      <c r="B1089" s="297" t="s">
        <v>1153</v>
      </c>
      <c r="C1089" s="297" t="s">
        <v>1011</v>
      </c>
      <c r="D1089" s="297" t="s">
        <v>927</v>
      </c>
      <c r="E1089" s="297">
        <v>1864.58</v>
      </c>
      <c r="F1089" s="297">
        <v>1917.35</v>
      </c>
      <c r="G1089" s="297">
        <v>1974.2</v>
      </c>
      <c r="H1089" s="297">
        <v>2030.48</v>
      </c>
      <c r="I1089" s="297">
        <v>2085.9299999999998</v>
      </c>
      <c r="J1089" s="297">
        <v>2141.15</v>
      </c>
      <c r="K1089" s="297">
        <v>2201.1799999999998</v>
      </c>
      <c r="L1089" s="297">
        <v>2257.0300000000002</v>
      </c>
      <c r="M1089" s="297">
        <v>2315.83</v>
      </c>
      <c r="N1089" s="297">
        <v>2374.86</v>
      </c>
      <c r="O1089" s="297">
        <v>2447.9499999999998</v>
      </c>
      <c r="P1089" s="297">
        <v>2524.23</v>
      </c>
      <c r="Q1089" s="297">
        <v>2602.2600000000002</v>
      </c>
      <c r="R1089" s="297">
        <v>2681.43</v>
      </c>
      <c r="S1089" s="297">
        <v>2760.5</v>
      </c>
      <c r="T1089" s="297">
        <v>2838.76</v>
      </c>
      <c r="U1089" s="297">
        <v>2914.8</v>
      </c>
      <c r="V1089" s="297">
        <v>2991.24</v>
      </c>
      <c r="W1089" s="297">
        <v>3053.34</v>
      </c>
      <c r="X1089" s="297">
        <v>3115.03</v>
      </c>
      <c r="Y1089" s="297">
        <v>3178.07</v>
      </c>
      <c r="Z1089" s="297">
        <v>3243.27</v>
      </c>
      <c r="AA1089" s="297">
        <v>3309.36</v>
      </c>
      <c r="AB1089" s="297">
        <v>3371.62</v>
      </c>
      <c r="AC1089" s="297">
        <v>3434.34</v>
      </c>
      <c r="AD1089" s="297">
        <v>3499.51</v>
      </c>
      <c r="AE1089" s="297">
        <v>3577.23</v>
      </c>
      <c r="AF1089" s="297">
        <v>3651.1</v>
      </c>
      <c r="AG1089" s="297">
        <v>3727.26</v>
      </c>
      <c r="AH1089" s="297">
        <v>3778.76</v>
      </c>
      <c r="AI1089" s="297">
        <v>3843.13</v>
      </c>
      <c r="AJ1089" s="297">
        <v>3899.75</v>
      </c>
      <c r="AK1089" s="297">
        <v>3956.09</v>
      </c>
      <c r="AL1089" s="297">
        <v>4010.24</v>
      </c>
      <c r="AM1089" s="297">
        <v>4060.12</v>
      </c>
      <c r="AN1089" s="297">
        <v>4104.91</v>
      </c>
      <c r="AO1089" s="297">
        <v>4149.63</v>
      </c>
      <c r="AP1089" s="297">
        <v>4188.0600000000004</v>
      </c>
      <c r="AQ1089" s="297">
        <v>4221.99</v>
      </c>
      <c r="AR1089" s="297">
        <v>4254.05</v>
      </c>
      <c r="AS1089" s="297">
        <v>4285.46</v>
      </c>
      <c r="AT1089" s="297">
        <v>4314.1899999999996</v>
      </c>
      <c r="AU1089" s="297">
        <v>4341.2700000000004</v>
      </c>
      <c r="AV1089" s="297">
        <v>4367.45</v>
      </c>
      <c r="AW1089" s="297">
        <v>4392.28</v>
      </c>
      <c r="AX1089" s="297">
        <v>4415.74</v>
      </c>
      <c r="AY1089" s="297">
        <v>4438.51</v>
      </c>
      <c r="AZ1089" s="297">
        <v>4460.3900000000003</v>
      </c>
      <c r="BA1089" s="297">
        <v>4481.3599999999997</v>
      </c>
      <c r="BB1089" s="297">
        <v>4501.5200000000004</v>
      </c>
      <c r="BC1089" s="297">
        <v>4520.8</v>
      </c>
      <c r="BD1089" s="297">
        <v>4539.76</v>
      </c>
      <c r="BE1089" s="297">
        <v>4557.95</v>
      </c>
      <c r="BF1089" s="297">
        <v>4575.22</v>
      </c>
      <c r="BG1089" s="297">
        <v>4591.17</v>
      </c>
      <c r="BH1089" s="297">
        <v>4605.4399999999996</v>
      </c>
      <c r="BI1089" s="297">
        <v>4617.12</v>
      </c>
      <c r="BJ1089" s="297">
        <v>4627.17</v>
      </c>
      <c r="BK1089" s="297">
        <v>4635.54</v>
      </c>
      <c r="BL1089" s="297">
        <v>4642.1899999999996</v>
      </c>
      <c r="BM1089" s="297">
        <v>4647.07</v>
      </c>
      <c r="BN1089" s="297">
        <v>4647.37</v>
      </c>
      <c r="BO1089" s="297">
        <v>4646.29</v>
      </c>
      <c r="BP1089" s="297">
        <v>4643.3500000000004</v>
      </c>
      <c r="BQ1089" s="297">
        <v>4638.08</v>
      </c>
      <c r="BR1089" s="297">
        <v>4630.3500000000004</v>
      </c>
      <c r="BS1089" s="297">
        <v>4622.09</v>
      </c>
      <c r="BT1089" s="297">
        <v>4611.84</v>
      </c>
      <c r="BU1089" s="297">
        <v>4599.62</v>
      </c>
      <c r="BV1089" s="297">
        <v>4585.57</v>
      </c>
      <c r="BW1089" s="297">
        <v>4570.03</v>
      </c>
    </row>
    <row r="1090" spans="1:75" x14ac:dyDescent="0.25">
      <c r="A1090" s="297" t="s">
        <v>1152</v>
      </c>
      <c r="B1090" s="297" t="s">
        <v>1153</v>
      </c>
      <c r="C1090" s="297" t="s">
        <v>1012</v>
      </c>
      <c r="D1090" s="297" t="s">
        <v>927</v>
      </c>
      <c r="E1090" s="297">
        <v>6457.09</v>
      </c>
      <c r="F1090" s="297">
        <v>6628.15</v>
      </c>
      <c r="G1090" s="297">
        <v>6800.73</v>
      </c>
      <c r="H1090" s="297">
        <v>6974.96</v>
      </c>
      <c r="I1090" s="297">
        <v>7151.43</v>
      </c>
      <c r="J1090" s="297">
        <v>7330.27</v>
      </c>
      <c r="K1090" s="297">
        <v>7511.1</v>
      </c>
      <c r="L1090" s="297">
        <v>7692.46</v>
      </c>
      <c r="M1090" s="297">
        <v>7872.06</v>
      </c>
      <c r="N1090" s="297">
        <v>8047.03</v>
      </c>
      <c r="O1090" s="297">
        <v>8215.11</v>
      </c>
      <c r="P1090" s="297">
        <v>8375.59</v>
      </c>
      <c r="Q1090" s="297">
        <v>8528.4</v>
      </c>
      <c r="R1090" s="297">
        <v>8672.92</v>
      </c>
      <c r="S1090" s="297">
        <v>8808.67</v>
      </c>
      <c r="T1090" s="297">
        <v>8935.52</v>
      </c>
      <c r="U1090" s="297">
        <v>9053.41</v>
      </c>
      <c r="V1090" s="297">
        <v>9162.8700000000008</v>
      </c>
      <c r="W1090" s="297">
        <v>9265.27</v>
      </c>
      <c r="X1090" s="297">
        <v>9362.4500000000007</v>
      </c>
      <c r="Y1090" s="297">
        <v>9456.1200000000008</v>
      </c>
      <c r="Z1090" s="297">
        <v>9546.4500000000007</v>
      </c>
      <c r="AA1090" s="297">
        <v>9634.18</v>
      </c>
      <c r="AB1090" s="297">
        <v>9722.18</v>
      </c>
      <c r="AC1090" s="297">
        <v>9814.01</v>
      </c>
      <c r="AD1090" s="297">
        <v>9912.11</v>
      </c>
      <c r="AE1090" s="297">
        <v>10017.83</v>
      </c>
      <c r="AF1090" s="297">
        <v>10130.370000000001</v>
      </c>
      <c r="AG1090" s="297">
        <v>10247.33</v>
      </c>
      <c r="AH1090" s="297">
        <v>10365.09</v>
      </c>
      <c r="AI1090" s="297">
        <v>10480.93</v>
      </c>
      <c r="AJ1090" s="297">
        <v>10594.06</v>
      </c>
      <c r="AK1090" s="297">
        <v>10704.95</v>
      </c>
      <c r="AL1090" s="297">
        <v>10813.68</v>
      </c>
      <c r="AM1090" s="297">
        <v>10920.69</v>
      </c>
      <c r="AN1090" s="297">
        <v>11026.22</v>
      </c>
      <c r="AO1090" s="297">
        <v>11130</v>
      </c>
      <c r="AP1090" s="297">
        <v>11231.45</v>
      </c>
      <c r="AQ1090" s="297">
        <v>11330.24</v>
      </c>
      <c r="AR1090" s="297">
        <v>11425.95</v>
      </c>
      <c r="AS1090" s="297">
        <v>11518.23</v>
      </c>
      <c r="AT1090" s="297">
        <v>11606.92</v>
      </c>
      <c r="AU1090" s="297">
        <v>11691.85</v>
      </c>
      <c r="AV1090" s="297">
        <v>11772.73</v>
      </c>
      <c r="AW1090" s="297">
        <v>11849.25</v>
      </c>
      <c r="AX1090" s="297">
        <v>11921.19</v>
      </c>
      <c r="AY1090" s="297">
        <v>11988.47</v>
      </c>
      <c r="AZ1090" s="297">
        <v>12051.13</v>
      </c>
      <c r="BA1090" s="297">
        <v>12109.24</v>
      </c>
      <c r="BB1090" s="297">
        <v>12162.94</v>
      </c>
      <c r="BC1090" s="297">
        <v>12212.4</v>
      </c>
      <c r="BD1090" s="297">
        <v>12257.67</v>
      </c>
      <c r="BE1090" s="297">
        <v>12298.91</v>
      </c>
      <c r="BF1090" s="297">
        <v>12336.6</v>
      </c>
      <c r="BG1090" s="297">
        <v>12371.32</v>
      </c>
      <c r="BH1090" s="297">
        <v>12403.53</v>
      </c>
      <c r="BI1090" s="297">
        <v>12433.42</v>
      </c>
      <c r="BJ1090" s="297">
        <v>12461.07</v>
      </c>
      <c r="BK1090" s="297">
        <v>12486.71</v>
      </c>
      <c r="BL1090" s="297">
        <v>12510.55</v>
      </c>
      <c r="BM1090" s="297">
        <v>12532.76</v>
      </c>
      <c r="BN1090" s="297">
        <v>12553.43</v>
      </c>
      <c r="BO1090" s="297">
        <v>12572.56</v>
      </c>
      <c r="BP1090" s="297">
        <v>12589.98</v>
      </c>
      <c r="BQ1090" s="297">
        <v>12605.44</v>
      </c>
      <c r="BR1090" s="297">
        <v>12618.72</v>
      </c>
      <c r="BS1090" s="297">
        <v>12629.76</v>
      </c>
      <c r="BT1090" s="297">
        <v>12638.5</v>
      </c>
      <c r="BU1090" s="297">
        <v>12644.75</v>
      </c>
      <c r="BV1090" s="297">
        <v>12648.3</v>
      </c>
      <c r="BW1090" s="297">
        <v>12648.97</v>
      </c>
    </row>
    <row r="1091" spans="1:75" x14ac:dyDescent="0.25">
      <c r="A1091" s="297" t="s">
        <v>1152</v>
      </c>
      <c r="B1091" s="297" t="s">
        <v>1153</v>
      </c>
      <c r="C1091" s="297" t="s">
        <v>1013</v>
      </c>
      <c r="D1091" s="297" t="s">
        <v>1010</v>
      </c>
      <c r="E1091" s="297">
        <v>24</v>
      </c>
      <c r="F1091" s="297">
        <v>23.86</v>
      </c>
      <c r="G1091" s="297">
        <v>21.2</v>
      </c>
      <c r="H1091" s="297">
        <v>25.14</v>
      </c>
      <c r="I1091" s="297">
        <v>24.53</v>
      </c>
      <c r="J1091" s="297">
        <v>24.13</v>
      </c>
      <c r="K1091" s="297">
        <v>19.48</v>
      </c>
      <c r="L1091" s="297">
        <v>22.49</v>
      </c>
      <c r="M1091" s="297">
        <v>21.07</v>
      </c>
      <c r="N1091" s="297">
        <v>20.6</v>
      </c>
      <c r="O1091" s="297">
        <v>20.02</v>
      </c>
      <c r="P1091" s="297">
        <v>21.03</v>
      </c>
      <c r="Q1091" s="297">
        <v>22.26</v>
      </c>
      <c r="R1091" s="297">
        <v>21.72</v>
      </c>
      <c r="S1091" s="297">
        <v>21.7</v>
      </c>
      <c r="T1091" s="297">
        <v>20.79</v>
      </c>
      <c r="U1091" s="297">
        <v>23.51</v>
      </c>
      <c r="V1091" s="297">
        <v>23.98</v>
      </c>
      <c r="W1091" s="297">
        <v>23.55</v>
      </c>
      <c r="X1091" s="297">
        <v>24.06</v>
      </c>
      <c r="Y1091" s="297">
        <v>23.7</v>
      </c>
      <c r="Z1091" s="297">
        <v>23.34</v>
      </c>
      <c r="AA1091" s="297">
        <v>21.4</v>
      </c>
      <c r="AB1091" s="297">
        <v>21.23</v>
      </c>
      <c r="AC1091" s="297">
        <v>21.22</v>
      </c>
      <c r="AD1091" s="297">
        <v>21.37</v>
      </c>
      <c r="AE1091" s="297">
        <v>21.55</v>
      </c>
      <c r="AF1091" s="297">
        <v>22.4</v>
      </c>
      <c r="AG1091" s="297">
        <v>21.92</v>
      </c>
      <c r="AH1091" s="297">
        <v>18.899999999999999</v>
      </c>
      <c r="AI1091" s="297">
        <v>17.559999999999999</v>
      </c>
      <c r="AJ1091" s="297">
        <v>17.690000000000001</v>
      </c>
      <c r="AK1091" s="297">
        <v>14.74</v>
      </c>
      <c r="AL1091" s="297">
        <v>19.010000000000002</v>
      </c>
      <c r="AM1091" s="297">
        <v>20.21</v>
      </c>
      <c r="AN1091" s="297">
        <v>20.399999999999999</v>
      </c>
      <c r="AO1091" s="297">
        <v>20.48</v>
      </c>
      <c r="AP1091" s="297">
        <v>20.85</v>
      </c>
      <c r="AQ1091" s="297">
        <v>20.87</v>
      </c>
      <c r="AR1091" s="297">
        <v>20.98</v>
      </c>
      <c r="AS1091" s="297">
        <v>21.07</v>
      </c>
      <c r="AT1091" s="297">
        <v>21.17</v>
      </c>
      <c r="AU1091" s="297">
        <v>21.14</v>
      </c>
      <c r="AV1091" s="297">
        <v>21.15</v>
      </c>
      <c r="AW1091" s="297">
        <v>21.18</v>
      </c>
      <c r="AX1091" s="297">
        <v>21.19</v>
      </c>
      <c r="AY1091" s="297">
        <v>21.18</v>
      </c>
      <c r="AZ1091" s="297">
        <v>21.13</v>
      </c>
      <c r="BA1091" s="297">
        <v>21.09</v>
      </c>
      <c r="BB1091" s="297">
        <v>21.04</v>
      </c>
      <c r="BC1091" s="297">
        <v>20.98</v>
      </c>
      <c r="BD1091" s="297">
        <v>20.9</v>
      </c>
      <c r="BE1091" s="297">
        <v>20.83</v>
      </c>
      <c r="BF1091" s="297">
        <v>20.72</v>
      </c>
      <c r="BG1091" s="297">
        <v>20.6</v>
      </c>
      <c r="BH1091" s="297">
        <v>20.47</v>
      </c>
      <c r="BI1091" s="297">
        <v>20.309999999999999</v>
      </c>
      <c r="BJ1091" s="297">
        <v>20.14</v>
      </c>
      <c r="BK1091" s="297">
        <v>19.96</v>
      </c>
      <c r="BL1091" s="297">
        <v>19.78</v>
      </c>
      <c r="BM1091" s="297">
        <v>19.579999999999998</v>
      </c>
      <c r="BN1091" s="297">
        <v>19.38</v>
      </c>
      <c r="BO1091" s="297">
        <v>19.149999999999999</v>
      </c>
      <c r="BP1091" s="297">
        <v>18.93</v>
      </c>
      <c r="BQ1091" s="297">
        <v>18.7</v>
      </c>
      <c r="BR1091" s="297">
        <v>18.46</v>
      </c>
      <c r="BS1091" s="297">
        <v>18.21</v>
      </c>
      <c r="BT1091" s="297">
        <v>17.96</v>
      </c>
      <c r="BU1091" s="297">
        <v>17.7</v>
      </c>
      <c r="BV1091" s="297">
        <v>17.440000000000001</v>
      </c>
      <c r="BW1091" s="297">
        <v>17.170000000000002</v>
      </c>
    </row>
    <row r="1092" spans="1:75" x14ac:dyDescent="0.25">
      <c r="A1092" s="297" t="s">
        <v>1152</v>
      </c>
      <c r="B1092" s="297" t="s">
        <v>1153</v>
      </c>
      <c r="C1092" s="297" t="s">
        <v>1014</v>
      </c>
      <c r="D1092" s="297" t="s">
        <v>1015</v>
      </c>
      <c r="E1092" s="297">
        <v>17.61</v>
      </c>
      <c r="F1092" s="297">
        <v>18.45</v>
      </c>
      <c r="G1092" s="297">
        <v>19.34</v>
      </c>
      <c r="H1092" s="297">
        <v>20.27</v>
      </c>
      <c r="I1092" s="297">
        <v>21.24</v>
      </c>
      <c r="J1092" s="297">
        <v>22.26</v>
      </c>
      <c r="K1092" s="297">
        <v>23.14</v>
      </c>
      <c r="L1092" s="297">
        <v>24.06</v>
      </c>
      <c r="M1092" s="297">
        <v>25.01</v>
      </c>
      <c r="N1092" s="297">
        <v>26</v>
      </c>
      <c r="O1092" s="297">
        <v>27.03</v>
      </c>
      <c r="P1092" s="297">
        <v>28.02</v>
      </c>
      <c r="Q1092" s="297">
        <v>29.04</v>
      </c>
      <c r="R1092" s="297">
        <v>30.1</v>
      </c>
      <c r="S1092" s="297">
        <v>31.2</v>
      </c>
      <c r="T1092" s="297">
        <v>32.340000000000003</v>
      </c>
      <c r="U1092" s="297">
        <v>33.520000000000003</v>
      </c>
      <c r="V1092" s="297">
        <v>34.75</v>
      </c>
      <c r="W1092" s="297">
        <v>36.03</v>
      </c>
      <c r="X1092" s="297">
        <v>37.35</v>
      </c>
      <c r="Y1092" s="297">
        <v>38.72</v>
      </c>
      <c r="Z1092" s="297">
        <v>39.799999999999997</v>
      </c>
      <c r="AA1092" s="297">
        <v>40.909999999999997</v>
      </c>
      <c r="AB1092" s="297">
        <v>42.05</v>
      </c>
      <c r="AC1092" s="297">
        <v>43.22</v>
      </c>
      <c r="AD1092" s="297">
        <v>44.42</v>
      </c>
      <c r="AE1092" s="297">
        <v>45.45</v>
      </c>
      <c r="AF1092" s="297">
        <v>46.51</v>
      </c>
      <c r="AG1092" s="297">
        <v>47.59</v>
      </c>
      <c r="AH1092" s="297">
        <v>48.69</v>
      </c>
      <c r="AI1092" s="297">
        <v>49.83</v>
      </c>
      <c r="AJ1092" s="297">
        <v>50.56</v>
      </c>
      <c r="AK1092" s="297">
        <v>51.31</v>
      </c>
      <c r="AL1092" s="297">
        <v>52.07</v>
      </c>
      <c r="AM1092" s="297">
        <v>52.84</v>
      </c>
      <c r="AN1092" s="297">
        <v>53.62</v>
      </c>
      <c r="AO1092" s="297">
        <v>54.37</v>
      </c>
      <c r="AP1092" s="297">
        <v>55.12</v>
      </c>
      <c r="AQ1092" s="297">
        <v>55.89</v>
      </c>
      <c r="AR1092" s="297">
        <v>56.66</v>
      </c>
      <c r="AS1092" s="297">
        <v>57.45</v>
      </c>
      <c r="AT1092" s="297">
        <v>58.21</v>
      </c>
      <c r="AU1092" s="297">
        <v>58.98</v>
      </c>
      <c r="AV1092" s="297">
        <v>59.76</v>
      </c>
      <c r="AW1092" s="297">
        <v>60.55</v>
      </c>
      <c r="AX1092" s="297">
        <v>61.35</v>
      </c>
      <c r="AY1092" s="297">
        <v>62.14</v>
      </c>
      <c r="AZ1092" s="297">
        <v>62.95</v>
      </c>
      <c r="BA1092" s="297">
        <v>63.77</v>
      </c>
      <c r="BB1092" s="297">
        <v>64.599999999999994</v>
      </c>
      <c r="BC1092" s="297">
        <v>65.430000000000007</v>
      </c>
      <c r="BD1092" s="297">
        <v>66.180000000000007</v>
      </c>
      <c r="BE1092" s="297">
        <v>66.94</v>
      </c>
      <c r="BF1092" s="297">
        <v>67.709999999999994</v>
      </c>
      <c r="BG1092" s="297">
        <v>68.48</v>
      </c>
      <c r="BH1092" s="297">
        <v>69.260000000000005</v>
      </c>
      <c r="BI1092" s="297">
        <v>70.03</v>
      </c>
      <c r="BJ1092" s="297">
        <v>70.8</v>
      </c>
      <c r="BK1092" s="297">
        <v>71.59</v>
      </c>
      <c r="BL1092" s="297">
        <v>72.38</v>
      </c>
      <c r="BM1092" s="297">
        <v>73.180000000000007</v>
      </c>
      <c r="BN1092" s="297">
        <v>73.819999999999993</v>
      </c>
      <c r="BO1092" s="297">
        <v>74.47</v>
      </c>
      <c r="BP1092" s="297">
        <v>75.13</v>
      </c>
      <c r="BQ1092" s="297">
        <v>75.790000000000006</v>
      </c>
      <c r="BR1092" s="297">
        <v>76.459999999999994</v>
      </c>
      <c r="BS1092" s="297">
        <v>77.040000000000006</v>
      </c>
      <c r="BT1092" s="297">
        <v>77.62</v>
      </c>
      <c r="BU1092" s="297">
        <v>78.2</v>
      </c>
      <c r="BV1092" s="297">
        <v>78.790000000000006</v>
      </c>
      <c r="BW1092" s="297">
        <v>79.39</v>
      </c>
    </row>
    <row r="1093" spans="1:75" x14ac:dyDescent="0.25">
      <c r="A1093" s="297" t="s">
        <v>1152</v>
      </c>
      <c r="B1093" s="297" t="s">
        <v>1153</v>
      </c>
      <c r="C1093" s="297" t="s">
        <v>1016</v>
      </c>
      <c r="D1093" s="297" t="s">
        <v>1015</v>
      </c>
      <c r="E1093" s="297">
        <v>1.9</v>
      </c>
      <c r="F1093" s="297">
        <v>2.04</v>
      </c>
      <c r="G1093" s="297">
        <v>2.1800000000000002</v>
      </c>
      <c r="H1093" s="297">
        <v>2.33</v>
      </c>
      <c r="I1093" s="297">
        <v>2.4900000000000002</v>
      </c>
      <c r="J1093" s="297">
        <v>2.67</v>
      </c>
      <c r="K1093" s="297">
        <v>2.88</v>
      </c>
      <c r="L1093" s="297">
        <v>3.1</v>
      </c>
      <c r="M1093" s="297">
        <v>3.34</v>
      </c>
      <c r="N1093" s="297">
        <v>3.6</v>
      </c>
      <c r="O1093" s="297">
        <v>3.88</v>
      </c>
      <c r="P1093" s="297">
        <v>4.03</v>
      </c>
      <c r="Q1093" s="297">
        <v>4.17</v>
      </c>
      <c r="R1093" s="297">
        <v>4.33</v>
      </c>
      <c r="S1093" s="297">
        <v>4.49</v>
      </c>
      <c r="T1093" s="297">
        <v>4.6500000000000004</v>
      </c>
      <c r="U1093" s="297">
        <v>4.91</v>
      </c>
      <c r="V1093" s="297">
        <v>5.18</v>
      </c>
      <c r="W1093" s="297">
        <v>5.46</v>
      </c>
      <c r="X1093" s="297">
        <v>5.76</v>
      </c>
      <c r="Y1093" s="297">
        <v>6.08</v>
      </c>
      <c r="Z1093" s="297">
        <v>6.39</v>
      </c>
      <c r="AA1093" s="297">
        <v>6.71</v>
      </c>
      <c r="AB1093" s="297">
        <v>7.05</v>
      </c>
      <c r="AC1093" s="297">
        <v>7.4</v>
      </c>
      <c r="AD1093" s="297">
        <v>7.78</v>
      </c>
      <c r="AE1093" s="297">
        <v>8.3000000000000007</v>
      </c>
      <c r="AF1093" s="297">
        <v>8.86</v>
      </c>
      <c r="AG1093" s="297">
        <v>9.4600000000000009</v>
      </c>
      <c r="AH1093" s="297">
        <v>10.1</v>
      </c>
      <c r="AI1093" s="297">
        <v>10.78</v>
      </c>
      <c r="AJ1093" s="297">
        <v>11.17</v>
      </c>
      <c r="AK1093" s="297">
        <v>11.58</v>
      </c>
      <c r="AL1093" s="297">
        <v>11.99</v>
      </c>
      <c r="AM1093" s="297">
        <v>12.43</v>
      </c>
      <c r="AN1093" s="297">
        <v>12.88</v>
      </c>
      <c r="AO1093" s="297">
        <v>13.26</v>
      </c>
      <c r="AP1093" s="297">
        <v>13.66</v>
      </c>
      <c r="AQ1093" s="297">
        <v>14.06</v>
      </c>
      <c r="AR1093" s="297">
        <v>14.48</v>
      </c>
      <c r="AS1093" s="297">
        <v>14.92</v>
      </c>
      <c r="AT1093" s="297">
        <v>15.34</v>
      </c>
      <c r="AU1093" s="297">
        <v>15.78</v>
      </c>
      <c r="AV1093" s="297">
        <v>16.23</v>
      </c>
      <c r="AW1093" s="297">
        <v>16.7</v>
      </c>
      <c r="AX1093" s="297">
        <v>17.170000000000002</v>
      </c>
      <c r="AY1093" s="297">
        <v>17.71</v>
      </c>
      <c r="AZ1093" s="297">
        <v>18.260000000000002</v>
      </c>
      <c r="BA1093" s="297">
        <v>18.82</v>
      </c>
      <c r="BB1093" s="297">
        <v>19.399999999999999</v>
      </c>
      <c r="BC1093" s="297">
        <v>20</v>
      </c>
      <c r="BD1093" s="297">
        <v>20.59</v>
      </c>
      <c r="BE1093" s="297">
        <v>21.19</v>
      </c>
      <c r="BF1093" s="297">
        <v>21.82</v>
      </c>
      <c r="BG1093" s="297">
        <v>22.45</v>
      </c>
      <c r="BH1093" s="297">
        <v>23.11</v>
      </c>
      <c r="BI1093" s="297">
        <v>23.76</v>
      </c>
      <c r="BJ1093" s="297">
        <v>24.43</v>
      </c>
      <c r="BK1093" s="297">
        <v>25.12</v>
      </c>
      <c r="BL1093" s="297">
        <v>25.83</v>
      </c>
      <c r="BM1093" s="297">
        <v>26.55</v>
      </c>
      <c r="BN1093" s="297">
        <v>27.28</v>
      </c>
      <c r="BO1093" s="297">
        <v>28.02</v>
      </c>
      <c r="BP1093" s="297">
        <v>28.79</v>
      </c>
      <c r="BQ1093" s="297">
        <v>29.57</v>
      </c>
      <c r="BR1093" s="297">
        <v>30.38</v>
      </c>
      <c r="BS1093" s="297">
        <v>31.1</v>
      </c>
      <c r="BT1093" s="297">
        <v>31.84</v>
      </c>
      <c r="BU1093" s="297">
        <v>32.6</v>
      </c>
      <c r="BV1093" s="297">
        <v>33.380000000000003</v>
      </c>
      <c r="BW1093" s="297">
        <v>34.18</v>
      </c>
    </row>
    <row r="1094" spans="1:75" x14ac:dyDescent="0.25">
      <c r="A1094" s="297" t="s">
        <v>91</v>
      </c>
      <c r="B1094" s="297" t="s">
        <v>90</v>
      </c>
      <c r="C1094" s="297" t="s">
        <v>1005</v>
      </c>
      <c r="D1094" s="297" t="s">
        <v>1006</v>
      </c>
      <c r="E1094" s="297">
        <v>246.7</v>
      </c>
      <c r="F1094" s="297">
        <v>257.67</v>
      </c>
      <c r="G1094" s="297">
        <v>268.89</v>
      </c>
      <c r="H1094" s="297">
        <v>280.08</v>
      </c>
      <c r="I1094" s="297">
        <v>291.73</v>
      </c>
      <c r="J1094" s="297">
        <v>305.67</v>
      </c>
      <c r="K1094" s="297">
        <v>325.12</v>
      </c>
      <c r="L1094" s="297">
        <v>365.35</v>
      </c>
      <c r="M1094" s="297">
        <v>407.91</v>
      </c>
      <c r="N1094" s="297">
        <v>439.92</v>
      </c>
      <c r="O1094" s="297">
        <v>475.43</v>
      </c>
      <c r="P1094" s="297">
        <v>511.49</v>
      </c>
      <c r="Q1094" s="297">
        <v>546.65</v>
      </c>
      <c r="R1094" s="297">
        <v>592.53</v>
      </c>
      <c r="S1094" s="297">
        <v>628.85</v>
      </c>
      <c r="T1094" s="297">
        <v>666.69</v>
      </c>
      <c r="U1094" s="297">
        <v>712.1</v>
      </c>
      <c r="V1094" s="297">
        <v>766.12</v>
      </c>
      <c r="W1094" s="297">
        <v>805.79</v>
      </c>
      <c r="X1094" s="297">
        <v>826.01</v>
      </c>
      <c r="Y1094" s="297">
        <v>855.29</v>
      </c>
      <c r="Z1094" s="297">
        <v>862.08</v>
      </c>
      <c r="AA1094" s="297">
        <v>875.07</v>
      </c>
      <c r="AB1094" s="297">
        <v>891.87</v>
      </c>
      <c r="AC1094" s="297">
        <v>928.99</v>
      </c>
      <c r="AD1094" s="297">
        <v>974.83</v>
      </c>
      <c r="AE1094" s="297">
        <v>1031.42</v>
      </c>
      <c r="AF1094" s="297">
        <v>1086.02</v>
      </c>
      <c r="AG1094" s="297">
        <v>1141.57</v>
      </c>
      <c r="AH1094" s="297">
        <v>1169.42</v>
      </c>
      <c r="AI1094" s="297">
        <v>1151.8699999999999</v>
      </c>
      <c r="AJ1094" s="297">
        <v>1214.3900000000001</v>
      </c>
      <c r="AK1094" s="297">
        <v>1268.06</v>
      </c>
      <c r="AL1094" s="297">
        <v>1296.7</v>
      </c>
      <c r="AM1094" s="297">
        <v>1341.56</v>
      </c>
      <c r="AN1094" s="297">
        <v>1391.91</v>
      </c>
      <c r="AO1094" s="297">
        <v>1445.82</v>
      </c>
      <c r="AP1094" s="297">
        <v>1498.65</v>
      </c>
      <c r="AQ1094" s="297">
        <v>1554.9</v>
      </c>
      <c r="AR1094" s="297">
        <v>1614.28</v>
      </c>
      <c r="AS1094" s="297">
        <v>1677.19</v>
      </c>
      <c r="AT1094" s="297">
        <v>1743.55</v>
      </c>
      <c r="AU1094" s="297">
        <v>1811.45</v>
      </c>
      <c r="AV1094" s="297">
        <v>1882.68</v>
      </c>
      <c r="AW1094" s="297">
        <v>1957.11</v>
      </c>
      <c r="AX1094" s="297">
        <v>2034.62</v>
      </c>
      <c r="AY1094" s="297">
        <v>2114.91</v>
      </c>
      <c r="AZ1094" s="297">
        <v>2197.67</v>
      </c>
      <c r="BA1094" s="297">
        <v>2283.08</v>
      </c>
      <c r="BB1094" s="297">
        <v>2371.2399999999998</v>
      </c>
      <c r="BC1094" s="297">
        <v>2462.0700000000002</v>
      </c>
      <c r="BD1094" s="297">
        <v>2555.4299999999998</v>
      </c>
      <c r="BE1094" s="297">
        <v>2651.07</v>
      </c>
      <c r="BF1094" s="297">
        <v>2749.04</v>
      </c>
      <c r="BG1094" s="297">
        <v>2849.26</v>
      </c>
      <c r="BH1094" s="297">
        <v>2951.59</v>
      </c>
      <c r="BI1094" s="297">
        <v>3055.88</v>
      </c>
      <c r="BJ1094" s="297">
        <v>3162.22</v>
      </c>
      <c r="BK1094" s="297">
        <v>3270.62</v>
      </c>
      <c r="BL1094" s="297">
        <v>3381.04</v>
      </c>
      <c r="BM1094" s="297">
        <v>3493.35</v>
      </c>
      <c r="BN1094" s="297">
        <v>3607.44</v>
      </c>
      <c r="BO1094" s="297">
        <v>3723.98</v>
      </c>
      <c r="BP1094" s="297">
        <v>3842.63</v>
      </c>
      <c r="BQ1094" s="297">
        <v>3963.33</v>
      </c>
      <c r="BR1094" s="297">
        <v>4086.11</v>
      </c>
      <c r="BS1094" s="297">
        <v>4211.04</v>
      </c>
      <c r="BT1094" s="297">
        <v>4338.62</v>
      </c>
      <c r="BU1094" s="297">
        <v>4468.7299999999996</v>
      </c>
      <c r="BV1094" s="297">
        <v>4601.34</v>
      </c>
      <c r="BW1094" s="297">
        <v>4736.37</v>
      </c>
    </row>
    <row r="1095" spans="1:75" x14ac:dyDescent="0.25">
      <c r="A1095" s="297" t="s">
        <v>91</v>
      </c>
      <c r="B1095" s="297" t="s">
        <v>90</v>
      </c>
      <c r="C1095" s="297" t="s">
        <v>1007</v>
      </c>
      <c r="D1095" s="297" t="s">
        <v>1008</v>
      </c>
      <c r="E1095" s="297">
        <v>215376.72</v>
      </c>
      <c r="F1095" s="297">
        <v>217184.92</v>
      </c>
      <c r="G1095" s="297">
        <v>230828.77</v>
      </c>
      <c r="H1095" s="297">
        <v>244390.42</v>
      </c>
      <c r="I1095" s="297">
        <v>254205.47</v>
      </c>
      <c r="J1095" s="297">
        <v>269287.69</v>
      </c>
      <c r="K1095" s="297">
        <v>290123.28000000003</v>
      </c>
      <c r="L1095" s="297">
        <v>321315.06</v>
      </c>
      <c r="M1095" s="297">
        <v>324075.31</v>
      </c>
      <c r="N1095" s="297">
        <v>336260.28</v>
      </c>
      <c r="O1095" s="297">
        <v>361342.47</v>
      </c>
      <c r="P1095" s="297">
        <v>356773.97</v>
      </c>
      <c r="Q1095" s="297">
        <v>367691.78</v>
      </c>
      <c r="R1095" s="297">
        <v>389664.38</v>
      </c>
      <c r="S1095" s="297">
        <v>384931.53</v>
      </c>
      <c r="T1095" s="297">
        <v>421541.09</v>
      </c>
      <c r="U1095" s="297">
        <v>458465.75</v>
      </c>
      <c r="V1095" s="297">
        <v>482746.56</v>
      </c>
      <c r="W1095" s="297">
        <v>490972.59</v>
      </c>
      <c r="X1095" s="297">
        <v>482027.41</v>
      </c>
      <c r="Y1095" s="297">
        <v>522931.53</v>
      </c>
      <c r="Z1095" s="297">
        <v>482205.47</v>
      </c>
      <c r="AA1095" s="297">
        <v>508547.94</v>
      </c>
      <c r="AB1095" s="297">
        <v>533102.75</v>
      </c>
      <c r="AC1095" s="297">
        <v>553821.88</v>
      </c>
      <c r="AD1095" s="297">
        <v>577938.38</v>
      </c>
      <c r="AE1095" s="297">
        <v>637226.06000000006</v>
      </c>
      <c r="AF1095" s="297">
        <v>684965.75</v>
      </c>
      <c r="AG1095" s="297">
        <v>674671.25</v>
      </c>
      <c r="AH1095" s="297">
        <v>706554.63</v>
      </c>
      <c r="AI1095" s="297">
        <v>770315.56</v>
      </c>
      <c r="AJ1095" s="297">
        <v>808125.31</v>
      </c>
      <c r="AK1095" s="297">
        <v>808328.25</v>
      </c>
      <c r="AL1095" s="297">
        <v>827398.38</v>
      </c>
      <c r="AM1095" s="297">
        <v>851821.25</v>
      </c>
      <c r="AN1095" s="297">
        <v>879894.75</v>
      </c>
      <c r="AO1095" s="297">
        <v>904820.81</v>
      </c>
      <c r="AP1095" s="297">
        <v>933054.19</v>
      </c>
      <c r="AQ1095" s="297">
        <v>961728.88</v>
      </c>
      <c r="AR1095" s="297">
        <v>992901.25</v>
      </c>
      <c r="AS1095" s="297">
        <v>1025653</v>
      </c>
      <c r="AT1095" s="297">
        <v>1059069.6299999999</v>
      </c>
      <c r="AU1095" s="297">
        <v>1095344.3799999999</v>
      </c>
      <c r="AV1095" s="297">
        <v>1132724.6299999999</v>
      </c>
      <c r="AW1095" s="297">
        <v>1171175.75</v>
      </c>
      <c r="AX1095" s="297">
        <v>1210112.6299999999</v>
      </c>
      <c r="AY1095" s="297">
        <v>1249924.25</v>
      </c>
      <c r="AZ1095" s="297">
        <v>1291624.1299999999</v>
      </c>
      <c r="BA1095" s="297">
        <v>1333996.6299999999</v>
      </c>
      <c r="BB1095" s="297">
        <v>1377109.63</v>
      </c>
      <c r="BC1095" s="297">
        <v>1421855</v>
      </c>
      <c r="BD1095" s="297">
        <v>1466925</v>
      </c>
      <c r="BE1095" s="297">
        <v>1514694.5</v>
      </c>
      <c r="BF1095" s="297">
        <v>1563216.25</v>
      </c>
      <c r="BG1095" s="297">
        <v>1612361.5</v>
      </c>
      <c r="BH1095" s="297">
        <v>1662406.13</v>
      </c>
      <c r="BI1095" s="297">
        <v>1713328.38</v>
      </c>
      <c r="BJ1095" s="297">
        <v>1766250.13</v>
      </c>
      <c r="BK1095" s="297">
        <v>1819750.75</v>
      </c>
      <c r="BL1095" s="297">
        <v>1873983.75</v>
      </c>
      <c r="BM1095" s="297">
        <v>1928712.63</v>
      </c>
      <c r="BN1095" s="297">
        <v>1985453.88</v>
      </c>
      <c r="BO1095" s="297">
        <v>2043993.25</v>
      </c>
      <c r="BP1095" s="297">
        <v>2103223.75</v>
      </c>
      <c r="BQ1095" s="297">
        <v>2163342.25</v>
      </c>
      <c r="BR1095" s="297">
        <v>2224398</v>
      </c>
      <c r="BS1095" s="297">
        <v>2287337.5</v>
      </c>
      <c r="BT1095" s="297">
        <v>2352180</v>
      </c>
      <c r="BU1095" s="297">
        <v>2418263.75</v>
      </c>
      <c r="BV1095" s="297">
        <v>2485389.5</v>
      </c>
      <c r="BW1095" s="297">
        <v>2553810.5</v>
      </c>
    </row>
    <row r="1096" spans="1:75" x14ac:dyDescent="0.25">
      <c r="A1096" s="297" t="s">
        <v>91</v>
      </c>
      <c r="B1096" s="297" t="s">
        <v>90</v>
      </c>
      <c r="C1096" s="297" t="s">
        <v>1009</v>
      </c>
      <c r="D1096" s="297" t="s">
        <v>1010</v>
      </c>
      <c r="E1096" s="297">
        <v>15.9</v>
      </c>
      <c r="F1096" s="297">
        <v>15.13</v>
      </c>
      <c r="G1096" s="297">
        <v>15.12</v>
      </c>
      <c r="H1096" s="297">
        <v>14.75</v>
      </c>
      <c r="I1096" s="297">
        <v>14.4</v>
      </c>
      <c r="J1096" s="297">
        <v>15.26</v>
      </c>
      <c r="K1096" s="297">
        <v>17.14</v>
      </c>
      <c r="L1096" s="297">
        <v>24.75</v>
      </c>
      <c r="M1096" s="297">
        <v>26.11</v>
      </c>
      <c r="N1096" s="297">
        <v>22.8</v>
      </c>
      <c r="O1096" s="297">
        <v>22.87</v>
      </c>
      <c r="P1096" s="297">
        <v>23.69</v>
      </c>
      <c r="Q1096" s="297">
        <v>23</v>
      </c>
      <c r="R1096" s="297">
        <v>25.52</v>
      </c>
      <c r="S1096" s="297">
        <v>24.46</v>
      </c>
      <c r="T1096" s="297">
        <v>23.84</v>
      </c>
      <c r="U1096" s="297">
        <v>25.09</v>
      </c>
      <c r="V1096" s="297">
        <v>26.42</v>
      </c>
      <c r="W1096" s="297">
        <v>22.86</v>
      </c>
      <c r="X1096" s="297">
        <v>18.940000000000001</v>
      </c>
      <c r="Y1096" s="297">
        <v>21.33</v>
      </c>
      <c r="Z1096" s="297">
        <v>16.29</v>
      </c>
      <c r="AA1096" s="297">
        <v>17.32</v>
      </c>
      <c r="AB1096" s="297">
        <v>17.649999999999999</v>
      </c>
      <c r="AC1096" s="297">
        <v>21.33</v>
      </c>
      <c r="AD1096" s="297">
        <v>21.84</v>
      </c>
      <c r="AE1096" s="297">
        <v>23.3</v>
      </c>
      <c r="AF1096" s="297">
        <v>22.16</v>
      </c>
      <c r="AG1096" s="297">
        <v>21.03</v>
      </c>
      <c r="AH1096" s="297">
        <v>17.190000000000001</v>
      </c>
      <c r="AI1096" s="297">
        <v>9.86</v>
      </c>
      <c r="AJ1096" s="297">
        <v>22.66</v>
      </c>
      <c r="AK1096" s="297">
        <v>20.43</v>
      </c>
      <c r="AL1096" s="297">
        <v>16.54</v>
      </c>
      <c r="AM1096" s="297">
        <v>18.53</v>
      </c>
      <c r="AN1096" s="297">
        <v>18.850000000000001</v>
      </c>
      <c r="AO1096" s="297">
        <v>18.86</v>
      </c>
      <c r="AP1096" s="297">
        <v>18.34</v>
      </c>
      <c r="AQ1096" s="297">
        <v>18.399999999999999</v>
      </c>
      <c r="AR1096" s="297">
        <v>18.43</v>
      </c>
      <c r="AS1096" s="297">
        <v>18.489999999999998</v>
      </c>
      <c r="AT1096" s="297">
        <v>18.53</v>
      </c>
      <c r="AU1096" s="297">
        <v>18.37</v>
      </c>
      <c r="AV1096" s="297">
        <v>18.38</v>
      </c>
      <c r="AW1096" s="297">
        <v>18.37</v>
      </c>
      <c r="AX1096" s="297">
        <v>18.34</v>
      </c>
      <c r="AY1096" s="297">
        <v>18.29</v>
      </c>
      <c r="AZ1096" s="297">
        <v>18.2</v>
      </c>
      <c r="BA1096" s="297">
        <v>18.13</v>
      </c>
      <c r="BB1096" s="297">
        <v>18.07</v>
      </c>
      <c r="BC1096" s="297">
        <v>17.989999999999998</v>
      </c>
      <c r="BD1096" s="297">
        <v>17.91</v>
      </c>
      <c r="BE1096" s="297">
        <v>17.8</v>
      </c>
      <c r="BF1096" s="297">
        <v>17.690000000000001</v>
      </c>
      <c r="BG1096" s="297">
        <v>17.579999999999998</v>
      </c>
      <c r="BH1096" s="297">
        <v>17.46</v>
      </c>
      <c r="BI1096" s="297">
        <v>17.329999999999998</v>
      </c>
      <c r="BJ1096" s="297">
        <v>17.21</v>
      </c>
      <c r="BK1096" s="297">
        <v>17.09</v>
      </c>
      <c r="BL1096" s="297">
        <v>16.97</v>
      </c>
      <c r="BM1096" s="297">
        <v>16.84</v>
      </c>
      <c r="BN1096" s="297">
        <v>16.72</v>
      </c>
      <c r="BO1096" s="297">
        <v>16.62</v>
      </c>
      <c r="BP1096" s="297">
        <v>16.5</v>
      </c>
      <c r="BQ1096" s="297">
        <v>16.38</v>
      </c>
      <c r="BR1096" s="297">
        <v>16.27</v>
      </c>
      <c r="BS1096" s="297">
        <v>16.16</v>
      </c>
      <c r="BT1096" s="297">
        <v>16.059999999999999</v>
      </c>
      <c r="BU1096" s="297">
        <v>15.96</v>
      </c>
      <c r="BV1096" s="297">
        <v>15.86</v>
      </c>
      <c r="BW1096" s="297">
        <v>15.76</v>
      </c>
    </row>
    <row r="1097" spans="1:75" x14ac:dyDescent="0.25">
      <c r="A1097" s="297" t="s">
        <v>91</v>
      </c>
      <c r="B1097" s="297" t="s">
        <v>90</v>
      </c>
      <c r="C1097" s="297" t="s">
        <v>1011</v>
      </c>
      <c r="D1097" s="297" t="s">
        <v>927</v>
      </c>
      <c r="E1097" s="297">
        <v>15676.93</v>
      </c>
      <c r="F1097" s="297">
        <v>15843.54</v>
      </c>
      <c r="G1097" s="297">
        <v>16445.16</v>
      </c>
      <c r="H1097" s="297">
        <v>16799.61</v>
      </c>
      <c r="I1097" s="297">
        <v>17175.37</v>
      </c>
      <c r="J1097" s="297">
        <v>17765.22</v>
      </c>
      <c r="K1097" s="297">
        <v>17965.07</v>
      </c>
      <c r="L1097" s="297">
        <v>18298.63</v>
      </c>
      <c r="M1097" s="297">
        <v>19155.32</v>
      </c>
      <c r="N1097" s="297">
        <v>19893.48</v>
      </c>
      <c r="O1097" s="297">
        <v>19950.14</v>
      </c>
      <c r="P1097" s="297">
        <v>20349.16</v>
      </c>
      <c r="Q1097" s="297">
        <v>20488.62</v>
      </c>
      <c r="R1097" s="297">
        <v>19573.169999999998</v>
      </c>
      <c r="S1097" s="297">
        <v>20988.1</v>
      </c>
      <c r="T1097" s="297">
        <v>21284.97</v>
      </c>
      <c r="U1097" s="297">
        <v>21611.53</v>
      </c>
      <c r="V1097" s="297">
        <v>21627.7</v>
      </c>
      <c r="W1097" s="297">
        <v>22219.84</v>
      </c>
      <c r="X1097" s="297">
        <v>22717.16</v>
      </c>
      <c r="Y1097" s="297">
        <v>21961.53</v>
      </c>
      <c r="Z1097" s="297">
        <v>22358.34</v>
      </c>
      <c r="AA1097" s="297">
        <v>22690.46</v>
      </c>
      <c r="AB1097" s="297">
        <v>22541.9</v>
      </c>
      <c r="AC1097" s="297">
        <v>23178.720000000001</v>
      </c>
      <c r="AD1097" s="297">
        <v>23480.82</v>
      </c>
      <c r="AE1097" s="297">
        <v>23369.07</v>
      </c>
      <c r="AF1097" s="297">
        <v>23763.49</v>
      </c>
      <c r="AG1097" s="297">
        <v>24518.76</v>
      </c>
      <c r="AH1097" s="297">
        <v>24369.61</v>
      </c>
      <c r="AI1097" s="297">
        <v>24668.91</v>
      </c>
      <c r="AJ1097" s="297">
        <v>25220.37</v>
      </c>
      <c r="AK1097" s="297">
        <v>25808.41</v>
      </c>
      <c r="AL1097" s="297">
        <v>26419.1</v>
      </c>
      <c r="AM1097" s="297">
        <v>27032.09</v>
      </c>
      <c r="AN1097" s="297">
        <v>27638.28</v>
      </c>
      <c r="AO1097" s="297">
        <v>28039.1</v>
      </c>
      <c r="AP1097" s="297">
        <v>28415.09</v>
      </c>
      <c r="AQ1097" s="297">
        <v>28772.31</v>
      </c>
      <c r="AR1097" s="297">
        <v>29122.83</v>
      </c>
      <c r="AS1097" s="297">
        <v>29471.21</v>
      </c>
      <c r="AT1097" s="297">
        <v>29757.84</v>
      </c>
      <c r="AU1097" s="297">
        <v>30066.68</v>
      </c>
      <c r="AV1097" s="297">
        <v>30367.67</v>
      </c>
      <c r="AW1097" s="297">
        <v>30654.400000000001</v>
      </c>
      <c r="AX1097" s="297">
        <v>30923.96</v>
      </c>
      <c r="AY1097" s="297">
        <v>31176.31</v>
      </c>
      <c r="AZ1097" s="297">
        <v>31414.17</v>
      </c>
      <c r="BA1097" s="297">
        <v>31637.43</v>
      </c>
      <c r="BB1097" s="297">
        <v>31848.38</v>
      </c>
      <c r="BC1097" s="297">
        <v>32048.04</v>
      </c>
      <c r="BD1097" s="297">
        <v>32240.95</v>
      </c>
      <c r="BE1097" s="297">
        <v>32423.79</v>
      </c>
      <c r="BF1097" s="297">
        <v>32594.33</v>
      </c>
      <c r="BG1097" s="297">
        <v>32749.51</v>
      </c>
      <c r="BH1097" s="297">
        <v>32887.51</v>
      </c>
      <c r="BI1097" s="297">
        <v>33010.5</v>
      </c>
      <c r="BJ1097" s="297">
        <v>33118.32</v>
      </c>
      <c r="BK1097" s="297">
        <v>33209.910000000003</v>
      </c>
      <c r="BL1097" s="297">
        <v>33284.86</v>
      </c>
      <c r="BM1097" s="297">
        <v>33343.47</v>
      </c>
      <c r="BN1097" s="297">
        <v>33400.33</v>
      </c>
      <c r="BO1097" s="297">
        <v>33443.660000000003</v>
      </c>
      <c r="BP1097" s="297">
        <v>33473.120000000003</v>
      </c>
      <c r="BQ1097" s="297">
        <v>33488.980000000003</v>
      </c>
      <c r="BR1097" s="297">
        <v>33492.46</v>
      </c>
      <c r="BS1097" s="297">
        <v>33489.879999999997</v>
      </c>
      <c r="BT1097" s="297">
        <v>33477.730000000003</v>
      </c>
      <c r="BU1097" s="297">
        <v>33456.54</v>
      </c>
      <c r="BV1097" s="297">
        <v>33427.15</v>
      </c>
      <c r="BW1097" s="297">
        <v>33390.14</v>
      </c>
    </row>
    <row r="1098" spans="1:75" x14ac:dyDescent="0.25">
      <c r="A1098" s="297" t="s">
        <v>91</v>
      </c>
      <c r="B1098" s="297" t="s">
        <v>90</v>
      </c>
      <c r="C1098" s="297" t="s">
        <v>1012</v>
      </c>
      <c r="D1098" s="297" t="s">
        <v>927</v>
      </c>
      <c r="E1098" s="297">
        <v>44105.21</v>
      </c>
      <c r="F1098" s="297">
        <v>45130.01</v>
      </c>
      <c r="G1098" s="297">
        <v>46198.03</v>
      </c>
      <c r="H1098" s="297">
        <v>47285.73</v>
      </c>
      <c r="I1098" s="297">
        <v>48360.68</v>
      </c>
      <c r="J1098" s="297">
        <v>49399.63</v>
      </c>
      <c r="K1098" s="297">
        <v>50393.54</v>
      </c>
      <c r="L1098" s="297">
        <v>51349.15</v>
      </c>
      <c r="M1098" s="297">
        <v>52278.5</v>
      </c>
      <c r="N1098" s="297">
        <v>53200.800000000003</v>
      </c>
      <c r="O1098" s="297">
        <v>54130.27</v>
      </c>
      <c r="P1098" s="297">
        <v>55068.88</v>
      </c>
      <c r="Q1098" s="297">
        <v>56012.11</v>
      </c>
      <c r="R1098" s="297">
        <v>56959.99</v>
      </c>
      <c r="S1098" s="297">
        <v>57911.28</v>
      </c>
      <c r="T1098" s="297">
        <v>58864.65</v>
      </c>
      <c r="U1098" s="297">
        <v>59821.98</v>
      </c>
      <c r="V1098" s="297">
        <v>60783.21</v>
      </c>
      <c r="W1098" s="297">
        <v>61742.67</v>
      </c>
      <c r="X1098" s="297">
        <v>62692.62</v>
      </c>
      <c r="Y1098" s="297">
        <v>63627.86</v>
      </c>
      <c r="Z1098" s="297">
        <v>64544.91</v>
      </c>
      <c r="AA1098" s="297">
        <v>65446.16</v>
      </c>
      <c r="AB1098" s="297">
        <v>66339.429999999993</v>
      </c>
      <c r="AC1098" s="297">
        <v>67235.929999999993</v>
      </c>
      <c r="AD1098" s="297">
        <v>68143.19</v>
      </c>
      <c r="AE1098" s="297">
        <v>69063.539999999994</v>
      </c>
      <c r="AF1098" s="297">
        <v>69992.75</v>
      </c>
      <c r="AG1098" s="297">
        <v>70923.73</v>
      </c>
      <c r="AH1098" s="297">
        <v>71846.22</v>
      </c>
      <c r="AI1098" s="297">
        <v>72752.33</v>
      </c>
      <c r="AJ1098" s="297">
        <v>73639.59</v>
      </c>
      <c r="AK1098" s="297">
        <v>74508.77</v>
      </c>
      <c r="AL1098" s="297">
        <v>75359.03</v>
      </c>
      <c r="AM1098" s="297">
        <v>76190.38</v>
      </c>
      <c r="AN1098" s="297">
        <v>77002.7</v>
      </c>
      <c r="AO1098" s="297">
        <v>77794.759999999995</v>
      </c>
      <c r="AP1098" s="297">
        <v>78565.45</v>
      </c>
      <c r="AQ1098" s="297">
        <v>79314.98</v>
      </c>
      <c r="AR1098" s="297">
        <v>80043.98</v>
      </c>
      <c r="AS1098" s="297">
        <v>80752.89</v>
      </c>
      <c r="AT1098" s="297">
        <v>81441.45</v>
      </c>
      <c r="AU1098" s="297">
        <v>82109.11</v>
      </c>
      <c r="AV1098" s="297">
        <v>82755.600000000006</v>
      </c>
      <c r="AW1098" s="297">
        <v>83380.570000000007</v>
      </c>
      <c r="AX1098" s="297">
        <v>83983.73</v>
      </c>
      <c r="AY1098" s="297">
        <v>84564.94</v>
      </c>
      <c r="AZ1098" s="297">
        <v>85124.01</v>
      </c>
      <c r="BA1098" s="297">
        <v>85660.63</v>
      </c>
      <c r="BB1098" s="297">
        <v>86174.42</v>
      </c>
      <c r="BC1098" s="297">
        <v>86665.13</v>
      </c>
      <c r="BD1098" s="297">
        <v>87132.54</v>
      </c>
      <c r="BE1098" s="297">
        <v>87576.62</v>
      </c>
      <c r="BF1098" s="297">
        <v>87997.48</v>
      </c>
      <c r="BG1098" s="297">
        <v>88395.39</v>
      </c>
      <c r="BH1098" s="297">
        <v>88770.49</v>
      </c>
      <c r="BI1098" s="297">
        <v>89122.79</v>
      </c>
      <c r="BJ1098" s="297">
        <v>89452.160000000003</v>
      </c>
      <c r="BK1098" s="297">
        <v>89758.51</v>
      </c>
      <c r="BL1098" s="297">
        <v>90041.68</v>
      </c>
      <c r="BM1098" s="297">
        <v>90301.57</v>
      </c>
      <c r="BN1098" s="297">
        <v>90538.26</v>
      </c>
      <c r="BO1098" s="297">
        <v>90751.75</v>
      </c>
      <c r="BP1098" s="297">
        <v>90941.88</v>
      </c>
      <c r="BQ1098" s="297">
        <v>91108.38</v>
      </c>
      <c r="BR1098" s="297">
        <v>91251.15</v>
      </c>
      <c r="BS1098" s="297">
        <v>91370.34</v>
      </c>
      <c r="BT1098" s="297">
        <v>91466.21</v>
      </c>
      <c r="BU1098" s="297">
        <v>91539.02</v>
      </c>
      <c r="BV1098" s="297">
        <v>91589.08</v>
      </c>
      <c r="BW1098" s="297">
        <v>91616.77</v>
      </c>
    </row>
    <row r="1099" spans="1:75" x14ac:dyDescent="0.25">
      <c r="A1099" s="297" t="s">
        <v>91</v>
      </c>
      <c r="B1099" s="297" t="s">
        <v>90</v>
      </c>
      <c r="C1099" s="297" t="s">
        <v>1013</v>
      </c>
      <c r="D1099" s="297" t="s">
        <v>1010</v>
      </c>
      <c r="E1099" s="297">
        <v>11.4</v>
      </c>
      <c r="F1099" s="297">
        <v>13.2</v>
      </c>
      <c r="G1099" s="297">
        <v>13.8</v>
      </c>
      <c r="H1099" s="297">
        <v>12.2</v>
      </c>
      <c r="I1099" s="297">
        <v>12.11</v>
      </c>
      <c r="J1099" s="297">
        <v>13.41</v>
      </c>
      <c r="K1099" s="297">
        <v>16.059999999999999</v>
      </c>
      <c r="L1099" s="297">
        <v>23.49</v>
      </c>
      <c r="M1099" s="297">
        <v>26.24</v>
      </c>
      <c r="N1099" s="297">
        <v>21.89</v>
      </c>
      <c r="O1099" s="297">
        <v>20.34</v>
      </c>
      <c r="P1099" s="297">
        <v>19.920000000000002</v>
      </c>
      <c r="Q1099" s="297">
        <v>20.41</v>
      </c>
      <c r="R1099" s="297">
        <v>20.95</v>
      </c>
      <c r="S1099" s="297">
        <v>22.3</v>
      </c>
      <c r="T1099" s="297">
        <v>21.01</v>
      </c>
      <c r="U1099" s="297">
        <v>18.27</v>
      </c>
      <c r="V1099" s="297">
        <v>19.3</v>
      </c>
      <c r="W1099" s="297">
        <v>23.27</v>
      </c>
      <c r="X1099" s="297">
        <v>19.28</v>
      </c>
      <c r="Y1099" s="297">
        <v>17.77</v>
      </c>
      <c r="Z1099" s="297">
        <v>19.21</v>
      </c>
      <c r="AA1099" s="297">
        <v>19.25</v>
      </c>
      <c r="AB1099" s="297">
        <v>16.55</v>
      </c>
      <c r="AC1099" s="297">
        <v>16.760000000000002</v>
      </c>
      <c r="AD1099" s="297">
        <v>16.489999999999998</v>
      </c>
      <c r="AE1099" s="297">
        <v>17.14</v>
      </c>
      <c r="AF1099" s="297">
        <v>16.53</v>
      </c>
      <c r="AG1099" s="297">
        <v>16.420000000000002</v>
      </c>
      <c r="AH1099" s="297">
        <v>13.93</v>
      </c>
      <c r="AI1099" s="297">
        <v>5.23</v>
      </c>
      <c r="AJ1099" s="297">
        <v>19.87</v>
      </c>
      <c r="AK1099" s="297">
        <v>17.72</v>
      </c>
      <c r="AL1099" s="297">
        <v>12.96</v>
      </c>
      <c r="AM1099" s="297">
        <v>15.77</v>
      </c>
      <c r="AN1099" s="297">
        <v>16.36</v>
      </c>
      <c r="AO1099" s="297">
        <v>16.559999999999999</v>
      </c>
      <c r="AP1099" s="297">
        <v>16.100000000000001</v>
      </c>
      <c r="AQ1099" s="297">
        <v>16.3</v>
      </c>
      <c r="AR1099" s="297">
        <v>16.420000000000002</v>
      </c>
      <c r="AS1099" s="297">
        <v>16.579999999999998</v>
      </c>
      <c r="AT1099" s="297">
        <v>16.7</v>
      </c>
      <c r="AU1099" s="297">
        <v>16.649999999999999</v>
      </c>
      <c r="AV1099" s="297">
        <v>16.77</v>
      </c>
      <c r="AW1099" s="297">
        <v>16.84</v>
      </c>
      <c r="AX1099" s="297">
        <v>16.88</v>
      </c>
      <c r="AY1099" s="297">
        <v>16.89</v>
      </c>
      <c r="AZ1099" s="297">
        <v>16.899999999999999</v>
      </c>
      <c r="BA1099" s="297">
        <v>16.89</v>
      </c>
      <c r="BB1099" s="297">
        <v>16.87</v>
      </c>
      <c r="BC1099" s="297">
        <v>16.850000000000001</v>
      </c>
      <c r="BD1099" s="297">
        <v>16.829999999999998</v>
      </c>
      <c r="BE1099" s="297">
        <v>16.809999999999999</v>
      </c>
      <c r="BF1099" s="297">
        <v>16.760000000000002</v>
      </c>
      <c r="BG1099" s="297">
        <v>16.7</v>
      </c>
      <c r="BH1099" s="297">
        <v>16.63</v>
      </c>
      <c r="BI1099" s="297">
        <v>16.559999999999999</v>
      </c>
      <c r="BJ1099" s="297">
        <v>16.510000000000002</v>
      </c>
      <c r="BK1099" s="297">
        <v>16.440000000000001</v>
      </c>
      <c r="BL1099" s="297">
        <v>16.36</v>
      </c>
      <c r="BM1099" s="297">
        <v>16.27</v>
      </c>
      <c r="BN1099" s="297">
        <v>16.170000000000002</v>
      </c>
      <c r="BO1099" s="297">
        <v>16.12</v>
      </c>
      <c r="BP1099" s="297">
        <v>16.02</v>
      </c>
      <c r="BQ1099" s="297">
        <v>15.92</v>
      </c>
      <c r="BR1099" s="297">
        <v>15.81</v>
      </c>
      <c r="BS1099" s="297">
        <v>15.7</v>
      </c>
      <c r="BT1099" s="297">
        <v>15.61</v>
      </c>
      <c r="BU1099" s="297">
        <v>15.5</v>
      </c>
      <c r="BV1099" s="297">
        <v>15.4</v>
      </c>
      <c r="BW1099" s="297">
        <v>15.29</v>
      </c>
    </row>
    <row r="1100" spans="1:75" x14ac:dyDescent="0.25">
      <c r="A1100" s="297" t="s">
        <v>91</v>
      </c>
      <c r="B1100" s="297" t="s">
        <v>90</v>
      </c>
      <c r="C1100" s="297" t="s">
        <v>1014</v>
      </c>
      <c r="D1100" s="297" t="s">
        <v>1015</v>
      </c>
      <c r="E1100" s="297">
        <v>17.940000000000001</v>
      </c>
      <c r="F1100" s="297">
        <v>18.510000000000002</v>
      </c>
      <c r="G1100" s="297">
        <v>19.09</v>
      </c>
      <c r="H1100" s="297">
        <v>19.68</v>
      </c>
      <c r="I1100" s="297">
        <v>20.3</v>
      </c>
      <c r="J1100" s="297">
        <v>20.94</v>
      </c>
      <c r="K1100" s="297">
        <v>21.81</v>
      </c>
      <c r="L1100" s="297">
        <v>22.73</v>
      </c>
      <c r="M1100" s="297">
        <v>23.68</v>
      </c>
      <c r="N1100" s="297">
        <v>24.67</v>
      </c>
      <c r="O1100" s="297">
        <v>25.7</v>
      </c>
      <c r="P1100" s="297">
        <v>26.68</v>
      </c>
      <c r="Q1100" s="297">
        <v>27.7</v>
      </c>
      <c r="R1100" s="297">
        <v>28.76</v>
      </c>
      <c r="S1100" s="297">
        <v>29.86</v>
      </c>
      <c r="T1100" s="297">
        <v>31</v>
      </c>
      <c r="U1100" s="297">
        <v>31.97</v>
      </c>
      <c r="V1100" s="297">
        <v>32.96</v>
      </c>
      <c r="W1100" s="297">
        <v>33.99</v>
      </c>
      <c r="X1100" s="297">
        <v>35.06</v>
      </c>
      <c r="Y1100" s="297">
        <v>36.15</v>
      </c>
      <c r="Z1100" s="297">
        <v>37.07</v>
      </c>
      <c r="AA1100" s="297">
        <v>38</v>
      </c>
      <c r="AB1100" s="297">
        <v>38.97</v>
      </c>
      <c r="AC1100" s="297">
        <v>39.950000000000003</v>
      </c>
      <c r="AD1100" s="297">
        <v>40.97</v>
      </c>
      <c r="AE1100" s="297">
        <v>41.88</v>
      </c>
      <c r="AF1100" s="297">
        <v>42.82</v>
      </c>
      <c r="AG1100" s="297">
        <v>43.77</v>
      </c>
      <c r="AH1100" s="297">
        <v>44.75</v>
      </c>
      <c r="AI1100" s="297">
        <v>45.75</v>
      </c>
      <c r="AJ1100" s="297">
        <v>46.54</v>
      </c>
      <c r="AK1100" s="297">
        <v>47.35</v>
      </c>
      <c r="AL1100" s="297">
        <v>48.16</v>
      </c>
      <c r="AM1100" s="297">
        <v>49</v>
      </c>
      <c r="AN1100" s="297">
        <v>49.84</v>
      </c>
      <c r="AO1100" s="297">
        <v>50.63</v>
      </c>
      <c r="AP1100" s="297">
        <v>51.44</v>
      </c>
      <c r="AQ1100" s="297">
        <v>52.25</v>
      </c>
      <c r="AR1100" s="297">
        <v>53.08</v>
      </c>
      <c r="AS1100" s="297">
        <v>53.92</v>
      </c>
      <c r="AT1100" s="297">
        <v>54.7</v>
      </c>
      <c r="AU1100" s="297">
        <v>55.49</v>
      </c>
      <c r="AV1100" s="297">
        <v>56.29</v>
      </c>
      <c r="AW1100" s="297">
        <v>57.1</v>
      </c>
      <c r="AX1100" s="297">
        <v>57.93</v>
      </c>
      <c r="AY1100" s="297">
        <v>58.71</v>
      </c>
      <c r="AZ1100" s="297">
        <v>59.5</v>
      </c>
      <c r="BA1100" s="297">
        <v>60.3</v>
      </c>
      <c r="BB1100" s="297">
        <v>61.11</v>
      </c>
      <c r="BC1100" s="297">
        <v>61.94</v>
      </c>
      <c r="BD1100" s="297">
        <v>62.69</v>
      </c>
      <c r="BE1100" s="297">
        <v>63.46</v>
      </c>
      <c r="BF1100" s="297">
        <v>64.23</v>
      </c>
      <c r="BG1100" s="297">
        <v>65.010000000000005</v>
      </c>
      <c r="BH1100" s="297">
        <v>65.81</v>
      </c>
      <c r="BI1100" s="297">
        <v>66.58</v>
      </c>
      <c r="BJ1100" s="297">
        <v>67.349999999999994</v>
      </c>
      <c r="BK1100" s="297">
        <v>68.14</v>
      </c>
      <c r="BL1100" s="297">
        <v>68.930000000000007</v>
      </c>
      <c r="BM1100" s="297">
        <v>69.739999999999995</v>
      </c>
      <c r="BN1100" s="297">
        <v>70.47</v>
      </c>
      <c r="BO1100" s="297">
        <v>71.209999999999994</v>
      </c>
      <c r="BP1100" s="297">
        <v>71.959999999999994</v>
      </c>
      <c r="BQ1100" s="297">
        <v>72.709999999999994</v>
      </c>
      <c r="BR1100" s="297">
        <v>73.47</v>
      </c>
      <c r="BS1100" s="297">
        <v>74.11</v>
      </c>
      <c r="BT1100" s="297">
        <v>74.75</v>
      </c>
      <c r="BU1100" s="297">
        <v>75.400000000000006</v>
      </c>
      <c r="BV1100" s="297">
        <v>76.05</v>
      </c>
      <c r="BW1100" s="297">
        <v>76.709999999999994</v>
      </c>
    </row>
    <row r="1101" spans="1:75" x14ac:dyDescent="0.25">
      <c r="A1101" s="297" t="s">
        <v>91</v>
      </c>
      <c r="B1101" s="297" t="s">
        <v>90</v>
      </c>
      <c r="C1101" s="297" t="s">
        <v>1016</v>
      </c>
      <c r="D1101" s="297" t="s">
        <v>1015</v>
      </c>
      <c r="E1101" s="297">
        <v>3.12</v>
      </c>
      <c r="F1101" s="297">
        <v>4.12</v>
      </c>
      <c r="G1101" s="297">
        <v>5.43</v>
      </c>
      <c r="H1101" s="297">
        <v>7.17</v>
      </c>
      <c r="I1101" s="297">
        <v>9.4499999999999993</v>
      </c>
      <c r="J1101" s="297">
        <v>12.47</v>
      </c>
      <c r="K1101" s="297">
        <v>12.22</v>
      </c>
      <c r="L1101" s="297">
        <v>11.97</v>
      </c>
      <c r="M1101" s="297">
        <v>11.73</v>
      </c>
      <c r="N1101" s="297">
        <v>11.49</v>
      </c>
      <c r="O1101" s="297">
        <v>11.26</v>
      </c>
      <c r="P1101" s="297">
        <v>11.14</v>
      </c>
      <c r="Q1101" s="297">
        <v>11.03</v>
      </c>
      <c r="R1101" s="297">
        <v>10.92</v>
      </c>
      <c r="S1101" s="297">
        <v>10.81</v>
      </c>
      <c r="T1101" s="297">
        <v>10.7</v>
      </c>
      <c r="U1101" s="297">
        <v>10.39</v>
      </c>
      <c r="V1101" s="297">
        <v>10.09</v>
      </c>
      <c r="W1101" s="297">
        <v>9.8000000000000007</v>
      </c>
      <c r="X1101" s="297">
        <v>9.52</v>
      </c>
      <c r="Y1101" s="297">
        <v>9.25</v>
      </c>
      <c r="Z1101" s="297">
        <v>9.27</v>
      </c>
      <c r="AA1101" s="297">
        <v>9.2899999999999991</v>
      </c>
      <c r="AB1101" s="297">
        <v>9.31</v>
      </c>
      <c r="AC1101" s="297">
        <v>9.34</v>
      </c>
      <c r="AD1101" s="297">
        <v>9.36</v>
      </c>
      <c r="AE1101" s="297">
        <v>9.5299999999999994</v>
      </c>
      <c r="AF1101" s="297">
        <v>9.69</v>
      </c>
      <c r="AG1101" s="297">
        <v>9.8699999999999992</v>
      </c>
      <c r="AH1101" s="297">
        <v>10.039999999999999</v>
      </c>
      <c r="AI1101" s="297">
        <v>10.220000000000001</v>
      </c>
      <c r="AJ1101" s="297">
        <v>10.62</v>
      </c>
      <c r="AK1101" s="297">
        <v>11.03</v>
      </c>
      <c r="AL1101" s="297">
        <v>11.46</v>
      </c>
      <c r="AM1101" s="297">
        <v>11.9</v>
      </c>
      <c r="AN1101" s="297">
        <v>12.36</v>
      </c>
      <c r="AO1101" s="297">
        <v>12.81</v>
      </c>
      <c r="AP1101" s="297">
        <v>13.27</v>
      </c>
      <c r="AQ1101" s="297">
        <v>13.75</v>
      </c>
      <c r="AR1101" s="297">
        <v>14.24</v>
      </c>
      <c r="AS1101" s="297">
        <v>14.76</v>
      </c>
      <c r="AT1101" s="297">
        <v>15.23</v>
      </c>
      <c r="AU1101" s="297">
        <v>15.72</v>
      </c>
      <c r="AV1101" s="297">
        <v>16.22</v>
      </c>
      <c r="AW1101" s="297">
        <v>16.75</v>
      </c>
      <c r="AX1101" s="297">
        <v>17.28</v>
      </c>
      <c r="AY1101" s="297">
        <v>17.82</v>
      </c>
      <c r="AZ1101" s="297">
        <v>18.38</v>
      </c>
      <c r="BA1101" s="297">
        <v>18.96</v>
      </c>
      <c r="BB1101" s="297">
        <v>19.55</v>
      </c>
      <c r="BC1101" s="297">
        <v>20.16</v>
      </c>
      <c r="BD1101" s="297">
        <v>20.75</v>
      </c>
      <c r="BE1101" s="297">
        <v>21.37</v>
      </c>
      <c r="BF1101" s="297">
        <v>22</v>
      </c>
      <c r="BG1101" s="297">
        <v>22.65</v>
      </c>
      <c r="BH1101" s="297">
        <v>23.32</v>
      </c>
      <c r="BI1101" s="297">
        <v>23.96</v>
      </c>
      <c r="BJ1101" s="297">
        <v>24.63</v>
      </c>
      <c r="BK1101" s="297">
        <v>25.31</v>
      </c>
      <c r="BL1101" s="297">
        <v>26.01</v>
      </c>
      <c r="BM1101" s="297">
        <v>26.72</v>
      </c>
      <c r="BN1101" s="297">
        <v>27.4</v>
      </c>
      <c r="BO1101" s="297">
        <v>28.09</v>
      </c>
      <c r="BP1101" s="297">
        <v>28.8</v>
      </c>
      <c r="BQ1101" s="297">
        <v>29.53</v>
      </c>
      <c r="BR1101" s="297">
        <v>30.27</v>
      </c>
      <c r="BS1101" s="297">
        <v>31</v>
      </c>
      <c r="BT1101" s="297">
        <v>31.75</v>
      </c>
      <c r="BU1101" s="297">
        <v>32.520000000000003</v>
      </c>
      <c r="BV1101" s="297">
        <v>33.31</v>
      </c>
      <c r="BW1101" s="297">
        <v>34.11</v>
      </c>
    </row>
    <row r="1102" spans="1:75" x14ac:dyDescent="0.25">
      <c r="A1102" s="297" t="s">
        <v>1154</v>
      </c>
      <c r="B1102" s="297" t="s">
        <v>1155</v>
      </c>
      <c r="C1102" s="297" t="s">
        <v>1005</v>
      </c>
      <c r="D1102" s="297" t="s">
        <v>1006</v>
      </c>
      <c r="E1102" s="297">
        <v>3.37</v>
      </c>
      <c r="F1102" s="297">
        <v>3.41</v>
      </c>
      <c r="G1102" s="297">
        <v>3.47</v>
      </c>
      <c r="H1102" s="297">
        <v>3.49</v>
      </c>
      <c r="I1102" s="297">
        <v>3.52</v>
      </c>
      <c r="J1102" s="297">
        <v>3.55</v>
      </c>
      <c r="K1102" s="297">
        <v>3.57</v>
      </c>
      <c r="L1102" s="297">
        <v>3.64</v>
      </c>
      <c r="M1102" s="297">
        <v>3.76</v>
      </c>
      <c r="N1102" s="297">
        <v>3.91</v>
      </c>
      <c r="O1102" s="297">
        <v>4.12</v>
      </c>
      <c r="P1102" s="297">
        <v>4.4400000000000004</v>
      </c>
      <c r="Q1102" s="297">
        <v>4.79</v>
      </c>
      <c r="R1102" s="297">
        <v>5.15</v>
      </c>
      <c r="S1102" s="297">
        <v>5.49</v>
      </c>
      <c r="T1102" s="297">
        <v>5.98</v>
      </c>
      <c r="U1102" s="297">
        <v>6.54</v>
      </c>
      <c r="V1102" s="297">
        <v>7.11</v>
      </c>
      <c r="W1102" s="297">
        <v>7.64</v>
      </c>
      <c r="X1102" s="297">
        <v>8.43</v>
      </c>
      <c r="Y1102" s="297">
        <v>9.24</v>
      </c>
      <c r="Z1102" s="297">
        <v>10.050000000000001</v>
      </c>
      <c r="AA1102" s="297">
        <v>10.98</v>
      </c>
      <c r="AB1102" s="297">
        <v>12</v>
      </c>
      <c r="AC1102" s="297">
        <v>13.01</v>
      </c>
      <c r="AD1102" s="297">
        <v>14.29</v>
      </c>
      <c r="AE1102" s="297">
        <v>15.58</v>
      </c>
      <c r="AF1102" s="297">
        <v>17.07</v>
      </c>
      <c r="AG1102" s="297">
        <v>18.89</v>
      </c>
      <c r="AH1102" s="297">
        <v>20.190000000000001</v>
      </c>
      <c r="AI1102" s="297">
        <v>21.21</v>
      </c>
      <c r="AJ1102" s="297">
        <v>22.33</v>
      </c>
      <c r="AK1102" s="297">
        <v>23.41</v>
      </c>
      <c r="AL1102" s="297">
        <v>24.44</v>
      </c>
      <c r="AM1102" s="297">
        <v>25.52</v>
      </c>
      <c r="AN1102" s="297">
        <v>26.65</v>
      </c>
      <c r="AO1102" s="297">
        <v>27.87</v>
      </c>
      <c r="AP1102" s="297">
        <v>29.17</v>
      </c>
      <c r="AQ1102" s="297">
        <v>30.57</v>
      </c>
      <c r="AR1102" s="297">
        <v>32.090000000000003</v>
      </c>
      <c r="AS1102" s="297">
        <v>33.75</v>
      </c>
      <c r="AT1102" s="297">
        <v>35.56</v>
      </c>
      <c r="AU1102" s="297">
        <v>37.520000000000003</v>
      </c>
      <c r="AV1102" s="297">
        <v>39.64</v>
      </c>
      <c r="AW1102" s="297">
        <v>41.95</v>
      </c>
      <c r="AX1102" s="297">
        <v>44.46</v>
      </c>
      <c r="AY1102" s="297">
        <v>47.19</v>
      </c>
      <c r="AZ1102" s="297">
        <v>50.12</v>
      </c>
      <c r="BA1102" s="297">
        <v>53.29</v>
      </c>
      <c r="BB1102" s="297">
        <v>56.72</v>
      </c>
      <c r="BC1102" s="297">
        <v>60.42</v>
      </c>
      <c r="BD1102" s="297">
        <v>64.41</v>
      </c>
      <c r="BE1102" s="297">
        <v>68.67</v>
      </c>
      <c r="BF1102" s="297">
        <v>73.239999999999995</v>
      </c>
      <c r="BG1102" s="297">
        <v>78.150000000000006</v>
      </c>
      <c r="BH1102" s="297">
        <v>83.42</v>
      </c>
      <c r="BI1102" s="297">
        <v>89.06</v>
      </c>
      <c r="BJ1102" s="297">
        <v>95.07</v>
      </c>
      <c r="BK1102" s="297">
        <v>101.48</v>
      </c>
      <c r="BL1102" s="297">
        <v>108.33</v>
      </c>
      <c r="BM1102" s="297">
        <v>115.65</v>
      </c>
      <c r="BN1102" s="297">
        <v>123.46</v>
      </c>
      <c r="BO1102" s="297">
        <v>131.77000000000001</v>
      </c>
      <c r="BP1102" s="297">
        <v>140.62</v>
      </c>
      <c r="BQ1102" s="297">
        <v>150.06</v>
      </c>
      <c r="BR1102" s="297">
        <v>160.12</v>
      </c>
      <c r="BS1102" s="297">
        <v>170.85</v>
      </c>
      <c r="BT1102" s="297">
        <v>182.26</v>
      </c>
      <c r="BU1102" s="297">
        <v>194.4</v>
      </c>
      <c r="BV1102" s="297">
        <v>207.33</v>
      </c>
      <c r="BW1102" s="297">
        <v>221.07</v>
      </c>
    </row>
    <row r="1103" spans="1:75" x14ac:dyDescent="0.25">
      <c r="A1103" s="297" t="s">
        <v>1154</v>
      </c>
      <c r="B1103" s="297" t="s">
        <v>1155</v>
      </c>
      <c r="C1103" s="297" t="s">
        <v>1007</v>
      </c>
      <c r="D1103" s="297" t="s">
        <v>1008</v>
      </c>
      <c r="E1103" s="297">
        <v>14101.89</v>
      </c>
      <c r="F1103" s="297">
        <v>14255.36</v>
      </c>
      <c r="G1103" s="297">
        <v>15879.06</v>
      </c>
      <c r="H1103" s="297">
        <v>17355.54</v>
      </c>
      <c r="I1103" s="297">
        <v>17620.78</v>
      </c>
      <c r="J1103" s="297">
        <v>17275.919999999998</v>
      </c>
      <c r="K1103" s="297">
        <v>17236.61</v>
      </c>
      <c r="L1103" s="297">
        <v>17218.53</v>
      </c>
      <c r="M1103" s="297">
        <v>18192.64</v>
      </c>
      <c r="N1103" s="297">
        <v>19064.97</v>
      </c>
      <c r="O1103" s="297">
        <v>20377.46</v>
      </c>
      <c r="P1103" s="297">
        <v>20972.16</v>
      </c>
      <c r="Q1103" s="297">
        <v>23326.7</v>
      </c>
      <c r="R1103" s="297">
        <v>25210.58</v>
      </c>
      <c r="S1103" s="297">
        <v>26716.42</v>
      </c>
      <c r="T1103" s="297">
        <v>29746.62</v>
      </c>
      <c r="U1103" s="297">
        <v>31701.24</v>
      </c>
      <c r="V1103" s="297">
        <v>32577.65</v>
      </c>
      <c r="W1103" s="297">
        <v>33637.94</v>
      </c>
      <c r="X1103" s="297">
        <v>36851.74</v>
      </c>
      <c r="Y1103" s="297">
        <v>39923.040000000001</v>
      </c>
      <c r="Z1103" s="297">
        <v>41661.89</v>
      </c>
      <c r="AA1103" s="297">
        <v>43983.14</v>
      </c>
      <c r="AB1103" s="297">
        <v>46717.77</v>
      </c>
      <c r="AC1103" s="297">
        <v>48536.98</v>
      </c>
      <c r="AD1103" s="297">
        <v>49815.09</v>
      </c>
      <c r="AE1103" s="297">
        <v>53221.55</v>
      </c>
      <c r="AF1103" s="297">
        <v>58033.84</v>
      </c>
      <c r="AG1103" s="297">
        <v>61742.07</v>
      </c>
      <c r="AH1103" s="297">
        <v>71189.95</v>
      </c>
      <c r="AI1103" s="297">
        <v>73271.44</v>
      </c>
      <c r="AJ1103" s="297">
        <v>74466.259999999995</v>
      </c>
      <c r="AK1103" s="297">
        <v>74596.62</v>
      </c>
      <c r="AL1103" s="297">
        <v>75799.06</v>
      </c>
      <c r="AM1103" s="297">
        <v>77320.350000000006</v>
      </c>
      <c r="AN1103" s="297">
        <v>79247.73</v>
      </c>
      <c r="AO1103" s="297">
        <v>81113.34</v>
      </c>
      <c r="AP1103" s="297">
        <v>84745.26</v>
      </c>
      <c r="AQ1103" s="297">
        <v>88584.38</v>
      </c>
      <c r="AR1103" s="297">
        <v>92890.29</v>
      </c>
      <c r="AS1103" s="297">
        <v>97545.94</v>
      </c>
      <c r="AT1103" s="297">
        <v>102400.44</v>
      </c>
      <c r="AU1103" s="297">
        <v>108176.39</v>
      </c>
      <c r="AV1103" s="297">
        <v>114351.01</v>
      </c>
      <c r="AW1103" s="297">
        <v>120964.65</v>
      </c>
      <c r="AX1103" s="297">
        <v>127969.18</v>
      </c>
      <c r="AY1103" s="297">
        <v>135208.38</v>
      </c>
      <c r="AZ1103" s="297">
        <v>143348.63</v>
      </c>
      <c r="BA1103" s="297">
        <v>152001.31</v>
      </c>
      <c r="BB1103" s="297">
        <v>161193.51999999999</v>
      </c>
      <c r="BC1103" s="297">
        <v>171093.3</v>
      </c>
      <c r="BD1103" s="297">
        <v>181173.16</v>
      </c>
      <c r="BE1103" s="297">
        <v>192327.92</v>
      </c>
      <c r="BF1103" s="297">
        <v>204155.59</v>
      </c>
      <c r="BG1103" s="297">
        <v>216681.44</v>
      </c>
      <c r="BH1103" s="297">
        <v>230005.47</v>
      </c>
      <c r="BI1103" s="297">
        <v>243751.06</v>
      </c>
      <c r="BJ1103" s="297">
        <v>258613.14</v>
      </c>
      <c r="BK1103" s="297">
        <v>274321.5</v>
      </c>
      <c r="BL1103" s="297">
        <v>290961.19</v>
      </c>
      <c r="BM1103" s="297">
        <v>308534.28000000003</v>
      </c>
      <c r="BN1103" s="297">
        <v>326764.15999999997</v>
      </c>
      <c r="BO1103" s="297">
        <v>346234.81</v>
      </c>
      <c r="BP1103" s="297">
        <v>366769.53</v>
      </c>
      <c r="BQ1103" s="297">
        <v>388466.03</v>
      </c>
      <c r="BR1103" s="297">
        <v>411380.28</v>
      </c>
      <c r="BS1103" s="297">
        <v>435129.63</v>
      </c>
      <c r="BT1103" s="297">
        <v>460324.81</v>
      </c>
      <c r="BU1103" s="297">
        <v>486895.72</v>
      </c>
      <c r="BV1103" s="297">
        <v>514838.56</v>
      </c>
      <c r="BW1103" s="297">
        <v>544276.18999999994</v>
      </c>
    </row>
    <row r="1104" spans="1:75" x14ac:dyDescent="0.25">
      <c r="A1104" s="297" t="s">
        <v>1154</v>
      </c>
      <c r="B1104" s="297" t="s">
        <v>1155</v>
      </c>
      <c r="C1104" s="297" t="s">
        <v>1009</v>
      </c>
      <c r="D1104" s="297" t="s">
        <v>1010</v>
      </c>
      <c r="G1104" s="297">
        <v>9.74</v>
      </c>
      <c r="H1104" s="297">
        <v>7.86</v>
      </c>
      <c r="I1104" s="297">
        <v>8.24</v>
      </c>
      <c r="J1104" s="297">
        <v>8.73</v>
      </c>
      <c r="K1104" s="297">
        <v>8.4499999999999993</v>
      </c>
      <c r="L1104" s="297">
        <v>9.7200000000000006</v>
      </c>
      <c r="M1104" s="297">
        <v>10.79</v>
      </c>
      <c r="N1104" s="297">
        <v>11.14</v>
      </c>
      <c r="O1104" s="297">
        <v>12.7</v>
      </c>
      <c r="P1104" s="297">
        <v>15.17</v>
      </c>
      <c r="Q1104" s="297">
        <v>15.92</v>
      </c>
      <c r="R1104" s="297">
        <v>15.22</v>
      </c>
      <c r="S1104" s="297">
        <v>14.63</v>
      </c>
      <c r="T1104" s="297">
        <v>16.37</v>
      </c>
      <c r="U1104" s="297">
        <v>16.97</v>
      </c>
      <c r="V1104" s="297">
        <v>16.89</v>
      </c>
      <c r="W1104" s="297">
        <v>15.92</v>
      </c>
      <c r="X1104" s="297">
        <v>19.27</v>
      </c>
      <c r="Y1104" s="297">
        <v>20.11</v>
      </c>
      <c r="Z1104" s="297">
        <v>19.46</v>
      </c>
      <c r="AA1104" s="297">
        <v>20.68</v>
      </c>
      <c r="AB1104" s="297">
        <v>21.45</v>
      </c>
      <c r="AC1104" s="297">
        <v>20.96</v>
      </c>
      <c r="AD1104" s="297">
        <v>23.09</v>
      </c>
      <c r="AE1104" s="297">
        <v>21.92</v>
      </c>
      <c r="AF1104" s="297">
        <v>22.49</v>
      </c>
      <c r="AG1104" s="297">
        <v>22.78</v>
      </c>
      <c r="AH1104" s="297">
        <v>20.010000000000002</v>
      </c>
      <c r="AI1104" s="297">
        <v>17.11</v>
      </c>
      <c r="AJ1104" s="297">
        <v>17.420000000000002</v>
      </c>
      <c r="AK1104" s="297">
        <v>16.52</v>
      </c>
      <c r="AL1104" s="297">
        <v>15.84</v>
      </c>
      <c r="AM1104" s="297">
        <v>15.41</v>
      </c>
      <c r="AN1104" s="297">
        <v>15.11</v>
      </c>
      <c r="AO1104" s="297">
        <v>14.88</v>
      </c>
      <c r="AP1104" s="297">
        <v>14.64</v>
      </c>
      <c r="AQ1104" s="297">
        <v>14.5</v>
      </c>
      <c r="AR1104" s="297">
        <v>14.41</v>
      </c>
      <c r="AS1104" s="297">
        <v>14.35</v>
      </c>
      <c r="AT1104" s="297">
        <v>14.29</v>
      </c>
      <c r="AU1104" s="297">
        <v>14.2</v>
      </c>
      <c r="AV1104" s="297">
        <v>14.14</v>
      </c>
      <c r="AW1104" s="297">
        <v>14.11</v>
      </c>
      <c r="AX1104" s="297">
        <v>14.08</v>
      </c>
      <c r="AY1104" s="297">
        <v>14.06</v>
      </c>
      <c r="AZ1104" s="297">
        <v>13.99</v>
      </c>
      <c r="BA1104" s="297">
        <v>13.97</v>
      </c>
      <c r="BB1104" s="297">
        <v>13.95</v>
      </c>
      <c r="BC1104" s="297">
        <v>13.93</v>
      </c>
      <c r="BD1104" s="297">
        <v>13.9</v>
      </c>
      <c r="BE1104" s="297">
        <v>13.83</v>
      </c>
      <c r="BF1104" s="297">
        <v>13.8</v>
      </c>
      <c r="BG1104" s="297">
        <v>13.77</v>
      </c>
      <c r="BH1104" s="297">
        <v>13.73</v>
      </c>
      <c r="BI1104" s="297">
        <v>13.7</v>
      </c>
      <c r="BJ1104" s="297">
        <v>13.63</v>
      </c>
      <c r="BK1104" s="297">
        <v>13.59</v>
      </c>
      <c r="BL1104" s="297">
        <v>13.56</v>
      </c>
      <c r="BM1104" s="297">
        <v>13.53</v>
      </c>
      <c r="BN1104" s="297">
        <v>13.5</v>
      </c>
      <c r="BO1104" s="297">
        <v>13.44</v>
      </c>
      <c r="BP1104" s="297">
        <v>13.42</v>
      </c>
      <c r="BQ1104" s="297">
        <v>13.4</v>
      </c>
      <c r="BR1104" s="297">
        <v>13.38</v>
      </c>
      <c r="BS1104" s="297">
        <v>13.36</v>
      </c>
      <c r="BT1104" s="297">
        <v>13.34</v>
      </c>
      <c r="BU1104" s="297">
        <v>13.33</v>
      </c>
      <c r="BV1104" s="297">
        <v>13.31</v>
      </c>
      <c r="BW1104" s="297">
        <v>13.3</v>
      </c>
    </row>
    <row r="1105" spans="1:75" x14ac:dyDescent="0.25">
      <c r="A1105" s="297" t="s">
        <v>1154</v>
      </c>
      <c r="B1105" s="297" t="s">
        <v>1155</v>
      </c>
      <c r="C1105" s="297" t="s">
        <v>1011</v>
      </c>
      <c r="D1105" s="297" t="s">
        <v>927</v>
      </c>
      <c r="E1105" s="297">
        <v>5726.14</v>
      </c>
      <c r="F1105" s="297">
        <v>5887.12</v>
      </c>
      <c r="G1105" s="297">
        <v>6053.13</v>
      </c>
      <c r="H1105" s="297">
        <v>6235</v>
      </c>
      <c r="I1105" s="297">
        <v>6441.13</v>
      </c>
      <c r="J1105" s="297">
        <v>6669.75</v>
      </c>
      <c r="K1105" s="297">
        <v>6892.57</v>
      </c>
      <c r="L1105" s="297">
        <v>7134.16</v>
      </c>
      <c r="M1105" s="297">
        <v>7387.18</v>
      </c>
      <c r="N1105" s="297">
        <v>7652.31</v>
      </c>
      <c r="O1105" s="297">
        <v>7922.57</v>
      </c>
      <c r="P1105" s="297">
        <v>8161.07</v>
      </c>
      <c r="Q1105" s="297">
        <v>8410.5499999999993</v>
      </c>
      <c r="R1105" s="297">
        <v>8660.14</v>
      </c>
      <c r="S1105" s="297">
        <v>8922.4</v>
      </c>
      <c r="T1105" s="297">
        <v>9186.48</v>
      </c>
      <c r="U1105" s="297">
        <v>9423.98</v>
      </c>
      <c r="V1105" s="297">
        <v>9684.26</v>
      </c>
      <c r="W1105" s="297">
        <v>9962.67</v>
      </c>
      <c r="X1105" s="297">
        <v>10253.780000000001</v>
      </c>
      <c r="Y1105" s="297">
        <v>10570.29</v>
      </c>
      <c r="Z1105" s="297">
        <v>10888.47</v>
      </c>
      <c r="AA1105" s="297">
        <v>11226.68</v>
      </c>
      <c r="AB1105" s="297">
        <v>11587.14</v>
      </c>
      <c r="AC1105" s="297">
        <v>11968.73</v>
      </c>
      <c r="AD1105" s="297">
        <v>12372.75</v>
      </c>
      <c r="AE1105" s="297">
        <v>12759.02</v>
      </c>
      <c r="AF1105" s="297">
        <v>13177.64</v>
      </c>
      <c r="AG1105" s="297">
        <v>13617.37</v>
      </c>
      <c r="AH1105" s="297">
        <v>14089.71</v>
      </c>
      <c r="AI1105" s="297">
        <v>14577.19</v>
      </c>
      <c r="AJ1105" s="297">
        <v>15083.38</v>
      </c>
      <c r="AK1105" s="297">
        <v>15618.02</v>
      </c>
      <c r="AL1105" s="297">
        <v>16181.01</v>
      </c>
      <c r="AM1105" s="297">
        <v>16772.91</v>
      </c>
      <c r="AN1105" s="297">
        <v>17394.16</v>
      </c>
      <c r="AO1105" s="297">
        <v>18003.240000000002</v>
      </c>
      <c r="AP1105" s="297">
        <v>18642.830000000002</v>
      </c>
      <c r="AQ1105" s="297">
        <v>19313.63</v>
      </c>
      <c r="AR1105" s="297">
        <v>20016.46</v>
      </c>
      <c r="AS1105" s="297">
        <v>20751.189999999999</v>
      </c>
      <c r="AT1105" s="297">
        <v>21474.48</v>
      </c>
      <c r="AU1105" s="297">
        <v>22236.29</v>
      </c>
      <c r="AV1105" s="297">
        <v>23030.84</v>
      </c>
      <c r="AW1105" s="297">
        <v>23854.98</v>
      </c>
      <c r="AX1105" s="297">
        <v>24706.61</v>
      </c>
      <c r="AY1105" s="297">
        <v>25552.2</v>
      </c>
      <c r="AZ1105" s="297">
        <v>26428.400000000001</v>
      </c>
      <c r="BA1105" s="297">
        <v>27334.01</v>
      </c>
      <c r="BB1105" s="297">
        <v>28268.26</v>
      </c>
      <c r="BC1105" s="297">
        <v>29230.22</v>
      </c>
      <c r="BD1105" s="297">
        <v>30182.720000000001</v>
      </c>
      <c r="BE1105" s="297">
        <v>31166.39</v>
      </c>
      <c r="BF1105" s="297">
        <v>32179.03</v>
      </c>
      <c r="BG1105" s="297">
        <v>33218.32</v>
      </c>
      <c r="BH1105" s="297">
        <v>34282.75</v>
      </c>
      <c r="BI1105" s="297">
        <v>35338.730000000003</v>
      </c>
      <c r="BJ1105" s="297">
        <v>36422.800000000003</v>
      </c>
      <c r="BK1105" s="297">
        <v>37533.83</v>
      </c>
      <c r="BL1105" s="297">
        <v>38671.14</v>
      </c>
      <c r="BM1105" s="297">
        <v>39834.11</v>
      </c>
      <c r="BN1105" s="297">
        <v>40989.129999999997</v>
      </c>
      <c r="BO1105" s="297">
        <v>42171.23</v>
      </c>
      <c r="BP1105" s="297">
        <v>43378.95</v>
      </c>
      <c r="BQ1105" s="297">
        <v>44610.53</v>
      </c>
      <c r="BR1105" s="297">
        <v>45864.44</v>
      </c>
      <c r="BS1105" s="297">
        <v>47116.13</v>
      </c>
      <c r="BT1105" s="297">
        <v>48390.39</v>
      </c>
      <c r="BU1105" s="297">
        <v>49686.66</v>
      </c>
      <c r="BV1105" s="297">
        <v>51004.75</v>
      </c>
      <c r="BW1105" s="297">
        <v>52343.83</v>
      </c>
    </row>
    <row r="1106" spans="1:75" x14ac:dyDescent="0.25">
      <c r="A1106" s="297" t="s">
        <v>1154</v>
      </c>
      <c r="B1106" s="297" t="s">
        <v>1155</v>
      </c>
      <c r="C1106" s="297" t="s">
        <v>1012</v>
      </c>
      <c r="D1106" s="297" t="s">
        <v>927</v>
      </c>
      <c r="E1106" s="297">
        <v>12662.13</v>
      </c>
      <c r="F1106" s="297">
        <v>13049.01</v>
      </c>
      <c r="G1106" s="297">
        <v>13447.77</v>
      </c>
      <c r="H1106" s="297">
        <v>13866.29</v>
      </c>
      <c r="I1106" s="297">
        <v>14315.09</v>
      </c>
      <c r="J1106" s="297">
        <v>14801.11</v>
      </c>
      <c r="K1106" s="297">
        <v>15327.72</v>
      </c>
      <c r="L1106" s="297">
        <v>15891.14</v>
      </c>
      <c r="M1106" s="297">
        <v>16482.37</v>
      </c>
      <c r="N1106" s="297">
        <v>17088.43</v>
      </c>
      <c r="O1106" s="297">
        <v>17699.72</v>
      </c>
      <c r="P1106" s="297">
        <v>18314.7</v>
      </c>
      <c r="Q1106" s="297">
        <v>18935.73</v>
      </c>
      <c r="R1106" s="297">
        <v>19561.97</v>
      </c>
      <c r="S1106" s="297">
        <v>20193.43</v>
      </c>
      <c r="T1106" s="297">
        <v>20831.07</v>
      </c>
      <c r="U1106" s="297">
        <v>21473.59</v>
      </c>
      <c r="V1106" s="297">
        <v>22123.18</v>
      </c>
      <c r="W1106" s="297">
        <v>22788.84</v>
      </c>
      <c r="X1106" s="297">
        <v>23482.53</v>
      </c>
      <c r="Y1106" s="297">
        <v>24213.119999999999</v>
      </c>
      <c r="Z1106" s="297">
        <v>24984.18</v>
      </c>
      <c r="AA1106" s="297">
        <v>25794.400000000001</v>
      </c>
      <c r="AB1106" s="297">
        <v>26641.63</v>
      </c>
      <c r="AC1106" s="297">
        <v>27521.63</v>
      </c>
      <c r="AD1106" s="297">
        <v>28431.200000000001</v>
      </c>
      <c r="AE1106" s="297">
        <v>29370.25</v>
      </c>
      <c r="AF1106" s="297">
        <v>30339.89</v>
      </c>
      <c r="AG1106" s="297">
        <v>31339.39</v>
      </c>
      <c r="AH1106" s="297">
        <v>32367.91</v>
      </c>
      <c r="AI1106" s="297">
        <v>33424.68</v>
      </c>
      <c r="AJ1106" s="297">
        <v>34509.199999999997</v>
      </c>
      <c r="AK1106" s="297">
        <v>35620.980000000003</v>
      </c>
      <c r="AL1106" s="297">
        <v>36759.279999999999</v>
      </c>
      <c r="AM1106" s="297">
        <v>37923.33</v>
      </c>
      <c r="AN1106" s="297">
        <v>39112.5</v>
      </c>
      <c r="AO1106" s="297">
        <v>40326.379999999997</v>
      </c>
      <c r="AP1106" s="297">
        <v>41564.69</v>
      </c>
      <c r="AQ1106" s="297">
        <v>42827.14</v>
      </c>
      <c r="AR1106" s="297">
        <v>44113.52</v>
      </c>
      <c r="AS1106" s="297">
        <v>45423.66</v>
      </c>
      <c r="AT1106" s="297">
        <v>46757.21</v>
      </c>
      <c r="AU1106" s="297">
        <v>48114.06</v>
      </c>
      <c r="AV1106" s="297">
        <v>49494.720000000001</v>
      </c>
      <c r="AW1106" s="297">
        <v>50899.95</v>
      </c>
      <c r="AX1106" s="297">
        <v>52330.21</v>
      </c>
      <c r="AY1106" s="297">
        <v>53785.32</v>
      </c>
      <c r="AZ1106" s="297">
        <v>55264.81</v>
      </c>
      <c r="BA1106" s="297">
        <v>56768.41</v>
      </c>
      <c r="BB1106" s="297">
        <v>58295.78</v>
      </c>
      <c r="BC1106" s="297">
        <v>59846.43</v>
      </c>
      <c r="BD1106" s="297">
        <v>61419.88</v>
      </c>
      <c r="BE1106" s="297">
        <v>63015.39</v>
      </c>
      <c r="BF1106" s="297">
        <v>64631.89</v>
      </c>
      <c r="BG1106" s="297">
        <v>66268.08</v>
      </c>
      <c r="BH1106" s="297">
        <v>67922.720000000001</v>
      </c>
      <c r="BI1106" s="297">
        <v>69594.960000000006</v>
      </c>
      <c r="BJ1106" s="297">
        <v>71283.929999999993</v>
      </c>
      <c r="BK1106" s="297">
        <v>72988.289999999994</v>
      </c>
      <c r="BL1106" s="297">
        <v>74706.58</v>
      </c>
      <c r="BM1106" s="297">
        <v>76437.52</v>
      </c>
      <c r="BN1106" s="297">
        <v>78180.13</v>
      </c>
      <c r="BO1106" s="297">
        <v>79933.649999999994</v>
      </c>
      <c r="BP1106" s="297">
        <v>81697.149999999994</v>
      </c>
      <c r="BQ1106" s="297">
        <v>83469.77</v>
      </c>
      <c r="BR1106" s="297">
        <v>85250.74</v>
      </c>
      <c r="BS1106" s="297">
        <v>87039.06</v>
      </c>
      <c r="BT1106" s="297">
        <v>88834.07</v>
      </c>
      <c r="BU1106" s="297">
        <v>90635.71</v>
      </c>
      <c r="BV1106" s="297">
        <v>92444.2</v>
      </c>
      <c r="BW1106" s="297">
        <v>94259.41</v>
      </c>
    </row>
    <row r="1107" spans="1:75" x14ac:dyDescent="0.25">
      <c r="A1107" s="297" t="s">
        <v>1154</v>
      </c>
      <c r="B1107" s="297" t="s">
        <v>1155</v>
      </c>
      <c r="C1107" s="297" t="s">
        <v>1013</v>
      </c>
      <c r="D1107" s="297" t="s">
        <v>1010</v>
      </c>
      <c r="E1107" s="297">
        <v>-0.43</v>
      </c>
      <c r="F1107" s="297">
        <v>-0.37</v>
      </c>
      <c r="G1107" s="297">
        <v>-0.05</v>
      </c>
      <c r="H1107" s="297">
        <v>2.4300000000000002</v>
      </c>
      <c r="I1107" s="297">
        <v>6.51</v>
      </c>
      <c r="J1107" s="297">
        <v>7.46</v>
      </c>
      <c r="K1107" s="297">
        <v>6.02</v>
      </c>
      <c r="L1107" s="297">
        <v>-0.08</v>
      </c>
      <c r="M1107" s="297">
        <v>0.59</v>
      </c>
      <c r="N1107" s="297">
        <v>1</v>
      </c>
      <c r="O1107" s="297">
        <v>0.57999999999999996</v>
      </c>
      <c r="P1107" s="297">
        <v>0.7</v>
      </c>
      <c r="Q1107" s="297">
        <v>0.41</v>
      </c>
      <c r="R1107" s="297">
        <v>1.1299999999999999</v>
      </c>
      <c r="S1107" s="297">
        <v>4.32</v>
      </c>
      <c r="T1107" s="297">
        <v>3.37</v>
      </c>
      <c r="U1107" s="297">
        <v>8.7100000000000009</v>
      </c>
      <c r="V1107" s="297">
        <v>10.74</v>
      </c>
      <c r="W1107" s="297">
        <v>5.68</v>
      </c>
      <c r="X1107" s="297">
        <v>7.55</v>
      </c>
      <c r="Y1107" s="297">
        <v>7.66</v>
      </c>
      <c r="Z1107" s="297">
        <v>6.6</v>
      </c>
      <c r="AA1107" s="297">
        <v>5.94</v>
      </c>
      <c r="AB1107" s="297">
        <v>6.74</v>
      </c>
      <c r="AC1107" s="297">
        <v>9.7100000000000009</v>
      </c>
      <c r="AD1107" s="297">
        <v>11.31</v>
      </c>
      <c r="AE1107" s="297">
        <v>7.57</v>
      </c>
      <c r="AF1107" s="297">
        <v>8.25</v>
      </c>
      <c r="AG1107" s="297">
        <v>5.84</v>
      </c>
      <c r="AH1107" s="297">
        <v>14.34</v>
      </c>
      <c r="AI1107" s="297">
        <v>13.9</v>
      </c>
      <c r="AJ1107" s="297">
        <v>13.51</v>
      </c>
      <c r="AK1107" s="297">
        <v>13.73</v>
      </c>
      <c r="AL1107" s="297">
        <v>13.56</v>
      </c>
      <c r="AM1107" s="297">
        <v>13.8</v>
      </c>
      <c r="AN1107" s="297">
        <v>13.83</v>
      </c>
      <c r="AO1107" s="297">
        <v>13.87</v>
      </c>
      <c r="AP1107" s="297">
        <v>13.85</v>
      </c>
      <c r="AQ1107" s="297">
        <v>13.86</v>
      </c>
      <c r="AR1107" s="297">
        <v>13.89</v>
      </c>
      <c r="AS1107" s="297">
        <v>13.95</v>
      </c>
      <c r="AT1107" s="297">
        <v>14</v>
      </c>
      <c r="AU1107" s="297">
        <v>14.02</v>
      </c>
      <c r="AV1107" s="297">
        <v>14.06</v>
      </c>
      <c r="AW1107" s="297">
        <v>14.12</v>
      </c>
      <c r="AX1107" s="297">
        <v>14.2</v>
      </c>
      <c r="AY1107" s="297">
        <v>14.27</v>
      </c>
      <c r="AZ1107" s="297">
        <v>14.31</v>
      </c>
      <c r="BA1107" s="297">
        <v>14.38</v>
      </c>
      <c r="BB1107" s="297">
        <v>14.47</v>
      </c>
      <c r="BC1107" s="297">
        <v>14.56</v>
      </c>
      <c r="BD1107" s="297">
        <v>14.67</v>
      </c>
      <c r="BE1107" s="297">
        <v>14.7</v>
      </c>
      <c r="BF1107" s="297">
        <v>14.79</v>
      </c>
      <c r="BG1107" s="297">
        <v>14.89</v>
      </c>
      <c r="BH1107" s="297">
        <v>14.98</v>
      </c>
      <c r="BI1107" s="297">
        <v>15.08</v>
      </c>
      <c r="BJ1107" s="297">
        <v>15.11</v>
      </c>
      <c r="BK1107" s="297">
        <v>15.2</v>
      </c>
      <c r="BL1107" s="297">
        <v>15.28</v>
      </c>
      <c r="BM1107" s="297">
        <v>15.38</v>
      </c>
      <c r="BN1107" s="297">
        <v>15.47</v>
      </c>
      <c r="BO1107" s="297">
        <v>15.5</v>
      </c>
      <c r="BP1107" s="297">
        <v>15.58</v>
      </c>
      <c r="BQ1107" s="297">
        <v>15.67</v>
      </c>
      <c r="BR1107" s="297">
        <v>15.76</v>
      </c>
      <c r="BS1107" s="297">
        <v>15.86</v>
      </c>
      <c r="BT1107" s="297">
        <v>15.9</v>
      </c>
      <c r="BU1107" s="297">
        <v>15.99</v>
      </c>
      <c r="BV1107" s="297">
        <v>16.09</v>
      </c>
      <c r="BW1107" s="297">
        <v>16.190000000000001</v>
      </c>
    </row>
    <row r="1108" spans="1:75" x14ac:dyDescent="0.25">
      <c r="A1108" s="297" t="s">
        <v>1154</v>
      </c>
      <c r="B1108" s="297" t="s">
        <v>1155</v>
      </c>
      <c r="C1108" s="297" t="s">
        <v>1014</v>
      </c>
      <c r="D1108" s="297" t="s">
        <v>1015</v>
      </c>
      <c r="E1108" s="297">
        <v>7.04</v>
      </c>
      <c r="F1108" s="297">
        <v>7.55</v>
      </c>
      <c r="G1108" s="297">
        <v>8.1</v>
      </c>
      <c r="H1108" s="297">
        <v>8.68</v>
      </c>
      <c r="I1108" s="297">
        <v>9.31</v>
      </c>
      <c r="J1108" s="297">
        <v>9.98</v>
      </c>
      <c r="K1108" s="297">
        <v>10.58</v>
      </c>
      <c r="L1108" s="297">
        <v>11.23</v>
      </c>
      <c r="M1108" s="297">
        <v>11.91</v>
      </c>
      <c r="N1108" s="297">
        <v>12.63</v>
      </c>
      <c r="O1108" s="297">
        <v>13.39</v>
      </c>
      <c r="P1108" s="297">
        <v>13.15</v>
      </c>
      <c r="Q1108" s="297">
        <v>12.92</v>
      </c>
      <c r="R1108" s="297">
        <v>12.68</v>
      </c>
      <c r="S1108" s="297">
        <v>12.46</v>
      </c>
      <c r="T1108" s="297">
        <v>12.23</v>
      </c>
      <c r="U1108" s="297">
        <v>12.09</v>
      </c>
      <c r="V1108" s="297">
        <v>11.94</v>
      </c>
      <c r="W1108" s="297">
        <v>11.8</v>
      </c>
      <c r="X1108" s="297">
        <v>11.66</v>
      </c>
      <c r="Y1108" s="297">
        <v>11.52</v>
      </c>
      <c r="Z1108" s="297">
        <v>11.86</v>
      </c>
      <c r="AA1108" s="297">
        <v>12.21</v>
      </c>
      <c r="AB1108" s="297">
        <v>12.58</v>
      </c>
      <c r="AC1108" s="297">
        <v>12.95</v>
      </c>
      <c r="AD1108" s="297">
        <v>13.33</v>
      </c>
      <c r="AE1108" s="297">
        <v>13.71</v>
      </c>
      <c r="AF1108" s="297">
        <v>14.1</v>
      </c>
      <c r="AG1108" s="297">
        <v>14.5</v>
      </c>
      <c r="AH1108" s="297">
        <v>14.91</v>
      </c>
      <c r="AI1108" s="297">
        <v>15.34</v>
      </c>
      <c r="AJ1108" s="297">
        <v>15.79</v>
      </c>
      <c r="AK1108" s="297">
        <v>16.260000000000002</v>
      </c>
      <c r="AL1108" s="297">
        <v>16.75</v>
      </c>
      <c r="AM1108" s="297">
        <v>17.239999999999998</v>
      </c>
      <c r="AN1108" s="297">
        <v>17.760000000000002</v>
      </c>
      <c r="AO1108" s="297">
        <v>18.239999999999998</v>
      </c>
      <c r="AP1108" s="297">
        <v>18.739999999999998</v>
      </c>
      <c r="AQ1108" s="297">
        <v>19.25</v>
      </c>
      <c r="AR1108" s="297">
        <v>19.78</v>
      </c>
      <c r="AS1108" s="297">
        <v>20.32</v>
      </c>
      <c r="AT1108" s="297">
        <v>20.86</v>
      </c>
      <c r="AU1108" s="297">
        <v>21.41</v>
      </c>
      <c r="AV1108" s="297">
        <v>21.98</v>
      </c>
      <c r="AW1108" s="297">
        <v>22.57</v>
      </c>
      <c r="AX1108" s="297">
        <v>23.17</v>
      </c>
      <c r="AY1108" s="297">
        <v>23.74</v>
      </c>
      <c r="AZ1108" s="297">
        <v>24.33</v>
      </c>
      <c r="BA1108" s="297">
        <v>24.93</v>
      </c>
      <c r="BB1108" s="297">
        <v>25.54</v>
      </c>
      <c r="BC1108" s="297">
        <v>26.17</v>
      </c>
      <c r="BD1108" s="297">
        <v>26.77</v>
      </c>
      <c r="BE1108" s="297">
        <v>27.38</v>
      </c>
      <c r="BF1108" s="297">
        <v>28</v>
      </c>
      <c r="BG1108" s="297">
        <v>28.63</v>
      </c>
      <c r="BH1108" s="297">
        <v>29.29</v>
      </c>
      <c r="BI1108" s="297">
        <v>29.89</v>
      </c>
      <c r="BJ1108" s="297">
        <v>30.51</v>
      </c>
      <c r="BK1108" s="297">
        <v>31.14</v>
      </c>
      <c r="BL1108" s="297">
        <v>31.79</v>
      </c>
      <c r="BM1108" s="297">
        <v>32.450000000000003</v>
      </c>
      <c r="BN1108" s="297">
        <v>33.06</v>
      </c>
      <c r="BO1108" s="297">
        <v>33.69</v>
      </c>
      <c r="BP1108" s="297">
        <v>34.33</v>
      </c>
      <c r="BQ1108" s="297">
        <v>34.99</v>
      </c>
      <c r="BR1108" s="297">
        <v>35.65</v>
      </c>
      <c r="BS1108" s="297">
        <v>36.28</v>
      </c>
      <c r="BT1108" s="297">
        <v>36.92</v>
      </c>
      <c r="BU1108" s="297">
        <v>37.57</v>
      </c>
      <c r="BV1108" s="297">
        <v>38.229999999999997</v>
      </c>
      <c r="BW1108" s="297">
        <v>38.9</v>
      </c>
    </row>
    <row r="1109" spans="1:75" x14ac:dyDescent="0.25">
      <c r="A1109" s="297" t="s">
        <v>1154</v>
      </c>
      <c r="B1109" s="297" t="s">
        <v>1155</v>
      </c>
      <c r="C1109" s="297" t="s">
        <v>1016</v>
      </c>
      <c r="D1109" s="297" t="s">
        <v>1015</v>
      </c>
      <c r="E1109" s="297">
        <v>0.28999999999999998</v>
      </c>
      <c r="F1109" s="297">
        <v>0.31</v>
      </c>
      <c r="G1109" s="297">
        <v>0.32</v>
      </c>
      <c r="H1109" s="297">
        <v>0.34</v>
      </c>
      <c r="I1109" s="297">
        <v>0.36</v>
      </c>
      <c r="J1109" s="297">
        <v>0.37</v>
      </c>
      <c r="K1109" s="297">
        <v>0.38</v>
      </c>
      <c r="L1109" s="297">
        <v>0.38</v>
      </c>
      <c r="M1109" s="297">
        <v>0.38</v>
      </c>
      <c r="N1109" s="297">
        <v>0.39</v>
      </c>
      <c r="O1109" s="297">
        <v>0.39</v>
      </c>
      <c r="P1109" s="297">
        <v>0.56999999999999995</v>
      </c>
      <c r="Q1109" s="297">
        <v>0.82</v>
      </c>
      <c r="R1109" s="297">
        <v>1.18</v>
      </c>
      <c r="S1109" s="297">
        <v>1.71</v>
      </c>
      <c r="T1109" s="297">
        <v>2.4700000000000002</v>
      </c>
      <c r="U1109" s="297">
        <v>2.65</v>
      </c>
      <c r="V1109" s="297">
        <v>2.83</v>
      </c>
      <c r="W1109" s="297">
        <v>3.03</v>
      </c>
      <c r="X1109" s="297">
        <v>3.25</v>
      </c>
      <c r="Y1109" s="297">
        <v>3.48</v>
      </c>
      <c r="Z1109" s="297">
        <v>3.44</v>
      </c>
      <c r="AA1109" s="297">
        <v>3.4</v>
      </c>
      <c r="AB1109" s="297">
        <v>3.36</v>
      </c>
      <c r="AC1109" s="297">
        <v>3.32</v>
      </c>
      <c r="AD1109" s="297">
        <v>3.28</v>
      </c>
      <c r="AE1109" s="297">
        <v>3.26</v>
      </c>
      <c r="AF1109" s="297">
        <v>3.25</v>
      </c>
      <c r="AG1109" s="297">
        <v>3.23</v>
      </c>
      <c r="AH1109" s="297">
        <v>3.21</v>
      </c>
      <c r="AI1109" s="297">
        <v>3.2</v>
      </c>
      <c r="AJ1109" s="297">
        <v>3.22</v>
      </c>
      <c r="AK1109" s="297">
        <v>3.25</v>
      </c>
      <c r="AL1109" s="297">
        <v>3.27</v>
      </c>
      <c r="AM1109" s="297">
        <v>3.3</v>
      </c>
      <c r="AN1109" s="297">
        <v>3.32</v>
      </c>
      <c r="AO1109" s="297">
        <v>3.37</v>
      </c>
      <c r="AP1109" s="297">
        <v>3.41</v>
      </c>
      <c r="AQ1109" s="297">
        <v>3.46</v>
      </c>
      <c r="AR1109" s="297">
        <v>3.5</v>
      </c>
      <c r="AS1109" s="297">
        <v>3.55</v>
      </c>
      <c r="AT1109" s="297">
        <v>3.62</v>
      </c>
      <c r="AU1109" s="297">
        <v>3.7</v>
      </c>
      <c r="AV1109" s="297">
        <v>3.77</v>
      </c>
      <c r="AW1109" s="297">
        <v>3.85</v>
      </c>
      <c r="AX1109" s="297">
        <v>3.93</v>
      </c>
      <c r="AY1109" s="297">
        <v>4.03</v>
      </c>
      <c r="AZ1109" s="297">
        <v>4.13</v>
      </c>
      <c r="BA1109" s="297">
        <v>4.2300000000000004</v>
      </c>
      <c r="BB1109" s="297">
        <v>4.34</v>
      </c>
      <c r="BC1109" s="297">
        <v>4.45</v>
      </c>
      <c r="BD1109" s="297">
        <v>4.57</v>
      </c>
      <c r="BE1109" s="297">
        <v>4.6900000000000004</v>
      </c>
      <c r="BF1109" s="297">
        <v>4.82</v>
      </c>
      <c r="BG1109" s="297">
        <v>4.95</v>
      </c>
      <c r="BH1109" s="297">
        <v>5.09</v>
      </c>
      <c r="BI1109" s="297">
        <v>5.23</v>
      </c>
      <c r="BJ1109" s="297">
        <v>5.37</v>
      </c>
      <c r="BK1109" s="297">
        <v>5.52</v>
      </c>
      <c r="BL1109" s="297">
        <v>5.67</v>
      </c>
      <c r="BM1109" s="297">
        <v>5.82</v>
      </c>
      <c r="BN1109" s="297">
        <v>5.98</v>
      </c>
      <c r="BO1109" s="297">
        <v>6.14</v>
      </c>
      <c r="BP1109" s="297">
        <v>6.31</v>
      </c>
      <c r="BQ1109" s="297">
        <v>6.48</v>
      </c>
      <c r="BR1109" s="297">
        <v>6.66</v>
      </c>
      <c r="BS1109" s="297">
        <v>6.85</v>
      </c>
      <c r="BT1109" s="297">
        <v>7.04</v>
      </c>
      <c r="BU1109" s="297">
        <v>7.24</v>
      </c>
      <c r="BV1109" s="297">
        <v>7.45</v>
      </c>
      <c r="BW1109" s="297">
        <v>7.66</v>
      </c>
    </row>
    <row r="1110" spans="1:75" x14ac:dyDescent="0.25">
      <c r="A1110" s="297" t="s">
        <v>381</v>
      </c>
      <c r="B1110" s="297" t="s">
        <v>380</v>
      </c>
      <c r="C1110" s="297" t="s">
        <v>1005</v>
      </c>
      <c r="D1110" s="297" t="s">
        <v>1006</v>
      </c>
      <c r="E1110" s="297">
        <v>298.02999999999997</v>
      </c>
      <c r="F1110" s="297">
        <v>310.45999999999998</v>
      </c>
      <c r="G1110" s="297">
        <v>323.02</v>
      </c>
      <c r="H1110" s="297">
        <v>335.83</v>
      </c>
      <c r="I1110" s="297">
        <v>348.32</v>
      </c>
      <c r="J1110" s="297">
        <v>360.41</v>
      </c>
      <c r="K1110" s="297">
        <v>373.17</v>
      </c>
      <c r="L1110" s="297">
        <v>385.61</v>
      </c>
      <c r="M1110" s="297">
        <v>398.2</v>
      </c>
      <c r="N1110" s="297">
        <v>411.41</v>
      </c>
      <c r="O1110" s="297">
        <v>418.3</v>
      </c>
      <c r="P1110" s="297">
        <v>418.35</v>
      </c>
      <c r="Q1110" s="297">
        <v>424</v>
      </c>
      <c r="R1110" s="297">
        <v>422.18</v>
      </c>
      <c r="S1110" s="297">
        <v>414.48</v>
      </c>
      <c r="T1110" s="297">
        <v>404.92</v>
      </c>
      <c r="U1110" s="297">
        <v>392.89</v>
      </c>
      <c r="V1110" s="297">
        <v>380.71</v>
      </c>
      <c r="W1110" s="297">
        <v>368.9</v>
      </c>
      <c r="X1110" s="297">
        <v>357.6</v>
      </c>
      <c r="Y1110" s="297">
        <v>347.84</v>
      </c>
      <c r="Z1110" s="297">
        <v>339.78</v>
      </c>
      <c r="AA1110" s="297">
        <v>332.5</v>
      </c>
      <c r="AB1110" s="297">
        <v>327.96</v>
      </c>
      <c r="AC1110" s="297">
        <v>327.2</v>
      </c>
      <c r="AD1110" s="297">
        <v>326.49</v>
      </c>
      <c r="AE1110" s="297">
        <v>329.64</v>
      </c>
      <c r="AF1110" s="297">
        <v>336.87</v>
      </c>
      <c r="AG1110" s="297">
        <v>342.74</v>
      </c>
      <c r="AH1110" s="297">
        <v>345.34</v>
      </c>
      <c r="AI1110" s="297">
        <v>341.61</v>
      </c>
      <c r="AJ1110" s="297">
        <v>342.37</v>
      </c>
      <c r="AK1110" s="297">
        <v>343.99</v>
      </c>
      <c r="AL1110" s="297">
        <v>346.55</v>
      </c>
      <c r="AM1110" s="297">
        <v>350.33</v>
      </c>
      <c r="AN1110" s="297">
        <v>355.46</v>
      </c>
      <c r="AO1110" s="297">
        <v>361.96</v>
      </c>
      <c r="AP1110" s="297">
        <v>369.44</v>
      </c>
      <c r="AQ1110" s="297">
        <v>377.93</v>
      </c>
      <c r="AR1110" s="297">
        <v>387.53</v>
      </c>
      <c r="AS1110" s="297">
        <v>398.37</v>
      </c>
      <c r="AT1110" s="297">
        <v>410.46</v>
      </c>
      <c r="AU1110" s="297">
        <v>423.43</v>
      </c>
      <c r="AV1110" s="297">
        <v>437.38</v>
      </c>
      <c r="AW1110" s="297">
        <v>452.47</v>
      </c>
      <c r="AX1110" s="297">
        <v>468.77</v>
      </c>
      <c r="AY1110" s="297">
        <v>486.28</v>
      </c>
      <c r="AZ1110" s="297">
        <v>504.64</v>
      </c>
      <c r="BA1110" s="297">
        <v>524.04999999999995</v>
      </c>
      <c r="BB1110" s="297">
        <v>544.62</v>
      </c>
      <c r="BC1110" s="297">
        <v>566.39</v>
      </c>
      <c r="BD1110" s="297">
        <v>589.38</v>
      </c>
      <c r="BE1110" s="297">
        <v>613.24</v>
      </c>
      <c r="BF1110" s="297">
        <v>638.19000000000005</v>
      </c>
      <c r="BG1110" s="297">
        <v>664.3</v>
      </c>
      <c r="BH1110" s="297">
        <v>691.62</v>
      </c>
      <c r="BI1110" s="297">
        <v>720.13</v>
      </c>
      <c r="BJ1110" s="297">
        <v>749.58</v>
      </c>
      <c r="BK1110" s="297">
        <v>780.12</v>
      </c>
      <c r="BL1110" s="297">
        <v>811.82</v>
      </c>
      <c r="BM1110" s="297">
        <v>844.69</v>
      </c>
      <c r="BN1110" s="297">
        <v>878.71</v>
      </c>
      <c r="BO1110" s="297">
        <v>913.67</v>
      </c>
      <c r="BP1110" s="297">
        <v>949.71</v>
      </c>
      <c r="BQ1110" s="297">
        <v>986.87</v>
      </c>
      <c r="BR1110" s="297">
        <v>1025.25</v>
      </c>
      <c r="BS1110" s="297">
        <v>1064.8499999999999</v>
      </c>
      <c r="BT1110" s="297">
        <v>1105.72</v>
      </c>
      <c r="BU1110" s="297">
        <v>1148</v>
      </c>
      <c r="BV1110" s="297">
        <v>1191.75</v>
      </c>
      <c r="BW1110" s="297">
        <v>1237.06</v>
      </c>
    </row>
    <row r="1111" spans="1:75" x14ac:dyDescent="0.25">
      <c r="A1111" s="297" t="s">
        <v>381</v>
      </c>
      <c r="B1111" s="297" t="s">
        <v>380</v>
      </c>
      <c r="C1111" s="297" t="s">
        <v>1007</v>
      </c>
      <c r="D1111" s="297" t="s">
        <v>1008</v>
      </c>
      <c r="E1111" s="297">
        <v>966013.06</v>
      </c>
      <c r="F1111" s="297">
        <v>976054.44</v>
      </c>
      <c r="G1111" s="297">
        <v>1018243.5</v>
      </c>
      <c r="H1111" s="297">
        <v>1042145.38</v>
      </c>
      <c r="I1111" s="297">
        <v>1104095.75</v>
      </c>
      <c r="J1111" s="297">
        <v>1151081</v>
      </c>
      <c r="K1111" s="297">
        <v>1188015.75</v>
      </c>
      <c r="L1111" s="297">
        <v>1215882.8799999999</v>
      </c>
      <c r="M1111" s="297">
        <v>1269100.25</v>
      </c>
      <c r="N1111" s="297">
        <v>1266545.3799999999</v>
      </c>
      <c r="O1111" s="297">
        <v>1724356.25</v>
      </c>
      <c r="P1111" s="297">
        <v>1728369.88</v>
      </c>
      <c r="Q1111" s="297">
        <v>1503931.5</v>
      </c>
      <c r="R1111" s="297">
        <v>1332239.75</v>
      </c>
      <c r="S1111" s="297">
        <v>1135411</v>
      </c>
      <c r="T1111" s="297">
        <v>1122006.8799999999</v>
      </c>
      <c r="U1111" s="297">
        <v>1028712.31</v>
      </c>
      <c r="V1111" s="297">
        <v>983390.38</v>
      </c>
      <c r="W1111" s="297">
        <v>929452.06</v>
      </c>
      <c r="X1111" s="297">
        <v>925102.75</v>
      </c>
      <c r="Y1111" s="297">
        <v>916383.56</v>
      </c>
      <c r="Z1111" s="297">
        <v>918493.13</v>
      </c>
      <c r="AA1111" s="297">
        <v>928773.94</v>
      </c>
      <c r="AB1111" s="297">
        <v>990520.56</v>
      </c>
      <c r="AC1111" s="297">
        <v>985417.81</v>
      </c>
      <c r="AD1111" s="297">
        <v>978671.25</v>
      </c>
      <c r="AE1111" s="297">
        <v>940630.13</v>
      </c>
      <c r="AF1111" s="297">
        <v>940698.63</v>
      </c>
      <c r="AG1111" s="297">
        <v>932486.25</v>
      </c>
      <c r="AH1111" s="297">
        <v>816882.06</v>
      </c>
      <c r="AI1111" s="297">
        <v>789836.13</v>
      </c>
      <c r="AJ1111" s="297">
        <v>780705.19</v>
      </c>
      <c r="AK1111" s="297">
        <v>767562</v>
      </c>
      <c r="AL1111" s="297">
        <v>760368.13</v>
      </c>
      <c r="AM1111" s="297">
        <v>757528.25</v>
      </c>
      <c r="AN1111" s="297">
        <v>759530.19</v>
      </c>
      <c r="AO1111" s="297">
        <v>757734.56</v>
      </c>
      <c r="AP1111" s="297">
        <v>773069.13</v>
      </c>
      <c r="AQ1111" s="297">
        <v>788516.38</v>
      </c>
      <c r="AR1111" s="297">
        <v>807544.31</v>
      </c>
      <c r="AS1111" s="297">
        <v>828692.69</v>
      </c>
      <c r="AT1111" s="297">
        <v>847949.69</v>
      </c>
      <c r="AU1111" s="297">
        <v>873623.94</v>
      </c>
      <c r="AV1111" s="297">
        <v>900797.56</v>
      </c>
      <c r="AW1111" s="297">
        <v>929824.06</v>
      </c>
      <c r="AX1111" s="297">
        <v>960102</v>
      </c>
      <c r="AY1111" s="297">
        <v>987726.19</v>
      </c>
      <c r="AZ1111" s="297">
        <v>1020870.5</v>
      </c>
      <c r="BA1111" s="297">
        <v>1055524.8799999999</v>
      </c>
      <c r="BB1111" s="297">
        <v>1091647.3799999999</v>
      </c>
      <c r="BC1111" s="297">
        <v>1130480.8799999999</v>
      </c>
      <c r="BD1111" s="297">
        <v>1165662.25</v>
      </c>
      <c r="BE1111" s="297">
        <v>1205994.6299999999</v>
      </c>
      <c r="BF1111" s="297">
        <v>1247690</v>
      </c>
      <c r="BG1111" s="297">
        <v>1290683.25</v>
      </c>
      <c r="BH1111" s="297">
        <v>1335354.3799999999</v>
      </c>
      <c r="BI1111" s="297">
        <v>1377546</v>
      </c>
      <c r="BJ1111" s="297">
        <v>1423389.25</v>
      </c>
      <c r="BK1111" s="297">
        <v>1470251.75</v>
      </c>
      <c r="BL1111" s="297">
        <v>1518448</v>
      </c>
      <c r="BM1111" s="297">
        <v>1567755.63</v>
      </c>
      <c r="BN1111" s="297">
        <v>1615051.88</v>
      </c>
      <c r="BO1111" s="297">
        <v>1665472.75</v>
      </c>
      <c r="BP1111" s="297">
        <v>1717177.13</v>
      </c>
      <c r="BQ1111" s="297">
        <v>1770622</v>
      </c>
      <c r="BR1111" s="297">
        <v>1825991.25</v>
      </c>
      <c r="BS1111" s="297">
        <v>1883239.88</v>
      </c>
      <c r="BT1111" s="297">
        <v>1944137.25</v>
      </c>
      <c r="BU1111" s="297">
        <v>2007648.25</v>
      </c>
      <c r="BV1111" s="297">
        <v>2073778</v>
      </c>
      <c r="BW1111" s="297">
        <v>2143234.5</v>
      </c>
    </row>
    <row r="1112" spans="1:75" x14ac:dyDescent="0.25">
      <c r="A1112" s="297" t="s">
        <v>381</v>
      </c>
      <c r="B1112" s="297" t="s">
        <v>380</v>
      </c>
      <c r="C1112" s="297" t="s">
        <v>1009</v>
      </c>
      <c r="D1112" s="297" t="s">
        <v>1010</v>
      </c>
      <c r="N1112" s="297">
        <v>25.36</v>
      </c>
      <c r="O1112" s="297">
        <v>23.04</v>
      </c>
      <c r="P1112" s="297">
        <v>20.04</v>
      </c>
      <c r="Q1112" s="297">
        <v>27.14</v>
      </c>
      <c r="R1112" s="297">
        <v>24.29</v>
      </c>
      <c r="S1112" s="297">
        <v>23.53</v>
      </c>
      <c r="T1112" s="297">
        <v>23.28</v>
      </c>
      <c r="U1112" s="297">
        <v>20.72</v>
      </c>
      <c r="V1112" s="297">
        <v>19.829999999999998</v>
      </c>
      <c r="W1112" s="297">
        <v>19.59</v>
      </c>
      <c r="X1112" s="297">
        <v>19.27</v>
      </c>
      <c r="Y1112" s="297">
        <v>20.55</v>
      </c>
      <c r="Z1112" s="297">
        <v>20.12</v>
      </c>
      <c r="AA1112" s="297">
        <v>19.86</v>
      </c>
      <c r="AB1112" s="297">
        <v>21.37</v>
      </c>
      <c r="AC1112" s="297">
        <v>23.64</v>
      </c>
      <c r="AD1112" s="297">
        <v>22.81</v>
      </c>
      <c r="AE1112" s="297">
        <v>25.71</v>
      </c>
      <c r="AF1112" s="297">
        <v>27.82</v>
      </c>
      <c r="AG1112" s="297">
        <v>25</v>
      </c>
      <c r="AH1112" s="297">
        <v>22.75</v>
      </c>
      <c r="AI1112" s="297">
        <v>19.510000000000002</v>
      </c>
      <c r="AJ1112" s="297">
        <v>23.42</v>
      </c>
      <c r="AK1112" s="297">
        <v>23.32</v>
      </c>
      <c r="AL1112" s="297">
        <v>23.3</v>
      </c>
      <c r="AM1112" s="297">
        <v>23.39</v>
      </c>
      <c r="AN1112" s="297">
        <v>23.52</v>
      </c>
      <c r="AO1112" s="297">
        <v>23.58</v>
      </c>
      <c r="AP1112" s="297">
        <v>23.41</v>
      </c>
      <c r="AQ1112" s="297">
        <v>23.36</v>
      </c>
      <c r="AR1112" s="297">
        <v>23.36</v>
      </c>
      <c r="AS1112" s="297">
        <v>23.4</v>
      </c>
      <c r="AT1112" s="297">
        <v>23.38</v>
      </c>
      <c r="AU1112" s="297">
        <v>23.19</v>
      </c>
      <c r="AV1112" s="297">
        <v>23.09</v>
      </c>
      <c r="AW1112" s="297">
        <v>23.03</v>
      </c>
      <c r="AX1112" s="297">
        <v>22.98</v>
      </c>
      <c r="AY1112" s="297">
        <v>22.89</v>
      </c>
      <c r="AZ1112" s="297">
        <v>22.71</v>
      </c>
      <c r="BA1112" s="297">
        <v>22.61</v>
      </c>
      <c r="BB1112" s="297">
        <v>22.53</v>
      </c>
      <c r="BC1112" s="297">
        <v>22.44</v>
      </c>
      <c r="BD1112" s="297">
        <v>22.34</v>
      </c>
      <c r="BE1112" s="297">
        <v>22.16</v>
      </c>
      <c r="BF1112" s="297">
        <v>22.05</v>
      </c>
      <c r="BG1112" s="297">
        <v>21.95</v>
      </c>
      <c r="BH1112" s="297">
        <v>21.85</v>
      </c>
      <c r="BI1112" s="297">
        <v>21.73</v>
      </c>
      <c r="BJ1112" s="297">
        <v>21.58</v>
      </c>
      <c r="BK1112" s="297">
        <v>21.48</v>
      </c>
      <c r="BL1112" s="297">
        <v>21.38</v>
      </c>
      <c r="BM1112" s="297">
        <v>21.28</v>
      </c>
      <c r="BN1112" s="297">
        <v>21.17</v>
      </c>
      <c r="BO1112" s="297">
        <v>21.04</v>
      </c>
      <c r="BP1112" s="297">
        <v>20.94</v>
      </c>
      <c r="BQ1112" s="297">
        <v>20.84</v>
      </c>
      <c r="BR1112" s="297">
        <v>20.75</v>
      </c>
      <c r="BS1112" s="297">
        <v>20.65</v>
      </c>
      <c r="BT1112" s="297">
        <v>20.54</v>
      </c>
      <c r="BU1112" s="297">
        <v>20.45</v>
      </c>
      <c r="BV1112" s="297">
        <v>20.36</v>
      </c>
      <c r="BW1112" s="297">
        <v>20.260000000000002</v>
      </c>
    </row>
    <row r="1113" spans="1:75" x14ac:dyDescent="0.25">
      <c r="A1113" s="297" t="s">
        <v>381</v>
      </c>
      <c r="B1113" s="297" t="s">
        <v>380</v>
      </c>
      <c r="C1113" s="297" t="s">
        <v>1011</v>
      </c>
      <c r="D1113" s="297" t="s">
        <v>927</v>
      </c>
      <c r="E1113" s="297">
        <v>25234.57</v>
      </c>
      <c r="F1113" s="297">
        <v>25364.33</v>
      </c>
      <c r="G1113" s="297">
        <v>25446.42</v>
      </c>
      <c r="H1113" s="297">
        <v>25490</v>
      </c>
      <c r="I1113" s="297">
        <v>25521.9</v>
      </c>
      <c r="J1113" s="297">
        <v>25553.7</v>
      </c>
      <c r="K1113" s="297">
        <v>25546.73</v>
      </c>
      <c r="L1113" s="297">
        <v>25540.32</v>
      </c>
      <c r="M1113" s="297">
        <v>25529.22</v>
      </c>
      <c r="N1113" s="297">
        <v>25499.040000000001</v>
      </c>
      <c r="O1113" s="297">
        <v>25370.52</v>
      </c>
      <c r="P1113" s="297">
        <v>25229.66</v>
      </c>
      <c r="Q1113" s="297">
        <v>25091.74</v>
      </c>
      <c r="R1113" s="297">
        <v>24957.7</v>
      </c>
      <c r="S1113" s="297">
        <v>24821.52</v>
      </c>
      <c r="T1113" s="297">
        <v>24630.55</v>
      </c>
      <c r="U1113" s="297">
        <v>24391.08</v>
      </c>
      <c r="V1113" s="297">
        <v>24109.46</v>
      </c>
      <c r="W1113" s="297">
        <v>23812.36</v>
      </c>
      <c r="X1113" s="297">
        <v>23525.11</v>
      </c>
      <c r="Y1113" s="297">
        <v>23257.439999999999</v>
      </c>
      <c r="Z1113" s="297">
        <v>22978.95</v>
      </c>
      <c r="AA1113" s="297">
        <v>22969</v>
      </c>
      <c r="AB1113" s="297">
        <v>22879.11</v>
      </c>
      <c r="AC1113" s="297">
        <v>22891.06</v>
      </c>
      <c r="AD1113" s="297">
        <v>23118.13</v>
      </c>
      <c r="AE1113" s="297">
        <v>23037.53</v>
      </c>
      <c r="AF1113" s="297">
        <v>22953.4</v>
      </c>
      <c r="AG1113" s="297">
        <v>22899.25</v>
      </c>
      <c r="AH1113" s="297">
        <v>22787.03</v>
      </c>
      <c r="AI1113" s="297">
        <v>22710.16</v>
      </c>
      <c r="AJ1113" s="297">
        <v>22641.45</v>
      </c>
      <c r="AK1113" s="297">
        <v>22573.68</v>
      </c>
      <c r="AL1113" s="297">
        <v>22494.57</v>
      </c>
      <c r="AM1113" s="297">
        <v>22390.05</v>
      </c>
      <c r="AN1113" s="297">
        <v>22255.919999999998</v>
      </c>
      <c r="AO1113" s="297">
        <v>22048.58</v>
      </c>
      <c r="AP1113" s="297">
        <v>21810.55</v>
      </c>
      <c r="AQ1113" s="297">
        <v>21555.93</v>
      </c>
      <c r="AR1113" s="297">
        <v>21304.94</v>
      </c>
      <c r="AS1113" s="297">
        <v>21067.87</v>
      </c>
      <c r="AT1113" s="297">
        <v>20804.89</v>
      </c>
      <c r="AU1113" s="297">
        <v>20557.98</v>
      </c>
      <c r="AV1113" s="297">
        <v>20325.099999999999</v>
      </c>
      <c r="AW1113" s="297">
        <v>20105.580000000002</v>
      </c>
      <c r="AX1113" s="297">
        <v>19898.52</v>
      </c>
      <c r="AY1113" s="297">
        <v>19682.88</v>
      </c>
      <c r="AZ1113" s="297">
        <v>19483.16</v>
      </c>
      <c r="BA1113" s="297">
        <v>19294.98</v>
      </c>
      <c r="BB1113" s="297">
        <v>19114.240000000002</v>
      </c>
      <c r="BC1113" s="297">
        <v>18939.23</v>
      </c>
      <c r="BD1113" s="297">
        <v>18758.169999999998</v>
      </c>
      <c r="BE1113" s="297">
        <v>18581.45</v>
      </c>
      <c r="BF1113" s="297">
        <v>18408.41</v>
      </c>
      <c r="BG1113" s="297">
        <v>18236.240000000002</v>
      </c>
      <c r="BH1113" s="297">
        <v>18060.939999999999</v>
      </c>
      <c r="BI1113" s="297">
        <v>17880.41</v>
      </c>
      <c r="BJ1113" s="297">
        <v>17698.59</v>
      </c>
      <c r="BK1113" s="297">
        <v>17514.64</v>
      </c>
      <c r="BL1113" s="297">
        <v>17328.66</v>
      </c>
      <c r="BM1113" s="297">
        <v>17141.62</v>
      </c>
      <c r="BN1113" s="297">
        <v>16946.82</v>
      </c>
      <c r="BO1113" s="297">
        <v>16755.59</v>
      </c>
      <c r="BP1113" s="297">
        <v>16568.099999999999</v>
      </c>
      <c r="BQ1113" s="297">
        <v>16385.27</v>
      </c>
      <c r="BR1113" s="297">
        <v>16208.09</v>
      </c>
      <c r="BS1113" s="297">
        <v>16070.35</v>
      </c>
      <c r="BT1113" s="297">
        <v>15939.39</v>
      </c>
      <c r="BU1113" s="297">
        <v>15816.56</v>
      </c>
      <c r="BV1113" s="297">
        <v>15704.25</v>
      </c>
      <c r="BW1113" s="297">
        <v>15604.11</v>
      </c>
    </row>
    <row r="1114" spans="1:75" x14ac:dyDescent="0.25">
      <c r="A1114" s="297" t="s">
        <v>381</v>
      </c>
      <c r="B1114" s="297" t="s">
        <v>380</v>
      </c>
      <c r="C1114" s="297" t="s">
        <v>1012</v>
      </c>
      <c r="D1114" s="297" t="s">
        <v>927</v>
      </c>
      <c r="E1114" s="297">
        <v>50043.55</v>
      </c>
      <c r="F1114" s="297">
        <v>50227.33</v>
      </c>
      <c r="G1114" s="297">
        <v>50408.69</v>
      </c>
      <c r="H1114" s="297">
        <v>50589.15</v>
      </c>
      <c r="I1114" s="297">
        <v>50769.7</v>
      </c>
      <c r="J1114" s="297">
        <v>50949.36</v>
      </c>
      <c r="K1114" s="297">
        <v>51128.21</v>
      </c>
      <c r="L1114" s="297">
        <v>51301.21</v>
      </c>
      <c r="M1114" s="297">
        <v>51455.6</v>
      </c>
      <c r="N1114" s="297">
        <v>51574.64</v>
      </c>
      <c r="O1114" s="297">
        <v>51644.91</v>
      </c>
      <c r="P1114" s="297">
        <v>51666.12</v>
      </c>
      <c r="Q1114" s="297">
        <v>51637.72</v>
      </c>
      <c r="R1114" s="297">
        <v>51546.66</v>
      </c>
      <c r="S1114" s="297">
        <v>51377.43</v>
      </c>
      <c r="T1114" s="297">
        <v>51121.72</v>
      </c>
      <c r="U1114" s="297">
        <v>50773.32</v>
      </c>
      <c r="V1114" s="297">
        <v>50342.84</v>
      </c>
      <c r="W1114" s="297">
        <v>49860.13</v>
      </c>
      <c r="X1114" s="297">
        <v>49366.11</v>
      </c>
      <c r="Y1114" s="297">
        <v>48891.79</v>
      </c>
      <c r="Z1114" s="297">
        <v>48448.27</v>
      </c>
      <c r="AA1114" s="297">
        <v>48032.37</v>
      </c>
      <c r="AB1114" s="297">
        <v>47643.28</v>
      </c>
      <c r="AC1114" s="297">
        <v>47275.25</v>
      </c>
      <c r="AD1114" s="297">
        <v>46923.93</v>
      </c>
      <c r="AE1114" s="297">
        <v>46591.8</v>
      </c>
      <c r="AF1114" s="297">
        <v>46282.16</v>
      </c>
      <c r="AG1114" s="297">
        <v>45991.59</v>
      </c>
      <c r="AH1114" s="297">
        <v>45715.01</v>
      </c>
      <c r="AI1114" s="297">
        <v>45448.33</v>
      </c>
      <c r="AJ1114" s="297">
        <v>45190.18</v>
      </c>
      <c r="AK1114" s="297">
        <v>44940.27</v>
      </c>
      <c r="AL1114" s="297">
        <v>44696.74</v>
      </c>
      <c r="AM1114" s="297">
        <v>44457.73</v>
      </c>
      <c r="AN1114" s="297">
        <v>44221.63</v>
      </c>
      <c r="AO1114" s="297">
        <v>43987.12</v>
      </c>
      <c r="AP1114" s="297">
        <v>43753.21</v>
      </c>
      <c r="AQ1114" s="297">
        <v>43518.96</v>
      </c>
      <c r="AR1114" s="297">
        <v>43283.63</v>
      </c>
      <c r="AS1114" s="297">
        <v>43046.55</v>
      </c>
      <c r="AT1114" s="297">
        <v>42807.29</v>
      </c>
      <c r="AU1114" s="297">
        <v>42565.4</v>
      </c>
      <c r="AV1114" s="297">
        <v>42320.33</v>
      </c>
      <c r="AW1114" s="297">
        <v>42071.6</v>
      </c>
      <c r="AX1114" s="297">
        <v>41818.980000000003</v>
      </c>
      <c r="AY1114" s="297">
        <v>41562.36</v>
      </c>
      <c r="AZ1114" s="297">
        <v>41302.22</v>
      </c>
      <c r="BA1114" s="297">
        <v>41039.89</v>
      </c>
      <c r="BB1114" s="297">
        <v>40777.14</v>
      </c>
      <c r="BC1114" s="297">
        <v>40515.5</v>
      </c>
      <c r="BD1114" s="297">
        <v>40255.449999999997</v>
      </c>
      <c r="BE1114" s="297">
        <v>39997.300000000003</v>
      </c>
      <c r="BF1114" s="297">
        <v>39742.199999999997</v>
      </c>
      <c r="BG1114" s="297">
        <v>39491.360000000001</v>
      </c>
      <c r="BH1114" s="297">
        <v>39245.71</v>
      </c>
      <c r="BI1114" s="297">
        <v>39005.699999999997</v>
      </c>
      <c r="BJ1114" s="297">
        <v>38771.370000000003</v>
      </c>
      <c r="BK1114" s="297">
        <v>38542.61</v>
      </c>
      <c r="BL1114" s="297">
        <v>38319.06</v>
      </c>
      <c r="BM1114" s="297">
        <v>38100.35</v>
      </c>
      <c r="BN1114" s="297">
        <v>37886.449999999997</v>
      </c>
      <c r="BO1114" s="297">
        <v>37677.14</v>
      </c>
      <c r="BP1114" s="297">
        <v>37471.550000000003</v>
      </c>
      <c r="BQ1114" s="297">
        <v>37268.620000000003</v>
      </c>
      <c r="BR1114" s="297">
        <v>37067.410000000003</v>
      </c>
      <c r="BS1114" s="297">
        <v>36867.599999999999</v>
      </c>
      <c r="BT1114" s="297">
        <v>36668.980000000003</v>
      </c>
      <c r="BU1114" s="297">
        <v>36470.959999999999</v>
      </c>
      <c r="BV1114" s="297">
        <v>36272.94</v>
      </c>
      <c r="BW1114" s="297">
        <v>36074.47</v>
      </c>
    </row>
    <row r="1115" spans="1:75" x14ac:dyDescent="0.25">
      <c r="A1115" s="297" t="s">
        <v>381</v>
      </c>
      <c r="B1115" s="297" t="s">
        <v>380</v>
      </c>
      <c r="C1115" s="297" t="s">
        <v>1013</v>
      </c>
      <c r="D1115" s="297" t="s">
        <v>1010</v>
      </c>
      <c r="N1115" s="297">
        <v>28.82</v>
      </c>
      <c r="O1115" s="297">
        <v>26.39</v>
      </c>
      <c r="P1115" s="297">
        <v>28.52</v>
      </c>
      <c r="Q1115" s="297">
        <v>36.44</v>
      </c>
      <c r="R1115" s="297">
        <v>35.979999999999997</v>
      </c>
      <c r="S1115" s="297">
        <v>32.17</v>
      </c>
      <c r="T1115" s="297">
        <v>23.6</v>
      </c>
      <c r="U1115" s="297">
        <v>20.149999999999999</v>
      </c>
      <c r="V1115" s="297">
        <v>18.38</v>
      </c>
      <c r="W1115" s="297">
        <v>18.54</v>
      </c>
      <c r="X1115" s="297">
        <v>22.97</v>
      </c>
      <c r="Y1115" s="297">
        <v>24.75</v>
      </c>
      <c r="Z1115" s="297">
        <v>23.43</v>
      </c>
      <c r="AA1115" s="297">
        <v>24.53</v>
      </c>
      <c r="AB1115" s="297">
        <v>24.55</v>
      </c>
      <c r="AC1115" s="297">
        <v>28.65</v>
      </c>
      <c r="AD1115" s="297">
        <v>23.42</v>
      </c>
      <c r="AE1115" s="297">
        <v>21.91</v>
      </c>
      <c r="AF1115" s="297">
        <v>21.14</v>
      </c>
      <c r="AG1115" s="297">
        <v>19.16</v>
      </c>
      <c r="AH1115" s="297">
        <v>20.18</v>
      </c>
      <c r="AI1115" s="297">
        <v>9.8699999999999992</v>
      </c>
      <c r="AJ1115" s="297">
        <v>21.76</v>
      </c>
      <c r="AK1115" s="297">
        <v>22.4</v>
      </c>
      <c r="AL1115" s="297">
        <v>22.81</v>
      </c>
      <c r="AM1115" s="297">
        <v>23.7</v>
      </c>
      <c r="AN1115" s="297">
        <v>24.29</v>
      </c>
      <c r="AO1115" s="297">
        <v>24.67</v>
      </c>
      <c r="AP1115" s="297">
        <v>24.25</v>
      </c>
      <c r="AQ1115" s="297">
        <v>24.03</v>
      </c>
      <c r="AR1115" s="297">
        <v>24.08</v>
      </c>
      <c r="AS1115" s="297">
        <v>24.36</v>
      </c>
      <c r="AT1115" s="297">
        <v>24.35</v>
      </c>
      <c r="AU1115" s="297">
        <v>23.85</v>
      </c>
      <c r="AV1115" s="297">
        <v>23.62</v>
      </c>
      <c r="AW1115" s="297">
        <v>23.54</v>
      </c>
      <c r="AX1115" s="297">
        <v>23.49</v>
      </c>
      <c r="AY1115" s="297">
        <v>23.24</v>
      </c>
      <c r="AZ1115" s="297">
        <v>22.74</v>
      </c>
      <c r="BA1115" s="297">
        <v>22.49</v>
      </c>
      <c r="BB1115" s="297">
        <v>22.33</v>
      </c>
      <c r="BC1115" s="297">
        <v>22.19</v>
      </c>
      <c r="BD1115" s="297">
        <v>21.97</v>
      </c>
      <c r="BE1115" s="297">
        <v>21.6</v>
      </c>
      <c r="BF1115" s="297">
        <v>21.42</v>
      </c>
      <c r="BG1115" s="297">
        <v>21.29</v>
      </c>
      <c r="BH1115" s="297">
        <v>21.2</v>
      </c>
      <c r="BI1115" s="297">
        <v>21.02</v>
      </c>
      <c r="BJ1115" s="297">
        <v>20.82</v>
      </c>
      <c r="BK1115" s="297">
        <v>20.69</v>
      </c>
      <c r="BL1115" s="297">
        <v>20.57</v>
      </c>
      <c r="BM1115" s="297">
        <v>20.440000000000001</v>
      </c>
      <c r="BN1115" s="297">
        <v>20.2</v>
      </c>
      <c r="BO1115" s="297">
        <v>19.97</v>
      </c>
      <c r="BP1115" s="297">
        <v>19.739999999999998</v>
      </c>
      <c r="BQ1115" s="297">
        <v>19.510000000000002</v>
      </c>
      <c r="BR1115" s="297">
        <v>19.29</v>
      </c>
      <c r="BS1115" s="297">
        <v>18.97</v>
      </c>
      <c r="BT1115" s="297">
        <v>18.649999999999999</v>
      </c>
      <c r="BU1115" s="297">
        <v>18.350000000000001</v>
      </c>
      <c r="BV1115" s="297">
        <v>18.05</v>
      </c>
      <c r="BW1115" s="297">
        <v>17.77</v>
      </c>
    </row>
    <row r="1116" spans="1:75" x14ac:dyDescent="0.25">
      <c r="A1116" s="297" t="s">
        <v>381</v>
      </c>
      <c r="B1116" s="297" t="s">
        <v>380</v>
      </c>
      <c r="C1116" s="297" t="s">
        <v>1014</v>
      </c>
      <c r="D1116" s="297" t="s">
        <v>1015</v>
      </c>
      <c r="E1116" s="297">
        <v>73.44</v>
      </c>
      <c r="F1116" s="297">
        <v>74.67</v>
      </c>
      <c r="G1116" s="297">
        <v>75.930000000000007</v>
      </c>
      <c r="H1116" s="297">
        <v>77.209999999999994</v>
      </c>
      <c r="I1116" s="297">
        <v>78.5</v>
      </c>
      <c r="J1116" s="297">
        <v>79.83</v>
      </c>
      <c r="K1116" s="297">
        <v>80.680000000000007</v>
      </c>
      <c r="L1116" s="297">
        <v>81.55</v>
      </c>
      <c r="M1116" s="297">
        <v>82.42</v>
      </c>
      <c r="N1116" s="297">
        <v>83.31</v>
      </c>
      <c r="O1116" s="297">
        <v>84.2</v>
      </c>
      <c r="P1116" s="297">
        <v>85.19</v>
      </c>
      <c r="Q1116" s="297">
        <v>86.19</v>
      </c>
      <c r="R1116" s="297">
        <v>87.2</v>
      </c>
      <c r="S1116" s="297">
        <v>88.22</v>
      </c>
      <c r="T1116" s="297">
        <v>89.25</v>
      </c>
      <c r="U1116" s="297">
        <v>90.16</v>
      </c>
      <c r="V1116" s="297">
        <v>91.07</v>
      </c>
      <c r="W1116" s="297">
        <v>92</v>
      </c>
      <c r="X1116" s="297">
        <v>92.93</v>
      </c>
      <c r="Y1116" s="297">
        <v>93.87</v>
      </c>
      <c r="Z1116" s="297">
        <v>94.44</v>
      </c>
      <c r="AA1116" s="297">
        <v>95.01</v>
      </c>
      <c r="AB1116" s="297">
        <v>95.58</v>
      </c>
      <c r="AC1116" s="297">
        <v>96.16</v>
      </c>
      <c r="AD1116" s="297">
        <v>96.74</v>
      </c>
      <c r="AE1116" s="297">
        <v>96.83</v>
      </c>
      <c r="AF1116" s="297">
        <v>96.92</v>
      </c>
      <c r="AG1116" s="297">
        <v>97</v>
      </c>
      <c r="AH1116" s="297">
        <v>97.09</v>
      </c>
      <c r="AI1116" s="297">
        <v>97.18</v>
      </c>
      <c r="AJ1116" s="297">
        <v>97.31</v>
      </c>
      <c r="AK1116" s="297">
        <v>97.45</v>
      </c>
      <c r="AL1116" s="297">
        <v>97.58</v>
      </c>
      <c r="AM1116" s="297">
        <v>97.72</v>
      </c>
      <c r="AN1116" s="297">
        <v>97.85</v>
      </c>
      <c r="AO1116" s="297">
        <v>97.87</v>
      </c>
      <c r="AP1116" s="297">
        <v>97.89</v>
      </c>
      <c r="AQ1116" s="297">
        <v>97.9</v>
      </c>
      <c r="AR1116" s="297">
        <v>97.92</v>
      </c>
      <c r="AS1116" s="297">
        <v>97.94</v>
      </c>
      <c r="AT1116" s="297">
        <v>97.95</v>
      </c>
      <c r="AU1116" s="297">
        <v>97.97</v>
      </c>
      <c r="AV1116" s="297">
        <v>97.98</v>
      </c>
      <c r="AW1116" s="297">
        <v>97.99</v>
      </c>
      <c r="AX1116" s="297">
        <v>98</v>
      </c>
      <c r="AY1116" s="297">
        <v>98.02</v>
      </c>
      <c r="AZ1116" s="297">
        <v>98.03</v>
      </c>
      <c r="BA1116" s="297">
        <v>98.05</v>
      </c>
      <c r="BB1116" s="297">
        <v>98.06</v>
      </c>
      <c r="BC1116" s="297">
        <v>98.07</v>
      </c>
      <c r="BD1116" s="297">
        <v>98.09</v>
      </c>
      <c r="BE1116" s="297">
        <v>98.11</v>
      </c>
      <c r="BF1116" s="297">
        <v>98.13</v>
      </c>
      <c r="BG1116" s="297">
        <v>98.15</v>
      </c>
      <c r="BH1116" s="297">
        <v>98.17</v>
      </c>
      <c r="BI1116" s="297">
        <v>98.2</v>
      </c>
      <c r="BJ1116" s="297">
        <v>98.22</v>
      </c>
      <c r="BK1116" s="297">
        <v>98.25</v>
      </c>
      <c r="BL1116" s="297">
        <v>98.27</v>
      </c>
      <c r="BM1116" s="297">
        <v>98.3</v>
      </c>
      <c r="BN1116" s="297">
        <v>98.33</v>
      </c>
      <c r="BO1116" s="297">
        <v>98.36</v>
      </c>
      <c r="BP1116" s="297">
        <v>98.39</v>
      </c>
      <c r="BQ1116" s="297">
        <v>98.42</v>
      </c>
      <c r="BR1116" s="297">
        <v>98.45</v>
      </c>
      <c r="BS1116" s="297">
        <v>98.5</v>
      </c>
      <c r="BT1116" s="297">
        <v>98.55</v>
      </c>
      <c r="BU1116" s="297">
        <v>98.59</v>
      </c>
      <c r="BV1116" s="297">
        <v>98.64</v>
      </c>
      <c r="BW1116" s="297">
        <v>98.68</v>
      </c>
    </row>
    <row r="1117" spans="1:75" x14ac:dyDescent="0.25">
      <c r="A1117" s="297" t="s">
        <v>381</v>
      </c>
      <c r="B1117" s="297" t="s">
        <v>380</v>
      </c>
      <c r="C1117" s="297" t="s">
        <v>1016</v>
      </c>
      <c r="D1117" s="297" t="s">
        <v>1015</v>
      </c>
      <c r="E1117" s="297">
        <v>11.69</v>
      </c>
      <c r="F1117" s="297">
        <v>12.48</v>
      </c>
      <c r="G1117" s="297">
        <v>13.33</v>
      </c>
      <c r="H1117" s="297">
        <v>14.24</v>
      </c>
      <c r="I1117" s="297">
        <v>15.2</v>
      </c>
      <c r="J1117" s="297">
        <v>16.239999999999998</v>
      </c>
      <c r="K1117" s="297">
        <v>17.079999999999998</v>
      </c>
      <c r="L1117" s="297">
        <v>17.96</v>
      </c>
      <c r="M1117" s="297">
        <v>18.89</v>
      </c>
      <c r="N1117" s="297">
        <v>19.87</v>
      </c>
      <c r="O1117" s="297">
        <v>20.9</v>
      </c>
      <c r="P1117" s="297">
        <v>23.17</v>
      </c>
      <c r="Q1117" s="297">
        <v>25.69</v>
      </c>
      <c r="R1117" s="297">
        <v>28.48</v>
      </c>
      <c r="S1117" s="297">
        <v>31.58</v>
      </c>
      <c r="T1117" s="297">
        <v>35.01</v>
      </c>
      <c r="U1117" s="297">
        <v>35.21</v>
      </c>
      <c r="V1117" s="297">
        <v>35.42</v>
      </c>
      <c r="W1117" s="297">
        <v>35.630000000000003</v>
      </c>
      <c r="X1117" s="297">
        <v>35.840000000000003</v>
      </c>
      <c r="Y1117" s="297">
        <v>36.049999999999997</v>
      </c>
      <c r="Z1117" s="297">
        <v>36.35</v>
      </c>
      <c r="AA1117" s="297">
        <v>36.659999999999997</v>
      </c>
      <c r="AB1117" s="297">
        <v>36.97</v>
      </c>
      <c r="AC1117" s="297">
        <v>37.28</v>
      </c>
      <c r="AD1117" s="297">
        <v>37.6</v>
      </c>
      <c r="AE1117" s="297">
        <v>38</v>
      </c>
      <c r="AF1117" s="297">
        <v>38.4</v>
      </c>
      <c r="AG1117" s="297">
        <v>38.81</v>
      </c>
      <c r="AH1117" s="297">
        <v>39.22</v>
      </c>
      <c r="AI1117" s="297">
        <v>39.64</v>
      </c>
      <c r="AJ1117" s="297">
        <v>40.07</v>
      </c>
      <c r="AK1117" s="297">
        <v>40.51</v>
      </c>
      <c r="AL1117" s="297">
        <v>40.950000000000003</v>
      </c>
      <c r="AM1117" s="297">
        <v>41.4</v>
      </c>
      <c r="AN1117" s="297">
        <v>41.86</v>
      </c>
      <c r="AO1117" s="297">
        <v>42.09</v>
      </c>
      <c r="AP1117" s="297">
        <v>42.33</v>
      </c>
      <c r="AQ1117" s="297">
        <v>42.57</v>
      </c>
      <c r="AR1117" s="297">
        <v>42.81</v>
      </c>
      <c r="AS1117" s="297">
        <v>43.05</v>
      </c>
      <c r="AT1117" s="297">
        <v>43.28</v>
      </c>
      <c r="AU1117" s="297">
        <v>43.52</v>
      </c>
      <c r="AV1117" s="297">
        <v>43.76</v>
      </c>
      <c r="AW1117" s="297">
        <v>43.99</v>
      </c>
      <c r="AX1117" s="297">
        <v>44.23</v>
      </c>
      <c r="AY1117" s="297">
        <v>44.65</v>
      </c>
      <c r="AZ1117" s="297">
        <v>45.08</v>
      </c>
      <c r="BA1117" s="297">
        <v>45.51</v>
      </c>
      <c r="BB1117" s="297">
        <v>45.94</v>
      </c>
      <c r="BC1117" s="297">
        <v>46.38</v>
      </c>
      <c r="BD1117" s="297">
        <v>46.93</v>
      </c>
      <c r="BE1117" s="297">
        <v>47.48</v>
      </c>
      <c r="BF1117" s="297">
        <v>48.04</v>
      </c>
      <c r="BG1117" s="297">
        <v>48.6</v>
      </c>
      <c r="BH1117" s="297">
        <v>49.18</v>
      </c>
      <c r="BI1117" s="297">
        <v>49.81</v>
      </c>
      <c r="BJ1117" s="297">
        <v>50.44</v>
      </c>
      <c r="BK1117" s="297">
        <v>51.09</v>
      </c>
      <c r="BL1117" s="297">
        <v>51.74</v>
      </c>
      <c r="BM1117" s="297">
        <v>52.41</v>
      </c>
      <c r="BN1117" s="297">
        <v>53.13</v>
      </c>
      <c r="BO1117" s="297">
        <v>53.86</v>
      </c>
      <c r="BP1117" s="297">
        <v>54.6</v>
      </c>
      <c r="BQ1117" s="297">
        <v>55.36</v>
      </c>
      <c r="BR1117" s="297">
        <v>56.12</v>
      </c>
      <c r="BS1117" s="297">
        <v>57.06</v>
      </c>
      <c r="BT1117" s="297">
        <v>58.01</v>
      </c>
      <c r="BU1117" s="297">
        <v>58.98</v>
      </c>
      <c r="BV1117" s="297">
        <v>59.97</v>
      </c>
      <c r="BW1117" s="297">
        <v>60.97</v>
      </c>
    </row>
    <row r="1118" spans="1:75" x14ac:dyDescent="0.25">
      <c r="A1118" s="297" t="s">
        <v>1156</v>
      </c>
      <c r="B1118" s="297" t="s">
        <v>1157</v>
      </c>
      <c r="C1118" s="297" t="s">
        <v>1005</v>
      </c>
      <c r="D1118" s="297" t="s">
        <v>1006</v>
      </c>
      <c r="E1118" s="297">
        <v>137.4</v>
      </c>
      <c r="F1118" s="297">
        <v>151.94</v>
      </c>
      <c r="G1118" s="297">
        <v>166.63</v>
      </c>
      <c r="H1118" s="297">
        <v>180.78</v>
      </c>
      <c r="I1118" s="297">
        <v>193.3</v>
      </c>
      <c r="J1118" s="297">
        <v>200.49</v>
      </c>
      <c r="K1118" s="297">
        <v>206.64</v>
      </c>
      <c r="L1118" s="297">
        <v>209.53</v>
      </c>
      <c r="M1118" s="297">
        <v>212.36</v>
      </c>
      <c r="N1118" s="297">
        <v>215.8</v>
      </c>
      <c r="O1118" s="297">
        <v>219.54</v>
      </c>
      <c r="P1118" s="297">
        <v>224.15</v>
      </c>
      <c r="Q1118" s="297">
        <v>230.91</v>
      </c>
      <c r="R1118" s="297">
        <v>240.61</v>
      </c>
      <c r="S1118" s="297">
        <v>253.59</v>
      </c>
      <c r="T1118" s="297">
        <v>267.16000000000003</v>
      </c>
      <c r="U1118" s="297">
        <v>280.06</v>
      </c>
      <c r="V1118" s="297">
        <v>294.32</v>
      </c>
      <c r="W1118" s="297">
        <v>311.68</v>
      </c>
      <c r="X1118" s="297">
        <v>326</v>
      </c>
      <c r="Y1118" s="297">
        <v>335.29</v>
      </c>
      <c r="Z1118" s="297">
        <v>346.8</v>
      </c>
      <c r="AA1118" s="297">
        <v>357.08</v>
      </c>
      <c r="AB1118" s="297">
        <v>369.85</v>
      </c>
      <c r="AC1118" s="297">
        <v>383.24</v>
      </c>
      <c r="AD1118" s="297">
        <v>394.93</v>
      </c>
      <c r="AE1118" s="297">
        <v>411.11</v>
      </c>
      <c r="AF1118" s="297">
        <v>424.26</v>
      </c>
      <c r="AG1118" s="297">
        <v>437.09</v>
      </c>
      <c r="AH1118" s="297">
        <v>447.91</v>
      </c>
      <c r="AI1118" s="297">
        <v>451.03</v>
      </c>
      <c r="AJ1118" s="297">
        <v>465.23</v>
      </c>
      <c r="AK1118" s="297">
        <v>482.59</v>
      </c>
      <c r="AL1118" s="297">
        <v>503.69</v>
      </c>
      <c r="AM1118" s="297">
        <v>526.34</v>
      </c>
      <c r="AN1118" s="297">
        <v>549.4</v>
      </c>
      <c r="AO1118" s="297">
        <v>571.88</v>
      </c>
      <c r="AP1118" s="297">
        <v>594.32000000000005</v>
      </c>
      <c r="AQ1118" s="297">
        <v>616.41</v>
      </c>
      <c r="AR1118" s="297">
        <v>638.71</v>
      </c>
      <c r="AS1118" s="297">
        <v>660.58</v>
      </c>
      <c r="AT1118" s="297">
        <v>682.18</v>
      </c>
      <c r="AU1118" s="297">
        <v>703.11</v>
      </c>
      <c r="AV1118" s="297">
        <v>723.6</v>
      </c>
      <c r="AW1118" s="297">
        <v>743.65</v>
      </c>
      <c r="AX1118" s="297">
        <v>763.25</v>
      </c>
      <c r="AY1118" s="297">
        <v>782.54</v>
      </c>
      <c r="AZ1118" s="297">
        <v>801.26</v>
      </c>
      <c r="BA1118" s="297">
        <v>819.65</v>
      </c>
      <c r="BB1118" s="297">
        <v>837.75</v>
      </c>
      <c r="BC1118" s="297">
        <v>855.52</v>
      </c>
      <c r="BD1118" s="297">
        <v>872.63</v>
      </c>
      <c r="BE1118" s="297">
        <v>889.49</v>
      </c>
      <c r="BF1118" s="297">
        <v>905.81</v>
      </c>
      <c r="BG1118" s="297">
        <v>921.73</v>
      </c>
      <c r="BH1118" s="297">
        <v>937.23</v>
      </c>
      <c r="BI1118" s="297">
        <v>952.15</v>
      </c>
      <c r="BJ1118" s="297">
        <v>966.62</v>
      </c>
      <c r="BK1118" s="297">
        <v>980.59</v>
      </c>
      <c r="BL1118" s="297">
        <v>994.14</v>
      </c>
      <c r="BM1118" s="297">
        <v>1007.25</v>
      </c>
      <c r="BN1118" s="297">
        <v>1019.93</v>
      </c>
      <c r="BO1118" s="297">
        <v>1032.2</v>
      </c>
      <c r="BP1118" s="297">
        <v>1044.1099999999999</v>
      </c>
      <c r="BQ1118" s="297">
        <v>1055.71</v>
      </c>
      <c r="BR1118" s="297">
        <v>1067.03</v>
      </c>
      <c r="BS1118" s="297">
        <v>1078.08</v>
      </c>
      <c r="BT1118" s="297">
        <v>1088.92</v>
      </c>
      <c r="BU1118" s="297">
        <v>1099.5999999999999</v>
      </c>
      <c r="BV1118" s="297">
        <v>1110.1199999999999</v>
      </c>
      <c r="BW1118" s="297">
        <v>1120.48</v>
      </c>
    </row>
    <row r="1119" spans="1:75" x14ac:dyDescent="0.25">
      <c r="A1119" s="297" t="s">
        <v>1156</v>
      </c>
      <c r="B1119" s="297" t="s">
        <v>1157</v>
      </c>
      <c r="C1119" s="297" t="s">
        <v>1007</v>
      </c>
      <c r="D1119" s="297" t="s">
        <v>1008</v>
      </c>
      <c r="E1119" s="297">
        <v>49000</v>
      </c>
      <c r="F1119" s="297">
        <v>59431.51</v>
      </c>
      <c r="G1119" s="297">
        <v>64527.39</v>
      </c>
      <c r="H1119" s="297">
        <v>61267.13</v>
      </c>
      <c r="I1119" s="297">
        <v>80232.88</v>
      </c>
      <c r="J1119" s="297">
        <v>91397.27</v>
      </c>
      <c r="K1119" s="297">
        <v>103609.59</v>
      </c>
      <c r="L1119" s="297">
        <v>115219.18</v>
      </c>
      <c r="M1119" s="297">
        <v>118760.27</v>
      </c>
      <c r="N1119" s="297">
        <v>137054.79999999999</v>
      </c>
      <c r="O1119" s="297">
        <v>136136.98000000001</v>
      </c>
      <c r="P1119" s="297">
        <v>156698.63</v>
      </c>
      <c r="Q1119" s="297">
        <v>148315.07999999999</v>
      </c>
      <c r="R1119" s="297">
        <v>157294.53</v>
      </c>
      <c r="S1119" s="297">
        <v>175239.73</v>
      </c>
      <c r="T1119" s="297">
        <v>186643.84</v>
      </c>
      <c r="U1119" s="297">
        <v>210363.02</v>
      </c>
      <c r="V1119" s="297">
        <v>207164.39</v>
      </c>
      <c r="W1119" s="297">
        <v>214821.92</v>
      </c>
      <c r="X1119" s="297">
        <v>220171.23</v>
      </c>
      <c r="Y1119" s="297">
        <v>230773.97</v>
      </c>
      <c r="Z1119" s="297">
        <v>230801.38</v>
      </c>
      <c r="AA1119" s="297">
        <v>260520.55</v>
      </c>
      <c r="AB1119" s="297">
        <v>274582.19</v>
      </c>
      <c r="AC1119" s="297">
        <v>288924.69</v>
      </c>
      <c r="AD1119" s="297">
        <v>295287.69</v>
      </c>
      <c r="AE1119" s="297">
        <v>310828.78000000003</v>
      </c>
      <c r="AF1119" s="297">
        <v>353671.22</v>
      </c>
      <c r="AG1119" s="297">
        <v>400267.13</v>
      </c>
      <c r="AH1119" s="297">
        <v>514488</v>
      </c>
      <c r="AI1119" s="297">
        <v>530322.81000000006</v>
      </c>
      <c r="AJ1119" s="297">
        <v>521842.47</v>
      </c>
      <c r="AK1119" s="297">
        <v>507026.97</v>
      </c>
      <c r="AL1119" s="297">
        <v>489074.91</v>
      </c>
      <c r="AM1119" s="297">
        <v>471884.78</v>
      </c>
      <c r="AN1119" s="297">
        <v>457850.34</v>
      </c>
      <c r="AO1119" s="297">
        <v>446359</v>
      </c>
      <c r="AP1119" s="297">
        <v>445979.28</v>
      </c>
      <c r="AQ1119" s="297">
        <v>445896.69</v>
      </c>
      <c r="AR1119" s="297">
        <v>446285.09</v>
      </c>
      <c r="AS1119" s="297">
        <v>445859.19</v>
      </c>
      <c r="AT1119" s="297">
        <v>445128.94</v>
      </c>
      <c r="AU1119" s="297">
        <v>447185.88</v>
      </c>
      <c r="AV1119" s="297">
        <v>448704.47</v>
      </c>
      <c r="AW1119" s="297">
        <v>449968.22</v>
      </c>
      <c r="AX1119" s="297">
        <v>450846.91</v>
      </c>
      <c r="AY1119" s="297">
        <v>451452.47</v>
      </c>
      <c r="AZ1119" s="297">
        <v>453787.28</v>
      </c>
      <c r="BA1119" s="297">
        <v>455930.16</v>
      </c>
      <c r="BB1119" s="297">
        <v>457813.94</v>
      </c>
      <c r="BC1119" s="297">
        <v>459695.38</v>
      </c>
      <c r="BD1119" s="297">
        <v>461114.09</v>
      </c>
      <c r="BE1119" s="297">
        <v>463796.16</v>
      </c>
      <c r="BF1119" s="297">
        <v>466217.56</v>
      </c>
      <c r="BG1119" s="297">
        <v>468311.09</v>
      </c>
      <c r="BH1119" s="297">
        <v>470109.53</v>
      </c>
      <c r="BI1119" s="297">
        <v>471698.31</v>
      </c>
      <c r="BJ1119" s="297">
        <v>473802.38</v>
      </c>
      <c r="BK1119" s="297">
        <v>475606.94</v>
      </c>
      <c r="BL1119" s="297">
        <v>477153.75</v>
      </c>
      <c r="BM1119" s="297">
        <v>478354.63</v>
      </c>
      <c r="BN1119" s="297">
        <v>479584.06</v>
      </c>
      <c r="BO1119" s="297">
        <v>481078.13</v>
      </c>
      <c r="BP1119" s="297">
        <v>482447.63</v>
      </c>
      <c r="BQ1119" s="297">
        <v>483828.16</v>
      </c>
      <c r="BR1119" s="297">
        <v>485254.94</v>
      </c>
      <c r="BS1119" s="297">
        <v>487020.28</v>
      </c>
      <c r="BT1119" s="297">
        <v>489178.59</v>
      </c>
      <c r="BU1119" s="297">
        <v>491567.25</v>
      </c>
      <c r="BV1119" s="297">
        <v>494174.38</v>
      </c>
      <c r="BW1119" s="297">
        <v>497050.16</v>
      </c>
    </row>
    <row r="1120" spans="1:75" x14ac:dyDescent="0.25">
      <c r="A1120" s="297" t="s">
        <v>1156</v>
      </c>
      <c r="B1120" s="297" t="s">
        <v>1157</v>
      </c>
      <c r="C1120" s="297" t="s">
        <v>1009</v>
      </c>
      <c r="D1120" s="297" t="s">
        <v>1010</v>
      </c>
      <c r="E1120" s="297">
        <v>27.46</v>
      </c>
      <c r="F1120" s="297">
        <v>25.36</v>
      </c>
      <c r="G1120" s="297">
        <v>28.88</v>
      </c>
      <c r="H1120" s="297">
        <v>30.97</v>
      </c>
      <c r="I1120" s="297">
        <v>28.65</v>
      </c>
      <c r="J1120" s="297">
        <v>24.66</v>
      </c>
      <c r="K1120" s="297">
        <v>29.37</v>
      </c>
      <c r="L1120" s="297">
        <v>23.24</v>
      </c>
      <c r="M1120" s="297">
        <v>24</v>
      </c>
      <c r="N1120" s="297">
        <v>22.2</v>
      </c>
      <c r="O1120" s="297">
        <v>19.48</v>
      </c>
      <c r="P1120" s="297">
        <v>20.71</v>
      </c>
      <c r="Q1120" s="297">
        <v>22.92</v>
      </c>
      <c r="R1120" s="297">
        <v>26.97</v>
      </c>
      <c r="S1120" s="297">
        <v>29.24</v>
      </c>
      <c r="T1120" s="297">
        <v>28.44</v>
      </c>
      <c r="U1120" s="297">
        <v>26.92</v>
      </c>
      <c r="V1120" s="297">
        <v>27.1</v>
      </c>
      <c r="W1120" s="297">
        <v>29.3</v>
      </c>
      <c r="X1120" s="297">
        <v>26.6</v>
      </c>
      <c r="Y1120" s="297">
        <v>23.15</v>
      </c>
      <c r="Z1120" s="297">
        <v>24.38</v>
      </c>
      <c r="AA1120" s="297">
        <v>23.68</v>
      </c>
      <c r="AB1120" s="297">
        <v>23.31</v>
      </c>
      <c r="AC1120" s="297">
        <v>22.35</v>
      </c>
      <c r="AD1120" s="297">
        <v>19.940000000000001</v>
      </c>
      <c r="AE1120" s="297">
        <v>21.09</v>
      </c>
      <c r="AF1120" s="297">
        <v>19.14</v>
      </c>
      <c r="AG1120" s="297">
        <v>18.18</v>
      </c>
      <c r="AH1120" s="297">
        <v>16.71</v>
      </c>
      <c r="AI1120" s="297">
        <v>13.97</v>
      </c>
      <c r="AJ1120" s="297">
        <v>18.61</v>
      </c>
      <c r="AK1120" s="297">
        <v>19.77</v>
      </c>
      <c r="AL1120" s="297">
        <v>21.07</v>
      </c>
      <c r="AM1120" s="297">
        <v>21.6</v>
      </c>
      <c r="AN1120" s="297">
        <v>21.78</v>
      </c>
      <c r="AO1120" s="297">
        <v>21.62</v>
      </c>
      <c r="AP1120" s="297">
        <v>21.57</v>
      </c>
      <c r="AQ1120" s="297">
        <v>21.41</v>
      </c>
      <c r="AR1120" s="297">
        <v>21.43</v>
      </c>
      <c r="AS1120" s="297">
        <v>21.27</v>
      </c>
      <c r="AT1120" s="297">
        <v>21.22</v>
      </c>
      <c r="AU1120" s="297">
        <v>21.06</v>
      </c>
      <c r="AV1120" s="297">
        <v>20.99</v>
      </c>
      <c r="AW1120" s="297">
        <v>20.93</v>
      </c>
      <c r="AX1120" s="297">
        <v>20.87</v>
      </c>
      <c r="AY1120" s="297">
        <v>20.84</v>
      </c>
      <c r="AZ1120" s="297">
        <v>20.74</v>
      </c>
      <c r="BA1120" s="297">
        <v>20.7</v>
      </c>
      <c r="BB1120" s="297">
        <v>20.66</v>
      </c>
      <c r="BC1120" s="297">
        <v>20.6</v>
      </c>
      <c r="BD1120" s="297">
        <v>20.47</v>
      </c>
      <c r="BE1120" s="297">
        <v>20.43</v>
      </c>
      <c r="BF1120" s="297">
        <v>20.32</v>
      </c>
      <c r="BG1120" s="297">
        <v>20.239999999999998</v>
      </c>
      <c r="BH1120" s="297">
        <v>20.149999999999999</v>
      </c>
      <c r="BI1120" s="297">
        <v>20.03</v>
      </c>
      <c r="BJ1120" s="297">
        <v>19.93</v>
      </c>
      <c r="BK1120" s="297">
        <v>19.82</v>
      </c>
      <c r="BL1120" s="297">
        <v>19.73</v>
      </c>
      <c r="BM1120" s="297">
        <v>19.64</v>
      </c>
      <c r="BN1120" s="297">
        <v>19.55</v>
      </c>
      <c r="BO1120" s="297">
        <v>19.46</v>
      </c>
      <c r="BP1120" s="297">
        <v>19.39</v>
      </c>
      <c r="BQ1120" s="297">
        <v>19.32</v>
      </c>
      <c r="BR1120" s="297">
        <v>19.25</v>
      </c>
      <c r="BS1120" s="297">
        <v>19.18</v>
      </c>
      <c r="BT1120" s="297">
        <v>19.11</v>
      </c>
      <c r="BU1120" s="297">
        <v>19.05</v>
      </c>
      <c r="BV1120" s="297">
        <v>18.98</v>
      </c>
      <c r="BW1120" s="297">
        <v>18.89</v>
      </c>
    </row>
    <row r="1121" spans="1:75" x14ac:dyDescent="0.25">
      <c r="A1121" s="297" t="s">
        <v>1156</v>
      </c>
      <c r="B1121" s="297" t="s">
        <v>1157</v>
      </c>
      <c r="C1121" s="297" t="s">
        <v>1011</v>
      </c>
      <c r="D1121" s="297" t="s">
        <v>927</v>
      </c>
      <c r="E1121" s="297">
        <v>554.03</v>
      </c>
      <c r="F1121" s="297">
        <v>583.61</v>
      </c>
      <c r="G1121" s="297">
        <v>604.57000000000005</v>
      </c>
      <c r="H1121" s="297">
        <v>621.82000000000005</v>
      </c>
      <c r="I1121" s="297">
        <v>641.77</v>
      </c>
      <c r="J1121" s="297">
        <v>668.63</v>
      </c>
      <c r="K1121" s="297">
        <v>701.55</v>
      </c>
      <c r="L1121" s="297">
        <v>742.94</v>
      </c>
      <c r="M1121" s="297">
        <v>791.84</v>
      </c>
      <c r="N1121" s="297">
        <v>846.68</v>
      </c>
      <c r="O1121" s="297">
        <v>906.39</v>
      </c>
      <c r="P1121" s="297">
        <v>969.59</v>
      </c>
      <c r="Q1121" s="297">
        <v>1039.96</v>
      </c>
      <c r="R1121" s="297">
        <v>1117.27</v>
      </c>
      <c r="S1121" s="297">
        <v>1200.67</v>
      </c>
      <c r="T1121" s="297">
        <v>1288.57</v>
      </c>
      <c r="U1121" s="297">
        <v>1358.96</v>
      </c>
      <c r="V1121" s="297">
        <v>1442.34</v>
      </c>
      <c r="W1121" s="297">
        <v>1533.42</v>
      </c>
      <c r="X1121" s="297">
        <v>1626.5</v>
      </c>
      <c r="Y1121" s="297">
        <v>1719.65</v>
      </c>
      <c r="Z1121" s="297">
        <v>1807.87</v>
      </c>
      <c r="AA1121" s="297">
        <v>1900.91</v>
      </c>
      <c r="AB1121" s="297">
        <v>2027.72</v>
      </c>
      <c r="AC1121" s="297">
        <v>2230.23</v>
      </c>
      <c r="AD1121" s="297">
        <v>2535.0500000000002</v>
      </c>
      <c r="AE1121" s="297">
        <v>2905.99</v>
      </c>
      <c r="AF1121" s="297">
        <v>3397.43</v>
      </c>
      <c r="AG1121" s="297">
        <v>3947.93</v>
      </c>
      <c r="AH1121" s="297">
        <v>4466.9399999999996</v>
      </c>
      <c r="AI1121" s="297">
        <v>4896.1099999999997</v>
      </c>
      <c r="AJ1121" s="297">
        <v>5136.88</v>
      </c>
      <c r="AK1121" s="297">
        <v>5256.29</v>
      </c>
      <c r="AL1121" s="297">
        <v>5293.17</v>
      </c>
      <c r="AM1121" s="297">
        <v>5307.12</v>
      </c>
      <c r="AN1121" s="297">
        <v>5340.08</v>
      </c>
      <c r="AO1121" s="297">
        <v>5400.34</v>
      </c>
      <c r="AP1121" s="297">
        <v>5482.13</v>
      </c>
      <c r="AQ1121" s="297">
        <v>5576.65</v>
      </c>
      <c r="AR1121" s="297">
        <v>5668.14</v>
      </c>
      <c r="AS1121" s="297">
        <v>5746.34</v>
      </c>
      <c r="AT1121" s="297">
        <v>5802.78</v>
      </c>
      <c r="AU1121" s="297">
        <v>5853.28</v>
      </c>
      <c r="AV1121" s="297">
        <v>5897.46</v>
      </c>
      <c r="AW1121" s="297">
        <v>5939.14</v>
      </c>
      <c r="AX1121" s="297">
        <v>5979.47</v>
      </c>
      <c r="AY1121" s="297">
        <v>6005.01</v>
      </c>
      <c r="AZ1121" s="297">
        <v>6030.81</v>
      </c>
      <c r="BA1121" s="297">
        <v>6056.22</v>
      </c>
      <c r="BB1121" s="297">
        <v>6079.78</v>
      </c>
      <c r="BC1121" s="297">
        <v>6100.3</v>
      </c>
      <c r="BD1121" s="297">
        <v>6109.54</v>
      </c>
      <c r="BE1121" s="297">
        <v>6118.53</v>
      </c>
      <c r="BF1121" s="297">
        <v>6125.75</v>
      </c>
      <c r="BG1121" s="297">
        <v>6129.46</v>
      </c>
      <c r="BH1121" s="297">
        <v>6128.03</v>
      </c>
      <c r="BI1121" s="297">
        <v>6113.76</v>
      </c>
      <c r="BJ1121" s="297">
        <v>6097.09</v>
      </c>
      <c r="BK1121" s="297">
        <v>6077.55</v>
      </c>
      <c r="BL1121" s="297">
        <v>6054.6</v>
      </c>
      <c r="BM1121" s="297">
        <v>6027.8</v>
      </c>
      <c r="BN1121" s="297">
        <v>5989.96</v>
      </c>
      <c r="BO1121" s="297">
        <v>5951.26</v>
      </c>
      <c r="BP1121" s="297">
        <v>5912.49</v>
      </c>
      <c r="BQ1121" s="297">
        <v>5874.88</v>
      </c>
      <c r="BR1121" s="297">
        <v>5838.94</v>
      </c>
      <c r="BS1121" s="297">
        <v>5796.32</v>
      </c>
      <c r="BT1121" s="297">
        <v>5757.56</v>
      </c>
      <c r="BU1121" s="297">
        <v>5723.1</v>
      </c>
      <c r="BV1121" s="297">
        <v>5693.46</v>
      </c>
      <c r="BW1121" s="297">
        <v>5668.44</v>
      </c>
    </row>
    <row r="1122" spans="1:75" x14ac:dyDescent="0.25">
      <c r="A1122" s="297" t="s">
        <v>1156</v>
      </c>
      <c r="B1122" s="297" t="s">
        <v>1157</v>
      </c>
      <c r="C1122" s="297" t="s">
        <v>1012</v>
      </c>
      <c r="D1122" s="297" t="s">
        <v>927</v>
      </c>
      <c r="E1122" s="297">
        <v>1016.23</v>
      </c>
      <c r="F1122" s="297">
        <v>1092.1500000000001</v>
      </c>
      <c r="G1122" s="297">
        <v>1157.3399999999999</v>
      </c>
      <c r="H1122" s="297">
        <v>1217.02</v>
      </c>
      <c r="I1122" s="297">
        <v>1279.01</v>
      </c>
      <c r="J1122" s="297">
        <v>1349</v>
      </c>
      <c r="K1122" s="297">
        <v>1428.79</v>
      </c>
      <c r="L1122" s="297">
        <v>1516.78</v>
      </c>
      <c r="M1122" s="297">
        <v>1611.26</v>
      </c>
      <c r="N1122" s="297">
        <v>1709.23</v>
      </c>
      <c r="O1122" s="297">
        <v>1808.64</v>
      </c>
      <c r="P1122" s="297">
        <v>1909.81</v>
      </c>
      <c r="Q1122" s="297">
        <v>2014.09</v>
      </c>
      <c r="R1122" s="297">
        <v>2121.6999999999998</v>
      </c>
      <c r="S1122" s="297">
        <v>2232.98</v>
      </c>
      <c r="T1122" s="297">
        <v>2348.54</v>
      </c>
      <c r="U1122" s="297">
        <v>2473.98</v>
      </c>
      <c r="V1122" s="297">
        <v>2611.61</v>
      </c>
      <c r="W1122" s="297">
        <v>2755.5</v>
      </c>
      <c r="X1122" s="297">
        <v>2897.04</v>
      </c>
      <c r="Y1122" s="297">
        <v>3033.49</v>
      </c>
      <c r="Z1122" s="297">
        <v>3149.44</v>
      </c>
      <c r="AA1122" s="297">
        <v>3254.69</v>
      </c>
      <c r="AB1122" s="297">
        <v>3400.96</v>
      </c>
      <c r="AC1122" s="297">
        <v>3658.04</v>
      </c>
      <c r="AD1122" s="297">
        <v>4069.35</v>
      </c>
      <c r="AE1122" s="297">
        <v>4662.7299999999996</v>
      </c>
      <c r="AF1122" s="297">
        <v>5405.54</v>
      </c>
      <c r="AG1122" s="297">
        <v>6206.62</v>
      </c>
      <c r="AH1122" s="297">
        <v>6938.81</v>
      </c>
      <c r="AI1122" s="297">
        <v>7511.69</v>
      </c>
      <c r="AJ1122" s="297">
        <v>7890.92</v>
      </c>
      <c r="AK1122" s="297">
        <v>8105.87</v>
      </c>
      <c r="AL1122" s="297">
        <v>8207.94</v>
      </c>
      <c r="AM1122" s="297">
        <v>8277.6299999999992</v>
      </c>
      <c r="AN1122" s="297">
        <v>8374.26</v>
      </c>
      <c r="AO1122" s="297">
        <v>8510.85</v>
      </c>
      <c r="AP1122" s="297">
        <v>8669.67</v>
      </c>
      <c r="AQ1122" s="297">
        <v>8843.11</v>
      </c>
      <c r="AR1122" s="297">
        <v>9015</v>
      </c>
      <c r="AS1122" s="297">
        <v>9173.7900000000009</v>
      </c>
      <c r="AT1122" s="297">
        <v>9320.66</v>
      </c>
      <c r="AU1122" s="297">
        <v>9462.68</v>
      </c>
      <c r="AV1122" s="297">
        <v>9600.51</v>
      </c>
      <c r="AW1122" s="297">
        <v>9735.07</v>
      </c>
      <c r="AX1122" s="297">
        <v>9867.07</v>
      </c>
      <c r="AY1122" s="297">
        <v>9996.7000000000007</v>
      </c>
      <c r="AZ1122" s="297">
        <v>10123.77</v>
      </c>
      <c r="BA1122" s="297">
        <v>10248.26</v>
      </c>
      <c r="BB1122" s="297">
        <v>10370.040000000001</v>
      </c>
      <c r="BC1122" s="297">
        <v>10489</v>
      </c>
      <c r="BD1122" s="297">
        <v>10605.13</v>
      </c>
      <c r="BE1122" s="297">
        <v>10718.47</v>
      </c>
      <c r="BF1122" s="297">
        <v>10828.99</v>
      </c>
      <c r="BG1122" s="297">
        <v>10936.69</v>
      </c>
      <c r="BH1122" s="297">
        <v>11041.5</v>
      </c>
      <c r="BI1122" s="297">
        <v>11143.37</v>
      </c>
      <c r="BJ1122" s="297">
        <v>11242.15</v>
      </c>
      <c r="BK1122" s="297">
        <v>11337.63</v>
      </c>
      <c r="BL1122" s="297">
        <v>11429.54</v>
      </c>
      <c r="BM1122" s="297">
        <v>11517.64</v>
      </c>
      <c r="BN1122" s="297">
        <v>11601.71</v>
      </c>
      <c r="BO1122" s="297">
        <v>11681.57</v>
      </c>
      <c r="BP1122" s="297">
        <v>11757.17</v>
      </c>
      <c r="BQ1122" s="297">
        <v>11828.46</v>
      </c>
      <c r="BR1122" s="297">
        <v>11895.34</v>
      </c>
      <c r="BS1122" s="297">
        <v>11957.76</v>
      </c>
      <c r="BT1122" s="297">
        <v>12015.4</v>
      </c>
      <c r="BU1122" s="297">
        <v>12067.56</v>
      </c>
      <c r="BV1122" s="297">
        <v>12113.33</v>
      </c>
      <c r="BW1122" s="297">
        <v>12152.08</v>
      </c>
    </row>
    <row r="1123" spans="1:75" x14ac:dyDescent="0.25">
      <c r="A1123" s="297" t="s">
        <v>1156</v>
      </c>
      <c r="B1123" s="297" t="s">
        <v>1157</v>
      </c>
      <c r="C1123" s="297" t="s">
        <v>1013</v>
      </c>
      <c r="D1123" s="297" t="s">
        <v>1010</v>
      </c>
      <c r="E1123" s="297">
        <v>71.81</v>
      </c>
      <c r="F1123" s="297">
        <v>61.58</v>
      </c>
      <c r="G1123" s="297">
        <v>56.83</v>
      </c>
      <c r="H1123" s="297">
        <v>54.87</v>
      </c>
      <c r="I1123" s="297">
        <v>56.28</v>
      </c>
      <c r="J1123" s="297">
        <v>52.96</v>
      </c>
      <c r="K1123" s="297">
        <v>38.14</v>
      </c>
      <c r="L1123" s="297">
        <v>40.92</v>
      </c>
      <c r="M1123" s="297">
        <v>34.19</v>
      </c>
      <c r="N1123" s="297">
        <v>38.369999999999997</v>
      </c>
      <c r="O1123" s="297">
        <v>45.61</v>
      </c>
      <c r="P1123" s="297">
        <v>41.77</v>
      </c>
      <c r="Q1123" s="297">
        <v>37.909999999999997</v>
      </c>
      <c r="R1123" s="297">
        <v>35.97</v>
      </c>
      <c r="S1123" s="297">
        <v>34.97</v>
      </c>
      <c r="T1123" s="297">
        <v>35.630000000000003</v>
      </c>
      <c r="U1123" s="297">
        <v>37.78</v>
      </c>
      <c r="V1123" s="297">
        <v>37.19</v>
      </c>
      <c r="W1123" s="297">
        <v>28</v>
      </c>
      <c r="X1123" s="297">
        <v>32.67</v>
      </c>
      <c r="Y1123" s="297">
        <v>41.15</v>
      </c>
      <c r="Z1123" s="297">
        <v>36.42</v>
      </c>
      <c r="AA1123" s="297">
        <v>33.51</v>
      </c>
      <c r="AB1123" s="297">
        <v>37.26</v>
      </c>
      <c r="AC1123" s="297">
        <v>36.64</v>
      </c>
      <c r="AD1123" s="297">
        <v>41.54</v>
      </c>
      <c r="AE1123" s="297">
        <v>44.95</v>
      </c>
      <c r="AF1123" s="297">
        <v>21.93</v>
      </c>
      <c r="AG1123" s="297">
        <v>13.91</v>
      </c>
      <c r="AH1123" s="297">
        <v>11.63</v>
      </c>
      <c r="AI1123" s="297">
        <v>-1.1000000000000001</v>
      </c>
      <c r="AJ1123" s="297">
        <v>15.49</v>
      </c>
      <c r="AK1123" s="297">
        <v>21.79</v>
      </c>
      <c r="AL1123" s="297">
        <v>28.59</v>
      </c>
      <c r="AM1123" s="297">
        <v>30.97</v>
      </c>
      <c r="AN1123" s="297">
        <v>31.05</v>
      </c>
      <c r="AO1123" s="297">
        <v>29.56</v>
      </c>
      <c r="AP1123" s="297">
        <v>29.37</v>
      </c>
      <c r="AQ1123" s="297">
        <v>28.25</v>
      </c>
      <c r="AR1123" s="297">
        <v>28.15</v>
      </c>
      <c r="AS1123" s="297">
        <v>27.15</v>
      </c>
      <c r="AT1123" s="297">
        <v>26.86</v>
      </c>
      <c r="AU1123" s="297">
        <v>26.43</v>
      </c>
      <c r="AV1123" s="297">
        <v>26.34</v>
      </c>
      <c r="AW1123" s="297">
        <v>26.16</v>
      </c>
      <c r="AX1123" s="297">
        <v>25.99</v>
      </c>
      <c r="AY1123" s="297">
        <v>26.08</v>
      </c>
      <c r="AZ1123" s="297">
        <v>25.97</v>
      </c>
      <c r="BA1123" s="297">
        <v>26.03</v>
      </c>
      <c r="BB1123" s="297">
        <v>26.08</v>
      </c>
      <c r="BC1123" s="297">
        <v>26.07</v>
      </c>
      <c r="BD1123" s="297">
        <v>25.67</v>
      </c>
      <c r="BE1123" s="297">
        <v>26.05</v>
      </c>
      <c r="BF1123" s="297">
        <v>25.79</v>
      </c>
      <c r="BG1123" s="297">
        <v>25.74</v>
      </c>
      <c r="BH1123" s="297">
        <v>25.64</v>
      </c>
      <c r="BI1123" s="297">
        <v>25.39</v>
      </c>
      <c r="BJ1123" s="297">
        <v>25.42</v>
      </c>
      <c r="BK1123" s="297">
        <v>25.24</v>
      </c>
      <c r="BL1123" s="297">
        <v>25.15</v>
      </c>
      <c r="BM1123" s="297">
        <v>25.01</v>
      </c>
      <c r="BN1123" s="297">
        <v>24.91</v>
      </c>
      <c r="BO1123" s="297">
        <v>24.85</v>
      </c>
      <c r="BP1123" s="297">
        <v>24.74</v>
      </c>
      <c r="BQ1123" s="297">
        <v>24.66</v>
      </c>
      <c r="BR1123" s="297">
        <v>24.55</v>
      </c>
      <c r="BS1123" s="297">
        <v>24.43</v>
      </c>
      <c r="BT1123" s="297">
        <v>24.31</v>
      </c>
      <c r="BU1123" s="297">
        <v>24.14</v>
      </c>
      <c r="BV1123" s="297">
        <v>23.95</v>
      </c>
      <c r="BW1123" s="297">
        <v>23.73</v>
      </c>
    </row>
    <row r="1124" spans="1:75" x14ac:dyDescent="0.25">
      <c r="A1124" s="297" t="s">
        <v>1156</v>
      </c>
      <c r="B1124" s="297" t="s">
        <v>1157</v>
      </c>
      <c r="C1124" s="297" t="s">
        <v>1014</v>
      </c>
      <c r="D1124" s="297" t="s">
        <v>1015</v>
      </c>
      <c r="E1124" s="297">
        <v>30.32</v>
      </c>
      <c r="F1124" s="297">
        <v>31.86</v>
      </c>
      <c r="G1124" s="297">
        <v>33.47</v>
      </c>
      <c r="H1124" s="297">
        <v>35.17</v>
      </c>
      <c r="I1124" s="297">
        <v>36.950000000000003</v>
      </c>
      <c r="J1124" s="297">
        <v>38.83</v>
      </c>
      <c r="K1124" s="297">
        <v>40.549999999999997</v>
      </c>
      <c r="L1124" s="297">
        <v>42.36</v>
      </c>
      <c r="M1124" s="297">
        <v>44.24</v>
      </c>
      <c r="N1124" s="297">
        <v>46.2</v>
      </c>
      <c r="O1124" s="297">
        <v>48.25</v>
      </c>
      <c r="P1124" s="297">
        <v>50.27</v>
      </c>
      <c r="Q1124" s="297">
        <v>52.38</v>
      </c>
      <c r="R1124" s="297">
        <v>54.57</v>
      </c>
      <c r="S1124" s="297">
        <v>56.85</v>
      </c>
      <c r="T1124" s="297">
        <v>59.23</v>
      </c>
      <c r="U1124" s="297">
        <v>60.13</v>
      </c>
      <c r="V1124" s="297">
        <v>61.03</v>
      </c>
      <c r="W1124" s="297">
        <v>61.96</v>
      </c>
      <c r="X1124" s="297">
        <v>62.89</v>
      </c>
      <c r="Y1124" s="297">
        <v>63.84</v>
      </c>
      <c r="Z1124" s="297">
        <v>64.06</v>
      </c>
      <c r="AA1124" s="297">
        <v>64.290000000000006</v>
      </c>
      <c r="AB1124" s="297">
        <v>64.510000000000005</v>
      </c>
      <c r="AC1124" s="297">
        <v>64.739999999999995</v>
      </c>
      <c r="AD1124" s="297">
        <v>64.97</v>
      </c>
      <c r="AE1124" s="297">
        <v>65.48</v>
      </c>
      <c r="AF1124" s="297">
        <v>65.989999999999995</v>
      </c>
      <c r="AG1124" s="297">
        <v>66.510000000000005</v>
      </c>
      <c r="AH1124" s="297">
        <v>67.03</v>
      </c>
      <c r="AI1124" s="297">
        <v>67.55</v>
      </c>
      <c r="AJ1124" s="297">
        <v>67.78</v>
      </c>
      <c r="AK1124" s="297">
        <v>68.02</v>
      </c>
      <c r="AL1124" s="297">
        <v>68.25</v>
      </c>
      <c r="AM1124" s="297">
        <v>68.48</v>
      </c>
      <c r="AN1124" s="297">
        <v>68.72</v>
      </c>
      <c r="AO1124" s="297">
        <v>68.959999999999994</v>
      </c>
      <c r="AP1124" s="297">
        <v>69.209999999999994</v>
      </c>
      <c r="AQ1124" s="297">
        <v>69.459999999999994</v>
      </c>
      <c r="AR1124" s="297">
        <v>69.709999999999994</v>
      </c>
      <c r="AS1124" s="297">
        <v>69.959999999999994</v>
      </c>
      <c r="AT1124" s="297">
        <v>70.23</v>
      </c>
      <c r="AU1124" s="297">
        <v>70.5</v>
      </c>
      <c r="AV1124" s="297">
        <v>70.78</v>
      </c>
      <c r="AW1124" s="297">
        <v>71.05</v>
      </c>
      <c r="AX1124" s="297">
        <v>71.33</v>
      </c>
      <c r="AY1124" s="297">
        <v>71.66</v>
      </c>
      <c r="AZ1124" s="297">
        <v>72</v>
      </c>
      <c r="BA1124" s="297">
        <v>72.33</v>
      </c>
      <c r="BB1124" s="297">
        <v>72.67</v>
      </c>
      <c r="BC1124" s="297">
        <v>73.010000000000005</v>
      </c>
      <c r="BD1124" s="297">
        <v>73.36</v>
      </c>
      <c r="BE1124" s="297">
        <v>73.709999999999994</v>
      </c>
      <c r="BF1124" s="297">
        <v>74.06</v>
      </c>
      <c r="BG1124" s="297">
        <v>74.42</v>
      </c>
      <c r="BH1124" s="297">
        <v>74.77</v>
      </c>
      <c r="BI1124" s="297">
        <v>75.180000000000007</v>
      </c>
      <c r="BJ1124" s="297">
        <v>75.59</v>
      </c>
      <c r="BK1124" s="297">
        <v>76</v>
      </c>
      <c r="BL1124" s="297">
        <v>76.41</v>
      </c>
      <c r="BM1124" s="297">
        <v>76.819999999999993</v>
      </c>
      <c r="BN1124" s="297">
        <v>77.319999999999993</v>
      </c>
      <c r="BO1124" s="297">
        <v>77.83</v>
      </c>
      <c r="BP1124" s="297">
        <v>78.33</v>
      </c>
      <c r="BQ1124" s="297">
        <v>78.849999999999994</v>
      </c>
      <c r="BR1124" s="297">
        <v>79.36</v>
      </c>
      <c r="BS1124" s="297">
        <v>79.98</v>
      </c>
      <c r="BT1124" s="297">
        <v>80.61</v>
      </c>
      <c r="BU1124" s="297">
        <v>81.239999999999995</v>
      </c>
      <c r="BV1124" s="297">
        <v>81.88</v>
      </c>
      <c r="BW1124" s="297">
        <v>82.53</v>
      </c>
    </row>
    <row r="1125" spans="1:75" x14ac:dyDescent="0.25">
      <c r="A1125" s="297" t="s">
        <v>1156</v>
      </c>
      <c r="B1125" s="297" t="s">
        <v>1157</v>
      </c>
      <c r="C1125" s="297" t="s">
        <v>1016</v>
      </c>
      <c r="D1125" s="297" t="s">
        <v>1015</v>
      </c>
      <c r="E1125" s="297">
        <v>5.93</v>
      </c>
      <c r="F1125" s="297">
        <v>6.33</v>
      </c>
      <c r="G1125" s="297">
        <v>6.75</v>
      </c>
      <c r="H1125" s="297">
        <v>7.2</v>
      </c>
      <c r="I1125" s="297">
        <v>7.68</v>
      </c>
      <c r="J1125" s="297">
        <v>8.19</v>
      </c>
      <c r="K1125" s="297">
        <v>8.6999999999999993</v>
      </c>
      <c r="L1125" s="297">
        <v>9.25</v>
      </c>
      <c r="M1125" s="297">
        <v>9.82</v>
      </c>
      <c r="N1125" s="297">
        <v>10.43</v>
      </c>
      <c r="O1125" s="297">
        <v>11.08</v>
      </c>
      <c r="P1125" s="297">
        <v>11.77</v>
      </c>
      <c r="Q1125" s="297">
        <v>12.49</v>
      </c>
      <c r="R1125" s="297">
        <v>13.26</v>
      </c>
      <c r="S1125" s="297">
        <v>14.08</v>
      </c>
      <c r="T1125" s="297">
        <v>14.94</v>
      </c>
      <c r="U1125" s="297">
        <v>15.22</v>
      </c>
      <c r="V1125" s="297">
        <v>15.51</v>
      </c>
      <c r="W1125" s="297">
        <v>15.8</v>
      </c>
      <c r="X1125" s="297">
        <v>16.100000000000001</v>
      </c>
      <c r="Y1125" s="297">
        <v>16.399999999999999</v>
      </c>
      <c r="Z1125" s="297">
        <v>16.559999999999999</v>
      </c>
      <c r="AA1125" s="297">
        <v>16.73</v>
      </c>
      <c r="AB1125" s="297">
        <v>16.89</v>
      </c>
      <c r="AC1125" s="297">
        <v>17.059999999999999</v>
      </c>
      <c r="AD1125" s="297">
        <v>17.23</v>
      </c>
      <c r="AE1125" s="297">
        <v>16.91</v>
      </c>
      <c r="AF1125" s="297">
        <v>16.61</v>
      </c>
      <c r="AG1125" s="297">
        <v>16.3</v>
      </c>
      <c r="AH1125" s="297">
        <v>16.010000000000002</v>
      </c>
      <c r="AI1125" s="297">
        <v>15.71</v>
      </c>
      <c r="AJ1125" s="297">
        <v>15.9</v>
      </c>
      <c r="AK1125" s="297">
        <v>16.079999999999998</v>
      </c>
      <c r="AL1125" s="297">
        <v>16.27</v>
      </c>
      <c r="AM1125" s="297">
        <v>16.46</v>
      </c>
      <c r="AN1125" s="297">
        <v>16.66</v>
      </c>
      <c r="AO1125" s="297">
        <v>16.899999999999999</v>
      </c>
      <c r="AP1125" s="297">
        <v>17.149999999999999</v>
      </c>
      <c r="AQ1125" s="297">
        <v>17.399999999999999</v>
      </c>
      <c r="AR1125" s="297">
        <v>17.66</v>
      </c>
      <c r="AS1125" s="297">
        <v>17.920000000000002</v>
      </c>
      <c r="AT1125" s="297">
        <v>18.190000000000001</v>
      </c>
      <c r="AU1125" s="297">
        <v>18.46</v>
      </c>
      <c r="AV1125" s="297">
        <v>18.739999999999998</v>
      </c>
      <c r="AW1125" s="297">
        <v>19.02</v>
      </c>
      <c r="AX1125" s="297">
        <v>19.3</v>
      </c>
      <c r="AY1125" s="297">
        <v>19.62</v>
      </c>
      <c r="AZ1125" s="297">
        <v>19.95</v>
      </c>
      <c r="BA1125" s="297">
        <v>20.29</v>
      </c>
      <c r="BB1125" s="297">
        <v>20.63</v>
      </c>
      <c r="BC1125" s="297">
        <v>20.97</v>
      </c>
      <c r="BD1125" s="297">
        <v>21.4</v>
      </c>
      <c r="BE1125" s="297">
        <v>21.83</v>
      </c>
      <c r="BF1125" s="297">
        <v>22.26</v>
      </c>
      <c r="BG1125" s="297">
        <v>22.71</v>
      </c>
      <c r="BH1125" s="297">
        <v>23.17</v>
      </c>
      <c r="BI1125" s="297">
        <v>23.65</v>
      </c>
      <c r="BJ1125" s="297">
        <v>24.14</v>
      </c>
      <c r="BK1125" s="297">
        <v>24.65</v>
      </c>
      <c r="BL1125" s="297">
        <v>25.16</v>
      </c>
      <c r="BM1125" s="297">
        <v>25.68</v>
      </c>
      <c r="BN1125" s="297">
        <v>26.32</v>
      </c>
      <c r="BO1125" s="297">
        <v>26.97</v>
      </c>
      <c r="BP1125" s="297">
        <v>27.63</v>
      </c>
      <c r="BQ1125" s="297">
        <v>28.31</v>
      </c>
      <c r="BR1125" s="297">
        <v>29.01</v>
      </c>
      <c r="BS1125" s="297">
        <v>29.86</v>
      </c>
      <c r="BT1125" s="297">
        <v>30.73</v>
      </c>
      <c r="BU1125" s="297">
        <v>31.63</v>
      </c>
      <c r="BV1125" s="297">
        <v>32.549999999999997</v>
      </c>
      <c r="BW1125" s="297">
        <v>33.51</v>
      </c>
    </row>
    <row r="1126" spans="1:75" x14ac:dyDescent="0.25">
      <c r="A1126" s="297" t="s">
        <v>117</v>
      </c>
      <c r="B1126" s="297" t="s">
        <v>78</v>
      </c>
      <c r="C1126" s="297" t="s">
        <v>1005</v>
      </c>
      <c r="D1126" s="297" t="s">
        <v>1006</v>
      </c>
      <c r="E1126" s="297">
        <v>2825.98</v>
      </c>
      <c r="F1126" s="297">
        <v>2864.46</v>
      </c>
      <c r="G1126" s="297">
        <v>2904.71</v>
      </c>
      <c r="H1126" s="297">
        <v>2948.75</v>
      </c>
      <c r="I1126" s="297">
        <v>3009.58</v>
      </c>
      <c r="J1126" s="297">
        <v>3076.31</v>
      </c>
      <c r="K1126" s="297">
        <v>3147.04</v>
      </c>
      <c r="L1126" s="297">
        <v>3238.19</v>
      </c>
      <c r="M1126" s="297">
        <v>3364.85</v>
      </c>
      <c r="N1126" s="297">
        <v>3508.87</v>
      </c>
      <c r="O1126" s="297">
        <v>3629.74</v>
      </c>
      <c r="P1126" s="297">
        <v>3698.43</v>
      </c>
      <c r="Q1126" s="297">
        <v>3741.9</v>
      </c>
      <c r="R1126" s="297">
        <v>3776.06</v>
      </c>
      <c r="S1126" s="297">
        <v>3822.8</v>
      </c>
      <c r="T1126" s="297">
        <v>3882.82</v>
      </c>
      <c r="U1126" s="297">
        <v>3950.28</v>
      </c>
      <c r="V1126" s="297">
        <v>4023</v>
      </c>
      <c r="W1126" s="297">
        <v>4121.91</v>
      </c>
      <c r="X1126" s="297">
        <v>4219.68</v>
      </c>
      <c r="Y1126" s="297">
        <v>4318.63</v>
      </c>
      <c r="Z1126" s="297">
        <v>4413.5600000000004</v>
      </c>
      <c r="AA1126" s="297">
        <v>4509.62</v>
      </c>
      <c r="AB1126" s="297">
        <v>4601.12</v>
      </c>
      <c r="AC1126" s="297">
        <v>4707.5</v>
      </c>
      <c r="AD1126" s="297">
        <v>4816.6000000000004</v>
      </c>
      <c r="AE1126" s="297">
        <v>4944.8</v>
      </c>
      <c r="AF1126" s="297">
        <v>5087.26</v>
      </c>
      <c r="AG1126" s="297">
        <v>5221.26</v>
      </c>
      <c r="AH1126" s="297">
        <v>5290.73</v>
      </c>
      <c r="AI1126" s="297">
        <v>5270.29</v>
      </c>
      <c r="AJ1126" s="297">
        <v>5328.78</v>
      </c>
      <c r="AK1126" s="297">
        <v>5381.87</v>
      </c>
      <c r="AL1126" s="297">
        <v>5438.19</v>
      </c>
      <c r="AM1126" s="297">
        <v>5501.87</v>
      </c>
      <c r="AN1126" s="297">
        <v>5568.33</v>
      </c>
      <c r="AO1126" s="297">
        <v>5635.82</v>
      </c>
      <c r="AP1126" s="297">
        <v>5705.53</v>
      </c>
      <c r="AQ1126" s="297">
        <v>5787.99</v>
      </c>
      <c r="AR1126" s="297">
        <v>5874.8</v>
      </c>
      <c r="AS1126" s="297">
        <v>5965.66</v>
      </c>
      <c r="AT1126" s="297">
        <v>6060.16</v>
      </c>
      <c r="AU1126" s="297">
        <v>6157.27</v>
      </c>
      <c r="AV1126" s="297">
        <v>6257.15</v>
      </c>
      <c r="AW1126" s="297">
        <v>6359.9</v>
      </c>
      <c r="AX1126" s="297">
        <v>6465.21</v>
      </c>
      <c r="AY1126" s="297">
        <v>6572.59</v>
      </c>
      <c r="AZ1126" s="297">
        <v>6680.71</v>
      </c>
      <c r="BA1126" s="297">
        <v>6790.51</v>
      </c>
      <c r="BB1126" s="297">
        <v>6901.8</v>
      </c>
      <c r="BC1126" s="297">
        <v>7014.08</v>
      </c>
      <c r="BD1126" s="297">
        <v>7126.87</v>
      </c>
      <c r="BE1126" s="297">
        <v>7238.81</v>
      </c>
      <c r="BF1126" s="297">
        <v>7351.06</v>
      </c>
      <c r="BG1126" s="297">
        <v>7463.46</v>
      </c>
      <c r="BH1126" s="297">
        <v>7575.95</v>
      </c>
      <c r="BI1126" s="297">
        <v>7688.68</v>
      </c>
      <c r="BJ1126" s="297">
        <v>7801.15</v>
      </c>
      <c r="BK1126" s="297">
        <v>7914.17</v>
      </c>
      <c r="BL1126" s="297">
        <v>8028.02</v>
      </c>
      <c r="BM1126" s="297">
        <v>8142.96</v>
      </c>
      <c r="BN1126" s="297">
        <v>8259.4</v>
      </c>
      <c r="BO1126" s="297">
        <v>8377.9500000000007</v>
      </c>
      <c r="BP1126" s="297">
        <v>8497.83</v>
      </c>
      <c r="BQ1126" s="297">
        <v>8619.19</v>
      </c>
      <c r="BR1126" s="297">
        <v>8742.27</v>
      </c>
      <c r="BS1126" s="297">
        <v>8867.49</v>
      </c>
      <c r="BT1126" s="297">
        <v>8995.2199999999993</v>
      </c>
      <c r="BU1126" s="297">
        <v>9124.01</v>
      </c>
      <c r="BV1126" s="297">
        <v>9253.42</v>
      </c>
      <c r="BW1126" s="297">
        <v>9382.76</v>
      </c>
    </row>
    <row r="1127" spans="1:75" x14ac:dyDescent="0.25">
      <c r="A1127" s="297" t="s">
        <v>117</v>
      </c>
      <c r="B1127" s="297" t="s">
        <v>78</v>
      </c>
      <c r="C1127" s="297" t="s">
        <v>1007</v>
      </c>
      <c r="D1127" s="297" t="s">
        <v>1008</v>
      </c>
      <c r="E1127" s="297">
        <v>1359123.38</v>
      </c>
      <c r="F1127" s="297">
        <v>1318137</v>
      </c>
      <c r="G1127" s="297">
        <v>1310732.8799999999</v>
      </c>
      <c r="H1127" s="297">
        <v>1303479.3799999999</v>
      </c>
      <c r="I1127" s="297">
        <v>1301061.6299999999</v>
      </c>
      <c r="J1127" s="297">
        <v>1375239.63</v>
      </c>
      <c r="K1127" s="297">
        <v>1396945.13</v>
      </c>
      <c r="L1127" s="297">
        <v>1407883.5</v>
      </c>
      <c r="M1127" s="297">
        <v>1420582.13</v>
      </c>
      <c r="N1127" s="297">
        <v>1417623.25</v>
      </c>
      <c r="O1127" s="297">
        <v>1410411</v>
      </c>
      <c r="P1127" s="297">
        <v>1458630.13</v>
      </c>
      <c r="Q1127" s="297">
        <v>1453506.88</v>
      </c>
      <c r="R1127" s="297">
        <v>1467547.88</v>
      </c>
      <c r="S1127" s="297">
        <v>1478000</v>
      </c>
      <c r="T1127" s="297">
        <v>1481260.25</v>
      </c>
      <c r="U1127" s="297">
        <v>1545034.25</v>
      </c>
      <c r="V1127" s="297">
        <v>1501732.88</v>
      </c>
      <c r="W1127" s="297">
        <v>1517006.88</v>
      </c>
      <c r="X1127" s="297">
        <v>1520821.88</v>
      </c>
      <c r="Y1127" s="297">
        <v>1526958.88</v>
      </c>
      <c r="Z1127" s="297">
        <v>1532671.25</v>
      </c>
      <c r="AA1127" s="297">
        <v>1496246.5</v>
      </c>
      <c r="AB1127" s="297">
        <v>1522267.13</v>
      </c>
      <c r="AC1127" s="297">
        <v>1519910.88</v>
      </c>
      <c r="AD1127" s="297">
        <v>1522801.38</v>
      </c>
      <c r="AE1127" s="297">
        <v>1499643.75</v>
      </c>
      <c r="AF1127" s="297">
        <v>1438787.75</v>
      </c>
      <c r="AG1127" s="297">
        <v>1427739.75</v>
      </c>
      <c r="AH1127" s="297">
        <v>1464548.13</v>
      </c>
      <c r="AI1127" s="297">
        <v>1445009.88</v>
      </c>
      <c r="AJ1127" s="297">
        <v>1450526.75</v>
      </c>
      <c r="AK1127" s="297">
        <v>1453033.38</v>
      </c>
      <c r="AL1127" s="297">
        <v>1467239.75</v>
      </c>
      <c r="AM1127" s="297">
        <v>1484700.75</v>
      </c>
      <c r="AN1127" s="297">
        <v>1505653</v>
      </c>
      <c r="AO1127" s="297">
        <v>1530559.5</v>
      </c>
      <c r="AP1127" s="297">
        <v>1556027.63</v>
      </c>
      <c r="AQ1127" s="297">
        <v>1581217.75</v>
      </c>
      <c r="AR1127" s="297">
        <v>1608737</v>
      </c>
      <c r="AS1127" s="297">
        <v>1636946.88</v>
      </c>
      <c r="AT1127" s="297">
        <v>1667764.38</v>
      </c>
      <c r="AU1127" s="297">
        <v>1697266.13</v>
      </c>
      <c r="AV1127" s="297">
        <v>1726616.5</v>
      </c>
      <c r="AW1127" s="297">
        <v>1755990.25</v>
      </c>
      <c r="AX1127" s="297">
        <v>1784703.75</v>
      </c>
      <c r="AY1127" s="297">
        <v>1814377</v>
      </c>
      <c r="AZ1127" s="297">
        <v>1843240.63</v>
      </c>
      <c r="BA1127" s="297">
        <v>1871682.13</v>
      </c>
      <c r="BB1127" s="297">
        <v>1899822</v>
      </c>
      <c r="BC1127" s="297">
        <v>1928815.5</v>
      </c>
      <c r="BD1127" s="297">
        <v>1956816.88</v>
      </c>
      <c r="BE1127" s="297">
        <v>1985102</v>
      </c>
      <c r="BF1127" s="297">
        <v>2013114.75</v>
      </c>
      <c r="BG1127" s="297">
        <v>2041100.5</v>
      </c>
      <c r="BH1127" s="297">
        <v>2069652.38</v>
      </c>
      <c r="BI1127" s="297">
        <v>2097931.75</v>
      </c>
      <c r="BJ1127" s="297">
        <v>2126717.25</v>
      </c>
      <c r="BK1127" s="297">
        <v>2155557.5</v>
      </c>
      <c r="BL1127" s="297">
        <v>2184664.75</v>
      </c>
      <c r="BM1127" s="297">
        <v>2213872.25</v>
      </c>
      <c r="BN1127" s="297">
        <v>2242069.25</v>
      </c>
      <c r="BO1127" s="297">
        <v>2270433.75</v>
      </c>
      <c r="BP1127" s="297">
        <v>2298680</v>
      </c>
      <c r="BQ1127" s="297">
        <v>2326868.75</v>
      </c>
      <c r="BR1127" s="297">
        <v>2354759.75</v>
      </c>
      <c r="BS1127" s="297">
        <v>2381055.75</v>
      </c>
      <c r="BT1127" s="297">
        <v>2407002.5</v>
      </c>
      <c r="BU1127" s="297">
        <v>2432465.75</v>
      </c>
      <c r="BV1127" s="297">
        <v>2457277.75</v>
      </c>
      <c r="BW1127" s="297">
        <v>2481760.5</v>
      </c>
    </row>
    <row r="1128" spans="1:75" x14ac:dyDescent="0.25">
      <c r="A1128" s="297" t="s">
        <v>117</v>
      </c>
      <c r="B1128" s="297" t="s">
        <v>78</v>
      </c>
      <c r="C1128" s="297" t="s">
        <v>1009</v>
      </c>
      <c r="D1128" s="297" t="s">
        <v>1010</v>
      </c>
      <c r="E1128" s="297">
        <v>18.87</v>
      </c>
      <c r="F1128" s="297">
        <v>17.25</v>
      </c>
      <c r="G1128" s="297">
        <v>17.260000000000002</v>
      </c>
      <c r="H1128" s="297">
        <v>17.16</v>
      </c>
      <c r="I1128" s="297">
        <v>18.22</v>
      </c>
      <c r="J1128" s="297">
        <v>18.309999999999999</v>
      </c>
      <c r="K1128" s="297">
        <v>18.18</v>
      </c>
      <c r="L1128" s="297">
        <v>19.059999999999999</v>
      </c>
      <c r="M1128" s="297">
        <v>20.81</v>
      </c>
      <c r="N1128" s="297">
        <v>21.95</v>
      </c>
      <c r="O1128" s="297">
        <v>20.86</v>
      </c>
      <c r="P1128" s="297">
        <v>18.29</v>
      </c>
      <c r="Q1128" s="297">
        <v>16.899999999999999</v>
      </c>
      <c r="R1128" s="297">
        <v>16.11</v>
      </c>
      <c r="S1128" s="297">
        <v>16.32</v>
      </c>
      <c r="T1128" s="297">
        <v>16.78</v>
      </c>
      <c r="U1128" s="297">
        <v>16.95</v>
      </c>
      <c r="V1128" s="297">
        <v>16.95</v>
      </c>
      <c r="W1128" s="297">
        <v>18.02</v>
      </c>
      <c r="X1128" s="297">
        <v>17.73</v>
      </c>
      <c r="Y1128" s="297">
        <v>18.23</v>
      </c>
      <c r="Z1128" s="297">
        <v>17.489999999999998</v>
      </c>
      <c r="AA1128" s="297">
        <v>17.71</v>
      </c>
      <c r="AB1128" s="297">
        <v>17.32</v>
      </c>
      <c r="AC1128" s="297">
        <v>17.91</v>
      </c>
      <c r="AD1128" s="297">
        <v>17.829999999999998</v>
      </c>
      <c r="AE1128" s="297">
        <v>18.579999999999998</v>
      </c>
      <c r="AF1128" s="297">
        <v>18.66</v>
      </c>
      <c r="AG1128" s="297">
        <v>18.16</v>
      </c>
      <c r="AH1128" s="297">
        <v>15.72</v>
      </c>
      <c r="AI1128" s="297">
        <v>12.81</v>
      </c>
      <c r="AJ1128" s="297">
        <v>15.95</v>
      </c>
      <c r="AK1128" s="297">
        <v>15.69</v>
      </c>
      <c r="AL1128" s="297">
        <v>15.71</v>
      </c>
      <c r="AM1128" s="297">
        <v>15.79</v>
      </c>
      <c r="AN1128" s="297">
        <v>15.71</v>
      </c>
      <c r="AO1128" s="297">
        <v>15.57</v>
      </c>
      <c r="AP1128" s="297">
        <v>15.44</v>
      </c>
      <c r="AQ1128" s="297">
        <v>15.73</v>
      </c>
      <c r="AR1128" s="297">
        <v>15.72</v>
      </c>
      <c r="AS1128" s="297">
        <v>15.7</v>
      </c>
      <c r="AT1128" s="297">
        <v>15.69</v>
      </c>
      <c r="AU1128" s="297">
        <v>15.63</v>
      </c>
      <c r="AV1128" s="297">
        <v>15.59</v>
      </c>
      <c r="AW1128" s="297">
        <v>15.56</v>
      </c>
      <c r="AX1128" s="297">
        <v>15.53</v>
      </c>
      <c r="AY1128" s="297">
        <v>15.48</v>
      </c>
      <c r="AZ1128" s="297">
        <v>15.4</v>
      </c>
      <c r="BA1128" s="297">
        <v>15.34</v>
      </c>
      <c r="BB1128" s="297">
        <v>15.29</v>
      </c>
      <c r="BC1128" s="297">
        <v>15.23</v>
      </c>
      <c r="BD1128" s="297">
        <v>15.15</v>
      </c>
      <c r="BE1128" s="297">
        <v>15.04</v>
      </c>
      <c r="BF1128" s="297">
        <v>14.96</v>
      </c>
      <c r="BG1128" s="297">
        <v>14.88</v>
      </c>
      <c r="BH1128" s="297">
        <v>14.8</v>
      </c>
      <c r="BI1128" s="297">
        <v>14.72</v>
      </c>
      <c r="BJ1128" s="297">
        <v>14.63</v>
      </c>
      <c r="BK1128" s="297">
        <v>14.56</v>
      </c>
      <c r="BL1128" s="297">
        <v>14.5</v>
      </c>
      <c r="BM1128" s="297">
        <v>14.44</v>
      </c>
      <c r="BN1128" s="297">
        <v>14.4</v>
      </c>
      <c r="BO1128" s="297">
        <v>14.37</v>
      </c>
      <c r="BP1128" s="297">
        <v>14.33</v>
      </c>
      <c r="BQ1128" s="297">
        <v>14.3</v>
      </c>
      <c r="BR1128" s="297">
        <v>14.27</v>
      </c>
      <c r="BS1128" s="297">
        <v>14.25</v>
      </c>
      <c r="BT1128" s="297">
        <v>14.26</v>
      </c>
      <c r="BU1128" s="297">
        <v>14.23</v>
      </c>
      <c r="BV1128" s="297">
        <v>14.2</v>
      </c>
      <c r="BW1128" s="297">
        <v>14.16</v>
      </c>
    </row>
    <row r="1129" spans="1:75" x14ac:dyDescent="0.25">
      <c r="A1129" s="297" t="s">
        <v>117</v>
      </c>
      <c r="B1129" s="297" t="s">
        <v>78</v>
      </c>
      <c r="C1129" s="297" t="s">
        <v>1011</v>
      </c>
      <c r="D1129" s="297" t="s">
        <v>927</v>
      </c>
      <c r="E1129" s="297">
        <v>26553.9</v>
      </c>
      <c r="F1129" s="297">
        <v>26636.68</v>
      </c>
      <c r="G1129" s="297">
        <v>26609.08</v>
      </c>
      <c r="H1129" s="297">
        <v>26531.66</v>
      </c>
      <c r="I1129" s="297">
        <v>27004.13</v>
      </c>
      <c r="J1129" s="297">
        <v>27727.54</v>
      </c>
      <c r="K1129" s="297">
        <v>27812.78</v>
      </c>
      <c r="L1129" s="297">
        <v>28083.5</v>
      </c>
      <c r="M1129" s="297">
        <v>28408.94</v>
      </c>
      <c r="N1129" s="297">
        <v>28910.65</v>
      </c>
      <c r="O1129" s="297">
        <v>29024.02</v>
      </c>
      <c r="P1129" s="297">
        <v>28885.88</v>
      </c>
      <c r="Q1129" s="297">
        <v>28728.19</v>
      </c>
      <c r="R1129" s="297">
        <v>28509.54</v>
      </c>
      <c r="S1129" s="297">
        <v>28461.46</v>
      </c>
      <c r="T1129" s="297">
        <v>28439.35</v>
      </c>
      <c r="U1129" s="297">
        <v>28546.78</v>
      </c>
      <c r="V1129" s="297">
        <v>28728.61</v>
      </c>
      <c r="W1129" s="297">
        <v>28803.45</v>
      </c>
      <c r="X1129" s="297">
        <v>29084.17</v>
      </c>
      <c r="Y1129" s="297">
        <v>29323.11</v>
      </c>
      <c r="Z1129" s="297">
        <v>29295.72</v>
      </c>
      <c r="AA1129" s="297">
        <v>29621.47</v>
      </c>
      <c r="AB1129" s="297">
        <v>29894.51</v>
      </c>
      <c r="AC1129" s="297">
        <v>30154.21</v>
      </c>
      <c r="AD1129" s="297">
        <v>30556.880000000001</v>
      </c>
      <c r="AE1129" s="297">
        <v>30952.29</v>
      </c>
      <c r="AF1129" s="297">
        <v>31109.64</v>
      </c>
      <c r="AG1129" s="297">
        <v>31462.05</v>
      </c>
      <c r="AH1129" s="297">
        <v>31679.45</v>
      </c>
      <c r="AI1129" s="297">
        <v>31935.88</v>
      </c>
      <c r="AJ1129" s="297">
        <v>32030.1</v>
      </c>
      <c r="AK1129" s="297">
        <v>32135.56</v>
      </c>
      <c r="AL1129" s="297">
        <v>32243.29</v>
      </c>
      <c r="AM1129" s="297">
        <v>32341.78</v>
      </c>
      <c r="AN1129" s="297">
        <v>32427.02</v>
      </c>
      <c r="AO1129" s="297">
        <v>32566.89</v>
      </c>
      <c r="AP1129" s="297">
        <v>32685.68</v>
      </c>
      <c r="AQ1129" s="297">
        <v>32792.36</v>
      </c>
      <c r="AR1129" s="297">
        <v>32899.519999999997</v>
      </c>
      <c r="AS1129" s="297">
        <v>33010.160000000003</v>
      </c>
      <c r="AT1129" s="297">
        <v>33122.5</v>
      </c>
      <c r="AU1129" s="297">
        <v>33219.72</v>
      </c>
      <c r="AV1129" s="297">
        <v>33320.269999999997</v>
      </c>
      <c r="AW1129" s="297">
        <v>33420.699999999997</v>
      </c>
      <c r="AX1129" s="297">
        <v>33519.660000000003</v>
      </c>
      <c r="AY1129" s="297">
        <v>33623.910000000003</v>
      </c>
      <c r="AZ1129" s="297">
        <v>33729.49</v>
      </c>
      <c r="BA1129" s="297">
        <v>33836.449999999997</v>
      </c>
      <c r="BB1129" s="297">
        <v>33946.35</v>
      </c>
      <c r="BC1129" s="297">
        <v>34059.120000000003</v>
      </c>
      <c r="BD1129" s="297">
        <v>34171.01</v>
      </c>
      <c r="BE1129" s="297">
        <v>34281.910000000003</v>
      </c>
      <c r="BF1129" s="297">
        <v>34396.089999999997</v>
      </c>
      <c r="BG1129" s="297">
        <v>34518.04</v>
      </c>
      <c r="BH1129" s="297">
        <v>34649.64</v>
      </c>
      <c r="BI1129" s="297">
        <v>34779.120000000003</v>
      </c>
      <c r="BJ1129" s="297">
        <v>34917.050000000003</v>
      </c>
      <c r="BK1129" s="297">
        <v>35060.29</v>
      </c>
      <c r="BL1129" s="297">
        <v>35206.720000000001</v>
      </c>
      <c r="BM1129" s="297">
        <v>35356.18</v>
      </c>
      <c r="BN1129" s="297">
        <v>35474.71</v>
      </c>
      <c r="BO1129" s="297">
        <v>35590.74</v>
      </c>
      <c r="BP1129" s="297">
        <v>35703.61</v>
      </c>
      <c r="BQ1129" s="297">
        <v>35808.93</v>
      </c>
      <c r="BR1129" s="297">
        <v>35900.75</v>
      </c>
      <c r="BS1129" s="297">
        <v>35954.69</v>
      </c>
      <c r="BT1129" s="297">
        <v>35993.4</v>
      </c>
      <c r="BU1129" s="297">
        <v>36016.660000000003</v>
      </c>
      <c r="BV1129" s="297">
        <v>36026.480000000003</v>
      </c>
      <c r="BW1129" s="297">
        <v>36026.28</v>
      </c>
    </row>
    <row r="1130" spans="1:75" x14ac:dyDescent="0.25">
      <c r="A1130" s="297" t="s">
        <v>117</v>
      </c>
      <c r="B1130" s="297" t="s">
        <v>78</v>
      </c>
      <c r="C1130" s="297" t="s">
        <v>1012</v>
      </c>
      <c r="D1130" s="297" t="s">
        <v>927</v>
      </c>
      <c r="E1130" s="297">
        <v>56303.01</v>
      </c>
      <c r="F1130" s="297">
        <v>56317.53</v>
      </c>
      <c r="G1130" s="297">
        <v>56341.31</v>
      </c>
      <c r="H1130" s="297">
        <v>56379.33</v>
      </c>
      <c r="I1130" s="297">
        <v>56436.76</v>
      </c>
      <c r="J1130" s="297">
        <v>56516.91</v>
      </c>
      <c r="K1130" s="297">
        <v>56622.96</v>
      </c>
      <c r="L1130" s="297">
        <v>56753.66</v>
      </c>
      <c r="M1130" s="297">
        <v>56902.080000000002</v>
      </c>
      <c r="N1130" s="297">
        <v>57058.17</v>
      </c>
      <c r="O1130" s="297">
        <v>57214.48</v>
      </c>
      <c r="P1130" s="297">
        <v>57369.63</v>
      </c>
      <c r="Q1130" s="297">
        <v>57525.46</v>
      </c>
      <c r="R1130" s="297">
        <v>57681.64</v>
      </c>
      <c r="S1130" s="297">
        <v>57838.6</v>
      </c>
      <c r="T1130" s="297">
        <v>57997.21</v>
      </c>
      <c r="U1130" s="297">
        <v>58156.87</v>
      </c>
      <c r="V1130" s="297">
        <v>58318.77</v>
      </c>
      <c r="W1130" s="297">
        <v>58488.03</v>
      </c>
      <c r="X1130" s="297">
        <v>58671.41</v>
      </c>
      <c r="Y1130" s="297">
        <v>58874.12</v>
      </c>
      <c r="Z1130" s="297">
        <v>59097.13</v>
      </c>
      <c r="AA1130" s="297">
        <v>59339.97</v>
      </c>
      <c r="AB1130" s="297">
        <v>59604.35</v>
      </c>
      <c r="AC1130" s="297">
        <v>59891.79</v>
      </c>
      <c r="AD1130" s="297">
        <v>60202.73</v>
      </c>
      <c r="AE1130" s="297">
        <v>60538.14</v>
      </c>
      <c r="AF1130" s="297">
        <v>60896.1</v>
      </c>
      <c r="AG1130" s="297">
        <v>61270.32</v>
      </c>
      <c r="AH1130" s="297">
        <v>61652.32</v>
      </c>
      <c r="AI1130" s="297">
        <v>62035.57</v>
      </c>
      <c r="AJ1130" s="297">
        <v>62417.43</v>
      </c>
      <c r="AK1130" s="297">
        <v>62798.1</v>
      </c>
      <c r="AL1130" s="297">
        <v>63177.41</v>
      </c>
      <c r="AM1130" s="297">
        <v>63556.18</v>
      </c>
      <c r="AN1130" s="297">
        <v>63934.91</v>
      </c>
      <c r="AO1130" s="297">
        <v>64312.68</v>
      </c>
      <c r="AP1130" s="297">
        <v>64688.22</v>
      </c>
      <c r="AQ1130" s="297">
        <v>65061.52</v>
      </c>
      <c r="AR1130" s="297">
        <v>65432.74</v>
      </c>
      <c r="AS1130" s="297">
        <v>65801.95</v>
      </c>
      <c r="AT1130" s="297">
        <v>66167.98</v>
      </c>
      <c r="AU1130" s="297">
        <v>66530.23</v>
      </c>
      <c r="AV1130" s="297">
        <v>66889.75</v>
      </c>
      <c r="AW1130" s="297">
        <v>67248.210000000006</v>
      </c>
      <c r="AX1130" s="297">
        <v>67606.16</v>
      </c>
      <c r="AY1130" s="297">
        <v>67964.320000000007</v>
      </c>
      <c r="AZ1130" s="297">
        <v>68320.539999999994</v>
      </c>
      <c r="BA1130" s="297">
        <v>68669.02</v>
      </c>
      <c r="BB1130" s="297">
        <v>69002.100000000006</v>
      </c>
      <c r="BC1130" s="297">
        <v>69314.28</v>
      </c>
      <c r="BD1130" s="297">
        <v>69603.360000000001</v>
      </c>
      <c r="BE1130" s="297">
        <v>69870.759999999995</v>
      </c>
      <c r="BF1130" s="297">
        <v>70119.05</v>
      </c>
      <c r="BG1130" s="297">
        <v>70352.55</v>
      </c>
      <c r="BH1130" s="297">
        <v>70574.539999999994</v>
      </c>
      <c r="BI1130" s="297">
        <v>70785.62</v>
      </c>
      <c r="BJ1130" s="297">
        <v>70985.25</v>
      </c>
      <c r="BK1130" s="297">
        <v>71174.41</v>
      </c>
      <c r="BL1130" s="297">
        <v>71354.070000000007</v>
      </c>
      <c r="BM1130" s="297">
        <v>71525.039999999994</v>
      </c>
      <c r="BN1130" s="297">
        <v>71688.08</v>
      </c>
      <c r="BO1130" s="297">
        <v>71843.61</v>
      </c>
      <c r="BP1130" s="297">
        <v>71991.59</v>
      </c>
      <c r="BQ1130" s="297">
        <v>72131.69</v>
      </c>
      <c r="BR1130" s="297">
        <v>72263.81</v>
      </c>
      <c r="BS1130" s="297">
        <v>72388.25</v>
      </c>
      <c r="BT1130" s="297">
        <v>72505.490000000005</v>
      </c>
      <c r="BU1130" s="297">
        <v>72615.87</v>
      </c>
      <c r="BV1130" s="297">
        <v>72719.710000000006</v>
      </c>
      <c r="BW1130" s="297">
        <v>72817.39</v>
      </c>
    </row>
    <row r="1131" spans="1:75" x14ac:dyDescent="0.25">
      <c r="A1131" s="297" t="s">
        <v>117</v>
      </c>
      <c r="B1131" s="297" t="s">
        <v>78</v>
      </c>
      <c r="C1131" s="297" t="s">
        <v>1013</v>
      </c>
      <c r="D1131" s="297" t="s">
        <v>1010</v>
      </c>
      <c r="E1131" s="297">
        <v>19.98</v>
      </c>
      <c r="F1131" s="297">
        <v>19</v>
      </c>
      <c r="G1131" s="297">
        <v>18.66</v>
      </c>
      <c r="H1131" s="297">
        <v>18.45</v>
      </c>
      <c r="I1131" s="297">
        <v>18.34</v>
      </c>
      <c r="J1131" s="297">
        <v>19.48</v>
      </c>
      <c r="K1131" s="297">
        <v>17.510000000000002</v>
      </c>
      <c r="L1131" s="297">
        <v>18.16</v>
      </c>
      <c r="M1131" s="297">
        <v>18.100000000000001</v>
      </c>
      <c r="N1131" s="297">
        <v>18.39</v>
      </c>
      <c r="O1131" s="297">
        <v>17.96</v>
      </c>
      <c r="P1131" s="297">
        <v>16.399999999999999</v>
      </c>
      <c r="Q1131" s="297">
        <v>15.38</v>
      </c>
      <c r="R1131" s="297">
        <v>15.18</v>
      </c>
      <c r="S1131" s="297">
        <v>16.2</v>
      </c>
      <c r="T1131" s="297">
        <v>16.97</v>
      </c>
      <c r="U1131" s="297">
        <v>16.829999999999998</v>
      </c>
      <c r="V1131" s="297">
        <v>17.73</v>
      </c>
      <c r="W1131" s="297">
        <v>17.82</v>
      </c>
      <c r="X1131" s="297">
        <v>16.73</v>
      </c>
      <c r="Y1131" s="297">
        <v>15.96</v>
      </c>
      <c r="Z1131" s="297">
        <v>15.11</v>
      </c>
      <c r="AA1131" s="297">
        <v>14.47</v>
      </c>
      <c r="AB1131" s="297">
        <v>14.42</v>
      </c>
      <c r="AC1131" s="297">
        <v>14.53</v>
      </c>
      <c r="AD1131" s="297">
        <v>13.89</v>
      </c>
      <c r="AE1131" s="297">
        <v>14.42</v>
      </c>
      <c r="AF1131" s="297">
        <v>15.19</v>
      </c>
      <c r="AG1131" s="297">
        <v>15.23</v>
      </c>
      <c r="AH1131" s="297">
        <v>14.2</v>
      </c>
      <c r="AI1131" s="297">
        <v>11.66</v>
      </c>
      <c r="AJ1131" s="297">
        <v>14.08</v>
      </c>
      <c r="AK1131" s="297">
        <v>13.97</v>
      </c>
      <c r="AL1131" s="297">
        <v>14.12</v>
      </c>
      <c r="AM1131" s="297">
        <v>14.32</v>
      </c>
      <c r="AN1131" s="297">
        <v>14.23</v>
      </c>
      <c r="AO1131" s="297">
        <v>14.08</v>
      </c>
      <c r="AP1131" s="297">
        <v>14.02</v>
      </c>
      <c r="AQ1131" s="297">
        <v>14.42</v>
      </c>
      <c r="AR1131" s="297">
        <v>14.44</v>
      </c>
      <c r="AS1131" s="297">
        <v>14.46</v>
      </c>
      <c r="AT1131" s="297">
        <v>14.47</v>
      </c>
      <c r="AU1131" s="297">
        <v>14.5</v>
      </c>
      <c r="AV1131" s="297">
        <v>14.52</v>
      </c>
      <c r="AW1131" s="297">
        <v>14.53</v>
      </c>
      <c r="AX1131" s="297">
        <v>14.53</v>
      </c>
      <c r="AY1131" s="297">
        <v>14.53</v>
      </c>
      <c r="AZ1131" s="297">
        <v>14.51</v>
      </c>
      <c r="BA1131" s="297">
        <v>14.5</v>
      </c>
      <c r="BB1131" s="297">
        <v>14.49</v>
      </c>
      <c r="BC1131" s="297">
        <v>14.46</v>
      </c>
      <c r="BD1131" s="297">
        <v>14.43</v>
      </c>
      <c r="BE1131" s="297">
        <v>14.38</v>
      </c>
      <c r="BF1131" s="297">
        <v>14.35</v>
      </c>
      <c r="BG1131" s="297">
        <v>14.32</v>
      </c>
      <c r="BH1131" s="297">
        <v>14.29</v>
      </c>
      <c r="BI1131" s="297">
        <v>14.26</v>
      </c>
      <c r="BJ1131" s="297">
        <v>14.25</v>
      </c>
      <c r="BK1131" s="297">
        <v>14.23</v>
      </c>
      <c r="BL1131" s="297">
        <v>14.22</v>
      </c>
      <c r="BM1131" s="297">
        <v>14.22</v>
      </c>
      <c r="BN1131" s="297">
        <v>14.23</v>
      </c>
      <c r="BO1131" s="297">
        <v>14.29</v>
      </c>
      <c r="BP1131" s="297">
        <v>14.31</v>
      </c>
      <c r="BQ1131" s="297">
        <v>14.32</v>
      </c>
      <c r="BR1131" s="297">
        <v>14.35</v>
      </c>
      <c r="BS1131" s="297">
        <v>14.38</v>
      </c>
      <c r="BT1131" s="297">
        <v>14.45</v>
      </c>
      <c r="BU1131" s="297">
        <v>14.47</v>
      </c>
      <c r="BV1131" s="297">
        <v>14.49</v>
      </c>
      <c r="BW1131" s="297">
        <v>14.49</v>
      </c>
    </row>
    <row r="1132" spans="1:75" x14ac:dyDescent="0.25">
      <c r="A1132" s="297" t="s">
        <v>117</v>
      </c>
      <c r="B1132" s="297" t="s">
        <v>78</v>
      </c>
      <c r="C1132" s="297" t="s">
        <v>1014</v>
      </c>
      <c r="D1132" s="297" t="s">
        <v>1015</v>
      </c>
      <c r="E1132" s="297">
        <v>54.24</v>
      </c>
      <c r="F1132" s="297">
        <v>55.13</v>
      </c>
      <c r="G1132" s="297">
        <v>56.03</v>
      </c>
      <c r="H1132" s="297">
        <v>56.95</v>
      </c>
      <c r="I1132" s="297">
        <v>57.89</v>
      </c>
      <c r="J1132" s="297">
        <v>58.84</v>
      </c>
      <c r="K1132" s="297">
        <v>59.48</v>
      </c>
      <c r="L1132" s="297">
        <v>60.13</v>
      </c>
      <c r="M1132" s="297">
        <v>60.78</v>
      </c>
      <c r="N1132" s="297">
        <v>61.44</v>
      </c>
      <c r="O1132" s="297">
        <v>62.11</v>
      </c>
      <c r="P1132" s="297">
        <v>62.8</v>
      </c>
      <c r="Q1132" s="297">
        <v>63.5</v>
      </c>
      <c r="R1132" s="297">
        <v>64.209999999999994</v>
      </c>
      <c r="S1132" s="297">
        <v>64.92</v>
      </c>
      <c r="T1132" s="297">
        <v>65.64</v>
      </c>
      <c r="U1132" s="297">
        <v>66.33</v>
      </c>
      <c r="V1132" s="297">
        <v>67.03</v>
      </c>
      <c r="W1132" s="297">
        <v>67.739999999999995</v>
      </c>
      <c r="X1132" s="297">
        <v>68.45</v>
      </c>
      <c r="Y1132" s="297">
        <v>69.17</v>
      </c>
      <c r="Z1132" s="297">
        <v>69.91</v>
      </c>
      <c r="AA1132" s="297">
        <v>70.650000000000006</v>
      </c>
      <c r="AB1132" s="297">
        <v>71.400000000000006</v>
      </c>
      <c r="AC1132" s="297">
        <v>72.17</v>
      </c>
      <c r="AD1132" s="297">
        <v>72.94</v>
      </c>
      <c r="AE1132" s="297">
        <v>73.599999999999994</v>
      </c>
      <c r="AF1132" s="297">
        <v>74.27</v>
      </c>
      <c r="AG1132" s="297">
        <v>74.95</v>
      </c>
      <c r="AH1132" s="297">
        <v>75.63</v>
      </c>
      <c r="AI1132" s="297">
        <v>76.319999999999993</v>
      </c>
      <c r="AJ1132" s="297">
        <v>76.849999999999994</v>
      </c>
      <c r="AK1132" s="297">
        <v>77.39</v>
      </c>
      <c r="AL1132" s="297">
        <v>77.94</v>
      </c>
      <c r="AM1132" s="297">
        <v>78.48</v>
      </c>
      <c r="AN1132" s="297">
        <v>79.03</v>
      </c>
      <c r="AO1132" s="297">
        <v>79.569999999999993</v>
      </c>
      <c r="AP1132" s="297">
        <v>80.11</v>
      </c>
      <c r="AQ1132" s="297">
        <v>80.66</v>
      </c>
      <c r="AR1132" s="297">
        <v>81.209999999999994</v>
      </c>
      <c r="AS1132" s="297">
        <v>81.760000000000005</v>
      </c>
      <c r="AT1132" s="297">
        <v>82.32</v>
      </c>
      <c r="AU1132" s="297">
        <v>82.89</v>
      </c>
      <c r="AV1132" s="297">
        <v>83.46</v>
      </c>
      <c r="AW1132" s="297">
        <v>84.04</v>
      </c>
      <c r="AX1132" s="297">
        <v>84.62</v>
      </c>
      <c r="AY1132" s="297">
        <v>85.09</v>
      </c>
      <c r="AZ1132" s="297">
        <v>85.57</v>
      </c>
      <c r="BA1132" s="297">
        <v>86.04</v>
      </c>
      <c r="BB1132" s="297">
        <v>86.52</v>
      </c>
      <c r="BC1132" s="297">
        <v>87</v>
      </c>
      <c r="BD1132" s="297">
        <v>87.39</v>
      </c>
      <c r="BE1132" s="297">
        <v>87.78</v>
      </c>
      <c r="BF1132" s="297">
        <v>88.17</v>
      </c>
      <c r="BG1132" s="297">
        <v>88.57</v>
      </c>
      <c r="BH1132" s="297">
        <v>88.96</v>
      </c>
      <c r="BI1132" s="297">
        <v>89.33</v>
      </c>
      <c r="BJ1132" s="297">
        <v>89.71</v>
      </c>
      <c r="BK1132" s="297">
        <v>90.08</v>
      </c>
      <c r="BL1132" s="297">
        <v>90.46</v>
      </c>
      <c r="BM1132" s="297">
        <v>90.84</v>
      </c>
      <c r="BN1132" s="297">
        <v>91.19</v>
      </c>
      <c r="BO1132" s="297">
        <v>91.54</v>
      </c>
      <c r="BP1132" s="297">
        <v>91.9</v>
      </c>
      <c r="BQ1132" s="297">
        <v>92.25</v>
      </c>
      <c r="BR1132" s="297">
        <v>92.61</v>
      </c>
      <c r="BS1132" s="297">
        <v>92.88</v>
      </c>
      <c r="BT1132" s="297">
        <v>93.15</v>
      </c>
      <c r="BU1132" s="297">
        <v>93.42</v>
      </c>
      <c r="BV1132" s="297">
        <v>93.7</v>
      </c>
      <c r="BW1132" s="297">
        <v>93.97</v>
      </c>
    </row>
    <row r="1133" spans="1:75" x14ac:dyDescent="0.25">
      <c r="A1133" s="297" t="s">
        <v>117</v>
      </c>
      <c r="B1133" s="297" t="s">
        <v>78</v>
      </c>
      <c r="C1133" s="297" t="s">
        <v>1016</v>
      </c>
      <c r="D1133" s="297" t="s">
        <v>1015</v>
      </c>
      <c r="E1133" s="297">
        <v>9.48</v>
      </c>
      <c r="F1133" s="297">
        <v>9.65</v>
      </c>
      <c r="G1133" s="297">
        <v>9.82</v>
      </c>
      <c r="H1133" s="297">
        <v>10</v>
      </c>
      <c r="I1133" s="297">
        <v>10.17</v>
      </c>
      <c r="J1133" s="297">
        <v>10.35</v>
      </c>
      <c r="K1133" s="297">
        <v>10.66</v>
      </c>
      <c r="L1133" s="297">
        <v>10.97</v>
      </c>
      <c r="M1133" s="297">
        <v>11.3</v>
      </c>
      <c r="N1133" s="297">
        <v>11.63</v>
      </c>
      <c r="O1133" s="297">
        <v>11.97</v>
      </c>
      <c r="P1133" s="297">
        <v>12.53</v>
      </c>
      <c r="Q1133" s="297">
        <v>13.11</v>
      </c>
      <c r="R1133" s="297">
        <v>13.72</v>
      </c>
      <c r="S1133" s="297">
        <v>14.36</v>
      </c>
      <c r="T1133" s="297">
        <v>15.03</v>
      </c>
      <c r="U1133" s="297">
        <v>15.66</v>
      </c>
      <c r="V1133" s="297">
        <v>16.32</v>
      </c>
      <c r="W1133" s="297">
        <v>17.010000000000002</v>
      </c>
      <c r="X1133" s="297">
        <v>17.73</v>
      </c>
      <c r="Y1133" s="297">
        <v>18.47</v>
      </c>
      <c r="Z1133" s="297">
        <v>19.22</v>
      </c>
      <c r="AA1133" s="297">
        <v>19.989999999999998</v>
      </c>
      <c r="AB1133" s="297">
        <v>20.79</v>
      </c>
      <c r="AC1133" s="297">
        <v>21.62</v>
      </c>
      <c r="AD1133" s="297">
        <v>22.49</v>
      </c>
      <c r="AE1133" s="297">
        <v>23.34</v>
      </c>
      <c r="AF1133" s="297">
        <v>24.22</v>
      </c>
      <c r="AG1133" s="297">
        <v>25.14</v>
      </c>
      <c r="AH1133" s="297">
        <v>26.08</v>
      </c>
      <c r="AI1133" s="297">
        <v>27.07</v>
      </c>
      <c r="AJ1133" s="297">
        <v>27.99</v>
      </c>
      <c r="AK1133" s="297">
        <v>28.95</v>
      </c>
      <c r="AL1133" s="297">
        <v>29.94</v>
      </c>
      <c r="AM1133" s="297">
        <v>30.97</v>
      </c>
      <c r="AN1133" s="297">
        <v>32.03</v>
      </c>
      <c r="AO1133" s="297">
        <v>32.950000000000003</v>
      </c>
      <c r="AP1133" s="297">
        <v>33.9</v>
      </c>
      <c r="AQ1133" s="297">
        <v>34.89</v>
      </c>
      <c r="AR1133" s="297">
        <v>35.89</v>
      </c>
      <c r="AS1133" s="297">
        <v>36.93</v>
      </c>
      <c r="AT1133" s="297">
        <v>37.909999999999997</v>
      </c>
      <c r="AU1133" s="297">
        <v>38.92</v>
      </c>
      <c r="AV1133" s="297">
        <v>39.96</v>
      </c>
      <c r="AW1133" s="297">
        <v>41.02</v>
      </c>
      <c r="AX1133" s="297">
        <v>42.11</v>
      </c>
      <c r="AY1133" s="297">
        <v>43.17</v>
      </c>
      <c r="AZ1133" s="297">
        <v>44.26</v>
      </c>
      <c r="BA1133" s="297">
        <v>45.37</v>
      </c>
      <c r="BB1133" s="297">
        <v>46.51</v>
      </c>
      <c r="BC1133" s="297">
        <v>47.69</v>
      </c>
      <c r="BD1133" s="297">
        <v>48.81</v>
      </c>
      <c r="BE1133" s="297">
        <v>49.97</v>
      </c>
      <c r="BF1133" s="297">
        <v>51.15</v>
      </c>
      <c r="BG1133" s="297">
        <v>52.37</v>
      </c>
      <c r="BH1133" s="297">
        <v>53.61</v>
      </c>
      <c r="BI1133" s="297">
        <v>54.69</v>
      </c>
      <c r="BJ1133" s="297">
        <v>55.8</v>
      </c>
      <c r="BK1133" s="297">
        <v>56.93</v>
      </c>
      <c r="BL1133" s="297">
        <v>58.08</v>
      </c>
      <c r="BM1133" s="297">
        <v>59.26</v>
      </c>
      <c r="BN1133" s="297">
        <v>60.11</v>
      </c>
      <c r="BO1133" s="297">
        <v>60.98</v>
      </c>
      <c r="BP1133" s="297">
        <v>61.85</v>
      </c>
      <c r="BQ1133" s="297">
        <v>62.74</v>
      </c>
      <c r="BR1133" s="297">
        <v>63.64</v>
      </c>
      <c r="BS1133" s="297">
        <v>64.3</v>
      </c>
      <c r="BT1133" s="297">
        <v>64.97</v>
      </c>
      <c r="BU1133" s="297">
        <v>65.64</v>
      </c>
      <c r="BV1133" s="297">
        <v>66.319999999999993</v>
      </c>
      <c r="BW1133" s="297">
        <v>67.010000000000005</v>
      </c>
    </row>
    <row r="1134" spans="1:75" x14ac:dyDescent="0.25">
      <c r="A1134" s="297" t="s">
        <v>784</v>
      </c>
      <c r="B1134" s="297" t="s">
        <v>21</v>
      </c>
      <c r="C1134" s="297" t="s">
        <v>1005</v>
      </c>
      <c r="D1134" s="297" t="s">
        <v>1006</v>
      </c>
      <c r="E1134" s="297">
        <v>12143.38</v>
      </c>
      <c r="F1134" s="297">
        <v>12629.59</v>
      </c>
      <c r="G1134" s="297">
        <v>12997.48</v>
      </c>
      <c r="H1134" s="297">
        <v>13374.45</v>
      </c>
      <c r="I1134" s="297">
        <v>13875.03</v>
      </c>
      <c r="J1134" s="297">
        <v>14399.81</v>
      </c>
      <c r="K1134" s="297">
        <v>14918.45</v>
      </c>
      <c r="L1134" s="297">
        <v>15410.06</v>
      </c>
      <c r="M1134" s="297">
        <v>15903.94</v>
      </c>
      <c r="N1134" s="297">
        <v>16394.169999999998</v>
      </c>
      <c r="O1134" s="297">
        <v>16821.3</v>
      </c>
      <c r="P1134" s="297">
        <v>17125.16</v>
      </c>
      <c r="Q1134" s="297">
        <v>17447.490000000002</v>
      </c>
      <c r="R1134" s="297">
        <v>17831.28</v>
      </c>
      <c r="S1134" s="297">
        <v>18297.13</v>
      </c>
      <c r="T1134" s="297">
        <v>18820.95</v>
      </c>
      <c r="U1134" s="297">
        <v>19416.43</v>
      </c>
      <c r="V1134" s="297">
        <v>20095.759999999998</v>
      </c>
      <c r="W1134" s="297">
        <v>20869.86</v>
      </c>
      <c r="X1134" s="297">
        <v>21736.27</v>
      </c>
      <c r="Y1134" s="297">
        <v>22662.79</v>
      </c>
      <c r="Z1134" s="297">
        <v>23464.89</v>
      </c>
      <c r="AA1134" s="297">
        <v>24115.74</v>
      </c>
      <c r="AB1134" s="297">
        <v>24778.15</v>
      </c>
      <c r="AC1134" s="297">
        <v>25541.67</v>
      </c>
      <c r="AD1134" s="297">
        <v>26422.83</v>
      </c>
      <c r="AE1134" s="297">
        <v>27325.69</v>
      </c>
      <c r="AF1134" s="297">
        <v>28476.81</v>
      </c>
      <c r="AG1134" s="297">
        <v>29394.97</v>
      </c>
      <c r="AH1134" s="297">
        <v>29913.59</v>
      </c>
      <c r="AI1134" s="297">
        <v>29864.28</v>
      </c>
      <c r="AJ1134" s="297">
        <v>30521.279999999999</v>
      </c>
      <c r="AK1134" s="297">
        <v>30985.85</v>
      </c>
      <c r="AL1134" s="297">
        <v>31446.82</v>
      </c>
      <c r="AM1134" s="297">
        <v>31897.64</v>
      </c>
      <c r="AN1134" s="297">
        <v>32343.15</v>
      </c>
      <c r="AO1134" s="297">
        <v>32784.400000000001</v>
      </c>
      <c r="AP1134" s="297">
        <v>33205.94</v>
      </c>
      <c r="AQ1134" s="297">
        <v>33623.480000000003</v>
      </c>
      <c r="AR1134" s="297">
        <v>34042.29</v>
      </c>
      <c r="AS1134" s="297">
        <v>34464.699999999997</v>
      </c>
      <c r="AT1134" s="297">
        <v>34890.699999999997</v>
      </c>
      <c r="AU1134" s="297">
        <v>35309.760000000002</v>
      </c>
      <c r="AV1134" s="297">
        <v>35728.25</v>
      </c>
      <c r="AW1134" s="297">
        <v>36149.300000000003</v>
      </c>
      <c r="AX1134" s="297">
        <v>36573.550000000003</v>
      </c>
      <c r="AY1134" s="297">
        <v>37000.78</v>
      </c>
      <c r="AZ1134" s="297">
        <v>37425.18</v>
      </c>
      <c r="BA1134" s="297">
        <v>37852.25</v>
      </c>
      <c r="BB1134" s="297">
        <v>38283.07</v>
      </c>
      <c r="BC1134" s="297">
        <v>38717.24</v>
      </c>
      <c r="BD1134" s="297">
        <v>39154.550000000003</v>
      </c>
      <c r="BE1134" s="297">
        <v>39590.94</v>
      </c>
      <c r="BF1134" s="297">
        <v>40031.39</v>
      </c>
      <c r="BG1134" s="297">
        <v>40477.25</v>
      </c>
      <c r="BH1134" s="297">
        <v>40929.449999999997</v>
      </c>
      <c r="BI1134" s="297">
        <v>41389.33</v>
      </c>
      <c r="BJ1134" s="297">
        <v>41853.89</v>
      </c>
      <c r="BK1134" s="297">
        <v>42327.02</v>
      </c>
      <c r="BL1134" s="297">
        <v>42809.27</v>
      </c>
      <c r="BM1134" s="297">
        <v>43300.63</v>
      </c>
      <c r="BN1134" s="297">
        <v>43802.38</v>
      </c>
      <c r="BO1134" s="297">
        <v>44313.4</v>
      </c>
      <c r="BP1134" s="297">
        <v>44834.96</v>
      </c>
      <c r="BQ1134" s="297">
        <v>45367.66</v>
      </c>
      <c r="BR1134" s="297">
        <v>45912.88</v>
      </c>
      <c r="BS1134" s="297">
        <v>46472.07</v>
      </c>
      <c r="BT1134" s="297">
        <v>47041.7</v>
      </c>
      <c r="BU1134" s="297">
        <v>47626.61</v>
      </c>
      <c r="BV1134" s="297">
        <v>48224.03</v>
      </c>
      <c r="BW1134" s="297">
        <v>48831.54</v>
      </c>
    </row>
    <row r="1135" spans="1:75" x14ac:dyDescent="0.25">
      <c r="A1135" s="297" t="s">
        <v>784</v>
      </c>
      <c r="B1135" s="297" t="s">
        <v>21</v>
      </c>
      <c r="C1135" s="297" t="s">
        <v>1007</v>
      </c>
      <c r="D1135" s="297" t="s">
        <v>1008</v>
      </c>
      <c r="E1135" s="297">
        <v>12360808</v>
      </c>
      <c r="F1135" s="297">
        <v>12019521</v>
      </c>
      <c r="G1135" s="297">
        <v>11518267</v>
      </c>
      <c r="H1135" s="297">
        <v>11528356</v>
      </c>
      <c r="I1135" s="297">
        <v>12022562</v>
      </c>
      <c r="J1135" s="297">
        <v>12151377</v>
      </c>
      <c r="K1135" s="297">
        <v>12131630</v>
      </c>
      <c r="L1135" s="297">
        <v>12649191</v>
      </c>
      <c r="M1135" s="297">
        <v>13145952</v>
      </c>
      <c r="N1135" s="297">
        <v>13338363</v>
      </c>
      <c r="O1135" s="297">
        <v>13116411</v>
      </c>
      <c r="P1135" s="297">
        <v>13223494</v>
      </c>
      <c r="Q1135" s="297">
        <v>13488760</v>
      </c>
      <c r="R1135" s="297">
        <v>13725568</v>
      </c>
      <c r="S1135" s="297">
        <v>13980171</v>
      </c>
      <c r="T1135" s="297">
        <v>14158993</v>
      </c>
      <c r="U1135" s="297">
        <v>14473494</v>
      </c>
      <c r="V1135" s="297">
        <v>14619897</v>
      </c>
      <c r="W1135" s="297">
        <v>14744308</v>
      </c>
      <c r="X1135" s="297">
        <v>15143171</v>
      </c>
      <c r="Y1135" s="297">
        <v>15570767</v>
      </c>
      <c r="Z1135" s="297">
        <v>15279569</v>
      </c>
      <c r="AA1135" s="297">
        <v>15451761</v>
      </c>
      <c r="AB1135" s="297">
        <v>15487335</v>
      </c>
      <c r="AC1135" s="297">
        <v>15806979</v>
      </c>
      <c r="AD1135" s="297">
        <v>15882610</v>
      </c>
      <c r="AE1135" s="297">
        <v>15730410</v>
      </c>
      <c r="AF1135" s="297">
        <v>16003740</v>
      </c>
      <c r="AG1135" s="297">
        <v>15641932</v>
      </c>
      <c r="AH1135" s="297">
        <v>16402339</v>
      </c>
      <c r="AI1135" s="297">
        <v>16468673</v>
      </c>
      <c r="AJ1135" s="297">
        <v>16419025</v>
      </c>
      <c r="AK1135" s="297">
        <v>16308858</v>
      </c>
      <c r="AL1135" s="297">
        <v>16226596</v>
      </c>
      <c r="AM1135" s="297">
        <v>16181876</v>
      </c>
      <c r="AN1135" s="297">
        <v>16182873</v>
      </c>
      <c r="AO1135" s="297">
        <v>16164732</v>
      </c>
      <c r="AP1135" s="297">
        <v>16217596</v>
      </c>
      <c r="AQ1135" s="297">
        <v>16264855</v>
      </c>
      <c r="AR1135" s="297">
        <v>16340103</v>
      </c>
      <c r="AS1135" s="297">
        <v>16425225</v>
      </c>
      <c r="AT1135" s="297">
        <v>16516372</v>
      </c>
      <c r="AU1135" s="297">
        <v>16638976</v>
      </c>
      <c r="AV1135" s="297">
        <v>16764928</v>
      </c>
      <c r="AW1135" s="297">
        <v>16895576</v>
      </c>
      <c r="AX1135" s="297">
        <v>17023642</v>
      </c>
      <c r="AY1135" s="297">
        <v>17154848</v>
      </c>
      <c r="AZ1135" s="297">
        <v>17307916</v>
      </c>
      <c r="BA1135" s="297">
        <v>17462278</v>
      </c>
      <c r="BB1135" s="297">
        <v>17619208</v>
      </c>
      <c r="BC1135" s="297">
        <v>17789992</v>
      </c>
      <c r="BD1135" s="297">
        <v>17951954</v>
      </c>
      <c r="BE1135" s="297">
        <v>18142862</v>
      </c>
      <c r="BF1135" s="297">
        <v>18336070</v>
      </c>
      <c r="BG1135" s="297">
        <v>18530574</v>
      </c>
      <c r="BH1135" s="297">
        <v>18729748</v>
      </c>
      <c r="BI1135" s="297">
        <v>18926386</v>
      </c>
      <c r="BJ1135" s="297">
        <v>19141526</v>
      </c>
      <c r="BK1135" s="297">
        <v>19357548</v>
      </c>
      <c r="BL1135" s="297">
        <v>19576828</v>
      </c>
      <c r="BM1135" s="297">
        <v>19797422</v>
      </c>
      <c r="BN1135" s="297">
        <v>20016982</v>
      </c>
      <c r="BO1135" s="297">
        <v>20250204</v>
      </c>
      <c r="BP1135" s="297">
        <v>20484236</v>
      </c>
      <c r="BQ1135" s="297">
        <v>20720294</v>
      </c>
      <c r="BR1135" s="297">
        <v>20957832</v>
      </c>
      <c r="BS1135" s="297">
        <v>21201030</v>
      </c>
      <c r="BT1135" s="297">
        <v>21453234</v>
      </c>
      <c r="BU1135" s="297">
        <v>21708186</v>
      </c>
      <c r="BV1135" s="297">
        <v>21965130</v>
      </c>
      <c r="BW1135" s="297">
        <v>22227044</v>
      </c>
    </row>
    <row r="1136" spans="1:75" x14ac:dyDescent="0.25">
      <c r="A1136" s="297" t="s">
        <v>784</v>
      </c>
      <c r="B1136" s="297" t="s">
        <v>21</v>
      </c>
      <c r="C1136" s="297" t="s">
        <v>1009</v>
      </c>
      <c r="D1136" s="297" t="s">
        <v>1010</v>
      </c>
      <c r="E1136" s="297">
        <v>20.41</v>
      </c>
      <c r="F1136" s="297">
        <v>20.14</v>
      </c>
      <c r="G1136" s="297">
        <v>19.04</v>
      </c>
      <c r="H1136" s="297">
        <v>18.72</v>
      </c>
      <c r="I1136" s="297">
        <v>19.670000000000002</v>
      </c>
      <c r="J1136" s="297">
        <v>19.68</v>
      </c>
      <c r="K1136" s="297">
        <v>19.38</v>
      </c>
      <c r="L1136" s="297">
        <v>18.809999999999999</v>
      </c>
      <c r="M1136" s="297">
        <v>18.48</v>
      </c>
      <c r="N1136" s="297">
        <v>18.18</v>
      </c>
      <c r="O1136" s="297">
        <v>17.43</v>
      </c>
      <c r="P1136" s="297">
        <v>16.25</v>
      </c>
      <c r="Q1136" s="297">
        <v>16.170000000000002</v>
      </c>
      <c r="R1136" s="297">
        <v>16.690000000000001</v>
      </c>
      <c r="S1136" s="297">
        <v>17.21</v>
      </c>
      <c r="T1136" s="297">
        <v>17.73</v>
      </c>
      <c r="U1136" s="297">
        <v>18.170000000000002</v>
      </c>
      <c r="V1136" s="297">
        <v>18.59</v>
      </c>
      <c r="W1136" s="297">
        <v>19.149999999999999</v>
      </c>
      <c r="X1136" s="297">
        <v>19.61</v>
      </c>
      <c r="Y1136" s="297">
        <v>20.82</v>
      </c>
      <c r="Z1136" s="297">
        <v>19.559999999999999</v>
      </c>
      <c r="AA1136" s="297">
        <v>18.59</v>
      </c>
      <c r="AB1136" s="297">
        <v>18.600000000000001</v>
      </c>
      <c r="AC1136" s="297">
        <v>19.36</v>
      </c>
      <c r="AD1136" s="297">
        <v>19.95</v>
      </c>
      <c r="AE1136" s="297">
        <v>20.12</v>
      </c>
      <c r="AF1136" s="297">
        <v>21.59</v>
      </c>
      <c r="AG1136" s="297">
        <v>19.920000000000002</v>
      </c>
      <c r="AH1136" s="297">
        <v>17.12</v>
      </c>
      <c r="AI1136" s="297">
        <v>13.43</v>
      </c>
      <c r="AJ1136" s="297">
        <v>18.29</v>
      </c>
      <c r="AK1136" s="297">
        <v>16.89</v>
      </c>
      <c r="AL1136" s="297">
        <v>16.77</v>
      </c>
      <c r="AM1136" s="297">
        <v>16.59</v>
      </c>
      <c r="AN1136" s="297">
        <v>16.440000000000001</v>
      </c>
      <c r="AO1136" s="297">
        <v>16.29</v>
      </c>
      <c r="AP1136" s="297">
        <v>16.07</v>
      </c>
      <c r="AQ1136" s="297">
        <v>15.94</v>
      </c>
      <c r="AR1136" s="297">
        <v>15.86</v>
      </c>
      <c r="AS1136" s="297">
        <v>15.78</v>
      </c>
      <c r="AT1136" s="297">
        <v>15.71</v>
      </c>
      <c r="AU1136" s="297">
        <v>15.57</v>
      </c>
      <c r="AV1136" s="297">
        <v>15.48</v>
      </c>
      <c r="AW1136" s="297">
        <v>15.39</v>
      </c>
      <c r="AX1136" s="297">
        <v>15.31</v>
      </c>
      <c r="AY1136" s="297">
        <v>15.23</v>
      </c>
      <c r="AZ1136" s="297">
        <v>15.11</v>
      </c>
      <c r="BA1136" s="297">
        <v>15.03</v>
      </c>
      <c r="BB1136" s="297">
        <v>14.94</v>
      </c>
      <c r="BC1136" s="297">
        <v>14.86</v>
      </c>
      <c r="BD1136" s="297">
        <v>14.77</v>
      </c>
      <c r="BE1136" s="297">
        <v>14.65</v>
      </c>
      <c r="BF1136" s="297">
        <v>14.56</v>
      </c>
      <c r="BG1136" s="297">
        <v>14.48</v>
      </c>
      <c r="BH1136" s="297">
        <v>14.4</v>
      </c>
      <c r="BI1136" s="297">
        <v>14.32</v>
      </c>
      <c r="BJ1136" s="297">
        <v>14.24</v>
      </c>
      <c r="BK1136" s="297">
        <v>14.17</v>
      </c>
      <c r="BL1136" s="297">
        <v>14.11</v>
      </c>
      <c r="BM1136" s="297">
        <v>14.04</v>
      </c>
      <c r="BN1136" s="297">
        <v>13.99</v>
      </c>
      <c r="BO1136" s="297">
        <v>13.93</v>
      </c>
      <c r="BP1136" s="297">
        <v>13.87</v>
      </c>
      <c r="BQ1136" s="297">
        <v>13.83</v>
      </c>
      <c r="BR1136" s="297">
        <v>13.78</v>
      </c>
      <c r="BS1136" s="297">
        <v>13.75</v>
      </c>
      <c r="BT1136" s="297">
        <v>13.7</v>
      </c>
      <c r="BU1136" s="297">
        <v>13.67</v>
      </c>
      <c r="BV1136" s="297">
        <v>13.63</v>
      </c>
      <c r="BW1136" s="297">
        <v>13.59</v>
      </c>
    </row>
    <row r="1137" spans="1:75" x14ac:dyDescent="0.25">
      <c r="A1137" s="297" t="s">
        <v>784</v>
      </c>
      <c r="B1137" s="297" t="s">
        <v>21</v>
      </c>
      <c r="C1137" s="297" t="s">
        <v>1011</v>
      </c>
      <c r="D1137" s="297" t="s">
        <v>927</v>
      </c>
      <c r="E1137" s="297">
        <v>112954.59</v>
      </c>
      <c r="F1137" s="297">
        <v>114571.24</v>
      </c>
      <c r="G1137" s="297">
        <v>116104.49</v>
      </c>
      <c r="H1137" s="297">
        <v>117514.46</v>
      </c>
      <c r="I1137" s="297">
        <v>119418.27</v>
      </c>
      <c r="J1137" s="297">
        <v>121615.86</v>
      </c>
      <c r="K1137" s="297">
        <v>123612.17</v>
      </c>
      <c r="L1137" s="297">
        <v>125572.7</v>
      </c>
      <c r="M1137" s="297">
        <v>127477.63</v>
      </c>
      <c r="N1137" s="297">
        <v>129808.46</v>
      </c>
      <c r="O1137" s="297">
        <v>130640.57</v>
      </c>
      <c r="P1137" s="297">
        <v>130976.16</v>
      </c>
      <c r="Q1137" s="297">
        <v>132609.23000000001</v>
      </c>
      <c r="R1137" s="297">
        <v>133562.22</v>
      </c>
      <c r="S1137" s="297">
        <v>135578.82999999999</v>
      </c>
      <c r="T1137" s="297">
        <v>137402.72</v>
      </c>
      <c r="U1137" s="297">
        <v>139317.81</v>
      </c>
      <c r="V1137" s="297">
        <v>141856.88</v>
      </c>
      <c r="W1137" s="297">
        <v>143997.72</v>
      </c>
      <c r="X1137" s="297">
        <v>146072.35999999999</v>
      </c>
      <c r="Y1137" s="297">
        <v>148184.81</v>
      </c>
      <c r="Z1137" s="297">
        <v>149449.56</v>
      </c>
      <c r="AA1137" s="297">
        <v>150622.91</v>
      </c>
      <c r="AB1137" s="297">
        <v>151487.84</v>
      </c>
      <c r="AC1137" s="297">
        <v>152745.66</v>
      </c>
      <c r="AD1137" s="297">
        <v>154646.57999999999</v>
      </c>
      <c r="AE1137" s="297">
        <v>156391.25</v>
      </c>
      <c r="AF1137" s="297">
        <v>157552.34</v>
      </c>
      <c r="AG1137" s="297">
        <v>159251.01999999999</v>
      </c>
      <c r="AH1137" s="297">
        <v>159660.59</v>
      </c>
      <c r="AI1137" s="297">
        <v>160791.28</v>
      </c>
      <c r="AJ1137" s="297">
        <v>162000.78</v>
      </c>
      <c r="AK1137" s="297">
        <v>163135.01999999999</v>
      </c>
      <c r="AL1137" s="297">
        <v>164216.85999999999</v>
      </c>
      <c r="AM1137" s="297">
        <v>165278.69</v>
      </c>
      <c r="AN1137" s="297">
        <v>166332.22</v>
      </c>
      <c r="AO1137" s="297">
        <v>167118.94</v>
      </c>
      <c r="AP1137" s="297">
        <v>167846.44</v>
      </c>
      <c r="AQ1137" s="297">
        <v>168550.95</v>
      </c>
      <c r="AR1137" s="297">
        <v>169270</v>
      </c>
      <c r="AS1137" s="297">
        <v>170020.59</v>
      </c>
      <c r="AT1137" s="297">
        <v>170648.34</v>
      </c>
      <c r="AU1137" s="297">
        <v>171334.06</v>
      </c>
      <c r="AV1137" s="297">
        <v>172064</v>
      </c>
      <c r="AW1137" s="297">
        <v>172817.95</v>
      </c>
      <c r="AX1137" s="297">
        <v>173586.89</v>
      </c>
      <c r="AY1137" s="297">
        <v>174388.53</v>
      </c>
      <c r="AZ1137" s="297">
        <v>175212.52</v>
      </c>
      <c r="BA1137" s="297">
        <v>176067.94</v>
      </c>
      <c r="BB1137" s="297">
        <v>176970.13</v>
      </c>
      <c r="BC1137" s="297">
        <v>177923.5</v>
      </c>
      <c r="BD1137" s="297">
        <v>178917.41</v>
      </c>
      <c r="BE1137" s="297">
        <v>179952.88</v>
      </c>
      <c r="BF1137" s="297">
        <v>181022.78</v>
      </c>
      <c r="BG1137" s="297">
        <v>182109.47</v>
      </c>
      <c r="BH1137" s="297">
        <v>183197.56</v>
      </c>
      <c r="BI1137" s="297">
        <v>184273.92000000001</v>
      </c>
      <c r="BJ1137" s="297">
        <v>185353.16</v>
      </c>
      <c r="BK1137" s="297">
        <v>186432.03</v>
      </c>
      <c r="BL1137" s="297">
        <v>187512.52</v>
      </c>
      <c r="BM1137" s="297">
        <v>188596.88</v>
      </c>
      <c r="BN1137" s="297">
        <v>189621.84</v>
      </c>
      <c r="BO1137" s="297">
        <v>190646.14</v>
      </c>
      <c r="BP1137" s="297">
        <v>191661.53</v>
      </c>
      <c r="BQ1137" s="297">
        <v>192655.02</v>
      </c>
      <c r="BR1137" s="297">
        <v>193616.95</v>
      </c>
      <c r="BS1137" s="297">
        <v>194627.5</v>
      </c>
      <c r="BT1137" s="297">
        <v>195604.03</v>
      </c>
      <c r="BU1137" s="297">
        <v>196558.41</v>
      </c>
      <c r="BV1137" s="297">
        <v>197512.69</v>
      </c>
      <c r="BW1137" s="297">
        <v>198482.34</v>
      </c>
    </row>
    <row r="1138" spans="1:75" x14ac:dyDescent="0.25">
      <c r="A1138" s="297" t="s">
        <v>784</v>
      </c>
      <c r="B1138" s="297" t="s">
        <v>21</v>
      </c>
      <c r="C1138" s="297" t="s">
        <v>1012</v>
      </c>
      <c r="D1138" s="297" t="s">
        <v>927</v>
      </c>
      <c r="E1138" s="297">
        <v>229825.02</v>
      </c>
      <c r="F1138" s="297">
        <v>232035.09</v>
      </c>
      <c r="G1138" s="297">
        <v>234261.25</v>
      </c>
      <c r="H1138" s="297">
        <v>236510.69</v>
      </c>
      <c r="I1138" s="297">
        <v>238794.27</v>
      </c>
      <c r="J1138" s="297">
        <v>241119.77</v>
      </c>
      <c r="K1138" s="297">
        <v>243495.81</v>
      </c>
      <c r="L1138" s="297">
        <v>245920.98</v>
      </c>
      <c r="M1138" s="297">
        <v>248381.56</v>
      </c>
      <c r="N1138" s="297">
        <v>250857.77</v>
      </c>
      <c r="O1138" s="297">
        <v>253339.11</v>
      </c>
      <c r="P1138" s="297">
        <v>255807.34</v>
      </c>
      <c r="Q1138" s="297">
        <v>258275.92</v>
      </c>
      <c r="R1138" s="297">
        <v>260803.27</v>
      </c>
      <c r="S1138" s="297">
        <v>263469</v>
      </c>
      <c r="T1138" s="297">
        <v>266323.71999999997</v>
      </c>
      <c r="U1138" s="297">
        <v>269393.63</v>
      </c>
      <c r="V1138" s="297">
        <v>272643.31</v>
      </c>
      <c r="W1138" s="297">
        <v>275986.09000000003</v>
      </c>
      <c r="X1138" s="297">
        <v>279300.03000000003</v>
      </c>
      <c r="Y1138" s="297">
        <v>282496.31</v>
      </c>
      <c r="Z1138" s="297">
        <v>285544.78000000003</v>
      </c>
      <c r="AA1138" s="297">
        <v>288467.28000000003</v>
      </c>
      <c r="AB1138" s="297">
        <v>291290.81</v>
      </c>
      <c r="AC1138" s="297">
        <v>294063.13</v>
      </c>
      <c r="AD1138" s="297">
        <v>296820.28000000003</v>
      </c>
      <c r="AE1138" s="297">
        <v>299564.46999999997</v>
      </c>
      <c r="AF1138" s="297">
        <v>302284.56</v>
      </c>
      <c r="AG1138" s="297">
        <v>304989.06</v>
      </c>
      <c r="AH1138" s="297">
        <v>307686.71999999997</v>
      </c>
      <c r="AI1138" s="297">
        <v>310383.96999999997</v>
      </c>
      <c r="AJ1138" s="297">
        <v>313085.38</v>
      </c>
      <c r="AK1138" s="297">
        <v>315791.28000000003</v>
      </c>
      <c r="AL1138" s="297">
        <v>318497.63</v>
      </c>
      <c r="AM1138" s="297">
        <v>321197.44</v>
      </c>
      <c r="AN1138" s="297">
        <v>323885.15999999997</v>
      </c>
      <c r="AO1138" s="297">
        <v>326559.71999999997</v>
      </c>
      <c r="AP1138" s="297">
        <v>329221.53000000003</v>
      </c>
      <c r="AQ1138" s="297">
        <v>331867.88</v>
      </c>
      <c r="AR1138" s="297">
        <v>334495.53000000003</v>
      </c>
      <c r="AS1138" s="297">
        <v>337101.81</v>
      </c>
      <c r="AT1138" s="297">
        <v>339685.25</v>
      </c>
      <c r="AU1138" s="297">
        <v>342244.5</v>
      </c>
      <c r="AV1138" s="297">
        <v>344777.66</v>
      </c>
      <c r="AW1138" s="297">
        <v>347282.75</v>
      </c>
      <c r="AX1138" s="297">
        <v>349758.28</v>
      </c>
      <c r="AY1138" s="297">
        <v>352203.09</v>
      </c>
      <c r="AZ1138" s="297">
        <v>354617</v>
      </c>
      <c r="BA1138" s="297">
        <v>357000.44</v>
      </c>
      <c r="BB1138" s="297">
        <v>359354.44</v>
      </c>
      <c r="BC1138" s="297">
        <v>361679.88</v>
      </c>
      <c r="BD1138" s="297">
        <v>363976.88</v>
      </c>
      <c r="BE1138" s="297">
        <v>366245.38</v>
      </c>
      <c r="BF1138" s="297">
        <v>368486.25</v>
      </c>
      <c r="BG1138" s="297">
        <v>370700.47</v>
      </c>
      <c r="BH1138" s="297">
        <v>372888.91</v>
      </c>
      <c r="BI1138" s="297">
        <v>375052.59</v>
      </c>
      <c r="BJ1138" s="297">
        <v>377192</v>
      </c>
      <c r="BK1138" s="297">
        <v>379306.78</v>
      </c>
      <c r="BL1138" s="297">
        <v>381396.28</v>
      </c>
      <c r="BM1138" s="297">
        <v>383460.47</v>
      </c>
      <c r="BN1138" s="297">
        <v>385498.88</v>
      </c>
      <c r="BO1138" s="297">
        <v>387513</v>
      </c>
      <c r="BP1138" s="297">
        <v>389506.88</v>
      </c>
      <c r="BQ1138" s="297">
        <v>391485.91</v>
      </c>
      <c r="BR1138" s="297">
        <v>393453.75</v>
      </c>
      <c r="BS1138" s="297">
        <v>395412.88</v>
      </c>
      <c r="BT1138" s="297">
        <v>397361.97</v>
      </c>
      <c r="BU1138" s="297">
        <v>399296.88</v>
      </c>
      <c r="BV1138" s="297">
        <v>401211.16</v>
      </c>
      <c r="BW1138" s="297">
        <v>403100.5</v>
      </c>
    </row>
    <row r="1139" spans="1:75" x14ac:dyDescent="0.25">
      <c r="A1139" s="297" t="s">
        <v>784</v>
      </c>
      <c r="B1139" s="297" t="s">
        <v>21</v>
      </c>
      <c r="C1139" s="297" t="s">
        <v>1013</v>
      </c>
      <c r="D1139" s="297" t="s">
        <v>1010</v>
      </c>
      <c r="E1139" s="297">
        <v>19.79</v>
      </c>
      <c r="F1139" s="297">
        <v>20.86</v>
      </c>
      <c r="G1139" s="297">
        <v>18.079999999999998</v>
      </c>
      <c r="H1139" s="297">
        <v>17.23</v>
      </c>
      <c r="I1139" s="297">
        <v>18.72</v>
      </c>
      <c r="J1139" s="297">
        <v>17.53</v>
      </c>
      <c r="K1139" s="297">
        <v>16.68</v>
      </c>
      <c r="L1139" s="297">
        <v>16.309999999999999</v>
      </c>
      <c r="M1139" s="297">
        <v>16.53</v>
      </c>
      <c r="N1139" s="297">
        <v>17.059999999999999</v>
      </c>
      <c r="O1139" s="297">
        <v>16.3</v>
      </c>
      <c r="P1139" s="297">
        <v>15.78</v>
      </c>
      <c r="Q1139" s="297">
        <v>15.89</v>
      </c>
      <c r="R1139" s="297">
        <v>16.02</v>
      </c>
      <c r="S1139" s="297">
        <v>16.78</v>
      </c>
      <c r="T1139" s="297">
        <v>16.899999999999999</v>
      </c>
      <c r="U1139" s="297">
        <v>17.32</v>
      </c>
      <c r="V1139" s="297">
        <v>18.23</v>
      </c>
      <c r="W1139" s="297">
        <v>18.12</v>
      </c>
      <c r="X1139" s="297">
        <v>17.510000000000002</v>
      </c>
      <c r="Y1139" s="297">
        <v>16.600000000000001</v>
      </c>
      <c r="Z1139" s="297">
        <v>15.2</v>
      </c>
      <c r="AA1139" s="297">
        <v>14</v>
      </c>
      <c r="AB1139" s="297">
        <v>13.5</v>
      </c>
      <c r="AC1139" s="297">
        <v>13.67</v>
      </c>
      <c r="AD1139" s="297">
        <v>13.73</v>
      </c>
      <c r="AE1139" s="297">
        <v>13.8</v>
      </c>
      <c r="AF1139" s="297">
        <v>15.65</v>
      </c>
      <c r="AG1139" s="297">
        <v>14.85</v>
      </c>
      <c r="AH1139" s="297">
        <v>14.04</v>
      </c>
      <c r="AI1139" s="297">
        <v>10.89</v>
      </c>
      <c r="AJ1139" s="297">
        <v>15.67</v>
      </c>
      <c r="AK1139" s="297">
        <v>14.38</v>
      </c>
      <c r="AL1139" s="297">
        <v>14.55</v>
      </c>
      <c r="AM1139" s="297">
        <v>14.57</v>
      </c>
      <c r="AN1139" s="297">
        <v>14.51</v>
      </c>
      <c r="AO1139" s="297">
        <v>14.45</v>
      </c>
      <c r="AP1139" s="297">
        <v>14.32</v>
      </c>
      <c r="AQ1139" s="297">
        <v>14.24</v>
      </c>
      <c r="AR1139" s="297">
        <v>14.17</v>
      </c>
      <c r="AS1139" s="297">
        <v>14.12</v>
      </c>
      <c r="AT1139" s="297">
        <v>14.06</v>
      </c>
      <c r="AU1139" s="297">
        <v>13.98</v>
      </c>
      <c r="AV1139" s="297">
        <v>13.92</v>
      </c>
      <c r="AW1139" s="297">
        <v>13.85</v>
      </c>
      <c r="AX1139" s="297">
        <v>13.79</v>
      </c>
      <c r="AY1139" s="297">
        <v>13.72</v>
      </c>
      <c r="AZ1139" s="297">
        <v>13.65</v>
      </c>
      <c r="BA1139" s="297">
        <v>13.58</v>
      </c>
      <c r="BB1139" s="297">
        <v>13.51</v>
      </c>
      <c r="BC1139" s="297">
        <v>13.44</v>
      </c>
      <c r="BD1139" s="297">
        <v>13.37</v>
      </c>
      <c r="BE1139" s="297">
        <v>13.31</v>
      </c>
      <c r="BF1139" s="297">
        <v>13.26</v>
      </c>
      <c r="BG1139" s="297">
        <v>13.21</v>
      </c>
      <c r="BH1139" s="297">
        <v>13.17</v>
      </c>
      <c r="BI1139" s="297">
        <v>13.14</v>
      </c>
      <c r="BJ1139" s="297">
        <v>13.13</v>
      </c>
      <c r="BK1139" s="297">
        <v>13.11</v>
      </c>
      <c r="BL1139" s="297">
        <v>13.09</v>
      </c>
      <c r="BM1139" s="297">
        <v>13.08</v>
      </c>
      <c r="BN1139" s="297">
        <v>13.07</v>
      </c>
      <c r="BO1139" s="297">
        <v>13.08</v>
      </c>
      <c r="BP1139" s="297">
        <v>13.07</v>
      </c>
      <c r="BQ1139" s="297">
        <v>13.06</v>
      </c>
      <c r="BR1139" s="297">
        <v>13.05</v>
      </c>
      <c r="BS1139" s="297">
        <v>13.06</v>
      </c>
      <c r="BT1139" s="297">
        <v>13.04</v>
      </c>
      <c r="BU1139" s="297">
        <v>13.05</v>
      </c>
      <c r="BV1139" s="297">
        <v>13.04</v>
      </c>
      <c r="BW1139" s="297">
        <v>13.02</v>
      </c>
    </row>
    <row r="1140" spans="1:75" x14ac:dyDescent="0.25">
      <c r="A1140" s="297" t="s">
        <v>784</v>
      </c>
      <c r="B1140" s="297" t="s">
        <v>21</v>
      </c>
      <c r="C1140" s="297" t="s">
        <v>1014</v>
      </c>
      <c r="D1140" s="297" t="s">
        <v>1015</v>
      </c>
      <c r="E1140" s="297">
        <v>95.31</v>
      </c>
      <c r="F1140" s="297">
        <v>94.88</v>
      </c>
      <c r="G1140" s="297">
        <v>94.45</v>
      </c>
      <c r="H1140" s="297">
        <v>94.02</v>
      </c>
      <c r="I1140" s="297">
        <v>93.6</v>
      </c>
      <c r="J1140" s="297">
        <v>93.17</v>
      </c>
      <c r="K1140" s="297">
        <v>92.97</v>
      </c>
      <c r="L1140" s="297">
        <v>92.77</v>
      </c>
      <c r="M1140" s="297">
        <v>92.57</v>
      </c>
      <c r="N1140" s="297">
        <v>92.37</v>
      </c>
      <c r="O1140" s="297">
        <v>92.17</v>
      </c>
      <c r="P1140" s="297">
        <v>93.1</v>
      </c>
      <c r="Q1140" s="297">
        <v>94.04</v>
      </c>
      <c r="R1140" s="297">
        <v>94.99</v>
      </c>
      <c r="S1140" s="297">
        <v>95.95</v>
      </c>
      <c r="T1140" s="297">
        <v>96.92</v>
      </c>
      <c r="U1140" s="297">
        <v>96.97</v>
      </c>
      <c r="V1140" s="297">
        <v>97.02</v>
      </c>
      <c r="W1140" s="297">
        <v>97.06</v>
      </c>
      <c r="X1140" s="297">
        <v>97.11</v>
      </c>
      <c r="Y1140" s="297">
        <v>97.15</v>
      </c>
      <c r="Z1140" s="297">
        <v>97.2</v>
      </c>
      <c r="AA1140" s="297">
        <v>97.24</v>
      </c>
      <c r="AB1140" s="297">
        <v>97.28</v>
      </c>
      <c r="AC1140" s="297">
        <v>97.32</v>
      </c>
      <c r="AD1140" s="297">
        <v>97.36</v>
      </c>
      <c r="AE1140" s="297">
        <v>97.42</v>
      </c>
      <c r="AF1140" s="297">
        <v>97.48</v>
      </c>
      <c r="AG1140" s="297">
        <v>97.53</v>
      </c>
      <c r="AH1140" s="297">
        <v>97.59</v>
      </c>
      <c r="AI1140" s="297">
        <v>97.65</v>
      </c>
      <c r="AJ1140" s="297">
        <v>97.69</v>
      </c>
      <c r="AK1140" s="297">
        <v>97.73</v>
      </c>
      <c r="AL1140" s="297">
        <v>97.78</v>
      </c>
      <c r="AM1140" s="297">
        <v>97.82</v>
      </c>
      <c r="AN1140" s="297">
        <v>97.86</v>
      </c>
      <c r="AO1140" s="297">
        <v>97.91</v>
      </c>
      <c r="AP1140" s="297">
        <v>97.96</v>
      </c>
      <c r="AQ1140" s="297">
        <v>98.01</v>
      </c>
      <c r="AR1140" s="297">
        <v>98.06</v>
      </c>
      <c r="AS1140" s="297">
        <v>98.1</v>
      </c>
      <c r="AT1140" s="297">
        <v>98.15</v>
      </c>
      <c r="AU1140" s="297">
        <v>98.2</v>
      </c>
      <c r="AV1140" s="297">
        <v>98.25</v>
      </c>
      <c r="AW1140" s="297">
        <v>98.29</v>
      </c>
      <c r="AX1140" s="297">
        <v>98.34</v>
      </c>
      <c r="AY1140" s="297">
        <v>98.39</v>
      </c>
      <c r="AZ1140" s="297">
        <v>98.43</v>
      </c>
      <c r="BA1140" s="297">
        <v>98.48</v>
      </c>
      <c r="BB1140" s="297">
        <v>98.53</v>
      </c>
      <c r="BC1140" s="297">
        <v>98.58</v>
      </c>
      <c r="BD1140" s="297">
        <v>98.63</v>
      </c>
      <c r="BE1140" s="297">
        <v>98.67</v>
      </c>
      <c r="BF1140" s="297">
        <v>98.72</v>
      </c>
      <c r="BG1140" s="297">
        <v>98.77</v>
      </c>
      <c r="BH1140" s="297">
        <v>98.82</v>
      </c>
      <c r="BI1140" s="297">
        <v>98.88</v>
      </c>
      <c r="BJ1140" s="297">
        <v>98.93</v>
      </c>
      <c r="BK1140" s="297">
        <v>98.98</v>
      </c>
      <c r="BL1140" s="297">
        <v>99.03</v>
      </c>
      <c r="BM1140" s="297">
        <v>99.08</v>
      </c>
      <c r="BN1140" s="297">
        <v>99.13</v>
      </c>
      <c r="BO1140" s="297">
        <v>99.18</v>
      </c>
      <c r="BP1140" s="297">
        <v>99.23</v>
      </c>
      <c r="BQ1140" s="297">
        <v>99.28</v>
      </c>
      <c r="BR1140" s="297">
        <v>99.33</v>
      </c>
      <c r="BS1140" s="297">
        <v>99.37</v>
      </c>
      <c r="BT1140" s="297">
        <v>99.41</v>
      </c>
      <c r="BU1140" s="297">
        <v>99.46</v>
      </c>
      <c r="BV1140" s="297">
        <v>99.5</v>
      </c>
      <c r="BW1140" s="297">
        <v>99.54</v>
      </c>
    </row>
    <row r="1141" spans="1:75" x14ac:dyDescent="0.25">
      <c r="A1141" s="297" t="s">
        <v>784</v>
      </c>
      <c r="B1141" s="297" t="s">
        <v>21</v>
      </c>
      <c r="C1141" s="297" t="s">
        <v>1016</v>
      </c>
      <c r="D1141" s="297" t="s">
        <v>1015</v>
      </c>
      <c r="E1141" s="297">
        <v>31.11</v>
      </c>
      <c r="F1141" s="297">
        <v>32.56</v>
      </c>
      <c r="G1141" s="297">
        <v>34.07</v>
      </c>
      <c r="H1141" s="297">
        <v>35.659999999999997</v>
      </c>
      <c r="I1141" s="297">
        <v>37.32</v>
      </c>
      <c r="J1141" s="297">
        <v>39.049999999999997</v>
      </c>
      <c r="K1141" s="297">
        <v>40.200000000000003</v>
      </c>
      <c r="L1141" s="297">
        <v>41.38</v>
      </c>
      <c r="M1141" s="297">
        <v>42.59</v>
      </c>
      <c r="N1141" s="297">
        <v>43.85</v>
      </c>
      <c r="O1141" s="297">
        <v>45.13</v>
      </c>
      <c r="P1141" s="297">
        <v>45.3</v>
      </c>
      <c r="Q1141" s="297">
        <v>45.47</v>
      </c>
      <c r="R1141" s="297">
        <v>45.64</v>
      </c>
      <c r="S1141" s="297">
        <v>45.81</v>
      </c>
      <c r="T1141" s="297">
        <v>45.98</v>
      </c>
      <c r="U1141" s="297">
        <v>46.79</v>
      </c>
      <c r="V1141" s="297">
        <v>47.61</v>
      </c>
      <c r="W1141" s="297">
        <v>48.44</v>
      </c>
      <c r="X1141" s="297">
        <v>49.29</v>
      </c>
      <c r="Y1141" s="297">
        <v>50.15</v>
      </c>
      <c r="Z1141" s="297">
        <v>50.42</v>
      </c>
      <c r="AA1141" s="297">
        <v>50.69</v>
      </c>
      <c r="AB1141" s="297">
        <v>50.97</v>
      </c>
      <c r="AC1141" s="297">
        <v>51.24</v>
      </c>
      <c r="AD1141" s="297">
        <v>51.52</v>
      </c>
      <c r="AE1141" s="297">
        <v>51.8</v>
      </c>
      <c r="AF1141" s="297">
        <v>52.09</v>
      </c>
      <c r="AG1141" s="297">
        <v>52.38</v>
      </c>
      <c r="AH1141" s="297">
        <v>52.67</v>
      </c>
      <c r="AI1141" s="297">
        <v>52.97</v>
      </c>
      <c r="AJ1141" s="297">
        <v>53.39</v>
      </c>
      <c r="AK1141" s="297">
        <v>53.81</v>
      </c>
      <c r="AL1141" s="297">
        <v>54.23</v>
      </c>
      <c r="AM1141" s="297">
        <v>54.66</v>
      </c>
      <c r="AN1141" s="297">
        <v>55.09</v>
      </c>
      <c r="AO1141" s="297">
        <v>55.38</v>
      </c>
      <c r="AP1141" s="297">
        <v>55.67</v>
      </c>
      <c r="AQ1141" s="297">
        <v>55.97</v>
      </c>
      <c r="AR1141" s="297">
        <v>56.26</v>
      </c>
      <c r="AS1141" s="297">
        <v>56.55</v>
      </c>
      <c r="AT1141" s="297">
        <v>56.93</v>
      </c>
      <c r="AU1141" s="297">
        <v>57.3</v>
      </c>
      <c r="AV1141" s="297">
        <v>57.68</v>
      </c>
      <c r="AW1141" s="297">
        <v>58.05</v>
      </c>
      <c r="AX1141" s="297">
        <v>58.44</v>
      </c>
      <c r="AY1141" s="297">
        <v>58.93</v>
      </c>
      <c r="AZ1141" s="297">
        <v>59.43</v>
      </c>
      <c r="BA1141" s="297">
        <v>59.93</v>
      </c>
      <c r="BB1141" s="297">
        <v>60.44</v>
      </c>
      <c r="BC1141" s="297">
        <v>60.95</v>
      </c>
      <c r="BD1141" s="297">
        <v>61.48</v>
      </c>
      <c r="BE1141" s="297">
        <v>62.02</v>
      </c>
      <c r="BF1141" s="297">
        <v>62.56</v>
      </c>
      <c r="BG1141" s="297">
        <v>63.1</v>
      </c>
      <c r="BH1141" s="297">
        <v>63.65</v>
      </c>
      <c r="BI1141" s="297">
        <v>64.209999999999994</v>
      </c>
      <c r="BJ1141" s="297">
        <v>64.760000000000005</v>
      </c>
      <c r="BK1141" s="297">
        <v>65.319999999999993</v>
      </c>
      <c r="BL1141" s="297">
        <v>65.89</v>
      </c>
      <c r="BM1141" s="297">
        <v>66.459999999999994</v>
      </c>
      <c r="BN1141" s="297">
        <v>67.010000000000005</v>
      </c>
      <c r="BO1141" s="297">
        <v>67.569999999999993</v>
      </c>
      <c r="BP1141" s="297">
        <v>68.13</v>
      </c>
      <c r="BQ1141" s="297">
        <v>68.7</v>
      </c>
      <c r="BR1141" s="297">
        <v>69.27</v>
      </c>
      <c r="BS1141" s="297">
        <v>69.86</v>
      </c>
      <c r="BT1141" s="297">
        <v>70.459999999999994</v>
      </c>
      <c r="BU1141" s="297">
        <v>71.06</v>
      </c>
      <c r="BV1141" s="297">
        <v>71.67</v>
      </c>
      <c r="BW1141" s="297">
        <v>72.28</v>
      </c>
    </row>
    <row r="1142" spans="1:75" x14ac:dyDescent="0.25">
      <c r="A1142" s="297" t="s">
        <v>30</v>
      </c>
      <c r="B1142" s="297" t="s">
        <v>29</v>
      </c>
      <c r="C1142" s="297" t="s">
        <v>1005</v>
      </c>
      <c r="D1142" s="297" t="s">
        <v>1006</v>
      </c>
      <c r="E1142" s="297">
        <v>20.59</v>
      </c>
      <c r="F1142" s="297">
        <v>22.08</v>
      </c>
      <c r="G1142" s="297">
        <v>23.07</v>
      </c>
      <c r="H1142" s="297">
        <v>23.07</v>
      </c>
      <c r="I1142" s="297">
        <v>22.79</v>
      </c>
      <c r="J1142" s="297">
        <v>22.4</v>
      </c>
      <c r="K1142" s="297">
        <v>22.15</v>
      </c>
      <c r="L1142" s="297">
        <v>22.19</v>
      </c>
      <c r="M1142" s="297">
        <v>22.5</v>
      </c>
      <c r="N1142" s="297">
        <v>22.74</v>
      </c>
      <c r="O1142" s="297">
        <v>22.87</v>
      </c>
      <c r="P1142" s="297">
        <v>23.22</v>
      </c>
      <c r="Q1142" s="297">
        <v>23.78</v>
      </c>
      <c r="R1142" s="297">
        <v>24.43</v>
      </c>
      <c r="S1142" s="297">
        <v>25.17</v>
      </c>
      <c r="T1142" s="297">
        <v>25.68</v>
      </c>
      <c r="U1142" s="297">
        <v>26.34</v>
      </c>
      <c r="V1142" s="297">
        <v>27.42</v>
      </c>
      <c r="W1142" s="297">
        <v>28.61</v>
      </c>
      <c r="X1142" s="297">
        <v>29.46</v>
      </c>
      <c r="Y1142" s="297">
        <v>30.06</v>
      </c>
      <c r="Z1142" s="297">
        <v>30.45</v>
      </c>
      <c r="AA1142" s="297">
        <v>30.38</v>
      </c>
      <c r="AB1142" s="297">
        <v>30.38</v>
      </c>
      <c r="AC1142" s="297">
        <v>30.9</v>
      </c>
      <c r="AD1142" s="297">
        <v>31.92</v>
      </c>
      <c r="AE1142" s="297">
        <v>33.270000000000003</v>
      </c>
      <c r="AF1142" s="297">
        <v>34.659999999999997</v>
      </c>
      <c r="AG1142" s="297">
        <v>36.57</v>
      </c>
      <c r="AH1142" s="297">
        <v>37.700000000000003</v>
      </c>
      <c r="AI1142" s="297">
        <v>38.57</v>
      </c>
      <c r="AJ1142" s="297">
        <v>40.020000000000003</v>
      </c>
      <c r="AK1142" s="297">
        <v>41.56</v>
      </c>
      <c r="AL1142" s="297">
        <v>43.14</v>
      </c>
      <c r="AM1142" s="297">
        <v>44.71</v>
      </c>
      <c r="AN1142" s="297">
        <v>46.31</v>
      </c>
      <c r="AO1142" s="297">
        <v>47.91</v>
      </c>
      <c r="AP1142" s="297">
        <v>49.54</v>
      </c>
      <c r="AQ1142" s="297">
        <v>51.21</v>
      </c>
      <c r="AR1142" s="297">
        <v>52.91</v>
      </c>
      <c r="AS1142" s="297">
        <v>54.65</v>
      </c>
      <c r="AT1142" s="297">
        <v>56.42</v>
      </c>
      <c r="AU1142" s="297">
        <v>58.22</v>
      </c>
      <c r="AV1142" s="297">
        <v>60.04</v>
      </c>
      <c r="AW1142" s="297">
        <v>61.9</v>
      </c>
      <c r="AX1142" s="297">
        <v>63.78</v>
      </c>
      <c r="AY1142" s="297">
        <v>65.7</v>
      </c>
      <c r="AZ1142" s="297">
        <v>67.64</v>
      </c>
      <c r="BA1142" s="297">
        <v>69.599999999999994</v>
      </c>
      <c r="BB1142" s="297">
        <v>71.59</v>
      </c>
      <c r="BC1142" s="297">
        <v>73.62</v>
      </c>
      <c r="BD1142" s="297">
        <v>75.66</v>
      </c>
      <c r="BE1142" s="297">
        <v>77.73</v>
      </c>
      <c r="BF1142" s="297">
        <v>79.81</v>
      </c>
      <c r="BG1142" s="297">
        <v>81.92</v>
      </c>
      <c r="BH1142" s="297">
        <v>84.06</v>
      </c>
      <c r="BI1142" s="297">
        <v>86.21</v>
      </c>
      <c r="BJ1142" s="297">
        <v>88.38</v>
      </c>
      <c r="BK1142" s="297">
        <v>90.58</v>
      </c>
      <c r="BL1142" s="297">
        <v>92.8</v>
      </c>
      <c r="BM1142" s="297">
        <v>95.04</v>
      </c>
      <c r="BN1142" s="297">
        <v>97.3</v>
      </c>
      <c r="BO1142" s="297">
        <v>99.59</v>
      </c>
      <c r="BP1142" s="297">
        <v>101.92</v>
      </c>
      <c r="BQ1142" s="297">
        <v>104.29</v>
      </c>
      <c r="BR1142" s="297">
        <v>106.69</v>
      </c>
      <c r="BS1142" s="297">
        <v>109.14</v>
      </c>
      <c r="BT1142" s="297">
        <v>111.64</v>
      </c>
      <c r="BU1142" s="297">
        <v>114.19</v>
      </c>
      <c r="BV1142" s="297">
        <v>116.8</v>
      </c>
      <c r="BW1142" s="297">
        <v>119.46</v>
      </c>
    </row>
    <row r="1143" spans="1:75" x14ac:dyDescent="0.25">
      <c r="A1143" s="297" t="s">
        <v>30</v>
      </c>
      <c r="B1143" s="297" t="s">
        <v>29</v>
      </c>
      <c r="C1143" s="297" t="s">
        <v>1007</v>
      </c>
      <c r="D1143" s="297" t="s">
        <v>1008</v>
      </c>
      <c r="E1143" s="297">
        <v>18102.740000000002</v>
      </c>
      <c r="F1143" s="297">
        <v>17452.05</v>
      </c>
      <c r="G1143" s="297">
        <v>15500</v>
      </c>
      <c r="H1143" s="297">
        <v>14356.16</v>
      </c>
      <c r="I1143" s="297">
        <v>13794.52</v>
      </c>
      <c r="J1143" s="297">
        <v>13684.93</v>
      </c>
      <c r="K1143" s="297">
        <v>14116.44</v>
      </c>
      <c r="L1143" s="297">
        <v>15006.85</v>
      </c>
      <c r="M1143" s="297">
        <v>16089.04</v>
      </c>
      <c r="N1143" s="297">
        <v>16506.849999999999</v>
      </c>
      <c r="O1143" s="297">
        <v>15417.81</v>
      </c>
      <c r="P1143" s="297">
        <v>16719.18</v>
      </c>
      <c r="Q1143" s="297">
        <v>18479.45</v>
      </c>
      <c r="R1143" s="297">
        <v>17246.580000000002</v>
      </c>
      <c r="S1143" s="297">
        <v>16472.599999999999</v>
      </c>
      <c r="T1143" s="297">
        <v>17616.439999999999</v>
      </c>
      <c r="U1143" s="297">
        <v>19417.810000000001</v>
      </c>
      <c r="V1143" s="297">
        <v>19732.88</v>
      </c>
      <c r="W1143" s="297">
        <v>20308.22</v>
      </c>
      <c r="X1143" s="297">
        <v>22164.38</v>
      </c>
      <c r="Y1143" s="297">
        <v>21082.19</v>
      </c>
      <c r="Z1143" s="297">
        <v>18520.55</v>
      </c>
      <c r="AA1143" s="297">
        <v>17184.93</v>
      </c>
      <c r="AB1143" s="297">
        <v>17253.419999999998</v>
      </c>
      <c r="AC1143" s="297">
        <v>19746.580000000002</v>
      </c>
      <c r="AD1143" s="297">
        <v>20342.47</v>
      </c>
      <c r="AE1143" s="297">
        <v>21856.16</v>
      </c>
      <c r="AF1143" s="297">
        <v>21698.63</v>
      </c>
      <c r="AG1143" s="297">
        <v>28636.99</v>
      </c>
      <c r="AH1143" s="297">
        <v>33753.67</v>
      </c>
      <c r="AI1143" s="297">
        <v>38288.800000000003</v>
      </c>
      <c r="AJ1143" s="297">
        <v>39362.5</v>
      </c>
      <c r="AK1143" s="297">
        <v>39543.910000000003</v>
      </c>
      <c r="AL1143" s="297">
        <v>39184.230000000003</v>
      </c>
      <c r="AM1143" s="297">
        <v>38908.230000000003</v>
      </c>
      <c r="AN1143" s="297">
        <v>38738.25</v>
      </c>
      <c r="AO1143" s="297">
        <v>38708.660000000003</v>
      </c>
      <c r="AP1143" s="297">
        <v>39128.28</v>
      </c>
      <c r="AQ1143" s="297">
        <v>39535.440000000002</v>
      </c>
      <c r="AR1143" s="297">
        <v>40003.300000000003</v>
      </c>
      <c r="AS1143" s="297">
        <v>40481.42</v>
      </c>
      <c r="AT1143" s="297">
        <v>41012.22</v>
      </c>
      <c r="AU1143" s="297">
        <v>41709.22</v>
      </c>
      <c r="AV1143" s="297">
        <v>42402.67</v>
      </c>
      <c r="AW1143" s="297">
        <v>43102.79</v>
      </c>
      <c r="AX1143" s="297">
        <v>43794.13</v>
      </c>
      <c r="AY1143" s="297">
        <v>44493.72</v>
      </c>
      <c r="AZ1143" s="297">
        <v>45297.09</v>
      </c>
      <c r="BA1143" s="297">
        <v>46098.68</v>
      </c>
      <c r="BB1143" s="297">
        <v>46899.97</v>
      </c>
      <c r="BC1143" s="297">
        <v>47730.559999999998</v>
      </c>
      <c r="BD1143" s="297">
        <v>48546.9</v>
      </c>
      <c r="BE1143" s="297">
        <v>49459.45</v>
      </c>
      <c r="BF1143" s="297">
        <v>50370.93</v>
      </c>
      <c r="BG1143" s="297">
        <v>51276.59</v>
      </c>
      <c r="BH1143" s="297">
        <v>52185.13</v>
      </c>
      <c r="BI1143" s="297">
        <v>53111.68</v>
      </c>
      <c r="BJ1143" s="297">
        <v>54089.99</v>
      </c>
      <c r="BK1143" s="297">
        <v>55063.45</v>
      </c>
      <c r="BL1143" s="297">
        <v>56041.06</v>
      </c>
      <c r="BM1143" s="297">
        <v>57017.8</v>
      </c>
      <c r="BN1143" s="297">
        <v>58076.43</v>
      </c>
      <c r="BO1143" s="297">
        <v>59174.87</v>
      </c>
      <c r="BP1143" s="297">
        <v>60279.26</v>
      </c>
      <c r="BQ1143" s="297">
        <v>61398</v>
      </c>
      <c r="BR1143" s="297">
        <v>62531.46</v>
      </c>
      <c r="BS1143" s="297">
        <v>63735.12</v>
      </c>
      <c r="BT1143" s="297">
        <v>64975.96</v>
      </c>
      <c r="BU1143" s="297">
        <v>66234.600000000006</v>
      </c>
      <c r="BV1143" s="297">
        <v>67498.33</v>
      </c>
      <c r="BW1143" s="297">
        <v>68769.289999999994</v>
      </c>
    </row>
    <row r="1144" spans="1:75" x14ac:dyDescent="0.25">
      <c r="A1144" s="297" t="s">
        <v>30</v>
      </c>
      <c r="B1144" s="297" t="s">
        <v>29</v>
      </c>
      <c r="C1144" s="297" t="s">
        <v>1009</v>
      </c>
      <c r="D1144" s="297" t="s">
        <v>1010</v>
      </c>
      <c r="E1144" s="297">
        <v>16.73</v>
      </c>
      <c r="F1144" s="297">
        <v>21.73</v>
      </c>
      <c r="G1144" s="297">
        <v>20.43</v>
      </c>
      <c r="H1144" s="297">
        <v>13.68</v>
      </c>
      <c r="I1144" s="297">
        <v>10.96</v>
      </c>
      <c r="J1144" s="297">
        <v>9.6300000000000008</v>
      </c>
      <c r="K1144" s="297">
        <v>9.89</v>
      </c>
      <c r="L1144" s="297">
        <v>11.39</v>
      </c>
      <c r="M1144" s="297">
        <v>13.58</v>
      </c>
      <c r="N1144" s="297">
        <v>12.95</v>
      </c>
      <c r="O1144" s="297">
        <v>12.14</v>
      </c>
      <c r="P1144" s="297">
        <v>13.44</v>
      </c>
      <c r="Q1144" s="297">
        <v>14.2</v>
      </c>
      <c r="R1144" s="297">
        <v>14.75</v>
      </c>
      <c r="S1144" s="297">
        <v>14.55</v>
      </c>
      <c r="T1144" s="297">
        <v>13.53</v>
      </c>
      <c r="U1144" s="297">
        <v>13.96</v>
      </c>
      <c r="V1144" s="297">
        <v>16.03</v>
      </c>
      <c r="W1144" s="297">
        <v>16.38</v>
      </c>
      <c r="X1144" s="297">
        <v>15.24</v>
      </c>
      <c r="Y1144" s="297">
        <v>14.97</v>
      </c>
      <c r="Z1144" s="297">
        <v>13.95</v>
      </c>
      <c r="AA1144" s="297">
        <v>12.8</v>
      </c>
      <c r="AB1144" s="297">
        <v>12.99</v>
      </c>
      <c r="AC1144" s="297">
        <v>15.07</v>
      </c>
      <c r="AD1144" s="297">
        <v>17.190000000000001</v>
      </c>
      <c r="AE1144" s="297">
        <v>18.79</v>
      </c>
      <c r="AF1144" s="297">
        <v>17.79</v>
      </c>
      <c r="AG1144" s="297">
        <v>18.29</v>
      </c>
      <c r="AH1144" s="297">
        <v>15.64</v>
      </c>
      <c r="AI1144" s="297">
        <v>14.34</v>
      </c>
      <c r="AJ1144" s="297">
        <v>15.9</v>
      </c>
      <c r="AK1144" s="297">
        <v>15.69</v>
      </c>
      <c r="AL1144" s="297">
        <v>15.58</v>
      </c>
      <c r="AM1144" s="297">
        <v>15.48</v>
      </c>
      <c r="AN1144" s="297">
        <v>15.5</v>
      </c>
      <c r="AO1144" s="297">
        <v>15.49</v>
      </c>
      <c r="AP1144" s="297">
        <v>15.44</v>
      </c>
      <c r="AQ1144" s="297">
        <v>15.44</v>
      </c>
      <c r="AR1144" s="297">
        <v>15.44</v>
      </c>
      <c r="AS1144" s="297">
        <v>15.44</v>
      </c>
      <c r="AT1144" s="297">
        <v>15.42</v>
      </c>
      <c r="AU1144" s="297">
        <v>15.36</v>
      </c>
      <c r="AV1144" s="297">
        <v>15.32</v>
      </c>
      <c r="AW1144" s="297">
        <v>15.3</v>
      </c>
      <c r="AX1144" s="297">
        <v>15.27</v>
      </c>
      <c r="AY1144" s="297">
        <v>15.24</v>
      </c>
      <c r="AZ1144" s="297">
        <v>15.17</v>
      </c>
      <c r="BA1144" s="297">
        <v>15.13</v>
      </c>
      <c r="BB1144" s="297">
        <v>15.1</v>
      </c>
      <c r="BC1144" s="297">
        <v>15.06</v>
      </c>
      <c r="BD1144" s="297">
        <v>15.01</v>
      </c>
      <c r="BE1144" s="297">
        <v>14.93</v>
      </c>
      <c r="BF1144" s="297">
        <v>14.88</v>
      </c>
      <c r="BG1144" s="297">
        <v>14.82</v>
      </c>
      <c r="BH1144" s="297">
        <v>14.77</v>
      </c>
      <c r="BI1144" s="297">
        <v>14.71</v>
      </c>
      <c r="BJ1144" s="297">
        <v>14.63</v>
      </c>
      <c r="BK1144" s="297">
        <v>14.57</v>
      </c>
      <c r="BL1144" s="297">
        <v>14.51</v>
      </c>
      <c r="BM1144" s="297">
        <v>14.46</v>
      </c>
      <c r="BN1144" s="297">
        <v>14.4</v>
      </c>
      <c r="BO1144" s="297">
        <v>14.33</v>
      </c>
      <c r="BP1144" s="297">
        <v>14.28</v>
      </c>
      <c r="BQ1144" s="297">
        <v>14.24</v>
      </c>
      <c r="BR1144" s="297">
        <v>14.19</v>
      </c>
      <c r="BS1144" s="297">
        <v>14.15</v>
      </c>
      <c r="BT1144" s="297">
        <v>14.11</v>
      </c>
      <c r="BU1144" s="297">
        <v>14.07</v>
      </c>
      <c r="BV1144" s="297">
        <v>14.03</v>
      </c>
      <c r="BW1144" s="297">
        <v>13.99</v>
      </c>
    </row>
    <row r="1145" spans="1:75" x14ac:dyDescent="0.25">
      <c r="A1145" s="297" t="s">
        <v>30</v>
      </c>
      <c r="B1145" s="297" t="s">
        <v>29</v>
      </c>
      <c r="C1145" s="297" t="s">
        <v>1011</v>
      </c>
      <c r="D1145" s="297" t="s">
        <v>927</v>
      </c>
      <c r="E1145" s="297">
        <v>1283.99</v>
      </c>
      <c r="F1145" s="297">
        <v>1293.44</v>
      </c>
      <c r="G1145" s="297">
        <v>1316.01</v>
      </c>
      <c r="H1145" s="297">
        <v>1338.39</v>
      </c>
      <c r="I1145" s="297">
        <v>1350.35</v>
      </c>
      <c r="J1145" s="297">
        <v>1359.51</v>
      </c>
      <c r="K1145" s="297">
        <v>1364.15</v>
      </c>
      <c r="L1145" s="297">
        <v>1367.66</v>
      </c>
      <c r="M1145" s="297">
        <v>1377.71</v>
      </c>
      <c r="N1145" s="297">
        <v>1389.41</v>
      </c>
      <c r="O1145" s="297">
        <v>1403.76</v>
      </c>
      <c r="P1145" s="297">
        <v>1412.88</v>
      </c>
      <c r="Q1145" s="297">
        <v>1419.06</v>
      </c>
      <c r="R1145" s="297">
        <v>1432.81</v>
      </c>
      <c r="S1145" s="297">
        <v>1441.48</v>
      </c>
      <c r="T1145" s="297">
        <v>1461.66</v>
      </c>
      <c r="U1145" s="297">
        <v>1472.48</v>
      </c>
      <c r="V1145" s="297">
        <v>1493.19</v>
      </c>
      <c r="W1145" s="297">
        <v>1513.27</v>
      </c>
      <c r="X1145" s="297">
        <v>1531.81</v>
      </c>
      <c r="Y1145" s="297">
        <v>1548.2</v>
      </c>
      <c r="Z1145" s="297">
        <v>1561.13</v>
      </c>
      <c r="AA1145" s="297">
        <v>1570.75</v>
      </c>
      <c r="AB1145" s="297">
        <v>1578.63</v>
      </c>
      <c r="AC1145" s="297">
        <v>1586.85</v>
      </c>
      <c r="AD1145" s="297">
        <v>1596.75</v>
      </c>
      <c r="AE1145" s="297">
        <v>1609.55</v>
      </c>
      <c r="AF1145" s="297">
        <v>1646.59</v>
      </c>
      <c r="AG1145" s="297">
        <v>1646.43</v>
      </c>
      <c r="AH1145" s="297">
        <v>1664.1</v>
      </c>
      <c r="AI1145" s="297">
        <v>1680.32</v>
      </c>
      <c r="AJ1145" s="297">
        <v>1681.56</v>
      </c>
      <c r="AK1145" s="297">
        <v>1682.86</v>
      </c>
      <c r="AL1145" s="297">
        <v>1684.06</v>
      </c>
      <c r="AM1145" s="297">
        <v>1685.01</v>
      </c>
      <c r="AN1145" s="297">
        <v>1685.58</v>
      </c>
      <c r="AO1145" s="297">
        <v>1696.7</v>
      </c>
      <c r="AP1145" s="297">
        <v>1707.72</v>
      </c>
      <c r="AQ1145" s="297">
        <v>1718.45</v>
      </c>
      <c r="AR1145" s="297">
        <v>1728.72</v>
      </c>
      <c r="AS1145" s="297">
        <v>1738.37</v>
      </c>
      <c r="AT1145" s="297">
        <v>1748.01</v>
      </c>
      <c r="AU1145" s="297">
        <v>1756.5</v>
      </c>
      <c r="AV1145" s="297">
        <v>1764.45</v>
      </c>
      <c r="AW1145" s="297">
        <v>1772.05</v>
      </c>
      <c r="AX1145" s="297">
        <v>1779.43</v>
      </c>
      <c r="AY1145" s="297">
        <v>1786.02</v>
      </c>
      <c r="AZ1145" s="297">
        <v>1792.2</v>
      </c>
      <c r="BA1145" s="297">
        <v>1798.06</v>
      </c>
      <c r="BB1145" s="297">
        <v>1803.69</v>
      </c>
      <c r="BC1145" s="297">
        <v>1809.07</v>
      </c>
      <c r="BD1145" s="297">
        <v>1813.91</v>
      </c>
      <c r="BE1145" s="297">
        <v>1818.45</v>
      </c>
      <c r="BF1145" s="297">
        <v>1822.6</v>
      </c>
      <c r="BG1145" s="297">
        <v>1826.13</v>
      </c>
      <c r="BH1145" s="297">
        <v>1828.91</v>
      </c>
      <c r="BI1145" s="297">
        <v>1831.28</v>
      </c>
      <c r="BJ1145" s="297">
        <v>1832.92</v>
      </c>
      <c r="BK1145" s="297">
        <v>1833.96</v>
      </c>
      <c r="BL1145" s="297">
        <v>1834.54</v>
      </c>
      <c r="BM1145" s="297">
        <v>1834.74</v>
      </c>
      <c r="BN1145" s="297">
        <v>1836.47</v>
      </c>
      <c r="BO1145" s="297">
        <v>1837.76</v>
      </c>
      <c r="BP1145" s="297">
        <v>1838.73</v>
      </c>
      <c r="BQ1145" s="297">
        <v>1839.47</v>
      </c>
      <c r="BR1145" s="297">
        <v>1839.97</v>
      </c>
      <c r="BS1145" s="297">
        <v>1840.94</v>
      </c>
      <c r="BT1145" s="297">
        <v>1841.73</v>
      </c>
      <c r="BU1145" s="297">
        <v>1842.19</v>
      </c>
      <c r="BV1145" s="297">
        <v>1842.09</v>
      </c>
      <c r="BW1145" s="297">
        <v>1841.3</v>
      </c>
    </row>
    <row r="1146" spans="1:75" x14ac:dyDescent="0.25">
      <c r="A1146" s="297" t="s">
        <v>30</v>
      </c>
      <c r="B1146" s="297" t="s">
        <v>29</v>
      </c>
      <c r="C1146" s="297" t="s">
        <v>1012</v>
      </c>
      <c r="D1146" s="297" t="s">
        <v>927</v>
      </c>
      <c r="E1146" s="297">
        <v>2914.68</v>
      </c>
      <c r="F1146" s="297">
        <v>2933.9</v>
      </c>
      <c r="G1146" s="297">
        <v>2953.12</v>
      </c>
      <c r="H1146" s="297">
        <v>2972.28</v>
      </c>
      <c r="I1146" s="297">
        <v>2991.48</v>
      </c>
      <c r="J1146" s="297">
        <v>3010.77</v>
      </c>
      <c r="K1146" s="297">
        <v>3029.95</v>
      </c>
      <c r="L1146" s="297">
        <v>3048.96</v>
      </c>
      <c r="M1146" s="297">
        <v>3068.17</v>
      </c>
      <c r="N1146" s="297">
        <v>3088.11</v>
      </c>
      <c r="O1146" s="297">
        <v>3109.12</v>
      </c>
      <c r="P1146" s="297">
        <v>3131.14</v>
      </c>
      <c r="Q1146" s="297">
        <v>3153.86</v>
      </c>
      <c r="R1146" s="297">
        <v>3177.03</v>
      </c>
      <c r="S1146" s="297">
        <v>3200.34</v>
      </c>
      <c r="T1146" s="297">
        <v>3223.4</v>
      </c>
      <c r="U1146" s="297">
        <v>3246.48</v>
      </c>
      <c r="V1146" s="297">
        <v>3269.3</v>
      </c>
      <c r="W1146" s="297">
        <v>3290.26</v>
      </c>
      <c r="X1146" s="297">
        <v>3307.29</v>
      </c>
      <c r="Y1146" s="297">
        <v>3319.07</v>
      </c>
      <c r="Z1146" s="297">
        <v>3324.81</v>
      </c>
      <c r="AA1146" s="297">
        <v>3325.38</v>
      </c>
      <c r="AB1146" s="297">
        <v>3323.12</v>
      </c>
      <c r="AC1146" s="297">
        <v>3321.37</v>
      </c>
      <c r="AD1146" s="297">
        <v>3322.53</v>
      </c>
      <c r="AE1146" s="297">
        <v>3327.45</v>
      </c>
      <c r="AF1146" s="297">
        <v>3335.53</v>
      </c>
      <c r="AG1146" s="297">
        <v>3345.97</v>
      </c>
      <c r="AH1146" s="297">
        <v>3357.39</v>
      </c>
      <c r="AI1146" s="297">
        <v>3368.79</v>
      </c>
      <c r="AJ1146" s="297">
        <v>3380.01</v>
      </c>
      <c r="AK1146" s="297">
        <v>3391.43</v>
      </c>
      <c r="AL1146" s="297">
        <v>3403.12</v>
      </c>
      <c r="AM1146" s="297">
        <v>3415.25</v>
      </c>
      <c r="AN1146" s="297">
        <v>3427.92</v>
      </c>
      <c r="AO1146" s="297">
        <v>3441.11</v>
      </c>
      <c r="AP1146" s="297">
        <v>3454.62</v>
      </c>
      <c r="AQ1146" s="297">
        <v>3468.25</v>
      </c>
      <c r="AR1146" s="297">
        <v>3481.71</v>
      </c>
      <c r="AS1146" s="297">
        <v>3494.79</v>
      </c>
      <c r="AT1146" s="297">
        <v>3507.38</v>
      </c>
      <c r="AU1146" s="297">
        <v>3519.47</v>
      </c>
      <c r="AV1146" s="297">
        <v>3531.1</v>
      </c>
      <c r="AW1146" s="297">
        <v>3542.34</v>
      </c>
      <c r="AX1146" s="297">
        <v>3553.22</v>
      </c>
      <c r="AY1146" s="297">
        <v>3563.73</v>
      </c>
      <c r="AZ1146" s="297">
        <v>3573.81</v>
      </c>
      <c r="BA1146" s="297">
        <v>3583.44</v>
      </c>
      <c r="BB1146" s="297">
        <v>3592.61</v>
      </c>
      <c r="BC1146" s="297">
        <v>3601.3</v>
      </c>
      <c r="BD1146" s="297">
        <v>3609.49</v>
      </c>
      <c r="BE1146" s="297">
        <v>3617.18</v>
      </c>
      <c r="BF1146" s="297">
        <v>3624.35</v>
      </c>
      <c r="BG1146" s="297">
        <v>3630.98</v>
      </c>
      <c r="BH1146" s="297">
        <v>3637.05</v>
      </c>
      <c r="BI1146" s="297">
        <v>3642.57</v>
      </c>
      <c r="BJ1146" s="297">
        <v>3647.52</v>
      </c>
      <c r="BK1146" s="297">
        <v>3651.91</v>
      </c>
      <c r="BL1146" s="297">
        <v>3655.75</v>
      </c>
      <c r="BM1146" s="297">
        <v>3659.03</v>
      </c>
      <c r="BN1146" s="297">
        <v>3661.79</v>
      </c>
      <c r="BO1146" s="297">
        <v>3664.04</v>
      </c>
      <c r="BP1146" s="297">
        <v>3665.74</v>
      </c>
      <c r="BQ1146" s="297">
        <v>3666.86</v>
      </c>
      <c r="BR1146" s="297">
        <v>3667.41</v>
      </c>
      <c r="BS1146" s="297">
        <v>3667.35</v>
      </c>
      <c r="BT1146" s="297">
        <v>3666.76</v>
      </c>
      <c r="BU1146" s="297">
        <v>3665.76</v>
      </c>
      <c r="BV1146" s="297">
        <v>3664.54</v>
      </c>
      <c r="BW1146" s="297">
        <v>3663.25</v>
      </c>
    </row>
    <row r="1147" spans="1:75" x14ac:dyDescent="0.25">
      <c r="A1147" s="297" t="s">
        <v>30</v>
      </c>
      <c r="B1147" s="297" t="s">
        <v>29</v>
      </c>
      <c r="C1147" s="297" t="s">
        <v>1013</v>
      </c>
      <c r="D1147" s="297" t="s">
        <v>1010</v>
      </c>
      <c r="E1147" s="297">
        <v>11.75</v>
      </c>
      <c r="F1147" s="297">
        <v>17.559999999999999</v>
      </c>
      <c r="G1147" s="297">
        <v>16.829999999999998</v>
      </c>
      <c r="H1147" s="297">
        <v>16.34</v>
      </c>
      <c r="I1147" s="297">
        <v>17.329999999999998</v>
      </c>
      <c r="J1147" s="297">
        <v>17.04</v>
      </c>
      <c r="K1147" s="297">
        <v>17.13</v>
      </c>
      <c r="L1147" s="297">
        <v>16.739999999999998</v>
      </c>
      <c r="M1147" s="297">
        <v>18.989999999999998</v>
      </c>
      <c r="N1147" s="297">
        <v>17.86</v>
      </c>
      <c r="O1147" s="297">
        <v>17.64</v>
      </c>
      <c r="P1147" s="297">
        <v>17.96</v>
      </c>
      <c r="Q1147" s="297">
        <v>16.21</v>
      </c>
      <c r="R1147" s="297">
        <v>15.21</v>
      </c>
      <c r="S1147" s="297">
        <v>15.26</v>
      </c>
      <c r="T1147" s="297">
        <v>15.3</v>
      </c>
      <c r="U1147" s="297">
        <v>15.05</v>
      </c>
      <c r="V1147" s="297">
        <v>14.05</v>
      </c>
      <c r="W1147" s="297">
        <v>14.54</v>
      </c>
      <c r="X1147" s="297">
        <v>11.88</v>
      </c>
      <c r="Y1147" s="297">
        <v>11.14</v>
      </c>
      <c r="Z1147" s="297">
        <v>11.63</v>
      </c>
      <c r="AA1147" s="297">
        <v>14.29</v>
      </c>
      <c r="AB1147" s="297">
        <v>18.309999999999999</v>
      </c>
      <c r="AC1147" s="297">
        <v>20.22</v>
      </c>
      <c r="AD1147" s="297">
        <v>19.63</v>
      </c>
      <c r="AE1147" s="297">
        <v>18.489999999999998</v>
      </c>
      <c r="AF1147" s="297">
        <v>20.03</v>
      </c>
      <c r="AG1147" s="297">
        <v>18.989999999999998</v>
      </c>
      <c r="AH1147" s="297">
        <v>13.05</v>
      </c>
      <c r="AI1147" s="297">
        <v>11.89</v>
      </c>
      <c r="AJ1147" s="297">
        <v>13.32</v>
      </c>
      <c r="AK1147" s="297">
        <v>12.91</v>
      </c>
      <c r="AL1147" s="297">
        <v>12.59</v>
      </c>
      <c r="AM1147" s="297">
        <v>12.29</v>
      </c>
      <c r="AN1147" s="297">
        <v>12.32</v>
      </c>
      <c r="AO1147" s="297">
        <v>12.34</v>
      </c>
      <c r="AP1147" s="297">
        <v>12.45</v>
      </c>
      <c r="AQ1147" s="297">
        <v>12.49</v>
      </c>
      <c r="AR1147" s="297">
        <v>12.52</v>
      </c>
      <c r="AS1147" s="297">
        <v>12.56</v>
      </c>
      <c r="AT1147" s="297">
        <v>12.57</v>
      </c>
      <c r="AU1147" s="297">
        <v>12.61</v>
      </c>
      <c r="AV1147" s="297">
        <v>12.61</v>
      </c>
      <c r="AW1147" s="297">
        <v>12.62</v>
      </c>
      <c r="AX1147" s="297">
        <v>12.63</v>
      </c>
      <c r="AY1147" s="297">
        <v>12.62</v>
      </c>
      <c r="AZ1147" s="297">
        <v>12.62</v>
      </c>
      <c r="BA1147" s="297">
        <v>12.6</v>
      </c>
      <c r="BB1147" s="297">
        <v>12.59</v>
      </c>
      <c r="BC1147" s="297">
        <v>12.58</v>
      </c>
      <c r="BD1147" s="297">
        <v>12.57</v>
      </c>
      <c r="BE1147" s="297">
        <v>12.56</v>
      </c>
      <c r="BF1147" s="297">
        <v>12.54</v>
      </c>
      <c r="BG1147" s="297">
        <v>12.53</v>
      </c>
      <c r="BH1147" s="297">
        <v>12.51</v>
      </c>
      <c r="BI1147" s="297">
        <v>12.5</v>
      </c>
      <c r="BJ1147" s="297">
        <v>12.49</v>
      </c>
      <c r="BK1147" s="297">
        <v>12.47</v>
      </c>
      <c r="BL1147" s="297">
        <v>12.45</v>
      </c>
      <c r="BM1147" s="297">
        <v>12.43</v>
      </c>
      <c r="BN1147" s="297">
        <v>12.4</v>
      </c>
      <c r="BO1147" s="297">
        <v>12.34</v>
      </c>
      <c r="BP1147" s="297">
        <v>12.31</v>
      </c>
      <c r="BQ1147" s="297">
        <v>12.26</v>
      </c>
      <c r="BR1147" s="297">
        <v>12.22</v>
      </c>
      <c r="BS1147" s="297">
        <v>12.18</v>
      </c>
      <c r="BT1147" s="297">
        <v>12.11</v>
      </c>
      <c r="BU1147" s="297">
        <v>12.06</v>
      </c>
      <c r="BV1147" s="297">
        <v>12.02</v>
      </c>
      <c r="BW1147" s="297">
        <v>11.99</v>
      </c>
    </row>
    <row r="1148" spans="1:75" x14ac:dyDescent="0.25">
      <c r="A1148" s="297" t="s">
        <v>30</v>
      </c>
      <c r="B1148" s="297" t="s">
        <v>29</v>
      </c>
      <c r="C1148" s="297" t="s">
        <v>1014</v>
      </c>
      <c r="D1148" s="297" t="s">
        <v>1015</v>
      </c>
      <c r="E1148" s="297">
        <v>38.729999999999997</v>
      </c>
      <c r="F1148" s="297">
        <v>39.979999999999997</v>
      </c>
      <c r="G1148" s="297">
        <v>41.27</v>
      </c>
      <c r="H1148" s="297">
        <v>42.61</v>
      </c>
      <c r="I1148" s="297">
        <v>43.99</v>
      </c>
      <c r="J1148" s="297">
        <v>45.42</v>
      </c>
      <c r="K1148" s="297">
        <v>45.95</v>
      </c>
      <c r="L1148" s="297">
        <v>46.49</v>
      </c>
      <c r="M1148" s="297">
        <v>47.04</v>
      </c>
      <c r="N1148" s="297">
        <v>47.59</v>
      </c>
      <c r="O1148" s="297">
        <v>48.15</v>
      </c>
      <c r="P1148" s="297">
        <v>48.76</v>
      </c>
      <c r="Q1148" s="297">
        <v>49.37</v>
      </c>
      <c r="R1148" s="297">
        <v>49.98</v>
      </c>
      <c r="S1148" s="297">
        <v>50.61</v>
      </c>
      <c r="T1148" s="297">
        <v>51.24</v>
      </c>
      <c r="U1148" s="297">
        <v>51.72</v>
      </c>
      <c r="V1148" s="297">
        <v>52.2</v>
      </c>
      <c r="W1148" s="297">
        <v>52.68</v>
      </c>
      <c r="X1148" s="297">
        <v>53.17</v>
      </c>
      <c r="Y1148" s="297">
        <v>53.66</v>
      </c>
      <c r="Z1148" s="297">
        <v>54.17</v>
      </c>
      <c r="AA1148" s="297">
        <v>54.69</v>
      </c>
      <c r="AB1148" s="297">
        <v>55.21</v>
      </c>
      <c r="AC1148" s="297">
        <v>55.73</v>
      </c>
      <c r="AD1148" s="297">
        <v>56.26</v>
      </c>
      <c r="AE1148" s="297">
        <v>57</v>
      </c>
      <c r="AF1148" s="297">
        <v>57.75</v>
      </c>
      <c r="AG1148" s="297">
        <v>58.51</v>
      </c>
      <c r="AH1148" s="297">
        <v>59.27</v>
      </c>
      <c r="AI1148" s="297">
        <v>60.05</v>
      </c>
      <c r="AJ1148" s="297">
        <v>60.69</v>
      </c>
      <c r="AK1148" s="297">
        <v>61.34</v>
      </c>
      <c r="AL1148" s="297">
        <v>62</v>
      </c>
      <c r="AM1148" s="297">
        <v>62.67</v>
      </c>
      <c r="AN1148" s="297">
        <v>63.34</v>
      </c>
      <c r="AO1148" s="297">
        <v>63.99</v>
      </c>
      <c r="AP1148" s="297">
        <v>64.66</v>
      </c>
      <c r="AQ1148" s="297">
        <v>65.33</v>
      </c>
      <c r="AR1148" s="297">
        <v>66</v>
      </c>
      <c r="AS1148" s="297">
        <v>66.680000000000007</v>
      </c>
      <c r="AT1148" s="297">
        <v>67.22</v>
      </c>
      <c r="AU1148" s="297">
        <v>67.760000000000005</v>
      </c>
      <c r="AV1148" s="297">
        <v>68.3</v>
      </c>
      <c r="AW1148" s="297">
        <v>68.849999999999994</v>
      </c>
      <c r="AX1148" s="297">
        <v>69.400000000000006</v>
      </c>
      <c r="AY1148" s="297">
        <v>69.97</v>
      </c>
      <c r="AZ1148" s="297">
        <v>70.540000000000006</v>
      </c>
      <c r="BA1148" s="297">
        <v>71.11</v>
      </c>
      <c r="BB1148" s="297">
        <v>71.69</v>
      </c>
      <c r="BC1148" s="297">
        <v>72.28</v>
      </c>
      <c r="BD1148" s="297">
        <v>72.81</v>
      </c>
      <c r="BE1148" s="297">
        <v>73.34</v>
      </c>
      <c r="BF1148" s="297">
        <v>73.88</v>
      </c>
      <c r="BG1148" s="297">
        <v>74.42</v>
      </c>
      <c r="BH1148" s="297">
        <v>74.97</v>
      </c>
      <c r="BI1148" s="297">
        <v>75.5</v>
      </c>
      <c r="BJ1148" s="297">
        <v>76.040000000000006</v>
      </c>
      <c r="BK1148" s="297">
        <v>76.58</v>
      </c>
      <c r="BL1148" s="297">
        <v>77.13</v>
      </c>
      <c r="BM1148" s="297">
        <v>77.680000000000007</v>
      </c>
      <c r="BN1148" s="297">
        <v>78.14</v>
      </c>
      <c r="BO1148" s="297">
        <v>78.599999999999994</v>
      </c>
      <c r="BP1148" s="297">
        <v>79.069999999999993</v>
      </c>
      <c r="BQ1148" s="297">
        <v>79.55</v>
      </c>
      <c r="BR1148" s="297">
        <v>80.02</v>
      </c>
      <c r="BS1148" s="297">
        <v>80.510000000000005</v>
      </c>
      <c r="BT1148" s="297">
        <v>81.010000000000005</v>
      </c>
      <c r="BU1148" s="297">
        <v>81.510000000000005</v>
      </c>
      <c r="BV1148" s="297">
        <v>82.01</v>
      </c>
      <c r="BW1148" s="297">
        <v>82.52</v>
      </c>
    </row>
    <row r="1149" spans="1:75" x14ac:dyDescent="0.25">
      <c r="A1149" s="297" t="s">
        <v>30</v>
      </c>
      <c r="B1149" s="297" t="s">
        <v>29</v>
      </c>
      <c r="C1149" s="297" t="s">
        <v>1016</v>
      </c>
      <c r="D1149" s="297" t="s">
        <v>1015</v>
      </c>
      <c r="E1149" s="297">
        <v>7.4</v>
      </c>
      <c r="F1149" s="297">
        <v>7.62</v>
      </c>
      <c r="G1149" s="297">
        <v>7.86</v>
      </c>
      <c r="H1149" s="297">
        <v>8.1</v>
      </c>
      <c r="I1149" s="297">
        <v>8.35</v>
      </c>
      <c r="J1149" s="297">
        <v>8.6</v>
      </c>
      <c r="K1149" s="297">
        <v>8.8800000000000008</v>
      </c>
      <c r="L1149" s="297">
        <v>9.17</v>
      </c>
      <c r="M1149" s="297">
        <v>9.4700000000000006</v>
      </c>
      <c r="N1149" s="297">
        <v>9.7799999999999994</v>
      </c>
      <c r="O1149" s="297">
        <v>10.09</v>
      </c>
      <c r="P1149" s="297">
        <v>10.37</v>
      </c>
      <c r="Q1149" s="297">
        <v>10.65</v>
      </c>
      <c r="R1149" s="297">
        <v>10.93</v>
      </c>
      <c r="S1149" s="297">
        <v>11.23</v>
      </c>
      <c r="T1149" s="297">
        <v>11.53</v>
      </c>
      <c r="U1149" s="297">
        <v>11.32</v>
      </c>
      <c r="V1149" s="297">
        <v>11.12</v>
      </c>
      <c r="W1149" s="297">
        <v>10.92</v>
      </c>
      <c r="X1149" s="297">
        <v>10.72</v>
      </c>
      <c r="Y1149" s="297">
        <v>10.53</v>
      </c>
      <c r="Z1149" s="297">
        <v>10.35</v>
      </c>
      <c r="AA1149" s="297">
        <v>10.18</v>
      </c>
      <c r="AB1149" s="297">
        <v>10.01</v>
      </c>
      <c r="AC1149" s="297">
        <v>9.84</v>
      </c>
      <c r="AD1149" s="297">
        <v>9.67</v>
      </c>
      <c r="AE1149" s="297">
        <v>9.66</v>
      </c>
      <c r="AF1149" s="297">
        <v>9.65</v>
      </c>
      <c r="AG1149" s="297">
        <v>9.64</v>
      </c>
      <c r="AH1149" s="297">
        <v>9.6199999999999992</v>
      </c>
      <c r="AI1149" s="297">
        <v>9.61</v>
      </c>
      <c r="AJ1149" s="297">
        <v>9.83</v>
      </c>
      <c r="AK1149" s="297">
        <v>10.050000000000001</v>
      </c>
      <c r="AL1149" s="297">
        <v>10.28</v>
      </c>
      <c r="AM1149" s="297">
        <v>10.51</v>
      </c>
      <c r="AN1149" s="297">
        <v>10.75</v>
      </c>
      <c r="AO1149" s="297">
        <v>11.02</v>
      </c>
      <c r="AP1149" s="297">
        <v>11.31</v>
      </c>
      <c r="AQ1149" s="297">
        <v>11.6</v>
      </c>
      <c r="AR1149" s="297">
        <v>11.9</v>
      </c>
      <c r="AS1149" s="297">
        <v>12.2</v>
      </c>
      <c r="AT1149" s="297">
        <v>12.52</v>
      </c>
      <c r="AU1149" s="297">
        <v>12.85</v>
      </c>
      <c r="AV1149" s="297">
        <v>13.18</v>
      </c>
      <c r="AW1149" s="297">
        <v>13.53</v>
      </c>
      <c r="AX1149" s="297">
        <v>13.88</v>
      </c>
      <c r="AY1149" s="297">
        <v>14.27</v>
      </c>
      <c r="AZ1149" s="297">
        <v>14.66</v>
      </c>
      <c r="BA1149" s="297">
        <v>15.07</v>
      </c>
      <c r="BB1149" s="297">
        <v>15.49</v>
      </c>
      <c r="BC1149" s="297">
        <v>15.92</v>
      </c>
      <c r="BD1149" s="297">
        <v>16.36</v>
      </c>
      <c r="BE1149" s="297">
        <v>16.82</v>
      </c>
      <c r="BF1149" s="297">
        <v>17.3</v>
      </c>
      <c r="BG1149" s="297">
        <v>17.78</v>
      </c>
      <c r="BH1149" s="297">
        <v>18.28</v>
      </c>
      <c r="BI1149" s="297">
        <v>18.79</v>
      </c>
      <c r="BJ1149" s="297">
        <v>19.32</v>
      </c>
      <c r="BK1149" s="297">
        <v>19.86</v>
      </c>
      <c r="BL1149" s="297">
        <v>20.420000000000002</v>
      </c>
      <c r="BM1149" s="297">
        <v>21</v>
      </c>
      <c r="BN1149" s="297">
        <v>21.61</v>
      </c>
      <c r="BO1149" s="297">
        <v>22.24</v>
      </c>
      <c r="BP1149" s="297">
        <v>22.89</v>
      </c>
      <c r="BQ1149" s="297">
        <v>23.55</v>
      </c>
      <c r="BR1149" s="297">
        <v>24.24</v>
      </c>
      <c r="BS1149" s="297">
        <v>24.97</v>
      </c>
      <c r="BT1149" s="297">
        <v>25.73</v>
      </c>
      <c r="BU1149" s="297">
        <v>26.51</v>
      </c>
      <c r="BV1149" s="297">
        <v>27.31</v>
      </c>
      <c r="BW1149" s="297">
        <v>28.14</v>
      </c>
    </row>
    <row r="1150" spans="1:75" x14ac:dyDescent="0.25">
      <c r="A1150" s="297" t="s">
        <v>1158</v>
      </c>
      <c r="B1150" s="297" t="s">
        <v>1159</v>
      </c>
      <c r="C1150" s="297" t="s">
        <v>1005</v>
      </c>
      <c r="D1150" s="297" t="s">
        <v>1006</v>
      </c>
      <c r="E1150" s="297">
        <v>0.32</v>
      </c>
      <c r="F1150" s="297">
        <v>0.34</v>
      </c>
      <c r="G1150" s="297">
        <v>0.36</v>
      </c>
      <c r="H1150" s="297">
        <v>0.39</v>
      </c>
      <c r="I1150" s="297">
        <v>0.41</v>
      </c>
      <c r="J1150" s="297">
        <v>0.44</v>
      </c>
      <c r="K1150" s="297">
        <v>0.48</v>
      </c>
      <c r="L1150" s="297">
        <v>0.53</v>
      </c>
      <c r="M1150" s="297">
        <v>0.56999999999999995</v>
      </c>
      <c r="N1150" s="297">
        <v>0.62</v>
      </c>
      <c r="O1150" s="297">
        <v>0.67</v>
      </c>
      <c r="P1150" s="297">
        <v>0.7</v>
      </c>
      <c r="Q1150" s="297">
        <v>0.72</v>
      </c>
      <c r="R1150" s="297">
        <v>0.74</v>
      </c>
      <c r="S1150" s="297">
        <v>0.77</v>
      </c>
      <c r="T1150" s="297">
        <v>0.8</v>
      </c>
      <c r="U1150" s="297">
        <v>0.82</v>
      </c>
      <c r="V1150" s="297">
        <v>0.84</v>
      </c>
      <c r="W1150" s="297">
        <v>0.85</v>
      </c>
      <c r="X1150" s="297">
        <v>0.87</v>
      </c>
      <c r="Y1150" s="297">
        <v>0.9</v>
      </c>
      <c r="Z1150" s="297">
        <v>0.92</v>
      </c>
      <c r="AA1150" s="297">
        <v>0.94</v>
      </c>
      <c r="AB1150" s="297">
        <v>0.95</v>
      </c>
      <c r="AC1150" s="297">
        <v>0.97</v>
      </c>
      <c r="AD1150" s="297">
        <v>0.99</v>
      </c>
      <c r="AE1150" s="297">
        <v>1.03</v>
      </c>
      <c r="AF1150" s="297">
        <v>1.07</v>
      </c>
      <c r="AG1150" s="297">
        <v>1.1100000000000001</v>
      </c>
      <c r="AH1150" s="297">
        <v>1.1499999999999999</v>
      </c>
      <c r="AI1150" s="297">
        <v>1.18</v>
      </c>
      <c r="AJ1150" s="297">
        <v>1.22</v>
      </c>
      <c r="AK1150" s="297">
        <v>1.26</v>
      </c>
      <c r="AL1150" s="297">
        <v>1.31</v>
      </c>
      <c r="AM1150" s="297">
        <v>1.36</v>
      </c>
      <c r="AN1150" s="297">
        <v>1.41</v>
      </c>
      <c r="AO1150" s="297">
        <v>1.47</v>
      </c>
      <c r="AP1150" s="297">
        <v>1.54</v>
      </c>
      <c r="AQ1150" s="297">
        <v>1.6</v>
      </c>
      <c r="AR1150" s="297">
        <v>1.67</v>
      </c>
      <c r="AS1150" s="297">
        <v>1.75</v>
      </c>
      <c r="AT1150" s="297">
        <v>1.83</v>
      </c>
      <c r="AU1150" s="297">
        <v>1.92</v>
      </c>
      <c r="AV1150" s="297">
        <v>2.0099999999999998</v>
      </c>
      <c r="AW1150" s="297">
        <v>2.11</v>
      </c>
      <c r="AX1150" s="297">
        <v>2.21</v>
      </c>
      <c r="AY1150" s="297">
        <v>2.3199999999999998</v>
      </c>
      <c r="AZ1150" s="297">
        <v>2.4300000000000002</v>
      </c>
      <c r="BA1150" s="297">
        <v>2.5499999999999998</v>
      </c>
      <c r="BB1150" s="297">
        <v>2.68</v>
      </c>
      <c r="BC1150" s="297">
        <v>2.82</v>
      </c>
      <c r="BD1150" s="297">
        <v>2.96</v>
      </c>
      <c r="BE1150" s="297">
        <v>3.11</v>
      </c>
      <c r="BF1150" s="297">
        <v>3.26</v>
      </c>
      <c r="BG1150" s="297">
        <v>3.43</v>
      </c>
      <c r="BH1150" s="297">
        <v>3.6</v>
      </c>
      <c r="BI1150" s="297">
        <v>3.78</v>
      </c>
      <c r="BJ1150" s="297">
        <v>3.97</v>
      </c>
      <c r="BK1150" s="297">
        <v>4.17</v>
      </c>
      <c r="BL1150" s="297">
        <v>4.37</v>
      </c>
      <c r="BM1150" s="297">
        <v>4.59</v>
      </c>
      <c r="BN1150" s="297">
        <v>4.82</v>
      </c>
      <c r="BO1150" s="297">
        <v>5.0599999999999996</v>
      </c>
      <c r="BP1150" s="297">
        <v>5.31</v>
      </c>
      <c r="BQ1150" s="297">
        <v>5.58</v>
      </c>
      <c r="BR1150" s="297">
        <v>5.85</v>
      </c>
      <c r="BS1150" s="297">
        <v>6.14</v>
      </c>
      <c r="BT1150" s="297">
        <v>6.44</v>
      </c>
      <c r="BU1150" s="297">
        <v>6.76</v>
      </c>
      <c r="BV1150" s="297">
        <v>7.09</v>
      </c>
      <c r="BW1150" s="297">
        <v>7.44</v>
      </c>
    </row>
    <row r="1151" spans="1:75" x14ac:dyDescent="0.25">
      <c r="A1151" s="297" t="s">
        <v>1158</v>
      </c>
      <c r="B1151" s="297" t="s">
        <v>1159</v>
      </c>
      <c r="C1151" s="297" t="s">
        <v>1007</v>
      </c>
      <c r="D1151" s="297" t="s">
        <v>1008</v>
      </c>
      <c r="E1151" s="297">
        <v>290.3</v>
      </c>
      <c r="F1151" s="297">
        <v>288.35000000000002</v>
      </c>
      <c r="G1151" s="297">
        <v>317</v>
      </c>
      <c r="H1151" s="297">
        <v>352.06</v>
      </c>
      <c r="I1151" s="297">
        <v>384.01</v>
      </c>
      <c r="J1151" s="297">
        <v>380.07</v>
      </c>
      <c r="K1151" s="297">
        <v>371.83</v>
      </c>
      <c r="L1151" s="297">
        <v>361.56</v>
      </c>
      <c r="M1151" s="297">
        <v>354.96</v>
      </c>
      <c r="N1151" s="297">
        <v>364.05</v>
      </c>
      <c r="O1151" s="297">
        <v>398.18</v>
      </c>
      <c r="P1151" s="297">
        <v>415.18</v>
      </c>
      <c r="Q1151" s="297">
        <v>431.28</v>
      </c>
      <c r="R1151" s="297">
        <v>432.62</v>
      </c>
      <c r="S1151" s="297">
        <v>465.02</v>
      </c>
      <c r="T1151" s="297">
        <v>463.29</v>
      </c>
      <c r="U1151" s="297">
        <v>477.41</v>
      </c>
      <c r="V1151" s="297">
        <v>491.73</v>
      </c>
      <c r="W1151" s="297">
        <v>498.91</v>
      </c>
      <c r="X1151" s="297">
        <v>475.01</v>
      </c>
      <c r="Y1151" s="297">
        <v>481.16</v>
      </c>
      <c r="Z1151" s="297">
        <v>455.33</v>
      </c>
      <c r="AA1151" s="297">
        <v>415.71</v>
      </c>
      <c r="AB1151" s="297">
        <v>422.9</v>
      </c>
      <c r="AC1151" s="297">
        <v>438.86</v>
      </c>
      <c r="AD1151" s="297">
        <v>460.06</v>
      </c>
      <c r="AE1151" s="297">
        <v>482.95</v>
      </c>
      <c r="AF1151" s="297">
        <v>507.94</v>
      </c>
      <c r="AG1151" s="297">
        <v>535.67999999999995</v>
      </c>
      <c r="AH1151" s="297">
        <v>598.14</v>
      </c>
      <c r="AI1151" s="297">
        <v>600.79</v>
      </c>
      <c r="AJ1151" s="297">
        <v>615.54999999999995</v>
      </c>
      <c r="AK1151" s="297">
        <v>629.35</v>
      </c>
      <c r="AL1151" s="297">
        <v>649.95000000000005</v>
      </c>
      <c r="AM1151" s="297">
        <v>673.16</v>
      </c>
      <c r="AN1151" s="297">
        <v>699.44</v>
      </c>
      <c r="AO1151" s="297">
        <v>727.52</v>
      </c>
      <c r="AP1151" s="297">
        <v>760.21</v>
      </c>
      <c r="AQ1151" s="297">
        <v>794.34</v>
      </c>
      <c r="AR1151" s="297">
        <v>831.5</v>
      </c>
      <c r="AS1151" s="297">
        <v>870.86</v>
      </c>
      <c r="AT1151" s="297">
        <v>913.2</v>
      </c>
      <c r="AU1151" s="297">
        <v>956.62</v>
      </c>
      <c r="AV1151" s="297">
        <v>1002.08</v>
      </c>
      <c r="AW1151" s="297">
        <v>1049.8499999999999</v>
      </c>
      <c r="AX1151" s="297">
        <v>1099.56</v>
      </c>
      <c r="AY1151" s="297">
        <v>1151.79</v>
      </c>
      <c r="AZ1151" s="297">
        <v>1206.32</v>
      </c>
      <c r="BA1151" s="297">
        <v>1263.18</v>
      </c>
      <c r="BB1151" s="297">
        <v>1322.46</v>
      </c>
      <c r="BC1151" s="297">
        <v>1385.06</v>
      </c>
      <c r="BD1151" s="297">
        <v>1449.74</v>
      </c>
      <c r="BE1151" s="297">
        <v>1517.86</v>
      </c>
      <c r="BF1151" s="297">
        <v>1588.77</v>
      </c>
      <c r="BG1151" s="297">
        <v>1662.55</v>
      </c>
      <c r="BH1151" s="297">
        <v>1739.68</v>
      </c>
      <c r="BI1151" s="297">
        <v>1820.35</v>
      </c>
      <c r="BJ1151" s="297">
        <v>1904.76</v>
      </c>
      <c r="BK1151" s="297">
        <v>1992.52</v>
      </c>
      <c r="BL1151" s="297">
        <v>2083.9299999999998</v>
      </c>
      <c r="BM1151" s="297">
        <v>2178.85</v>
      </c>
      <c r="BN1151" s="297">
        <v>2277.85</v>
      </c>
      <c r="BO1151" s="297">
        <v>2380.88</v>
      </c>
      <c r="BP1151" s="297">
        <v>2487.84</v>
      </c>
      <c r="BQ1151" s="297">
        <v>2599.09</v>
      </c>
      <c r="BR1151" s="297">
        <v>2714.78</v>
      </c>
      <c r="BS1151" s="297">
        <v>2834.38</v>
      </c>
      <c r="BT1151" s="297">
        <v>2958.63</v>
      </c>
      <c r="BU1151" s="297">
        <v>3087.74</v>
      </c>
      <c r="BV1151" s="297">
        <v>3221.56</v>
      </c>
      <c r="BW1151" s="297">
        <v>3360.5</v>
      </c>
    </row>
    <row r="1152" spans="1:75" x14ac:dyDescent="0.25">
      <c r="A1152" s="297" t="s">
        <v>1158</v>
      </c>
      <c r="B1152" s="297" t="s">
        <v>1159</v>
      </c>
      <c r="C1152" s="297" t="s">
        <v>1009</v>
      </c>
      <c r="D1152" s="297" t="s">
        <v>1010</v>
      </c>
      <c r="H1152" s="297">
        <v>19.57</v>
      </c>
      <c r="I1152" s="297">
        <v>18.760000000000002</v>
      </c>
      <c r="J1152" s="297">
        <v>20.43</v>
      </c>
      <c r="K1152" s="297">
        <v>23.39</v>
      </c>
      <c r="L1152" s="297">
        <v>29.62</v>
      </c>
      <c r="M1152" s="297">
        <v>27.68</v>
      </c>
      <c r="N1152" s="297">
        <v>32.549999999999997</v>
      </c>
      <c r="O1152" s="297">
        <v>31.57</v>
      </c>
      <c r="P1152" s="297">
        <v>22.82</v>
      </c>
      <c r="Q1152" s="297">
        <v>20.5</v>
      </c>
      <c r="R1152" s="297">
        <v>19.98</v>
      </c>
      <c r="S1152" s="297">
        <v>22.88</v>
      </c>
      <c r="T1152" s="297">
        <v>23.17</v>
      </c>
      <c r="U1152" s="297">
        <v>19.86</v>
      </c>
      <c r="V1152" s="297">
        <v>18.02</v>
      </c>
      <c r="W1152" s="297">
        <v>17.29</v>
      </c>
      <c r="X1152" s="297">
        <v>19.809999999999999</v>
      </c>
      <c r="Y1152" s="297">
        <v>22.31</v>
      </c>
      <c r="Z1152" s="297">
        <v>20.6</v>
      </c>
      <c r="AA1152" s="297">
        <v>21.92</v>
      </c>
      <c r="AB1152" s="297">
        <v>19.84</v>
      </c>
      <c r="AC1152" s="297">
        <v>21.74</v>
      </c>
      <c r="AD1152" s="297">
        <v>21.64</v>
      </c>
      <c r="AE1152" s="297">
        <v>23.69</v>
      </c>
      <c r="AF1152" s="297">
        <v>24.05</v>
      </c>
      <c r="AG1152" s="297">
        <v>23.71</v>
      </c>
      <c r="AH1152" s="297">
        <v>21.7</v>
      </c>
      <c r="AI1152" s="297">
        <v>20.11</v>
      </c>
      <c r="AJ1152" s="297">
        <v>22</v>
      </c>
      <c r="AK1152" s="297">
        <v>22.08</v>
      </c>
      <c r="AL1152" s="297">
        <v>22.14</v>
      </c>
      <c r="AM1152" s="297">
        <v>22.26</v>
      </c>
      <c r="AN1152" s="297">
        <v>22.35</v>
      </c>
      <c r="AO1152" s="297">
        <v>22.39</v>
      </c>
      <c r="AP1152" s="297">
        <v>22.35</v>
      </c>
      <c r="AQ1152" s="297">
        <v>22.37</v>
      </c>
      <c r="AR1152" s="297">
        <v>22.4</v>
      </c>
      <c r="AS1152" s="297">
        <v>22.42</v>
      </c>
      <c r="AT1152" s="297">
        <v>22.42</v>
      </c>
      <c r="AU1152" s="297">
        <v>22.35</v>
      </c>
      <c r="AV1152" s="297">
        <v>22.3</v>
      </c>
      <c r="AW1152" s="297">
        <v>22.28</v>
      </c>
      <c r="AX1152" s="297">
        <v>22.25</v>
      </c>
      <c r="AY1152" s="297">
        <v>22.22</v>
      </c>
      <c r="AZ1152" s="297">
        <v>22.14</v>
      </c>
      <c r="BA1152" s="297">
        <v>22.1</v>
      </c>
      <c r="BB1152" s="297">
        <v>22.06</v>
      </c>
      <c r="BC1152" s="297">
        <v>22.01</v>
      </c>
      <c r="BD1152" s="297">
        <v>21.95</v>
      </c>
      <c r="BE1152" s="297">
        <v>21.85</v>
      </c>
      <c r="BF1152" s="297">
        <v>21.78</v>
      </c>
      <c r="BG1152" s="297">
        <v>21.72</v>
      </c>
      <c r="BH1152" s="297">
        <v>21.65</v>
      </c>
      <c r="BI1152" s="297">
        <v>21.57</v>
      </c>
      <c r="BJ1152" s="297">
        <v>21.47</v>
      </c>
      <c r="BK1152" s="297">
        <v>21.4</v>
      </c>
      <c r="BL1152" s="297">
        <v>21.33</v>
      </c>
      <c r="BM1152" s="297">
        <v>21.26</v>
      </c>
      <c r="BN1152" s="297">
        <v>21.19</v>
      </c>
      <c r="BO1152" s="297">
        <v>21.11</v>
      </c>
      <c r="BP1152" s="297">
        <v>21.06</v>
      </c>
      <c r="BQ1152" s="297">
        <v>21</v>
      </c>
      <c r="BR1152" s="297">
        <v>20.95</v>
      </c>
      <c r="BS1152" s="297">
        <v>20.91</v>
      </c>
      <c r="BT1152" s="297">
        <v>20.85</v>
      </c>
      <c r="BU1152" s="297">
        <v>20.81</v>
      </c>
      <c r="BV1152" s="297">
        <v>20.77</v>
      </c>
      <c r="BW1152" s="297">
        <v>20.72</v>
      </c>
    </row>
    <row r="1153" spans="1:75" x14ac:dyDescent="0.25">
      <c r="A1153" s="297" t="s">
        <v>1158</v>
      </c>
      <c r="B1153" s="297" t="s">
        <v>1159</v>
      </c>
      <c r="C1153" s="297" t="s">
        <v>1011</v>
      </c>
      <c r="D1153" s="297" t="s">
        <v>927</v>
      </c>
      <c r="E1153" s="297">
        <v>54.31</v>
      </c>
      <c r="F1153" s="297">
        <v>55.81</v>
      </c>
      <c r="G1153" s="297">
        <v>57.01</v>
      </c>
      <c r="H1153" s="297">
        <v>58.01</v>
      </c>
      <c r="I1153" s="297">
        <v>59.08</v>
      </c>
      <c r="J1153" s="297">
        <v>60.43</v>
      </c>
      <c r="K1153" s="297">
        <v>62.15</v>
      </c>
      <c r="L1153" s="297">
        <v>63.95</v>
      </c>
      <c r="M1153" s="297">
        <v>65.72</v>
      </c>
      <c r="N1153" s="297">
        <v>67.42</v>
      </c>
      <c r="O1153" s="297">
        <v>68.88</v>
      </c>
      <c r="P1153" s="297">
        <v>71.16</v>
      </c>
      <c r="Q1153" s="297">
        <v>73.569999999999993</v>
      </c>
      <c r="R1153" s="297">
        <v>76.099999999999994</v>
      </c>
      <c r="S1153" s="297">
        <v>78.23</v>
      </c>
      <c r="T1153" s="297">
        <v>80.55</v>
      </c>
      <c r="U1153" s="297">
        <v>82.52</v>
      </c>
      <c r="V1153" s="297">
        <v>84.26</v>
      </c>
      <c r="W1153" s="297">
        <v>86</v>
      </c>
      <c r="X1153" s="297">
        <v>88.23</v>
      </c>
      <c r="Y1153" s="297">
        <v>90.39</v>
      </c>
      <c r="Z1153" s="297">
        <v>93.36</v>
      </c>
      <c r="AA1153" s="297">
        <v>96.93</v>
      </c>
      <c r="AB1153" s="297">
        <v>100.2</v>
      </c>
      <c r="AC1153" s="297">
        <v>103.46</v>
      </c>
      <c r="AD1153" s="297">
        <v>106.71</v>
      </c>
      <c r="AE1153" s="297">
        <v>109.9</v>
      </c>
      <c r="AF1153" s="297">
        <v>113.13</v>
      </c>
      <c r="AG1153" s="297">
        <v>116.41</v>
      </c>
      <c r="AH1153" s="297">
        <v>120.57</v>
      </c>
      <c r="AI1153" s="297">
        <v>124.29</v>
      </c>
      <c r="AJ1153" s="297">
        <v>128.11000000000001</v>
      </c>
      <c r="AK1153" s="297">
        <v>132.04</v>
      </c>
      <c r="AL1153" s="297">
        <v>136.05000000000001</v>
      </c>
      <c r="AM1153" s="297">
        <v>140.13999999999999</v>
      </c>
      <c r="AN1153" s="297">
        <v>144.29</v>
      </c>
      <c r="AO1153" s="297">
        <v>148.46</v>
      </c>
      <c r="AP1153" s="297">
        <v>152.69999999999999</v>
      </c>
      <c r="AQ1153" s="297">
        <v>157</v>
      </c>
      <c r="AR1153" s="297">
        <v>161.38</v>
      </c>
      <c r="AS1153" s="297">
        <v>165.83</v>
      </c>
      <c r="AT1153" s="297">
        <v>170.31</v>
      </c>
      <c r="AU1153" s="297">
        <v>174.87</v>
      </c>
      <c r="AV1153" s="297">
        <v>179.49</v>
      </c>
      <c r="AW1153" s="297">
        <v>184.19</v>
      </c>
      <c r="AX1153" s="297">
        <v>188.95</v>
      </c>
      <c r="AY1153" s="297">
        <v>193.73</v>
      </c>
      <c r="AZ1153" s="297">
        <v>198.57</v>
      </c>
      <c r="BA1153" s="297">
        <v>203.49</v>
      </c>
      <c r="BB1153" s="297">
        <v>208.47</v>
      </c>
      <c r="BC1153" s="297">
        <v>213.51</v>
      </c>
      <c r="BD1153" s="297">
        <v>218.57</v>
      </c>
      <c r="BE1153" s="297">
        <v>223.69</v>
      </c>
      <c r="BF1153" s="297">
        <v>228.88</v>
      </c>
      <c r="BG1153" s="297">
        <v>234.11</v>
      </c>
      <c r="BH1153" s="297">
        <v>239.41</v>
      </c>
      <c r="BI1153" s="297">
        <v>244.76</v>
      </c>
      <c r="BJ1153" s="297">
        <v>250.16</v>
      </c>
      <c r="BK1153" s="297">
        <v>255.62</v>
      </c>
      <c r="BL1153" s="297">
        <v>261.12</v>
      </c>
      <c r="BM1153" s="297">
        <v>266.64999999999998</v>
      </c>
      <c r="BN1153" s="297">
        <v>272.10000000000002</v>
      </c>
      <c r="BO1153" s="297">
        <v>277.58999999999997</v>
      </c>
      <c r="BP1153" s="297">
        <v>283.10000000000002</v>
      </c>
      <c r="BQ1153" s="297">
        <v>288.64</v>
      </c>
      <c r="BR1153" s="297">
        <v>294.18</v>
      </c>
      <c r="BS1153" s="297">
        <v>299.57</v>
      </c>
      <c r="BT1153" s="297">
        <v>304.95999999999998</v>
      </c>
      <c r="BU1153" s="297">
        <v>310.35000000000002</v>
      </c>
      <c r="BV1153" s="297">
        <v>315.76</v>
      </c>
      <c r="BW1153" s="297">
        <v>321.17</v>
      </c>
    </row>
    <row r="1154" spans="1:75" x14ac:dyDescent="0.25">
      <c r="A1154" s="297" t="s">
        <v>1158</v>
      </c>
      <c r="B1154" s="297" t="s">
        <v>1159</v>
      </c>
      <c r="C1154" s="297" t="s">
        <v>1012</v>
      </c>
      <c r="D1154" s="297" t="s">
        <v>927</v>
      </c>
      <c r="E1154" s="297">
        <v>115.64</v>
      </c>
      <c r="F1154" s="297">
        <v>118.58</v>
      </c>
      <c r="G1154" s="297">
        <v>121.44</v>
      </c>
      <c r="H1154" s="297">
        <v>124.25</v>
      </c>
      <c r="I1154" s="297">
        <v>127.1</v>
      </c>
      <c r="J1154" s="297">
        <v>130.03</v>
      </c>
      <c r="K1154" s="297">
        <v>133.04</v>
      </c>
      <c r="L1154" s="297">
        <v>136.13</v>
      </c>
      <c r="M1154" s="297">
        <v>139.37</v>
      </c>
      <c r="N1154" s="297">
        <v>142.85</v>
      </c>
      <c r="O1154" s="297">
        <v>146.63999999999999</v>
      </c>
      <c r="P1154" s="297">
        <v>150.79</v>
      </c>
      <c r="Q1154" s="297">
        <v>155.27000000000001</v>
      </c>
      <c r="R1154" s="297">
        <v>159.86000000000001</v>
      </c>
      <c r="S1154" s="297">
        <v>164.25</v>
      </c>
      <c r="T1154" s="297">
        <v>168.26</v>
      </c>
      <c r="U1154" s="297">
        <v>171.78</v>
      </c>
      <c r="V1154" s="297">
        <v>174.92</v>
      </c>
      <c r="W1154" s="297">
        <v>177.95</v>
      </c>
      <c r="X1154" s="297">
        <v>181.24</v>
      </c>
      <c r="Y1154" s="297">
        <v>185.07</v>
      </c>
      <c r="Z1154" s="297">
        <v>189.54</v>
      </c>
      <c r="AA1154" s="297">
        <v>194.55</v>
      </c>
      <c r="AB1154" s="297">
        <v>199.97</v>
      </c>
      <c r="AC1154" s="297">
        <v>205.56</v>
      </c>
      <c r="AD1154" s="297">
        <v>211.17</v>
      </c>
      <c r="AE1154" s="297">
        <v>216.76</v>
      </c>
      <c r="AF1154" s="297">
        <v>222.38</v>
      </c>
      <c r="AG1154" s="297">
        <v>228.04</v>
      </c>
      <c r="AH1154" s="297">
        <v>233.79</v>
      </c>
      <c r="AI1154" s="297">
        <v>239.65</v>
      </c>
      <c r="AJ1154" s="297">
        <v>245.62</v>
      </c>
      <c r="AK1154" s="297">
        <v>251.67</v>
      </c>
      <c r="AL1154" s="297">
        <v>257.81</v>
      </c>
      <c r="AM1154" s="297">
        <v>264.02999999999997</v>
      </c>
      <c r="AN1154" s="297">
        <v>270.31</v>
      </c>
      <c r="AO1154" s="297">
        <v>276.67</v>
      </c>
      <c r="AP1154" s="297">
        <v>283.10000000000002</v>
      </c>
      <c r="AQ1154" s="297">
        <v>289.58999999999997</v>
      </c>
      <c r="AR1154" s="297">
        <v>296.14</v>
      </c>
      <c r="AS1154" s="297">
        <v>302.75</v>
      </c>
      <c r="AT1154" s="297">
        <v>309.42</v>
      </c>
      <c r="AU1154" s="297">
        <v>316.14</v>
      </c>
      <c r="AV1154" s="297">
        <v>322.91000000000003</v>
      </c>
      <c r="AW1154" s="297">
        <v>329.73</v>
      </c>
      <c r="AX1154" s="297">
        <v>336.58</v>
      </c>
      <c r="AY1154" s="297">
        <v>343.48</v>
      </c>
      <c r="AZ1154" s="297">
        <v>350.41</v>
      </c>
      <c r="BA1154" s="297">
        <v>357.38</v>
      </c>
      <c r="BB1154" s="297">
        <v>364.38</v>
      </c>
      <c r="BC1154" s="297">
        <v>371.4</v>
      </c>
      <c r="BD1154" s="297">
        <v>378.45</v>
      </c>
      <c r="BE1154" s="297">
        <v>385.52</v>
      </c>
      <c r="BF1154" s="297">
        <v>392.61</v>
      </c>
      <c r="BG1154" s="297">
        <v>399.71</v>
      </c>
      <c r="BH1154" s="297">
        <v>406.82</v>
      </c>
      <c r="BI1154" s="297">
        <v>413.94</v>
      </c>
      <c r="BJ1154" s="297">
        <v>421.06</v>
      </c>
      <c r="BK1154" s="297">
        <v>428.18</v>
      </c>
      <c r="BL1154" s="297">
        <v>435.3</v>
      </c>
      <c r="BM1154" s="297">
        <v>442.42</v>
      </c>
      <c r="BN1154" s="297">
        <v>449.52</v>
      </c>
      <c r="BO1154" s="297">
        <v>456.62</v>
      </c>
      <c r="BP1154" s="297">
        <v>463.7</v>
      </c>
      <c r="BQ1154" s="297">
        <v>470.76</v>
      </c>
      <c r="BR1154" s="297">
        <v>477.8</v>
      </c>
      <c r="BS1154" s="297">
        <v>484.81</v>
      </c>
      <c r="BT1154" s="297">
        <v>491.8</v>
      </c>
      <c r="BU1154" s="297">
        <v>498.76</v>
      </c>
      <c r="BV1154" s="297">
        <v>505.68</v>
      </c>
      <c r="BW1154" s="297">
        <v>512.55999999999995</v>
      </c>
    </row>
    <row r="1155" spans="1:75" x14ac:dyDescent="0.25">
      <c r="A1155" s="297" t="s">
        <v>1158</v>
      </c>
      <c r="B1155" s="297" t="s">
        <v>1159</v>
      </c>
      <c r="C1155" s="297" t="s">
        <v>1013</v>
      </c>
      <c r="D1155" s="297" t="s">
        <v>1010</v>
      </c>
      <c r="H1155" s="297">
        <v>11.08</v>
      </c>
      <c r="I1155" s="297">
        <v>15.3</v>
      </c>
      <c r="J1155" s="297">
        <v>5.47</v>
      </c>
      <c r="K1155" s="297">
        <v>-1.46</v>
      </c>
      <c r="L1155" s="297">
        <v>4.6399999999999997</v>
      </c>
      <c r="M1155" s="297">
        <v>2.11</v>
      </c>
      <c r="N1155" s="297">
        <v>7.52</v>
      </c>
      <c r="O1155" s="297">
        <v>7.37</v>
      </c>
      <c r="P1155" s="297">
        <v>10.94</v>
      </c>
      <c r="Q1155" s="297">
        <v>11.41</v>
      </c>
      <c r="R1155" s="297">
        <v>12</v>
      </c>
      <c r="S1155" s="297">
        <v>14.85</v>
      </c>
      <c r="T1155" s="297">
        <v>13.9</v>
      </c>
      <c r="U1155" s="297">
        <v>12.56</v>
      </c>
      <c r="V1155" s="297">
        <v>20.57</v>
      </c>
      <c r="W1155" s="297">
        <v>7.21</v>
      </c>
      <c r="X1155" s="297">
        <v>2.69</v>
      </c>
      <c r="Y1155" s="297">
        <v>12.36</v>
      </c>
      <c r="Z1155" s="297">
        <v>7.13</v>
      </c>
      <c r="AA1155" s="297">
        <v>5.66</v>
      </c>
      <c r="AB1155" s="297">
        <v>14.02</v>
      </c>
      <c r="AC1155" s="297">
        <v>15.69</v>
      </c>
      <c r="AD1155" s="297">
        <v>13.9</v>
      </c>
      <c r="AE1155" s="297">
        <v>16.98</v>
      </c>
      <c r="AF1155" s="297">
        <v>11.92</v>
      </c>
      <c r="AG1155" s="297">
        <v>11.72</v>
      </c>
      <c r="AH1155" s="297">
        <v>11.71</v>
      </c>
      <c r="AI1155" s="297">
        <v>10.06</v>
      </c>
      <c r="AJ1155" s="297">
        <v>9.3800000000000008</v>
      </c>
      <c r="AK1155" s="297">
        <v>10.29</v>
      </c>
      <c r="AL1155" s="297">
        <v>10.57</v>
      </c>
      <c r="AM1155" s="297">
        <v>11.19</v>
      </c>
      <c r="AN1155" s="297">
        <v>11.28</v>
      </c>
      <c r="AO1155" s="297">
        <v>11.36</v>
      </c>
      <c r="AP1155" s="297">
        <v>11.48</v>
      </c>
      <c r="AQ1155" s="297">
        <v>11.62</v>
      </c>
      <c r="AR1155" s="297">
        <v>11.7</v>
      </c>
      <c r="AS1155" s="297">
        <v>11.8</v>
      </c>
      <c r="AT1155" s="297">
        <v>11.87</v>
      </c>
      <c r="AU1155" s="297">
        <v>11.97</v>
      </c>
      <c r="AV1155" s="297">
        <v>12.03</v>
      </c>
      <c r="AW1155" s="297">
        <v>12.1</v>
      </c>
      <c r="AX1155" s="297">
        <v>12.17</v>
      </c>
      <c r="AY1155" s="297">
        <v>12.23</v>
      </c>
      <c r="AZ1155" s="297">
        <v>12.3</v>
      </c>
      <c r="BA1155" s="297">
        <v>12.35</v>
      </c>
      <c r="BB1155" s="297">
        <v>12.41</v>
      </c>
      <c r="BC1155" s="297">
        <v>12.47</v>
      </c>
      <c r="BD1155" s="297">
        <v>12.52</v>
      </c>
      <c r="BE1155" s="297">
        <v>12.58</v>
      </c>
      <c r="BF1155" s="297">
        <v>12.62</v>
      </c>
      <c r="BG1155" s="297">
        <v>12.67</v>
      </c>
      <c r="BH1155" s="297">
        <v>12.72</v>
      </c>
      <c r="BI1155" s="297">
        <v>12.76</v>
      </c>
      <c r="BJ1155" s="297">
        <v>12.84</v>
      </c>
      <c r="BK1155" s="297">
        <v>12.88</v>
      </c>
      <c r="BL1155" s="297">
        <v>12.93</v>
      </c>
      <c r="BM1155" s="297">
        <v>12.97</v>
      </c>
      <c r="BN1155" s="297">
        <v>13.01</v>
      </c>
      <c r="BO1155" s="297">
        <v>13.05</v>
      </c>
      <c r="BP1155" s="297">
        <v>13.09</v>
      </c>
      <c r="BQ1155" s="297">
        <v>13.12</v>
      </c>
      <c r="BR1155" s="297">
        <v>13.14</v>
      </c>
      <c r="BS1155" s="297">
        <v>13.15</v>
      </c>
      <c r="BT1155" s="297">
        <v>13.15</v>
      </c>
      <c r="BU1155" s="297">
        <v>13.15</v>
      </c>
      <c r="BV1155" s="297">
        <v>13.15</v>
      </c>
      <c r="BW1155" s="297">
        <v>13.14</v>
      </c>
    </row>
    <row r="1156" spans="1:75" x14ac:dyDescent="0.25">
      <c r="A1156" s="297" t="s">
        <v>1158</v>
      </c>
      <c r="B1156" s="297" t="s">
        <v>1159</v>
      </c>
      <c r="C1156" s="297" t="s">
        <v>1014</v>
      </c>
      <c r="D1156" s="297" t="s">
        <v>1015</v>
      </c>
      <c r="E1156" s="297">
        <v>68.22</v>
      </c>
      <c r="F1156" s="297">
        <v>68.489999999999995</v>
      </c>
      <c r="G1156" s="297">
        <v>68.760000000000005</v>
      </c>
      <c r="H1156" s="297">
        <v>69.03</v>
      </c>
      <c r="I1156" s="297">
        <v>69.3</v>
      </c>
      <c r="J1156" s="297">
        <v>69.569999999999993</v>
      </c>
      <c r="K1156" s="297">
        <v>70.28</v>
      </c>
      <c r="L1156" s="297">
        <v>70.989999999999995</v>
      </c>
      <c r="M1156" s="297">
        <v>71.709999999999994</v>
      </c>
      <c r="N1156" s="297">
        <v>72.44</v>
      </c>
      <c r="O1156" s="297">
        <v>73.180000000000007</v>
      </c>
      <c r="P1156" s="297">
        <v>74.02</v>
      </c>
      <c r="Q1156" s="297">
        <v>74.88</v>
      </c>
      <c r="R1156" s="297">
        <v>75.739999999999995</v>
      </c>
      <c r="S1156" s="297">
        <v>76.61</v>
      </c>
      <c r="T1156" s="297">
        <v>77.5</v>
      </c>
      <c r="U1156" s="297">
        <v>77.48</v>
      </c>
      <c r="V1156" s="297">
        <v>77.45</v>
      </c>
      <c r="W1156" s="297">
        <v>77.430000000000007</v>
      </c>
      <c r="X1156" s="297">
        <v>77.41</v>
      </c>
      <c r="Y1156" s="297">
        <v>77.39</v>
      </c>
      <c r="Z1156" s="297">
        <v>77.599999999999994</v>
      </c>
      <c r="AA1156" s="297">
        <v>77.81</v>
      </c>
      <c r="AB1156" s="297">
        <v>78.02</v>
      </c>
      <c r="AC1156" s="297">
        <v>78.239999999999995</v>
      </c>
      <c r="AD1156" s="297">
        <v>78.45</v>
      </c>
      <c r="AE1156" s="297">
        <v>78.89</v>
      </c>
      <c r="AF1156" s="297">
        <v>79.34</v>
      </c>
      <c r="AG1156" s="297">
        <v>79.78</v>
      </c>
      <c r="AH1156" s="297">
        <v>80.239999999999995</v>
      </c>
      <c r="AI1156" s="297">
        <v>80.69</v>
      </c>
      <c r="AJ1156" s="297">
        <v>81.13</v>
      </c>
      <c r="AK1156" s="297">
        <v>81.569999999999993</v>
      </c>
      <c r="AL1156" s="297">
        <v>82.02</v>
      </c>
      <c r="AM1156" s="297">
        <v>82.46</v>
      </c>
      <c r="AN1156" s="297">
        <v>82.91</v>
      </c>
      <c r="AO1156" s="297">
        <v>83.3</v>
      </c>
      <c r="AP1156" s="297">
        <v>83.69</v>
      </c>
      <c r="AQ1156" s="297">
        <v>84.08</v>
      </c>
      <c r="AR1156" s="297">
        <v>84.47</v>
      </c>
      <c r="AS1156" s="297">
        <v>84.86</v>
      </c>
      <c r="AT1156" s="297">
        <v>85.21</v>
      </c>
      <c r="AU1156" s="297">
        <v>85.56</v>
      </c>
      <c r="AV1156" s="297">
        <v>85.91</v>
      </c>
      <c r="AW1156" s="297">
        <v>86.27</v>
      </c>
      <c r="AX1156" s="297">
        <v>86.62</v>
      </c>
      <c r="AY1156" s="297">
        <v>86.94</v>
      </c>
      <c r="AZ1156" s="297">
        <v>87.26</v>
      </c>
      <c r="BA1156" s="297">
        <v>87.58</v>
      </c>
      <c r="BB1156" s="297">
        <v>87.91</v>
      </c>
      <c r="BC1156" s="297">
        <v>88.23</v>
      </c>
      <c r="BD1156" s="297">
        <v>88.53</v>
      </c>
      <c r="BE1156" s="297">
        <v>88.83</v>
      </c>
      <c r="BF1156" s="297">
        <v>89.13</v>
      </c>
      <c r="BG1156" s="297">
        <v>89.44</v>
      </c>
      <c r="BH1156" s="297">
        <v>89.74</v>
      </c>
      <c r="BI1156" s="297">
        <v>90.03</v>
      </c>
      <c r="BJ1156" s="297">
        <v>90.32</v>
      </c>
      <c r="BK1156" s="297">
        <v>90.6</v>
      </c>
      <c r="BL1156" s="297">
        <v>90.89</v>
      </c>
      <c r="BM1156" s="297">
        <v>91.18</v>
      </c>
      <c r="BN1156" s="297">
        <v>91.46</v>
      </c>
      <c r="BO1156" s="297">
        <v>91.73</v>
      </c>
      <c r="BP1156" s="297">
        <v>92.01</v>
      </c>
      <c r="BQ1156" s="297">
        <v>92.29</v>
      </c>
      <c r="BR1156" s="297">
        <v>92.56</v>
      </c>
      <c r="BS1156" s="297">
        <v>92.82</v>
      </c>
      <c r="BT1156" s="297">
        <v>93.08</v>
      </c>
      <c r="BU1156" s="297">
        <v>93.33</v>
      </c>
      <c r="BV1156" s="297">
        <v>93.59</v>
      </c>
      <c r="BW1156" s="297">
        <v>93.85</v>
      </c>
    </row>
    <row r="1157" spans="1:75" x14ac:dyDescent="0.25">
      <c r="A1157" s="297" t="s">
        <v>1158</v>
      </c>
      <c r="B1157" s="297" t="s">
        <v>1159</v>
      </c>
      <c r="C1157" s="297" t="s">
        <v>1016</v>
      </c>
      <c r="D1157" s="297" t="s">
        <v>1015</v>
      </c>
      <c r="E1157" s="297">
        <v>17.420000000000002</v>
      </c>
      <c r="F1157" s="297">
        <v>17.93</v>
      </c>
      <c r="G1157" s="297">
        <v>18.45</v>
      </c>
      <c r="H1157" s="297">
        <v>18.989999999999998</v>
      </c>
      <c r="I1157" s="297">
        <v>19.55</v>
      </c>
      <c r="J1157" s="297">
        <v>20.12</v>
      </c>
      <c r="K1157" s="297">
        <v>20.66</v>
      </c>
      <c r="L1157" s="297">
        <v>21.21</v>
      </c>
      <c r="M1157" s="297">
        <v>21.78</v>
      </c>
      <c r="N1157" s="297">
        <v>22.37</v>
      </c>
      <c r="O1157" s="297">
        <v>22.97</v>
      </c>
      <c r="P1157" s="297">
        <v>23.5</v>
      </c>
      <c r="Q1157" s="297">
        <v>24.04</v>
      </c>
      <c r="R1157" s="297">
        <v>24.6</v>
      </c>
      <c r="S1157" s="297">
        <v>25.17</v>
      </c>
      <c r="T1157" s="297">
        <v>25.75</v>
      </c>
      <c r="U1157" s="297">
        <v>26.25</v>
      </c>
      <c r="V1157" s="297">
        <v>26.75</v>
      </c>
      <c r="W1157" s="297">
        <v>27.26</v>
      </c>
      <c r="X1157" s="297">
        <v>27.79</v>
      </c>
      <c r="Y1157" s="297">
        <v>28.32</v>
      </c>
      <c r="Z1157" s="297">
        <v>29.18</v>
      </c>
      <c r="AA1157" s="297">
        <v>30.07</v>
      </c>
      <c r="AB1157" s="297">
        <v>30.99</v>
      </c>
      <c r="AC1157" s="297">
        <v>31.93</v>
      </c>
      <c r="AD1157" s="297">
        <v>32.909999999999997</v>
      </c>
      <c r="AE1157" s="297">
        <v>33.340000000000003</v>
      </c>
      <c r="AF1157" s="297">
        <v>33.770000000000003</v>
      </c>
      <c r="AG1157" s="297">
        <v>34.22</v>
      </c>
      <c r="AH1157" s="297">
        <v>34.659999999999997</v>
      </c>
      <c r="AI1157" s="297">
        <v>35.119999999999997</v>
      </c>
      <c r="AJ1157" s="297">
        <v>35.869999999999997</v>
      </c>
      <c r="AK1157" s="297">
        <v>36.64</v>
      </c>
      <c r="AL1157" s="297">
        <v>37.42</v>
      </c>
      <c r="AM1157" s="297">
        <v>38.22</v>
      </c>
      <c r="AN1157" s="297">
        <v>39.04</v>
      </c>
      <c r="AO1157" s="297">
        <v>39.82</v>
      </c>
      <c r="AP1157" s="297">
        <v>40.61</v>
      </c>
      <c r="AQ1157" s="297">
        <v>41.42</v>
      </c>
      <c r="AR1157" s="297">
        <v>42.25</v>
      </c>
      <c r="AS1157" s="297">
        <v>43.09</v>
      </c>
      <c r="AT1157" s="297">
        <v>43.88</v>
      </c>
      <c r="AU1157" s="297">
        <v>44.7</v>
      </c>
      <c r="AV1157" s="297">
        <v>45.52</v>
      </c>
      <c r="AW1157" s="297">
        <v>46.37</v>
      </c>
      <c r="AX1157" s="297">
        <v>47.22</v>
      </c>
      <c r="AY1157" s="297">
        <v>48.04</v>
      </c>
      <c r="AZ1157" s="297">
        <v>48.87</v>
      </c>
      <c r="BA1157" s="297">
        <v>49.71</v>
      </c>
      <c r="BB1157" s="297">
        <v>50.57</v>
      </c>
      <c r="BC1157" s="297">
        <v>51.44</v>
      </c>
      <c r="BD1157" s="297">
        <v>52.28</v>
      </c>
      <c r="BE1157" s="297">
        <v>53.13</v>
      </c>
      <c r="BF1157" s="297">
        <v>53.99</v>
      </c>
      <c r="BG1157" s="297">
        <v>54.86</v>
      </c>
      <c r="BH1157" s="297">
        <v>55.75</v>
      </c>
      <c r="BI1157" s="297">
        <v>56.58</v>
      </c>
      <c r="BJ1157" s="297">
        <v>57.42</v>
      </c>
      <c r="BK1157" s="297">
        <v>58.28</v>
      </c>
      <c r="BL1157" s="297">
        <v>59.14</v>
      </c>
      <c r="BM1157" s="297">
        <v>60.02</v>
      </c>
      <c r="BN1157" s="297">
        <v>60.8</v>
      </c>
      <c r="BO1157" s="297">
        <v>61.58</v>
      </c>
      <c r="BP1157" s="297">
        <v>62.38</v>
      </c>
      <c r="BQ1157" s="297">
        <v>63.19</v>
      </c>
      <c r="BR1157" s="297">
        <v>64</v>
      </c>
      <c r="BS1157" s="297">
        <v>64.739999999999995</v>
      </c>
      <c r="BT1157" s="297">
        <v>65.48</v>
      </c>
      <c r="BU1157" s="297">
        <v>66.23</v>
      </c>
      <c r="BV1157" s="297">
        <v>66.989999999999995</v>
      </c>
      <c r="BW1157" s="297">
        <v>67.760000000000005</v>
      </c>
    </row>
    <row r="1158" spans="1:75" x14ac:dyDescent="0.25">
      <c r="A1158" s="297" t="s">
        <v>1160</v>
      </c>
      <c r="B1158" s="297" t="s">
        <v>385</v>
      </c>
      <c r="C1158" s="297" t="s">
        <v>1005</v>
      </c>
      <c r="D1158" s="297" t="s">
        <v>1006</v>
      </c>
      <c r="E1158" s="297">
        <v>255</v>
      </c>
      <c r="F1158" s="297">
        <v>262.82</v>
      </c>
      <c r="G1158" s="297">
        <v>269.45</v>
      </c>
      <c r="H1158" s="297">
        <v>269.83999999999997</v>
      </c>
      <c r="I1158" s="297">
        <v>268.83999999999997</v>
      </c>
      <c r="J1158" s="297">
        <v>269.18</v>
      </c>
      <c r="K1158" s="297">
        <v>272.86</v>
      </c>
      <c r="L1158" s="297">
        <v>278.52999999999997</v>
      </c>
      <c r="M1158" s="297">
        <v>286.22000000000003</v>
      </c>
      <c r="N1158" s="297">
        <v>285.58999999999997</v>
      </c>
      <c r="O1158" s="297">
        <v>283.2</v>
      </c>
      <c r="P1158" s="297">
        <v>287.01</v>
      </c>
      <c r="Q1158" s="297">
        <v>295.83</v>
      </c>
      <c r="R1158" s="297">
        <v>302.44</v>
      </c>
      <c r="S1158" s="297">
        <v>305.23</v>
      </c>
      <c r="T1158" s="297">
        <v>307.29000000000002</v>
      </c>
      <c r="U1158" s="297">
        <v>308.31</v>
      </c>
      <c r="V1158" s="297">
        <v>323.24</v>
      </c>
      <c r="W1158" s="297">
        <v>341.44</v>
      </c>
      <c r="X1158" s="297">
        <v>350.28</v>
      </c>
      <c r="Y1158" s="297">
        <v>356.22</v>
      </c>
      <c r="Z1158" s="297">
        <v>366.74</v>
      </c>
      <c r="AA1158" s="297">
        <v>371.24</v>
      </c>
      <c r="AB1158" s="297">
        <v>366.22</v>
      </c>
      <c r="AC1158" s="297">
        <v>368.44</v>
      </c>
      <c r="AD1158" s="297">
        <v>375.87</v>
      </c>
      <c r="AE1158" s="297">
        <v>388.05</v>
      </c>
      <c r="AF1158" s="297">
        <v>405.95</v>
      </c>
      <c r="AG1158" s="297">
        <v>424.16</v>
      </c>
      <c r="AH1158" s="297">
        <v>436.95</v>
      </c>
      <c r="AI1158" s="297">
        <v>443.67</v>
      </c>
      <c r="AJ1158" s="297">
        <v>453.32</v>
      </c>
      <c r="AK1158" s="297">
        <v>464.57</v>
      </c>
      <c r="AL1158" s="297">
        <v>476.87</v>
      </c>
      <c r="AM1158" s="297">
        <v>489.89</v>
      </c>
      <c r="AN1158" s="297">
        <v>503.52</v>
      </c>
      <c r="AO1158" s="297">
        <v>517.44000000000005</v>
      </c>
      <c r="AP1158" s="297">
        <v>532.01</v>
      </c>
      <c r="AQ1158" s="297">
        <v>547.09</v>
      </c>
      <c r="AR1158" s="297">
        <v>562.73</v>
      </c>
      <c r="AS1158" s="297">
        <v>578.69000000000005</v>
      </c>
      <c r="AT1158" s="297">
        <v>594.95000000000005</v>
      </c>
      <c r="AU1158" s="297">
        <v>611.37</v>
      </c>
      <c r="AV1158" s="297">
        <v>628.04</v>
      </c>
      <c r="AW1158" s="297">
        <v>644.99</v>
      </c>
      <c r="AX1158" s="297">
        <v>662.21</v>
      </c>
      <c r="AY1158" s="297">
        <v>679.72</v>
      </c>
      <c r="AZ1158" s="297">
        <v>697.46</v>
      </c>
      <c r="BA1158" s="297">
        <v>715.52</v>
      </c>
      <c r="BB1158" s="297">
        <v>733.93</v>
      </c>
      <c r="BC1158" s="297">
        <v>752.65</v>
      </c>
      <c r="BD1158" s="297">
        <v>771.6</v>
      </c>
      <c r="BE1158" s="297">
        <v>790.84</v>
      </c>
      <c r="BF1158" s="297">
        <v>810.36</v>
      </c>
      <c r="BG1158" s="297">
        <v>830.19</v>
      </c>
      <c r="BH1158" s="297">
        <v>850.32</v>
      </c>
      <c r="BI1158" s="297">
        <v>870.7</v>
      </c>
      <c r="BJ1158" s="297">
        <v>891.41</v>
      </c>
      <c r="BK1158" s="297">
        <v>912.48</v>
      </c>
      <c r="BL1158" s="297">
        <v>933.94</v>
      </c>
      <c r="BM1158" s="297">
        <v>955.76</v>
      </c>
      <c r="BN1158" s="297">
        <v>977.95</v>
      </c>
      <c r="BO1158" s="297">
        <v>1000.53</v>
      </c>
      <c r="BP1158" s="297">
        <v>1023.54</v>
      </c>
      <c r="BQ1158" s="297">
        <v>1047.01</v>
      </c>
      <c r="BR1158" s="297">
        <v>1070.93</v>
      </c>
      <c r="BS1158" s="297">
        <v>1095.31</v>
      </c>
      <c r="BT1158" s="297">
        <v>1120.28</v>
      </c>
      <c r="BU1158" s="297">
        <v>1145.83</v>
      </c>
      <c r="BV1158" s="297">
        <v>1171.93</v>
      </c>
      <c r="BW1158" s="297">
        <v>1198.56</v>
      </c>
    </row>
    <row r="1159" spans="1:75" x14ac:dyDescent="0.25">
      <c r="A1159" s="297" t="s">
        <v>1160</v>
      </c>
      <c r="B1159" s="297" t="s">
        <v>385</v>
      </c>
      <c r="C1159" s="297" t="s">
        <v>1007</v>
      </c>
      <c r="D1159" s="297" t="s">
        <v>1008</v>
      </c>
      <c r="E1159" s="297">
        <v>242424.66</v>
      </c>
      <c r="F1159" s="297">
        <v>257589.05</v>
      </c>
      <c r="G1159" s="297">
        <v>258000</v>
      </c>
      <c r="H1159" s="297">
        <v>277006.84000000003</v>
      </c>
      <c r="I1159" s="297">
        <v>272780.84000000003</v>
      </c>
      <c r="J1159" s="297">
        <v>270095.90999999997</v>
      </c>
      <c r="K1159" s="297">
        <v>282198.63</v>
      </c>
      <c r="L1159" s="297">
        <v>281527.40999999997</v>
      </c>
      <c r="M1159" s="297">
        <v>272719.15999999997</v>
      </c>
      <c r="N1159" s="297">
        <v>277801.38</v>
      </c>
      <c r="O1159" s="297">
        <v>298431.53000000003</v>
      </c>
      <c r="P1159" s="297">
        <v>310863</v>
      </c>
      <c r="Q1159" s="297">
        <v>345705.47</v>
      </c>
      <c r="R1159" s="297">
        <v>324260.28000000003</v>
      </c>
      <c r="S1159" s="297">
        <v>372363</v>
      </c>
      <c r="T1159" s="297">
        <v>353397.25</v>
      </c>
      <c r="U1159" s="297">
        <v>378431.53</v>
      </c>
      <c r="V1159" s="297">
        <v>377349.31</v>
      </c>
      <c r="W1159" s="297">
        <v>396356.16</v>
      </c>
      <c r="X1159" s="297">
        <v>374986.31</v>
      </c>
      <c r="Y1159" s="297">
        <v>386369.84</v>
      </c>
      <c r="Z1159" s="297">
        <v>396267.13</v>
      </c>
      <c r="AA1159" s="297">
        <v>393767.13</v>
      </c>
      <c r="AB1159" s="297">
        <v>361979.47</v>
      </c>
      <c r="AC1159" s="297">
        <v>386321.91</v>
      </c>
      <c r="AD1159" s="297">
        <v>407321.91</v>
      </c>
      <c r="AE1159" s="297">
        <v>416726.03</v>
      </c>
      <c r="AF1159" s="297">
        <v>435637</v>
      </c>
      <c r="AG1159" s="297">
        <v>439020.53</v>
      </c>
      <c r="AH1159" s="297">
        <v>484166.63</v>
      </c>
      <c r="AI1159" s="297">
        <v>415552</v>
      </c>
      <c r="AJ1159" s="297">
        <v>417444</v>
      </c>
      <c r="AK1159" s="297">
        <v>415980.72</v>
      </c>
      <c r="AL1159" s="297">
        <v>414681.06</v>
      </c>
      <c r="AM1159" s="297">
        <v>414485.31</v>
      </c>
      <c r="AN1159" s="297">
        <v>415589.78</v>
      </c>
      <c r="AO1159" s="297">
        <v>419389</v>
      </c>
      <c r="AP1159" s="297">
        <v>426972.78</v>
      </c>
      <c r="AQ1159" s="297">
        <v>434462.71999999997</v>
      </c>
      <c r="AR1159" s="297">
        <v>442843.81</v>
      </c>
      <c r="AS1159" s="297">
        <v>451467.78</v>
      </c>
      <c r="AT1159" s="297">
        <v>461221.03</v>
      </c>
      <c r="AU1159" s="297">
        <v>471387.53</v>
      </c>
      <c r="AV1159" s="297">
        <v>481601.41</v>
      </c>
      <c r="AW1159" s="297">
        <v>491942.06</v>
      </c>
      <c r="AX1159" s="297">
        <v>502165.53</v>
      </c>
      <c r="AY1159" s="297">
        <v>513123.38</v>
      </c>
      <c r="AZ1159" s="297">
        <v>524746.56000000006</v>
      </c>
      <c r="BA1159" s="297">
        <v>536399.68999999994</v>
      </c>
      <c r="BB1159" s="297">
        <v>548082.63</v>
      </c>
      <c r="BC1159" s="297">
        <v>560202.5</v>
      </c>
      <c r="BD1159" s="297">
        <v>572630.38</v>
      </c>
      <c r="BE1159" s="297">
        <v>585892.5</v>
      </c>
      <c r="BF1159" s="297">
        <v>599192.06000000006</v>
      </c>
      <c r="BG1159" s="297">
        <v>612505.68999999994</v>
      </c>
      <c r="BH1159" s="297">
        <v>625985.13</v>
      </c>
      <c r="BI1159" s="297">
        <v>640502.13</v>
      </c>
      <c r="BJ1159" s="297">
        <v>655528.93999999994</v>
      </c>
      <c r="BK1159" s="297">
        <v>670610.18999999994</v>
      </c>
      <c r="BL1159" s="297">
        <v>685813.13</v>
      </c>
      <c r="BM1159" s="297">
        <v>701027.81</v>
      </c>
      <c r="BN1159" s="297">
        <v>716984.44</v>
      </c>
      <c r="BO1159" s="297">
        <v>733189.56</v>
      </c>
      <c r="BP1159" s="297">
        <v>749435</v>
      </c>
      <c r="BQ1159" s="297">
        <v>765821.5</v>
      </c>
      <c r="BR1159" s="297">
        <v>782353.88</v>
      </c>
      <c r="BS1159" s="297">
        <v>800095.94</v>
      </c>
      <c r="BT1159" s="297">
        <v>818125.81</v>
      </c>
      <c r="BU1159" s="297">
        <v>836380.13</v>
      </c>
      <c r="BV1159" s="297">
        <v>854743.06</v>
      </c>
      <c r="BW1159" s="297">
        <v>873302.5</v>
      </c>
    </row>
    <row r="1160" spans="1:75" x14ac:dyDescent="0.25">
      <c r="A1160" s="297" t="s">
        <v>1160</v>
      </c>
      <c r="B1160" s="297" t="s">
        <v>385</v>
      </c>
      <c r="C1160" s="297" t="s">
        <v>1009</v>
      </c>
      <c r="D1160" s="297" t="s">
        <v>1010</v>
      </c>
      <c r="E1160" s="297">
        <v>24.95</v>
      </c>
      <c r="F1160" s="297">
        <v>24.13</v>
      </c>
      <c r="G1160" s="297">
        <v>23.87</v>
      </c>
      <c r="H1160" s="297">
        <v>18.34</v>
      </c>
      <c r="I1160" s="297">
        <v>16.579999999999998</v>
      </c>
      <c r="J1160" s="297">
        <v>17.940000000000001</v>
      </c>
      <c r="K1160" s="297">
        <v>20.28</v>
      </c>
      <c r="L1160" s="297">
        <v>21.77</v>
      </c>
      <c r="M1160" s="297">
        <v>22.77</v>
      </c>
      <c r="N1160" s="297">
        <v>16.89</v>
      </c>
      <c r="O1160" s="297">
        <v>14.13</v>
      </c>
      <c r="P1160" s="297">
        <v>18.170000000000002</v>
      </c>
      <c r="Q1160" s="297">
        <v>21.45</v>
      </c>
      <c r="R1160" s="297">
        <v>20.010000000000002</v>
      </c>
      <c r="S1160" s="297">
        <v>17.62</v>
      </c>
      <c r="T1160" s="297">
        <v>16.48</v>
      </c>
      <c r="U1160" s="297">
        <v>15.78</v>
      </c>
      <c r="V1160" s="297">
        <v>25.48</v>
      </c>
      <c r="W1160" s="297">
        <v>28.57</v>
      </c>
      <c r="X1160" s="297">
        <v>23.7</v>
      </c>
      <c r="Y1160" s="297">
        <v>21.98</v>
      </c>
      <c r="Z1160" s="297">
        <v>24.57</v>
      </c>
      <c r="AA1160" s="297">
        <v>22.71</v>
      </c>
      <c r="AB1160" s="297">
        <v>16.05</v>
      </c>
      <c r="AC1160" s="297">
        <v>19.23</v>
      </c>
      <c r="AD1160" s="297">
        <v>21.08</v>
      </c>
      <c r="AE1160" s="297">
        <v>22.61</v>
      </c>
      <c r="AF1160" s="297">
        <v>24.31</v>
      </c>
      <c r="AG1160" s="297">
        <v>24.46</v>
      </c>
      <c r="AH1160" s="297">
        <v>20.96</v>
      </c>
      <c r="AI1160" s="297">
        <v>18.649999999999999</v>
      </c>
      <c r="AJ1160" s="297">
        <v>20.85</v>
      </c>
      <c r="AK1160" s="297">
        <v>21.49</v>
      </c>
      <c r="AL1160" s="297">
        <v>21.68</v>
      </c>
      <c r="AM1160" s="297">
        <v>21.71</v>
      </c>
      <c r="AN1160" s="297">
        <v>21.75</v>
      </c>
      <c r="AO1160" s="297">
        <v>21.73</v>
      </c>
      <c r="AP1160" s="297">
        <v>21.75</v>
      </c>
      <c r="AQ1160" s="297">
        <v>21.77</v>
      </c>
      <c r="AR1160" s="297">
        <v>21.79</v>
      </c>
      <c r="AS1160" s="297">
        <v>21.76</v>
      </c>
      <c r="AT1160" s="297">
        <v>21.74</v>
      </c>
      <c r="AU1160" s="297">
        <v>21.66</v>
      </c>
      <c r="AV1160" s="297">
        <v>21.61</v>
      </c>
      <c r="AW1160" s="297">
        <v>21.57</v>
      </c>
      <c r="AX1160" s="297">
        <v>21.54</v>
      </c>
      <c r="AY1160" s="297">
        <v>21.5</v>
      </c>
      <c r="AZ1160" s="297">
        <v>21.42</v>
      </c>
      <c r="BA1160" s="297">
        <v>21.37</v>
      </c>
      <c r="BB1160" s="297">
        <v>21.33</v>
      </c>
      <c r="BC1160" s="297">
        <v>21.27</v>
      </c>
      <c r="BD1160" s="297">
        <v>21.2</v>
      </c>
      <c r="BE1160" s="297">
        <v>21.11</v>
      </c>
      <c r="BF1160" s="297">
        <v>21.03</v>
      </c>
      <c r="BG1160" s="297">
        <v>20.95</v>
      </c>
      <c r="BH1160" s="297">
        <v>20.88</v>
      </c>
      <c r="BI1160" s="297">
        <v>20.79</v>
      </c>
      <c r="BJ1160" s="297">
        <v>20.7</v>
      </c>
      <c r="BK1160" s="297">
        <v>20.61</v>
      </c>
      <c r="BL1160" s="297">
        <v>20.53</v>
      </c>
      <c r="BM1160" s="297">
        <v>20.46</v>
      </c>
      <c r="BN1160" s="297">
        <v>20.38</v>
      </c>
      <c r="BO1160" s="297">
        <v>20.3</v>
      </c>
      <c r="BP1160" s="297">
        <v>20.23</v>
      </c>
      <c r="BQ1160" s="297">
        <v>20.170000000000002</v>
      </c>
      <c r="BR1160" s="297">
        <v>20.11</v>
      </c>
      <c r="BS1160" s="297">
        <v>20.059999999999999</v>
      </c>
      <c r="BT1160" s="297">
        <v>20.010000000000002</v>
      </c>
      <c r="BU1160" s="297">
        <v>19.96</v>
      </c>
      <c r="BV1160" s="297">
        <v>19.899999999999999</v>
      </c>
      <c r="BW1160" s="297">
        <v>19.850000000000001</v>
      </c>
    </row>
    <row r="1161" spans="1:75" x14ac:dyDescent="0.25">
      <c r="A1161" s="297" t="s">
        <v>1160</v>
      </c>
      <c r="B1161" s="297" t="s">
        <v>385</v>
      </c>
      <c r="C1161" s="297" t="s">
        <v>1011</v>
      </c>
      <c r="D1161" s="297" t="s">
        <v>927</v>
      </c>
      <c r="E1161" s="297">
        <v>4858.18</v>
      </c>
      <c r="F1161" s="297">
        <v>5076.78</v>
      </c>
      <c r="G1161" s="297">
        <v>5267.05</v>
      </c>
      <c r="H1161" s="297">
        <v>5411.08</v>
      </c>
      <c r="I1161" s="297">
        <v>5651.74</v>
      </c>
      <c r="J1161" s="297">
        <v>5875.35</v>
      </c>
      <c r="K1161" s="297">
        <v>6117.92</v>
      </c>
      <c r="L1161" s="297">
        <v>6360.95</v>
      </c>
      <c r="M1161" s="297">
        <v>6610.61</v>
      </c>
      <c r="N1161" s="297">
        <v>6873.54</v>
      </c>
      <c r="O1161" s="297">
        <v>7139.29</v>
      </c>
      <c r="P1161" s="297">
        <v>7406.42</v>
      </c>
      <c r="Q1161" s="297">
        <v>7670.5</v>
      </c>
      <c r="R1161" s="297">
        <v>7949.83</v>
      </c>
      <c r="S1161" s="297">
        <v>8243.1299999999992</v>
      </c>
      <c r="T1161" s="297">
        <v>8562.66</v>
      </c>
      <c r="U1161" s="297">
        <v>8878.82</v>
      </c>
      <c r="V1161" s="297">
        <v>9165.7800000000007</v>
      </c>
      <c r="W1161" s="297">
        <v>9500.7000000000007</v>
      </c>
      <c r="X1161" s="297">
        <v>9832.2199999999993</v>
      </c>
      <c r="Y1161" s="297">
        <v>10156.84</v>
      </c>
      <c r="Z1161" s="297">
        <v>10509.53</v>
      </c>
      <c r="AA1161" s="297">
        <v>10873.21</v>
      </c>
      <c r="AB1161" s="297">
        <v>11225.96</v>
      </c>
      <c r="AC1161" s="297">
        <v>11584.01</v>
      </c>
      <c r="AD1161" s="297">
        <v>11945.67</v>
      </c>
      <c r="AE1161" s="297">
        <v>12305.75</v>
      </c>
      <c r="AF1161" s="297">
        <v>12472.02</v>
      </c>
      <c r="AG1161" s="297">
        <v>12788.8</v>
      </c>
      <c r="AH1161" s="297">
        <v>13210.44</v>
      </c>
      <c r="AI1161" s="297">
        <v>13527.52</v>
      </c>
      <c r="AJ1161" s="297">
        <v>13698.8</v>
      </c>
      <c r="AK1161" s="297">
        <v>13862.18</v>
      </c>
      <c r="AL1161" s="297">
        <v>14017.21</v>
      </c>
      <c r="AM1161" s="297">
        <v>14163.81</v>
      </c>
      <c r="AN1161" s="297">
        <v>14301.97</v>
      </c>
      <c r="AO1161" s="297">
        <v>14549.29</v>
      </c>
      <c r="AP1161" s="297">
        <v>14792.28</v>
      </c>
      <c r="AQ1161" s="297">
        <v>15031.12</v>
      </c>
      <c r="AR1161" s="297">
        <v>15266.35</v>
      </c>
      <c r="AS1161" s="297">
        <v>15498.23</v>
      </c>
      <c r="AT1161" s="297">
        <v>15734.48</v>
      </c>
      <c r="AU1161" s="297">
        <v>15964.27</v>
      </c>
      <c r="AV1161" s="297">
        <v>16190.6</v>
      </c>
      <c r="AW1161" s="297">
        <v>16413.12</v>
      </c>
      <c r="AX1161" s="297">
        <v>16631.64</v>
      </c>
      <c r="AY1161" s="297">
        <v>16850.830000000002</v>
      </c>
      <c r="AZ1161" s="297">
        <v>17066.72</v>
      </c>
      <c r="BA1161" s="297">
        <v>17279.04</v>
      </c>
      <c r="BB1161" s="297">
        <v>17487.740000000002</v>
      </c>
      <c r="BC1161" s="297">
        <v>17692.71</v>
      </c>
      <c r="BD1161" s="297">
        <v>17897.25</v>
      </c>
      <c r="BE1161" s="297">
        <v>18098.45</v>
      </c>
      <c r="BF1161" s="297">
        <v>18295.05</v>
      </c>
      <c r="BG1161" s="297">
        <v>18485.88</v>
      </c>
      <c r="BH1161" s="297">
        <v>18670.22</v>
      </c>
      <c r="BI1161" s="297">
        <v>18864.5</v>
      </c>
      <c r="BJ1161" s="297">
        <v>19053.72</v>
      </c>
      <c r="BK1161" s="297">
        <v>19236.7</v>
      </c>
      <c r="BL1161" s="297">
        <v>19412.43</v>
      </c>
      <c r="BM1161" s="297">
        <v>19580.419999999998</v>
      </c>
      <c r="BN1161" s="297">
        <v>19732.2</v>
      </c>
      <c r="BO1161" s="297">
        <v>19875.98</v>
      </c>
      <c r="BP1161" s="297">
        <v>20011.75</v>
      </c>
      <c r="BQ1161" s="297">
        <v>20139.89</v>
      </c>
      <c r="BR1161" s="297">
        <v>20260.66</v>
      </c>
      <c r="BS1161" s="297">
        <v>20383.18</v>
      </c>
      <c r="BT1161" s="297">
        <v>20498.97</v>
      </c>
      <c r="BU1161" s="297">
        <v>20607.93</v>
      </c>
      <c r="BV1161" s="297">
        <v>20709.93</v>
      </c>
      <c r="BW1161" s="297">
        <v>20804.87</v>
      </c>
    </row>
    <row r="1162" spans="1:75" x14ac:dyDescent="0.25">
      <c r="A1162" s="297" t="s">
        <v>1160</v>
      </c>
      <c r="B1162" s="297" t="s">
        <v>385</v>
      </c>
      <c r="C1162" s="297" t="s">
        <v>1012</v>
      </c>
      <c r="D1162" s="297" t="s">
        <v>927</v>
      </c>
      <c r="E1162" s="297">
        <v>15036.27</v>
      </c>
      <c r="F1162" s="297">
        <v>15490.55</v>
      </c>
      <c r="G1162" s="297">
        <v>15932.97</v>
      </c>
      <c r="H1162" s="297">
        <v>16370.46</v>
      </c>
      <c r="I1162" s="297">
        <v>16813.48</v>
      </c>
      <c r="J1162" s="297">
        <v>17269.32</v>
      </c>
      <c r="K1162" s="297">
        <v>17740.11</v>
      </c>
      <c r="L1162" s="297">
        <v>18222.509999999998</v>
      </c>
      <c r="M1162" s="297">
        <v>18711.830000000002</v>
      </c>
      <c r="N1162" s="297">
        <v>19201.099999999999</v>
      </c>
      <c r="O1162" s="297">
        <v>19685.18</v>
      </c>
      <c r="P1162" s="297">
        <v>20162.740000000002</v>
      </c>
      <c r="Q1162" s="297">
        <v>20635.23</v>
      </c>
      <c r="R1162" s="297">
        <v>21103.59</v>
      </c>
      <c r="S1162" s="297">
        <v>21569.68</v>
      </c>
      <c r="T1162" s="297">
        <v>22034.91</v>
      </c>
      <c r="U1162" s="297">
        <v>22499.25</v>
      </c>
      <c r="V1162" s="297">
        <v>22962.22</v>
      </c>
      <c r="W1162" s="297">
        <v>23424.34</v>
      </c>
      <c r="X1162" s="297">
        <v>23886.21</v>
      </c>
      <c r="Y1162" s="297">
        <v>24348.3</v>
      </c>
      <c r="Z1162" s="297">
        <v>24810.69</v>
      </c>
      <c r="AA1162" s="297">
        <v>25273.34</v>
      </c>
      <c r="AB1162" s="297">
        <v>25736.39</v>
      </c>
      <c r="AC1162" s="297">
        <v>26199.99</v>
      </c>
      <c r="AD1162" s="297">
        <v>26664.12</v>
      </c>
      <c r="AE1162" s="297">
        <v>27128.720000000001</v>
      </c>
      <c r="AF1162" s="297">
        <v>27593.43</v>
      </c>
      <c r="AG1162" s="297">
        <v>28057.48</v>
      </c>
      <c r="AH1162" s="297">
        <v>28519.91</v>
      </c>
      <c r="AI1162" s="297">
        <v>28979.86</v>
      </c>
      <c r="AJ1162" s="297">
        <v>29436.89</v>
      </c>
      <c r="AK1162" s="297">
        <v>29890.69</v>
      </c>
      <c r="AL1162" s="297">
        <v>30340.639999999999</v>
      </c>
      <c r="AM1162" s="297">
        <v>30786.06</v>
      </c>
      <c r="AN1162" s="297">
        <v>31226.39</v>
      </c>
      <c r="AO1162" s="297">
        <v>31661.18</v>
      </c>
      <c r="AP1162" s="297">
        <v>32090.11</v>
      </c>
      <c r="AQ1162" s="297">
        <v>32512.94</v>
      </c>
      <c r="AR1162" s="297">
        <v>32929.5</v>
      </c>
      <c r="AS1162" s="297">
        <v>33339.61</v>
      </c>
      <c r="AT1162" s="297">
        <v>33742.99</v>
      </c>
      <c r="AU1162" s="297">
        <v>34139.370000000003</v>
      </c>
      <c r="AV1162" s="297">
        <v>34528.6</v>
      </c>
      <c r="AW1162" s="297">
        <v>34910.550000000003</v>
      </c>
      <c r="AX1162" s="297">
        <v>35285.129999999997</v>
      </c>
      <c r="AY1162" s="297">
        <v>35652.14</v>
      </c>
      <c r="AZ1162" s="297">
        <v>36011.370000000003</v>
      </c>
      <c r="BA1162" s="297">
        <v>36362.629999999997</v>
      </c>
      <c r="BB1162" s="297">
        <v>36705.660000000003</v>
      </c>
      <c r="BC1162" s="297">
        <v>37040.29</v>
      </c>
      <c r="BD1162" s="297">
        <v>37366.36</v>
      </c>
      <c r="BE1162" s="297">
        <v>37683.730000000003</v>
      </c>
      <c r="BF1162" s="297">
        <v>37992.28</v>
      </c>
      <c r="BG1162" s="297">
        <v>38291.870000000003</v>
      </c>
      <c r="BH1162" s="297">
        <v>38582.379999999997</v>
      </c>
      <c r="BI1162" s="297">
        <v>38863.730000000003</v>
      </c>
      <c r="BJ1162" s="297">
        <v>39135.839999999997</v>
      </c>
      <c r="BK1162" s="297">
        <v>39398.639999999999</v>
      </c>
      <c r="BL1162" s="297">
        <v>39652.089999999997</v>
      </c>
      <c r="BM1162" s="297">
        <v>39896.129999999997</v>
      </c>
      <c r="BN1162" s="297">
        <v>40130.71</v>
      </c>
      <c r="BO1162" s="297">
        <v>40355.800000000003</v>
      </c>
      <c r="BP1162" s="297">
        <v>40571.480000000003</v>
      </c>
      <c r="BQ1162" s="297">
        <v>40777.839999999997</v>
      </c>
      <c r="BR1162" s="297">
        <v>40974.97</v>
      </c>
      <c r="BS1162" s="297">
        <v>41162.949999999997</v>
      </c>
      <c r="BT1162" s="297">
        <v>41341.699999999997</v>
      </c>
      <c r="BU1162" s="297">
        <v>41511.07</v>
      </c>
      <c r="BV1162" s="297">
        <v>41670.769999999997</v>
      </c>
      <c r="BW1162" s="297">
        <v>41820.639999999999</v>
      </c>
    </row>
    <row r="1163" spans="1:75" x14ac:dyDescent="0.25">
      <c r="A1163" s="297" t="s">
        <v>1160</v>
      </c>
      <c r="B1163" s="297" t="s">
        <v>385</v>
      </c>
      <c r="C1163" s="297" t="s">
        <v>1013</v>
      </c>
      <c r="D1163" s="297" t="s">
        <v>1010</v>
      </c>
      <c r="E1163" s="297">
        <v>33.340000000000003</v>
      </c>
      <c r="F1163" s="297">
        <v>29.35</v>
      </c>
      <c r="G1163" s="297">
        <v>25.07</v>
      </c>
      <c r="H1163" s="297">
        <v>20.52</v>
      </c>
      <c r="I1163" s="297">
        <v>26.15</v>
      </c>
      <c r="J1163" s="297">
        <v>25.2</v>
      </c>
      <c r="K1163" s="297">
        <v>20.38</v>
      </c>
      <c r="L1163" s="297">
        <v>23.25</v>
      </c>
      <c r="M1163" s="297">
        <v>21.22</v>
      </c>
      <c r="N1163" s="297">
        <v>25.74</v>
      </c>
      <c r="O1163" s="297">
        <v>29.49</v>
      </c>
      <c r="P1163" s="297">
        <v>23.8</v>
      </c>
      <c r="Q1163" s="297">
        <v>21.17</v>
      </c>
      <c r="R1163" s="297">
        <v>18.53</v>
      </c>
      <c r="S1163" s="297">
        <v>22.72</v>
      </c>
      <c r="T1163" s="297">
        <v>23.41</v>
      </c>
      <c r="U1163" s="297">
        <v>31.74</v>
      </c>
      <c r="V1163" s="297">
        <v>34.950000000000003</v>
      </c>
      <c r="W1163" s="297">
        <v>28.9</v>
      </c>
      <c r="X1163" s="297">
        <v>30.27</v>
      </c>
      <c r="Y1163" s="297">
        <v>35.799999999999997</v>
      </c>
      <c r="Z1163" s="297">
        <v>30.85</v>
      </c>
      <c r="AA1163" s="297">
        <v>33.450000000000003</v>
      </c>
      <c r="AB1163" s="297">
        <v>32.35</v>
      </c>
      <c r="AC1163" s="297">
        <v>38.83</v>
      </c>
      <c r="AD1163" s="297">
        <v>42.19</v>
      </c>
      <c r="AE1163" s="297">
        <v>40.53</v>
      </c>
      <c r="AF1163" s="297">
        <v>34.299999999999997</v>
      </c>
      <c r="AG1163" s="297">
        <v>35.409999999999997</v>
      </c>
      <c r="AH1163" s="297">
        <v>25.04</v>
      </c>
      <c r="AI1163" s="297">
        <v>18</v>
      </c>
      <c r="AJ1163" s="297">
        <v>19.41</v>
      </c>
      <c r="AK1163" s="297">
        <v>23.35</v>
      </c>
      <c r="AL1163" s="297">
        <v>24.12</v>
      </c>
      <c r="AM1163" s="297">
        <v>24.04</v>
      </c>
      <c r="AN1163" s="297">
        <v>23.74</v>
      </c>
      <c r="AO1163" s="297">
        <v>23.35</v>
      </c>
      <c r="AP1163" s="297">
        <v>23.82</v>
      </c>
      <c r="AQ1163" s="297">
        <v>23.81</v>
      </c>
      <c r="AR1163" s="297">
        <v>23.85</v>
      </c>
      <c r="AS1163" s="297">
        <v>23.65</v>
      </c>
      <c r="AT1163" s="297">
        <v>23.6</v>
      </c>
      <c r="AU1163" s="297">
        <v>23.61</v>
      </c>
      <c r="AV1163" s="297">
        <v>23.62</v>
      </c>
      <c r="AW1163" s="297">
        <v>23.62</v>
      </c>
      <c r="AX1163" s="297">
        <v>23.6</v>
      </c>
      <c r="AY1163" s="297">
        <v>23.62</v>
      </c>
      <c r="AZ1163" s="297">
        <v>23.71</v>
      </c>
      <c r="BA1163" s="297">
        <v>23.73</v>
      </c>
      <c r="BB1163" s="297">
        <v>23.73</v>
      </c>
      <c r="BC1163" s="297">
        <v>23.73</v>
      </c>
      <c r="BD1163" s="297">
        <v>23.67</v>
      </c>
      <c r="BE1163" s="297">
        <v>23.8</v>
      </c>
      <c r="BF1163" s="297">
        <v>23.74</v>
      </c>
      <c r="BG1163" s="297">
        <v>23.73</v>
      </c>
      <c r="BH1163" s="297">
        <v>23.72</v>
      </c>
      <c r="BI1163" s="297">
        <v>23.68</v>
      </c>
      <c r="BJ1163" s="297">
        <v>23.78</v>
      </c>
      <c r="BK1163" s="297">
        <v>23.75</v>
      </c>
      <c r="BL1163" s="297">
        <v>23.73</v>
      </c>
      <c r="BM1163" s="297">
        <v>23.7</v>
      </c>
      <c r="BN1163" s="297">
        <v>23.67</v>
      </c>
      <c r="BO1163" s="297">
        <v>23.69</v>
      </c>
      <c r="BP1163" s="297">
        <v>23.65</v>
      </c>
      <c r="BQ1163" s="297">
        <v>23.62</v>
      </c>
      <c r="BR1163" s="297">
        <v>23.57</v>
      </c>
      <c r="BS1163" s="297">
        <v>23.52</v>
      </c>
      <c r="BT1163" s="297">
        <v>23.53</v>
      </c>
      <c r="BU1163" s="297">
        <v>23.47</v>
      </c>
      <c r="BV1163" s="297">
        <v>23.41</v>
      </c>
      <c r="BW1163" s="297">
        <v>23.34</v>
      </c>
    </row>
    <row r="1164" spans="1:75" x14ac:dyDescent="0.25">
      <c r="A1164" s="297" t="s">
        <v>1160</v>
      </c>
      <c r="B1164" s="297" t="s">
        <v>385</v>
      </c>
      <c r="C1164" s="297" t="s">
        <v>1014</v>
      </c>
      <c r="D1164" s="297" t="s">
        <v>1015</v>
      </c>
      <c r="E1164" s="297">
        <v>37.75</v>
      </c>
      <c r="F1164" s="297">
        <v>36.729999999999997</v>
      </c>
      <c r="G1164" s="297">
        <v>35.75</v>
      </c>
      <c r="H1164" s="297">
        <v>34.79</v>
      </c>
      <c r="I1164" s="297">
        <v>33.85</v>
      </c>
      <c r="J1164" s="297">
        <v>32.94</v>
      </c>
      <c r="K1164" s="297">
        <v>31.75</v>
      </c>
      <c r="L1164" s="297">
        <v>30.6</v>
      </c>
      <c r="M1164" s="297">
        <v>29.49</v>
      </c>
      <c r="N1164" s="297">
        <v>28.42</v>
      </c>
      <c r="O1164" s="297">
        <v>27.39</v>
      </c>
      <c r="P1164" s="297">
        <v>27.57</v>
      </c>
      <c r="Q1164" s="297">
        <v>27.74</v>
      </c>
      <c r="R1164" s="297">
        <v>27.92</v>
      </c>
      <c r="S1164" s="297">
        <v>28.1</v>
      </c>
      <c r="T1164" s="297">
        <v>28.28</v>
      </c>
      <c r="U1164" s="297">
        <v>28.72</v>
      </c>
      <c r="V1164" s="297">
        <v>29.17</v>
      </c>
      <c r="W1164" s="297">
        <v>29.63</v>
      </c>
      <c r="X1164" s="297">
        <v>30.1</v>
      </c>
      <c r="Y1164" s="297">
        <v>30.57</v>
      </c>
      <c r="Z1164" s="297">
        <v>30.97</v>
      </c>
      <c r="AA1164" s="297">
        <v>31.37</v>
      </c>
      <c r="AB1164" s="297">
        <v>31.78</v>
      </c>
      <c r="AC1164" s="297">
        <v>32.200000000000003</v>
      </c>
      <c r="AD1164" s="297">
        <v>32.61</v>
      </c>
      <c r="AE1164" s="297">
        <v>33.18</v>
      </c>
      <c r="AF1164" s="297">
        <v>33.76</v>
      </c>
      <c r="AG1164" s="297">
        <v>34.340000000000003</v>
      </c>
      <c r="AH1164" s="297">
        <v>34.94</v>
      </c>
      <c r="AI1164" s="297">
        <v>35.549999999999997</v>
      </c>
      <c r="AJ1164" s="297">
        <v>36.090000000000003</v>
      </c>
      <c r="AK1164" s="297">
        <v>36.65</v>
      </c>
      <c r="AL1164" s="297">
        <v>37.21</v>
      </c>
      <c r="AM1164" s="297">
        <v>37.78</v>
      </c>
      <c r="AN1164" s="297">
        <v>38.369999999999997</v>
      </c>
      <c r="AO1164" s="297">
        <v>38.93</v>
      </c>
      <c r="AP1164" s="297">
        <v>39.51</v>
      </c>
      <c r="AQ1164" s="297">
        <v>40.090000000000003</v>
      </c>
      <c r="AR1164" s="297">
        <v>40.69</v>
      </c>
      <c r="AS1164" s="297">
        <v>41.29</v>
      </c>
      <c r="AT1164" s="297">
        <v>41.92</v>
      </c>
      <c r="AU1164" s="297">
        <v>42.56</v>
      </c>
      <c r="AV1164" s="297">
        <v>43.2</v>
      </c>
      <c r="AW1164" s="297">
        <v>43.86</v>
      </c>
      <c r="AX1164" s="297">
        <v>44.53</v>
      </c>
      <c r="AY1164" s="297">
        <v>45.16</v>
      </c>
      <c r="AZ1164" s="297">
        <v>45.79</v>
      </c>
      <c r="BA1164" s="297">
        <v>46.44</v>
      </c>
      <c r="BB1164" s="297">
        <v>47.09</v>
      </c>
      <c r="BC1164" s="297">
        <v>47.76</v>
      </c>
      <c r="BD1164" s="297">
        <v>48.43</v>
      </c>
      <c r="BE1164" s="297">
        <v>49.11</v>
      </c>
      <c r="BF1164" s="297">
        <v>49.8</v>
      </c>
      <c r="BG1164" s="297">
        <v>50.5</v>
      </c>
      <c r="BH1164" s="297">
        <v>51.21</v>
      </c>
      <c r="BI1164" s="297">
        <v>51.89</v>
      </c>
      <c r="BJ1164" s="297">
        <v>52.58</v>
      </c>
      <c r="BK1164" s="297">
        <v>53.28</v>
      </c>
      <c r="BL1164" s="297">
        <v>53.98</v>
      </c>
      <c r="BM1164" s="297">
        <v>54.7</v>
      </c>
      <c r="BN1164" s="297">
        <v>55.44</v>
      </c>
      <c r="BO1164" s="297">
        <v>56.19</v>
      </c>
      <c r="BP1164" s="297">
        <v>56.95</v>
      </c>
      <c r="BQ1164" s="297">
        <v>57.72</v>
      </c>
      <c r="BR1164" s="297">
        <v>58.5</v>
      </c>
      <c r="BS1164" s="297">
        <v>59.29</v>
      </c>
      <c r="BT1164" s="297">
        <v>60.1</v>
      </c>
      <c r="BU1164" s="297">
        <v>60.92</v>
      </c>
      <c r="BV1164" s="297">
        <v>61.74</v>
      </c>
      <c r="BW1164" s="297">
        <v>62.58</v>
      </c>
    </row>
    <row r="1165" spans="1:75" x14ac:dyDescent="0.25">
      <c r="A1165" s="297" t="s">
        <v>1160</v>
      </c>
      <c r="B1165" s="297" t="s">
        <v>385</v>
      </c>
      <c r="C1165" s="297" t="s">
        <v>1016</v>
      </c>
      <c r="D1165" s="297" t="s">
        <v>1015</v>
      </c>
      <c r="E1165" s="297">
        <v>6.55</v>
      </c>
      <c r="F1165" s="297">
        <v>7.11</v>
      </c>
      <c r="G1165" s="297">
        <v>7.72</v>
      </c>
      <c r="H1165" s="297">
        <v>8.39</v>
      </c>
      <c r="I1165" s="297">
        <v>9.11</v>
      </c>
      <c r="J1165" s="297">
        <v>9.89</v>
      </c>
      <c r="K1165" s="297">
        <v>10.18</v>
      </c>
      <c r="L1165" s="297">
        <v>10.48</v>
      </c>
      <c r="M1165" s="297">
        <v>10.79</v>
      </c>
      <c r="N1165" s="297">
        <v>11.11</v>
      </c>
      <c r="O1165" s="297">
        <v>11.44</v>
      </c>
      <c r="P1165" s="297">
        <v>11.63</v>
      </c>
      <c r="Q1165" s="297">
        <v>11.83</v>
      </c>
      <c r="R1165" s="297">
        <v>12.03</v>
      </c>
      <c r="S1165" s="297">
        <v>12.23</v>
      </c>
      <c r="T1165" s="297">
        <v>12.43</v>
      </c>
      <c r="U1165" s="297">
        <v>12.84</v>
      </c>
      <c r="V1165" s="297">
        <v>13.27</v>
      </c>
      <c r="W1165" s="297">
        <v>13.7</v>
      </c>
      <c r="X1165" s="297">
        <v>14.15</v>
      </c>
      <c r="Y1165" s="297">
        <v>14.62</v>
      </c>
      <c r="Z1165" s="297">
        <v>14.8</v>
      </c>
      <c r="AA1165" s="297">
        <v>14.97</v>
      </c>
      <c r="AB1165" s="297">
        <v>15.15</v>
      </c>
      <c r="AC1165" s="297">
        <v>15.33</v>
      </c>
      <c r="AD1165" s="297">
        <v>15.52</v>
      </c>
      <c r="AE1165" s="297">
        <v>15.81</v>
      </c>
      <c r="AF1165" s="297">
        <v>16.100000000000001</v>
      </c>
      <c r="AG1165" s="297">
        <v>16.41</v>
      </c>
      <c r="AH1165" s="297">
        <v>16.72</v>
      </c>
      <c r="AI1165" s="297">
        <v>17.03</v>
      </c>
      <c r="AJ1165" s="297">
        <v>17.37</v>
      </c>
      <c r="AK1165" s="297">
        <v>17.72</v>
      </c>
      <c r="AL1165" s="297">
        <v>18.07</v>
      </c>
      <c r="AM1165" s="297">
        <v>18.43</v>
      </c>
      <c r="AN1165" s="297">
        <v>18.8</v>
      </c>
      <c r="AO1165" s="297">
        <v>19.170000000000002</v>
      </c>
      <c r="AP1165" s="297">
        <v>19.54</v>
      </c>
      <c r="AQ1165" s="297">
        <v>19.91</v>
      </c>
      <c r="AR1165" s="297">
        <v>20.3</v>
      </c>
      <c r="AS1165" s="297">
        <v>20.69</v>
      </c>
      <c r="AT1165" s="297">
        <v>21.12</v>
      </c>
      <c r="AU1165" s="297">
        <v>21.56</v>
      </c>
      <c r="AV1165" s="297">
        <v>22</v>
      </c>
      <c r="AW1165" s="297">
        <v>22.46</v>
      </c>
      <c r="AX1165" s="297">
        <v>22.92</v>
      </c>
      <c r="AY1165" s="297">
        <v>23.4</v>
      </c>
      <c r="AZ1165" s="297">
        <v>23.89</v>
      </c>
      <c r="BA1165" s="297">
        <v>24.4</v>
      </c>
      <c r="BB1165" s="297">
        <v>24.91</v>
      </c>
      <c r="BC1165" s="297">
        <v>25.43</v>
      </c>
      <c r="BD1165" s="297">
        <v>25.97</v>
      </c>
      <c r="BE1165" s="297">
        <v>26.53</v>
      </c>
      <c r="BF1165" s="297">
        <v>27.1</v>
      </c>
      <c r="BG1165" s="297">
        <v>27.67</v>
      </c>
      <c r="BH1165" s="297">
        <v>28.27</v>
      </c>
      <c r="BI1165" s="297">
        <v>28.88</v>
      </c>
      <c r="BJ1165" s="297">
        <v>29.5</v>
      </c>
      <c r="BK1165" s="297">
        <v>30.14</v>
      </c>
      <c r="BL1165" s="297">
        <v>30.79</v>
      </c>
      <c r="BM1165" s="297">
        <v>31.46</v>
      </c>
      <c r="BN1165" s="297">
        <v>32.07</v>
      </c>
      <c r="BO1165" s="297">
        <v>32.700000000000003</v>
      </c>
      <c r="BP1165" s="297">
        <v>33.340000000000003</v>
      </c>
      <c r="BQ1165" s="297">
        <v>33.99</v>
      </c>
      <c r="BR1165" s="297">
        <v>34.659999999999997</v>
      </c>
      <c r="BS1165" s="297">
        <v>35.36</v>
      </c>
      <c r="BT1165" s="297">
        <v>36.090000000000003</v>
      </c>
      <c r="BU1165" s="297">
        <v>36.82</v>
      </c>
      <c r="BV1165" s="297">
        <v>37.58</v>
      </c>
      <c r="BW1165" s="297">
        <v>38.340000000000003</v>
      </c>
    </row>
    <row r="1166" spans="1:75" x14ac:dyDescent="0.25">
      <c r="A1166" s="297" t="s">
        <v>1161</v>
      </c>
      <c r="B1166" s="297" t="s">
        <v>1162</v>
      </c>
      <c r="C1166" s="297" t="s">
        <v>1005</v>
      </c>
      <c r="D1166" s="297" t="s">
        <v>1006</v>
      </c>
      <c r="E1166" s="297">
        <v>18.46</v>
      </c>
      <c r="F1166" s="297">
        <v>18.77</v>
      </c>
      <c r="G1166" s="297">
        <v>19.18</v>
      </c>
      <c r="H1166" s="297">
        <v>19.68</v>
      </c>
      <c r="I1166" s="297">
        <v>20.28</v>
      </c>
      <c r="J1166" s="297">
        <v>20.91</v>
      </c>
      <c r="K1166" s="297">
        <v>21.56</v>
      </c>
      <c r="L1166" s="297">
        <v>22.24</v>
      </c>
      <c r="M1166" s="297">
        <v>22.97</v>
      </c>
      <c r="N1166" s="297">
        <v>23.82</v>
      </c>
      <c r="O1166" s="297">
        <v>26.7</v>
      </c>
      <c r="P1166" s="297">
        <v>29.66</v>
      </c>
      <c r="Q1166" s="297">
        <v>32.840000000000003</v>
      </c>
      <c r="R1166" s="297">
        <v>36.229999999999997</v>
      </c>
      <c r="S1166" s="297">
        <v>39.89</v>
      </c>
      <c r="T1166" s="297">
        <v>44.19</v>
      </c>
      <c r="U1166" s="297">
        <v>49.11</v>
      </c>
      <c r="V1166" s="297">
        <v>54.48</v>
      </c>
      <c r="W1166" s="297">
        <v>60.11</v>
      </c>
      <c r="X1166" s="297">
        <v>65.37</v>
      </c>
      <c r="Y1166" s="297">
        <v>71.64</v>
      </c>
      <c r="Z1166" s="297">
        <v>78.819999999999993</v>
      </c>
      <c r="AA1166" s="297">
        <v>87.23</v>
      </c>
      <c r="AB1166" s="297">
        <v>97.09</v>
      </c>
      <c r="AC1166" s="297">
        <v>107.49</v>
      </c>
      <c r="AD1166" s="297">
        <v>118.44</v>
      </c>
      <c r="AE1166" s="297">
        <v>130.43</v>
      </c>
      <c r="AF1166" s="297">
        <v>145.68</v>
      </c>
      <c r="AG1166" s="297">
        <v>158.32</v>
      </c>
      <c r="AH1166" s="297">
        <v>168.43</v>
      </c>
      <c r="AI1166" s="297">
        <v>176.86</v>
      </c>
      <c r="AJ1166" s="297">
        <v>187.56</v>
      </c>
      <c r="AK1166" s="297">
        <v>198.18</v>
      </c>
      <c r="AL1166" s="297">
        <v>209.28</v>
      </c>
      <c r="AM1166" s="297">
        <v>221.06</v>
      </c>
      <c r="AN1166" s="297">
        <v>233.63</v>
      </c>
      <c r="AO1166" s="297">
        <v>247.04</v>
      </c>
      <c r="AP1166" s="297">
        <v>261.11</v>
      </c>
      <c r="AQ1166" s="297">
        <v>275.85000000000002</v>
      </c>
      <c r="AR1166" s="297">
        <v>291.38</v>
      </c>
      <c r="AS1166" s="297">
        <v>307.77999999999997</v>
      </c>
      <c r="AT1166" s="297">
        <v>325.08</v>
      </c>
      <c r="AU1166" s="297">
        <v>343.09</v>
      </c>
      <c r="AV1166" s="297">
        <v>361.88</v>
      </c>
      <c r="AW1166" s="297">
        <v>381.54</v>
      </c>
      <c r="AX1166" s="297">
        <v>402.12</v>
      </c>
      <c r="AY1166" s="297">
        <v>423.64</v>
      </c>
      <c r="AZ1166" s="297">
        <v>445.98</v>
      </c>
      <c r="BA1166" s="297">
        <v>469.21</v>
      </c>
      <c r="BB1166" s="297">
        <v>493.4</v>
      </c>
      <c r="BC1166" s="297">
        <v>518.54999999999995</v>
      </c>
      <c r="BD1166" s="297">
        <v>544.67999999999995</v>
      </c>
      <c r="BE1166" s="297">
        <v>571.64</v>
      </c>
      <c r="BF1166" s="297">
        <v>599.52</v>
      </c>
      <c r="BG1166" s="297">
        <v>628.36</v>
      </c>
      <c r="BH1166" s="297">
        <v>658.15</v>
      </c>
      <c r="BI1166" s="297">
        <v>688.89</v>
      </c>
      <c r="BJ1166" s="297">
        <v>720.44</v>
      </c>
      <c r="BK1166" s="297">
        <v>752.9</v>
      </c>
      <c r="BL1166" s="297">
        <v>786.29</v>
      </c>
      <c r="BM1166" s="297">
        <v>820.6</v>
      </c>
      <c r="BN1166" s="297">
        <v>855.82</v>
      </c>
      <c r="BO1166" s="297">
        <v>891.84</v>
      </c>
      <c r="BP1166" s="297">
        <v>928.75</v>
      </c>
      <c r="BQ1166" s="297">
        <v>966.52</v>
      </c>
      <c r="BR1166" s="297">
        <v>1005.15</v>
      </c>
      <c r="BS1166" s="297">
        <v>1044.6600000000001</v>
      </c>
      <c r="BT1166" s="297">
        <v>1084.97</v>
      </c>
      <c r="BU1166" s="297">
        <v>1126.0999999999999</v>
      </c>
      <c r="BV1166" s="297">
        <v>1168.01</v>
      </c>
      <c r="BW1166" s="297">
        <v>1210.6300000000001</v>
      </c>
    </row>
    <row r="1167" spans="1:75" x14ac:dyDescent="0.25">
      <c r="A1167" s="297" t="s">
        <v>1161</v>
      </c>
      <c r="B1167" s="297" t="s">
        <v>1162</v>
      </c>
      <c r="C1167" s="297" t="s">
        <v>1007</v>
      </c>
      <c r="D1167" s="297" t="s">
        <v>1008</v>
      </c>
      <c r="E1167" s="297">
        <v>134061.64000000001</v>
      </c>
      <c r="F1167" s="297">
        <v>135993.16</v>
      </c>
      <c r="G1167" s="297">
        <v>140232.88</v>
      </c>
      <c r="H1167" s="297">
        <v>144205.47</v>
      </c>
      <c r="I1167" s="297">
        <v>146164.39000000001</v>
      </c>
      <c r="J1167" s="297">
        <v>148417.81</v>
      </c>
      <c r="K1167" s="297">
        <v>154575.34</v>
      </c>
      <c r="L1167" s="297">
        <v>162226.03</v>
      </c>
      <c r="M1167" s="297">
        <v>164349.31</v>
      </c>
      <c r="N1167" s="297">
        <v>162657.53</v>
      </c>
      <c r="O1167" s="297">
        <v>166609.57999999999</v>
      </c>
      <c r="P1167" s="297">
        <v>169506.84</v>
      </c>
      <c r="Q1167" s="297">
        <v>176027.39</v>
      </c>
      <c r="R1167" s="297">
        <v>185636.98</v>
      </c>
      <c r="S1167" s="297">
        <v>193856.16</v>
      </c>
      <c r="T1167" s="297">
        <v>205835.61</v>
      </c>
      <c r="U1167" s="297">
        <v>220602.73</v>
      </c>
      <c r="V1167" s="297">
        <v>233143.84</v>
      </c>
      <c r="W1167" s="297">
        <v>245109.58</v>
      </c>
      <c r="X1167" s="297">
        <v>245061.64</v>
      </c>
      <c r="Y1167" s="297">
        <v>253876.72</v>
      </c>
      <c r="Z1167" s="297">
        <v>267698.63</v>
      </c>
      <c r="AA1167" s="297">
        <v>289000</v>
      </c>
      <c r="AB1167" s="297">
        <v>301013.69</v>
      </c>
      <c r="AC1167" s="297">
        <v>341815.06</v>
      </c>
      <c r="AD1167" s="297">
        <v>350602.75</v>
      </c>
      <c r="AE1167" s="297">
        <v>361034.25</v>
      </c>
      <c r="AF1167" s="297">
        <v>385424.69</v>
      </c>
      <c r="AG1167" s="297">
        <v>406952.06</v>
      </c>
      <c r="AH1167" s="297">
        <v>484779.69</v>
      </c>
      <c r="AI1167" s="297">
        <v>499650.28</v>
      </c>
      <c r="AJ1167" s="297">
        <v>499867.78</v>
      </c>
      <c r="AK1167" s="297">
        <v>498045.44</v>
      </c>
      <c r="AL1167" s="297">
        <v>498705.22</v>
      </c>
      <c r="AM1167" s="297">
        <v>501000.84</v>
      </c>
      <c r="AN1167" s="297">
        <v>505316.25</v>
      </c>
      <c r="AO1167" s="297">
        <v>508263.53</v>
      </c>
      <c r="AP1167" s="297">
        <v>522408.75</v>
      </c>
      <c r="AQ1167" s="297">
        <v>536186.93999999994</v>
      </c>
      <c r="AR1167" s="297">
        <v>551537.18999999994</v>
      </c>
      <c r="AS1167" s="297">
        <v>567576.43999999994</v>
      </c>
      <c r="AT1167" s="297">
        <v>583880.56000000006</v>
      </c>
      <c r="AU1167" s="297">
        <v>604986.13</v>
      </c>
      <c r="AV1167" s="297">
        <v>626570.06000000006</v>
      </c>
      <c r="AW1167" s="297">
        <v>648776.93999999994</v>
      </c>
      <c r="AX1167" s="297">
        <v>671196.81</v>
      </c>
      <c r="AY1167" s="297">
        <v>693910.13</v>
      </c>
      <c r="AZ1167" s="297">
        <v>720141.94</v>
      </c>
      <c r="BA1167" s="297">
        <v>746891.44</v>
      </c>
      <c r="BB1167" s="297">
        <v>774190</v>
      </c>
      <c r="BC1167" s="297">
        <v>802767.31</v>
      </c>
      <c r="BD1167" s="297">
        <v>830844.5</v>
      </c>
      <c r="BE1167" s="297">
        <v>862277</v>
      </c>
      <c r="BF1167" s="297">
        <v>894257.88</v>
      </c>
      <c r="BG1167" s="297">
        <v>926700.06</v>
      </c>
      <c r="BH1167" s="297">
        <v>959853.38</v>
      </c>
      <c r="BI1167" s="297">
        <v>992887.94</v>
      </c>
      <c r="BJ1167" s="297">
        <v>1028231</v>
      </c>
      <c r="BK1167" s="297">
        <v>1063934.3799999999</v>
      </c>
      <c r="BL1167" s="297">
        <v>1100073.6299999999</v>
      </c>
      <c r="BM1167" s="297">
        <v>1136359.3799999999</v>
      </c>
      <c r="BN1167" s="297">
        <v>1172550.5</v>
      </c>
      <c r="BO1167" s="297">
        <v>1210273.25</v>
      </c>
      <c r="BP1167" s="297">
        <v>1248066.75</v>
      </c>
      <c r="BQ1167" s="297">
        <v>1286011.75</v>
      </c>
      <c r="BR1167" s="297">
        <v>1324075.5</v>
      </c>
      <c r="BS1167" s="297">
        <v>1361856.75</v>
      </c>
      <c r="BT1167" s="297">
        <v>1400630.25</v>
      </c>
      <c r="BU1167" s="297">
        <v>1439592.75</v>
      </c>
      <c r="BV1167" s="297">
        <v>1478699.63</v>
      </c>
      <c r="BW1167" s="297">
        <v>1518285.63</v>
      </c>
    </row>
    <row r="1168" spans="1:75" x14ac:dyDescent="0.25">
      <c r="A1168" s="297" t="s">
        <v>1161</v>
      </c>
      <c r="B1168" s="297" t="s">
        <v>1162</v>
      </c>
      <c r="C1168" s="297" t="s">
        <v>1009</v>
      </c>
      <c r="D1168" s="297" t="s">
        <v>1010</v>
      </c>
      <c r="N1168" s="297">
        <v>13.17</v>
      </c>
      <c r="S1168" s="297">
        <v>24.27</v>
      </c>
      <c r="T1168" s="297">
        <v>25.42</v>
      </c>
      <c r="U1168" s="297">
        <v>26.32</v>
      </c>
      <c r="V1168" s="297">
        <v>26.7</v>
      </c>
      <c r="W1168" s="297">
        <v>27.02</v>
      </c>
      <c r="X1168" s="297">
        <v>25.7</v>
      </c>
      <c r="Y1168" s="297">
        <v>28.91</v>
      </c>
      <c r="Z1168" s="297">
        <v>29.78</v>
      </c>
      <c r="AA1168" s="297">
        <v>32.26</v>
      </c>
      <c r="AB1168" s="297">
        <v>34.6</v>
      </c>
      <c r="AC1168" s="297">
        <v>34.869999999999997</v>
      </c>
      <c r="AD1168" s="297">
        <v>34.14</v>
      </c>
      <c r="AE1168" s="297">
        <v>34.86</v>
      </c>
      <c r="AF1168" s="297">
        <v>38.15</v>
      </c>
      <c r="AG1168" s="297">
        <v>34.409999999999997</v>
      </c>
      <c r="AH1168" s="297">
        <v>29.74</v>
      </c>
      <c r="AI1168" s="297">
        <v>26.69</v>
      </c>
      <c r="AJ1168" s="297">
        <v>28.73</v>
      </c>
      <c r="AK1168" s="297">
        <v>27.88</v>
      </c>
      <c r="AL1168" s="297">
        <v>27.58</v>
      </c>
      <c r="AM1168" s="297">
        <v>27.39</v>
      </c>
      <c r="AN1168" s="297">
        <v>27.27</v>
      </c>
      <c r="AO1168" s="297">
        <v>27.17</v>
      </c>
      <c r="AP1168" s="297">
        <v>26.94</v>
      </c>
      <c r="AQ1168" s="297">
        <v>26.79</v>
      </c>
      <c r="AR1168" s="297">
        <v>26.73</v>
      </c>
      <c r="AS1168" s="297">
        <v>26.7</v>
      </c>
      <c r="AT1168" s="297">
        <v>26.66</v>
      </c>
      <c r="AU1168" s="297">
        <v>26.5</v>
      </c>
      <c r="AV1168" s="297">
        <v>26.38</v>
      </c>
      <c r="AW1168" s="297">
        <v>26.3</v>
      </c>
      <c r="AX1168" s="297">
        <v>26.23</v>
      </c>
      <c r="AY1168" s="297">
        <v>26.15</v>
      </c>
      <c r="AZ1168" s="297">
        <v>26</v>
      </c>
      <c r="BA1168" s="297">
        <v>25.89</v>
      </c>
      <c r="BB1168" s="297">
        <v>25.79</v>
      </c>
      <c r="BC1168" s="297">
        <v>25.69</v>
      </c>
      <c r="BD1168" s="297">
        <v>25.57</v>
      </c>
      <c r="BE1168" s="297">
        <v>25.39</v>
      </c>
      <c r="BF1168" s="297">
        <v>25.25</v>
      </c>
      <c r="BG1168" s="297">
        <v>25.12</v>
      </c>
      <c r="BH1168" s="297">
        <v>24.97</v>
      </c>
      <c r="BI1168" s="297">
        <v>24.83</v>
      </c>
      <c r="BJ1168" s="297">
        <v>24.64</v>
      </c>
      <c r="BK1168" s="297">
        <v>24.5</v>
      </c>
      <c r="BL1168" s="297">
        <v>24.36</v>
      </c>
      <c r="BM1168" s="297">
        <v>24.21</v>
      </c>
      <c r="BN1168" s="297">
        <v>24.08</v>
      </c>
      <c r="BO1168" s="297">
        <v>23.92</v>
      </c>
      <c r="BP1168" s="297">
        <v>23.79</v>
      </c>
      <c r="BQ1168" s="297">
        <v>23.67</v>
      </c>
      <c r="BR1168" s="297">
        <v>23.55</v>
      </c>
      <c r="BS1168" s="297">
        <v>23.44</v>
      </c>
      <c r="BT1168" s="297">
        <v>23.32</v>
      </c>
      <c r="BU1168" s="297">
        <v>23.22</v>
      </c>
      <c r="BV1168" s="297">
        <v>23.11</v>
      </c>
      <c r="BW1168" s="297">
        <v>22.99</v>
      </c>
    </row>
    <row r="1169" spans="1:75" x14ac:dyDescent="0.25">
      <c r="A1169" s="297" t="s">
        <v>1161</v>
      </c>
      <c r="B1169" s="297" t="s">
        <v>1162</v>
      </c>
      <c r="C1169" s="297" t="s">
        <v>1011</v>
      </c>
      <c r="D1169" s="297" t="s">
        <v>927</v>
      </c>
      <c r="E1169" s="297">
        <v>25015.56</v>
      </c>
      <c r="F1169" s="297">
        <v>25661.1</v>
      </c>
      <c r="G1169" s="297">
        <v>26282.799999999999</v>
      </c>
      <c r="H1169" s="297">
        <v>26941.63</v>
      </c>
      <c r="I1169" s="297">
        <v>27610.52</v>
      </c>
      <c r="J1169" s="297">
        <v>28396.71</v>
      </c>
      <c r="K1169" s="297">
        <v>29129.43</v>
      </c>
      <c r="L1169" s="297">
        <v>29921.17</v>
      </c>
      <c r="M1169" s="297">
        <v>30725.83</v>
      </c>
      <c r="N1169" s="297">
        <v>31486.9</v>
      </c>
      <c r="O1169" s="297">
        <v>32277.07</v>
      </c>
      <c r="P1169" s="297">
        <v>33090.449999999997</v>
      </c>
      <c r="Q1169" s="297">
        <v>33874.03</v>
      </c>
      <c r="R1169" s="297">
        <v>34643.360000000001</v>
      </c>
      <c r="S1169" s="297">
        <v>35438.129999999997</v>
      </c>
      <c r="T1169" s="297">
        <v>36278.01</v>
      </c>
      <c r="U1169" s="297">
        <v>37059.629999999997</v>
      </c>
      <c r="V1169" s="297">
        <v>37351.5</v>
      </c>
      <c r="W1169" s="297">
        <v>38109.56</v>
      </c>
      <c r="X1169" s="297">
        <v>39039.199999999997</v>
      </c>
      <c r="Y1169" s="297">
        <v>39282.879999999997</v>
      </c>
      <c r="Z1169" s="297">
        <v>40842.730000000003</v>
      </c>
      <c r="AA1169" s="297">
        <v>41586.339999999997</v>
      </c>
      <c r="AB1169" s="297">
        <v>42428.42</v>
      </c>
      <c r="AC1169" s="297">
        <v>43094.45</v>
      </c>
      <c r="AD1169" s="297">
        <v>44024.39</v>
      </c>
      <c r="AE1169" s="297">
        <v>44830.48</v>
      </c>
      <c r="AF1169" s="297">
        <v>45725.63</v>
      </c>
      <c r="AG1169" s="297">
        <v>46719.71</v>
      </c>
      <c r="AH1169" s="297">
        <v>47646.35</v>
      </c>
      <c r="AI1169" s="297">
        <v>48507.42</v>
      </c>
      <c r="AJ1169" s="297">
        <v>49551.15</v>
      </c>
      <c r="AK1169" s="297">
        <v>50547.38</v>
      </c>
      <c r="AL1169" s="297">
        <v>51473.53</v>
      </c>
      <c r="AM1169" s="297">
        <v>52320.69</v>
      </c>
      <c r="AN1169" s="297">
        <v>53083.21</v>
      </c>
      <c r="AO1169" s="297">
        <v>53663.19</v>
      </c>
      <c r="AP1169" s="297">
        <v>54141.33</v>
      </c>
      <c r="AQ1169" s="297">
        <v>54544.75</v>
      </c>
      <c r="AR1169" s="297">
        <v>54908.23</v>
      </c>
      <c r="AS1169" s="297">
        <v>55250.44</v>
      </c>
      <c r="AT1169" s="297">
        <v>55546.73</v>
      </c>
      <c r="AU1169" s="297">
        <v>55832.160000000003</v>
      </c>
      <c r="AV1169" s="297">
        <v>56095.66</v>
      </c>
      <c r="AW1169" s="297">
        <v>56332.75</v>
      </c>
      <c r="AX1169" s="297">
        <v>56542.52</v>
      </c>
      <c r="AY1169" s="297">
        <v>56771.21</v>
      </c>
      <c r="AZ1169" s="297">
        <v>56974.11</v>
      </c>
      <c r="BA1169" s="297">
        <v>57153.05</v>
      </c>
      <c r="BB1169" s="297">
        <v>57309.599999999999</v>
      </c>
      <c r="BC1169" s="297">
        <v>57441.71</v>
      </c>
      <c r="BD1169" s="297">
        <v>57576.44</v>
      </c>
      <c r="BE1169" s="297">
        <v>57685.63</v>
      </c>
      <c r="BF1169" s="297">
        <v>57763.95</v>
      </c>
      <c r="BG1169" s="297">
        <v>57804.5</v>
      </c>
      <c r="BH1169" s="297">
        <v>57802.46</v>
      </c>
      <c r="BI1169" s="297">
        <v>57778.32</v>
      </c>
      <c r="BJ1169" s="297">
        <v>57717.2</v>
      </c>
      <c r="BK1169" s="297">
        <v>57614.55</v>
      </c>
      <c r="BL1169" s="297">
        <v>57464.85</v>
      </c>
      <c r="BM1169" s="297">
        <v>57264.33</v>
      </c>
      <c r="BN1169" s="297">
        <v>57025.21</v>
      </c>
      <c r="BO1169" s="297">
        <v>56744.39</v>
      </c>
      <c r="BP1169" s="297">
        <v>56417.05</v>
      </c>
      <c r="BQ1169" s="297">
        <v>56040.2</v>
      </c>
      <c r="BR1169" s="297">
        <v>55616</v>
      </c>
      <c r="BS1169" s="297">
        <v>55180.480000000003</v>
      </c>
      <c r="BT1169" s="297">
        <v>54700.95</v>
      </c>
      <c r="BU1169" s="297">
        <v>54188.23</v>
      </c>
      <c r="BV1169" s="297">
        <v>53655.63</v>
      </c>
      <c r="BW1169" s="297">
        <v>53111.48</v>
      </c>
    </row>
    <row r="1170" spans="1:75" x14ac:dyDescent="0.25">
      <c r="A1170" s="297" t="s">
        <v>1161</v>
      </c>
      <c r="B1170" s="297" t="s">
        <v>1162</v>
      </c>
      <c r="C1170" s="297" t="s">
        <v>1012</v>
      </c>
      <c r="D1170" s="297" t="s">
        <v>927</v>
      </c>
      <c r="E1170" s="297">
        <v>54023.15</v>
      </c>
      <c r="F1170" s="297">
        <v>55109.18</v>
      </c>
      <c r="G1170" s="297">
        <v>56317.46</v>
      </c>
      <c r="H1170" s="297">
        <v>57616.93</v>
      </c>
      <c r="I1170" s="297">
        <v>58959.040000000001</v>
      </c>
      <c r="J1170" s="297">
        <v>60307.3</v>
      </c>
      <c r="K1170" s="297">
        <v>61647.64</v>
      </c>
      <c r="L1170" s="297">
        <v>62986.91</v>
      </c>
      <c r="M1170" s="297">
        <v>64333.36</v>
      </c>
      <c r="N1170" s="297">
        <v>65702.5</v>
      </c>
      <c r="O1170" s="297">
        <v>67101.59</v>
      </c>
      <c r="P1170" s="297">
        <v>68535.63</v>
      </c>
      <c r="Q1170" s="297">
        <v>69987.62</v>
      </c>
      <c r="R1170" s="297">
        <v>71416.81</v>
      </c>
      <c r="S1170" s="297">
        <v>72769.37</v>
      </c>
      <c r="T1170" s="297">
        <v>74008.070000000007</v>
      </c>
      <c r="U1170" s="297">
        <v>75117.210000000006</v>
      </c>
      <c r="V1170" s="297">
        <v>76111.11</v>
      </c>
      <c r="W1170" s="297">
        <v>77020.33</v>
      </c>
      <c r="X1170" s="297">
        <v>77890.899999999994</v>
      </c>
      <c r="Y1170" s="297">
        <v>78758.009999999995</v>
      </c>
      <c r="Z1170" s="297">
        <v>79629.67</v>
      </c>
      <c r="AA1170" s="297">
        <v>80500.63</v>
      </c>
      <c r="AB1170" s="297">
        <v>81377.05</v>
      </c>
      <c r="AC1170" s="297">
        <v>82263</v>
      </c>
      <c r="AD1170" s="297">
        <v>83161.14</v>
      </c>
      <c r="AE1170" s="297">
        <v>84075.59</v>
      </c>
      <c r="AF1170" s="297">
        <v>85007.45</v>
      </c>
      <c r="AG1170" s="297">
        <v>85951.91</v>
      </c>
      <c r="AH1170" s="297">
        <v>86901.18</v>
      </c>
      <c r="AI1170" s="297">
        <v>87848.45</v>
      </c>
      <c r="AJ1170" s="297">
        <v>88791.99</v>
      </c>
      <c r="AK1170" s="297">
        <v>89730.27</v>
      </c>
      <c r="AL1170" s="297">
        <v>90656.55</v>
      </c>
      <c r="AM1170" s="297">
        <v>91562.81</v>
      </c>
      <c r="AN1170" s="297">
        <v>92442.559999999998</v>
      </c>
      <c r="AO1170" s="297">
        <v>93292.51</v>
      </c>
      <c r="AP1170" s="297">
        <v>94111.05</v>
      </c>
      <c r="AQ1170" s="297">
        <v>94895.62</v>
      </c>
      <c r="AR1170" s="297">
        <v>95644.11</v>
      </c>
      <c r="AS1170" s="297">
        <v>96355.05</v>
      </c>
      <c r="AT1170" s="297">
        <v>97026.98</v>
      </c>
      <c r="AU1170" s="297">
        <v>97659.48</v>
      </c>
      <c r="AV1170" s="297">
        <v>98253.7</v>
      </c>
      <c r="AW1170" s="297">
        <v>98811.71</v>
      </c>
      <c r="AX1170" s="297">
        <v>99335.47</v>
      </c>
      <c r="AY1170" s="297">
        <v>99825.23</v>
      </c>
      <c r="AZ1170" s="297">
        <v>100281.68</v>
      </c>
      <c r="BA1170" s="297">
        <v>100707.8</v>
      </c>
      <c r="BB1170" s="297">
        <v>101107.34</v>
      </c>
      <c r="BC1170" s="297">
        <v>101483.21</v>
      </c>
      <c r="BD1170" s="297">
        <v>101836.51</v>
      </c>
      <c r="BE1170" s="297">
        <v>102167.45</v>
      </c>
      <c r="BF1170" s="297">
        <v>102476.87</v>
      </c>
      <c r="BG1170" s="297">
        <v>102765.36</v>
      </c>
      <c r="BH1170" s="297">
        <v>103033.2</v>
      </c>
      <c r="BI1170" s="297">
        <v>103280.76</v>
      </c>
      <c r="BJ1170" s="297">
        <v>103507.74</v>
      </c>
      <c r="BK1170" s="297">
        <v>103712.55</v>
      </c>
      <c r="BL1170" s="297">
        <v>103892.98</v>
      </c>
      <c r="BM1170" s="297">
        <v>104047.16</v>
      </c>
      <c r="BN1170" s="297">
        <v>104174.59</v>
      </c>
      <c r="BO1170" s="297">
        <v>104274.91</v>
      </c>
      <c r="BP1170" s="297">
        <v>104346.52</v>
      </c>
      <c r="BQ1170" s="297">
        <v>104387.66</v>
      </c>
      <c r="BR1170" s="297">
        <v>104397.01</v>
      </c>
      <c r="BS1170" s="297">
        <v>104374.14</v>
      </c>
      <c r="BT1170" s="297">
        <v>104319.19</v>
      </c>
      <c r="BU1170" s="297">
        <v>104232.08</v>
      </c>
      <c r="BV1170" s="297">
        <v>104113.02</v>
      </c>
      <c r="BW1170" s="297">
        <v>103962.42</v>
      </c>
    </row>
    <row r="1171" spans="1:75" x14ac:dyDescent="0.25">
      <c r="A1171" s="297" t="s">
        <v>1161</v>
      </c>
      <c r="B1171" s="297" t="s">
        <v>1162</v>
      </c>
      <c r="C1171" s="297" t="s">
        <v>1013</v>
      </c>
      <c r="D1171" s="297" t="s">
        <v>1010</v>
      </c>
      <c r="N1171" s="297">
        <v>4.42</v>
      </c>
      <c r="O1171" s="297">
        <v>3.33</v>
      </c>
      <c r="P1171" s="297">
        <v>9.9499999999999993</v>
      </c>
      <c r="Q1171" s="297">
        <v>13.55</v>
      </c>
      <c r="R1171" s="297">
        <v>15.49</v>
      </c>
      <c r="S1171" s="297">
        <v>16.03</v>
      </c>
      <c r="T1171" s="297">
        <v>18.05</v>
      </c>
      <c r="U1171" s="297">
        <v>17.13</v>
      </c>
      <c r="V1171" s="297">
        <v>20.16</v>
      </c>
      <c r="W1171" s="297">
        <v>21.75</v>
      </c>
      <c r="X1171" s="297">
        <v>24.77</v>
      </c>
      <c r="Y1171" s="297">
        <v>27.15</v>
      </c>
      <c r="Z1171" s="297">
        <v>28.89</v>
      </c>
      <c r="AA1171" s="297">
        <v>28.04</v>
      </c>
      <c r="AB1171" s="297">
        <v>27.08</v>
      </c>
      <c r="AC1171" s="297">
        <v>27.91</v>
      </c>
      <c r="AD1171" s="297">
        <v>31.39</v>
      </c>
      <c r="AE1171" s="297">
        <v>31.67</v>
      </c>
      <c r="AF1171" s="297">
        <v>28.21</v>
      </c>
      <c r="AG1171" s="297">
        <v>22.15</v>
      </c>
      <c r="AH1171" s="297">
        <v>20.83</v>
      </c>
      <c r="AI1171" s="297">
        <v>20.53</v>
      </c>
      <c r="AJ1171" s="297">
        <v>22.39</v>
      </c>
      <c r="AK1171" s="297">
        <v>21.74</v>
      </c>
      <c r="AL1171" s="297">
        <v>22.73</v>
      </c>
      <c r="AM1171" s="297">
        <v>23.58</v>
      </c>
      <c r="AN1171" s="297">
        <v>23.91</v>
      </c>
      <c r="AO1171" s="297">
        <v>24.19</v>
      </c>
      <c r="AP1171" s="297">
        <v>24.12</v>
      </c>
      <c r="AQ1171" s="297">
        <v>23.78</v>
      </c>
      <c r="AR1171" s="297">
        <v>23.83</v>
      </c>
      <c r="AS1171" s="297">
        <v>23.98</v>
      </c>
      <c r="AT1171" s="297">
        <v>24.06</v>
      </c>
      <c r="AU1171" s="297">
        <v>23.91</v>
      </c>
      <c r="AV1171" s="297">
        <v>23.71</v>
      </c>
      <c r="AW1171" s="297">
        <v>23.63</v>
      </c>
      <c r="AX1171" s="297">
        <v>23.54</v>
      </c>
      <c r="AY1171" s="297">
        <v>23.4</v>
      </c>
      <c r="AZ1171" s="297">
        <v>23.22</v>
      </c>
      <c r="BA1171" s="297">
        <v>22.96</v>
      </c>
      <c r="BB1171" s="297">
        <v>22.77</v>
      </c>
      <c r="BC1171" s="297">
        <v>22.56</v>
      </c>
      <c r="BD1171" s="297">
        <v>22.37</v>
      </c>
      <c r="BE1171" s="297">
        <v>22.08</v>
      </c>
      <c r="BF1171" s="297">
        <v>21.8</v>
      </c>
      <c r="BG1171" s="297">
        <v>21.52</v>
      </c>
      <c r="BH1171" s="297">
        <v>21.23</v>
      </c>
      <c r="BI1171" s="297">
        <v>20.96</v>
      </c>
      <c r="BJ1171" s="297">
        <v>20.65</v>
      </c>
      <c r="BK1171" s="297">
        <v>20.350000000000001</v>
      </c>
      <c r="BL1171" s="297">
        <v>20.04</v>
      </c>
      <c r="BM1171" s="297">
        <v>19.72</v>
      </c>
      <c r="BN1171" s="297">
        <v>19.41</v>
      </c>
      <c r="BO1171" s="297">
        <v>19.079999999999998</v>
      </c>
      <c r="BP1171" s="297">
        <v>18.75</v>
      </c>
      <c r="BQ1171" s="297">
        <v>18.41</v>
      </c>
      <c r="BR1171" s="297">
        <v>18.059999999999999</v>
      </c>
      <c r="BS1171" s="297">
        <v>17.73</v>
      </c>
      <c r="BT1171" s="297">
        <v>17.39</v>
      </c>
      <c r="BU1171" s="297">
        <v>17.05</v>
      </c>
      <c r="BV1171" s="297">
        <v>16.690000000000001</v>
      </c>
      <c r="BW1171" s="297">
        <v>16.32</v>
      </c>
    </row>
    <row r="1172" spans="1:75" x14ac:dyDescent="0.25">
      <c r="A1172" s="297" t="s">
        <v>1161</v>
      </c>
      <c r="B1172" s="297" t="s">
        <v>1162</v>
      </c>
      <c r="C1172" s="297" t="s">
        <v>1014</v>
      </c>
      <c r="D1172" s="297" t="s">
        <v>1015</v>
      </c>
      <c r="E1172" s="297">
        <v>43.81</v>
      </c>
      <c r="F1172" s="297">
        <v>40.119999999999997</v>
      </c>
      <c r="G1172" s="297">
        <v>36.75</v>
      </c>
      <c r="H1172" s="297">
        <v>33.65</v>
      </c>
      <c r="I1172" s="297">
        <v>30.82</v>
      </c>
      <c r="J1172" s="297">
        <v>28.23</v>
      </c>
      <c r="K1172" s="297">
        <v>24.43</v>
      </c>
      <c r="L1172" s="297">
        <v>21.14</v>
      </c>
      <c r="M1172" s="297">
        <v>18.3</v>
      </c>
      <c r="N1172" s="297">
        <v>15.84</v>
      </c>
      <c r="O1172" s="297">
        <v>13.71</v>
      </c>
      <c r="P1172" s="297">
        <v>14.44</v>
      </c>
      <c r="Q1172" s="297">
        <v>15.2</v>
      </c>
      <c r="R1172" s="297">
        <v>16.010000000000002</v>
      </c>
      <c r="S1172" s="297">
        <v>16.86</v>
      </c>
      <c r="T1172" s="297">
        <v>17.760000000000002</v>
      </c>
      <c r="U1172" s="297">
        <v>18.79</v>
      </c>
      <c r="V1172" s="297">
        <v>19.88</v>
      </c>
      <c r="W1172" s="297">
        <v>21.03</v>
      </c>
      <c r="X1172" s="297">
        <v>22.25</v>
      </c>
      <c r="Y1172" s="297">
        <v>23.54</v>
      </c>
      <c r="Z1172" s="297">
        <v>24.42</v>
      </c>
      <c r="AA1172" s="297">
        <v>25.33</v>
      </c>
      <c r="AB1172" s="297">
        <v>26.27</v>
      </c>
      <c r="AC1172" s="297">
        <v>27.25</v>
      </c>
      <c r="AD1172" s="297">
        <v>28.26</v>
      </c>
      <c r="AE1172" s="297">
        <v>29.26</v>
      </c>
      <c r="AF1172" s="297">
        <v>30.29</v>
      </c>
      <c r="AG1172" s="297">
        <v>31.36</v>
      </c>
      <c r="AH1172" s="297">
        <v>32.46</v>
      </c>
      <c r="AI1172" s="297">
        <v>33.61</v>
      </c>
      <c r="AJ1172" s="297">
        <v>34.4</v>
      </c>
      <c r="AK1172" s="297">
        <v>35.200000000000003</v>
      </c>
      <c r="AL1172" s="297">
        <v>36.03</v>
      </c>
      <c r="AM1172" s="297">
        <v>36.869999999999997</v>
      </c>
      <c r="AN1172" s="297">
        <v>37.729999999999997</v>
      </c>
      <c r="AO1172" s="297">
        <v>38.450000000000003</v>
      </c>
      <c r="AP1172" s="297">
        <v>39.18</v>
      </c>
      <c r="AQ1172" s="297">
        <v>39.93</v>
      </c>
      <c r="AR1172" s="297">
        <v>40.69</v>
      </c>
      <c r="AS1172" s="297">
        <v>41.47</v>
      </c>
      <c r="AT1172" s="297">
        <v>42.31</v>
      </c>
      <c r="AU1172" s="297">
        <v>43.16</v>
      </c>
      <c r="AV1172" s="297">
        <v>44.03</v>
      </c>
      <c r="AW1172" s="297">
        <v>44.92</v>
      </c>
      <c r="AX1172" s="297">
        <v>45.83</v>
      </c>
      <c r="AY1172" s="297">
        <v>46.76</v>
      </c>
      <c r="AZ1172" s="297">
        <v>47.7</v>
      </c>
      <c r="BA1172" s="297">
        <v>48.66</v>
      </c>
      <c r="BB1172" s="297">
        <v>49.64</v>
      </c>
      <c r="BC1172" s="297">
        <v>50.64</v>
      </c>
      <c r="BD1172" s="297">
        <v>51.63</v>
      </c>
      <c r="BE1172" s="297">
        <v>52.63</v>
      </c>
      <c r="BF1172" s="297">
        <v>53.66</v>
      </c>
      <c r="BG1172" s="297">
        <v>54.71</v>
      </c>
      <c r="BH1172" s="297">
        <v>55.77</v>
      </c>
      <c r="BI1172" s="297">
        <v>56.8</v>
      </c>
      <c r="BJ1172" s="297">
        <v>57.84</v>
      </c>
      <c r="BK1172" s="297">
        <v>58.91</v>
      </c>
      <c r="BL1172" s="297">
        <v>59.99</v>
      </c>
      <c r="BM1172" s="297">
        <v>61.09</v>
      </c>
      <c r="BN1172" s="297">
        <v>62.07</v>
      </c>
      <c r="BO1172" s="297">
        <v>63.07</v>
      </c>
      <c r="BP1172" s="297">
        <v>64.08</v>
      </c>
      <c r="BQ1172" s="297">
        <v>65.11</v>
      </c>
      <c r="BR1172" s="297">
        <v>66.150000000000006</v>
      </c>
      <c r="BS1172" s="297">
        <v>67.02</v>
      </c>
      <c r="BT1172" s="297">
        <v>67.900000000000006</v>
      </c>
      <c r="BU1172" s="297">
        <v>68.8</v>
      </c>
      <c r="BV1172" s="297">
        <v>69.7</v>
      </c>
      <c r="BW1172" s="297">
        <v>70.62</v>
      </c>
    </row>
    <row r="1173" spans="1:75" x14ac:dyDescent="0.25">
      <c r="A1173" s="297" t="s">
        <v>1161</v>
      </c>
      <c r="B1173" s="297" t="s">
        <v>1162</v>
      </c>
      <c r="C1173" s="297" t="s">
        <v>1016</v>
      </c>
      <c r="D1173" s="297" t="s">
        <v>1015</v>
      </c>
      <c r="E1173" s="297">
        <v>0.95</v>
      </c>
      <c r="F1173" s="297">
        <v>1.07</v>
      </c>
      <c r="G1173" s="297">
        <v>1.2</v>
      </c>
      <c r="H1173" s="297">
        <v>1.35</v>
      </c>
      <c r="I1173" s="297">
        <v>1.52</v>
      </c>
      <c r="J1173" s="297">
        <v>1.71</v>
      </c>
      <c r="K1173" s="297">
        <v>1.76</v>
      </c>
      <c r="L1173" s="297">
        <v>1.81</v>
      </c>
      <c r="M1173" s="297">
        <v>1.86</v>
      </c>
      <c r="N1173" s="297">
        <v>1.91</v>
      </c>
      <c r="O1173" s="297">
        <v>1.97</v>
      </c>
      <c r="P1173" s="297">
        <v>2</v>
      </c>
      <c r="Q1173" s="297">
        <v>2.0299999999999998</v>
      </c>
      <c r="R1173" s="297">
        <v>2.06</v>
      </c>
      <c r="S1173" s="297">
        <v>2.09</v>
      </c>
      <c r="T1173" s="297">
        <v>2.12</v>
      </c>
      <c r="U1173" s="297">
        <v>2.2799999999999998</v>
      </c>
      <c r="V1173" s="297">
        <v>2.4500000000000002</v>
      </c>
      <c r="W1173" s="297">
        <v>2.64</v>
      </c>
      <c r="X1173" s="297">
        <v>2.84</v>
      </c>
      <c r="Y1173" s="297">
        <v>3.05</v>
      </c>
      <c r="Z1173" s="297">
        <v>3.23</v>
      </c>
      <c r="AA1173" s="297">
        <v>3.41</v>
      </c>
      <c r="AB1173" s="297">
        <v>3.6</v>
      </c>
      <c r="AC1173" s="297">
        <v>3.81</v>
      </c>
      <c r="AD1173" s="297">
        <v>4.03</v>
      </c>
      <c r="AE1173" s="297">
        <v>4.28</v>
      </c>
      <c r="AF1173" s="297">
        <v>4.55</v>
      </c>
      <c r="AG1173" s="297">
        <v>4.83</v>
      </c>
      <c r="AH1173" s="297">
        <v>5.14</v>
      </c>
      <c r="AI1173" s="297">
        <v>5.46</v>
      </c>
      <c r="AJ1173" s="297">
        <v>5.67</v>
      </c>
      <c r="AK1173" s="297">
        <v>5.88</v>
      </c>
      <c r="AL1173" s="297">
        <v>6.1</v>
      </c>
      <c r="AM1173" s="297">
        <v>6.32</v>
      </c>
      <c r="AN1173" s="297">
        <v>6.56</v>
      </c>
      <c r="AO1173" s="297">
        <v>6.75</v>
      </c>
      <c r="AP1173" s="297">
        <v>6.94</v>
      </c>
      <c r="AQ1173" s="297">
        <v>7.14</v>
      </c>
      <c r="AR1173" s="297">
        <v>7.34</v>
      </c>
      <c r="AS1173" s="297">
        <v>7.55</v>
      </c>
      <c r="AT1173" s="297">
        <v>7.77</v>
      </c>
      <c r="AU1173" s="297">
        <v>8.01</v>
      </c>
      <c r="AV1173" s="297">
        <v>8.25</v>
      </c>
      <c r="AW1173" s="297">
        <v>8.5</v>
      </c>
      <c r="AX1173" s="297">
        <v>8.75</v>
      </c>
      <c r="AY1173" s="297">
        <v>9.0299999999999994</v>
      </c>
      <c r="AZ1173" s="297">
        <v>9.33</v>
      </c>
      <c r="BA1173" s="297">
        <v>9.6300000000000008</v>
      </c>
      <c r="BB1173" s="297">
        <v>9.94</v>
      </c>
      <c r="BC1173" s="297">
        <v>10.26</v>
      </c>
      <c r="BD1173" s="297">
        <v>10.58</v>
      </c>
      <c r="BE1173" s="297">
        <v>10.91</v>
      </c>
      <c r="BF1173" s="297">
        <v>11.25</v>
      </c>
      <c r="BG1173" s="297">
        <v>11.6</v>
      </c>
      <c r="BH1173" s="297">
        <v>11.96</v>
      </c>
      <c r="BI1173" s="297">
        <v>12.33</v>
      </c>
      <c r="BJ1173" s="297">
        <v>12.72</v>
      </c>
      <c r="BK1173" s="297">
        <v>13.11</v>
      </c>
      <c r="BL1173" s="297">
        <v>13.52</v>
      </c>
      <c r="BM1173" s="297">
        <v>13.94</v>
      </c>
      <c r="BN1173" s="297">
        <v>14.33</v>
      </c>
      <c r="BO1173" s="297">
        <v>14.73</v>
      </c>
      <c r="BP1173" s="297">
        <v>15.15</v>
      </c>
      <c r="BQ1173" s="297">
        <v>15.57</v>
      </c>
      <c r="BR1173" s="297">
        <v>16.010000000000002</v>
      </c>
      <c r="BS1173" s="297">
        <v>16.39</v>
      </c>
      <c r="BT1173" s="297">
        <v>16.79</v>
      </c>
      <c r="BU1173" s="297">
        <v>17.190000000000001</v>
      </c>
      <c r="BV1173" s="297">
        <v>17.600000000000001</v>
      </c>
      <c r="BW1173" s="297">
        <v>18.02</v>
      </c>
    </row>
    <row r="1174" spans="1:75" x14ac:dyDescent="0.25">
      <c r="A1174" s="297" t="s">
        <v>1163</v>
      </c>
      <c r="B1174" s="297" t="s">
        <v>1164</v>
      </c>
      <c r="C1174" s="297" t="s">
        <v>1005</v>
      </c>
      <c r="D1174" s="297" t="s">
        <v>1006</v>
      </c>
      <c r="E1174" s="297">
        <v>4.5199999999999996</v>
      </c>
      <c r="F1174" s="297">
        <v>4.93</v>
      </c>
      <c r="G1174" s="297">
        <v>5.37</v>
      </c>
      <c r="H1174" s="297">
        <v>5.8</v>
      </c>
      <c r="I1174" s="297">
        <v>6.23</v>
      </c>
      <c r="J1174" s="297">
        <v>6.66</v>
      </c>
      <c r="K1174" s="297">
        <v>7.09</v>
      </c>
      <c r="L1174" s="297">
        <v>7.52</v>
      </c>
      <c r="M1174" s="297">
        <v>7.98</v>
      </c>
      <c r="N1174" s="297">
        <v>8.43</v>
      </c>
      <c r="O1174" s="297">
        <v>8.8800000000000008</v>
      </c>
      <c r="P1174" s="297">
        <v>9.4700000000000006</v>
      </c>
      <c r="Q1174" s="297">
        <v>10.64</v>
      </c>
      <c r="R1174" s="297">
        <v>11.6</v>
      </c>
      <c r="S1174" s="297">
        <v>12.68</v>
      </c>
      <c r="T1174" s="297">
        <v>14.06</v>
      </c>
      <c r="U1174" s="297">
        <v>15.57</v>
      </c>
      <c r="V1174" s="297">
        <v>17.190000000000001</v>
      </c>
      <c r="W1174" s="297">
        <v>20.12</v>
      </c>
      <c r="X1174" s="297">
        <v>21.89</v>
      </c>
      <c r="Y1174" s="297">
        <v>23.1</v>
      </c>
      <c r="Z1174" s="297">
        <v>24.7</v>
      </c>
      <c r="AA1174" s="297">
        <v>26.24</v>
      </c>
      <c r="AB1174" s="297">
        <v>28.19</v>
      </c>
      <c r="AC1174" s="297">
        <v>30.09</v>
      </c>
      <c r="AD1174" s="297">
        <v>32.130000000000003</v>
      </c>
      <c r="AE1174" s="297">
        <v>34.409999999999997</v>
      </c>
      <c r="AF1174" s="297">
        <v>36.700000000000003</v>
      </c>
      <c r="AG1174" s="297">
        <v>38.799999999999997</v>
      </c>
      <c r="AH1174" s="297">
        <v>40.47</v>
      </c>
      <c r="AI1174" s="297">
        <v>41.85</v>
      </c>
      <c r="AJ1174" s="297">
        <v>43.82</v>
      </c>
      <c r="AK1174" s="297">
        <v>45.46</v>
      </c>
      <c r="AL1174" s="297">
        <v>46.95</v>
      </c>
      <c r="AM1174" s="297">
        <v>48.6</v>
      </c>
      <c r="AN1174" s="297">
        <v>50.39</v>
      </c>
      <c r="AO1174" s="297">
        <v>52.29</v>
      </c>
      <c r="AP1174" s="297">
        <v>54.32</v>
      </c>
      <c r="AQ1174" s="297">
        <v>56.5</v>
      </c>
      <c r="AR1174" s="297">
        <v>58.83</v>
      </c>
      <c r="AS1174" s="297">
        <v>61.31</v>
      </c>
      <c r="AT1174" s="297">
        <v>63.93</v>
      </c>
      <c r="AU1174" s="297">
        <v>66.7</v>
      </c>
      <c r="AV1174" s="297">
        <v>69.61</v>
      </c>
      <c r="AW1174" s="297">
        <v>72.69</v>
      </c>
      <c r="AX1174" s="297">
        <v>75.959999999999994</v>
      </c>
      <c r="AY1174" s="297">
        <v>79.41</v>
      </c>
      <c r="AZ1174" s="297">
        <v>83.06</v>
      </c>
      <c r="BA1174" s="297">
        <v>86.92</v>
      </c>
      <c r="BB1174" s="297">
        <v>91.02</v>
      </c>
      <c r="BC1174" s="297">
        <v>95.36</v>
      </c>
      <c r="BD1174" s="297">
        <v>99.95</v>
      </c>
      <c r="BE1174" s="297">
        <v>104.79</v>
      </c>
      <c r="BF1174" s="297">
        <v>109.91</v>
      </c>
      <c r="BG1174" s="297">
        <v>115.33</v>
      </c>
      <c r="BH1174" s="297">
        <v>121.06</v>
      </c>
      <c r="BI1174" s="297">
        <v>127.1</v>
      </c>
      <c r="BJ1174" s="297">
        <v>133.47</v>
      </c>
      <c r="BK1174" s="297">
        <v>140.19</v>
      </c>
      <c r="BL1174" s="297">
        <v>147.28</v>
      </c>
      <c r="BM1174" s="297">
        <v>154.77000000000001</v>
      </c>
      <c r="BN1174" s="297">
        <v>162.66999999999999</v>
      </c>
      <c r="BO1174" s="297">
        <v>170.98</v>
      </c>
      <c r="BP1174" s="297">
        <v>179.75</v>
      </c>
      <c r="BQ1174" s="297">
        <v>188.99</v>
      </c>
      <c r="BR1174" s="297">
        <v>198.73</v>
      </c>
      <c r="BS1174" s="297">
        <v>208.99</v>
      </c>
      <c r="BT1174" s="297">
        <v>219.79</v>
      </c>
      <c r="BU1174" s="297">
        <v>231.18</v>
      </c>
      <c r="BV1174" s="297">
        <v>243.16</v>
      </c>
      <c r="BW1174" s="297">
        <v>255.76</v>
      </c>
    </row>
    <row r="1175" spans="1:75" x14ac:dyDescent="0.25">
      <c r="A1175" s="297" t="s">
        <v>1163</v>
      </c>
      <c r="B1175" s="297" t="s">
        <v>1164</v>
      </c>
      <c r="C1175" s="297" t="s">
        <v>1007</v>
      </c>
      <c r="D1175" s="297" t="s">
        <v>1008</v>
      </c>
      <c r="E1175" s="297">
        <v>8712.33</v>
      </c>
      <c r="F1175" s="297">
        <v>8589.0400000000009</v>
      </c>
      <c r="G1175" s="297">
        <v>10109.59</v>
      </c>
      <c r="H1175" s="297">
        <v>10719.18</v>
      </c>
      <c r="I1175" s="297">
        <v>11246.58</v>
      </c>
      <c r="J1175" s="297">
        <v>11897.26</v>
      </c>
      <c r="K1175" s="297">
        <v>12890.41</v>
      </c>
      <c r="L1175" s="297">
        <v>15280.82</v>
      </c>
      <c r="M1175" s="297">
        <v>16280.82</v>
      </c>
      <c r="N1175" s="297">
        <v>16698.63</v>
      </c>
      <c r="O1175" s="297">
        <v>17212.330000000002</v>
      </c>
      <c r="P1175" s="297">
        <v>20952.05</v>
      </c>
      <c r="Q1175" s="297">
        <v>22883.56</v>
      </c>
      <c r="R1175" s="297">
        <v>19808.22</v>
      </c>
      <c r="S1175" s="297">
        <v>20678.080000000002</v>
      </c>
      <c r="T1175" s="297">
        <v>23404.11</v>
      </c>
      <c r="U1175" s="297">
        <v>23897.26</v>
      </c>
      <c r="V1175" s="297">
        <v>25397.26</v>
      </c>
      <c r="W1175" s="297">
        <v>27130.14</v>
      </c>
      <c r="X1175" s="297">
        <v>30623.29</v>
      </c>
      <c r="Y1175" s="297">
        <v>32465.75</v>
      </c>
      <c r="Z1175" s="297">
        <v>36047.949999999997</v>
      </c>
      <c r="AA1175" s="297">
        <v>34897.26</v>
      </c>
      <c r="AB1175" s="297">
        <v>38726.03</v>
      </c>
      <c r="AC1175" s="297">
        <v>42273.97</v>
      </c>
      <c r="AD1175" s="297">
        <v>45041.1</v>
      </c>
      <c r="AE1175" s="297">
        <v>46972.61</v>
      </c>
      <c r="AF1175" s="297">
        <v>49390.41</v>
      </c>
      <c r="AG1175" s="297">
        <v>51219.18</v>
      </c>
      <c r="AH1175" s="297">
        <v>69226.12</v>
      </c>
      <c r="AI1175" s="297">
        <v>71166.12</v>
      </c>
      <c r="AJ1175" s="297">
        <v>65743.520000000004</v>
      </c>
      <c r="AK1175" s="297">
        <v>61076.67</v>
      </c>
      <c r="AL1175" s="297">
        <v>61512.800000000003</v>
      </c>
      <c r="AM1175" s="297">
        <v>62186.64</v>
      </c>
      <c r="AN1175" s="297">
        <v>63129.54</v>
      </c>
      <c r="AO1175" s="297">
        <v>64503.77</v>
      </c>
      <c r="AP1175" s="297">
        <v>67086.89</v>
      </c>
      <c r="AQ1175" s="297">
        <v>69770.95</v>
      </c>
      <c r="AR1175" s="297">
        <v>72725.06</v>
      </c>
      <c r="AS1175" s="297">
        <v>75841.440000000002</v>
      </c>
      <c r="AT1175" s="297">
        <v>79281.14</v>
      </c>
      <c r="AU1175" s="297">
        <v>83119.199999999997</v>
      </c>
      <c r="AV1175" s="297">
        <v>87130.58</v>
      </c>
      <c r="AW1175" s="297">
        <v>91363.62</v>
      </c>
      <c r="AX1175" s="297">
        <v>95790.02</v>
      </c>
      <c r="AY1175" s="297">
        <v>100505.25</v>
      </c>
      <c r="AZ1175" s="297">
        <v>105721.61</v>
      </c>
      <c r="BA1175" s="297">
        <v>111204.65</v>
      </c>
      <c r="BB1175" s="297">
        <v>116955.6</v>
      </c>
      <c r="BC1175" s="297">
        <v>123077.25</v>
      </c>
      <c r="BD1175" s="297">
        <v>129473.38</v>
      </c>
      <c r="BE1175" s="297">
        <v>136436.34</v>
      </c>
      <c r="BF1175" s="297">
        <v>143730.09</v>
      </c>
      <c r="BG1175" s="297">
        <v>151366.57999999999</v>
      </c>
      <c r="BH1175" s="297">
        <v>159401.85999999999</v>
      </c>
      <c r="BI1175" s="297">
        <v>167855.2</v>
      </c>
      <c r="BJ1175" s="297">
        <v>176862.94</v>
      </c>
      <c r="BK1175" s="297">
        <v>186279.27</v>
      </c>
      <c r="BL1175" s="297">
        <v>196133.59</v>
      </c>
      <c r="BM1175" s="297">
        <v>206403.05</v>
      </c>
      <c r="BN1175" s="297">
        <v>217204.16</v>
      </c>
      <c r="BO1175" s="297">
        <v>228567.55</v>
      </c>
      <c r="BP1175" s="297">
        <v>240416.56</v>
      </c>
      <c r="BQ1175" s="297">
        <v>252800.23</v>
      </c>
      <c r="BR1175" s="297">
        <v>265740.06</v>
      </c>
      <c r="BS1175" s="297">
        <v>279288.38</v>
      </c>
      <c r="BT1175" s="297">
        <v>293487.63</v>
      </c>
      <c r="BU1175" s="297">
        <v>308329.03000000003</v>
      </c>
      <c r="BV1175" s="297">
        <v>323794.65999999997</v>
      </c>
      <c r="BW1175" s="297">
        <v>339947.59</v>
      </c>
    </row>
    <row r="1176" spans="1:75" x14ac:dyDescent="0.25">
      <c r="A1176" s="297" t="s">
        <v>1163</v>
      </c>
      <c r="B1176" s="297" t="s">
        <v>1164</v>
      </c>
      <c r="C1176" s="297" t="s">
        <v>1009</v>
      </c>
      <c r="D1176" s="297" t="s">
        <v>1010</v>
      </c>
      <c r="O1176" s="297">
        <v>11.92</v>
      </c>
      <c r="P1176" s="297">
        <v>13.88</v>
      </c>
      <c r="Q1176" s="297">
        <v>19.87</v>
      </c>
      <c r="R1176" s="297">
        <v>17.47</v>
      </c>
      <c r="S1176" s="297">
        <v>19.02</v>
      </c>
      <c r="T1176" s="297">
        <v>20.61</v>
      </c>
      <c r="U1176" s="297">
        <v>21.28</v>
      </c>
      <c r="V1176" s="297">
        <v>21.37</v>
      </c>
      <c r="W1176" s="297">
        <v>31.21</v>
      </c>
      <c r="X1176" s="297">
        <v>22.82</v>
      </c>
      <c r="Y1176" s="297">
        <v>19.420000000000002</v>
      </c>
      <c r="Z1176" s="297">
        <v>21.38</v>
      </c>
      <c r="AA1176" s="297">
        <v>21.19</v>
      </c>
      <c r="AB1176" s="297">
        <v>23.96</v>
      </c>
      <c r="AC1176" s="297">
        <v>23.49</v>
      </c>
      <c r="AD1176" s="297">
        <v>24.28</v>
      </c>
      <c r="AE1176" s="297">
        <v>25.07</v>
      </c>
      <c r="AF1176" s="297">
        <v>25.22</v>
      </c>
      <c r="AG1176" s="297">
        <v>24.09</v>
      </c>
      <c r="AH1176" s="297">
        <v>21.51</v>
      </c>
      <c r="AI1176" s="297">
        <v>19.78</v>
      </c>
      <c r="AJ1176" s="297">
        <v>21.51</v>
      </c>
      <c r="AK1176" s="297">
        <v>21</v>
      </c>
      <c r="AL1176" s="297">
        <v>20.86</v>
      </c>
      <c r="AM1176" s="297">
        <v>20.92</v>
      </c>
      <c r="AN1176" s="297">
        <v>20.89</v>
      </c>
      <c r="AO1176" s="297">
        <v>20.85</v>
      </c>
      <c r="AP1176" s="297">
        <v>20.76</v>
      </c>
      <c r="AQ1176" s="297">
        <v>20.74</v>
      </c>
      <c r="AR1176" s="297">
        <v>20.73</v>
      </c>
      <c r="AS1176" s="297">
        <v>20.72</v>
      </c>
      <c r="AT1176" s="297">
        <v>20.7</v>
      </c>
      <c r="AU1176" s="297">
        <v>20.62</v>
      </c>
      <c r="AV1176" s="297">
        <v>20.57</v>
      </c>
      <c r="AW1176" s="297">
        <v>20.55</v>
      </c>
      <c r="AX1176" s="297">
        <v>20.53</v>
      </c>
      <c r="AY1176" s="297">
        <v>20.51</v>
      </c>
      <c r="AZ1176" s="297">
        <v>20.45</v>
      </c>
      <c r="BA1176" s="297">
        <v>20.420000000000002</v>
      </c>
      <c r="BB1176" s="297">
        <v>20.399999999999999</v>
      </c>
      <c r="BC1176" s="297">
        <v>20.37</v>
      </c>
      <c r="BD1176" s="297">
        <v>20.32</v>
      </c>
      <c r="BE1176" s="297">
        <v>20.260000000000002</v>
      </c>
      <c r="BF1176" s="297">
        <v>20.2</v>
      </c>
      <c r="BG1176" s="297">
        <v>20.16</v>
      </c>
      <c r="BH1176" s="297">
        <v>20.11</v>
      </c>
      <c r="BI1176" s="297">
        <v>20.059999999999999</v>
      </c>
      <c r="BJ1176" s="297">
        <v>19.98</v>
      </c>
      <c r="BK1176" s="297">
        <v>19.93</v>
      </c>
      <c r="BL1176" s="297">
        <v>19.88</v>
      </c>
      <c r="BM1176" s="297">
        <v>19.829999999999998</v>
      </c>
      <c r="BN1176" s="297">
        <v>19.77</v>
      </c>
      <c r="BO1176" s="297">
        <v>19.71</v>
      </c>
      <c r="BP1176" s="297">
        <v>19.670000000000002</v>
      </c>
      <c r="BQ1176" s="297">
        <v>19.62</v>
      </c>
      <c r="BR1176" s="297">
        <v>19.59</v>
      </c>
      <c r="BS1176" s="297">
        <v>19.55</v>
      </c>
      <c r="BT1176" s="297">
        <v>19.510000000000002</v>
      </c>
      <c r="BU1176" s="297">
        <v>19.47</v>
      </c>
      <c r="BV1176" s="297">
        <v>19.440000000000001</v>
      </c>
      <c r="BW1176" s="297">
        <v>19.39</v>
      </c>
    </row>
    <row r="1177" spans="1:75" x14ac:dyDescent="0.25">
      <c r="A1177" s="297" t="s">
        <v>1163</v>
      </c>
      <c r="B1177" s="297" t="s">
        <v>1164</v>
      </c>
      <c r="C1177" s="297" t="s">
        <v>1011</v>
      </c>
      <c r="D1177" s="297" t="s">
        <v>927</v>
      </c>
      <c r="E1177" s="297">
        <v>1817.6</v>
      </c>
      <c r="F1177" s="297">
        <v>1842.72</v>
      </c>
      <c r="G1177" s="297">
        <v>1898.89</v>
      </c>
      <c r="H1177" s="297">
        <v>1967.19</v>
      </c>
      <c r="I1177" s="297">
        <v>2038.29</v>
      </c>
      <c r="J1177" s="297">
        <v>2109.61</v>
      </c>
      <c r="K1177" s="297">
        <v>2175.9</v>
      </c>
      <c r="L1177" s="297">
        <v>2245.67</v>
      </c>
      <c r="M1177" s="297">
        <v>2319.9699999999998</v>
      </c>
      <c r="N1177" s="297">
        <v>2412.86</v>
      </c>
      <c r="O1177" s="297">
        <v>2485.88</v>
      </c>
      <c r="P1177" s="297">
        <v>2651.59</v>
      </c>
      <c r="Q1177" s="297">
        <v>2815.78</v>
      </c>
      <c r="R1177" s="297">
        <v>2999.69</v>
      </c>
      <c r="S1177" s="297">
        <v>3191.65</v>
      </c>
      <c r="T1177" s="297">
        <v>3351.47</v>
      </c>
      <c r="U1177" s="297">
        <v>3477.92</v>
      </c>
      <c r="V1177" s="297">
        <v>3597.87</v>
      </c>
      <c r="W1177" s="297">
        <v>3725.72</v>
      </c>
      <c r="X1177" s="297">
        <v>3874.98</v>
      </c>
      <c r="Y1177" s="297">
        <v>4029.96</v>
      </c>
      <c r="Z1177" s="297">
        <v>4200.97</v>
      </c>
      <c r="AA1177" s="297">
        <v>4385.04</v>
      </c>
      <c r="AB1177" s="297">
        <v>4584.07</v>
      </c>
      <c r="AC1177" s="297">
        <v>4791.2700000000004</v>
      </c>
      <c r="AD1177" s="297">
        <v>5001.5600000000004</v>
      </c>
      <c r="AE1177" s="297">
        <v>5225.17</v>
      </c>
      <c r="AF1177" s="297">
        <v>5460.71</v>
      </c>
      <c r="AG1177" s="297">
        <v>5703.57</v>
      </c>
      <c r="AH1177" s="297">
        <v>5962.04</v>
      </c>
      <c r="AI1177" s="297">
        <v>6224.82</v>
      </c>
      <c r="AJ1177" s="297">
        <v>6456.47</v>
      </c>
      <c r="AK1177" s="297">
        <v>6695.64</v>
      </c>
      <c r="AL1177" s="297">
        <v>6941.35</v>
      </c>
      <c r="AM1177" s="297">
        <v>7193.69</v>
      </c>
      <c r="AN1177" s="297">
        <v>7452.97</v>
      </c>
      <c r="AO1177" s="297">
        <v>7738.08</v>
      </c>
      <c r="AP1177" s="297">
        <v>8034.32</v>
      </c>
      <c r="AQ1177" s="297">
        <v>8340.2099999999991</v>
      </c>
      <c r="AR1177" s="297">
        <v>8653.7900000000009</v>
      </c>
      <c r="AS1177" s="297">
        <v>8974.36</v>
      </c>
      <c r="AT1177" s="297">
        <v>9307.58</v>
      </c>
      <c r="AU1177" s="297">
        <v>9645.23</v>
      </c>
      <c r="AV1177" s="297">
        <v>9990.51</v>
      </c>
      <c r="AW1177" s="297">
        <v>10347.11</v>
      </c>
      <c r="AX1177" s="297">
        <v>10716.73</v>
      </c>
      <c r="AY1177" s="297">
        <v>11093.16</v>
      </c>
      <c r="AZ1177" s="297">
        <v>11482.57</v>
      </c>
      <c r="BA1177" s="297">
        <v>11884.3</v>
      </c>
      <c r="BB1177" s="297">
        <v>12296.61</v>
      </c>
      <c r="BC1177" s="297">
        <v>12718.52</v>
      </c>
      <c r="BD1177" s="297">
        <v>13147.7</v>
      </c>
      <c r="BE1177" s="297">
        <v>13586.26</v>
      </c>
      <c r="BF1177" s="297">
        <v>14033.53</v>
      </c>
      <c r="BG1177" s="297">
        <v>14489.04</v>
      </c>
      <c r="BH1177" s="297">
        <v>14952.04</v>
      </c>
      <c r="BI1177" s="297">
        <v>15418.08</v>
      </c>
      <c r="BJ1177" s="297">
        <v>15891.83</v>
      </c>
      <c r="BK1177" s="297">
        <v>16371.58</v>
      </c>
      <c r="BL1177" s="297">
        <v>16855.28</v>
      </c>
      <c r="BM1177" s="297">
        <v>17341.599999999999</v>
      </c>
      <c r="BN1177" s="297">
        <v>17826.78</v>
      </c>
      <c r="BO1177" s="297">
        <v>18315.48</v>
      </c>
      <c r="BP1177" s="297">
        <v>18806.87</v>
      </c>
      <c r="BQ1177" s="297">
        <v>19300.560000000001</v>
      </c>
      <c r="BR1177" s="297">
        <v>19796.39</v>
      </c>
      <c r="BS1177" s="297">
        <v>20291.080000000002</v>
      </c>
      <c r="BT1177" s="297">
        <v>20788.32</v>
      </c>
      <c r="BU1177" s="297">
        <v>21287.98</v>
      </c>
      <c r="BV1177" s="297">
        <v>21790.12</v>
      </c>
      <c r="BW1177" s="297">
        <v>22294.79</v>
      </c>
    </row>
    <row r="1178" spans="1:75" x14ac:dyDescent="0.25">
      <c r="A1178" s="297" t="s">
        <v>1163</v>
      </c>
      <c r="B1178" s="297" t="s">
        <v>1164</v>
      </c>
      <c r="C1178" s="297" t="s">
        <v>1012</v>
      </c>
      <c r="D1178" s="297" t="s">
        <v>927</v>
      </c>
      <c r="E1178" s="297">
        <v>7945.18</v>
      </c>
      <c r="F1178" s="297">
        <v>8270.68</v>
      </c>
      <c r="G1178" s="297">
        <v>8620.1200000000008</v>
      </c>
      <c r="H1178" s="297">
        <v>8988.43</v>
      </c>
      <c r="I1178" s="297">
        <v>9369.07</v>
      </c>
      <c r="J1178" s="297">
        <v>9758.2199999999993</v>
      </c>
      <c r="K1178" s="297">
        <v>10149.219999999999</v>
      </c>
      <c r="L1178" s="297">
        <v>10544.97</v>
      </c>
      <c r="M1178" s="297">
        <v>10962.49</v>
      </c>
      <c r="N1178" s="297">
        <v>11425.34</v>
      </c>
      <c r="O1178" s="297">
        <v>11948.21</v>
      </c>
      <c r="P1178" s="297">
        <v>12540.23</v>
      </c>
      <c r="Q1178" s="297">
        <v>13190.19</v>
      </c>
      <c r="R1178" s="297">
        <v>13867.66</v>
      </c>
      <c r="S1178" s="297">
        <v>14530.28</v>
      </c>
      <c r="T1178" s="297">
        <v>15148.17</v>
      </c>
      <c r="U1178" s="297">
        <v>15710.21</v>
      </c>
      <c r="V1178" s="297">
        <v>16226.94</v>
      </c>
      <c r="W1178" s="297">
        <v>16716.849999999999</v>
      </c>
      <c r="X1178" s="297">
        <v>17208.490000000002</v>
      </c>
      <c r="Y1178" s="297">
        <v>17723.189999999999</v>
      </c>
      <c r="Z1178" s="297">
        <v>18266.009999999998</v>
      </c>
      <c r="AA1178" s="297">
        <v>18831.82</v>
      </c>
      <c r="AB1178" s="297">
        <v>19419.71</v>
      </c>
      <c r="AC1178" s="297">
        <v>20026.12</v>
      </c>
      <c r="AD1178" s="297">
        <v>20648.64</v>
      </c>
      <c r="AE1178" s="297">
        <v>21288.07</v>
      </c>
      <c r="AF1178" s="297">
        <v>21946.99</v>
      </c>
      <c r="AG1178" s="297">
        <v>22626.59</v>
      </c>
      <c r="AH1178" s="297">
        <v>23328.21</v>
      </c>
      <c r="AI1178" s="297">
        <v>24052.51</v>
      </c>
      <c r="AJ1178" s="297">
        <v>24799.88</v>
      </c>
      <c r="AK1178" s="297">
        <v>25569.26</v>
      </c>
      <c r="AL1178" s="297">
        <v>26358.02</v>
      </c>
      <c r="AM1178" s="297">
        <v>27162.55</v>
      </c>
      <c r="AN1178" s="297">
        <v>27979.95</v>
      </c>
      <c r="AO1178" s="297">
        <v>28809.09</v>
      </c>
      <c r="AP1178" s="297">
        <v>29649.68</v>
      </c>
      <c r="AQ1178" s="297">
        <v>30500.78</v>
      </c>
      <c r="AR1178" s="297">
        <v>31361.62</v>
      </c>
      <c r="AS1178" s="297">
        <v>32231.51</v>
      </c>
      <c r="AT1178" s="297">
        <v>33109.800000000003</v>
      </c>
      <c r="AU1178" s="297">
        <v>33995.9</v>
      </c>
      <c r="AV1178" s="297">
        <v>34889.43</v>
      </c>
      <c r="AW1178" s="297">
        <v>35790.089999999997</v>
      </c>
      <c r="AX1178" s="297">
        <v>36697.71</v>
      </c>
      <c r="AY1178" s="297">
        <v>37611.949999999997</v>
      </c>
      <c r="AZ1178" s="297">
        <v>38532.75</v>
      </c>
      <c r="BA1178" s="297">
        <v>39460.730000000003</v>
      </c>
      <c r="BB1178" s="297">
        <v>40396.800000000003</v>
      </c>
      <c r="BC1178" s="297">
        <v>41341.58</v>
      </c>
      <c r="BD1178" s="297">
        <v>42295.03</v>
      </c>
      <c r="BE1178" s="297">
        <v>43256.93</v>
      </c>
      <c r="BF1178" s="297">
        <v>44227.5</v>
      </c>
      <c r="BG1178" s="297">
        <v>45207.06</v>
      </c>
      <c r="BH1178" s="297">
        <v>46195.65</v>
      </c>
      <c r="BI1178" s="297">
        <v>47193.03</v>
      </c>
      <c r="BJ1178" s="297">
        <v>48198.63</v>
      </c>
      <c r="BK1178" s="297">
        <v>49211.67</v>
      </c>
      <c r="BL1178" s="297">
        <v>50231.14</v>
      </c>
      <c r="BM1178" s="297">
        <v>51256.06</v>
      </c>
      <c r="BN1178" s="297">
        <v>52285.78</v>
      </c>
      <c r="BO1178" s="297">
        <v>53319.48</v>
      </c>
      <c r="BP1178" s="297">
        <v>54355.77</v>
      </c>
      <c r="BQ1178" s="297">
        <v>55393.02</v>
      </c>
      <c r="BR1178" s="297">
        <v>56429.79</v>
      </c>
      <c r="BS1178" s="297">
        <v>57465.15</v>
      </c>
      <c r="BT1178" s="297">
        <v>58498.38</v>
      </c>
      <c r="BU1178" s="297">
        <v>59528.59</v>
      </c>
      <c r="BV1178" s="297">
        <v>60554.95</v>
      </c>
      <c r="BW1178" s="297">
        <v>61576.66</v>
      </c>
    </row>
    <row r="1179" spans="1:75" x14ac:dyDescent="0.25">
      <c r="A1179" s="297" t="s">
        <v>1163</v>
      </c>
      <c r="B1179" s="297" t="s">
        <v>1164</v>
      </c>
      <c r="C1179" s="297" t="s">
        <v>1013</v>
      </c>
      <c r="D1179" s="297" t="s">
        <v>1010</v>
      </c>
      <c r="O1179" s="297">
        <v>8.76</v>
      </c>
      <c r="P1179" s="297">
        <v>-5.71</v>
      </c>
      <c r="Q1179" s="297">
        <v>-6.61</v>
      </c>
      <c r="R1179" s="297">
        <v>-17.25</v>
      </c>
      <c r="S1179" s="297">
        <v>13.58</v>
      </c>
      <c r="T1179" s="297">
        <v>14.55</v>
      </c>
      <c r="U1179" s="297">
        <v>16.100000000000001</v>
      </c>
      <c r="V1179" s="297">
        <v>15.98</v>
      </c>
      <c r="W1179" s="297">
        <v>11.57</v>
      </c>
      <c r="X1179" s="297">
        <v>21.57</v>
      </c>
      <c r="Y1179" s="297">
        <v>25.18</v>
      </c>
      <c r="Z1179" s="297">
        <v>20.05</v>
      </c>
      <c r="AA1179" s="297">
        <v>20.18</v>
      </c>
      <c r="AB1179" s="297">
        <v>20.93</v>
      </c>
      <c r="AC1179" s="297">
        <v>10.32</v>
      </c>
      <c r="AD1179" s="297">
        <v>10.35</v>
      </c>
      <c r="AE1179" s="297">
        <v>10.43</v>
      </c>
      <c r="AF1179" s="297">
        <v>10.32</v>
      </c>
      <c r="AG1179" s="297">
        <v>10.32</v>
      </c>
      <c r="AH1179" s="297">
        <v>10.37</v>
      </c>
      <c r="AI1179" s="297">
        <v>10.39</v>
      </c>
      <c r="AJ1179" s="297">
        <v>10.87</v>
      </c>
      <c r="AK1179" s="297">
        <v>9.58</v>
      </c>
      <c r="AL1179" s="297">
        <v>9.75</v>
      </c>
      <c r="AM1179" s="297">
        <v>10.76</v>
      </c>
      <c r="AN1179" s="297">
        <v>10.76</v>
      </c>
      <c r="AO1179" s="297">
        <v>10.73</v>
      </c>
      <c r="AP1179" s="297">
        <v>10.9</v>
      </c>
      <c r="AQ1179" s="297">
        <v>10.92</v>
      </c>
      <c r="AR1179" s="297">
        <v>11</v>
      </c>
      <c r="AS1179" s="297">
        <v>11.01</v>
      </c>
      <c r="AT1179" s="297">
        <v>11.05</v>
      </c>
      <c r="AU1179" s="297">
        <v>11.14</v>
      </c>
      <c r="AV1179" s="297">
        <v>11.22</v>
      </c>
      <c r="AW1179" s="297">
        <v>11.32</v>
      </c>
      <c r="AX1179" s="297">
        <v>11.42</v>
      </c>
      <c r="AY1179" s="297">
        <v>11.55</v>
      </c>
      <c r="AZ1179" s="297">
        <v>11.69</v>
      </c>
      <c r="BA1179" s="297">
        <v>11.82</v>
      </c>
      <c r="BB1179" s="297">
        <v>11.95</v>
      </c>
      <c r="BC1179" s="297">
        <v>12.09</v>
      </c>
      <c r="BD1179" s="297">
        <v>12.2</v>
      </c>
      <c r="BE1179" s="297">
        <v>12.4</v>
      </c>
      <c r="BF1179" s="297">
        <v>12.52</v>
      </c>
      <c r="BG1179" s="297">
        <v>12.66</v>
      </c>
      <c r="BH1179" s="297">
        <v>12.8</v>
      </c>
      <c r="BI1179" s="297">
        <v>12.93</v>
      </c>
      <c r="BJ1179" s="297">
        <v>13.1</v>
      </c>
      <c r="BK1179" s="297">
        <v>13.22</v>
      </c>
      <c r="BL1179" s="297">
        <v>13.35</v>
      </c>
      <c r="BM1179" s="297">
        <v>13.46</v>
      </c>
      <c r="BN1179" s="297">
        <v>13.55</v>
      </c>
      <c r="BO1179" s="297">
        <v>13.67</v>
      </c>
      <c r="BP1179" s="297">
        <v>13.75</v>
      </c>
      <c r="BQ1179" s="297">
        <v>13.82</v>
      </c>
      <c r="BR1179" s="297">
        <v>13.88</v>
      </c>
      <c r="BS1179" s="297">
        <v>13.93</v>
      </c>
      <c r="BT1179" s="297">
        <v>13.98</v>
      </c>
      <c r="BU1179" s="297">
        <v>14.01</v>
      </c>
      <c r="BV1179" s="297">
        <v>14.03</v>
      </c>
      <c r="BW1179" s="297">
        <v>14.05</v>
      </c>
    </row>
    <row r="1180" spans="1:75" x14ac:dyDescent="0.25">
      <c r="A1180" s="297" t="s">
        <v>1163</v>
      </c>
      <c r="B1180" s="297" t="s">
        <v>1164</v>
      </c>
      <c r="C1180" s="297" t="s">
        <v>1014</v>
      </c>
      <c r="D1180" s="297" t="s">
        <v>1015</v>
      </c>
      <c r="E1180" s="297">
        <v>0.56000000000000005</v>
      </c>
      <c r="F1180" s="297">
        <v>0.78</v>
      </c>
      <c r="G1180" s="297">
        <v>1.08</v>
      </c>
      <c r="H1180" s="297">
        <v>1.5</v>
      </c>
      <c r="I1180" s="297">
        <v>2.09</v>
      </c>
      <c r="J1180" s="297">
        <v>2.9</v>
      </c>
      <c r="K1180" s="297">
        <v>3.39</v>
      </c>
      <c r="L1180" s="297">
        <v>3.97</v>
      </c>
      <c r="M1180" s="297">
        <v>4.6500000000000004</v>
      </c>
      <c r="N1180" s="297">
        <v>5.44</v>
      </c>
      <c r="O1180" s="297">
        <v>6.36</v>
      </c>
      <c r="P1180" s="297">
        <v>6.94</v>
      </c>
      <c r="Q1180" s="297">
        <v>7.58</v>
      </c>
      <c r="R1180" s="297">
        <v>8.27</v>
      </c>
      <c r="S1180" s="297">
        <v>9.02</v>
      </c>
      <c r="T1180" s="297">
        <v>9.85</v>
      </c>
      <c r="U1180" s="297">
        <v>10.75</v>
      </c>
      <c r="V1180" s="297">
        <v>11.74</v>
      </c>
      <c r="W1180" s="297">
        <v>12.82</v>
      </c>
      <c r="X1180" s="297">
        <v>14</v>
      </c>
      <c r="Y1180" s="297">
        <v>15.29</v>
      </c>
      <c r="Z1180" s="297">
        <v>16.27</v>
      </c>
      <c r="AA1180" s="297">
        <v>17.309999999999999</v>
      </c>
      <c r="AB1180" s="297">
        <v>18.41</v>
      </c>
      <c r="AC1180" s="297">
        <v>19.59</v>
      </c>
      <c r="AD1180" s="297">
        <v>20.84</v>
      </c>
      <c r="AE1180" s="297">
        <v>21.9</v>
      </c>
      <c r="AF1180" s="297">
        <v>23.01</v>
      </c>
      <c r="AG1180" s="297">
        <v>24.19</v>
      </c>
      <c r="AH1180" s="297">
        <v>25.42</v>
      </c>
      <c r="AI1180" s="297">
        <v>26.71</v>
      </c>
      <c r="AJ1180" s="297">
        <v>27.68</v>
      </c>
      <c r="AK1180" s="297">
        <v>28.69</v>
      </c>
      <c r="AL1180" s="297">
        <v>29.74</v>
      </c>
      <c r="AM1180" s="297">
        <v>30.82</v>
      </c>
      <c r="AN1180" s="297">
        <v>31.94</v>
      </c>
      <c r="AO1180" s="297">
        <v>32.92</v>
      </c>
      <c r="AP1180" s="297">
        <v>33.94</v>
      </c>
      <c r="AQ1180" s="297">
        <v>34.979999999999997</v>
      </c>
      <c r="AR1180" s="297">
        <v>36.06</v>
      </c>
      <c r="AS1180" s="297">
        <v>37.17</v>
      </c>
      <c r="AT1180" s="297">
        <v>38.159999999999997</v>
      </c>
      <c r="AU1180" s="297">
        <v>39.18</v>
      </c>
      <c r="AV1180" s="297">
        <v>40.229999999999997</v>
      </c>
      <c r="AW1180" s="297">
        <v>41.31</v>
      </c>
      <c r="AX1180" s="297">
        <v>42.42</v>
      </c>
      <c r="AY1180" s="297">
        <v>43.4</v>
      </c>
      <c r="AZ1180" s="297">
        <v>44.4</v>
      </c>
      <c r="BA1180" s="297">
        <v>45.43</v>
      </c>
      <c r="BB1180" s="297">
        <v>46.48</v>
      </c>
      <c r="BC1180" s="297">
        <v>47.55</v>
      </c>
      <c r="BD1180" s="297">
        <v>48.46</v>
      </c>
      <c r="BE1180" s="297">
        <v>49.39</v>
      </c>
      <c r="BF1180" s="297">
        <v>50.34</v>
      </c>
      <c r="BG1180" s="297">
        <v>51.3</v>
      </c>
      <c r="BH1180" s="297">
        <v>52.29</v>
      </c>
      <c r="BI1180" s="297">
        <v>53.11</v>
      </c>
      <c r="BJ1180" s="297">
        <v>53.95</v>
      </c>
      <c r="BK1180" s="297">
        <v>54.8</v>
      </c>
      <c r="BL1180" s="297">
        <v>55.66</v>
      </c>
      <c r="BM1180" s="297">
        <v>56.54</v>
      </c>
      <c r="BN1180" s="297">
        <v>57.3</v>
      </c>
      <c r="BO1180" s="297">
        <v>58.08</v>
      </c>
      <c r="BP1180" s="297">
        <v>58.86</v>
      </c>
      <c r="BQ1180" s="297">
        <v>59.65</v>
      </c>
      <c r="BR1180" s="297">
        <v>60.46</v>
      </c>
      <c r="BS1180" s="297">
        <v>61.21</v>
      </c>
      <c r="BT1180" s="297">
        <v>61.98</v>
      </c>
      <c r="BU1180" s="297">
        <v>62.75</v>
      </c>
      <c r="BV1180" s="297">
        <v>63.54</v>
      </c>
      <c r="BW1180" s="297">
        <v>64.33</v>
      </c>
    </row>
    <row r="1181" spans="1:75" x14ac:dyDescent="0.25">
      <c r="A1181" s="297" t="s">
        <v>1163</v>
      </c>
      <c r="B1181" s="297" t="s">
        <v>1164</v>
      </c>
      <c r="C1181" s="297" t="s">
        <v>1016</v>
      </c>
      <c r="D1181" s="297" t="s">
        <v>1015</v>
      </c>
      <c r="E1181" s="297">
        <v>0.11</v>
      </c>
      <c r="F1181" s="297">
        <v>0.15</v>
      </c>
      <c r="G1181" s="297">
        <v>0.18</v>
      </c>
      <c r="H1181" s="297">
        <v>0.23</v>
      </c>
      <c r="I1181" s="297">
        <v>0.3</v>
      </c>
      <c r="J1181" s="297">
        <v>0.38</v>
      </c>
      <c r="K1181" s="297">
        <v>0.44</v>
      </c>
      <c r="L1181" s="297">
        <v>0.52</v>
      </c>
      <c r="M1181" s="297">
        <v>0.62</v>
      </c>
      <c r="N1181" s="297">
        <v>0.73</v>
      </c>
      <c r="O1181" s="297">
        <v>0.86</v>
      </c>
      <c r="P1181" s="297">
        <v>0.94</v>
      </c>
      <c r="Q1181" s="297">
        <v>1.02</v>
      </c>
      <c r="R1181" s="297">
        <v>1.1100000000000001</v>
      </c>
      <c r="S1181" s="297">
        <v>1.21</v>
      </c>
      <c r="T1181" s="297">
        <v>1.31</v>
      </c>
      <c r="U1181" s="297">
        <v>1.4</v>
      </c>
      <c r="V1181" s="297">
        <v>1.49</v>
      </c>
      <c r="W1181" s="297">
        <v>1.59</v>
      </c>
      <c r="X1181" s="297">
        <v>1.69</v>
      </c>
      <c r="Y1181" s="297">
        <v>1.81</v>
      </c>
      <c r="Z1181" s="297">
        <v>1.98</v>
      </c>
      <c r="AA1181" s="297">
        <v>2.16</v>
      </c>
      <c r="AB1181" s="297">
        <v>2.37</v>
      </c>
      <c r="AC1181" s="297">
        <v>2.59</v>
      </c>
      <c r="AD1181" s="297">
        <v>2.84</v>
      </c>
      <c r="AE1181" s="297">
        <v>3.04</v>
      </c>
      <c r="AF1181" s="297">
        <v>3.27</v>
      </c>
      <c r="AG1181" s="297">
        <v>3.51</v>
      </c>
      <c r="AH1181" s="297">
        <v>3.76</v>
      </c>
      <c r="AI1181" s="297">
        <v>4.04</v>
      </c>
      <c r="AJ1181" s="297">
        <v>4.3499999999999996</v>
      </c>
      <c r="AK1181" s="297">
        <v>4.68</v>
      </c>
      <c r="AL1181" s="297">
        <v>5.04</v>
      </c>
      <c r="AM1181" s="297">
        <v>5.43</v>
      </c>
      <c r="AN1181" s="297">
        <v>5.84</v>
      </c>
      <c r="AO1181" s="297">
        <v>6.2</v>
      </c>
      <c r="AP1181" s="297">
        <v>6.59</v>
      </c>
      <c r="AQ1181" s="297">
        <v>7</v>
      </c>
      <c r="AR1181" s="297">
        <v>7.44</v>
      </c>
      <c r="AS1181" s="297">
        <v>7.9</v>
      </c>
      <c r="AT1181" s="297">
        <v>8.32</v>
      </c>
      <c r="AU1181" s="297">
        <v>8.77</v>
      </c>
      <c r="AV1181" s="297">
        <v>9.24</v>
      </c>
      <c r="AW1181" s="297">
        <v>9.74</v>
      </c>
      <c r="AX1181" s="297">
        <v>10.27</v>
      </c>
      <c r="AY1181" s="297">
        <v>10.76</v>
      </c>
      <c r="AZ1181" s="297">
        <v>11.27</v>
      </c>
      <c r="BA1181" s="297">
        <v>11.81</v>
      </c>
      <c r="BB1181" s="297">
        <v>12.38</v>
      </c>
      <c r="BC1181" s="297">
        <v>12.97</v>
      </c>
      <c r="BD1181" s="297">
        <v>13.51</v>
      </c>
      <c r="BE1181" s="297">
        <v>14.08</v>
      </c>
      <c r="BF1181" s="297">
        <v>14.66</v>
      </c>
      <c r="BG1181" s="297">
        <v>15.27</v>
      </c>
      <c r="BH1181" s="297">
        <v>15.91</v>
      </c>
      <c r="BI1181" s="297">
        <v>16.48</v>
      </c>
      <c r="BJ1181" s="297">
        <v>17.07</v>
      </c>
      <c r="BK1181" s="297">
        <v>17.690000000000001</v>
      </c>
      <c r="BL1181" s="297">
        <v>18.32</v>
      </c>
      <c r="BM1181" s="297">
        <v>18.98</v>
      </c>
      <c r="BN1181" s="297">
        <v>19.579999999999998</v>
      </c>
      <c r="BO1181" s="297">
        <v>20.2</v>
      </c>
      <c r="BP1181" s="297">
        <v>20.84</v>
      </c>
      <c r="BQ1181" s="297">
        <v>21.5</v>
      </c>
      <c r="BR1181" s="297">
        <v>22.17</v>
      </c>
      <c r="BS1181" s="297">
        <v>22.82</v>
      </c>
      <c r="BT1181" s="297">
        <v>23.48</v>
      </c>
      <c r="BU1181" s="297">
        <v>24.17</v>
      </c>
      <c r="BV1181" s="297">
        <v>24.87</v>
      </c>
      <c r="BW1181" s="297">
        <v>25.59</v>
      </c>
    </row>
    <row r="1182" spans="1:75" x14ac:dyDescent="0.25">
      <c r="A1182" s="297" t="s">
        <v>95</v>
      </c>
      <c r="B1182" s="297" t="s">
        <v>94</v>
      </c>
      <c r="C1182" s="297" t="s">
        <v>1005</v>
      </c>
      <c r="D1182" s="297" t="s">
        <v>1006</v>
      </c>
      <c r="E1182" s="297">
        <v>13.74</v>
      </c>
      <c r="F1182" s="297">
        <v>13.81</v>
      </c>
      <c r="G1182" s="297">
        <v>13.83</v>
      </c>
      <c r="H1182" s="297">
        <v>13.71</v>
      </c>
      <c r="I1182" s="297">
        <v>13.5</v>
      </c>
      <c r="J1182" s="297">
        <v>13.19</v>
      </c>
      <c r="K1182" s="297">
        <v>12.93</v>
      </c>
      <c r="L1182" s="297">
        <v>12.61</v>
      </c>
      <c r="M1182" s="297">
        <v>12.27</v>
      </c>
      <c r="N1182" s="297">
        <v>11.89</v>
      </c>
      <c r="O1182" s="297">
        <v>11.89</v>
      </c>
      <c r="P1182" s="297">
        <v>11.78</v>
      </c>
      <c r="Q1182" s="297">
        <v>11.63</v>
      </c>
      <c r="R1182" s="297">
        <v>11.57</v>
      </c>
      <c r="S1182" s="297">
        <v>11.45</v>
      </c>
      <c r="T1182" s="297">
        <v>11.38</v>
      </c>
      <c r="U1182" s="297">
        <v>11.29</v>
      </c>
      <c r="V1182" s="297">
        <v>11.33</v>
      </c>
      <c r="W1182" s="297">
        <v>11.45</v>
      </c>
      <c r="X1182" s="297">
        <v>11.56</v>
      </c>
      <c r="Y1182" s="297">
        <v>11.78</v>
      </c>
      <c r="Z1182" s="297">
        <v>12.12</v>
      </c>
      <c r="AA1182" s="297">
        <v>12.66</v>
      </c>
      <c r="AB1182" s="297">
        <v>13.45</v>
      </c>
      <c r="AC1182" s="297">
        <v>14.22</v>
      </c>
      <c r="AD1182" s="297">
        <v>15.01</v>
      </c>
      <c r="AE1182" s="297">
        <v>15.87</v>
      </c>
      <c r="AF1182" s="297">
        <v>16.88</v>
      </c>
      <c r="AG1182" s="297">
        <v>17.7</v>
      </c>
      <c r="AH1182" s="297">
        <v>18.079999999999998</v>
      </c>
      <c r="AI1182" s="297">
        <v>18.45</v>
      </c>
      <c r="AJ1182" s="297">
        <v>19.079999999999998</v>
      </c>
      <c r="AK1182" s="297">
        <v>19.79</v>
      </c>
      <c r="AL1182" s="297">
        <v>20.58</v>
      </c>
      <c r="AM1182" s="297">
        <v>21.46</v>
      </c>
      <c r="AN1182" s="297">
        <v>22.43</v>
      </c>
      <c r="AO1182" s="297">
        <v>23.5</v>
      </c>
      <c r="AP1182" s="297">
        <v>24.66</v>
      </c>
      <c r="AQ1182" s="297">
        <v>25.92</v>
      </c>
      <c r="AR1182" s="297">
        <v>27.28</v>
      </c>
      <c r="AS1182" s="297">
        <v>28.76</v>
      </c>
      <c r="AT1182" s="297">
        <v>30.37</v>
      </c>
      <c r="AU1182" s="297">
        <v>32.090000000000003</v>
      </c>
      <c r="AV1182" s="297">
        <v>33.94</v>
      </c>
      <c r="AW1182" s="297">
        <v>35.93</v>
      </c>
      <c r="AX1182" s="297">
        <v>38.08</v>
      </c>
      <c r="AY1182" s="297">
        <v>40.380000000000003</v>
      </c>
      <c r="AZ1182" s="297">
        <v>42.85</v>
      </c>
      <c r="BA1182" s="297">
        <v>45.5</v>
      </c>
      <c r="BB1182" s="297">
        <v>48.35</v>
      </c>
      <c r="BC1182" s="297">
        <v>51.41</v>
      </c>
      <c r="BD1182" s="297">
        <v>54.69</v>
      </c>
      <c r="BE1182" s="297">
        <v>58.19</v>
      </c>
      <c r="BF1182" s="297">
        <v>61.94</v>
      </c>
      <c r="BG1182" s="297">
        <v>65.95</v>
      </c>
      <c r="BH1182" s="297">
        <v>70.239999999999995</v>
      </c>
      <c r="BI1182" s="297">
        <v>74.83</v>
      </c>
      <c r="BJ1182" s="297">
        <v>79.709999999999994</v>
      </c>
      <c r="BK1182" s="297">
        <v>84.92</v>
      </c>
      <c r="BL1182" s="297">
        <v>90.48</v>
      </c>
      <c r="BM1182" s="297">
        <v>96.42</v>
      </c>
      <c r="BN1182" s="297">
        <v>102.76</v>
      </c>
      <c r="BO1182" s="297">
        <v>109.5</v>
      </c>
      <c r="BP1182" s="297">
        <v>116.68</v>
      </c>
      <c r="BQ1182" s="297">
        <v>124.33</v>
      </c>
      <c r="BR1182" s="297">
        <v>132.5</v>
      </c>
      <c r="BS1182" s="297">
        <v>141.21</v>
      </c>
      <c r="BT1182" s="297">
        <v>150.47999999999999</v>
      </c>
      <c r="BU1182" s="297">
        <v>160.35</v>
      </c>
      <c r="BV1182" s="297">
        <v>170.86</v>
      </c>
      <c r="BW1182" s="297">
        <v>182.05</v>
      </c>
    </row>
    <row r="1183" spans="1:75" x14ac:dyDescent="0.25">
      <c r="A1183" s="297" t="s">
        <v>95</v>
      </c>
      <c r="B1183" s="297" t="s">
        <v>94</v>
      </c>
      <c r="C1183" s="297" t="s">
        <v>1007</v>
      </c>
      <c r="D1183" s="297" t="s">
        <v>1008</v>
      </c>
      <c r="E1183" s="297">
        <v>30794.52</v>
      </c>
      <c r="F1183" s="297">
        <v>31273.97</v>
      </c>
      <c r="G1183" s="297">
        <v>32041.1</v>
      </c>
      <c r="H1183" s="297">
        <v>32616.44</v>
      </c>
      <c r="I1183" s="297">
        <v>33068.49</v>
      </c>
      <c r="J1183" s="297">
        <v>33746.57</v>
      </c>
      <c r="K1183" s="297">
        <v>34363.01</v>
      </c>
      <c r="L1183" s="297">
        <v>35171.230000000003</v>
      </c>
      <c r="M1183" s="297">
        <v>37130.14</v>
      </c>
      <c r="N1183" s="297">
        <v>37178.089999999997</v>
      </c>
      <c r="O1183" s="297">
        <v>36979.449999999997</v>
      </c>
      <c r="P1183" s="297">
        <v>38116.44</v>
      </c>
      <c r="Q1183" s="297">
        <v>38801.370000000003</v>
      </c>
      <c r="R1183" s="297">
        <v>38924.660000000003</v>
      </c>
      <c r="S1183" s="297">
        <v>39246.57</v>
      </c>
      <c r="T1183" s="297">
        <v>39917.81</v>
      </c>
      <c r="U1183" s="297">
        <v>39575.339999999997</v>
      </c>
      <c r="V1183" s="297">
        <v>41273.97</v>
      </c>
      <c r="W1183" s="297">
        <v>41684.93</v>
      </c>
      <c r="X1183" s="297">
        <v>41575.339999999997</v>
      </c>
      <c r="Y1183" s="297">
        <v>42664.38</v>
      </c>
      <c r="Z1183" s="297">
        <v>43746.57</v>
      </c>
      <c r="AA1183" s="297">
        <v>44924.66</v>
      </c>
      <c r="AB1183" s="297">
        <v>46027.39</v>
      </c>
      <c r="AC1183" s="297">
        <v>46945.2</v>
      </c>
      <c r="AD1183" s="297">
        <v>48198.63</v>
      </c>
      <c r="AE1183" s="297">
        <v>49301.37</v>
      </c>
      <c r="AF1183" s="297">
        <v>49006.85</v>
      </c>
      <c r="AG1183" s="297">
        <v>50376.71</v>
      </c>
      <c r="AH1183" s="297">
        <v>56255.98</v>
      </c>
      <c r="AI1183" s="297">
        <v>57805.61</v>
      </c>
      <c r="AJ1183" s="297">
        <v>58877.23</v>
      </c>
      <c r="AK1183" s="297">
        <v>59621.32</v>
      </c>
      <c r="AL1183" s="297">
        <v>60137.5</v>
      </c>
      <c r="AM1183" s="297">
        <v>60962.45</v>
      </c>
      <c r="AN1183" s="297">
        <v>62158.3</v>
      </c>
      <c r="AO1183" s="297">
        <v>63144.41</v>
      </c>
      <c r="AP1183" s="297">
        <v>65517.1</v>
      </c>
      <c r="AQ1183" s="297">
        <v>68042.880000000005</v>
      </c>
      <c r="AR1183" s="297">
        <v>70888.36</v>
      </c>
      <c r="AS1183" s="297">
        <v>73937.27</v>
      </c>
      <c r="AT1183" s="297">
        <v>77165.3</v>
      </c>
      <c r="AU1183" s="297">
        <v>81106.39</v>
      </c>
      <c r="AV1183" s="297">
        <v>85305.43</v>
      </c>
      <c r="AW1183" s="297">
        <v>89819.48</v>
      </c>
      <c r="AX1183" s="297">
        <v>94627.56</v>
      </c>
      <c r="AY1183" s="297">
        <v>99640.91</v>
      </c>
      <c r="AZ1183" s="297">
        <v>105330.77</v>
      </c>
      <c r="BA1183" s="297">
        <v>111404.35</v>
      </c>
      <c r="BB1183" s="297">
        <v>117894.78</v>
      </c>
      <c r="BC1183" s="297">
        <v>124937.03</v>
      </c>
      <c r="BD1183" s="297">
        <v>132073.04999999999</v>
      </c>
      <c r="BE1183" s="297">
        <v>140044.63</v>
      </c>
      <c r="BF1183" s="297">
        <v>148542.54999999999</v>
      </c>
      <c r="BG1183" s="297">
        <v>157575.5</v>
      </c>
      <c r="BH1183" s="297">
        <v>167214.17000000001</v>
      </c>
      <c r="BI1183" s="297">
        <v>177149.83</v>
      </c>
      <c r="BJ1183" s="297">
        <v>187936.66</v>
      </c>
      <c r="BK1183" s="297">
        <v>199371.91</v>
      </c>
      <c r="BL1183" s="297">
        <v>211531.17</v>
      </c>
      <c r="BM1183" s="297">
        <v>224423.98</v>
      </c>
      <c r="BN1183" s="297">
        <v>237772.25</v>
      </c>
      <c r="BO1183" s="297">
        <v>252119.97</v>
      </c>
      <c r="BP1183" s="297">
        <v>267320.19</v>
      </c>
      <c r="BQ1183" s="297">
        <v>283446.06</v>
      </c>
      <c r="BR1183" s="297">
        <v>300548.03000000003</v>
      </c>
      <c r="BS1183" s="297">
        <v>318282.56</v>
      </c>
      <c r="BT1183" s="297">
        <v>337220.78</v>
      </c>
      <c r="BU1183" s="297">
        <v>357305.97</v>
      </c>
      <c r="BV1183" s="297">
        <v>378555.81</v>
      </c>
      <c r="BW1183" s="297">
        <v>401094.75</v>
      </c>
    </row>
    <row r="1184" spans="1:75" x14ac:dyDescent="0.25">
      <c r="A1184" s="297" t="s">
        <v>95</v>
      </c>
      <c r="B1184" s="297" t="s">
        <v>94</v>
      </c>
      <c r="C1184" s="297" t="s">
        <v>1009</v>
      </c>
      <c r="D1184" s="297" t="s">
        <v>1010</v>
      </c>
      <c r="E1184" s="297">
        <v>18.22</v>
      </c>
      <c r="F1184" s="297">
        <v>17.5</v>
      </c>
      <c r="G1184" s="297">
        <v>17.190000000000001</v>
      </c>
      <c r="H1184" s="297">
        <v>14.71</v>
      </c>
      <c r="I1184" s="297">
        <v>12.63</v>
      </c>
      <c r="J1184" s="297">
        <v>10.24</v>
      </c>
      <c r="K1184" s="297">
        <v>10.69</v>
      </c>
      <c r="L1184" s="297">
        <v>8.9499999999999993</v>
      </c>
      <c r="M1184" s="297">
        <v>7.73</v>
      </c>
      <c r="N1184" s="297">
        <v>6.6</v>
      </c>
      <c r="O1184" s="297">
        <v>13.47</v>
      </c>
      <c r="P1184" s="297">
        <v>11.37</v>
      </c>
      <c r="Q1184" s="297">
        <v>10.57</v>
      </c>
      <c r="R1184" s="297">
        <v>11.47</v>
      </c>
      <c r="S1184" s="297">
        <v>11.32</v>
      </c>
      <c r="T1184" s="297">
        <v>12.44</v>
      </c>
      <c r="U1184" s="297">
        <v>11.25</v>
      </c>
      <c r="V1184" s="297">
        <v>13.07</v>
      </c>
      <c r="W1184" s="297">
        <v>14.82</v>
      </c>
      <c r="X1184" s="297">
        <v>14.63</v>
      </c>
      <c r="Y1184" s="297">
        <v>16.739999999999998</v>
      </c>
      <c r="Z1184" s="297">
        <v>18.03</v>
      </c>
      <c r="AA1184" s="297">
        <v>21.3</v>
      </c>
      <c r="AB1184" s="297">
        <v>24.97</v>
      </c>
      <c r="AC1184" s="297">
        <v>24.19</v>
      </c>
      <c r="AD1184" s="297">
        <v>23.74</v>
      </c>
      <c r="AE1184" s="297">
        <v>24.19</v>
      </c>
      <c r="AF1184" s="297">
        <v>24.84</v>
      </c>
      <c r="AG1184" s="297">
        <v>20.87</v>
      </c>
      <c r="AH1184" s="297">
        <v>16.84</v>
      </c>
      <c r="AI1184" s="297">
        <v>15.93</v>
      </c>
      <c r="AJ1184" s="297">
        <v>17.66</v>
      </c>
      <c r="AK1184" s="297">
        <v>17.649999999999999</v>
      </c>
      <c r="AL1184" s="297">
        <v>17.71</v>
      </c>
      <c r="AM1184" s="297">
        <v>17.739999999999998</v>
      </c>
      <c r="AN1184" s="297">
        <v>17.829999999999998</v>
      </c>
      <c r="AO1184" s="297">
        <v>17.89</v>
      </c>
      <c r="AP1184" s="297">
        <v>17.84</v>
      </c>
      <c r="AQ1184" s="297">
        <v>17.850000000000001</v>
      </c>
      <c r="AR1184" s="297">
        <v>17.87</v>
      </c>
      <c r="AS1184" s="297">
        <v>17.89</v>
      </c>
      <c r="AT1184" s="297">
        <v>17.88</v>
      </c>
      <c r="AU1184" s="297">
        <v>17.809999999999999</v>
      </c>
      <c r="AV1184" s="297">
        <v>17.77</v>
      </c>
      <c r="AW1184" s="297">
        <v>17.739999999999998</v>
      </c>
      <c r="AX1184" s="297">
        <v>17.72</v>
      </c>
      <c r="AY1184" s="297">
        <v>17.68</v>
      </c>
      <c r="AZ1184" s="297">
        <v>17.600000000000001</v>
      </c>
      <c r="BA1184" s="297">
        <v>17.559999999999999</v>
      </c>
      <c r="BB1184" s="297">
        <v>17.53</v>
      </c>
      <c r="BC1184" s="297">
        <v>17.489999999999998</v>
      </c>
      <c r="BD1184" s="297">
        <v>17.440000000000001</v>
      </c>
      <c r="BE1184" s="297">
        <v>17.34</v>
      </c>
      <c r="BF1184" s="297">
        <v>17.29</v>
      </c>
      <c r="BG1184" s="297">
        <v>17.23</v>
      </c>
      <c r="BH1184" s="297">
        <v>17.18</v>
      </c>
      <c r="BI1184" s="297">
        <v>17.12</v>
      </c>
      <c r="BJ1184" s="297">
        <v>17.03</v>
      </c>
      <c r="BK1184" s="297">
        <v>16.97</v>
      </c>
      <c r="BL1184" s="297">
        <v>16.91</v>
      </c>
      <c r="BM1184" s="297">
        <v>16.86</v>
      </c>
      <c r="BN1184" s="297">
        <v>16.809999999999999</v>
      </c>
      <c r="BO1184" s="297">
        <v>16.739999999999998</v>
      </c>
      <c r="BP1184" s="297">
        <v>16.690000000000001</v>
      </c>
      <c r="BQ1184" s="297">
        <v>16.649999999999999</v>
      </c>
      <c r="BR1184" s="297">
        <v>16.61</v>
      </c>
      <c r="BS1184" s="297">
        <v>16.579999999999998</v>
      </c>
      <c r="BT1184" s="297">
        <v>16.54</v>
      </c>
      <c r="BU1184" s="297">
        <v>16.510000000000002</v>
      </c>
      <c r="BV1184" s="297">
        <v>16.48</v>
      </c>
      <c r="BW1184" s="297">
        <v>16.45</v>
      </c>
    </row>
    <row r="1185" spans="1:75" x14ac:dyDescent="0.25">
      <c r="A1185" s="297" t="s">
        <v>95</v>
      </c>
      <c r="B1185" s="297" t="s">
        <v>94</v>
      </c>
      <c r="C1185" s="297" t="s">
        <v>1011</v>
      </c>
      <c r="D1185" s="297" t="s">
        <v>927</v>
      </c>
      <c r="E1185" s="297">
        <v>2084.73</v>
      </c>
      <c r="F1185" s="297">
        <v>2150.96</v>
      </c>
      <c r="G1185" s="297">
        <v>2233.3000000000002</v>
      </c>
      <c r="H1185" s="297">
        <v>2321.09</v>
      </c>
      <c r="I1185" s="297">
        <v>2411.34</v>
      </c>
      <c r="J1185" s="297">
        <v>2502.3200000000002</v>
      </c>
      <c r="K1185" s="297">
        <v>2589.4499999999998</v>
      </c>
      <c r="L1185" s="297">
        <v>2676.52</v>
      </c>
      <c r="M1185" s="297">
        <v>2761.74</v>
      </c>
      <c r="N1185" s="297">
        <v>2858.51</v>
      </c>
      <c r="O1185" s="297">
        <v>2958</v>
      </c>
      <c r="P1185" s="297">
        <v>3040.56</v>
      </c>
      <c r="Q1185" s="297">
        <v>3129.16</v>
      </c>
      <c r="R1185" s="297">
        <v>3210.88</v>
      </c>
      <c r="S1185" s="297">
        <v>3317.41</v>
      </c>
      <c r="T1185" s="297">
        <v>3419.6</v>
      </c>
      <c r="U1185" s="297">
        <v>3506.14</v>
      </c>
      <c r="V1185" s="297">
        <v>3601.22</v>
      </c>
      <c r="W1185" s="297">
        <v>3706.6</v>
      </c>
      <c r="X1185" s="297">
        <v>3807.86</v>
      </c>
      <c r="Y1185" s="297">
        <v>3908.01</v>
      </c>
      <c r="Z1185" s="297">
        <v>3980.23</v>
      </c>
      <c r="AA1185" s="297">
        <v>4059.4</v>
      </c>
      <c r="AB1185" s="297">
        <v>4137.62</v>
      </c>
      <c r="AC1185" s="297">
        <v>4219.8599999999997</v>
      </c>
      <c r="AD1185" s="297">
        <v>4307.2299999999996</v>
      </c>
      <c r="AE1185" s="297">
        <v>4402.1400000000003</v>
      </c>
      <c r="AF1185" s="297">
        <v>4502.6000000000004</v>
      </c>
      <c r="AG1185" s="297">
        <v>4610.09</v>
      </c>
      <c r="AH1185" s="297">
        <v>4740.5600000000004</v>
      </c>
      <c r="AI1185" s="297">
        <v>4872.09</v>
      </c>
      <c r="AJ1185" s="297">
        <v>5027.92</v>
      </c>
      <c r="AK1185" s="297">
        <v>5190.83</v>
      </c>
      <c r="AL1185" s="297">
        <v>5361.84</v>
      </c>
      <c r="AM1185" s="297">
        <v>5542.38</v>
      </c>
      <c r="AN1185" s="297">
        <v>5732.99</v>
      </c>
      <c r="AO1185" s="297">
        <v>5897.53</v>
      </c>
      <c r="AP1185" s="297">
        <v>6077.62</v>
      </c>
      <c r="AQ1185" s="297">
        <v>6269.42</v>
      </c>
      <c r="AR1185" s="297">
        <v>6468.59</v>
      </c>
      <c r="AS1185" s="297">
        <v>6673.73</v>
      </c>
      <c r="AT1185" s="297">
        <v>6880.72</v>
      </c>
      <c r="AU1185" s="297">
        <v>7097.04</v>
      </c>
      <c r="AV1185" s="297">
        <v>7324.06</v>
      </c>
      <c r="AW1185" s="297">
        <v>7564.53</v>
      </c>
      <c r="AX1185" s="297">
        <v>7820.07</v>
      </c>
      <c r="AY1185" s="297">
        <v>8083.6</v>
      </c>
      <c r="AZ1185" s="297">
        <v>8360.9500000000007</v>
      </c>
      <c r="BA1185" s="297">
        <v>8653.7000000000007</v>
      </c>
      <c r="BB1185" s="297">
        <v>8962.98</v>
      </c>
      <c r="BC1185" s="297">
        <v>9289</v>
      </c>
      <c r="BD1185" s="297">
        <v>9615.6299999999992</v>
      </c>
      <c r="BE1185" s="297">
        <v>9960.61</v>
      </c>
      <c r="BF1185" s="297">
        <v>10322.89</v>
      </c>
      <c r="BG1185" s="297">
        <v>10700.49</v>
      </c>
      <c r="BH1185" s="297">
        <v>11092.27</v>
      </c>
      <c r="BI1185" s="297">
        <v>11486.23</v>
      </c>
      <c r="BJ1185" s="297">
        <v>11895.66</v>
      </c>
      <c r="BK1185" s="297">
        <v>12320.58</v>
      </c>
      <c r="BL1185" s="297">
        <v>12761.65</v>
      </c>
      <c r="BM1185" s="297">
        <v>13219.26</v>
      </c>
      <c r="BN1185" s="297">
        <v>13677.1</v>
      </c>
      <c r="BO1185" s="297">
        <v>14153.71</v>
      </c>
      <c r="BP1185" s="297">
        <v>14648.14</v>
      </c>
      <c r="BQ1185" s="297">
        <v>15159.4</v>
      </c>
      <c r="BR1185" s="297">
        <v>15687.34</v>
      </c>
      <c r="BS1185" s="297">
        <v>16221.83</v>
      </c>
      <c r="BT1185" s="297">
        <v>16775.41</v>
      </c>
      <c r="BU1185" s="297">
        <v>17348.45</v>
      </c>
      <c r="BV1185" s="297">
        <v>17941.88</v>
      </c>
      <c r="BW1185" s="297">
        <v>18556.66</v>
      </c>
    </row>
    <row r="1186" spans="1:75" x14ac:dyDescent="0.25">
      <c r="A1186" s="297" t="s">
        <v>95</v>
      </c>
      <c r="B1186" s="297" t="s">
        <v>94</v>
      </c>
      <c r="C1186" s="297" t="s">
        <v>1012</v>
      </c>
      <c r="D1186" s="297" t="s">
        <v>927</v>
      </c>
      <c r="E1186" s="297">
        <v>5775.17</v>
      </c>
      <c r="F1186" s="297">
        <v>5967.51</v>
      </c>
      <c r="G1186" s="297">
        <v>6165.56</v>
      </c>
      <c r="H1186" s="297">
        <v>6368.54</v>
      </c>
      <c r="I1186" s="297">
        <v>6575.4</v>
      </c>
      <c r="J1186" s="297">
        <v>6785.21</v>
      </c>
      <c r="K1186" s="297">
        <v>6998.31</v>
      </c>
      <c r="L1186" s="297">
        <v>7214.5</v>
      </c>
      <c r="M1186" s="297">
        <v>7431.75</v>
      </c>
      <c r="N1186" s="297">
        <v>7647.45</v>
      </c>
      <c r="O1186" s="297">
        <v>7860.05</v>
      </c>
      <c r="P1186" s="297">
        <v>8067.97</v>
      </c>
      <c r="Q1186" s="297">
        <v>8272.5</v>
      </c>
      <c r="R1186" s="297">
        <v>8478.4699999999993</v>
      </c>
      <c r="S1186" s="297">
        <v>8692.6</v>
      </c>
      <c r="T1186" s="297">
        <v>8919.4599999999991</v>
      </c>
      <c r="U1186" s="297">
        <v>9161.93</v>
      </c>
      <c r="V1186" s="297">
        <v>9418.1200000000008</v>
      </c>
      <c r="W1186" s="297">
        <v>9682.06</v>
      </c>
      <c r="X1186" s="297">
        <v>9945.1200000000008</v>
      </c>
      <c r="Y1186" s="297">
        <v>10201.56</v>
      </c>
      <c r="Z1186" s="297">
        <v>10449.83</v>
      </c>
      <c r="AA1186" s="297">
        <v>10693.47</v>
      </c>
      <c r="AB1186" s="297">
        <v>10938.26</v>
      </c>
      <c r="AC1186" s="297">
        <v>11192.42</v>
      </c>
      <c r="AD1186" s="297">
        <v>11462.37</v>
      </c>
      <c r="AE1186" s="297">
        <v>11750.11</v>
      </c>
      <c r="AF1186" s="297">
        <v>12055.38</v>
      </c>
      <c r="AG1186" s="297">
        <v>12379.61</v>
      </c>
      <c r="AH1186" s="297">
        <v>12723.75</v>
      </c>
      <c r="AI1186" s="297">
        <v>13088.57</v>
      </c>
      <c r="AJ1186" s="297">
        <v>13474.96</v>
      </c>
      <c r="AK1186" s="297">
        <v>13883.58</v>
      </c>
      <c r="AL1186" s="297">
        <v>14314.51</v>
      </c>
      <c r="AM1186" s="297">
        <v>14767.55</v>
      </c>
      <c r="AN1186" s="297">
        <v>15242.28</v>
      </c>
      <c r="AO1186" s="297">
        <v>15739.22</v>
      </c>
      <c r="AP1186" s="297">
        <v>16257.95</v>
      </c>
      <c r="AQ1186" s="297">
        <v>16796</v>
      </c>
      <c r="AR1186" s="297">
        <v>17350.05</v>
      </c>
      <c r="AS1186" s="297">
        <v>17917.78</v>
      </c>
      <c r="AT1186" s="297">
        <v>18498.47</v>
      </c>
      <c r="AU1186" s="297">
        <v>19092.89</v>
      </c>
      <c r="AV1186" s="297">
        <v>19702.11</v>
      </c>
      <c r="AW1186" s="297">
        <v>20327.84</v>
      </c>
      <c r="AX1186" s="297">
        <v>20971.54</v>
      </c>
      <c r="AY1186" s="297">
        <v>21633.79</v>
      </c>
      <c r="AZ1186" s="297">
        <v>22314.9</v>
      </c>
      <c r="BA1186" s="297">
        <v>23015.88</v>
      </c>
      <c r="BB1186" s="297">
        <v>23737.89</v>
      </c>
      <c r="BC1186" s="297">
        <v>24482.03</v>
      </c>
      <c r="BD1186" s="297">
        <v>25248.959999999999</v>
      </c>
      <c r="BE1186" s="297">
        <v>26039.52</v>
      </c>
      <c r="BF1186" s="297">
        <v>26855.16</v>
      </c>
      <c r="BG1186" s="297">
        <v>27697.56</v>
      </c>
      <c r="BH1186" s="297">
        <v>28568.01</v>
      </c>
      <c r="BI1186" s="297">
        <v>29467.17</v>
      </c>
      <c r="BJ1186" s="297">
        <v>30395.27</v>
      </c>
      <c r="BK1186" s="297">
        <v>31352.61</v>
      </c>
      <c r="BL1186" s="297">
        <v>32339.34</v>
      </c>
      <c r="BM1186" s="297">
        <v>33355.47</v>
      </c>
      <c r="BN1186" s="297">
        <v>34401.17</v>
      </c>
      <c r="BO1186" s="297">
        <v>35476.26</v>
      </c>
      <c r="BP1186" s="297">
        <v>36579.89</v>
      </c>
      <c r="BQ1186" s="297">
        <v>37710.910000000003</v>
      </c>
      <c r="BR1186" s="297">
        <v>38868.32</v>
      </c>
      <c r="BS1186" s="297">
        <v>40051.96</v>
      </c>
      <c r="BT1186" s="297">
        <v>41261.629999999997</v>
      </c>
      <c r="BU1186" s="297">
        <v>42496.35</v>
      </c>
      <c r="BV1186" s="297">
        <v>43754.99</v>
      </c>
      <c r="BW1186" s="297">
        <v>45036.76</v>
      </c>
    </row>
    <row r="1187" spans="1:75" x14ac:dyDescent="0.25">
      <c r="A1187" s="297" t="s">
        <v>95</v>
      </c>
      <c r="B1187" s="297" t="s">
        <v>94</v>
      </c>
      <c r="C1187" s="297" t="s">
        <v>1013</v>
      </c>
      <c r="D1187" s="297" t="s">
        <v>1010</v>
      </c>
      <c r="E1187" s="297">
        <v>19.260000000000002</v>
      </c>
      <c r="F1187" s="297">
        <v>6.81</v>
      </c>
      <c r="G1187" s="297">
        <v>7.97</v>
      </c>
      <c r="H1187" s="297">
        <v>15.18</v>
      </c>
      <c r="I1187" s="297">
        <v>16.52</v>
      </c>
      <c r="J1187" s="297">
        <v>14.13</v>
      </c>
      <c r="K1187" s="297">
        <v>22.1</v>
      </c>
      <c r="L1187" s="297">
        <v>16.5</v>
      </c>
      <c r="M1187" s="297">
        <v>18.21</v>
      </c>
      <c r="N1187" s="297">
        <v>3.79</v>
      </c>
      <c r="O1187" s="297">
        <v>16.57</v>
      </c>
      <c r="P1187" s="297">
        <v>8.3800000000000008</v>
      </c>
      <c r="Q1187" s="297">
        <v>0.32</v>
      </c>
      <c r="R1187" s="297">
        <v>8.2100000000000009</v>
      </c>
      <c r="S1187" s="297">
        <v>13.58</v>
      </c>
      <c r="T1187" s="297">
        <v>12.17</v>
      </c>
      <c r="U1187" s="297">
        <v>5.3</v>
      </c>
      <c r="V1187" s="297">
        <v>10.69</v>
      </c>
      <c r="W1187" s="297">
        <v>8.73</v>
      </c>
      <c r="X1187" s="297">
        <v>5.66</v>
      </c>
      <c r="Y1187" s="297">
        <v>3.05</v>
      </c>
      <c r="Z1187" s="297">
        <v>2.75</v>
      </c>
      <c r="AA1187" s="297">
        <v>7.86</v>
      </c>
      <c r="AB1187" s="297">
        <v>13.03</v>
      </c>
      <c r="AC1187" s="297">
        <v>19.93</v>
      </c>
      <c r="AD1187" s="297">
        <v>21.76</v>
      </c>
      <c r="AE1187" s="297">
        <v>31.47</v>
      </c>
      <c r="AF1187" s="297">
        <v>30.43</v>
      </c>
      <c r="AG1187" s="297">
        <v>24.72</v>
      </c>
      <c r="AH1187" s="297">
        <v>8.75</v>
      </c>
      <c r="AI1187" s="297">
        <v>8.84</v>
      </c>
      <c r="AJ1187" s="297">
        <v>9.07</v>
      </c>
      <c r="AK1187" s="297">
        <v>8.9600000000000009</v>
      </c>
      <c r="AL1187" s="297">
        <v>9.01</v>
      </c>
      <c r="AM1187" s="297">
        <v>8.9499999999999993</v>
      </c>
      <c r="AN1187" s="297">
        <v>9.0500000000000007</v>
      </c>
      <c r="AO1187" s="297">
        <v>9.19</v>
      </c>
      <c r="AP1187" s="297">
        <v>9.11</v>
      </c>
      <c r="AQ1187" s="297">
        <v>9.1199999999999992</v>
      </c>
      <c r="AR1187" s="297">
        <v>9.15</v>
      </c>
      <c r="AS1187" s="297">
        <v>9.1999999999999993</v>
      </c>
      <c r="AT1187" s="297">
        <v>9.2200000000000006</v>
      </c>
      <c r="AU1187" s="297">
        <v>9.2200000000000006</v>
      </c>
      <c r="AV1187" s="297">
        <v>9.1999999999999993</v>
      </c>
      <c r="AW1187" s="297">
        <v>9.1999999999999993</v>
      </c>
      <c r="AX1187" s="297">
        <v>9.2200000000000006</v>
      </c>
      <c r="AY1187" s="297">
        <v>9.2200000000000006</v>
      </c>
      <c r="AZ1187" s="297">
        <v>9.1999999999999993</v>
      </c>
      <c r="BA1187" s="297">
        <v>9.1999999999999993</v>
      </c>
      <c r="BB1187" s="297">
        <v>9.2100000000000009</v>
      </c>
      <c r="BC1187" s="297">
        <v>9.23</v>
      </c>
      <c r="BD1187" s="297">
        <v>9.27</v>
      </c>
      <c r="BE1187" s="297">
        <v>9.24</v>
      </c>
      <c r="BF1187" s="297">
        <v>9.27</v>
      </c>
      <c r="BG1187" s="297">
        <v>9.3000000000000007</v>
      </c>
      <c r="BH1187" s="297">
        <v>9.33</v>
      </c>
      <c r="BI1187" s="297">
        <v>9.3699999999999992</v>
      </c>
      <c r="BJ1187" s="297">
        <v>9.36</v>
      </c>
      <c r="BK1187" s="297">
        <v>9.39</v>
      </c>
      <c r="BL1187" s="297">
        <v>9.43</v>
      </c>
      <c r="BM1187" s="297">
        <v>9.4700000000000006</v>
      </c>
      <c r="BN1187" s="297">
        <v>9.51</v>
      </c>
      <c r="BO1187" s="297">
        <v>9.5</v>
      </c>
      <c r="BP1187" s="297">
        <v>9.5399999999999991</v>
      </c>
      <c r="BQ1187" s="297">
        <v>9.57</v>
      </c>
      <c r="BR1187" s="297">
        <v>9.6</v>
      </c>
      <c r="BS1187" s="297">
        <v>9.64</v>
      </c>
      <c r="BT1187" s="297">
        <v>9.6300000000000008</v>
      </c>
      <c r="BU1187" s="297">
        <v>9.66</v>
      </c>
      <c r="BV1187" s="297">
        <v>9.69</v>
      </c>
      <c r="BW1187" s="297">
        <v>9.73</v>
      </c>
    </row>
    <row r="1188" spans="1:75" x14ac:dyDescent="0.25">
      <c r="A1188" s="297" t="s">
        <v>95</v>
      </c>
      <c r="B1188" s="297" t="s">
        <v>94</v>
      </c>
      <c r="C1188" s="297" t="s">
        <v>1014</v>
      </c>
      <c r="D1188" s="297" t="s">
        <v>1015</v>
      </c>
      <c r="E1188" s="297">
        <v>16.78</v>
      </c>
      <c r="F1188" s="297">
        <v>17.510000000000002</v>
      </c>
      <c r="G1188" s="297">
        <v>18.260000000000002</v>
      </c>
      <c r="H1188" s="297">
        <v>19.04</v>
      </c>
      <c r="I1188" s="297">
        <v>19.86</v>
      </c>
      <c r="J1188" s="297">
        <v>20.71</v>
      </c>
      <c r="K1188" s="297">
        <v>21.24</v>
      </c>
      <c r="L1188" s="297">
        <v>21.77</v>
      </c>
      <c r="M1188" s="297">
        <v>22.33</v>
      </c>
      <c r="N1188" s="297">
        <v>22.89</v>
      </c>
      <c r="O1188" s="297">
        <v>23.47</v>
      </c>
      <c r="P1188" s="297">
        <v>24.1</v>
      </c>
      <c r="Q1188" s="297">
        <v>24.74</v>
      </c>
      <c r="R1188" s="297">
        <v>25.4</v>
      </c>
      <c r="S1188" s="297">
        <v>26.08</v>
      </c>
      <c r="T1188" s="297">
        <v>26.78</v>
      </c>
      <c r="U1188" s="297">
        <v>27.35</v>
      </c>
      <c r="V1188" s="297">
        <v>27.95</v>
      </c>
      <c r="W1188" s="297">
        <v>28.55</v>
      </c>
      <c r="X1188" s="297">
        <v>29.17</v>
      </c>
      <c r="Y1188" s="297">
        <v>29.8</v>
      </c>
      <c r="Z1188" s="297">
        <v>30.6</v>
      </c>
      <c r="AA1188" s="297">
        <v>31.42</v>
      </c>
      <c r="AB1188" s="297">
        <v>32.26</v>
      </c>
      <c r="AC1188" s="297">
        <v>33.119999999999997</v>
      </c>
      <c r="AD1188" s="297">
        <v>34.01</v>
      </c>
      <c r="AE1188" s="297">
        <v>34.57</v>
      </c>
      <c r="AF1188" s="297">
        <v>35.14</v>
      </c>
      <c r="AG1188" s="297">
        <v>35.72</v>
      </c>
      <c r="AH1188" s="297">
        <v>36.31</v>
      </c>
      <c r="AI1188" s="297">
        <v>36.909999999999997</v>
      </c>
      <c r="AJ1188" s="297">
        <v>37.67</v>
      </c>
      <c r="AK1188" s="297">
        <v>38.450000000000003</v>
      </c>
      <c r="AL1188" s="297">
        <v>39.24</v>
      </c>
      <c r="AM1188" s="297">
        <v>40.049999999999997</v>
      </c>
      <c r="AN1188" s="297">
        <v>40.869999999999997</v>
      </c>
      <c r="AO1188" s="297">
        <v>41.65</v>
      </c>
      <c r="AP1188" s="297">
        <v>42.44</v>
      </c>
      <c r="AQ1188" s="297">
        <v>43.25</v>
      </c>
      <c r="AR1188" s="297">
        <v>44.08</v>
      </c>
      <c r="AS1188" s="297">
        <v>44.91</v>
      </c>
      <c r="AT1188" s="297">
        <v>45.57</v>
      </c>
      <c r="AU1188" s="297">
        <v>46.23</v>
      </c>
      <c r="AV1188" s="297">
        <v>46.91</v>
      </c>
      <c r="AW1188" s="297">
        <v>47.59</v>
      </c>
      <c r="AX1188" s="297">
        <v>48.28</v>
      </c>
      <c r="AY1188" s="297">
        <v>48.88</v>
      </c>
      <c r="AZ1188" s="297">
        <v>49.49</v>
      </c>
      <c r="BA1188" s="297">
        <v>50.11</v>
      </c>
      <c r="BB1188" s="297">
        <v>50.73</v>
      </c>
      <c r="BC1188" s="297">
        <v>51.36</v>
      </c>
      <c r="BD1188" s="297">
        <v>52</v>
      </c>
      <c r="BE1188" s="297">
        <v>52.65</v>
      </c>
      <c r="BF1188" s="297">
        <v>53.31</v>
      </c>
      <c r="BG1188" s="297">
        <v>53.97</v>
      </c>
      <c r="BH1188" s="297">
        <v>54.65</v>
      </c>
      <c r="BI1188" s="297">
        <v>55.29</v>
      </c>
      <c r="BJ1188" s="297">
        <v>55.94</v>
      </c>
      <c r="BK1188" s="297">
        <v>56.6</v>
      </c>
      <c r="BL1188" s="297">
        <v>57.26</v>
      </c>
      <c r="BM1188" s="297">
        <v>57.94</v>
      </c>
      <c r="BN1188" s="297">
        <v>58.54</v>
      </c>
      <c r="BO1188" s="297">
        <v>59.14</v>
      </c>
      <c r="BP1188" s="297">
        <v>59.76</v>
      </c>
      <c r="BQ1188" s="297">
        <v>60.38</v>
      </c>
      <c r="BR1188" s="297">
        <v>61</v>
      </c>
      <c r="BS1188" s="297">
        <v>61.54</v>
      </c>
      <c r="BT1188" s="297">
        <v>62.08</v>
      </c>
      <c r="BU1188" s="297">
        <v>62.63</v>
      </c>
      <c r="BV1188" s="297">
        <v>63.18</v>
      </c>
      <c r="BW1188" s="297">
        <v>63.73</v>
      </c>
    </row>
    <row r="1189" spans="1:75" x14ac:dyDescent="0.25">
      <c r="A1189" s="297" t="s">
        <v>95</v>
      </c>
      <c r="B1189" s="297" t="s">
        <v>94</v>
      </c>
      <c r="C1189" s="297" t="s">
        <v>1016</v>
      </c>
      <c r="D1189" s="297" t="s">
        <v>1015</v>
      </c>
      <c r="E1189" s="297">
        <v>0.3</v>
      </c>
      <c r="F1189" s="297">
        <v>0.3</v>
      </c>
      <c r="G1189" s="297">
        <v>0.3</v>
      </c>
      <c r="H1189" s="297">
        <v>0.3</v>
      </c>
      <c r="I1189" s="297">
        <v>0.3</v>
      </c>
      <c r="J1189" s="297">
        <v>0.3</v>
      </c>
      <c r="K1189" s="297">
        <v>0.28999999999999998</v>
      </c>
      <c r="L1189" s="297">
        <v>0.28000000000000003</v>
      </c>
      <c r="M1189" s="297">
        <v>0.27</v>
      </c>
      <c r="N1189" s="297">
        <v>0.26</v>
      </c>
      <c r="O1189" s="297">
        <v>0.25</v>
      </c>
      <c r="P1189" s="297">
        <v>0.36</v>
      </c>
      <c r="Q1189" s="297">
        <v>0.54</v>
      </c>
      <c r="R1189" s="297">
        <v>0.8</v>
      </c>
      <c r="S1189" s="297">
        <v>1.18</v>
      </c>
      <c r="T1189" s="297">
        <v>1.75</v>
      </c>
      <c r="U1189" s="297">
        <v>1.7</v>
      </c>
      <c r="V1189" s="297">
        <v>1.65</v>
      </c>
      <c r="W1189" s="297">
        <v>1.61</v>
      </c>
      <c r="X1189" s="297">
        <v>1.56</v>
      </c>
      <c r="Y1189" s="297">
        <v>1.52</v>
      </c>
      <c r="Z1189" s="297">
        <v>1.49</v>
      </c>
      <c r="AA1189" s="297">
        <v>1.47</v>
      </c>
      <c r="AB1189" s="297">
        <v>1.44</v>
      </c>
      <c r="AC1189" s="297">
        <v>1.42</v>
      </c>
      <c r="AD1189" s="297">
        <v>1.4</v>
      </c>
      <c r="AE1189" s="297">
        <v>1.36</v>
      </c>
      <c r="AF1189" s="297">
        <v>1.33</v>
      </c>
      <c r="AG1189" s="297">
        <v>1.3</v>
      </c>
      <c r="AH1189" s="297">
        <v>1.27</v>
      </c>
      <c r="AI1189" s="297">
        <v>1.24</v>
      </c>
      <c r="AJ1189" s="297">
        <v>1.25</v>
      </c>
      <c r="AK1189" s="297">
        <v>1.26</v>
      </c>
      <c r="AL1189" s="297">
        <v>1.27</v>
      </c>
      <c r="AM1189" s="297">
        <v>1.28</v>
      </c>
      <c r="AN1189" s="297">
        <v>1.29</v>
      </c>
      <c r="AO1189" s="297">
        <v>1.32</v>
      </c>
      <c r="AP1189" s="297">
        <v>1.35</v>
      </c>
      <c r="AQ1189" s="297">
        <v>1.38</v>
      </c>
      <c r="AR1189" s="297">
        <v>1.41</v>
      </c>
      <c r="AS1189" s="297">
        <v>1.44</v>
      </c>
      <c r="AT1189" s="297">
        <v>1.48</v>
      </c>
      <c r="AU1189" s="297">
        <v>1.51</v>
      </c>
      <c r="AV1189" s="297">
        <v>1.55</v>
      </c>
      <c r="AW1189" s="297">
        <v>1.59</v>
      </c>
      <c r="AX1189" s="297">
        <v>1.63</v>
      </c>
      <c r="AY1189" s="297">
        <v>1.68</v>
      </c>
      <c r="AZ1189" s="297">
        <v>1.73</v>
      </c>
      <c r="BA1189" s="297">
        <v>1.78</v>
      </c>
      <c r="BB1189" s="297">
        <v>1.83</v>
      </c>
      <c r="BC1189" s="297">
        <v>1.89</v>
      </c>
      <c r="BD1189" s="297">
        <v>1.96</v>
      </c>
      <c r="BE1189" s="297">
        <v>2.04</v>
      </c>
      <c r="BF1189" s="297">
        <v>2.11</v>
      </c>
      <c r="BG1189" s="297">
        <v>2.19</v>
      </c>
      <c r="BH1189" s="297">
        <v>2.2799999999999998</v>
      </c>
      <c r="BI1189" s="297">
        <v>2.37</v>
      </c>
      <c r="BJ1189" s="297">
        <v>2.48</v>
      </c>
      <c r="BK1189" s="297">
        <v>2.58</v>
      </c>
      <c r="BL1189" s="297">
        <v>2.69</v>
      </c>
      <c r="BM1189" s="297">
        <v>2.81</v>
      </c>
      <c r="BN1189" s="297">
        <v>2.92</v>
      </c>
      <c r="BO1189" s="297">
        <v>3.03</v>
      </c>
      <c r="BP1189" s="297">
        <v>3.15</v>
      </c>
      <c r="BQ1189" s="297">
        <v>3.27</v>
      </c>
      <c r="BR1189" s="297">
        <v>3.4</v>
      </c>
      <c r="BS1189" s="297">
        <v>3.53</v>
      </c>
      <c r="BT1189" s="297">
        <v>3.65</v>
      </c>
      <c r="BU1189" s="297">
        <v>3.79</v>
      </c>
      <c r="BV1189" s="297">
        <v>3.92</v>
      </c>
      <c r="BW1189" s="297">
        <v>4.07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5"/>
  <sheetViews>
    <sheetView workbookViewId="0">
      <selection activeCell="F26" sqref="F26"/>
    </sheetView>
  </sheetViews>
  <sheetFormatPr defaultColWidth="11.42578125" defaultRowHeight="15" x14ac:dyDescent="0.25"/>
  <cols>
    <col min="3" max="3" width="15.5703125" bestFit="1" customWidth="1"/>
    <col min="4" max="4" width="9.42578125" bestFit="1" customWidth="1"/>
    <col min="5" max="5" width="10.85546875" bestFit="1" customWidth="1"/>
    <col min="6" max="18" width="7.7109375" customWidth="1"/>
  </cols>
  <sheetData>
    <row r="1" spans="1:18" x14ac:dyDescent="0.25">
      <c r="A1" s="326" t="s">
        <v>1229</v>
      </c>
      <c r="B1" s="323"/>
      <c r="C1" s="323"/>
      <c r="D1" s="323"/>
      <c r="E1" s="323"/>
      <c r="F1" s="323"/>
      <c r="G1" s="323"/>
      <c r="H1" s="323"/>
      <c r="I1" s="323"/>
      <c r="J1" s="323"/>
      <c r="K1" s="323"/>
      <c r="L1" s="323"/>
      <c r="M1" s="323"/>
      <c r="N1" s="323"/>
      <c r="O1" s="323"/>
      <c r="P1" s="323"/>
      <c r="Q1" s="323"/>
      <c r="R1" s="323"/>
    </row>
    <row r="2" spans="1:18" ht="14.45" x14ac:dyDescent="0.3">
      <c r="A2" s="327" t="s">
        <v>1230</v>
      </c>
      <c r="B2" s="323" t="s">
        <v>1231</v>
      </c>
      <c r="C2" s="323"/>
      <c r="D2" s="323"/>
      <c r="E2" s="323"/>
      <c r="F2" s="323"/>
      <c r="G2" s="323"/>
      <c r="H2" s="323"/>
      <c r="I2" s="323"/>
      <c r="J2" s="323"/>
      <c r="K2" s="323"/>
      <c r="L2" s="323"/>
      <c r="M2" s="323"/>
      <c r="N2" s="323"/>
      <c r="O2" s="323"/>
      <c r="P2" s="323"/>
      <c r="Q2" s="323"/>
      <c r="R2" s="323"/>
    </row>
    <row r="3" spans="1:18" ht="14.45" x14ac:dyDescent="0.3">
      <c r="A3" s="327" t="s">
        <v>1232</v>
      </c>
      <c r="B3" s="323"/>
      <c r="C3" s="323"/>
      <c r="D3" s="323"/>
      <c r="E3" s="323"/>
      <c r="F3" s="323"/>
      <c r="G3" s="323"/>
      <c r="H3" s="323"/>
      <c r="I3" s="323"/>
      <c r="J3" s="323"/>
      <c r="K3" s="323"/>
      <c r="L3" s="323"/>
      <c r="M3" s="323"/>
      <c r="N3" s="323"/>
      <c r="O3" s="323"/>
      <c r="P3" s="323"/>
      <c r="Q3" s="323"/>
      <c r="R3" s="323"/>
    </row>
    <row r="5" spans="1:18" ht="14.45" x14ac:dyDescent="0.3">
      <c r="A5" s="323"/>
      <c r="B5" s="323"/>
      <c r="C5" s="323"/>
      <c r="D5" s="324"/>
      <c r="E5" s="324"/>
      <c r="F5" s="324"/>
      <c r="G5" s="324"/>
      <c r="H5" s="324"/>
      <c r="I5" s="324"/>
      <c r="J5" s="324"/>
      <c r="K5" s="324"/>
      <c r="L5" s="324"/>
      <c r="M5" s="324"/>
      <c r="N5" s="324"/>
      <c r="O5" s="324"/>
      <c r="P5" s="324"/>
      <c r="Q5" s="324"/>
      <c r="R5" s="324"/>
    </row>
    <row r="6" spans="1:18" ht="14.45" x14ac:dyDescent="0.3">
      <c r="A6" s="323"/>
      <c r="B6" s="323"/>
      <c r="C6" s="323"/>
      <c r="D6" s="325"/>
      <c r="E6" s="325"/>
      <c r="F6" s="325"/>
      <c r="G6" s="325"/>
      <c r="H6" s="325"/>
      <c r="I6" s="325"/>
      <c r="J6" s="325"/>
      <c r="K6" s="325"/>
      <c r="L6" s="325"/>
      <c r="M6" s="325"/>
      <c r="N6" s="325"/>
      <c r="O6" s="325"/>
      <c r="P6" s="325"/>
      <c r="Q6" s="325"/>
      <c r="R6" s="325"/>
    </row>
    <row r="7" spans="1:18" ht="14.45" x14ac:dyDescent="0.3">
      <c r="A7" s="323"/>
      <c r="B7" s="323"/>
      <c r="C7" s="323"/>
      <c r="D7" s="325"/>
      <c r="E7" s="325"/>
      <c r="F7" s="325"/>
      <c r="G7" s="325"/>
      <c r="H7" s="325"/>
      <c r="I7" s="325"/>
      <c r="J7" s="325"/>
      <c r="K7" s="325"/>
      <c r="L7" s="325"/>
      <c r="M7" s="325"/>
      <c r="N7" s="325"/>
      <c r="O7" s="325"/>
      <c r="P7" s="325"/>
      <c r="Q7" s="325"/>
      <c r="R7" s="325"/>
    </row>
    <row r="8" spans="1:18" thickBot="1" x14ac:dyDescent="0.35">
      <c r="C8" s="313"/>
      <c r="D8" s="313"/>
      <c r="E8" s="313"/>
    </row>
    <row r="9" spans="1:18" ht="15.6" thickTop="1" thickBot="1" x14ac:dyDescent="0.35">
      <c r="C9" s="329"/>
      <c r="D9" s="328" t="s">
        <v>1012</v>
      </c>
      <c r="E9" s="328" t="s">
        <v>230</v>
      </c>
    </row>
    <row r="10" spans="1:18" thickTop="1" x14ac:dyDescent="0.3">
      <c r="C10" s="330" t="s">
        <v>20</v>
      </c>
      <c r="D10" s="325">
        <v>6.7557106091984398E-3</v>
      </c>
      <c r="E10" s="325">
        <v>6.2629175642390233E-3</v>
      </c>
    </row>
    <row r="11" spans="1:18" ht="14.45" x14ac:dyDescent="0.3">
      <c r="C11" s="330" t="s">
        <v>1233</v>
      </c>
      <c r="D11" s="325">
        <v>-4.6347868375611334E-3</v>
      </c>
      <c r="E11" s="325">
        <v>-7.0173994767774861E-3</v>
      </c>
    </row>
    <row r="12" spans="1:18" ht="14.45" x14ac:dyDescent="0.3">
      <c r="C12" s="330" t="s">
        <v>0</v>
      </c>
      <c r="D12" s="325">
        <v>9.0255960905196719E-3</v>
      </c>
      <c r="E12" s="325">
        <v>9.7406652233005264E-3</v>
      </c>
    </row>
    <row r="13" spans="1:18" ht="14.45" x14ac:dyDescent="0.3">
      <c r="C13" s="330" t="s">
        <v>109</v>
      </c>
      <c r="D13" s="325">
        <v>-4.084298468481129E-3</v>
      </c>
      <c r="E13" s="325">
        <v>-4.6282370301014009E-3</v>
      </c>
    </row>
    <row r="14" spans="1:18" ht="14.45" x14ac:dyDescent="0.3">
      <c r="C14" s="330" t="s">
        <v>785</v>
      </c>
      <c r="D14" s="325">
        <v>6.0261664859790898E-3</v>
      </c>
      <c r="E14" s="325">
        <v>7.8212594201614305E-3</v>
      </c>
    </row>
    <row r="15" spans="1:18" ht="14.45" x14ac:dyDescent="0.3">
      <c r="C15" s="330" t="s">
        <v>1234</v>
      </c>
      <c r="D15" s="325">
        <v>-7.7965626023468459E-5</v>
      </c>
      <c r="E15" s="325">
        <v>1.4890233890905158E-3</v>
      </c>
    </row>
    <row r="16" spans="1:18" ht="14.45" x14ac:dyDescent="0.3">
      <c r="C16" s="330" t="s">
        <v>111</v>
      </c>
      <c r="D16" s="325">
        <v>9.4938035654523745E-4</v>
      </c>
      <c r="E16" s="325">
        <v>8.5162828229010668E-3</v>
      </c>
    </row>
    <row r="17" spans="3:5" ht="14.45" x14ac:dyDescent="0.3">
      <c r="C17" s="330" t="s">
        <v>24</v>
      </c>
      <c r="D17" s="325">
        <v>2.7957270877314588E-3</v>
      </c>
      <c r="E17" s="325">
        <v>5.9916640630777174E-3</v>
      </c>
    </row>
    <row r="18" spans="3:5" ht="14.45" x14ac:dyDescent="0.3">
      <c r="C18" s="330" t="s">
        <v>1056</v>
      </c>
      <c r="D18" s="325">
        <v>1.1743626861417944E-3</v>
      </c>
      <c r="E18" s="325">
        <v>-2.5862148221481585E-3</v>
      </c>
    </row>
    <row r="19" spans="3:5" ht="14.45" x14ac:dyDescent="0.3">
      <c r="C19" s="330" t="s">
        <v>11</v>
      </c>
      <c r="D19" s="325">
        <v>5.3739262688745626E-3</v>
      </c>
      <c r="E19" s="325">
        <v>6.5613624311677832E-3</v>
      </c>
    </row>
    <row r="20" spans="3:5" ht="14.45" x14ac:dyDescent="0.3">
      <c r="C20" s="330" t="s">
        <v>17</v>
      </c>
      <c r="D20" s="325">
        <v>7.13252946445464E-3</v>
      </c>
      <c r="E20" s="325">
        <v>1.4291655427439265E-2</v>
      </c>
    </row>
    <row r="21" spans="3:5" ht="14.45" x14ac:dyDescent="0.3">
      <c r="C21" s="330" t="s">
        <v>1235</v>
      </c>
      <c r="D21" s="325">
        <v>1.1114815550786972E-2</v>
      </c>
      <c r="E21" s="325">
        <v>1.7024423335388672E-2</v>
      </c>
    </row>
    <row r="22" spans="3:5" ht="14.45" x14ac:dyDescent="0.3">
      <c r="C22" s="330" t="s">
        <v>356</v>
      </c>
      <c r="D22" s="325">
        <v>3.8374999191481685E-3</v>
      </c>
      <c r="E22" s="325">
        <v>9.1370816953453282E-3</v>
      </c>
    </row>
    <row r="23" spans="3:5" ht="14.45" x14ac:dyDescent="0.3">
      <c r="C23" s="330" t="s">
        <v>112</v>
      </c>
      <c r="D23" s="325">
        <v>2.9479531258247427E-3</v>
      </c>
      <c r="E23" s="325">
        <v>1.0784472561198744E-2</v>
      </c>
    </row>
    <row r="24" spans="3:5" ht="15.75" thickBot="1" x14ac:dyDescent="0.3">
      <c r="C24" s="331" t="s">
        <v>1236</v>
      </c>
      <c r="D24" s="332">
        <v>1.3621905168307302E-2</v>
      </c>
      <c r="E24" s="332">
        <v>1.5438155460171465E-2</v>
      </c>
    </row>
    <row r="25" spans="3:5" ht="15.75" thickTop="1" x14ac:dyDescent="0.25"/>
  </sheetData>
  <hyperlinks>
    <hyperlink ref="A1" r:id="rId1" display="http://www.oecd-ilibrary.org/"/>
  </hyperlinks>
  <pageMargins left="0.7" right="0.7" top="0.78740157499999996" bottom="0.78740157499999996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112"/>
  <sheetViews>
    <sheetView topLeftCell="A9" workbookViewId="0">
      <selection activeCell="B409" sqref="B409"/>
    </sheetView>
  </sheetViews>
  <sheetFormatPr defaultColWidth="11.42578125" defaultRowHeight="15" x14ac:dyDescent="0.25"/>
  <cols>
    <col min="1" max="4" width="7.28515625" customWidth="1"/>
    <col min="5" max="5" width="12" customWidth="1"/>
    <col min="6" max="13" width="7.28515625" customWidth="1"/>
  </cols>
  <sheetData>
    <row r="1" spans="1:18" ht="23.45" x14ac:dyDescent="0.45">
      <c r="A1" s="41" t="s">
        <v>1170</v>
      </c>
    </row>
    <row r="2" spans="1:18" ht="10.15" customHeight="1" x14ac:dyDescent="0.3"/>
    <row r="3" spans="1:18" ht="10.15" customHeight="1" x14ac:dyDescent="0.3">
      <c r="E3" s="40" t="s">
        <v>1180</v>
      </c>
      <c r="F3" s="40"/>
    </row>
    <row r="4" spans="1:18" ht="10.15" customHeight="1" x14ac:dyDescent="0.3">
      <c r="D4" s="311"/>
      <c r="E4" s="298" t="s">
        <v>292</v>
      </c>
      <c r="F4" s="298" t="s">
        <v>1185</v>
      </c>
      <c r="G4" s="299" t="s">
        <v>1174</v>
      </c>
      <c r="H4" s="300">
        <v>2010</v>
      </c>
      <c r="I4" s="300">
        <v>2015</v>
      </c>
      <c r="J4" s="300">
        <v>2020</v>
      </c>
      <c r="K4" s="300">
        <v>2025</v>
      </c>
      <c r="L4" s="300">
        <v>2030</v>
      </c>
      <c r="M4" s="300">
        <v>2035</v>
      </c>
      <c r="N4" s="300">
        <v>2040</v>
      </c>
      <c r="O4" s="300">
        <v>2045</v>
      </c>
      <c r="P4" s="300">
        <v>2050</v>
      </c>
      <c r="Q4" s="300">
        <v>2055</v>
      </c>
      <c r="R4" s="300">
        <v>2060</v>
      </c>
    </row>
    <row r="5" spans="1:18" ht="10.15" customHeight="1" x14ac:dyDescent="0.3">
      <c r="D5" s="303"/>
      <c r="E5" s="301" t="s">
        <v>38</v>
      </c>
      <c r="F5" s="301" t="s">
        <v>604</v>
      </c>
      <c r="G5" s="302">
        <v>0.21028542254785343</v>
      </c>
      <c r="H5" s="302">
        <v>0.70164663489911128</v>
      </c>
      <c r="I5" s="302">
        <v>0.53390731071911723</v>
      </c>
      <c r="J5" s="302">
        <v>0.11558924825063599</v>
      </c>
      <c r="K5" s="302">
        <v>-3.043699685609802E-2</v>
      </c>
      <c r="L5" s="302">
        <v>8.5517386407207852E-2</v>
      </c>
      <c r="M5" s="302">
        <v>0.20752758584068332</v>
      </c>
      <c r="N5" s="302">
        <v>0.21590510302211818</v>
      </c>
      <c r="O5" s="302">
        <v>0.20964880241451933</v>
      </c>
      <c r="P5" s="302">
        <v>0.14093240705643773</v>
      </c>
      <c r="Q5" s="302">
        <v>0.17049966091826629</v>
      </c>
      <c r="R5" s="302">
        <v>0.23142733423866524</v>
      </c>
    </row>
    <row r="6" spans="1:18" ht="10.15" customHeight="1" x14ac:dyDescent="0.3">
      <c r="D6" s="303"/>
      <c r="E6" s="303" t="s">
        <v>83</v>
      </c>
      <c r="F6" s="303" t="s">
        <v>614</v>
      </c>
      <c r="G6" s="304">
        <v>-0.93823902131242243</v>
      </c>
      <c r="H6" s="304">
        <v>-0.76008457022863629</v>
      </c>
      <c r="I6" s="304">
        <v>-0.88954742812776821</v>
      </c>
      <c r="J6" s="304">
        <v>-1.1137704207442201</v>
      </c>
      <c r="K6" s="304">
        <v>-0.97641940633054203</v>
      </c>
      <c r="L6" s="304">
        <v>-0.85093601416210696</v>
      </c>
      <c r="M6" s="304">
        <v>-0.87694340464409271</v>
      </c>
      <c r="N6" s="304">
        <v>-1.064490058703893</v>
      </c>
      <c r="O6" s="304">
        <v>-1.1958166703892048</v>
      </c>
      <c r="P6" s="304">
        <v>-1.1438519676849834</v>
      </c>
      <c r="Q6" s="304">
        <v>-0.78355013240020144</v>
      </c>
      <c r="R6" s="304">
        <v>-0.54876655365492244</v>
      </c>
    </row>
    <row r="7" spans="1:18" ht="10.15" customHeight="1" x14ac:dyDescent="0.3">
      <c r="D7" s="303"/>
      <c r="E7" s="301" t="s">
        <v>1181</v>
      </c>
      <c r="F7" s="301" t="s">
        <v>638</v>
      </c>
      <c r="G7" s="302">
        <v>-0.33394671097993522</v>
      </c>
      <c r="H7" s="302">
        <v>-6.6199301654135123E-2</v>
      </c>
      <c r="I7" s="302">
        <v>-0.34278832642107293</v>
      </c>
      <c r="J7" s="302">
        <v>-0.21803160696288737</v>
      </c>
      <c r="K7" s="302">
        <v>-0.2278039041912594</v>
      </c>
      <c r="L7" s="302">
        <v>-8.103874812355194E-2</v>
      </c>
      <c r="M7" s="302">
        <v>-0.25320578807707106</v>
      </c>
      <c r="N7" s="302">
        <v>-0.3365525488865706</v>
      </c>
      <c r="O7" s="302">
        <v>-0.46389993179736244</v>
      </c>
      <c r="P7" s="302">
        <v>-0.59842766045480333</v>
      </c>
      <c r="Q7" s="302">
        <v>-0.48796133602557745</v>
      </c>
      <c r="R7" s="302">
        <v>-0.30674621264508151</v>
      </c>
    </row>
    <row r="8" spans="1:18" ht="10.15" customHeight="1" x14ac:dyDescent="0.3">
      <c r="D8" s="303"/>
      <c r="E8" s="303" t="s">
        <v>43</v>
      </c>
      <c r="F8" s="303" t="s">
        <v>640</v>
      </c>
      <c r="G8" s="304">
        <v>4.2787721986982741E-3</v>
      </c>
      <c r="H8" s="304">
        <v>-4.5207963517435168E-2</v>
      </c>
      <c r="I8" s="304">
        <v>-0.29241606424993405</v>
      </c>
      <c r="J8" s="304">
        <v>5.0600400485256714E-2</v>
      </c>
      <c r="K8" s="304">
        <v>0.10973977791846057</v>
      </c>
      <c r="L8" s="304">
        <v>-9.012686293268235E-2</v>
      </c>
      <c r="M8" s="304">
        <v>-0.11885033667242695</v>
      </c>
      <c r="N8" s="304">
        <v>2.15920005022463E-2</v>
      </c>
      <c r="O8" s="304">
        <v>0.1745734945224342</v>
      </c>
      <c r="P8" s="304">
        <v>0.15853031030965692</v>
      </c>
      <c r="Q8" s="304">
        <v>4.5730394547738307E-2</v>
      </c>
      <c r="R8" s="304">
        <v>-4.6525685977150122E-2</v>
      </c>
    </row>
    <row r="9" spans="1:18" ht="10.15" customHeight="1" x14ac:dyDescent="0.3">
      <c r="D9" s="303"/>
      <c r="E9" s="301" t="s">
        <v>49</v>
      </c>
      <c r="F9" s="301" t="s">
        <v>656</v>
      </c>
      <c r="G9" s="302">
        <v>-0.60674735867948615</v>
      </c>
      <c r="H9" s="302">
        <v>0.45770159871805216</v>
      </c>
      <c r="I9" s="302">
        <v>-4.466266063541946E-2</v>
      </c>
      <c r="J9" s="302">
        <v>-0.39610109776335722</v>
      </c>
      <c r="K9" s="302">
        <v>-0.7984080744757982</v>
      </c>
      <c r="L9" s="302">
        <v>-1.0560445311427746</v>
      </c>
      <c r="M9" s="302">
        <v>-0.96559502385563656</v>
      </c>
      <c r="N9" s="302">
        <v>-0.71220143400678726</v>
      </c>
      <c r="O9" s="302">
        <v>-0.67165882784363529</v>
      </c>
      <c r="P9" s="302">
        <v>-0.7568475739163083</v>
      </c>
      <c r="Q9" s="302">
        <v>-0.80536403793856071</v>
      </c>
      <c r="R9" s="302">
        <v>-0.72913130789089564</v>
      </c>
    </row>
    <row r="10" spans="1:18" ht="10.15" customHeight="1" x14ac:dyDescent="0.3">
      <c r="D10" s="303"/>
      <c r="E10" s="303" t="s">
        <v>45</v>
      </c>
      <c r="F10" s="303" t="s">
        <v>649</v>
      </c>
      <c r="G10" s="304">
        <v>-0.59901043684967437</v>
      </c>
      <c r="H10" s="304">
        <v>-2.022072640809025</v>
      </c>
      <c r="I10" s="304">
        <v>-0.89460963904137714</v>
      </c>
      <c r="J10" s="304">
        <v>-0.23764360078982749</v>
      </c>
      <c r="K10" s="304">
        <v>0.23698940290239889</v>
      </c>
      <c r="L10" s="304">
        <v>-8.4610588815692278E-2</v>
      </c>
      <c r="M10" s="304">
        <v>-0.2842121929364394</v>
      </c>
      <c r="N10" s="304">
        <v>-0.51153443461247061</v>
      </c>
      <c r="O10" s="304">
        <v>-0.80563542705752722</v>
      </c>
      <c r="P10" s="304">
        <v>-0.97088146317202417</v>
      </c>
      <c r="Q10" s="304">
        <v>-0.81671956044724325</v>
      </c>
      <c r="R10" s="304">
        <v>-0.37990558587629453</v>
      </c>
    </row>
    <row r="11" spans="1:18" ht="10.15" customHeight="1" x14ac:dyDescent="0.3">
      <c r="D11" s="303"/>
      <c r="E11" s="301" t="s">
        <v>55</v>
      </c>
      <c r="F11" s="301" t="s">
        <v>670</v>
      </c>
      <c r="G11" s="302">
        <v>0.51879029297327595</v>
      </c>
      <c r="H11" s="302">
        <v>-2.6714294429675989</v>
      </c>
      <c r="I11" s="302">
        <v>-7.1825291878546693E-4</v>
      </c>
      <c r="J11" s="302">
        <v>1.5117994280809954</v>
      </c>
      <c r="K11" s="302">
        <v>1.8170634410125119</v>
      </c>
      <c r="L11" s="302">
        <v>1.1856870535630781</v>
      </c>
      <c r="M11" s="302">
        <v>0.64497411643835711</v>
      </c>
      <c r="N11" s="302">
        <v>0.27845078115691368</v>
      </c>
      <c r="O11" s="302">
        <v>9.4686545916156106E-2</v>
      </c>
      <c r="P11" s="302">
        <v>0.39615027693171712</v>
      </c>
      <c r="Q11" s="302">
        <v>0.68248024736841106</v>
      </c>
      <c r="R11" s="302">
        <v>0.80042459291216339</v>
      </c>
    </row>
    <row r="12" spans="1:18" ht="10.15" customHeight="1" x14ac:dyDescent="0.3">
      <c r="D12" s="303"/>
      <c r="E12" s="303" t="s">
        <v>51</v>
      </c>
      <c r="F12" s="303" t="s">
        <v>1175</v>
      </c>
      <c r="G12" s="304">
        <v>-0.16900196303254694</v>
      </c>
      <c r="H12" s="304">
        <v>-0.15186847367870682</v>
      </c>
      <c r="I12" s="304">
        <v>0.15871149890556158</v>
      </c>
      <c r="J12" s="304">
        <v>0.5450383850221785</v>
      </c>
      <c r="K12" s="304">
        <v>1.5061079758549312E-2</v>
      </c>
      <c r="L12" s="304">
        <v>-0.20674353424215974</v>
      </c>
      <c r="M12" s="304">
        <v>-0.39045539607630575</v>
      </c>
      <c r="N12" s="304">
        <v>-0.59723994728403396</v>
      </c>
      <c r="O12" s="304">
        <v>-0.57677281094437038</v>
      </c>
      <c r="P12" s="304">
        <v>-0.32977541666036059</v>
      </c>
      <c r="Q12" s="304">
        <v>-0.21693200771221166</v>
      </c>
      <c r="R12" s="304">
        <v>-0.12791311591141552</v>
      </c>
    </row>
    <row r="13" spans="1:18" ht="10.15" customHeight="1" x14ac:dyDescent="0.3">
      <c r="D13" s="303"/>
      <c r="E13" s="301" t="s">
        <v>75</v>
      </c>
      <c r="F13" s="301" t="s">
        <v>759</v>
      </c>
      <c r="G13" s="302">
        <v>0.19153177112606035</v>
      </c>
      <c r="H13" s="302">
        <v>-1.1437485521580859</v>
      </c>
      <c r="I13" s="302">
        <v>0.41269179458507388</v>
      </c>
      <c r="J13" s="302">
        <v>1.7217359865420612</v>
      </c>
      <c r="K13" s="302">
        <v>1.7144190076718857</v>
      </c>
      <c r="L13" s="302">
        <v>0.5923956340380343</v>
      </c>
      <c r="M13" s="302">
        <v>-8.1534033863761568E-2</v>
      </c>
      <c r="N13" s="302">
        <v>-0.47148439376326623</v>
      </c>
      <c r="O13" s="302">
        <v>-0.56218976248423314</v>
      </c>
      <c r="P13" s="302">
        <v>-0.35334998022888975</v>
      </c>
      <c r="Q13" s="302">
        <v>-0.10238956096535468</v>
      </c>
      <c r="R13" s="302">
        <v>1.8860455320135472E-2</v>
      </c>
    </row>
    <row r="14" spans="1:18" ht="10.15" customHeight="1" x14ac:dyDescent="0.3">
      <c r="D14" s="303"/>
      <c r="E14" s="303" t="s">
        <v>2</v>
      </c>
      <c r="F14" s="303" t="s">
        <v>653</v>
      </c>
      <c r="G14" s="304">
        <v>0.17497619411421811</v>
      </c>
      <c r="H14" s="304">
        <v>0.43899114601244626</v>
      </c>
      <c r="I14" s="304">
        <v>3.3227740133523476E-2</v>
      </c>
      <c r="J14" s="304">
        <v>0.5846846894630664</v>
      </c>
      <c r="K14" s="304">
        <v>0.31425900125703343</v>
      </c>
      <c r="L14" s="304">
        <v>7.3046567487344838E-2</v>
      </c>
      <c r="M14" s="304">
        <v>3.0119973315478887E-2</v>
      </c>
      <c r="N14" s="304">
        <v>8.937144632339411E-2</v>
      </c>
      <c r="O14" s="304">
        <v>4.7213676289414863E-2</v>
      </c>
      <c r="P14" s="304">
        <v>1.7838458781693767E-2</v>
      </c>
      <c r="Q14" s="304">
        <v>6.3847167069686073E-2</v>
      </c>
      <c r="R14" s="304">
        <v>7.3119906932728185E-2</v>
      </c>
    </row>
    <row r="15" spans="1:18" ht="10.15" customHeight="1" x14ac:dyDescent="0.3">
      <c r="D15" s="303"/>
      <c r="E15" s="301" t="s">
        <v>57</v>
      </c>
      <c r="F15" s="301" t="s">
        <v>673</v>
      </c>
      <c r="G15" s="302">
        <v>4.8149202921611713E-2</v>
      </c>
      <c r="H15" s="302">
        <v>0.23911516917640707</v>
      </c>
      <c r="I15" s="302">
        <v>0.26438909823260914</v>
      </c>
      <c r="J15" s="302">
        <v>0.9436573582769503</v>
      </c>
      <c r="K15" s="302">
        <v>0.33733034348752966</v>
      </c>
      <c r="L15" s="302">
        <v>-0.12561354592696139</v>
      </c>
      <c r="M15" s="302">
        <v>-0.31792790081460742</v>
      </c>
      <c r="N15" s="302">
        <v>-0.36339415909858452</v>
      </c>
      <c r="O15" s="302">
        <v>-0.28051495564634932</v>
      </c>
      <c r="P15" s="302">
        <v>-9.4425416404020357E-2</v>
      </c>
      <c r="Q15" s="302">
        <v>-4.0733982616758535E-2</v>
      </c>
      <c r="R15" s="302">
        <v>-9.1987855547304154E-2</v>
      </c>
    </row>
    <row r="16" spans="1:18" ht="10.15" customHeight="1" x14ac:dyDescent="0.3">
      <c r="D16" s="303"/>
      <c r="E16" s="303" t="s">
        <v>40</v>
      </c>
      <c r="F16" s="303" t="s">
        <v>636</v>
      </c>
      <c r="G16" s="304">
        <v>0.41320720433194069</v>
      </c>
      <c r="H16" s="304">
        <v>0.56736622385029634</v>
      </c>
      <c r="I16" s="304">
        <v>0.25882097659453152</v>
      </c>
      <c r="J16" s="304">
        <v>1.0034550766095274</v>
      </c>
      <c r="K16" s="304">
        <v>0.695769390471912</v>
      </c>
      <c r="L16" s="304">
        <v>0.67978337404615008</v>
      </c>
      <c r="M16" s="304">
        <v>0.64063404447485262</v>
      </c>
      <c r="N16" s="304">
        <v>0.45562802730267915</v>
      </c>
      <c r="O16" s="304">
        <v>0.12877151007304466</v>
      </c>
      <c r="P16" s="304">
        <v>-6.7285219182366962E-2</v>
      </c>
      <c r="Q16" s="304">
        <v>-0.16960256804652296</v>
      </c>
      <c r="R16" s="304">
        <v>-5.0025969590594688E-2</v>
      </c>
    </row>
    <row r="17" spans="4:18" ht="10.15" customHeight="1" x14ac:dyDescent="0.3">
      <c r="D17" s="303"/>
      <c r="E17" s="301" t="s">
        <v>351</v>
      </c>
      <c r="F17" s="301" t="s">
        <v>685</v>
      </c>
      <c r="G17" s="302">
        <v>-0.90622175953693695</v>
      </c>
      <c r="H17" s="302">
        <v>-3.0245683487501118</v>
      </c>
      <c r="I17" s="302">
        <v>-0.64537810707905319</v>
      </c>
      <c r="J17" s="302">
        <v>8.0454390766560024E-2</v>
      </c>
      <c r="K17" s="302">
        <v>0.47990896942644579</v>
      </c>
      <c r="L17" s="302">
        <v>-0.36012910162119827</v>
      </c>
      <c r="M17" s="302">
        <v>-0.75436126617988153</v>
      </c>
      <c r="N17" s="302">
        <v>-0.98660043610744319</v>
      </c>
      <c r="O17" s="302">
        <v>-1.43982857274777</v>
      </c>
      <c r="P17" s="302">
        <v>-1.5620869095852807</v>
      </c>
      <c r="Q17" s="302">
        <v>-1.2373548388533551</v>
      </c>
      <c r="R17" s="302">
        <v>-0.98185397984806855</v>
      </c>
    </row>
    <row r="18" spans="4:18" ht="10.15" customHeight="1" x14ac:dyDescent="0.3">
      <c r="D18" s="303"/>
      <c r="E18" s="303" t="s">
        <v>59</v>
      </c>
      <c r="F18" s="303" t="s">
        <v>689</v>
      </c>
      <c r="G18" s="304">
        <v>-0.79142033542152812</v>
      </c>
      <c r="H18" s="304">
        <v>-3.3299354998186481</v>
      </c>
      <c r="I18" s="304">
        <v>-1.145042500572202</v>
      </c>
      <c r="J18" s="304">
        <v>-4.006699589075291E-2</v>
      </c>
      <c r="K18" s="304">
        <v>0.11527529238264389</v>
      </c>
      <c r="L18" s="304">
        <v>-0.51138490738175113</v>
      </c>
      <c r="M18" s="304">
        <v>-0.49634972789655007</v>
      </c>
      <c r="N18" s="304">
        <v>-0.46057397787562238</v>
      </c>
      <c r="O18" s="304">
        <v>-0.72542215702061652</v>
      </c>
      <c r="P18" s="304">
        <v>-1.1099678347119224</v>
      </c>
      <c r="Q18" s="304">
        <v>-1.127427908826506</v>
      </c>
      <c r="R18" s="304">
        <v>-0.69922824942950657</v>
      </c>
    </row>
    <row r="19" spans="4:18" ht="10.15" customHeight="1" x14ac:dyDescent="0.3">
      <c r="D19" s="303"/>
      <c r="E19" s="301" t="s">
        <v>61</v>
      </c>
      <c r="F19" s="301" t="s">
        <v>1176</v>
      </c>
      <c r="G19" s="302">
        <v>0.50277273981698589</v>
      </c>
      <c r="H19" s="302">
        <v>2.3731410405569253</v>
      </c>
      <c r="I19" s="302">
        <v>2.0824374022653025</v>
      </c>
      <c r="J19" s="302">
        <v>0.66202343635399785</v>
      </c>
      <c r="K19" s="302">
        <v>0.30877425365021249</v>
      </c>
      <c r="L19" s="302">
        <v>0.22758771686095525</v>
      </c>
      <c r="M19" s="302">
        <v>0.22598937032960453</v>
      </c>
      <c r="N19" s="302">
        <v>0.18419303296426381</v>
      </c>
      <c r="O19" s="302">
        <v>0.18173903763716304</v>
      </c>
      <c r="P19" s="302">
        <v>0.13817146719838913</v>
      </c>
      <c r="Q19" s="302">
        <v>0.10508077496278467</v>
      </c>
      <c r="R19" s="302">
        <v>0.11745608540159047</v>
      </c>
    </row>
    <row r="20" spans="4:18" ht="10.15" customHeight="1" x14ac:dyDescent="0.3">
      <c r="D20" s="303"/>
      <c r="E20" s="303" t="s">
        <v>53</v>
      </c>
      <c r="F20" s="303" t="s">
        <v>662</v>
      </c>
      <c r="G20" s="304">
        <v>-0.50665731576073025</v>
      </c>
      <c r="H20" s="304">
        <v>-0.66248825974183356</v>
      </c>
      <c r="I20" s="304">
        <v>-0.65746904320507227</v>
      </c>
      <c r="J20" s="304">
        <v>0.49307210450080241</v>
      </c>
      <c r="K20" s="304">
        <v>0.33181750482342842</v>
      </c>
      <c r="L20" s="304">
        <v>-0.26549198010041852</v>
      </c>
      <c r="M20" s="304">
        <v>-0.70189198770640449</v>
      </c>
      <c r="N20" s="304">
        <v>-0.95232097454963638</v>
      </c>
      <c r="O20" s="304">
        <v>-0.96680212455874104</v>
      </c>
      <c r="P20" s="304">
        <v>-0.90541909005187327</v>
      </c>
      <c r="Q20" s="304">
        <v>-0.82969905242910036</v>
      </c>
      <c r="R20" s="304">
        <v>-0.69258878704298033</v>
      </c>
    </row>
    <row r="21" spans="4:18" ht="10.15" customHeight="1" x14ac:dyDescent="0.3">
      <c r="D21" s="303"/>
      <c r="E21" s="301" t="s">
        <v>63</v>
      </c>
      <c r="F21" s="301" t="s">
        <v>696</v>
      </c>
      <c r="G21" s="302">
        <v>-0.17163282663948998</v>
      </c>
      <c r="H21" s="302">
        <v>1.1712766337867997</v>
      </c>
      <c r="I21" s="302">
        <v>0.58083253162328763</v>
      </c>
      <c r="J21" s="302">
        <v>0.22086282014051051</v>
      </c>
      <c r="K21" s="302">
        <v>0.23441738481437824</v>
      </c>
      <c r="L21" s="302">
        <v>0.11304827357390135</v>
      </c>
      <c r="M21" s="302">
        <v>-8.3597217221853537E-2</v>
      </c>
      <c r="N21" s="302">
        <v>-0.44051131364762908</v>
      </c>
      <c r="O21" s="302">
        <v>-0.67071675549269516</v>
      </c>
      <c r="P21" s="302">
        <v>-0.84304730429446417</v>
      </c>
      <c r="Q21" s="302">
        <v>-0.90329906317831998</v>
      </c>
      <c r="R21" s="302">
        <v>-0.65603869294101891</v>
      </c>
    </row>
    <row r="22" spans="4:18" ht="10.15" customHeight="1" x14ac:dyDescent="0.3">
      <c r="D22" s="303"/>
      <c r="E22" s="303" t="s">
        <v>65</v>
      </c>
      <c r="F22" s="303" t="s">
        <v>708</v>
      </c>
      <c r="G22" s="304">
        <v>-0.18002430925983495</v>
      </c>
      <c r="H22" s="304">
        <v>0.33799741357827262</v>
      </c>
      <c r="I22" s="304">
        <v>0.27502095975364682</v>
      </c>
      <c r="J22" s="304">
        <v>-0.17479431959070979</v>
      </c>
      <c r="K22" s="304">
        <v>-0.41850456493827126</v>
      </c>
      <c r="L22" s="304">
        <v>-0.46693291855322006</v>
      </c>
      <c r="M22" s="304">
        <v>-0.31587270741465501</v>
      </c>
      <c r="N22" s="304">
        <v>-0.1901367792073394</v>
      </c>
      <c r="O22" s="304">
        <v>-0.14602110746407826</v>
      </c>
      <c r="P22" s="304">
        <v>-0.16132770146074504</v>
      </c>
      <c r="Q22" s="304">
        <v>-0.2252732432314164</v>
      </c>
      <c r="R22" s="304">
        <v>-0.25833018788532502</v>
      </c>
    </row>
    <row r="23" spans="4:18" ht="10.15" customHeight="1" x14ac:dyDescent="0.3">
      <c r="D23" s="303"/>
      <c r="E23" s="301" t="s">
        <v>36</v>
      </c>
      <c r="F23" s="301" t="s">
        <v>579</v>
      </c>
      <c r="G23" s="302">
        <v>-8.1239974968060583E-2</v>
      </c>
      <c r="H23" s="302">
        <v>0.73181394746790751</v>
      </c>
      <c r="I23" s="302">
        <v>0.20654488913804947</v>
      </c>
      <c r="J23" s="302">
        <v>1.0374057120410285E-2</v>
      </c>
      <c r="K23" s="302">
        <v>-0.21189330750415181</v>
      </c>
      <c r="L23" s="302">
        <v>-0.20668813526951713</v>
      </c>
      <c r="M23" s="302">
        <v>-0.12481475318542046</v>
      </c>
      <c r="N23" s="302">
        <v>-0.12639801830640618</v>
      </c>
      <c r="O23" s="302">
        <v>-0.15283986299257091</v>
      </c>
      <c r="P23" s="302">
        <v>-0.20838781818962593</v>
      </c>
      <c r="Q23" s="302">
        <v>-0.27818492753177715</v>
      </c>
      <c r="R23" s="302">
        <v>-0.23285825376447855</v>
      </c>
    </row>
    <row r="24" spans="4:18" ht="10.15" customHeight="1" x14ac:dyDescent="0.3">
      <c r="D24" s="303"/>
      <c r="E24" s="303" t="s">
        <v>67</v>
      </c>
      <c r="F24" s="303" t="s">
        <v>727</v>
      </c>
      <c r="G24" s="304">
        <v>-0.63216637671556331</v>
      </c>
      <c r="H24" s="304">
        <v>1.8282095331136894</v>
      </c>
      <c r="I24" s="304">
        <v>0.45513319005645592</v>
      </c>
      <c r="J24" s="304">
        <v>-0.33822812907231548</v>
      </c>
      <c r="K24" s="304">
        <v>-0.61129144155273041</v>
      </c>
      <c r="L24" s="304">
        <v>-0.63589498662759425</v>
      </c>
      <c r="M24" s="304">
        <v>-0.72092183758789563</v>
      </c>
      <c r="N24" s="304">
        <v>-0.98260552040281279</v>
      </c>
      <c r="O24" s="304">
        <v>-1.2260964494898996</v>
      </c>
      <c r="P24" s="304">
        <v>-1.2849767368152132</v>
      </c>
      <c r="Q24" s="304">
        <v>-1.1780972620059171</v>
      </c>
      <c r="R24" s="304">
        <v>-0.90149622790983708</v>
      </c>
    </row>
    <row r="25" spans="4:18" ht="10.15" customHeight="1" x14ac:dyDescent="0.3">
      <c r="D25" s="303"/>
      <c r="E25" s="301" t="s">
        <v>69</v>
      </c>
      <c r="F25" s="301" t="s">
        <v>729</v>
      </c>
      <c r="G25" s="302">
        <v>-0.26489342694007639</v>
      </c>
      <c r="H25" s="302">
        <v>-1.0812186667830459</v>
      </c>
      <c r="I25" s="302">
        <v>-0.11893193016350168</v>
      </c>
      <c r="J25" s="302">
        <v>0.61963183332494065</v>
      </c>
      <c r="K25" s="302">
        <v>0.55883364586226669</v>
      </c>
      <c r="L25" s="302">
        <v>-2.7550563215228419E-2</v>
      </c>
      <c r="M25" s="302">
        <v>-0.41363430785933408</v>
      </c>
      <c r="N25" s="302">
        <v>-0.60400697675169202</v>
      </c>
      <c r="O25" s="302">
        <v>-0.65645459293164343</v>
      </c>
      <c r="P25" s="302">
        <v>-0.64554298605780103</v>
      </c>
      <c r="Q25" s="302">
        <v>-0.53118604294097871</v>
      </c>
      <c r="R25" s="302">
        <v>-0.43659914083148399</v>
      </c>
    </row>
    <row r="26" spans="4:18" ht="10.15" customHeight="1" x14ac:dyDescent="0.3">
      <c r="D26" s="303"/>
      <c r="E26" s="303" t="s">
        <v>85</v>
      </c>
      <c r="F26" s="303" t="s">
        <v>736</v>
      </c>
      <c r="G26" s="304">
        <v>-1.0137170687476158</v>
      </c>
      <c r="H26" s="304">
        <v>-0.6355151938902126</v>
      </c>
      <c r="I26" s="304">
        <v>-0.81593995550433007</v>
      </c>
      <c r="J26" s="304">
        <v>-0.57876115398615147</v>
      </c>
      <c r="K26" s="304">
        <v>-0.83537333147046811</v>
      </c>
      <c r="L26" s="304">
        <v>-1.0099527748244408</v>
      </c>
      <c r="M26" s="304">
        <v>-1.074154348326406</v>
      </c>
      <c r="N26" s="304">
        <v>-1.2174566061597725</v>
      </c>
      <c r="O26" s="304">
        <v>-1.4014218862209771</v>
      </c>
      <c r="P26" s="304">
        <v>-1.3861533235153489</v>
      </c>
      <c r="Q26" s="304">
        <v>-1.1695408794711759</v>
      </c>
      <c r="R26" s="304">
        <v>-1.0953084074901032</v>
      </c>
    </row>
    <row r="27" spans="4:18" ht="10.15" customHeight="1" x14ac:dyDescent="0.3">
      <c r="D27" s="303"/>
      <c r="E27" s="301" t="s">
        <v>73</v>
      </c>
      <c r="F27" s="301" t="s">
        <v>756</v>
      </c>
      <c r="G27" s="302">
        <v>-0.33517581841178867</v>
      </c>
      <c r="H27" s="302">
        <v>-0.11644810535179628</v>
      </c>
      <c r="I27" s="302">
        <v>-5.4092362626101398E-3</v>
      </c>
      <c r="J27" s="302">
        <v>0.13969152847812527</v>
      </c>
      <c r="K27" s="302">
        <v>4.0781143138546305E-2</v>
      </c>
      <c r="L27" s="302">
        <v>-0.24521474723578907</v>
      </c>
      <c r="M27" s="302">
        <v>-0.39882271737171626</v>
      </c>
      <c r="N27" s="302">
        <v>-0.614874576938651</v>
      </c>
      <c r="O27" s="302">
        <v>-0.69247122166025132</v>
      </c>
      <c r="P27" s="302">
        <v>-0.68999701418250847</v>
      </c>
      <c r="Q27" s="302">
        <v>-0.48479567025674353</v>
      </c>
      <c r="R27" s="302">
        <v>-0.24194405743512837</v>
      </c>
    </row>
    <row r="28" spans="4:18" ht="10.15" customHeight="1" x14ac:dyDescent="0.3">
      <c r="D28" s="303"/>
      <c r="E28" s="303" t="s">
        <v>1132</v>
      </c>
      <c r="F28" s="303" t="s">
        <v>754</v>
      </c>
      <c r="G28" s="304">
        <v>-0.61629582692619944</v>
      </c>
      <c r="H28" s="304">
        <v>8.4957517404271599E-2</v>
      </c>
      <c r="I28" s="304">
        <v>-0.68777723472156493</v>
      </c>
      <c r="J28" s="304">
        <v>0.20418423917891726</v>
      </c>
      <c r="K28" s="304">
        <v>0.1120073814397049</v>
      </c>
      <c r="L28" s="304">
        <v>-0.29974509044218278</v>
      </c>
      <c r="M28" s="304">
        <v>-0.79656856548607768</v>
      </c>
      <c r="N28" s="304">
        <v>-1.0908246124954113</v>
      </c>
      <c r="O28" s="304">
        <v>-1.2176359657428359</v>
      </c>
      <c r="P28" s="304">
        <v>-1.1842076634685728</v>
      </c>
      <c r="Q28" s="304">
        <v>-0.95386932624850207</v>
      </c>
      <c r="R28" s="304">
        <v>-0.59036077742814497</v>
      </c>
    </row>
    <row r="29" spans="4:18" ht="10.15" customHeight="1" x14ac:dyDescent="0.3">
      <c r="D29" s="303"/>
      <c r="E29" s="301" t="s">
        <v>1</v>
      </c>
      <c r="F29" s="301" t="s">
        <v>651</v>
      </c>
      <c r="G29" s="302">
        <v>-0.12281651274091804</v>
      </c>
      <c r="H29" s="302">
        <v>0.41941563513232527</v>
      </c>
      <c r="I29" s="302">
        <v>-0.85966531706345162</v>
      </c>
      <c r="J29" s="302">
        <v>-0.2197475587406017</v>
      </c>
      <c r="K29" s="302">
        <v>-0.24743232253202629</v>
      </c>
      <c r="L29" s="302">
        <v>-0.11750424412264593</v>
      </c>
      <c r="M29" s="302">
        <v>5.3259761252766324E-2</v>
      </c>
      <c r="N29" s="302">
        <v>3.3203439300999449E-2</v>
      </c>
      <c r="O29" s="302">
        <v>-4.8737538851140183E-2</v>
      </c>
      <c r="P29" s="302">
        <v>-0.12352766823414685</v>
      </c>
      <c r="Q29" s="302">
        <v>-0.14736722477250996</v>
      </c>
      <c r="R29" s="302">
        <v>-4.8076897641813332E-2</v>
      </c>
    </row>
    <row r="30" spans="4:18" ht="10.15" customHeight="1" x14ac:dyDescent="0.3">
      <c r="D30" s="303"/>
      <c r="E30" s="303" t="s">
        <v>77</v>
      </c>
      <c r="F30" s="303" t="s">
        <v>763</v>
      </c>
      <c r="G30" s="304">
        <v>0.22242604327864346</v>
      </c>
      <c r="H30" s="304">
        <v>0.93289143661992036</v>
      </c>
      <c r="I30" s="304">
        <v>-5.6510781548191336E-2</v>
      </c>
      <c r="J30" s="304">
        <v>0.28470896949215341</v>
      </c>
      <c r="K30" s="304">
        <v>0.25522480386346302</v>
      </c>
      <c r="L30" s="304">
        <v>0.18939415793000069</v>
      </c>
      <c r="M30" s="304">
        <v>0.25799253865210758</v>
      </c>
      <c r="N30" s="304">
        <v>0.29226009100875583</v>
      </c>
      <c r="O30" s="304">
        <v>0.22329223315491475</v>
      </c>
      <c r="P30" s="304">
        <v>7.6150032575394988E-2</v>
      </c>
      <c r="Q30" s="304">
        <v>-3.3290182082623687E-2</v>
      </c>
      <c r="R30" s="304">
        <v>0.12958575097685721</v>
      </c>
    </row>
    <row r="31" spans="4:18" ht="10.15" customHeight="1" x14ac:dyDescent="0.3">
      <c r="D31" s="303"/>
      <c r="E31" s="301" t="s">
        <v>1182</v>
      </c>
      <c r="F31" s="301" t="s">
        <v>1177</v>
      </c>
      <c r="G31" s="302">
        <v>0.3115712460123275</v>
      </c>
      <c r="H31" s="302">
        <v>0.18820003667887608</v>
      </c>
      <c r="I31" s="302">
        <v>-1.2605742105331608E-2</v>
      </c>
      <c r="J31" s="302">
        <v>0.42270438298841473</v>
      </c>
      <c r="K31" s="302">
        <v>0.38176256370965334</v>
      </c>
      <c r="L31" s="302">
        <v>0.34764611301378867</v>
      </c>
      <c r="M31" s="302">
        <v>0.40576312058793196</v>
      </c>
      <c r="N31" s="302">
        <v>0.46109870112349682</v>
      </c>
      <c r="O31" s="302">
        <v>0.38406418130383368</v>
      </c>
      <c r="P31" s="302">
        <v>0.24067728899410668</v>
      </c>
      <c r="Q31" s="302">
        <v>0.1796398447112546</v>
      </c>
      <c r="R31" s="302">
        <v>0.2305838205054922</v>
      </c>
    </row>
    <row r="32" spans="4:18" ht="10.15" customHeight="1" x14ac:dyDescent="0.3">
      <c r="D32" s="303"/>
      <c r="E32" s="305" t="s">
        <v>3</v>
      </c>
      <c r="F32" s="305" t="s">
        <v>714</v>
      </c>
      <c r="G32" s="306">
        <v>0.36853797363567509</v>
      </c>
      <c r="H32" s="306">
        <v>-0.22249110433599784</v>
      </c>
      <c r="I32" s="306">
        <v>0.77467326770235267</v>
      </c>
      <c r="J32" s="306">
        <v>0.35464357692318593</v>
      </c>
      <c r="K32" s="306">
        <v>0.29472715644727199</v>
      </c>
      <c r="L32" s="306">
        <v>0.2649797261808029</v>
      </c>
      <c r="M32" s="306">
        <v>0.27504616474791632</v>
      </c>
      <c r="N32" s="306">
        <v>0.31854270737368129</v>
      </c>
      <c r="O32" s="306">
        <v>0.3192591447224391</v>
      </c>
      <c r="P32" s="306">
        <v>0.25339443071470402</v>
      </c>
      <c r="Q32" s="306">
        <v>0.18568550793975902</v>
      </c>
      <c r="R32" s="306">
        <v>0.20112829842990898</v>
      </c>
    </row>
    <row r="33" spans="4:18" ht="10.15" customHeight="1" x14ac:dyDescent="0.3">
      <c r="D33" s="303"/>
      <c r="E33" s="307" t="s">
        <v>1183</v>
      </c>
      <c r="F33" s="307" t="s">
        <v>1178</v>
      </c>
      <c r="G33" s="308">
        <v>-7.1762828846192825E-2</v>
      </c>
      <c r="H33" s="308">
        <v>0.52597166761259029</v>
      </c>
      <c r="I33" s="308">
        <v>0.26442647203448466</v>
      </c>
      <c r="J33" s="308">
        <v>0.30152743645026625</v>
      </c>
      <c r="K33" s="308">
        <v>9.3874469227239743E-2</v>
      </c>
      <c r="L33" s="308">
        <v>-0.17819712136968313</v>
      </c>
      <c r="M33" s="308">
        <v>-0.27318985715882871</v>
      </c>
      <c r="N33" s="308">
        <v>-0.2954674268838442</v>
      </c>
      <c r="O33" s="308">
        <v>-0.32869858996130707</v>
      </c>
      <c r="P33" s="308">
        <v>-0.31911790628235126</v>
      </c>
      <c r="Q33" s="308">
        <v>-0.26224825102706406</v>
      </c>
      <c r="R33" s="308">
        <v>-0.18175692203673544</v>
      </c>
    </row>
    <row r="34" spans="4:18" ht="10.15" customHeight="1" x14ac:dyDescent="0.3">
      <c r="D34" s="303"/>
      <c r="E34" s="309" t="s">
        <v>1184</v>
      </c>
      <c r="F34" s="309" t="s">
        <v>1179</v>
      </c>
      <c r="G34" s="310">
        <v>-0.10155954063787051</v>
      </c>
      <c r="H34" s="310">
        <v>7.8050590636591366E-2</v>
      </c>
      <c r="I34" s="310">
        <v>0.11111175819238372</v>
      </c>
      <c r="J34" s="310">
        <v>0.44653215296934778</v>
      </c>
      <c r="K34" s="310">
        <v>0.17026108477546931</v>
      </c>
      <c r="L34" s="310">
        <v>-0.20363240021552542</v>
      </c>
      <c r="M34" s="310">
        <v>-0.33593723189573321</v>
      </c>
      <c r="N34" s="310">
        <v>-0.34797234867507409</v>
      </c>
      <c r="O34" s="310">
        <v>-0.34964744798302583</v>
      </c>
      <c r="P34" s="310">
        <v>-0.29763933449382662</v>
      </c>
      <c r="Q34" s="310">
        <v>-0.23355302633055741</v>
      </c>
      <c r="R34" s="310">
        <v>-0.18054038732950861</v>
      </c>
    </row>
    <row r="35" spans="4:18" ht="10.15" customHeight="1" x14ac:dyDescent="0.3"/>
    <row r="36" spans="4:18" ht="10.15" customHeight="1" x14ac:dyDescent="0.3"/>
    <row r="37" spans="4:18" ht="10.15" customHeight="1" x14ac:dyDescent="0.3">
      <c r="E37" s="40" t="s">
        <v>1186</v>
      </c>
    </row>
    <row r="38" spans="4:18" ht="10.15" customHeight="1" x14ac:dyDescent="0.3">
      <c r="E38" s="298" t="s">
        <v>292</v>
      </c>
      <c r="F38" s="298" t="s">
        <v>292</v>
      </c>
      <c r="G38" s="299" t="s">
        <v>1174</v>
      </c>
      <c r="H38" s="300">
        <v>2010</v>
      </c>
      <c r="I38" s="300">
        <v>2015</v>
      </c>
      <c r="J38" s="300">
        <v>2020</v>
      </c>
      <c r="K38" s="300">
        <v>2025</v>
      </c>
      <c r="L38" s="300">
        <v>2030</v>
      </c>
      <c r="M38" s="300">
        <v>2035</v>
      </c>
      <c r="N38" s="300">
        <v>2040</v>
      </c>
      <c r="O38" s="300">
        <v>2045</v>
      </c>
      <c r="P38" s="300">
        <v>2050</v>
      </c>
      <c r="Q38" s="300">
        <v>2055</v>
      </c>
      <c r="R38" s="300">
        <v>2060</v>
      </c>
    </row>
    <row r="39" spans="4:18" ht="10.15" customHeight="1" x14ac:dyDescent="0.3">
      <c r="E39" s="301" t="s">
        <v>38</v>
      </c>
      <c r="F39" s="301" t="s">
        <v>604</v>
      </c>
      <c r="G39" s="302">
        <v>508.88388530044631</v>
      </c>
      <c r="H39" s="302">
        <v>4853.2683082549474</v>
      </c>
      <c r="I39" s="302">
        <v>5049.4571072147273</v>
      </c>
      <c r="J39" s="302">
        <v>5105.3955102320679</v>
      </c>
      <c r="K39" s="302">
        <v>5080.8415995726418</v>
      </c>
      <c r="L39" s="302">
        <v>5076.3649696855191</v>
      </c>
      <c r="M39" s="302">
        <v>5115.158509228655</v>
      </c>
      <c r="N39" s="302">
        <v>5172.801553022955</v>
      </c>
      <c r="O39" s="302">
        <v>5227.3250108423372</v>
      </c>
      <c r="P39" s="302">
        <v>5270.4945036063955</v>
      </c>
      <c r="Q39" s="302">
        <v>5307.7161585267168</v>
      </c>
      <c r="R39" s="302">
        <v>5362.1521935553938</v>
      </c>
    </row>
    <row r="40" spans="4:18" ht="10.15" customHeight="1" x14ac:dyDescent="0.3">
      <c r="E40" s="303" t="s">
        <v>83</v>
      </c>
      <c r="F40" s="303" t="s">
        <v>614</v>
      </c>
      <c r="G40" s="304">
        <v>-1396.5213920548981</v>
      </c>
      <c r="H40" s="304">
        <v>3475.8864854810477</v>
      </c>
      <c r="I40" s="304">
        <v>3345.1716270187003</v>
      </c>
      <c r="J40" s="304">
        <v>3125.7761229848925</v>
      </c>
      <c r="K40" s="304">
        <v>2943.2653933798097</v>
      </c>
      <c r="L40" s="304">
        <v>2814.2031068661749</v>
      </c>
      <c r="M40" s="304">
        <v>2677.4784117327595</v>
      </c>
      <c r="N40" s="304">
        <v>2527.616925362132</v>
      </c>
      <c r="O40" s="304">
        <v>2371.6773325944159</v>
      </c>
      <c r="P40" s="304">
        <v>2231.8142150308095</v>
      </c>
      <c r="Q40" s="304">
        <v>2128.8977683057878</v>
      </c>
      <c r="R40" s="304">
        <v>2079.3650934261495</v>
      </c>
    </row>
    <row r="41" spans="4:18" ht="10.15" customHeight="1" x14ac:dyDescent="0.3">
      <c r="E41" s="301" t="s">
        <v>1181</v>
      </c>
      <c r="F41" s="301" t="s">
        <v>638</v>
      </c>
      <c r="G41" s="302">
        <v>-940.05418351757544</v>
      </c>
      <c r="H41" s="302">
        <v>5204.3560964973121</v>
      </c>
      <c r="I41" s="302">
        <v>5170.2183413391194</v>
      </c>
      <c r="J41" s="302">
        <v>5083.3585742572286</v>
      </c>
      <c r="K41" s="302">
        <v>5007.9589217612274</v>
      </c>
      <c r="L41" s="302">
        <v>4959.4984360707076</v>
      </c>
      <c r="M41" s="302">
        <v>4884.0322778607106</v>
      </c>
      <c r="N41" s="302">
        <v>4737.8670767238546</v>
      </c>
      <c r="O41" s="302">
        <v>4592.6198967029059</v>
      </c>
      <c r="P41" s="302">
        <v>4456.3016247470232</v>
      </c>
      <c r="Q41" s="302">
        <v>4329.4485866512296</v>
      </c>
      <c r="R41" s="302">
        <v>4264.3019129797367</v>
      </c>
    </row>
    <row r="42" spans="4:18" ht="10.15" customHeight="1" x14ac:dyDescent="0.25">
      <c r="E42" s="303" t="s">
        <v>43</v>
      </c>
      <c r="F42" s="303" t="s">
        <v>640</v>
      </c>
      <c r="G42" s="304">
        <v>-21.8651609819849</v>
      </c>
      <c r="H42" s="304">
        <v>2884.3925399079194</v>
      </c>
      <c r="I42" s="304">
        <v>2880.9824120913308</v>
      </c>
      <c r="J42" s="304">
        <v>2887.1467644108129</v>
      </c>
      <c r="K42" s="304">
        <v>2901.9133064339767</v>
      </c>
      <c r="L42" s="304">
        <v>2861.1991620717904</v>
      </c>
      <c r="M42" s="304">
        <v>2831.1294001222791</v>
      </c>
      <c r="N42" s="304">
        <v>2822.8633124438988</v>
      </c>
      <c r="O42" s="304">
        <v>2844.7351071969779</v>
      </c>
      <c r="P42" s="304">
        <v>2876.9390131656128</v>
      </c>
      <c r="Q42" s="304">
        <v>2880.9604433624559</v>
      </c>
      <c r="R42" s="304">
        <v>2862.5273789259345</v>
      </c>
    </row>
    <row r="43" spans="4:18" ht="10.15" customHeight="1" x14ac:dyDescent="0.25">
      <c r="E43" s="301" t="s">
        <v>49</v>
      </c>
      <c r="F43" s="301" t="s">
        <v>656</v>
      </c>
      <c r="G43" s="302">
        <v>-12733.041981919519</v>
      </c>
      <c r="H43" s="302">
        <v>41305.509348614964</v>
      </c>
      <c r="I43" s="302">
        <v>41305.399655682166</v>
      </c>
      <c r="J43" s="302">
        <v>40258.685660233699</v>
      </c>
      <c r="K43" s="302">
        <v>38450.97336833088</v>
      </c>
      <c r="L43" s="302">
        <v>36153.835473943007</v>
      </c>
      <c r="M43" s="302">
        <v>34226.060703121017</v>
      </c>
      <c r="N43" s="302">
        <v>33218.228799832817</v>
      </c>
      <c r="O43" s="302">
        <v>32191.264298561677</v>
      </c>
      <c r="P43" s="302">
        <v>30934.806426278916</v>
      </c>
      <c r="Q43" s="302">
        <v>29614.317575610265</v>
      </c>
      <c r="R43" s="302">
        <v>28572.467366695444</v>
      </c>
    </row>
    <row r="44" spans="4:18" ht="10.15" customHeight="1" x14ac:dyDescent="0.25">
      <c r="E44" s="303" t="s">
        <v>45</v>
      </c>
      <c r="F44" s="303" t="s">
        <v>649</v>
      </c>
      <c r="G44" s="304">
        <v>-185.0165935763759</v>
      </c>
      <c r="H44" s="304">
        <v>672.38238398576618</v>
      </c>
      <c r="I44" s="304">
        <v>664.85857044447596</v>
      </c>
      <c r="J44" s="304">
        <v>638.60415299955798</v>
      </c>
      <c r="K44" s="304">
        <v>614.81730700958383</v>
      </c>
      <c r="L44" s="304">
        <v>600.74278424752981</v>
      </c>
      <c r="M44" s="304">
        <v>589.48489115602956</v>
      </c>
      <c r="N44" s="304">
        <v>573.63885015666597</v>
      </c>
      <c r="O44" s="304">
        <v>551.68074132340701</v>
      </c>
      <c r="P44" s="304">
        <v>521.92995843670133</v>
      </c>
      <c r="Q44" s="304">
        <v>495.22668839960141</v>
      </c>
      <c r="R44" s="304">
        <v>487.36579040939029</v>
      </c>
    </row>
    <row r="45" spans="4:18" ht="10.15" customHeight="1" x14ac:dyDescent="0.25">
      <c r="E45" s="301" t="s">
        <v>55</v>
      </c>
      <c r="F45" s="301" t="s">
        <v>670</v>
      </c>
      <c r="G45" s="302">
        <v>562.5071295374496</v>
      </c>
      <c r="H45" s="302">
        <v>2087.5575619462734</v>
      </c>
      <c r="I45" s="302">
        <v>2073.1948884087442</v>
      </c>
      <c r="J45" s="302">
        <v>2116.9222696048259</v>
      </c>
      <c r="K45" s="302">
        <v>2200.6941760278673</v>
      </c>
      <c r="L45" s="302">
        <v>2292.9866827465712</v>
      </c>
      <c r="M45" s="302">
        <v>2371.0535756555482</v>
      </c>
      <c r="N45" s="302">
        <v>2403.3038624060896</v>
      </c>
      <c r="O45" s="302">
        <v>2403.4491872461363</v>
      </c>
      <c r="P45" s="302">
        <v>2427.0715210187604</v>
      </c>
      <c r="Q45" s="302">
        <v>2533.2469504860578</v>
      </c>
      <c r="R45" s="302">
        <v>2650.064691483723</v>
      </c>
    </row>
    <row r="46" spans="4:18" ht="10.15" customHeight="1" x14ac:dyDescent="0.25">
      <c r="E46" s="303" t="s">
        <v>51</v>
      </c>
      <c r="F46" s="303" t="s">
        <v>1175</v>
      </c>
      <c r="G46" s="304">
        <v>-629.91306844577139</v>
      </c>
      <c r="H46" s="304">
        <v>5150.6711736153975</v>
      </c>
      <c r="I46" s="304">
        <v>5244.2239017645907</v>
      </c>
      <c r="J46" s="304">
        <v>5274.0357304719255</v>
      </c>
      <c r="K46" s="304">
        <v>5218.7242600172631</v>
      </c>
      <c r="L46" s="304">
        <v>5128.8272754782056</v>
      </c>
      <c r="M46" s="304">
        <v>5015.5613627944731</v>
      </c>
      <c r="N46" s="304">
        <v>4869.9631685019704</v>
      </c>
      <c r="O46" s="304">
        <v>4715.6648891301629</v>
      </c>
      <c r="P46" s="304">
        <v>4611.3481147767216</v>
      </c>
      <c r="Q46" s="304">
        <v>4559.857407628795</v>
      </c>
      <c r="R46" s="304">
        <v>4520.7581051696261</v>
      </c>
    </row>
    <row r="47" spans="4:18" ht="10.15" customHeight="1" x14ac:dyDescent="0.25">
      <c r="E47" s="301" t="s">
        <v>75</v>
      </c>
      <c r="F47" s="301" t="s">
        <v>759</v>
      </c>
      <c r="G47" s="302">
        <v>-414.99372956884326</v>
      </c>
      <c r="H47" s="302">
        <v>23013.861087068268</v>
      </c>
      <c r="I47" s="302">
        <v>23598.377725509567</v>
      </c>
      <c r="J47" s="302">
        <v>24212.110110139434</v>
      </c>
      <c r="K47" s="302">
        <v>24662.334227444957</v>
      </c>
      <c r="L47" s="302">
        <v>24821.907466933866</v>
      </c>
      <c r="M47" s="302">
        <v>24573.644514767606</v>
      </c>
      <c r="N47" s="302">
        <v>23890.671088412644</v>
      </c>
      <c r="O47" s="302">
        <v>23101.077720576282</v>
      </c>
      <c r="P47" s="302">
        <v>22693.985324338533</v>
      </c>
      <c r="Q47" s="302">
        <v>22599.085313933003</v>
      </c>
      <c r="R47" s="302">
        <v>22598.867357499425</v>
      </c>
    </row>
    <row r="48" spans="4:18" ht="10.15" customHeight="1" x14ac:dyDescent="0.25">
      <c r="E48" s="303" t="s">
        <v>2</v>
      </c>
      <c r="F48" s="303" t="s">
        <v>653</v>
      </c>
      <c r="G48" s="304">
        <v>1797.1365409890823</v>
      </c>
      <c r="H48" s="304">
        <v>29615.631010766028</v>
      </c>
      <c r="I48" s="304">
        <v>29883.955823137028</v>
      </c>
      <c r="J48" s="304">
        <v>30563.312260936444</v>
      </c>
      <c r="K48" s="304">
        <v>31018.620629357694</v>
      </c>
      <c r="L48" s="304">
        <v>30996.491981820673</v>
      </c>
      <c r="M48" s="304">
        <v>30975.803600775285</v>
      </c>
      <c r="N48" s="304">
        <v>31091.389749382906</v>
      </c>
      <c r="O48" s="304">
        <v>31213.837345285923</v>
      </c>
      <c r="P48" s="304">
        <v>31237.886150636365</v>
      </c>
      <c r="Q48" s="304">
        <v>31277.124407264921</v>
      </c>
      <c r="R48" s="304">
        <v>31412.767551755111</v>
      </c>
    </row>
    <row r="49" spans="5:18" ht="10.15" customHeight="1" x14ac:dyDescent="0.25">
      <c r="E49" s="301" t="s">
        <v>57</v>
      </c>
      <c r="F49" s="301" t="s">
        <v>673</v>
      </c>
      <c r="G49" s="302">
        <v>-556.7997705881935</v>
      </c>
      <c r="H49" s="302">
        <v>24717.536448581523</v>
      </c>
      <c r="I49" s="302">
        <v>25453.502746037393</v>
      </c>
      <c r="J49" s="302">
        <v>26328.314246070469</v>
      </c>
      <c r="K49" s="302">
        <v>26581.233914951594</v>
      </c>
      <c r="L49" s="302">
        <v>26224.176813008853</v>
      </c>
      <c r="M49" s="302">
        <v>25645.53202898915</v>
      </c>
      <c r="N49" s="302">
        <v>25060.744042518683</v>
      </c>
      <c r="O49" s="302">
        <v>24715.827619843916</v>
      </c>
      <c r="P49" s="302">
        <v>24544.929389993937</v>
      </c>
      <c r="Q49" s="302">
        <v>24371.78595014966</v>
      </c>
      <c r="R49" s="302">
        <v>24160.736677993329</v>
      </c>
    </row>
    <row r="50" spans="5:18" ht="10.15" customHeight="1" x14ac:dyDescent="0.25">
      <c r="E50" s="303" t="s">
        <v>40</v>
      </c>
      <c r="F50" s="303" t="s">
        <v>636</v>
      </c>
      <c r="G50" s="304">
        <v>97.478938089474468</v>
      </c>
      <c r="H50" s="304">
        <v>413.1709024757568</v>
      </c>
      <c r="I50" s="304">
        <v>439.44854336752195</v>
      </c>
      <c r="J50" s="304">
        <v>458.55874843260102</v>
      </c>
      <c r="K50" s="304">
        <v>474.1087051705087</v>
      </c>
      <c r="L50" s="304">
        <v>488.53296910747946</v>
      </c>
      <c r="M50" s="304">
        <v>505.29876428583015</v>
      </c>
      <c r="N50" s="304">
        <v>517.57529572415035</v>
      </c>
      <c r="O50" s="304">
        <v>521.4592351875034</v>
      </c>
      <c r="P50" s="304">
        <v>517.98067274445873</v>
      </c>
      <c r="Q50" s="304">
        <v>513.78660709260214</v>
      </c>
      <c r="R50" s="304">
        <v>510.64984056523127</v>
      </c>
    </row>
    <row r="51" spans="5:18" ht="10.15" customHeight="1" x14ac:dyDescent="0.25">
      <c r="E51" s="301" t="s">
        <v>351</v>
      </c>
      <c r="F51" s="301" t="s">
        <v>685</v>
      </c>
      <c r="G51" s="302">
        <v>-466.03356948081773</v>
      </c>
      <c r="H51" s="302">
        <v>1137.8962790855289</v>
      </c>
      <c r="I51" s="302">
        <v>1142.2728580974576</v>
      </c>
      <c r="J51" s="302">
        <v>1086.7908976600315</v>
      </c>
      <c r="K51" s="302">
        <v>1026.8256821586222</v>
      </c>
      <c r="L51" s="302">
        <v>981.96776598990175</v>
      </c>
      <c r="M51" s="302">
        <v>941.30482440280878</v>
      </c>
      <c r="N51" s="302">
        <v>893.83753192655888</v>
      </c>
      <c r="O51" s="302">
        <v>833.91760011091208</v>
      </c>
      <c r="P51" s="302">
        <v>762.010476092011</v>
      </c>
      <c r="Q51" s="302">
        <v>702.0714452646157</v>
      </c>
      <c r="R51" s="302">
        <v>671.8627096047112</v>
      </c>
    </row>
    <row r="52" spans="5:18" ht="10.15" customHeight="1" x14ac:dyDescent="0.25">
      <c r="E52" s="303" t="s">
        <v>59</v>
      </c>
      <c r="F52" s="303" t="s">
        <v>689</v>
      </c>
      <c r="G52" s="304">
        <v>-551.84626046245216</v>
      </c>
      <c r="H52" s="304">
        <v>1623.8147788012409</v>
      </c>
      <c r="I52" s="304">
        <v>1607.8691496181889</v>
      </c>
      <c r="J52" s="304">
        <v>1548.7280923305727</v>
      </c>
      <c r="K52" s="304">
        <v>1462.8848441438638</v>
      </c>
      <c r="L52" s="304">
        <v>1383.5953432863487</v>
      </c>
      <c r="M52" s="304">
        <v>1334.2203316636287</v>
      </c>
      <c r="N52" s="304">
        <v>1301.1092004346706</v>
      </c>
      <c r="O52" s="304">
        <v>1261.5322960471735</v>
      </c>
      <c r="P52" s="304">
        <v>1194.2072631435128</v>
      </c>
      <c r="Q52" s="304">
        <v>1120.437013668135</v>
      </c>
      <c r="R52" s="304">
        <v>1071.9685183387887</v>
      </c>
    </row>
    <row r="53" spans="5:18" ht="10.15" customHeight="1" x14ac:dyDescent="0.25">
      <c r="E53" s="301" t="s">
        <v>61</v>
      </c>
      <c r="F53" s="301" t="s">
        <v>1176</v>
      </c>
      <c r="G53" s="302">
        <v>52.559367861383436</v>
      </c>
      <c r="H53" s="302">
        <v>235.02956960016488</v>
      </c>
      <c r="I53" s="302">
        <v>254.5367279886147</v>
      </c>
      <c r="J53" s="302">
        <v>265.98909128632584</v>
      </c>
      <c r="K53" s="302">
        <v>271.1096374451198</v>
      </c>
      <c r="L53" s="302">
        <v>274.00843160258802</v>
      </c>
      <c r="M53" s="302">
        <v>276.98776140640928</v>
      </c>
      <c r="N53" s="302">
        <v>279.73333892827793</v>
      </c>
      <c r="O53" s="302">
        <v>282.17149661574064</v>
      </c>
      <c r="P53" s="302">
        <v>284.33080444252806</v>
      </c>
      <c r="Q53" s="302">
        <v>286.01556018548985</v>
      </c>
      <c r="R53" s="302">
        <v>287.58893746154831</v>
      </c>
    </row>
    <row r="54" spans="5:18" ht="10.15" customHeight="1" x14ac:dyDescent="0.25">
      <c r="E54" s="303" t="s">
        <v>53</v>
      </c>
      <c r="F54" s="303" t="s">
        <v>662</v>
      </c>
      <c r="G54" s="304">
        <v>-996.91861932560187</v>
      </c>
      <c r="H54" s="304">
        <v>4285.3447283190908</v>
      </c>
      <c r="I54" s="304">
        <v>4374.385757285113</v>
      </c>
      <c r="J54" s="304">
        <v>4401.7499927992922</v>
      </c>
      <c r="K54" s="304">
        <v>4373.9884532882406</v>
      </c>
      <c r="L54" s="304">
        <v>4289.4476261318523</v>
      </c>
      <c r="M54" s="304">
        <v>4138.584633522265</v>
      </c>
      <c r="N54" s="304">
        <v>3937.6703407117202</v>
      </c>
      <c r="O54" s="304">
        <v>3733.1361462130303</v>
      </c>
      <c r="P54" s="304">
        <v>3570.0717793741414</v>
      </c>
      <c r="Q54" s="304">
        <v>3417.1752831074377</v>
      </c>
      <c r="R54" s="304">
        <v>3288.4261089934889</v>
      </c>
    </row>
    <row r="55" spans="5:18" ht="10.15" customHeight="1" x14ac:dyDescent="0.25">
      <c r="E55" s="301" t="s">
        <v>63</v>
      </c>
      <c r="F55" s="301" t="s">
        <v>696</v>
      </c>
      <c r="G55" s="302">
        <v>-22.049016380595532</v>
      </c>
      <c r="H55" s="302">
        <v>173.73820111345577</v>
      </c>
      <c r="I55" s="302">
        <v>175.64289784272134</v>
      </c>
      <c r="J55" s="302">
        <v>177.35237247446653</v>
      </c>
      <c r="K55" s="302">
        <v>179.18597982743441</v>
      </c>
      <c r="L55" s="302">
        <v>180.39174498009879</v>
      </c>
      <c r="M55" s="302">
        <v>180.4318448804095</v>
      </c>
      <c r="N55" s="302">
        <v>177.34391802133092</v>
      </c>
      <c r="O55" s="302">
        <v>171.89731531239855</v>
      </c>
      <c r="P55" s="302">
        <v>165.16099967798124</v>
      </c>
      <c r="Q55" s="302">
        <v>157.62170987187221</v>
      </c>
      <c r="R55" s="302">
        <v>151.68918473286024</v>
      </c>
    </row>
    <row r="56" spans="5:18" ht="10.15" customHeight="1" x14ac:dyDescent="0.25">
      <c r="E56" s="303" t="s">
        <v>65</v>
      </c>
      <c r="F56" s="303" t="s">
        <v>708</v>
      </c>
      <c r="G56" s="304">
        <v>-907.98754914091114</v>
      </c>
      <c r="H56" s="304">
        <v>8714.086755466069</v>
      </c>
      <c r="I56" s="304">
        <v>8818.0413951466635</v>
      </c>
      <c r="J56" s="304">
        <v>8768.4949214168628</v>
      </c>
      <c r="K56" s="304">
        <v>8578.0459280302257</v>
      </c>
      <c r="L56" s="304">
        <v>8343.5225256833128</v>
      </c>
      <c r="M56" s="304">
        <v>8158.893866130069</v>
      </c>
      <c r="N56" s="304">
        <v>8091.0087994493133</v>
      </c>
      <c r="O56" s="304">
        <v>8058.3833063829534</v>
      </c>
      <c r="P56" s="304">
        <v>8004.1696480759274</v>
      </c>
      <c r="Q56" s="304">
        <v>7910.9818722849031</v>
      </c>
      <c r="R56" s="304">
        <v>7806.0992063251579</v>
      </c>
    </row>
    <row r="57" spans="5:18" ht="10.15" customHeight="1" x14ac:dyDescent="0.25">
      <c r="E57" s="301" t="s">
        <v>36</v>
      </c>
      <c r="F57" s="301" t="s">
        <v>579</v>
      </c>
      <c r="G57" s="302">
        <v>-312.09063291408802</v>
      </c>
      <c r="H57" s="302">
        <v>4253.6907993120822</v>
      </c>
      <c r="I57" s="302">
        <v>4320.0729420005518</v>
      </c>
      <c r="J57" s="302">
        <v>4323.3180490494733</v>
      </c>
      <c r="K57" s="302">
        <v>4260.4500283703328</v>
      </c>
      <c r="L57" s="302">
        <v>4179.4424479967101</v>
      </c>
      <c r="M57" s="302">
        <v>4136.3237258943227</v>
      </c>
      <c r="N57" s="302">
        <v>4123.8937629567727</v>
      </c>
      <c r="O57" s="302">
        <v>4104.4770101834829</v>
      </c>
      <c r="P57" s="302">
        <v>4060.2450867850225</v>
      </c>
      <c r="Q57" s="302">
        <v>4001.247816340458</v>
      </c>
      <c r="R57" s="302">
        <v>3941.6001663979941</v>
      </c>
    </row>
    <row r="58" spans="5:18" ht="10.15" customHeight="1" x14ac:dyDescent="0.25">
      <c r="E58" s="303" t="s">
        <v>67</v>
      </c>
      <c r="F58" s="303" t="s">
        <v>727</v>
      </c>
      <c r="G58" s="304">
        <v>-6229.0202490792963</v>
      </c>
      <c r="H58" s="304">
        <v>17922.842932571744</v>
      </c>
      <c r="I58" s="304">
        <v>17808.603992254437</v>
      </c>
      <c r="J58" s="304">
        <v>17376.427786275253</v>
      </c>
      <c r="K58" s="304">
        <v>16820.541840398895</v>
      </c>
      <c r="L58" s="304">
        <v>16281.920700245904</v>
      </c>
      <c r="M58" s="304">
        <v>15716.870001178006</v>
      </c>
      <c r="N58" s="304">
        <v>14956.570519364215</v>
      </c>
      <c r="O58" s="304">
        <v>14005.861697852881</v>
      </c>
      <c r="P58" s="304">
        <v>13032.163781431676</v>
      </c>
      <c r="Q58" s="304">
        <v>12246.873683182361</v>
      </c>
      <c r="R58" s="304">
        <v>11693.822683492448</v>
      </c>
    </row>
    <row r="59" spans="5:18" ht="10.15" customHeight="1" x14ac:dyDescent="0.25">
      <c r="E59" s="301" t="s">
        <v>69</v>
      </c>
      <c r="F59" s="301" t="s">
        <v>729</v>
      </c>
      <c r="G59" s="302">
        <v>-873.52480242022375</v>
      </c>
      <c r="H59" s="302">
        <v>5270.2207391322618</v>
      </c>
      <c r="I59" s="302">
        <v>5319.7705463662387</v>
      </c>
      <c r="J59" s="302">
        <v>5337.9011403615123</v>
      </c>
      <c r="K59" s="302">
        <v>5333.8081225035839</v>
      </c>
      <c r="L59" s="302">
        <v>5256.7303203077754</v>
      </c>
      <c r="M59" s="302">
        <v>5126.9431262344569</v>
      </c>
      <c r="N59" s="302">
        <v>4931.6725143994281</v>
      </c>
      <c r="O59" s="302">
        <v>4736.8155926539166</v>
      </c>
      <c r="P59" s="302">
        <v>4592.7740444905594</v>
      </c>
      <c r="Q59" s="302">
        <v>4495.0017122495692</v>
      </c>
      <c r="R59" s="302">
        <v>4396.695936712038</v>
      </c>
    </row>
    <row r="60" spans="5:18" ht="10.15" customHeight="1" x14ac:dyDescent="0.25">
      <c r="E60" s="303" t="s">
        <v>85</v>
      </c>
      <c r="F60" s="303" t="s">
        <v>736</v>
      </c>
      <c r="G60" s="304">
        <v>-3931.1910067822955</v>
      </c>
      <c r="H60" s="304">
        <v>9563.1000530644542</v>
      </c>
      <c r="I60" s="304">
        <v>9450.3616901447822</v>
      </c>
      <c r="J60" s="304">
        <v>9144.8420090947329</v>
      </c>
      <c r="K60" s="304">
        <v>8774.1724801000364</v>
      </c>
      <c r="L60" s="304">
        <v>8392.319851199496</v>
      </c>
      <c r="M60" s="304">
        <v>7857.365317752704</v>
      </c>
      <c r="N60" s="304">
        <v>7331.1875290027592</v>
      </c>
      <c r="O60" s="304">
        <v>6788.5761435555469</v>
      </c>
      <c r="P60" s="304">
        <v>6318.0167706441534</v>
      </c>
      <c r="Q60" s="304">
        <v>5903.0277568552301</v>
      </c>
      <c r="R60" s="304">
        <v>5631.9090462821587</v>
      </c>
    </row>
    <row r="61" spans="5:18" ht="10.15" customHeight="1" x14ac:dyDescent="0.25">
      <c r="E61" s="301" t="s">
        <v>73</v>
      </c>
      <c r="F61" s="301" t="s">
        <v>756</v>
      </c>
      <c r="G61" s="302">
        <v>-180.32427346054908</v>
      </c>
      <c r="H61" s="302">
        <v>1022.4578460073174</v>
      </c>
      <c r="I61" s="302">
        <v>1039.1374505774747</v>
      </c>
      <c r="J61" s="302">
        <v>1037.8144748927002</v>
      </c>
      <c r="K61" s="302">
        <v>1021.99135632805</v>
      </c>
      <c r="L61" s="302">
        <v>998.34509207457859</v>
      </c>
      <c r="M61" s="302">
        <v>973.92269676287674</v>
      </c>
      <c r="N61" s="302">
        <v>944.97693207445241</v>
      </c>
      <c r="O61" s="302">
        <v>909.14454807369157</v>
      </c>
      <c r="P61" s="302">
        <v>875.79331467228485</v>
      </c>
      <c r="Q61" s="302">
        <v>852.0479679853853</v>
      </c>
      <c r="R61" s="302">
        <v>842.13357254676828</v>
      </c>
    </row>
    <row r="62" spans="5:18" ht="10.15" customHeight="1" x14ac:dyDescent="0.25">
      <c r="E62" s="303" t="s">
        <v>1132</v>
      </c>
      <c r="F62" s="303" t="s">
        <v>754</v>
      </c>
      <c r="G62" s="304">
        <v>-837.54428801414065</v>
      </c>
      <c r="H62" s="304">
        <v>2709.8874485122046</v>
      </c>
      <c r="I62" s="304">
        <v>2721.4708656857842</v>
      </c>
      <c r="J62" s="304">
        <v>2695.5301077673757</v>
      </c>
      <c r="K62" s="304">
        <v>2624.3017545732932</v>
      </c>
      <c r="L62" s="304">
        <v>2544.3115399374274</v>
      </c>
      <c r="M62" s="304">
        <v>2452.4763367052815</v>
      </c>
      <c r="N62" s="304">
        <v>2320.8831896998477</v>
      </c>
      <c r="O62" s="304">
        <v>2178.8219014290171</v>
      </c>
      <c r="P62" s="304">
        <v>2046.1093453949507</v>
      </c>
      <c r="Q62" s="304">
        <v>1939.0977573676726</v>
      </c>
      <c r="R62" s="304">
        <v>1872.343160498064</v>
      </c>
    </row>
    <row r="63" spans="5:18" ht="10.15" customHeight="1" x14ac:dyDescent="0.25">
      <c r="E63" s="301" t="s">
        <v>1</v>
      </c>
      <c r="F63" s="301" t="s">
        <v>651</v>
      </c>
      <c r="G63" s="302">
        <v>-154.13136899380243</v>
      </c>
      <c r="H63" s="302">
        <v>2647.5907282463013</v>
      </c>
      <c r="I63" s="302">
        <v>2625.2268615192961</v>
      </c>
      <c r="J63" s="302">
        <v>2596.8000376081027</v>
      </c>
      <c r="K63" s="302">
        <v>2558.1017285863982</v>
      </c>
      <c r="L63" s="302">
        <v>2531.7901386144486</v>
      </c>
      <c r="M63" s="302">
        <v>2535.1795186211257</v>
      </c>
      <c r="N63" s="302">
        <v>2549.1256164797705</v>
      </c>
      <c r="O63" s="302">
        <v>2543.6128412846733</v>
      </c>
      <c r="P63" s="302">
        <v>2526.9599121327096</v>
      </c>
      <c r="Q63" s="302">
        <v>2507.4982406814343</v>
      </c>
      <c r="R63" s="302">
        <v>2493.4593592524989</v>
      </c>
    </row>
    <row r="64" spans="5:18" ht="10.15" customHeight="1" x14ac:dyDescent="0.25">
      <c r="E64" s="303" t="s">
        <v>77</v>
      </c>
      <c r="F64" s="303" t="s">
        <v>763</v>
      </c>
      <c r="G64" s="304">
        <v>542.88637404044221</v>
      </c>
      <c r="H64" s="304">
        <v>4832.2525378879473</v>
      </c>
      <c r="I64" s="304">
        <v>4977.6266612350882</v>
      </c>
      <c r="J64" s="304">
        <v>5056.8908948349708</v>
      </c>
      <c r="K64" s="304">
        <v>5115.8154610480851</v>
      </c>
      <c r="L64" s="304">
        <v>5155.9264882056414</v>
      </c>
      <c r="M64" s="304">
        <v>5205.6630921819233</v>
      </c>
      <c r="N64" s="304">
        <v>5280.6078325122062</v>
      </c>
      <c r="O64" s="304">
        <v>5361.3779350883069</v>
      </c>
      <c r="P64" s="304">
        <v>5395.5944032162179</v>
      </c>
      <c r="Q64" s="304">
        <v>5370.6517358715655</v>
      </c>
      <c r="R64" s="304">
        <v>5375.1389119283895</v>
      </c>
    </row>
    <row r="65" spans="5:18" ht="10.15" customHeight="1" x14ac:dyDescent="0.25">
      <c r="E65" s="301" t="s">
        <v>1182</v>
      </c>
      <c r="F65" s="301" t="s">
        <v>1177</v>
      </c>
      <c r="G65" s="302">
        <v>4382.6119605543099</v>
      </c>
      <c r="H65" s="302">
        <v>30976.475308432742</v>
      </c>
      <c r="I65" s="302">
        <v>31619.279264786455</v>
      </c>
      <c r="J65" s="302">
        <v>32050.392328666363</v>
      </c>
      <c r="K65" s="302">
        <v>32375.368928623178</v>
      </c>
      <c r="L65" s="302">
        <v>32596.662596318423</v>
      </c>
      <c r="M65" s="302">
        <v>32979.964515121908</v>
      </c>
      <c r="N65" s="302">
        <v>33713.296801434022</v>
      </c>
      <c r="O65" s="302">
        <v>34436.152504006051</v>
      </c>
      <c r="P65" s="302">
        <v>34773.755009653338</v>
      </c>
      <c r="Q65" s="302">
        <v>34983.326261017573</v>
      </c>
      <c r="R65" s="302">
        <v>35359.087268987052</v>
      </c>
    </row>
    <row r="66" spans="5:18" ht="10.15" customHeight="1" x14ac:dyDescent="0.25">
      <c r="E66" s="305" t="s">
        <v>3</v>
      </c>
      <c r="F66" s="305" t="s">
        <v>714</v>
      </c>
      <c r="G66" s="306">
        <v>450.55643332838781</v>
      </c>
      <c r="H66" s="306">
        <v>2529.1984437708888</v>
      </c>
      <c r="I66" s="306">
        <v>2631.9033846352577</v>
      </c>
      <c r="J66" s="306">
        <v>2696.2646188605609</v>
      </c>
      <c r="K66" s="306">
        <v>2733.2664322267019</v>
      </c>
      <c r="L66" s="306">
        <v>2766.5860686222854</v>
      </c>
      <c r="M66" s="306">
        <v>2795.1235162755347</v>
      </c>
      <c r="N66" s="306">
        <v>2835.9721460355017</v>
      </c>
      <c r="O66" s="306">
        <v>2889.2266024795963</v>
      </c>
      <c r="P66" s="306">
        <v>2932.1503767751919</v>
      </c>
      <c r="Q66" s="306">
        <v>2954.870892919208</v>
      </c>
      <c r="R66" s="306">
        <v>2979.7548770992767</v>
      </c>
    </row>
    <row r="67" spans="5:18" ht="10.15" customHeight="1" x14ac:dyDescent="0.25">
      <c r="E67" s="307" t="s">
        <v>1183</v>
      </c>
      <c r="F67" s="307" t="s">
        <v>1178</v>
      </c>
      <c r="G67" s="308">
        <v>-24396.803320735344</v>
      </c>
      <c r="H67" s="308">
        <v>238762.65205274781</v>
      </c>
      <c r="I67" s="308">
        <v>241363.09040256424</v>
      </c>
      <c r="J67" s="308">
        <v>241921.24234729196</v>
      </c>
      <c r="K67" s="308">
        <v>239932.07803488331</v>
      </c>
      <c r="L67" s="308">
        <v>235809.14973455487</v>
      </c>
      <c r="M67" s="308">
        <v>231425.36963294749</v>
      </c>
      <c r="N67" s="308">
        <v>227719.58155188418</v>
      </c>
      <c r="O67" s="308">
        <v>223856.49671930145</v>
      </c>
      <c r="P67" s="308">
        <v>219926.84955400121</v>
      </c>
      <c r="Q67" s="308">
        <v>216504.52967334475</v>
      </c>
      <c r="R67" s="308">
        <v>214365.84873201247</v>
      </c>
    </row>
    <row r="68" spans="5:18" ht="10.15" customHeight="1" x14ac:dyDescent="0.25">
      <c r="E68" s="309" t="s">
        <v>1184</v>
      </c>
      <c r="F68" s="309" t="s">
        <v>1179</v>
      </c>
      <c r="G68" s="310">
        <v>-14788.851213645132</v>
      </c>
      <c r="H68" s="310">
        <v>156856.29031269875</v>
      </c>
      <c r="I68" s="310">
        <v>158986.31864869359</v>
      </c>
      <c r="J68" s="310">
        <v>160159.13888397787</v>
      </c>
      <c r="K68" s="310">
        <v>159129.34272354739</v>
      </c>
      <c r="L68" s="310">
        <v>156092.40865816863</v>
      </c>
      <c r="M68" s="310">
        <v>152858.75682740854</v>
      </c>
      <c r="N68" s="310">
        <v>150216.95448196813</v>
      </c>
      <c r="O68" s="310">
        <v>147626.91005993317</v>
      </c>
      <c r="P68" s="310">
        <v>145315.97521750271</v>
      </c>
      <c r="Q68" s="310">
        <v>143421.65969605843</v>
      </c>
      <c r="R68" s="310">
        <v>142067.43909905362</v>
      </c>
    </row>
    <row r="69" spans="5:18" ht="10.15" customHeight="1" x14ac:dyDescent="0.25"/>
    <row r="70" spans="5:18" ht="10.15" customHeight="1" x14ac:dyDescent="0.25"/>
    <row r="71" spans="5:18" ht="10.15" customHeight="1" x14ac:dyDescent="0.25">
      <c r="E71" s="40" t="s">
        <v>1187</v>
      </c>
    </row>
    <row r="72" spans="5:18" ht="10.15" customHeight="1" x14ac:dyDescent="0.25">
      <c r="E72" s="298" t="s">
        <v>292</v>
      </c>
      <c r="F72" s="298" t="s">
        <v>292</v>
      </c>
      <c r="G72" s="299" t="s">
        <v>1174</v>
      </c>
      <c r="H72" s="300">
        <v>2010</v>
      </c>
      <c r="I72" s="300">
        <v>2015</v>
      </c>
      <c r="J72" s="300">
        <v>2020</v>
      </c>
      <c r="K72" s="300">
        <v>2025</v>
      </c>
      <c r="L72" s="300">
        <v>2030</v>
      </c>
      <c r="M72" s="300">
        <v>2035</v>
      </c>
      <c r="N72" s="300">
        <v>2040</v>
      </c>
      <c r="O72" s="300">
        <v>2045</v>
      </c>
      <c r="P72" s="300">
        <v>2050</v>
      </c>
      <c r="Q72" s="300">
        <v>2055</v>
      </c>
      <c r="R72" s="300">
        <v>2060</v>
      </c>
    </row>
    <row r="73" spans="5:18" ht="10.15" customHeight="1" x14ac:dyDescent="0.25">
      <c r="E73" s="301" t="s">
        <v>38</v>
      </c>
      <c r="F73" s="301" t="s">
        <v>604</v>
      </c>
      <c r="G73" s="302">
        <v>500.96834239381405</v>
      </c>
      <c r="H73" s="302">
        <v>4794.4904338811675</v>
      </c>
      <c r="I73" s="302">
        <v>4993.4857333984819</v>
      </c>
      <c r="J73" s="302">
        <v>5049.4305461692975</v>
      </c>
      <c r="K73" s="302">
        <v>5020.9111613507375</v>
      </c>
      <c r="L73" s="302">
        <v>5013.6805975321849</v>
      </c>
      <c r="M73" s="302">
        <v>5051.4218006871097</v>
      </c>
      <c r="N73" s="302">
        <v>5108.7884610606607</v>
      </c>
      <c r="O73" s="302">
        <v>5163.8090583195581</v>
      </c>
      <c r="P73" s="302">
        <v>5206.7415692431359</v>
      </c>
      <c r="Q73" s="302">
        <v>5242.5336852153314</v>
      </c>
      <c r="R73" s="302">
        <v>5295.4587762749816</v>
      </c>
    </row>
    <row r="74" spans="5:18" ht="10.15" customHeight="1" x14ac:dyDescent="0.25">
      <c r="E74" s="303" t="s">
        <v>83</v>
      </c>
      <c r="F74" s="303" t="s">
        <v>614</v>
      </c>
      <c r="G74" s="304">
        <v>-1385.7036624982702</v>
      </c>
      <c r="H74" s="304">
        <v>3448.0508900128261</v>
      </c>
      <c r="I74" s="304">
        <v>3325.0381300157196</v>
      </c>
      <c r="J74" s="304">
        <v>3105.3494258630071</v>
      </c>
      <c r="K74" s="304">
        <v>2921.4403590552533</v>
      </c>
      <c r="L74" s="304">
        <v>2791.0951107167139</v>
      </c>
      <c r="M74" s="304">
        <v>2656.7550751501271</v>
      </c>
      <c r="N74" s="304">
        <v>2509.3679895276691</v>
      </c>
      <c r="O74" s="304">
        <v>2354.8502375330113</v>
      </c>
      <c r="P74" s="304">
        <v>2215.0758589755465</v>
      </c>
      <c r="Q74" s="304">
        <v>2111.7571679850307</v>
      </c>
      <c r="R74" s="304">
        <v>2062.3472275145559</v>
      </c>
    </row>
    <row r="75" spans="5:18" ht="10.15" customHeight="1" x14ac:dyDescent="0.25">
      <c r="E75" s="301" t="s">
        <v>1181</v>
      </c>
      <c r="F75" s="301" t="s">
        <v>638</v>
      </c>
      <c r="G75" s="302">
        <v>-932.53556249742815</v>
      </c>
      <c r="H75" s="302">
        <v>5163.8218051520307</v>
      </c>
      <c r="I75" s="302">
        <v>5140.172281667963</v>
      </c>
      <c r="J75" s="302">
        <v>5053.1647771091421</v>
      </c>
      <c r="K75" s="302">
        <v>4972.4810999297597</v>
      </c>
      <c r="L75" s="302">
        <v>4921.1951102903995</v>
      </c>
      <c r="M75" s="302">
        <v>4848.1591837662809</v>
      </c>
      <c r="N75" s="302">
        <v>4704.490399063794</v>
      </c>
      <c r="O75" s="302">
        <v>4561.888867829015</v>
      </c>
      <c r="P75" s="302">
        <v>4426.1515600110488</v>
      </c>
      <c r="Q75" s="302">
        <v>4297.6613685822767</v>
      </c>
      <c r="R75" s="302">
        <v>4231.2862426546026</v>
      </c>
    </row>
    <row r="76" spans="5:18" ht="10.15" customHeight="1" x14ac:dyDescent="0.25">
      <c r="E76" s="303" t="s">
        <v>43</v>
      </c>
      <c r="F76" s="303" t="s">
        <v>640</v>
      </c>
      <c r="G76" s="304">
        <v>-8.5707197761871612</v>
      </c>
      <c r="H76" s="304">
        <v>2673.9813374141786</v>
      </c>
      <c r="I76" s="304">
        <v>2673.448825634126</v>
      </c>
      <c r="J76" s="304">
        <v>2686.9273041183374</v>
      </c>
      <c r="K76" s="304">
        <v>2700.23554687675</v>
      </c>
      <c r="L76" s="304">
        <v>2667.0242815358729</v>
      </c>
      <c r="M76" s="304">
        <v>2634.0741006705616</v>
      </c>
      <c r="N76" s="304">
        <v>2618.8238872400775</v>
      </c>
      <c r="O76" s="304">
        <v>2638.6283005122277</v>
      </c>
      <c r="P76" s="304">
        <v>2673.3346429558546</v>
      </c>
      <c r="Q76" s="304">
        <v>2680.870456103728</v>
      </c>
      <c r="R76" s="304">
        <v>2665.4106176379914</v>
      </c>
    </row>
    <row r="77" spans="5:18" ht="10.15" customHeight="1" x14ac:dyDescent="0.25">
      <c r="E77" s="301" t="s">
        <v>49</v>
      </c>
      <c r="F77" s="301" t="s">
        <v>656</v>
      </c>
      <c r="G77" s="302">
        <v>-12316.375575750182</v>
      </c>
      <c r="H77" s="302">
        <v>40031.758753957612</v>
      </c>
      <c r="I77" s="302">
        <v>40132.818228299075</v>
      </c>
      <c r="J77" s="302">
        <v>39169.530068640379</v>
      </c>
      <c r="K77" s="302">
        <v>37423.327229859497</v>
      </c>
      <c r="L77" s="302">
        <v>35147.439383007513</v>
      </c>
      <c r="M77" s="302">
        <v>33222.331407956379</v>
      </c>
      <c r="N77" s="302">
        <v>32238.63720974659</v>
      </c>
      <c r="O77" s="302">
        <v>31250.757504537789</v>
      </c>
      <c r="P77" s="302">
        <v>30028.256675599467</v>
      </c>
      <c r="Q77" s="302">
        <v>28736.543814473294</v>
      </c>
      <c r="R77" s="302">
        <v>27715.38317820743</v>
      </c>
    </row>
    <row r="78" spans="5:18" ht="10.15" customHeight="1" x14ac:dyDescent="0.25">
      <c r="E78" s="303" t="s">
        <v>45</v>
      </c>
      <c r="F78" s="303" t="s">
        <v>649</v>
      </c>
      <c r="G78" s="304">
        <v>-182.80336462153025</v>
      </c>
      <c r="H78" s="304">
        <v>664.86604978261039</v>
      </c>
      <c r="I78" s="304">
        <v>659.51536134684966</v>
      </c>
      <c r="J78" s="304">
        <v>633.16628443015156</v>
      </c>
      <c r="K78" s="304">
        <v>608.5137503120236</v>
      </c>
      <c r="L78" s="304">
        <v>594.09854406322791</v>
      </c>
      <c r="M78" s="304">
        <v>583.13658046513535</v>
      </c>
      <c r="N78" s="304">
        <v>568.01727895130796</v>
      </c>
      <c r="O78" s="304">
        <v>546.68294705225287</v>
      </c>
      <c r="P78" s="304">
        <v>517.04253267444722</v>
      </c>
      <c r="Q78" s="304">
        <v>490.09649667627247</v>
      </c>
      <c r="R78" s="304">
        <v>482.06268516108014</v>
      </c>
    </row>
    <row r="79" spans="5:18" ht="10.15" customHeight="1" x14ac:dyDescent="0.25">
      <c r="E79" s="301" t="s">
        <v>55</v>
      </c>
      <c r="F79" s="301" t="s">
        <v>670</v>
      </c>
      <c r="G79" s="302">
        <v>535.03666140180621</v>
      </c>
      <c r="H79" s="302">
        <v>2039.6149085239967</v>
      </c>
      <c r="I79" s="302">
        <v>2023.0561422487269</v>
      </c>
      <c r="J79" s="302">
        <v>2060.3847015305782</v>
      </c>
      <c r="K79" s="302">
        <v>2136.0629699262036</v>
      </c>
      <c r="L79" s="302">
        <v>2223.189062199885</v>
      </c>
      <c r="M79" s="302">
        <v>2305.9674163018517</v>
      </c>
      <c r="N79" s="302">
        <v>2343.3782193083575</v>
      </c>
      <c r="O79" s="302">
        <v>2343.1740550935911</v>
      </c>
      <c r="P79" s="302">
        <v>2360.8163202365922</v>
      </c>
      <c r="Q79" s="302">
        <v>2460.8974331008908</v>
      </c>
      <c r="R79" s="302">
        <v>2574.651569925803</v>
      </c>
    </row>
    <row r="80" spans="5:18" ht="10.15" customHeight="1" x14ac:dyDescent="0.25">
      <c r="E80" s="303" t="s">
        <v>51</v>
      </c>
      <c r="F80" s="303" t="s">
        <v>1175</v>
      </c>
      <c r="G80" s="304">
        <v>-627.95780224534064</v>
      </c>
      <c r="H80" s="304">
        <v>5101.7083558364129</v>
      </c>
      <c r="I80" s="304">
        <v>5197.8114461544719</v>
      </c>
      <c r="J80" s="304">
        <v>5228.0649748237229</v>
      </c>
      <c r="K80" s="304">
        <v>5168.6013162103463</v>
      </c>
      <c r="L80" s="304">
        <v>5076.8020330437503</v>
      </c>
      <c r="M80" s="304">
        <v>4967.0299368718706</v>
      </c>
      <c r="N80" s="304">
        <v>4824.2751550137855</v>
      </c>
      <c r="O80" s="304">
        <v>4671.0727915947518</v>
      </c>
      <c r="P80" s="304">
        <v>4566.4307363518701</v>
      </c>
      <c r="Q80" s="304">
        <v>4513.6618643309794</v>
      </c>
      <c r="R80" s="304">
        <v>4473.7505535910723</v>
      </c>
    </row>
    <row r="81" spans="5:18" ht="10.15" customHeight="1" x14ac:dyDescent="0.25">
      <c r="E81" s="301" t="s">
        <v>75</v>
      </c>
      <c r="F81" s="301" t="s">
        <v>759</v>
      </c>
      <c r="G81" s="302">
        <v>-450.21195595830432</v>
      </c>
      <c r="H81" s="302">
        <v>22624.358851438836</v>
      </c>
      <c r="I81" s="302">
        <v>23224.625714771832</v>
      </c>
      <c r="J81" s="302">
        <v>23801.425061119007</v>
      </c>
      <c r="K81" s="302">
        <v>24214.401120043207</v>
      </c>
      <c r="L81" s="302">
        <v>24371.261057236639</v>
      </c>
      <c r="M81" s="302">
        <v>24158.856914368655</v>
      </c>
      <c r="N81" s="302">
        <v>23501.142741894149</v>
      </c>
      <c r="O81" s="302">
        <v>22714.231996029957</v>
      </c>
      <c r="P81" s="302">
        <v>22294.094904852831</v>
      </c>
      <c r="Q81" s="302">
        <v>22181.827852861144</v>
      </c>
      <c r="R81" s="302">
        <v>22174.146895480531</v>
      </c>
    </row>
    <row r="82" spans="5:18" ht="10.15" customHeight="1" x14ac:dyDescent="0.25">
      <c r="E82" s="303" t="s">
        <v>2</v>
      </c>
      <c r="F82" s="303" t="s">
        <v>653</v>
      </c>
      <c r="G82" s="304">
        <v>1774.6399757242834</v>
      </c>
      <c r="H82" s="304">
        <v>28977.01403706675</v>
      </c>
      <c r="I82" s="304">
        <v>29253.400154329182</v>
      </c>
      <c r="J82" s="304">
        <v>29915.760015596767</v>
      </c>
      <c r="K82" s="304">
        <v>30365.242736031003</v>
      </c>
      <c r="L82" s="304">
        <v>30328.425726993511</v>
      </c>
      <c r="M82" s="304">
        <v>30311.276248108046</v>
      </c>
      <c r="N82" s="304">
        <v>30435.200323539728</v>
      </c>
      <c r="O82" s="304">
        <v>30563.377340483748</v>
      </c>
      <c r="P82" s="304">
        <v>30584.427027347985</v>
      </c>
      <c r="Q82" s="304">
        <v>30618.020670377398</v>
      </c>
      <c r="R82" s="304">
        <v>30751.654012791034</v>
      </c>
    </row>
    <row r="83" spans="5:18" ht="10.15" customHeight="1" x14ac:dyDescent="0.25">
      <c r="E83" s="301" t="s">
        <v>57</v>
      </c>
      <c r="F83" s="301" t="s">
        <v>673</v>
      </c>
      <c r="G83" s="302">
        <v>-551.04461425151021</v>
      </c>
      <c r="H83" s="302">
        <v>24453.455875735617</v>
      </c>
      <c r="I83" s="302">
        <v>25197.477333270745</v>
      </c>
      <c r="J83" s="302">
        <v>26063.292349869058</v>
      </c>
      <c r="K83" s="302">
        <v>26307.574524561049</v>
      </c>
      <c r="L83" s="302">
        <v>25952.295482214748</v>
      </c>
      <c r="M83" s="302">
        <v>25386.537995098504</v>
      </c>
      <c r="N83" s="302">
        <v>24806.671406446512</v>
      </c>
      <c r="O83" s="302">
        <v>24462.206988409078</v>
      </c>
      <c r="P83" s="302">
        <v>24289.26111936674</v>
      </c>
      <c r="Q83" s="302">
        <v>24113.299696858736</v>
      </c>
      <c r="R83" s="302">
        <v>23902.411261484107</v>
      </c>
    </row>
    <row r="84" spans="5:18" ht="10.15" customHeight="1" x14ac:dyDescent="0.25">
      <c r="E84" s="303" t="s">
        <v>40</v>
      </c>
      <c r="F84" s="303" t="s">
        <v>636</v>
      </c>
      <c r="G84" s="304">
        <v>97.588969339322034</v>
      </c>
      <c r="H84" s="304">
        <v>405.79293421863991</v>
      </c>
      <c r="I84" s="304">
        <v>432.80790684918151</v>
      </c>
      <c r="J84" s="304">
        <v>452.79404820328233</v>
      </c>
      <c r="K84" s="304">
        <v>467.99932360735454</v>
      </c>
      <c r="L84" s="304">
        <v>481.56796787326419</v>
      </c>
      <c r="M84" s="304">
        <v>497.90302742919135</v>
      </c>
      <c r="N84" s="304">
        <v>510.14939848562125</v>
      </c>
      <c r="O84" s="304">
        <v>514.31182665922881</v>
      </c>
      <c r="P84" s="304">
        <v>511.10381318470024</v>
      </c>
      <c r="Q84" s="304">
        <v>506.84510168144419</v>
      </c>
      <c r="R84" s="304">
        <v>503.38190355796195</v>
      </c>
    </row>
    <row r="85" spans="5:18" ht="10.15" customHeight="1" x14ac:dyDescent="0.25">
      <c r="E85" s="301" t="s">
        <v>351</v>
      </c>
      <c r="F85" s="301" t="s">
        <v>685</v>
      </c>
      <c r="G85" s="302">
        <v>-458.70826630750514</v>
      </c>
      <c r="H85" s="302">
        <v>1123.729387606925</v>
      </c>
      <c r="I85" s="302">
        <v>1133.5035956383442</v>
      </c>
      <c r="J85" s="302">
        <v>1077.9475681968274</v>
      </c>
      <c r="K85" s="302">
        <v>1016.6877356076951</v>
      </c>
      <c r="L85" s="302">
        <v>972.17939078176812</v>
      </c>
      <c r="M85" s="302">
        <v>932.0636559538367</v>
      </c>
      <c r="N85" s="302">
        <v>885.76079540963519</v>
      </c>
      <c r="O85" s="302">
        <v>826.78219542757984</v>
      </c>
      <c r="P85" s="302">
        <v>755.19040987215658</v>
      </c>
      <c r="Q85" s="302">
        <v>695.18452500974399</v>
      </c>
      <c r="R85" s="302">
        <v>665.02112129941986</v>
      </c>
    </row>
    <row r="86" spans="5:18" ht="10.15" customHeight="1" x14ac:dyDescent="0.25">
      <c r="E86" s="303" t="s">
        <v>59</v>
      </c>
      <c r="F86" s="303" t="s">
        <v>689</v>
      </c>
      <c r="G86" s="304">
        <v>-546.54428896320496</v>
      </c>
      <c r="H86" s="304">
        <v>1612.7376152465856</v>
      </c>
      <c r="I86" s="304">
        <v>1599.9379176205653</v>
      </c>
      <c r="J86" s="304">
        <v>1542.2418913951331</v>
      </c>
      <c r="K86" s="304">
        <v>1456.4914000937476</v>
      </c>
      <c r="L86" s="304">
        <v>1375.9726182344073</v>
      </c>
      <c r="M86" s="304">
        <v>1326.6680353935656</v>
      </c>
      <c r="N86" s="304">
        <v>1294.2239502120881</v>
      </c>
      <c r="O86" s="304">
        <v>1255.5761710221529</v>
      </c>
      <c r="P86" s="304">
        <v>1188.7706514360211</v>
      </c>
      <c r="Q86" s="304">
        <v>1114.9208016938014</v>
      </c>
      <c r="R86" s="304">
        <v>1066.1933262833807</v>
      </c>
    </row>
    <row r="87" spans="5:18" ht="10.15" customHeight="1" x14ac:dyDescent="0.25">
      <c r="E87" s="301" t="s">
        <v>61</v>
      </c>
      <c r="F87" s="301" t="s">
        <v>1176</v>
      </c>
      <c r="G87" s="302">
        <v>51.909944818072205</v>
      </c>
      <c r="H87" s="302">
        <v>232.36076023374497</v>
      </c>
      <c r="I87" s="302">
        <v>251.68150031343987</v>
      </c>
      <c r="J87" s="302">
        <v>263.13629212342443</v>
      </c>
      <c r="K87" s="302">
        <v>268.23311967484841</v>
      </c>
      <c r="L87" s="302">
        <v>270.99908926463166</v>
      </c>
      <c r="M87" s="302">
        <v>273.87550192629305</v>
      </c>
      <c r="N87" s="302">
        <v>276.55033596478205</v>
      </c>
      <c r="O87" s="302">
        <v>278.95243052782962</v>
      </c>
      <c r="P87" s="302">
        <v>281.10166446997539</v>
      </c>
      <c r="Q87" s="302">
        <v>282.75934384359812</v>
      </c>
      <c r="R87" s="302">
        <v>284.27070505181717</v>
      </c>
    </row>
    <row r="88" spans="5:18" ht="10.15" customHeight="1" x14ac:dyDescent="0.25">
      <c r="E88" s="303" t="s">
        <v>53</v>
      </c>
      <c r="F88" s="303" t="s">
        <v>662</v>
      </c>
      <c r="G88" s="304">
        <v>-989.02321754214927</v>
      </c>
      <c r="H88" s="304">
        <v>4263.8571314852761</v>
      </c>
      <c r="I88" s="304">
        <v>4356.0316450903565</v>
      </c>
      <c r="J88" s="304">
        <v>4384.7942011929226</v>
      </c>
      <c r="K88" s="304">
        <v>4356.712126690164</v>
      </c>
      <c r="L88" s="304">
        <v>4272.5137730300221</v>
      </c>
      <c r="M88" s="304">
        <v>4122.4734906625572</v>
      </c>
      <c r="N88" s="304">
        <v>3922.3082333880561</v>
      </c>
      <c r="O88" s="304">
        <v>3718.6480577513021</v>
      </c>
      <c r="P88" s="304">
        <v>3556.2432978673392</v>
      </c>
      <c r="Q88" s="304">
        <v>3403.5312377671717</v>
      </c>
      <c r="R88" s="304">
        <v>3274.8339139431268</v>
      </c>
    </row>
    <row r="89" spans="5:18" ht="10.15" customHeight="1" x14ac:dyDescent="0.25">
      <c r="E89" s="301" t="s">
        <v>63</v>
      </c>
      <c r="F89" s="301" t="s">
        <v>696</v>
      </c>
      <c r="G89" s="302">
        <v>-19.500608097416091</v>
      </c>
      <c r="H89" s="302">
        <v>166.67570640618595</v>
      </c>
      <c r="I89" s="302">
        <v>169.46992178173852</v>
      </c>
      <c r="J89" s="302">
        <v>172.14268989467161</v>
      </c>
      <c r="K89" s="302">
        <v>173.93801154208191</v>
      </c>
      <c r="L89" s="302">
        <v>174.98224454577064</v>
      </c>
      <c r="M89" s="302">
        <v>175.061931764192</v>
      </c>
      <c r="N89" s="302">
        <v>172.16925720437862</v>
      </c>
      <c r="O89" s="302">
        <v>167.06750215466937</v>
      </c>
      <c r="P89" s="302">
        <v>160.61556327872972</v>
      </c>
      <c r="Q89" s="302">
        <v>153.15645129297454</v>
      </c>
      <c r="R89" s="302">
        <v>147.17509830876986</v>
      </c>
    </row>
    <row r="90" spans="5:18" ht="10.15" customHeight="1" x14ac:dyDescent="0.25">
      <c r="E90" s="303" t="s">
        <v>65</v>
      </c>
      <c r="F90" s="303" t="s">
        <v>708</v>
      </c>
      <c r="G90" s="304">
        <v>-854.65469406865668</v>
      </c>
      <c r="H90" s="304">
        <v>8108.5120657991974</v>
      </c>
      <c r="I90" s="304">
        <v>8202.2408350518945</v>
      </c>
      <c r="J90" s="304">
        <v>8143.9987558589146</v>
      </c>
      <c r="K90" s="304">
        <v>7997.4177074152049</v>
      </c>
      <c r="L90" s="304">
        <v>7767.0571932206394</v>
      </c>
      <c r="M90" s="304">
        <v>7575.1234380848318</v>
      </c>
      <c r="N90" s="304">
        <v>7499.6186378310549</v>
      </c>
      <c r="O90" s="304">
        <v>7469.1147150825609</v>
      </c>
      <c r="P90" s="304">
        <v>7423.8993383962124</v>
      </c>
      <c r="Q90" s="304">
        <v>7346.4746765601849</v>
      </c>
      <c r="R90" s="304">
        <v>7253.8573717305408</v>
      </c>
    </row>
    <row r="91" spans="5:18" ht="10.15" customHeight="1" x14ac:dyDescent="0.25">
      <c r="E91" s="301" t="s">
        <v>36</v>
      </c>
      <c r="F91" s="301" t="s">
        <v>579</v>
      </c>
      <c r="G91" s="302">
        <v>-275.50314963785422</v>
      </c>
      <c r="H91" s="302">
        <v>4034.0824753606344</v>
      </c>
      <c r="I91" s="302">
        <v>4118.6808568590104</v>
      </c>
      <c r="J91" s="302">
        <v>4136.2233405930629</v>
      </c>
      <c r="K91" s="302">
        <v>4074.32729202469</v>
      </c>
      <c r="L91" s="302">
        <v>3994.1826783298507</v>
      </c>
      <c r="M91" s="302">
        <v>3947.7272658303345</v>
      </c>
      <c r="N91" s="302">
        <v>3933.0672313309983</v>
      </c>
      <c r="O91" s="302">
        <v>3915.294096760309</v>
      </c>
      <c r="P91" s="302">
        <v>3874.435035959681</v>
      </c>
      <c r="Q91" s="302">
        <v>3817.6079586831706</v>
      </c>
      <c r="R91" s="302">
        <v>3758.5793257227801</v>
      </c>
    </row>
    <row r="92" spans="5:18" ht="10.15" customHeight="1" x14ac:dyDescent="0.25">
      <c r="E92" s="303" t="s">
        <v>67</v>
      </c>
      <c r="F92" s="303" t="s">
        <v>727</v>
      </c>
      <c r="G92" s="304">
        <v>-6139.5135886099033</v>
      </c>
      <c r="H92" s="304">
        <v>17720.248230801171</v>
      </c>
      <c r="I92" s="304">
        <v>17646.565868274942</v>
      </c>
      <c r="J92" s="304">
        <v>17237.239963729618</v>
      </c>
      <c r="K92" s="304">
        <v>16675.995890211685</v>
      </c>
      <c r="L92" s="304">
        <v>16121.618546526843</v>
      </c>
      <c r="M92" s="304">
        <v>15564.762171782677</v>
      </c>
      <c r="N92" s="304">
        <v>14821.844913946723</v>
      </c>
      <c r="O92" s="304">
        <v>13888.027521428598</v>
      </c>
      <c r="P92" s="304">
        <v>12922.677760404888</v>
      </c>
      <c r="Q92" s="304">
        <v>12136.368899108944</v>
      </c>
      <c r="R92" s="304">
        <v>11580.734642191268</v>
      </c>
    </row>
    <row r="93" spans="5:18" ht="10.15" customHeight="1" x14ac:dyDescent="0.25">
      <c r="E93" s="301" t="s">
        <v>69</v>
      </c>
      <c r="F93" s="301" t="s">
        <v>729</v>
      </c>
      <c r="G93" s="302">
        <v>-858.53919647165094</v>
      </c>
      <c r="H93" s="302">
        <v>5198.620461073222</v>
      </c>
      <c r="I93" s="302">
        <v>5251.4515747086834</v>
      </c>
      <c r="J93" s="302">
        <v>5266.0737296572088</v>
      </c>
      <c r="K93" s="302">
        <v>5264.5912183331538</v>
      </c>
      <c r="L93" s="302">
        <v>5192.0824143397558</v>
      </c>
      <c r="M93" s="302">
        <v>5065.9805368794969</v>
      </c>
      <c r="N93" s="302">
        <v>4873.0665677620846</v>
      </c>
      <c r="O93" s="302">
        <v>4678.6031971200791</v>
      </c>
      <c r="P93" s="302">
        <v>4534.2078949854158</v>
      </c>
      <c r="Q93" s="302">
        <v>4436.8490792578359</v>
      </c>
      <c r="R93" s="302">
        <v>4340.0812646015711</v>
      </c>
    </row>
    <row r="94" spans="5:18" ht="10.15" customHeight="1" x14ac:dyDescent="0.25">
      <c r="E94" s="303" t="s">
        <v>85</v>
      </c>
      <c r="F94" s="303" t="s">
        <v>736</v>
      </c>
      <c r="G94" s="304">
        <v>-3870.4692342671342</v>
      </c>
      <c r="H94" s="304">
        <v>9416.822648735144</v>
      </c>
      <c r="I94" s="304">
        <v>9324.9773532579584</v>
      </c>
      <c r="J94" s="304">
        <v>9023.6545786171064</v>
      </c>
      <c r="K94" s="304">
        <v>8650.7557453695117</v>
      </c>
      <c r="L94" s="304">
        <v>8271.2637406742342</v>
      </c>
      <c r="M94" s="304">
        <v>7745.1484007099289</v>
      </c>
      <c r="N94" s="304">
        <v>7230.2287505952936</v>
      </c>
      <c r="O94" s="304">
        <v>6695.562762880747</v>
      </c>
      <c r="P94" s="304">
        <v>6228.5398689604672</v>
      </c>
      <c r="Q94" s="304">
        <v>5814.9551834830763</v>
      </c>
      <c r="R94" s="304">
        <v>5546.3534144680098</v>
      </c>
    </row>
    <row r="95" spans="5:18" ht="10.15" customHeight="1" x14ac:dyDescent="0.25">
      <c r="E95" s="301" t="s">
        <v>73</v>
      </c>
      <c r="F95" s="301" t="s">
        <v>756</v>
      </c>
      <c r="G95" s="302">
        <v>-179.62894343420544</v>
      </c>
      <c r="H95" s="302">
        <v>1004.6817810385757</v>
      </c>
      <c r="I95" s="302">
        <v>1023.0130571533864</v>
      </c>
      <c r="J95" s="302">
        <v>1022.0619417789269</v>
      </c>
      <c r="K95" s="302">
        <v>1004.1864647976126</v>
      </c>
      <c r="L95" s="302">
        <v>979.12488614028757</v>
      </c>
      <c r="M95" s="302">
        <v>955.70719545385225</v>
      </c>
      <c r="N95" s="302">
        <v>928.23981554482702</v>
      </c>
      <c r="O95" s="302">
        <v>893.55971218374941</v>
      </c>
      <c r="P95" s="302">
        <v>860.26497026695188</v>
      </c>
      <c r="Q95" s="302">
        <v>835.63822409527188</v>
      </c>
      <c r="R95" s="302">
        <v>825.05283760437021</v>
      </c>
    </row>
    <row r="96" spans="5:18" ht="10.15" customHeight="1" x14ac:dyDescent="0.25">
      <c r="E96" s="303" t="s">
        <v>1132</v>
      </c>
      <c r="F96" s="303" t="s">
        <v>754</v>
      </c>
      <c r="G96" s="304">
        <v>-827.72639691890345</v>
      </c>
      <c r="H96" s="304">
        <v>2685.2286819953283</v>
      </c>
      <c r="I96" s="304">
        <v>2702.1755542606247</v>
      </c>
      <c r="J96" s="304">
        <v>2678.6935135968956</v>
      </c>
      <c r="K96" s="304">
        <v>2606.6929795550791</v>
      </c>
      <c r="L96" s="304">
        <v>2524.5971517558528</v>
      </c>
      <c r="M96" s="304">
        <v>2433.6466876583791</v>
      </c>
      <c r="N96" s="304">
        <v>2303.6808735381915</v>
      </c>
      <c r="O96" s="304">
        <v>2163.3696631188554</v>
      </c>
      <c r="P96" s="304">
        <v>2031.6270486724322</v>
      </c>
      <c r="Q96" s="304">
        <v>1924.5795349131304</v>
      </c>
      <c r="R96" s="304">
        <v>1857.5022850764249</v>
      </c>
    </row>
    <row r="97" spans="5:18" ht="10.15" customHeight="1" x14ac:dyDescent="0.25">
      <c r="E97" s="301" t="s">
        <v>1</v>
      </c>
      <c r="F97" s="301" t="s">
        <v>651</v>
      </c>
      <c r="G97" s="302">
        <v>-147.47440167004379</v>
      </c>
      <c r="H97" s="302">
        <v>2545.1456007746579</v>
      </c>
      <c r="I97" s="302">
        <v>2531.1737084606498</v>
      </c>
      <c r="J97" s="302">
        <v>2506.6986189161112</v>
      </c>
      <c r="K97" s="302">
        <v>2463.2207367647029</v>
      </c>
      <c r="L97" s="302">
        <v>2433.2355608348066</v>
      </c>
      <c r="M97" s="302">
        <v>2435.4102029541586</v>
      </c>
      <c r="N97" s="302">
        <v>2450.2639715001114</v>
      </c>
      <c r="O97" s="302">
        <v>2447.6070695809376</v>
      </c>
      <c r="P97" s="302">
        <v>2433.0862660764255</v>
      </c>
      <c r="Q97" s="302">
        <v>2413.175454479197</v>
      </c>
      <c r="R97" s="302">
        <v>2397.6711991046141</v>
      </c>
    </row>
    <row r="98" spans="5:18" ht="10.15" customHeight="1" x14ac:dyDescent="0.25">
      <c r="E98" s="303" t="s">
        <v>77</v>
      </c>
      <c r="F98" s="303" t="s">
        <v>763</v>
      </c>
      <c r="G98" s="304">
        <v>542.05265038801463</v>
      </c>
      <c r="H98" s="304">
        <v>4630.0447688836502</v>
      </c>
      <c r="I98" s="304">
        <v>4814.5455965830988</v>
      </c>
      <c r="J98" s="304">
        <v>4890.7807708486871</v>
      </c>
      <c r="K98" s="304">
        <v>4931.0310731766567</v>
      </c>
      <c r="L98" s="304">
        <v>4961.2656538251094</v>
      </c>
      <c r="M98" s="304">
        <v>5002.9133766157147</v>
      </c>
      <c r="N98" s="304">
        <v>5075.6319583124559</v>
      </c>
      <c r="O98" s="304">
        <v>5164.9637778681672</v>
      </c>
      <c r="P98" s="304">
        <v>5205.0332106092819</v>
      </c>
      <c r="Q98" s="304">
        <v>5175.3624940500913</v>
      </c>
      <c r="R98" s="304">
        <v>5172.0974192716649</v>
      </c>
    </row>
    <row r="99" spans="5:18" ht="10.15" customHeight="1" x14ac:dyDescent="0.25">
      <c r="E99" s="301" t="s">
        <v>1182</v>
      </c>
      <c r="F99" s="301" t="s">
        <v>1177</v>
      </c>
      <c r="G99" s="302">
        <v>4156.3672034419251</v>
      </c>
      <c r="H99" s="302">
        <v>29358.374597943181</v>
      </c>
      <c r="I99" s="302">
        <v>30105.676365903531</v>
      </c>
      <c r="J99" s="302">
        <v>30615.693462231291</v>
      </c>
      <c r="K99" s="302">
        <v>30764.015719144671</v>
      </c>
      <c r="L99" s="302">
        <v>30899.285342191928</v>
      </c>
      <c r="M99" s="302">
        <v>31232.785000519692</v>
      </c>
      <c r="N99" s="302">
        <v>31948.537675103951</v>
      </c>
      <c r="O99" s="302">
        <v>32685.414082210431</v>
      </c>
      <c r="P99" s="302">
        <v>33023.651391759013</v>
      </c>
      <c r="Q99" s="302">
        <v>33192.505915888782</v>
      </c>
      <c r="R99" s="302">
        <v>33514.741801385106</v>
      </c>
    </row>
    <row r="100" spans="5:18" ht="10.15" customHeight="1" x14ac:dyDescent="0.25">
      <c r="E100" s="305" t="s">
        <v>3</v>
      </c>
      <c r="F100" s="305" t="s">
        <v>714</v>
      </c>
      <c r="G100" s="306">
        <v>429.17223348466177</v>
      </c>
      <c r="H100" s="306">
        <v>2393.5202953272569</v>
      </c>
      <c r="I100" s="306">
        <v>2495.7922828946075</v>
      </c>
      <c r="J100" s="306">
        <v>2565.1767345790117</v>
      </c>
      <c r="K100" s="306">
        <v>2596.8125049413375</v>
      </c>
      <c r="L100" s="306">
        <v>2622.0594590669366</v>
      </c>
      <c r="M100" s="306">
        <v>2644.3488047222913</v>
      </c>
      <c r="N100" s="306">
        <v>2682.5953491869632</v>
      </c>
      <c r="O100" s="306">
        <v>2737.1291002918429</v>
      </c>
      <c r="P100" s="306">
        <v>2781.0825912037876</v>
      </c>
      <c r="Q100" s="306">
        <v>2801.7885675519824</v>
      </c>
      <c r="R100" s="306">
        <v>2822.6925288119187</v>
      </c>
    </row>
    <row r="101" spans="5:18" ht="10.15" customHeight="1" x14ac:dyDescent="0.25">
      <c r="E101" s="307" t="s">
        <v>1183</v>
      </c>
      <c r="F101" s="307" t="s">
        <v>1178</v>
      </c>
      <c r="G101" s="308">
        <v>-23963.925496080046</v>
      </c>
      <c r="H101" s="308">
        <v>232480.03614640413</v>
      </c>
      <c r="I101" s="308">
        <v>235484.78260894452</v>
      </c>
      <c r="J101" s="308">
        <v>236180.67087610351</v>
      </c>
      <c r="K101" s="308">
        <v>234011.08835816468</v>
      </c>
      <c r="L101" s="308">
        <v>229778.43464040358</v>
      </c>
      <c r="M101" s="308">
        <v>225412.79657906317</v>
      </c>
      <c r="N101" s="308">
        <v>221784.13543792293</v>
      </c>
      <c r="O101" s="308">
        <v>218033.53486917212</v>
      </c>
      <c r="P101" s="308">
        <v>214152.0811338152</v>
      </c>
      <c r="Q101" s="308">
        <v>210697.08538837344</v>
      </c>
      <c r="R101" s="308">
        <v>208516.11065032409</v>
      </c>
    </row>
    <row r="102" spans="5:18" ht="10.15" customHeight="1" x14ac:dyDescent="0.25">
      <c r="E102" s="309" t="s">
        <v>1184</v>
      </c>
      <c r="F102" s="309" t="s">
        <v>1179</v>
      </c>
      <c r="G102" s="310">
        <v>-14331.276809448289</v>
      </c>
      <c r="H102" s="310">
        <v>153068.36773312319</v>
      </c>
      <c r="I102" s="310">
        <v>155364.88502925792</v>
      </c>
      <c r="J102" s="310">
        <v>156562.87693280148</v>
      </c>
      <c r="K102" s="310">
        <v>155565.2416620088</v>
      </c>
      <c r="L102" s="310">
        <v>152525.02107259631</v>
      </c>
      <c r="M102" s="310">
        <v>149346.99408783828</v>
      </c>
      <c r="N102" s="310">
        <v>146772.91688512312</v>
      </c>
      <c r="O102" s="310">
        <v>144243.19289470892</v>
      </c>
      <c r="P102" s="310">
        <v>141957.4124809636</v>
      </c>
      <c r="Q102" s="310">
        <v>140073.96733870084</v>
      </c>
      <c r="R102" s="310">
        <v>138737.0909236749</v>
      </c>
    </row>
    <row r="103" spans="5:18" ht="10.15" customHeight="1" x14ac:dyDescent="0.25"/>
    <row r="104" spans="5:18" ht="10.15" customHeight="1" x14ac:dyDescent="0.25"/>
    <row r="105" spans="5:18" ht="10.15" customHeight="1" x14ac:dyDescent="0.25">
      <c r="E105" s="40" t="s">
        <v>1188</v>
      </c>
    </row>
    <row r="106" spans="5:18" ht="10.15" customHeight="1" x14ac:dyDescent="0.25">
      <c r="E106" s="298" t="s">
        <v>292</v>
      </c>
      <c r="F106" s="298" t="s">
        <v>292</v>
      </c>
      <c r="G106" s="299" t="s">
        <v>1174</v>
      </c>
      <c r="H106" s="300">
        <v>2010</v>
      </c>
      <c r="I106" s="300">
        <v>2015</v>
      </c>
      <c r="J106" s="300">
        <v>2020</v>
      </c>
      <c r="K106" s="300">
        <v>2025</v>
      </c>
      <c r="L106" s="300">
        <v>2030</v>
      </c>
      <c r="M106" s="300">
        <v>2035</v>
      </c>
      <c r="N106" s="300">
        <v>2040</v>
      </c>
      <c r="O106" s="300">
        <v>2045</v>
      </c>
      <c r="P106" s="300">
        <v>2050</v>
      </c>
      <c r="Q106" s="300">
        <v>2055</v>
      </c>
      <c r="R106" s="300">
        <v>2060</v>
      </c>
    </row>
    <row r="107" spans="5:18" ht="10.15" customHeight="1" x14ac:dyDescent="0.25">
      <c r="E107" s="301" t="s">
        <v>38</v>
      </c>
      <c r="F107" s="301" t="s">
        <v>604</v>
      </c>
      <c r="G107" s="302">
        <v>1.4601011430369226</v>
      </c>
      <c r="H107" s="302">
        <v>62.035002601029646</v>
      </c>
      <c r="I107" s="302">
        <v>63.735002875703451</v>
      </c>
      <c r="J107" s="302">
        <v>64.069221445113058</v>
      </c>
      <c r="K107" s="302">
        <v>63.510232383900878</v>
      </c>
      <c r="L107" s="302">
        <v>63.337127525390258</v>
      </c>
      <c r="M107" s="302">
        <v>63.384702103486887</v>
      </c>
      <c r="N107" s="302">
        <v>63.438940980769573</v>
      </c>
      <c r="O107" s="302">
        <v>63.446449440876542</v>
      </c>
      <c r="P107" s="302">
        <v>63.439675472617651</v>
      </c>
      <c r="Q107" s="302">
        <v>63.370497112179422</v>
      </c>
      <c r="R107" s="302">
        <v>63.495103744066569</v>
      </c>
    </row>
    <row r="108" spans="5:18" ht="10.15" customHeight="1" x14ac:dyDescent="0.25">
      <c r="E108" s="303" t="s">
        <v>83</v>
      </c>
      <c r="F108" s="303" t="s">
        <v>614</v>
      </c>
      <c r="G108" s="304">
        <v>4.3514814553122534</v>
      </c>
      <c r="H108" s="304">
        <v>60.041872306803725</v>
      </c>
      <c r="I108" s="304">
        <v>62.780768281973998</v>
      </c>
      <c r="J108" s="304">
        <v>63.138894572334472</v>
      </c>
      <c r="K108" s="304">
        <v>63.048767147447471</v>
      </c>
      <c r="L108" s="304">
        <v>63.202894833600574</v>
      </c>
      <c r="M108" s="304">
        <v>63.198666010638995</v>
      </c>
      <c r="N108" s="304">
        <v>63.426530556442003</v>
      </c>
      <c r="O108" s="304">
        <v>63.742043605383813</v>
      </c>
      <c r="P108" s="304">
        <v>63.651968054976102</v>
      </c>
      <c r="Q108" s="304">
        <v>64.064720018518045</v>
      </c>
      <c r="R108" s="304">
        <v>64.393353762115979</v>
      </c>
    </row>
    <row r="109" spans="5:18" ht="10.15" customHeight="1" x14ac:dyDescent="0.25">
      <c r="E109" s="301" t="s">
        <v>1181</v>
      </c>
      <c r="F109" s="301" t="s">
        <v>638</v>
      </c>
      <c r="G109" s="302">
        <v>3.4897125043029149</v>
      </c>
      <c r="H109" s="302">
        <v>65.134845753128118</v>
      </c>
      <c r="I109" s="302">
        <v>67.260043302173472</v>
      </c>
      <c r="J109" s="302">
        <v>68.184142519893925</v>
      </c>
      <c r="K109" s="302">
        <v>67.474453910347748</v>
      </c>
      <c r="L109" s="302">
        <v>67.060576555386334</v>
      </c>
      <c r="M109" s="302">
        <v>66.743744337282735</v>
      </c>
      <c r="N109" s="302">
        <v>67.219578446365631</v>
      </c>
      <c r="O109" s="302">
        <v>68.536872384017656</v>
      </c>
      <c r="P109" s="302">
        <v>68.728816096163442</v>
      </c>
      <c r="Q109" s="302">
        <v>68.554885084522127</v>
      </c>
      <c r="R109" s="302">
        <v>68.624558257431033</v>
      </c>
    </row>
    <row r="110" spans="5:18" ht="10.15" customHeight="1" x14ac:dyDescent="0.25">
      <c r="E110" s="303" t="s">
        <v>43</v>
      </c>
      <c r="F110" s="303" t="s">
        <v>640</v>
      </c>
      <c r="G110" s="304">
        <v>3.2594004617460968</v>
      </c>
      <c r="H110" s="304">
        <v>73.501735200590218</v>
      </c>
      <c r="I110" s="304">
        <v>75.884759547413722</v>
      </c>
      <c r="J110" s="304">
        <v>76.036159569279661</v>
      </c>
      <c r="K110" s="304">
        <v>76.486979645991042</v>
      </c>
      <c r="L110" s="304">
        <v>76.327775392202511</v>
      </c>
      <c r="M110" s="304">
        <v>76.377747414265102</v>
      </c>
      <c r="N110" s="304">
        <v>76.457882855731441</v>
      </c>
      <c r="O110" s="304">
        <v>76.633001399163774</v>
      </c>
      <c r="P110" s="304">
        <v>76.660436550636589</v>
      </c>
      <c r="Q110" s="304">
        <v>76.650459891987097</v>
      </c>
      <c r="R110" s="304">
        <v>76.761135662336315</v>
      </c>
    </row>
    <row r="111" spans="5:18" ht="10.15" customHeight="1" x14ac:dyDescent="0.25">
      <c r="E111" s="301" t="s">
        <v>49</v>
      </c>
      <c r="F111" s="301" t="s">
        <v>656</v>
      </c>
      <c r="G111" s="302">
        <v>2.8872910253335817</v>
      </c>
      <c r="H111" s="302">
        <v>71.160458808733935</v>
      </c>
      <c r="I111" s="302">
        <v>73.04418263745157</v>
      </c>
      <c r="J111" s="302">
        <v>73.588473815698848</v>
      </c>
      <c r="K111" s="302">
        <v>73.608291080738482</v>
      </c>
      <c r="L111" s="302">
        <v>73.782398275740917</v>
      </c>
      <c r="M111" s="302">
        <v>74.194638692770923</v>
      </c>
      <c r="N111" s="302">
        <v>74.339360267361471</v>
      </c>
      <c r="O111" s="302">
        <v>74.192628946606646</v>
      </c>
      <c r="P111" s="302">
        <v>74.037734731739647</v>
      </c>
      <c r="Q111" s="302">
        <v>74.081673598424217</v>
      </c>
      <c r="R111" s="302">
        <v>74.047749834067517</v>
      </c>
    </row>
    <row r="112" spans="5:18" ht="10.15" customHeight="1" x14ac:dyDescent="0.25">
      <c r="E112" s="303" t="s">
        <v>45</v>
      </c>
      <c r="F112" s="303" t="s">
        <v>649</v>
      </c>
      <c r="G112" s="304">
        <v>8.7471609129614762</v>
      </c>
      <c r="H112" s="304">
        <v>61.349685151808544</v>
      </c>
      <c r="I112" s="304">
        <v>64.90770684440929</v>
      </c>
      <c r="J112" s="304">
        <v>65.394883674767328</v>
      </c>
      <c r="K112" s="304">
        <v>67.209289073544369</v>
      </c>
      <c r="L112" s="304">
        <v>69.191090363974055</v>
      </c>
      <c r="M112" s="304">
        <v>69.540875284822405</v>
      </c>
      <c r="N112" s="304">
        <v>70.050453913567495</v>
      </c>
      <c r="O112" s="304">
        <v>70.202992496298819</v>
      </c>
      <c r="P112" s="304">
        <v>69.917476551645422</v>
      </c>
      <c r="Q112" s="304">
        <v>69.969108699960202</v>
      </c>
      <c r="R112" s="304">
        <v>70.09684606477002</v>
      </c>
    </row>
    <row r="113" spans="5:18" ht="10.15" customHeight="1" x14ac:dyDescent="0.25">
      <c r="E113" s="301" t="s">
        <v>55</v>
      </c>
      <c r="F113" s="301" t="s">
        <v>670</v>
      </c>
      <c r="G113" s="302">
        <v>3.1994549589960073</v>
      </c>
      <c r="H113" s="302">
        <v>60.028431167427676</v>
      </c>
      <c r="I113" s="302">
        <v>59.456842055972501</v>
      </c>
      <c r="J113" s="302">
        <v>59.919500078848728</v>
      </c>
      <c r="K113" s="302">
        <v>61.424183395655248</v>
      </c>
      <c r="L113" s="302">
        <v>63.22617901802888</v>
      </c>
      <c r="M113" s="302">
        <v>63.879254265692076</v>
      </c>
      <c r="N113" s="302">
        <v>64.058813047606094</v>
      </c>
      <c r="O113" s="302">
        <v>63.663233656861671</v>
      </c>
      <c r="P113" s="302">
        <v>63.47478366823637</v>
      </c>
      <c r="Q113" s="302">
        <v>63.339786412850962</v>
      </c>
      <c r="R113" s="302">
        <v>63.227886126423684</v>
      </c>
    </row>
    <row r="114" spans="5:18" ht="10.15" customHeight="1" x14ac:dyDescent="0.25">
      <c r="E114" s="303" t="s">
        <v>51</v>
      </c>
      <c r="F114" s="303" t="s">
        <v>1175</v>
      </c>
      <c r="G114" s="304">
        <v>7.6606290478325505</v>
      </c>
      <c r="H114" s="304">
        <v>59.618728617020587</v>
      </c>
      <c r="I114" s="304">
        <v>60.832279637406572</v>
      </c>
      <c r="J114" s="304">
        <v>63.746984517317117</v>
      </c>
      <c r="K114" s="304">
        <v>64.716230456908278</v>
      </c>
      <c r="L114" s="304">
        <v>64.903259720880385</v>
      </c>
      <c r="M114" s="304">
        <v>65.646081480119491</v>
      </c>
      <c r="N114" s="304">
        <v>66.243398119620977</v>
      </c>
      <c r="O114" s="304">
        <v>66.858700128313473</v>
      </c>
      <c r="P114" s="304">
        <v>67.449608298589354</v>
      </c>
      <c r="Q114" s="304">
        <v>67.417947624901544</v>
      </c>
      <c r="R114" s="304">
        <v>67.279357664853137</v>
      </c>
    </row>
    <row r="115" spans="5:18" ht="10.15" customHeight="1" x14ac:dyDescent="0.25">
      <c r="E115" s="301" t="s">
        <v>75</v>
      </c>
      <c r="F115" s="301" t="s">
        <v>759</v>
      </c>
      <c r="G115" s="302">
        <v>13.221128777734229</v>
      </c>
      <c r="H115" s="302">
        <v>58.600801590143071</v>
      </c>
      <c r="I115" s="302">
        <v>60.498986205305094</v>
      </c>
      <c r="J115" s="302">
        <v>63.261206606437781</v>
      </c>
      <c r="K115" s="302">
        <v>67.087374380642956</v>
      </c>
      <c r="L115" s="302">
        <v>70.49350854273267</v>
      </c>
      <c r="M115" s="302">
        <v>71.568885268048547</v>
      </c>
      <c r="N115" s="302">
        <v>71.947567093156522</v>
      </c>
      <c r="O115" s="302">
        <v>72.10147249449011</v>
      </c>
      <c r="P115" s="302">
        <v>72.087992984889794</v>
      </c>
      <c r="Q115" s="302">
        <v>71.901310624694489</v>
      </c>
      <c r="R115" s="302">
        <v>71.8219303678773</v>
      </c>
    </row>
    <row r="116" spans="5:18" ht="10.15" customHeight="1" x14ac:dyDescent="0.25">
      <c r="E116" s="303" t="s">
        <v>2</v>
      </c>
      <c r="F116" s="303" t="s">
        <v>653</v>
      </c>
      <c r="G116" s="304">
        <v>5.4126755815386289</v>
      </c>
      <c r="H116" s="304">
        <v>63.818054652190916</v>
      </c>
      <c r="I116" s="304">
        <v>65.031030645531374</v>
      </c>
      <c r="J116" s="304">
        <v>67.195935416399664</v>
      </c>
      <c r="K116" s="304">
        <v>68.437660891475687</v>
      </c>
      <c r="L116" s="304">
        <v>68.646695821645693</v>
      </c>
      <c r="M116" s="304">
        <v>68.797651914052821</v>
      </c>
      <c r="N116" s="304">
        <v>69.26371756241339</v>
      </c>
      <c r="O116" s="304">
        <v>69.192572624394472</v>
      </c>
      <c r="P116" s="304">
        <v>69.130116547509601</v>
      </c>
      <c r="Q116" s="304">
        <v>69.220365492386478</v>
      </c>
      <c r="R116" s="304">
        <v>69.230730233729545</v>
      </c>
    </row>
    <row r="117" spans="5:18" ht="10.15" customHeight="1" x14ac:dyDescent="0.25">
      <c r="E117" s="301" t="s">
        <v>57</v>
      </c>
      <c r="F117" s="301" t="s">
        <v>673</v>
      </c>
      <c r="G117" s="302">
        <v>4.8559369191830939</v>
      </c>
      <c r="H117" s="302">
        <v>56.891853794539358</v>
      </c>
      <c r="I117" s="302">
        <v>59.05294220226488</v>
      </c>
      <c r="J117" s="302">
        <v>60.484549108033228</v>
      </c>
      <c r="K117" s="302">
        <v>60.928669543653214</v>
      </c>
      <c r="L117" s="302">
        <v>61.031676969556706</v>
      </c>
      <c r="M117" s="302">
        <v>61.241563690266929</v>
      </c>
      <c r="N117" s="302">
        <v>61.504159355309127</v>
      </c>
      <c r="O117" s="302">
        <v>61.708573504682626</v>
      </c>
      <c r="P117" s="302">
        <v>61.777615463777721</v>
      </c>
      <c r="Q117" s="302">
        <v>61.746346725508786</v>
      </c>
      <c r="R117" s="302">
        <v>61.747790713722452</v>
      </c>
    </row>
    <row r="118" spans="5:18" ht="10.15" customHeight="1" x14ac:dyDescent="0.25">
      <c r="E118" s="303" t="s">
        <v>40</v>
      </c>
      <c r="F118" s="303" t="s">
        <v>636</v>
      </c>
      <c r="G118" s="304">
        <v>6.2270309325040927</v>
      </c>
      <c r="H118" s="304">
        <v>68.256505913354971</v>
      </c>
      <c r="I118" s="304">
        <v>71.655605546544933</v>
      </c>
      <c r="J118" s="304">
        <v>73.829050239489646</v>
      </c>
      <c r="K118" s="304">
        <v>74.704172306158426</v>
      </c>
      <c r="L118" s="304">
        <v>74.738839512469696</v>
      </c>
      <c r="M118" s="304">
        <v>74.610187067748612</v>
      </c>
      <c r="N118" s="304">
        <v>74.445158397097657</v>
      </c>
      <c r="O118" s="304">
        <v>74.339073042015514</v>
      </c>
      <c r="P118" s="304">
        <v>74.51705134354583</v>
      </c>
      <c r="Q118" s="304">
        <v>74.481075151993366</v>
      </c>
      <c r="R118" s="304">
        <v>74.483536845859064</v>
      </c>
    </row>
    <row r="119" spans="5:18" ht="10.15" customHeight="1" x14ac:dyDescent="0.25">
      <c r="E119" s="301" t="s">
        <v>351</v>
      </c>
      <c r="F119" s="301" t="s">
        <v>685</v>
      </c>
      <c r="G119" s="302">
        <v>11.564009835467743</v>
      </c>
      <c r="H119" s="302">
        <v>59.719174812660029</v>
      </c>
      <c r="I119" s="302">
        <v>62.421698417903549</v>
      </c>
      <c r="J119" s="302">
        <v>63.087667020157156</v>
      </c>
      <c r="K119" s="302">
        <v>66.18849686984359</v>
      </c>
      <c r="L119" s="302">
        <v>69.638993321617136</v>
      </c>
      <c r="M119" s="302">
        <v>70.239348738923923</v>
      </c>
      <c r="N119" s="302">
        <v>70.758051342308377</v>
      </c>
      <c r="O119" s="302">
        <v>70.347326438758344</v>
      </c>
      <c r="P119" s="302">
        <v>69.672273376945142</v>
      </c>
      <c r="Q119" s="302">
        <v>70.276020259007282</v>
      </c>
      <c r="R119" s="302">
        <v>71.283184648127772</v>
      </c>
    </row>
    <row r="120" spans="5:18" ht="10.15" customHeight="1" x14ac:dyDescent="0.25">
      <c r="E120" s="303" t="s">
        <v>59</v>
      </c>
      <c r="F120" s="303" t="s">
        <v>689</v>
      </c>
      <c r="G120" s="304">
        <v>9.5006316438225227</v>
      </c>
      <c r="H120" s="304">
        <v>58.153318456341616</v>
      </c>
      <c r="I120" s="304">
        <v>60.193096979640892</v>
      </c>
      <c r="J120" s="304">
        <v>61.606945517045851</v>
      </c>
      <c r="K120" s="304">
        <v>64.449349204100244</v>
      </c>
      <c r="L120" s="304">
        <v>66.486214521002935</v>
      </c>
      <c r="M120" s="304">
        <v>66.734827943140033</v>
      </c>
      <c r="N120" s="304">
        <v>67.482484087467157</v>
      </c>
      <c r="O120" s="304">
        <v>67.91667695848372</v>
      </c>
      <c r="P120" s="304">
        <v>67.792560803729714</v>
      </c>
      <c r="Q120" s="304">
        <v>67.624505632253701</v>
      </c>
      <c r="R120" s="304">
        <v>67.653950100164138</v>
      </c>
    </row>
    <row r="121" spans="5:18" ht="10.15" customHeight="1" x14ac:dyDescent="0.25">
      <c r="E121" s="301" t="s">
        <v>61</v>
      </c>
      <c r="F121" s="301" t="s">
        <v>1176</v>
      </c>
      <c r="G121" s="302">
        <v>-0.24738565188935979</v>
      </c>
      <c r="H121" s="302">
        <v>64.872148759533474</v>
      </c>
      <c r="I121" s="302">
        <v>65.105221971220644</v>
      </c>
      <c r="J121" s="302">
        <v>65.303701277186903</v>
      </c>
      <c r="K121" s="302">
        <v>65.065560768735779</v>
      </c>
      <c r="L121" s="302">
        <v>64.901800519228658</v>
      </c>
      <c r="M121" s="302">
        <v>64.965834448514784</v>
      </c>
      <c r="N121" s="302">
        <v>64.737013328274301</v>
      </c>
      <c r="O121" s="302">
        <v>64.578974470421471</v>
      </c>
      <c r="P121" s="302">
        <v>64.652246274541</v>
      </c>
      <c r="Q121" s="302">
        <v>64.61333279159301</v>
      </c>
      <c r="R121" s="302">
        <v>64.624763107644114</v>
      </c>
    </row>
    <row r="122" spans="5:18" ht="10.15" customHeight="1" x14ac:dyDescent="0.25">
      <c r="E122" s="303" t="s">
        <v>53</v>
      </c>
      <c r="F122" s="303" t="s">
        <v>662</v>
      </c>
      <c r="G122" s="304">
        <v>6.8245711033931542</v>
      </c>
      <c r="H122" s="304">
        <v>55.353525225836705</v>
      </c>
      <c r="I122" s="304">
        <v>57.441992224559932</v>
      </c>
      <c r="J122" s="304">
        <v>60.073085672386071</v>
      </c>
      <c r="K122" s="304">
        <v>62.292155227355458</v>
      </c>
      <c r="L122" s="304">
        <v>62.883567843860021</v>
      </c>
      <c r="M122" s="304">
        <v>62.421187982768615</v>
      </c>
      <c r="N122" s="304">
        <v>61.995451251425173</v>
      </c>
      <c r="O122" s="304">
        <v>62.272489487035429</v>
      </c>
      <c r="P122" s="304">
        <v>62.198041740927835</v>
      </c>
      <c r="Q122" s="304">
        <v>62.083488434958021</v>
      </c>
      <c r="R122" s="304">
        <v>62.178096329229859</v>
      </c>
    </row>
    <row r="123" spans="5:18" ht="10.15" customHeight="1" x14ac:dyDescent="0.25">
      <c r="E123" s="301" t="s">
        <v>63</v>
      </c>
      <c r="F123" s="301" t="s">
        <v>696</v>
      </c>
      <c r="G123" s="302">
        <v>9.158163008703113</v>
      </c>
      <c r="H123" s="302">
        <v>56.469331821922665</v>
      </c>
      <c r="I123" s="302">
        <v>59.345916881332883</v>
      </c>
      <c r="J123" s="302">
        <v>61.82569126277324</v>
      </c>
      <c r="K123" s="302">
        <v>64.108860175299782</v>
      </c>
      <c r="L123" s="302">
        <v>65.534197688452494</v>
      </c>
      <c r="M123" s="302">
        <v>65.72967678346599</v>
      </c>
      <c r="N123" s="302">
        <v>65.60477656020764</v>
      </c>
      <c r="O123" s="302">
        <v>65.663516418714707</v>
      </c>
      <c r="P123" s="302">
        <v>65.614624242513713</v>
      </c>
      <c r="Q123" s="302">
        <v>65.495740470829574</v>
      </c>
      <c r="R123" s="302">
        <v>65.627494830625778</v>
      </c>
    </row>
    <row r="124" spans="5:18" ht="10.15" customHeight="1" x14ac:dyDescent="0.25">
      <c r="E124" s="303" t="s">
        <v>65</v>
      </c>
      <c r="F124" s="303" t="s">
        <v>708</v>
      </c>
      <c r="G124" s="304">
        <v>2.4448109490988799</v>
      </c>
      <c r="H124" s="304">
        <v>74.702861007284127</v>
      </c>
      <c r="I124" s="304">
        <v>76.703108317521412</v>
      </c>
      <c r="J124" s="304">
        <v>76.821312595550467</v>
      </c>
      <c r="K124" s="304">
        <v>76.740881323412196</v>
      </c>
      <c r="L124" s="304">
        <v>76.813582291832972</v>
      </c>
      <c r="M124" s="304">
        <v>77.180059771636579</v>
      </c>
      <c r="N124" s="304">
        <v>77.577618308345833</v>
      </c>
      <c r="O124" s="304">
        <v>77.372333072256325</v>
      </c>
      <c r="P124" s="304">
        <v>77.142659091360017</v>
      </c>
      <c r="Q124" s="304">
        <v>77.077519402300581</v>
      </c>
      <c r="R124" s="304">
        <v>77.147671956383007</v>
      </c>
    </row>
    <row r="125" spans="5:18" ht="10.15" customHeight="1" x14ac:dyDescent="0.25">
      <c r="E125" s="301" t="s">
        <v>36</v>
      </c>
      <c r="F125" s="301" t="s">
        <v>579</v>
      </c>
      <c r="G125" s="302">
        <v>2.6954431470435054</v>
      </c>
      <c r="H125" s="302">
        <v>71.663875689254056</v>
      </c>
      <c r="I125" s="302">
        <v>72.792886521137731</v>
      </c>
      <c r="J125" s="302">
        <v>72.76156628328097</v>
      </c>
      <c r="K125" s="302">
        <v>72.563969544257986</v>
      </c>
      <c r="L125" s="302">
        <v>73.128101444804372</v>
      </c>
      <c r="M125" s="302">
        <v>74.250060299454972</v>
      </c>
      <c r="N125" s="302">
        <v>74.696223850278145</v>
      </c>
      <c r="O125" s="302">
        <v>74.450471325002226</v>
      </c>
      <c r="P125" s="302">
        <v>74.390274276607997</v>
      </c>
      <c r="Q125" s="302">
        <v>74.174251304268196</v>
      </c>
      <c r="R125" s="302">
        <v>74.359318836297561</v>
      </c>
    </row>
    <row r="126" spans="5:18" ht="10.15" customHeight="1" x14ac:dyDescent="0.25">
      <c r="E126" s="303" t="s">
        <v>67</v>
      </c>
      <c r="F126" s="303" t="s">
        <v>727</v>
      </c>
      <c r="G126" s="304">
        <v>2.9655975914607708</v>
      </c>
      <c r="H126" s="304">
        <v>59.331160191938459</v>
      </c>
      <c r="I126" s="304">
        <v>61.526911749032521</v>
      </c>
      <c r="J126" s="304">
        <v>63.168833560386872</v>
      </c>
      <c r="K126" s="304">
        <v>63.836963513782955</v>
      </c>
      <c r="L126" s="304">
        <v>63.052166311269033</v>
      </c>
      <c r="M126" s="304">
        <v>62.026027236326797</v>
      </c>
      <c r="N126" s="304">
        <v>61.402306241379158</v>
      </c>
      <c r="O126" s="304">
        <v>61.223163447024312</v>
      </c>
      <c r="P126" s="304">
        <v>61.666012513638847</v>
      </c>
      <c r="Q126" s="304">
        <v>62.030611813884121</v>
      </c>
      <c r="R126" s="304">
        <v>62.296757783399229</v>
      </c>
    </row>
    <row r="127" spans="5:18" ht="10.15" customHeight="1" x14ac:dyDescent="0.25">
      <c r="E127" s="301" t="s">
        <v>69</v>
      </c>
      <c r="F127" s="301" t="s">
        <v>729</v>
      </c>
      <c r="G127" s="302">
        <v>5.4868413005241621</v>
      </c>
      <c r="H127" s="302">
        <v>65.608627586566939</v>
      </c>
      <c r="I127" s="302">
        <v>65.567995804708673</v>
      </c>
      <c r="J127" s="302">
        <v>66.892225700675439</v>
      </c>
      <c r="K127" s="302">
        <v>69.055368088690628</v>
      </c>
      <c r="L127" s="302">
        <v>70.817714180157111</v>
      </c>
      <c r="M127" s="302">
        <v>71.223741605228568</v>
      </c>
      <c r="N127" s="302">
        <v>71.271112682367544</v>
      </c>
      <c r="O127" s="302">
        <v>71.330539487628087</v>
      </c>
      <c r="P127" s="302">
        <v>71.334775298303015</v>
      </c>
      <c r="Q127" s="302">
        <v>71.206190784809607</v>
      </c>
      <c r="R127" s="302">
        <v>71.095468887091101</v>
      </c>
    </row>
    <row r="128" spans="5:18" ht="10.15" customHeight="1" x14ac:dyDescent="0.25">
      <c r="E128" s="303" t="s">
        <v>85</v>
      </c>
      <c r="F128" s="303" t="s">
        <v>736</v>
      </c>
      <c r="G128" s="304">
        <v>-2.1224671977389065</v>
      </c>
      <c r="H128" s="304">
        <v>58.943055343052528</v>
      </c>
      <c r="I128" s="304">
        <v>59.809064001028013</v>
      </c>
      <c r="J128" s="304">
        <v>60.073226239957279</v>
      </c>
      <c r="K128" s="304">
        <v>59.586563283089745</v>
      </c>
      <c r="L128" s="304">
        <v>58.018738515554311</v>
      </c>
      <c r="M128" s="304">
        <v>57.329330762899112</v>
      </c>
      <c r="N128" s="304">
        <v>56.67715601268084</v>
      </c>
      <c r="O128" s="304">
        <v>56.419070394881253</v>
      </c>
      <c r="P128" s="304">
        <v>56.154517460555063</v>
      </c>
      <c r="Q128" s="304">
        <v>56.846452793601223</v>
      </c>
      <c r="R128" s="304">
        <v>56.820588145313621</v>
      </c>
    </row>
    <row r="129" spans="5:18" ht="10.15" customHeight="1" x14ac:dyDescent="0.25">
      <c r="E129" s="301" t="s">
        <v>73</v>
      </c>
      <c r="F129" s="301" t="s">
        <v>756</v>
      </c>
      <c r="G129" s="302">
        <v>4.0753392071433723</v>
      </c>
      <c r="H129" s="302">
        <v>66.430147407471452</v>
      </c>
      <c r="I129" s="302">
        <v>66.613535347099074</v>
      </c>
      <c r="J129" s="302">
        <v>68.524141743172123</v>
      </c>
      <c r="K129" s="302">
        <v>69.760191812088053</v>
      </c>
      <c r="L129" s="302">
        <v>70.182821297622795</v>
      </c>
      <c r="M129" s="302">
        <v>70.099792395884464</v>
      </c>
      <c r="N129" s="302">
        <v>70.048887867111389</v>
      </c>
      <c r="O129" s="302">
        <v>70.346876797916352</v>
      </c>
      <c r="P129" s="302">
        <v>70.555026505902617</v>
      </c>
      <c r="Q129" s="302">
        <v>70.647886427350514</v>
      </c>
      <c r="R129" s="302">
        <v>70.505486614614824</v>
      </c>
    </row>
    <row r="130" spans="5:18" ht="10.15" customHeight="1" x14ac:dyDescent="0.25">
      <c r="E130" s="303" t="s">
        <v>1132</v>
      </c>
      <c r="F130" s="303" t="s">
        <v>754</v>
      </c>
      <c r="G130" s="304">
        <v>3.8307986092592401</v>
      </c>
      <c r="H130" s="304">
        <v>59.008748221551969</v>
      </c>
      <c r="I130" s="304">
        <v>59.849214147277571</v>
      </c>
      <c r="J130" s="304">
        <v>61.690346293427325</v>
      </c>
      <c r="K130" s="304">
        <v>63.395257600158295</v>
      </c>
      <c r="L130" s="304">
        <v>64.042484374530133</v>
      </c>
      <c r="M130" s="304">
        <v>63.05643708970242</v>
      </c>
      <c r="N130" s="304">
        <v>62.168314951477868</v>
      </c>
      <c r="O130" s="304">
        <v>62.07390808486992</v>
      </c>
      <c r="P130" s="304">
        <v>62.093237946638602</v>
      </c>
      <c r="Q130" s="304">
        <v>62.300430015821625</v>
      </c>
      <c r="R130" s="304">
        <v>62.839546830811209</v>
      </c>
    </row>
    <row r="131" spans="5:18" ht="10.15" customHeight="1" x14ac:dyDescent="0.25">
      <c r="E131" s="301" t="s">
        <v>1</v>
      </c>
      <c r="F131" s="301" t="s">
        <v>651</v>
      </c>
      <c r="G131" s="302">
        <v>3.0335982163299775</v>
      </c>
      <c r="H131" s="302">
        <v>68.181035229063411</v>
      </c>
      <c r="I131" s="302">
        <v>70.722127639522299</v>
      </c>
      <c r="J131" s="302">
        <v>71.360627312210028</v>
      </c>
      <c r="K131" s="302">
        <v>71.133551260167636</v>
      </c>
      <c r="L131" s="302">
        <v>70.971385968719275</v>
      </c>
      <c r="M131" s="302">
        <v>71.134769921003453</v>
      </c>
      <c r="N131" s="302">
        <v>70.947245571218545</v>
      </c>
      <c r="O131" s="302">
        <v>71.031923244411288</v>
      </c>
      <c r="P131" s="302">
        <v>71.194048418842399</v>
      </c>
      <c r="Q131" s="302">
        <v>71.063572328499021</v>
      </c>
      <c r="R131" s="302">
        <v>71.214633445393389</v>
      </c>
    </row>
    <row r="132" spans="5:18" ht="10.15" customHeight="1" x14ac:dyDescent="0.25">
      <c r="E132" s="303" t="s">
        <v>77</v>
      </c>
      <c r="F132" s="303" t="s">
        <v>763</v>
      </c>
      <c r="G132" s="304">
        <v>4.1599334434857553</v>
      </c>
      <c r="H132" s="304">
        <v>72.356476702740338</v>
      </c>
      <c r="I132" s="304">
        <v>75.685469339741289</v>
      </c>
      <c r="J132" s="304">
        <v>76.166141615603166</v>
      </c>
      <c r="K132" s="304">
        <v>76.062302881852929</v>
      </c>
      <c r="L132" s="304">
        <v>75.88250744191653</v>
      </c>
      <c r="M132" s="304">
        <v>75.890179367142167</v>
      </c>
      <c r="N132" s="304">
        <v>76.120140800555731</v>
      </c>
      <c r="O132" s="304">
        <v>76.403712087850323</v>
      </c>
      <c r="P132" s="304">
        <v>76.455775371761675</v>
      </c>
      <c r="Q132" s="304">
        <v>76.309820676075603</v>
      </c>
      <c r="R132" s="304">
        <v>76.516410146226093</v>
      </c>
    </row>
    <row r="133" spans="5:18" ht="10.15" customHeight="1" x14ac:dyDescent="0.25">
      <c r="E133" s="301" t="s">
        <v>1182</v>
      </c>
      <c r="F133" s="301" t="s">
        <v>1177</v>
      </c>
      <c r="G133" s="302">
        <v>3.0410161562107731</v>
      </c>
      <c r="H133" s="302">
        <v>69.353298589736852</v>
      </c>
      <c r="I133" s="302">
        <v>70.161291151618059</v>
      </c>
      <c r="J133" s="302">
        <v>71.212281046495079</v>
      </c>
      <c r="K133" s="302">
        <v>71.397458391779622</v>
      </c>
      <c r="L133" s="302">
        <v>71.648248670125142</v>
      </c>
      <c r="M133" s="302">
        <v>72.044199793170932</v>
      </c>
      <c r="N133" s="302">
        <v>72.416450591584237</v>
      </c>
      <c r="O133" s="302">
        <v>72.406035472801548</v>
      </c>
      <c r="P133" s="302">
        <v>72.320816166609404</v>
      </c>
      <c r="Q133" s="302">
        <v>72.303856997354373</v>
      </c>
      <c r="R133" s="302">
        <v>72.394314745947625</v>
      </c>
    </row>
    <row r="134" spans="5:18" ht="10.15" customHeight="1" x14ac:dyDescent="0.25">
      <c r="E134" s="305" t="s">
        <v>3</v>
      </c>
      <c r="F134" s="305" t="s">
        <v>714</v>
      </c>
      <c r="G134" s="306">
        <v>-8.8476645401129872E-3</v>
      </c>
      <c r="H134" s="306">
        <v>75.389796067730444</v>
      </c>
      <c r="I134" s="306">
        <v>75.561563683014995</v>
      </c>
      <c r="J134" s="306">
        <v>75.666359625354204</v>
      </c>
      <c r="K134" s="306">
        <v>75.4618835691833</v>
      </c>
      <c r="L134" s="306">
        <v>75.163514674674587</v>
      </c>
      <c r="M134" s="306">
        <v>75.096673476119108</v>
      </c>
      <c r="N134" s="306">
        <v>75.227596534382783</v>
      </c>
      <c r="O134" s="306">
        <v>75.306516632106337</v>
      </c>
      <c r="P134" s="306">
        <v>75.401399899727835</v>
      </c>
      <c r="Q134" s="306">
        <v>75.338085051580734</v>
      </c>
      <c r="R134" s="306">
        <v>75.380948403190331</v>
      </c>
    </row>
    <row r="135" spans="5:18" ht="10.15" customHeight="1" x14ac:dyDescent="0.25">
      <c r="E135" s="307" t="s">
        <v>1183</v>
      </c>
      <c r="F135" s="307" t="s">
        <v>1178</v>
      </c>
      <c r="G135" s="308">
        <v>4.8611516484400568</v>
      </c>
      <c r="H135" s="308">
        <v>64.146438942381309</v>
      </c>
      <c r="I135" s="308">
        <v>65.79589558847124</v>
      </c>
      <c r="J135" s="308">
        <v>67.105124677604692</v>
      </c>
      <c r="K135" s="308">
        <v>67.882791240200476</v>
      </c>
      <c r="L135" s="308">
        <v>68.271016001035235</v>
      </c>
      <c r="M135" s="308">
        <v>68.477222258064501</v>
      </c>
      <c r="N135" s="308">
        <v>68.705451225938617</v>
      </c>
      <c r="O135" s="308">
        <v>68.814690554542324</v>
      </c>
      <c r="P135" s="308">
        <v>68.865747997229221</v>
      </c>
      <c r="Q135" s="308">
        <v>68.937021170053697</v>
      </c>
      <c r="R135" s="308">
        <v>69.007590590821366</v>
      </c>
    </row>
    <row r="136" spans="5:18" ht="10.15" customHeight="1" x14ac:dyDescent="0.25">
      <c r="E136" s="309" t="s">
        <v>1184</v>
      </c>
      <c r="F136" s="309" t="s">
        <v>1179</v>
      </c>
      <c r="G136" s="310">
        <v>5.0743652975400551</v>
      </c>
      <c r="H136" s="310">
        <v>64.174377201981315</v>
      </c>
      <c r="I136" s="310">
        <v>65.801901239190002</v>
      </c>
      <c r="J136" s="310">
        <v>67.16240312707157</v>
      </c>
      <c r="K136" s="310">
        <v>68.110219424959467</v>
      </c>
      <c r="L136" s="310">
        <v>68.775190847263943</v>
      </c>
      <c r="M136" s="310">
        <v>69.135740139453134</v>
      </c>
      <c r="N136" s="310">
        <v>69.401452551186438</v>
      </c>
      <c r="O136" s="310">
        <v>69.405050019461484</v>
      </c>
      <c r="P136" s="310">
        <v>69.346993144927239</v>
      </c>
      <c r="Q136" s="310">
        <v>69.28297465226855</v>
      </c>
      <c r="R136" s="310">
        <v>69.24874249952137</v>
      </c>
    </row>
    <row r="137" spans="5:18" ht="10.15" customHeight="1" x14ac:dyDescent="0.25"/>
    <row r="138" spans="5:18" ht="10.15" customHeight="1" x14ac:dyDescent="0.25"/>
    <row r="139" spans="5:18" ht="10.15" customHeight="1" x14ac:dyDescent="0.25">
      <c r="E139" s="40" t="s">
        <v>1189</v>
      </c>
    </row>
    <row r="140" spans="5:18" ht="10.15" customHeight="1" x14ac:dyDescent="0.25">
      <c r="E140" s="298" t="s">
        <v>292</v>
      </c>
      <c r="F140" s="298" t="s">
        <v>292</v>
      </c>
      <c r="G140" s="299" t="s">
        <v>1174</v>
      </c>
      <c r="H140" s="300">
        <v>2010</v>
      </c>
      <c r="I140" s="300">
        <v>2015</v>
      </c>
      <c r="J140" s="300">
        <v>2020</v>
      </c>
      <c r="K140" s="300">
        <v>2025</v>
      </c>
      <c r="L140" s="300">
        <v>2030</v>
      </c>
      <c r="M140" s="300">
        <v>2035</v>
      </c>
      <c r="N140" s="300">
        <v>2040</v>
      </c>
      <c r="O140" s="300">
        <v>2045</v>
      </c>
      <c r="P140" s="300">
        <v>2050</v>
      </c>
      <c r="Q140" s="300">
        <v>2055</v>
      </c>
      <c r="R140" s="300">
        <v>2060</v>
      </c>
    </row>
    <row r="141" spans="5:18" ht="10.15" customHeight="1" x14ac:dyDescent="0.25">
      <c r="E141" s="301" t="s">
        <v>38</v>
      </c>
      <c r="F141" s="301" t="s">
        <v>604</v>
      </c>
      <c r="G141" s="302">
        <v>1.9758752326807496</v>
      </c>
      <c r="H141" s="302">
        <v>67.607976249743288</v>
      </c>
      <c r="I141" s="302">
        <v>69.182412460796314</v>
      </c>
      <c r="J141" s="302">
        <v>69.531496726835542</v>
      </c>
      <c r="K141" s="302">
        <v>69.355242981007265</v>
      </c>
      <c r="L141" s="302">
        <v>69.355186651804772</v>
      </c>
      <c r="M141" s="302">
        <v>69.452496853759769</v>
      </c>
      <c r="N141" s="302">
        <v>69.44083339317649</v>
      </c>
      <c r="O141" s="302">
        <v>69.335936800530931</v>
      </c>
      <c r="P141" s="302">
        <v>69.335069692654869</v>
      </c>
      <c r="Q141" s="302">
        <v>69.364969514366976</v>
      </c>
      <c r="R141" s="302">
        <v>69.583851482424038</v>
      </c>
    </row>
    <row r="142" spans="5:18" ht="10.15" customHeight="1" x14ac:dyDescent="0.25">
      <c r="E142" s="303" t="s">
        <v>83</v>
      </c>
      <c r="F142" s="303" t="s">
        <v>614</v>
      </c>
      <c r="G142" s="304">
        <v>5.5584114101800139</v>
      </c>
      <c r="H142" s="304">
        <v>64.782465756154537</v>
      </c>
      <c r="I142" s="304">
        <v>66.921055396824556</v>
      </c>
      <c r="J142" s="304">
        <v>67.811438928018973</v>
      </c>
      <c r="K142" s="304">
        <v>68.471343390196509</v>
      </c>
      <c r="L142" s="304">
        <v>68.843639194506167</v>
      </c>
      <c r="M142" s="304">
        <v>68.410320303773375</v>
      </c>
      <c r="N142" s="304">
        <v>68.336442703709196</v>
      </c>
      <c r="O142" s="304">
        <v>68.759040334931072</v>
      </c>
      <c r="P142" s="304">
        <v>69.057106634283215</v>
      </c>
      <c r="Q142" s="304">
        <v>69.944768545012778</v>
      </c>
      <c r="R142" s="304">
        <v>70.34087716633455</v>
      </c>
    </row>
    <row r="143" spans="5:18" ht="10.15" customHeight="1" x14ac:dyDescent="0.25">
      <c r="E143" s="301" t="s">
        <v>1181</v>
      </c>
      <c r="F143" s="301" t="s">
        <v>638</v>
      </c>
      <c r="G143" s="302">
        <v>4.448719145668008</v>
      </c>
      <c r="H143" s="302">
        <v>70.516644432794621</v>
      </c>
      <c r="I143" s="302">
        <v>71.655304865483586</v>
      </c>
      <c r="J143" s="302">
        <v>73.079375609559875</v>
      </c>
      <c r="K143" s="302">
        <v>73.431897653433808</v>
      </c>
      <c r="L143" s="302">
        <v>72.952712721146611</v>
      </c>
      <c r="M143" s="302">
        <v>72.248150789473513</v>
      </c>
      <c r="N143" s="302">
        <v>72.51655593796778</v>
      </c>
      <c r="O143" s="302">
        <v>73.838742344398511</v>
      </c>
      <c r="P143" s="302">
        <v>74.305186337899812</v>
      </c>
      <c r="Q143" s="302">
        <v>74.642606079897661</v>
      </c>
      <c r="R143" s="302">
        <v>74.965363578462629</v>
      </c>
    </row>
    <row r="144" spans="5:18" ht="10.15" customHeight="1" x14ac:dyDescent="0.25">
      <c r="E144" s="303" t="s">
        <v>43</v>
      </c>
      <c r="F144" s="303" t="s">
        <v>640</v>
      </c>
      <c r="G144" s="304">
        <v>3.0827563003261247</v>
      </c>
      <c r="H144" s="304">
        <v>76.033705221857218</v>
      </c>
      <c r="I144" s="304">
        <v>78.227298641867549</v>
      </c>
      <c r="J144" s="304">
        <v>78.310958866248285</v>
      </c>
      <c r="K144" s="304">
        <v>78.819509259986802</v>
      </c>
      <c r="L144" s="304">
        <v>78.589406166404174</v>
      </c>
      <c r="M144" s="304">
        <v>78.727189257424826</v>
      </c>
      <c r="N144" s="304">
        <v>78.911687276383347</v>
      </c>
      <c r="O144" s="304">
        <v>79.101877755293998</v>
      </c>
      <c r="P144" s="304">
        <v>79.06680860737255</v>
      </c>
      <c r="Q144" s="304">
        <v>79.008831571528106</v>
      </c>
      <c r="R144" s="304">
        <v>79.116461522183343</v>
      </c>
    </row>
    <row r="145" spans="5:18" ht="10.15" customHeight="1" x14ac:dyDescent="0.25">
      <c r="E145" s="301" t="s">
        <v>49</v>
      </c>
      <c r="F145" s="301" t="s">
        <v>656</v>
      </c>
      <c r="G145" s="302">
        <v>3.2850918396985804</v>
      </c>
      <c r="H145" s="302">
        <v>74.927221910700808</v>
      </c>
      <c r="I145" s="302">
        <v>76.821409887771978</v>
      </c>
      <c r="J145" s="302">
        <v>77.182408064375693</v>
      </c>
      <c r="K145" s="302">
        <v>77.222303349731689</v>
      </c>
      <c r="L145" s="302">
        <v>77.603128738026868</v>
      </c>
      <c r="M145" s="302">
        <v>78.283336193242306</v>
      </c>
      <c r="N145" s="302">
        <v>78.444609845866154</v>
      </c>
      <c r="O145" s="302">
        <v>78.234771771070925</v>
      </c>
      <c r="P145" s="302">
        <v>78.073859555509628</v>
      </c>
      <c r="Q145" s="302">
        <v>78.183519689717883</v>
      </c>
      <c r="R145" s="302">
        <v>78.212313750399389</v>
      </c>
    </row>
    <row r="146" spans="5:18" ht="10.15" customHeight="1" x14ac:dyDescent="0.25">
      <c r="E146" s="303" t="s">
        <v>45</v>
      </c>
      <c r="F146" s="303" t="s">
        <v>649</v>
      </c>
      <c r="G146" s="304">
        <v>10.059649729896179</v>
      </c>
      <c r="H146" s="304">
        <v>66.753359934177752</v>
      </c>
      <c r="I146" s="304">
        <v>69.443598475460007</v>
      </c>
      <c r="J146" s="304">
        <v>70.50583269527182</v>
      </c>
      <c r="K146" s="304">
        <v>73.584048803682776</v>
      </c>
      <c r="L146" s="304">
        <v>75.914752667731335</v>
      </c>
      <c r="M146" s="304">
        <v>75.921107787603475</v>
      </c>
      <c r="N146" s="304">
        <v>75.815167641788733</v>
      </c>
      <c r="O146" s="304">
        <v>75.636648856068092</v>
      </c>
      <c r="P146" s="304">
        <v>75.657496787602682</v>
      </c>
      <c r="Q146" s="304">
        <v>76.406102670898505</v>
      </c>
      <c r="R146" s="304">
        <v>76.813009664073931</v>
      </c>
    </row>
    <row r="147" spans="5:18" ht="10.15" customHeight="1" x14ac:dyDescent="0.25">
      <c r="E147" s="301" t="s">
        <v>55</v>
      </c>
      <c r="F147" s="301" t="s">
        <v>670</v>
      </c>
      <c r="G147" s="302">
        <v>4.1128321094001308</v>
      </c>
      <c r="H147" s="302">
        <v>64.917455408806433</v>
      </c>
      <c r="I147" s="302">
        <v>64.866731374650371</v>
      </c>
      <c r="J147" s="302">
        <v>65.707632796453197</v>
      </c>
      <c r="K147" s="302">
        <v>67.911183123202804</v>
      </c>
      <c r="L147" s="302">
        <v>69.502585133955748</v>
      </c>
      <c r="M147" s="302">
        <v>69.478357471370202</v>
      </c>
      <c r="N147" s="302">
        <v>69.204347852223648</v>
      </c>
      <c r="O147" s="302">
        <v>68.945713257115287</v>
      </c>
      <c r="P147" s="302">
        <v>69.257841290743883</v>
      </c>
      <c r="Q147" s="302">
        <v>69.292135751259906</v>
      </c>
      <c r="R147" s="302">
        <v>69.030287518206563</v>
      </c>
    </row>
    <row r="148" spans="5:18" ht="10.15" customHeight="1" x14ac:dyDescent="0.25">
      <c r="E148" s="303" t="s">
        <v>51</v>
      </c>
      <c r="F148" s="303" t="s">
        <v>1175</v>
      </c>
      <c r="G148" s="304">
        <v>9.1543443744084527</v>
      </c>
      <c r="H148" s="304">
        <v>64.060112075156354</v>
      </c>
      <c r="I148" s="304">
        <v>65.180342909191978</v>
      </c>
      <c r="J148" s="304">
        <v>68.439567770853841</v>
      </c>
      <c r="K148" s="304">
        <v>70.038883003407804</v>
      </c>
      <c r="L148" s="304">
        <v>70.222861073452989</v>
      </c>
      <c r="M148" s="304">
        <v>70.778681302859781</v>
      </c>
      <c r="N148" s="304">
        <v>71.340692967012131</v>
      </c>
      <c r="O148" s="304">
        <v>72.150029050116984</v>
      </c>
      <c r="P148" s="304">
        <v>73.065681464878793</v>
      </c>
      <c r="Q148" s="304">
        <v>73.273641479727175</v>
      </c>
      <c r="R148" s="304">
        <v>73.214456449564807</v>
      </c>
    </row>
    <row r="149" spans="5:18" ht="10.15" customHeight="1" x14ac:dyDescent="0.25">
      <c r="E149" s="301" t="s">
        <v>75</v>
      </c>
      <c r="F149" s="301" t="s">
        <v>759</v>
      </c>
      <c r="G149" s="302">
        <v>14.664464203464412</v>
      </c>
      <c r="H149" s="302">
        <v>62.56682387669229</v>
      </c>
      <c r="I149" s="302">
        <v>64.604402270380803</v>
      </c>
      <c r="J149" s="302">
        <v>67.917492674187258</v>
      </c>
      <c r="K149" s="302">
        <v>72.240420458893624</v>
      </c>
      <c r="L149" s="302">
        <v>75.539536789629935</v>
      </c>
      <c r="M149" s="302">
        <v>76.308972147886905</v>
      </c>
      <c r="N149" s="302">
        <v>76.609689797101538</v>
      </c>
      <c r="O149" s="302">
        <v>76.981218448147928</v>
      </c>
      <c r="P149" s="302">
        <v>77.271055434157603</v>
      </c>
      <c r="Q149" s="302">
        <v>77.291338679682212</v>
      </c>
      <c r="R149" s="302">
        <v>77.231288080156702</v>
      </c>
    </row>
    <row r="150" spans="5:18" ht="10.15" customHeight="1" x14ac:dyDescent="0.25">
      <c r="E150" s="303" t="s">
        <v>2</v>
      </c>
      <c r="F150" s="303" t="s">
        <v>653</v>
      </c>
      <c r="G150" s="304">
        <v>6.1988071251166303</v>
      </c>
      <c r="H150" s="304">
        <v>69.25672024325803</v>
      </c>
      <c r="I150" s="304">
        <v>70.669578068614371</v>
      </c>
      <c r="J150" s="304">
        <v>73.089199166502667</v>
      </c>
      <c r="K150" s="304">
        <v>74.652961031940123</v>
      </c>
      <c r="L150" s="304">
        <v>74.935565955272665</v>
      </c>
      <c r="M150" s="304">
        <v>75.061742880985619</v>
      </c>
      <c r="N150" s="304">
        <v>75.502438575439115</v>
      </c>
      <c r="O150" s="304">
        <v>75.35188913634893</v>
      </c>
      <c r="P150" s="304">
        <v>75.314334714401099</v>
      </c>
      <c r="Q150" s="304">
        <v>75.469683425787508</v>
      </c>
      <c r="R150" s="304">
        <v>75.455527368374661</v>
      </c>
    </row>
    <row r="151" spans="5:18" ht="10.15" customHeight="1" x14ac:dyDescent="0.25">
      <c r="E151" s="301" t="s">
        <v>57</v>
      </c>
      <c r="F151" s="301" t="s">
        <v>673</v>
      </c>
      <c r="G151" s="302">
        <v>5.622991360077414</v>
      </c>
      <c r="H151" s="302">
        <v>61.069083980133321</v>
      </c>
      <c r="I151" s="302">
        <v>63.293403861657026</v>
      </c>
      <c r="J151" s="302">
        <v>64.961766379163265</v>
      </c>
      <c r="K151" s="302">
        <v>65.575568886335105</v>
      </c>
      <c r="L151" s="302">
        <v>65.611096197255137</v>
      </c>
      <c r="M151" s="302">
        <v>65.766051022803964</v>
      </c>
      <c r="N151" s="302">
        <v>66.125209740372554</v>
      </c>
      <c r="O151" s="302">
        <v>66.446626660054662</v>
      </c>
      <c r="P151" s="302">
        <v>66.621789228020404</v>
      </c>
      <c r="Q151" s="302">
        <v>66.671786192532238</v>
      </c>
      <c r="R151" s="302">
        <v>66.692075340210735</v>
      </c>
    </row>
    <row r="152" spans="5:18" ht="10.15" customHeight="1" x14ac:dyDescent="0.25">
      <c r="E152" s="303" t="s">
        <v>40</v>
      </c>
      <c r="F152" s="303" t="s">
        <v>636</v>
      </c>
      <c r="G152" s="304">
        <v>5.7639213042856738</v>
      </c>
      <c r="H152" s="304">
        <v>74.78483468066716</v>
      </c>
      <c r="I152" s="304">
        <v>77.277630138435683</v>
      </c>
      <c r="J152" s="304">
        <v>78.982637402977574</v>
      </c>
      <c r="K152" s="304">
        <v>80.400730828047529</v>
      </c>
      <c r="L152" s="304">
        <v>80.941914298871637</v>
      </c>
      <c r="M152" s="304">
        <v>80.837701735400231</v>
      </c>
      <c r="N152" s="304">
        <v>80.401533220931583</v>
      </c>
      <c r="O152" s="304">
        <v>79.949421648727693</v>
      </c>
      <c r="P152" s="304">
        <v>80.039700138542401</v>
      </c>
      <c r="Q152" s="304">
        <v>80.199085643438792</v>
      </c>
      <c r="R152" s="304">
        <v>80.548755984952834</v>
      </c>
    </row>
    <row r="153" spans="5:18" ht="10.15" customHeight="1" x14ac:dyDescent="0.25">
      <c r="E153" s="301" t="s">
        <v>351</v>
      </c>
      <c r="F153" s="301" t="s">
        <v>685</v>
      </c>
      <c r="G153" s="302">
        <v>12.084688144838964</v>
      </c>
      <c r="H153" s="302">
        <v>65.137708050380041</v>
      </c>
      <c r="I153" s="302">
        <v>66.411009550418584</v>
      </c>
      <c r="J153" s="302">
        <v>67.597435198613482</v>
      </c>
      <c r="K153" s="302">
        <v>71.727925068206432</v>
      </c>
      <c r="L153" s="302">
        <v>75.307989915241336</v>
      </c>
      <c r="M153" s="302">
        <v>75.69015356316028</v>
      </c>
      <c r="N153" s="302">
        <v>75.762804332329111</v>
      </c>
      <c r="O153" s="302">
        <v>75.086136494496557</v>
      </c>
      <c r="P153" s="302">
        <v>74.648498519109211</v>
      </c>
      <c r="Q153" s="302">
        <v>75.867871021686426</v>
      </c>
      <c r="R153" s="302">
        <v>77.222396195219005</v>
      </c>
    </row>
    <row r="154" spans="5:18" ht="10.15" customHeight="1" x14ac:dyDescent="0.25">
      <c r="E154" s="303" t="s">
        <v>59</v>
      </c>
      <c r="F154" s="303" t="s">
        <v>689</v>
      </c>
      <c r="G154" s="304">
        <v>9.6057667666192827</v>
      </c>
      <c r="H154" s="304">
        <v>64.559698907382156</v>
      </c>
      <c r="I154" s="304">
        <v>65.273868856271463</v>
      </c>
      <c r="J154" s="304">
        <v>66.106923861368657</v>
      </c>
      <c r="K154" s="304">
        <v>69.988268979714221</v>
      </c>
      <c r="L154" s="304">
        <v>73.034328990482592</v>
      </c>
      <c r="M154" s="304">
        <v>73.272475749660643</v>
      </c>
      <c r="N154" s="304">
        <v>73.508105647898901</v>
      </c>
      <c r="O154" s="304">
        <v>73.353403203226321</v>
      </c>
      <c r="P154" s="304">
        <v>73.201641352558227</v>
      </c>
      <c r="Q154" s="304">
        <v>73.610010752003518</v>
      </c>
      <c r="R154" s="304">
        <v>74.165465674001439</v>
      </c>
    </row>
    <row r="155" spans="5:18" ht="10.15" customHeight="1" x14ac:dyDescent="0.25">
      <c r="E155" s="301" t="s">
        <v>61</v>
      </c>
      <c r="F155" s="301" t="s">
        <v>1176</v>
      </c>
      <c r="G155" s="302">
        <v>-0.3053133128528458</v>
      </c>
      <c r="H155" s="302">
        <v>70.367871218345527</v>
      </c>
      <c r="I155" s="302">
        <v>70.494919725706822</v>
      </c>
      <c r="J155" s="302">
        <v>70.434777574900551</v>
      </c>
      <c r="K155" s="302">
        <v>70.133652094956375</v>
      </c>
      <c r="L155" s="302">
        <v>70.1328362364181</v>
      </c>
      <c r="M155" s="302">
        <v>70.322550438152206</v>
      </c>
      <c r="N155" s="302">
        <v>70.110681755556143</v>
      </c>
      <c r="O155" s="302">
        <v>69.925440278260055</v>
      </c>
      <c r="P155" s="302">
        <v>69.985657862949182</v>
      </c>
      <c r="Q155" s="302">
        <v>69.965094825395312</v>
      </c>
      <c r="R155" s="302">
        <v>70.062557905492682</v>
      </c>
    </row>
    <row r="156" spans="5:18" ht="10.15" customHeight="1" x14ac:dyDescent="0.25">
      <c r="E156" s="303" t="s">
        <v>53</v>
      </c>
      <c r="F156" s="303" t="s">
        <v>662</v>
      </c>
      <c r="G156" s="304">
        <v>6.9563645811943005</v>
      </c>
      <c r="H156" s="304">
        <v>60.430339752853392</v>
      </c>
      <c r="I156" s="304">
        <v>61.937329945988886</v>
      </c>
      <c r="J156" s="304">
        <v>64.809913281810481</v>
      </c>
      <c r="K156" s="304">
        <v>67.412706979307444</v>
      </c>
      <c r="L156" s="304">
        <v>67.943018073529657</v>
      </c>
      <c r="M156" s="304">
        <v>67.306013787834814</v>
      </c>
      <c r="N156" s="304">
        <v>66.787312203423895</v>
      </c>
      <c r="O156" s="304">
        <v>67.08272774491482</v>
      </c>
      <c r="P156" s="304">
        <v>67.050235891785988</v>
      </c>
      <c r="Q156" s="304">
        <v>67.108908208174341</v>
      </c>
      <c r="R156" s="304">
        <v>67.386704334047693</v>
      </c>
    </row>
    <row r="157" spans="5:18" ht="10.15" customHeight="1" x14ac:dyDescent="0.25">
      <c r="E157" s="301" t="s">
        <v>63</v>
      </c>
      <c r="F157" s="301" t="s">
        <v>696</v>
      </c>
      <c r="G157" s="302">
        <v>9.4632729001760794</v>
      </c>
      <c r="H157" s="302">
        <v>60.421958716852259</v>
      </c>
      <c r="I157" s="302">
        <v>63.130101338348162</v>
      </c>
      <c r="J157" s="302">
        <v>65.424586991803977</v>
      </c>
      <c r="K157" s="302">
        <v>68.119929939509731</v>
      </c>
      <c r="L157" s="302">
        <v>69.812349397636254</v>
      </c>
      <c r="M157" s="302">
        <v>69.971626105191262</v>
      </c>
      <c r="N157" s="302">
        <v>69.697786080610697</v>
      </c>
      <c r="O157" s="302">
        <v>69.594738901191207</v>
      </c>
      <c r="P157" s="302">
        <v>69.492729490032161</v>
      </c>
      <c r="Q157" s="302">
        <v>69.517217348197548</v>
      </c>
      <c r="R157" s="302">
        <v>69.885231617028339</v>
      </c>
    </row>
    <row r="158" spans="5:18" ht="10.15" customHeight="1" x14ac:dyDescent="0.25">
      <c r="E158" s="303" t="s">
        <v>65</v>
      </c>
      <c r="F158" s="303" t="s">
        <v>708</v>
      </c>
      <c r="G158" s="304">
        <v>2.3775695553620153</v>
      </c>
      <c r="H158" s="304">
        <v>76.84166577024763</v>
      </c>
      <c r="I158" s="304">
        <v>78.751705545973564</v>
      </c>
      <c r="J158" s="304">
        <v>78.845788346170735</v>
      </c>
      <c r="K158" s="304">
        <v>78.675314122598166</v>
      </c>
      <c r="L158" s="304">
        <v>78.800233154175004</v>
      </c>
      <c r="M158" s="304">
        <v>79.297892508454538</v>
      </c>
      <c r="N158" s="304">
        <v>79.790214216044561</v>
      </c>
      <c r="O158" s="304">
        <v>79.550763929260953</v>
      </c>
      <c r="P158" s="304">
        <v>79.262829241639281</v>
      </c>
      <c r="Q158" s="304">
        <v>79.151234500798239</v>
      </c>
      <c r="R158" s="304">
        <v>79.219235325609645</v>
      </c>
    </row>
    <row r="159" spans="5:18" ht="10.15" customHeight="1" x14ac:dyDescent="0.25">
      <c r="E159" s="301" t="s">
        <v>36</v>
      </c>
      <c r="F159" s="301" t="s">
        <v>579</v>
      </c>
      <c r="G159" s="302">
        <v>2.6948255099024294</v>
      </c>
      <c r="H159" s="302">
        <v>74.779836231045209</v>
      </c>
      <c r="I159" s="302">
        <v>75.619626413075835</v>
      </c>
      <c r="J159" s="302">
        <v>75.446760079649778</v>
      </c>
      <c r="K159" s="302">
        <v>75.22970942785787</v>
      </c>
      <c r="L159" s="302">
        <v>75.932255684883344</v>
      </c>
      <c r="M159" s="302">
        <v>77.29077629513408</v>
      </c>
      <c r="N159" s="302">
        <v>77.838438870218255</v>
      </c>
      <c r="O159" s="302">
        <v>77.536397867195888</v>
      </c>
      <c r="P159" s="302">
        <v>77.44756726823303</v>
      </c>
      <c r="Q159" s="302">
        <v>77.219802052737791</v>
      </c>
      <c r="R159" s="302">
        <v>77.474661740947639</v>
      </c>
    </row>
    <row r="160" spans="5:18" ht="10.15" customHeight="1" x14ac:dyDescent="0.25">
      <c r="E160" s="303" t="s">
        <v>67</v>
      </c>
      <c r="F160" s="303" t="s">
        <v>727</v>
      </c>
      <c r="G160" s="304">
        <v>2.7868167158291612</v>
      </c>
      <c r="H160" s="304">
        <v>64.687688613007182</v>
      </c>
      <c r="I160" s="304">
        <v>66.041442149934809</v>
      </c>
      <c r="J160" s="304">
        <v>67.47071638696508</v>
      </c>
      <c r="K160" s="304">
        <v>68.959917424357855</v>
      </c>
      <c r="L160" s="304">
        <v>68.451993738776864</v>
      </c>
      <c r="M160" s="304">
        <v>67.000260578942857</v>
      </c>
      <c r="N160" s="304">
        <v>65.85587192155522</v>
      </c>
      <c r="O160" s="304">
        <v>65.386537130777683</v>
      </c>
      <c r="P160" s="304">
        <v>66.012733886012924</v>
      </c>
      <c r="Q160" s="304">
        <v>66.849248547200915</v>
      </c>
      <c r="R160" s="304">
        <v>67.474505328836344</v>
      </c>
    </row>
    <row r="161" spans="5:18" ht="10.15" customHeight="1" x14ac:dyDescent="0.25">
      <c r="E161" s="301" t="s">
        <v>69</v>
      </c>
      <c r="F161" s="301" t="s">
        <v>729</v>
      </c>
      <c r="G161" s="302">
        <v>5.8028709215149235</v>
      </c>
      <c r="H161" s="302">
        <v>70.528279946309411</v>
      </c>
      <c r="I161" s="302">
        <v>70.51892777491399</v>
      </c>
      <c r="J161" s="302">
        <v>72.129048558175469</v>
      </c>
      <c r="K161" s="302">
        <v>74.137677693666902</v>
      </c>
      <c r="L161" s="302">
        <v>75.76180394774299</v>
      </c>
      <c r="M161" s="302">
        <v>76.035459383876301</v>
      </c>
      <c r="N161" s="302">
        <v>76.130299359877654</v>
      </c>
      <c r="O161" s="302">
        <v>76.409810026346122</v>
      </c>
      <c r="P161" s="302">
        <v>76.612342408264823</v>
      </c>
      <c r="Q161" s="302">
        <v>76.506905522377295</v>
      </c>
      <c r="R161" s="302">
        <v>76.331150867824334</v>
      </c>
    </row>
    <row r="162" spans="5:18" ht="10.15" customHeight="1" x14ac:dyDescent="0.25">
      <c r="E162" s="303" t="s">
        <v>85</v>
      </c>
      <c r="F162" s="303" t="s">
        <v>736</v>
      </c>
      <c r="G162" s="304">
        <v>-2.3810387672373281</v>
      </c>
      <c r="H162" s="304">
        <v>63.431166750023557</v>
      </c>
      <c r="I162" s="304">
        <v>63.999369982965575</v>
      </c>
      <c r="J162" s="304">
        <v>64.244656046239641</v>
      </c>
      <c r="K162" s="304">
        <v>63.986891680793718</v>
      </c>
      <c r="L162" s="304">
        <v>62.20468116018516</v>
      </c>
      <c r="M162" s="304">
        <v>61.319275646489331</v>
      </c>
      <c r="N162" s="304">
        <v>60.418168954555604</v>
      </c>
      <c r="O162" s="304">
        <v>60.13784948577127</v>
      </c>
      <c r="P162" s="304">
        <v>59.997699882212423</v>
      </c>
      <c r="Q162" s="304">
        <v>61.019170659304784</v>
      </c>
      <c r="R162" s="304">
        <v>61.050127982786229</v>
      </c>
    </row>
    <row r="163" spans="5:18" ht="10.15" customHeight="1" x14ac:dyDescent="0.25">
      <c r="E163" s="301" t="s">
        <v>73</v>
      </c>
      <c r="F163" s="301" t="s">
        <v>756</v>
      </c>
      <c r="G163" s="302">
        <v>5.5677645694326827</v>
      </c>
      <c r="H163" s="302">
        <v>70.537187745730549</v>
      </c>
      <c r="I163" s="302">
        <v>70.414142632022688</v>
      </c>
      <c r="J163" s="302">
        <v>72.530723420787581</v>
      </c>
      <c r="K163" s="302">
        <v>74.693369767925986</v>
      </c>
      <c r="L163" s="302">
        <v>75.425912886073846</v>
      </c>
      <c r="M163" s="302">
        <v>75.104795571502876</v>
      </c>
      <c r="N163" s="302">
        <v>74.735882435531082</v>
      </c>
      <c r="O163" s="302">
        <v>74.950210461728759</v>
      </c>
      <c r="P163" s="302">
        <v>75.427788520446313</v>
      </c>
      <c r="Q163" s="302">
        <v>76.013966440765671</v>
      </c>
      <c r="R163" s="302">
        <v>76.104952315163231</v>
      </c>
    </row>
    <row r="164" spans="5:18" ht="10.15" customHeight="1" x14ac:dyDescent="0.25">
      <c r="E164" s="303" t="s">
        <v>1132</v>
      </c>
      <c r="F164" s="303" t="s">
        <v>754</v>
      </c>
      <c r="G164" s="304">
        <v>3.5103351501864779</v>
      </c>
      <c r="H164" s="304">
        <v>64.673742672351921</v>
      </c>
      <c r="I164" s="304">
        <v>64.425033896956975</v>
      </c>
      <c r="J164" s="304">
        <v>66.090051778351864</v>
      </c>
      <c r="K164" s="304">
        <v>68.464703945306297</v>
      </c>
      <c r="L164" s="304">
        <v>69.497307186020095</v>
      </c>
      <c r="M164" s="304">
        <v>68.146213655346656</v>
      </c>
      <c r="N164" s="304">
        <v>66.848063185190682</v>
      </c>
      <c r="O164" s="304">
        <v>66.555570286441252</v>
      </c>
      <c r="P164" s="304">
        <v>66.684206760834684</v>
      </c>
      <c r="Q164" s="304">
        <v>67.283751685334792</v>
      </c>
      <c r="R164" s="304">
        <v>68.184077822538399</v>
      </c>
    </row>
    <row r="165" spans="5:18" ht="10.15" customHeight="1" x14ac:dyDescent="0.25">
      <c r="E165" s="301" t="s">
        <v>1</v>
      </c>
      <c r="F165" s="301" t="s">
        <v>651</v>
      </c>
      <c r="G165" s="302">
        <v>3.246530555531578</v>
      </c>
      <c r="H165" s="302">
        <v>73.068088844197348</v>
      </c>
      <c r="I165" s="302">
        <v>75.244457576057812</v>
      </c>
      <c r="J165" s="302">
        <v>75.977906760619291</v>
      </c>
      <c r="K165" s="302">
        <v>76.065608679103079</v>
      </c>
      <c r="L165" s="302">
        <v>76.110660179825999</v>
      </c>
      <c r="M165" s="302">
        <v>76.337428409845472</v>
      </c>
      <c r="N165" s="302">
        <v>76.006115134695563</v>
      </c>
      <c r="O165" s="302">
        <v>75.950295898296559</v>
      </c>
      <c r="P165" s="302">
        <v>76.087401905644754</v>
      </c>
      <c r="Q165" s="302">
        <v>76.025144294602498</v>
      </c>
      <c r="R165" s="302">
        <v>76.314619399728926</v>
      </c>
    </row>
    <row r="166" spans="5:18" ht="10.15" customHeight="1" x14ac:dyDescent="0.25">
      <c r="E166" s="303" t="s">
        <v>77</v>
      </c>
      <c r="F166" s="303" t="s">
        <v>763</v>
      </c>
      <c r="G166" s="304">
        <v>4.1889027162984576</v>
      </c>
      <c r="H166" s="304">
        <v>78.275342294494692</v>
      </c>
      <c r="I166" s="304">
        <v>80.465604472103962</v>
      </c>
      <c r="J166" s="304">
        <v>81.360345175310741</v>
      </c>
      <c r="K166" s="304">
        <v>81.714203107176502</v>
      </c>
      <c r="L166" s="304">
        <v>81.719455466393867</v>
      </c>
      <c r="M166" s="304">
        <v>81.910341157014741</v>
      </c>
      <c r="N166" s="304">
        <v>82.068167185021878</v>
      </c>
      <c r="O166" s="304">
        <v>82.013116976186765</v>
      </c>
      <c r="P166" s="304">
        <v>81.938711616425081</v>
      </c>
      <c r="Q166" s="304">
        <v>81.988453867800018</v>
      </c>
      <c r="R166" s="304">
        <v>82.46424501079315</v>
      </c>
    </row>
    <row r="167" spans="5:18" ht="10.15" customHeight="1" x14ac:dyDescent="0.25">
      <c r="E167" s="301" t="s">
        <v>1182</v>
      </c>
      <c r="F167" s="301" t="s">
        <v>1177</v>
      </c>
      <c r="G167" s="302">
        <v>3.2514482190721878</v>
      </c>
      <c r="H167" s="302">
        <v>73.526189986038304</v>
      </c>
      <c r="I167" s="302">
        <v>74.124239657476622</v>
      </c>
      <c r="J167" s="302">
        <v>75.059730873107014</v>
      </c>
      <c r="K167" s="302">
        <v>75.584709070650717</v>
      </c>
      <c r="L167" s="302">
        <v>75.956810004891096</v>
      </c>
      <c r="M167" s="302">
        <v>76.449955074474872</v>
      </c>
      <c r="N167" s="302">
        <v>76.783241688547889</v>
      </c>
      <c r="O167" s="302">
        <v>76.629355703222117</v>
      </c>
      <c r="P167" s="302">
        <v>76.515347397929048</v>
      </c>
      <c r="Q167" s="302">
        <v>76.595496527819677</v>
      </c>
      <c r="R167" s="302">
        <v>76.777638205110492</v>
      </c>
    </row>
    <row r="168" spans="5:18" ht="10.15" customHeight="1" x14ac:dyDescent="0.25">
      <c r="E168" s="305" t="s">
        <v>3</v>
      </c>
      <c r="F168" s="305" t="s">
        <v>714</v>
      </c>
      <c r="G168" s="306">
        <v>-9.8265232121647728E-2</v>
      </c>
      <c r="H168" s="306">
        <v>79.631097227822323</v>
      </c>
      <c r="I168" s="306">
        <v>79.625087813784887</v>
      </c>
      <c r="J168" s="306">
        <v>79.50982108312617</v>
      </c>
      <c r="K168" s="306">
        <v>79.445741325677432</v>
      </c>
      <c r="L168" s="306">
        <v>79.271679044713267</v>
      </c>
      <c r="M168" s="306">
        <v>79.316447358839298</v>
      </c>
      <c r="N168" s="306">
        <v>79.438459704239833</v>
      </c>
      <c r="O168" s="306">
        <v>79.396125051683114</v>
      </c>
      <c r="P168" s="306">
        <v>79.431410823646743</v>
      </c>
      <c r="Q168" s="306">
        <v>79.404016338716374</v>
      </c>
      <c r="R168" s="306">
        <v>79.532831995700676</v>
      </c>
    </row>
    <row r="169" spans="5:18" ht="10.15" customHeight="1" x14ac:dyDescent="0.25">
      <c r="E169" s="307" t="s">
        <v>1183</v>
      </c>
      <c r="F169" s="307" t="s">
        <v>1178</v>
      </c>
      <c r="G169" s="308">
        <v>5.3988794461852905</v>
      </c>
      <c r="H169" s="308">
        <v>68.574394870935805</v>
      </c>
      <c r="I169" s="308">
        <v>70.055976972527148</v>
      </c>
      <c r="J169" s="308">
        <v>71.470406334303789</v>
      </c>
      <c r="K169" s="308">
        <v>72.591583865236714</v>
      </c>
      <c r="L169" s="308">
        <v>73.058553979135738</v>
      </c>
      <c r="M169" s="308">
        <v>73.211932570116815</v>
      </c>
      <c r="N169" s="308">
        <v>73.360225465744549</v>
      </c>
      <c r="O169" s="308">
        <v>73.440847018111171</v>
      </c>
      <c r="P169" s="308">
        <v>73.586272821693456</v>
      </c>
      <c r="Q169" s="308">
        <v>73.820031308790803</v>
      </c>
      <c r="R169" s="308">
        <v>73.973274317121096</v>
      </c>
    </row>
    <row r="170" spans="5:18" ht="10.15" customHeight="1" x14ac:dyDescent="0.25">
      <c r="E170" s="309" t="s">
        <v>1184</v>
      </c>
      <c r="F170" s="309" t="s">
        <v>1179</v>
      </c>
      <c r="G170" s="310">
        <v>5.878725656378279</v>
      </c>
      <c r="H170" s="310">
        <v>68.447883667619308</v>
      </c>
      <c r="I170" s="310">
        <v>70.110438578594852</v>
      </c>
      <c r="J170" s="310">
        <v>71.639443321875547</v>
      </c>
      <c r="K170" s="310">
        <v>72.84323919128947</v>
      </c>
      <c r="L170" s="310">
        <v>73.575483327938827</v>
      </c>
      <c r="M170" s="310">
        <v>73.927659086012937</v>
      </c>
      <c r="N170" s="310">
        <v>74.188269625825328</v>
      </c>
      <c r="O170" s="310">
        <v>74.227058239816373</v>
      </c>
      <c r="P170" s="310">
        <v>74.273914889724935</v>
      </c>
      <c r="Q170" s="310">
        <v>74.321347406417289</v>
      </c>
      <c r="R170" s="310">
        <v>74.326609323997587</v>
      </c>
    </row>
    <row r="171" spans="5:18" ht="10.15" customHeight="1" x14ac:dyDescent="0.25"/>
    <row r="172" spans="5:18" ht="10.15" customHeight="1" x14ac:dyDescent="0.25"/>
    <row r="173" spans="5:18" ht="10.15" customHeight="1" x14ac:dyDescent="0.25">
      <c r="E173" s="40" t="s">
        <v>1190</v>
      </c>
    </row>
    <row r="174" spans="5:18" ht="10.15" customHeight="1" x14ac:dyDescent="0.25">
      <c r="E174" s="298" t="s">
        <v>292</v>
      </c>
      <c r="F174" s="298" t="s">
        <v>292</v>
      </c>
      <c r="G174" s="299" t="s">
        <v>1174</v>
      </c>
      <c r="H174" s="300">
        <v>2010</v>
      </c>
      <c r="I174" s="300">
        <v>2015</v>
      </c>
      <c r="J174" s="300">
        <v>2020</v>
      </c>
      <c r="K174" s="300">
        <v>2025</v>
      </c>
      <c r="L174" s="300">
        <v>2030</v>
      </c>
      <c r="M174" s="300">
        <v>2035</v>
      </c>
      <c r="N174" s="300">
        <v>2040</v>
      </c>
      <c r="O174" s="300">
        <v>2045</v>
      </c>
      <c r="P174" s="300">
        <v>2050</v>
      </c>
      <c r="Q174" s="300">
        <v>2055</v>
      </c>
      <c r="R174" s="300">
        <v>2060</v>
      </c>
    </row>
    <row r="175" spans="5:18" ht="10.15" customHeight="1" x14ac:dyDescent="0.25">
      <c r="E175" s="301" t="s">
        <v>38</v>
      </c>
      <c r="F175" s="301" t="s">
        <v>604</v>
      </c>
      <c r="G175" s="302">
        <v>-0.94329891519237208</v>
      </c>
      <c r="H175" s="302">
        <v>55.293492911568286</v>
      </c>
      <c r="I175" s="302">
        <v>56.217580159858763</v>
      </c>
      <c r="J175" s="302">
        <v>55.608500760633639</v>
      </c>
      <c r="K175" s="302">
        <v>54.727723254251487</v>
      </c>
      <c r="L175" s="302">
        <v>54.006878447006947</v>
      </c>
      <c r="M175" s="302">
        <v>53.956971758100636</v>
      </c>
      <c r="N175" s="302">
        <v>54.32090316459535</v>
      </c>
      <c r="O175" s="302">
        <v>54.563124327668426</v>
      </c>
      <c r="P175" s="302">
        <v>54.543038290994666</v>
      </c>
      <c r="Q175" s="302">
        <v>54.336921540481676</v>
      </c>
      <c r="R175" s="302">
        <v>54.350193996375914</v>
      </c>
    </row>
    <row r="176" spans="5:18" ht="10.15" customHeight="1" x14ac:dyDescent="0.25">
      <c r="E176" s="303" t="s">
        <v>83</v>
      </c>
      <c r="F176" s="303" t="s">
        <v>614</v>
      </c>
      <c r="G176" s="304">
        <v>1.2969462022713074</v>
      </c>
      <c r="H176" s="304">
        <v>53.166429840300033</v>
      </c>
      <c r="I176" s="304">
        <v>55.011141029119393</v>
      </c>
      <c r="J176" s="304">
        <v>54.98610611977854</v>
      </c>
      <c r="K176" s="304">
        <v>54.716785712502173</v>
      </c>
      <c r="L176" s="304">
        <v>54.603243879186124</v>
      </c>
      <c r="M176" s="304">
        <v>54.494956990450483</v>
      </c>
      <c r="N176" s="304">
        <v>54.121946521480211</v>
      </c>
      <c r="O176" s="304">
        <v>53.499904277792709</v>
      </c>
      <c r="P176" s="304">
        <v>53.104966526217865</v>
      </c>
      <c r="Q176" s="304">
        <v>53.486972186446209</v>
      </c>
      <c r="R176" s="304">
        <v>54.46337604257134</v>
      </c>
    </row>
    <row r="177" spans="5:18" ht="10.15" customHeight="1" x14ac:dyDescent="0.25">
      <c r="E177" s="301" t="s">
        <v>1181</v>
      </c>
      <c r="F177" s="301" t="s">
        <v>638</v>
      </c>
      <c r="G177" s="302">
        <v>0.91951571146623223</v>
      </c>
      <c r="H177" s="302">
        <v>58.725705143149057</v>
      </c>
      <c r="I177" s="302">
        <v>58.971741246489707</v>
      </c>
      <c r="J177" s="302">
        <v>59.07618547235694</v>
      </c>
      <c r="K177" s="302">
        <v>59.013189461685734</v>
      </c>
      <c r="L177" s="302">
        <v>59.305568388678921</v>
      </c>
      <c r="M177" s="302">
        <v>59.094272042397748</v>
      </c>
      <c r="N177" s="302">
        <v>58.752891868232133</v>
      </c>
      <c r="O177" s="302">
        <v>58.47842401986393</v>
      </c>
      <c r="P177" s="302">
        <v>58.841596850363757</v>
      </c>
      <c r="Q177" s="302">
        <v>59.455935846414889</v>
      </c>
      <c r="R177" s="302">
        <v>59.645220854615289</v>
      </c>
    </row>
    <row r="178" spans="5:18" ht="10.15" customHeight="1" x14ac:dyDescent="0.25">
      <c r="E178" s="303" t="s">
        <v>43</v>
      </c>
      <c r="F178" s="303" t="s">
        <v>640</v>
      </c>
      <c r="G178" s="304">
        <v>2.1099642926575655</v>
      </c>
      <c r="H178" s="304">
        <v>65.489207165360227</v>
      </c>
      <c r="I178" s="304">
        <v>66.216629822435692</v>
      </c>
      <c r="J178" s="304">
        <v>66.069265919663366</v>
      </c>
      <c r="K178" s="304">
        <v>66.829263326535198</v>
      </c>
      <c r="L178" s="304">
        <v>66.683508833853509</v>
      </c>
      <c r="M178" s="304">
        <v>66.363641485197249</v>
      </c>
      <c r="N178" s="304">
        <v>66.530889458573128</v>
      </c>
      <c r="O178" s="304">
        <v>67.258336400326101</v>
      </c>
      <c r="P178" s="304">
        <v>68.017269185097035</v>
      </c>
      <c r="Q178" s="304">
        <v>68.14896141871732</v>
      </c>
      <c r="R178" s="304">
        <v>67.599171458017793</v>
      </c>
    </row>
    <row r="179" spans="5:18" ht="10.15" customHeight="1" x14ac:dyDescent="0.25">
      <c r="E179" s="301" t="s">
        <v>49</v>
      </c>
      <c r="F179" s="301" t="s">
        <v>656</v>
      </c>
      <c r="G179" s="302">
        <v>1.7383842354050216</v>
      </c>
      <c r="H179" s="302">
        <v>61.431765122521455</v>
      </c>
      <c r="I179" s="302">
        <v>64.312046010807691</v>
      </c>
      <c r="J179" s="302">
        <v>64.910909539711895</v>
      </c>
      <c r="K179" s="302">
        <v>63.928014912380974</v>
      </c>
      <c r="L179" s="302">
        <v>62.730040766854231</v>
      </c>
      <c r="M179" s="302">
        <v>61.97820312812236</v>
      </c>
      <c r="N179" s="302">
        <v>62.964583949459993</v>
      </c>
      <c r="O179" s="302">
        <v>64.400361556817273</v>
      </c>
      <c r="P179" s="302">
        <v>64.073194805233427</v>
      </c>
      <c r="Q179" s="302">
        <v>63.38475015486727</v>
      </c>
      <c r="R179" s="302">
        <v>63.170149357926476</v>
      </c>
    </row>
    <row r="180" spans="5:18" ht="10.15" customHeight="1" x14ac:dyDescent="0.25">
      <c r="E180" s="303" t="s">
        <v>45</v>
      </c>
      <c r="F180" s="303" t="s">
        <v>649</v>
      </c>
      <c r="G180" s="304">
        <v>4.2542612378500735</v>
      </c>
      <c r="H180" s="304">
        <v>55.760697369877846</v>
      </c>
      <c r="I180" s="304">
        <v>58.979169424530674</v>
      </c>
      <c r="J180" s="304">
        <v>58.657146603258902</v>
      </c>
      <c r="K180" s="304">
        <v>59.535859929238974</v>
      </c>
      <c r="L180" s="304">
        <v>61.065308948127225</v>
      </c>
      <c r="M180" s="304">
        <v>61.650363876653699</v>
      </c>
      <c r="N180" s="304">
        <v>61.98254225339894</v>
      </c>
      <c r="O180" s="304">
        <v>61.541912547015777</v>
      </c>
      <c r="P180" s="304">
        <v>60.559068186703534</v>
      </c>
      <c r="Q180" s="304">
        <v>59.49176520978417</v>
      </c>
      <c r="R180" s="304">
        <v>60.01495860772792</v>
      </c>
    </row>
    <row r="181" spans="5:18" ht="10.15" customHeight="1" x14ac:dyDescent="0.25">
      <c r="E181" s="301" t="s">
        <v>55</v>
      </c>
      <c r="F181" s="301" t="s">
        <v>670</v>
      </c>
      <c r="G181" s="302">
        <v>2.2451131160762614</v>
      </c>
      <c r="H181" s="302">
        <v>55.845074827761003</v>
      </c>
      <c r="I181" s="302">
        <v>54.694585851204188</v>
      </c>
      <c r="J181" s="302">
        <v>54.857452526542744</v>
      </c>
      <c r="K181" s="302">
        <v>56.214689599493461</v>
      </c>
      <c r="L181" s="302">
        <v>57.639010761420785</v>
      </c>
      <c r="M181" s="302">
        <v>57.98636208466305</v>
      </c>
      <c r="N181" s="302">
        <v>57.895280366415633</v>
      </c>
      <c r="O181" s="302">
        <v>57.179918025110119</v>
      </c>
      <c r="P181" s="302">
        <v>56.622314422096025</v>
      </c>
      <c r="Q181" s="302">
        <v>57.075891622207457</v>
      </c>
      <c r="R181" s="302">
        <v>58.090187943837265</v>
      </c>
    </row>
    <row r="182" spans="5:18" ht="10.15" customHeight="1" x14ac:dyDescent="0.25">
      <c r="E182" s="303" t="s">
        <v>51</v>
      </c>
      <c r="F182" s="303" t="s">
        <v>1175</v>
      </c>
      <c r="G182" s="304">
        <v>3.8020970643916527</v>
      </c>
      <c r="H182" s="304">
        <v>52.831550394889838</v>
      </c>
      <c r="I182" s="304">
        <v>53.508699385285546</v>
      </c>
      <c r="J182" s="304">
        <v>55.240542727967544</v>
      </c>
      <c r="K182" s="304">
        <v>55.584744820628472</v>
      </c>
      <c r="L182" s="304">
        <v>55.159901583955808</v>
      </c>
      <c r="M182" s="304">
        <v>54.847143374518474</v>
      </c>
      <c r="N182" s="304">
        <v>54.310968100628287</v>
      </c>
      <c r="O182" s="304">
        <v>54.221257011475636</v>
      </c>
      <c r="P182" s="304">
        <v>54.673158949515333</v>
      </c>
      <c r="Q182" s="304">
        <v>55.756792057785013</v>
      </c>
      <c r="R182" s="304">
        <v>56.633647459281491</v>
      </c>
    </row>
    <row r="183" spans="5:18" ht="10.15" customHeight="1" x14ac:dyDescent="0.25">
      <c r="E183" s="301" t="s">
        <v>75</v>
      </c>
      <c r="F183" s="301" t="s">
        <v>759</v>
      </c>
      <c r="G183" s="302">
        <v>10.04152933644157</v>
      </c>
      <c r="H183" s="302">
        <v>52.618581100184976</v>
      </c>
      <c r="I183" s="302">
        <v>53.835959825484551</v>
      </c>
      <c r="J183" s="302">
        <v>56.294600359849134</v>
      </c>
      <c r="K183" s="302">
        <v>59.602586643357981</v>
      </c>
      <c r="L183" s="302">
        <v>61.945940256304027</v>
      </c>
      <c r="M183" s="302">
        <v>62.116868171156938</v>
      </c>
      <c r="N183" s="302">
        <v>61.658893175615106</v>
      </c>
      <c r="O183" s="302">
        <v>60.973129358016244</v>
      </c>
      <c r="P183" s="302">
        <v>61.007317399930919</v>
      </c>
      <c r="Q183" s="302">
        <v>61.96973895711983</v>
      </c>
      <c r="R183" s="302">
        <v>62.660110436626546</v>
      </c>
    </row>
    <row r="184" spans="5:18" ht="10.15" customHeight="1" x14ac:dyDescent="0.25">
      <c r="E184" s="303" t="s">
        <v>2</v>
      </c>
      <c r="F184" s="303" t="s">
        <v>653</v>
      </c>
      <c r="G184" s="304">
        <v>2.2370600449612539</v>
      </c>
      <c r="H184" s="304">
        <v>57.215975977240383</v>
      </c>
      <c r="I184" s="304">
        <v>57.016481813482883</v>
      </c>
      <c r="J184" s="304">
        <v>57.484159164141509</v>
      </c>
      <c r="K184" s="304">
        <v>58.667721865805184</v>
      </c>
      <c r="L184" s="304">
        <v>58.889217908792396</v>
      </c>
      <c r="M184" s="304">
        <v>58.872223995804028</v>
      </c>
      <c r="N184" s="304">
        <v>59.209111275986537</v>
      </c>
      <c r="O184" s="304">
        <v>59.514462633001159</v>
      </c>
      <c r="P184" s="304">
        <v>59.655554869845368</v>
      </c>
      <c r="Q184" s="304">
        <v>59.403341197123829</v>
      </c>
      <c r="R184" s="304">
        <v>59.453036022201637</v>
      </c>
    </row>
    <row r="185" spans="5:18" ht="10.15" customHeight="1" x14ac:dyDescent="0.25">
      <c r="E185" s="301" t="s">
        <v>57</v>
      </c>
      <c r="F185" s="301" t="s">
        <v>673</v>
      </c>
      <c r="G185" s="302">
        <v>5.2045059152755542</v>
      </c>
      <c r="H185" s="302">
        <v>49.943161015061371</v>
      </c>
      <c r="I185" s="302">
        <v>51.500149985272472</v>
      </c>
      <c r="J185" s="302">
        <v>52.863340421461231</v>
      </c>
      <c r="K185" s="302">
        <v>53.97356118791496</v>
      </c>
      <c r="L185" s="302">
        <v>53.717219274531935</v>
      </c>
      <c r="M185" s="302">
        <v>53.151512957669745</v>
      </c>
      <c r="N185" s="302">
        <v>53.065894816162341</v>
      </c>
      <c r="O185" s="302">
        <v>53.413897842958463</v>
      </c>
      <c r="P185" s="302">
        <v>54.270882006535693</v>
      </c>
      <c r="Q185" s="302">
        <v>54.930302177897936</v>
      </c>
      <c r="R185" s="302">
        <v>55.147666930336925</v>
      </c>
    </row>
    <row r="186" spans="5:18" ht="10.15" customHeight="1" x14ac:dyDescent="0.25">
      <c r="E186" s="303" t="s">
        <v>40</v>
      </c>
      <c r="F186" s="303" t="s">
        <v>636</v>
      </c>
      <c r="G186" s="304">
        <v>1.4473232825890889</v>
      </c>
      <c r="H186" s="304">
        <v>63.096932199746441</v>
      </c>
      <c r="I186" s="304">
        <v>65.20332868538128</v>
      </c>
      <c r="J186" s="304">
        <v>66.741991419330105</v>
      </c>
      <c r="K186" s="304">
        <v>66.946767456607191</v>
      </c>
      <c r="L186" s="304">
        <v>66.811401314542707</v>
      </c>
      <c r="M186" s="304">
        <v>67.040505563335358</v>
      </c>
      <c r="N186" s="304">
        <v>67.086790552774033</v>
      </c>
      <c r="O186" s="304">
        <v>66.405999627720476</v>
      </c>
      <c r="P186" s="304">
        <v>65.458487048710381</v>
      </c>
      <c r="Q186" s="304">
        <v>64.598667158610453</v>
      </c>
      <c r="R186" s="304">
        <v>64.544255482335529</v>
      </c>
    </row>
    <row r="187" spans="5:18" ht="10.15" customHeight="1" x14ac:dyDescent="0.25">
      <c r="E187" s="301" t="s">
        <v>351</v>
      </c>
      <c r="F187" s="301" t="s">
        <v>685</v>
      </c>
      <c r="G187" s="302">
        <v>5.5799980723720992</v>
      </c>
      <c r="H187" s="302">
        <v>53.471267835989515</v>
      </c>
      <c r="I187" s="302">
        <v>56.226272514589589</v>
      </c>
      <c r="J187" s="302">
        <v>57.054899237800349</v>
      </c>
      <c r="K187" s="302">
        <v>59.039989211168518</v>
      </c>
      <c r="L187" s="302">
        <v>61.254260609753899</v>
      </c>
      <c r="M187" s="302">
        <v>61.645265770850848</v>
      </c>
      <c r="N187" s="302">
        <v>61.83694584452445</v>
      </c>
      <c r="O187" s="302">
        <v>60.908774631698343</v>
      </c>
      <c r="P187" s="302">
        <v>59.35876461751679</v>
      </c>
      <c r="Q187" s="302">
        <v>58.232887901263588</v>
      </c>
      <c r="R187" s="302">
        <v>59.051265908361614</v>
      </c>
    </row>
    <row r="188" spans="5:18" ht="10.15" customHeight="1" x14ac:dyDescent="0.25">
      <c r="E188" s="303" t="s">
        <v>59</v>
      </c>
      <c r="F188" s="303" t="s">
        <v>689</v>
      </c>
      <c r="G188" s="304">
        <v>3.3509897053775717</v>
      </c>
      <c r="H188" s="304">
        <v>52.327273742932171</v>
      </c>
      <c r="I188" s="304">
        <v>54.185390380206556</v>
      </c>
      <c r="J188" s="304">
        <v>55.083810433262229</v>
      </c>
      <c r="K188" s="304">
        <v>56.387160658930561</v>
      </c>
      <c r="L188" s="304">
        <v>56.967373655752951</v>
      </c>
      <c r="M188" s="304">
        <v>57.019694406489734</v>
      </c>
      <c r="N188" s="304">
        <v>57.906679193479803</v>
      </c>
      <c r="O188" s="304">
        <v>58.489264300227411</v>
      </c>
      <c r="P188" s="304">
        <v>57.798938753952591</v>
      </c>
      <c r="Q188" s="304">
        <v>56.109994295720554</v>
      </c>
      <c r="R188" s="304">
        <v>55.678263448309743</v>
      </c>
    </row>
    <row r="189" spans="5:18" ht="10.15" customHeight="1" x14ac:dyDescent="0.25">
      <c r="E189" s="301" t="s">
        <v>61</v>
      </c>
      <c r="F189" s="301" t="s">
        <v>1176</v>
      </c>
      <c r="G189" s="302">
        <v>-4.4292874976406154</v>
      </c>
      <c r="H189" s="302">
        <v>59.027992974522924</v>
      </c>
      <c r="I189" s="302">
        <v>58.736425344037919</v>
      </c>
      <c r="J189" s="302">
        <v>58.0886279359081</v>
      </c>
      <c r="K189" s="302">
        <v>57.002954118948523</v>
      </c>
      <c r="L189" s="302">
        <v>55.87448260216091</v>
      </c>
      <c r="M189" s="302">
        <v>55.216823418485902</v>
      </c>
      <c r="N189" s="302">
        <v>54.99892473971726</v>
      </c>
      <c r="O189" s="302">
        <v>54.958664296745923</v>
      </c>
      <c r="P189" s="302">
        <v>54.798537870218922</v>
      </c>
      <c r="Q189" s="302">
        <v>54.639257113261223</v>
      </c>
      <c r="R189" s="302">
        <v>54.598705476882309</v>
      </c>
    </row>
    <row r="190" spans="5:18" ht="10.15" customHeight="1" x14ac:dyDescent="0.25">
      <c r="E190" s="303" t="s">
        <v>53</v>
      </c>
      <c r="F190" s="303" t="s">
        <v>662</v>
      </c>
      <c r="G190" s="304">
        <v>2.4201584384671193</v>
      </c>
      <c r="H190" s="304">
        <v>49.156756411103679</v>
      </c>
      <c r="I190" s="304">
        <v>50.305106016064556</v>
      </c>
      <c r="J190" s="304">
        <v>51.774672638056039</v>
      </c>
      <c r="K190" s="304">
        <v>53.638515550411768</v>
      </c>
      <c r="L190" s="304">
        <v>55.171592253166196</v>
      </c>
      <c r="M190" s="304">
        <v>54.71241093952716</v>
      </c>
      <c r="N190" s="304">
        <v>53.070873451332112</v>
      </c>
      <c r="O190" s="304">
        <v>51.800487657808979</v>
      </c>
      <c r="P190" s="304">
        <v>51.394864336048997</v>
      </c>
      <c r="Q190" s="304">
        <v>51.692903936549179</v>
      </c>
      <c r="R190" s="304">
        <v>51.576914849570798</v>
      </c>
    </row>
    <row r="191" spans="5:18" ht="10.15" customHeight="1" x14ac:dyDescent="0.25">
      <c r="E191" s="301" t="s">
        <v>63</v>
      </c>
      <c r="F191" s="301" t="s">
        <v>696</v>
      </c>
      <c r="G191" s="302">
        <v>2.8862120609473294</v>
      </c>
      <c r="H191" s="302">
        <v>50.720603787990925</v>
      </c>
      <c r="I191" s="302">
        <v>51.462654706318524</v>
      </c>
      <c r="J191" s="302">
        <v>52.411483801748808</v>
      </c>
      <c r="K191" s="302">
        <v>54.266685116819744</v>
      </c>
      <c r="L191" s="302">
        <v>55.616583684938668</v>
      </c>
      <c r="M191" s="302">
        <v>56.83308978344116</v>
      </c>
      <c r="N191" s="302">
        <v>56.858926543243278</v>
      </c>
      <c r="O191" s="302">
        <v>55.691011078228122</v>
      </c>
      <c r="P191" s="302">
        <v>54.640730914533911</v>
      </c>
      <c r="Q191" s="302">
        <v>53.872834991451384</v>
      </c>
      <c r="R191" s="302">
        <v>53.606815848938254</v>
      </c>
    </row>
    <row r="192" spans="5:18" ht="10.15" customHeight="1" x14ac:dyDescent="0.25">
      <c r="E192" s="303" t="s">
        <v>65</v>
      </c>
      <c r="F192" s="303" t="s">
        <v>708</v>
      </c>
      <c r="G192" s="304">
        <v>-0.49614318625994258</v>
      </c>
      <c r="H192" s="304">
        <v>67.35806752705723</v>
      </c>
      <c r="I192" s="304">
        <v>67.911592674786917</v>
      </c>
      <c r="J192" s="304">
        <v>67.288897215383415</v>
      </c>
      <c r="K192" s="304">
        <v>66.963789686609317</v>
      </c>
      <c r="L192" s="304">
        <v>66.161437941617478</v>
      </c>
      <c r="M192" s="304">
        <v>65.845283683377176</v>
      </c>
      <c r="N192" s="304">
        <v>66.492735310442683</v>
      </c>
      <c r="O192" s="304">
        <v>67.402691394813701</v>
      </c>
      <c r="P192" s="304">
        <v>67.728501908150946</v>
      </c>
      <c r="Q192" s="304">
        <v>67.272017429500494</v>
      </c>
      <c r="R192" s="304">
        <v>66.861924340797287</v>
      </c>
    </row>
    <row r="193" spans="5:18" ht="10.15" customHeight="1" x14ac:dyDescent="0.25">
      <c r="E193" s="301" t="s">
        <v>36</v>
      </c>
      <c r="F193" s="301" t="s">
        <v>579</v>
      </c>
      <c r="G193" s="302">
        <v>0.23812026224921112</v>
      </c>
      <c r="H193" s="302">
        <v>63.706940615140965</v>
      </c>
      <c r="I193" s="302">
        <v>64.472968019710208</v>
      </c>
      <c r="J193" s="302">
        <v>64.631621194882428</v>
      </c>
      <c r="K193" s="302">
        <v>63.749418685444688</v>
      </c>
      <c r="L193" s="302">
        <v>62.818052422318971</v>
      </c>
      <c r="M193" s="302">
        <v>62.865031574551267</v>
      </c>
      <c r="N193" s="302">
        <v>63.815112367085341</v>
      </c>
      <c r="O193" s="302">
        <v>64.753954952416692</v>
      </c>
      <c r="P193" s="302">
        <v>64.774625591089901</v>
      </c>
      <c r="Q193" s="302">
        <v>64.158225266909639</v>
      </c>
      <c r="R193" s="302">
        <v>63.945060877390176</v>
      </c>
    </row>
    <row r="194" spans="5:18" ht="10.15" customHeight="1" x14ac:dyDescent="0.25">
      <c r="E194" s="303" t="s">
        <v>67</v>
      </c>
      <c r="F194" s="303" t="s">
        <v>727</v>
      </c>
      <c r="G194" s="304">
        <v>-3.0726808740909348</v>
      </c>
      <c r="H194" s="304">
        <v>54.584389279671782</v>
      </c>
      <c r="I194" s="304">
        <v>55.619048699493902</v>
      </c>
      <c r="J194" s="304">
        <v>55.306148830639096</v>
      </c>
      <c r="K194" s="304">
        <v>55.041637454927319</v>
      </c>
      <c r="L194" s="304">
        <v>54.896294077391666</v>
      </c>
      <c r="M194" s="304">
        <v>54.874545411055394</v>
      </c>
      <c r="N194" s="304">
        <v>53.921466786537202</v>
      </c>
      <c r="O194" s="304">
        <v>52.356668240818315</v>
      </c>
      <c r="P194" s="304">
        <v>51.15911106187437</v>
      </c>
      <c r="Q194" s="304">
        <v>50.764871396123411</v>
      </c>
      <c r="R194" s="304">
        <v>51.511708405580848</v>
      </c>
    </row>
    <row r="195" spans="5:18" ht="10.15" customHeight="1" x14ac:dyDescent="0.25">
      <c r="E195" s="301" t="s">
        <v>69</v>
      </c>
      <c r="F195" s="301" t="s">
        <v>729</v>
      </c>
      <c r="G195" s="302">
        <v>3.1126412147477183</v>
      </c>
      <c r="H195" s="302">
        <v>60.121634742931008</v>
      </c>
      <c r="I195" s="302">
        <v>59.558393404031548</v>
      </c>
      <c r="J195" s="302">
        <v>60.422772590936034</v>
      </c>
      <c r="K195" s="302">
        <v>62.131858078196622</v>
      </c>
      <c r="L195" s="302">
        <v>63.369842707022109</v>
      </c>
      <c r="M195" s="302">
        <v>63.395945279043865</v>
      </c>
      <c r="N195" s="302">
        <v>63.107008121855429</v>
      </c>
      <c r="O195" s="302">
        <v>62.619195091210088</v>
      </c>
      <c r="P195" s="302">
        <v>62.511590810550842</v>
      </c>
      <c r="Q195" s="302">
        <v>62.935245160182752</v>
      </c>
      <c r="R195" s="302">
        <v>63.234275957678726</v>
      </c>
    </row>
    <row r="196" spans="5:18" ht="10.15" customHeight="1" x14ac:dyDescent="0.25">
      <c r="E196" s="303" t="s">
        <v>85</v>
      </c>
      <c r="F196" s="303" t="s">
        <v>736</v>
      </c>
      <c r="G196" s="304">
        <v>-7.45081926669436</v>
      </c>
      <c r="H196" s="304">
        <v>55.059885629733884</v>
      </c>
      <c r="I196" s="304">
        <v>54.871797549039925</v>
      </c>
      <c r="J196" s="304">
        <v>54.022178058919913</v>
      </c>
      <c r="K196" s="304">
        <v>52.998416382117135</v>
      </c>
      <c r="L196" s="304">
        <v>52.033217568231251</v>
      </c>
      <c r="M196" s="304">
        <v>50.857748508140922</v>
      </c>
      <c r="N196" s="304">
        <v>49.092429040659773</v>
      </c>
      <c r="O196" s="304">
        <v>48.232931690122498</v>
      </c>
      <c r="P196" s="304">
        <v>47.453283608149398</v>
      </c>
      <c r="Q196" s="304">
        <v>47.377991246720349</v>
      </c>
      <c r="R196" s="304">
        <v>47.609066363039524</v>
      </c>
    </row>
    <row r="197" spans="5:18" ht="10.15" customHeight="1" x14ac:dyDescent="0.25">
      <c r="E197" s="301" t="s">
        <v>73</v>
      </c>
      <c r="F197" s="301" t="s">
        <v>756</v>
      </c>
      <c r="G197" s="302">
        <v>5.0409132350829111E-2</v>
      </c>
      <c r="H197" s="302">
        <v>60.024473743873536</v>
      </c>
      <c r="I197" s="302">
        <v>59.580870862918623</v>
      </c>
      <c r="J197" s="302">
        <v>59.744615092199588</v>
      </c>
      <c r="K197" s="302">
        <v>59.935578701851668</v>
      </c>
      <c r="L197" s="302">
        <v>60.324979412235798</v>
      </c>
      <c r="M197" s="302">
        <v>60.305189495373412</v>
      </c>
      <c r="N197" s="302">
        <v>60.145077425921578</v>
      </c>
      <c r="O197" s="302">
        <v>59.694300509447466</v>
      </c>
      <c r="P197" s="302">
        <v>59.189935129304963</v>
      </c>
      <c r="Q197" s="302">
        <v>59.361132542509303</v>
      </c>
      <c r="R197" s="302">
        <v>60.074882876224365</v>
      </c>
    </row>
    <row r="198" spans="5:18" ht="10.15" customHeight="1" x14ac:dyDescent="0.25">
      <c r="E198" s="303" t="s">
        <v>1132</v>
      </c>
      <c r="F198" s="303" t="s">
        <v>754</v>
      </c>
      <c r="G198" s="304">
        <v>-3.3552353112557114</v>
      </c>
      <c r="H198" s="304">
        <v>53.977282664580152</v>
      </c>
      <c r="I198" s="304">
        <v>53.85408883153984</v>
      </c>
      <c r="J198" s="304">
        <v>54.06794535251089</v>
      </c>
      <c r="K198" s="304">
        <v>54.647766702078378</v>
      </c>
      <c r="L198" s="304">
        <v>55.224098924677548</v>
      </c>
      <c r="M198" s="304">
        <v>54.514891386635384</v>
      </c>
      <c r="N198" s="304">
        <v>52.951467945668277</v>
      </c>
      <c r="O198" s="304">
        <v>51.081756607736018</v>
      </c>
      <c r="P198" s="304">
        <v>49.972593109006638</v>
      </c>
      <c r="Q198" s="304">
        <v>49.884382556898125</v>
      </c>
      <c r="R198" s="304">
        <v>50.62204735332444</v>
      </c>
    </row>
    <row r="199" spans="5:18" ht="10.15" customHeight="1" x14ac:dyDescent="0.25">
      <c r="E199" s="301" t="s">
        <v>1</v>
      </c>
      <c r="F199" s="301" t="s">
        <v>651</v>
      </c>
      <c r="G199" s="302">
        <v>0.63776404220027416</v>
      </c>
      <c r="H199" s="302">
        <v>60.791279340758322</v>
      </c>
      <c r="I199" s="302">
        <v>61.459816794098224</v>
      </c>
      <c r="J199" s="302">
        <v>60.967154995885529</v>
      </c>
      <c r="K199" s="302">
        <v>61.267969058326123</v>
      </c>
      <c r="L199" s="302">
        <v>61.279931014685829</v>
      </c>
      <c r="M199" s="302">
        <v>61.57523515350104</v>
      </c>
      <c r="N199" s="302">
        <v>62.077945314827595</v>
      </c>
      <c r="O199" s="302">
        <v>62.211069135262704</v>
      </c>
      <c r="P199" s="302">
        <v>61.695885339137121</v>
      </c>
      <c r="Q199" s="302">
        <v>61.421723193814408</v>
      </c>
      <c r="R199" s="302">
        <v>61.429043382958596</v>
      </c>
    </row>
    <row r="200" spans="5:18" ht="10.15" customHeight="1" x14ac:dyDescent="0.25">
      <c r="E200" s="303" t="s">
        <v>77</v>
      </c>
      <c r="F200" s="303" t="s">
        <v>763</v>
      </c>
      <c r="G200" s="304">
        <v>1.7601533296787153</v>
      </c>
      <c r="H200" s="304">
        <v>64.580921275990178</v>
      </c>
      <c r="I200" s="304">
        <v>66.288031172755623</v>
      </c>
      <c r="J200" s="304">
        <v>66.913050047979837</v>
      </c>
      <c r="K200" s="304">
        <v>67.415285895711691</v>
      </c>
      <c r="L200" s="304">
        <v>67.062949392123329</v>
      </c>
      <c r="M200" s="304">
        <v>66.636038236953382</v>
      </c>
      <c r="N200" s="304">
        <v>66.740396996712889</v>
      </c>
      <c r="O200" s="304">
        <v>67.341789528324526</v>
      </c>
      <c r="P200" s="304">
        <v>67.544281632517894</v>
      </c>
      <c r="Q200" s="304">
        <v>66.852677083611155</v>
      </c>
      <c r="R200" s="304">
        <v>66.341074605668894</v>
      </c>
    </row>
    <row r="201" spans="5:18" ht="10.15" customHeight="1" x14ac:dyDescent="0.25">
      <c r="E201" s="301" t="s">
        <v>1182</v>
      </c>
      <c r="F201" s="301" t="s">
        <v>1177</v>
      </c>
      <c r="G201" s="302">
        <v>1.4598796769509477</v>
      </c>
      <c r="H201" s="302">
        <v>62.935470502796136</v>
      </c>
      <c r="I201" s="302">
        <v>62.756647909165864</v>
      </c>
      <c r="J201" s="302">
        <v>63.279394562733124</v>
      </c>
      <c r="K201" s="302">
        <v>63.570594621419879</v>
      </c>
      <c r="L201" s="302">
        <v>63.290006402143945</v>
      </c>
      <c r="M201" s="302">
        <v>63.386192187745095</v>
      </c>
      <c r="N201" s="302">
        <v>64.258703380536758</v>
      </c>
      <c r="O201" s="302">
        <v>65.205918304098503</v>
      </c>
      <c r="P201" s="302">
        <v>65.242153838031456</v>
      </c>
      <c r="Q201" s="302">
        <v>64.592484578041763</v>
      </c>
      <c r="R201" s="302">
        <v>64.395350179747084</v>
      </c>
    </row>
    <row r="202" spans="5:18" ht="10.15" customHeight="1" x14ac:dyDescent="0.25">
      <c r="E202" s="305" t="s">
        <v>3</v>
      </c>
      <c r="F202" s="305" t="s">
        <v>714</v>
      </c>
      <c r="G202" s="306">
        <v>-3.2142894418277024</v>
      </c>
      <c r="H202" s="306">
        <v>69.378564815423232</v>
      </c>
      <c r="I202" s="306">
        <v>68.374632609200432</v>
      </c>
      <c r="J202" s="306">
        <v>67.716429471552672</v>
      </c>
      <c r="K202" s="306">
        <v>67.429917036371805</v>
      </c>
      <c r="L202" s="306">
        <v>66.830598522706609</v>
      </c>
      <c r="M202" s="306">
        <v>66.282453059198545</v>
      </c>
      <c r="N202" s="306">
        <v>66.088567419181302</v>
      </c>
      <c r="O202" s="306">
        <v>66.496911056569559</v>
      </c>
      <c r="P202" s="306">
        <v>66.79843858588562</v>
      </c>
      <c r="Q202" s="306">
        <v>66.482476484822456</v>
      </c>
      <c r="R202" s="306">
        <v>66.16427537359553</v>
      </c>
    </row>
    <row r="203" spans="5:18" ht="10.15" customHeight="1" x14ac:dyDescent="0.25">
      <c r="E203" s="307" t="s">
        <v>1183</v>
      </c>
      <c r="F203" s="307" t="s">
        <v>1178</v>
      </c>
      <c r="G203" s="308">
        <v>2.3907863491399084</v>
      </c>
      <c r="H203" s="308">
        <v>57.361039258569257</v>
      </c>
      <c r="I203" s="308">
        <v>58.337580450314789</v>
      </c>
      <c r="J203" s="308">
        <v>58.945399422812052</v>
      </c>
      <c r="K203" s="308">
        <v>59.455514803053113</v>
      </c>
      <c r="L203" s="308">
        <v>59.446394973025221</v>
      </c>
      <c r="M203" s="308">
        <v>59.218991537722395</v>
      </c>
      <c r="N203" s="308">
        <v>59.315756346539452</v>
      </c>
      <c r="O203" s="308">
        <v>59.529924261132159</v>
      </c>
      <c r="P203" s="308">
        <v>59.556368091772391</v>
      </c>
      <c r="Q203" s="308">
        <v>59.557084976231081</v>
      </c>
      <c r="R203" s="308">
        <v>59.751825607709165</v>
      </c>
    </row>
    <row r="204" spans="5:18" ht="10.15" customHeight="1" x14ac:dyDescent="0.25">
      <c r="E204" s="309" t="s">
        <v>1184</v>
      </c>
      <c r="F204" s="309" t="s">
        <v>1179</v>
      </c>
      <c r="G204" s="310">
        <v>3.1661132233030358</v>
      </c>
      <c r="H204" s="310">
        <v>56.866054318937977</v>
      </c>
      <c r="I204" s="310">
        <v>58.045598144368306</v>
      </c>
      <c r="J204" s="310">
        <v>58.855438512023959</v>
      </c>
      <c r="K204" s="310">
        <v>59.532076772656509</v>
      </c>
      <c r="L204" s="310">
        <v>59.535655320963052</v>
      </c>
      <c r="M204" s="310">
        <v>59.2288257194976</v>
      </c>
      <c r="N204" s="310">
        <v>59.412792786586664</v>
      </c>
      <c r="O204" s="310">
        <v>59.714002855371781</v>
      </c>
      <c r="P204" s="310">
        <v>59.819455405007403</v>
      </c>
      <c r="Q204" s="310">
        <v>59.888622030494254</v>
      </c>
      <c r="R204" s="310">
        <v>60.032167542241012</v>
      </c>
    </row>
    <row r="205" spans="5:18" ht="10.15" customHeight="1" x14ac:dyDescent="0.25"/>
    <row r="206" spans="5:18" ht="10.15" customHeight="1" x14ac:dyDescent="0.25"/>
    <row r="207" spans="5:18" ht="10.15" customHeight="1" x14ac:dyDescent="0.25">
      <c r="E207" s="40" t="s">
        <v>1191</v>
      </c>
    </row>
    <row r="208" spans="5:18" ht="10.15" customHeight="1" x14ac:dyDescent="0.25">
      <c r="E208" s="298" t="s">
        <v>292</v>
      </c>
      <c r="F208" s="298" t="s">
        <v>292</v>
      </c>
      <c r="G208" s="299" t="s">
        <v>1174</v>
      </c>
      <c r="H208" s="300">
        <v>2010</v>
      </c>
      <c r="I208" s="300">
        <v>2015</v>
      </c>
      <c r="J208" s="300">
        <v>2020</v>
      </c>
      <c r="K208" s="300">
        <v>2025</v>
      </c>
      <c r="L208" s="300">
        <v>2030</v>
      </c>
      <c r="M208" s="300">
        <v>2035</v>
      </c>
      <c r="N208" s="300">
        <v>2040</v>
      </c>
      <c r="O208" s="300">
        <v>2045</v>
      </c>
      <c r="P208" s="300">
        <v>2050</v>
      </c>
      <c r="Q208" s="300">
        <v>2055</v>
      </c>
      <c r="R208" s="300">
        <v>2060</v>
      </c>
    </row>
    <row r="209" spans="5:18" ht="10.15" customHeight="1" x14ac:dyDescent="0.25">
      <c r="E209" s="301" t="s">
        <v>38</v>
      </c>
      <c r="F209" s="301" t="s">
        <v>604</v>
      </c>
      <c r="G209" s="302">
        <v>-1.085173118906865</v>
      </c>
      <c r="H209" s="302">
        <v>8.363721295688114</v>
      </c>
      <c r="I209" s="302">
        <v>7.960231966250003</v>
      </c>
      <c r="J209" s="302">
        <v>7.619390071515622</v>
      </c>
      <c r="K209" s="302">
        <v>7.4489691241484328</v>
      </c>
      <c r="L209" s="302">
        <v>7.36375865046484</v>
      </c>
      <c r="M209" s="302">
        <v>7.3211534136230512</v>
      </c>
      <c r="N209" s="302">
        <v>7.2998507952021505</v>
      </c>
      <c r="O209" s="302">
        <v>7.2891994859916975</v>
      </c>
      <c r="P209" s="302">
        <v>7.283873831386475</v>
      </c>
      <c r="Q209" s="302">
        <v>7.2812110040838594</v>
      </c>
      <c r="R209" s="302">
        <v>7.278548176781249</v>
      </c>
    </row>
    <row r="210" spans="5:18" ht="10.15" customHeight="1" x14ac:dyDescent="0.25">
      <c r="E210" s="303" t="s">
        <v>83</v>
      </c>
      <c r="F210" s="303" t="s">
        <v>614</v>
      </c>
      <c r="G210" s="304">
        <v>-3.1959066033615491</v>
      </c>
      <c r="H210" s="304">
        <v>10.474454780142798</v>
      </c>
      <c r="I210" s="304">
        <v>9.066582039125004</v>
      </c>
      <c r="J210" s="304">
        <v>8.1725651079531278</v>
      </c>
      <c r="K210" s="304">
        <v>7.7255566423671844</v>
      </c>
      <c r="L210" s="304">
        <v>7.5020524095742172</v>
      </c>
      <c r="M210" s="304">
        <v>7.3903002931777371</v>
      </c>
      <c r="N210" s="304">
        <v>7.334424234979493</v>
      </c>
      <c r="O210" s="304">
        <v>7.3064862058803719</v>
      </c>
      <c r="P210" s="304">
        <v>7.2925171913308091</v>
      </c>
      <c r="Q210" s="304">
        <v>7.2855326840560304</v>
      </c>
      <c r="R210" s="304">
        <v>7.278548176781249</v>
      </c>
    </row>
    <row r="211" spans="5:18" ht="10.15" customHeight="1" x14ac:dyDescent="0.25">
      <c r="E211" s="301" t="s">
        <v>1181</v>
      </c>
      <c r="F211" s="301" t="s">
        <v>638</v>
      </c>
      <c r="G211" s="302">
        <v>-1.2474918044596111</v>
      </c>
      <c r="H211" s="302">
        <v>7.3484171330377324</v>
      </c>
      <c r="I211" s="302">
        <v>6.7151052110000027</v>
      </c>
      <c r="J211" s="302">
        <v>6.4074143109999966</v>
      </c>
      <c r="K211" s="302">
        <v>6.2535688609999998</v>
      </c>
      <c r="L211" s="302">
        <v>6.1766461360000031</v>
      </c>
      <c r="M211" s="302">
        <v>6.138184773499999</v>
      </c>
      <c r="N211" s="302">
        <v>6.118954092250001</v>
      </c>
      <c r="O211" s="302">
        <v>6.1093387516249997</v>
      </c>
      <c r="P211" s="302">
        <v>6.1045310813125022</v>
      </c>
      <c r="Q211" s="302">
        <v>6.1021272461562512</v>
      </c>
      <c r="R211" s="302">
        <v>6.1009253285781213</v>
      </c>
    </row>
    <row r="212" spans="5:18" ht="10.15" customHeight="1" x14ac:dyDescent="0.25">
      <c r="E212" s="303" t="s">
        <v>43</v>
      </c>
      <c r="F212" s="303" t="s">
        <v>640</v>
      </c>
      <c r="G212" s="304">
        <v>-2.7711063799151621</v>
      </c>
      <c r="H212" s="304">
        <v>7.5316270873175046</v>
      </c>
      <c r="I212" s="304">
        <v>4.8770171600000038</v>
      </c>
      <c r="J212" s="304">
        <v>4.8186549449999996</v>
      </c>
      <c r="K212" s="304">
        <v>4.7894738374999992</v>
      </c>
      <c r="L212" s="304">
        <v>4.7748832837499986</v>
      </c>
      <c r="M212" s="304">
        <v>4.7675880068749965</v>
      </c>
      <c r="N212" s="304">
        <v>4.7639403684375008</v>
      </c>
      <c r="O212" s="304">
        <v>4.7621165492187476</v>
      </c>
      <c r="P212" s="304">
        <v>4.7612046396093728</v>
      </c>
      <c r="Q212" s="304">
        <v>4.7607486848046898</v>
      </c>
      <c r="R212" s="304">
        <v>4.7605207074023426</v>
      </c>
    </row>
    <row r="213" spans="5:18" ht="10.15" customHeight="1" x14ac:dyDescent="0.25">
      <c r="E213" s="301" t="s">
        <v>49</v>
      </c>
      <c r="F213" s="301" t="s">
        <v>656</v>
      </c>
      <c r="G213" s="302">
        <v>-1.0404634673842201</v>
      </c>
      <c r="H213" s="302">
        <v>7.1782034561342192</v>
      </c>
      <c r="I213" s="302">
        <v>6.1377399887500017</v>
      </c>
      <c r="J213" s="302">
        <v>6.1377399887500017</v>
      </c>
      <c r="K213" s="302">
        <v>6.1377399887499999</v>
      </c>
      <c r="L213" s="302">
        <v>6.1377399887500017</v>
      </c>
      <c r="M213" s="302">
        <v>6.1377399887500017</v>
      </c>
      <c r="N213" s="302">
        <v>6.1377399887499982</v>
      </c>
      <c r="O213" s="302">
        <v>6.1377399887500026</v>
      </c>
      <c r="P213" s="302">
        <v>6.1377399887499982</v>
      </c>
      <c r="Q213" s="302">
        <v>6.1377399887500008</v>
      </c>
      <c r="R213" s="302">
        <v>6.137739988749999</v>
      </c>
    </row>
    <row r="214" spans="5:18" ht="10.15" customHeight="1" x14ac:dyDescent="0.25">
      <c r="E214" s="303" t="s">
        <v>45</v>
      </c>
      <c r="F214" s="303" t="s">
        <v>649</v>
      </c>
      <c r="G214" s="304">
        <v>-9.9545071160453453</v>
      </c>
      <c r="H214" s="304">
        <v>17.233055292826595</v>
      </c>
      <c r="I214" s="304">
        <v>14.657301614999996</v>
      </c>
      <c r="J214" s="304">
        <v>14.008130460794543</v>
      </c>
      <c r="K214" s="304">
        <v>10.922541870666832</v>
      </c>
      <c r="L214" s="304">
        <v>8.2008923565585956</v>
      </c>
      <c r="M214" s="304">
        <v>7.7397202666699236</v>
      </c>
      <c r="N214" s="304">
        <v>7.5091342217255885</v>
      </c>
      <c r="O214" s="304">
        <v>7.3938411992534228</v>
      </c>
      <c r="P214" s="304">
        <v>7.3361946880173345</v>
      </c>
      <c r="Q214" s="304">
        <v>7.3073714323992958</v>
      </c>
      <c r="R214" s="304">
        <v>7.278548176781249</v>
      </c>
    </row>
    <row r="215" spans="5:18" ht="10.15" customHeight="1" x14ac:dyDescent="0.25">
      <c r="E215" s="301" t="s">
        <v>55</v>
      </c>
      <c r="F215" s="301" t="s">
        <v>670</v>
      </c>
      <c r="G215" s="302">
        <v>-7.7160678967903138</v>
      </c>
      <c r="H215" s="302">
        <v>13.726268245305942</v>
      </c>
      <c r="I215" s="302">
        <v>14.708272959999997</v>
      </c>
      <c r="J215" s="302">
        <v>13.412152480485961</v>
      </c>
      <c r="K215" s="302">
        <v>9.9838170082467919</v>
      </c>
      <c r="L215" s="302">
        <v>7.0825654650000018</v>
      </c>
      <c r="M215" s="302">
        <v>6.537872072499999</v>
      </c>
      <c r="N215" s="302">
        <v>6.2655253762500003</v>
      </c>
      <c r="O215" s="302">
        <v>6.129352028125</v>
      </c>
      <c r="P215" s="302">
        <v>6.0612653540625017</v>
      </c>
      <c r="Q215" s="302">
        <v>6.0272220170312503</v>
      </c>
      <c r="R215" s="302">
        <v>6.0102003485156281</v>
      </c>
    </row>
    <row r="216" spans="5:18" ht="10.15" customHeight="1" x14ac:dyDescent="0.25">
      <c r="E216" s="303" t="s">
        <v>51</v>
      </c>
      <c r="F216" s="303" t="s">
        <v>1175</v>
      </c>
      <c r="G216" s="304">
        <v>-5.5192988139483958</v>
      </c>
      <c r="H216" s="304">
        <v>12.797846990729644</v>
      </c>
      <c r="I216" s="304">
        <v>13.491503318920264</v>
      </c>
      <c r="J216" s="304">
        <v>10.582128014015622</v>
      </c>
      <c r="K216" s="304">
        <v>8.9303380953984401</v>
      </c>
      <c r="L216" s="304">
        <v>8.104443136089845</v>
      </c>
      <c r="M216" s="304">
        <v>7.6914956564355448</v>
      </c>
      <c r="N216" s="304">
        <v>7.4850219166084013</v>
      </c>
      <c r="O216" s="304">
        <v>7.3817850466948238</v>
      </c>
      <c r="P216" s="304">
        <v>7.3301666117380373</v>
      </c>
      <c r="Q216" s="304">
        <v>7.3043573942596449</v>
      </c>
      <c r="R216" s="304">
        <v>7.2785481767812481</v>
      </c>
    </row>
    <row r="217" spans="5:18" ht="10.15" customHeight="1" x14ac:dyDescent="0.25">
      <c r="E217" s="301" t="s">
        <v>75</v>
      </c>
      <c r="F217" s="301" t="s">
        <v>759</v>
      </c>
      <c r="G217" s="302">
        <v>-12.901560177963745</v>
      </c>
      <c r="H217" s="302">
        <v>20.180108354744995</v>
      </c>
      <c r="I217" s="302">
        <v>19.851391236249981</v>
      </c>
      <c r="J217" s="302">
        <v>17.177664216028298</v>
      </c>
      <c r="K217" s="302">
        <v>12.559884263604914</v>
      </c>
      <c r="L217" s="302">
        <v>8.8501535592148386</v>
      </c>
      <c r="M217" s="302">
        <v>8.0643508679980442</v>
      </c>
      <c r="N217" s="302">
        <v>7.6714495223896462</v>
      </c>
      <c r="O217" s="302">
        <v>7.4749988495854476</v>
      </c>
      <c r="P217" s="302">
        <v>7.3767735131833518</v>
      </c>
      <c r="Q217" s="302">
        <v>7.3276608449822991</v>
      </c>
      <c r="R217" s="302">
        <v>7.278548176781249</v>
      </c>
    </row>
    <row r="218" spans="5:18" ht="10.15" customHeight="1" x14ac:dyDescent="0.25">
      <c r="E218" s="303" t="s">
        <v>2</v>
      </c>
      <c r="F218" s="303" t="s">
        <v>653</v>
      </c>
      <c r="G218" s="304">
        <v>-2.1286056104058249</v>
      </c>
      <c r="H218" s="304">
        <v>9.4071537871870738</v>
      </c>
      <c r="I218" s="304">
        <v>8.8026449149999983</v>
      </c>
      <c r="J218" s="304">
        <v>8.0405965458906241</v>
      </c>
      <c r="K218" s="304">
        <v>7.659572361335937</v>
      </c>
      <c r="L218" s="304">
        <v>7.4690602690585957</v>
      </c>
      <c r="M218" s="304">
        <v>7.3738042229199232</v>
      </c>
      <c r="N218" s="304">
        <v>7.3261761998505843</v>
      </c>
      <c r="O218" s="304">
        <v>7.3023621883159198</v>
      </c>
      <c r="P218" s="304">
        <v>7.2904551825485786</v>
      </c>
      <c r="Q218" s="304">
        <v>7.284501679664916</v>
      </c>
      <c r="R218" s="304">
        <v>7.278548176781249</v>
      </c>
    </row>
    <row r="219" spans="5:18" ht="10.15" customHeight="1" x14ac:dyDescent="0.25">
      <c r="E219" s="301" t="s">
        <v>57</v>
      </c>
      <c r="F219" s="301" t="s">
        <v>673</v>
      </c>
      <c r="G219" s="302">
        <v>-1.2517825431174039</v>
      </c>
      <c r="H219" s="302">
        <v>8.5162524981174066</v>
      </c>
      <c r="I219" s="302">
        <v>7.2644699550000009</v>
      </c>
      <c r="J219" s="302">
        <v>7.264469955</v>
      </c>
      <c r="K219" s="302">
        <v>7.2644699550000027</v>
      </c>
      <c r="L219" s="302">
        <v>7.2644699550000027</v>
      </c>
      <c r="M219" s="302">
        <v>7.264469955</v>
      </c>
      <c r="N219" s="302">
        <v>7.2644699550000036</v>
      </c>
      <c r="O219" s="302">
        <v>7.264469955</v>
      </c>
      <c r="P219" s="302">
        <v>7.264469955</v>
      </c>
      <c r="Q219" s="302">
        <v>7.2644699550000027</v>
      </c>
      <c r="R219" s="302">
        <v>7.2644699550000027</v>
      </c>
    </row>
    <row r="220" spans="5:18" ht="10.15" customHeight="1" x14ac:dyDescent="0.25">
      <c r="E220" s="303" t="s">
        <v>40</v>
      </c>
      <c r="F220" s="303" t="s">
        <v>636</v>
      </c>
      <c r="G220" s="304">
        <v>-2.2530695285815261</v>
      </c>
      <c r="H220" s="304">
        <v>6.7753994578222478</v>
      </c>
      <c r="I220" s="304">
        <v>6.05363762025</v>
      </c>
      <c r="J220" s="304">
        <v>5.2864854306250004</v>
      </c>
      <c r="K220" s="304">
        <v>4.9029093358124998</v>
      </c>
      <c r="L220" s="304">
        <v>4.711121288406253</v>
      </c>
      <c r="M220" s="304">
        <v>4.6152272647031252</v>
      </c>
      <c r="N220" s="304">
        <v>4.5672802528515613</v>
      </c>
      <c r="O220" s="304">
        <v>4.5433067469257828</v>
      </c>
      <c r="P220" s="304">
        <v>4.5313199939628905</v>
      </c>
      <c r="Q220" s="304">
        <v>4.5253266174814453</v>
      </c>
      <c r="R220" s="304">
        <v>4.5223299292407217</v>
      </c>
    </row>
    <row r="221" spans="5:18" ht="10.15" customHeight="1" x14ac:dyDescent="0.25">
      <c r="E221" s="301" t="s">
        <v>351</v>
      </c>
      <c r="F221" s="301" t="s">
        <v>685</v>
      </c>
      <c r="G221" s="302">
        <v>-11.682282350250016</v>
      </c>
      <c r="H221" s="302">
        <v>18.960830527031259</v>
      </c>
      <c r="I221" s="302">
        <v>19.496063748750007</v>
      </c>
      <c r="J221" s="302">
        <v>18.319072540825694</v>
      </c>
      <c r="K221" s="302">
        <v>13.25172769760491</v>
      </c>
      <c r="L221" s="302">
        <v>8.8057376232773397</v>
      </c>
      <c r="M221" s="302">
        <v>8.0421429000292939</v>
      </c>
      <c r="N221" s="302">
        <v>7.660345538405271</v>
      </c>
      <c r="O221" s="302">
        <v>7.4694468575932582</v>
      </c>
      <c r="P221" s="302">
        <v>7.3739975171872558</v>
      </c>
      <c r="Q221" s="302">
        <v>7.3262728469842484</v>
      </c>
      <c r="R221" s="302">
        <v>7.2785481767812437</v>
      </c>
    </row>
    <row r="222" spans="5:18" ht="10.15" customHeight="1" x14ac:dyDescent="0.25">
      <c r="E222" s="303" t="s">
        <v>59</v>
      </c>
      <c r="F222" s="303" t="s">
        <v>689</v>
      </c>
      <c r="G222" s="304">
        <v>-10.80609644235874</v>
      </c>
      <c r="H222" s="304">
        <v>18.08464461913999</v>
      </c>
      <c r="I222" s="304">
        <v>17.552106487500012</v>
      </c>
      <c r="J222" s="304">
        <v>16.678664550693068</v>
      </c>
      <c r="K222" s="304">
        <v>12.370137332787893</v>
      </c>
      <c r="L222" s="304">
        <v>8.5627429656210943</v>
      </c>
      <c r="M222" s="304">
        <v>7.9206455712011739</v>
      </c>
      <c r="N222" s="304">
        <v>7.5995968739912172</v>
      </c>
      <c r="O222" s="304">
        <v>7.4390725253862309</v>
      </c>
      <c r="P222" s="304">
        <v>7.3588103510837399</v>
      </c>
      <c r="Q222" s="304">
        <v>7.3186792639324958</v>
      </c>
      <c r="R222" s="304">
        <v>7.278548176781249</v>
      </c>
    </row>
    <row r="223" spans="5:18" ht="10.15" customHeight="1" x14ac:dyDescent="0.25">
      <c r="E223" s="301" t="s">
        <v>61</v>
      </c>
      <c r="F223" s="301" t="s">
        <v>1176</v>
      </c>
      <c r="G223" s="302">
        <v>-0.23492908501925491</v>
      </c>
      <c r="H223" s="302">
        <v>4.4445824163132013</v>
      </c>
      <c r="I223" s="302">
        <v>4.7697917524999998</v>
      </c>
      <c r="J223" s="302">
        <v>4.4891744612500002</v>
      </c>
      <c r="K223" s="302">
        <v>4.3488658156249995</v>
      </c>
      <c r="L223" s="302">
        <v>4.2787114928124987</v>
      </c>
      <c r="M223" s="302">
        <v>4.2436343314062501</v>
      </c>
      <c r="N223" s="302">
        <v>4.2260957507031254</v>
      </c>
      <c r="O223" s="302">
        <v>4.217326460351563</v>
      </c>
      <c r="P223" s="302">
        <v>4.2129418151757818</v>
      </c>
      <c r="Q223" s="302">
        <v>4.2107494925878912</v>
      </c>
      <c r="R223" s="302">
        <v>4.2096533312939464</v>
      </c>
    </row>
    <row r="224" spans="5:18" ht="10.15" customHeight="1" x14ac:dyDescent="0.25">
      <c r="E224" s="303" t="s">
        <v>53</v>
      </c>
      <c r="F224" s="303" t="s">
        <v>662</v>
      </c>
      <c r="G224" s="304">
        <v>-3.9852377021144534</v>
      </c>
      <c r="H224" s="304">
        <v>11.263785878895705</v>
      </c>
      <c r="I224" s="304">
        <v>11.739705514999994</v>
      </c>
      <c r="J224" s="304">
        <v>11.38260767530153</v>
      </c>
      <c r="K224" s="304">
        <v>9.5026322879260654</v>
      </c>
      <c r="L224" s="304">
        <v>7.8361928440585915</v>
      </c>
      <c r="M224" s="304">
        <v>7.5573705104199194</v>
      </c>
      <c r="N224" s="304">
        <v>7.4179593436005868</v>
      </c>
      <c r="O224" s="304">
        <v>7.3482537601909144</v>
      </c>
      <c r="P224" s="304">
        <v>7.3134009684860839</v>
      </c>
      <c r="Q224" s="304">
        <v>7.295974572633666</v>
      </c>
      <c r="R224" s="304">
        <v>7.2785481767812517</v>
      </c>
    </row>
    <row r="225" spans="5:18" ht="10.15" customHeight="1" x14ac:dyDescent="0.25">
      <c r="E225" s="301" t="s">
        <v>63</v>
      </c>
      <c r="F225" s="301" t="s">
        <v>696</v>
      </c>
      <c r="G225" s="302">
        <v>-0.29171730613047675</v>
      </c>
      <c r="H225" s="302">
        <v>6.9322211795535704</v>
      </c>
      <c r="I225" s="302">
        <v>6.9547466056249991</v>
      </c>
      <c r="J225" s="302">
        <v>6.7973177613125007</v>
      </c>
      <c r="K225" s="302">
        <v>6.7186033391562479</v>
      </c>
      <c r="L225" s="302">
        <v>6.6792461280781259</v>
      </c>
      <c r="M225" s="302">
        <v>6.6595675225390618</v>
      </c>
      <c r="N225" s="302">
        <v>6.649728219769532</v>
      </c>
      <c r="O225" s="302">
        <v>6.6448085683847689</v>
      </c>
      <c r="P225" s="302">
        <v>6.6423487426923815</v>
      </c>
      <c r="Q225" s="302">
        <v>6.6411188298461905</v>
      </c>
      <c r="R225" s="302">
        <v>6.6405038734230937</v>
      </c>
    </row>
    <row r="226" spans="5:18" ht="10.15" customHeight="1" x14ac:dyDescent="0.25">
      <c r="E226" s="303" t="s">
        <v>65</v>
      </c>
      <c r="F226" s="303" t="s">
        <v>708</v>
      </c>
      <c r="G226" s="304">
        <v>-1.0541024773998013</v>
      </c>
      <c r="H226" s="304">
        <v>4.4993353401854472</v>
      </c>
      <c r="I226" s="304">
        <v>3.585697966250001</v>
      </c>
      <c r="J226" s="304">
        <v>3.5153279731250002</v>
      </c>
      <c r="K226" s="304">
        <v>3.4801429765624987</v>
      </c>
      <c r="L226" s="304">
        <v>3.4625504782812482</v>
      </c>
      <c r="M226" s="304">
        <v>3.4537542291406242</v>
      </c>
      <c r="N226" s="304">
        <v>3.4493561045703114</v>
      </c>
      <c r="O226" s="304">
        <v>3.4471570422851552</v>
      </c>
      <c r="P226" s="304">
        <v>3.4460575111425777</v>
      </c>
      <c r="Q226" s="304">
        <v>3.4455077455712884</v>
      </c>
      <c r="R226" s="304">
        <v>3.4452328627856459</v>
      </c>
    </row>
    <row r="227" spans="5:18" ht="10.15" customHeight="1" x14ac:dyDescent="0.25">
      <c r="E227" s="301" t="s">
        <v>36</v>
      </c>
      <c r="F227" s="301" t="s">
        <v>579</v>
      </c>
      <c r="G227" s="302">
        <v>-0.37615023986905172</v>
      </c>
      <c r="H227" s="302">
        <v>4.5037578498690509</v>
      </c>
      <c r="I227" s="302">
        <v>4.1276076099999974</v>
      </c>
      <c r="J227" s="302">
        <v>4.1276076099999983</v>
      </c>
      <c r="K227" s="302">
        <v>4.1276076099999974</v>
      </c>
      <c r="L227" s="302">
        <v>4.1276076099999992</v>
      </c>
      <c r="M227" s="302">
        <v>4.1276076099999965</v>
      </c>
      <c r="N227" s="302">
        <v>4.1276076099999983</v>
      </c>
      <c r="O227" s="302">
        <v>4.1276076099999957</v>
      </c>
      <c r="P227" s="302">
        <v>4.1276076099999965</v>
      </c>
      <c r="Q227" s="302">
        <v>4.1276076099999965</v>
      </c>
      <c r="R227" s="302">
        <v>4.1276076099999992</v>
      </c>
    </row>
    <row r="228" spans="5:18" ht="10.15" customHeight="1" x14ac:dyDescent="0.25">
      <c r="E228" s="303" t="s">
        <v>67</v>
      </c>
      <c r="F228" s="303" t="s">
        <v>727</v>
      </c>
      <c r="G228" s="304">
        <v>-2.528614917974374</v>
      </c>
      <c r="H228" s="304">
        <v>9.8071630947556194</v>
      </c>
      <c r="I228" s="304">
        <v>7.9765750364999972</v>
      </c>
      <c r="J228" s="304">
        <v>7.6275616066406258</v>
      </c>
      <c r="K228" s="304">
        <v>7.4530548917109405</v>
      </c>
      <c r="L228" s="304">
        <v>7.365801534246093</v>
      </c>
      <c r="M228" s="304">
        <v>7.3221748555136745</v>
      </c>
      <c r="N228" s="304">
        <v>7.3003615161474622</v>
      </c>
      <c r="O228" s="304">
        <v>7.2894548464643565</v>
      </c>
      <c r="P228" s="304">
        <v>7.2840015116228018</v>
      </c>
      <c r="Q228" s="304">
        <v>7.2812748442020307</v>
      </c>
      <c r="R228" s="304">
        <v>7.2785481767812454</v>
      </c>
    </row>
    <row r="229" spans="5:18" ht="10.15" customHeight="1" x14ac:dyDescent="0.25">
      <c r="E229" s="301" t="s">
        <v>69</v>
      </c>
      <c r="F229" s="301" t="s">
        <v>729</v>
      </c>
      <c r="G229" s="302">
        <v>-4.1557426956074401</v>
      </c>
      <c r="H229" s="302">
        <v>11.434290872388692</v>
      </c>
      <c r="I229" s="302">
        <v>12.822529646249997</v>
      </c>
      <c r="J229" s="302">
        <v>11.62771815960415</v>
      </c>
      <c r="K229" s="302">
        <v>9.5979761603640998</v>
      </c>
      <c r="L229" s="302">
        <v>7.9715458604648441</v>
      </c>
      <c r="M229" s="302">
        <v>7.6250470186230501</v>
      </c>
      <c r="N229" s="302">
        <v>7.4517975977021491</v>
      </c>
      <c r="O229" s="302">
        <v>7.3651728872416999</v>
      </c>
      <c r="P229" s="302">
        <v>7.3218605320114758</v>
      </c>
      <c r="Q229" s="302">
        <v>7.3002043543963655</v>
      </c>
      <c r="R229" s="302">
        <v>7.2785481767812517</v>
      </c>
    </row>
    <row r="230" spans="5:18" ht="10.15" customHeight="1" x14ac:dyDescent="0.25">
      <c r="E230" s="303" t="s">
        <v>85</v>
      </c>
      <c r="F230" s="303" t="s">
        <v>736</v>
      </c>
      <c r="G230" s="304">
        <v>-0.91305836755599135</v>
      </c>
      <c r="H230" s="304">
        <v>7.5692573407019879</v>
      </c>
      <c r="I230" s="304">
        <v>7.0721571357499995</v>
      </c>
      <c r="J230" s="304">
        <v>6.863771050375</v>
      </c>
      <c r="K230" s="304">
        <v>6.7595780076874998</v>
      </c>
      <c r="L230" s="304">
        <v>6.7074814863437497</v>
      </c>
      <c r="M230" s="304">
        <v>6.6814332256718751</v>
      </c>
      <c r="N230" s="304">
        <v>6.6684090953359378</v>
      </c>
      <c r="O230" s="304">
        <v>6.6618970301679683</v>
      </c>
      <c r="P230" s="304">
        <v>6.6586409975839826</v>
      </c>
      <c r="Q230" s="304">
        <v>6.6570129812919907</v>
      </c>
      <c r="R230" s="304">
        <v>6.6561989731459965</v>
      </c>
    </row>
    <row r="231" spans="5:18" ht="10.15" customHeight="1" x14ac:dyDescent="0.25">
      <c r="E231" s="301" t="s">
        <v>73</v>
      </c>
      <c r="F231" s="301" t="s">
        <v>756</v>
      </c>
      <c r="G231" s="302">
        <v>-1.6817672960774326</v>
      </c>
      <c r="H231" s="302">
        <v>7.3551982958406148</v>
      </c>
      <c r="I231" s="302">
        <v>8.6151132657500025</v>
      </c>
      <c r="J231" s="302">
        <v>8.2802827396567604</v>
      </c>
      <c r="K231" s="302">
        <v>7.0785703550787478</v>
      </c>
      <c r="L231" s="302">
        <v>6.0361041558437494</v>
      </c>
      <c r="M231" s="302">
        <v>5.8518892194218743</v>
      </c>
      <c r="N231" s="302">
        <v>5.7597817512109364</v>
      </c>
      <c r="O231" s="302">
        <v>5.7137280171054687</v>
      </c>
      <c r="P231" s="302">
        <v>5.6907011500527327</v>
      </c>
      <c r="Q231" s="302">
        <v>5.6791877165263678</v>
      </c>
      <c r="R231" s="302">
        <v>5.6734309997631822</v>
      </c>
    </row>
    <row r="232" spans="5:18" ht="10.15" customHeight="1" x14ac:dyDescent="0.25">
      <c r="E232" s="303" t="s">
        <v>1132</v>
      </c>
      <c r="F232" s="303" t="s">
        <v>754</v>
      </c>
      <c r="G232" s="304">
        <v>-7.0787381423382731</v>
      </c>
      <c r="H232" s="304">
        <v>14.357286319119522</v>
      </c>
      <c r="I232" s="304">
        <v>14.043820987499995</v>
      </c>
      <c r="J232" s="304">
        <v>13.115284326206178</v>
      </c>
      <c r="K232" s="304">
        <v>10.422292758601778</v>
      </c>
      <c r="L232" s="304">
        <v>8.1242072781210926</v>
      </c>
      <c r="M232" s="304">
        <v>7.7013777274511765</v>
      </c>
      <c r="N232" s="304">
        <v>7.4899629521162154</v>
      </c>
      <c r="O232" s="304">
        <v>7.3842555644487291</v>
      </c>
      <c r="P232" s="304">
        <v>7.3314018706149913</v>
      </c>
      <c r="Q232" s="304">
        <v>7.3049750236981206</v>
      </c>
      <c r="R232" s="304">
        <v>7.278548176781249</v>
      </c>
    </row>
    <row r="233" spans="5:18" ht="10.15" customHeight="1" x14ac:dyDescent="0.25">
      <c r="E233" s="301" t="s">
        <v>1</v>
      </c>
      <c r="F233" s="301" t="s">
        <v>651</v>
      </c>
      <c r="G233" s="302">
        <v>-1.9994151524598429</v>
      </c>
      <c r="H233" s="302">
        <v>8.5852281049598407</v>
      </c>
      <c r="I233" s="302">
        <v>6.5858129524999978</v>
      </c>
      <c r="J233" s="302">
        <v>6.5858129525000004</v>
      </c>
      <c r="K233" s="302">
        <v>6.5858129525000013</v>
      </c>
      <c r="L233" s="302">
        <v>6.5858129525000004</v>
      </c>
      <c r="M233" s="302">
        <v>6.585812952499996</v>
      </c>
      <c r="N233" s="302">
        <v>6.5858129524999987</v>
      </c>
      <c r="O233" s="302">
        <v>6.5858129524999987</v>
      </c>
      <c r="P233" s="302">
        <v>6.5858129524999978</v>
      </c>
      <c r="Q233" s="302">
        <v>6.5858129525000004</v>
      </c>
      <c r="R233" s="302">
        <v>6.5858129524999978</v>
      </c>
    </row>
    <row r="234" spans="5:18" ht="10.15" customHeight="1" x14ac:dyDescent="0.25">
      <c r="E234" s="303" t="s">
        <v>77</v>
      </c>
      <c r="F234" s="303" t="s">
        <v>763</v>
      </c>
      <c r="G234" s="304">
        <v>-1.9941252519930392</v>
      </c>
      <c r="H234" s="304">
        <v>8.5189411062215523</v>
      </c>
      <c r="I234" s="304">
        <v>6.6663547949999957</v>
      </c>
      <c r="J234" s="304">
        <v>6.5954468325000004</v>
      </c>
      <c r="K234" s="304">
        <v>6.5599928512499988</v>
      </c>
      <c r="L234" s="304">
        <v>6.5422658606250028</v>
      </c>
      <c r="M234" s="304">
        <v>6.5334023653124991</v>
      </c>
      <c r="N234" s="304">
        <v>6.5289706176562543</v>
      </c>
      <c r="O234" s="304">
        <v>6.5267547438281239</v>
      </c>
      <c r="P234" s="304">
        <v>6.525646806914061</v>
      </c>
      <c r="Q234" s="304">
        <v>6.5250928384570308</v>
      </c>
      <c r="R234" s="304">
        <v>6.5248158542285131</v>
      </c>
    </row>
    <row r="235" spans="5:18" ht="10.15" customHeight="1" x14ac:dyDescent="0.25">
      <c r="E235" s="301" t="s">
        <v>1182</v>
      </c>
      <c r="F235" s="301" t="s">
        <v>1177</v>
      </c>
      <c r="G235" s="302">
        <v>-2.3903060459526815</v>
      </c>
      <c r="H235" s="302">
        <v>8.0298964711601997</v>
      </c>
      <c r="I235" s="302">
        <v>8.1344228362499962</v>
      </c>
      <c r="J235" s="302">
        <v>6.8845655031250006</v>
      </c>
      <c r="K235" s="302">
        <v>6.2596368365625006</v>
      </c>
      <c r="L235" s="302">
        <v>5.9471725032812488</v>
      </c>
      <c r="M235" s="302">
        <v>5.7909403366406229</v>
      </c>
      <c r="N235" s="302">
        <v>5.71282425332031</v>
      </c>
      <c r="O235" s="302">
        <v>5.6737662116601566</v>
      </c>
      <c r="P235" s="302">
        <v>5.6542371908300773</v>
      </c>
      <c r="Q235" s="302">
        <v>5.6444726804150394</v>
      </c>
      <c r="R235" s="302">
        <v>5.6395904252075182</v>
      </c>
    </row>
    <row r="236" spans="5:18" ht="10.15" customHeight="1" x14ac:dyDescent="0.25">
      <c r="E236" s="305" t="s">
        <v>3</v>
      </c>
      <c r="F236" s="305" t="s">
        <v>714</v>
      </c>
      <c r="G236" s="306">
        <v>-0.295284461526923</v>
      </c>
      <c r="H236" s="306">
        <v>3.5997548390556315</v>
      </c>
      <c r="I236" s="306">
        <v>3.5180356181640677</v>
      </c>
      <c r="J236" s="306">
        <v>3.4110440299005615</v>
      </c>
      <c r="K236" s="306">
        <v>3.3575482357688085</v>
      </c>
      <c r="L236" s="306">
        <v>3.3308003387029301</v>
      </c>
      <c r="M236" s="306">
        <v>3.3174263901699939</v>
      </c>
      <c r="N236" s="306">
        <v>3.3107394159035235</v>
      </c>
      <c r="O236" s="306">
        <v>3.3073959287702897</v>
      </c>
      <c r="P236" s="306">
        <v>3.3057241852036712</v>
      </c>
      <c r="Q236" s="306">
        <v>3.3048883134203644</v>
      </c>
      <c r="R236" s="306">
        <v>3.3044703775287085</v>
      </c>
    </row>
    <row r="237" spans="5:18" ht="10.15" customHeight="1" x14ac:dyDescent="0.25">
      <c r="E237" s="307" t="s">
        <v>1183</v>
      </c>
      <c r="F237" s="307" t="s">
        <v>1178</v>
      </c>
      <c r="G237" s="308">
        <v>-3.2068232782796731</v>
      </c>
      <c r="H237" s="308">
        <v>9.7303816254878157</v>
      </c>
      <c r="I237" s="308">
        <v>9.0675406309770992</v>
      </c>
      <c r="J237" s="308">
        <v>8.374030967534182</v>
      </c>
      <c r="K237" s="308">
        <v>7.5290938009319506</v>
      </c>
      <c r="L237" s="308">
        <v>6.8832505502584063</v>
      </c>
      <c r="M237" s="308">
        <v>6.7176469027303938</v>
      </c>
      <c r="N237" s="308">
        <v>6.625102629117138</v>
      </c>
      <c r="O237" s="308">
        <v>6.5733464304166915</v>
      </c>
      <c r="P237" s="308">
        <v>6.546769442539774</v>
      </c>
      <c r="Q237" s="308">
        <v>6.5341245901809843</v>
      </c>
      <c r="R237" s="308">
        <v>6.5235583472081426</v>
      </c>
    </row>
    <row r="238" spans="5:18" ht="10.15" customHeight="1" x14ac:dyDescent="0.25">
      <c r="E238" s="309" t="s">
        <v>1184</v>
      </c>
      <c r="F238" s="309" t="s">
        <v>1179</v>
      </c>
      <c r="G238" s="310">
        <v>-3.4476056955790622</v>
      </c>
      <c r="H238" s="310">
        <v>10.134140009202129</v>
      </c>
      <c r="I238" s="310">
        <v>9.4873104233968117</v>
      </c>
      <c r="J238" s="310">
        <v>8.7954428386978094</v>
      </c>
      <c r="K238" s="310">
        <v>7.8197828779187457</v>
      </c>
      <c r="L238" s="310">
        <v>7.0458826703557644</v>
      </c>
      <c r="M238" s="310">
        <v>6.8650247885341535</v>
      </c>
      <c r="N238" s="310">
        <v>6.7674980683008172</v>
      </c>
      <c r="O238" s="310">
        <v>6.7183707253901366</v>
      </c>
      <c r="P238" s="310">
        <v>6.6977675590786143</v>
      </c>
      <c r="Q238" s="310">
        <v>6.6919593447524282</v>
      </c>
      <c r="R238" s="310">
        <v>6.686534313623067</v>
      </c>
    </row>
    <row r="239" spans="5:18" ht="10.15" customHeight="1" x14ac:dyDescent="0.25"/>
    <row r="240" spans="5:18" ht="10.15" customHeight="1" x14ac:dyDescent="0.25"/>
    <row r="241" spans="5:18" ht="10.15" customHeight="1" x14ac:dyDescent="0.25">
      <c r="E241" s="40" t="s">
        <v>1192</v>
      </c>
    </row>
    <row r="242" spans="5:18" ht="10.15" customHeight="1" x14ac:dyDescent="0.25">
      <c r="E242" s="298" t="s">
        <v>292</v>
      </c>
      <c r="F242" s="298" t="s">
        <v>292</v>
      </c>
      <c r="G242" s="299" t="s">
        <v>1174</v>
      </c>
      <c r="H242" s="300">
        <v>2010</v>
      </c>
      <c r="I242" s="300">
        <v>2015</v>
      </c>
      <c r="J242" s="300">
        <v>2020</v>
      </c>
      <c r="K242" s="300">
        <v>2025</v>
      </c>
      <c r="L242" s="300">
        <v>2030</v>
      </c>
      <c r="M242" s="300">
        <v>2035</v>
      </c>
      <c r="N242" s="300">
        <v>2040</v>
      </c>
      <c r="O242" s="300">
        <v>2045</v>
      </c>
      <c r="P242" s="300">
        <v>2050</v>
      </c>
      <c r="Q242" s="300">
        <v>2055</v>
      </c>
      <c r="R242" s="300">
        <v>2060</v>
      </c>
    </row>
    <row r="243" spans="5:18" ht="10.15" customHeight="1" x14ac:dyDescent="0.25">
      <c r="E243" s="301" t="s">
        <v>38</v>
      </c>
      <c r="F243" s="301" t="s">
        <v>604</v>
      </c>
      <c r="G243" s="302">
        <v>-1.0462490363511607</v>
      </c>
      <c r="H243" s="302">
        <v>8.0343129829502544</v>
      </c>
      <c r="I243" s="302">
        <v>7.671785519487953</v>
      </c>
      <c r="J243" s="302">
        <v>7.3428527361635023</v>
      </c>
      <c r="K243" s="302">
        <v>7.1595064329997644</v>
      </c>
      <c r="L243" s="302">
        <v>7.068213685780238</v>
      </c>
      <c r="M243" s="302">
        <v>7.0279759604315775</v>
      </c>
      <c r="N243" s="302">
        <v>7.0104972614962442</v>
      </c>
      <c r="O243" s="302">
        <v>7.0055769005035993</v>
      </c>
      <c r="P243" s="302">
        <v>7.0009171868921722</v>
      </c>
      <c r="Q243" s="302">
        <v>6.9938103922900705</v>
      </c>
      <c r="R243" s="302">
        <v>6.9880639465990937</v>
      </c>
    </row>
    <row r="244" spans="5:18" ht="10.15" customHeight="1" x14ac:dyDescent="0.25">
      <c r="E244" s="303" t="s">
        <v>83</v>
      </c>
      <c r="F244" s="303" t="s">
        <v>614</v>
      </c>
      <c r="G244" s="304">
        <v>-3.113386881864626</v>
      </c>
      <c r="H244" s="304">
        <v>10.168656737265087</v>
      </c>
      <c r="I244" s="304">
        <v>8.8598811458525883</v>
      </c>
      <c r="J244" s="304">
        <v>7.965337680935737</v>
      </c>
      <c r="K244" s="304">
        <v>7.5037914596360222</v>
      </c>
      <c r="L244" s="304">
        <v>7.2687061003539259</v>
      </c>
      <c r="M244" s="304">
        <v>7.1767133437540362</v>
      </c>
      <c r="N244" s="304">
        <v>7.1370949754293793</v>
      </c>
      <c r="O244" s="304">
        <v>7.1111403248074367</v>
      </c>
      <c r="P244" s="304">
        <v>7.0840236748701466</v>
      </c>
      <c r="Q244" s="304">
        <v>7.0626885226748923</v>
      </c>
      <c r="R244" s="304">
        <v>7.0552698554004607</v>
      </c>
    </row>
    <row r="245" spans="5:18" ht="10.15" customHeight="1" x14ac:dyDescent="0.25">
      <c r="E245" s="301" t="s">
        <v>1181</v>
      </c>
      <c r="F245" s="301" t="s">
        <v>638</v>
      </c>
      <c r="G245" s="302">
        <v>-1.21458161828643</v>
      </c>
      <c r="H245" s="302">
        <v>7.0983116006481701</v>
      </c>
      <c r="I245" s="302">
        <v>6.5370264454187348</v>
      </c>
      <c r="J245" s="302">
        <v>6.2279733427853792</v>
      </c>
      <c r="K245" s="302">
        <v>6.0439396339838716</v>
      </c>
      <c r="L245" s="302">
        <v>5.9612181980485612</v>
      </c>
      <c r="M245" s="302">
        <v>5.9347742786528688</v>
      </c>
      <c r="N245" s="302">
        <v>5.9220584026273269</v>
      </c>
      <c r="O245" s="302">
        <v>5.9203686656172589</v>
      </c>
      <c r="P245" s="302">
        <v>5.9094531053855555</v>
      </c>
      <c r="Q245" s="302">
        <v>5.8905232901301545</v>
      </c>
      <c r="R245" s="302">
        <v>5.8837299823617402</v>
      </c>
    </row>
    <row r="246" spans="5:18" ht="10.15" customHeight="1" x14ac:dyDescent="0.25">
      <c r="E246" s="303" t="s">
        <v>43</v>
      </c>
      <c r="F246" s="303" t="s">
        <v>640</v>
      </c>
      <c r="G246" s="304">
        <v>-2.5015291689145718</v>
      </c>
      <c r="H246" s="304">
        <v>6.8670748217538504</v>
      </c>
      <c r="I246" s="304">
        <v>4.4650103856057086</v>
      </c>
      <c r="J246" s="304">
        <v>4.427326316254387</v>
      </c>
      <c r="K246" s="304">
        <v>4.392890312169075</v>
      </c>
      <c r="L246" s="304">
        <v>4.3853803854888227</v>
      </c>
      <c r="M246" s="304">
        <v>4.3664311976226324</v>
      </c>
      <c r="N246" s="304">
        <v>4.3490476470994706</v>
      </c>
      <c r="O246" s="304">
        <v>4.3518483232521827</v>
      </c>
      <c r="P246" s="304">
        <v>4.3601253342306032</v>
      </c>
      <c r="Q246" s="304">
        <v>4.3636903777174041</v>
      </c>
      <c r="R246" s="304">
        <v>4.3655456528392786</v>
      </c>
    </row>
    <row r="247" spans="5:18" ht="10.15" customHeight="1" x14ac:dyDescent="0.25">
      <c r="E247" s="301" t="s">
        <v>49</v>
      </c>
      <c r="F247" s="301" t="s">
        <v>656</v>
      </c>
      <c r="G247" s="302">
        <v>-1.0173137042643088</v>
      </c>
      <c r="H247" s="302">
        <v>7.0601608137744911</v>
      </c>
      <c r="I247" s="302">
        <v>6.0460062840388478</v>
      </c>
      <c r="J247" s="302">
        <v>6.0523078610175496</v>
      </c>
      <c r="K247" s="302">
        <v>6.0536318908766376</v>
      </c>
      <c r="L247" s="302">
        <v>6.0488525657511545</v>
      </c>
      <c r="M247" s="302">
        <v>6.0430301392058734</v>
      </c>
      <c r="N247" s="302">
        <v>6.0434764197734507</v>
      </c>
      <c r="O247" s="302">
        <v>6.0451355377979565</v>
      </c>
      <c r="P247" s="302">
        <v>6.0452728245443215</v>
      </c>
      <c r="Q247" s="302">
        <v>6.0440340495176743</v>
      </c>
      <c r="R247" s="302">
        <v>6.0428471095101823</v>
      </c>
    </row>
    <row r="248" spans="5:18" ht="10.15" customHeight="1" x14ac:dyDescent="0.25">
      <c r="E248" s="303" t="s">
        <v>45</v>
      </c>
      <c r="F248" s="303" t="s">
        <v>649</v>
      </c>
      <c r="G248" s="304">
        <v>-9.6721375910600837</v>
      </c>
      <c r="H248" s="304">
        <v>16.74510279260387</v>
      </c>
      <c r="I248" s="304">
        <v>14.344606293853809</v>
      </c>
      <c r="J248" s="304">
        <v>13.683994173143782</v>
      </c>
      <c r="K248" s="304">
        <v>10.621525320865379</v>
      </c>
      <c r="L248" s="304">
        <v>7.966713590215857</v>
      </c>
      <c r="M248" s="304">
        <v>7.5255330468792581</v>
      </c>
      <c r="N248" s="304">
        <v>7.3183765645251713</v>
      </c>
      <c r="O248" s="304">
        <v>7.2173489901823</v>
      </c>
      <c r="P248" s="304">
        <v>7.1517438936037871</v>
      </c>
      <c r="Q248" s="304">
        <v>7.105978063860249</v>
      </c>
      <c r="R248" s="304">
        <v>7.0729652015437861</v>
      </c>
    </row>
    <row r="249" spans="5:18" ht="10.15" customHeight="1" x14ac:dyDescent="0.25">
      <c r="E249" s="301" t="s">
        <v>55</v>
      </c>
      <c r="F249" s="301" t="s">
        <v>670</v>
      </c>
      <c r="G249" s="302">
        <v>-7.4855730187759999</v>
      </c>
      <c r="H249" s="302">
        <v>13.20934487821869</v>
      </c>
      <c r="I249" s="302">
        <v>14.079039939881156</v>
      </c>
      <c r="J249" s="302">
        <v>12.785736434994845</v>
      </c>
      <c r="K249" s="302">
        <v>9.4795731627185162</v>
      </c>
      <c r="L249" s="302">
        <v>6.7211757427237675</v>
      </c>
      <c r="M249" s="302">
        <v>6.2382644594362935</v>
      </c>
      <c r="N249" s="302">
        <v>6.0021156233622737</v>
      </c>
      <c r="O249" s="302">
        <v>5.8691102566911999</v>
      </c>
      <c r="P249" s="302">
        <v>5.7837015708187067</v>
      </c>
      <c r="Q249" s="302">
        <v>5.7392547109043006</v>
      </c>
      <c r="R249" s="302">
        <v>5.7237718594426905</v>
      </c>
    </row>
    <row r="250" spans="5:18" ht="10.15" customHeight="1" x14ac:dyDescent="0.25">
      <c r="E250" s="303" t="s">
        <v>51</v>
      </c>
      <c r="F250" s="303" t="s">
        <v>1175</v>
      </c>
      <c r="G250" s="304">
        <v>-5.4342343338655326</v>
      </c>
      <c r="H250" s="304">
        <v>12.545765931356284</v>
      </c>
      <c r="I250" s="304">
        <v>13.229514795049454</v>
      </c>
      <c r="J250" s="304">
        <v>10.372404613760674</v>
      </c>
      <c r="K250" s="304">
        <v>8.7324857011328767</v>
      </c>
      <c r="L250" s="304">
        <v>7.9172672282581695</v>
      </c>
      <c r="M250" s="304">
        <v>7.52505391117462</v>
      </c>
      <c r="N250" s="304">
        <v>7.3282982622712796</v>
      </c>
      <c r="O250" s="304">
        <v>7.2263014049598659</v>
      </c>
      <c r="P250" s="304">
        <v>7.1715117631782785</v>
      </c>
      <c r="Q250" s="304">
        <v>7.1399193588545407</v>
      </c>
      <c r="R250" s="304">
        <v>7.1115315974907514</v>
      </c>
    </row>
    <row r="251" spans="5:18" ht="10.15" customHeight="1" x14ac:dyDescent="0.25">
      <c r="E251" s="301" t="s">
        <v>75</v>
      </c>
      <c r="F251" s="301" t="s">
        <v>759</v>
      </c>
      <c r="G251" s="302">
        <v>-12.491399743976315</v>
      </c>
      <c r="H251" s="302">
        <v>19.471436436192825</v>
      </c>
      <c r="I251" s="302">
        <v>19.169085136073505</v>
      </c>
      <c r="J251" s="302">
        <v>16.529947664668104</v>
      </c>
      <c r="K251" s="302">
        <v>12.05090799913612</v>
      </c>
      <c r="L251" s="302">
        <v>8.4952350551300295</v>
      </c>
      <c r="M251" s="302">
        <v>7.7638650788826977</v>
      </c>
      <c r="N251" s="302">
        <v>7.3946025416958232</v>
      </c>
      <c r="O251" s="302">
        <v>7.1988248584651302</v>
      </c>
      <c r="P251" s="302">
        <v>7.0911466545961215</v>
      </c>
      <c r="Q251" s="302">
        <v>7.0312061051454418</v>
      </c>
      <c r="R251" s="302">
        <v>6.98003669221651</v>
      </c>
    </row>
    <row r="252" spans="5:18" ht="10.15" customHeight="1" x14ac:dyDescent="0.25">
      <c r="E252" s="303" t="s">
        <v>2</v>
      </c>
      <c r="F252" s="303" t="s">
        <v>653</v>
      </c>
      <c r="G252" s="304">
        <v>-2.0289237442046488</v>
      </c>
      <c r="H252" s="304">
        <v>8.977576496478175</v>
      </c>
      <c r="I252" s="304">
        <v>8.4081504475210203</v>
      </c>
      <c r="J252" s="304">
        <v>7.6729150508962718</v>
      </c>
      <c r="K252" s="304">
        <v>7.3110713655991502</v>
      </c>
      <c r="L252" s="304">
        <v>7.1240635760464857</v>
      </c>
      <c r="M252" s="304">
        <v>7.0358819519523417</v>
      </c>
      <c r="N252" s="304">
        <v>6.9957581803511237</v>
      </c>
      <c r="O252" s="304">
        <v>6.9759906545502908</v>
      </c>
      <c r="P252" s="304">
        <v>6.9623596510183585</v>
      </c>
      <c r="Q252" s="304">
        <v>6.9544001534805862</v>
      </c>
      <c r="R252" s="304">
        <v>6.9486527522735262</v>
      </c>
    </row>
    <row r="253" spans="5:18" ht="10.15" customHeight="1" x14ac:dyDescent="0.25">
      <c r="E253" s="301" t="s">
        <v>57</v>
      </c>
      <c r="F253" s="301" t="s">
        <v>673</v>
      </c>
      <c r="G253" s="302">
        <v>-1.2154201624518945</v>
      </c>
      <c r="H253" s="302">
        <v>8.1176332188052918</v>
      </c>
      <c r="I253" s="302">
        <v>6.9330817314606481</v>
      </c>
      <c r="J253" s="302">
        <v>6.9202744102683065</v>
      </c>
      <c r="K253" s="302">
        <v>6.9075883305194763</v>
      </c>
      <c r="L253" s="302">
        <v>6.9083925245318785</v>
      </c>
      <c r="M253" s="302">
        <v>6.9209018466602004</v>
      </c>
      <c r="N253" s="302">
        <v>6.9214768263704043</v>
      </c>
      <c r="O253" s="302">
        <v>6.9168296443482502</v>
      </c>
      <c r="P253" s="302">
        <v>6.910332707915753</v>
      </c>
      <c r="Q253" s="302">
        <v>6.9040403612049408</v>
      </c>
      <c r="R253" s="302">
        <v>6.9022130563533972</v>
      </c>
    </row>
    <row r="254" spans="5:18" ht="10.15" customHeight="1" x14ac:dyDescent="0.25">
      <c r="E254" s="303" t="s">
        <v>40</v>
      </c>
      <c r="F254" s="303" t="s">
        <v>636</v>
      </c>
      <c r="G254" s="304">
        <v>-2.1078956673014861</v>
      </c>
      <c r="H254" s="304">
        <v>6.4253666777378555</v>
      </c>
      <c r="I254" s="304">
        <v>5.7783639242900682</v>
      </c>
      <c r="J254" s="304">
        <v>5.0776000773935435</v>
      </c>
      <c r="K254" s="304">
        <v>4.6981959870361036</v>
      </c>
      <c r="L254" s="304">
        <v>4.495298292211749</v>
      </c>
      <c r="M254" s="304">
        <v>4.4013534490758337</v>
      </c>
      <c r="N254" s="304">
        <v>4.3615424300718217</v>
      </c>
      <c r="O254" s="304">
        <v>4.3459733612103282</v>
      </c>
      <c r="P254" s="304">
        <v>4.3390994806357961</v>
      </c>
      <c r="Q254" s="304">
        <v>4.3298021409857581</v>
      </c>
      <c r="R254" s="304">
        <v>4.3174710104363694</v>
      </c>
    </row>
    <row r="255" spans="5:18" ht="10.15" customHeight="1" x14ac:dyDescent="0.25">
      <c r="E255" s="301" t="s">
        <v>351</v>
      </c>
      <c r="F255" s="301" t="s">
        <v>685</v>
      </c>
      <c r="G255" s="302">
        <v>-11.327018929412844</v>
      </c>
      <c r="H255" s="302">
        <v>18.432355757940201</v>
      </c>
      <c r="I255" s="302">
        <v>19.143519454363219</v>
      </c>
      <c r="J255" s="302">
        <v>17.954231398644545</v>
      </c>
      <c r="K255" s="302">
        <v>12.936050056251759</v>
      </c>
      <c r="L255" s="302">
        <v>8.5997094658346604</v>
      </c>
      <c r="M255" s="302">
        <v>7.8568611652731004</v>
      </c>
      <c r="N255" s="302">
        <v>7.4975445963568115</v>
      </c>
      <c r="O255" s="302">
        <v>7.3165740010210198</v>
      </c>
      <c r="P255" s="302">
        <v>7.2134662134140601</v>
      </c>
      <c r="Q255" s="302">
        <v>7.1545169873608909</v>
      </c>
      <c r="R255" s="302">
        <v>7.1053368285273573</v>
      </c>
    </row>
    <row r="256" spans="5:18" ht="10.15" customHeight="1" x14ac:dyDescent="0.25">
      <c r="E256" s="303" t="s">
        <v>59</v>
      </c>
      <c r="F256" s="303" t="s">
        <v>689</v>
      </c>
      <c r="G256" s="304">
        <v>-10.614807322683287</v>
      </c>
      <c r="H256" s="304">
        <v>17.793245354012111</v>
      </c>
      <c r="I256" s="304">
        <v>17.342124465529729</v>
      </c>
      <c r="J256" s="304">
        <v>16.501833272948431</v>
      </c>
      <c r="K256" s="304">
        <v>12.22775343123697</v>
      </c>
      <c r="L256" s="304">
        <v>8.4405173278147441</v>
      </c>
      <c r="M256" s="304">
        <v>7.8070092123452479</v>
      </c>
      <c r="N256" s="304">
        <v>7.4989571680501506</v>
      </c>
      <c r="O256" s="304">
        <v>7.349318049862168</v>
      </c>
      <c r="P256" s="304">
        <v>7.2711571768045102</v>
      </c>
      <c r="Q256" s="304">
        <v>7.2245291130568479</v>
      </c>
      <c r="R256" s="304">
        <v>7.1784380313288239</v>
      </c>
    </row>
    <row r="257" spans="5:18" ht="10.15" customHeight="1" x14ac:dyDescent="0.25">
      <c r="E257" s="301" t="s">
        <v>61</v>
      </c>
      <c r="F257" s="301" t="s">
        <v>1176</v>
      </c>
      <c r="G257" s="302">
        <v>-0.22348242628087966</v>
      </c>
      <c r="H257" s="302">
        <v>4.2626379364093152</v>
      </c>
      <c r="I257" s="302">
        <v>4.5837006527173862</v>
      </c>
      <c r="J257" s="302">
        <v>4.3185445273864049</v>
      </c>
      <c r="K257" s="302">
        <v>4.1844734040900518</v>
      </c>
      <c r="L257" s="302">
        <v>4.1110102940195539</v>
      </c>
      <c r="M257" s="302">
        <v>4.0744397059698079</v>
      </c>
      <c r="N257" s="302">
        <v>4.0566084080842089</v>
      </c>
      <c r="O257" s="302">
        <v>4.0484424954256397</v>
      </c>
      <c r="P257" s="302">
        <v>4.0450277583383301</v>
      </c>
      <c r="Q257" s="302">
        <v>4.0422390286771313</v>
      </c>
      <c r="R257" s="302">
        <v>4.0391555101284355</v>
      </c>
    </row>
    <row r="258" spans="5:18" ht="10.15" customHeight="1" x14ac:dyDescent="0.25">
      <c r="E258" s="303" t="s">
        <v>53</v>
      </c>
      <c r="F258" s="303" t="s">
        <v>662</v>
      </c>
      <c r="G258" s="304">
        <v>-3.9134328515903283</v>
      </c>
      <c r="H258" s="304">
        <v>11.090258356302748</v>
      </c>
      <c r="I258" s="304">
        <v>11.583710373345012</v>
      </c>
      <c r="J258" s="304">
        <v>11.238384531832319</v>
      </c>
      <c r="K258" s="304">
        <v>9.3764808073896155</v>
      </c>
      <c r="L258" s="304">
        <v>7.7314048538170654</v>
      </c>
      <c r="M258" s="304">
        <v>7.456925743047889</v>
      </c>
      <c r="N258" s="304">
        <v>7.3184829221805998</v>
      </c>
      <c r="O258" s="304">
        <v>7.2510382653056693</v>
      </c>
      <c r="P258" s="304">
        <v>7.2166278548533054</v>
      </c>
      <c r="Q258" s="304">
        <v>7.1964976524797093</v>
      </c>
      <c r="R258" s="304">
        <v>7.1768255047124194</v>
      </c>
    </row>
    <row r="259" spans="5:18" ht="10.15" customHeight="1" x14ac:dyDescent="0.25">
      <c r="E259" s="301" t="s">
        <v>63</v>
      </c>
      <c r="F259" s="301" t="s">
        <v>696</v>
      </c>
      <c r="G259" s="302">
        <v>-7.0249419478799702E-2</v>
      </c>
      <c r="H259" s="302">
        <v>6.0368662170742402</v>
      </c>
      <c r="I259" s="302">
        <v>6.1645690891003877</v>
      </c>
      <c r="J259" s="302">
        <v>6.1369098236742792</v>
      </c>
      <c r="K259" s="302">
        <v>6.06281944681339</v>
      </c>
      <c r="L259" s="302">
        <v>6.0162603740559364</v>
      </c>
      <c r="M259" s="302">
        <v>5.9930025472118951</v>
      </c>
      <c r="N259" s="302">
        <v>5.9863205937153037</v>
      </c>
      <c r="O259" s="302">
        <v>5.9971677756793778</v>
      </c>
      <c r="P259" s="302">
        <v>6.0022350779420686</v>
      </c>
      <c r="Q259" s="302">
        <v>5.987540927887756</v>
      </c>
      <c r="R259" s="302">
        <v>5.9666167975954405</v>
      </c>
    </row>
    <row r="260" spans="5:18" ht="10.15" customHeight="1" x14ac:dyDescent="0.25">
      <c r="E260" s="303" t="s">
        <v>65</v>
      </c>
      <c r="F260" s="303" t="s">
        <v>708</v>
      </c>
      <c r="G260" s="304">
        <v>-0.93682208552241653</v>
      </c>
      <c r="H260" s="304">
        <v>4.0062284964546802</v>
      </c>
      <c r="I260" s="304">
        <v>3.1924933485601557</v>
      </c>
      <c r="J260" s="304">
        <v>3.1323189732245211</v>
      </c>
      <c r="K260" s="304">
        <v>3.1149798105963957</v>
      </c>
      <c r="L260" s="304">
        <v>3.0915943652586289</v>
      </c>
      <c r="M260" s="304">
        <v>3.0696467498197886</v>
      </c>
      <c r="N260" s="304">
        <v>3.060343878380456</v>
      </c>
      <c r="O260" s="304">
        <v>3.0596221792685769</v>
      </c>
      <c r="P260" s="304">
        <v>3.0634484500866699</v>
      </c>
      <c r="Q260" s="304">
        <v>3.0678092771555843</v>
      </c>
      <c r="R260" s="304">
        <v>3.0694064109322636</v>
      </c>
    </row>
    <row r="261" spans="5:18" ht="10.15" customHeight="1" x14ac:dyDescent="0.25">
      <c r="E261" s="301" t="s">
        <v>36</v>
      </c>
      <c r="F261" s="301" t="s">
        <v>579</v>
      </c>
      <c r="G261" s="302">
        <v>-0.3329280372674579</v>
      </c>
      <c r="H261" s="302">
        <v>4.1787914478008812</v>
      </c>
      <c r="I261" s="302">
        <v>3.8573693080994897</v>
      </c>
      <c r="J261" s="302">
        <v>3.8697107321009323</v>
      </c>
      <c r="K261" s="302">
        <v>3.8617911612649443</v>
      </c>
      <c r="L261" s="302">
        <v>3.8552072451626436</v>
      </c>
      <c r="M261" s="302">
        <v>3.8502687812687486</v>
      </c>
      <c r="N261" s="302">
        <v>3.8465910973866619</v>
      </c>
      <c r="O261" s="302">
        <v>3.8476716486661053</v>
      </c>
      <c r="P261" s="302">
        <v>3.8493669023038022</v>
      </c>
      <c r="Q261" s="302">
        <v>3.8476709575735297</v>
      </c>
      <c r="R261" s="302">
        <v>3.8458634105334233</v>
      </c>
    </row>
    <row r="262" spans="5:18" ht="10.15" customHeight="1" x14ac:dyDescent="0.25">
      <c r="E262" s="303" t="s">
        <v>67</v>
      </c>
      <c r="F262" s="303" t="s">
        <v>727</v>
      </c>
      <c r="G262" s="304">
        <v>-2.4552099984890061</v>
      </c>
      <c r="H262" s="304">
        <v>9.5694989583764691</v>
      </c>
      <c r="I262" s="304">
        <v>7.8123553088837294</v>
      </c>
      <c r="J262" s="304">
        <v>7.4827267076018273</v>
      </c>
      <c r="K262" s="304">
        <v>7.3017991173366656</v>
      </c>
      <c r="L262" s="304">
        <v>7.1948904528849598</v>
      </c>
      <c r="M262" s="304">
        <v>7.1582853493898284</v>
      </c>
      <c r="N262" s="304">
        <v>7.1479273604648856</v>
      </c>
      <c r="O262" s="304">
        <v>7.145128920934936</v>
      </c>
      <c r="P262" s="304">
        <v>7.13875731809242</v>
      </c>
      <c r="Q262" s="304">
        <v>7.125696252825839</v>
      </c>
      <c r="R262" s="304">
        <v>7.114288959887463</v>
      </c>
    </row>
    <row r="263" spans="5:18" ht="10.15" customHeight="1" x14ac:dyDescent="0.25">
      <c r="E263" s="301" t="s">
        <v>69</v>
      </c>
      <c r="F263" s="301" t="s">
        <v>729</v>
      </c>
      <c r="G263" s="302">
        <v>-4.0404458717590801</v>
      </c>
      <c r="H263" s="302">
        <v>11.123185310403716</v>
      </c>
      <c r="I263" s="302">
        <v>12.484458357488027</v>
      </c>
      <c r="J263" s="302">
        <v>11.30277017453948</v>
      </c>
      <c r="K263" s="302">
        <v>9.3391970060039888</v>
      </c>
      <c r="L263" s="302">
        <v>7.7670710758757755</v>
      </c>
      <c r="M263" s="302">
        <v>7.4338419751541513</v>
      </c>
      <c r="N263" s="302">
        <v>7.2642510976439976</v>
      </c>
      <c r="O263" s="302">
        <v>7.1740011142199718</v>
      </c>
      <c r="P263" s="302">
        <v>7.1259194735320417</v>
      </c>
      <c r="Q263" s="302">
        <v>7.1025589727966976</v>
      </c>
      <c r="R263" s="302">
        <v>7.0827394386446363</v>
      </c>
    </row>
    <row r="264" spans="5:18" ht="10.15" customHeight="1" x14ac:dyDescent="0.25">
      <c r="E264" s="303" t="s">
        <v>85</v>
      </c>
      <c r="F264" s="303" t="s">
        <v>736</v>
      </c>
      <c r="G264" s="304">
        <v>-0.89915054201591005</v>
      </c>
      <c r="H264" s="304">
        <v>7.2609581057638417</v>
      </c>
      <c r="I264" s="304">
        <v>6.8101778036784717</v>
      </c>
      <c r="J264" s="304">
        <v>6.5973387294143082</v>
      </c>
      <c r="K264" s="304">
        <v>6.481046217403974</v>
      </c>
      <c r="L264" s="304">
        <v>6.417015258303012</v>
      </c>
      <c r="M264" s="304">
        <v>6.3966168538027723</v>
      </c>
      <c r="N264" s="304">
        <v>6.3922373221473965</v>
      </c>
      <c r="O264" s="304">
        <v>6.3875013669929048</v>
      </c>
      <c r="P264" s="304">
        <v>6.3746823138522233</v>
      </c>
      <c r="Q264" s="304">
        <v>6.3660482996677894</v>
      </c>
      <c r="R264" s="304">
        <v>6.3618075637479317</v>
      </c>
    </row>
    <row r="265" spans="5:18" ht="10.15" customHeight="1" x14ac:dyDescent="0.25">
      <c r="E265" s="301" t="s">
        <v>73</v>
      </c>
      <c r="F265" s="301" t="s">
        <v>756</v>
      </c>
      <c r="G265" s="302">
        <v>-1.6765308302594129</v>
      </c>
      <c r="H265" s="302">
        <v>7.2157634026467647</v>
      </c>
      <c r="I265" s="302">
        <v>8.4621634505980659</v>
      </c>
      <c r="J265" s="302">
        <v>8.1271679174503202</v>
      </c>
      <c r="K265" s="302">
        <v>6.9293340644030517</v>
      </c>
      <c r="L265" s="302">
        <v>5.8912518378216516</v>
      </c>
      <c r="M265" s="302">
        <v>5.7198689744245605</v>
      </c>
      <c r="N265" s="302">
        <v>5.6379588341658131</v>
      </c>
      <c r="O265" s="302">
        <v>5.5967254115414491</v>
      </c>
      <c r="P265" s="302">
        <v>5.5706114787741523</v>
      </c>
      <c r="Q265" s="302">
        <v>5.5501445585139875</v>
      </c>
      <c r="R265" s="302">
        <v>5.5392325723873519</v>
      </c>
    </row>
    <row r="266" spans="5:18" ht="10.15" customHeight="1" x14ac:dyDescent="0.25">
      <c r="E266" s="303" t="s">
        <v>1132</v>
      </c>
      <c r="F266" s="303" t="s">
        <v>754</v>
      </c>
      <c r="G266" s="304">
        <v>-6.8585414532824522</v>
      </c>
      <c r="H266" s="304">
        <v>13.931998519641034</v>
      </c>
      <c r="I266" s="304">
        <v>13.703314520549121</v>
      </c>
      <c r="J266" s="304">
        <v>12.824353389514107</v>
      </c>
      <c r="K266" s="304">
        <v>10.167037996728718</v>
      </c>
      <c r="L266" s="304">
        <v>7.8982910636192765</v>
      </c>
      <c r="M266" s="304">
        <v>7.4900134702839267</v>
      </c>
      <c r="N266" s="304">
        <v>7.2914101176801456</v>
      </c>
      <c r="O266" s="304">
        <v>7.1961021048495111</v>
      </c>
      <c r="P266" s="304">
        <v>7.1437409594243775</v>
      </c>
      <c r="Q266" s="304">
        <v>7.1079302687090635</v>
      </c>
      <c r="R266" s="304">
        <v>7.0734570663585821</v>
      </c>
    </row>
    <row r="267" spans="5:18" ht="10.15" customHeight="1" x14ac:dyDescent="0.25">
      <c r="E267" s="301" t="s">
        <v>1</v>
      </c>
      <c r="F267" s="301" t="s">
        <v>651</v>
      </c>
      <c r="G267" s="302">
        <v>-1.7765584161413219</v>
      </c>
      <c r="H267" s="302">
        <v>7.6585305207749546</v>
      </c>
      <c r="I267" s="302">
        <v>5.9309062290516295</v>
      </c>
      <c r="J267" s="302">
        <v>5.9400755416417859</v>
      </c>
      <c r="K267" s="302">
        <v>5.8961589805716486</v>
      </c>
      <c r="L267" s="302">
        <v>5.8708316720936384</v>
      </c>
      <c r="M267" s="302">
        <v>5.8717750249523499</v>
      </c>
      <c r="N267" s="302">
        <v>5.8816858185692062</v>
      </c>
      <c r="O267" s="302">
        <v>5.8974331702473792</v>
      </c>
      <c r="P267" s="302">
        <v>5.9047672978956287</v>
      </c>
      <c r="Q267" s="302">
        <v>5.8936687646943353</v>
      </c>
      <c r="R267" s="302">
        <v>5.8819721046336326</v>
      </c>
    </row>
    <row r="268" spans="5:18" ht="10.15" customHeight="1" x14ac:dyDescent="0.25">
      <c r="E268" s="303" t="s">
        <v>77</v>
      </c>
      <c r="F268" s="303" t="s">
        <v>763</v>
      </c>
      <c r="G268" s="304">
        <v>-1.6476866630865175</v>
      </c>
      <c r="H268" s="304">
        <v>7.3348095469570342</v>
      </c>
      <c r="I268" s="304">
        <v>5.9336827941000729</v>
      </c>
      <c r="J268" s="304">
        <v>5.8316011952355309</v>
      </c>
      <c r="K268" s="304">
        <v>5.7322986873950361</v>
      </c>
      <c r="L268" s="304">
        <v>5.6963506639427264</v>
      </c>
      <c r="M268" s="304">
        <v>5.6758175338573347</v>
      </c>
      <c r="N268" s="304">
        <v>5.6845660245092979</v>
      </c>
      <c r="O268" s="304">
        <v>5.7202987811159698</v>
      </c>
      <c r="P268" s="304">
        <v>5.7373788048982108</v>
      </c>
      <c r="Q268" s="304">
        <v>5.7126581226513835</v>
      </c>
      <c r="R268" s="304">
        <v>5.6871228838705168</v>
      </c>
    </row>
    <row r="269" spans="5:18" ht="10.15" customHeight="1" x14ac:dyDescent="0.25">
      <c r="E269" s="301" t="s">
        <v>1182</v>
      </c>
      <c r="F269" s="301" t="s">
        <v>1177</v>
      </c>
      <c r="G269" s="302">
        <v>-2.0681161363725238</v>
      </c>
      <c r="H269" s="302">
        <v>6.890008312522097</v>
      </c>
      <c r="I269" s="302">
        <v>7.0552258795027214</v>
      </c>
      <c r="J269" s="302">
        <v>6.0028165186226419</v>
      </c>
      <c r="K269" s="302">
        <v>5.3720907382964951</v>
      </c>
      <c r="L269" s="302">
        <v>5.0837187038149958</v>
      </c>
      <c r="M269" s="302">
        <v>4.9446344819764194</v>
      </c>
      <c r="N269" s="302">
        <v>4.8890157840778885</v>
      </c>
      <c r="O269" s="302">
        <v>4.8730939410018284</v>
      </c>
      <c r="P269" s="302">
        <v>4.8596218060583567</v>
      </c>
      <c r="Q269" s="302">
        <v>4.837795150712191</v>
      </c>
      <c r="R269" s="302">
        <v>4.8218921761495732</v>
      </c>
    </row>
    <row r="270" spans="5:18" ht="10.15" customHeight="1" x14ac:dyDescent="0.25">
      <c r="E270" s="305" t="s">
        <v>3</v>
      </c>
      <c r="F270" s="305" t="s">
        <v>714</v>
      </c>
      <c r="G270" s="306">
        <v>-0.24597293262448838</v>
      </c>
      <c r="H270" s="306">
        <v>3.1216651747647677</v>
      </c>
      <c r="I270" s="306">
        <v>3.0732721849371862</v>
      </c>
      <c r="J270" s="306">
        <v>2.99896725316145</v>
      </c>
      <c r="K270" s="306">
        <v>2.9340963254545041</v>
      </c>
      <c r="L270" s="306">
        <v>2.8943045352184105</v>
      </c>
      <c r="M270" s="306">
        <v>2.8753638415203233</v>
      </c>
      <c r="N270" s="306">
        <v>2.874662111812361</v>
      </c>
      <c r="O270" s="306">
        <v>2.8832781365449627</v>
      </c>
      <c r="P270" s="306">
        <v>2.8873163851361676</v>
      </c>
      <c r="Q270" s="306">
        <v>2.8825232606846378</v>
      </c>
      <c r="R270" s="306">
        <v>2.8756922421402793</v>
      </c>
    </row>
    <row r="271" spans="5:18" ht="10.15" customHeight="1" x14ac:dyDescent="0.25">
      <c r="E271" s="307" t="s">
        <v>1183</v>
      </c>
      <c r="F271" s="307" t="s">
        <v>1178</v>
      </c>
      <c r="G271" s="308">
        <v>-3.1158429458794856</v>
      </c>
      <c r="H271" s="308">
        <v>9.2880881441208007</v>
      </c>
      <c r="I271" s="308">
        <v>8.6790668218020972</v>
      </c>
      <c r="J271" s="308">
        <v>8.0141934137083535</v>
      </c>
      <c r="K271" s="308">
        <v>7.1751190719145539</v>
      </c>
      <c r="L271" s="308">
        <v>6.5415352193177192</v>
      </c>
      <c r="M271" s="308">
        <v>6.383675763749511</v>
      </c>
      <c r="N271" s="308">
        <v>6.2959636420526603</v>
      </c>
      <c r="O271" s="308">
        <v>6.2450147461179295</v>
      </c>
      <c r="P271" s="308">
        <v>6.2127756104135976</v>
      </c>
      <c r="Q271" s="308">
        <v>6.1898549631820963</v>
      </c>
      <c r="R271" s="308">
        <v>6.1722451982413151</v>
      </c>
    </row>
    <row r="272" spans="5:18" ht="10.15" customHeight="1" x14ac:dyDescent="0.25">
      <c r="E272" s="309" t="s">
        <v>1184</v>
      </c>
      <c r="F272" s="309" t="s">
        <v>1179</v>
      </c>
      <c r="G272" s="310">
        <v>-3.3638518495586851</v>
      </c>
      <c r="H272" s="310">
        <v>9.7886396201833641</v>
      </c>
      <c r="I272" s="310">
        <v>9.1819293185223074</v>
      </c>
      <c r="J272" s="310">
        <v>8.4937048276029792</v>
      </c>
      <c r="K272" s="310">
        <v>7.534100816313968</v>
      </c>
      <c r="L272" s="310">
        <v>6.7815918214924231</v>
      </c>
      <c r="M272" s="310">
        <v>6.6115139515533166</v>
      </c>
      <c r="N272" s="310">
        <v>6.5197410619517946</v>
      </c>
      <c r="O272" s="310">
        <v>6.4704696514232882</v>
      </c>
      <c r="P272" s="310">
        <v>6.4450109463708927</v>
      </c>
      <c r="Q272" s="310">
        <v>6.4329710522702461</v>
      </c>
      <c r="R272" s="310">
        <v>6.424787770624679</v>
      </c>
    </row>
    <row r="273" spans="5:18" ht="10.15" customHeight="1" x14ac:dyDescent="0.25"/>
    <row r="274" spans="5:18" ht="10.15" customHeight="1" x14ac:dyDescent="0.25"/>
    <row r="275" spans="5:18" ht="10.15" customHeight="1" x14ac:dyDescent="0.25">
      <c r="E275" s="40" t="s">
        <v>1193</v>
      </c>
    </row>
    <row r="276" spans="5:18" ht="10.15" customHeight="1" x14ac:dyDescent="0.25">
      <c r="E276" s="298" t="s">
        <v>292</v>
      </c>
      <c r="F276" s="298" t="s">
        <v>292</v>
      </c>
      <c r="G276" s="299" t="s">
        <v>1174</v>
      </c>
      <c r="H276" s="300">
        <v>2010</v>
      </c>
      <c r="I276" s="300">
        <v>2015</v>
      </c>
      <c r="J276" s="300">
        <v>2020</v>
      </c>
      <c r="K276" s="300">
        <v>2025</v>
      </c>
      <c r="L276" s="300">
        <v>2030</v>
      </c>
      <c r="M276" s="300">
        <v>2035</v>
      </c>
      <c r="N276" s="300">
        <v>2040</v>
      </c>
      <c r="O276" s="300">
        <v>2045</v>
      </c>
      <c r="P276" s="300">
        <v>2050</v>
      </c>
      <c r="Q276" s="300">
        <v>2055</v>
      </c>
      <c r="R276" s="300">
        <v>2060</v>
      </c>
    </row>
    <row r="277" spans="5:18" ht="10.15" customHeight="1" x14ac:dyDescent="0.25">
      <c r="E277" s="301" t="s">
        <v>38</v>
      </c>
      <c r="F277" s="301" t="s">
        <v>604</v>
      </c>
      <c r="G277" s="302">
        <v>-1.1239570686629516</v>
      </c>
      <c r="H277" s="302">
        <v>8.3228070734975219</v>
      </c>
      <c r="I277" s="302">
        <v>7.9069210683303135</v>
      </c>
      <c r="J277" s="302">
        <v>7.557984656761441</v>
      </c>
      <c r="K277" s="302">
        <v>7.3708718326443599</v>
      </c>
      <c r="L277" s="302">
        <v>7.2783952161126457</v>
      </c>
      <c r="M277" s="302">
        <v>7.2370339980666181</v>
      </c>
      <c r="N277" s="302">
        <v>7.2195791277169938</v>
      </c>
      <c r="O277" s="302">
        <v>7.2111520160040747</v>
      </c>
      <c r="P277" s="302">
        <v>7.2050948874027938</v>
      </c>
      <c r="Q277" s="302">
        <v>7.2021962014475953</v>
      </c>
      <c r="R277" s="302">
        <v>7.1988500048345703</v>
      </c>
    </row>
    <row r="278" spans="5:18" ht="10.15" customHeight="1" x14ac:dyDescent="0.25">
      <c r="E278" s="303" t="s">
        <v>83</v>
      </c>
      <c r="F278" s="303" t="s">
        <v>614</v>
      </c>
      <c r="G278" s="304">
        <v>-3.2908674121920782</v>
      </c>
      <c r="H278" s="304">
        <v>10.417480764261592</v>
      </c>
      <c r="I278" s="304">
        <v>8.980282831585308</v>
      </c>
      <c r="J278" s="304">
        <v>8.052913235980439</v>
      </c>
      <c r="K278" s="304">
        <v>7.6152465948220724</v>
      </c>
      <c r="L278" s="304">
        <v>7.3952076570314533</v>
      </c>
      <c r="M278" s="304">
        <v>7.2646736466390553</v>
      </c>
      <c r="N278" s="304">
        <v>7.184177955396791</v>
      </c>
      <c r="O278" s="304">
        <v>7.1392117773222559</v>
      </c>
      <c r="P278" s="304">
        <v>7.1237902688380785</v>
      </c>
      <c r="Q278" s="304">
        <v>7.1150012554316255</v>
      </c>
      <c r="R278" s="304">
        <v>7.1266133520695139</v>
      </c>
    </row>
    <row r="279" spans="5:18" ht="10.15" customHeight="1" x14ac:dyDescent="0.25">
      <c r="E279" s="301" t="s">
        <v>1181</v>
      </c>
      <c r="F279" s="301" t="s">
        <v>638</v>
      </c>
      <c r="G279" s="302">
        <v>-1.4440759116764248</v>
      </c>
      <c r="H279" s="302">
        <v>7.2737928681345254</v>
      </c>
      <c r="I279" s="302">
        <v>6.6156159043916691</v>
      </c>
      <c r="J279" s="302">
        <v>6.2838145625576391</v>
      </c>
      <c r="K279" s="302">
        <v>6.1280299724320368</v>
      </c>
      <c r="L279" s="302">
        <v>6.0324898511272886</v>
      </c>
      <c r="M279" s="302">
        <v>5.9713048314492241</v>
      </c>
      <c r="N279" s="302">
        <v>5.8850983990855426</v>
      </c>
      <c r="O279" s="302">
        <v>5.8314286728915459</v>
      </c>
      <c r="P279" s="302">
        <v>5.8207199059035419</v>
      </c>
      <c r="Q279" s="302">
        <v>5.8137984773982669</v>
      </c>
      <c r="R279" s="302">
        <v>5.8297169564581006</v>
      </c>
    </row>
    <row r="280" spans="5:18" ht="10.15" customHeight="1" x14ac:dyDescent="0.25">
      <c r="E280" s="303" t="s">
        <v>43</v>
      </c>
      <c r="F280" s="303" t="s">
        <v>640</v>
      </c>
      <c r="G280" s="304">
        <v>-2.8263844218730059</v>
      </c>
      <c r="H280" s="304">
        <v>7.4038968712428765</v>
      </c>
      <c r="I280" s="304">
        <v>4.7776881757467891</v>
      </c>
      <c r="J280" s="304">
        <v>4.7312139727226263</v>
      </c>
      <c r="K280" s="304">
        <v>4.6967566454138225</v>
      </c>
      <c r="L280" s="304">
        <v>4.6356426687432704</v>
      </c>
      <c r="M280" s="304">
        <v>4.6033780988182693</v>
      </c>
      <c r="N280" s="304">
        <v>4.5984294486063826</v>
      </c>
      <c r="O280" s="304">
        <v>4.6023162089997376</v>
      </c>
      <c r="P280" s="304">
        <v>4.6118415210255463</v>
      </c>
      <c r="Q280" s="304">
        <v>4.5992016978801642</v>
      </c>
      <c r="R280" s="304">
        <v>4.5775124493698707</v>
      </c>
    </row>
    <row r="281" spans="5:18" ht="10.15" customHeight="1" x14ac:dyDescent="0.25">
      <c r="E281" s="301" t="s">
        <v>49</v>
      </c>
      <c r="F281" s="301" t="s">
        <v>656</v>
      </c>
      <c r="G281" s="302">
        <v>-1.2328139080872162</v>
      </c>
      <c r="H281" s="302">
        <v>7.0884805516543512</v>
      </c>
      <c r="I281" s="302">
        <v>6.0283262789895815</v>
      </c>
      <c r="J281" s="302">
        <v>5.9594035369315224</v>
      </c>
      <c r="K281" s="302">
        <v>5.8955053464439899</v>
      </c>
      <c r="L281" s="302">
        <v>5.8325895308219859</v>
      </c>
      <c r="M281" s="302">
        <v>5.8155405545001351</v>
      </c>
      <c r="N281" s="302">
        <v>5.8710193191655939</v>
      </c>
      <c r="O281" s="302">
        <v>5.8830261087843514</v>
      </c>
      <c r="P281" s="302">
        <v>5.8643665495897963</v>
      </c>
      <c r="Q281" s="302">
        <v>5.8419792076606099</v>
      </c>
      <c r="R281" s="302">
        <v>5.855666643567135</v>
      </c>
    </row>
    <row r="282" spans="5:18" ht="10.15" customHeight="1" x14ac:dyDescent="0.25">
      <c r="E282" s="303" t="s">
        <v>45</v>
      </c>
      <c r="F282" s="303" t="s">
        <v>649</v>
      </c>
      <c r="G282" s="304">
        <v>-9.8475370987846631</v>
      </c>
      <c r="H282" s="304">
        <v>16.830227370567638</v>
      </c>
      <c r="I282" s="304">
        <v>14.295559371759792</v>
      </c>
      <c r="J282" s="304">
        <v>13.599678214814432</v>
      </c>
      <c r="K282" s="304">
        <v>10.593495106113362</v>
      </c>
      <c r="L282" s="304">
        <v>7.9378279083610472</v>
      </c>
      <c r="M282" s="304">
        <v>7.4819694132698693</v>
      </c>
      <c r="N282" s="304">
        <v>7.2350264581846222</v>
      </c>
      <c r="O282" s="304">
        <v>7.1096162488644792</v>
      </c>
      <c r="P282" s="304">
        <v>7.013234927468452</v>
      </c>
      <c r="Q282" s="304">
        <v>6.9494952344005085</v>
      </c>
      <c r="R282" s="304">
        <v>6.9826902717829746</v>
      </c>
    </row>
    <row r="283" spans="5:18" ht="10.15" customHeight="1" x14ac:dyDescent="0.25">
      <c r="E283" s="301" t="s">
        <v>55</v>
      </c>
      <c r="F283" s="301" t="s">
        <v>670</v>
      </c>
      <c r="G283" s="302">
        <v>-7.6992672248394731</v>
      </c>
      <c r="H283" s="302">
        <v>13.51931651366244</v>
      </c>
      <c r="I283" s="302">
        <v>14.395903303463561</v>
      </c>
      <c r="J283" s="302">
        <v>13.037040976316987</v>
      </c>
      <c r="K283" s="302">
        <v>9.6553461461525405</v>
      </c>
      <c r="L283" s="302">
        <v>6.8224096286014655</v>
      </c>
      <c r="M283" s="302">
        <v>6.2857737365173847</v>
      </c>
      <c r="N283" s="302">
        <v>6.005570946674724</v>
      </c>
      <c r="O283" s="302">
        <v>5.8473111616241216</v>
      </c>
      <c r="P283" s="302">
        <v>5.7707763887540855</v>
      </c>
      <c r="Q283" s="302">
        <v>5.8016185759718679</v>
      </c>
      <c r="R283" s="302">
        <v>5.8200492888229673</v>
      </c>
    </row>
    <row r="284" spans="5:18" ht="10.15" customHeight="1" x14ac:dyDescent="0.25">
      <c r="E284" s="303" t="s">
        <v>51</v>
      </c>
      <c r="F284" s="303" t="s">
        <v>1175</v>
      </c>
      <c r="G284" s="304">
        <v>-5.4508889612808362</v>
      </c>
      <c r="H284" s="304">
        <v>12.638251726410818</v>
      </c>
      <c r="I284" s="304">
        <v>13.369835960006457</v>
      </c>
      <c r="J284" s="304">
        <v>10.491745437758263</v>
      </c>
      <c r="K284" s="304">
        <v>8.838828429322465</v>
      </c>
      <c r="L284" s="304">
        <v>8.0137834761938134</v>
      </c>
      <c r="M284" s="304">
        <v>7.5938118119229987</v>
      </c>
      <c r="N284" s="304">
        <v>7.3841241675145479</v>
      </c>
      <c r="O284" s="304">
        <v>7.2751142545407639</v>
      </c>
      <c r="P284" s="304">
        <v>7.2274047981613547</v>
      </c>
      <c r="Q284" s="304">
        <v>7.2121827095894622</v>
      </c>
      <c r="R284" s="304">
        <v>7.1873627651299818</v>
      </c>
    </row>
    <row r="285" spans="5:18" ht="10.15" customHeight="1" x14ac:dyDescent="0.25">
      <c r="E285" s="301" t="s">
        <v>75</v>
      </c>
      <c r="F285" s="301" t="s">
        <v>759</v>
      </c>
      <c r="G285" s="302">
        <v>-13.058004392462106</v>
      </c>
      <c r="H285" s="302">
        <v>20.074396746636374</v>
      </c>
      <c r="I285" s="302">
        <v>19.697376646932835</v>
      </c>
      <c r="J285" s="302">
        <v>16.923076699480148</v>
      </c>
      <c r="K285" s="302">
        <v>12.260659403926752</v>
      </c>
      <c r="L285" s="302">
        <v>8.5688147119636486</v>
      </c>
      <c r="M285" s="302">
        <v>7.7611983665276743</v>
      </c>
      <c r="N285" s="302">
        <v>7.3393033488621429</v>
      </c>
      <c r="O285" s="302">
        <v>7.1284081982968761</v>
      </c>
      <c r="P285" s="302">
        <v>7.0663651098754627</v>
      </c>
      <c r="Q285" s="302">
        <v>7.0530677969378033</v>
      </c>
      <c r="R285" s="302">
        <v>7.0163923541742683</v>
      </c>
    </row>
    <row r="286" spans="5:18" ht="10.15" customHeight="1" x14ac:dyDescent="0.25">
      <c r="E286" s="303" t="s">
        <v>2</v>
      </c>
      <c r="F286" s="303" t="s">
        <v>653</v>
      </c>
      <c r="G286" s="304">
        <v>-2.1618521001711013</v>
      </c>
      <c r="H286" s="304">
        <v>9.3846130875078373</v>
      </c>
      <c r="I286" s="304">
        <v>8.77331751188526</v>
      </c>
      <c r="J286" s="304">
        <v>8.0135341028729865</v>
      </c>
      <c r="K286" s="304">
        <v>7.6182144412447386</v>
      </c>
      <c r="L286" s="304">
        <v>7.4127251795312183</v>
      </c>
      <c r="M286" s="304">
        <v>7.3139707959500049</v>
      </c>
      <c r="N286" s="304">
        <v>7.2684214247560224</v>
      </c>
      <c r="O286" s="304">
        <v>7.246620153273291</v>
      </c>
      <c r="P286" s="304">
        <v>7.2346193636783909</v>
      </c>
      <c r="Q286" s="304">
        <v>7.2268118301792885</v>
      </c>
      <c r="R286" s="304">
        <v>7.222760987336736</v>
      </c>
    </row>
    <row r="287" spans="5:18" ht="10.15" customHeight="1" x14ac:dyDescent="0.25">
      <c r="E287" s="301" t="s">
        <v>57</v>
      </c>
      <c r="F287" s="301" t="s">
        <v>673</v>
      </c>
      <c r="G287" s="302">
        <v>-1.5841276380367404</v>
      </c>
      <c r="H287" s="302">
        <v>8.4233573052612876</v>
      </c>
      <c r="I287" s="302">
        <v>7.1833968051297363</v>
      </c>
      <c r="J287" s="302">
        <v>7.134596228834897</v>
      </c>
      <c r="K287" s="302">
        <v>7.0324843478168306</v>
      </c>
      <c r="L287" s="302">
        <v>6.9473923438026635</v>
      </c>
      <c r="M287" s="302">
        <v>6.8978156013383991</v>
      </c>
      <c r="N287" s="302">
        <v>6.8696694759318913</v>
      </c>
      <c r="O287" s="302">
        <v>6.8833592758175897</v>
      </c>
      <c r="P287" s="302">
        <v>6.8885857949603224</v>
      </c>
      <c r="Q287" s="302">
        <v>6.865817204605758</v>
      </c>
      <c r="R287" s="302">
        <v>6.8392296672245472</v>
      </c>
    </row>
    <row r="288" spans="5:18" ht="10.15" customHeight="1" x14ac:dyDescent="0.25">
      <c r="E288" s="303" t="s">
        <v>40</v>
      </c>
      <c r="F288" s="303" t="s">
        <v>636</v>
      </c>
      <c r="G288" s="304">
        <v>-2.3088249410395365</v>
      </c>
      <c r="H288" s="304">
        <v>6.617644491643901</v>
      </c>
      <c r="I288" s="304">
        <v>5.9114659362541424</v>
      </c>
      <c r="J288" s="304">
        <v>5.1239877039126664</v>
      </c>
      <c r="K288" s="304">
        <v>4.7441966085897223</v>
      </c>
      <c r="L288" s="304">
        <v>4.5500890227957944</v>
      </c>
      <c r="M288" s="304">
        <v>4.463854100339681</v>
      </c>
      <c r="N288" s="304">
        <v>4.4092745613153461</v>
      </c>
      <c r="O288" s="304">
        <v>4.3646980062103697</v>
      </c>
      <c r="P288" s="304">
        <v>4.3227462814291533</v>
      </c>
      <c r="Q288" s="304">
        <v>4.3150825031662707</v>
      </c>
      <c r="R288" s="304">
        <v>4.3088195506043645</v>
      </c>
    </row>
    <row r="289" spans="5:18" ht="10.15" customHeight="1" x14ac:dyDescent="0.25">
      <c r="E289" s="301" t="s">
        <v>351</v>
      </c>
      <c r="F289" s="301" t="s">
        <v>685</v>
      </c>
      <c r="G289" s="302">
        <v>-11.741082518273302</v>
      </c>
      <c r="H289" s="302">
        <v>18.675113260023991</v>
      </c>
      <c r="I289" s="302">
        <v>19.200504161716818</v>
      </c>
      <c r="J289" s="302">
        <v>17.880691178041442</v>
      </c>
      <c r="K289" s="302">
        <v>12.85330340859251</v>
      </c>
      <c r="L289" s="302">
        <v>8.5128008699063269</v>
      </c>
      <c r="M289" s="302">
        <v>7.7777138149978331</v>
      </c>
      <c r="N289" s="302">
        <v>7.3956889995864987</v>
      </c>
      <c r="O289" s="302">
        <v>7.1917904462262454</v>
      </c>
      <c r="P289" s="302">
        <v>7.0530951852313635</v>
      </c>
      <c r="Q289" s="302">
        <v>6.9494310099737984</v>
      </c>
      <c r="R289" s="302">
        <v>6.9340307417506883</v>
      </c>
    </row>
    <row r="290" spans="5:18" ht="10.15" customHeight="1" x14ac:dyDescent="0.25">
      <c r="E290" s="303" t="s">
        <v>59</v>
      </c>
      <c r="F290" s="303" t="s">
        <v>689</v>
      </c>
      <c r="G290" s="304">
        <v>-10.79213196300919</v>
      </c>
      <c r="H290" s="304">
        <v>17.865922644038736</v>
      </c>
      <c r="I290" s="304">
        <v>17.349846274807582</v>
      </c>
      <c r="J290" s="304">
        <v>16.440137769470287</v>
      </c>
      <c r="K290" s="304">
        <v>12.143415092238588</v>
      </c>
      <c r="L290" s="304">
        <v>8.3747986073923677</v>
      </c>
      <c r="M290" s="304">
        <v>7.7377341930771673</v>
      </c>
      <c r="N290" s="304">
        <v>7.4292022064002499</v>
      </c>
      <c r="O290" s="304">
        <v>7.2764695031219739</v>
      </c>
      <c r="P290" s="304">
        <v>7.1684964858786575</v>
      </c>
      <c r="Q290" s="304">
        <v>7.1008548638097597</v>
      </c>
      <c r="R290" s="304">
        <v>7.0737906810295472</v>
      </c>
    </row>
    <row r="291" spans="5:18" ht="10.15" customHeight="1" x14ac:dyDescent="0.25">
      <c r="E291" s="301" t="s">
        <v>61</v>
      </c>
      <c r="F291" s="301" t="s">
        <v>1176</v>
      </c>
      <c r="G291" s="302">
        <v>-0.230699811853734</v>
      </c>
      <c r="H291" s="302">
        <v>4.4196256226197459</v>
      </c>
      <c r="I291" s="302">
        <v>4.7540347043420894</v>
      </c>
      <c r="J291" s="302">
        <v>4.4748450327995011</v>
      </c>
      <c r="K291" s="302">
        <v>4.3327415535988925</v>
      </c>
      <c r="L291" s="302">
        <v>4.25935607911636</v>
      </c>
      <c r="M291" s="302">
        <v>4.2240117780994648</v>
      </c>
      <c r="N291" s="302">
        <v>4.2062582498789709</v>
      </c>
      <c r="O291" s="302">
        <v>4.1970134786015958</v>
      </c>
      <c r="P291" s="302">
        <v>4.1926455504376463</v>
      </c>
      <c r="Q291" s="302">
        <v>4.190608279181796</v>
      </c>
      <c r="R291" s="302">
        <v>4.1889258107660119</v>
      </c>
    </row>
    <row r="292" spans="5:18" ht="10.15" customHeight="1" x14ac:dyDescent="0.25">
      <c r="E292" s="303" t="s">
        <v>53</v>
      </c>
      <c r="F292" s="303" t="s">
        <v>662</v>
      </c>
      <c r="G292" s="304">
        <v>-4.0951436277441244</v>
      </c>
      <c r="H292" s="304">
        <v>11.186590492702672</v>
      </c>
      <c r="I292" s="304">
        <v>11.676931026257492</v>
      </c>
      <c r="J292" s="304">
        <v>11.271361017462931</v>
      </c>
      <c r="K292" s="304">
        <v>9.3668116026958064</v>
      </c>
      <c r="L292" s="304">
        <v>7.7064424918624237</v>
      </c>
      <c r="M292" s="304">
        <v>7.404879461784188</v>
      </c>
      <c r="N292" s="304">
        <v>7.2358983728100457</v>
      </c>
      <c r="O292" s="304">
        <v>7.1465034641415892</v>
      </c>
      <c r="P292" s="304">
        <v>7.1281894836023474</v>
      </c>
      <c r="Q292" s="304">
        <v>7.1090853903786329</v>
      </c>
      <c r="R292" s="304">
        <v>7.0914468649585478</v>
      </c>
    </row>
    <row r="293" spans="5:18" ht="10.15" customHeight="1" x14ac:dyDescent="0.25">
      <c r="E293" s="301" t="s">
        <v>63</v>
      </c>
      <c r="F293" s="301" t="s">
        <v>696</v>
      </c>
      <c r="G293" s="302">
        <v>-0.32286323504879277</v>
      </c>
      <c r="H293" s="302">
        <v>6.8840112742038926</v>
      </c>
      <c r="I293" s="302">
        <v>6.9062386214729656</v>
      </c>
      <c r="J293" s="302">
        <v>6.7535708750871422</v>
      </c>
      <c r="K293" s="302">
        <v>6.6757357867040525</v>
      </c>
      <c r="L293" s="302">
        <v>6.6331321051101026</v>
      </c>
      <c r="M293" s="302">
        <v>6.6118627295214445</v>
      </c>
      <c r="N293" s="302">
        <v>6.5923010227171162</v>
      </c>
      <c r="O293" s="302">
        <v>6.5771475191297739</v>
      </c>
      <c r="P293" s="302">
        <v>6.5705681916217742</v>
      </c>
      <c r="Q293" s="302">
        <v>6.561739653697451</v>
      </c>
      <c r="R293" s="302">
        <v>6.5611480391550998</v>
      </c>
    </row>
    <row r="294" spans="5:18" ht="10.15" customHeight="1" x14ac:dyDescent="0.25">
      <c r="E294" s="303" t="s">
        <v>65</v>
      </c>
      <c r="F294" s="303" t="s">
        <v>708</v>
      </c>
      <c r="G294" s="304">
        <v>-1.0921622853147008</v>
      </c>
      <c r="H294" s="304">
        <v>4.4595103822636704</v>
      </c>
      <c r="I294" s="304">
        <v>3.5308115011622956</v>
      </c>
      <c r="J294" s="304">
        <v>3.4480119383162036</v>
      </c>
      <c r="K294" s="304">
        <v>3.4066996142414618</v>
      </c>
      <c r="L294" s="304">
        <v>3.3797649316471383</v>
      </c>
      <c r="M294" s="304">
        <v>3.3664763962116111</v>
      </c>
      <c r="N294" s="304">
        <v>3.3673600952913918</v>
      </c>
      <c r="O294" s="304">
        <v>3.3747927449184272</v>
      </c>
      <c r="P294" s="304">
        <v>3.3748627759195071</v>
      </c>
      <c r="Q294" s="304">
        <v>3.3711080708866747</v>
      </c>
      <c r="R294" s="304">
        <v>3.3673480969489695</v>
      </c>
    </row>
    <row r="295" spans="5:18" ht="10.15" customHeight="1" x14ac:dyDescent="0.25">
      <c r="E295" s="301" t="s">
        <v>36</v>
      </c>
      <c r="F295" s="301" t="s">
        <v>579</v>
      </c>
      <c r="G295" s="302">
        <v>-0.4659051462074606</v>
      </c>
      <c r="H295" s="302">
        <v>4.4436093997684551</v>
      </c>
      <c r="I295" s="302">
        <v>4.0638436492886534</v>
      </c>
      <c r="J295" s="302">
        <v>4.0439682668408894</v>
      </c>
      <c r="K295" s="302">
        <v>4.0187862905765765</v>
      </c>
      <c r="L295" s="302">
        <v>3.9895171168933992</v>
      </c>
      <c r="M295" s="302">
        <v>3.9788440343153453</v>
      </c>
      <c r="N295" s="302">
        <v>3.9895546250234317</v>
      </c>
      <c r="O295" s="302">
        <v>3.9992589728466497</v>
      </c>
      <c r="P295" s="302">
        <v>3.9929056324706469</v>
      </c>
      <c r="Q295" s="302">
        <v>3.9862496247935981</v>
      </c>
      <c r="R295" s="302">
        <v>3.9777042535609946</v>
      </c>
    </row>
    <row r="296" spans="5:18" ht="10.15" customHeight="1" x14ac:dyDescent="0.25">
      <c r="E296" s="303" t="s">
        <v>67</v>
      </c>
      <c r="F296" s="303" t="s">
        <v>727</v>
      </c>
      <c r="G296" s="304">
        <v>-2.6857768594758555</v>
      </c>
      <c r="H296" s="304">
        <v>9.7229844209318355</v>
      </c>
      <c r="I296" s="304">
        <v>7.8970503157224021</v>
      </c>
      <c r="J296" s="304">
        <v>7.5033886927307796</v>
      </c>
      <c r="K296" s="304">
        <v>7.3027918527929767</v>
      </c>
      <c r="L296" s="304">
        <v>7.2160033956375473</v>
      </c>
      <c r="M296" s="304">
        <v>7.1677466752091537</v>
      </c>
      <c r="N296" s="304">
        <v>7.1175794680868982</v>
      </c>
      <c r="O296" s="304">
        <v>7.0664735152361215</v>
      </c>
      <c r="P296" s="304">
        <v>7.0237164044264722</v>
      </c>
      <c r="Q296" s="304">
        <v>7.0178032820410312</v>
      </c>
      <c r="R296" s="304">
        <v>7.0372075614559799</v>
      </c>
    </row>
    <row r="297" spans="5:18" ht="10.15" customHeight="1" x14ac:dyDescent="0.25">
      <c r="E297" s="301" t="s">
        <v>69</v>
      </c>
      <c r="F297" s="301" t="s">
        <v>729</v>
      </c>
      <c r="G297" s="302">
        <v>-4.2061162700122168</v>
      </c>
      <c r="H297" s="302">
        <v>11.008089643573754</v>
      </c>
      <c r="I297" s="302">
        <v>12.372578504474999</v>
      </c>
      <c r="J297" s="302">
        <v>11.158862813833395</v>
      </c>
      <c r="K297" s="302">
        <v>9.1522298611391584</v>
      </c>
      <c r="L297" s="302">
        <v>7.535021474897821</v>
      </c>
      <c r="M297" s="302">
        <v>7.1633410826929396</v>
      </c>
      <c r="N297" s="302">
        <v>6.9442171491200186</v>
      </c>
      <c r="O297" s="302">
        <v>6.8146389529040254</v>
      </c>
      <c r="P297" s="302">
        <v>6.7892104807172888</v>
      </c>
      <c r="Q297" s="302">
        <v>6.8093743250646348</v>
      </c>
      <c r="R297" s="302">
        <v>6.8019733735615375</v>
      </c>
    </row>
    <row r="298" spans="5:18" ht="10.15" customHeight="1" x14ac:dyDescent="0.25">
      <c r="E298" s="303" t="s">
        <v>85</v>
      </c>
      <c r="F298" s="303" t="s">
        <v>736</v>
      </c>
      <c r="G298" s="304">
        <v>-0.97643665268647428</v>
      </c>
      <c r="H298" s="304">
        <v>7.258991909003802</v>
      </c>
      <c r="I298" s="304">
        <v>6.8776046267367938</v>
      </c>
      <c r="J298" s="304">
        <v>6.6447916678549168</v>
      </c>
      <c r="K298" s="304">
        <v>6.5188068925482918</v>
      </c>
      <c r="L298" s="304">
        <v>6.4868441436479891</v>
      </c>
      <c r="M298" s="304">
        <v>6.3892607577915967</v>
      </c>
      <c r="N298" s="304">
        <v>6.315024491176656</v>
      </c>
      <c r="O298" s="304">
        <v>6.2761705785058126</v>
      </c>
      <c r="P298" s="304">
        <v>6.26328809411502</v>
      </c>
      <c r="Q298" s="304">
        <v>6.2379035827667151</v>
      </c>
      <c r="R298" s="304">
        <v>6.2825552563173277</v>
      </c>
    </row>
    <row r="299" spans="5:18" ht="10.15" customHeight="1" x14ac:dyDescent="0.25">
      <c r="E299" s="301" t="s">
        <v>73</v>
      </c>
      <c r="F299" s="301" t="s">
        <v>756</v>
      </c>
      <c r="G299" s="302">
        <v>-1.7694466807379259</v>
      </c>
      <c r="H299" s="302">
        <v>7.2230060545667261</v>
      </c>
      <c r="I299" s="302">
        <v>8.4642892545589579</v>
      </c>
      <c r="J299" s="302">
        <v>8.1114129412891813</v>
      </c>
      <c r="K299" s="302">
        <v>6.8996424350371104</v>
      </c>
      <c r="L299" s="302">
        <v>5.8463894048648237</v>
      </c>
      <c r="M299" s="302">
        <v>5.6391726232293351</v>
      </c>
      <c r="N299" s="302">
        <v>5.5358728233144872</v>
      </c>
      <c r="O299" s="302">
        <v>5.4687197925604245</v>
      </c>
      <c r="P299" s="302">
        <v>5.43755416828657</v>
      </c>
      <c r="Q299" s="302">
        <v>5.4344053983986988</v>
      </c>
      <c r="R299" s="302">
        <v>5.4535593738288002</v>
      </c>
    </row>
    <row r="300" spans="5:18" ht="10.15" customHeight="1" x14ac:dyDescent="0.25">
      <c r="E300" s="303" t="s">
        <v>1132</v>
      </c>
      <c r="F300" s="303" t="s">
        <v>754</v>
      </c>
      <c r="G300" s="304">
        <v>-7.1278322880616933</v>
      </c>
      <c r="H300" s="304">
        <v>14.316619741975309</v>
      </c>
      <c r="I300" s="304">
        <v>13.984604520673408</v>
      </c>
      <c r="J300" s="304">
        <v>13.029229538528112</v>
      </c>
      <c r="K300" s="304">
        <v>10.34344619940142</v>
      </c>
      <c r="L300" s="304">
        <v>8.0552421284128695</v>
      </c>
      <c r="M300" s="304">
        <v>7.6332900708661704</v>
      </c>
      <c r="N300" s="304">
        <v>7.4096377385872918</v>
      </c>
      <c r="O300" s="304">
        <v>7.2904944531077502</v>
      </c>
      <c r="P300" s="304">
        <v>7.2320225916339229</v>
      </c>
      <c r="Q300" s="304">
        <v>7.2072877511516866</v>
      </c>
      <c r="R300" s="304">
        <v>7.1887874539136156</v>
      </c>
    </row>
    <row r="301" spans="5:18" ht="10.15" customHeight="1" x14ac:dyDescent="0.25">
      <c r="E301" s="301" t="s">
        <v>1</v>
      </c>
      <c r="F301" s="301" t="s">
        <v>651</v>
      </c>
      <c r="G301" s="302">
        <v>-2.0787096507922138</v>
      </c>
      <c r="H301" s="302">
        <v>8.4716025555459744</v>
      </c>
      <c r="I301" s="302">
        <v>6.4398063119185016</v>
      </c>
      <c r="J301" s="302">
        <v>6.4099294563081779</v>
      </c>
      <c r="K301" s="302">
        <v>6.3984999864720571</v>
      </c>
      <c r="L301" s="302">
        <v>6.3921696724693309</v>
      </c>
      <c r="M301" s="302">
        <v>6.400898619037779</v>
      </c>
      <c r="N301" s="302">
        <v>6.4179340194183796</v>
      </c>
      <c r="O301" s="302">
        <v>6.4106369636503846</v>
      </c>
      <c r="P301" s="302">
        <v>6.3995900760539843</v>
      </c>
      <c r="Q301" s="302">
        <v>6.397482996050508</v>
      </c>
      <c r="R301" s="302">
        <v>6.3928929047537606</v>
      </c>
    </row>
    <row r="302" spans="5:18" ht="10.15" customHeight="1" x14ac:dyDescent="0.25">
      <c r="E302" s="303" t="s">
        <v>77</v>
      </c>
      <c r="F302" s="303" t="s">
        <v>763</v>
      </c>
      <c r="G302" s="304">
        <v>-2.0387887349104172</v>
      </c>
      <c r="H302" s="304">
        <v>8.3733914545171046</v>
      </c>
      <c r="I302" s="304">
        <v>6.5254919649592429</v>
      </c>
      <c r="J302" s="304">
        <v>6.4473439937654549</v>
      </c>
      <c r="K302" s="304">
        <v>6.4077667957694304</v>
      </c>
      <c r="L302" s="304">
        <v>6.3770717319090942</v>
      </c>
      <c r="M302" s="304">
        <v>6.3596628560530073</v>
      </c>
      <c r="N302" s="304">
        <v>6.3582597656330506</v>
      </c>
      <c r="O302" s="304">
        <v>6.3643482126884479</v>
      </c>
      <c r="P302" s="304">
        <v>6.3611827658909341</v>
      </c>
      <c r="Q302" s="304">
        <v>6.3415662932817956</v>
      </c>
      <c r="R302" s="304">
        <v>6.3346027196066874</v>
      </c>
    </row>
    <row r="303" spans="5:18" ht="10.15" customHeight="1" x14ac:dyDescent="0.25">
      <c r="E303" s="301" t="s">
        <v>1182</v>
      </c>
      <c r="F303" s="301" t="s">
        <v>1177</v>
      </c>
      <c r="G303" s="302">
        <v>-2.4420232067915979</v>
      </c>
      <c r="H303" s="302">
        <v>7.900028027077945</v>
      </c>
      <c r="I303" s="302">
        <v>7.9880053745962769</v>
      </c>
      <c r="J303" s="302">
        <v>6.7635568524940055</v>
      </c>
      <c r="K303" s="302">
        <v>6.1393536341454436</v>
      </c>
      <c r="L303" s="302">
        <v>5.8031842349968201</v>
      </c>
      <c r="M303" s="302">
        <v>5.6292080170761061</v>
      </c>
      <c r="N303" s="302">
        <v>5.554434272920461</v>
      </c>
      <c r="O303" s="302">
        <v>5.5180028798875593</v>
      </c>
      <c r="P303" s="302">
        <v>5.4837143545504352</v>
      </c>
      <c r="Q303" s="302">
        <v>5.4617561846870792</v>
      </c>
      <c r="R303" s="302">
        <v>5.4580048202863471</v>
      </c>
    </row>
    <row r="304" spans="5:18" ht="10.15" customHeight="1" x14ac:dyDescent="0.25">
      <c r="E304" s="305" t="s">
        <v>3</v>
      </c>
      <c r="F304" s="305" t="s">
        <v>714</v>
      </c>
      <c r="G304" s="306">
        <v>-0.32066125947513191</v>
      </c>
      <c r="H304" s="306">
        <v>3.521658636129108</v>
      </c>
      <c r="I304" s="306">
        <v>3.4224661795167219</v>
      </c>
      <c r="J304" s="306">
        <v>3.318323881266473</v>
      </c>
      <c r="K304" s="306">
        <v>3.2640124545177813</v>
      </c>
      <c r="L304" s="306">
        <v>3.233180907668598</v>
      </c>
      <c r="M304" s="306">
        <v>3.2133039882859982</v>
      </c>
      <c r="N304" s="306">
        <v>3.2066251246126796</v>
      </c>
      <c r="O304" s="306">
        <v>3.2103222979194803</v>
      </c>
      <c r="P304" s="306">
        <v>3.2108486954926421</v>
      </c>
      <c r="Q304" s="306">
        <v>3.2035480560730045</v>
      </c>
      <c r="R304" s="306">
        <v>3.2009973766539761</v>
      </c>
    </row>
    <row r="305" spans="5:18" ht="10.15" customHeight="1" x14ac:dyDescent="0.25">
      <c r="E305" s="307" t="s">
        <v>1183</v>
      </c>
      <c r="F305" s="307" t="s">
        <v>1178</v>
      </c>
      <c r="G305" s="308">
        <v>-3.3109247780251589</v>
      </c>
      <c r="H305" s="308">
        <v>9.6112837471554187</v>
      </c>
      <c r="I305" s="308">
        <v>8.9407147466926755</v>
      </c>
      <c r="J305" s="308">
        <v>8.2174921649639145</v>
      </c>
      <c r="K305" s="308">
        <v>7.3466260641610894</v>
      </c>
      <c r="L305" s="308">
        <v>6.680399374562394</v>
      </c>
      <c r="M305" s="308">
        <v>6.4982405116747017</v>
      </c>
      <c r="N305" s="308">
        <v>6.4060271686376318</v>
      </c>
      <c r="O305" s="308">
        <v>6.3534274969489681</v>
      </c>
      <c r="P305" s="308">
        <v>6.3236545802848001</v>
      </c>
      <c r="Q305" s="308">
        <v>6.3062911689478831</v>
      </c>
      <c r="R305" s="308">
        <v>6.3003589691302597</v>
      </c>
    </row>
    <row r="306" spans="5:18" ht="10.15" customHeight="1" x14ac:dyDescent="0.25">
      <c r="E306" s="309" t="s">
        <v>1184</v>
      </c>
      <c r="F306" s="309" t="s">
        <v>1179</v>
      </c>
      <c r="G306" s="310">
        <v>-3.5732770408140073</v>
      </c>
      <c r="H306" s="310">
        <v>10.033337595828463</v>
      </c>
      <c r="I306" s="310">
        <v>9.3676479885670005</v>
      </c>
      <c r="J306" s="310">
        <v>8.6338310367465603</v>
      </c>
      <c r="K306" s="310">
        <v>7.6193830220357945</v>
      </c>
      <c r="L306" s="310">
        <v>6.8189053030546853</v>
      </c>
      <c r="M306" s="310">
        <v>6.6235627334055653</v>
      </c>
      <c r="N306" s="310">
        <v>6.533948998042062</v>
      </c>
      <c r="O306" s="310">
        <v>6.4886758372751343</v>
      </c>
      <c r="P306" s="310">
        <v>6.4701107593643075</v>
      </c>
      <c r="Q306" s="310">
        <v>6.4629326802819564</v>
      </c>
      <c r="R306" s="310">
        <v>6.4600605550144561</v>
      </c>
    </row>
    <row r="307" spans="5:18" ht="10.15" customHeight="1" x14ac:dyDescent="0.25"/>
    <row r="308" spans="5:18" ht="10.15" customHeight="1" x14ac:dyDescent="0.25"/>
    <row r="309" spans="5:18" ht="10.15" customHeight="1" x14ac:dyDescent="0.25">
      <c r="E309" s="40" t="s">
        <v>1194</v>
      </c>
    </row>
    <row r="310" spans="5:18" ht="10.15" customHeight="1" x14ac:dyDescent="0.25">
      <c r="E310" s="298" t="s">
        <v>292</v>
      </c>
      <c r="F310" s="298" t="s">
        <v>292</v>
      </c>
      <c r="G310" s="299" t="s">
        <v>1174</v>
      </c>
      <c r="H310" s="300">
        <v>2010</v>
      </c>
      <c r="I310" s="300">
        <v>2015</v>
      </c>
      <c r="J310" s="300">
        <v>2020</v>
      </c>
      <c r="K310" s="300">
        <v>2025</v>
      </c>
      <c r="L310" s="300">
        <v>2030</v>
      </c>
      <c r="M310" s="300">
        <v>2035</v>
      </c>
      <c r="N310" s="300">
        <v>2040</v>
      </c>
      <c r="O310" s="300">
        <v>2045</v>
      </c>
      <c r="P310" s="300">
        <v>2050</v>
      </c>
      <c r="Q310" s="300">
        <v>2055</v>
      </c>
      <c r="R310" s="300">
        <v>2060</v>
      </c>
    </row>
    <row r="311" spans="5:18" ht="10.15" customHeight="1" x14ac:dyDescent="0.25">
      <c r="E311" s="301" t="s">
        <v>38</v>
      </c>
      <c r="F311" s="301" t="s">
        <v>604</v>
      </c>
      <c r="G311" s="302">
        <v>0.51612266423754782</v>
      </c>
      <c r="H311" s="302">
        <v>4.4092860664855449</v>
      </c>
      <c r="I311" s="302">
        <v>4.6103962179859206</v>
      </c>
      <c r="J311" s="302">
        <v>4.6786582971492301</v>
      </c>
      <c r="K311" s="302">
        <v>4.6614387037586278</v>
      </c>
      <c r="L311" s="302">
        <v>4.6593029393761061</v>
      </c>
      <c r="M311" s="302">
        <v>4.6964090908748197</v>
      </c>
      <c r="N311" s="302">
        <v>4.7506369859023669</v>
      </c>
      <c r="O311" s="302">
        <v>4.8020544437438106</v>
      </c>
      <c r="P311" s="302">
        <v>4.8422219038449343</v>
      </c>
      <c r="Q311" s="302">
        <v>4.8758808195194341</v>
      </c>
      <c r="R311" s="302">
        <v>4.9254087307230927</v>
      </c>
    </row>
    <row r="312" spans="5:18" ht="10.15" customHeight="1" x14ac:dyDescent="0.25">
      <c r="E312" s="303" t="s">
        <v>83</v>
      </c>
      <c r="F312" s="303" t="s">
        <v>614</v>
      </c>
      <c r="G312" s="304">
        <v>-1.1805873656231736</v>
      </c>
      <c r="H312" s="304">
        <v>3.0974304308812082</v>
      </c>
      <c r="I312" s="304">
        <v>3.0304437036420473</v>
      </c>
      <c r="J312" s="304">
        <v>2.8579978579200196</v>
      </c>
      <c r="K312" s="304">
        <v>2.7022215668941052</v>
      </c>
      <c r="L312" s="304">
        <v>2.5882186101373681</v>
      </c>
      <c r="M312" s="304">
        <v>2.4660873791609652</v>
      </c>
      <c r="N312" s="304">
        <v>2.3302720128320566</v>
      </c>
      <c r="O312" s="304">
        <v>2.1873935327029779</v>
      </c>
      <c r="P312" s="304">
        <v>2.0581593607093853</v>
      </c>
      <c r="Q312" s="304">
        <v>1.9626103368549879</v>
      </c>
      <c r="R312" s="304">
        <v>1.9168430652580346</v>
      </c>
    </row>
    <row r="313" spans="5:18" ht="10.15" customHeight="1" x14ac:dyDescent="0.25">
      <c r="E313" s="301" t="s">
        <v>1181</v>
      </c>
      <c r="F313" s="301" t="s">
        <v>638</v>
      </c>
      <c r="G313" s="302">
        <v>-0.81494885756413771</v>
      </c>
      <c r="H313" s="302">
        <v>4.7972776429201245</v>
      </c>
      <c r="I313" s="302">
        <v>4.8041578602752439</v>
      </c>
      <c r="J313" s="302">
        <v>4.7384550218237651</v>
      </c>
      <c r="K313" s="302">
        <v>4.6719473439387471</v>
      </c>
      <c r="L313" s="302">
        <v>4.6278319318142929</v>
      </c>
      <c r="M313" s="302">
        <v>4.5604318795399728</v>
      </c>
      <c r="N313" s="302">
        <v>4.4258877300852406</v>
      </c>
      <c r="O313" s="302">
        <v>4.2918082287377839</v>
      </c>
      <c r="P313" s="302">
        <v>4.1645902091989049</v>
      </c>
      <c r="Q313" s="302">
        <v>4.0445066247350114</v>
      </c>
      <c r="R313" s="302">
        <v>3.9823287853559868</v>
      </c>
    </row>
    <row r="314" spans="5:18" ht="10.15" customHeight="1" x14ac:dyDescent="0.25">
      <c r="E314" s="303" t="s">
        <v>43</v>
      </c>
      <c r="F314" s="303" t="s">
        <v>640</v>
      </c>
      <c r="G314" s="304">
        <v>5.8693862035166688E-2</v>
      </c>
      <c r="H314" s="304">
        <v>2.4903570382542126</v>
      </c>
      <c r="I314" s="304">
        <v>2.5540790579157084</v>
      </c>
      <c r="J314" s="304">
        <v>2.5679682644844819</v>
      </c>
      <c r="K314" s="304">
        <v>2.5816171611322556</v>
      </c>
      <c r="L314" s="304">
        <v>2.5500651218171742</v>
      </c>
      <c r="M314" s="304">
        <v>2.5190590673703843</v>
      </c>
      <c r="N314" s="304">
        <v>2.504929988590384</v>
      </c>
      <c r="O314" s="304">
        <v>2.5237991990595288</v>
      </c>
      <c r="P314" s="304">
        <v>2.556773901919573</v>
      </c>
      <c r="Q314" s="304">
        <v>2.5638855699716609</v>
      </c>
      <c r="R314" s="304">
        <v>2.5490509002893793</v>
      </c>
    </row>
    <row r="315" spans="5:18" ht="10.15" customHeight="1" x14ac:dyDescent="0.25">
      <c r="E315" s="301" t="s">
        <v>49</v>
      </c>
      <c r="F315" s="301" t="s">
        <v>656</v>
      </c>
      <c r="G315" s="302">
        <v>-11.164867262412503</v>
      </c>
      <c r="H315" s="302">
        <v>37.205452209345957</v>
      </c>
      <c r="I315" s="302">
        <v>37.706385516254223</v>
      </c>
      <c r="J315" s="302">
        <v>36.798869521172428</v>
      </c>
      <c r="K315" s="302">
        <v>35.157856758045597</v>
      </c>
      <c r="L315" s="302">
        <v>33.021422594092627</v>
      </c>
      <c r="M315" s="302">
        <v>31.214695908026712</v>
      </c>
      <c r="N315" s="302">
        <v>30.290302771919247</v>
      </c>
      <c r="O315" s="302">
        <v>29.361606856799913</v>
      </c>
      <c r="P315" s="302">
        <v>28.212966635105037</v>
      </c>
      <c r="Q315" s="302">
        <v>26.999697321671963</v>
      </c>
      <c r="R315" s="302">
        <v>26.040584946933453</v>
      </c>
    </row>
    <row r="316" spans="5:18" ht="10.15" customHeight="1" x14ac:dyDescent="0.25">
      <c r="E316" s="303" t="s">
        <v>45</v>
      </c>
      <c r="F316" s="303" t="s">
        <v>649</v>
      </c>
      <c r="G316" s="304">
        <v>-0.10556698712337809</v>
      </c>
      <c r="H316" s="304">
        <v>0.55353354631338747</v>
      </c>
      <c r="I316" s="304">
        <v>0.56491047931415683</v>
      </c>
      <c r="J316" s="304">
        <v>0.54652384696241862</v>
      </c>
      <c r="K316" s="304">
        <v>0.54388030824168443</v>
      </c>
      <c r="L316" s="304">
        <v>0.54676841461406822</v>
      </c>
      <c r="M316" s="304">
        <v>0.53925244439378994</v>
      </c>
      <c r="N316" s="304">
        <v>0.52644763552608187</v>
      </c>
      <c r="O316" s="304">
        <v>0.50722693089367821</v>
      </c>
      <c r="P316" s="304">
        <v>0.48006497491656802</v>
      </c>
      <c r="Q316" s="304">
        <v>0.45527034713070896</v>
      </c>
      <c r="R316" s="304">
        <v>0.44796655919000938</v>
      </c>
    </row>
    <row r="317" spans="5:18" ht="10.15" customHeight="1" x14ac:dyDescent="0.25">
      <c r="E317" s="301" t="s">
        <v>55</v>
      </c>
      <c r="F317" s="301" t="s">
        <v>670</v>
      </c>
      <c r="G317" s="302">
        <v>0.65708924681819281</v>
      </c>
      <c r="H317" s="302">
        <v>1.7701951410694974</v>
      </c>
      <c r="I317" s="302">
        <v>1.7382292599753097</v>
      </c>
      <c r="J317" s="302">
        <v>1.7969493440459232</v>
      </c>
      <c r="K317" s="302">
        <v>1.9335733178903112</v>
      </c>
      <c r="L317" s="302">
        <v>2.0737646182364182</v>
      </c>
      <c r="M317" s="302">
        <v>2.162115070524512</v>
      </c>
      <c r="N317" s="302">
        <v>2.2027259490927822</v>
      </c>
      <c r="O317" s="302">
        <v>2.2056505862939662</v>
      </c>
      <c r="P317" s="302">
        <v>2.224273749638924</v>
      </c>
      <c r="Q317" s="302">
        <v>2.319660261241125</v>
      </c>
      <c r="R317" s="302">
        <v>2.4272843878876902</v>
      </c>
    </row>
    <row r="318" spans="5:18" ht="10.15" customHeight="1" x14ac:dyDescent="0.25">
      <c r="E318" s="303" t="s">
        <v>51</v>
      </c>
      <c r="F318" s="303" t="s">
        <v>1175</v>
      </c>
      <c r="G318" s="304">
        <v>-0.30606159763320484</v>
      </c>
      <c r="H318" s="304">
        <v>4.4616599670127313</v>
      </c>
      <c r="I318" s="304">
        <v>4.5101662118666921</v>
      </c>
      <c r="J318" s="304">
        <v>4.6857889221647007</v>
      </c>
      <c r="K318" s="304">
        <v>4.7172539453237121</v>
      </c>
      <c r="L318" s="304">
        <v>4.6748580494380336</v>
      </c>
      <c r="M318" s="304">
        <v>4.5932582563380793</v>
      </c>
      <c r="N318" s="304">
        <v>4.4707378826617257</v>
      </c>
      <c r="O318" s="304">
        <v>4.3335269928290421</v>
      </c>
      <c r="P318" s="304">
        <v>4.2389486189370071</v>
      </c>
      <c r="Q318" s="304">
        <v>4.1913900470863767</v>
      </c>
      <c r="R318" s="304">
        <v>4.1555983693795264</v>
      </c>
    </row>
    <row r="319" spans="5:18" ht="10.15" customHeight="1" x14ac:dyDescent="0.25">
      <c r="E319" s="301" t="s">
        <v>75</v>
      </c>
      <c r="F319" s="301" t="s">
        <v>759</v>
      </c>
      <c r="G319" s="302">
        <v>2.4073121074052466</v>
      </c>
      <c r="H319" s="302">
        <v>18.219071198584757</v>
      </c>
      <c r="I319" s="302">
        <v>18.772677438972799</v>
      </c>
      <c r="J319" s="302">
        <v>19.867061955070838</v>
      </c>
      <c r="K319" s="302">
        <v>21.296345918525013</v>
      </c>
      <c r="L319" s="302">
        <v>22.300865144525016</v>
      </c>
      <c r="M319" s="302">
        <v>22.28319585893675</v>
      </c>
      <c r="N319" s="302">
        <v>21.76332664337448</v>
      </c>
      <c r="O319" s="302">
        <v>21.079074216690312</v>
      </c>
      <c r="P319" s="302">
        <v>20.713187939834874</v>
      </c>
      <c r="Q319" s="302">
        <v>20.622177818637919</v>
      </c>
      <c r="R319" s="302">
        <v>20.626383305990004</v>
      </c>
    </row>
    <row r="320" spans="5:18" ht="10.15" customHeight="1" x14ac:dyDescent="0.25">
      <c r="E320" s="303" t="s">
        <v>2</v>
      </c>
      <c r="F320" s="303" t="s">
        <v>653</v>
      </c>
      <c r="G320" s="304">
        <v>2.239247924367735</v>
      </c>
      <c r="H320" s="304">
        <v>26.375580435493863</v>
      </c>
      <c r="I320" s="304">
        <v>26.793730258337838</v>
      </c>
      <c r="J320" s="304">
        <v>27.620349162770033</v>
      </c>
      <c r="K320" s="304">
        <v>28.145218169262364</v>
      </c>
      <c r="L320" s="304">
        <v>28.167809396588456</v>
      </c>
      <c r="M320" s="304">
        <v>28.178610633160996</v>
      </c>
      <c r="N320" s="304">
        <v>28.306027307199443</v>
      </c>
      <c r="O320" s="304">
        <v>28.431278993496662</v>
      </c>
      <c r="P320" s="304">
        <v>28.455029220500755</v>
      </c>
      <c r="Q320" s="304">
        <v>28.488720993883955</v>
      </c>
      <c r="R320" s="304">
        <v>28.614828359861598</v>
      </c>
    </row>
    <row r="321" spans="5:18" ht="10.15" customHeight="1" x14ac:dyDescent="0.25">
      <c r="E321" s="301" t="s">
        <v>57</v>
      </c>
      <c r="F321" s="301" t="s">
        <v>673</v>
      </c>
      <c r="G321" s="302">
        <v>-0.21579810781034325</v>
      </c>
      <c r="H321" s="302">
        <v>22.468414018421008</v>
      </c>
      <c r="I321" s="302">
        <v>23.450515635488813</v>
      </c>
      <c r="J321" s="302">
        <v>24.259640998907653</v>
      </c>
      <c r="K321" s="302">
        <v>24.490355576659756</v>
      </c>
      <c r="L321" s="302">
        <v>24.159409041177</v>
      </c>
      <c r="M321" s="302">
        <v>23.629560618192638</v>
      </c>
      <c r="N321" s="302">
        <v>23.089683393655463</v>
      </c>
      <c r="O321" s="302">
        <v>22.77019780377297</v>
      </c>
      <c r="P321" s="302">
        <v>22.610792363724077</v>
      </c>
      <c r="Q321" s="302">
        <v>22.448507753369302</v>
      </c>
      <c r="R321" s="302">
        <v>22.252615910610665</v>
      </c>
    </row>
    <row r="322" spans="5:18" ht="10.15" customHeight="1" x14ac:dyDescent="0.25">
      <c r="E322" s="303" t="s">
        <v>40</v>
      </c>
      <c r="F322" s="303" t="s">
        <v>636</v>
      </c>
      <c r="G322" s="304">
        <v>0.10192928555732345</v>
      </c>
      <c r="H322" s="304">
        <v>0.37971925024274072</v>
      </c>
      <c r="I322" s="304">
        <v>0.40779869089833343</v>
      </c>
      <c r="J322" s="304">
        <v>0.42980297726127914</v>
      </c>
      <c r="K322" s="304">
        <v>0.44601179816627773</v>
      </c>
      <c r="L322" s="304">
        <v>0.45992005123761853</v>
      </c>
      <c r="M322" s="304">
        <v>0.47598855535838364</v>
      </c>
      <c r="N322" s="304">
        <v>0.48789901601391472</v>
      </c>
      <c r="O322" s="304">
        <v>0.49195997167906452</v>
      </c>
      <c r="P322" s="304">
        <v>0.48892651028129319</v>
      </c>
      <c r="Q322" s="304">
        <v>0.48489971161735962</v>
      </c>
      <c r="R322" s="304">
        <v>0.48164853580006417</v>
      </c>
    </row>
    <row r="323" spans="5:18" ht="10.15" customHeight="1" x14ac:dyDescent="0.25">
      <c r="E323" s="301" t="s">
        <v>351</v>
      </c>
      <c r="F323" s="301" t="s">
        <v>685</v>
      </c>
      <c r="G323" s="302">
        <v>-0.29883045847644729</v>
      </c>
      <c r="H323" s="302">
        <v>0.91659958912669393</v>
      </c>
      <c r="I323" s="302">
        <v>0.91651111429141119</v>
      </c>
      <c r="J323" s="302">
        <v>0.88441036744670742</v>
      </c>
      <c r="K323" s="302">
        <v>0.88516850121371116</v>
      </c>
      <c r="L323" s="302">
        <v>0.88857478768781473</v>
      </c>
      <c r="M323" s="302">
        <v>0.85883270853357507</v>
      </c>
      <c r="N323" s="302">
        <v>0.81935048475675298</v>
      </c>
      <c r="O323" s="302">
        <v>0.76629006427185475</v>
      </c>
      <c r="P323" s="302">
        <v>0.70071500480908544</v>
      </c>
      <c r="Q323" s="302">
        <v>0.64544743007441774</v>
      </c>
      <c r="R323" s="302">
        <v>0.61776913065024663</v>
      </c>
    </row>
    <row r="324" spans="5:18" ht="10.15" customHeight="1" x14ac:dyDescent="0.25">
      <c r="E324" s="303" t="s">
        <v>59</v>
      </c>
      <c r="F324" s="303" t="s">
        <v>689</v>
      </c>
      <c r="G324" s="304">
        <v>-0.33612195538735212</v>
      </c>
      <c r="H324" s="304">
        <v>1.3257792544493168</v>
      </c>
      <c r="I324" s="304">
        <v>1.3224746925756024</v>
      </c>
      <c r="J324" s="304">
        <v>1.2877437058115417</v>
      </c>
      <c r="K324" s="304">
        <v>1.278395222943113</v>
      </c>
      <c r="L324" s="304">
        <v>1.2598334109663458</v>
      </c>
      <c r="M324" s="304">
        <v>1.2230949396531503</v>
      </c>
      <c r="N324" s="304">
        <v>1.197170650527037</v>
      </c>
      <c r="O324" s="304">
        <v>1.1632998848554537</v>
      </c>
      <c r="P324" s="304">
        <v>1.1023332688983851</v>
      </c>
      <c r="Q324" s="304">
        <v>1.0343730237879061</v>
      </c>
      <c r="R324" s="304">
        <v>0.98965729906196465</v>
      </c>
    </row>
    <row r="325" spans="5:18" ht="10.15" customHeight="1" x14ac:dyDescent="0.25">
      <c r="E325" s="301" t="s">
        <v>61</v>
      </c>
      <c r="F325" s="301" t="s">
        <v>1176</v>
      </c>
      <c r="G325" s="302">
        <v>5.033250688634347E-2</v>
      </c>
      <c r="H325" s="302">
        <v>0.22245606231869228</v>
      </c>
      <c r="I325" s="302">
        <v>0.24014517374080382</v>
      </c>
      <c r="J325" s="302">
        <v>0.25177263418036078</v>
      </c>
      <c r="K325" s="302">
        <v>0.2570089761210933</v>
      </c>
      <c r="L325" s="302">
        <v>0.25985828880826345</v>
      </c>
      <c r="M325" s="302">
        <v>0.26271660973088407</v>
      </c>
      <c r="N325" s="302">
        <v>0.26533177178344958</v>
      </c>
      <c r="O325" s="302">
        <v>0.26765920178831831</v>
      </c>
      <c r="P325" s="302">
        <v>0.26973102411301381</v>
      </c>
      <c r="Q325" s="302">
        <v>0.27132953528952081</v>
      </c>
      <c r="R325" s="302">
        <v>0.27278856920503575</v>
      </c>
    </row>
    <row r="326" spans="5:18" ht="10.15" customHeight="1" x14ac:dyDescent="0.25">
      <c r="E326" s="303" t="s">
        <v>53</v>
      </c>
      <c r="F326" s="303" t="s">
        <v>662</v>
      </c>
      <c r="G326" s="304">
        <v>-0.75117956128963526</v>
      </c>
      <c r="H326" s="304">
        <v>3.7909843596599195</v>
      </c>
      <c r="I326" s="304">
        <v>3.8514415555518333</v>
      </c>
      <c r="J326" s="304">
        <v>3.8920141679333771</v>
      </c>
      <c r="K326" s="304">
        <v>3.9482058502978448</v>
      </c>
      <c r="L326" s="304">
        <v>3.9421884358019765</v>
      </c>
      <c r="M326" s="304">
        <v>3.8150637036870165</v>
      </c>
      <c r="N326" s="304">
        <v>3.6352547751722675</v>
      </c>
      <c r="O326" s="304">
        <v>3.449007464131709</v>
      </c>
      <c r="P326" s="304">
        <v>3.2996024534470911</v>
      </c>
      <c r="Q326" s="304">
        <v>3.1585961921398433</v>
      </c>
      <c r="R326" s="304">
        <v>3.0398047983702843</v>
      </c>
    </row>
    <row r="327" spans="5:18" ht="10.15" customHeight="1" x14ac:dyDescent="0.25">
      <c r="E327" s="301" t="s">
        <v>63</v>
      </c>
      <c r="F327" s="301" t="s">
        <v>696</v>
      </c>
      <c r="G327" s="302">
        <v>-1.8219992822879866E-2</v>
      </c>
      <c r="H327" s="302">
        <v>0.15661371699408108</v>
      </c>
      <c r="I327" s="302">
        <v>0.15902283136825887</v>
      </c>
      <c r="J327" s="302">
        <v>0.16157844824778836</v>
      </c>
      <c r="K327" s="302">
        <v>0.16339246395290805</v>
      </c>
      <c r="L327" s="302">
        <v>0.16445485710552979</v>
      </c>
      <c r="M327" s="302">
        <v>0.16457046573436562</v>
      </c>
      <c r="N327" s="302">
        <v>0.16186265350430626</v>
      </c>
      <c r="O327" s="302">
        <v>0.15704818375181709</v>
      </c>
      <c r="P327" s="302">
        <v>0.15097503959897959</v>
      </c>
      <c r="Q327" s="302">
        <v>0.1439861460881072</v>
      </c>
      <c r="R327" s="302">
        <v>0.13839372417120122</v>
      </c>
    </row>
    <row r="328" spans="5:18" ht="10.15" customHeight="1" x14ac:dyDescent="0.25">
      <c r="E328" s="303" t="s">
        <v>65</v>
      </c>
      <c r="F328" s="303" t="s">
        <v>708</v>
      </c>
      <c r="G328" s="304">
        <v>-0.7524595362579225</v>
      </c>
      <c r="H328" s="304">
        <v>7.7836665447806839</v>
      </c>
      <c r="I328" s="304">
        <v>7.9403848419599772</v>
      </c>
      <c r="J328" s="304">
        <v>7.8889027376499774</v>
      </c>
      <c r="K328" s="304">
        <v>7.74829976046016</v>
      </c>
      <c r="L328" s="304">
        <v>7.5269312906886157</v>
      </c>
      <c r="M328" s="304">
        <v>7.3425939076728231</v>
      </c>
      <c r="N328" s="304">
        <v>7.2701045179463124</v>
      </c>
      <c r="O328" s="304">
        <v>7.2405880246648815</v>
      </c>
      <c r="P328" s="304">
        <v>7.1964720091781187</v>
      </c>
      <c r="Q328" s="304">
        <v>7.1210988448887855</v>
      </c>
      <c r="R328" s="304">
        <v>7.0312070085227614</v>
      </c>
    </row>
    <row r="329" spans="5:18" ht="10.15" customHeight="1" x14ac:dyDescent="0.25">
      <c r="E329" s="301" t="s">
        <v>36</v>
      </c>
      <c r="F329" s="301" t="s">
        <v>579</v>
      </c>
      <c r="G329" s="302">
        <v>-0.25147708320409645</v>
      </c>
      <c r="H329" s="302">
        <v>3.8655065818830301</v>
      </c>
      <c r="I329" s="302">
        <v>3.9598081255879616</v>
      </c>
      <c r="J329" s="302">
        <v>3.9761634620784694</v>
      </c>
      <c r="K329" s="302">
        <v>3.9169852807802754</v>
      </c>
      <c r="L329" s="302">
        <v>3.8401986583298466</v>
      </c>
      <c r="M329" s="302">
        <v>3.7957291553444352</v>
      </c>
      <c r="N329" s="302">
        <v>3.7817782173563881</v>
      </c>
      <c r="O329" s="302">
        <v>3.7646464358373648</v>
      </c>
      <c r="P329" s="302">
        <v>3.7252938160341866</v>
      </c>
      <c r="Q329" s="302">
        <v>3.6707189659829029</v>
      </c>
      <c r="R329" s="302">
        <v>3.6140294986789336</v>
      </c>
    </row>
    <row r="330" spans="5:18" ht="10.15" customHeight="1" x14ac:dyDescent="0.25">
      <c r="E330" s="303" t="s">
        <v>67</v>
      </c>
      <c r="F330" s="303" t="s">
        <v>727</v>
      </c>
      <c r="G330" s="304">
        <v>-5.2676615448649375</v>
      </c>
      <c r="H330" s="304">
        <v>16.02450926093293</v>
      </c>
      <c r="I330" s="304">
        <v>16.2679534428291</v>
      </c>
      <c r="J330" s="304">
        <v>15.947424405310208</v>
      </c>
      <c r="K330" s="304">
        <v>15.45834816949311</v>
      </c>
      <c r="L330" s="304">
        <v>14.961685752872251</v>
      </c>
      <c r="M330" s="304">
        <v>14.450592081572587</v>
      </c>
      <c r="N330" s="304">
        <v>13.762390206017052</v>
      </c>
      <c r="O330" s="304">
        <v>12.895710050447599</v>
      </c>
      <c r="P330" s="304">
        <v>12.000159156090481</v>
      </c>
      <c r="Q330" s="304">
        <v>11.271568115236018</v>
      </c>
      <c r="R330" s="304">
        <v>10.756847716067993</v>
      </c>
    </row>
    <row r="331" spans="5:18" ht="10.15" customHeight="1" x14ac:dyDescent="0.25">
      <c r="E331" s="301" t="s">
        <v>69</v>
      </c>
      <c r="F331" s="301" t="s">
        <v>729</v>
      </c>
      <c r="G331" s="302">
        <v>-0.58768365639907394</v>
      </c>
      <c r="H331" s="302">
        <v>4.620368273603483</v>
      </c>
      <c r="I331" s="302">
        <v>4.5958362897005287</v>
      </c>
      <c r="J331" s="302">
        <v>4.6708615187722549</v>
      </c>
      <c r="K331" s="302">
        <v>4.7729206728922353</v>
      </c>
      <c r="L331" s="302">
        <v>4.7888096828999398</v>
      </c>
      <c r="M331" s="302">
        <v>4.6893835492758091</v>
      </c>
      <c r="N331" s="302">
        <v>4.519074776124504</v>
      </c>
      <c r="O331" s="302">
        <v>4.3429601516287528</v>
      </c>
      <c r="P331" s="302">
        <v>4.2111038916262231</v>
      </c>
      <c r="Q331" s="302">
        <v>4.1217192568695609</v>
      </c>
      <c r="R331" s="302">
        <v>4.0326846172044091</v>
      </c>
    </row>
    <row r="332" spans="5:18" ht="10.15" customHeight="1" x14ac:dyDescent="0.25">
      <c r="E332" s="303" t="s">
        <v>85</v>
      </c>
      <c r="F332" s="303" t="s">
        <v>736</v>
      </c>
      <c r="G332" s="304">
        <v>-3.539566017882211</v>
      </c>
      <c r="H332" s="304">
        <v>8.7330711013164031</v>
      </c>
      <c r="I332" s="304">
        <v>8.6899298153483411</v>
      </c>
      <c r="J332" s="304">
        <v>8.4283335202934335</v>
      </c>
      <c r="K332" s="304">
        <v>8.0900962673573851</v>
      </c>
      <c r="L332" s="304">
        <v>7.740495484380685</v>
      </c>
      <c r="M332" s="304">
        <v>7.2497209327580814</v>
      </c>
      <c r="N332" s="304">
        <v>6.7680553699231103</v>
      </c>
      <c r="O332" s="304">
        <v>6.2678835998738718</v>
      </c>
      <c r="P332" s="304">
        <v>5.8314902395226103</v>
      </c>
      <c r="Q332" s="304">
        <v>5.4447723278985078</v>
      </c>
      <c r="R332" s="304">
        <v>5.193505083434192</v>
      </c>
    </row>
    <row r="333" spans="5:18" ht="10.15" customHeight="1" x14ac:dyDescent="0.25">
      <c r="E333" s="301" t="s">
        <v>73</v>
      </c>
      <c r="F333" s="301" t="s">
        <v>756</v>
      </c>
      <c r="G333" s="302">
        <v>-0.15283507868495172</v>
      </c>
      <c r="H333" s="302">
        <v>0.9321863207693345</v>
      </c>
      <c r="I333" s="302">
        <v>0.93644402013610661</v>
      </c>
      <c r="J333" s="302">
        <v>0.9389972515502002</v>
      </c>
      <c r="K333" s="302">
        <v>0.93460303002226686</v>
      </c>
      <c r="L333" s="302">
        <v>0.92144217329097877</v>
      </c>
      <c r="M333" s="302">
        <v>0.90104199609474434</v>
      </c>
      <c r="N333" s="302">
        <v>0.87590603686207302</v>
      </c>
      <c r="O333" s="302">
        <v>0.84354962870466488</v>
      </c>
      <c r="P333" s="302">
        <v>0.81234295108538801</v>
      </c>
      <c r="Q333" s="302">
        <v>0.78925909467178523</v>
      </c>
      <c r="R333" s="302">
        <v>0.77935124208438278</v>
      </c>
    </row>
    <row r="334" spans="5:18" ht="10.15" customHeight="1" x14ac:dyDescent="0.25">
      <c r="E334" s="303" t="s">
        <v>1132</v>
      </c>
      <c r="F334" s="303" t="s">
        <v>754</v>
      </c>
      <c r="G334" s="304">
        <v>-0.58501000333584829</v>
      </c>
      <c r="H334" s="304">
        <v>2.3111226617707628</v>
      </c>
      <c r="I334" s="304">
        <v>2.3318879391628999</v>
      </c>
      <c r="J334" s="304">
        <v>2.3351683911912375</v>
      </c>
      <c r="K334" s="304">
        <v>2.3416695138656545</v>
      </c>
      <c r="L334" s="304">
        <v>2.3251971205263335</v>
      </c>
      <c r="M334" s="304">
        <v>2.2513662229336475</v>
      </c>
      <c r="N334" s="304">
        <v>2.1357100532459654</v>
      </c>
      <c r="O334" s="304">
        <v>2.0076913732554837</v>
      </c>
      <c r="P334" s="304">
        <v>1.8864928750536751</v>
      </c>
      <c r="Q334" s="304">
        <v>1.7877817636056599</v>
      </c>
      <c r="R334" s="304">
        <v>1.7261126584349145</v>
      </c>
    </row>
    <row r="335" spans="5:18" ht="10.15" customHeight="1" x14ac:dyDescent="0.25">
      <c r="E335" s="301" t="s">
        <v>1</v>
      </c>
      <c r="F335" s="301" t="s">
        <v>651</v>
      </c>
      <c r="G335" s="302">
        <v>-9.3584000128723588E-2</v>
      </c>
      <c r="H335" s="302">
        <v>2.3502248481411696</v>
      </c>
      <c r="I335" s="302">
        <v>2.38105216931744</v>
      </c>
      <c r="J335" s="302">
        <v>2.3577988273512029</v>
      </c>
      <c r="K335" s="302">
        <v>2.3179853260826477</v>
      </c>
      <c r="L335" s="302">
        <v>2.2903843968726711</v>
      </c>
      <c r="M335" s="302">
        <v>2.2924083949019551</v>
      </c>
      <c r="N335" s="302">
        <v>2.3061471429708784</v>
      </c>
      <c r="O335" s="302">
        <v>2.3032610783821519</v>
      </c>
      <c r="P335" s="302">
        <v>2.2894181839075549</v>
      </c>
      <c r="Q335" s="302">
        <v>2.2709508864812862</v>
      </c>
      <c r="R335" s="302">
        <v>2.256640848012446</v>
      </c>
    </row>
    <row r="336" spans="5:18" ht="10.15" customHeight="1" x14ac:dyDescent="0.25">
      <c r="E336" s="303" t="s">
        <v>77</v>
      </c>
      <c r="F336" s="303" t="s">
        <v>763</v>
      </c>
      <c r="G336" s="304">
        <v>0.58751408021700247</v>
      </c>
      <c r="H336" s="304">
        <v>4.2904398031471871</v>
      </c>
      <c r="I336" s="304">
        <v>4.5288657329045447</v>
      </c>
      <c r="J336" s="304">
        <v>4.6055699409595254</v>
      </c>
      <c r="K336" s="304">
        <v>4.6483696436939104</v>
      </c>
      <c r="L336" s="304">
        <v>4.6786545648134803</v>
      </c>
      <c r="M336" s="304">
        <v>4.7189571419820657</v>
      </c>
      <c r="N336" s="304">
        <v>4.7871043084810898</v>
      </c>
      <c r="O336" s="304">
        <v>4.8695124178376936</v>
      </c>
      <c r="P336" s="304">
        <v>4.9064007383958721</v>
      </c>
      <c r="Q336" s="304">
        <v>4.8797117281570852</v>
      </c>
      <c r="R336" s="304">
        <v>4.8779538833641896</v>
      </c>
    </row>
    <row r="337" spans="5:18" ht="10.15" customHeight="1" x14ac:dyDescent="0.25">
      <c r="E337" s="301" t="s">
        <v>1182</v>
      </c>
      <c r="F337" s="301" t="s">
        <v>1177</v>
      </c>
      <c r="G337" s="302">
        <v>4.5631169408838659</v>
      </c>
      <c r="H337" s="302">
        <v>27.335580147723519</v>
      </c>
      <c r="I337" s="302">
        <v>27.981652895736971</v>
      </c>
      <c r="J337" s="302">
        <v>28.777889557789596</v>
      </c>
      <c r="K337" s="302">
        <v>29.111344879968424</v>
      </c>
      <c r="L337" s="302">
        <v>29.328452593905752</v>
      </c>
      <c r="M337" s="302">
        <v>29.688437943702436</v>
      </c>
      <c r="N337" s="302">
        <v>30.386568625386047</v>
      </c>
      <c r="O337" s="302">
        <v>31.092623148978877</v>
      </c>
      <c r="P337" s="302">
        <v>31.418826827568395</v>
      </c>
      <c r="Q337" s="302">
        <v>31.586720474290058</v>
      </c>
      <c r="R337" s="302">
        <v>31.898697088607385</v>
      </c>
    </row>
    <row r="338" spans="5:18" ht="10.15" customHeight="1" x14ac:dyDescent="0.25">
      <c r="E338" s="305" t="s">
        <v>3</v>
      </c>
      <c r="F338" s="305" t="s">
        <v>714</v>
      </c>
      <c r="G338" s="306">
        <v>0.42271797292430202</v>
      </c>
      <c r="H338" s="306">
        <v>2.318802605817099</v>
      </c>
      <c r="I338" s="306">
        <v>2.419089792870599</v>
      </c>
      <c r="J338" s="306">
        <v>2.4882479243232711</v>
      </c>
      <c r="K338" s="306">
        <v>2.5206195246549106</v>
      </c>
      <c r="L338" s="306">
        <v>2.546169073227039</v>
      </c>
      <c r="M338" s="306">
        <v>2.5683141553476316</v>
      </c>
      <c r="N338" s="306">
        <v>2.6054797970706454</v>
      </c>
      <c r="O338" s="306">
        <v>2.6582100553741186</v>
      </c>
      <c r="P338" s="306">
        <v>2.7007839378637915</v>
      </c>
      <c r="Q338" s="306">
        <v>2.7210263603770937</v>
      </c>
      <c r="R338" s="306">
        <v>2.741520578741401</v>
      </c>
    </row>
    <row r="339" spans="5:18" ht="10.15" customHeight="1" x14ac:dyDescent="0.25">
      <c r="E339" s="307" t="s">
        <v>1183</v>
      </c>
      <c r="F339" s="307" t="s">
        <v>1178</v>
      </c>
      <c r="G339" s="308">
        <v>-15.241100448492432</v>
      </c>
      <c r="H339" s="308">
        <v>210.88708547164225</v>
      </c>
      <c r="I339" s="308">
        <v>215.04690097113885</v>
      </c>
      <c r="J339" s="308">
        <v>217.25269510629866</v>
      </c>
      <c r="K339" s="308">
        <v>217.2205141269832</v>
      </c>
      <c r="L339" s="308">
        <v>214.74739741200469</v>
      </c>
      <c r="M339" s="308">
        <v>211.02317451545559</v>
      </c>
      <c r="N339" s="308">
        <v>207.82068690691048</v>
      </c>
      <c r="O339" s="308">
        <v>204.41730846511021</v>
      </c>
      <c r="P339" s="308">
        <v>200.84729286794038</v>
      </c>
      <c r="Q339" s="308">
        <v>197.65524139118122</v>
      </c>
      <c r="R339" s="308">
        <v>195.64598502314982</v>
      </c>
    </row>
    <row r="340" spans="5:18" ht="10.15" customHeight="1" x14ac:dyDescent="0.25">
      <c r="E340" s="309" t="s">
        <v>1184</v>
      </c>
      <c r="F340" s="309" t="s">
        <v>1179</v>
      </c>
      <c r="G340" s="310">
        <v>-8.2615295705405174</v>
      </c>
      <c r="H340" s="310">
        <v>138.08505684323072</v>
      </c>
      <c r="I340" s="310">
        <v>141.09939110006809</v>
      </c>
      <c r="J340" s="310">
        <v>143.26488829652601</v>
      </c>
      <c r="K340" s="310">
        <v>143.84479952005057</v>
      </c>
      <c r="L340" s="310">
        <v>142.18139671780753</v>
      </c>
      <c r="M340" s="310">
        <v>139.47289673749535</v>
      </c>
      <c r="N340" s="310">
        <v>137.20370275513937</v>
      </c>
      <c r="O340" s="310">
        <v>134.90998087421286</v>
      </c>
      <c r="P340" s="310">
        <v>132.8082417073806</v>
      </c>
      <c r="Q340" s="310">
        <v>131.06304956803575</v>
      </c>
      <c r="R340" s="310">
        <v>129.8235272726902</v>
      </c>
    </row>
    <row r="341" spans="5:18" ht="10.15" customHeight="1" x14ac:dyDescent="0.25"/>
    <row r="342" spans="5:18" ht="10.15" customHeight="1" x14ac:dyDescent="0.25"/>
    <row r="343" spans="5:18" ht="10.15" customHeight="1" x14ac:dyDescent="0.25">
      <c r="E343" s="40" t="s">
        <v>1194</v>
      </c>
    </row>
    <row r="344" spans="5:18" ht="10.15" customHeight="1" x14ac:dyDescent="0.25">
      <c r="E344" s="298" t="s">
        <v>292</v>
      </c>
      <c r="F344" s="298" t="s">
        <v>292</v>
      </c>
      <c r="G344" s="299" t="s">
        <v>1174</v>
      </c>
      <c r="H344" s="300">
        <v>2010</v>
      </c>
      <c r="I344" s="300">
        <v>2015</v>
      </c>
      <c r="J344" s="300">
        <v>2020</v>
      </c>
      <c r="K344" s="300">
        <v>2025</v>
      </c>
      <c r="L344" s="300">
        <v>2030</v>
      </c>
      <c r="M344" s="300">
        <v>2035</v>
      </c>
      <c r="N344" s="300">
        <v>2040</v>
      </c>
      <c r="O344" s="300">
        <v>2045</v>
      </c>
      <c r="P344" s="300">
        <v>2050</v>
      </c>
      <c r="Q344" s="300">
        <v>2055</v>
      </c>
      <c r="R344" s="300">
        <v>2060</v>
      </c>
    </row>
    <row r="345" spans="5:18" ht="10.15" customHeight="1" x14ac:dyDescent="0.25">
      <c r="E345" s="301" t="s">
        <v>38</v>
      </c>
      <c r="F345" s="301" t="s">
        <v>604</v>
      </c>
      <c r="G345" s="302">
        <v>0.52451088961458581</v>
      </c>
      <c r="H345" s="302">
        <v>4.4473544732205461</v>
      </c>
      <c r="I345" s="302">
        <v>4.6475086084441388</v>
      </c>
      <c r="J345" s="302">
        <v>4.7163955116138396</v>
      </c>
      <c r="K345" s="302">
        <v>4.7023712775735866</v>
      </c>
      <c r="L345" s="302">
        <v>4.7025537051011348</v>
      </c>
      <c r="M345" s="302">
        <v>4.7406699074180327</v>
      </c>
      <c r="N345" s="302">
        <v>4.7951947577203793</v>
      </c>
      <c r="O345" s="302">
        <v>4.8462948630209022</v>
      </c>
      <c r="P345" s="302">
        <v>4.8865983336735468</v>
      </c>
      <c r="Q345" s="302">
        <v>4.9212501455265318</v>
      </c>
      <c r="R345" s="302">
        <v>4.9718653628351319</v>
      </c>
    </row>
    <row r="346" spans="5:18" ht="10.15" customHeight="1" x14ac:dyDescent="0.25">
      <c r="E346" s="303" t="s">
        <v>83</v>
      </c>
      <c r="F346" s="303" t="s">
        <v>614</v>
      </c>
      <c r="G346" s="304">
        <v>-1.1837888240202843</v>
      </c>
      <c r="H346" s="304">
        <v>3.1118063273502394</v>
      </c>
      <c r="I346" s="304">
        <v>3.0418788971055171</v>
      </c>
      <c r="J346" s="304">
        <v>2.8703200342050996</v>
      </c>
      <c r="K346" s="304">
        <v>2.7158817582790609</v>
      </c>
      <c r="L346" s="304">
        <v>2.603080114877208</v>
      </c>
      <c r="M346" s="304">
        <v>2.479604716820702</v>
      </c>
      <c r="N346" s="304">
        <v>2.3422307770209292</v>
      </c>
      <c r="O346" s="304">
        <v>2.1983910554404136</v>
      </c>
      <c r="P346" s="304">
        <v>2.0690587797211228</v>
      </c>
      <c r="Q346" s="304">
        <v>1.9737962255857302</v>
      </c>
      <c r="R346" s="304">
        <v>1.9280175033299551</v>
      </c>
    </row>
    <row r="347" spans="5:18" ht="10.15" customHeight="1" x14ac:dyDescent="0.25">
      <c r="E347" s="301" t="s">
        <v>1181</v>
      </c>
      <c r="F347" s="301" t="s">
        <v>638</v>
      </c>
      <c r="G347" s="302">
        <v>-0.81777826395429365</v>
      </c>
      <c r="H347" s="302">
        <v>4.8219183014380089</v>
      </c>
      <c r="I347" s="302">
        <v>4.8230327400797792</v>
      </c>
      <c r="J347" s="302">
        <v>4.7576467294908271</v>
      </c>
      <c r="K347" s="302">
        <v>4.6947827620582965</v>
      </c>
      <c r="L347" s="302">
        <v>4.6531677675541658</v>
      </c>
      <c r="M347" s="302">
        <v>4.5842413522482381</v>
      </c>
      <c r="N347" s="302">
        <v>4.4479591653472967</v>
      </c>
      <c r="O347" s="302">
        <v>4.312041189638796</v>
      </c>
      <c r="P347" s="302">
        <v>4.1842653069873075</v>
      </c>
      <c r="Q347" s="302">
        <v>4.0652601248368576</v>
      </c>
      <c r="R347" s="302">
        <v>4.0041400374837153</v>
      </c>
    </row>
    <row r="348" spans="5:18" ht="10.15" customHeight="1" x14ac:dyDescent="0.25">
      <c r="E348" s="303" t="s">
        <v>43</v>
      </c>
      <c r="F348" s="303" t="s">
        <v>640</v>
      </c>
      <c r="G348" s="304">
        <v>5.9105320229453806E-2</v>
      </c>
      <c r="H348" s="304">
        <v>2.6671508500676491</v>
      </c>
      <c r="I348" s="304">
        <v>2.740476405477053</v>
      </c>
      <c r="J348" s="304">
        <v>2.7480251240781235</v>
      </c>
      <c r="K348" s="304">
        <v>2.762926927835391</v>
      </c>
      <c r="L348" s="304">
        <v>2.7245802415672284</v>
      </c>
      <c r="M348" s="304">
        <v>2.6961528143829376</v>
      </c>
      <c r="N348" s="304">
        <v>2.6883837875565724</v>
      </c>
      <c r="O348" s="304">
        <v>2.7092655058757145</v>
      </c>
      <c r="P348" s="304">
        <v>2.7399620593920395</v>
      </c>
      <c r="Q348" s="304">
        <v>2.7438051569453346</v>
      </c>
      <c r="R348" s="304">
        <v>2.7262561702971029</v>
      </c>
    </row>
    <row r="349" spans="5:18" ht="10.15" customHeight="1" x14ac:dyDescent="0.25">
      <c r="E349" s="301" t="s">
        <v>49</v>
      </c>
      <c r="F349" s="301" t="s">
        <v>656</v>
      </c>
      <c r="G349" s="302">
        <v>-11.521752237621584</v>
      </c>
      <c r="H349" s="302">
        <v>38.340515848978818</v>
      </c>
      <c r="I349" s="302">
        <v>38.770181623502374</v>
      </c>
      <c r="J349" s="302">
        <v>37.787712211520358</v>
      </c>
      <c r="K349" s="302">
        <v>36.090952599839234</v>
      </c>
      <c r="L349" s="302">
        <v>33.934807056591922</v>
      </c>
      <c r="M349" s="302">
        <v>32.125354088771694</v>
      </c>
      <c r="N349" s="302">
        <v>31.17938028723102</v>
      </c>
      <c r="O349" s="302">
        <v>30.215448196824656</v>
      </c>
      <c r="P349" s="302">
        <v>29.036108441810789</v>
      </c>
      <c r="Q349" s="302">
        <v>27.796667763376611</v>
      </c>
      <c r="R349" s="302">
        <v>26.818763611357234</v>
      </c>
    </row>
    <row r="350" spans="5:18" ht="10.15" customHeight="1" x14ac:dyDescent="0.25">
      <c r="E350" s="303" t="s">
        <v>45</v>
      </c>
      <c r="F350" s="303" t="s">
        <v>649</v>
      </c>
      <c r="G350" s="304">
        <v>-0.10461771941698139</v>
      </c>
      <c r="H350" s="304">
        <v>0.55651035597427356</v>
      </c>
      <c r="I350" s="304">
        <v>0.56740824446125193</v>
      </c>
      <c r="J350" s="304">
        <v>0.54914765011932798</v>
      </c>
      <c r="K350" s="304">
        <v>0.54766362922335576</v>
      </c>
      <c r="L350" s="304">
        <v>0.5514765151715969</v>
      </c>
      <c r="M350" s="304">
        <v>0.54386040956626913</v>
      </c>
      <c r="N350" s="304">
        <v>0.53056353895043851</v>
      </c>
      <c r="O350" s="304">
        <v>0.51089034338309025</v>
      </c>
      <c r="P350" s="304">
        <v>0.48364016055069692</v>
      </c>
      <c r="Q350" s="304">
        <v>0.45903863484587193</v>
      </c>
      <c r="R350" s="304">
        <v>0.45189263655729217</v>
      </c>
    </row>
    <row r="351" spans="5:18" ht="10.15" customHeight="1" x14ac:dyDescent="0.25">
      <c r="E351" s="301" t="s">
        <v>55</v>
      </c>
      <c r="F351" s="301" t="s">
        <v>670</v>
      </c>
      <c r="G351" s="302">
        <v>0.68977668294191763</v>
      </c>
      <c r="H351" s="302">
        <v>1.8010138112183591</v>
      </c>
      <c r="I351" s="302">
        <v>1.7682637252288187</v>
      </c>
      <c r="J351" s="302">
        <v>1.8329974269120615</v>
      </c>
      <c r="K351" s="302">
        <v>1.9809808965821003</v>
      </c>
      <c r="L351" s="302">
        <v>2.1305843998373142</v>
      </c>
      <c r="M351" s="302">
        <v>2.2160371261087515</v>
      </c>
      <c r="N351" s="302">
        <v>2.2527242490386397</v>
      </c>
      <c r="O351" s="302">
        <v>2.2561333257427116</v>
      </c>
      <c r="P351" s="302">
        <v>2.2799602757969324</v>
      </c>
      <c r="Q351" s="302">
        <v>2.3805625325405906</v>
      </c>
      <c r="R351" s="302">
        <v>2.4907904941602768</v>
      </c>
    </row>
    <row r="352" spans="5:18" ht="10.15" customHeight="1" x14ac:dyDescent="0.25">
      <c r="E352" s="303" t="s">
        <v>51</v>
      </c>
      <c r="F352" s="303" t="s">
        <v>1175</v>
      </c>
      <c r="G352" s="304">
        <v>-0.29978360929136905</v>
      </c>
      <c r="H352" s="304">
        <v>4.49149615782048</v>
      </c>
      <c r="I352" s="304">
        <v>4.536699260006408</v>
      </c>
      <c r="J352" s="304">
        <v>4.7159305179684612</v>
      </c>
      <c r="K352" s="304">
        <v>4.7526745393311414</v>
      </c>
      <c r="L352" s="304">
        <v>4.713164385388807</v>
      </c>
      <c r="M352" s="304">
        <v>4.6297896784292769</v>
      </c>
      <c r="N352" s="304">
        <v>4.5054453580088412</v>
      </c>
      <c r="O352" s="304">
        <v>4.3675646434921163</v>
      </c>
      <c r="P352" s="304">
        <v>4.2733286149163483</v>
      </c>
      <c r="Q352" s="304">
        <v>4.2267891259069659</v>
      </c>
      <c r="R352" s="304">
        <v>4.1917125485291109</v>
      </c>
    </row>
    <row r="353" spans="5:18" ht="10.15" customHeight="1" x14ac:dyDescent="0.25">
      <c r="E353" s="301" t="s">
        <v>75</v>
      </c>
      <c r="F353" s="301" t="s">
        <v>759</v>
      </c>
      <c r="G353" s="302">
        <v>2.5843589263895552</v>
      </c>
      <c r="H353" s="302">
        <v>18.369638983087388</v>
      </c>
      <c r="I353" s="302">
        <v>18.913771437810599</v>
      </c>
      <c r="J353" s="302">
        <v>20.053035135804642</v>
      </c>
      <c r="K353" s="302">
        <v>21.564773591774451</v>
      </c>
      <c r="L353" s="302">
        <v>22.625130539784006</v>
      </c>
      <c r="M353" s="302">
        <v>22.591939600042195</v>
      </c>
      <c r="N353" s="302">
        <v>22.057910315304927</v>
      </c>
      <c r="O353" s="302">
        <v>21.374272426721362</v>
      </c>
      <c r="P353" s="302">
        <v>21.019901425847024</v>
      </c>
      <c r="Q353" s="302">
        <v>20.943100988059793</v>
      </c>
      <c r="R353" s="302">
        <v>20.953997909476943</v>
      </c>
    </row>
    <row r="354" spans="5:18" ht="10.15" customHeight="1" x14ac:dyDescent="0.25">
      <c r="E354" s="303" t="s">
        <v>2</v>
      </c>
      <c r="F354" s="303" t="s">
        <v>653</v>
      </c>
      <c r="G354" s="304">
        <v>2.2967310753029118</v>
      </c>
      <c r="H354" s="304">
        <v>26.829643056537403</v>
      </c>
      <c r="I354" s="304">
        <v>27.253377305470806</v>
      </c>
      <c r="J354" s="304">
        <v>28.105839630973822</v>
      </c>
      <c r="K354" s="304">
        <v>28.642726936763772</v>
      </c>
      <c r="L354" s="304">
        <v>28.681345314404567</v>
      </c>
      <c r="M354" s="304">
        <v>28.69170848677793</v>
      </c>
      <c r="N354" s="304">
        <v>28.81357975336083</v>
      </c>
      <c r="O354" s="304">
        <v>28.934489889461325</v>
      </c>
      <c r="P354" s="304">
        <v>28.960502060848668</v>
      </c>
      <c r="Q354" s="304">
        <v>28.998741754466824</v>
      </c>
      <c r="R354" s="304">
        <v>29.126374131840315</v>
      </c>
    </row>
    <row r="355" spans="5:18" ht="10.15" customHeight="1" x14ac:dyDescent="0.25">
      <c r="E355" s="301" t="s">
        <v>57</v>
      </c>
      <c r="F355" s="301" t="s">
        <v>673</v>
      </c>
      <c r="G355" s="302">
        <v>-0.20694141219228968</v>
      </c>
      <c r="H355" s="302">
        <v>22.61252863330612</v>
      </c>
      <c r="I355" s="302">
        <v>23.604440686556405</v>
      </c>
      <c r="J355" s="302">
        <v>24.415701768006691</v>
      </c>
      <c r="K355" s="302">
        <v>24.650248163531661</v>
      </c>
      <c r="L355" s="302">
        <v>24.31912936748175</v>
      </c>
      <c r="M355" s="302">
        <v>23.782520059943327</v>
      </c>
      <c r="N355" s="302">
        <v>23.240213821050464</v>
      </c>
      <c r="O355" s="302">
        <v>22.920353748270767</v>
      </c>
      <c r="P355" s="302">
        <v>22.76187036898186</v>
      </c>
      <c r="Q355" s="302">
        <v>22.60130488230412</v>
      </c>
      <c r="R355" s="302">
        <v>22.40558722111383</v>
      </c>
    </row>
    <row r="356" spans="5:18" ht="10.15" customHeight="1" x14ac:dyDescent="0.25">
      <c r="E356" s="303" t="s">
        <v>40</v>
      </c>
      <c r="F356" s="303" t="s">
        <v>636</v>
      </c>
      <c r="G356" s="304">
        <v>0.10237964660219451</v>
      </c>
      <c r="H356" s="304">
        <v>0.38517692338953519</v>
      </c>
      <c r="I356" s="304">
        <v>0.41284592102458501</v>
      </c>
      <c r="J356" s="304">
        <v>0.4343171070058553</v>
      </c>
      <c r="K356" s="304">
        <v>0.45086358520280406</v>
      </c>
      <c r="L356" s="304">
        <v>0.46551758839897367</v>
      </c>
      <c r="M356" s="304">
        <v>0.48197807794830261</v>
      </c>
      <c r="N356" s="304">
        <v>0.49393618144890322</v>
      </c>
      <c r="O356" s="304">
        <v>0.49776774257276207</v>
      </c>
      <c r="P356" s="304">
        <v>0.49450931095552542</v>
      </c>
      <c r="Q356" s="304">
        <v>0.49053608500478585</v>
      </c>
      <c r="R356" s="304">
        <v>0.48755656999172969</v>
      </c>
    </row>
    <row r="357" spans="5:18" ht="10.15" customHeight="1" x14ac:dyDescent="0.25">
      <c r="E357" s="301" t="s">
        <v>351</v>
      </c>
      <c r="F357" s="301" t="s">
        <v>685</v>
      </c>
      <c r="G357" s="302">
        <v>-0.29918083543042318</v>
      </c>
      <c r="H357" s="302">
        <v>0.92214169403472734</v>
      </c>
      <c r="I357" s="302">
        <v>0.91957461349810876</v>
      </c>
      <c r="J357" s="302">
        <v>0.88770088475059949</v>
      </c>
      <c r="K357" s="302">
        <v>0.89075353882988728</v>
      </c>
      <c r="L357" s="302">
        <v>0.89549826097167295</v>
      </c>
      <c r="M357" s="302">
        <v>0.86560374529946504</v>
      </c>
      <c r="N357" s="302">
        <v>0.8253664884290306</v>
      </c>
      <c r="O357" s="302">
        <v>0.7716285681345102</v>
      </c>
      <c r="P357" s="302">
        <v>0.7058198425042792</v>
      </c>
      <c r="Q357" s="302">
        <v>0.65063577560376451</v>
      </c>
      <c r="R357" s="302">
        <v>0.62296085860430417</v>
      </c>
    </row>
    <row r="358" spans="5:18" ht="10.15" customHeight="1" x14ac:dyDescent="0.25">
      <c r="E358" s="303" t="s">
        <v>59</v>
      </c>
      <c r="F358" s="303" t="s">
        <v>689</v>
      </c>
      <c r="G358" s="304">
        <v>-0.33620887349039064</v>
      </c>
      <c r="H358" s="304">
        <v>1.3301536467819621</v>
      </c>
      <c r="I358" s="304">
        <v>1.3256542442975441</v>
      </c>
      <c r="J358" s="304">
        <v>1.2904209290084079</v>
      </c>
      <c r="K358" s="304">
        <v>1.2819239799027276</v>
      </c>
      <c r="L358" s="304">
        <v>1.2651216303564357</v>
      </c>
      <c r="M358" s="304">
        <v>1.2285414680536477</v>
      </c>
      <c r="N358" s="304">
        <v>1.2022301463112259</v>
      </c>
      <c r="O358" s="304">
        <v>1.1676859936130541</v>
      </c>
      <c r="P358" s="304">
        <v>1.1063278154499143</v>
      </c>
      <c r="Q358" s="304">
        <v>1.0384358222833809</v>
      </c>
      <c r="R358" s="304">
        <v>0.99394477329157149</v>
      </c>
    </row>
    <row r="359" spans="5:18" ht="10.15" customHeight="1" x14ac:dyDescent="0.25">
      <c r="E359" s="301" t="s">
        <v>61</v>
      </c>
      <c r="F359" s="301" t="s">
        <v>1176</v>
      </c>
      <c r="G359" s="302">
        <v>5.089895349868595E-2</v>
      </c>
      <c r="H359" s="302">
        <v>0.22458348667657935</v>
      </c>
      <c r="I359" s="302">
        <v>0.24239585612993045</v>
      </c>
      <c r="J359" s="302">
        <v>0.25404837693058913</v>
      </c>
      <c r="K359" s="302">
        <v>0.25931944309940413</v>
      </c>
      <c r="L359" s="302">
        <v>0.26228440134833281</v>
      </c>
      <c r="M359" s="302">
        <v>0.26523341366957337</v>
      </c>
      <c r="N359" s="302">
        <v>0.26791154017853008</v>
      </c>
      <c r="O359" s="302">
        <v>0.27027140342539502</v>
      </c>
      <c r="P359" s="302">
        <v>0.27235211308874319</v>
      </c>
      <c r="Q359" s="302">
        <v>0.27397216143625686</v>
      </c>
      <c r="R359" s="302">
        <v>0.2754824401752653</v>
      </c>
    </row>
    <row r="360" spans="5:18" ht="10.15" customHeight="1" x14ac:dyDescent="0.25">
      <c r="E360" s="303" t="s">
        <v>53</v>
      </c>
      <c r="F360" s="303" t="s">
        <v>662</v>
      </c>
      <c r="G360" s="304">
        <v>-0.75357624355613817</v>
      </c>
      <c r="H360" s="304">
        <v>3.8026526739486828</v>
      </c>
      <c r="I360" s="304">
        <v>3.8608457512897361</v>
      </c>
      <c r="J360" s="304">
        <v>3.9007160602713378</v>
      </c>
      <c r="K360" s="304">
        <v>3.9583444142559143</v>
      </c>
      <c r="L360" s="304">
        <v>3.9533182382032659</v>
      </c>
      <c r="M360" s="304">
        <v>3.8258164588796824</v>
      </c>
      <c r="N360" s="304">
        <v>3.6455755557527056</v>
      </c>
      <c r="O360" s="304">
        <v>3.4588158289758861</v>
      </c>
      <c r="P360" s="304">
        <v>3.3089781152857447</v>
      </c>
      <c r="Q360" s="304">
        <v>3.1678590433495968</v>
      </c>
      <c r="R360" s="304">
        <v>3.0490764303925446</v>
      </c>
    </row>
    <row r="361" spans="5:18" ht="10.15" customHeight="1" x14ac:dyDescent="0.25">
      <c r="E361" s="301" t="s">
        <v>63</v>
      </c>
      <c r="F361" s="301" t="s">
        <v>696</v>
      </c>
      <c r="G361" s="302">
        <v>-2.00780261937826E-2</v>
      </c>
      <c r="H361" s="302">
        <v>0.16169428473889336</v>
      </c>
      <c r="I361" s="302">
        <v>0.16342737936698332</v>
      </c>
      <c r="J361" s="302">
        <v>0.16529716816015053</v>
      </c>
      <c r="K361" s="302">
        <v>0.16714718460344857</v>
      </c>
      <c r="L361" s="302">
        <v>0.16834293633814301</v>
      </c>
      <c r="M361" s="302">
        <v>0.16841586433843572</v>
      </c>
      <c r="N361" s="302">
        <v>0.16555102945862155</v>
      </c>
      <c r="O361" s="302">
        <v>0.16047506777569687</v>
      </c>
      <c r="P361" s="302">
        <v>0.15419043009245267</v>
      </c>
      <c r="Q361" s="302">
        <v>0.14715386481764578</v>
      </c>
      <c r="R361" s="302">
        <v>0.14161625854511076</v>
      </c>
    </row>
    <row r="362" spans="5:18" ht="10.15" customHeight="1" x14ac:dyDescent="0.25">
      <c r="E362" s="303" t="s">
        <v>65</v>
      </c>
      <c r="F362" s="303" t="s">
        <v>708</v>
      </c>
      <c r="G362" s="304">
        <v>-0.78484985933577001</v>
      </c>
      <c r="H362" s="304">
        <v>8.3220107705029633</v>
      </c>
      <c r="I362" s="304">
        <v>8.501853064177805</v>
      </c>
      <c r="J362" s="304">
        <v>8.4602535666222511</v>
      </c>
      <c r="K362" s="304">
        <v>8.2795176651395757</v>
      </c>
      <c r="L362" s="304">
        <v>8.0546238465647608</v>
      </c>
      <c r="M362" s="304">
        <v>7.8771057241775075</v>
      </c>
      <c r="N362" s="304">
        <v>7.8119210935041883</v>
      </c>
      <c r="O362" s="304">
        <v>7.7805981787426397</v>
      </c>
      <c r="P362" s="304">
        <v>7.728341358713811</v>
      </c>
      <c r="Q362" s="304">
        <v>7.6384083791245834</v>
      </c>
      <c r="R362" s="304">
        <v>7.5371609111671933</v>
      </c>
    </row>
    <row r="363" spans="5:18" ht="10.15" customHeight="1" x14ac:dyDescent="0.25">
      <c r="E363" s="301" t="s">
        <v>36</v>
      </c>
      <c r="F363" s="301" t="s">
        <v>579</v>
      </c>
      <c r="G363" s="302">
        <v>-0.28320848805492727</v>
      </c>
      <c r="H363" s="302">
        <v>4.0621148660289048</v>
      </c>
      <c r="I363" s="302">
        <v>4.1417572824889861</v>
      </c>
      <c r="J363" s="302">
        <v>4.1448684442524035</v>
      </c>
      <c r="K363" s="302">
        <v>4.0845953687790733</v>
      </c>
      <c r="L363" s="302">
        <v>4.0069314634576285</v>
      </c>
      <c r="M363" s="302">
        <v>3.9655925130100735</v>
      </c>
      <c r="N363" s="302">
        <v>3.953675610168653</v>
      </c>
      <c r="O363" s="302">
        <v>3.9350603047604484</v>
      </c>
      <c r="P363" s="302">
        <v>3.8926541015982341</v>
      </c>
      <c r="Q363" s="302">
        <v>3.8360920069782298</v>
      </c>
      <c r="R363" s="302">
        <v>3.7789063779739775</v>
      </c>
    </row>
    <row r="364" spans="5:18" ht="10.15" customHeight="1" x14ac:dyDescent="0.25">
      <c r="E364" s="303" t="s">
        <v>67</v>
      </c>
      <c r="F364" s="303" t="s">
        <v>727</v>
      </c>
      <c r="G364" s="304">
        <v>-5.3224383291904793</v>
      </c>
      <c r="H364" s="304">
        <v>16.165120494957552</v>
      </c>
      <c r="I364" s="304">
        <v>16.388087331859122</v>
      </c>
      <c r="J364" s="304">
        <v>16.051030051843693</v>
      </c>
      <c r="K364" s="304">
        <v>15.566897623950757</v>
      </c>
      <c r="L364" s="304">
        <v>15.08262673550246</v>
      </c>
      <c r="M364" s="304">
        <v>14.566053297877975</v>
      </c>
      <c r="N364" s="304">
        <v>13.864686801033095</v>
      </c>
      <c r="O364" s="304">
        <v>12.984910733529654</v>
      </c>
      <c r="P364" s="304">
        <v>12.082900774595034</v>
      </c>
      <c r="Q364" s="304">
        <v>11.355145150487601</v>
      </c>
      <c r="R364" s="304">
        <v>10.842682165767073</v>
      </c>
    </row>
    <row r="365" spans="5:18" ht="10.15" customHeight="1" x14ac:dyDescent="0.25">
      <c r="E365" s="301" t="s">
        <v>69</v>
      </c>
      <c r="F365" s="301" t="s">
        <v>729</v>
      </c>
      <c r="G365" s="302">
        <v>-0.59092806543105603</v>
      </c>
      <c r="H365" s="302">
        <v>4.6676083702029247</v>
      </c>
      <c r="I365" s="302">
        <v>4.6376413909459542</v>
      </c>
      <c r="J365" s="302">
        <v>4.7172250401219777</v>
      </c>
      <c r="K365" s="302">
        <v>4.8218704904661251</v>
      </c>
      <c r="L365" s="302">
        <v>4.8376876520634813</v>
      </c>
      <c r="M365" s="302">
        <v>4.7360113022410157</v>
      </c>
      <c r="N365" s="302">
        <v>4.5641742604448714</v>
      </c>
      <c r="O365" s="302">
        <v>4.3879409349051341</v>
      </c>
      <c r="P365" s="302">
        <v>4.2564975344025378</v>
      </c>
      <c r="Q365" s="302">
        <v>4.1668574015217379</v>
      </c>
      <c r="R365" s="302">
        <v>4.0766803047718687</v>
      </c>
    </row>
    <row r="366" spans="5:18" ht="10.15" customHeight="1" x14ac:dyDescent="0.25">
      <c r="E366" s="303" t="s">
        <v>85</v>
      </c>
      <c r="F366" s="303" t="s">
        <v>736</v>
      </c>
      <c r="G366" s="304">
        <v>-3.5822064261241868</v>
      </c>
      <c r="H366" s="304">
        <v>8.8392444002991954</v>
      </c>
      <c r="I366" s="304">
        <v>8.7820172615210268</v>
      </c>
      <c r="J366" s="304">
        <v>8.5171609906719592</v>
      </c>
      <c r="K366" s="304">
        <v>8.1810754467786229</v>
      </c>
      <c r="L366" s="304">
        <v>7.8294065509055404</v>
      </c>
      <c r="M366" s="304">
        <v>7.3323807007499555</v>
      </c>
      <c r="N366" s="304">
        <v>6.8423139530226065</v>
      </c>
      <c r="O366" s="304">
        <v>6.3363281910573299</v>
      </c>
      <c r="P366" s="304">
        <v>5.8973227157198096</v>
      </c>
      <c r="Q366" s="304">
        <v>5.5100624327921093</v>
      </c>
      <c r="R366" s="304">
        <v>5.2570379741750086</v>
      </c>
    </row>
    <row r="367" spans="5:18" ht="10.15" customHeight="1" x14ac:dyDescent="0.25">
      <c r="E367" s="301" t="s">
        <v>73</v>
      </c>
      <c r="F367" s="301" t="s">
        <v>756</v>
      </c>
      <c r="G367" s="302">
        <v>-0.15289833855961144</v>
      </c>
      <c r="H367" s="302">
        <v>0.94725404394209844</v>
      </c>
      <c r="I367" s="302">
        <v>0.94961458222339856</v>
      </c>
      <c r="J367" s="302">
        <v>0.95188050205850039</v>
      </c>
      <c r="K367" s="302">
        <v>0.94964897914754531</v>
      </c>
      <c r="L367" s="302">
        <v>0.9380839424822025</v>
      </c>
      <c r="M367" s="302">
        <v>0.91692981946550733</v>
      </c>
      <c r="N367" s="302">
        <v>0.89054832318767518</v>
      </c>
      <c r="O367" s="302">
        <v>0.8571985013144181</v>
      </c>
      <c r="P367" s="302">
        <v>0.82595453444214417</v>
      </c>
      <c r="Q367" s="302">
        <v>0.80365856444864725</v>
      </c>
      <c r="R367" s="302">
        <v>0.79435570538248701</v>
      </c>
    </row>
    <row r="368" spans="5:18" ht="10.15" customHeight="1" x14ac:dyDescent="0.25">
      <c r="E368" s="303" t="s">
        <v>1132</v>
      </c>
      <c r="F368" s="303" t="s">
        <v>754</v>
      </c>
      <c r="G368" s="304">
        <v>-0.58475738707688185</v>
      </c>
      <c r="H368" s="304">
        <v>2.3208211486034251</v>
      </c>
      <c r="I368" s="304">
        <v>2.3392723690819062</v>
      </c>
      <c r="J368" s="304">
        <v>2.3420036700351936</v>
      </c>
      <c r="K368" s="304">
        <v>2.3507893428425417</v>
      </c>
      <c r="L368" s="304">
        <v>2.337606396631756</v>
      </c>
      <c r="M368" s="304">
        <v>2.26360187033925</v>
      </c>
      <c r="N368" s="304">
        <v>2.1470498986294357</v>
      </c>
      <c r="O368" s="304">
        <v>2.017932123933317</v>
      </c>
      <c r="P368" s="304">
        <v>1.8961008465718376</v>
      </c>
      <c r="Q368" s="304">
        <v>1.7974471505068741</v>
      </c>
      <c r="R368" s="304">
        <v>1.7360637615265433</v>
      </c>
    </row>
    <row r="369" spans="5:18" ht="10.15" customHeight="1" x14ac:dyDescent="0.25">
      <c r="E369" s="301" t="s">
        <v>1</v>
      </c>
      <c r="F369" s="301" t="s">
        <v>651</v>
      </c>
      <c r="G369" s="302">
        <v>-9.1044235135063545E-2</v>
      </c>
      <c r="H369" s="302">
        <v>2.4202890249405886</v>
      </c>
      <c r="I369" s="302">
        <v>2.4523343308408485</v>
      </c>
      <c r="J369" s="302">
        <v>2.4257796443807833</v>
      </c>
      <c r="K369" s="302">
        <v>2.3896299336070297</v>
      </c>
      <c r="L369" s="302">
        <v>2.3650511757354611</v>
      </c>
      <c r="M369" s="302">
        <v>2.3682173375146487</v>
      </c>
      <c r="N369" s="302">
        <v>2.3812449714541506</v>
      </c>
      <c r="O369" s="302">
        <v>2.3760952573218943</v>
      </c>
      <c r="P369" s="302">
        <v>2.3605390589349904</v>
      </c>
      <c r="Q369" s="302">
        <v>2.3423590967629271</v>
      </c>
      <c r="R369" s="302">
        <v>2.3292447898055251</v>
      </c>
    </row>
    <row r="370" spans="5:18" ht="10.15" customHeight="1" x14ac:dyDescent="0.25">
      <c r="E370" s="303" t="s">
        <v>77</v>
      </c>
      <c r="F370" s="303" t="s">
        <v>763</v>
      </c>
      <c r="G370" s="304">
        <v>0.60382520593470446</v>
      </c>
      <c r="H370" s="304">
        <v>4.4205957900813759</v>
      </c>
      <c r="I370" s="304">
        <v>4.6458004076266457</v>
      </c>
      <c r="J370" s="304">
        <v>4.723366344488598</v>
      </c>
      <c r="K370" s="304">
        <v>4.7802183325201888</v>
      </c>
      <c r="L370" s="304">
        <v>4.8186120697688439</v>
      </c>
      <c r="M370" s="304">
        <v>4.86555617658711</v>
      </c>
      <c r="N370" s="304">
        <v>4.935838498693828</v>
      </c>
      <c r="O370" s="304">
        <v>5.0114539463753776</v>
      </c>
      <c r="P370" s="304">
        <v>5.0434969693287055</v>
      </c>
      <c r="Q370" s="304">
        <v>5.0202117240757413</v>
      </c>
      <c r="R370" s="304">
        <v>5.0244209960160804</v>
      </c>
    </row>
    <row r="371" spans="5:18" ht="10.15" customHeight="1" x14ac:dyDescent="0.25">
      <c r="E371" s="301" t="s">
        <v>1182</v>
      </c>
      <c r="F371" s="301" t="s">
        <v>1177</v>
      </c>
      <c r="G371" s="302">
        <v>4.8758831581734015</v>
      </c>
      <c r="H371" s="302">
        <v>28.489096410751088</v>
      </c>
      <c r="I371" s="302">
        <v>29.047233391614011</v>
      </c>
      <c r="J371" s="302">
        <v>29.843862074790785</v>
      </c>
      <c r="K371" s="302">
        <v>30.348788409194075</v>
      </c>
      <c r="L371" s="302">
        <v>30.658082841402809</v>
      </c>
      <c r="M371" s="302">
        <v>31.070114447005942</v>
      </c>
      <c r="N371" s="302">
        <v>31.787315405167831</v>
      </c>
      <c r="O371" s="302">
        <v>32.482325718638009</v>
      </c>
      <c r="P371" s="302">
        <v>32.807564421249374</v>
      </c>
      <c r="Q371" s="302">
        <v>33.008701967513979</v>
      </c>
      <c r="R371" s="302">
        <v>33.36497956892449</v>
      </c>
    </row>
    <row r="372" spans="5:18" ht="10.15" customHeight="1" x14ac:dyDescent="0.25">
      <c r="E372" s="305" t="s">
        <v>3</v>
      </c>
      <c r="F372" s="305" t="s">
        <v>714</v>
      </c>
      <c r="G372" s="306">
        <v>0.44313625946063873</v>
      </c>
      <c r="H372" s="306">
        <v>2.4381535004019255</v>
      </c>
      <c r="I372" s="306">
        <v>2.5393120861281231</v>
      </c>
      <c r="J372" s="306">
        <v>2.6042938455485962</v>
      </c>
      <c r="K372" s="306">
        <v>2.6414956933526126</v>
      </c>
      <c r="L372" s="306">
        <v>2.6744366104781077</v>
      </c>
      <c r="M372" s="306">
        <v>2.7023973511087624</v>
      </c>
      <c r="N372" s="306">
        <v>2.7420804983726588</v>
      </c>
      <c r="O372" s="306">
        <v>2.7936684394562383</v>
      </c>
      <c r="P372" s="306">
        <v>2.8352215726235945</v>
      </c>
      <c r="Q372" s="306">
        <v>2.8572157101024622</v>
      </c>
      <c r="R372" s="306">
        <v>2.8812897598625642</v>
      </c>
    </row>
    <row r="373" spans="5:18" ht="10.15" customHeight="1" x14ac:dyDescent="0.25">
      <c r="E373" s="307" t="s">
        <v>1183</v>
      </c>
      <c r="F373" s="307" t="s">
        <v>1178</v>
      </c>
      <c r="G373" s="308">
        <v>-15.14856731538805</v>
      </c>
      <c r="H373" s="308">
        <v>215.53013482887974</v>
      </c>
      <c r="I373" s="308">
        <v>219.47739411212976</v>
      </c>
      <c r="J373" s="308">
        <v>221.66268259608634</v>
      </c>
      <c r="K373" s="308">
        <v>221.86736682111177</v>
      </c>
      <c r="L373" s="308">
        <v>219.57781513789141</v>
      </c>
      <c r="M373" s="308">
        <v>215.87903045766745</v>
      </c>
      <c r="N373" s="308">
        <v>212.63292556747564</v>
      </c>
      <c r="O373" s="308">
        <v>209.14163368294743</v>
      </c>
      <c r="P373" s="308">
        <v>205.52874577145948</v>
      </c>
      <c r="Q373" s="308">
        <v>202.3578539611031</v>
      </c>
      <c r="R373" s="308">
        <v>200.38156751349169</v>
      </c>
    </row>
    <row r="374" spans="5:18" ht="10.15" customHeight="1" x14ac:dyDescent="0.25">
      <c r="E374" s="309" t="s">
        <v>1184</v>
      </c>
      <c r="F374" s="309" t="s">
        <v>1179</v>
      </c>
      <c r="G374" s="310">
        <v>-8.3922032039594967</v>
      </c>
      <c r="H374" s="310">
        <v>140.96025423916933</v>
      </c>
      <c r="I374" s="310">
        <v>143.90279306776119</v>
      </c>
      <c r="J374" s="310">
        <v>146.07243337248693</v>
      </c>
      <c r="K374" s="310">
        <v>146.68577362750685</v>
      </c>
      <c r="L374" s="310">
        <v>145.09432068678183</v>
      </c>
      <c r="M374" s="310">
        <v>142.3649652797618</v>
      </c>
      <c r="N374" s="310">
        <v>140.05102498914056</v>
      </c>
      <c r="O374" s="310">
        <v>137.70878695166866</v>
      </c>
      <c r="P374" s="310">
        <v>135.58304897122613</v>
      </c>
      <c r="Q374" s="310">
        <v>133.823940537629</v>
      </c>
      <c r="R374" s="310">
        <v>132.56805103520983</v>
      </c>
    </row>
    <row r="375" spans="5:18" ht="10.15" customHeight="1" x14ac:dyDescent="0.25"/>
    <row r="376" spans="5:18" ht="10.15" customHeight="1" x14ac:dyDescent="0.25"/>
    <row r="377" spans="5:18" ht="10.15" customHeight="1" x14ac:dyDescent="0.25">
      <c r="E377" s="40" t="s">
        <v>1195</v>
      </c>
    </row>
    <row r="378" spans="5:18" ht="10.15" customHeight="1" x14ac:dyDescent="0.25">
      <c r="E378" s="298" t="s">
        <v>292</v>
      </c>
      <c r="F378" s="298" t="s">
        <v>292</v>
      </c>
      <c r="G378" s="299" t="s">
        <v>1174</v>
      </c>
      <c r="H378" s="300">
        <v>2010</v>
      </c>
      <c r="I378" s="300">
        <v>2015</v>
      </c>
      <c r="J378" s="300">
        <v>2020</v>
      </c>
      <c r="K378" s="300">
        <v>2025</v>
      </c>
      <c r="L378" s="300">
        <v>2030</v>
      </c>
      <c r="M378" s="300">
        <v>2035</v>
      </c>
      <c r="N378" s="300">
        <v>2040</v>
      </c>
      <c r="O378" s="300">
        <v>2045</v>
      </c>
      <c r="P378" s="300">
        <v>2050</v>
      </c>
      <c r="Q378" s="300">
        <v>2055</v>
      </c>
      <c r="R378" s="300">
        <v>2060</v>
      </c>
    </row>
    <row r="379" spans="5:18" ht="10.15" customHeight="1" x14ac:dyDescent="0.25">
      <c r="E379" s="301" t="s">
        <v>38</v>
      </c>
      <c r="F379" s="301" t="s">
        <v>604</v>
      </c>
      <c r="G379" s="302">
        <v>64.06709649358902</v>
      </c>
      <c r="H379" s="302">
        <v>430.54781960260698</v>
      </c>
      <c r="I379" s="302">
        <v>429.99354887415302</v>
      </c>
      <c r="J379" s="302">
        <v>429.00474153689498</v>
      </c>
      <c r="K379" s="302">
        <v>439.18792729780398</v>
      </c>
      <c r="L379" s="302">
        <v>460.95582068979797</v>
      </c>
      <c r="M379" s="302">
        <v>472.98114642210197</v>
      </c>
      <c r="N379" s="302">
        <v>479.58059824396901</v>
      </c>
      <c r="O379" s="302">
        <v>480.43683648031799</v>
      </c>
      <c r="P379" s="302">
        <v>480.33676950896398</v>
      </c>
      <c r="Q379" s="302">
        <v>485.683335117696</v>
      </c>
      <c r="R379" s="302">
        <v>494.614916096196</v>
      </c>
    </row>
    <row r="380" spans="5:18" ht="10.15" customHeight="1" x14ac:dyDescent="0.25">
      <c r="E380" s="303" t="s">
        <v>83</v>
      </c>
      <c r="F380" s="303" t="s">
        <v>614</v>
      </c>
      <c r="G380" s="304">
        <v>-133.91387543400501</v>
      </c>
      <c r="H380" s="304">
        <v>284.67668775329099</v>
      </c>
      <c r="I380" s="304">
        <v>225.20601460115699</v>
      </c>
      <c r="J380" s="304">
        <v>187.50341929241901</v>
      </c>
      <c r="K380" s="304">
        <v>183.51981418460298</v>
      </c>
      <c r="L380" s="304">
        <v>191.90062680958297</v>
      </c>
      <c r="M380" s="304">
        <v>190.966990106922</v>
      </c>
      <c r="N380" s="304">
        <v>177.79207372789901</v>
      </c>
      <c r="O380" s="304">
        <v>163.04681688011198</v>
      </c>
      <c r="P380" s="304">
        <v>154.24234345935801</v>
      </c>
      <c r="Q380" s="304">
        <v>151.883602510434</v>
      </c>
      <c r="R380" s="304">
        <v>150.76281231928598</v>
      </c>
    </row>
    <row r="381" spans="5:18" ht="10.15" customHeight="1" x14ac:dyDescent="0.25">
      <c r="E381" s="301" t="s">
        <v>1181</v>
      </c>
      <c r="F381" s="301" t="s">
        <v>638</v>
      </c>
      <c r="G381" s="302">
        <v>-82.881754121009067</v>
      </c>
      <c r="H381" s="302">
        <v>377.67389389569303</v>
      </c>
      <c r="I381" s="302">
        <v>349.03357014817999</v>
      </c>
      <c r="J381" s="302">
        <v>300.58120347365104</v>
      </c>
      <c r="K381" s="302">
        <v>300.700477992532</v>
      </c>
      <c r="L381" s="302">
        <v>333.14149427581395</v>
      </c>
      <c r="M381" s="302">
        <v>336.08410748400996</v>
      </c>
      <c r="N381" s="302">
        <v>324.95690909039996</v>
      </c>
      <c r="O381" s="302">
        <v>307.66579088005597</v>
      </c>
      <c r="P381" s="302">
        <v>290.35205813489597</v>
      </c>
      <c r="Q381" s="302">
        <v>287.594990329155</v>
      </c>
      <c r="R381" s="302">
        <v>294.79213977468396</v>
      </c>
    </row>
    <row r="382" spans="5:18" ht="10.15" customHeight="1" x14ac:dyDescent="0.25">
      <c r="E382" s="303" t="s">
        <v>43</v>
      </c>
      <c r="F382" s="303" t="s">
        <v>640</v>
      </c>
      <c r="G382" s="304">
        <v>22.353780410587973</v>
      </c>
      <c r="H382" s="304">
        <v>250.20689999323801</v>
      </c>
      <c r="I382" s="304">
        <v>266.582906486529</v>
      </c>
      <c r="J382" s="304">
        <v>275.55692436852303</v>
      </c>
      <c r="K382" s="304">
        <v>273.555859436633</v>
      </c>
      <c r="L382" s="304">
        <v>273.07079839504803</v>
      </c>
      <c r="M382" s="304">
        <v>269.03662264629901</v>
      </c>
      <c r="N382" s="304">
        <v>267.31475421018501</v>
      </c>
      <c r="O382" s="304">
        <v>270.529346932821</v>
      </c>
      <c r="P382" s="304">
        <v>273.47286894863697</v>
      </c>
      <c r="Q382" s="304">
        <v>273.95991572008603</v>
      </c>
      <c r="R382" s="304">
        <v>272.56068040382598</v>
      </c>
    </row>
    <row r="383" spans="5:18" ht="10.15" customHeight="1" x14ac:dyDescent="0.25">
      <c r="E383" s="301" t="s">
        <v>49</v>
      </c>
      <c r="F383" s="301" t="s">
        <v>656</v>
      </c>
      <c r="G383" s="302">
        <v>-763.82351167693992</v>
      </c>
      <c r="H383" s="302">
        <v>2284.30795671842</v>
      </c>
      <c r="I383" s="302">
        <v>2142.36803373565</v>
      </c>
      <c r="J383" s="302">
        <v>2016.78475837424</v>
      </c>
      <c r="K383" s="302">
        <v>1910.0897099956198</v>
      </c>
      <c r="L383" s="302">
        <v>1820.7555077546399</v>
      </c>
      <c r="M383" s="302">
        <v>1768.2971615347201</v>
      </c>
      <c r="N383" s="302">
        <v>1726.2640701115299</v>
      </c>
      <c r="O383" s="302">
        <v>1679.7326272656999</v>
      </c>
      <c r="P383" s="302">
        <v>1626.8263325442999</v>
      </c>
      <c r="Q383" s="302">
        <v>1573.58769337646</v>
      </c>
      <c r="R383" s="302">
        <v>1520.4844450414801</v>
      </c>
    </row>
    <row r="384" spans="5:18" ht="10.15" customHeight="1" x14ac:dyDescent="0.25">
      <c r="E384" s="303" t="s">
        <v>45</v>
      </c>
      <c r="F384" s="303" t="s">
        <v>649</v>
      </c>
      <c r="G384" s="304">
        <v>-26.154094035928296</v>
      </c>
      <c r="H384" s="304">
        <v>70.754385157629997</v>
      </c>
      <c r="I384" s="304">
        <v>58.524549130712806</v>
      </c>
      <c r="J384" s="304">
        <v>51.284207822499098</v>
      </c>
      <c r="K384" s="304">
        <v>50.397812854814596</v>
      </c>
      <c r="L384" s="304">
        <v>52.598107867625096</v>
      </c>
      <c r="M384" s="304">
        <v>53.3147093337695</v>
      </c>
      <c r="N384" s="304">
        <v>51.872109501640701</v>
      </c>
      <c r="O384" s="304">
        <v>48.383555505279404</v>
      </c>
      <c r="P384" s="304">
        <v>45.378005324305498</v>
      </c>
      <c r="Q384" s="304">
        <v>44.422451717003703</v>
      </c>
      <c r="R384" s="304">
        <v>44.600291121701702</v>
      </c>
    </row>
    <row r="385" spans="5:18" ht="10.15" customHeight="1" x14ac:dyDescent="0.25">
      <c r="E385" s="301" t="s">
        <v>55</v>
      </c>
      <c r="F385" s="301" t="s">
        <v>670</v>
      </c>
      <c r="G385" s="302">
        <v>85.105721546652035</v>
      </c>
      <c r="H385" s="302">
        <v>193.476354624122</v>
      </c>
      <c r="I385" s="302">
        <v>183.86104807734699</v>
      </c>
      <c r="J385" s="302">
        <v>197.74890921167298</v>
      </c>
      <c r="K385" s="302">
        <v>223.40028240913901</v>
      </c>
      <c r="L385" s="302">
        <v>254.22440571410402</v>
      </c>
      <c r="M385" s="302">
        <v>257.91501586384999</v>
      </c>
      <c r="N385" s="302">
        <v>249.73696871335798</v>
      </c>
      <c r="O385" s="302">
        <v>242.46343085423499</v>
      </c>
      <c r="P385" s="302">
        <v>247.931103625801</v>
      </c>
      <c r="Q385" s="302">
        <v>263.11427241634101</v>
      </c>
      <c r="R385" s="302">
        <v>278.58207617077403</v>
      </c>
    </row>
    <row r="386" spans="5:18" ht="10.15" customHeight="1" x14ac:dyDescent="0.25">
      <c r="E386" s="303" t="s">
        <v>51</v>
      </c>
      <c r="F386" s="303" t="s">
        <v>1175</v>
      </c>
      <c r="G386" s="304">
        <v>-84.821267692021934</v>
      </c>
      <c r="H386" s="304">
        <v>581.76708740862796</v>
      </c>
      <c r="I386" s="304">
        <v>537.67889792069809</v>
      </c>
      <c r="J386" s="304">
        <v>503.628155980011</v>
      </c>
      <c r="K386" s="304">
        <v>514.78609550849694</v>
      </c>
      <c r="L386" s="304">
        <v>537.21724366807496</v>
      </c>
      <c r="M386" s="304">
        <v>533.82999120558907</v>
      </c>
      <c r="N386" s="304">
        <v>520.24331099088101</v>
      </c>
      <c r="O386" s="304">
        <v>502.327529765105</v>
      </c>
      <c r="P386" s="304">
        <v>490.56326759534198</v>
      </c>
      <c r="Q386" s="304">
        <v>490.66944034411296</v>
      </c>
      <c r="R386" s="304">
        <v>496.94581971660602</v>
      </c>
    </row>
    <row r="387" spans="5:18" ht="10.15" customHeight="1" x14ac:dyDescent="0.25">
      <c r="E387" s="301" t="s">
        <v>75</v>
      </c>
      <c r="F387" s="301" t="s">
        <v>759</v>
      </c>
      <c r="G387" s="302">
        <v>-33.349922793569931</v>
      </c>
      <c r="H387" s="302">
        <v>1757.9872723772701</v>
      </c>
      <c r="I387" s="302">
        <v>1620.55984325645</v>
      </c>
      <c r="J387" s="302">
        <v>1627.34782733734</v>
      </c>
      <c r="K387" s="302">
        <v>1736.69909751822</v>
      </c>
      <c r="L387" s="302">
        <v>1825.6103632827201</v>
      </c>
      <c r="M387" s="302">
        <v>1794.1499025283699</v>
      </c>
      <c r="N387" s="302">
        <v>1716.8407386802501</v>
      </c>
      <c r="O387" s="302">
        <v>1667.0772896501501</v>
      </c>
      <c r="P387" s="302">
        <v>1661.89499907148</v>
      </c>
      <c r="Q387" s="302">
        <v>1690.8890695103801</v>
      </c>
      <c r="R387" s="302">
        <v>1724.6373495837001</v>
      </c>
    </row>
    <row r="388" spans="5:18" ht="10.15" customHeight="1" x14ac:dyDescent="0.25">
      <c r="E388" s="303" t="s">
        <v>2</v>
      </c>
      <c r="F388" s="303" t="s">
        <v>653</v>
      </c>
      <c r="G388" s="304">
        <v>6.7666034989497348</v>
      </c>
      <c r="H388" s="304">
        <v>2143.6611393560302</v>
      </c>
      <c r="I388" s="304">
        <v>2063.9270146700001</v>
      </c>
      <c r="J388" s="304">
        <v>2094.9370618579901</v>
      </c>
      <c r="K388" s="304">
        <v>2100.9318522114304</v>
      </c>
      <c r="L388" s="304">
        <v>2156.5880762351699</v>
      </c>
      <c r="M388" s="304">
        <v>2167.13691964693</v>
      </c>
      <c r="N388" s="304">
        <v>2157.5931376378899</v>
      </c>
      <c r="O388" s="304">
        <v>2137.1332520864698</v>
      </c>
      <c r="P388" s="304">
        <v>2130.9544069495801</v>
      </c>
      <c r="Q388" s="304">
        <v>2140.0067159564601</v>
      </c>
      <c r="R388" s="304">
        <v>2150.4277428549799</v>
      </c>
    </row>
    <row r="389" spans="5:18" ht="10.15" customHeight="1" x14ac:dyDescent="0.25">
      <c r="E389" s="301" t="s">
        <v>57</v>
      </c>
      <c r="F389" s="301" t="s">
        <v>673</v>
      </c>
      <c r="G389" s="302">
        <v>-104.40337346485012</v>
      </c>
      <c r="H389" s="302">
        <v>2012.60209026097</v>
      </c>
      <c r="I389" s="302">
        <v>1974.2522006737101</v>
      </c>
      <c r="J389" s="302">
        <v>1960.4646981313201</v>
      </c>
      <c r="K389" s="302">
        <v>1993.19122807083</v>
      </c>
      <c r="L389" s="302">
        <v>2029.7123013218102</v>
      </c>
      <c r="M389" s="302">
        <v>1997.42076217045</v>
      </c>
      <c r="N389" s="302">
        <v>1945.5842582221599</v>
      </c>
      <c r="O389" s="302">
        <v>1913.5739500309799</v>
      </c>
      <c r="P389" s="302">
        <v>1899.42798104861</v>
      </c>
      <c r="Q389" s="302">
        <v>1902.0445130207102</v>
      </c>
      <c r="R389" s="302">
        <v>1908.1987167961199</v>
      </c>
    </row>
    <row r="390" spans="5:18" ht="10.15" customHeight="1" x14ac:dyDescent="0.25">
      <c r="E390" s="303" t="s">
        <v>40</v>
      </c>
      <c r="F390" s="303" t="s">
        <v>636</v>
      </c>
      <c r="G390" s="304">
        <v>-1.8052532639515988</v>
      </c>
      <c r="H390" s="304">
        <v>24.730207299119801</v>
      </c>
      <c r="I390" s="304">
        <v>22.509431282244901</v>
      </c>
      <c r="J390" s="304">
        <v>20.348531712308198</v>
      </c>
      <c r="K390" s="304">
        <v>19.8875657754405</v>
      </c>
      <c r="L390" s="304">
        <v>21.366127534053298</v>
      </c>
      <c r="M390" s="304">
        <v>22.808827120061402</v>
      </c>
      <c r="N390" s="304">
        <v>23.499579938593499</v>
      </c>
      <c r="O390" s="304">
        <v>23.310545649940199</v>
      </c>
      <c r="P390" s="304">
        <v>22.709564988322903</v>
      </c>
      <c r="Q390" s="304">
        <v>22.4748663347196</v>
      </c>
      <c r="R390" s="304">
        <v>22.924954035168202</v>
      </c>
    </row>
    <row r="391" spans="5:18" ht="10.15" customHeight="1" x14ac:dyDescent="0.25">
      <c r="E391" s="301" t="s">
        <v>351</v>
      </c>
      <c r="F391" s="301" t="s">
        <v>685</v>
      </c>
      <c r="G391" s="302">
        <v>-68.354187814205488</v>
      </c>
      <c r="H391" s="302">
        <v>133.16480230720998</v>
      </c>
      <c r="I391" s="302">
        <v>107.563852895994</v>
      </c>
      <c r="J391" s="302">
        <v>90.820258223607311</v>
      </c>
      <c r="K391" s="302">
        <v>88.087115248938403</v>
      </c>
      <c r="L391" s="302">
        <v>87.887626817437891</v>
      </c>
      <c r="M391" s="302">
        <v>84.576379450150498</v>
      </c>
      <c r="N391" s="302">
        <v>80.632287933549492</v>
      </c>
      <c r="O391" s="302">
        <v>74.643732980480891</v>
      </c>
      <c r="P391" s="302">
        <v>69.404047443725091</v>
      </c>
      <c r="Q391" s="302">
        <v>66.685592416940096</v>
      </c>
      <c r="R391" s="302">
        <v>64.810614493004493</v>
      </c>
    </row>
    <row r="392" spans="5:18" ht="10.15" customHeight="1" x14ac:dyDescent="0.25">
      <c r="E392" s="303" t="s">
        <v>59</v>
      </c>
      <c r="F392" s="303" t="s">
        <v>689</v>
      </c>
      <c r="G392" s="304">
        <v>-85.575955441034992</v>
      </c>
      <c r="H392" s="304">
        <v>189.80300344802899</v>
      </c>
      <c r="I392" s="304">
        <v>164.263286778295</v>
      </c>
      <c r="J392" s="304">
        <v>139.49272607726101</v>
      </c>
      <c r="K392" s="304">
        <v>123.57209723704999</v>
      </c>
      <c r="L392" s="304">
        <v>128.028894559001</v>
      </c>
      <c r="M392" s="304">
        <v>131.112459135996</v>
      </c>
      <c r="N392" s="304">
        <v>128.325281958511</v>
      </c>
      <c r="O392" s="304">
        <v>119.421145951976</v>
      </c>
      <c r="P392" s="304">
        <v>109.56701344839701</v>
      </c>
      <c r="Q392" s="304">
        <v>104.522248531594</v>
      </c>
      <c r="R392" s="304">
        <v>104.227048006994</v>
      </c>
    </row>
    <row r="393" spans="5:18" ht="10.15" customHeight="1" x14ac:dyDescent="0.25">
      <c r="E393" s="301" t="s">
        <v>61</v>
      </c>
      <c r="F393" s="301" t="s">
        <v>1176</v>
      </c>
      <c r="G393" s="302">
        <v>0.57520933945962938</v>
      </c>
      <c r="H393" s="302">
        <v>3.63083279123396</v>
      </c>
      <c r="I393" s="302">
        <v>3.6514002412466597</v>
      </c>
      <c r="J393" s="302">
        <v>3.7055213550948403</v>
      </c>
      <c r="K393" s="302">
        <v>3.6938492392321098</v>
      </c>
      <c r="L393" s="302">
        <v>3.767366175022</v>
      </c>
      <c r="M393" s="302">
        <v>3.9088485822836603</v>
      </c>
      <c r="N393" s="302">
        <v>4.0217012614040097</v>
      </c>
      <c r="O393" s="302">
        <v>4.0996513991523598</v>
      </c>
      <c r="P393" s="302">
        <v>4.1407496107519997</v>
      </c>
      <c r="Q393" s="302">
        <v>4.1632923803015602</v>
      </c>
      <c r="R393" s="302">
        <v>4.2060421306935893</v>
      </c>
    </row>
    <row r="394" spans="5:18" ht="10.15" customHeight="1" x14ac:dyDescent="0.25">
      <c r="E394" s="303" t="s">
        <v>53</v>
      </c>
      <c r="F394" s="303" t="s">
        <v>662</v>
      </c>
      <c r="G394" s="304">
        <v>-138.06938408970996</v>
      </c>
      <c r="H394" s="304">
        <v>419.65061019911701</v>
      </c>
      <c r="I394" s="304">
        <v>401.42704058427302</v>
      </c>
      <c r="J394" s="304">
        <v>362.66127572862797</v>
      </c>
      <c r="K394" s="304">
        <v>347.30731645433804</v>
      </c>
      <c r="L394" s="304">
        <v>340.07627618946401</v>
      </c>
      <c r="M394" s="304">
        <v>331.77030172476202</v>
      </c>
      <c r="N394" s="304">
        <v>323.20238706077402</v>
      </c>
      <c r="O394" s="304">
        <v>312.2065501925</v>
      </c>
      <c r="P394" s="304">
        <v>298.05972327509596</v>
      </c>
      <c r="Q394" s="304">
        <v>287.36835717690496</v>
      </c>
      <c r="R394" s="304">
        <v>281.58122610940705</v>
      </c>
    </row>
    <row r="395" spans="5:18" ht="10.15" customHeight="1" x14ac:dyDescent="0.25">
      <c r="E395" s="301" t="s">
        <v>63</v>
      </c>
      <c r="F395" s="301" t="s">
        <v>696</v>
      </c>
      <c r="G395" s="302">
        <v>-3.6492173654585205</v>
      </c>
      <c r="H395" s="302">
        <v>10.5370082679435</v>
      </c>
      <c r="I395" s="302">
        <v>9.5541603909567101</v>
      </c>
      <c r="J395" s="302">
        <v>8.5680767796084698</v>
      </c>
      <c r="K395" s="302">
        <v>7.9939708527036801</v>
      </c>
      <c r="L395" s="302">
        <v>7.98947370999828</v>
      </c>
      <c r="M395" s="302">
        <v>7.9295132567637001</v>
      </c>
      <c r="N395" s="302">
        <v>7.7957285838159898</v>
      </c>
      <c r="O395" s="302">
        <v>7.5275037361824895</v>
      </c>
      <c r="P395" s="302">
        <v>7.1800137304324094</v>
      </c>
      <c r="Q395" s="302">
        <v>6.95304858572461</v>
      </c>
      <c r="R395" s="302">
        <v>6.8877909024849799</v>
      </c>
    </row>
    <row r="396" spans="5:18" ht="10.15" customHeight="1" x14ac:dyDescent="0.25">
      <c r="E396" s="303" t="s">
        <v>65</v>
      </c>
      <c r="F396" s="303" t="s">
        <v>708</v>
      </c>
      <c r="G396" s="304">
        <v>-47.523345644597043</v>
      </c>
      <c r="H396" s="304">
        <v>640.21479022821404</v>
      </c>
      <c r="I396" s="304">
        <v>648.77937375338593</v>
      </c>
      <c r="J396" s="304">
        <v>649.39500632291492</v>
      </c>
      <c r="K396" s="304">
        <v>640.78983869389901</v>
      </c>
      <c r="L396" s="304">
        <v>618.78301109613005</v>
      </c>
      <c r="M396" s="304">
        <v>612.0098050846841</v>
      </c>
      <c r="N396" s="304">
        <v>613.97273078542003</v>
      </c>
      <c r="O396" s="304">
        <v>615.87961525825506</v>
      </c>
      <c r="P396" s="304">
        <v>613.24320270448004</v>
      </c>
      <c r="Q396" s="304">
        <v>605.306478080494</v>
      </c>
      <c r="R396" s="304">
        <v>592.691444583617</v>
      </c>
    </row>
    <row r="397" spans="5:18" ht="10.15" customHeight="1" x14ac:dyDescent="0.25">
      <c r="E397" s="301" t="s">
        <v>36</v>
      </c>
      <c r="F397" s="301" t="s">
        <v>579</v>
      </c>
      <c r="G397" s="302">
        <v>-45.936234061111946</v>
      </c>
      <c r="H397" s="302">
        <v>277.43483748435995</v>
      </c>
      <c r="I397" s="302">
        <v>262.45832880793404</v>
      </c>
      <c r="J397" s="302">
        <v>252.034098219453</v>
      </c>
      <c r="K397" s="302">
        <v>244.05416688471402</v>
      </c>
      <c r="L397" s="302">
        <v>240.33119810802302</v>
      </c>
      <c r="M397" s="302">
        <v>238.32571613211201</v>
      </c>
      <c r="N397" s="302">
        <v>238.56796385872698</v>
      </c>
      <c r="O397" s="302">
        <v>238.80986016084398</v>
      </c>
      <c r="P397" s="302">
        <v>237.326924736211</v>
      </c>
      <c r="Q397" s="302">
        <v>234.31954394393802</v>
      </c>
      <c r="R397" s="302">
        <v>231.498603423248</v>
      </c>
    </row>
    <row r="398" spans="5:18" ht="10.15" customHeight="1" x14ac:dyDescent="0.25">
      <c r="E398" s="303" t="s">
        <v>67</v>
      </c>
      <c r="F398" s="303" t="s">
        <v>727</v>
      </c>
      <c r="G398" s="304">
        <v>-852.72839961182888</v>
      </c>
      <c r="H398" s="304">
        <v>1731.1429442277899</v>
      </c>
      <c r="I398" s="304">
        <v>1507.0955177002199</v>
      </c>
      <c r="J398" s="304">
        <v>1267.0007027092299</v>
      </c>
      <c r="K398" s="304">
        <v>1132.3600247760401</v>
      </c>
      <c r="L398" s="304">
        <v>1182.3486104162898</v>
      </c>
      <c r="M398" s="304">
        <v>1200.62169585424</v>
      </c>
      <c r="N398" s="304">
        <v>1144.8119482030702</v>
      </c>
      <c r="O398" s="304">
        <v>1038.2667912695599</v>
      </c>
      <c r="P398" s="304">
        <v>935.47998637007197</v>
      </c>
      <c r="Q398" s="304">
        <v>883.50968790045795</v>
      </c>
      <c r="R398" s="304">
        <v>878.41454461596106</v>
      </c>
    </row>
    <row r="399" spans="5:18" ht="10.15" customHeight="1" x14ac:dyDescent="0.25">
      <c r="E399" s="301" t="s">
        <v>69</v>
      </c>
      <c r="F399" s="301" t="s">
        <v>729</v>
      </c>
      <c r="G399" s="302">
        <v>-80.622852422030007</v>
      </c>
      <c r="H399" s="302">
        <v>385.87656983004399</v>
      </c>
      <c r="I399" s="302">
        <v>363.08114746621197</v>
      </c>
      <c r="J399" s="302">
        <v>362.08185637447099</v>
      </c>
      <c r="K399" s="302">
        <v>364.95462612601102</v>
      </c>
      <c r="L399" s="302">
        <v>353.62091095045901</v>
      </c>
      <c r="M399" s="302">
        <v>338.84183446568198</v>
      </c>
      <c r="N399" s="302">
        <v>325.38809344427301</v>
      </c>
      <c r="O399" s="302">
        <v>316.71634130106202</v>
      </c>
      <c r="P399" s="302">
        <v>312.939754216491</v>
      </c>
      <c r="Q399" s="302">
        <v>310.22819403269</v>
      </c>
      <c r="R399" s="302">
        <v>305.25371740801398</v>
      </c>
    </row>
    <row r="400" spans="5:18" ht="10.15" customHeight="1" x14ac:dyDescent="0.25">
      <c r="E400" s="303" t="s">
        <v>85</v>
      </c>
      <c r="F400" s="303" t="s">
        <v>736</v>
      </c>
      <c r="G400" s="304">
        <v>-473.31537650570499</v>
      </c>
      <c r="H400" s="304">
        <v>953.29411474814799</v>
      </c>
      <c r="I400" s="304">
        <v>820.42957073384196</v>
      </c>
      <c r="J400" s="304">
        <v>728.90386810977895</v>
      </c>
      <c r="K400" s="304">
        <v>693.80445194379502</v>
      </c>
      <c r="L400" s="304">
        <v>664.93704229690491</v>
      </c>
      <c r="M400" s="304">
        <v>642.11440835505095</v>
      </c>
      <c r="N400" s="304">
        <v>600.93062721547403</v>
      </c>
      <c r="O400" s="304">
        <v>556.83747187396898</v>
      </c>
      <c r="P400" s="304">
        <v>520.45768411290305</v>
      </c>
      <c r="Q400" s="304">
        <v>498.00948408610401</v>
      </c>
      <c r="R400" s="304">
        <v>479.978738242443</v>
      </c>
    </row>
    <row r="401" spans="5:18" ht="10.15" customHeight="1" x14ac:dyDescent="0.25">
      <c r="E401" s="301" t="s">
        <v>73</v>
      </c>
      <c r="F401" s="301" t="s">
        <v>756</v>
      </c>
      <c r="G401" s="302">
        <v>-24.191638088378596</v>
      </c>
      <c r="H401" s="302">
        <v>122.042011702078</v>
      </c>
      <c r="I401" s="302">
        <v>110.299085589116</v>
      </c>
      <c r="J401" s="302">
        <v>101.900115560909</v>
      </c>
      <c r="K401" s="302">
        <v>98.8327401347034</v>
      </c>
      <c r="L401" s="302">
        <v>106.11822522471999</v>
      </c>
      <c r="M401" s="302">
        <v>109.630960251015</v>
      </c>
      <c r="N401" s="302">
        <v>106.85071557155401</v>
      </c>
      <c r="O401" s="302">
        <v>101.74771442328701</v>
      </c>
      <c r="P401" s="302">
        <v>97.01774501303511</v>
      </c>
      <c r="Q401" s="302">
        <v>95.862311537381103</v>
      </c>
      <c r="R401" s="302">
        <v>97.850373613699404</v>
      </c>
    </row>
    <row r="402" spans="5:18" ht="10.15" customHeight="1" x14ac:dyDescent="0.25">
      <c r="E402" s="303" t="s">
        <v>1132</v>
      </c>
      <c r="F402" s="303" t="s">
        <v>754</v>
      </c>
      <c r="G402" s="304">
        <v>-82.178101913121992</v>
      </c>
      <c r="H402" s="304">
        <v>234.44589760299601</v>
      </c>
      <c r="I402" s="304">
        <v>221.05669694898398</v>
      </c>
      <c r="J402" s="304">
        <v>193.57492663027099</v>
      </c>
      <c r="K402" s="304">
        <v>179.75776787321701</v>
      </c>
      <c r="L402" s="304">
        <v>183.67850587806001</v>
      </c>
      <c r="M402" s="304">
        <v>186.34220239088</v>
      </c>
      <c r="N402" s="304">
        <v>181.272831035683</v>
      </c>
      <c r="O402" s="304">
        <v>172.05637076629799</v>
      </c>
      <c r="P402" s="304">
        <v>161.53412350304899</v>
      </c>
      <c r="Q402" s="304">
        <v>154.654350036257</v>
      </c>
      <c r="R402" s="304">
        <v>152.26779568987402</v>
      </c>
    </row>
    <row r="403" spans="5:18" ht="10.15" customHeight="1" x14ac:dyDescent="0.25">
      <c r="E403" s="301" t="s">
        <v>1</v>
      </c>
      <c r="F403" s="301" t="s">
        <v>651</v>
      </c>
      <c r="G403" s="302">
        <v>-13.509800518818963</v>
      </c>
      <c r="H403" s="302">
        <v>328.37719447183298</v>
      </c>
      <c r="I403" s="302">
        <v>331.29493180946804</v>
      </c>
      <c r="J403" s="302">
        <v>320.176990625786</v>
      </c>
      <c r="K403" s="302">
        <v>311.17213964144798</v>
      </c>
      <c r="L403" s="302">
        <v>314.56323686536598</v>
      </c>
      <c r="M403" s="302">
        <v>320.30958128589896</v>
      </c>
      <c r="N403" s="302">
        <v>324.54927765097801</v>
      </c>
      <c r="O403" s="302">
        <v>324.83698190211203</v>
      </c>
      <c r="P403" s="302">
        <v>320.69598568955598</v>
      </c>
      <c r="Q403" s="302">
        <v>315.98183296875203</v>
      </c>
      <c r="R403" s="302">
        <v>314.86739395301402</v>
      </c>
    </row>
    <row r="404" spans="5:18" ht="10.15" customHeight="1" x14ac:dyDescent="0.25">
      <c r="E404" s="303" t="s">
        <v>77</v>
      </c>
      <c r="F404" s="303" t="s">
        <v>763</v>
      </c>
      <c r="G404" s="304">
        <v>5.9065351678980278</v>
      </c>
      <c r="H404" s="304">
        <v>455.39492030409798</v>
      </c>
      <c r="I404" s="304">
        <v>457.20203012921701</v>
      </c>
      <c r="J404" s="304">
        <v>424.49670029650798</v>
      </c>
      <c r="K404" s="304">
        <v>413.44123580072699</v>
      </c>
      <c r="L404" s="304">
        <v>425.00267144454801</v>
      </c>
      <c r="M404" s="304">
        <v>440.03696159782299</v>
      </c>
      <c r="N404" s="304">
        <v>457.19366092894001</v>
      </c>
      <c r="O404" s="304">
        <v>464.34724239864897</v>
      </c>
      <c r="P404" s="304">
        <v>459.53206296759799</v>
      </c>
      <c r="Q404" s="304">
        <v>456.86002058363397</v>
      </c>
      <c r="R404" s="304">
        <v>461.30145547199601</v>
      </c>
    </row>
    <row r="405" spans="5:18" ht="10.15" customHeight="1" x14ac:dyDescent="0.25">
      <c r="E405" s="301" t="s">
        <v>1182</v>
      </c>
      <c r="F405" s="301" t="s">
        <v>1177</v>
      </c>
      <c r="G405" s="302">
        <v>425.1158180298994</v>
      </c>
      <c r="H405" s="302">
        <v>2471.9843309226503</v>
      </c>
      <c r="I405" s="302">
        <v>2485.3660113159899</v>
      </c>
      <c r="J405" s="302">
        <v>2466.2706120810403</v>
      </c>
      <c r="K405" s="302">
        <v>2524.3588093468002</v>
      </c>
      <c r="L405" s="302">
        <v>2636.9758230750899</v>
      </c>
      <c r="M405" s="302">
        <v>2717.0959066464502</v>
      </c>
      <c r="N405" s="302">
        <v>2776.42723519217</v>
      </c>
      <c r="O405" s="302">
        <v>2805.3354274876001</v>
      </c>
      <c r="P405" s="302">
        <v>2817.40601404582</v>
      </c>
      <c r="Q405" s="302">
        <v>2848.3039002670903</v>
      </c>
      <c r="R405" s="302">
        <v>2897.1001489525497</v>
      </c>
    </row>
    <row r="406" spans="5:18" ht="10.15" customHeight="1" x14ac:dyDescent="0.25">
      <c r="E406" s="305" t="s">
        <v>3</v>
      </c>
      <c r="F406" s="305" t="s">
        <v>714</v>
      </c>
      <c r="G406" s="306">
        <v>53.388167486776041</v>
      </c>
      <c r="H406" s="306">
        <v>236.134678516138</v>
      </c>
      <c r="I406" s="306">
        <v>248.89074737120399</v>
      </c>
      <c r="J406" s="306">
        <v>253.44381838457602</v>
      </c>
      <c r="K406" s="306">
        <v>252.17838150269401</v>
      </c>
      <c r="L406" s="306">
        <v>258.326086669201</v>
      </c>
      <c r="M406" s="306">
        <v>267.841898804511</v>
      </c>
      <c r="N406" s="306">
        <v>277.235857816438</v>
      </c>
      <c r="O406" s="306">
        <v>283.48977192224203</v>
      </c>
      <c r="P406" s="306">
        <v>285.51523392651103</v>
      </c>
      <c r="Q406" s="306">
        <v>286.573864187693</v>
      </c>
      <c r="R406" s="306">
        <v>289.52284600291404</v>
      </c>
    </row>
    <row r="407" spans="5:18" ht="10.15" customHeight="1" x14ac:dyDescent="0.25">
      <c r="E407" s="307" t="s">
        <v>1183</v>
      </c>
      <c r="F407" s="307" t="s">
        <v>1178</v>
      </c>
      <c r="G407" s="308">
        <v>-2536.9167814713001</v>
      </c>
      <c r="H407" s="308">
        <v>18769.385662982801</v>
      </c>
      <c r="I407" s="308">
        <v>17768.019494002001</v>
      </c>
      <c r="J407" s="308">
        <v>17036.2731741934</v>
      </c>
      <c r="K407" s="308">
        <v>16920.5278735092</v>
      </c>
      <c r="L407" s="308">
        <v>17251.249746355003</v>
      </c>
      <c r="M407" s="308">
        <v>17228.5687302769</v>
      </c>
      <c r="N407" s="308">
        <v>16955.2209797531</v>
      </c>
      <c r="O407" s="308">
        <v>16588.413373083098</v>
      </c>
      <c r="P407" s="308">
        <v>16288.0747320672</v>
      </c>
      <c r="Q407" s="308">
        <v>16199.059208881799</v>
      </c>
      <c r="R407" s="308">
        <v>16232.468881511501</v>
      </c>
    </row>
    <row r="408" spans="5:18" ht="10.15" customHeight="1" x14ac:dyDescent="0.25">
      <c r="E408" s="309" t="s">
        <v>1184</v>
      </c>
      <c r="F408" s="309" t="s">
        <v>1179</v>
      </c>
      <c r="G408" s="310">
        <v>-1155.4539820620994</v>
      </c>
      <c r="H408" s="310">
        <v>11502.393455183501</v>
      </c>
      <c r="I408" s="310">
        <v>10983.849692628301</v>
      </c>
      <c r="J408" s="310">
        <v>10792.985483832801</v>
      </c>
      <c r="K408" s="310">
        <v>10839.8206710877</v>
      </c>
      <c r="L408" s="310">
        <v>10987.8798820758</v>
      </c>
      <c r="M408" s="310">
        <v>10885.1528972752</v>
      </c>
      <c r="N408" s="310">
        <v>10673.6338142321</v>
      </c>
      <c r="O408" s="310">
        <v>10476.113056235399</v>
      </c>
      <c r="P408" s="310">
        <v>10360.1009298607</v>
      </c>
      <c r="Q408" s="310">
        <v>10340.361409359399</v>
      </c>
      <c r="R408" s="310">
        <v>10346.939473121402</v>
      </c>
    </row>
    <row r="409" spans="5:18" ht="10.15" customHeight="1" x14ac:dyDescent="0.25"/>
    <row r="410" spans="5:18" ht="10.15" customHeight="1" x14ac:dyDescent="0.25"/>
    <row r="411" spans="5:18" ht="10.15" customHeight="1" x14ac:dyDescent="0.25">
      <c r="E411" s="40" t="s">
        <v>1196</v>
      </c>
    </row>
    <row r="412" spans="5:18" ht="10.15" customHeight="1" x14ac:dyDescent="0.25">
      <c r="E412" s="298" t="s">
        <v>292</v>
      </c>
      <c r="F412" s="298" t="s">
        <v>292</v>
      </c>
      <c r="G412" s="299" t="s">
        <v>1174</v>
      </c>
      <c r="H412" s="300">
        <v>2010</v>
      </c>
      <c r="I412" s="300">
        <v>2015</v>
      </c>
      <c r="J412" s="300">
        <v>2020</v>
      </c>
      <c r="K412" s="300">
        <v>2025</v>
      </c>
      <c r="L412" s="300">
        <v>2030</v>
      </c>
      <c r="M412" s="300">
        <v>2035</v>
      </c>
      <c r="N412" s="300">
        <v>2040</v>
      </c>
      <c r="O412" s="300">
        <v>2045</v>
      </c>
      <c r="P412" s="300">
        <v>2050</v>
      </c>
      <c r="Q412" s="300">
        <v>2055</v>
      </c>
      <c r="R412" s="300">
        <v>2060</v>
      </c>
    </row>
    <row r="413" spans="5:18" ht="10.15" customHeight="1" x14ac:dyDescent="0.25">
      <c r="E413" s="301" t="s">
        <v>38</v>
      </c>
      <c r="F413" s="301" t="s">
        <v>604</v>
      </c>
      <c r="G413" s="302">
        <v>0.47865069361724988</v>
      </c>
      <c r="H413" s="302">
        <v>5.7115519587936401</v>
      </c>
      <c r="I413" s="302">
        <v>5.6437404098337902</v>
      </c>
      <c r="J413" s="302">
        <v>5.7075041697380504</v>
      </c>
      <c r="K413" s="302">
        <v>5.9326402666965903</v>
      </c>
      <c r="L413" s="302">
        <v>6.0989688198275296</v>
      </c>
      <c r="M413" s="302">
        <v>6.1356427436337597</v>
      </c>
      <c r="N413" s="302">
        <v>6.1177678701956699</v>
      </c>
      <c r="O413" s="302">
        <v>6.1029245718576401</v>
      </c>
      <c r="P413" s="302">
        <v>6.1235492303329302</v>
      </c>
      <c r="Q413" s="302">
        <v>6.1754764326767901</v>
      </c>
      <c r="R413" s="302">
        <v>6.19020265241089</v>
      </c>
    </row>
    <row r="414" spans="5:18" ht="10.15" customHeight="1" x14ac:dyDescent="0.25">
      <c r="E414" s="303" t="s">
        <v>83</v>
      </c>
      <c r="F414" s="303" t="s">
        <v>614</v>
      </c>
      <c r="G414" s="304">
        <v>0.19548150820910015</v>
      </c>
      <c r="H414" s="304">
        <v>3.5322066597512598</v>
      </c>
      <c r="I414" s="304">
        <v>3.2890026821923102</v>
      </c>
      <c r="J414" s="304">
        <v>3.46526802405366</v>
      </c>
      <c r="K414" s="304">
        <v>3.60792237979495</v>
      </c>
      <c r="L414" s="304">
        <v>3.5297924879974198</v>
      </c>
      <c r="M414" s="304">
        <v>3.3801553438497298</v>
      </c>
      <c r="N414" s="304">
        <v>3.3378945280780998</v>
      </c>
      <c r="O414" s="304">
        <v>3.46005613810983</v>
      </c>
      <c r="P414" s="304">
        <v>3.6541204300859902</v>
      </c>
      <c r="Q414" s="304">
        <v>3.76236948063065</v>
      </c>
      <c r="R414" s="304">
        <v>3.72768816796036</v>
      </c>
    </row>
    <row r="415" spans="5:18" ht="10.15" customHeight="1" x14ac:dyDescent="0.25">
      <c r="E415" s="301" t="s">
        <v>1181</v>
      </c>
      <c r="F415" s="301" t="s">
        <v>638</v>
      </c>
      <c r="G415" s="302">
        <v>0.24278994252584996</v>
      </c>
      <c r="H415" s="302">
        <v>3.4078639908758799</v>
      </c>
      <c r="I415" s="302">
        <v>3.2803253894095699</v>
      </c>
      <c r="J415" s="302">
        <v>3.4117733066618001</v>
      </c>
      <c r="K415" s="302">
        <v>3.6078241325940299</v>
      </c>
      <c r="L415" s="302">
        <v>3.5998754507973798</v>
      </c>
      <c r="M415" s="302">
        <v>3.4560265718798</v>
      </c>
      <c r="N415" s="302">
        <v>3.3302886398513101</v>
      </c>
      <c r="O415" s="302">
        <v>3.31571533245243</v>
      </c>
      <c r="P415" s="302">
        <v>3.4380709849034998</v>
      </c>
      <c r="Q415" s="302">
        <v>3.59321569785399</v>
      </c>
      <c r="R415" s="302">
        <v>3.6506539334017298</v>
      </c>
    </row>
    <row r="416" spans="5:18" ht="10.15" customHeight="1" x14ac:dyDescent="0.25">
      <c r="E416" s="303" t="s">
        <v>43</v>
      </c>
      <c r="F416" s="303" t="s">
        <v>640</v>
      </c>
      <c r="G416" s="304">
        <v>-0.16812423218503003</v>
      </c>
      <c r="H416" s="304">
        <v>7.5713232761304399</v>
      </c>
      <c r="I416" s="304">
        <v>7.5885396103734797</v>
      </c>
      <c r="J416" s="304">
        <v>7.6034988927802996</v>
      </c>
      <c r="K416" s="304">
        <v>7.4786783376789403</v>
      </c>
      <c r="L416" s="304">
        <v>7.4896426582072504</v>
      </c>
      <c r="M416" s="304">
        <v>7.5679597053395202</v>
      </c>
      <c r="N416" s="304">
        <v>7.6317840345744203</v>
      </c>
      <c r="O416" s="304">
        <v>7.6091026835787297</v>
      </c>
      <c r="P416" s="304">
        <v>7.5151009523403296</v>
      </c>
      <c r="Q416" s="304">
        <v>7.4279259897005696</v>
      </c>
      <c r="R416" s="304">
        <v>7.4031990439454098</v>
      </c>
    </row>
    <row r="417" spans="5:18" ht="10.15" customHeight="1" x14ac:dyDescent="0.25">
      <c r="E417" s="301" t="s">
        <v>49</v>
      </c>
      <c r="F417" s="301" t="s">
        <v>656</v>
      </c>
      <c r="G417" s="302">
        <v>-0.17517171644600982</v>
      </c>
      <c r="H417" s="302">
        <v>3.9371386051159298</v>
      </c>
      <c r="I417" s="302">
        <v>3.6137725394587301</v>
      </c>
      <c r="J417" s="302">
        <v>3.4498531408730599</v>
      </c>
      <c r="K417" s="302">
        <v>3.4316392146118901</v>
      </c>
      <c r="L417" s="302">
        <v>3.5099810927219801</v>
      </c>
      <c r="M417" s="302">
        <v>3.6107854183052801</v>
      </c>
      <c r="N417" s="302">
        <v>3.6505974735958602</v>
      </c>
      <c r="O417" s="302">
        <v>3.64811526780549</v>
      </c>
      <c r="P417" s="302">
        <v>3.6620440935714802</v>
      </c>
      <c r="Q417" s="302">
        <v>3.7050679811127498</v>
      </c>
      <c r="R417" s="302">
        <v>3.76196688866992</v>
      </c>
    </row>
    <row r="418" spans="5:18" ht="10.15" customHeight="1" x14ac:dyDescent="0.25">
      <c r="E418" s="303" t="s">
        <v>45</v>
      </c>
      <c r="F418" s="303" t="s">
        <v>649</v>
      </c>
      <c r="G418" s="304">
        <v>-3.2867082310540141E-2</v>
      </c>
      <c r="H418" s="304">
        <v>5.1644033833607699</v>
      </c>
      <c r="I418" s="304">
        <v>4.79983474297899</v>
      </c>
      <c r="J418" s="304">
        <v>5.1200531439836601</v>
      </c>
      <c r="K418" s="304">
        <v>5.3127837694970799</v>
      </c>
      <c r="L418" s="304">
        <v>5.1148204861230804</v>
      </c>
      <c r="M418" s="304">
        <v>4.8064253998984299</v>
      </c>
      <c r="N418" s="304">
        <v>4.5435818692593504</v>
      </c>
      <c r="O418" s="304">
        <v>4.5338255718389302</v>
      </c>
      <c r="P418" s="304">
        <v>4.7773357144631303</v>
      </c>
      <c r="Q418" s="304">
        <v>5.0582608841853398</v>
      </c>
      <c r="R418" s="304">
        <v>5.1315363010502297</v>
      </c>
    </row>
    <row r="419" spans="5:18" ht="10.15" customHeight="1" x14ac:dyDescent="0.25">
      <c r="E419" s="301" t="s">
        <v>55</v>
      </c>
      <c r="F419" s="301" t="s">
        <v>670</v>
      </c>
      <c r="G419" s="302">
        <v>4.8928329511560342E-2</v>
      </c>
      <c r="H419" s="302">
        <v>6.3411960721977501</v>
      </c>
      <c r="I419" s="302">
        <v>6.8500628557213403</v>
      </c>
      <c r="J419" s="302">
        <v>7.1253699517046201</v>
      </c>
      <c r="K419" s="302">
        <v>6.97180384802608</v>
      </c>
      <c r="L419" s="302">
        <v>6.51197218039903</v>
      </c>
      <c r="M419" s="302">
        <v>6.1056771878238596</v>
      </c>
      <c r="N419" s="302">
        <v>6.0009843718603797</v>
      </c>
      <c r="O419" s="302">
        <v>6.20775088486843</v>
      </c>
      <c r="P419" s="302">
        <v>6.4902529473363497</v>
      </c>
      <c r="Q419" s="302">
        <v>6.5550957812595998</v>
      </c>
      <c r="R419" s="302">
        <v>6.3901244017093104</v>
      </c>
    </row>
    <row r="420" spans="5:18" ht="10.15" customHeight="1" x14ac:dyDescent="0.25">
      <c r="E420" s="303" t="s">
        <v>51</v>
      </c>
      <c r="F420" s="303" t="s">
        <v>1175</v>
      </c>
      <c r="G420" s="304">
        <v>5.9363442468200134E-2</v>
      </c>
      <c r="H420" s="304">
        <v>3.8762327990094598</v>
      </c>
      <c r="I420" s="304">
        <v>3.8362470966640698</v>
      </c>
      <c r="J420" s="304">
        <v>3.7009357984177802</v>
      </c>
      <c r="K420" s="304">
        <v>3.7332477444462899</v>
      </c>
      <c r="L420" s="304">
        <v>3.7251747523362</v>
      </c>
      <c r="M420" s="304">
        <v>3.6563893811402299</v>
      </c>
      <c r="N420" s="304">
        <v>3.6628877683754602</v>
      </c>
      <c r="O420" s="304">
        <v>3.74332085478486</v>
      </c>
      <c r="P420" s="304">
        <v>3.8417753858328001</v>
      </c>
      <c r="Q420" s="304">
        <v>3.9119095124137302</v>
      </c>
      <c r="R420" s="304">
        <v>3.93559624147766</v>
      </c>
    </row>
    <row r="421" spans="5:18" ht="10.15" customHeight="1" x14ac:dyDescent="0.25">
      <c r="E421" s="301" t="s">
        <v>75</v>
      </c>
      <c r="F421" s="301" t="s">
        <v>759</v>
      </c>
      <c r="G421" s="302">
        <v>-0.5053849762717495</v>
      </c>
      <c r="H421" s="302">
        <v>4.1670791586883196</v>
      </c>
      <c r="I421" s="302">
        <v>4.1180649272383896</v>
      </c>
      <c r="J421" s="302">
        <v>4.0273411871943399</v>
      </c>
      <c r="K421" s="302">
        <v>3.7553733639504299</v>
      </c>
      <c r="L421" s="302">
        <v>3.4397505956043601</v>
      </c>
      <c r="M421" s="302">
        <v>3.28925987144462</v>
      </c>
      <c r="N421" s="302">
        <v>3.2963336994893999</v>
      </c>
      <c r="O421" s="302">
        <v>3.4371407747881202</v>
      </c>
      <c r="P421" s="302">
        <v>3.59842047778797</v>
      </c>
      <c r="Q421" s="302">
        <v>3.6781818626117402</v>
      </c>
      <c r="R421" s="302">
        <v>3.6616941824165701</v>
      </c>
    </row>
    <row r="422" spans="5:18" ht="10.15" customHeight="1" x14ac:dyDescent="0.25">
      <c r="E422" s="303" t="s">
        <v>2</v>
      </c>
      <c r="F422" s="303" t="s">
        <v>653</v>
      </c>
      <c r="G422" s="304">
        <v>-0.36886365486020978</v>
      </c>
      <c r="H422" s="304">
        <v>4.9781386731939197</v>
      </c>
      <c r="I422" s="304">
        <v>4.8625915155509798</v>
      </c>
      <c r="J422" s="304">
        <v>4.7896914458166897</v>
      </c>
      <c r="K422" s="304">
        <v>4.7347822672291997</v>
      </c>
      <c r="L422" s="304">
        <v>4.7205850651319903</v>
      </c>
      <c r="M422" s="304">
        <v>4.6853961446532804</v>
      </c>
      <c r="N422" s="304">
        <v>4.6418749525566403</v>
      </c>
      <c r="O422" s="304">
        <v>4.6256939310029104</v>
      </c>
      <c r="P422" s="304">
        <v>4.6375673749887101</v>
      </c>
      <c r="Q422" s="304">
        <v>4.6395817156927697</v>
      </c>
      <c r="R422" s="304">
        <v>4.6092750183337099</v>
      </c>
    </row>
    <row r="423" spans="5:18" ht="10.15" customHeight="1" x14ac:dyDescent="0.25">
      <c r="E423" s="301" t="s">
        <v>57</v>
      </c>
      <c r="F423" s="301" t="s">
        <v>673</v>
      </c>
      <c r="G423" s="302">
        <v>-0.45128861720465974</v>
      </c>
      <c r="H423" s="302">
        <v>4.1060618572065799</v>
      </c>
      <c r="I423" s="302">
        <v>3.8608922685110199</v>
      </c>
      <c r="J423" s="302">
        <v>3.7346177376213099</v>
      </c>
      <c r="K423" s="302">
        <v>3.6005410150008799</v>
      </c>
      <c r="L423" s="302">
        <v>3.5230258546326199</v>
      </c>
      <c r="M423" s="302">
        <v>3.5126552099506299</v>
      </c>
      <c r="N423" s="302">
        <v>3.55858894467737</v>
      </c>
      <c r="O423" s="302">
        <v>3.6304902407302602</v>
      </c>
      <c r="P423" s="302">
        <v>3.6716428496973901</v>
      </c>
      <c r="Q423" s="302">
        <v>3.67228151099334</v>
      </c>
      <c r="R423" s="302">
        <v>3.6547732400019202</v>
      </c>
    </row>
    <row r="424" spans="5:18" ht="10.15" customHeight="1" x14ac:dyDescent="0.25">
      <c r="E424" s="303" t="s">
        <v>40</v>
      </c>
      <c r="F424" s="303" t="s">
        <v>636</v>
      </c>
      <c r="G424" s="304">
        <v>-0.70841405401117008</v>
      </c>
      <c r="H424" s="304">
        <v>6.7235661173410604</v>
      </c>
      <c r="I424" s="304">
        <v>6.0927819070252696</v>
      </c>
      <c r="J424" s="304">
        <v>5.84643553504604</v>
      </c>
      <c r="K424" s="304">
        <v>6.0308277770573202</v>
      </c>
      <c r="L424" s="304">
        <v>6.1500404054314703</v>
      </c>
      <c r="M424" s="304">
        <v>6.0188802465860602</v>
      </c>
      <c r="N424" s="304">
        <v>5.7599392750011296</v>
      </c>
      <c r="O424" s="304">
        <v>5.5841785024364796</v>
      </c>
      <c r="P424" s="304">
        <v>5.6143417155279902</v>
      </c>
      <c r="Q424" s="304">
        <v>5.8156475433431298</v>
      </c>
      <c r="R424" s="304">
        <v>6.0151520633298903</v>
      </c>
    </row>
    <row r="425" spans="5:18" ht="10.15" customHeight="1" x14ac:dyDescent="0.25">
      <c r="E425" s="301" t="s">
        <v>351</v>
      </c>
      <c r="F425" s="301" t="s">
        <v>685</v>
      </c>
      <c r="G425" s="302">
        <v>-0.60091969105961995</v>
      </c>
      <c r="H425" s="302">
        <v>4.3684369396836598</v>
      </c>
      <c r="I425" s="302">
        <v>3.9296037876185599</v>
      </c>
      <c r="J425" s="302">
        <v>4.0214280490926999</v>
      </c>
      <c r="K425" s="302">
        <v>3.9826871043682699</v>
      </c>
      <c r="L425" s="302">
        <v>3.7054284016519201</v>
      </c>
      <c r="M425" s="302">
        <v>3.4805710266335899</v>
      </c>
      <c r="N425" s="302">
        <v>3.3126595094170601</v>
      </c>
      <c r="O425" s="302">
        <v>3.33403200194538</v>
      </c>
      <c r="P425" s="302">
        <v>3.5236301737817102</v>
      </c>
      <c r="Q425" s="302">
        <v>3.7117937242585399</v>
      </c>
      <c r="R425" s="302">
        <v>3.7675172486240398</v>
      </c>
    </row>
    <row r="426" spans="5:18" ht="10.15" customHeight="1" x14ac:dyDescent="0.25">
      <c r="E426" s="303" t="s">
        <v>59</v>
      </c>
      <c r="F426" s="303" t="s">
        <v>689</v>
      </c>
      <c r="G426" s="304">
        <v>-0.51340768418790006</v>
      </c>
      <c r="H426" s="304">
        <v>4.3643160436481399</v>
      </c>
      <c r="I426" s="304">
        <v>3.8686843359633798</v>
      </c>
      <c r="J426" s="304">
        <v>3.78260290731754</v>
      </c>
      <c r="K426" s="304">
        <v>3.8749195052566798</v>
      </c>
      <c r="L426" s="304">
        <v>3.91452236626351</v>
      </c>
      <c r="M426" s="304">
        <v>3.7827896185914698</v>
      </c>
      <c r="N426" s="304">
        <v>3.53191216229482</v>
      </c>
      <c r="O426" s="304">
        <v>3.3869647356994799</v>
      </c>
      <c r="P426" s="304">
        <v>3.48102666399171</v>
      </c>
      <c r="Q426" s="304">
        <v>3.7114984307012602</v>
      </c>
      <c r="R426" s="304">
        <v>3.8509083594602398</v>
      </c>
    </row>
    <row r="427" spans="5:18" ht="10.15" customHeight="1" x14ac:dyDescent="0.25">
      <c r="E427" s="301" t="s">
        <v>61</v>
      </c>
      <c r="F427" s="301" t="s">
        <v>1176</v>
      </c>
      <c r="G427" s="302">
        <v>-0.13271783612020016</v>
      </c>
      <c r="H427" s="302">
        <v>3.2151260788131002</v>
      </c>
      <c r="I427" s="302">
        <v>2.9603081880089701</v>
      </c>
      <c r="J427" s="302">
        <v>2.8788725377306901</v>
      </c>
      <c r="K427" s="302">
        <v>2.9143194653464599</v>
      </c>
      <c r="L427" s="302">
        <v>2.9701768572332599</v>
      </c>
      <c r="M427" s="302">
        <v>2.9976814519311401</v>
      </c>
      <c r="N427" s="302">
        <v>2.9998001712787299</v>
      </c>
      <c r="O427" s="302">
        <v>2.9956889282847299</v>
      </c>
      <c r="P427" s="302">
        <v>3.00821348756826</v>
      </c>
      <c r="Q427" s="302">
        <v>3.0433594199165199</v>
      </c>
      <c r="R427" s="302">
        <v>3.0824082426929</v>
      </c>
    </row>
    <row r="428" spans="5:18" ht="10.15" customHeight="1" x14ac:dyDescent="0.25">
      <c r="E428" s="303" t="s">
        <v>53</v>
      </c>
      <c r="F428" s="303" t="s">
        <v>662</v>
      </c>
      <c r="G428" s="304">
        <v>-0.42811017438054</v>
      </c>
      <c r="H428" s="304">
        <v>4.2528883963267798</v>
      </c>
      <c r="I428" s="304">
        <v>4.1141935232992699</v>
      </c>
      <c r="J428" s="304">
        <v>3.9163186614718302</v>
      </c>
      <c r="K428" s="304">
        <v>3.7412515661827599</v>
      </c>
      <c r="L428" s="304">
        <v>3.5981416896174201</v>
      </c>
      <c r="M428" s="304">
        <v>3.5363931731257199</v>
      </c>
      <c r="N428" s="304">
        <v>3.5331642197811401</v>
      </c>
      <c r="O428" s="304">
        <v>3.58616345930561</v>
      </c>
      <c r="P428" s="304">
        <v>3.6695271444815099</v>
      </c>
      <c r="Q428" s="304">
        <v>3.7610611449190099</v>
      </c>
      <c r="R428" s="304">
        <v>3.8247782219462398</v>
      </c>
    </row>
    <row r="429" spans="5:18" ht="10.15" customHeight="1" x14ac:dyDescent="0.25">
      <c r="E429" s="301" t="s">
        <v>63</v>
      </c>
      <c r="F429" s="301" t="s">
        <v>696</v>
      </c>
      <c r="G429" s="302">
        <v>-1.0609244672889995</v>
      </c>
      <c r="H429" s="302">
        <v>5.0612200349708596</v>
      </c>
      <c r="I429" s="302">
        <v>4.37675791435825</v>
      </c>
      <c r="J429" s="302">
        <v>4.1459546399432297</v>
      </c>
      <c r="K429" s="302">
        <v>4.0828034363706696</v>
      </c>
      <c r="L429" s="302">
        <v>4.0070851998746804</v>
      </c>
      <c r="M429" s="302">
        <v>3.8624004462980799</v>
      </c>
      <c r="N429" s="302">
        <v>3.7234826118364399</v>
      </c>
      <c r="O429" s="302">
        <v>3.6578239916848898</v>
      </c>
      <c r="P429" s="302">
        <v>3.7107050865159099</v>
      </c>
      <c r="Q429" s="302">
        <v>3.8620846790255601</v>
      </c>
      <c r="R429" s="302">
        <v>4.0002955676818601</v>
      </c>
    </row>
    <row r="430" spans="5:18" ht="10.15" customHeight="1" x14ac:dyDescent="0.25">
      <c r="E430" s="303" t="s">
        <v>65</v>
      </c>
      <c r="F430" s="303" t="s">
        <v>708</v>
      </c>
      <c r="G430" s="304">
        <v>-0.11172125357196006</v>
      </c>
      <c r="H430" s="304">
        <v>5.3125049310194701</v>
      </c>
      <c r="I430" s="304">
        <v>5.1461917585388504</v>
      </c>
      <c r="J430" s="304">
        <v>5.0486208186621804</v>
      </c>
      <c r="K430" s="304">
        <v>5.04355977354464</v>
      </c>
      <c r="L430" s="304">
        <v>5.1107795014385102</v>
      </c>
      <c r="M430" s="304">
        <v>5.2254592679120497</v>
      </c>
      <c r="N430" s="304">
        <v>5.2900349672311702</v>
      </c>
      <c r="O430" s="304">
        <v>5.2904096449347602</v>
      </c>
      <c r="P430" s="304">
        <v>5.2455243511399798</v>
      </c>
      <c r="Q430" s="304">
        <v>5.2073414663611901</v>
      </c>
      <c r="R430" s="304">
        <v>5.20078367744751</v>
      </c>
    </row>
    <row r="431" spans="5:18" ht="10.15" customHeight="1" x14ac:dyDescent="0.25">
      <c r="E431" s="301" t="s">
        <v>36</v>
      </c>
      <c r="F431" s="301" t="s">
        <v>579</v>
      </c>
      <c r="G431" s="302">
        <v>-0.35236700392052978</v>
      </c>
      <c r="H431" s="302">
        <v>4.8758897467687596</v>
      </c>
      <c r="I431" s="302">
        <v>4.4861786700661002</v>
      </c>
      <c r="J431" s="302">
        <v>4.3261936766197699</v>
      </c>
      <c r="K431" s="302">
        <v>4.31699569684013</v>
      </c>
      <c r="L431" s="302">
        <v>4.3851201057193103</v>
      </c>
      <c r="M431" s="302">
        <v>4.4368492270158599</v>
      </c>
      <c r="N431" s="302">
        <v>4.4481822732435203</v>
      </c>
      <c r="O431" s="302">
        <v>4.4398534976367001</v>
      </c>
      <c r="P431" s="302">
        <v>4.4398985497807804</v>
      </c>
      <c r="Q431" s="302">
        <v>4.4717960087827802</v>
      </c>
      <c r="R431" s="302">
        <v>4.5235227428482299</v>
      </c>
    </row>
    <row r="432" spans="5:18" ht="10.15" customHeight="1" x14ac:dyDescent="0.25">
      <c r="E432" s="303" t="s">
        <v>67</v>
      </c>
      <c r="F432" s="303" t="s">
        <v>727</v>
      </c>
      <c r="G432" s="304">
        <v>-0.45642165261629009</v>
      </c>
      <c r="H432" s="304">
        <v>3.9401180625676901</v>
      </c>
      <c r="I432" s="304">
        <v>3.3788963953122999</v>
      </c>
      <c r="J432" s="304">
        <v>3.3730585390852599</v>
      </c>
      <c r="K432" s="304">
        <v>3.4742813505585</v>
      </c>
      <c r="L432" s="304">
        <v>3.46788736558414</v>
      </c>
      <c r="M432" s="304">
        <v>3.2927566091771099</v>
      </c>
      <c r="N432" s="304">
        <v>3.1196017790544799</v>
      </c>
      <c r="O432" s="304">
        <v>3.0925305994113201</v>
      </c>
      <c r="P432" s="304">
        <v>3.2230479255875202</v>
      </c>
      <c r="Q432" s="304">
        <v>3.3996211194990398</v>
      </c>
      <c r="R432" s="304">
        <v>3.4836964099514001</v>
      </c>
    </row>
    <row r="433" spans="5:18" ht="10.15" customHeight="1" x14ac:dyDescent="0.25">
      <c r="E433" s="301" t="s">
        <v>69</v>
      </c>
      <c r="F433" s="301" t="s">
        <v>729</v>
      </c>
      <c r="G433" s="302">
        <v>-1.0895251193886302</v>
      </c>
      <c r="H433" s="302">
        <v>4.74404518059489</v>
      </c>
      <c r="I433" s="302">
        <v>4.1249181863970596</v>
      </c>
      <c r="J433" s="302">
        <v>3.9397165250179702</v>
      </c>
      <c r="K433" s="302">
        <v>3.6824068086392399</v>
      </c>
      <c r="L433" s="302">
        <v>3.4811066027442199</v>
      </c>
      <c r="M433" s="302">
        <v>3.4185450948467802</v>
      </c>
      <c r="N433" s="302">
        <v>3.4567681841315201</v>
      </c>
      <c r="O433" s="302">
        <v>3.5407630121364999</v>
      </c>
      <c r="P433" s="302">
        <v>3.6219968471759301</v>
      </c>
      <c r="Q433" s="302">
        <v>3.6544327324095001</v>
      </c>
      <c r="R433" s="302">
        <v>3.6545200612062598</v>
      </c>
    </row>
    <row r="434" spans="5:18" ht="10.15" customHeight="1" x14ac:dyDescent="0.25">
      <c r="E434" s="303" t="s">
        <v>85</v>
      </c>
      <c r="F434" s="303" t="s">
        <v>736</v>
      </c>
      <c r="G434" s="304">
        <v>-0.13907226510248005</v>
      </c>
      <c r="H434" s="304">
        <v>3.5248946587354002</v>
      </c>
      <c r="I434" s="304">
        <v>3.3148194828710298</v>
      </c>
      <c r="J434" s="304">
        <v>3.2614986630114999</v>
      </c>
      <c r="K434" s="304">
        <v>3.2629334167184099</v>
      </c>
      <c r="L434" s="304">
        <v>3.2033845441892201</v>
      </c>
      <c r="M434" s="304">
        <v>3.1341565379257599</v>
      </c>
      <c r="N434" s="304">
        <v>3.0929709883951499</v>
      </c>
      <c r="O434" s="304">
        <v>3.1538521538831401</v>
      </c>
      <c r="P434" s="304">
        <v>3.25738741112621</v>
      </c>
      <c r="Q434" s="304">
        <v>3.3523355486586</v>
      </c>
      <c r="R434" s="304">
        <v>3.3858223936329201</v>
      </c>
    </row>
    <row r="435" spans="5:18" ht="10.15" customHeight="1" x14ac:dyDescent="0.25">
      <c r="E435" s="301" t="s">
        <v>73</v>
      </c>
      <c r="F435" s="301" t="s">
        <v>756</v>
      </c>
      <c r="G435" s="302">
        <v>0.45348233022447015</v>
      </c>
      <c r="H435" s="302">
        <v>4.7470067041007002</v>
      </c>
      <c r="I435" s="302">
        <v>4.7388165188725297</v>
      </c>
      <c r="J435" s="302">
        <v>4.8745164207316396</v>
      </c>
      <c r="K435" s="302">
        <v>4.8324844707824797</v>
      </c>
      <c r="L435" s="302">
        <v>4.7580144679904901</v>
      </c>
      <c r="M435" s="302">
        <v>4.6331176719282503</v>
      </c>
      <c r="N435" s="302">
        <v>4.6083593312630198</v>
      </c>
      <c r="O435" s="302">
        <v>4.7751343431908904</v>
      </c>
      <c r="P435" s="302">
        <v>5.0183038574369103</v>
      </c>
      <c r="Q435" s="302">
        <v>5.1826166251524404</v>
      </c>
      <c r="R435" s="302">
        <v>5.2004890343251704</v>
      </c>
    </row>
    <row r="436" spans="5:18" ht="10.15" customHeight="1" x14ac:dyDescent="0.25">
      <c r="E436" s="303" t="s">
        <v>1132</v>
      </c>
      <c r="F436" s="303" t="s">
        <v>754</v>
      </c>
      <c r="G436" s="304">
        <v>-0.13212540396252015</v>
      </c>
      <c r="H436" s="304">
        <v>3.1188083114883001</v>
      </c>
      <c r="I436" s="304">
        <v>2.9042499536702899</v>
      </c>
      <c r="J436" s="304">
        <v>2.83740768470861</v>
      </c>
      <c r="K436" s="304">
        <v>2.8406731720988998</v>
      </c>
      <c r="L436" s="304">
        <v>2.8000357537719198</v>
      </c>
      <c r="M436" s="304">
        <v>2.7195630502009802</v>
      </c>
      <c r="N436" s="304">
        <v>2.6653712769778899</v>
      </c>
      <c r="O436" s="304">
        <v>2.69392845670097</v>
      </c>
      <c r="P436" s="304">
        <v>2.8068577857356498</v>
      </c>
      <c r="Q436" s="304">
        <v>2.9359916452087398</v>
      </c>
      <c r="R436" s="304">
        <v>2.9866829075257799</v>
      </c>
    </row>
    <row r="437" spans="5:18" ht="10.15" customHeight="1" x14ac:dyDescent="0.25">
      <c r="E437" s="301" t="s">
        <v>1</v>
      </c>
      <c r="F437" s="301" t="s">
        <v>651</v>
      </c>
      <c r="G437" s="302">
        <v>0.22169760968102992</v>
      </c>
      <c r="H437" s="302">
        <v>5.9197622334275399</v>
      </c>
      <c r="I437" s="302">
        <v>5.8461778567272296</v>
      </c>
      <c r="J437" s="302">
        <v>5.8785609447456402</v>
      </c>
      <c r="K437" s="302">
        <v>6.0109059738938004</v>
      </c>
      <c r="L437" s="302">
        <v>6.14680302575686</v>
      </c>
      <c r="M437" s="302">
        <v>6.1651325297829498</v>
      </c>
      <c r="N437" s="302">
        <v>6.1081857884133504</v>
      </c>
      <c r="O437" s="302">
        <v>6.0551165685665396</v>
      </c>
      <c r="P437" s="302">
        <v>6.0522786837953104</v>
      </c>
      <c r="Q437" s="302">
        <v>6.0982023823842804</v>
      </c>
      <c r="R437" s="302">
        <v>6.1414598431085698</v>
      </c>
    </row>
    <row r="438" spans="5:18" ht="10.15" customHeight="1" x14ac:dyDescent="0.25">
      <c r="E438" s="303" t="s">
        <v>77</v>
      </c>
      <c r="F438" s="303" t="s">
        <v>763</v>
      </c>
      <c r="G438" s="304">
        <v>-1.0198309624600554E-3</v>
      </c>
      <c r="H438" s="304">
        <v>6.3101156901073399</v>
      </c>
      <c r="I438" s="304">
        <v>6.0689702972976498</v>
      </c>
      <c r="J438" s="304">
        <v>6.0667553152852802</v>
      </c>
      <c r="K438" s="304">
        <v>6.1568179088027497</v>
      </c>
      <c r="L438" s="304">
        <v>6.28124670972392</v>
      </c>
      <c r="M438" s="304">
        <v>6.3079466393538697</v>
      </c>
      <c r="N438" s="304">
        <v>6.2236317020441101</v>
      </c>
      <c r="O438" s="304">
        <v>6.1116786955572202</v>
      </c>
      <c r="P438" s="304">
        <v>6.1025340126567</v>
      </c>
      <c r="Q438" s="304">
        <v>6.2131812527084902</v>
      </c>
      <c r="R438" s="304">
        <v>6.3090958591448798</v>
      </c>
    </row>
    <row r="439" spans="5:18" ht="10.15" customHeight="1" x14ac:dyDescent="0.25">
      <c r="E439" s="301" t="s">
        <v>1182</v>
      </c>
      <c r="F439" s="301" t="s">
        <v>1177</v>
      </c>
      <c r="G439" s="302">
        <v>3.5928660828159487E-2</v>
      </c>
      <c r="H439" s="302">
        <v>5.0385461620276804</v>
      </c>
      <c r="I439" s="302">
        <v>4.8760187083061703</v>
      </c>
      <c r="J439" s="302">
        <v>4.9652192569357201</v>
      </c>
      <c r="K439" s="302">
        <v>5.10857003165418</v>
      </c>
      <c r="L439" s="302">
        <v>5.1570297509997696</v>
      </c>
      <c r="M439" s="302">
        <v>5.1208613217587304</v>
      </c>
      <c r="N439" s="302">
        <v>5.0334569048878599</v>
      </c>
      <c r="O439" s="302">
        <v>4.9751791864482797</v>
      </c>
      <c r="P439" s="302">
        <v>4.9930870309215996</v>
      </c>
      <c r="Q439" s="302">
        <v>5.0496758188366</v>
      </c>
      <c r="R439" s="302">
        <v>5.0744748228558398</v>
      </c>
    </row>
    <row r="440" spans="5:18" ht="10.15" customHeight="1" x14ac:dyDescent="0.25">
      <c r="E440" s="305" t="s">
        <v>3</v>
      </c>
      <c r="F440" s="305" t="s">
        <v>714</v>
      </c>
      <c r="G440" s="306">
        <v>1.9754445739529558E-2</v>
      </c>
      <c r="H440" s="306">
        <v>8.5035145344074508</v>
      </c>
      <c r="I440" s="306">
        <v>8.2294643788539297</v>
      </c>
      <c r="J440" s="306">
        <v>8.1797417494039095</v>
      </c>
      <c r="K440" s="306">
        <v>8.2795698935967792</v>
      </c>
      <c r="L440" s="306">
        <v>8.4457173384337008</v>
      </c>
      <c r="M440" s="306">
        <v>8.5556814575611799</v>
      </c>
      <c r="N440" s="306">
        <v>8.5535508514472092</v>
      </c>
      <c r="O440" s="306">
        <v>8.4863186737627494</v>
      </c>
      <c r="P440" s="306">
        <v>8.4419390211369691</v>
      </c>
      <c r="Q440" s="306">
        <v>8.4705502036720901</v>
      </c>
      <c r="R440" s="306">
        <v>8.5232689801469803</v>
      </c>
    </row>
    <row r="441" spans="5:18" ht="10.15" customHeight="1" x14ac:dyDescent="0.25">
      <c r="E441" s="307" t="s">
        <v>1183</v>
      </c>
      <c r="F441" s="307" t="s">
        <v>1178</v>
      </c>
      <c r="G441" s="308">
        <v>-0.13307723103682001</v>
      </c>
      <c r="H441" s="308">
        <v>4.6341399076629903</v>
      </c>
      <c r="I441" s="308">
        <v>4.4390011833565399</v>
      </c>
      <c r="J441" s="308">
        <v>4.3839949893345</v>
      </c>
      <c r="K441" s="308">
        <v>4.3695273523274096</v>
      </c>
      <c r="L441" s="308">
        <v>4.36077471930553</v>
      </c>
      <c r="M441" s="308">
        <v>4.3531185203795699</v>
      </c>
      <c r="N441" s="308">
        <v>4.3479345161780198</v>
      </c>
      <c r="O441" s="308">
        <v>4.3725636522385001</v>
      </c>
      <c r="P441" s="308">
        <v>4.4268184365183201</v>
      </c>
      <c r="Q441" s="308">
        <v>4.4797995872682499</v>
      </c>
      <c r="R441" s="308">
        <v>4.5010626766261703</v>
      </c>
    </row>
    <row r="442" spans="5:18" ht="10.15" customHeight="1" x14ac:dyDescent="0.25">
      <c r="E442" s="309" t="s">
        <v>1184</v>
      </c>
      <c r="F442" s="309" t="s">
        <v>1179</v>
      </c>
      <c r="G442" s="310">
        <v>-0.20994293316748003</v>
      </c>
      <c r="H442" s="310">
        <v>4.4923270305841401</v>
      </c>
      <c r="I442" s="310">
        <v>4.3032138072551298</v>
      </c>
      <c r="J442" s="310">
        <v>4.2103484090163104</v>
      </c>
      <c r="K442" s="310">
        <v>4.1523063374313196</v>
      </c>
      <c r="L442" s="310">
        <v>4.1249892314420702</v>
      </c>
      <c r="M442" s="310">
        <v>4.1256626275043304</v>
      </c>
      <c r="N442" s="310">
        <v>4.1427058168330904</v>
      </c>
      <c r="O442" s="310">
        <v>4.1850348701540003</v>
      </c>
      <c r="P442" s="310">
        <v>4.2382027512896796</v>
      </c>
      <c r="Q442" s="310">
        <v>4.2747632441232097</v>
      </c>
      <c r="R442" s="310">
        <v>4.28238409741666</v>
      </c>
    </row>
    <row r="443" spans="5:18" ht="10.15" customHeight="1" x14ac:dyDescent="0.25"/>
    <row r="444" spans="5:18" ht="10.15" customHeight="1" x14ac:dyDescent="0.25"/>
    <row r="445" spans="5:18" ht="10.15" customHeight="1" x14ac:dyDescent="0.25"/>
    <row r="446" spans="5:18" ht="10.15" customHeight="1" x14ac:dyDescent="0.25"/>
    <row r="447" spans="5:18" ht="10.15" customHeight="1" x14ac:dyDescent="0.25"/>
    <row r="448" spans="5:18" ht="10.15" customHeight="1" x14ac:dyDescent="0.25"/>
    <row r="449" ht="10.15" customHeight="1" x14ac:dyDescent="0.25"/>
    <row r="450" ht="10.15" customHeight="1" x14ac:dyDescent="0.25"/>
    <row r="451" ht="10.15" customHeight="1" x14ac:dyDescent="0.25"/>
    <row r="452" ht="10.15" customHeight="1" x14ac:dyDescent="0.25"/>
    <row r="453" ht="10.15" customHeight="1" x14ac:dyDescent="0.25"/>
    <row r="454" ht="10.15" customHeight="1" x14ac:dyDescent="0.25"/>
    <row r="455" ht="10.15" customHeight="1" x14ac:dyDescent="0.25"/>
    <row r="456" ht="10.15" customHeight="1" x14ac:dyDescent="0.25"/>
    <row r="457" ht="10.15" customHeight="1" x14ac:dyDescent="0.25"/>
    <row r="458" ht="10.15" customHeight="1" x14ac:dyDescent="0.25"/>
    <row r="459" ht="10.15" customHeight="1" x14ac:dyDescent="0.25"/>
    <row r="460" ht="10.15" customHeight="1" x14ac:dyDescent="0.25"/>
    <row r="461" ht="10.15" customHeight="1" x14ac:dyDescent="0.25"/>
    <row r="462" ht="10.15" customHeight="1" x14ac:dyDescent="0.25"/>
    <row r="463" ht="10.15" customHeight="1" x14ac:dyDescent="0.25"/>
    <row r="464" ht="10.15" customHeight="1" x14ac:dyDescent="0.25"/>
    <row r="465" ht="10.15" customHeight="1" x14ac:dyDescent="0.25"/>
    <row r="466" ht="10.15" customHeight="1" x14ac:dyDescent="0.25"/>
    <row r="467" ht="10.15" customHeight="1" x14ac:dyDescent="0.25"/>
    <row r="468" ht="10.15" customHeight="1" x14ac:dyDescent="0.25"/>
    <row r="469" ht="10.15" customHeight="1" x14ac:dyDescent="0.25"/>
    <row r="470" ht="10.15" customHeight="1" x14ac:dyDescent="0.25"/>
    <row r="471" ht="10.15" customHeight="1" x14ac:dyDescent="0.25"/>
    <row r="472" ht="10.15" customHeight="1" x14ac:dyDescent="0.25"/>
    <row r="473" ht="10.15" customHeight="1" x14ac:dyDescent="0.25"/>
    <row r="474" ht="10.15" customHeight="1" x14ac:dyDescent="0.25"/>
    <row r="475" ht="10.15" customHeight="1" x14ac:dyDescent="0.25"/>
    <row r="476" ht="10.15" customHeight="1" x14ac:dyDescent="0.25"/>
    <row r="477" ht="10.15" customHeight="1" x14ac:dyDescent="0.25"/>
    <row r="478" ht="10.15" customHeight="1" x14ac:dyDescent="0.25"/>
    <row r="479" ht="10.15" customHeight="1" x14ac:dyDescent="0.25"/>
    <row r="480" ht="10.15" customHeight="1" x14ac:dyDescent="0.25"/>
    <row r="481" ht="10.15" customHeight="1" x14ac:dyDescent="0.25"/>
    <row r="482" ht="10.15" customHeight="1" x14ac:dyDescent="0.25"/>
    <row r="483" ht="10.15" customHeight="1" x14ac:dyDescent="0.25"/>
    <row r="484" ht="10.15" customHeight="1" x14ac:dyDescent="0.25"/>
    <row r="485" ht="10.15" customHeight="1" x14ac:dyDescent="0.25"/>
    <row r="486" ht="10.15" customHeight="1" x14ac:dyDescent="0.25"/>
    <row r="487" ht="10.15" customHeight="1" x14ac:dyDescent="0.25"/>
    <row r="488" ht="10.15" customHeight="1" x14ac:dyDescent="0.25"/>
    <row r="489" ht="10.15" customHeight="1" x14ac:dyDescent="0.25"/>
    <row r="490" ht="10.15" customHeight="1" x14ac:dyDescent="0.25"/>
    <row r="491" ht="10.15" customHeight="1" x14ac:dyDescent="0.25"/>
    <row r="492" ht="10.15" customHeight="1" x14ac:dyDescent="0.25"/>
    <row r="493" ht="10.15" customHeight="1" x14ac:dyDescent="0.25"/>
    <row r="494" ht="10.15" customHeight="1" x14ac:dyDescent="0.25"/>
    <row r="495" ht="10.15" customHeight="1" x14ac:dyDescent="0.25"/>
    <row r="496" ht="10.15" customHeight="1" x14ac:dyDescent="0.25"/>
    <row r="497" ht="10.15" customHeight="1" x14ac:dyDescent="0.25"/>
    <row r="498" ht="10.15" customHeight="1" x14ac:dyDescent="0.25"/>
    <row r="499" ht="10.15" customHeight="1" x14ac:dyDescent="0.25"/>
    <row r="500" ht="10.15" customHeight="1" x14ac:dyDescent="0.25"/>
    <row r="501" ht="10.15" customHeight="1" x14ac:dyDescent="0.25"/>
    <row r="502" ht="10.15" customHeight="1" x14ac:dyDescent="0.25"/>
    <row r="503" ht="10.15" customHeight="1" x14ac:dyDescent="0.25"/>
    <row r="504" ht="10.15" customHeight="1" x14ac:dyDescent="0.25"/>
    <row r="505" ht="10.15" customHeight="1" x14ac:dyDescent="0.25"/>
    <row r="506" ht="10.15" customHeight="1" x14ac:dyDescent="0.25"/>
    <row r="507" ht="10.15" customHeight="1" x14ac:dyDescent="0.25"/>
    <row r="508" ht="10.15" customHeight="1" x14ac:dyDescent="0.25"/>
    <row r="509" ht="10.15" customHeight="1" x14ac:dyDescent="0.25"/>
    <row r="510" ht="10.15" customHeight="1" x14ac:dyDescent="0.25"/>
    <row r="511" ht="10.15" customHeight="1" x14ac:dyDescent="0.25"/>
    <row r="512" ht="10.15" customHeight="1" x14ac:dyDescent="0.25"/>
    <row r="513" ht="10.15" customHeight="1" x14ac:dyDescent="0.25"/>
    <row r="514" ht="10.15" customHeight="1" x14ac:dyDescent="0.25"/>
    <row r="515" ht="10.15" customHeight="1" x14ac:dyDescent="0.25"/>
    <row r="516" ht="10.15" customHeight="1" x14ac:dyDescent="0.25"/>
    <row r="517" ht="10.15" customHeight="1" x14ac:dyDescent="0.25"/>
    <row r="518" ht="10.15" customHeight="1" x14ac:dyDescent="0.25"/>
    <row r="519" ht="10.15" customHeight="1" x14ac:dyDescent="0.25"/>
    <row r="520" ht="10.15" customHeight="1" x14ac:dyDescent="0.25"/>
    <row r="521" ht="10.15" customHeight="1" x14ac:dyDescent="0.25"/>
    <row r="522" ht="10.15" customHeight="1" x14ac:dyDescent="0.25"/>
    <row r="523" ht="10.15" customHeight="1" x14ac:dyDescent="0.25"/>
    <row r="524" ht="10.15" customHeight="1" x14ac:dyDescent="0.25"/>
    <row r="525" ht="10.15" customHeight="1" x14ac:dyDescent="0.25"/>
    <row r="526" ht="10.15" customHeight="1" x14ac:dyDescent="0.25"/>
    <row r="527" ht="10.15" customHeight="1" x14ac:dyDescent="0.25"/>
    <row r="528" ht="10.15" customHeight="1" x14ac:dyDescent="0.25"/>
    <row r="529" ht="10.15" customHeight="1" x14ac:dyDescent="0.25"/>
    <row r="530" ht="10.15" customHeight="1" x14ac:dyDescent="0.25"/>
    <row r="531" ht="10.15" customHeight="1" x14ac:dyDescent="0.25"/>
    <row r="532" ht="10.15" customHeight="1" x14ac:dyDescent="0.25"/>
    <row r="533" ht="10.15" customHeight="1" x14ac:dyDescent="0.25"/>
    <row r="534" ht="10.15" customHeight="1" x14ac:dyDescent="0.25"/>
    <row r="535" ht="10.15" customHeight="1" x14ac:dyDescent="0.25"/>
    <row r="536" ht="10.15" customHeight="1" x14ac:dyDescent="0.25"/>
    <row r="537" ht="10.15" customHeight="1" x14ac:dyDescent="0.25"/>
    <row r="538" ht="10.15" customHeight="1" x14ac:dyDescent="0.25"/>
    <row r="539" ht="10.15" customHeight="1" x14ac:dyDescent="0.25"/>
    <row r="540" ht="10.15" customHeight="1" x14ac:dyDescent="0.25"/>
    <row r="541" ht="10.15" customHeight="1" x14ac:dyDescent="0.25"/>
    <row r="542" ht="10.15" customHeight="1" x14ac:dyDescent="0.25"/>
    <row r="543" ht="10.15" customHeight="1" x14ac:dyDescent="0.25"/>
    <row r="544" ht="10.15" customHeight="1" x14ac:dyDescent="0.25"/>
    <row r="545" ht="10.15" customHeight="1" x14ac:dyDescent="0.25"/>
    <row r="546" ht="10.15" customHeight="1" x14ac:dyDescent="0.25"/>
    <row r="547" ht="10.15" customHeight="1" x14ac:dyDescent="0.25"/>
    <row r="548" ht="10.15" customHeight="1" x14ac:dyDescent="0.25"/>
    <row r="549" ht="10.15" customHeight="1" x14ac:dyDescent="0.25"/>
    <row r="550" ht="10.15" customHeight="1" x14ac:dyDescent="0.25"/>
    <row r="551" ht="10.15" customHeight="1" x14ac:dyDescent="0.25"/>
    <row r="552" ht="10.15" customHeight="1" x14ac:dyDescent="0.25"/>
    <row r="553" ht="10.15" customHeight="1" x14ac:dyDescent="0.25"/>
    <row r="554" ht="10.15" customHeight="1" x14ac:dyDescent="0.25"/>
    <row r="555" ht="10.15" customHeight="1" x14ac:dyDescent="0.25"/>
    <row r="556" ht="10.15" customHeight="1" x14ac:dyDescent="0.25"/>
    <row r="557" ht="10.15" customHeight="1" x14ac:dyDescent="0.25"/>
    <row r="558" ht="10.15" customHeight="1" x14ac:dyDescent="0.25"/>
    <row r="559" ht="10.15" customHeight="1" x14ac:dyDescent="0.25"/>
    <row r="560" ht="10.15" customHeight="1" x14ac:dyDescent="0.25"/>
    <row r="561" ht="10.15" customHeight="1" x14ac:dyDescent="0.25"/>
    <row r="562" ht="10.15" customHeight="1" x14ac:dyDescent="0.25"/>
    <row r="563" ht="10.15" customHeight="1" x14ac:dyDescent="0.25"/>
    <row r="564" ht="10.15" customHeight="1" x14ac:dyDescent="0.25"/>
    <row r="565" ht="10.15" customHeight="1" x14ac:dyDescent="0.25"/>
    <row r="566" ht="10.15" customHeight="1" x14ac:dyDescent="0.25"/>
    <row r="567" ht="10.15" customHeight="1" x14ac:dyDescent="0.25"/>
    <row r="568" ht="10.15" customHeight="1" x14ac:dyDescent="0.25"/>
    <row r="569" ht="10.15" customHeight="1" x14ac:dyDescent="0.25"/>
    <row r="570" ht="10.15" customHeight="1" x14ac:dyDescent="0.25"/>
    <row r="571" ht="10.15" customHeight="1" x14ac:dyDescent="0.25"/>
    <row r="572" ht="10.15" customHeight="1" x14ac:dyDescent="0.25"/>
    <row r="573" ht="10.15" customHeight="1" x14ac:dyDescent="0.25"/>
    <row r="574" ht="10.15" customHeight="1" x14ac:dyDescent="0.25"/>
    <row r="575" ht="10.15" customHeight="1" x14ac:dyDescent="0.25"/>
    <row r="576" ht="10.15" customHeight="1" x14ac:dyDescent="0.25"/>
    <row r="577" ht="10.15" customHeight="1" x14ac:dyDescent="0.25"/>
    <row r="578" ht="10.15" customHeight="1" x14ac:dyDescent="0.25"/>
    <row r="579" ht="10.15" customHeight="1" x14ac:dyDescent="0.25"/>
    <row r="580" ht="10.15" customHeight="1" x14ac:dyDescent="0.25"/>
    <row r="581" ht="10.15" customHeight="1" x14ac:dyDescent="0.25"/>
    <row r="582" ht="10.15" customHeight="1" x14ac:dyDescent="0.25"/>
    <row r="583" ht="10.15" customHeight="1" x14ac:dyDescent="0.25"/>
    <row r="584" ht="10.15" customHeight="1" x14ac:dyDescent="0.25"/>
    <row r="585" ht="10.15" customHeight="1" x14ac:dyDescent="0.25"/>
    <row r="586" ht="10.15" customHeight="1" x14ac:dyDescent="0.25"/>
    <row r="587" ht="10.15" customHeight="1" x14ac:dyDescent="0.25"/>
    <row r="588" ht="10.15" customHeight="1" x14ac:dyDescent="0.25"/>
    <row r="589" ht="10.15" customHeight="1" x14ac:dyDescent="0.25"/>
    <row r="590" ht="10.15" customHeight="1" x14ac:dyDescent="0.25"/>
    <row r="591" ht="10.15" customHeight="1" x14ac:dyDescent="0.25"/>
    <row r="592" ht="10.15" customHeight="1" x14ac:dyDescent="0.25"/>
    <row r="593" ht="10.15" customHeight="1" x14ac:dyDescent="0.25"/>
    <row r="594" ht="10.15" customHeight="1" x14ac:dyDescent="0.25"/>
    <row r="595" ht="10.15" customHeight="1" x14ac:dyDescent="0.25"/>
    <row r="596" ht="10.15" customHeight="1" x14ac:dyDescent="0.25"/>
    <row r="597" ht="10.15" customHeight="1" x14ac:dyDescent="0.25"/>
    <row r="598" ht="10.15" customHeight="1" x14ac:dyDescent="0.25"/>
    <row r="599" ht="10.15" customHeight="1" x14ac:dyDescent="0.25"/>
    <row r="600" ht="10.15" customHeight="1" x14ac:dyDescent="0.25"/>
    <row r="601" ht="10.15" customHeight="1" x14ac:dyDescent="0.25"/>
    <row r="602" ht="10.15" customHeight="1" x14ac:dyDescent="0.25"/>
    <row r="603" ht="10.15" customHeight="1" x14ac:dyDescent="0.25"/>
    <row r="604" ht="10.15" customHeight="1" x14ac:dyDescent="0.25"/>
    <row r="605" ht="10.15" customHeight="1" x14ac:dyDescent="0.25"/>
    <row r="606" ht="10.15" customHeight="1" x14ac:dyDescent="0.25"/>
    <row r="607" ht="10.15" customHeight="1" x14ac:dyDescent="0.25"/>
    <row r="608" ht="10.15" customHeight="1" x14ac:dyDescent="0.25"/>
    <row r="609" ht="10.15" customHeight="1" x14ac:dyDescent="0.25"/>
    <row r="610" ht="10.15" customHeight="1" x14ac:dyDescent="0.25"/>
    <row r="611" ht="10.15" customHeight="1" x14ac:dyDescent="0.25"/>
    <row r="612" ht="10.15" customHeight="1" x14ac:dyDescent="0.25"/>
    <row r="613" ht="10.15" customHeight="1" x14ac:dyDescent="0.25"/>
    <row r="614" ht="10.15" customHeight="1" x14ac:dyDescent="0.25"/>
    <row r="615" ht="10.15" customHeight="1" x14ac:dyDescent="0.25"/>
    <row r="616" ht="10.15" customHeight="1" x14ac:dyDescent="0.25"/>
    <row r="617" ht="10.15" customHeight="1" x14ac:dyDescent="0.25"/>
    <row r="618" ht="10.15" customHeight="1" x14ac:dyDescent="0.25"/>
    <row r="619" ht="10.15" customHeight="1" x14ac:dyDescent="0.25"/>
    <row r="620" ht="10.15" customHeight="1" x14ac:dyDescent="0.25"/>
    <row r="621" ht="10.15" customHeight="1" x14ac:dyDescent="0.25"/>
    <row r="622" ht="10.15" customHeight="1" x14ac:dyDescent="0.25"/>
    <row r="623" ht="10.15" customHeight="1" x14ac:dyDescent="0.25"/>
    <row r="624" ht="10.15" customHeight="1" x14ac:dyDescent="0.25"/>
    <row r="625" ht="10.15" customHeight="1" x14ac:dyDescent="0.25"/>
    <row r="626" ht="10.15" customHeight="1" x14ac:dyDescent="0.25"/>
    <row r="627" ht="10.15" customHeight="1" x14ac:dyDescent="0.25"/>
    <row r="628" ht="10.15" customHeight="1" x14ac:dyDescent="0.25"/>
    <row r="629" ht="10.15" customHeight="1" x14ac:dyDescent="0.25"/>
    <row r="630" ht="10.15" customHeight="1" x14ac:dyDescent="0.25"/>
    <row r="631" ht="10.15" customHeight="1" x14ac:dyDescent="0.25"/>
    <row r="632" ht="10.15" customHeight="1" x14ac:dyDescent="0.25"/>
    <row r="633" ht="10.15" customHeight="1" x14ac:dyDescent="0.25"/>
    <row r="634" ht="10.15" customHeight="1" x14ac:dyDescent="0.25"/>
    <row r="635" ht="10.15" customHeight="1" x14ac:dyDescent="0.25"/>
    <row r="636" ht="10.15" customHeight="1" x14ac:dyDescent="0.25"/>
    <row r="637" ht="10.15" customHeight="1" x14ac:dyDescent="0.25"/>
    <row r="638" ht="10.15" customHeight="1" x14ac:dyDescent="0.25"/>
    <row r="639" ht="10.15" customHeight="1" x14ac:dyDescent="0.25"/>
    <row r="640" ht="10.15" customHeight="1" x14ac:dyDescent="0.25"/>
    <row r="641" ht="10.15" customHeight="1" x14ac:dyDescent="0.25"/>
    <row r="642" ht="10.15" customHeight="1" x14ac:dyDescent="0.25"/>
    <row r="643" ht="10.15" customHeight="1" x14ac:dyDescent="0.25"/>
    <row r="644" ht="10.15" customHeight="1" x14ac:dyDescent="0.25"/>
    <row r="645" ht="10.15" customHeight="1" x14ac:dyDescent="0.25"/>
    <row r="646" ht="10.15" customHeight="1" x14ac:dyDescent="0.25"/>
    <row r="647" ht="10.15" customHeight="1" x14ac:dyDescent="0.25"/>
    <row r="648" ht="10.15" customHeight="1" x14ac:dyDescent="0.25"/>
    <row r="649" ht="10.15" customHeight="1" x14ac:dyDescent="0.25"/>
    <row r="650" ht="10.15" customHeight="1" x14ac:dyDescent="0.25"/>
    <row r="651" ht="10.15" customHeight="1" x14ac:dyDescent="0.25"/>
    <row r="652" ht="10.15" customHeight="1" x14ac:dyDescent="0.25"/>
    <row r="653" ht="10.15" customHeight="1" x14ac:dyDescent="0.25"/>
    <row r="654" ht="10.15" customHeight="1" x14ac:dyDescent="0.25"/>
    <row r="655" ht="10.15" customHeight="1" x14ac:dyDescent="0.25"/>
    <row r="656" ht="10.15" customHeight="1" x14ac:dyDescent="0.25"/>
    <row r="657" ht="10.15" customHeight="1" x14ac:dyDescent="0.25"/>
    <row r="658" ht="10.15" customHeight="1" x14ac:dyDescent="0.25"/>
    <row r="659" ht="10.15" customHeight="1" x14ac:dyDescent="0.25"/>
    <row r="660" ht="10.15" customHeight="1" x14ac:dyDescent="0.25"/>
    <row r="661" ht="10.15" customHeight="1" x14ac:dyDescent="0.25"/>
    <row r="662" ht="10.15" customHeight="1" x14ac:dyDescent="0.25"/>
    <row r="663" ht="10.15" customHeight="1" x14ac:dyDescent="0.25"/>
    <row r="664" ht="10.15" customHeight="1" x14ac:dyDescent="0.25"/>
    <row r="665" ht="10.15" customHeight="1" x14ac:dyDescent="0.25"/>
    <row r="666" ht="10.15" customHeight="1" x14ac:dyDescent="0.25"/>
    <row r="667" ht="10.15" customHeight="1" x14ac:dyDescent="0.25"/>
    <row r="668" ht="10.15" customHeight="1" x14ac:dyDescent="0.25"/>
    <row r="669" ht="10.15" customHeight="1" x14ac:dyDescent="0.25"/>
    <row r="670" ht="10.15" customHeight="1" x14ac:dyDescent="0.25"/>
    <row r="671" ht="10.15" customHeight="1" x14ac:dyDescent="0.25"/>
    <row r="672" ht="10.15" customHeight="1" x14ac:dyDescent="0.25"/>
    <row r="673" ht="10.15" customHeight="1" x14ac:dyDescent="0.25"/>
    <row r="674" ht="10.15" customHeight="1" x14ac:dyDescent="0.25"/>
    <row r="675" ht="10.15" customHeight="1" x14ac:dyDescent="0.25"/>
    <row r="676" ht="10.15" customHeight="1" x14ac:dyDescent="0.25"/>
    <row r="677" ht="10.15" customHeight="1" x14ac:dyDescent="0.25"/>
    <row r="678" ht="10.15" customHeight="1" x14ac:dyDescent="0.25"/>
    <row r="679" ht="10.15" customHeight="1" x14ac:dyDescent="0.25"/>
    <row r="680" ht="10.15" customHeight="1" x14ac:dyDescent="0.25"/>
    <row r="681" ht="10.15" customHeight="1" x14ac:dyDescent="0.25"/>
    <row r="682" ht="10.15" customHeight="1" x14ac:dyDescent="0.25"/>
    <row r="683" ht="10.15" customHeight="1" x14ac:dyDescent="0.25"/>
    <row r="684" ht="10.15" customHeight="1" x14ac:dyDescent="0.25"/>
    <row r="685" ht="10.15" customHeight="1" x14ac:dyDescent="0.25"/>
    <row r="686" ht="10.15" customHeight="1" x14ac:dyDescent="0.25"/>
    <row r="687" ht="10.15" customHeight="1" x14ac:dyDescent="0.25"/>
    <row r="688" ht="10.15" customHeight="1" x14ac:dyDescent="0.25"/>
    <row r="689" ht="10.15" customHeight="1" x14ac:dyDescent="0.25"/>
    <row r="690" ht="10.15" customHeight="1" x14ac:dyDescent="0.25"/>
    <row r="691" ht="10.15" customHeight="1" x14ac:dyDescent="0.25"/>
    <row r="692" ht="10.15" customHeight="1" x14ac:dyDescent="0.25"/>
    <row r="693" ht="10.15" customHeight="1" x14ac:dyDescent="0.25"/>
    <row r="694" ht="10.15" customHeight="1" x14ac:dyDescent="0.25"/>
    <row r="695" ht="10.15" customHeight="1" x14ac:dyDescent="0.25"/>
    <row r="696" ht="10.15" customHeight="1" x14ac:dyDescent="0.25"/>
    <row r="697" ht="10.15" customHeight="1" x14ac:dyDescent="0.25"/>
    <row r="698" ht="10.15" customHeight="1" x14ac:dyDescent="0.25"/>
    <row r="699" ht="10.15" customHeight="1" x14ac:dyDescent="0.25"/>
    <row r="700" ht="10.15" customHeight="1" x14ac:dyDescent="0.25"/>
    <row r="701" ht="10.15" customHeight="1" x14ac:dyDescent="0.25"/>
    <row r="702" ht="10.15" customHeight="1" x14ac:dyDescent="0.25"/>
    <row r="703" ht="10.15" customHeight="1" x14ac:dyDescent="0.25"/>
    <row r="704" ht="10.15" customHeight="1" x14ac:dyDescent="0.25"/>
    <row r="705" ht="10.15" customHeight="1" x14ac:dyDescent="0.25"/>
    <row r="706" ht="10.15" customHeight="1" x14ac:dyDescent="0.25"/>
    <row r="707" ht="10.15" customHeight="1" x14ac:dyDescent="0.25"/>
    <row r="708" ht="10.15" customHeight="1" x14ac:dyDescent="0.25"/>
    <row r="709" ht="10.15" customHeight="1" x14ac:dyDescent="0.25"/>
    <row r="710" ht="10.15" customHeight="1" x14ac:dyDescent="0.25"/>
    <row r="711" ht="10.15" customHeight="1" x14ac:dyDescent="0.25"/>
    <row r="712" ht="10.15" customHeight="1" x14ac:dyDescent="0.25"/>
    <row r="713" ht="10.15" customHeight="1" x14ac:dyDescent="0.25"/>
    <row r="714" ht="10.15" customHeight="1" x14ac:dyDescent="0.25"/>
    <row r="715" ht="10.15" customHeight="1" x14ac:dyDescent="0.25"/>
    <row r="716" ht="10.15" customHeight="1" x14ac:dyDescent="0.25"/>
    <row r="717" ht="10.15" customHeight="1" x14ac:dyDescent="0.25"/>
    <row r="718" ht="10.15" customHeight="1" x14ac:dyDescent="0.25"/>
    <row r="719" ht="10.15" customHeight="1" x14ac:dyDescent="0.25"/>
    <row r="720" ht="10.15" customHeight="1" x14ac:dyDescent="0.25"/>
    <row r="721" ht="10.15" customHeight="1" x14ac:dyDescent="0.25"/>
    <row r="722" ht="10.15" customHeight="1" x14ac:dyDescent="0.25"/>
    <row r="723" ht="10.15" customHeight="1" x14ac:dyDescent="0.25"/>
    <row r="724" ht="10.15" customHeight="1" x14ac:dyDescent="0.25"/>
    <row r="725" ht="10.15" customHeight="1" x14ac:dyDescent="0.25"/>
    <row r="726" ht="10.15" customHeight="1" x14ac:dyDescent="0.25"/>
    <row r="727" ht="10.15" customHeight="1" x14ac:dyDescent="0.25"/>
    <row r="728" ht="10.15" customHeight="1" x14ac:dyDescent="0.25"/>
    <row r="729" ht="10.15" customHeight="1" x14ac:dyDescent="0.25"/>
    <row r="730" ht="10.15" customHeight="1" x14ac:dyDescent="0.25"/>
    <row r="731" ht="10.15" customHeight="1" x14ac:dyDescent="0.25"/>
    <row r="732" ht="10.15" customHeight="1" x14ac:dyDescent="0.25"/>
    <row r="733" ht="10.15" customHeight="1" x14ac:dyDescent="0.25"/>
    <row r="734" ht="10.15" customHeight="1" x14ac:dyDescent="0.25"/>
    <row r="735" ht="10.15" customHeight="1" x14ac:dyDescent="0.25"/>
    <row r="736" ht="10.15" customHeight="1" x14ac:dyDescent="0.25"/>
    <row r="737" ht="10.15" customHeight="1" x14ac:dyDescent="0.25"/>
    <row r="738" ht="10.15" customHeight="1" x14ac:dyDescent="0.25"/>
    <row r="739" ht="10.15" customHeight="1" x14ac:dyDescent="0.25"/>
    <row r="740" ht="10.15" customHeight="1" x14ac:dyDescent="0.25"/>
    <row r="741" ht="10.15" customHeight="1" x14ac:dyDescent="0.25"/>
    <row r="742" ht="10.15" customHeight="1" x14ac:dyDescent="0.25"/>
    <row r="743" ht="10.15" customHeight="1" x14ac:dyDescent="0.25"/>
    <row r="744" ht="10.15" customHeight="1" x14ac:dyDescent="0.25"/>
    <row r="745" ht="10.15" customHeight="1" x14ac:dyDescent="0.25"/>
    <row r="746" ht="10.15" customHeight="1" x14ac:dyDescent="0.25"/>
    <row r="747" ht="10.15" customHeight="1" x14ac:dyDescent="0.25"/>
    <row r="748" ht="10.15" customHeight="1" x14ac:dyDescent="0.25"/>
    <row r="749" ht="10.15" customHeight="1" x14ac:dyDescent="0.25"/>
    <row r="750" ht="10.15" customHeight="1" x14ac:dyDescent="0.25"/>
    <row r="751" ht="10.15" customHeight="1" x14ac:dyDescent="0.25"/>
    <row r="752" ht="10.15" customHeight="1" x14ac:dyDescent="0.25"/>
    <row r="753" ht="10.15" customHeight="1" x14ac:dyDescent="0.25"/>
    <row r="754" ht="10.15" customHeight="1" x14ac:dyDescent="0.25"/>
    <row r="755" ht="10.15" customHeight="1" x14ac:dyDescent="0.25"/>
    <row r="756" ht="10.15" customHeight="1" x14ac:dyDescent="0.25"/>
    <row r="757" ht="10.15" customHeight="1" x14ac:dyDescent="0.25"/>
    <row r="758" ht="10.15" customHeight="1" x14ac:dyDescent="0.25"/>
    <row r="759" ht="10.15" customHeight="1" x14ac:dyDescent="0.25"/>
    <row r="760" ht="10.15" customHeight="1" x14ac:dyDescent="0.25"/>
    <row r="761" ht="10.15" customHeight="1" x14ac:dyDescent="0.25"/>
    <row r="762" ht="10.15" customHeight="1" x14ac:dyDescent="0.25"/>
    <row r="763" ht="10.15" customHeight="1" x14ac:dyDescent="0.25"/>
    <row r="764" ht="10.15" customHeight="1" x14ac:dyDescent="0.25"/>
    <row r="765" ht="10.15" customHeight="1" x14ac:dyDescent="0.25"/>
    <row r="766" ht="10.15" customHeight="1" x14ac:dyDescent="0.25"/>
    <row r="767" ht="10.15" customHeight="1" x14ac:dyDescent="0.25"/>
    <row r="768" ht="10.15" customHeight="1" x14ac:dyDescent="0.25"/>
    <row r="769" ht="10.15" customHeight="1" x14ac:dyDescent="0.25"/>
    <row r="770" ht="10.15" customHeight="1" x14ac:dyDescent="0.25"/>
    <row r="771" ht="10.15" customHeight="1" x14ac:dyDescent="0.25"/>
    <row r="772" ht="10.15" customHeight="1" x14ac:dyDescent="0.25"/>
    <row r="773" ht="10.15" customHeight="1" x14ac:dyDescent="0.25"/>
    <row r="774" ht="10.15" customHeight="1" x14ac:dyDescent="0.25"/>
    <row r="775" ht="10.15" customHeight="1" x14ac:dyDescent="0.25"/>
    <row r="776" ht="10.15" customHeight="1" x14ac:dyDescent="0.25"/>
    <row r="777" ht="10.15" customHeight="1" x14ac:dyDescent="0.25"/>
    <row r="778" ht="10.15" customHeight="1" x14ac:dyDescent="0.25"/>
    <row r="779" ht="10.15" customHeight="1" x14ac:dyDescent="0.25"/>
    <row r="780" ht="10.15" customHeight="1" x14ac:dyDescent="0.25"/>
    <row r="781" ht="10.15" customHeight="1" x14ac:dyDescent="0.25"/>
    <row r="782" ht="10.15" customHeight="1" x14ac:dyDescent="0.25"/>
    <row r="783" ht="10.15" customHeight="1" x14ac:dyDescent="0.25"/>
    <row r="784" ht="10.15" customHeight="1" x14ac:dyDescent="0.25"/>
    <row r="785" ht="10.15" customHeight="1" x14ac:dyDescent="0.25"/>
    <row r="786" ht="10.15" customHeight="1" x14ac:dyDescent="0.25"/>
    <row r="787" ht="10.15" customHeight="1" x14ac:dyDescent="0.25"/>
    <row r="788" ht="10.15" customHeight="1" x14ac:dyDescent="0.25"/>
    <row r="789" ht="10.15" customHeight="1" x14ac:dyDescent="0.25"/>
    <row r="790" ht="10.15" customHeight="1" x14ac:dyDescent="0.25"/>
    <row r="791" ht="10.15" customHeight="1" x14ac:dyDescent="0.25"/>
    <row r="792" ht="10.15" customHeight="1" x14ac:dyDescent="0.25"/>
    <row r="793" ht="10.15" customHeight="1" x14ac:dyDescent="0.25"/>
    <row r="794" ht="10.15" customHeight="1" x14ac:dyDescent="0.25"/>
    <row r="795" ht="10.15" customHeight="1" x14ac:dyDescent="0.25"/>
    <row r="796" ht="10.15" customHeight="1" x14ac:dyDescent="0.25"/>
    <row r="797" ht="10.15" customHeight="1" x14ac:dyDescent="0.25"/>
    <row r="798" ht="10.15" customHeight="1" x14ac:dyDescent="0.25"/>
    <row r="799" ht="10.15" customHeight="1" x14ac:dyDescent="0.25"/>
    <row r="800" ht="10.15" customHeight="1" x14ac:dyDescent="0.25"/>
    <row r="801" ht="10.15" customHeight="1" x14ac:dyDescent="0.25"/>
    <row r="802" ht="10.15" customHeight="1" x14ac:dyDescent="0.25"/>
    <row r="803" ht="10.15" customHeight="1" x14ac:dyDescent="0.25"/>
    <row r="804" ht="10.15" customHeight="1" x14ac:dyDescent="0.25"/>
    <row r="805" ht="10.15" customHeight="1" x14ac:dyDescent="0.25"/>
    <row r="806" ht="10.15" customHeight="1" x14ac:dyDescent="0.25"/>
    <row r="807" ht="10.15" customHeight="1" x14ac:dyDescent="0.25"/>
    <row r="808" ht="10.15" customHeight="1" x14ac:dyDescent="0.25"/>
    <row r="809" ht="10.15" customHeight="1" x14ac:dyDescent="0.25"/>
    <row r="810" ht="10.15" customHeight="1" x14ac:dyDescent="0.25"/>
    <row r="811" ht="10.15" customHeight="1" x14ac:dyDescent="0.25"/>
    <row r="812" ht="10.15" customHeight="1" x14ac:dyDescent="0.25"/>
    <row r="813" ht="10.15" customHeight="1" x14ac:dyDescent="0.25"/>
    <row r="814" ht="10.15" customHeight="1" x14ac:dyDescent="0.25"/>
    <row r="815" ht="10.15" customHeight="1" x14ac:dyDescent="0.25"/>
    <row r="816" ht="10.15" customHeight="1" x14ac:dyDescent="0.25"/>
    <row r="817" ht="10.15" customHeight="1" x14ac:dyDescent="0.25"/>
    <row r="818" ht="10.15" customHeight="1" x14ac:dyDescent="0.25"/>
    <row r="819" ht="10.15" customHeight="1" x14ac:dyDescent="0.25"/>
    <row r="820" ht="10.15" customHeight="1" x14ac:dyDescent="0.25"/>
    <row r="821" ht="10.15" customHeight="1" x14ac:dyDescent="0.25"/>
    <row r="822" ht="10.15" customHeight="1" x14ac:dyDescent="0.25"/>
    <row r="823" ht="10.15" customHeight="1" x14ac:dyDescent="0.25"/>
    <row r="824" ht="10.15" customHeight="1" x14ac:dyDescent="0.25"/>
    <row r="825" ht="10.15" customHeight="1" x14ac:dyDescent="0.25"/>
    <row r="826" ht="10.15" customHeight="1" x14ac:dyDescent="0.25"/>
    <row r="827" ht="10.15" customHeight="1" x14ac:dyDescent="0.25"/>
    <row r="828" ht="10.15" customHeight="1" x14ac:dyDescent="0.25"/>
    <row r="829" ht="10.15" customHeight="1" x14ac:dyDescent="0.25"/>
    <row r="830" ht="10.15" customHeight="1" x14ac:dyDescent="0.25"/>
    <row r="831" ht="10.15" customHeight="1" x14ac:dyDescent="0.25"/>
    <row r="832" ht="10.15" customHeight="1" x14ac:dyDescent="0.25"/>
    <row r="833" ht="10.15" customHeight="1" x14ac:dyDescent="0.25"/>
    <row r="834" ht="10.15" customHeight="1" x14ac:dyDescent="0.25"/>
    <row r="835" ht="10.15" customHeight="1" x14ac:dyDescent="0.25"/>
    <row r="836" ht="10.15" customHeight="1" x14ac:dyDescent="0.25"/>
    <row r="837" ht="10.15" customHeight="1" x14ac:dyDescent="0.25"/>
    <row r="838" ht="10.15" customHeight="1" x14ac:dyDescent="0.25"/>
    <row r="839" ht="10.15" customHeight="1" x14ac:dyDescent="0.25"/>
    <row r="840" ht="10.15" customHeight="1" x14ac:dyDescent="0.25"/>
    <row r="841" ht="10.15" customHeight="1" x14ac:dyDescent="0.25"/>
    <row r="842" ht="10.15" customHeight="1" x14ac:dyDescent="0.25"/>
    <row r="843" ht="10.15" customHeight="1" x14ac:dyDescent="0.25"/>
    <row r="844" ht="10.15" customHeight="1" x14ac:dyDescent="0.25"/>
    <row r="845" ht="10.15" customHeight="1" x14ac:dyDescent="0.25"/>
    <row r="846" ht="10.15" customHeight="1" x14ac:dyDescent="0.25"/>
    <row r="847" ht="10.15" customHeight="1" x14ac:dyDescent="0.25"/>
    <row r="848" ht="10.15" customHeight="1" x14ac:dyDescent="0.25"/>
    <row r="849" ht="10.15" customHeight="1" x14ac:dyDescent="0.25"/>
    <row r="850" ht="10.15" customHeight="1" x14ac:dyDescent="0.25"/>
    <row r="851" ht="10.15" customHeight="1" x14ac:dyDescent="0.25"/>
    <row r="852" ht="10.15" customHeight="1" x14ac:dyDescent="0.25"/>
    <row r="853" ht="10.15" customHeight="1" x14ac:dyDescent="0.25"/>
    <row r="854" ht="10.15" customHeight="1" x14ac:dyDescent="0.25"/>
    <row r="855" ht="10.15" customHeight="1" x14ac:dyDescent="0.25"/>
    <row r="856" ht="10.15" customHeight="1" x14ac:dyDescent="0.25"/>
    <row r="857" ht="10.15" customHeight="1" x14ac:dyDescent="0.25"/>
    <row r="858" ht="10.15" customHeight="1" x14ac:dyDescent="0.25"/>
    <row r="859" ht="10.15" customHeight="1" x14ac:dyDescent="0.25"/>
    <row r="860" ht="10.15" customHeight="1" x14ac:dyDescent="0.25"/>
    <row r="861" ht="10.15" customHeight="1" x14ac:dyDescent="0.25"/>
    <row r="862" ht="10.15" customHeight="1" x14ac:dyDescent="0.25"/>
    <row r="863" ht="10.15" customHeight="1" x14ac:dyDescent="0.25"/>
    <row r="864" ht="10.15" customHeight="1" x14ac:dyDescent="0.25"/>
    <row r="865" ht="10.15" customHeight="1" x14ac:dyDescent="0.25"/>
    <row r="866" ht="10.15" customHeight="1" x14ac:dyDescent="0.25"/>
    <row r="867" ht="10.15" customHeight="1" x14ac:dyDescent="0.25"/>
    <row r="868" ht="10.15" customHeight="1" x14ac:dyDescent="0.25"/>
    <row r="869" ht="10.15" customHeight="1" x14ac:dyDescent="0.25"/>
    <row r="870" ht="10.15" customHeight="1" x14ac:dyDescent="0.25"/>
    <row r="871" ht="10.15" customHeight="1" x14ac:dyDescent="0.25"/>
    <row r="872" ht="10.15" customHeight="1" x14ac:dyDescent="0.25"/>
    <row r="873" ht="10.15" customHeight="1" x14ac:dyDescent="0.25"/>
    <row r="874" ht="10.15" customHeight="1" x14ac:dyDescent="0.25"/>
    <row r="875" ht="10.15" customHeight="1" x14ac:dyDescent="0.25"/>
    <row r="876" ht="10.15" customHeight="1" x14ac:dyDescent="0.25"/>
    <row r="877" ht="10.15" customHeight="1" x14ac:dyDescent="0.25"/>
    <row r="878" ht="10.15" customHeight="1" x14ac:dyDescent="0.25"/>
    <row r="879" ht="10.15" customHeight="1" x14ac:dyDescent="0.25"/>
    <row r="880" ht="10.15" customHeight="1" x14ac:dyDescent="0.25"/>
    <row r="881" ht="10.15" customHeight="1" x14ac:dyDescent="0.25"/>
    <row r="882" ht="10.15" customHeight="1" x14ac:dyDescent="0.25"/>
    <row r="883" ht="10.15" customHeight="1" x14ac:dyDescent="0.25"/>
    <row r="884" ht="10.15" customHeight="1" x14ac:dyDescent="0.25"/>
    <row r="885" ht="10.15" customHeight="1" x14ac:dyDescent="0.25"/>
    <row r="886" ht="10.15" customHeight="1" x14ac:dyDescent="0.25"/>
    <row r="887" ht="10.15" customHeight="1" x14ac:dyDescent="0.25"/>
    <row r="888" ht="10.15" customHeight="1" x14ac:dyDescent="0.25"/>
    <row r="889" ht="10.15" customHeight="1" x14ac:dyDescent="0.25"/>
    <row r="890" ht="10.15" customHeight="1" x14ac:dyDescent="0.25"/>
    <row r="891" ht="10.15" customHeight="1" x14ac:dyDescent="0.25"/>
    <row r="892" ht="10.15" customHeight="1" x14ac:dyDescent="0.25"/>
    <row r="893" ht="10.15" customHeight="1" x14ac:dyDescent="0.25"/>
    <row r="894" ht="10.15" customHeight="1" x14ac:dyDescent="0.25"/>
    <row r="895" ht="10.15" customHeight="1" x14ac:dyDescent="0.25"/>
    <row r="896" ht="10.15" customHeight="1" x14ac:dyDescent="0.25"/>
    <row r="897" ht="10.15" customHeight="1" x14ac:dyDescent="0.25"/>
    <row r="898" ht="10.15" customHeight="1" x14ac:dyDescent="0.25"/>
    <row r="899" ht="10.15" customHeight="1" x14ac:dyDescent="0.25"/>
    <row r="900" ht="10.15" customHeight="1" x14ac:dyDescent="0.25"/>
    <row r="901" ht="10.15" customHeight="1" x14ac:dyDescent="0.25"/>
    <row r="902" ht="10.15" customHeight="1" x14ac:dyDescent="0.25"/>
    <row r="903" ht="10.15" customHeight="1" x14ac:dyDescent="0.25"/>
    <row r="904" ht="10.15" customHeight="1" x14ac:dyDescent="0.25"/>
    <row r="905" ht="10.15" customHeight="1" x14ac:dyDescent="0.25"/>
    <row r="906" ht="10.15" customHeight="1" x14ac:dyDescent="0.25"/>
    <row r="907" ht="10.15" customHeight="1" x14ac:dyDescent="0.25"/>
    <row r="908" ht="10.15" customHeight="1" x14ac:dyDescent="0.25"/>
    <row r="909" ht="10.15" customHeight="1" x14ac:dyDescent="0.25"/>
    <row r="910" ht="10.15" customHeight="1" x14ac:dyDescent="0.25"/>
    <row r="911" ht="10.15" customHeight="1" x14ac:dyDescent="0.25"/>
    <row r="912" ht="10.15" customHeight="1" x14ac:dyDescent="0.25"/>
    <row r="913" ht="10.15" customHeight="1" x14ac:dyDescent="0.25"/>
    <row r="914" ht="10.15" customHeight="1" x14ac:dyDescent="0.25"/>
    <row r="915" ht="10.15" customHeight="1" x14ac:dyDescent="0.25"/>
    <row r="916" ht="10.15" customHeight="1" x14ac:dyDescent="0.25"/>
    <row r="917" ht="10.15" customHeight="1" x14ac:dyDescent="0.25"/>
    <row r="918" ht="10.15" customHeight="1" x14ac:dyDescent="0.25"/>
    <row r="919" ht="10.15" customHeight="1" x14ac:dyDescent="0.25"/>
    <row r="920" ht="10.15" customHeight="1" x14ac:dyDescent="0.25"/>
    <row r="921" ht="10.15" customHeight="1" x14ac:dyDescent="0.25"/>
    <row r="922" ht="10.15" customHeight="1" x14ac:dyDescent="0.25"/>
    <row r="923" ht="10.15" customHeight="1" x14ac:dyDescent="0.25"/>
    <row r="924" ht="10.15" customHeight="1" x14ac:dyDescent="0.25"/>
    <row r="925" ht="10.15" customHeight="1" x14ac:dyDescent="0.25"/>
    <row r="926" ht="10.15" customHeight="1" x14ac:dyDescent="0.25"/>
    <row r="927" ht="10.15" customHeight="1" x14ac:dyDescent="0.25"/>
    <row r="928" ht="10.15" customHeight="1" x14ac:dyDescent="0.25"/>
    <row r="929" ht="10.15" customHeight="1" x14ac:dyDescent="0.25"/>
    <row r="930" ht="10.15" customHeight="1" x14ac:dyDescent="0.25"/>
    <row r="931" ht="10.15" customHeight="1" x14ac:dyDescent="0.25"/>
    <row r="932" ht="10.15" customHeight="1" x14ac:dyDescent="0.25"/>
    <row r="933" ht="10.15" customHeight="1" x14ac:dyDescent="0.25"/>
    <row r="934" ht="10.15" customHeight="1" x14ac:dyDescent="0.25"/>
    <row r="935" ht="10.15" customHeight="1" x14ac:dyDescent="0.25"/>
    <row r="936" ht="10.15" customHeight="1" x14ac:dyDescent="0.25"/>
    <row r="937" ht="10.15" customHeight="1" x14ac:dyDescent="0.25"/>
    <row r="938" ht="10.15" customHeight="1" x14ac:dyDescent="0.25"/>
    <row r="939" ht="10.15" customHeight="1" x14ac:dyDescent="0.25"/>
    <row r="940" ht="10.15" customHeight="1" x14ac:dyDescent="0.25"/>
    <row r="941" ht="10.15" customHeight="1" x14ac:dyDescent="0.25"/>
    <row r="942" ht="10.15" customHeight="1" x14ac:dyDescent="0.25"/>
    <row r="943" ht="10.15" customHeight="1" x14ac:dyDescent="0.25"/>
    <row r="944" ht="10.15" customHeight="1" x14ac:dyDescent="0.25"/>
    <row r="945" ht="10.15" customHeight="1" x14ac:dyDescent="0.25"/>
    <row r="946" ht="10.15" customHeight="1" x14ac:dyDescent="0.25"/>
    <row r="947" ht="10.15" customHeight="1" x14ac:dyDescent="0.25"/>
    <row r="948" ht="10.15" customHeight="1" x14ac:dyDescent="0.25"/>
    <row r="949" ht="10.15" customHeight="1" x14ac:dyDescent="0.25"/>
    <row r="950" ht="10.15" customHeight="1" x14ac:dyDescent="0.25"/>
    <row r="951" ht="10.15" customHeight="1" x14ac:dyDescent="0.25"/>
    <row r="952" ht="10.15" customHeight="1" x14ac:dyDescent="0.25"/>
    <row r="953" ht="10.15" customHeight="1" x14ac:dyDescent="0.25"/>
    <row r="954" ht="10.15" customHeight="1" x14ac:dyDescent="0.25"/>
    <row r="955" ht="10.15" customHeight="1" x14ac:dyDescent="0.25"/>
    <row r="956" ht="10.15" customHeight="1" x14ac:dyDescent="0.25"/>
    <row r="957" ht="10.15" customHeight="1" x14ac:dyDescent="0.25"/>
    <row r="958" ht="10.15" customHeight="1" x14ac:dyDescent="0.25"/>
    <row r="959" ht="10.15" customHeight="1" x14ac:dyDescent="0.25"/>
    <row r="960" ht="10.15" customHeight="1" x14ac:dyDescent="0.25"/>
    <row r="961" ht="10.15" customHeight="1" x14ac:dyDescent="0.25"/>
    <row r="962" ht="10.15" customHeight="1" x14ac:dyDescent="0.25"/>
    <row r="963" ht="10.15" customHeight="1" x14ac:dyDescent="0.25"/>
    <row r="964" ht="10.15" customHeight="1" x14ac:dyDescent="0.25"/>
    <row r="965" ht="10.15" customHeight="1" x14ac:dyDescent="0.25"/>
    <row r="966" ht="10.15" customHeight="1" x14ac:dyDescent="0.25"/>
    <row r="967" ht="10.15" customHeight="1" x14ac:dyDescent="0.25"/>
    <row r="968" ht="10.15" customHeight="1" x14ac:dyDescent="0.25"/>
    <row r="969" ht="10.15" customHeight="1" x14ac:dyDescent="0.25"/>
    <row r="970" ht="10.15" customHeight="1" x14ac:dyDescent="0.25"/>
    <row r="971" ht="10.15" customHeight="1" x14ac:dyDescent="0.25"/>
    <row r="972" ht="10.15" customHeight="1" x14ac:dyDescent="0.25"/>
    <row r="973" ht="10.15" customHeight="1" x14ac:dyDescent="0.25"/>
    <row r="974" ht="10.15" customHeight="1" x14ac:dyDescent="0.25"/>
    <row r="975" ht="10.15" customHeight="1" x14ac:dyDescent="0.25"/>
    <row r="976" ht="10.15" customHeight="1" x14ac:dyDescent="0.25"/>
    <row r="977" ht="10.15" customHeight="1" x14ac:dyDescent="0.25"/>
    <row r="978" ht="10.15" customHeight="1" x14ac:dyDescent="0.25"/>
    <row r="979" ht="10.15" customHeight="1" x14ac:dyDescent="0.25"/>
    <row r="980" ht="10.15" customHeight="1" x14ac:dyDescent="0.25"/>
    <row r="981" ht="10.15" customHeight="1" x14ac:dyDescent="0.25"/>
    <row r="982" ht="10.15" customHeight="1" x14ac:dyDescent="0.25"/>
    <row r="983" ht="10.15" customHeight="1" x14ac:dyDescent="0.25"/>
    <row r="984" ht="10.15" customHeight="1" x14ac:dyDescent="0.25"/>
    <row r="985" ht="10.15" customHeight="1" x14ac:dyDescent="0.25"/>
    <row r="986" ht="10.15" customHeight="1" x14ac:dyDescent="0.25"/>
    <row r="987" ht="10.15" customHeight="1" x14ac:dyDescent="0.25"/>
    <row r="988" ht="10.15" customHeight="1" x14ac:dyDescent="0.25"/>
    <row r="989" ht="10.15" customHeight="1" x14ac:dyDescent="0.25"/>
    <row r="990" ht="10.15" customHeight="1" x14ac:dyDescent="0.25"/>
    <row r="991" ht="10.15" customHeight="1" x14ac:dyDescent="0.25"/>
    <row r="992" ht="10.15" customHeight="1" x14ac:dyDescent="0.25"/>
    <row r="993" ht="10.15" customHeight="1" x14ac:dyDescent="0.25"/>
    <row r="994" ht="10.15" customHeight="1" x14ac:dyDescent="0.25"/>
    <row r="995" ht="10.15" customHeight="1" x14ac:dyDescent="0.25"/>
    <row r="996" ht="10.15" customHeight="1" x14ac:dyDescent="0.25"/>
    <row r="997" ht="10.15" customHeight="1" x14ac:dyDescent="0.25"/>
    <row r="998" ht="10.15" customHeight="1" x14ac:dyDescent="0.25"/>
    <row r="999" ht="10.15" customHeight="1" x14ac:dyDescent="0.25"/>
    <row r="1000" ht="10.15" customHeight="1" x14ac:dyDescent="0.25"/>
    <row r="1001" ht="10.15" customHeight="1" x14ac:dyDescent="0.25"/>
    <row r="1002" ht="10.15" customHeight="1" x14ac:dyDescent="0.25"/>
    <row r="1003" ht="10.15" customHeight="1" x14ac:dyDescent="0.25"/>
    <row r="1004" ht="10.15" customHeight="1" x14ac:dyDescent="0.25"/>
    <row r="1005" ht="10.15" customHeight="1" x14ac:dyDescent="0.25"/>
    <row r="1006" ht="10.15" customHeight="1" x14ac:dyDescent="0.25"/>
    <row r="1007" ht="10.15" customHeight="1" x14ac:dyDescent="0.25"/>
    <row r="1008" ht="10.15" customHeight="1" x14ac:dyDescent="0.25"/>
    <row r="1009" ht="10.15" customHeight="1" x14ac:dyDescent="0.25"/>
    <row r="1010" ht="10.15" customHeight="1" x14ac:dyDescent="0.25"/>
    <row r="1011" ht="10.15" customHeight="1" x14ac:dyDescent="0.25"/>
    <row r="1012" ht="10.15" customHeight="1" x14ac:dyDescent="0.25"/>
    <row r="1013" ht="10.15" customHeight="1" x14ac:dyDescent="0.25"/>
    <row r="1014" ht="10.15" customHeight="1" x14ac:dyDescent="0.25"/>
    <row r="1015" ht="10.15" customHeight="1" x14ac:dyDescent="0.25"/>
    <row r="1016" ht="10.15" customHeight="1" x14ac:dyDescent="0.25"/>
    <row r="1017" ht="10.15" customHeight="1" x14ac:dyDescent="0.25"/>
    <row r="1018" ht="10.15" customHeight="1" x14ac:dyDescent="0.25"/>
    <row r="1019" ht="10.15" customHeight="1" x14ac:dyDescent="0.25"/>
    <row r="1020" ht="10.15" customHeight="1" x14ac:dyDescent="0.25"/>
    <row r="1021" ht="10.15" customHeight="1" x14ac:dyDescent="0.25"/>
    <row r="1022" ht="10.15" customHeight="1" x14ac:dyDescent="0.25"/>
    <row r="1023" ht="10.15" customHeight="1" x14ac:dyDescent="0.25"/>
    <row r="1024" ht="10.15" customHeight="1" x14ac:dyDescent="0.25"/>
    <row r="1025" ht="10.15" customHeight="1" x14ac:dyDescent="0.25"/>
    <row r="1026" ht="10.15" customHeight="1" x14ac:dyDescent="0.25"/>
    <row r="1027" ht="10.15" customHeight="1" x14ac:dyDescent="0.25"/>
    <row r="1028" ht="10.15" customHeight="1" x14ac:dyDescent="0.25"/>
    <row r="1029" ht="10.15" customHeight="1" x14ac:dyDescent="0.25"/>
    <row r="1030" ht="10.15" customHeight="1" x14ac:dyDescent="0.25"/>
    <row r="1031" ht="10.15" customHeight="1" x14ac:dyDescent="0.25"/>
    <row r="1032" ht="10.15" customHeight="1" x14ac:dyDescent="0.25"/>
    <row r="1033" ht="10.15" customHeight="1" x14ac:dyDescent="0.25"/>
    <row r="1034" ht="10.15" customHeight="1" x14ac:dyDescent="0.25"/>
    <row r="1035" ht="10.15" customHeight="1" x14ac:dyDescent="0.25"/>
    <row r="1036" ht="10.15" customHeight="1" x14ac:dyDescent="0.25"/>
    <row r="1037" ht="10.15" customHeight="1" x14ac:dyDescent="0.25"/>
    <row r="1038" ht="10.15" customHeight="1" x14ac:dyDescent="0.25"/>
    <row r="1039" ht="10.15" customHeight="1" x14ac:dyDescent="0.25"/>
    <row r="1040" ht="10.15" customHeight="1" x14ac:dyDescent="0.25"/>
    <row r="1041" ht="10.15" customHeight="1" x14ac:dyDescent="0.25"/>
    <row r="1042" ht="10.15" customHeight="1" x14ac:dyDescent="0.25"/>
    <row r="1043" ht="10.15" customHeight="1" x14ac:dyDescent="0.25"/>
    <row r="1044" ht="10.15" customHeight="1" x14ac:dyDescent="0.25"/>
    <row r="1045" ht="10.15" customHeight="1" x14ac:dyDescent="0.25"/>
    <row r="1046" ht="10.15" customHeight="1" x14ac:dyDescent="0.25"/>
    <row r="1047" ht="10.15" customHeight="1" x14ac:dyDescent="0.25"/>
    <row r="1048" ht="10.15" customHeight="1" x14ac:dyDescent="0.25"/>
    <row r="1049" ht="10.15" customHeight="1" x14ac:dyDescent="0.25"/>
    <row r="1050" ht="10.15" customHeight="1" x14ac:dyDescent="0.25"/>
    <row r="1051" ht="10.15" customHeight="1" x14ac:dyDescent="0.25"/>
    <row r="1052" ht="10.15" customHeight="1" x14ac:dyDescent="0.25"/>
    <row r="1053" ht="10.15" customHeight="1" x14ac:dyDescent="0.25"/>
    <row r="1054" ht="10.15" customHeight="1" x14ac:dyDescent="0.25"/>
    <row r="1055" ht="10.15" customHeight="1" x14ac:dyDescent="0.25"/>
    <row r="1056" ht="10.15" customHeight="1" x14ac:dyDescent="0.25"/>
    <row r="1057" ht="10.15" customHeight="1" x14ac:dyDescent="0.25"/>
    <row r="1058" ht="10.15" customHeight="1" x14ac:dyDescent="0.25"/>
    <row r="1059" ht="10.15" customHeight="1" x14ac:dyDescent="0.25"/>
    <row r="1060" ht="10.15" customHeight="1" x14ac:dyDescent="0.25"/>
    <row r="1061" ht="10.15" customHeight="1" x14ac:dyDescent="0.25"/>
    <row r="1062" ht="10.15" customHeight="1" x14ac:dyDescent="0.25"/>
    <row r="1063" ht="10.15" customHeight="1" x14ac:dyDescent="0.25"/>
    <row r="1064" ht="10.15" customHeight="1" x14ac:dyDescent="0.25"/>
    <row r="1065" ht="10.15" customHeight="1" x14ac:dyDescent="0.25"/>
    <row r="1066" ht="10.15" customHeight="1" x14ac:dyDescent="0.25"/>
    <row r="1067" ht="10.15" customHeight="1" x14ac:dyDescent="0.25"/>
    <row r="1068" ht="10.15" customHeight="1" x14ac:dyDescent="0.25"/>
    <row r="1069" ht="10.15" customHeight="1" x14ac:dyDescent="0.25"/>
    <row r="1070" ht="10.15" customHeight="1" x14ac:dyDescent="0.25"/>
    <row r="1071" ht="10.15" customHeight="1" x14ac:dyDescent="0.25"/>
    <row r="1072" ht="10.15" customHeight="1" x14ac:dyDescent="0.25"/>
    <row r="1073" ht="10.15" customHeight="1" x14ac:dyDescent="0.25"/>
    <row r="1074" ht="10.15" customHeight="1" x14ac:dyDescent="0.25"/>
    <row r="1075" ht="10.15" customHeight="1" x14ac:dyDescent="0.25"/>
    <row r="1076" ht="10.15" customHeight="1" x14ac:dyDescent="0.25"/>
    <row r="1077" ht="10.15" customHeight="1" x14ac:dyDescent="0.25"/>
    <row r="1078" ht="10.15" customHeight="1" x14ac:dyDescent="0.25"/>
    <row r="1079" ht="10.15" customHeight="1" x14ac:dyDescent="0.25"/>
    <row r="1080" ht="10.15" customHeight="1" x14ac:dyDescent="0.25"/>
    <row r="1081" ht="10.15" customHeight="1" x14ac:dyDescent="0.25"/>
    <row r="1082" ht="10.15" customHeight="1" x14ac:dyDescent="0.25"/>
    <row r="1083" ht="10.15" customHeight="1" x14ac:dyDescent="0.25"/>
    <row r="1084" ht="10.15" customHeight="1" x14ac:dyDescent="0.25"/>
    <row r="1085" ht="10.15" customHeight="1" x14ac:dyDescent="0.25"/>
    <row r="1086" ht="10.15" customHeight="1" x14ac:dyDescent="0.25"/>
    <row r="1087" ht="10.15" customHeight="1" x14ac:dyDescent="0.25"/>
    <row r="1088" ht="10.15" customHeight="1" x14ac:dyDescent="0.25"/>
    <row r="1089" ht="10.15" customHeight="1" x14ac:dyDescent="0.25"/>
    <row r="1090" ht="10.15" customHeight="1" x14ac:dyDescent="0.25"/>
    <row r="1091" ht="10.15" customHeight="1" x14ac:dyDescent="0.25"/>
    <row r="1092" ht="10.15" customHeight="1" x14ac:dyDescent="0.25"/>
    <row r="1093" ht="10.15" customHeight="1" x14ac:dyDescent="0.25"/>
    <row r="1094" ht="10.15" customHeight="1" x14ac:dyDescent="0.25"/>
    <row r="1095" ht="10.15" customHeight="1" x14ac:dyDescent="0.25"/>
    <row r="1096" ht="10.15" customHeight="1" x14ac:dyDescent="0.25"/>
    <row r="1097" ht="10.15" customHeight="1" x14ac:dyDescent="0.25"/>
    <row r="1098" ht="10.15" customHeight="1" x14ac:dyDescent="0.25"/>
    <row r="1099" ht="10.15" customHeight="1" x14ac:dyDescent="0.25"/>
    <row r="1100" ht="10.15" customHeight="1" x14ac:dyDescent="0.25"/>
    <row r="1101" ht="10.15" customHeight="1" x14ac:dyDescent="0.25"/>
    <row r="1102" ht="10.15" customHeight="1" x14ac:dyDescent="0.25"/>
    <row r="1103" ht="10.15" customHeight="1" x14ac:dyDescent="0.25"/>
    <row r="1104" ht="10.15" customHeight="1" x14ac:dyDescent="0.25"/>
    <row r="1105" ht="10.15" customHeight="1" x14ac:dyDescent="0.25"/>
    <row r="1106" ht="10.15" customHeight="1" x14ac:dyDescent="0.25"/>
    <row r="1107" ht="10.15" customHeight="1" x14ac:dyDescent="0.25"/>
    <row r="1108" ht="10.15" customHeight="1" x14ac:dyDescent="0.25"/>
    <row r="1109" ht="10.15" customHeight="1" x14ac:dyDescent="0.25"/>
    <row r="1110" ht="10.15" customHeight="1" x14ac:dyDescent="0.25"/>
    <row r="1111" ht="10.15" customHeight="1" x14ac:dyDescent="0.25"/>
    <row r="1112" ht="10.15" customHeight="1" x14ac:dyDescent="0.25"/>
  </sheetData>
  <pageMargins left="0.7" right="0.7" top="0.78740157499999996" bottom="0.78740157499999996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M29"/>
  <sheetViews>
    <sheetView zoomScale="90" zoomScaleNormal="90" workbookViewId="0">
      <selection activeCell="B2" sqref="B2"/>
    </sheetView>
  </sheetViews>
  <sheetFormatPr defaultColWidth="11.42578125" defaultRowHeight="15" x14ac:dyDescent="0.25"/>
  <cols>
    <col min="4" max="4" width="28.28515625" customWidth="1"/>
    <col min="5" max="13" width="12.42578125" customWidth="1"/>
  </cols>
  <sheetData>
    <row r="2" spans="2:13" x14ac:dyDescent="0.25">
      <c r="B2" t="s">
        <v>1216</v>
      </c>
      <c r="D2" s="46" t="s">
        <v>1217</v>
      </c>
      <c r="E2" t="s">
        <v>1218</v>
      </c>
      <c r="L2" t="s">
        <v>1219</v>
      </c>
      <c r="M2" t="s">
        <v>1220</v>
      </c>
    </row>
    <row r="3" spans="2:13" ht="14.45" x14ac:dyDescent="0.3">
      <c r="B3" t="s">
        <v>1213</v>
      </c>
    </row>
    <row r="4" spans="2:13" thickBot="1" x14ac:dyDescent="0.35"/>
    <row r="5" spans="2:13" ht="16.149999999999999" customHeight="1" thickTop="1" thickBot="1" x14ac:dyDescent="0.35">
      <c r="D5" s="321"/>
      <c r="E5" s="417" t="s">
        <v>1202</v>
      </c>
      <c r="F5" s="417"/>
      <c r="G5" s="418"/>
      <c r="H5" s="417" t="s">
        <v>1209</v>
      </c>
      <c r="I5" s="417"/>
      <c r="J5" s="417"/>
    </row>
    <row r="6" spans="2:13" thickBot="1" x14ac:dyDescent="0.35">
      <c r="D6" s="317"/>
      <c r="E6" s="314" t="s">
        <v>1197</v>
      </c>
      <c r="F6" s="314" t="s">
        <v>1198</v>
      </c>
      <c r="G6" s="315" t="s">
        <v>1199</v>
      </c>
      <c r="H6" s="314" t="s">
        <v>1197</v>
      </c>
      <c r="I6" s="314" t="s">
        <v>1200</v>
      </c>
      <c r="J6" s="314" t="s">
        <v>1201</v>
      </c>
    </row>
    <row r="7" spans="2:13" thickTop="1" x14ac:dyDescent="0.3">
      <c r="D7" s="318" t="s">
        <v>784</v>
      </c>
      <c r="E7" s="312">
        <v>1</v>
      </c>
      <c r="F7" s="312">
        <v>0.8</v>
      </c>
      <c r="G7" s="316">
        <v>0.5</v>
      </c>
      <c r="H7" s="312">
        <v>60</v>
      </c>
      <c r="I7" s="312">
        <v>58.5</v>
      </c>
      <c r="J7" s="312">
        <v>56.6</v>
      </c>
    </row>
    <row r="8" spans="2:13" ht="14.45" x14ac:dyDescent="0.3">
      <c r="D8" s="318" t="s">
        <v>20</v>
      </c>
      <c r="E8" s="312">
        <v>1</v>
      </c>
      <c r="F8" s="312">
        <v>0.8</v>
      </c>
      <c r="G8" s="316">
        <v>0.5</v>
      </c>
      <c r="H8">
        <v>60.3</v>
      </c>
      <c r="I8" s="312">
        <v>60.8</v>
      </c>
      <c r="J8" s="312">
        <v>57.9</v>
      </c>
    </row>
    <row r="9" spans="2:13" ht="14.45" x14ac:dyDescent="0.3">
      <c r="D9" s="318" t="s">
        <v>7</v>
      </c>
      <c r="E9" s="312">
        <v>0.1</v>
      </c>
      <c r="F9" s="312">
        <v>-0.3</v>
      </c>
      <c r="G9" s="316">
        <v>-0.7</v>
      </c>
      <c r="H9">
        <v>58.2</v>
      </c>
      <c r="I9" s="312">
        <v>55.8</v>
      </c>
      <c r="J9" s="312">
        <v>51.8</v>
      </c>
    </row>
    <row r="10" spans="2:13" ht="14.45" x14ac:dyDescent="0.3">
      <c r="D10" s="318" t="s">
        <v>1056</v>
      </c>
      <c r="E10" s="312">
        <v>0.7</v>
      </c>
      <c r="F10" s="312">
        <v>0.5</v>
      </c>
      <c r="G10" s="316">
        <v>-0.1</v>
      </c>
      <c r="H10">
        <v>72.599999999999994</v>
      </c>
      <c r="I10" s="312">
        <v>68.900000000000006</v>
      </c>
      <c r="J10" s="312">
        <v>60.5</v>
      </c>
    </row>
    <row r="11" spans="2:13" ht="14.45" x14ac:dyDescent="0.3">
      <c r="D11" s="318" t="s">
        <v>17</v>
      </c>
      <c r="E11" s="312">
        <v>1.6</v>
      </c>
      <c r="F11" s="312">
        <v>1.2</v>
      </c>
      <c r="G11" s="316">
        <v>0.5</v>
      </c>
      <c r="H11">
        <v>61.8</v>
      </c>
      <c r="I11" s="312">
        <v>64.3</v>
      </c>
      <c r="J11" s="312">
        <v>68.8</v>
      </c>
    </row>
    <row r="12" spans="2:13" ht="14.45" x14ac:dyDescent="0.3">
      <c r="D12" s="318" t="s">
        <v>24</v>
      </c>
      <c r="E12" s="312">
        <v>1.4</v>
      </c>
      <c r="F12" s="312">
        <v>1</v>
      </c>
      <c r="G12" s="316">
        <v>0.4</v>
      </c>
      <c r="H12">
        <v>61.7</v>
      </c>
      <c r="I12" s="312">
        <v>64</v>
      </c>
      <c r="J12" s="312">
        <v>63.6</v>
      </c>
    </row>
    <row r="13" spans="2:13" ht="14.45" x14ac:dyDescent="0.3">
      <c r="D13" s="318" t="s">
        <v>120</v>
      </c>
      <c r="E13" s="312">
        <v>-0.5</v>
      </c>
      <c r="F13" s="312">
        <v>-0.6</v>
      </c>
      <c r="G13" s="316">
        <v>-0.7</v>
      </c>
      <c r="H13">
        <v>54.7</v>
      </c>
      <c r="I13" s="312">
        <v>58</v>
      </c>
      <c r="J13" s="312">
        <v>58.8</v>
      </c>
    </row>
    <row r="14" spans="2:13" ht="14.45" x14ac:dyDescent="0.3">
      <c r="D14" s="318" t="s">
        <v>1203</v>
      </c>
      <c r="E14" s="312">
        <v>1.2</v>
      </c>
      <c r="F14" s="312">
        <v>0.9</v>
      </c>
      <c r="G14" s="316">
        <v>0.5</v>
      </c>
      <c r="H14">
        <v>60.5</v>
      </c>
      <c r="I14" s="312">
        <v>61.6</v>
      </c>
      <c r="J14" s="312">
        <v>58.4</v>
      </c>
    </row>
    <row r="15" spans="2:13" ht="14.45" x14ac:dyDescent="0.3">
      <c r="D15" s="318" t="s">
        <v>1204</v>
      </c>
      <c r="E15" s="312">
        <v>0.3</v>
      </c>
      <c r="F15" s="312">
        <v>0.1</v>
      </c>
      <c r="G15" s="316">
        <v>-0.1</v>
      </c>
      <c r="H15">
        <v>51.2</v>
      </c>
      <c r="I15" s="312">
        <v>53.5</v>
      </c>
      <c r="J15" s="312">
        <v>53.4</v>
      </c>
    </row>
    <row r="16" spans="2:13" ht="14.45" x14ac:dyDescent="0.3">
      <c r="D16" s="318" t="s">
        <v>1205</v>
      </c>
      <c r="E16" s="312">
        <v>1.8</v>
      </c>
      <c r="F16" s="312">
        <v>1.5</v>
      </c>
      <c r="G16" s="316">
        <v>0.8</v>
      </c>
      <c r="H16">
        <v>52.6</v>
      </c>
      <c r="I16" s="312">
        <v>54.8</v>
      </c>
      <c r="J16" s="312">
        <v>55.2</v>
      </c>
    </row>
    <row r="17" spans="4:10" ht="14.45" x14ac:dyDescent="0.3">
      <c r="D17" s="318" t="s">
        <v>1206</v>
      </c>
      <c r="E17" s="312">
        <v>1.7</v>
      </c>
      <c r="F17" s="312">
        <v>1.5</v>
      </c>
      <c r="G17" s="316">
        <v>1</v>
      </c>
      <c r="H17">
        <v>60.2</v>
      </c>
      <c r="I17" s="312">
        <v>60.1</v>
      </c>
      <c r="J17" s="312">
        <v>57.8</v>
      </c>
    </row>
    <row r="18" spans="4:10" thickBot="1" x14ac:dyDescent="0.35">
      <c r="D18" s="317" t="s">
        <v>1207</v>
      </c>
      <c r="E18" s="319">
        <v>1.2</v>
      </c>
      <c r="F18" s="319">
        <v>1</v>
      </c>
      <c r="G18" s="320">
        <v>0.5</v>
      </c>
      <c r="H18" s="313">
        <v>61.6</v>
      </c>
      <c r="I18" s="319">
        <v>61.6</v>
      </c>
      <c r="J18" s="319">
        <v>59.9</v>
      </c>
    </row>
    <row r="19" spans="4:10" ht="16.899999999999999" thickTop="1" x14ac:dyDescent="0.3">
      <c r="D19" s="419" t="s">
        <v>1210</v>
      </c>
      <c r="E19" s="419"/>
      <c r="F19" s="419"/>
      <c r="G19" s="419"/>
      <c r="H19" s="419"/>
      <c r="I19" s="419"/>
      <c r="J19" s="419"/>
    </row>
    <row r="20" spans="4:10" ht="14.45" x14ac:dyDescent="0.3">
      <c r="G20" s="312"/>
      <c r="H20" s="312"/>
      <c r="I20" s="312"/>
      <c r="J20" s="312"/>
    </row>
    <row r="21" spans="4:10" ht="14.45" x14ac:dyDescent="0.3">
      <c r="G21" s="312"/>
      <c r="H21" s="312"/>
      <c r="I21" s="312"/>
      <c r="J21" s="312"/>
    </row>
    <row r="22" spans="4:10" ht="14.45" x14ac:dyDescent="0.3">
      <c r="D22" t="s">
        <v>1221</v>
      </c>
      <c r="G22" s="312"/>
      <c r="H22" s="312"/>
      <c r="I22" s="312"/>
      <c r="J22" s="312"/>
    </row>
    <row r="23" spans="4:10" ht="14.45" x14ac:dyDescent="0.3">
      <c r="D23" t="s">
        <v>1222</v>
      </c>
      <c r="G23" s="312"/>
      <c r="H23" s="312"/>
      <c r="I23" s="312"/>
      <c r="J23" s="312"/>
    </row>
    <row r="24" spans="4:10" ht="14.45" x14ac:dyDescent="0.3">
      <c r="D24" t="s">
        <v>1208</v>
      </c>
      <c r="G24" s="312"/>
      <c r="H24" s="312"/>
      <c r="I24" s="312"/>
      <c r="J24" s="312"/>
    </row>
    <row r="25" spans="4:10" ht="14.45" x14ac:dyDescent="0.3">
      <c r="G25" s="312"/>
      <c r="H25" s="312"/>
      <c r="I25" s="312"/>
      <c r="J25" s="312"/>
    </row>
    <row r="26" spans="4:10" x14ac:dyDescent="0.25">
      <c r="G26" s="312"/>
      <c r="H26" s="312"/>
      <c r="I26" s="312"/>
      <c r="J26" s="312"/>
    </row>
    <row r="27" spans="4:10" x14ac:dyDescent="0.25">
      <c r="G27" s="312"/>
      <c r="H27" s="312"/>
      <c r="I27" s="312"/>
      <c r="J27" s="312"/>
    </row>
    <row r="28" spans="4:10" x14ac:dyDescent="0.25">
      <c r="G28" s="312"/>
      <c r="H28" s="312"/>
      <c r="I28" s="312"/>
      <c r="J28" s="312"/>
    </row>
    <row r="29" spans="4:10" x14ac:dyDescent="0.25">
      <c r="G29" s="312"/>
      <c r="H29" s="312"/>
      <c r="I29" s="312"/>
      <c r="J29" s="312"/>
    </row>
  </sheetData>
  <mergeCells count="3">
    <mergeCell ref="E5:G5"/>
    <mergeCell ref="H5:J5"/>
    <mergeCell ref="D19:J19"/>
  </mergeCells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2"/>
  <dimension ref="A1:Y2962"/>
  <sheetViews>
    <sheetView zoomScale="60" zoomScaleNormal="60" workbookViewId="0">
      <pane xSplit="1" ySplit="1" topLeftCell="B40" activePane="bottomRight" state="frozen"/>
      <selection pane="topRight" activeCell="B1" sqref="B1"/>
      <selection pane="bottomLeft" activeCell="A13" sqref="A13"/>
      <selection pane="bottomRight" activeCell="J112" sqref="J112"/>
    </sheetView>
  </sheetViews>
  <sheetFormatPr defaultColWidth="11.42578125" defaultRowHeight="15" x14ac:dyDescent="0.25"/>
  <cols>
    <col min="1" max="1" width="25.140625" customWidth="1"/>
    <col min="2" max="2" width="7.140625" customWidth="1"/>
    <col min="3" max="3" width="18.28515625" customWidth="1"/>
    <col min="4" max="4" width="7.140625" customWidth="1"/>
    <col min="5" max="5" width="3" customWidth="1"/>
    <col min="6" max="6" width="15.85546875" bestFit="1" customWidth="1"/>
    <col min="7" max="7" width="7.140625" customWidth="1"/>
    <col min="8" max="8" width="12.5703125" bestFit="1" customWidth="1"/>
    <col min="9" max="9" width="7.140625" customWidth="1"/>
    <col min="10" max="10" width="17.85546875" bestFit="1" customWidth="1"/>
    <col min="11" max="11" width="7.140625" customWidth="1"/>
    <col min="12" max="12" width="22.7109375" bestFit="1" customWidth="1"/>
    <col min="13" max="13" width="7.140625" customWidth="1"/>
    <col min="14" max="14" width="33.7109375" bestFit="1" customWidth="1"/>
    <col min="15" max="15" width="6.7109375" customWidth="1"/>
    <col min="16" max="16" width="10.85546875" customWidth="1"/>
    <col min="17" max="17" width="7.140625" customWidth="1"/>
    <col min="18" max="18" width="45.5703125" customWidth="1"/>
    <col min="19" max="19" width="7.140625" customWidth="1"/>
    <col min="20" max="20" width="21.28515625" style="113" customWidth="1"/>
    <col min="21" max="21" width="23" customWidth="1"/>
    <col min="22" max="22" width="7.7109375" style="48" customWidth="1"/>
    <col min="23" max="23" width="19.5703125" style="113" customWidth="1"/>
    <col min="24" max="24" width="14.7109375" bestFit="1" customWidth="1"/>
  </cols>
  <sheetData>
    <row r="1" spans="1:21" ht="14.45" x14ac:dyDescent="0.3">
      <c r="A1" t="s">
        <v>517</v>
      </c>
      <c r="B1" t="s">
        <v>518</v>
      </c>
      <c r="C1" t="s">
        <v>519</v>
      </c>
      <c r="D1" t="s">
        <v>520</v>
      </c>
      <c r="E1" t="s">
        <v>521</v>
      </c>
      <c r="F1" t="s">
        <v>522</v>
      </c>
      <c r="G1" t="s">
        <v>523</v>
      </c>
      <c r="H1" t="s">
        <v>524</v>
      </c>
      <c r="I1" t="s">
        <v>525</v>
      </c>
      <c r="J1" t="s">
        <v>526</v>
      </c>
      <c r="K1" t="s">
        <v>527</v>
      </c>
      <c r="L1" t="s">
        <v>133</v>
      </c>
      <c r="M1" t="s">
        <v>528</v>
      </c>
      <c r="N1" t="s">
        <v>529</v>
      </c>
      <c r="O1" t="s">
        <v>530</v>
      </c>
      <c r="P1" t="s">
        <v>531</v>
      </c>
      <c r="Q1" t="s">
        <v>532</v>
      </c>
      <c r="R1" t="s">
        <v>533</v>
      </c>
      <c r="S1" t="s">
        <v>534</v>
      </c>
      <c r="T1" s="113" t="s">
        <v>535</v>
      </c>
      <c r="U1" t="s">
        <v>536</v>
      </c>
    </row>
    <row r="2" spans="1:21" ht="14.45" x14ac:dyDescent="0.3">
      <c r="A2" t="s">
        <v>258</v>
      </c>
      <c r="B2" t="s">
        <v>537</v>
      </c>
      <c r="C2" t="s">
        <v>187</v>
      </c>
      <c r="D2" t="s">
        <v>538</v>
      </c>
      <c r="F2" t="s">
        <v>539</v>
      </c>
      <c r="G2" t="s">
        <v>540</v>
      </c>
      <c r="H2" t="s">
        <v>541</v>
      </c>
      <c r="I2" t="s">
        <v>542</v>
      </c>
      <c r="J2" t="s">
        <v>543</v>
      </c>
      <c r="K2">
        <v>21</v>
      </c>
      <c r="L2" t="s">
        <v>544</v>
      </c>
      <c r="M2" t="s">
        <v>545</v>
      </c>
      <c r="N2" t="s">
        <v>546</v>
      </c>
      <c r="O2" t="s">
        <v>547</v>
      </c>
      <c r="P2" t="s">
        <v>548</v>
      </c>
      <c r="Q2" t="s">
        <v>549</v>
      </c>
      <c r="R2" t="s">
        <v>131</v>
      </c>
      <c r="S2" t="s">
        <v>550</v>
      </c>
      <c r="T2" s="113">
        <v>51605</v>
      </c>
      <c r="U2" t="s">
        <v>551</v>
      </c>
    </row>
    <row r="3" spans="1:21" ht="14.45" x14ac:dyDescent="0.3">
      <c r="A3" t="s">
        <v>258</v>
      </c>
      <c r="B3" t="s">
        <v>537</v>
      </c>
      <c r="C3" t="s">
        <v>187</v>
      </c>
      <c r="D3" t="s">
        <v>538</v>
      </c>
      <c r="F3" t="s">
        <v>539</v>
      </c>
      <c r="G3" t="s">
        <v>540</v>
      </c>
      <c r="H3" t="s">
        <v>541</v>
      </c>
      <c r="I3" t="s">
        <v>542</v>
      </c>
      <c r="J3" t="s">
        <v>543</v>
      </c>
      <c r="K3">
        <v>21</v>
      </c>
      <c r="L3" t="s">
        <v>544</v>
      </c>
      <c r="M3" t="s">
        <v>545</v>
      </c>
      <c r="N3" t="s">
        <v>546</v>
      </c>
      <c r="O3" t="s">
        <v>547</v>
      </c>
      <c r="P3" t="s">
        <v>548</v>
      </c>
      <c r="Q3" t="s">
        <v>549</v>
      </c>
      <c r="R3" t="s">
        <v>552</v>
      </c>
      <c r="S3" t="s">
        <v>553</v>
      </c>
      <c r="T3" s="113">
        <v>5595</v>
      </c>
      <c r="U3" t="s">
        <v>551</v>
      </c>
    </row>
    <row r="4" spans="1:21" ht="14.45" x14ac:dyDescent="0.3">
      <c r="A4" t="s">
        <v>258</v>
      </c>
      <c r="B4" t="s">
        <v>537</v>
      </c>
      <c r="C4" t="s">
        <v>187</v>
      </c>
      <c r="D4" t="s">
        <v>538</v>
      </c>
      <c r="F4" t="s">
        <v>539</v>
      </c>
      <c r="G4" t="s">
        <v>540</v>
      </c>
      <c r="H4" t="s">
        <v>541</v>
      </c>
      <c r="I4" t="s">
        <v>542</v>
      </c>
      <c r="J4" t="s">
        <v>543</v>
      </c>
      <c r="K4">
        <v>21</v>
      </c>
      <c r="L4" t="s">
        <v>544</v>
      </c>
      <c r="M4" t="s">
        <v>545</v>
      </c>
      <c r="N4" t="s">
        <v>546</v>
      </c>
      <c r="O4" t="s">
        <v>547</v>
      </c>
      <c r="P4" t="s">
        <v>548</v>
      </c>
      <c r="Q4" t="s">
        <v>549</v>
      </c>
      <c r="R4" t="s">
        <v>554</v>
      </c>
      <c r="S4" t="s">
        <v>555</v>
      </c>
      <c r="T4" s="113">
        <v>3307</v>
      </c>
      <c r="U4" t="s">
        <v>551</v>
      </c>
    </row>
    <row r="5" spans="1:21" ht="14.45" x14ac:dyDescent="0.3">
      <c r="A5" t="s">
        <v>258</v>
      </c>
      <c r="B5" t="s">
        <v>537</v>
      </c>
      <c r="C5" t="s">
        <v>187</v>
      </c>
      <c r="D5" t="s">
        <v>538</v>
      </c>
      <c r="F5" t="s">
        <v>539</v>
      </c>
      <c r="G5" t="s">
        <v>540</v>
      </c>
      <c r="H5" t="s">
        <v>541</v>
      </c>
      <c r="I5" t="s">
        <v>542</v>
      </c>
      <c r="J5" t="s">
        <v>543</v>
      </c>
      <c r="K5">
        <v>21</v>
      </c>
      <c r="L5" t="s">
        <v>544</v>
      </c>
      <c r="M5" t="s">
        <v>545</v>
      </c>
      <c r="N5" t="s">
        <v>546</v>
      </c>
      <c r="O5" t="s">
        <v>547</v>
      </c>
      <c r="P5" t="s">
        <v>548</v>
      </c>
      <c r="Q5" t="s">
        <v>549</v>
      </c>
      <c r="R5" t="s">
        <v>556</v>
      </c>
      <c r="S5" t="s">
        <v>557</v>
      </c>
      <c r="T5" s="113">
        <v>5961</v>
      </c>
      <c r="U5" t="s">
        <v>551</v>
      </c>
    </row>
    <row r="6" spans="1:21" ht="14.45" x14ac:dyDescent="0.3">
      <c r="A6" t="s">
        <v>258</v>
      </c>
      <c r="B6" t="s">
        <v>537</v>
      </c>
      <c r="C6" t="s">
        <v>187</v>
      </c>
      <c r="D6" t="s">
        <v>538</v>
      </c>
      <c r="F6" t="s">
        <v>539</v>
      </c>
      <c r="G6" t="s">
        <v>540</v>
      </c>
      <c r="H6" t="s">
        <v>541</v>
      </c>
      <c r="I6" t="s">
        <v>542</v>
      </c>
      <c r="J6" t="s">
        <v>543</v>
      </c>
      <c r="K6">
        <v>21</v>
      </c>
      <c r="L6" t="s">
        <v>544</v>
      </c>
      <c r="M6" t="s">
        <v>545</v>
      </c>
      <c r="N6" t="s">
        <v>546</v>
      </c>
      <c r="O6" t="s">
        <v>547</v>
      </c>
      <c r="P6" t="s">
        <v>548</v>
      </c>
      <c r="Q6" t="s">
        <v>549</v>
      </c>
      <c r="R6" t="s">
        <v>558</v>
      </c>
      <c r="S6" t="s">
        <v>559</v>
      </c>
      <c r="T6" s="113">
        <v>8918</v>
      </c>
      <c r="U6" t="s">
        <v>551</v>
      </c>
    </row>
    <row r="7" spans="1:21" ht="14.45" x14ac:dyDescent="0.3">
      <c r="A7" t="s">
        <v>258</v>
      </c>
      <c r="B7" t="s">
        <v>537</v>
      </c>
      <c r="C7" t="s">
        <v>187</v>
      </c>
      <c r="D7" t="s">
        <v>538</v>
      </c>
      <c r="F7" t="s">
        <v>539</v>
      </c>
      <c r="G7" t="s">
        <v>540</v>
      </c>
      <c r="H7" t="s">
        <v>541</v>
      </c>
      <c r="I7" t="s">
        <v>542</v>
      </c>
      <c r="J7" t="s">
        <v>543</v>
      </c>
      <c r="K7">
        <v>21</v>
      </c>
      <c r="L7" t="s">
        <v>544</v>
      </c>
      <c r="M7" t="s">
        <v>545</v>
      </c>
      <c r="N7" t="s">
        <v>546</v>
      </c>
      <c r="O7" t="s">
        <v>547</v>
      </c>
      <c r="P7" t="s">
        <v>548</v>
      </c>
      <c r="Q7" t="s">
        <v>549</v>
      </c>
      <c r="R7" t="s">
        <v>560</v>
      </c>
      <c r="S7" t="s">
        <v>561</v>
      </c>
      <c r="T7" s="113">
        <v>9751</v>
      </c>
      <c r="U7" t="s">
        <v>551</v>
      </c>
    </row>
    <row r="8" spans="1:21" ht="14.45" x14ac:dyDescent="0.3">
      <c r="A8" t="s">
        <v>258</v>
      </c>
      <c r="B8" t="s">
        <v>537</v>
      </c>
      <c r="C8" t="s">
        <v>187</v>
      </c>
      <c r="D8" t="s">
        <v>538</v>
      </c>
      <c r="F8" t="s">
        <v>539</v>
      </c>
      <c r="G8" t="s">
        <v>540</v>
      </c>
      <c r="H8" t="s">
        <v>541</v>
      </c>
      <c r="I8" t="s">
        <v>542</v>
      </c>
      <c r="J8" t="s">
        <v>543</v>
      </c>
      <c r="K8">
        <v>21</v>
      </c>
      <c r="L8" t="s">
        <v>544</v>
      </c>
      <c r="M8" t="s">
        <v>545</v>
      </c>
      <c r="N8" t="s">
        <v>546</v>
      </c>
      <c r="O8" t="s">
        <v>547</v>
      </c>
      <c r="P8" t="s">
        <v>548</v>
      </c>
      <c r="Q8" t="s">
        <v>549</v>
      </c>
      <c r="R8" t="s">
        <v>562</v>
      </c>
      <c r="S8" t="s">
        <v>563</v>
      </c>
      <c r="T8" s="113">
        <v>0.34899999999999998</v>
      </c>
      <c r="U8" t="s">
        <v>551</v>
      </c>
    </row>
    <row r="9" spans="1:21" ht="14.45" x14ac:dyDescent="0.3">
      <c r="A9" t="s">
        <v>258</v>
      </c>
      <c r="B9" t="s">
        <v>537</v>
      </c>
      <c r="C9" t="s">
        <v>187</v>
      </c>
      <c r="D9" t="s">
        <v>538</v>
      </c>
      <c r="F9" t="s">
        <v>539</v>
      </c>
      <c r="G9" t="s">
        <v>540</v>
      </c>
      <c r="H9" t="s">
        <v>541</v>
      </c>
      <c r="I9" t="s">
        <v>542</v>
      </c>
      <c r="J9" t="s">
        <v>543</v>
      </c>
      <c r="K9">
        <v>21</v>
      </c>
      <c r="L9" t="s">
        <v>544</v>
      </c>
      <c r="M9" t="s">
        <v>545</v>
      </c>
      <c r="N9" t="s">
        <v>546</v>
      </c>
      <c r="O9" t="s">
        <v>547</v>
      </c>
      <c r="P9" t="s">
        <v>548</v>
      </c>
      <c r="Q9" t="s">
        <v>549</v>
      </c>
      <c r="R9" t="s">
        <v>564</v>
      </c>
      <c r="S9" t="s">
        <v>565</v>
      </c>
      <c r="T9" s="113">
        <v>6827</v>
      </c>
      <c r="U9" t="s">
        <v>551</v>
      </c>
    </row>
    <row r="10" spans="1:21" ht="14.45" x14ac:dyDescent="0.3">
      <c r="A10" t="s">
        <v>258</v>
      </c>
      <c r="B10" t="s">
        <v>537</v>
      </c>
      <c r="C10" t="s">
        <v>187</v>
      </c>
      <c r="D10" t="s">
        <v>538</v>
      </c>
      <c r="F10" t="s">
        <v>539</v>
      </c>
      <c r="G10" t="s">
        <v>540</v>
      </c>
      <c r="H10" t="s">
        <v>541</v>
      </c>
      <c r="I10" t="s">
        <v>542</v>
      </c>
      <c r="J10" t="s">
        <v>543</v>
      </c>
      <c r="K10">
        <v>21</v>
      </c>
      <c r="L10" t="s">
        <v>544</v>
      </c>
      <c r="M10" t="s">
        <v>545</v>
      </c>
      <c r="N10" t="s">
        <v>546</v>
      </c>
      <c r="O10" t="s">
        <v>547</v>
      </c>
      <c r="P10" t="s">
        <v>548</v>
      </c>
      <c r="Q10" t="s">
        <v>549</v>
      </c>
      <c r="R10" t="s">
        <v>566</v>
      </c>
      <c r="S10" t="s">
        <v>567</v>
      </c>
      <c r="T10" s="113">
        <v>2258</v>
      </c>
      <c r="U10" t="s">
        <v>551</v>
      </c>
    </row>
    <row r="11" spans="1:21" ht="14.45" x14ac:dyDescent="0.3">
      <c r="A11" t="s">
        <v>258</v>
      </c>
      <c r="B11" t="s">
        <v>537</v>
      </c>
      <c r="C11" t="s">
        <v>187</v>
      </c>
      <c r="D11" t="s">
        <v>538</v>
      </c>
      <c r="F11" t="s">
        <v>539</v>
      </c>
      <c r="G11" t="s">
        <v>540</v>
      </c>
      <c r="H11" t="s">
        <v>541</v>
      </c>
      <c r="I11" t="s">
        <v>542</v>
      </c>
      <c r="J11" t="s">
        <v>543</v>
      </c>
      <c r="K11">
        <v>21</v>
      </c>
      <c r="L11" t="s">
        <v>544</v>
      </c>
      <c r="M11" t="s">
        <v>545</v>
      </c>
      <c r="N11" t="s">
        <v>546</v>
      </c>
      <c r="O11" t="s">
        <v>547</v>
      </c>
      <c r="P11" t="s">
        <v>548</v>
      </c>
      <c r="Q11" t="s">
        <v>549</v>
      </c>
      <c r="R11" t="s">
        <v>568</v>
      </c>
      <c r="S11" t="s">
        <v>569</v>
      </c>
      <c r="T11" s="113">
        <v>8.5500000000000007</v>
      </c>
      <c r="U11" t="s">
        <v>551</v>
      </c>
    </row>
    <row r="12" spans="1:21" ht="14.45" x14ac:dyDescent="0.3">
      <c r="A12" t="s">
        <v>258</v>
      </c>
      <c r="B12" t="s">
        <v>537</v>
      </c>
      <c r="C12" t="s">
        <v>187</v>
      </c>
      <c r="D12" t="s">
        <v>538</v>
      </c>
      <c r="F12" t="s">
        <v>539</v>
      </c>
      <c r="G12" t="s">
        <v>540</v>
      </c>
      <c r="H12" t="s">
        <v>541</v>
      </c>
      <c r="I12" t="s">
        <v>542</v>
      </c>
      <c r="J12" t="s">
        <v>543</v>
      </c>
      <c r="K12">
        <v>21</v>
      </c>
      <c r="L12" t="s">
        <v>544</v>
      </c>
      <c r="M12" t="s">
        <v>545</v>
      </c>
      <c r="N12" t="s">
        <v>546</v>
      </c>
      <c r="O12" t="s">
        <v>547</v>
      </c>
      <c r="P12" t="s">
        <v>548</v>
      </c>
      <c r="Q12" t="s">
        <v>549</v>
      </c>
      <c r="R12" t="s">
        <v>570</v>
      </c>
      <c r="S12" t="s">
        <v>571</v>
      </c>
      <c r="T12" s="113">
        <v>8.8999999999999996E-2</v>
      </c>
      <c r="U12" t="s">
        <v>551</v>
      </c>
    </row>
    <row r="13" spans="1:21" ht="14.45" x14ac:dyDescent="0.3">
      <c r="A13" t="s">
        <v>258</v>
      </c>
      <c r="B13" t="s">
        <v>537</v>
      </c>
      <c r="C13" t="s">
        <v>187</v>
      </c>
      <c r="D13" t="s">
        <v>538</v>
      </c>
      <c r="F13" t="s">
        <v>539</v>
      </c>
      <c r="G13" t="s">
        <v>540</v>
      </c>
      <c r="H13" t="s">
        <v>541</v>
      </c>
      <c r="I13" t="s">
        <v>542</v>
      </c>
      <c r="J13" t="s">
        <v>543</v>
      </c>
      <c r="K13">
        <v>21</v>
      </c>
      <c r="L13" t="s">
        <v>544</v>
      </c>
      <c r="M13" t="s">
        <v>545</v>
      </c>
      <c r="N13" t="s">
        <v>546</v>
      </c>
      <c r="O13" t="s">
        <v>547</v>
      </c>
      <c r="P13" t="s">
        <v>548</v>
      </c>
      <c r="Q13" t="s">
        <v>549</v>
      </c>
      <c r="R13" t="s">
        <v>572</v>
      </c>
      <c r="S13" t="s">
        <v>573</v>
      </c>
      <c r="U13" t="s">
        <v>551</v>
      </c>
    </row>
    <row r="14" spans="1:21" ht="14.45" x14ac:dyDescent="0.3">
      <c r="A14" t="s">
        <v>258</v>
      </c>
      <c r="B14" t="s">
        <v>537</v>
      </c>
      <c r="C14" t="s">
        <v>187</v>
      </c>
      <c r="D14" t="s">
        <v>538</v>
      </c>
      <c r="F14" t="s">
        <v>539</v>
      </c>
      <c r="G14" t="s">
        <v>540</v>
      </c>
      <c r="H14" t="s">
        <v>541</v>
      </c>
      <c r="I14" t="s">
        <v>542</v>
      </c>
      <c r="J14" t="s">
        <v>543</v>
      </c>
      <c r="K14">
        <v>21</v>
      </c>
      <c r="L14" t="s">
        <v>574</v>
      </c>
      <c r="M14" t="s">
        <v>575</v>
      </c>
      <c r="N14" t="s">
        <v>546</v>
      </c>
      <c r="O14" t="s">
        <v>547</v>
      </c>
      <c r="P14" t="s">
        <v>548</v>
      </c>
      <c r="Q14" t="s">
        <v>549</v>
      </c>
      <c r="R14" t="s">
        <v>131</v>
      </c>
      <c r="S14" t="s">
        <v>550</v>
      </c>
      <c r="T14" s="113">
        <v>27.21</v>
      </c>
      <c r="U14" t="s">
        <v>551</v>
      </c>
    </row>
    <row r="15" spans="1:21" ht="14.45" x14ac:dyDescent="0.3">
      <c r="A15" t="s">
        <v>258</v>
      </c>
      <c r="B15" t="s">
        <v>537</v>
      </c>
      <c r="C15" t="s">
        <v>187</v>
      </c>
      <c r="D15" t="s">
        <v>538</v>
      </c>
      <c r="F15" t="s">
        <v>539</v>
      </c>
      <c r="G15" t="s">
        <v>540</v>
      </c>
      <c r="H15" t="s">
        <v>541</v>
      </c>
      <c r="I15" t="s">
        <v>542</v>
      </c>
      <c r="J15" t="s">
        <v>543</v>
      </c>
      <c r="K15">
        <v>21</v>
      </c>
      <c r="L15" t="s">
        <v>574</v>
      </c>
      <c r="M15" t="s">
        <v>575</v>
      </c>
      <c r="N15" t="s">
        <v>546</v>
      </c>
      <c r="O15" t="s">
        <v>547</v>
      </c>
      <c r="P15" t="s">
        <v>548</v>
      </c>
      <c r="Q15" t="s">
        <v>549</v>
      </c>
      <c r="R15" t="s">
        <v>552</v>
      </c>
      <c r="S15" t="s">
        <v>553</v>
      </c>
      <c r="T15" s="113">
        <v>3343</v>
      </c>
      <c r="U15" t="s">
        <v>551</v>
      </c>
    </row>
    <row r="16" spans="1:21" ht="14.45" x14ac:dyDescent="0.3">
      <c r="A16" t="s">
        <v>258</v>
      </c>
      <c r="B16" t="s">
        <v>537</v>
      </c>
      <c r="C16" t="s">
        <v>187</v>
      </c>
      <c r="D16" t="s">
        <v>538</v>
      </c>
      <c r="F16" t="s">
        <v>539</v>
      </c>
      <c r="G16" t="s">
        <v>540</v>
      </c>
      <c r="H16" t="s">
        <v>541</v>
      </c>
      <c r="I16" t="s">
        <v>542</v>
      </c>
      <c r="J16" t="s">
        <v>543</v>
      </c>
      <c r="K16">
        <v>21</v>
      </c>
      <c r="L16" t="s">
        <v>574</v>
      </c>
      <c r="M16" t="s">
        <v>575</v>
      </c>
      <c r="N16" t="s">
        <v>546</v>
      </c>
      <c r="O16" t="s">
        <v>547</v>
      </c>
      <c r="P16" t="s">
        <v>548</v>
      </c>
      <c r="Q16" t="s">
        <v>549</v>
      </c>
      <c r="R16" t="s">
        <v>554</v>
      </c>
      <c r="S16" t="s">
        <v>555</v>
      </c>
      <c r="T16" s="113">
        <v>1675</v>
      </c>
      <c r="U16" t="s">
        <v>551</v>
      </c>
    </row>
    <row r="17" spans="1:21" ht="14.45" x14ac:dyDescent="0.3">
      <c r="A17" t="s">
        <v>258</v>
      </c>
      <c r="B17" t="s">
        <v>537</v>
      </c>
      <c r="C17" t="s">
        <v>187</v>
      </c>
      <c r="D17" t="s">
        <v>538</v>
      </c>
      <c r="F17" t="s">
        <v>539</v>
      </c>
      <c r="G17" t="s">
        <v>540</v>
      </c>
      <c r="H17" t="s">
        <v>541</v>
      </c>
      <c r="I17" t="s">
        <v>542</v>
      </c>
      <c r="J17" t="s">
        <v>543</v>
      </c>
      <c r="K17">
        <v>21</v>
      </c>
      <c r="L17" t="s">
        <v>574</v>
      </c>
      <c r="M17" t="s">
        <v>575</v>
      </c>
      <c r="N17" t="s">
        <v>546</v>
      </c>
      <c r="O17" t="s">
        <v>547</v>
      </c>
      <c r="P17" t="s">
        <v>548</v>
      </c>
      <c r="Q17" t="s">
        <v>549</v>
      </c>
      <c r="R17" t="s">
        <v>556</v>
      </c>
      <c r="S17" t="s">
        <v>557</v>
      </c>
      <c r="T17" s="113">
        <v>3374</v>
      </c>
      <c r="U17" t="s">
        <v>551</v>
      </c>
    </row>
    <row r="18" spans="1:21" ht="14.45" x14ac:dyDescent="0.3">
      <c r="A18" t="s">
        <v>258</v>
      </c>
      <c r="B18" t="s">
        <v>537</v>
      </c>
      <c r="C18" t="s">
        <v>187</v>
      </c>
      <c r="D18" t="s">
        <v>538</v>
      </c>
      <c r="F18" t="s">
        <v>539</v>
      </c>
      <c r="G18" t="s">
        <v>540</v>
      </c>
      <c r="H18" t="s">
        <v>541</v>
      </c>
      <c r="I18" t="s">
        <v>542</v>
      </c>
      <c r="J18" t="s">
        <v>543</v>
      </c>
      <c r="K18">
        <v>21</v>
      </c>
      <c r="L18" t="s">
        <v>574</v>
      </c>
      <c r="M18" t="s">
        <v>575</v>
      </c>
      <c r="N18" t="s">
        <v>546</v>
      </c>
      <c r="O18" t="s">
        <v>547</v>
      </c>
      <c r="P18" t="s">
        <v>548</v>
      </c>
      <c r="Q18" t="s">
        <v>549</v>
      </c>
      <c r="R18" t="s">
        <v>558</v>
      </c>
      <c r="S18" t="s">
        <v>559</v>
      </c>
      <c r="T18" s="113">
        <v>2763</v>
      </c>
      <c r="U18" t="s">
        <v>551</v>
      </c>
    </row>
    <row r="19" spans="1:21" ht="14.45" x14ac:dyDescent="0.3">
      <c r="A19" t="s">
        <v>258</v>
      </c>
      <c r="B19" t="s">
        <v>537</v>
      </c>
      <c r="C19" t="s">
        <v>187</v>
      </c>
      <c r="D19" t="s">
        <v>538</v>
      </c>
      <c r="F19" t="s">
        <v>539</v>
      </c>
      <c r="G19" t="s">
        <v>540</v>
      </c>
      <c r="H19" t="s">
        <v>541</v>
      </c>
      <c r="I19" t="s">
        <v>542</v>
      </c>
      <c r="J19" t="s">
        <v>543</v>
      </c>
      <c r="K19">
        <v>21</v>
      </c>
      <c r="L19" t="s">
        <v>574</v>
      </c>
      <c r="M19" t="s">
        <v>575</v>
      </c>
      <c r="N19" t="s">
        <v>546</v>
      </c>
      <c r="O19" t="s">
        <v>547</v>
      </c>
      <c r="P19" t="s">
        <v>548</v>
      </c>
      <c r="Q19" t="s">
        <v>549</v>
      </c>
      <c r="R19" t="s">
        <v>560</v>
      </c>
      <c r="S19" t="s">
        <v>561</v>
      </c>
      <c r="T19" s="113">
        <v>3743</v>
      </c>
      <c r="U19" t="s">
        <v>551</v>
      </c>
    </row>
    <row r="20" spans="1:21" ht="14.45" x14ac:dyDescent="0.3">
      <c r="A20" t="s">
        <v>258</v>
      </c>
      <c r="B20" t="s">
        <v>537</v>
      </c>
      <c r="C20" t="s">
        <v>187</v>
      </c>
      <c r="D20" t="s">
        <v>538</v>
      </c>
      <c r="F20" t="s">
        <v>539</v>
      </c>
      <c r="G20" t="s">
        <v>540</v>
      </c>
      <c r="H20" t="s">
        <v>541</v>
      </c>
      <c r="I20" t="s">
        <v>542</v>
      </c>
      <c r="J20" t="s">
        <v>543</v>
      </c>
      <c r="K20">
        <v>21</v>
      </c>
      <c r="L20" t="s">
        <v>574</v>
      </c>
      <c r="M20" t="s">
        <v>575</v>
      </c>
      <c r="N20" t="s">
        <v>546</v>
      </c>
      <c r="O20" t="s">
        <v>547</v>
      </c>
      <c r="P20" t="s">
        <v>548</v>
      </c>
      <c r="Q20" t="s">
        <v>549</v>
      </c>
      <c r="R20" t="s">
        <v>562</v>
      </c>
      <c r="S20" t="s">
        <v>563</v>
      </c>
      <c r="T20" s="113">
        <v>0.251</v>
      </c>
      <c r="U20" t="s">
        <v>551</v>
      </c>
    </row>
    <row r="21" spans="1:21" ht="14.45" x14ac:dyDescent="0.3">
      <c r="A21" t="s">
        <v>258</v>
      </c>
      <c r="B21" t="s">
        <v>537</v>
      </c>
      <c r="C21" t="s">
        <v>187</v>
      </c>
      <c r="D21" t="s">
        <v>538</v>
      </c>
      <c r="F21" t="s">
        <v>539</v>
      </c>
      <c r="G21" t="s">
        <v>540</v>
      </c>
      <c r="H21" t="s">
        <v>541</v>
      </c>
      <c r="I21" t="s">
        <v>542</v>
      </c>
      <c r="J21" t="s">
        <v>543</v>
      </c>
      <c r="K21">
        <v>21</v>
      </c>
      <c r="L21" t="s">
        <v>574</v>
      </c>
      <c r="M21" t="s">
        <v>575</v>
      </c>
      <c r="N21" t="s">
        <v>546</v>
      </c>
      <c r="O21" t="s">
        <v>547</v>
      </c>
      <c r="P21" t="s">
        <v>548</v>
      </c>
      <c r="Q21" t="s">
        <v>549</v>
      </c>
      <c r="R21" t="s">
        <v>564</v>
      </c>
      <c r="S21" t="s">
        <v>565</v>
      </c>
      <c r="T21" s="113">
        <v>6191</v>
      </c>
      <c r="U21" t="s">
        <v>551</v>
      </c>
    </row>
    <row r="22" spans="1:21" ht="14.45" x14ac:dyDescent="0.3">
      <c r="A22" t="s">
        <v>258</v>
      </c>
      <c r="B22" t="s">
        <v>537</v>
      </c>
      <c r="C22" t="s">
        <v>187</v>
      </c>
      <c r="D22" t="s">
        <v>538</v>
      </c>
      <c r="F22" t="s">
        <v>539</v>
      </c>
      <c r="G22" t="s">
        <v>540</v>
      </c>
      <c r="H22" t="s">
        <v>541</v>
      </c>
      <c r="I22" t="s">
        <v>542</v>
      </c>
      <c r="J22" t="s">
        <v>543</v>
      </c>
      <c r="K22">
        <v>21</v>
      </c>
      <c r="L22" t="s">
        <v>574</v>
      </c>
      <c r="M22" t="s">
        <v>575</v>
      </c>
      <c r="N22" t="s">
        <v>546</v>
      </c>
      <c r="O22" t="s">
        <v>547</v>
      </c>
      <c r="P22" t="s">
        <v>548</v>
      </c>
      <c r="Q22" t="s">
        <v>549</v>
      </c>
      <c r="R22" t="s">
        <v>566</v>
      </c>
      <c r="S22" t="s">
        <v>567</v>
      </c>
      <c r="T22" s="113">
        <v>2158</v>
      </c>
      <c r="U22" t="s">
        <v>551</v>
      </c>
    </row>
    <row r="23" spans="1:21" ht="14.45" x14ac:dyDescent="0.3">
      <c r="A23" t="s">
        <v>258</v>
      </c>
      <c r="B23" t="s">
        <v>537</v>
      </c>
      <c r="C23" t="s">
        <v>187</v>
      </c>
      <c r="D23" t="s">
        <v>538</v>
      </c>
      <c r="F23" t="s">
        <v>539</v>
      </c>
      <c r="G23" t="s">
        <v>540</v>
      </c>
      <c r="H23" t="s">
        <v>541</v>
      </c>
      <c r="I23" t="s">
        <v>542</v>
      </c>
      <c r="J23" t="s">
        <v>543</v>
      </c>
      <c r="K23">
        <v>21</v>
      </c>
      <c r="L23" t="s">
        <v>574</v>
      </c>
      <c r="M23" t="s">
        <v>575</v>
      </c>
      <c r="N23" t="s">
        <v>546</v>
      </c>
      <c r="O23" t="s">
        <v>547</v>
      </c>
      <c r="P23" t="s">
        <v>548</v>
      </c>
      <c r="Q23" t="s">
        <v>549</v>
      </c>
      <c r="R23" t="s">
        <v>568</v>
      </c>
      <c r="S23" t="s">
        <v>569</v>
      </c>
      <c r="T23" s="113">
        <v>3622</v>
      </c>
      <c r="U23" t="s">
        <v>551</v>
      </c>
    </row>
    <row r="24" spans="1:21" ht="14.45" x14ac:dyDescent="0.3">
      <c r="A24" t="s">
        <v>258</v>
      </c>
      <c r="B24" t="s">
        <v>537</v>
      </c>
      <c r="C24" t="s">
        <v>187</v>
      </c>
      <c r="D24" t="s">
        <v>538</v>
      </c>
      <c r="F24" t="s">
        <v>539</v>
      </c>
      <c r="G24" t="s">
        <v>540</v>
      </c>
      <c r="H24" t="s">
        <v>541</v>
      </c>
      <c r="I24" t="s">
        <v>542</v>
      </c>
      <c r="J24" t="s">
        <v>543</v>
      </c>
      <c r="K24">
        <v>21</v>
      </c>
      <c r="L24" t="s">
        <v>574</v>
      </c>
      <c r="M24" t="s">
        <v>575</v>
      </c>
      <c r="N24" t="s">
        <v>546</v>
      </c>
      <c r="O24" t="s">
        <v>547</v>
      </c>
      <c r="P24" t="s">
        <v>548</v>
      </c>
      <c r="Q24" t="s">
        <v>549</v>
      </c>
      <c r="R24" t="s">
        <v>570</v>
      </c>
      <c r="S24" t="s">
        <v>571</v>
      </c>
      <c r="T24" s="113">
        <v>8.8999999999999996E-2</v>
      </c>
      <c r="U24" t="s">
        <v>551</v>
      </c>
    </row>
    <row r="25" spans="1:21" ht="14.45" x14ac:dyDescent="0.3">
      <c r="A25" t="s">
        <v>258</v>
      </c>
      <c r="B25" t="s">
        <v>537</v>
      </c>
      <c r="C25" t="s">
        <v>187</v>
      </c>
      <c r="D25" t="s">
        <v>538</v>
      </c>
      <c r="F25" t="s">
        <v>539</v>
      </c>
      <c r="G25" t="s">
        <v>540</v>
      </c>
      <c r="H25" t="s">
        <v>541</v>
      </c>
      <c r="I25" t="s">
        <v>542</v>
      </c>
      <c r="J25" t="s">
        <v>543</v>
      </c>
      <c r="K25">
        <v>21</v>
      </c>
      <c r="L25" t="s">
        <v>574</v>
      </c>
      <c r="M25" t="s">
        <v>575</v>
      </c>
      <c r="N25" t="s">
        <v>546</v>
      </c>
      <c r="O25" t="s">
        <v>547</v>
      </c>
      <c r="P25" t="s">
        <v>548</v>
      </c>
      <c r="Q25" t="s">
        <v>549</v>
      </c>
      <c r="R25" t="s">
        <v>572</v>
      </c>
      <c r="S25" t="s">
        <v>573</v>
      </c>
      <c r="U25" t="s">
        <v>551</v>
      </c>
    </row>
    <row r="26" spans="1:21" ht="14.45" x14ac:dyDescent="0.3">
      <c r="A26" t="s">
        <v>258</v>
      </c>
      <c r="B26" t="s">
        <v>537</v>
      </c>
      <c r="C26" t="s">
        <v>187</v>
      </c>
      <c r="D26" t="s">
        <v>538</v>
      </c>
      <c r="F26" t="s">
        <v>539</v>
      </c>
      <c r="G26" t="s">
        <v>540</v>
      </c>
      <c r="H26" t="s">
        <v>541</v>
      </c>
      <c r="I26" t="s">
        <v>542</v>
      </c>
      <c r="J26" t="s">
        <v>543</v>
      </c>
      <c r="K26">
        <v>21</v>
      </c>
      <c r="L26" t="s">
        <v>576</v>
      </c>
      <c r="M26" t="s">
        <v>547</v>
      </c>
      <c r="N26" t="s">
        <v>546</v>
      </c>
      <c r="O26" t="s">
        <v>547</v>
      </c>
      <c r="P26" t="s">
        <v>548</v>
      </c>
      <c r="Q26" t="s">
        <v>549</v>
      </c>
      <c r="R26" t="s">
        <v>131</v>
      </c>
      <c r="S26" t="s">
        <v>550</v>
      </c>
      <c r="T26" s="113">
        <v>24396</v>
      </c>
      <c r="U26" t="s">
        <v>551</v>
      </c>
    </row>
    <row r="27" spans="1:21" ht="14.45" x14ac:dyDescent="0.3">
      <c r="A27" t="s">
        <v>258</v>
      </c>
      <c r="B27" t="s">
        <v>537</v>
      </c>
      <c r="C27" t="s">
        <v>187</v>
      </c>
      <c r="D27" t="s">
        <v>538</v>
      </c>
      <c r="F27" t="s">
        <v>539</v>
      </c>
      <c r="G27" t="s">
        <v>540</v>
      </c>
      <c r="H27" t="s">
        <v>541</v>
      </c>
      <c r="I27" t="s">
        <v>542</v>
      </c>
      <c r="J27" t="s">
        <v>543</v>
      </c>
      <c r="K27">
        <v>21</v>
      </c>
      <c r="L27" t="s">
        <v>576</v>
      </c>
      <c r="M27" t="s">
        <v>547</v>
      </c>
      <c r="N27" t="s">
        <v>546</v>
      </c>
      <c r="O27" t="s">
        <v>547</v>
      </c>
      <c r="P27" t="s">
        <v>548</v>
      </c>
      <c r="Q27" t="s">
        <v>549</v>
      </c>
      <c r="R27" t="s">
        <v>552</v>
      </c>
      <c r="S27" t="s">
        <v>553</v>
      </c>
      <c r="T27" s="113">
        <v>2252</v>
      </c>
      <c r="U27" t="s">
        <v>551</v>
      </c>
    </row>
    <row r="28" spans="1:21" ht="14.45" x14ac:dyDescent="0.3">
      <c r="A28" t="s">
        <v>258</v>
      </c>
      <c r="B28" t="s">
        <v>537</v>
      </c>
      <c r="C28" t="s">
        <v>187</v>
      </c>
      <c r="D28" t="s">
        <v>538</v>
      </c>
      <c r="F28" t="s">
        <v>539</v>
      </c>
      <c r="G28" t="s">
        <v>540</v>
      </c>
      <c r="H28" t="s">
        <v>541</v>
      </c>
      <c r="I28" t="s">
        <v>542</v>
      </c>
      <c r="J28" t="s">
        <v>543</v>
      </c>
      <c r="K28">
        <v>21</v>
      </c>
      <c r="L28" t="s">
        <v>576</v>
      </c>
      <c r="M28" t="s">
        <v>547</v>
      </c>
      <c r="N28" t="s">
        <v>546</v>
      </c>
      <c r="O28" t="s">
        <v>547</v>
      </c>
      <c r="P28" t="s">
        <v>548</v>
      </c>
      <c r="Q28" t="s">
        <v>549</v>
      </c>
      <c r="R28" t="s">
        <v>554</v>
      </c>
      <c r="S28" t="s">
        <v>555</v>
      </c>
      <c r="T28" s="113">
        <v>1631</v>
      </c>
      <c r="U28" t="s">
        <v>551</v>
      </c>
    </row>
    <row r="29" spans="1:21" ht="14.45" x14ac:dyDescent="0.3">
      <c r="A29" t="s">
        <v>258</v>
      </c>
      <c r="B29" t="s">
        <v>537</v>
      </c>
      <c r="C29" t="s">
        <v>187</v>
      </c>
      <c r="D29" t="s">
        <v>538</v>
      </c>
      <c r="F29" t="s">
        <v>539</v>
      </c>
      <c r="G29" t="s">
        <v>540</v>
      </c>
      <c r="H29" t="s">
        <v>541</v>
      </c>
      <c r="I29" t="s">
        <v>542</v>
      </c>
      <c r="J29" t="s">
        <v>543</v>
      </c>
      <c r="K29">
        <v>21</v>
      </c>
      <c r="L29" t="s">
        <v>576</v>
      </c>
      <c r="M29" t="s">
        <v>547</v>
      </c>
      <c r="N29" t="s">
        <v>546</v>
      </c>
      <c r="O29" t="s">
        <v>547</v>
      </c>
      <c r="P29" t="s">
        <v>548</v>
      </c>
      <c r="Q29" t="s">
        <v>549</v>
      </c>
      <c r="R29" t="s">
        <v>556</v>
      </c>
      <c r="S29" t="s">
        <v>557</v>
      </c>
      <c r="T29" s="113">
        <v>2586</v>
      </c>
      <c r="U29" t="s">
        <v>551</v>
      </c>
    </row>
    <row r="30" spans="1:21" ht="14.45" x14ac:dyDescent="0.3">
      <c r="A30" t="s">
        <v>258</v>
      </c>
      <c r="B30" t="s">
        <v>537</v>
      </c>
      <c r="C30" t="s">
        <v>187</v>
      </c>
      <c r="D30" t="s">
        <v>538</v>
      </c>
      <c r="F30" t="s">
        <v>539</v>
      </c>
      <c r="G30" t="s">
        <v>540</v>
      </c>
      <c r="H30" t="s">
        <v>541</v>
      </c>
      <c r="I30" t="s">
        <v>542</v>
      </c>
      <c r="J30" t="s">
        <v>543</v>
      </c>
      <c r="K30">
        <v>21</v>
      </c>
      <c r="L30" t="s">
        <v>576</v>
      </c>
      <c r="M30" t="s">
        <v>547</v>
      </c>
      <c r="N30" t="s">
        <v>546</v>
      </c>
      <c r="O30" t="s">
        <v>547</v>
      </c>
      <c r="P30" t="s">
        <v>548</v>
      </c>
      <c r="Q30" t="s">
        <v>549</v>
      </c>
      <c r="R30" t="s">
        <v>558</v>
      </c>
      <c r="S30" t="s">
        <v>559</v>
      </c>
      <c r="T30" s="113">
        <v>6155</v>
      </c>
      <c r="U30" t="s">
        <v>551</v>
      </c>
    </row>
    <row r="31" spans="1:21" ht="14.45" x14ac:dyDescent="0.3">
      <c r="A31" t="s">
        <v>258</v>
      </c>
      <c r="B31" t="s">
        <v>537</v>
      </c>
      <c r="C31" t="s">
        <v>187</v>
      </c>
      <c r="D31" t="s">
        <v>538</v>
      </c>
      <c r="F31" t="s">
        <v>539</v>
      </c>
      <c r="G31" t="s">
        <v>540</v>
      </c>
      <c r="H31" t="s">
        <v>541</v>
      </c>
      <c r="I31" t="s">
        <v>542</v>
      </c>
      <c r="J31" t="s">
        <v>543</v>
      </c>
      <c r="K31">
        <v>21</v>
      </c>
      <c r="L31" t="s">
        <v>576</v>
      </c>
      <c r="M31" t="s">
        <v>547</v>
      </c>
      <c r="N31" t="s">
        <v>546</v>
      </c>
      <c r="O31" t="s">
        <v>547</v>
      </c>
      <c r="P31" t="s">
        <v>548</v>
      </c>
      <c r="Q31" t="s">
        <v>549</v>
      </c>
      <c r="R31" t="s">
        <v>560</v>
      </c>
      <c r="S31" t="s">
        <v>561</v>
      </c>
      <c r="T31" s="113">
        <v>6008</v>
      </c>
      <c r="U31" t="s">
        <v>551</v>
      </c>
    </row>
    <row r="32" spans="1:21" ht="14.45" x14ac:dyDescent="0.3">
      <c r="A32" t="s">
        <v>258</v>
      </c>
      <c r="B32" t="s">
        <v>537</v>
      </c>
      <c r="C32" t="s">
        <v>187</v>
      </c>
      <c r="D32" t="s">
        <v>538</v>
      </c>
      <c r="F32" t="s">
        <v>539</v>
      </c>
      <c r="G32" t="s">
        <v>540</v>
      </c>
      <c r="H32" t="s">
        <v>541</v>
      </c>
      <c r="I32" t="s">
        <v>542</v>
      </c>
      <c r="J32" t="s">
        <v>543</v>
      </c>
      <c r="K32">
        <v>21</v>
      </c>
      <c r="L32" t="s">
        <v>576</v>
      </c>
      <c r="M32" t="s">
        <v>547</v>
      </c>
      <c r="N32" t="s">
        <v>546</v>
      </c>
      <c r="O32" t="s">
        <v>547</v>
      </c>
      <c r="P32" t="s">
        <v>548</v>
      </c>
      <c r="Q32" t="s">
        <v>549</v>
      </c>
      <c r="R32" t="s">
        <v>562</v>
      </c>
      <c r="S32" t="s">
        <v>563</v>
      </c>
      <c r="T32" s="113">
        <v>9.8000000000000004E-2</v>
      </c>
      <c r="U32" t="s">
        <v>551</v>
      </c>
    </row>
    <row r="33" spans="1:23" ht="14.45" x14ac:dyDescent="0.3">
      <c r="A33" t="s">
        <v>258</v>
      </c>
      <c r="B33" t="s">
        <v>537</v>
      </c>
      <c r="C33" t="s">
        <v>187</v>
      </c>
      <c r="D33" t="s">
        <v>538</v>
      </c>
      <c r="F33" t="s">
        <v>539</v>
      </c>
      <c r="G33" t="s">
        <v>540</v>
      </c>
      <c r="H33" t="s">
        <v>541</v>
      </c>
      <c r="I33" t="s">
        <v>542</v>
      </c>
      <c r="J33" t="s">
        <v>543</v>
      </c>
      <c r="K33">
        <v>21</v>
      </c>
      <c r="L33" t="s">
        <v>576</v>
      </c>
      <c r="M33" t="s">
        <v>547</v>
      </c>
      <c r="N33" t="s">
        <v>546</v>
      </c>
      <c r="O33" t="s">
        <v>547</v>
      </c>
      <c r="P33" t="s">
        <v>548</v>
      </c>
      <c r="Q33" t="s">
        <v>549</v>
      </c>
      <c r="R33" t="s">
        <v>564</v>
      </c>
      <c r="S33" t="s">
        <v>565</v>
      </c>
      <c r="T33" s="113">
        <v>0.63600000000000001</v>
      </c>
      <c r="U33" t="s">
        <v>551</v>
      </c>
    </row>
    <row r="34" spans="1:23" ht="14.45" x14ac:dyDescent="0.3">
      <c r="A34" t="s">
        <v>258</v>
      </c>
      <c r="B34" t="s">
        <v>537</v>
      </c>
      <c r="C34" t="s">
        <v>187</v>
      </c>
      <c r="D34" t="s">
        <v>538</v>
      </c>
      <c r="F34" t="s">
        <v>539</v>
      </c>
      <c r="G34" t="s">
        <v>540</v>
      </c>
      <c r="H34" t="s">
        <v>541</v>
      </c>
      <c r="I34" t="s">
        <v>542</v>
      </c>
      <c r="J34" t="s">
        <v>543</v>
      </c>
      <c r="K34">
        <v>21</v>
      </c>
      <c r="L34" t="s">
        <v>576</v>
      </c>
      <c r="M34" t="s">
        <v>547</v>
      </c>
      <c r="N34" t="s">
        <v>546</v>
      </c>
      <c r="O34" t="s">
        <v>547</v>
      </c>
      <c r="P34" t="s">
        <v>548</v>
      </c>
      <c r="Q34" t="s">
        <v>549</v>
      </c>
      <c r="R34" t="s">
        <v>566</v>
      </c>
      <c r="S34" t="s">
        <v>567</v>
      </c>
      <c r="T34" s="113">
        <v>0.1</v>
      </c>
      <c r="U34" t="s">
        <v>551</v>
      </c>
    </row>
    <row r="35" spans="1:23" ht="14.45" x14ac:dyDescent="0.3">
      <c r="A35" t="s">
        <v>258</v>
      </c>
      <c r="B35" t="s">
        <v>537</v>
      </c>
      <c r="C35" t="s">
        <v>187</v>
      </c>
      <c r="D35" t="s">
        <v>538</v>
      </c>
      <c r="F35" t="s">
        <v>539</v>
      </c>
      <c r="G35" t="s">
        <v>540</v>
      </c>
      <c r="H35" t="s">
        <v>541</v>
      </c>
      <c r="I35" t="s">
        <v>542</v>
      </c>
      <c r="J35" t="s">
        <v>543</v>
      </c>
      <c r="K35">
        <v>21</v>
      </c>
      <c r="L35" t="s">
        <v>576</v>
      </c>
      <c r="M35" t="s">
        <v>547</v>
      </c>
      <c r="N35" t="s">
        <v>546</v>
      </c>
      <c r="O35" t="s">
        <v>547</v>
      </c>
      <c r="P35" t="s">
        <v>548</v>
      </c>
      <c r="Q35" t="s">
        <v>549</v>
      </c>
      <c r="R35" t="s">
        <v>568</v>
      </c>
      <c r="S35" t="s">
        <v>569</v>
      </c>
      <c r="T35" s="113">
        <v>4928</v>
      </c>
      <c r="U35" t="s">
        <v>551</v>
      </c>
    </row>
    <row r="36" spans="1:23" ht="14.45" x14ac:dyDescent="0.3">
      <c r="A36" t="s">
        <v>258</v>
      </c>
      <c r="B36" t="s">
        <v>537</v>
      </c>
      <c r="C36" t="s">
        <v>187</v>
      </c>
      <c r="D36" t="s">
        <v>538</v>
      </c>
      <c r="F36" t="s">
        <v>539</v>
      </c>
      <c r="G36" t="s">
        <v>540</v>
      </c>
      <c r="H36" t="s">
        <v>541</v>
      </c>
      <c r="I36" t="s">
        <v>542</v>
      </c>
      <c r="J36" t="s">
        <v>543</v>
      </c>
      <c r="K36">
        <v>21</v>
      </c>
      <c r="L36" t="s">
        <v>576</v>
      </c>
      <c r="M36" t="s">
        <v>547</v>
      </c>
      <c r="N36" t="s">
        <v>546</v>
      </c>
      <c r="O36" t="s">
        <v>547</v>
      </c>
      <c r="P36" t="s">
        <v>548</v>
      </c>
      <c r="Q36" t="s">
        <v>549</v>
      </c>
      <c r="R36" t="s">
        <v>570</v>
      </c>
      <c r="S36" t="s">
        <v>571</v>
      </c>
      <c r="U36" t="s">
        <v>551</v>
      </c>
    </row>
    <row r="37" spans="1:23" ht="14.45" x14ac:dyDescent="0.3">
      <c r="A37" t="s">
        <v>258</v>
      </c>
      <c r="B37" t="s">
        <v>537</v>
      </c>
      <c r="C37" t="s">
        <v>187</v>
      </c>
      <c r="D37" t="s">
        <v>538</v>
      </c>
      <c r="F37" t="s">
        <v>539</v>
      </c>
      <c r="G37" t="s">
        <v>540</v>
      </c>
      <c r="H37" t="s">
        <v>541</v>
      </c>
      <c r="I37" t="s">
        <v>542</v>
      </c>
      <c r="J37" t="s">
        <v>543</v>
      </c>
      <c r="K37">
        <v>21</v>
      </c>
      <c r="L37" t="s">
        <v>576</v>
      </c>
      <c r="M37" t="s">
        <v>547</v>
      </c>
      <c r="N37" t="s">
        <v>546</v>
      </c>
      <c r="O37" t="s">
        <v>547</v>
      </c>
      <c r="P37" t="s">
        <v>548</v>
      </c>
      <c r="Q37" t="s">
        <v>549</v>
      </c>
      <c r="R37" t="s">
        <v>572</v>
      </c>
      <c r="S37" t="s">
        <v>573</v>
      </c>
      <c r="U37" t="s">
        <v>551</v>
      </c>
    </row>
    <row r="38" spans="1:23" s="47" customFormat="1" ht="14.45" x14ac:dyDescent="0.3">
      <c r="A38" s="47" t="s">
        <v>304</v>
      </c>
      <c r="B38" s="47" t="s">
        <v>577</v>
      </c>
      <c r="C38" s="47" t="s">
        <v>187</v>
      </c>
      <c r="D38" s="47" t="s">
        <v>538</v>
      </c>
      <c r="F38" s="47" t="s">
        <v>539</v>
      </c>
      <c r="G38" s="47" t="s">
        <v>540</v>
      </c>
      <c r="H38" s="47" t="s">
        <v>541</v>
      </c>
      <c r="I38" s="47" t="s">
        <v>542</v>
      </c>
      <c r="J38" s="47" t="s">
        <v>543</v>
      </c>
      <c r="K38" s="47">
        <v>21</v>
      </c>
      <c r="L38" s="47" t="s">
        <v>544</v>
      </c>
      <c r="M38" s="47" t="s">
        <v>545</v>
      </c>
      <c r="N38" s="47" t="s">
        <v>546</v>
      </c>
      <c r="O38" s="47" t="s">
        <v>547</v>
      </c>
      <c r="P38" s="47" t="s">
        <v>548</v>
      </c>
      <c r="Q38" s="47" t="s">
        <v>549</v>
      </c>
      <c r="R38" s="47" t="s">
        <v>131</v>
      </c>
      <c r="S38" s="47" t="s">
        <v>550</v>
      </c>
      <c r="T38" s="114">
        <v>10512.346</v>
      </c>
      <c r="U38" s="47" t="s">
        <v>578</v>
      </c>
      <c r="V38" s="53" t="s">
        <v>858</v>
      </c>
      <c r="W38" s="114">
        <f>T39+T40+T41</f>
        <v>4458.3770000000004</v>
      </c>
    </row>
    <row r="39" spans="1:23" s="47" customFormat="1" ht="14.45" x14ac:dyDescent="0.3">
      <c r="A39" s="47" t="s">
        <v>304</v>
      </c>
      <c r="B39" s="47" t="s">
        <v>577</v>
      </c>
      <c r="C39" s="47" t="s">
        <v>187</v>
      </c>
      <c r="D39" s="47" t="s">
        <v>538</v>
      </c>
      <c r="F39" s="47" t="s">
        <v>539</v>
      </c>
      <c r="G39" s="47" t="s">
        <v>540</v>
      </c>
      <c r="H39" s="47" t="s">
        <v>541</v>
      </c>
      <c r="I39" s="47" t="s">
        <v>542</v>
      </c>
      <c r="J39" s="47" t="s">
        <v>543</v>
      </c>
      <c r="K39" s="47">
        <v>21</v>
      </c>
      <c r="L39" s="47" t="s">
        <v>544</v>
      </c>
      <c r="M39" s="47" t="s">
        <v>545</v>
      </c>
      <c r="N39" s="47" t="s">
        <v>546</v>
      </c>
      <c r="O39" s="47" t="s">
        <v>547</v>
      </c>
      <c r="P39" s="47" t="s">
        <v>548</v>
      </c>
      <c r="Q39" s="47" t="s">
        <v>549</v>
      </c>
      <c r="R39" s="47" t="s">
        <v>552</v>
      </c>
      <c r="S39" s="47" t="s">
        <v>553</v>
      </c>
      <c r="T39" s="114">
        <v>1164.771</v>
      </c>
      <c r="U39" s="47" t="s">
        <v>578</v>
      </c>
      <c r="V39" s="53" t="s">
        <v>859</v>
      </c>
      <c r="W39" s="114">
        <f>SUM(T42:T47)</f>
        <v>6053.97</v>
      </c>
    </row>
    <row r="40" spans="1:23" s="47" customFormat="1" ht="14.45" x14ac:dyDescent="0.3">
      <c r="A40" s="47" t="s">
        <v>304</v>
      </c>
      <c r="B40" s="47" t="s">
        <v>577</v>
      </c>
      <c r="C40" s="47" t="s">
        <v>187</v>
      </c>
      <c r="D40" s="47" t="s">
        <v>538</v>
      </c>
      <c r="F40" s="47" t="s">
        <v>539</v>
      </c>
      <c r="G40" s="47" t="s">
        <v>540</v>
      </c>
      <c r="H40" s="47" t="s">
        <v>541</v>
      </c>
      <c r="I40" s="47" t="s">
        <v>542</v>
      </c>
      <c r="J40" s="47" t="s">
        <v>543</v>
      </c>
      <c r="K40" s="47">
        <v>21</v>
      </c>
      <c r="L40" s="47" t="s">
        <v>544</v>
      </c>
      <c r="M40" s="47" t="s">
        <v>545</v>
      </c>
      <c r="N40" s="47" t="s">
        <v>546</v>
      </c>
      <c r="O40" s="47" t="s">
        <v>547</v>
      </c>
      <c r="P40" s="47" t="s">
        <v>548</v>
      </c>
      <c r="Q40" s="47" t="s">
        <v>549</v>
      </c>
      <c r="R40" s="47" t="s">
        <v>554</v>
      </c>
      <c r="S40" s="47" t="s">
        <v>555</v>
      </c>
      <c r="T40" s="114">
        <v>1858.4159999999999</v>
      </c>
      <c r="U40" s="47" t="s">
        <v>578</v>
      </c>
      <c r="V40" s="112" t="s">
        <v>862</v>
      </c>
      <c r="W40" s="115">
        <f>SUM(T39:T47)</f>
        <v>10512.347</v>
      </c>
    </row>
    <row r="41" spans="1:23" s="47" customFormat="1" ht="14.45" x14ac:dyDescent="0.3">
      <c r="A41" s="47" t="s">
        <v>304</v>
      </c>
      <c r="B41" s="47" t="s">
        <v>577</v>
      </c>
      <c r="C41" s="47" t="s">
        <v>187</v>
      </c>
      <c r="D41" s="47" t="s">
        <v>538</v>
      </c>
      <c r="F41" s="47" t="s">
        <v>539</v>
      </c>
      <c r="G41" s="47" t="s">
        <v>540</v>
      </c>
      <c r="H41" s="47" t="s">
        <v>541</v>
      </c>
      <c r="I41" s="47" t="s">
        <v>542</v>
      </c>
      <c r="J41" s="47" t="s">
        <v>543</v>
      </c>
      <c r="K41" s="47">
        <v>21</v>
      </c>
      <c r="L41" s="47" t="s">
        <v>544</v>
      </c>
      <c r="M41" s="47" t="s">
        <v>545</v>
      </c>
      <c r="N41" s="47" t="s">
        <v>546</v>
      </c>
      <c r="O41" s="47" t="s">
        <v>547</v>
      </c>
      <c r="P41" s="47" t="s">
        <v>548</v>
      </c>
      <c r="Q41" s="47" t="s">
        <v>549</v>
      </c>
      <c r="R41" s="47" t="s">
        <v>556</v>
      </c>
      <c r="S41" s="47" t="s">
        <v>557</v>
      </c>
      <c r="T41" s="114">
        <v>1435.19</v>
      </c>
      <c r="U41" s="47" t="s">
        <v>578</v>
      </c>
      <c r="V41" s="53"/>
      <c r="W41" s="114"/>
    </row>
    <row r="42" spans="1:23" s="47" customFormat="1" ht="14.45" x14ac:dyDescent="0.3">
      <c r="A42" s="47" t="s">
        <v>304</v>
      </c>
      <c r="B42" s="47" t="s">
        <v>577</v>
      </c>
      <c r="C42" s="47" t="s">
        <v>187</v>
      </c>
      <c r="D42" s="47" t="s">
        <v>538</v>
      </c>
      <c r="F42" s="47" t="s">
        <v>539</v>
      </c>
      <c r="G42" s="47" t="s">
        <v>540</v>
      </c>
      <c r="H42" s="47" t="s">
        <v>541</v>
      </c>
      <c r="I42" s="47" t="s">
        <v>542</v>
      </c>
      <c r="J42" s="47" t="s">
        <v>543</v>
      </c>
      <c r="K42" s="47">
        <v>21</v>
      </c>
      <c r="L42" s="47" t="s">
        <v>544</v>
      </c>
      <c r="M42" s="47" t="s">
        <v>545</v>
      </c>
      <c r="N42" s="47" t="s">
        <v>546</v>
      </c>
      <c r="O42" s="47" t="s">
        <v>547</v>
      </c>
      <c r="P42" s="47" t="s">
        <v>548</v>
      </c>
      <c r="Q42" s="47" t="s">
        <v>549</v>
      </c>
      <c r="R42" s="47" t="s">
        <v>558</v>
      </c>
      <c r="S42" s="47" t="s">
        <v>559</v>
      </c>
      <c r="T42" s="114">
        <v>1398.691</v>
      </c>
      <c r="U42" s="47" t="s">
        <v>578</v>
      </c>
      <c r="V42" s="53"/>
      <c r="W42" s="114"/>
    </row>
    <row r="43" spans="1:23" s="47" customFormat="1" ht="14.45" x14ac:dyDescent="0.3">
      <c r="A43" s="47" t="s">
        <v>304</v>
      </c>
      <c r="B43" s="47" t="s">
        <v>577</v>
      </c>
      <c r="C43" s="47" t="s">
        <v>187</v>
      </c>
      <c r="D43" s="47" t="s">
        <v>538</v>
      </c>
      <c r="F43" s="47" t="s">
        <v>539</v>
      </c>
      <c r="G43" s="47" t="s">
        <v>540</v>
      </c>
      <c r="H43" s="47" t="s">
        <v>541</v>
      </c>
      <c r="I43" s="47" t="s">
        <v>542</v>
      </c>
      <c r="J43" s="47" t="s">
        <v>543</v>
      </c>
      <c r="K43" s="47">
        <v>21</v>
      </c>
      <c r="L43" s="47" t="s">
        <v>544</v>
      </c>
      <c r="M43" s="47" t="s">
        <v>545</v>
      </c>
      <c r="N43" s="47" t="s">
        <v>546</v>
      </c>
      <c r="O43" s="47" t="s">
        <v>547</v>
      </c>
      <c r="P43" s="47" t="s">
        <v>548</v>
      </c>
      <c r="Q43" s="47" t="s">
        <v>549</v>
      </c>
      <c r="R43" s="47" t="s">
        <v>560</v>
      </c>
      <c r="S43" s="47" t="s">
        <v>561</v>
      </c>
      <c r="T43" s="114">
        <v>1595.626</v>
      </c>
      <c r="U43" s="47" t="s">
        <v>578</v>
      </c>
      <c r="V43" s="53"/>
      <c r="W43" s="114"/>
    </row>
    <row r="44" spans="1:23" s="47" customFormat="1" ht="14.45" x14ac:dyDescent="0.3">
      <c r="A44" s="47" t="s">
        <v>304</v>
      </c>
      <c r="B44" s="47" t="s">
        <v>577</v>
      </c>
      <c r="C44" s="47" t="s">
        <v>187</v>
      </c>
      <c r="D44" s="47" t="s">
        <v>538</v>
      </c>
      <c r="F44" s="47" t="s">
        <v>539</v>
      </c>
      <c r="G44" s="47" t="s">
        <v>540</v>
      </c>
      <c r="H44" s="47" t="s">
        <v>541</v>
      </c>
      <c r="I44" s="47" t="s">
        <v>542</v>
      </c>
      <c r="J44" s="47" t="s">
        <v>543</v>
      </c>
      <c r="K44" s="47">
        <v>21</v>
      </c>
      <c r="L44" s="47" t="s">
        <v>544</v>
      </c>
      <c r="M44" s="47" t="s">
        <v>545</v>
      </c>
      <c r="N44" s="47" t="s">
        <v>546</v>
      </c>
      <c r="O44" s="47" t="s">
        <v>547</v>
      </c>
      <c r="P44" s="47" t="s">
        <v>548</v>
      </c>
      <c r="Q44" s="47" t="s">
        <v>549</v>
      </c>
      <c r="R44" s="47" t="s">
        <v>562</v>
      </c>
      <c r="S44" s="47" t="s">
        <v>563</v>
      </c>
      <c r="T44" s="114">
        <v>313.53800000000001</v>
      </c>
      <c r="U44" s="47" t="s">
        <v>578</v>
      </c>
      <c r="V44" s="53"/>
      <c r="W44" s="114"/>
    </row>
    <row r="45" spans="1:23" s="47" customFormat="1" ht="14.45" x14ac:dyDescent="0.3">
      <c r="A45" s="47" t="s">
        <v>304</v>
      </c>
      <c r="B45" s="47" t="s">
        <v>577</v>
      </c>
      <c r="C45" s="47" t="s">
        <v>187</v>
      </c>
      <c r="D45" s="47" t="s">
        <v>538</v>
      </c>
      <c r="F45" s="47" t="s">
        <v>539</v>
      </c>
      <c r="G45" s="47" t="s">
        <v>540</v>
      </c>
      <c r="H45" s="47" t="s">
        <v>541</v>
      </c>
      <c r="I45" s="47" t="s">
        <v>542</v>
      </c>
      <c r="J45" s="47" t="s">
        <v>543</v>
      </c>
      <c r="K45" s="47">
        <v>21</v>
      </c>
      <c r="L45" s="47" t="s">
        <v>544</v>
      </c>
      <c r="M45" s="47" t="s">
        <v>545</v>
      </c>
      <c r="N45" s="47" t="s">
        <v>546</v>
      </c>
      <c r="O45" s="47" t="s">
        <v>547</v>
      </c>
      <c r="P45" s="47" t="s">
        <v>548</v>
      </c>
      <c r="Q45" s="47" t="s">
        <v>549</v>
      </c>
      <c r="R45" s="47" t="s">
        <v>564</v>
      </c>
      <c r="S45" s="47" t="s">
        <v>565</v>
      </c>
      <c r="T45" s="114">
        <v>1255.066</v>
      </c>
      <c r="U45" s="47" t="s">
        <v>578</v>
      </c>
      <c r="V45" s="53"/>
      <c r="W45" s="114"/>
    </row>
    <row r="46" spans="1:23" s="47" customFormat="1" ht="14.45" x14ac:dyDescent="0.3">
      <c r="A46" s="47" t="s">
        <v>304</v>
      </c>
      <c r="B46" s="47" t="s">
        <v>577</v>
      </c>
      <c r="C46" s="47" t="s">
        <v>187</v>
      </c>
      <c r="D46" s="47" t="s">
        <v>538</v>
      </c>
      <c r="F46" s="47" t="s">
        <v>539</v>
      </c>
      <c r="G46" s="47" t="s">
        <v>540</v>
      </c>
      <c r="H46" s="47" t="s">
        <v>541</v>
      </c>
      <c r="I46" s="47" t="s">
        <v>542</v>
      </c>
      <c r="J46" s="47" t="s">
        <v>543</v>
      </c>
      <c r="K46" s="47">
        <v>21</v>
      </c>
      <c r="L46" s="47" t="s">
        <v>544</v>
      </c>
      <c r="M46" s="47" t="s">
        <v>545</v>
      </c>
      <c r="N46" s="47" t="s">
        <v>546</v>
      </c>
      <c r="O46" s="47" t="s">
        <v>547</v>
      </c>
      <c r="P46" s="47" t="s">
        <v>548</v>
      </c>
      <c r="Q46" s="47" t="s">
        <v>549</v>
      </c>
      <c r="R46" s="47" t="s">
        <v>566</v>
      </c>
      <c r="S46" s="47" t="s">
        <v>567</v>
      </c>
      <c r="T46" s="114">
        <v>669.62300000000005</v>
      </c>
      <c r="U46" s="47" t="s">
        <v>578</v>
      </c>
      <c r="V46" s="53"/>
      <c r="W46" s="114"/>
    </row>
    <row r="47" spans="1:23" s="47" customFormat="1" ht="14.45" x14ac:dyDescent="0.3">
      <c r="A47" s="47" t="s">
        <v>304</v>
      </c>
      <c r="B47" s="47" t="s">
        <v>577</v>
      </c>
      <c r="C47" s="47" t="s">
        <v>187</v>
      </c>
      <c r="D47" s="47" t="s">
        <v>538</v>
      </c>
      <c r="F47" s="47" t="s">
        <v>539</v>
      </c>
      <c r="G47" s="47" t="s">
        <v>540</v>
      </c>
      <c r="H47" s="47" t="s">
        <v>541</v>
      </c>
      <c r="I47" s="47" t="s">
        <v>542</v>
      </c>
      <c r="J47" s="47" t="s">
        <v>543</v>
      </c>
      <c r="K47" s="47">
        <v>21</v>
      </c>
      <c r="L47" s="47" t="s">
        <v>544</v>
      </c>
      <c r="M47" s="47" t="s">
        <v>545</v>
      </c>
      <c r="N47" s="47" t="s">
        <v>546</v>
      </c>
      <c r="O47" s="47" t="s">
        <v>547</v>
      </c>
      <c r="P47" s="47" t="s">
        <v>548</v>
      </c>
      <c r="Q47" s="47" t="s">
        <v>549</v>
      </c>
      <c r="R47" s="47" t="s">
        <v>568</v>
      </c>
      <c r="S47" s="47" t="s">
        <v>569</v>
      </c>
      <c r="T47" s="114">
        <v>821.42600000000004</v>
      </c>
      <c r="U47" s="47" t="s">
        <v>578</v>
      </c>
      <c r="V47" s="53"/>
      <c r="W47" s="114"/>
    </row>
    <row r="48" spans="1:23" ht="14.45" x14ac:dyDescent="0.3">
      <c r="A48" t="s">
        <v>304</v>
      </c>
      <c r="B48" t="s">
        <v>577</v>
      </c>
      <c r="C48" t="s">
        <v>187</v>
      </c>
      <c r="D48" t="s">
        <v>538</v>
      </c>
      <c r="F48" t="s">
        <v>539</v>
      </c>
      <c r="G48" t="s">
        <v>540</v>
      </c>
      <c r="H48" t="s">
        <v>541</v>
      </c>
      <c r="I48" t="s">
        <v>542</v>
      </c>
      <c r="J48" t="s">
        <v>543</v>
      </c>
      <c r="K48">
        <v>21</v>
      </c>
      <c r="L48" t="s">
        <v>574</v>
      </c>
      <c r="M48" t="s">
        <v>575</v>
      </c>
      <c r="N48" t="s">
        <v>546</v>
      </c>
      <c r="O48" t="s">
        <v>547</v>
      </c>
      <c r="P48" t="s">
        <v>548</v>
      </c>
      <c r="Q48" t="s">
        <v>549</v>
      </c>
      <c r="R48" t="s">
        <v>131</v>
      </c>
      <c r="S48" t="s">
        <v>550</v>
      </c>
      <c r="T48" s="113">
        <v>5769935</v>
      </c>
      <c r="U48" t="s">
        <v>578</v>
      </c>
    </row>
    <row r="49" spans="1:21" ht="14.45" x14ac:dyDescent="0.3">
      <c r="A49" t="s">
        <v>304</v>
      </c>
      <c r="B49" t="s">
        <v>577</v>
      </c>
      <c r="C49" t="s">
        <v>187</v>
      </c>
      <c r="D49" t="s">
        <v>538</v>
      </c>
      <c r="F49" t="s">
        <v>539</v>
      </c>
      <c r="G49" t="s">
        <v>540</v>
      </c>
      <c r="H49" t="s">
        <v>541</v>
      </c>
      <c r="I49" t="s">
        <v>542</v>
      </c>
      <c r="J49" t="s">
        <v>543</v>
      </c>
      <c r="K49">
        <v>21</v>
      </c>
      <c r="L49" t="s">
        <v>574</v>
      </c>
      <c r="M49" t="s">
        <v>575</v>
      </c>
      <c r="N49" t="s">
        <v>546</v>
      </c>
      <c r="O49" t="s">
        <v>547</v>
      </c>
      <c r="P49" t="s">
        <v>548</v>
      </c>
      <c r="Q49" t="s">
        <v>549</v>
      </c>
      <c r="R49" t="s">
        <v>552</v>
      </c>
      <c r="S49" t="s">
        <v>553</v>
      </c>
      <c r="T49" s="113">
        <v>753113</v>
      </c>
      <c r="U49" t="s">
        <v>578</v>
      </c>
    </row>
    <row r="50" spans="1:21" ht="14.45" x14ac:dyDescent="0.3">
      <c r="A50" t="s">
        <v>304</v>
      </c>
      <c r="B50" t="s">
        <v>577</v>
      </c>
      <c r="C50" t="s">
        <v>187</v>
      </c>
      <c r="D50" t="s">
        <v>538</v>
      </c>
      <c r="F50" t="s">
        <v>539</v>
      </c>
      <c r="G50" t="s">
        <v>540</v>
      </c>
      <c r="H50" t="s">
        <v>541</v>
      </c>
      <c r="I50" t="s">
        <v>542</v>
      </c>
      <c r="J50" t="s">
        <v>543</v>
      </c>
      <c r="K50">
        <v>21</v>
      </c>
      <c r="L50" t="s">
        <v>574</v>
      </c>
      <c r="M50" t="s">
        <v>575</v>
      </c>
      <c r="N50" t="s">
        <v>546</v>
      </c>
      <c r="O50" t="s">
        <v>547</v>
      </c>
      <c r="P50" t="s">
        <v>548</v>
      </c>
      <c r="Q50" t="s">
        <v>549</v>
      </c>
      <c r="R50" t="s">
        <v>554</v>
      </c>
      <c r="S50" t="s">
        <v>555</v>
      </c>
      <c r="T50" s="113">
        <v>891012</v>
      </c>
      <c r="U50" t="s">
        <v>578</v>
      </c>
    </row>
    <row r="51" spans="1:21" ht="14.45" x14ac:dyDescent="0.3">
      <c r="A51" t="s">
        <v>304</v>
      </c>
      <c r="B51" t="s">
        <v>577</v>
      </c>
      <c r="C51" t="s">
        <v>187</v>
      </c>
      <c r="D51" t="s">
        <v>538</v>
      </c>
      <c r="F51" t="s">
        <v>539</v>
      </c>
      <c r="G51" t="s">
        <v>540</v>
      </c>
      <c r="H51" t="s">
        <v>541</v>
      </c>
      <c r="I51" t="s">
        <v>542</v>
      </c>
      <c r="J51" t="s">
        <v>543</v>
      </c>
      <c r="K51">
        <v>21</v>
      </c>
      <c r="L51" t="s">
        <v>574</v>
      </c>
      <c r="M51" t="s">
        <v>575</v>
      </c>
      <c r="N51" t="s">
        <v>546</v>
      </c>
      <c r="O51" t="s">
        <v>547</v>
      </c>
      <c r="P51" t="s">
        <v>548</v>
      </c>
      <c r="Q51" t="s">
        <v>549</v>
      </c>
      <c r="R51" t="s">
        <v>556</v>
      </c>
      <c r="S51" t="s">
        <v>557</v>
      </c>
      <c r="T51" s="113">
        <v>620737</v>
      </c>
      <c r="U51" t="s">
        <v>578</v>
      </c>
    </row>
    <row r="52" spans="1:21" ht="14.45" x14ac:dyDescent="0.3">
      <c r="A52" t="s">
        <v>304</v>
      </c>
      <c r="B52" t="s">
        <v>577</v>
      </c>
      <c r="C52" t="s">
        <v>187</v>
      </c>
      <c r="D52" t="s">
        <v>538</v>
      </c>
      <c r="F52" t="s">
        <v>539</v>
      </c>
      <c r="G52" t="s">
        <v>540</v>
      </c>
      <c r="H52" t="s">
        <v>541</v>
      </c>
      <c r="I52" t="s">
        <v>542</v>
      </c>
      <c r="J52" t="s">
        <v>543</v>
      </c>
      <c r="K52">
        <v>21</v>
      </c>
      <c r="L52" t="s">
        <v>574</v>
      </c>
      <c r="M52" t="s">
        <v>575</v>
      </c>
      <c r="N52" t="s">
        <v>546</v>
      </c>
      <c r="O52" t="s">
        <v>547</v>
      </c>
      <c r="P52" t="s">
        <v>548</v>
      </c>
      <c r="Q52" t="s">
        <v>549</v>
      </c>
      <c r="R52" t="s">
        <v>558</v>
      </c>
      <c r="S52" t="s">
        <v>559</v>
      </c>
      <c r="T52" s="113">
        <v>382343</v>
      </c>
      <c r="U52" t="s">
        <v>578</v>
      </c>
    </row>
    <row r="53" spans="1:21" ht="14.45" x14ac:dyDescent="0.3">
      <c r="A53" t="s">
        <v>304</v>
      </c>
      <c r="B53" t="s">
        <v>577</v>
      </c>
      <c r="C53" t="s">
        <v>187</v>
      </c>
      <c r="D53" t="s">
        <v>538</v>
      </c>
      <c r="F53" t="s">
        <v>539</v>
      </c>
      <c r="G53" t="s">
        <v>540</v>
      </c>
      <c r="H53" t="s">
        <v>541</v>
      </c>
      <c r="I53" t="s">
        <v>542</v>
      </c>
      <c r="J53" t="s">
        <v>543</v>
      </c>
      <c r="K53">
        <v>21</v>
      </c>
      <c r="L53" t="s">
        <v>574</v>
      </c>
      <c r="M53" t="s">
        <v>575</v>
      </c>
      <c r="N53" t="s">
        <v>546</v>
      </c>
      <c r="O53" t="s">
        <v>547</v>
      </c>
      <c r="P53" t="s">
        <v>548</v>
      </c>
      <c r="Q53" t="s">
        <v>549</v>
      </c>
      <c r="R53" t="s">
        <v>560</v>
      </c>
      <c r="S53" t="s">
        <v>561</v>
      </c>
      <c r="T53" s="113">
        <v>574088</v>
      </c>
      <c r="U53" t="s">
        <v>578</v>
      </c>
    </row>
    <row r="54" spans="1:21" ht="14.45" x14ac:dyDescent="0.3">
      <c r="A54" t="s">
        <v>304</v>
      </c>
      <c r="B54" t="s">
        <v>577</v>
      </c>
      <c r="C54" t="s">
        <v>187</v>
      </c>
      <c r="D54" t="s">
        <v>538</v>
      </c>
      <c r="F54" t="s">
        <v>539</v>
      </c>
      <c r="G54" t="s">
        <v>540</v>
      </c>
      <c r="H54" t="s">
        <v>541</v>
      </c>
      <c r="I54" t="s">
        <v>542</v>
      </c>
      <c r="J54" t="s">
        <v>543</v>
      </c>
      <c r="K54">
        <v>21</v>
      </c>
      <c r="L54" t="s">
        <v>574</v>
      </c>
      <c r="M54" t="s">
        <v>575</v>
      </c>
      <c r="N54" t="s">
        <v>546</v>
      </c>
      <c r="O54" t="s">
        <v>547</v>
      </c>
      <c r="P54" t="s">
        <v>548</v>
      </c>
      <c r="Q54" t="s">
        <v>549</v>
      </c>
      <c r="R54" t="s">
        <v>562</v>
      </c>
      <c r="S54" t="s">
        <v>563</v>
      </c>
      <c r="T54" s="113">
        <v>239865</v>
      </c>
      <c r="U54" t="s">
        <v>578</v>
      </c>
    </row>
    <row r="55" spans="1:21" ht="14.45" x14ac:dyDescent="0.3">
      <c r="A55" t="s">
        <v>304</v>
      </c>
      <c r="B55" t="s">
        <v>577</v>
      </c>
      <c r="C55" t="s">
        <v>187</v>
      </c>
      <c r="D55" t="s">
        <v>538</v>
      </c>
      <c r="F55" t="s">
        <v>539</v>
      </c>
      <c r="G55" t="s">
        <v>540</v>
      </c>
      <c r="H55" t="s">
        <v>541</v>
      </c>
      <c r="I55" t="s">
        <v>542</v>
      </c>
      <c r="J55" t="s">
        <v>543</v>
      </c>
      <c r="K55">
        <v>21</v>
      </c>
      <c r="L55" t="s">
        <v>574</v>
      </c>
      <c r="M55" t="s">
        <v>575</v>
      </c>
      <c r="N55" t="s">
        <v>546</v>
      </c>
      <c r="O55" t="s">
        <v>547</v>
      </c>
      <c r="P55" t="s">
        <v>548</v>
      </c>
      <c r="Q55" t="s">
        <v>549</v>
      </c>
      <c r="R55" t="s">
        <v>564</v>
      </c>
      <c r="S55" t="s">
        <v>565</v>
      </c>
      <c r="T55" s="113">
        <v>1204461</v>
      </c>
      <c r="U55" t="s">
        <v>578</v>
      </c>
    </row>
    <row r="56" spans="1:21" ht="14.45" x14ac:dyDescent="0.3">
      <c r="A56" t="s">
        <v>304</v>
      </c>
      <c r="B56" t="s">
        <v>577</v>
      </c>
      <c r="C56" t="s">
        <v>187</v>
      </c>
      <c r="D56" t="s">
        <v>538</v>
      </c>
      <c r="F56" t="s">
        <v>539</v>
      </c>
      <c r="G56" t="s">
        <v>540</v>
      </c>
      <c r="H56" t="s">
        <v>541</v>
      </c>
      <c r="I56" t="s">
        <v>542</v>
      </c>
      <c r="J56" t="s">
        <v>543</v>
      </c>
      <c r="K56">
        <v>21</v>
      </c>
      <c r="L56" t="s">
        <v>574</v>
      </c>
      <c r="M56" t="s">
        <v>575</v>
      </c>
      <c r="N56" t="s">
        <v>546</v>
      </c>
      <c r="O56" t="s">
        <v>547</v>
      </c>
      <c r="P56" t="s">
        <v>548</v>
      </c>
      <c r="Q56" t="s">
        <v>549</v>
      </c>
      <c r="R56" t="s">
        <v>566</v>
      </c>
      <c r="S56" t="s">
        <v>567</v>
      </c>
      <c r="T56" s="113">
        <v>588789</v>
      </c>
      <c r="U56" t="s">
        <v>578</v>
      </c>
    </row>
    <row r="57" spans="1:21" ht="14.45" x14ac:dyDescent="0.3">
      <c r="A57" t="s">
        <v>304</v>
      </c>
      <c r="B57" t="s">
        <v>577</v>
      </c>
      <c r="C57" t="s">
        <v>187</v>
      </c>
      <c r="D57" t="s">
        <v>538</v>
      </c>
      <c r="F57" t="s">
        <v>539</v>
      </c>
      <c r="G57" t="s">
        <v>540</v>
      </c>
      <c r="H57" t="s">
        <v>541</v>
      </c>
      <c r="I57" t="s">
        <v>542</v>
      </c>
      <c r="J57" t="s">
        <v>543</v>
      </c>
      <c r="K57">
        <v>21</v>
      </c>
      <c r="L57" t="s">
        <v>574</v>
      </c>
      <c r="M57" t="s">
        <v>575</v>
      </c>
      <c r="N57" t="s">
        <v>546</v>
      </c>
      <c r="O57" t="s">
        <v>547</v>
      </c>
      <c r="P57" t="s">
        <v>548</v>
      </c>
      <c r="Q57" t="s">
        <v>549</v>
      </c>
      <c r="R57" t="s">
        <v>568</v>
      </c>
      <c r="S57" t="s">
        <v>569</v>
      </c>
      <c r="T57" s="113">
        <v>515527</v>
      </c>
      <c r="U57" t="s">
        <v>578</v>
      </c>
    </row>
    <row r="58" spans="1:21" ht="14.45" x14ac:dyDescent="0.3">
      <c r="A58" t="s">
        <v>304</v>
      </c>
      <c r="B58" t="s">
        <v>577</v>
      </c>
      <c r="C58" t="s">
        <v>187</v>
      </c>
      <c r="D58" t="s">
        <v>538</v>
      </c>
      <c r="F58" t="s">
        <v>539</v>
      </c>
      <c r="G58" t="s">
        <v>540</v>
      </c>
      <c r="H58" t="s">
        <v>541</v>
      </c>
      <c r="I58" t="s">
        <v>542</v>
      </c>
      <c r="J58" t="s">
        <v>543</v>
      </c>
      <c r="K58">
        <v>21</v>
      </c>
      <c r="L58" t="s">
        <v>576</v>
      </c>
      <c r="M58" t="s">
        <v>547</v>
      </c>
      <c r="N58" t="s">
        <v>546</v>
      </c>
      <c r="O58" t="s">
        <v>547</v>
      </c>
      <c r="P58" t="s">
        <v>548</v>
      </c>
      <c r="Q58" t="s">
        <v>549</v>
      </c>
      <c r="R58" t="s">
        <v>131</v>
      </c>
      <c r="S58" t="s">
        <v>550</v>
      </c>
      <c r="T58" s="113">
        <v>4742411</v>
      </c>
      <c r="U58" t="s">
        <v>578</v>
      </c>
    </row>
    <row r="59" spans="1:21" ht="14.45" x14ac:dyDescent="0.3">
      <c r="A59" t="s">
        <v>304</v>
      </c>
      <c r="B59" t="s">
        <v>577</v>
      </c>
      <c r="C59" t="s">
        <v>187</v>
      </c>
      <c r="D59" t="s">
        <v>538</v>
      </c>
      <c r="F59" t="s">
        <v>539</v>
      </c>
      <c r="G59" t="s">
        <v>540</v>
      </c>
      <c r="H59" t="s">
        <v>541</v>
      </c>
      <c r="I59" t="s">
        <v>542</v>
      </c>
      <c r="J59" t="s">
        <v>543</v>
      </c>
      <c r="K59">
        <v>21</v>
      </c>
      <c r="L59" t="s">
        <v>576</v>
      </c>
      <c r="M59" t="s">
        <v>547</v>
      </c>
      <c r="N59" t="s">
        <v>546</v>
      </c>
      <c r="O59" t="s">
        <v>547</v>
      </c>
      <c r="P59" t="s">
        <v>548</v>
      </c>
      <c r="Q59" t="s">
        <v>549</v>
      </c>
      <c r="R59" t="s">
        <v>552</v>
      </c>
      <c r="S59" t="s">
        <v>553</v>
      </c>
      <c r="T59" s="113">
        <v>411657</v>
      </c>
      <c r="U59" t="s">
        <v>578</v>
      </c>
    </row>
    <row r="60" spans="1:21" ht="14.45" x14ac:dyDescent="0.3">
      <c r="A60" t="s">
        <v>304</v>
      </c>
      <c r="B60" t="s">
        <v>577</v>
      </c>
      <c r="C60" t="s">
        <v>187</v>
      </c>
      <c r="D60" t="s">
        <v>538</v>
      </c>
      <c r="F60" t="s">
        <v>539</v>
      </c>
      <c r="G60" t="s">
        <v>540</v>
      </c>
      <c r="H60" t="s">
        <v>541</v>
      </c>
      <c r="I60" t="s">
        <v>542</v>
      </c>
      <c r="J60" t="s">
        <v>543</v>
      </c>
      <c r="K60">
        <v>21</v>
      </c>
      <c r="L60" t="s">
        <v>576</v>
      </c>
      <c r="M60" t="s">
        <v>547</v>
      </c>
      <c r="N60" t="s">
        <v>546</v>
      </c>
      <c r="O60" t="s">
        <v>547</v>
      </c>
      <c r="P60" t="s">
        <v>548</v>
      </c>
      <c r="Q60" t="s">
        <v>549</v>
      </c>
      <c r="R60" t="s">
        <v>554</v>
      </c>
      <c r="S60" t="s">
        <v>555</v>
      </c>
      <c r="T60" s="113">
        <v>967403</v>
      </c>
      <c r="U60" t="s">
        <v>578</v>
      </c>
    </row>
    <row r="61" spans="1:21" ht="14.45" x14ac:dyDescent="0.3">
      <c r="A61" t="s">
        <v>304</v>
      </c>
      <c r="B61" t="s">
        <v>577</v>
      </c>
      <c r="C61" t="s">
        <v>187</v>
      </c>
      <c r="D61" t="s">
        <v>538</v>
      </c>
      <c r="F61" t="s">
        <v>539</v>
      </c>
      <c r="G61" t="s">
        <v>540</v>
      </c>
      <c r="H61" t="s">
        <v>541</v>
      </c>
      <c r="I61" t="s">
        <v>542</v>
      </c>
      <c r="J61" t="s">
        <v>543</v>
      </c>
      <c r="K61">
        <v>21</v>
      </c>
      <c r="L61" t="s">
        <v>576</v>
      </c>
      <c r="M61" t="s">
        <v>547</v>
      </c>
      <c r="N61" t="s">
        <v>546</v>
      </c>
      <c r="O61" t="s">
        <v>547</v>
      </c>
      <c r="P61" t="s">
        <v>548</v>
      </c>
      <c r="Q61" t="s">
        <v>549</v>
      </c>
      <c r="R61" t="s">
        <v>556</v>
      </c>
      <c r="S61" t="s">
        <v>557</v>
      </c>
      <c r="T61" s="113">
        <v>814453</v>
      </c>
      <c r="U61" t="s">
        <v>578</v>
      </c>
    </row>
    <row r="62" spans="1:21" ht="14.45" x14ac:dyDescent="0.3">
      <c r="A62" t="s">
        <v>304</v>
      </c>
      <c r="B62" t="s">
        <v>577</v>
      </c>
      <c r="C62" t="s">
        <v>187</v>
      </c>
      <c r="D62" t="s">
        <v>538</v>
      </c>
      <c r="F62" t="s">
        <v>539</v>
      </c>
      <c r="G62" t="s">
        <v>540</v>
      </c>
      <c r="H62" t="s">
        <v>541</v>
      </c>
      <c r="I62" t="s">
        <v>542</v>
      </c>
      <c r="J62" t="s">
        <v>543</v>
      </c>
      <c r="K62">
        <v>21</v>
      </c>
      <c r="L62" t="s">
        <v>576</v>
      </c>
      <c r="M62" t="s">
        <v>547</v>
      </c>
      <c r="N62" t="s">
        <v>546</v>
      </c>
      <c r="O62" t="s">
        <v>547</v>
      </c>
      <c r="P62" t="s">
        <v>548</v>
      </c>
      <c r="Q62" t="s">
        <v>549</v>
      </c>
      <c r="R62" t="s">
        <v>558</v>
      </c>
      <c r="S62" t="s">
        <v>559</v>
      </c>
      <c r="T62" s="113">
        <v>1016349</v>
      </c>
      <c r="U62" t="s">
        <v>578</v>
      </c>
    </row>
    <row r="63" spans="1:21" ht="14.45" x14ac:dyDescent="0.3">
      <c r="A63" t="s">
        <v>304</v>
      </c>
      <c r="B63" t="s">
        <v>577</v>
      </c>
      <c r="C63" t="s">
        <v>187</v>
      </c>
      <c r="D63" t="s">
        <v>538</v>
      </c>
      <c r="F63" t="s">
        <v>539</v>
      </c>
      <c r="G63" t="s">
        <v>540</v>
      </c>
      <c r="H63" t="s">
        <v>541</v>
      </c>
      <c r="I63" t="s">
        <v>542</v>
      </c>
      <c r="J63" t="s">
        <v>543</v>
      </c>
      <c r="K63">
        <v>21</v>
      </c>
      <c r="L63" t="s">
        <v>576</v>
      </c>
      <c r="M63" t="s">
        <v>547</v>
      </c>
      <c r="N63" t="s">
        <v>546</v>
      </c>
      <c r="O63" t="s">
        <v>547</v>
      </c>
      <c r="P63" t="s">
        <v>548</v>
      </c>
      <c r="Q63" t="s">
        <v>549</v>
      </c>
      <c r="R63" t="s">
        <v>560</v>
      </c>
      <c r="S63" t="s">
        <v>561</v>
      </c>
      <c r="T63" s="113">
        <v>1021538</v>
      </c>
      <c r="U63" t="s">
        <v>578</v>
      </c>
    </row>
    <row r="64" spans="1:21" ht="14.45" x14ac:dyDescent="0.3">
      <c r="A64" t="s">
        <v>304</v>
      </c>
      <c r="B64" t="s">
        <v>577</v>
      </c>
      <c r="C64" t="s">
        <v>187</v>
      </c>
      <c r="D64" t="s">
        <v>538</v>
      </c>
      <c r="F64" t="s">
        <v>539</v>
      </c>
      <c r="G64" t="s">
        <v>540</v>
      </c>
      <c r="H64" t="s">
        <v>541</v>
      </c>
      <c r="I64" t="s">
        <v>542</v>
      </c>
      <c r="J64" t="s">
        <v>543</v>
      </c>
      <c r="K64">
        <v>21</v>
      </c>
      <c r="L64" t="s">
        <v>576</v>
      </c>
      <c r="M64" t="s">
        <v>547</v>
      </c>
      <c r="N64" t="s">
        <v>546</v>
      </c>
      <c r="O64" t="s">
        <v>547</v>
      </c>
      <c r="P64" t="s">
        <v>548</v>
      </c>
      <c r="Q64" t="s">
        <v>549</v>
      </c>
      <c r="R64" t="s">
        <v>562</v>
      </c>
      <c r="S64" t="s">
        <v>563</v>
      </c>
      <c r="T64" s="113">
        <v>73673</v>
      </c>
      <c r="U64" t="s">
        <v>578</v>
      </c>
    </row>
    <row r="65" spans="1:23" ht="14.45" x14ac:dyDescent="0.3">
      <c r="A65" t="s">
        <v>304</v>
      </c>
      <c r="B65" t="s">
        <v>577</v>
      </c>
      <c r="C65" t="s">
        <v>187</v>
      </c>
      <c r="D65" t="s">
        <v>538</v>
      </c>
      <c r="F65" t="s">
        <v>539</v>
      </c>
      <c r="G65" t="s">
        <v>540</v>
      </c>
      <c r="H65" t="s">
        <v>541</v>
      </c>
      <c r="I65" t="s">
        <v>542</v>
      </c>
      <c r="J65" t="s">
        <v>543</v>
      </c>
      <c r="K65">
        <v>21</v>
      </c>
      <c r="L65" t="s">
        <v>576</v>
      </c>
      <c r="M65" t="s">
        <v>547</v>
      </c>
      <c r="N65" t="s">
        <v>546</v>
      </c>
      <c r="O65" t="s">
        <v>547</v>
      </c>
      <c r="P65" t="s">
        <v>548</v>
      </c>
      <c r="Q65" t="s">
        <v>549</v>
      </c>
      <c r="R65" t="s">
        <v>564</v>
      </c>
      <c r="S65" t="s">
        <v>565</v>
      </c>
      <c r="T65" s="113">
        <v>50605</v>
      </c>
      <c r="U65" t="s">
        <v>578</v>
      </c>
    </row>
    <row r="66" spans="1:23" ht="14.45" x14ac:dyDescent="0.3">
      <c r="A66" t="s">
        <v>304</v>
      </c>
      <c r="B66" t="s">
        <v>577</v>
      </c>
      <c r="C66" t="s">
        <v>187</v>
      </c>
      <c r="D66" t="s">
        <v>538</v>
      </c>
      <c r="F66" t="s">
        <v>539</v>
      </c>
      <c r="G66" t="s">
        <v>540</v>
      </c>
      <c r="H66" t="s">
        <v>541</v>
      </c>
      <c r="I66" t="s">
        <v>542</v>
      </c>
      <c r="J66" t="s">
        <v>543</v>
      </c>
      <c r="K66">
        <v>21</v>
      </c>
      <c r="L66" t="s">
        <v>576</v>
      </c>
      <c r="M66" t="s">
        <v>547</v>
      </c>
      <c r="N66" t="s">
        <v>546</v>
      </c>
      <c r="O66" t="s">
        <v>547</v>
      </c>
      <c r="P66" t="s">
        <v>548</v>
      </c>
      <c r="Q66" t="s">
        <v>549</v>
      </c>
      <c r="R66" t="s">
        <v>566</v>
      </c>
      <c r="S66" t="s">
        <v>567</v>
      </c>
      <c r="T66" s="113">
        <v>80835</v>
      </c>
      <c r="U66" t="s">
        <v>578</v>
      </c>
    </row>
    <row r="67" spans="1:23" ht="14.45" x14ac:dyDescent="0.3">
      <c r="A67" t="s">
        <v>304</v>
      </c>
      <c r="B67" t="s">
        <v>577</v>
      </c>
      <c r="C67" t="s">
        <v>187</v>
      </c>
      <c r="D67" t="s">
        <v>538</v>
      </c>
      <c r="F67" t="s">
        <v>539</v>
      </c>
      <c r="G67" t="s">
        <v>540</v>
      </c>
      <c r="H67" t="s">
        <v>541</v>
      </c>
      <c r="I67" t="s">
        <v>542</v>
      </c>
      <c r="J67" t="s">
        <v>543</v>
      </c>
      <c r="K67">
        <v>21</v>
      </c>
      <c r="L67" t="s">
        <v>576</v>
      </c>
      <c r="M67" t="s">
        <v>547</v>
      </c>
      <c r="N67" t="s">
        <v>546</v>
      </c>
      <c r="O67" t="s">
        <v>547</v>
      </c>
      <c r="P67" t="s">
        <v>548</v>
      </c>
      <c r="Q67" t="s">
        <v>549</v>
      </c>
      <c r="R67" t="s">
        <v>568</v>
      </c>
      <c r="S67" t="s">
        <v>569</v>
      </c>
      <c r="T67" s="113">
        <v>305898</v>
      </c>
      <c r="U67" t="s">
        <v>578</v>
      </c>
    </row>
    <row r="68" spans="1:23" s="47" customFormat="1" ht="14.45" x14ac:dyDescent="0.3">
      <c r="A68" s="47" t="s">
        <v>36</v>
      </c>
      <c r="B68" s="47" t="s">
        <v>579</v>
      </c>
      <c r="C68" s="47" t="s">
        <v>187</v>
      </c>
      <c r="D68" s="47" t="s">
        <v>538</v>
      </c>
      <c r="F68" s="47" t="s">
        <v>539</v>
      </c>
      <c r="G68" s="47" t="s">
        <v>540</v>
      </c>
      <c r="H68" s="47" t="s">
        <v>541</v>
      </c>
      <c r="I68" s="47" t="s">
        <v>542</v>
      </c>
      <c r="J68" s="47" t="s">
        <v>543</v>
      </c>
      <c r="K68" s="47">
        <v>21</v>
      </c>
      <c r="L68" s="47" t="s">
        <v>544</v>
      </c>
      <c r="M68" s="47" t="s">
        <v>545</v>
      </c>
      <c r="N68" s="47" t="s">
        <v>546</v>
      </c>
      <c r="O68" s="47" t="s">
        <v>547</v>
      </c>
      <c r="P68" s="47" t="s">
        <v>548</v>
      </c>
      <c r="Q68" s="47" t="s">
        <v>549</v>
      </c>
      <c r="R68" s="47" t="s">
        <v>131</v>
      </c>
      <c r="S68" s="47" t="s">
        <v>550</v>
      </c>
      <c r="T68" s="114">
        <v>4027.9</v>
      </c>
      <c r="U68" s="47" t="s">
        <v>580</v>
      </c>
      <c r="V68" s="53" t="s">
        <v>858</v>
      </c>
      <c r="W68" s="114">
        <f>SUM(T69:T71)</f>
        <v>1482.2</v>
      </c>
    </row>
    <row r="69" spans="1:23" s="47" customFormat="1" ht="14.45" x14ac:dyDescent="0.3">
      <c r="A69" s="47" t="s">
        <v>36</v>
      </c>
      <c r="B69" s="47" t="s">
        <v>579</v>
      </c>
      <c r="C69" s="47" t="s">
        <v>187</v>
      </c>
      <c r="D69" s="47" t="s">
        <v>538</v>
      </c>
      <c r="F69" s="47" t="s">
        <v>539</v>
      </c>
      <c r="G69" s="47" t="s">
        <v>540</v>
      </c>
      <c r="H69" s="47" t="s">
        <v>541</v>
      </c>
      <c r="I69" s="47" t="s">
        <v>542</v>
      </c>
      <c r="J69" s="47" t="s">
        <v>543</v>
      </c>
      <c r="K69" s="47">
        <v>21</v>
      </c>
      <c r="L69" s="47" t="s">
        <v>544</v>
      </c>
      <c r="M69" s="47" t="s">
        <v>545</v>
      </c>
      <c r="N69" s="47" t="s">
        <v>546</v>
      </c>
      <c r="O69" s="47" t="s">
        <v>547</v>
      </c>
      <c r="P69" s="47" t="s">
        <v>548</v>
      </c>
      <c r="Q69" s="47" t="s">
        <v>549</v>
      </c>
      <c r="R69" s="47" t="s">
        <v>552</v>
      </c>
      <c r="S69" s="47" t="s">
        <v>553</v>
      </c>
      <c r="T69" s="114">
        <v>286.7</v>
      </c>
      <c r="U69" s="47" t="s">
        <v>580</v>
      </c>
      <c r="V69" s="53" t="s">
        <v>859</v>
      </c>
      <c r="W69" s="114">
        <f>SUM(T72:T78)</f>
        <v>2545.6999999999998</v>
      </c>
    </row>
    <row r="70" spans="1:23" s="47" customFormat="1" ht="14.45" x14ac:dyDescent="0.3">
      <c r="A70" s="47" t="s">
        <v>36</v>
      </c>
      <c r="B70" s="47" t="s">
        <v>579</v>
      </c>
      <c r="C70" s="47" t="s">
        <v>187</v>
      </c>
      <c r="D70" s="47" t="s">
        <v>538</v>
      </c>
      <c r="F70" s="47" t="s">
        <v>539</v>
      </c>
      <c r="G70" s="47" t="s">
        <v>540</v>
      </c>
      <c r="H70" s="47" t="s">
        <v>541</v>
      </c>
      <c r="I70" s="47" t="s">
        <v>542</v>
      </c>
      <c r="J70" s="47" t="s">
        <v>543</v>
      </c>
      <c r="K70" s="47">
        <v>21</v>
      </c>
      <c r="L70" s="47" t="s">
        <v>544</v>
      </c>
      <c r="M70" s="47" t="s">
        <v>545</v>
      </c>
      <c r="N70" s="47" t="s">
        <v>546</v>
      </c>
      <c r="O70" s="47" t="s">
        <v>547</v>
      </c>
      <c r="P70" s="47" t="s">
        <v>548</v>
      </c>
      <c r="Q70" s="47" t="s">
        <v>549</v>
      </c>
      <c r="R70" s="47" t="s">
        <v>554</v>
      </c>
      <c r="S70" s="47" t="s">
        <v>555</v>
      </c>
      <c r="T70" s="114">
        <v>399</v>
      </c>
      <c r="U70" s="47" t="s">
        <v>580</v>
      </c>
      <c r="V70" s="53" t="s">
        <v>862</v>
      </c>
      <c r="W70" s="114">
        <f>SUM(T69:T78)</f>
        <v>4027.9</v>
      </c>
    </row>
    <row r="71" spans="1:23" s="47" customFormat="1" ht="14.45" x14ac:dyDescent="0.3">
      <c r="A71" s="47" t="s">
        <v>36</v>
      </c>
      <c r="B71" s="47" t="s">
        <v>579</v>
      </c>
      <c r="C71" s="47" t="s">
        <v>187</v>
      </c>
      <c r="D71" s="47" t="s">
        <v>538</v>
      </c>
      <c r="F71" s="47" t="s">
        <v>539</v>
      </c>
      <c r="G71" s="47" t="s">
        <v>540</v>
      </c>
      <c r="H71" s="47" t="s">
        <v>541</v>
      </c>
      <c r="I71" s="47" t="s">
        <v>542</v>
      </c>
      <c r="J71" s="47" t="s">
        <v>543</v>
      </c>
      <c r="K71" s="47">
        <v>21</v>
      </c>
      <c r="L71" s="47" t="s">
        <v>544</v>
      </c>
      <c r="M71" s="47" t="s">
        <v>545</v>
      </c>
      <c r="N71" s="47" t="s">
        <v>546</v>
      </c>
      <c r="O71" s="47" t="s">
        <v>547</v>
      </c>
      <c r="P71" s="47" t="s">
        <v>548</v>
      </c>
      <c r="Q71" s="47" t="s">
        <v>549</v>
      </c>
      <c r="R71" s="47" t="s">
        <v>556</v>
      </c>
      <c r="S71" s="47" t="s">
        <v>557</v>
      </c>
      <c r="T71" s="114">
        <v>796.5</v>
      </c>
      <c r="U71" s="47" t="s">
        <v>580</v>
      </c>
      <c r="V71" s="53"/>
      <c r="W71" s="114"/>
    </row>
    <row r="72" spans="1:23" s="47" customFormat="1" ht="14.45" x14ac:dyDescent="0.3">
      <c r="A72" s="47" t="s">
        <v>36</v>
      </c>
      <c r="B72" s="47" t="s">
        <v>579</v>
      </c>
      <c r="C72" s="47" t="s">
        <v>187</v>
      </c>
      <c r="D72" s="47" t="s">
        <v>538</v>
      </c>
      <c r="F72" s="47" t="s">
        <v>539</v>
      </c>
      <c r="G72" s="47" t="s">
        <v>540</v>
      </c>
      <c r="H72" s="47" t="s">
        <v>541</v>
      </c>
      <c r="I72" s="47" t="s">
        <v>542</v>
      </c>
      <c r="J72" s="47" t="s">
        <v>543</v>
      </c>
      <c r="K72" s="47">
        <v>21</v>
      </c>
      <c r="L72" s="47" t="s">
        <v>544</v>
      </c>
      <c r="M72" s="47" t="s">
        <v>545</v>
      </c>
      <c r="N72" s="47" t="s">
        <v>546</v>
      </c>
      <c r="O72" s="47" t="s">
        <v>547</v>
      </c>
      <c r="P72" s="47" t="s">
        <v>548</v>
      </c>
      <c r="Q72" s="47" t="s">
        <v>549</v>
      </c>
      <c r="R72" s="47" t="s">
        <v>558</v>
      </c>
      <c r="S72" s="47" t="s">
        <v>559</v>
      </c>
      <c r="T72" s="114">
        <v>512.1</v>
      </c>
      <c r="U72" s="47" t="s">
        <v>580</v>
      </c>
      <c r="V72" s="53"/>
      <c r="W72" s="114"/>
    </row>
    <row r="73" spans="1:23" s="47" customFormat="1" ht="14.45" x14ac:dyDescent="0.3">
      <c r="A73" s="47" t="s">
        <v>36</v>
      </c>
      <c r="B73" s="47" t="s">
        <v>579</v>
      </c>
      <c r="C73" s="47" t="s">
        <v>187</v>
      </c>
      <c r="D73" s="47" t="s">
        <v>538</v>
      </c>
      <c r="F73" s="47" t="s">
        <v>539</v>
      </c>
      <c r="G73" s="47" t="s">
        <v>540</v>
      </c>
      <c r="H73" s="47" t="s">
        <v>541</v>
      </c>
      <c r="I73" s="47" t="s">
        <v>542</v>
      </c>
      <c r="J73" s="47" t="s">
        <v>543</v>
      </c>
      <c r="K73" s="47">
        <v>21</v>
      </c>
      <c r="L73" s="47" t="s">
        <v>544</v>
      </c>
      <c r="M73" s="47" t="s">
        <v>545</v>
      </c>
      <c r="N73" s="47" t="s">
        <v>546</v>
      </c>
      <c r="O73" s="47" t="s">
        <v>547</v>
      </c>
      <c r="P73" s="47" t="s">
        <v>548</v>
      </c>
      <c r="Q73" s="47" t="s">
        <v>549</v>
      </c>
      <c r="R73" s="47" t="s">
        <v>560</v>
      </c>
      <c r="S73" s="47" t="s">
        <v>561</v>
      </c>
      <c r="T73" s="114">
        <v>554.5</v>
      </c>
      <c r="U73" s="47" t="s">
        <v>580</v>
      </c>
      <c r="V73" s="53"/>
      <c r="W73" s="114"/>
    </row>
    <row r="74" spans="1:23" s="47" customFormat="1" ht="14.45" x14ac:dyDescent="0.3">
      <c r="A74" s="47" t="s">
        <v>36</v>
      </c>
      <c r="B74" s="47" t="s">
        <v>579</v>
      </c>
      <c r="C74" s="47" t="s">
        <v>187</v>
      </c>
      <c r="D74" s="47" t="s">
        <v>538</v>
      </c>
      <c r="F74" s="47" t="s">
        <v>539</v>
      </c>
      <c r="G74" s="47" t="s">
        <v>540</v>
      </c>
      <c r="H74" s="47" t="s">
        <v>541</v>
      </c>
      <c r="I74" s="47" t="s">
        <v>542</v>
      </c>
      <c r="J74" s="47" t="s">
        <v>543</v>
      </c>
      <c r="K74" s="47">
        <v>21</v>
      </c>
      <c r="L74" s="47" t="s">
        <v>544</v>
      </c>
      <c r="M74" s="47" t="s">
        <v>545</v>
      </c>
      <c r="N74" s="47" t="s">
        <v>546</v>
      </c>
      <c r="O74" s="47" t="s">
        <v>547</v>
      </c>
      <c r="P74" s="47" t="s">
        <v>548</v>
      </c>
      <c r="Q74" s="47" t="s">
        <v>549</v>
      </c>
      <c r="R74" s="47" t="s">
        <v>562</v>
      </c>
      <c r="S74" s="47" t="s">
        <v>563</v>
      </c>
      <c r="T74" s="114">
        <v>211.2</v>
      </c>
      <c r="U74" s="47" t="s">
        <v>580</v>
      </c>
      <c r="V74" s="53"/>
      <c r="W74" s="114"/>
    </row>
    <row r="75" spans="1:23" s="47" customFormat="1" ht="14.45" x14ac:dyDescent="0.3">
      <c r="A75" s="47" t="s">
        <v>36</v>
      </c>
      <c r="B75" s="47" t="s">
        <v>579</v>
      </c>
      <c r="C75" s="47" t="s">
        <v>187</v>
      </c>
      <c r="D75" s="47" t="s">
        <v>538</v>
      </c>
      <c r="F75" s="47" t="s">
        <v>539</v>
      </c>
      <c r="G75" s="47" t="s">
        <v>540</v>
      </c>
      <c r="H75" s="47" t="s">
        <v>541</v>
      </c>
      <c r="I75" s="47" t="s">
        <v>542</v>
      </c>
      <c r="J75" s="47" t="s">
        <v>543</v>
      </c>
      <c r="K75" s="47">
        <v>21</v>
      </c>
      <c r="L75" s="47" t="s">
        <v>544</v>
      </c>
      <c r="M75" s="47" t="s">
        <v>545</v>
      </c>
      <c r="N75" s="47" t="s">
        <v>546</v>
      </c>
      <c r="O75" s="47" t="s">
        <v>547</v>
      </c>
      <c r="P75" s="47" t="s">
        <v>548</v>
      </c>
      <c r="Q75" s="47" t="s">
        <v>549</v>
      </c>
      <c r="R75" s="47" t="s">
        <v>564</v>
      </c>
      <c r="S75" s="47" t="s">
        <v>565</v>
      </c>
      <c r="T75" s="114">
        <v>552.4</v>
      </c>
      <c r="U75" s="47" t="s">
        <v>580</v>
      </c>
      <c r="V75" s="53"/>
      <c r="W75" s="114"/>
    </row>
    <row r="76" spans="1:23" s="47" customFormat="1" ht="14.45" x14ac:dyDescent="0.3">
      <c r="A76" s="47" t="s">
        <v>36</v>
      </c>
      <c r="B76" s="47" t="s">
        <v>579</v>
      </c>
      <c r="C76" s="47" t="s">
        <v>187</v>
      </c>
      <c r="D76" s="47" t="s">
        <v>538</v>
      </c>
      <c r="F76" s="47" t="s">
        <v>539</v>
      </c>
      <c r="G76" s="47" t="s">
        <v>540</v>
      </c>
      <c r="H76" s="47" t="s">
        <v>541</v>
      </c>
      <c r="I76" s="47" t="s">
        <v>542</v>
      </c>
      <c r="J76" s="47" t="s">
        <v>543</v>
      </c>
      <c r="K76" s="47">
        <v>21</v>
      </c>
      <c r="L76" s="47" t="s">
        <v>544</v>
      </c>
      <c r="M76" s="47" t="s">
        <v>545</v>
      </c>
      <c r="N76" s="47" t="s">
        <v>546</v>
      </c>
      <c r="O76" s="47" t="s">
        <v>547</v>
      </c>
      <c r="P76" s="47" t="s">
        <v>548</v>
      </c>
      <c r="Q76" s="47" t="s">
        <v>549</v>
      </c>
      <c r="R76" s="47" t="s">
        <v>566</v>
      </c>
      <c r="S76" s="47" t="s">
        <v>567</v>
      </c>
      <c r="T76" s="114">
        <v>250.4</v>
      </c>
      <c r="U76" s="47" t="s">
        <v>580</v>
      </c>
      <c r="V76" s="53"/>
      <c r="W76" s="114"/>
    </row>
    <row r="77" spans="1:23" s="47" customFormat="1" ht="14.45" x14ac:dyDescent="0.3">
      <c r="A77" s="47" t="s">
        <v>36</v>
      </c>
      <c r="B77" s="47" t="s">
        <v>579</v>
      </c>
      <c r="C77" s="47" t="s">
        <v>187</v>
      </c>
      <c r="D77" s="47" t="s">
        <v>538</v>
      </c>
      <c r="F77" s="47" t="s">
        <v>539</v>
      </c>
      <c r="G77" s="47" t="s">
        <v>540</v>
      </c>
      <c r="H77" s="47" t="s">
        <v>541</v>
      </c>
      <c r="I77" s="47" t="s">
        <v>542</v>
      </c>
      <c r="J77" s="47" t="s">
        <v>543</v>
      </c>
      <c r="K77" s="47">
        <v>21</v>
      </c>
      <c r="L77" s="47" t="s">
        <v>544</v>
      </c>
      <c r="M77" s="47" t="s">
        <v>545</v>
      </c>
      <c r="N77" s="47" t="s">
        <v>546</v>
      </c>
      <c r="O77" s="47" t="s">
        <v>547</v>
      </c>
      <c r="P77" s="47" t="s">
        <v>548</v>
      </c>
      <c r="Q77" s="47" t="s">
        <v>549</v>
      </c>
      <c r="R77" s="47" t="s">
        <v>568</v>
      </c>
      <c r="S77" s="47" t="s">
        <v>569</v>
      </c>
      <c r="T77" s="114">
        <v>453.6</v>
      </c>
      <c r="U77" s="47" t="s">
        <v>580</v>
      </c>
      <c r="V77" s="53"/>
      <c r="W77" s="114"/>
    </row>
    <row r="78" spans="1:23" s="47" customFormat="1" ht="14.45" x14ac:dyDescent="0.3">
      <c r="A78" s="47" t="s">
        <v>36</v>
      </c>
      <c r="B78" s="47" t="s">
        <v>579</v>
      </c>
      <c r="C78" s="47" t="s">
        <v>187</v>
      </c>
      <c r="D78" s="47" t="s">
        <v>538</v>
      </c>
      <c r="F78" s="47" t="s">
        <v>539</v>
      </c>
      <c r="G78" s="47" t="s">
        <v>540</v>
      </c>
      <c r="H78" s="47" t="s">
        <v>541</v>
      </c>
      <c r="I78" s="47" t="s">
        <v>542</v>
      </c>
      <c r="J78" s="47" t="s">
        <v>543</v>
      </c>
      <c r="K78" s="47">
        <v>21</v>
      </c>
      <c r="L78" s="47" t="s">
        <v>544</v>
      </c>
      <c r="M78" s="47" t="s">
        <v>545</v>
      </c>
      <c r="N78" s="47" t="s">
        <v>546</v>
      </c>
      <c r="O78" s="47" t="s">
        <v>547</v>
      </c>
      <c r="P78" s="47" t="s">
        <v>548</v>
      </c>
      <c r="Q78" s="47" t="s">
        <v>549</v>
      </c>
      <c r="R78" s="47" t="s">
        <v>570</v>
      </c>
      <c r="S78" s="47" t="s">
        <v>571</v>
      </c>
      <c r="T78" s="114">
        <v>11.5</v>
      </c>
      <c r="U78" s="47" t="s">
        <v>580</v>
      </c>
      <c r="V78" s="53"/>
      <c r="W78" s="114"/>
    </row>
    <row r="79" spans="1:23" ht="14.45" x14ac:dyDescent="0.3">
      <c r="A79" t="s">
        <v>36</v>
      </c>
      <c r="B79" t="s">
        <v>579</v>
      </c>
      <c r="C79" t="s">
        <v>187</v>
      </c>
      <c r="D79" t="s">
        <v>538</v>
      </c>
      <c r="F79" t="s">
        <v>539</v>
      </c>
      <c r="G79" t="s">
        <v>540</v>
      </c>
      <c r="H79" t="s">
        <v>541</v>
      </c>
      <c r="I79" t="s">
        <v>542</v>
      </c>
      <c r="J79" t="s">
        <v>543</v>
      </c>
      <c r="K79">
        <v>21</v>
      </c>
      <c r="L79" t="s">
        <v>574</v>
      </c>
      <c r="M79" t="s">
        <v>575</v>
      </c>
      <c r="N79" t="s">
        <v>546</v>
      </c>
      <c r="O79" t="s">
        <v>547</v>
      </c>
      <c r="P79" t="s">
        <v>548</v>
      </c>
      <c r="Q79" t="s">
        <v>549</v>
      </c>
      <c r="R79" t="s">
        <v>131</v>
      </c>
      <c r="S79" t="s">
        <v>550</v>
      </c>
      <c r="T79" s="113">
        <v>2208.5</v>
      </c>
      <c r="U79" t="s">
        <v>580</v>
      </c>
    </row>
    <row r="80" spans="1:23" ht="14.45" x14ac:dyDescent="0.3">
      <c r="A80" t="s">
        <v>36</v>
      </c>
      <c r="B80" t="s">
        <v>579</v>
      </c>
      <c r="C80" t="s">
        <v>187</v>
      </c>
      <c r="D80" t="s">
        <v>538</v>
      </c>
      <c r="F80" t="s">
        <v>539</v>
      </c>
      <c r="G80" t="s">
        <v>540</v>
      </c>
      <c r="H80" t="s">
        <v>541</v>
      </c>
      <c r="I80" t="s">
        <v>542</v>
      </c>
      <c r="J80" t="s">
        <v>543</v>
      </c>
      <c r="K80">
        <v>21</v>
      </c>
      <c r="L80" t="s">
        <v>574</v>
      </c>
      <c r="M80" t="s">
        <v>575</v>
      </c>
      <c r="N80" t="s">
        <v>546</v>
      </c>
      <c r="O80" t="s">
        <v>547</v>
      </c>
      <c r="P80" t="s">
        <v>548</v>
      </c>
      <c r="Q80" t="s">
        <v>549</v>
      </c>
      <c r="R80" t="s">
        <v>552</v>
      </c>
      <c r="S80" t="s">
        <v>553</v>
      </c>
      <c r="T80" s="113">
        <v>210.1</v>
      </c>
      <c r="U80" t="s">
        <v>580</v>
      </c>
    </row>
    <row r="81" spans="1:21" x14ac:dyDescent="0.25">
      <c r="A81" t="s">
        <v>36</v>
      </c>
      <c r="B81" t="s">
        <v>579</v>
      </c>
      <c r="C81" t="s">
        <v>187</v>
      </c>
      <c r="D81" t="s">
        <v>538</v>
      </c>
      <c r="F81" t="s">
        <v>539</v>
      </c>
      <c r="G81" t="s">
        <v>540</v>
      </c>
      <c r="H81" t="s">
        <v>541</v>
      </c>
      <c r="I81" t="s">
        <v>542</v>
      </c>
      <c r="J81" t="s">
        <v>543</v>
      </c>
      <c r="K81">
        <v>21</v>
      </c>
      <c r="L81" t="s">
        <v>574</v>
      </c>
      <c r="M81" t="s">
        <v>575</v>
      </c>
      <c r="N81" t="s">
        <v>546</v>
      </c>
      <c r="O81" t="s">
        <v>547</v>
      </c>
      <c r="P81" t="s">
        <v>548</v>
      </c>
      <c r="Q81" t="s">
        <v>549</v>
      </c>
      <c r="R81" t="s">
        <v>554</v>
      </c>
      <c r="S81" t="s">
        <v>555</v>
      </c>
      <c r="T81" s="113">
        <v>219.9</v>
      </c>
      <c r="U81" t="s">
        <v>580</v>
      </c>
    </row>
    <row r="82" spans="1:21" x14ac:dyDescent="0.25">
      <c r="A82" t="s">
        <v>36</v>
      </c>
      <c r="B82" t="s">
        <v>579</v>
      </c>
      <c r="C82" t="s">
        <v>187</v>
      </c>
      <c r="D82" t="s">
        <v>538</v>
      </c>
      <c r="F82" t="s">
        <v>539</v>
      </c>
      <c r="G82" t="s">
        <v>540</v>
      </c>
      <c r="H82" t="s">
        <v>541</v>
      </c>
      <c r="I82" t="s">
        <v>542</v>
      </c>
      <c r="J82" t="s">
        <v>543</v>
      </c>
      <c r="K82">
        <v>21</v>
      </c>
      <c r="L82" t="s">
        <v>574</v>
      </c>
      <c r="M82" t="s">
        <v>575</v>
      </c>
      <c r="N82" t="s">
        <v>546</v>
      </c>
      <c r="O82" t="s">
        <v>547</v>
      </c>
      <c r="P82" t="s">
        <v>548</v>
      </c>
      <c r="Q82" t="s">
        <v>549</v>
      </c>
      <c r="R82" t="s">
        <v>556</v>
      </c>
      <c r="S82" t="s">
        <v>557</v>
      </c>
      <c r="T82" s="113">
        <v>404</v>
      </c>
      <c r="U82" t="s">
        <v>580</v>
      </c>
    </row>
    <row r="83" spans="1:21" x14ac:dyDescent="0.25">
      <c r="A83" t="s">
        <v>36</v>
      </c>
      <c r="B83" t="s">
        <v>579</v>
      </c>
      <c r="C83" t="s">
        <v>187</v>
      </c>
      <c r="D83" t="s">
        <v>538</v>
      </c>
      <c r="F83" t="s">
        <v>539</v>
      </c>
      <c r="G83" t="s">
        <v>540</v>
      </c>
      <c r="H83" t="s">
        <v>541</v>
      </c>
      <c r="I83" t="s">
        <v>542</v>
      </c>
      <c r="J83" t="s">
        <v>543</v>
      </c>
      <c r="K83">
        <v>21</v>
      </c>
      <c r="L83" t="s">
        <v>574</v>
      </c>
      <c r="M83" t="s">
        <v>575</v>
      </c>
      <c r="N83" t="s">
        <v>546</v>
      </c>
      <c r="O83" t="s">
        <v>547</v>
      </c>
      <c r="P83" t="s">
        <v>548</v>
      </c>
      <c r="Q83" t="s">
        <v>549</v>
      </c>
      <c r="R83" t="s">
        <v>558</v>
      </c>
      <c r="S83" t="s">
        <v>559</v>
      </c>
      <c r="T83" s="113">
        <v>158.9</v>
      </c>
      <c r="U83" t="s">
        <v>580</v>
      </c>
    </row>
    <row r="84" spans="1:21" x14ac:dyDescent="0.25">
      <c r="A84" t="s">
        <v>36</v>
      </c>
      <c r="B84" t="s">
        <v>579</v>
      </c>
      <c r="C84" t="s">
        <v>187</v>
      </c>
      <c r="D84" t="s">
        <v>538</v>
      </c>
      <c r="F84" t="s">
        <v>539</v>
      </c>
      <c r="G84" t="s">
        <v>540</v>
      </c>
      <c r="H84" t="s">
        <v>541</v>
      </c>
      <c r="I84" t="s">
        <v>542</v>
      </c>
      <c r="J84" t="s">
        <v>543</v>
      </c>
      <c r="K84">
        <v>21</v>
      </c>
      <c r="L84" t="s">
        <v>574</v>
      </c>
      <c r="M84" t="s">
        <v>575</v>
      </c>
      <c r="N84" t="s">
        <v>546</v>
      </c>
      <c r="O84" t="s">
        <v>547</v>
      </c>
      <c r="P84" t="s">
        <v>548</v>
      </c>
      <c r="Q84" t="s">
        <v>549</v>
      </c>
      <c r="R84" t="s">
        <v>560</v>
      </c>
      <c r="S84" t="s">
        <v>561</v>
      </c>
      <c r="T84" s="113">
        <v>160.69999999999999</v>
      </c>
      <c r="U84" t="s">
        <v>580</v>
      </c>
    </row>
    <row r="85" spans="1:21" x14ac:dyDescent="0.25">
      <c r="A85" t="s">
        <v>36</v>
      </c>
      <c r="B85" t="s">
        <v>579</v>
      </c>
      <c r="C85" t="s">
        <v>187</v>
      </c>
      <c r="D85" t="s">
        <v>538</v>
      </c>
      <c r="F85" t="s">
        <v>539</v>
      </c>
      <c r="G85" t="s">
        <v>540</v>
      </c>
      <c r="H85" t="s">
        <v>541</v>
      </c>
      <c r="I85" t="s">
        <v>542</v>
      </c>
      <c r="J85" t="s">
        <v>543</v>
      </c>
      <c r="K85">
        <v>21</v>
      </c>
      <c r="L85" t="s">
        <v>574</v>
      </c>
      <c r="M85" t="s">
        <v>575</v>
      </c>
      <c r="N85" t="s">
        <v>546</v>
      </c>
      <c r="O85" t="s">
        <v>547</v>
      </c>
      <c r="P85" t="s">
        <v>548</v>
      </c>
      <c r="Q85" t="s">
        <v>549</v>
      </c>
      <c r="R85" t="s">
        <v>562</v>
      </c>
      <c r="S85" t="s">
        <v>563</v>
      </c>
      <c r="T85" s="113">
        <v>111.3</v>
      </c>
      <c r="U85" t="s">
        <v>580</v>
      </c>
    </row>
    <row r="86" spans="1:21" x14ac:dyDescent="0.25">
      <c r="A86" t="s">
        <v>36</v>
      </c>
      <c r="B86" t="s">
        <v>579</v>
      </c>
      <c r="C86" t="s">
        <v>187</v>
      </c>
      <c r="D86" t="s">
        <v>538</v>
      </c>
      <c r="F86" t="s">
        <v>539</v>
      </c>
      <c r="G86" t="s">
        <v>540</v>
      </c>
      <c r="H86" t="s">
        <v>541</v>
      </c>
      <c r="I86" t="s">
        <v>542</v>
      </c>
      <c r="J86" t="s">
        <v>543</v>
      </c>
      <c r="K86">
        <v>21</v>
      </c>
      <c r="L86" t="s">
        <v>574</v>
      </c>
      <c r="M86" t="s">
        <v>575</v>
      </c>
      <c r="N86" t="s">
        <v>546</v>
      </c>
      <c r="O86" t="s">
        <v>547</v>
      </c>
      <c r="P86" t="s">
        <v>548</v>
      </c>
      <c r="Q86" t="s">
        <v>549</v>
      </c>
      <c r="R86" t="s">
        <v>564</v>
      </c>
      <c r="S86" t="s">
        <v>565</v>
      </c>
      <c r="T86" s="113">
        <v>512.70000000000005</v>
      </c>
      <c r="U86" t="s">
        <v>580</v>
      </c>
    </row>
    <row r="87" spans="1:21" x14ac:dyDescent="0.25">
      <c r="A87" t="s">
        <v>36</v>
      </c>
      <c r="B87" t="s">
        <v>579</v>
      </c>
      <c r="C87" t="s">
        <v>187</v>
      </c>
      <c r="D87" t="s">
        <v>538</v>
      </c>
      <c r="F87" t="s">
        <v>539</v>
      </c>
      <c r="G87" t="s">
        <v>540</v>
      </c>
      <c r="H87" t="s">
        <v>541</v>
      </c>
      <c r="I87" t="s">
        <v>542</v>
      </c>
      <c r="J87" t="s">
        <v>543</v>
      </c>
      <c r="K87">
        <v>21</v>
      </c>
      <c r="L87" t="s">
        <v>574</v>
      </c>
      <c r="M87" t="s">
        <v>575</v>
      </c>
      <c r="N87" t="s">
        <v>546</v>
      </c>
      <c r="O87" t="s">
        <v>547</v>
      </c>
      <c r="P87" t="s">
        <v>548</v>
      </c>
      <c r="Q87" t="s">
        <v>549</v>
      </c>
      <c r="R87" t="s">
        <v>566</v>
      </c>
      <c r="S87" t="s">
        <v>567</v>
      </c>
      <c r="T87" s="113">
        <v>216.7</v>
      </c>
      <c r="U87" t="s">
        <v>580</v>
      </c>
    </row>
    <row r="88" spans="1:21" x14ac:dyDescent="0.25">
      <c r="A88" t="s">
        <v>36</v>
      </c>
      <c r="B88" t="s">
        <v>579</v>
      </c>
      <c r="C88" t="s">
        <v>187</v>
      </c>
      <c r="D88" t="s">
        <v>538</v>
      </c>
      <c r="F88" t="s">
        <v>539</v>
      </c>
      <c r="G88" t="s">
        <v>540</v>
      </c>
      <c r="H88" t="s">
        <v>541</v>
      </c>
      <c r="I88" t="s">
        <v>542</v>
      </c>
      <c r="J88" t="s">
        <v>543</v>
      </c>
      <c r="K88">
        <v>21</v>
      </c>
      <c r="L88" t="s">
        <v>574</v>
      </c>
      <c r="M88" t="s">
        <v>575</v>
      </c>
      <c r="N88" t="s">
        <v>546</v>
      </c>
      <c r="O88" t="s">
        <v>547</v>
      </c>
      <c r="P88" t="s">
        <v>548</v>
      </c>
      <c r="Q88" t="s">
        <v>549</v>
      </c>
      <c r="R88" t="s">
        <v>568</v>
      </c>
      <c r="S88" t="s">
        <v>569</v>
      </c>
      <c r="T88" s="113">
        <v>203.1</v>
      </c>
      <c r="U88" t="s">
        <v>580</v>
      </c>
    </row>
    <row r="89" spans="1:21" x14ac:dyDescent="0.25">
      <c r="A89" t="s">
        <v>36</v>
      </c>
      <c r="B89" t="s">
        <v>579</v>
      </c>
      <c r="C89" t="s">
        <v>187</v>
      </c>
      <c r="D89" t="s">
        <v>538</v>
      </c>
      <c r="F89" t="s">
        <v>539</v>
      </c>
      <c r="G89" t="s">
        <v>540</v>
      </c>
      <c r="H89" t="s">
        <v>541</v>
      </c>
      <c r="I89" t="s">
        <v>542</v>
      </c>
      <c r="J89" t="s">
        <v>543</v>
      </c>
      <c r="K89">
        <v>21</v>
      </c>
      <c r="L89" t="s">
        <v>574</v>
      </c>
      <c r="M89" t="s">
        <v>575</v>
      </c>
      <c r="N89" t="s">
        <v>546</v>
      </c>
      <c r="O89" t="s">
        <v>547</v>
      </c>
      <c r="P89" t="s">
        <v>548</v>
      </c>
      <c r="Q89" t="s">
        <v>549</v>
      </c>
      <c r="R89" t="s">
        <v>570</v>
      </c>
      <c r="S89" t="s">
        <v>571</v>
      </c>
      <c r="T89" s="113">
        <v>11.2</v>
      </c>
      <c r="U89" t="s">
        <v>580</v>
      </c>
    </row>
    <row r="90" spans="1:21" x14ac:dyDescent="0.25">
      <c r="A90" t="s">
        <v>36</v>
      </c>
      <c r="B90" t="s">
        <v>579</v>
      </c>
      <c r="C90" t="s">
        <v>187</v>
      </c>
      <c r="D90" t="s">
        <v>538</v>
      </c>
      <c r="F90" t="s">
        <v>539</v>
      </c>
      <c r="G90" t="s">
        <v>540</v>
      </c>
      <c r="H90" t="s">
        <v>541</v>
      </c>
      <c r="I90" t="s">
        <v>542</v>
      </c>
      <c r="J90" t="s">
        <v>543</v>
      </c>
      <c r="K90">
        <v>21</v>
      </c>
      <c r="L90" t="s">
        <v>576</v>
      </c>
      <c r="M90" t="s">
        <v>547</v>
      </c>
      <c r="N90" t="s">
        <v>546</v>
      </c>
      <c r="O90" t="s">
        <v>547</v>
      </c>
      <c r="P90" t="s">
        <v>548</v>
      </c>
      <c r="Q90" t="s">
        <v>549</v>
      </c>
      <c r="R90" t="s">
        <v>131</v>
      </c>
      <c r="S90" t="s">
        <v>550</v>
      </c>
      <c r="T90" s="113">
        <v>1819.4</v>
      </c>
      <c r="U90" t="s">
        <v>580</v>
      </c>
    </row>
    <row r="91" spans="1:21" x14ac:dyDescent="0.25">
      <c r="A91" t="s">
        <v>36</v>
      </c>
      <c r="B91" t="s">
        <v>579</v>
      </c>
      <c r="C91" t="s">
        <v>187</v>
      </c>
      <c r="D91" t="s">
        <v>538</v>
      </c>
      <c r="F91" t="s">
        <v>539</v>
      </c>
      <c r="G91" t="s">
        <v>540</v>
      </c>
      <c r="H91" t="s">
        <v>541</v>
      </c>
      <c r="I91" t="s">
        <v>542</v>
      </c>
      <c r="J91" t="s">
        <v>543</v>
      </c>
      <c r="K91">
        <v>21</v>
      </c>
      <c r="L91" t="s">
        <v>576</v>
      </c>
      <c r="M91" t="s">
        <v>547</v>
      </c>
      <c r="N91" t="s">
        <v>546</v>
      </c>
      <c r="O91" t="s">
        <v>547</v>
      </c>
      <c r="P91" t="s">
        <v>548</v>
      </c>
      <c r="Q91" t="s">
        <v>549</v>
      </c>
      <c r="R91" t="s">
        <v>552</v>
      </c>
      <c r="S91" t="s">
        <v>553</v>
      </c>
      <c r="T91" s="113">
        <v>76.599999999999994</v>
      </c>
      <c r="U91" t="s">
        <v>580</v>
      </c>
    </row>
    <row r="92" spans="1:21" x14ac:dyDescent="0.25">
      <c r="A92" t="s">
        <v>36</v>
      </c>
      <c r="B92" t="s">
        <v>579</v>
      </c>
      <c r="C92" t="s">
        <v>187</v>
      </c>
      <c r="D92" t="s">
        <v>538</v>
      </c>
      <c r="F92" t="s">
        <v>539</v>
      </c>
      <c r="G92" t="s">
        <v>540</v>
      </c>
      <c r="H92" t="s">
        <v>541</v>
      </c>
      <c r="I92" t="s">
        <v>542</v>
      </c>
      <c r="J92" t="s">
        <v>543</v>
      </c>
      <c r="K92">
        <v>21</v>
      </c>
      <c r="L92" t="s">
        <v>576</v>
      </c>
      <c r="M92" t="s">
        <v>547</v>
      </c>
      <c r="N92" t="s">
        <v>546</v>
      </c>
      <c r="O92" t="s">
        <v>547</v>
      </c>
      <c r="P92" t="s">
        <v>548</v>
      </c>
      <c r="Q92" t="s">
        <v>549</v>
      </c>
      <c r="R92" t="s">
        <v>554</v>
      </c>
      <c r="S92" t="s">
        <v>555</v>
      </c>
      <c r="T92" s="113">
        <v>179.1</v>
      </c>
      <c r="U92" t="s">
        <v>580</v>
      </c>
    </row>
    <row r="93" spans="1:21" x14ac:dyDescent="0.25">
      <c r="A93" t="s">
        <v>36</v>
      </c>
      <c r="B93" t="s">
        <v>579</v>
      </c>
      <c r="C93" t="s">
        <v>187</v>
      </c>
      <c r="D93" t="s">
        <v>538</v>
      </c>
      <c r="F93" t="s">
        <v>539</v>
      </c>
      <c r="G93" t="s">
        <v>540</v>
      </c>
      <c r="H93" t="s">
        <v>541</v>
      </c>
      <c r="I93" t="s">
        <v>542</v>
      </c>
      <c r="J93" t="s">
        <v>543</v>
      </c>
      <c r="K93">
        <v>21</v>
      </c>
      <c r="L93" t="s">
        <v>576</v>
      </c>
      <c r="M93" t="s">
        <v>547</v>
      </c>
      <c r="N93" t="s">
        <v>546</v>
      </c>
      <c r="O93" t="s">
        <v>547</v>
      </c>
      <c r="P93" t="s">
        <v>548</v>
      </c>
      <c r="Q93" t="s">
        <v>549</v>
      </c>
      <c r="R93" t="s">
        <v>556</v>
      </c>
      <c r="S93" t="s">
        <v>557</v>
      </c>
      <c r="T93" s="113">
        <v>392.5</v>
      </c>
      <c r="U93" t="s">
        <v>580</v>
      </c>
    </row>
    <row r="94" spans="1:21" x14ac:dyDescent="0.25">
      <c r="A94" t="s">
        <v>36</v>
      </c>
      <c r="B94" t="s">
        <v>579</v>
      </c>
      <c r="C94" t="s">
        <v>187</v>
      </c>
      <c r="D94" t="s">
        <v>538</v>
      </c>
      <c r="F94" t="s">
        <v>539</v>
      </c>
      <c r="G94" t="s">
        <v>540</v>
      </c>
      <c r="H94" t="s">
        <v>541</v>
      </c>
      <c r="I94" t="s">
        <v>542</v>
      </c>
      <c r="J94" t="s">
        <v>543</v>
      </c>
      <c r="K94">
        <v>21</v>
      </c>
      <c r="L94" t="s">
        <v>576</v>
      </c>
      <c r="M94" t="s">
        <v>547</v>
      </c>
      <c r="N94" t="s">
        <v>546</v>
      </c>
      <c r="O94" t="s">
        <v>547</v>
      </c>
      <c r="P94" t="s">
        <v>548</v>
      </c>
      <c r="Q94" t="s">
        <v>549</v>
      </c>
      <c r="R94" t="s">
        <v>558</v>
      </c>
      <c r="S94" t="s">
        <v>559</v>
      </c>
      <c r="T94" s="113">
        <v>353.2</v>
      </c>
      <c r="U94" t="s">
        <v>580</v>
      </c>
    </row>
    <row r="95" spans="1:21" x14ac:dyDescent="0.25">
      <c r="A95" t="s">
        <v>36</v>
      </c>
      <c r="B95" t="s">
        <v>579</v>
      </c>
      <c r="C95" t="s">
        <v>187</v>
      </c>
      <c r="D95" t="s">
        <v>538</v>
      </c>
      <c r="F95" t="s">
        <v>539</v>
      </c>
      <c r="G95" t="s">
        <v>540</v>
      </c>
      <c r="H95" t="s">
        <v>541</v>
      </c>
      <c r="I95" t="s">
        <v>542</v>
      </c>
      <c r="J95" t="s">
        <v>543</v>
      </c>
      <c r="K95">
        <v>21</v>
      </c>
      <c r="L95" t="s">
        <v>576</v>
      </c>
      <c r="M95" t="s">
        <v>547</v>
      </c>
      <c r="N95" t="s">
        <v>546</v>
      </c>
      <c r="O95" t="s">
        <v>547</v>
      </c>
      <c r="P95" t="s">
        <v>548</v>
      </c>
      <c r="Q95" t="s">
        <v>549</v>
      </c>
      <c r="R95" t="s">
        <v>560</v>
      </c>
      <c r="S95" t="s">
        <v>561</v>
      </c>
      <c r="T95" s="113">
        <v>393.7</v>
      </c>
      <c r="U95" t="s">
        <v>580</v>
      </c>
    </row>
    <row r="96" spans="1:21" x14ac:dyDescent="0.25">
      <c r="A96" t="s">
        <v>36</v>
      </c>
      <c r="B96" t="s">
        <v>579</v>
      </c>
      <c r="C96" t="s">
        <v>187</v>
      </c>
      <c r="D96" t="s">
        <v>538</v>
      </c>
      <c r="F96" t="s">
        <v>539</v>
      </c>
      <c r="G96" t="s">
        <v>540</v>
      </c>
      <c r="H96" t="s">
        <v>541</v>
      </c>
      <c r="I96" t="s">
        <v>542</v>
      </c>
      <c r="J96" t="s">
        <v>543</v>
      </c>
      <c r="K96">
        <v>21</v>
      </c>
      <c r="L96" t="s">
        <v>576</v>
      </c>
      <c r="M96" t="s">
        <v>547</v>
      </c>
      <c r="N96" t="s">
        <v>546</v>
      </c>
      <c r="O96" t="s">
        <v>547</v>
      </c>
      <c r="P96" t="s">
        <v>548</v>
      </c>
      <c r="Q96" t="s">
        <v>549</v>
      </c>
      <c r="R96" t="s">
        <v>562</v>
      </c>
      <c r="S96" t="s">
        <v>563</v>
      </c>
      <c r="T96" s="113">
        <v>99.9</v>
      </c>
      <c r="U96" t="s">
        <v>580</v>
      </c>
    </row>
    <row r="97" spans="1:23" x14ac:dyDescent="0.25">
      <c r="A97" t="s">
        <v>36</v>
      </c>
      <c r="B97" t="s">
        <v>579</v>
      </c>
      <c r="C97" t="s">
        <v>187</v>
      </c>
      <c r="D97" t="s">
        <v>538</v>
      </c>
      <c r="F97" t="s">
        <v>539</v>
      </c>
      <c r="G97" t="s">
        <v>540</v>
      </c>
      <c r="H97" t="s">
        <v>541</v>
      </c>
      <c r="I97" t="s">
        <v>542</v>
      </c>
      <c r="J97" t="s">
        <v>543</v>
      </c>
      <c r="K97">
        <v>21</v>
      </c>
      <c r="L97" t="s">
        <v>576</v>
      </c>
      <c r="M97" t="s">
        <v>547</v>
      </c>
      <c r="N97" t="s">
        <v>546</v>
      </c>
      <c r="O97" t="s">
        <v>547</v>
      </c>
      <c r="P97" t="s">
        <v>548</v>
      </c>
      <c r="Q97" t="s">
        <v>549</v>
      </c>
      <c r="R97" t="s">
        <v>564</v>
      </c>
      <c r="S97" t="s">
        <v>565</v>
      </c>
      <c r="T97" s="113">
        <v>39.700000000000003</v>
      </c>
      <c r="U97" t="s">
        <v>580</v>
      </c>
    </row>
    <row r="98" spans="1:23" x14ac:dyDescent="0.25">
      <c r="A98" t="s">
        <v>36</v>
      </c>
      <c r="B98" t="s">
        <v>579</v>
      </c>
      <c r="C98" t="s">
        <v>187</v>
      </c>
      <c r="D98" t="s">
        <v>538</v>
      </c>
      <c r="F98" t="s">
        <v>539</v>
      </c>
      <c r="G98" t="s">
        <v>540</v>
      </c>
      <c r="H98" t="s">
        <v>541</v>
      </c>
      <c r="I98" t="s">
        <v>542</v>
      </c>
      <c r="J98" t="s">
        <v>543</v>
      </c>
      <c r="K98">
        <v>21</v>
      </c>
      <c r="L98" t="s">
        <v>576</v>
      </c>
      <c r="M98" t="s">
        <v>547</v>
      </c>
      <c r="N98" t="s">
        <v>546</v>
      </c>
      <c r="O98" t="s">
        <v>547</v>
      </c>
      <c r="P98" t="s">
        <v>548</v>
      </c>
      <c r="Q98" t="s">
        <v>549</v>
      </c>
      <c r="R98" t="s">
        <v>566</v>
      </c>
      <c r="S98" t="s">
        <v>567</v>
      </c>
      <c r="T98" s="113">
        <v>33.700000000000003</v>
      </c>
      <c r="U98" t="s">
        <v>580</v>
      </c>
    </row>
    <row r="99" spans="1:23" x14ac:dyDescent="0.25">
      <c r="A99" t="s">
        <v>36</v>
      </c>
      <c r="B99" t="s">
        <v>579</v>
      </c>
      <c r="C99" t="s">
        <v>187</v>
      </c>
      <c r="D99" t="s">
        <v>538</v>
      </c>
      <c r="F99" t="s">
        <v>539</v>
      </c>
      <c r="G99" t="s">
        <v>540</v>
      </c>
      <c r="H99" t="s">
        <v>541</v>
      </c>
      <c r="I99" t="s">
        <v>542</v>
      </c>
      <c r="J99" t="s">
        <v>543</v>
      </c>
      <c r="K99">
        <v>21</v>
      </c>
      <c r="L99" t="s">
        <v>576</v>
      </c>
      <c r="M99" t="s">
        <v>547</v>
      </c>
      <c r="N99" t="s">
        <v>546</v>
      </c>
      <c r="O99" t="s">
        <v>547</v>
      </c>
      <c r="P99" t="s">
        <v>548</v>
      </c>
      <c r="Q99" t="s">
        <v>549</v>
      </c>
      <c r="R99" t="s">
        <v>568</v>
      </c>
      <c r="S99" t="s">
        <v>569</v>
      </c>
      <c r="T99" s="113">
        <v>250.5</v>
      </c>
      <c r="U99" t="s">
        <v>580</v>
      </c>
    </row>
    <row r="100" spans="1:23" x14ac:dyDescent="0.25">
      <c r="A100" t="s">
        <v>36</v>
      </c>
      <c r="B100" t="s">
        <v>579</v>
      </c>
      <c r="C100" t="s">
        <v>187</v>
      </c>
      <c r="D100" t="s">
        <v>538</v>
      </c>
      <c r="F100" t="s">
        <v>539</v>
      </c>
      <c r="G100" t="s">
        <v>540</v>
      </c>
      <c r="H100" t="s">
        <v>541</v>
      </c>
      <c r="I100" t="s">
        <v>542</v>
      </c>
      <c r="J100" t="s">
        <v>543</v>
      </c>
      <c r="K100">
        <v>21</v>
      </c>
      <c r="L100" t="s">
        <v>576</v>
      </c>
      <c r="M100" t="s">
        <v>547</v>
      </c>
      <c r="N100" t="s">
        <v>546</v>
      </c>
      <c r="O100" t="s">
        <v>547</v>
      </c>
      <c r="P100" t="s">
        <v>548</v>
      </c>
      <c r="Q100" t="s">
        <v>549</v>
      </c>
      <c r="R100" t="s">
        <v>570</v>
      </c>
      <c r="S100" t="s">
        <v>571</v>
      </c>
      <c r="T100" s="113">
        <v>0.3</v>
      </c>
      <c r="U100" t="s">
        <v>580</v>
      </c>
    </row>
    <row r="101" spans="1:23" s="47" customFormat="1" x14ac:dyDescent="0.25">
      <c r="A101" s="47" t="s">
        <v>88</v>
      </c>
      <c r="B101" s="47" t="s">
        <v>581</v>
      </c>
      <c r="C101" s="47" t="s">
        <v>187</v>
      </c>
      <c r="D101" s="47" t="s">
        <v>538</v>
      </c>
      <c r="F101" s="47" t="s">
        <v>539</v>
      </c>
      <c r="G101" s="47" t="s">
        <v>540</v>
      </c>
      <c r="H101" s="47" t="s">
        <v>541</v>
      </c>
      <c r="I101" s="47" t="s">
        <v>542</v>
      </c>
      <c r="J101" s="47" t="s">
        <v>543</v>
      </c>
      <c r="K101" s="47">
        <v>21</v>
      </c>
      <c r="L101" s="47" t="s">
        <v>544</v>
      </c>
      <c r="M101" s="47" t="s">
        <v>545</v>
      </c>
      <c r="N101" s="47" t="s">
        <v>546</v>
      </c>
      <c r="O101" s="47" t="s">
        <v>547</v>
      </c>
      <c r="P101" s="47" t="s">
        <v>548</v>
      </c>
      <c r="Q101" s="47" t="s">
        <v>549</v>
      </c>
      <c r="R101" s="47" t="s">
        <v>131</v>
      </c>
      <c r="S101" s="47" t="s">
        <v>550</v>
      </c>
      <c r="T101" s="114">
        <v>4014</v>
      </c>
      <c r="U101" s="47" t="s">
        <v>582</v>
      </c>
      <c r="V101" s="53" t="s">
        <v>858</v>
      </c>
      <c r="W101" s="114">
        <f>SUM(T102:T104)</f>
        <v>935.40000000000009</v>
      </c>
    </row>
    <row r="102" spans="1:23" s="47" customFormat="1" x14ac:dyDescent="0.25">
      <c r="A102" s="47" t="s">
        <v>88</v>
      </c>
      <c r="B102" s="47" t="s">
        <v>581</v>
      </c>
      <c r="C102" s="47" t="s">
        <v>187</v>
      </c>
      <c r="D102" s="47" t="s">
        <v>538</v>
      </c>
      <c r="F102" s="47" t="s">
        <v>539</v>
      </c>
      <c r="G102" s="47" t="s">
        <v>540</v>
      </c>
      <c r="H102" s="47" t="s">
        <v>541</v>
      </c>
      <c r="I102" s="47" t="s">
        <v>542</v>
      </c>
      <c r="J102" s="47" t="s">
        <v>543</v>
      </c>
      <c r="K102" s="47">
        <v>21</v>
      </c>
      <c r="L102" s="47" t="s">
        <v>544</v>
      </c>
      <c r="M102" s="47" t="s">
        <v>545</v>
      </c>
      <c r="N102" s="47" t="s">
        <v>546</v>
      </c>
      <c r="O102" s="47" t="s">
        <v>547</v>
      </c>
      <c r="P102" s="47" t="s">
        <v>548</v>
      </c>
      <c r="Q102" s="47" t="s">
        <v>549</v>
      </c>
      <c r="R102" s="47" t="s">
        <v>552</v>
      </c>
      <c r="S102" s="47" t="s">
        <v>553</v>
      </c>
      <c r="T102" s="114">
        <v>52</v>
      </c>
      <c r="U102" s="47" t="s">
        <v>582</v>
      </c>
      <c r="V102" s="53" t="s">
        <v>859</v>
      </c>
      <c r="W102" s="114">
        <f>SUM(T105:T111)</f>
        <v>3078.7</v>
      </c>
    </row>
    <row r="103" spans="1:23" s="47" customFormat="1" x14ac:dyDescent="0.25">
      <c r="A103" s="47" t="s">
        <v>88</v>
      </c>
      <c r="B103" s="47" t="s">
        <v>581</v>
      </c>
      <c r="C103" s="47" t="s">
        <v>187</v>
      </c>
      <c r="D103" s="47" t="s">
        <v>538</v>
      </c>
      <c r="F103" s="47" t="s">
        <v>539</v>
      </c>
      <c r="G103" s="47" t="s">
        <v>540</v>
      </c>
      <c r="H103" s="47" t="s">
        <v>541</v>
      </c>
      <c r="I103" s="47" t="s">
        <v>542</v>
      </c>
      <c r="J103" s="47" t="s">
        <v>543</v>
      </c>
      <c r="K103" s="47">
        <v>21</v>
      </c>
      <c r="L103" s="47" t="s">
        <v>544</v>
      </c>
      <c r="M103" s="47" t="s">
        <v>545</v>
      </c>
      <c r="N103" s="47" t="s">
        <v>546</v>
      </c>
      <c r="O103" s="47" t="s">
        <v>547</v>
      </c>
      <c r="P103" s="47" t="s">
        <v>548</v>
      </c>
      <c r="Q103" s="47" t="s">
        <v>549</v>
      </c>
      <c r="R103" s="47" t="s">
        <v>554</v>
      </c>
      <c r="S103" s="47" t="s">
        <v>555</v>
      </c>
      <c r="T103" s="114">
        <v>667.1</v>
      </c>
      <c r="U103" s="47" t="s">
        <v>582</v>
      </c>
      <c r="V103" s="53" t="s">
        <v>862</v>
      </c>
      <c r="W103" s="114">
        <f>SUM(T102:T111)</f>
        <v>4014.1000000000004</v>
      </c>
    </row>
    <row r="104" spans="1:23" s="47" customFormat="1" x14ac:dyDescent="0.25">
      <c r="A104" s="47" t="s">
        <v>88</v>
      </c>
      <c r="B104" s="47" t="s">
        <v>581</v>
      </c>
      <c r="C104" s="47" t="s">
        <v>187</v>
      </c>
      <c r="D104" s="47" t="s">
        <v>538</v>
      </c>
      <c r="F104" s="47" t="s">
        <v>539</v>
      </c>
      <c r="G104" s="47" t="s">
        <v>540</v>
      </c>
      <c r="H104" s="47" t="s">
        <v>541</v>
      </c>
      <c r="I104" s="47" t="s">
        <v>542</v>
      </c>
      <c r="J104" s="47" t="s">
        <v>543</v>
      </c>
      <c r="K104" s="47">
        <v>21</v>
      </c>
      <c r="L104" s="47" t="s">
        <v>544</v>
      </c>
      <c r="M104" s="47" t="s">
        <v>545</v>
      </c>
      <c r="N104" s="47" t="s">
        <v>546</v>
      </c>
      <c r="O104" s="47" t="s">
        <v>547</v>
      </c>
      <c r="P104" s="47" t="s">
        <v>548</v>
      </c>
      <c r="Q104" s="47" t="s">
        <v>549</v>
      </c>
      <c r="R104" s="47" t="s">
        <v>556</v>
      </c>
      <c r="S104" s="47" t="s">
        <v>557</v>
      </c>
      <c r="T104" s="114">
        <v>216.3</v>
      </c>
      <c r="U104" s="47" t="s">
        <v>582</v>
      </c>
      <c r="V104" s="53"/>
      <c r="W104" s="114"/>
    </row>
    <row r="105" spans="1:23" s="47" customFormat="1" x14ac:dyDescent="0.25">
      <c r="A105" s="47" t="s">
        <v>88</v>
      </c>
      <c r="B105" s="47" t="s">
        <v>581</v>
      </c>
      <c r="C105" s="47" t="s">
        <v>187</v>
      </c>
      <c r="D105" s="47" t="s">
        <v>538</v>
      </c>
      <c r="F105" s="47" t="s">
        <v>539</v>
      </c>
      <c r="G105" s="47" t="s">
        <v>540</v>
      </c>
      <c r="H105" s="47" t="s">
        <v>541</v>
      </c>
      <c r="I105" s="47" t="s">
        <v>542</v>
      </c>
      <c r="J105" s="47" t="s">
        <v>543</v>
      </c>
      <c r="K105" s="47">
        <v>21</v>
      </c>
      <c r="L105" s="47" t="s">
        <v>544</v>
      </c>
      <c r="M105" s="47" t="s">
        <v>545</v>
      </c>
      <c r="N105" s="47" t="s">
        <v>546</v>
      </c>
      <c r="O105" s="47" t="s">
        <v>547</v>
      </c>
      <c r="P105" s="47" t="s">
        <v>548</v>
      </c>
      <c r="Q105" s="47" t="s">
        <v>549</v>
      </c>
      <c r="R105" s="47" t="s">
        <v>558</v>
      </c>
      <c r="S105" s="47" t="s">
        <v>559</v>
      </c>
      <c r="T105" s="114">
        <v>89.1</v>
      </c>
      <c r="U105" s="47" t="s">
        <v>582</v>
      </c>
      <c r="V105" s="53"/>
      <c r="W105" s="114"/>
    </row>
    <row r="106" spans="1:23" s="47" customFormat="1" x14ac:dyDescent="0.25">
      <c r="A106" s="47" t="s">
        <v>88</v>
      </c>
      <c r="B106" s="47" t="s">
        <v>581</v>
      </c>
      <c r="C106" s="47" t="s">
        <v>187</v>
      </c>
      <c r="D106" s="47" t="s">
        <v>538</v>
      </c>
      <c r="F106" s="47" t="s">
        <v>539</v>
      </c>
      <c r="G106" s="47" t="s">
        <v>540</v>
      </c>
      <c r="H106" s="47" t="s">
        <v>541</v>
      </c>
      <c r="I106" s="47" t="s">
        <v>542</v>
      </c>
      <c r="J106" s="47" t="s">
        <v>543</v>
      </c>
      <c r="K106" s="47">
        <v>21</v>
      </c>
      <c r="L106" s="47" t="s">
        <v>544</v>
      </c>
      <c r="M106" s="47" t="s">
        <v>545</v>
      </c>
      <c r="N106" s="47" t="s">
        <v>546</v>
      </c>
      <c r="O106" s="47" t="s">
        <v>547</v>
      </c>
      <c r="P106" s="47" t="s">
        <v>548</v>
      </c>
      <c r="Q106" s="47" t="s">
        <v>549</v>
      </c>
      <c r="R106" s="47" t="s">
        <v>560</v>
      </c>
      <c r="S106" s="47" t="s">
        <v>561</v>
      </c>
      <c r="T106" s="114">
        <v>284.89999999999998</v>
      </c>
      <c r="U106" s="47" t="s">
        <v>582</v>
      </c>
      <c r="V106" s="53"/>
      <c r="W106" s="114"/>
    </row>
    <row r="107" spans="1:23" s="47" customFormat="1" x14ac:dyDescent="0.25">
      <c r="A107" s="47" t="s">
        <v>88</v>
      </c>
      <c r="B107" s="47" t="s">
        <v>581</v>
      </c>
      <c r="C107" s="47" t="s">
        <v>187</v>
      </c>
      <c r="D107" s="47" t="s">
        <v>538</v>
      </c>
      <c r="F107" s="47" t="s">
        <v>539</v>
      </c>
      <c r="G107" s="47" t="s">
        <v>540</v>
      </c>
      <c r="H107" s="47" t="s">
        <v>541</v>
      </c>
      <c r="I107" s="47" t="s">
        <v>542</v>
      </c>
      <c r="J107" s="47" t="s">
        <v>543</v>
      </c>
      <c r="K107" s="47">
        <v>21</v>
      </c>
      <c r="L107" s="47" t="s">
        <v>544</v>
      </c>
      <c r="M107" s="47" t="s">
        <v>545</v>
      </c>
      <c r="N107" s="47" t="s">
        <v>546</v>
      </c>
      <c r="O107" s="47" t="s">
        <v>547</v>
      </c>
      <c r="P107" s="47" t="s">
        <v>548</v>
      </c>
      <c r="Q107" s="47" t="s">
        <v>549</v>
      </c>
      <c r="R107" s="47" t="s">
        <v>562</v>
      </c>
      <c r="S107" s="47" t="s">
        <v>563</v>
      </c>
      <c r="T107" s="114">
        <v>756.7</v>
      </c>
      <c r="U107" s="47" t="s">
        <v>582</v>
      </c>
      <c r="V107" s="53"/>
      <c r="W107" s="114"/>
    </row>
    <row r="108" spans="1:23" s="47" customFormat="1" x14ac:dyDescent="0.25">
      <c r="A108" s="47" t="s">
        <v>88</v>
      </c>
      <c r="B108" s="47" t="s">
        <v>581</v>
      </c>
      <c r="C108" s="47" t="s">
        <v>187</v>
      </c>
      <c r="D108" s="47" t="s">
        <v>538</v>
      </c>
      <c r="F108" s="47" t="s">
        <v>539</v>
      </c>
      <c r="G108" s="47" t="s">
        <v>540</v>
      </c>
      <c r="H108" s="47" t="s">
        <v>541</v>
      </c>
      <c r="I108" s="47" t="s">
        <v>542</v>
      </c>
      <c r="J108" s="47" t="s">
        <v>543</v>
      </c>
      <c r="K108" s="47">
        <v>21</v>
      </c>
      <c r="L108" s="47" t="s">
        <v>544</v>
      </c>
      <c r="M108" s="47" t="s">
        <v>545</v>
      </c>
      <c r="N108" s="47" t="s">
        <v>546</v>
      </c>
      <c r="O108" s="47" t="s">
        <v>547</v>
      </c>
      <c r="P108" s="47" t="s">
        <v>548</v>
      </c>
      <c r="Q108" s="47" t="s">
        <v>549</v>
      </c>
      <c r="R108" s="47" t="s">
        <v>564</v>
      </c>
      <c r="S108" s="47" t="s">
        <v>565</v>
      </c>
      <c r="T108" s="114">
        <v>300.3</v>
      </c>
      <c r="U108" s="47" t="s">
        <v>582</v>
      </c>
      <c r="V108" s="53"/>
      <c r="W108" s="114"/>
    </row>
    <row r="109" spans="1:23" s="47" customFormat="1" x14ac:dyDescent="0.25">
      <c r="A109" s="47" t="s">
        <v>88</v>
      </c>
      <c r="B109" s="47" t="s">
        <v>581</v>
      </c>
      <c r="C109" s="47" t="s">
        <v>187</v>
      </c>
      <c r="D109" s="47" t="s">
        <v>538</v>
      </c>
      <c r="F109" s="47" t="s">
        <v>539</v>
      </c>
      <c r="G109" s="47" t="s">
        <v>540</v>
      </c>
      <c r="H109" s="47" t="s">
        <v>541</v>
      </c>
      <c r="I109" s="47" t="s">
        <v>542</v>
      </c>
      <c r="J109" s="47" t="s">
        <v>543</v>
      </c>
      <c r="K109" s="47">
        <v>21</v>
      </c>
      <c r="L109" s="47" t="s">
        <v>544</v>
      </c>
      <c r="M109" s="47" t="s">
        <v>545</v>
      </c>
      <c r="N109" s="47" t="s">
        <v>546</v>
      </c>
      <c r="O109" s="47" t="s">
        <v>547</v>
      </c>
      <c r="P109" s="47" t="s">
        <v>548</v>
      </c>
      <c r="Q109" s="47" t="s">
        <v>549</v>
      </c>
      <c r="R109" s="47" t="s">
        <v>566</v>
      </c>
      <c r="S109" s="47" t="s">
        <v>567</v>
      </c>
      <c r="T109" s="114">
        <v>215.8</v>
      </c>
      <c r="U109" s="47" t="s">
        <v>582</v>
      </c>
      <c r="V109" s="53"/>
      <c r="W109" s="114"/>
    </row>
    <row r="110" spans="1:23" s="47" customFormat="1" x14ac:dyDescent="0.25">
      <c r="A110" s="47" t="s">
        <v>88</v>
      </c>
      <c r="B110" s="47" t="s">
        <v>581</v>
      </c>
      <c r="C110" s="47" t="s">
        <v>187</v>
      </c>
      <c r="D110" s="47" t="s">
        <v>538</v>
      </c>
      <c r="F110" s="47" t="s">
        <v>539</v>
      </c>
      <c r="G110" s="47" t="s">
        <v>540</v>
      </c>
      <c r="H110" s="47" t="s">
        <v>541</v>
      </c>
      <c r="I110" s="47" t="s">
        <v>542</v>
      </c>
      <c r="J110" s="47" t="s">
        <v>543</v>
      </c>
      <c r="K110" s="47">
        <v>21</v>
      </c>
      <c r="L110" s="47" t="s">
        <v>544</v>
      </c>
      <c r="M110" s="47" t="s">
        <v>545</v>
      </c>
      <c r="N110" s="47" t="s">
        <v>546</v>
      </c>
      <c r="O110" s="47" t="s">
        <v>547</v>
      </c>
      <c r="P110" s="47" t="s">
        <v>548</v>
      </c>
      <c r="Q110" s="47" t="s">
        <v>549</v>
      </c>
      <c r="R110" s="47" t="s">
        <v>568</v>
      </c>
      <c r="S110" s="47" t="s">
        <v>569</v>
      </c>
      <c r="T110" s="114">
        <v>1425.2</v>
      </c>
      <c r="U110" s="47" t="s">
        <v>582</v>
      </c>
      <c r="V110" s="53"/>
      <c r="W110" s="114"/>
    </row>
    <row r="111" spans="1:23" s="47" customFormat="1" x14ac:dyDescent="0.25">
      <c r="A111" s="47" t="s">
        <v>88</v>
      </c>
      <c r="B111" s="47" t="s">
        <v>581</v>
      </c>
      <c r="C111" s="47" t="s">
        <v>187</v>
      </c>
      <c r="D111" s="47" t="s">
        <v>538</v>
      </c>
      <c r="F111" s="47" t="s">
        <v>539</v>
      </c>
      <c r="G111" s="47" t="s">
        <v>540</v>
      </c>
      <c r="H111" s="47" t="s">
        <v>541</v>
      </c>
      <c r="I111" s="47" t="s">
        <v>542</v>
      </c>
      <c r="J111" s="47" t="s">
        <v>543</v>
      </c>
      <c r="K111" s="47">
        <v>21</v>
      </c>
      <c r="L111" s="47" t="s">
        <v>544</v>
      </c>
      <c r="M111" s="47" t="s">
        <v>545</v>
      </c>
      <c r="N111" s="47" t="s">
        <v>546</v>
      </c>
      <c r="O111" s="47" t="s">
        <v>547</v>
      </c>
      <c r="P111" s="47" t="s">
        <v>548</v>
      </c>
      <c r="Q111" s="47" t="s">
        <v>549</v>
      </c>
      <c r="R111" s="47" t="s">
        <v>570</v>
      </c>
      <c r="S111" s="47" t="s">
        <v>571</v>
      </c>
      <c r="T111" s="114">
        <v>6.7</v>
      </c>
      <c r="U111" s="47" t="s">
        <v>582</v>
      </c>
      <c r="V111" s="53"/>
      <c r="W111" s="114"/>
    </row>
    <row r="112" spans="1:23" x14ac:dyDescent="0.25">
      <c r="A112" t="s">
        <v>88</v>
      </c>
      <c r="B112" t="s">
        <v>581</v>
      </c>
      <c r="C112" t="s">
        <v>187</v>
      </c>
      <c r="D112" t="s">
        <v>538</v>
      </c>
      <c r="F112" t="s">
        <v>539</v>
      </c>
      <c r="G112" t="s">
        <v>540</v>
      </c>
      <c r="H112" t="s">
        <v>541</v>
      </c>
      <c r="I112" t="s">
        <v>542</v>
      </c>
      <c r="J112" t="s">
        <v>543</v>
      </c>
      <c r="K112">
        <v>21</v>
      </c>
      <c r="L112" t="s">
        <v>574</v>
      </c>
      <c r="M112" t="s">
        <v>575</v>
      </c>
      <c r="N112" t="s">
        <v>546</v>
      </c>
      <c r="O112" t="s">
        <v>547</v>
      </c>
      <c r="P112" t="s">
        <v>548</v>
      </c>
      <c r="Q112" t="s">
        <v>549</v>
      </c>
      <c r="R112" t="s">
        <v>131</v>
      </c>
      <c r="S112" t="s">
        <v>550</v>
      </c>
      <c r="T112" s="113">
        <v>2020.5</v>
      </c>
      <c r="U112" t="s">
        <v>582</v>
      </c>
    </row>
    <row r="113" spans="1:21" x14ac:dyDescent="0.25">
      <c r="A113" t="s">
        <v>88</v>
      </c>
      <c r="B113" t="s">
        <v>581</v>
      </c>
      <c r="C113" t="s">
        <v>187</v>
      </c>
      <c r="D113" t="s">
        <v>538</v>
      </c>
      <c r="F113" t="s">
        <v>539</v>
      </c>
      <c r="G113" t="s">
        <v>540</v>
      </c>
      <c r="H113" t="s">
        <v>541</v>
      </c>
      <c r="I113" t="s">
        <v>542</v>
      </c>
      <c r="J113" t="s">
        <v>543</v>
      </c>
      <c r="K113">
        <v>21</v>
      </c>
      <c r="L113" t="s">
        <v>574</v>
      </c>
      <c r="M113" t="s">
        <v>575</v>
      </c>
      <c r="N113" t="s">
        <v>546</v>
      </c>
      <c r="O113" t="s">
        <v>547</v>
      </c>
      <c r="P113" t="s">
        <v>548</v>
      </c>
      <c r="Q113" t="s">
        <v>549</v>
      </c>
      <c r="R113" t="s">
        <v>552</v>
      </c>
      <c r="S113" t="s">
        <v>553</v>
      </c>
      <c r="T113" s="113">
        <v>49.3</v>
      </c>
      <c r="U113" t="s">
        <v>582</v>
      </c>
    </row>
    <row r="114" spans="1:21" x14ac:dyDescent="0.25">
      <c r="A114" t="s">
        <v>88</v>
      </c>
      <c r="B114" t="s">
        <v>581</v>
      </c>
      <c r="C114" t="s">
        <v>187</v>
      </c>
      <c r="D114" t="s">
        <v>538</v>
      </c>
      <c r="F114" t="s">
        <v>539</v>
      </c>
      <c r="G114" t="s">
        <v>540</v>
      </c>
      <c r="H114" t="s">
        <v>541</v>
      </c>
      <c r="I114" t="s">
        <v>542</v>
      </c>
      <c r="J114" t="s">
        <v>543</v>
      </c>
      <c r="K114">
        <v>21</v>
      </c>
      <c r="L114" t="s">
        <v>574</v>
      </c>
      <c r="M114" t="s">
        <v>575</v>
      </c>
      <c r="N114" t="s">
        <v>546</v>
      </c>
      <c r="O114" t="s">
        <v>547</v>
      </c>
      <c r="P114" t="s">
        <v>548</v>
      </c>
      <c r="Q114" t="s">
        <v>549</v>
      </c>
      <c r="R114" t="s">
        <v>554</v>
      </c>
      <c r="S114" t="s">
        <v>555</v>
      </c>
      <c r="T114" s="113">
        <v>305.39999999999998</v>
      </c>
      <c r="U114" t="s">
        <v>582</v>
      </c>
    </row>
    <row r="115" spans="1:21" x14ac:dyDescent="0.25">
      <c r="A115" t="s">
        <v>88</v>
      </c>
      <c r="B115" t="s">
        <v>581</v>
      </c>
      <c r="C115" t="s">
        <v>187</v>
      </c>
      <c r="D115" t="s">
        <v>538</v>
      </c>
      <c r="F115" t="s">
        <v>539</v>
      </c>
      <c r="G115" t="s">
        <v>540</v>
      </c>
      <c r="H115" t="s">
        <v>541</v>
      </c>
      <c r="I115" t="s">
        <v>542</v>
      </c>
      <c r="J115" t="s">
        <v>543</v>
      </c>
      <c r="K115">
        <v>21</v>
      </c>
      <c r="L115" t="s">
        <v>574</v>
      </c>
      <c r="M115" t="s">
        <v>575</v>
      </c>
      <c r="N115" t="s">
        <v>546</v>
      </c>
      <c r="O115" t="s">
        <v>547</v>
      </c>
      <c r="P115" t="s">
        <v>548</v>
      </c>
      <c r="Q115" t="s">
        <v>549</v>
      </c>
      <c r="R115" t="s">
        <v>556</v>
      </c>
      <c r="S115" t="s">
        <v>557</v>
      </c>
      <c r="T115" s="113">
        <v>113</v>
      </c>
      <c r="U115" t="s">
        <v>582</v>
      </c>
    </row>
    <row r="116" spans="1:21" x14ac:dyDescent="0.25">
      <c r="A116" t="s">
        <v>88</v>
      </c>
      <c r="B116" t="s">
        <v>581</v>
      </c>
      <c r="C116" t="s">
        <v>187</v>
      </c>
      <c r="D116" t="s">
        <v>538</v>
      </c>
      <c r="F116" t="s">
        <v>539</v>
      </c>
      <c r="G116" t="s">
        <v>540</v>
      </c>
      <c r="H116" t="s">
        <v>541</v>
      </c>
      <c r="I116" t="s">
        <v>542</v>
      </c>
      <c r="J116" t="s">
        <v>543</v>
      </c>
      <c r="K116">
        <v>21</v>
      </c>
      <c r="L116" t="s">
        <v>574</v>
      </c>
      <c r="M116" t="s">
        <v>575</v>
      </c>
      <c r="N116" t="s">
        <v>546</v>
      </c>
      <c r="O116" t="s">
        <v>547</v>
      </c>
      <c r="P116" t="s">
        <v>548</v>
      </c>
      <c r="Q116" t="s">
        <v>549</v>
      </c>
      <c r="R116" t="s">
        <v>558</v>
      </c>
      <c r="S116" t="s">
        <v>559</v>
      </c>
      <c r="T116" s="113">
        <v>50.1</v>
      </c>
      <c r="U116" t="s">
        <v>582</v>
      </c>
    </row>
    <row r="117" spans="1:21" x14ac:dyDescent="0.25">
      <c r="A117" t="s">
        <v>88</v>
      </c>
      <c r="B117" t="s">
        <v>581</v>
      </c>
      <c r="C117" t="s">
        <v>187</v>
      </c>
      <c r="D117" t="s">
        <v>538</v>
      </c>
      <c r="F117" t="s">
        <v>539</v>
      </c>
      <c r="G117" t="s">
        <v>540</v>
      </c>
      <c r="H117" t="s">
        <v>541</v>
      </c>
      <c r="I117" t="s">
        <v>542</v>
      </c>
      <c r="J117" t="s">
        <v>543</v>
      </c>
      <c r="K117">
        <v>21</v>
      </c>
      <c r="L117" t="s">
        <v>574</v>
      </c>
      <c r="M117" t="s">
        <v>575</v>
      </c>
      <c r="N117" t="s">
        <v>546</v>
      </c>
      <c r="O117" t="s">
        <v>547</v>
      </c>
      <c r="P117" t="s">
        <v>548</v>
      </c>
      <c r="Q117" t="s">
        <v>549</v>
      </c>
      <c r="R117" t="s">
        <v>560</v>
      </c>
      <c r="S117" t="s">
        <v>561</v>
      </c>
      <c r="T117" s="113">
        <v>200.7</v>
      </c>
      <c r="U117" t="s">
        <v>582</v>
      </c>
    </row>
    <row r="118" spans="1:21" x14ac:dyDescent="0.25">
      <c r="A118" t="s">
        <v>88</v>
      </c>
      <c r="B118" t="s">
        <v>581</v>
      </c>
      <c r="C118" t="s">
        <v>187</v>
      </c>
      <c r="D118" t="s">
        <v>538</v>
      </c>
      <c r="F118" t="s">
        <v>539</v>
      </c>
      <c r="G118" t="s">
        <v>540</v>
      </c>
      <c r="H118" t="s">
        <v>541</v>
      </c>
      <c r="I118" t="s">
        <v>542</v>
      </c>
      <c r="J118" t="s">
        <v>543</v>
      </c>
      <c r="K118">
        <v>21</v>
      </c>
      <c r="L118" t="s">
        <v>574</v>
      </c>
      <c r="M118" t="s">
        <v>575</v>
      </c>
      <c r="N118" t="s">
        <v>546</v>
      </c>
      <c r="O118" t="s">
        <v>547</v>
      </c>
      <c r="P118" t="s">
        <v>548</v>
      </c>
      <c r="Q118" t="s">
        <v>549</v>
      </c>
      <c r="R118" t="s">
        <v>562</v>
      </c>
      <c r="S118" t="s">
        <v>563</v>
      </c>
      <c r="T118" s="113">
        <v>502.9</v>
      </c>
      <c r="U118" t="s">
        <v>582</v>
      </c>
    </row>
    <row r="119" spans="1:21" x14ac:dyDescent="0.25">
      <c r="A119" t="s">
        <v>88</v>
      </c>
      <c r="B119" t="s">
        <v>581</v>
      </c>
      <c r="C119" t="s">
        <v>187</v>
      </c>
      <c r="D119" t="s">
        <v>538</v>
      </c>
      <c r="F119" t="s">
        <v>539</v>
      </c>
      <c r="G119" t="s">
        <v>540</v>
      </c>
      <c r="H119" t="s">
        <v>541</v>
      </c>
      <c r="I119" t="s">
        <v>542</v>
      </c>
      <c r="J119" t="s">
        <v>543</v>
      </c>
      <c r="K119">
        <v>21</v>
      </c>
      <c r="L119" t="s">
        <v>574</v>
      </c>
      <c r="M119" t="s">
        <v>575</v>
      </c>
      <c r="N119" t="s">
        <v>546</v>
      </c>
      <c r="O119" t="s">
        <v>547</v>
      </c>
      <c r="P119" t="s">
        <v>548</v>
      </c>
      <c r="Q119" t="s">
        <v>549</v>
      </c>
      <c r="R119" t="s">
        <v>564</v>
      </c>
      <c r="S119" t="s">
        <v>565</v>
      </c>
      <c r="T119" s="113">
        <v>271.3</v>
      </c>
      <c r="U119" t="s">
        <v>582</v>
      </c>
    </row>
    <row r="120" spans="1:21" x14ac:dyDescent="0.25">
      <c r="A120" t="s">
        <v>88</v>
      </c>
      <c r="B120" t="s">
        <v>581</v>
      </c>
      <c r="C120" t="s">
        <v>187</v>
      </c>
      <c r="D120" t="s">
        <v>538</v>
      </c>
      <c r="F120" t="s">
        <v>539</v>
      </c>
      <c r="G120" t="s">
        <v>540</v>
      </c>
      <c r="H120" t="s">
        <v>541</v>
      </c>
      <c r="I120" t="s">
        <v>542</v>
      </c>
      <c r="J120" t="s">
        <v>543</v>
      </c>
      <c r="K120">
        <v>21</v>
      </c>
      <c r="L120" t="s">
        <v>574</v>
      </c>
      <c r="M120" t="s">
        <v>575</v>
      </c>
      <c r="N120" t="s">
        <v>546</v>
      </c>
      <c r="O120" t="s">
        <v>547</v>
      </c>
      <c r="P120" t="s">
        <v>548</v>
      </c>
      <c r="Q120" t="s">
        <v>549</v>
      </c>
      <c r="R120" t="s">
        <v>566</v>
      </c>
      <c r="S120" t="s">
        <v>567</v>
      </c>
      <c r="T120" s="113">
        <v>188</v>
      </c>
      <c r="U120" t="s">
        <v>582</v>
      </c>
    </row>
    <row r="121" spans="1:21" x14ac:dyDescent="0.25">
      <c r="A121" t="s">
        <v>88</v>
      </c>
      <c r="B121" t="s">
        <v>581</v>
      </c>
      <c r="C121" t="s">
        <v>187</v>
      </c>
      <c r="D121" t="s">
        <v>538</v>
      </c>
      <c r="F121" t="s">
        <v>539</v>
      </c>
      <c r="G121" t="s">
        <v>540</v>
      </c>
      <c r="H121" t="s">
        <v>541</v>
      </c>
      <c r="I121" t="s">
        <v>542</v>
      </c>
      <c r="J121" t="s">
        <v>543</v>
      </c>
      <c r="K121">
        <v>21</v>
      </c>
      <c r="L121" t="s">
        <v>574</v>
      </c>
      <c r="M121" t="s">
        <v>575</v>
      </c>
      <c r="N121" t="s">
        <v>546</v>
      </c>
      <c r="O121" t="s">
        <v>547</v>
      </c>
      <c r="P121" t="s">
        <v>548</v>
      </c>
      <c r="Q121" t="s">
        <v>549</v>
      </c>
      <c r="R121" t="s">
        <v>568</v>
      </c>
      <c r="S121" t="s">
        <v>569</v>
      </c>
      <c r="T121" s="113">
        <v>333.1</v>
      </c>
      <c r="U121" t="s">
        <v>582</v>
      </c>
    </row>
    <row r="122" spans="1:21" x14ac:dyDescent="0.25">
      <c r="A122" t="s">
        <v>88</v>
      </c>
      <c r="B122" t="s">
        <v>581</v>
      </c>
      <c r="C122" t="s">
        <v>187</v>
      </c>
      <c r="D122" t="s">
        <v>538</v>
      </c>
      <c r="F122" t="s">
        <v>539</v>
      </c>
      <c r="G122" t="s">
        <v>540</v>
      </c>
      <c r="H122" t="s">
        <v>541</v>
      </c>
      <c r="I122" t="s">
        <v>542</v>
      </c>
      <c r="J122" t="s">
        <v>543</v>
      </c>
      <c r="K122">
        <v>21</v>
      </c>
      <c r="L122" t="s">
        <v>574</v>
      </c>
      <c r="M122" t="s">
        <v>575</v>
      </c>
      <c r="N122" t="s">
        <v>546</v>
      </c>
      <c r="O122" t="s">
        <v>547</v>
      </c>
      <c r="P122" t="s">
        <v>548</v>
      </c>
      <c r="Q122" t="s">
        <v>549</v>
      </c>
      <c r="R122" t="s">
        <v>570</v>
      </c>
      <c r="S122" t="s">
        <v>571</v>
      </c>
      <c r="T122" s="113">
        <v>6.7</v>
      </c>
      <c r="U122" t="s">
        <v>582</v>
      </c>
    </row>
    <row r="123" spans="1:21" x14ac:dyDescent="0.25">
      <c r="A123" t="s">
        <v>88</v>
      </c>
      <c r="B123" t="s">
        <v>581</v>
      </c>
      <c r="C123" t="s">
        <v>187</v>
      </c>
      <c r="D123" t="s">
        <v>538</v>
      </c>
      <c r="F123" t="s">
        <v>539</v>
      </c>
      <c r="G123" t="s">
        <v>540</v>
      </c>
      <c r="H123" t="s">
        <v>541</v>
      </c>
      <c r="I123" t="s">
        <v>542</v>
      </c>
      <c r="J123" t="s">
        <v>543</v>
      </c>
      <c r="K123">
        <v>21</v>
      </c>
      <c r="L123" t="s">
        <v>576</v>
      </c>
      <c r="M123" t="s">
        <v>547</v>
      </c>
      <c r="N123" t="s">
        <v>546</v>
      </c>
      <c r="O123" t="s">
        <v>547</v>
      </c>
      <c r="P123" t="s">
        <v>548</v>
      </c>
      <c r="Q123" t="s">
        <v>549</v>
      </c>
      <c r="R123" t="s">
        <v>131</v>
      </c>
      <c r="S123" t="s">
        <v>550</v>
      </c>
      <c r="T123" s="113">
        <v>1993.5</v>
      </c>
      <c r="U123" t="s">
        <v>582</v>
      </c>
    </row>
    <row r="124" spans="1:21" x14ac:dyDescent="0.25">
      <c r="A124" t="s">
        <v>88</v>
      </c>
      <c r="B124" t="s">
        <v>581</v>
      </c>
      <c r="C124" t="s">
        <v>187</v>
      </c>
      <c r="D124" t="s">
        <v>538</v>
      </c>
      <c r="F124" t="s">
        <v>539</v>
      </c>
      <c r="G124" t="s">
        <v>540</v>
      </c>
      <c r="H124" t="s">
        <v>541</v>
      </c>
      <c r="I124" t="s">
        <v>542</v>
      </c>
      <c r="J124" t="s">
        <v>543</v>
      </c>
      <c r="K124">
        <v>21</v>
      </c>
      <c r="L124" t="s">
        <v>576</v>
      </c>
      <c r="M124" t="s">
        <v>547</v>
      </c>
      <c r="N124" t="s">
        <v>546</v>
      </c>
      <c r="O124" t="s">
        <v>547</v>
      </c>
      <c r="P124" t="s">
        <v>548</v>
      </c>
      <c r="Q124" t="s">
        <v>549</v>
      </c>
      <c r="R124" t="s">
        <v>552</v>
      </c>
      <c r="S124" t="s">
        <v>553</v>
      </c>
      <c r="T124" s="113">
        <v>2.7</v>
      </c>
      <c r="U124" t="s">
        <v>582</v>
      </c>
    </row>
    <row r="125" spans="1:21" x14ac:dyDescent="0.25">
      <c r="A125" t="s">
        <v>88</v>
      </c>
      <c r="B125" t="s">
        <v>581</v>
      </c>
      <c r="C125" t="s">
        <v>187</v>
      </c>
      <c r="D125" t="s">
        <v>538</v>
      </c>
      <c r="F125" t="s">
        <v>539</v>
      </c>
      <c r="G125" t="s">
        <v>540</v>
      </c>
      <c r="H125" t="s">
        <v>541</v>
      </c>
      <c r="I125" t="s">
        <v>542</v>
      </c>
      <c r="J125" t="s">
        <v>543</v>
      </c>
      <c r="K125">
        <v>21</v>
      </c>
      <c r="L125" t="s">
        <v>576</v>
      </c>
      <c r="M125" t="s">
        <v>547</v>
      </c>
      <c r="N125" t="s">
        <v>546</v>
      </c>
      <c r="O125" t="s">
        <v>547</v>
      </c>
      <c r="P125" t="s">
        <v>548</v>
      </c>
      <c r="Q125" t="s">
        <v>549</v>
      </c>
      <c r="R125" t="s">
        <v>554</v>
      </c>
      <c r="S125" t="s">
        <v>555</v>
      </c>
      <c r="T125" s="113">
        <v>361.7</v>
      </c>
      <c r="U125" t="s">
        <v>582</v>
      </c>
    </row>
    <row r="126" spans="1:21" x14ac:dyDescent="0.25">
      <c r="A126" t="s">
        <v>88</v>
      </c>
      <c r="B126" t="s">
        <v>581</v>
      </c>
      <c r="C126" t="s">
        <v>187</v>
      </c>
      <c r="D126" t="s">
        <v>538</v>
      </c>
      <c r="F126" t="s">
        <v>539</v>
      </c>
      <c r="G126" t="s">
        <v>540</v>
      </c>
      <c r="H126" t="s">
        <v>541</v>
      </c>
      <c r="I126" t="s">
        <v>542</v>
      </c>
      <c r="J126" t="s">
        <v>543</v>
      </c>
      <c r="K126">
        <v>21</v>
      </c>
      <c r="L126" t="s">
        <v>576</v>
      </c>
      <c r="M126" t="s">
        <v>547</v>
      </c>
      <c r="N126" t="s">
        <v>546</v>
      </c>
      <c r="O126" t="s">
        <v>547</v>
      </c>
      <c r="P126" t="s">
        <v>548</v>
      </c>
      <c r="Q126" t="s">
        <v>549</v>
      </c>
      <c r="R126" t="s">
        <v>556</v>
      </c>
      <c r="S126" t="s">
        <v>557</v>
      </c>
      <c r="T126" s="113">
        <v>103.2</v>
      </c>
      <c r="U126" t="s">
        <v>582</v>
      </c>
    </row>
    <row r="127" spans="1:21" x14ac:dyDescent="0.25">
      <c r="A127" t="s">
        <v>88</v>
      </c>
      <c r="B127" t="s">
        <v>581</v>
      </c>
      <c r="C127" t="s">
        <v>187</v>
      </c>
      <c r="D127" t="s">
        <v>538</v>
      </c>
      <c r="F127" t="s">
        <v>539</v>
      </c>
      <c r="G127" t="s">
        <v>540</v>
      </c>
      <c r="H127" t="s">
        <v>541</v>
      </c>
      <c r="I127" t="s">
        <v>542</v>
      </c>
      <c r="J127" t="s">
        <v>543</v>
      </c>
      <c r="K127">
        <v>21</v>
      </c>
      <c r="L127" t="s">
        <v>576</v>
      </c>
      <c r="M127" t="s">
        <v>547</v>
      </c>
      <c r="N127" t="s">
        <v>546</v>
      </c>
      <c r="O127" t="s">
        <v>547</v>
      </c>
      <c r="P127" t="s">
        <v>548</v>
      </c>
      <c r="Q127" t="s">
        <v>549</v>
      </c>
      <c r="R127" t="s">
        <v>558</v>
      </c>
      <c r="S127" t="s">
        <v>559</v>
      </c>
      <c r="T127" s="113">
        <v>39</v>
      </c>
      <c r="U127" t="s">
        <v>582</v>
      </c>
    </row>
    <row r="128" spans="1:21" x14ac:dyDescent="0.25">
      <c r="A128" t="s">
        <v>88</v>
      </c>
      <c r="B128" t="s">
        <v>581</v>
      </c>
      <c r="C128" t="s">
        <v>187</v>
      </c>
      <c r="D128" t="s">
        <v>538</v>
      </c>
      <c r="F128" t="s">
        <v>539</v>
      </c>
      <c r="G128" t="s">
        <v>540</v>
      </c>
      <c r="H128" t="s">
        <v>541</v>
      </c>
      <c r="I128" t="s">
        <v>542</v>
      </c>
      <c r="J128" t="s">
        <v>543</v>
      </c>
      <c r="K128">
        <v>21</v>
      </c>
      <c r="L128" t="s">
        <v>576</v>
      </c>
      <c r="M128" t="s">
        <v>547</v>
      </c>
      <c r="N128" t="s">
        <v>546</v>
      </c>
      <c r="O128" t="s">
        <v>547</v>
      </c>
      <c r="P128" t="s">
        <v>548</v>
      </c>
      <c r="Q128" t="s">
        <v>549</v>
      </c>
      <c r="R128" t="s">
        <v>560</v>
      </c>
      <c r="S128" t="s">
        <v>561</v>
      </c>
      <c r="T128" s="113">
        <v>84.2</v>
      </c>
      <c r="U128" t="s">
        <v>582</v>
      </c>
    </row>
    <row r="129" spans="1:21" x14ac:dyDescent="0.25">
      <c r="A129" t="s">
        <v>88</v>
      </c>
      <c r="B129" t="s">
        <v>581</v>
      </c>
      <c r="C129" t="s">
        <v>187</v>
      </c>
      <c r="D129" t="s">
        <v>538</v>
      </c>
      <c r="F129" t="s">
        <v>539</v>
      </c>
      <c r="G129" t="s">
        <v>540</v>
      </c>
      <c r="H129" t="s">
        <v>541</v>
      </c>
      <c r="I129" t="s">
        <v>542</v>
      </c>
      <c r="J129" t="s">
        <v>543</v>
      </c>
      <c r="K129">
        <v>21</v>
      </c>
      <c r="L129" t="s">
        <v>576</v>
      </c>
      <c r="M129" t="s">
        <v>547</v>
      </c>
      <c r="N129" t="s">
        <v>546</v>
      </c>
      <c r="O129" t="s">
        <v>547</v>
      </c>
      <c r="P129" t="s">
        <v>548</v>
      </c>
      <c r="Q129" t="s">
        <v>549</v>
      </c>
      <c r="R129" t="s">
        <v>562</v>
      </c>
      <c r="S129" t="s">
        <v>563</v>
      </c>
      <c r="T129" s="113">
        <v>253.8</v>
      </c>
      <c r="U129" t="s">
        <v>582</v>
      </c>
    </row>
    <row r="130" spans="1:21" x14ac:dyDescent="0.25">
      <c r="A130" t="s">
        <v>88</v>
      </c>
      <c r="B130" t="s">
        <v>581</v>
      </c>
      <c r="C130" t="s">
        <v>187</v>
      </c>
      <c r="D130" t="s">
        <v>538</v>
      </c>
      <c r="F130" t="s">
        <v>539</v>
      </c>
      <c r="G130" t="s">
        <v>540</v>
      </c>
      <c r="H130" t="s">
        <v>541</v>
      </c>
      <c r="I130" t="s">
        <v>542</v>
      </c>
      <c r="J130" t="s">
        <v>543</v>
      </c>
      <c r="K130">
        <v>21</v>
      </c>
      <c r="L130" t="s">
        <v>576</v>
      </c>
      <c r="M130" t="s">
        <v>547</v>
      </c>
      <c r="N130" t="s">
        <v>546</v>
      </c>
      <c r="O130" t="s">
        <v>547</v>
      </c>
      <c r="P130" t="s">
        <v>548</v>
      </c>
      <c r="Q130" t="s">
        <v>549</v>
      </c>
      <c r="R130" t="s">
        <v>564</v>
      </c>
      <c r="S130" t="s">
        <v>565</v>
      </c>
      <c r="T130" s="113">
        <v>29</v>
      </c>
      <c r="U130" t="s">
        <v>582</v>
      </c>
    </row>
    <row r="131" spans="1:21" x14ac:dyDescent="0.25">
      <c r="A131" t="s">
        <v>88</v>
      </c>
      <c r="B131" t="s">
        <v>581</v>
      </c>
      <c r="C131" t="s">
        <v>187</v>
      </c>
      <c r="D131" t="s">
        <v>538</v>
      </c>
      <c r="F131" t="s">
        <v>539</v>
      </c>
      <c r="G131" t="s">
        <v>540</v>
      </c>
      <c r="H131" t="s">
        <v>541</v>
      </c>
      <c r="I131" t="s">
        <v>542</v>
      </c>
      <c r="J131" t="s">
        <v>543</v>
      </c>
      <c r="K131">
        <v>21</v>
      </c>
      <c r="L131" t="s">
        <v>576</v>
      </c>
      <c r="M131" t="s">
        <v>547</v>
      </c>
      <c r="N131" t="s">
        <v>546</v>
      </c>
      <c r="O131" t="s">
        <v>547</v>
      </c>
      <c r="P131" t="s">
        <v>548</v>
      </c>
      <c r="Q131" t="s">
        <v>549</v>
      </c>
      <c r="R131" t="s">
        <v>566</v>
      </c>
      <c r="S131" t="s">
        <v>567</v>
      </c>
      <c r="T131" s="113">
        <v>27.8</v>
      </c>
      <c r="U131" t="s">
        <v>582</v>
      </c>
    </row>
    <row r="132" spans="1:21" x14ac:dyDescent="0.25">
      <c r="A132" t="s">
        <v>88</v>
      </c>
      <c r="B132" t="s">
        <v>581</v>
      </c>
      <c r="C132" t="s">
        <v>187</v>
      </c>
      <c r="D132" t="s">
        <v>538</v>
      </c>
      <c r="F132" t="s">
        <v>539</v>
      </c>
      <c r="G132" t="s">
        <v>540</v>
      </c>
      <c r="H132" t="s">
        <v>541</v>
      </c>
      <c r="I132" t="s">
        <v>542</v>
      </c>
      <c r="J132" t="s">
        <v>543</v>
      </c>
      <c r="K132">
        <v>21</v>
      </c>
      <c r="L132" t="s">
        <v>576</v>
      </c>
      <c r="M132" t="s">
        <v>547</v>
      </c>
      <c r="N132" t="s">
        <v>546</v>
      </c>
      <c r="O132" t="s">
        <v>547</v>
      </c>
      <c r="P132" t="s">
        <v>548</v>
      </c>
      <c r="Q132" t="s">
        <v>549</v>
      </c>
      <c r="R132" t="s">
        <v>568</v>
      </c>
      <c r="S132" t="s">
        <v>569</v>
      </c>
      <c r="T132" s="113">
        <v>1092.0999999999999</v>
      </c>
      <c r="U132" t="s">
        <v>582</v>
      </c>
    </row>
    <row r="133" spans="1:21" x14ac:dyDescent="0.25">
      <c r="A133" t="s">
        <v>88</v>
      </c>
      <c r="B133" t="s">
        <v>581</v>
      </c>
      <c r="C133" t="s">
        <v>187</v>
      </c>
      <c r="D133" t="s">
        <v>538</v>
      </c>
      <c r="F133" t="s">
        <v>539</v>
      </c>
      <c r="G133" t="s">
        <v>540</v>
      </c>
      <c r="H133" t="s">
        <v>541</v>
      </c>
      <c r="I133" t="s">
        <v>542</v>
      </c>
      <c r="J133" t="s">
        <v>543</v>
      </c>
      <c r="K133">
        <v>21</v>
      </c>
      <c r="L133" t="s">
        <v>576</v>
      </c>
      <c r="M133" t="s">
        <v>547</v>
      </c>
      <c r="N133" t="s">
        <v>546</v>
      </c>
      <c r="O133" t="s">
        <v>547</v>
      </c>
      <c r="P133" t="s">
        <v>548</v>
      </c>
      <c r="Q133" t="s">
        <v>549</v>
      </c>
      <c r="R133" t="s">
        <v>570</v>
      </c>
      <c r="S133" t="s">
        <v>571</v>
      </c>
      <c r="U133" t="s">
        <v>582</v>
      </c>
    </row>
    <row r="134" spans="1:21" x14ac:dyDescent="0.25">
      <c r="A134" t="s">
        <v>583</v>
      </c>
      <c r="B134" t="s">
        <v>584</v>
      </c>
      <c r="C134" t="s">
        <v>187</v>
      </c>
      <c r="D134" t="s">
        <v>538</v>
      </c>
      <c r="F134" t="s">
        <v>539</v>
      </c>
      <c r="G134" t="s">
        <v>540</v>
      </c>
      <c r="H134" t="s">
        <v>541</v>
      </c>
      <c r="I134" t="s">
        <v>542</v>
      </c>
      <c r="J134" t="s">
        <v>543</v>
      </c>
      <c r="K134">
        <v>21</v>
      </c>
      <c r="L134" t="s">
        <v>544</v>
      </c>
      <c r="M134" t="s">
        <v>545</v>
      </c>
      <c r="N134" t="s">
        <v>546</v>
      </c>
      <c r="O134" t="s">
        <v>547</v>
      </c>
      <c r="P134" t="s">
        <v>548</v>
      </c>
      <c r="Q134" t="s">
        <v>549</v>
      </c>
      <c r="R134" t="s">
        <v>131</v>
      </c>
      <c r="S134" t="s">
        <v>550</v>
      </c>
      <c r="T134" s="113">
        <v>171.49</v>
      </c>
      <c r="U134" t="s">
        <v>585</v>
      </c>
    </row>
    <row r="135" spans="1:21" x14ac:dyDescent="0.25">
      <c r="A135" t="s">
        <v>583</v>
      </c>
      <c r="B135" t="s">
        <v>584</v>
      </c>
      <c r="C135" t="s">
        <v>187</v>
      </c>
      <c r="D135" t="s">
        <v>538</v>
      </c>
      <c r="F135" t="s">
        <v>539</v>
      </c>
      <c r="G135" t="s">
        <v>540</v>
      </c>
      <c r="H135" t="s">
        <v>541</v>
      </c>
      <c r="I135" t="s">
        <v>542</v>
      </c>
      <c r="J135" t="s">
        <v>543</v>
      </c>
      <c r="K135">
        <v>21</v>
      </c>
      <c r="L135" t="s">
        <v>544</v>
      </c>
      <c r="M135" t="s">
        <v>545</v>
      </c>
      <c r="N135" t="s">
        <v>546</v>
      </c>
      <c r="O135" t="s">
        <v>547</v>
      </c>
      <c r="P135" t="s">
        <v>548</v>
      </c>
      <c r="Q135" t="s">
        <v>549</v>
      </c>
      <c r="R135" t="s">
        <v>552</v>
      </c>
      <c r="S135" t="s">
        <v>553</v>
      </c>
      <c r="T135" s="113">
        <v>16685</v>
      </c>
      <c r="U135" t="s">
        <v>585</v>
      </c>
    </row>
    <row r="136" spans="1:21" x14ac:dyDescent="0.25">
      <c r="A136" t="s">
        <v>583</v>
      </c>
      <c r="B136" t="s">
        <v>584</v>
      </c>
      <c r="C136" t="s">
        <v>187</v>
      </c>
      <c r="D136" t="s">
        <v>538</v>
      </c>
      <c r="F136" t="s">
        <v>539</v>
      </c>
      <c r="G136" t="s">
        <v>540</v>
      </c>
      <c r="H136" t="s">
        <v>541</v>
      </c>
      <c r="I136" t="s">
        <v>542</v>
      </c>
      <c r="J136" t="s">
        <v>543</v>
      </c>
      <c r="K136">
        <v>21</v>
      </c>
      <c r="L136" t="s">
        <v>544</v>
      </c>
      <c r="M136" t="s">
        <v>545</v>
      </c>
      <c r="N136" t="s">
        <v>546</v>
      </c>
      <c r="O136" t="s">
        <v>547</v>
      </c>
      <c r="P136" t="s">
        <v>548</v>
      </c>
      <c r="Q136" t="s">
        <v>549</v>
      </c>
      <c r="R136" t="s">
        <v>586</v>
      </c>
      <c r="S136" t="s">
        <v>587</v>
      </c>
      <c r="T136" s="113">
        <v>33.200000000000003</v>
      </c>
      <c r="U136" t="s">
        <v>585</v>
      </c>
    </row>
    <row r="137" spans="1:21" x14ac:dyDescent="0.25">
      <c r="A137" t="s">
        <v>583</v>
      </c>
      <c r="B137" t="s">
        <v>584</v>
      </c>
      <c r="C137" t="s">
        <v>187</v>
      </c>
      <c r="D137" t="s">
        <v>538</v>
      </c>
      <c r="F137" t="s">
        <v>539</v>
      </c>
      <c r="G137" t="s">
        <v>540</v>
      </c>
      <c r="H137" t="s">
        <v>541</v>
      </c>
      <c r="I137" t="s">
        <v>542</v>
      </c>
      <c r="J137" t="s">
        <v>543</v>
      </c>
      <c r="K137">
        <v>21</v>
      </c>
      <c r="L137" t="s">
        <v>544</v>
      </c>
      <c r="M137" t="s">
        <v>545</v>
      </c>
      <c r="N137" t="s">
        <v>546</v>
      </c>
      <c r="O137" t="s">
        <v>547</v>
      </c>
      <c r="P137" t="s">
        <v>548</v>
      </c>
      <c r="Q137" t="s">
        <v>549</v>
      </c>
      <c r="R137" t="s">
        <v>558</v>
      </c>
      <c r="S137" t="s">
        <v>559</v>
      </c>
      <c r="T137" s="113">
        <v>21.49</v>
      </c>
      <c r="U137" t="s">
        <v>585</v>
      </c>
    </row>
    <row r="138" spans="1:21" x14ac:dyDescent="0.25">
      <c r="A138" t="s">
        <v>583</v>
      </c>
      <c r="B138" t="s">
        <v>584</v>
      </c>
      <c r="C138" t="s">
        <v>187</v>
      </c>
      <c r="D138" t="s">
        <v>538</v>
      </c>
      <c r="F138" t="s">
        <v>539</v>
      </c>
      <c r="G138" t="s">
        <v>540</v>
      </c>
      <c r="H138" t="s">
        <v>541</v>
      </c>
      <c r="I138" t="s">
        <v>542</v>
      </c>
      <c r="J138" t="s">
        <v>543</v>
      </c>
      <c r="K138">
        <v>21</v>
      </c>
      <c r="L138" t="s">
        <v>544</v>
      </c>
      <c r="M138" t="s">
        <v>545</v>
      </c>
      <c r="N138" t="s">
        <v>546</v>
      </c>
      <c r="O138" t="s">
        <v>547</v>
      </c>
      <c r="P138" t="s">
        <v>548</v>
      </c>
      <c r="Q138" t="s">
        <v>549</v>
      </c>
      <c r="R138" t="s">
        <v>560</v>
      </c>
      <c r="S138" t="s">
        <v>561</v>
      </c>
      <c r="T138" s="113">
        <v>33265</v>
      </c>
      <c r="U138" t="s">
        <v>585</v>
      </c>
    </row>
    <row r="139" spans="1:21" x14ac:dyDescent="0.25">
      <c r="A139" t="s">
        <v>583</v>
      </c>
      <c r="B139" t="s">
        <v>584</v>
      </c>
      <c r="C139" t="s">
        <v>187</v>
      </c>
      <c r="D139" t="s">
        <v>538</v>
      </c>
      <c r="F139" t="s">
        <v>539</v>
      </c>
      <c r="G139" t="s">
        <v>540</v>
      </c>
      <c r="H139" t="s">
        <v>541</v>
      </c>
      <c r="I139" t="s">
        <v>542</v>
      </c>
      <c r="J139" t="s">
        <v>543</v>
      </c>
      <c r="K139">
        <v>21</v>
      </c>
      <c r="L139" t="s">
        <v>544</v>
      </c>
      <c r="M139" t="s">
        <v>545</v>
      </c>
      <c r="N139" t="s">
        <v>546</v>
      </c>
      <c r="O139" t="s">
        <v>547</v>
      </c>
      <c r="P139" t="s">
        <v>548</v>
      </c>
      <c r="Q139" t="s">
        <v>549</v>
      </c>
      <c r="R139" t="s">
        <v>562</v>
      </c>
      <c r="S139" t="s">
        <v>563</v>
      </c>
      <c r="T139" s="113">
        <v>3475</v>
      </c>
      <c r="U139" t="s">
        <v>585</v>
      </c>
    </row>
    <row r="140" spans="1:21" x14ac:dyDescent="0.25">
      <c r="A140" t="s">
        <v>583</v>
      </c>
      <c r="B140" t="s">
        <v>584</v>
      </c>
      <c r="C140" t="s">
        <v>187</v>
      </c>
      <c r="D140" t="s">
        <v>538</v>
      </c>
      <c r="F140" t="s">
        <v>539</v>
      </c>
      <c r="G140" t="s">
        <v>540</v>
      </c>
      <c r="H140" t="s">
        <v>541</v>
      </c>
      <c r="I140" t="s">
        <v>542</v>
      </c>
      <c r="J140" t="s">
        <v>543</v>
      </c>
      <c r="K140">
        <v>21</v>
      </c>
      <c r="L140" t="s">
        <v>544</v>
      </c>
      <c r="M140" t="s">
        <v>545</v>
      </c>
      <c r="N140" t="s">
        <v>546</v>
      </c>
      <c r="O140" t="s">
        <v>547</v>
      </c>
      <c r="P140" t="s">
        <v>548</v>
      </c>
      <c r="Q140" t="s">
        <v>549</v>
      </c>
      <c r="R140" t="s">
        <v>588</v>
      </c>
      <c r="S140" t="s">
        <v>589</v>
      </c>
      <c r="T140" s="113">
        <v>34.39</v>
      </c>
      <c r="U140" t="s">
        <v>585</v>
      </c>
    </row>
    <row r="141" spans="1:21" x14ac:dyDescent="0.25">
      <c r="A141" t="s">
        <v>583</v>
      </c>
      <c r="B141" t="s">
        <v>584</v>
      </c>
      <c r="C141" t="s">
        <v>187</v>
      </c>
      <c r="D141" t="s">
        <v>538</v>
      </c>
      <c r="F141" t="s">
        <v>539</v>
      </c>
      <c r="G141" t="s">
        <v>540</v>
      </c>
      <c r="H141" t="s">
        <v>541</v>
      </c>
      <c r="I141" t="s">
        <v>542</v>
      </c>
      <c r="J141" t="s">
        <v>543</v>
      </c>
      <c r="K141">
        <v>21</v>
      </c>
      <c r="L141" t="s">
        <v>544</v>
      </c>
      <c r="M141" t="s">
        <v>545</v>
      </c>
      <c r="N141" t="s">
        <v>546</v>
      </c>
      <c r="O141" t="s">
        <v>547</v>
      </c>
      <c r="P141" t="s">
        <v>548</v>
      </c>
      <c r="Q141" t="s">
        <v>549</v>
      </c>
      <c r="R141" t="s">
        <v>568</v>
      </c>
      <c r="S141" t="s">
        <v>569</v>
      </c>
      <c r="T141" s="113">
        <v>28.11</v>
      </c>
      <c r="U141" t="s">
        <v>585</v>
      </c>
    </row>
    <row r="142" spans="1:21" x14ac:dyDescent="0.25">
      <c r="A142" t="s">
        <v>583</v>
      </c>
      <c r="B142" t="s">
        <v>584</v>
      </c>
      <c r="C142" t="s">
        <v>187</v>
      </c>
      <c r="D142" t="s">
        <v>538</v>
      </c>
      <c r="F142" t="s">
        <v>539</v>
      </c>
      <c r="G142" t="s">
        <v>540</v>
      </c>
      <c r="H142" t="s">
        <v>541</v>
      </c>
      <c r="I142" t="s">
        <v>542</v>
      </c>
      <c r="J142" t="s">
        <v>543</v>
      </c>
      <c r="K142">
        <v>21</v>
      </c>
      <c r="L142" t="s">
        <v>544</v>
      </c>
      <c r="M142" t="s">
        <v>545</v>
      </c>
      <c r="N142" t="s">
        <v>546</v>
      </c>
      <c r="O142" t="s">
        <v>547</v>
      </c>
      <c r="P142" t="s">
        <v>548</v>
      </c>
      <c r="Q142" t="s">
        <v>549</v>
      </c>
      <c r="R142" t="s">
        <v>572</v>
      </c>
      <c r="S142" t="s">
        <v>573</v>
      </c>
      <c r="T142" s="113">
        <v>0.875</v>
      </c>
      <c r="U142" t="s">
        <v>585</v>
      </c>
    </row>
    <row r="143" spans="1:21" x14ac:dyDescent="0.25">
      <c r="A143" t="s">
        <v>583</v>
      </c>
      <c r="B143" t="s">
        <v>584</v>
      </c>
      <c r="C143" t="s">
        <v>187</v>
      </c>
      <c r="D143" t="s">
        <v>538</v>
      </c>
      <c r="F143" t="s">
        <v>539</v>
      </c>
      <c r="G143" t="s">
        <v>540</v>
      </c>
      <c r="H143" t="s">
        <v>541</v>
      </c>
      <c r="I143" t="s">
        <v>542</v>
      </c>
      <c r="J143" t="s">
        <v>543</v>
      </c>
      <c r="K143">
        <v>21</v>
      </c>
      <c r="L143" t="s">
        <v>574</v>
      </c>
      <c r="M143" t="s">
        <v>575</v>
      </c>
      <c r="N143" t="s">
        <v>546</v>
      </c>
      <c r="O143" t="s">
        <v>547</v>
      </c>
      <c r="P143" t="s">
        <v>548</v>
      </c>
      <c r="Q143" t="s">
        <v>549</v>
      </c>
      <c r="R143" t="s">
        <v>131</v>
      </c>
      <c r="S143" t="s">
        <v>550</v>
      </c>
      <c r="T143" s="113">
        <v>89605</v>
      </c>
      <c r="U143" t="s">
        <v>585</v>
      </c>
    </row>
    <row r="144" spans="1:21" x14ac:dyDescent="0.25">
      <c r="A144" t="s">
        <v>583</v>
      </c>
      <c r="B144" t="s">
        <v>584</v>
      </c>
      <c r="C144" t="s">
        <v>187</v>
      </c>
      <c r="D144" t="s">
        <v>538</v>
      </c>
      <c r="F144" t="s">
        <v>539</v>
      </c>
      <c r="G144" t="s">
        <v>540</v>
      </c>
      <c r="H144" t="s">
        <v>541</v>
      </c>
      <c r="I144" t="s">
        <v>542</v>
      </c>
      <c r="J144" t="s">
        <v>543</v>
      </c>
      <c r="K144">
        <v>21</v>
      </c>
      <c r="L144" t="s">
        <v>574</v>
      </c>
      <c r="M144" t="s">
        <v>575</v>
      </c>
      <c r="N144" t="s">
        <v>546</v>
      </c>
      <c r="O144" t="s">
        <v>547</v>
      </c>
      <c r="P144" t="s">
        <v>548</v>
      </c>
      <c r="Q144" t="s">
        <v>549</v>
      </c>
      <c r="R144" t="s">
        <v>552</v>
      </c>
      <c r="S144" t="s">
        <v>553</v>
      </c>
      <c r="T144" s="113">
        <v>9.4700000000000006</v>
      </c>
      <c r="U144" t="s">
        <v>585</v>
      </c>
    </row>
    <row r="145" spans="1:21" x14ac:dyDescent="0.25">
      <c r="A145" t="s">
        <v>583</v>
      </c>
      <c r="B145" t="s">
        <v>584</v>
      </c>
      <c r="C145" t="s">
        <v>187</v>
      </c>
      <c r="D145" t="s">
        <v>538</v>
      </c>
      <c r="F145" t="s">
        <v>539</v>
      </c>
      <c r="G145" t="s">
        <v>540</v>
      </c>
      <c r="H145" t="s">
        <v>541</v>
      </c>
      <c r="I145" t="s">
        <v>542</v>
      </c>
      <c r="J145" t="s">
        <v>543</v>
      </c>
      <c r="K145">
        <v>21</v>
      </c>
      <c r="L145" t="s">
        <v>574</v>
      </c>
      <c r="M145" t="s">
        <v>575</v>
      </c>
      <c r="N145" t="s">
        <v>546</v>
      </c>
      <c r="O145" t="s">
        <v>547</v>
      </c>
      <c r="P145" t="s">
        <v>548</v>
      </c>
      <c r="Q145" t="s">
        <v>549</v>
      </c>
      <c r="R145" t="s">
        <v>586</v>
      </c>
      <c r="S145" t="s">
        <v>587</v>
      </c>
      <c r="T145" s="113">
        <v>12.18</v>
      </c>
      <c r="U145" t="s">
        <v>585</v>
      </c>
    </row>
    <row r="146" spans="1:21" x14ac:dyDescent="0.25">
      <c r="A146" t="s">
        <v>583</v>
      </c>
      <c r="B146" t="s">
        <v>584</v>
      </c>
      <c r="C146" t="s">
        <v>187</v>
      </c>
      <c r="D146" t="s">
        <v>538</v>
      </c>
      <c r="F146" t="s">
        <v>539</v>
      </c>
      <c r="G146" t="s">
        <v>540</v>
      </c>
      <c r="H146" t="s">
        <v>541</v>
      </c>
      <c r="I146" t="s">
        <v>542</v>
      </c>
      <c r="J146" t="s">
        <v>543</v>
      </c>
      <c r="K146">
        <v>21</v>
      </c>
      <c r="L146" t="s">
        <v>574</v>
      </c>
      <c r="M146" t="s">
        <v>575</v>
      </c>
      <c r="N146" t="s">
        <v>546</v>
      </c>
      <c r="O146" t="s">
        <v>547</v>
      </c>
      <c r="P146" t="s">
        <v>548</v>
      </c>
      <c r="Q146" t="s">
        <v>549</v>
      </c>
      <c r="R146" t="s">
        <v>558</v>
      </c>
      <c r="S146" t="s">
        <v>559</v>
      </c>
      <c r="T146" s="113">
        <v>3485</v>
      </c>
      <c r="U146" t="s">
        <v>585</v>
      </c>
    </row>
    <row r="147" spans="1:21" x14ac:dyDescent="0.25">
      <c r="A147" t="s">
        <v>583</v>
      </c>
      <c r="B147" t="s">
        <v>584</v>
      </c>
      <c r="C147" t="s">
        <v>187</v>
      </c>
      <c r="D147" t="s">
        <v>538</v>
      </c>
      <c r="F147" t="s">
        <v>539</v>
      </c>
      <c r="G147" t="s">
        <v>540</v>
      </c>
      <c r="H147" t="s">
        <v>541</v>
      </c>
      <c r="I147" t="s">
        <v>542</v>
      </c>
      <c r="J147" t="s">
        <v>543</v>
      </c>
      <c r="K147">
        <v>21</v>
      </c>
      <c r="L147" t="s">
        <v>574</v>
      </c>
      <c r="M147" t="s">
        <v>575</v>
      </c>
      <c r="N147" t="s">
        <v>546</v>
      </c>
      <c r="O147" t="s">
        <v>547</v>
      </c>
      <c r="P147" t="s">
        <v>548</v>
      </c>
      <c r="Q147" t="s">
        <v>549</v>
      </c>
      <c r="R147" t="s">
        <v>560</v>
      </c>
      <c r="S147" t="s">
        <v>561</v>
      </c>
      <c r="T147" s="113">
        <v>14405</v>
      </c>
      <c r="U147" t="s">
        <v>585</v>
      </c>
    </row>
    <row r="148" spans="1:21" x14ac:dyDescent="0.25">
      <c r="A148" t="s">
        <v>583</v>
      </c>
      <c r="B148" t="s">
        <v>584</v>
      </c>
      <c r="C148" t="s">
        <v>187</v>
      </c>
      <c r="D148" t="s">
        <v>538</v>
      </c>
      <c r="F148" t="s">
        <v>539</v>
      </c>
      <c r="G148" t="s">
        <v>540</v>
      </c>
      <c r="H148" t="s">
        <v>541</v>
      </c>
      <c r="I148" t="s">
        <v>542</v>
      </c>
      <c r="J148" t="s">
        <v>543</v>
      </c>
      <c r="K148">
        <v>21</v>
      </c>
      <c r="L148" t="s">
        <v>574</v>
      </c>
      <c r="M148" t="s">
        <v>575</v>
      </c>
      <c r="N148" t="s">
        <v>546</v>
      </c>
      <c r="O148" t="s">
        <v>547</v>
      </c>
      <c r="P148" t="s">
        <v>548</v>
      </c>
      <c r="Q148" t="s">
        <v>549</v>
      </c>
      <c r="R148" t="s">
        <v>562</v>
      </c>
      <c r="S148" t="s">
        <v>563</v>
      </c>
      <c r="T148" s="113">
        <v>3415</v>
      </c>
      <c r="U148" t="s">
        <v>585</v>
      </c>
    </row>
    <row r="149" spans="1:21" x14ac:dyDescent="0.25">
      <c r="A149" t="s">
        <v>583</v>
      </c>
      <c r="B149" t="s">
        <v>584</v>
      </c>
      <c r="C149" t="s">
        <v>187</v>
      </c>
      <c r="D149" t="s">
        <v>538</v>
      </c>
      <c r="F149" t="s">
        <v>539</v>
      </c>
      <c r="G149" t="s">
        <v>540</v>
      </c>
      <c r="H149" t="s">
        <v>541</v>
      </c>
      <c r="I149" t="s">
        <v>542</v>
      </c>
      <c r="J149" t="s">
        <v>543</v>
      </c>
      <c r="K149">
        <v>21</v>
      </c>
      <c r="L149" t="s">
        <v>574</v>
      </c>
      <c r="M149" t="s">
        <v>575</v>
      </c>
      <c r="N149" t="s">
        <v>546</v>
      </c>
      <c r="O149" t="s">
        <v>547</v>
      </c>
      <c r="P149" t="s">
        <v>548</v>
      </c>
      <c r="Q149" t="s">
        <v>549</v>
      </c>
      <c r="R149" t="s">
        <v>588</v>
      </c>
      <c r="S149" t="s">
        <v>589</v>
      </c>
      <c r="T149" s="113">
        <v>30.98</v>
      </c>
      <c r="U149" t="s">
        <v>585</v>
      </c>
    </row>
    <row r="150" spans="1:21" x14ac:dyDescent="0.25">
      <c r="A150" t="s">
        <v>583</v>
      </c>
      <c r="B150" t="s">
        <v>584</v>
      </c>
      <c r="C150" t="s">
        <v>187</v>
      </c>
      <c r="D150" t="s">
        <v>538</v>
      </c>
      <c r="F150" t="s">
        <v>539</v>
      </c>
      <c r="G150" t="s">
        <v>540</v>
      </c>
      <c r="H150" t="s">
        <v>541</v>
      </c>
      <c r="I150" t="s">
        <v>542</v>
      </c>
      <c r="J150" t="s">
        <v>543</v>
      </c>
      <c r="K150">
        <v>21</v>
      </c>
      <c r="L150" t="s">
        <v>574</v>
      </c>
      <c r="M150" t="s">
        <v>575</v>
      </c>
      <c r="N150" t="s">
        <v>546</v>
      </c>
      <c r="O150" t="s">
        <v>547</v>
      </c>
      <c r="P150" t="s">
        <v>548</v>
      </c>
      <c r="Q150" t="s">
        <v>549</v>
      </c>
      <c r="R150" t="s">
        <v>568</v>
      </c>
      <c r="S150" t="s">
        <v>569</v>
      </c>
      <c r="T150" s="113">
        <v>15205</v>
      </c>
      <c r="U150" t="s">
        <v>585</v>
      </c>
    </row>
    <row r="151" spans="1:21" x14ac:dyDescent="0.25">
      <c r="A151" t="s">
        <v>583</v>
      </c>
      <c r="B151" t="s">
        <v>584</v>
      </c>
      <c r="C151" t="s">
        <v>187</v>
      </c>
      <c r="D151" t="s">
        <v>538</v>
      </c>
      <c r="F151" t="s">
        <v>539</v>
      </c>
      <c r="G151" t="s">
        <v>540</v>
      </c>
      <c r="H151" t="s">
        <v>541</v>
      </c>
      <c r="I151" t="s">
        <v>542</v>
      </c>
      <c r="J151" t="s">
        <v>543</v>
      </c>
      <c r="K151">
        <v>21</v>
      </c>
      <c r="L151" t="s">
        <v>574</v>
      </c>
      <c r="M151" t="s">
        <v>575</v>
      </c>
      <c r="N151" t="s">
        <v>546</v>
      </c>
      <c r="O151" t="s">
        <v>547</v>
      </c>
      <c r="P151" t="s">
        <v>548</v>
      </c>
      <c r="Q151" t="s">
        <v>549</v>
      </c>
      <c r="R151" t="s">
        <v>572</v>
      </c>
      <c r="S151" t="s">
        <v>573</v>
      </c>
      <c r="T151" s="113">
        <v>0.46500000000000002</v>
      </c>
      <c r="U151" t="s">
        <v>585</v>
      </c>
    </row>
    <row r="152" spans="1:21" x14ac:dyDescent="0.25">
      <c r="A152" t="s">
        <v>583</v>
      </c>
      <c r="B152" t="s">
        <v>584</v>
      </c>
      <c r="C152" t="s">
        <v>187</v>
      </c>
      <c r="D152" t="s">
        <v>538</v>
      </c>
      <c r="F152" t="s">
        <v>539</v>
      </c>
      <c r="G152" t="s">
        <v>540</v>
      </c>
      <c r="H152" t="s">
        <v>541</v>
      </c>
      <c r="I152" t="s">
        <v>542</v>
      </c>
      <c r="J152" t="s">
        <v>543</v>
      </c>
      <c r="K152">
        <v>21</v>
      </c>
      <c r="L152" t="s">
        <v>576</v>
      </c>
      <c r="M152" t="s">
        <v>547</v>
      </c>
      <c r="N152" t="s">
        <v>546</v>
      </c>
      <c r="O152" t="s">
        <v>547</v>
      </c>
      <c r="P152" t="s">
        <v>548</v>
      </c>
      <c r="Q152" t="s">
        <v>549</v>
      </c>
      <c r="R152" t="s">
        <v>131</v>
      </c>
      <c r="S152" t="s">
        <v>550</v>
      </c>
      <c r="T152" s="113">
        <v>81885</v>
      </c>
      <c r="U152" t="s">
        <v>585</v>
      </c>
    </row>
    <row r="153" spans="1:21" x14ac:dyDescent="0.25">
      <c r="A153" t="s">
        <v>583</v>
      </c>
      <c r="B153" t="s">
        <v>584</v>
      </c>
      <c r="C153" t="s">
        <v>187</v>
      </c>
      <c r="D153" t="s">
        <v>538</v>
      </c>
      <c r="F153" t="s">
        <v>539</v>
      </c>
      <c r="G153" t="s">
        <v>540</v>
      </c>
      <c r="H153" t="s">
        <v>541</v>
      </c>
      <c r="I153" t="s">
        <v>542</v>
      </c>
      <c r="J153" t="s">
        <v>543</v>
      </c>
      <c r="K153">
        <v>21</v>
      </c>
      <c r="L153" t="s">
        <v>576</v>
      </c>
      <c r="M153" t="s">
        <v>547</v>
      </c>
      <c r="N153" t="s">
        <v>546</v>
      </c>
      <c r="O153" t="s">
        <v>547</v>
      </c>
      <c r="P153" t="s">
        <v>548</v>
      </c>
      <c r="Q153" t="s">
        <v>549</v>
      </c>
      <c r="R153" t="s">
        <v>552</v>
      </c>
      <c r="S153" t="s">
        <v>553</v>
      </c>
      <c r="T153" s="113">
        <v>7215</v>
      </c>
      <c r="U153" t="s">
        <v>585</v>
      </c>
    </row>
    <row r="154" spans="1:21" x14ac:dyDescent="0.25">
      <c r="A154" t="s">
        <v>583</v>
      </c>
      <c r="B154" t="s">
        <v>584</v>
      </c>
      <c r="C154" t="s">
        <v>187</v>
      </c>
      <c r="D154" t="s">
        <v>538</v>
      </c>
      <c r="F154" t="s">
        <v>539</v>
      </c>
      <c r="G154" t="s">
        <v>540</v>
      </c>
      <c r="H154" t="s">
        <v>541</v>
      </c>
      <c r="I154" t="s">
        <v>542</v>
      </c>
      <c r="J154" t="s">
        <v>543</v>
      </c>
      <c r="K154">
        <v>21</v>
      </c>
      <c r="L154" t="s">
        <v>576</v>
      </c>
      <c r="M154" t="s">
        <v>547</v>
      </c>
      <c r="N154" t="s">
        <v>546</v>
      </c>
      <c r="O154" t="s">
        <v>547</v>
      </c>
      <c r="P154" t="s">
        <v>548</v>
      </c>
      <c r="Q154" t="s">
        <v>549</v>
      </c>
      <c r="R154" t="s">
        <v>586</v>
      </c>
      <c r="S154" t="s">
        <v>587</v>
      </c>
      <c r="T154" s="113">
        <v>21.02</v>
      </c>
      <c r="U154" t="s">
        <v>585</v>
      </c>
    </row>
    <row r="155" spans="1:21" x14ac:dyDescent="0.25">
      <c r="A155" t="s">
        <v>583</v>
      </c>
      <c r="B155" t="s">
        <v>584</v>
      </c>
      <c r="C155" t="s">
        <v>187</v>
      </c>
      <c r="D155" t="s">
        <v>538</v>
      </c>
      <c r="F155" t="s">
        <v>539</v>
      </c>
      <c r="G155" t="s">
        <v>540</v>
      </c>
      <c r="H155" t="s">
        <v>541</v>
      </c>
      <c r="I155" t="s">
        <v>542</v>
      </c>
      <c r="J155" t="s">
        <v>543</v>
      </c>
      <c r="K155">
        <v>21</v>
      </c>
      <c r="L155" t="s">
        <v>576</v>
      </c>
      <c r="M155" t="s">
        <v>547</v>
      </c>
      <c r="N155" t="s">
        <v>546</v>
      </c>
      <c r="O155" t="s">
        <v>547</v>
      </c>
      <c r="P155" t="s">
        <v>548</v>
      </c>
      <c r="Q155" t="s">
        <v>549</v>
      </c>
      <c r="R155" t="s">
        <v>558</v>
      </c>
      <c r="S155" t="s">
        <v>559</v>
      </c>
      <c r="T155" s="113">
        <v>18005</v>
      </c>
      <c r="U155" t="s">
        <v>585</v>
      </c>
    </row>
    <row r="156" spans="1:21" x14ac:dyDescent="0.25">
      <c r="A156" t="s">
        <v>583</v>
      </c>
      <c r="B156" t="s">
        <v>584</v>
      </c>
      <c r="C156" t="s">
        <v>187</v>
      </c>
      <c r="D156" t="s">
        <v>538</v>
      </c>
      <c r="F156" t="s">
        <v>539</v>
      </c>
      <c r="G156" t="s">
        <v>540</v>
      </c>
      <c r="H156" t="s">
        <v>541</v>
      </c>
      <c r="I156" t="s">
        <v>542</v>
      </c>
      <c r="J156" t="s">
        <v>543</v>
      </c>
      <c r="K156">
        <v>21</v>
      </c>
      <c r="L156" t="s">
        <v>576</v>
      </c>
      <c r="M156" t="s">
        <v>547</v>
      </c>
      <c r="N156" t="s">
        <v>546</v>
      </c>
      <c r="O156" t="s">
        <v>547</v>
      </c>
      <c r="P156" t="s">
        <v>548</v>
      </c>
      <c r="Q156" t="s">
        <v>549</v>
      </c>
      <c r="R156" t="s">
        <v>560</v>
      </c>
      <c r="S156" t="s">
        <v>561</v>
      </c>
      <c r="T156" s="113">
        <v>18.86</v>
      </c>
      <c r="U156" t="s">
        <v>585</v>
      </c>
    </row>
    <row r="157" spans="1:21" x14ac:dyDescent="0.25">
      <c r="A157" t="s">
        <v>583</v>
      </c>
      <c r="B157" t="s">
        <v>584</v>
      </c>
      <c r="C157" t="s">
        <v>187</v>
      </c>
      <c r="D157" t="s">
        <v>538</v>
      </c>
      <c r="F157" t="s">
        <v>539</v>
      </c>
      <c r="G157" t="s">
        <v>540</v>
      </c>
      <c r="H157" t="s">
        <v>541</v>
      </c>
      <c r="I157" t="s">
        <v>542</v>
      </c>
      <c r="J157" t="s">
        <v>543</v>
      </c>
      <c r="K157">
        <v>21</v>
      </c>
      <c r="L157" t="s">
        <v>576</v>
      </c>
      <c r="M157" t="s">
        <v>547</v>
      </c>
      <c r="N157" t="s">
        <v>546</v>
      </c>
      <c r="O157" t="s">
        <v>547</v>
      </c>
      <c r="P157" t="s">
        <v>548</v>
      </c>
      <c r="Q157" t="s">
        <v>549</v>
      </c>
      <c r="R157" t="s">
        <v>562</v>
      </c>
      <c r="S157" t="s">
        <v>563</v>
      </c>
      <c r="T157" s="113">
        <v>0.06</v>
      </c>
      <c r="U157" t="s">
        <v>585</v>
      </c>
    </row>
    <row r="158" spans="1:21" x14ac:dyDescent="0.25">
      <c r="A158" t="s">
        <v>583</v>
      </c>
      <c r="B158" t="s">
        <v>584</v>
      </c>
      <c r="C158" t="s">
        <v>187</v>
      </c>
      <c r="D158" t="s">
        <v>538</v>
      </c>
      <c r="F158" t="s">
        <v>539</v>
      </c>
      <c r="G158" t="s">
        <v>540</v>
      </c>
      <c r="H158" t="s">
        <v>541</v>
      </c>
      <c r="I158" t="s">
        <v>542</v>
      </c>
      <c r="J158" t="s">
        <v>543</v>
      </c>
      <c r="K158">
        <v>21</v>
      </c>
      <c r="L158" t="s">
        <v>576</v>
      </c>
      <c r="M158" t="s">
        <v>547</v>
      </c>
      <c r="N158" t="s">
        <v>546</v>
      </c>
      <c r="O158" t="s">
        <v>547</v>
      </c>
      <c r="P158" t="s">
        <v>548</v>
      </c>
      <c r="Q158" t="s">
        <v>549</v>
      </c>
      <c r="R158" t="s">
        <v>588</v>
      </c>
      <c r="S158" t="s">
        <v>589</v>
      </c>
      <c r="T158" s="113">
        <v>3.41</v>
      </c>
      <c r="U158" t="s">
        <v>585</v>
      </c>
    </row>
    <row r="159" spans="1:21" x14ac:dyDescent="0.25">
      <c r="A159" t="s">
        <v>583</v>
      </c>
      <c r="B159" t="s">
        <v>584</v>
      </c>
      <c r="C159" t="s">
        <v>187</v>
      </c>
      <c r="D159" t="s">
        <v>538</v>
      </c>
      <c r="F159" t="s">
        <v>539</v>
      </c>
      <c r="G159" t="s">
        <v>540</v>
      </c>
      <c r="H159" t="s">
        <v>541</v>
      </c>
      <c r="I159" t="s">
        <v>542</v>
      </c>
      <c r="J159" t="s">
        <v>543</v>
      </c>
      <c r="K159">
        <v>21</v>
      </c>
      <c r="L159" t="s">
        <v>576</v>
      </c>
      <c r="M159" t="s">
        <v>547</v>
      </c>
      <c r="N159" t="s">
        <v>546</v>
      </c>
      <c r="O159" t="s">
        <v>547</v>
      </c>
      <c r="P159" t="s">
        <v>548</v>
      </c>
      <c r="Q159" t="s">
        <v>549</v>
      </c>
      <c r="R159" t="s">
        <v>568</v>
      </c>
      <c r="S159" t="s">
        <v>569</v>
      </c>
      <c r="T159" s="113">
        <v>12905</v>
      </c>
      <c r="U159" t="s">
        <v>585</v>
      </c>
    </row>
    <row r="160" spans="1:21" x14ac:dyDescent="0.25">
      <c r="A160" t="s">
        <v>583</v>
      </c>
      <c r="B160" t="s">
        <v>584</v>
      </c>
      <c r="C160" t="s">
        <v>187</v>
      </c>
      <c r="D160" t="s">
        <v>538</v>
      </c>
      <c r="F160" t="s">
        <v>539</v>
      </c>
      <c r="G160" t="s">
        <v>540</v>
      </c>
      <c r="H160" t="s">
        <v>541</v>
      </c>
      <c r="I160" t="s">
        <v>542</v>
      </c>
      <c r="J160" t="s">
        <v>543</v>
      </c>
      <c r="K160">
        <v>21</v>
      </c>
      <c r="L160" t="s">
        <v>576</v>
      </c>
      <c r="M160" t="s">
        <v>547</v>
      </c>
      <c r="N160" t="s">
        <v>546</v>
      </c>
      <c r="O160" t="s">
        <v>547</v>
      </c>
      <c r="P160" t="s">
        <v>548</v>
      </c>
      <c r="Q160" t="s">
        <v>549</v>
      </c>
      <c r="R160" t="s">
        <v>572</v>
      </c>
      <c r="S160" t="s">
        <v>573</v>
      </c>
      <c r="T160" s="113">
        <v>0.41</v>
      </c>
      <c r="U160" t="s">
        <v>585</v>
      </c>
    </row>
    <row r="161" spans="1:25" s="110" customFormat="1" x14ac:dyDescent="0.25">
      <c r="A161" s="110" t="s">
        <v>590</v>
      </c>
      <c r="B161" s="110" t="s">
        <v>591</v>
      </c>
      <c r="C161" s="110" t="s">
        <v>592</v>
      </c>
      <c r="D161" s="110" t="s">
        <v>593</v>
      </c>
      <c r="F161" s="110" t="s">
        <v>539</v>
      </c>
      <c r="G161" s="110" t="s">
        <v>540</v>
      </c>
      <c r="H161" s="110" t="s">
        <v>541</v>
      </c>
      <c r="I161" s="110" t="s">
        <v>542</v>
      </c>
      <c r="J161" s="110" t="s">
        <v>543</v>
      </c>
      <c r="K161" s="110">
        <v>21</v>
      </c>
      <c r="L161" s="110" t="s">
        <v>544</v>
      </c>
      <c r="M161" s="110" t="s">
        <v>545</v>
      </c>
      <c r="N161" s="110" t="s">
        <v>546</v>
      </c>
      <c r="O161" s="110" t="s">
        <v>547</v>
      </c>
      <c r="P161" s="110" t="s">
        <v>594</v>
      </c>
      <c r="Q161" s="110" t="s">
        <v>595</v>
      </c>
      <c r="R161" s="110" t="s">
        <v>131</v>
      </c>
      <c r="S161" s="110" t="s">
        <v>550</v>
      </c>
      <c r="T161" s="115">
        <v>332.166</v>
      </c>
      <c r="U161" s="110" t="s">
        <v>596</v>
      </c>
      <c r="V161" s="112" t="s">
        <v>858</v>
      </c>
      <c r="W161" s="115">
        <f>SUM(T162:T164)*(1+T169/(T161-T169))</f>
        <v>81.944046584452721</v>
      </c>
      <c r="X161" s="112"/>
    </row>
    <row r="162" spans="1:25" s="110" customFormat="1" x14ac:dyDescent="0.25">
      <c r="A162" s="110" t="s">
        <v>590</v>
      </c>
      <c r="B162" s="110" t="s">
        <v>591</v>
      </c>
      <c r="C162" s="110" t="s">
        <v>592</v>
      </c>
      <c r="D162" s="110" t="s">
        <v>593</v>
      </c>
      <c r="F162" s="110" t="s">
        <v>539</v>
      </c>
      <c r="G162" s="110" t="s">
        <v>540</v>
      </c>
      <c r="H162" s="110" t="s">
        <v>541</v>
      </c>
      <c r="I162" s="110" t="s">
        <v>542</v>
      </c>
      <c r="J162" s="110" t="s">
        <v>543</v>
      </c>
      <c r="K162" s="110">
        <v>21</v>
      </c>
      <c r="L162" s="110" t="s">
        <v>544</v>
      </c>
      <c r="M162" s="110" t="s">
        <v>545</v>
      </c>
      <c r="N162" s="110" t="s">
        <v>546</v>
      </c>
      <c r="O162" s="110" t="s">
        <v>547</v>
      </c>
      <c r="P162" s="110" t="s">
        <v>594</v>
      </c>
      <c r="Q162" s="110" t="s">
        <v>595</v>
      </c>
      <c r="R162" s="110" t="s">
        <v>597</v>
      </c>
      <c r="S162" s="110" t="s">
        <v>553</v>
      </c>
      <c r="T162" s="115">
        <v>32.344000000000001</v>
      </c>
      <c r="U162" s="110" t="s">
        <v>596</v>
      </c>
      <c r="V162" s="112" t="s">
        <v>859</v>
      </c>
      <c r="W162" s="115">
        <f>SUM(T165:T168)*(1+T169/(T161-T169))</f>
        <v>250.80125433871007</v>
      </c>
      <c r="X162" s="112"/>
      <c r="Y162" s="111"/>
    </row>
    <row r="163" spans="1:25" s="110" customFormat="1" x14ac:dyDescent="0.25">
      <c r="A163" s="110" t="s">
        <v>590</v>
      </c>
      <c r="B163" s="110" t="s">
        <v>591</v>
      </c>
      <c r="C163" s="110" t="s">
        <v>592</v>
      </c>
      <c r="D163" s="110" t="s">
        <v>593</v>
      </c>
      <c r="F163" s="110" t="s">
        <v>539</v>
      </c>
      <c r="G163" s="110" t="s">
        <v>540</v>
      </c>
      <c r="H163" s="110" t="s">
        <v>541</v>
      </c>
      <c r="I163" s="110" t="s">
        <v>542</v>
      </c>
      <c r="J163" s="110" t="s">
        <v>543</v>
      </c>
      <c r="K163" s="110">
        <v>21</v>
      </c>
      <c r="L163" s="110" t="s">
        <v>544</v>
      </c>
      <c r="M163" s="110" t="s">
        <v>545</v>
      </c>
      <c r="N163" s="110" t="s">
        <v>546</v>
      </c>
      <c r="O163" s="110" t="s">
        <v>547</v>
      </c>
      <c r="P163" s="110" t="s">
        <v>594</v>
      </c>
      <c r="Q163" s="110" t="s">
        <v>595</v>
      </c>
      <c r="R163" s="110" t="s">
        <v>598</v>
      </c>
      <c r="S163" s="110" t="s">
        <v>555</v>
      </c>
      <c r="T163" s="115">
        <v>8.8580000000000005</v>
      </c>
      <c r="U163" s="110" t="s">
        <v>596</v>
      </c>
      <c r="V163" s="112" t="s">
        <v>862</v>
      </c>
      <c r="W163" s="115">
        <f>SUM($T$162:$T$169)</f>
        <v>332.61599999999999</v>
      </c>
    </row>
    <row r="164" spans="1:25" s="110" customFormat="1" x14ac:dyDescent="0.25">
      <c r="A164" s="110" t="s">
        <v>590</v>
      </c>
      <c r="B164" s="110" t="s">
        <v>591</v>
      </c>
      <c r="C164" s="110" t="s">
        <v>592</v>
      </c>
      <c r="D164" s="110" t="s">
        <v>593</v>
      </c>
      <c r="F164" s="110" t="s">
        <v>539</v>
      </c>
      <c r="G164" s="110" t="s">
        <v>540</v>
      </c>
      <c r="H164" s="110" t="s">
        <v>541</v>
      </c>
      <c r="I164" s="110" t="s">
        <v>542</v>
      </c>
      <c r="J164" s="110" t="s">
        <v>543</v>
      </c>
      <c r="K164" s="110">
        <v>21</v>
      </c>
      <c r="L164" s="110" t="s">
        <v>544</v>
      </c>
      <c r="M164" s="110" t="s">
        <v>545</v>
      </c>
      <c r="N164" s="110" t="s">
        <v>546</v>
      </c>
      <c r="O164" s="110" t="s">
        <v>547</v>
      </c>
      <c r="P164" s="110" t="s">
        <v>594</v>
      </c>
      <c r="Q164" s="110" t="s">
        <v>595</v>
      </c>
      <c r="R164" s="110" t="s">
        <v>599</v>
      </c>
      <c r="S164" s="110" t="s">
        <v>557</v>
      </c>
      <c r="T164" s="115">
        <v>22.452000000000002</v>
      </c>
      <c r="U164" s="110" t="s">
        <v>596</v>
      </c>
      <c r="V164" s="112"/>
      <c r="W164" s="115"/>
    </row>
    <row r="165" spans="1:25" s="110" customFormat="1" x14ac:dyDescent="0.25">
      <c r="A165" s="110" t="s">
        <v>590</v>
      </c>
      <c r="B165" s="110" t="s">
        <v>591</v>
      </c>
      <c r="C165" s="110" t="s">
        <v>592</v>
      </c>
      <c r="D165" s="110" t="s">
        <v>593</v>
      </c>
      <c r="F165" s="110" t="s">
        <v>539</v>
      </c>
      <c r="G165" s="110" t="s">
        <v>540</v>
      </c>
      <c r="H165" s="110" t="s">
        <v>541</v>
      </c>
      <c r="I165" s="110" t="s">
        <v>542</v>
      </c>
      <c r="J165" s="110" t="s">
        <v>543</v>
      </c>
      <c r="K165" s="110">
        <v>21</v>
      </c>
      <c r="L165" s="110" t="s">
        <v>544</v>
      </c>
      <c r="M165" s="110" t="s">
        <v>545</v>
      </c>
      <c r="N165" s="110" t="s">
        <v>546</v>
      </c>
      <c r="O165" s="110" t="s">
        <v>547</v>
      </c>
      <c r="P165" s="110" t="s">
        <v>594</v>
      </c>
      <c r="Q165" s="110" t="s">
        <v>595</v>
      </c>
      <c r="R165" s="110" t="s">
        <v>600</v>
      </c>
      <c r="S165" s="110" t="s">
        <v>559</v>
      </c>
      <c r="T165" s="115">
        <v>16.835000000000001</v>
      </c>
      <c r="U165" s="110" t="s">
        <v>596</v>
      </c>
      <c r="V165" s="112"/>
      <c r="W165" s="115"/>
    </row>
    <row r="166" spans="1:25" s="110" customFormat="1" x14ac:dyDescent="0.25">
      <c r="A166" s="110" t="s">
        <v>590</v>
      </c>
      <c r="B166" s="110" t="s">
        <v>591</v>
      </c>
      <c r="C166" s="110" t="s">
        <v>592</v>
      </c>
      <c r="D166" s="110" t="s">
        <v>593</v>
      </c>
      <c r="F166" s="110" t="s">
        <v>539</v>
      </c>
      <c r="G166" s="110" t="s">
        <v>540</v>
      </c>
      <c r="H166" s="110" t="s">
        <v>541</v>
      </c>
      <c r="I166" s="110" t="s">
        <v>542</v>
      </c>
      <c r="J166" s="110" t="s">
        <v>543</v>
      </c>
      <c r="K166" s="110">
        <v>21</v>
      </c>
      <c r="L166" s="110" t="s">
        <v>544</v>
      </c>
      <c r="M166" s="110" t="s">
        <v>545</v>
      </c>
      <c r="N166" s="110" t="s">
        <v>546</v>
      </c>
      <c r="O166" s="110" t="s">
        <v>547</v>
      </c>
      <c r="P166" s="110" t="s">
        <v>594</v>
      </c>
      <c r="Q166" s="110" t="s">
        <v>595</v>
      </c>
      <c r="R166" s="110" t="s">
        <v>601</v>
      </c>
      <c r="S166" s="110" t="s">
        <v>561</v>
      </c>
      <c r="T166" s="115">
        <v>41.756</v>
      </c>
      <c r="U166" s="110" t="s">
        <v>596</v>
      </c>
      <c r="V166" s="112"/>
      <c r="W166" s="115"/>
    </row>
    <row r="167" spans="1:25" s="110" customFormat="1" x14ac:dyDescent="0.25">
      <c r="A167" s="110" t="s">
        <v>590</v>
      </c>
      <c r="B167" s="110" t="s">
        <v>591</v>
      </c>
      <c r="C167" s="110" t="s">
        <v>592</v>
      </c>
      <c r="D167" s="110" t="s">
        <v>593</v>
      </c>
      <c r="F167" s="110" t="s">
        <v>539</v>
      </c>
      <c r="G167" s="110" t="s">
        <v>540</v>
      </c>
      <c r="H167" s="110" t="s">
        <v>541</v>
      </c>
      <c r="I167" s="110" t="s">
        <v>542</v>
      </c>
      <c r="J167" s="110" t="s">
        <v>543</v>
      </c>
      <c r="K167" s="110">
        <v>21</v>
      </c>
      <c r="L167" s="110" t="s">
        <v>544</v>
      </c>
      <c r="M167" s="110" t="s">
        <v>545</v>
      </c>
      <c r="N167" s="110" t="s">
        <v>546</v>
      </c>
      <c r="O167" s="110" t="s">
        <v>547</v>
      </c>
      <c r="P167" s="110" t="s">
        <v>594</v>
      </c>
      <c r="Q167" s="110" t="s">
        <v>595</v>
      </c>
      <c r="R167" s="110" t="s">
        <v>602</v>
      </c>
      <c r="S167" s="110" t="s">
        <v>563</v>
      </c>
      <c r="T167" s="115">
        <v>2.0760000000000001</v>
      </c>
      <c r="U167" s="110" t="s">
        <v>596</v>
      </c>
      <c r="V167" s="112"/>
      <c r="W167" s="115"/>
    </row>
    <row r="168" spans="1:25" s="110" customFormat="1" x14ac:dyDescent="0.25">
      <c r="A168" s="110" t="s">
        <v>590</v>
      </c>
      <c r="B168" s="110" t="s">
        <v>591</v>
      </c>
      <c r="C168" s="110" t="s">
        <v>592</v>
      </c>
      <c r="D168" s="110" t="s">
        <v>593</v>
      </c>
      <c r="F168" s="110" t="s">
        <v>539</v>
      </c>
      <c r="G168" s="110" t="s">
        <v>540</v>
      </c>
      <c r="H168" s="110" t="s">
        <v>541</v>
      </c>
      <c r="I168" s="110" t="s">
        <v>542</v>
      </c>
      <c r="J168" s="110" t="s">
        <v>543</v>
      </c>
      <c r="K168" s="110">
        <v>21</v>
      </c>
      <c r="L168" s="110" t="s">
        <v>544</v>
      </c>
      <c r="M168" s="110" t="s">
        <v>545</v>
      </c>
      <c r="N168" s="110" t="s">
        <v>546</v>
      </c>
      <c r="O168" s="110" t="s">
        <v>547</v>
      </c>
      <c r="P168" s="110" t="s">
        <v>594</v>
      </c>
      <c r="Q168" s="110" t="s">
        <v>595</v>
      </c>
      <c r="R168" s="110" t="s">
        <v>603</v>
      </c>
      <c r="S168" s="110" t="s">
        <v>565</v>
      </c>
      <c r="T168" s="115">
        <v>134.155</v>
      </c>
      <c r="U168" s="110" t="s">
        <v>596</v>
      </c>
      <c r="V168" s="112"/>
      <c r="W168" s="115"/>
    </row>
    <row r="169" spans="1:25" s="110" customFormat="1" x14ac:dyDescent="0.25">
      <c r="A169" s="110" t="s">
        <v>590</v>
      </c>
      <c r="B169" s="110" t="s">
        <v>591</v>
      </c>
      <c r="C169" s="110" t="s">
        <v>592</v>
      </c>
      <c r="D169" s="110" t="s">
        <v>593</v>
      </c>
      <c r="F169" s="110" t="s">
        <v>539</v>
      </c>
      <c r="G169" s="110" t="s">
        <v>540</v>
      </c>
      <c r="H169" s="110" t="s">
        <v>541</v>
      </c>
      <c r="I169" s="110" t="s">
        <v>542</v>
      </c>
      <c r="J169" s="110" t="s">
        <v>543</v>
      </c>
      <c r="K169" s="110">
        <v>21</v>
      </c>
      <c r="L169" s="110" t="s">
        <v>544</v>
      </c>
      <c r="M169" s="110" t="s">
        <v>545</v>
      </c>
      <c r="N169" s="110" t="s">
        <v>546</v>
      </c>
      <c r="O169" s="110" t="s">
        <v>547</v>
      </c>
      <c r="P169" s="110" t="s">
        <v>594</v>
      </c>
      <c r="Q169" s="110" t="s">
        <v>595</v>
      </c>
      <c r="R169" s="110" t="s">
        <v>572</v>
      </c>
      <c r="S169" s="110" t="s">
        <v>567</v>
      </c>
      <c r="T169" s="115">
        <v>74.14</v>
      </c>
      <c r="U169" s="110" t="s">
        <v>596</v>
      </c>
      <c r="V169" s="112"/>
      <c r="W169" s="115"/>
    </row>
    <row r="170" spans="1:25" x14ac:dyDescent="0.25">
      <c r="A170" t="s">
        <v>590</v>
      </c>
      <c r="B170" t="s">
        <v>591</v>
      </c>
      <c r="C170" t="s">
        <v>592</v>
      </c>
      <c r="D170" t="s">
        <v>593</v>
      </c>
      <c r="F170" t="s">
        <v>539</v>
      </c>
      <c r="G170" t="s">
        <v>540</v>
      </c>
      <c r="H170" t="s">
        <v>541</v>
      </c>
      <c r="I170" t="s">
        <v>542</v>
      </c>
      <c r="J170" t="s">
        <v>543</v>
      </c>
      <c r="K170">
        <v>21</v>
      </c>
      <c r="L170" t="s">
        <v>574</v>
      </c>
      <c r="M170" t="s">
        <v>575</v>
      </c>
      <c r="N170" t="s">
        <v>546</v>
      </c>
      <c r="O170" t="s">
        <v>547</v>
      </c>
      <c r="P170" t="s">
        <v>594</v>
      </c>
      <c r="Q170" t="s">
        <v>595</v>
      </c>
      <c r="R170" t="s">
        <v>131</v>
      </c>
      <c r="S170" t="s">
        <v>550</v>
      </c>
      <c r="T170" s="113">
        <v>300461</v>
      </c>
      <c r="U170" t="s">
        <v>596</v>
      </c>
    </row>
    <row r="171" spans="1:25" x14ac:dyDescent="0.25">
      <c r="A171" t="s">
        <v>590</v>
      </c>
      <c r="B171" t="s">
        <v>591</v>
      </c>
      <c r="C171" t="s">
        <v>592</v>
      </c>
      <c r="D171" t="s">
        <v>593</v>
      </c>
      <c r="F171" t="s">
        <v>539</v>
      </c>
      <c r="G171" t="s">
        <v>540</v>
      </c>
      <c r="H171" t="s">
        <v>541</v>
      </c>
      <c r="I171" t="s">
        <v>542</v>
      </c>
      <c r="J171" t="s">
        <v>543</v>
      </c>
      <c r="K171">
        <v>21</v>
      </c>
      <c r="L171" t="s">
        <v>574</v>
      </c>
      <c r="M171" t="s">
        <v>575</v>
      </c>
      <c r="N171" t="s">
        <v>546</v>
      </c>
      <c r="O171" t="s">
        <v>547</v>
      </c>
      <c r="P171" t="s">
        <v>594</v>
      </c>
      <c r="Q171" t="s">
        <v>595</v>
      </c>
      <c r="R171" t="s">
        <v>597</v>
      </c>
      <c r="S171" t="s">
        <v>553</v>
      </c>
      <c r="T171" s="113">
        <v>26172</v>
      </c>
      <c r="U171" t="s">
        <v>596</v>
      </c>
    </row>
    <row r="172" spans="1:25" x14ac:dyDescent="0.25">
      <c r="A172" t="s">
        <v>590</v>
      </c>
      <c r="B172" t="s">
        <v>591</v>
      </c>
      <c r="C172" t="s">
        <v>592</v>
      </c>
      <c r="D172" t="s">
        <v>593</v>
      </c>
      <c r="F172" t="s">
        <v>539</v>
      </c>
      <c r="G172" t="s">
        <v>540</v>
      </c>
      <c r="H172" t="s">
        <v>541</v>
      </c>
      <c r="I172" t="s">
        <v>542</v>
      </c>
      <c r="J172" t="s">
        <v>543</v>
      </c>
      <c r="K172">
        <v>21</v>
      </c>
      <c r="L172" t="s">
        <v>574</v>
      </c>
      <c r="M172" t="s">
        <v>575</v>
      </c>
      <c r="N172" t="s">
        <v>546</v>
      </c>
      <c r="O172" t="s">
        <v>547</v>
      </c>
      <c r="P172" t="s">
        <v>594</v>
      </c>
      <c r="Q172" t="s">
        <v>595</v>
      </c>
      <c r="R172" t="s">
        <v>598</v>
      </c>
      <c r="S172" t="s">
        <v>555</v>
      </c>
      <c r="T172" s="113">
        <v>7718</v>
      </c>
      <c r="U172" t="s">
        <v>596</v>
      </c>
    </row>
    <row r="173" spans="1:25" x14ac:dyDescent="0.25">
      <c r="A173" t="s">
        <v>590</v>
      </c>
      <c r="B173" t="s">
        <v>591</v>
      </c>
      <c r="C173" t="s">
        <v>592</v>
      </c>
      <c r="D173" t="s">
        <v>593</v>
      </c>
      <c r="F173" t="s">
        <v>539</v>
      </c>
      <c r="G173" t="s">
        <v>540</v>
      </c>
      <c r="H173" t="s">
        <v>541</v>
      </c>
      <c r="I173" t="s">
        <v>542</v>
      </c>
      <c r="J173" t="s">
        <v>543</v>
      </c>
      <c r="K173">
        <v>21</v>
      </c>
      <c r="L173" t="s">
        <v>574</v>
      </c>
      <c r="M173" t="s">
        <v>575</v>
      </c>
      <c r="N173" t="s">
        <v>546</v>
      </c>
      <c r="O173" t="s">
        <v>547</v>
      </c>
      <c r="P173" t="s">
        <v>594</v>
      </c>
      <c r="Q173" t="s">
        <v>595</v>
      </c>
      <c r="R173" t="s">
        <v>599</v>
      </c>
      <c r="S173" t="s">
        <v>557</v>
      </c>
      <c r="T173" s="113">
        <v>12436</v>
      </c>
      <c r="U173" t="s">
        <v>596</v>
      </c>
    </row>
    <row r="174" spans="1:25" x14ac:dyDescent="0.25">
      <c r="A174" t="s">
        <v>590</v>
      </c>
      <c r="B174" t="s">
        <v>591</v>
      </c>
      <c r="C174" t="s">
        <v>592</v>
      </c>
      <c r="D174" t="s">
        <v>593</v>
      </c>
      <c r="F174" t="s">
        <v>539</v>
      </c>
      <c r="G174" t="s">
        <v>540</v>
      </c>
      <c r="H174" t="s">
        <v>541</v>
      </c>
      <c r="I174" t="s">
        <v>542</v>
      </c>
      <c r="J174" t="s">
        <v>543</v>
      </c>
      <c r="K174">
        <v>21</v>
      </c>
      <c r="L174" t="s">
        <v>574</v>
      </c>
      <c r="M174" t="s">
        <v>575</v>
      </c>
      <c r="N174" t="s">
        <v>546</v>
      </c>
      <c r="O174" t="s">
        <v>547</v>
      </c>
      <c r="P174" t="s">
        <v>594</v>
      </c>
      <c r="Q174" t="s">
        <v>595</v>
      </c>
      <c r="R174" t="s">
        <v>600</v>
      </c>
      <c r="S174" t="s">
        <v>559</v>
      </c>
      <c r="T174" s="113">
        <v>13.89</v>
      </c>
      <c r="U174" t="s">
        <v>596</v>
      </c>
    </row>
    <row r="175" spans="1:25" x14ac:dyDescent="0.25">
      <c r="A175" t="s">
        <v>590</v>
      </c>
      <c r="B175" t="s">
        <v>591</v>
      </c>
      <c r="C175" t="s">
        <v>592</v>
      </c>
      <c r="D175" t="s">
        <v>593</v>
      </c>
      <c r="F175" t="s">
        <v>539</v>
      </c>
      <c r="G175" t="s">
        <v>540</v>
      </c>
      <c r="H175" t="s">
        <v>541</v>
      </c>
      <c r="I175" t="s">
        <v>542</v>
      </c>
      <c r="J175" t="s">
        <v>543</v>
      </c>
      <c r="K175">
        <v>21</v>
      </c>
      <c r="L175" t="s">
        <v>574</v>
      </c>
      <c r="M175" t="s">
        <v>575</v>
      </c>
      <c r="N175" t="s">
        <v>546</v>
      </c>
      <c r="O175" t="s">
        <v>547</v>
      </c>
      <c r="P175" t="s">
        <v>594</v>
      </c>
      <c r="Q175" t="s">
        <v>595</v>
      </c>
      <c r="R175" t="s">
        <v>601</v>
      </c>
      <c r="S175" t="s">
        <v>561</v>
      </c>
      <c r="T175" s="113">
        <v>35611</v>
      </c>
      <c r="U175" t="s">
        <v>596</v>
      </c>
    </row>
    <row r="176" spans="1:25" x14ac:dyDescent="0.25">
      <c r="A176" t="s">
        <v>590</v>
      </c>
      <c r="B176" t="s">
        <v>591</v>
      </c>
      <c r="C176" t="s">
        <v>592</v>
      </c>
      <c r="D176" t="s">
        <v>593</v>
      </c>
      <c r="F176" t="s">
        <v>539</v>
      </c>
      <c r="G176" t="s">
        <v>540</v>
      </c>
      <c r="H176" t="s">
        <v>541</v>
      </c>
      <c r="I176" t="s">
        <v>542</v>
      </c>
      <c r="J176" t="s">
        <v>543</v>
      </c>
      <c r="K176">
        <v>21</v>
      </c>
      <c r="L176" t="s">
        <v>574</v>
      </c>
      <c r="M176" t="s">
        <v>575</v>
      </c>
      <c r="N176" t="s">
        <v>546</v>
      </c>
      <c r="O176" t="s">
        <v>547</v>
      </c>
      <c r="P176" t="s">
        <v>594</v>
      </c>
      <c r="Q176" t="s">
        <v>595</v>
      </c>
      <c r="R176" t="s">
        <v>602</v>
      </c>
      <c r="S176" t="s">
        <v>563</v>
      </c>
      <c r="T176" s="113">
        <v>2056</v>
      </c>
      <c r="U176" t="s">
        <v>596</v>
      </c>
    </row>
    <row r="177" spans="1:23" x14ac:dyDescent="0.25">
      <c r="A177" t="s">
        <v>590</v>
      </c>
      <c r="B177" t="s">
        <v>591</v>
      </c>
      <c r="C177" t="s">
        <v>592</v>
      </c>
      <c r="D177" t="s">
        <v>593</v>
      </c>
      <c r="F177" t="s">
        <v>539</v>
      </c>
      <c r="G177" t="s">
        <v>540</v>
      </c>
      <c r="H177" t="s">
        <v>541</v>
      </c>
      <c r="I177" t="s">
        <v>542</v>
      </c>
      <c r="J177" t="s">
        <v>543</v>
      </c>
      <c r="K177">
        <v>21</v>
      </c>
      <c r="L177" t="s">
        <v>574</v>
      </c>
      <c r="M177" t="s">
        <v>575</v>
      </c>
      <c r="N177" t="s">
        <v>546</v>
      </c>
      <c r="O177" t="s">
        <v>547</v>
      </c>
      <c r="P177" t="s">
        <v>594</v>
      </c>
      <c r="Q177" t="s">
        <v>595</v>
      </c>
      <c r="R177" t="s">
        <v>603</v>
      </c>
      <c r="S177" t="s">
        <v>565</v>
      </c>
      <c r="T177" s="113">
        <v>129913</v>
      </c>
      <c r="U177" t="s">
        <v>596</v>
      </c>
    </row>
    <row r="178" spans="1:23" x14ac:dyDescent="0.25">
      <c r="A178" t="s">
        <v>590</v>
      </c>
      <c r="B178" t="s">
        <v>591</v>
      </c>
      <c r="C178" t="s">
        <v>592</v>
      </c>
      <c r="D178" t="s">
        <v>593</v>
      </c>
      <c r="F178" t="s">
        <v>539</v>
      </c>
      <c r="G178" t="s">
        <v>540</v>
      </c>
      <c r="H178" t="s">
        <v>541</v>
      </c>
      <c r="I178" t="s">
        <v>542</v>
      </c>
      <c r="J178" t="s">
        <v>543</v>
      </c>
      <c r="K178">
        <v>21</v>
      </c>
      <c r="L178" t="s">
        <v>574</v>
      </c>
      <c r="M178" t="s">
        <v>575</v>
      </c>
      <c r="N178" t="s">
        <v>546</v>
      </c>
      <c r="O178" t="s">
        <v>547</v>
      </c>
      <c r="P178" t="s">
        <v>594</v>
      </c>
      <c r="Q178" t="s">
        <v>595</v>
      </c>
      <c r="R178" t="s">
        <v>572</v>
      </c>
      <c r="S178" t="s">
        <v>567</v>
      </c>
      <c r="T178" s="113">
        <v>72665</v>
      </c>
      <c r="U178" t="s">
        <v>596</v>
      </c>
    </row>
    <row r="179" spans="1:23" x14ac:dyDescent="0.25">
      <c r="A179" t="s">
        <v>590</v>
      </c>
      <c r="B179" t="s">
        <v>591</v>
      </c>
      <c r="C179" t="s">
        <v>592</v>
      </c>
      <c r="D179" t="s">
        <v>593</v>
      </c>
      <c r="F179" t="s">
        <v>539</v>
      </c>
      <c r="G179" t="s">
        <v>540</v>
      </c>
      <c r="H179" t="s">
        <v>541</v>
      </c>
      <c r="I179" t="s">
        <v>542</v>
      </c>
      <c r="J179" t="s">
        <v>543</v>
      </c>
      <c r="K179">
        <v>21</v>
      </c>
      <c r="L179" t="s">
        <v>576</v>
      </c>
      <c r="M179" t="s">
        <v>547</v>
      </c>
      <c r="N179" t="s">
        <v>546</v>
      </c>
      <c r="O179" t="s">
        <v>547</v>
      </c>
      <c r="P179" t="s">
        <v>594</v>
      </c>
      <c r="Q179" t="s">
        <v>595</v>
      </c>
      <c r="R179" t="s">
        <v>131</v>
      </c>
      <c r="S179" t="s">
        <v>550</v>
      </c>
      <c r="T179" s="113">
        <v>31705</v>
      </c>
      <c r="U179" t="s">
        <v>596</v>
      </c>
    </row>
    <row r="180" spans="1:23" x14ac:dyDescent="0.25">
      <c r="A180" t="s">
        <v>590</v>
      </c>
      <c r="B180" t="s">
        <v>591</v>
      </c>
      <c r="C180" t="s">
        <v>592</v>
      </c>
      <c r="D180" t="s">
        <v>593</v>
      </c>
      <c r="F180" t="s">
        <v>539</v>
      </c>
      <c r="G180" t="s">
        <v>540</v>
      </c>
      <c r="H180" t="s">
        <v>541</v>
      </c>
      <c r="I180" t="s">
        <v>542</v>
      </c>
      <c r="J180" t="s">
        <v>543</v>
      </c>
      <c r="K180">
        <v>21</v>
      </c>
      <c r="L180" t="s">
        <v>576</v>
      </c>
      <c r="M180" t="s">
        <v>547</v>
      </c>
      <c r="N180" t="s">
        <v>546</v>
      </c>
      <c r="O180" t="s">
        <v>547</v>
      </c>
      <c r="P180" t="s">
        <v>594</v>
      </c>
      <c r="Q180" t="s">
        <v>595</v>
      </c>
      <c r="R180" t="s">
        <v>597</v>
      </c>
      <c r="S180" t="s">
        <v>553</v>
      </c>
      <c r="T180" s="113">
        <v>6172</v>
      </c>
      <c r="U180" t="s">
        <v>596</v>
      </c>
    </row>
    <row r="181" spans="1:23" x14ac:dyDescent="0.25">
      <c r="A181" t="s">
        <v>590</v>
      </c>
      <c r="B181" t="s">
        <v>591</v>
      </c>
      <c r="C181" t="s">
        <v>592</v>
      </c>
      <c r="D181" t="s">
        <v>593</v>
      </c>
      <c r="F181" t="s">
        <v>539</v>
      </c>
      <c r="G181" t="s">
        <v>540</v>
      </c>
      <c r="H181" t="s">
        <v>541</v>
      </c>
      <c r="I181" t="s">
        <v>542</v>
      </c>
      <c r="J181" t="s">
        <v>543</v>
      </c>
      <c r="K181">
        <v>21</v>
      </c>
      <c r="L181" t="s">
        <v>576</v>
      </c>
      <c r="M181" t="s">
        <v>547</v>
      </c>
      <c r="N181" t="s">
        <v>546</v>
      </c>
      <c r="O181" t="s">
        <v>547</v>
      </c>
      <c r="P181" t="s">
        <v>594</v>
      </c>
      <c r="Q181" t="s">
        <v>595</v>
      </c>
      <c r="R181" t="s">
        <v>598</v>
      </c>
      <c r="S181" t="s">
        <v>555</v>
      </c>
      <c r="T181" s="113">
        <v>1.1399999999999999</v>
      </c>
      <c r="U181" t="s">
        <v>596</v>
      </c>
    </row>
    <row r="182" spans="1:23" x14ac:dyDescent="0.25">
      <c r="A182" t="s">
        <v>590</v>
      </c>
      <c r="B182" t="s">
        <v>591</v>
      </c>
      <c r="C182" t="s">
        <v>592</v>
      </c>
      <c r="D182" t="s">
        <v>593</v>
      </c>
      <c r="F182" t="s">
        <v>539</v>
      </c>
      <c r="G182" t="s">
        <v>540</v>
      </c>
      <c r="H182" t="s">
        <v>541</v>
      </c>
      <c r="I182" t="s">
        <v>542</v>
      </c>
      <c r="J182" t="s">
        <v>543</v>
      </c>
      <c r="K182">
        <v>21</v>
      </c>
      <c r="L182" t="s">
        <v>576</v>
      </c>
      <c r="M182" t="s">
        <v>547</v>
      </c>
      <c r="N182" t="s">
        <v>546</v>
      </c>
      <c r="O182" t="s">
        <v>547</v>
      </c>
      <c r="P182" t="s">
        <v>594</v>
      </c>
      <c r="Q182" t="s">
        <v>595</v>
      </c>
      <c r="R182" t="s">
        <v>599</v>
      </c>
      <c r="S182" t="s">
        <v>557</v>
      </c>
      <c r="T182" s="113">
        <v>10016</v>
      </c>
      <c r="U182" t="s">
        <v>596</v>
      </c>
    </row>
    <row r="183" spans="1:23" x14ac:dyDescent="0.25">
      <c r="A183" t="s">
        <v>590</v>
      </c>
      <c r="B183" t="s">
        <v>591</v>
      </c>
      <c r="C183" t="s">
        <v>592</v>
      </c>
      <c r="D183" t="s">
        <v>593</v>
      </c>
      <c r="F183" t="s">
        <v>539</v>
      </c>
      <c r="G183" t="s">
        <v>540</v>
      </c>
      <c r="H183" t="s">
        <v>541</v>
      </c>
      <c r="I183" t="s">
        <v>542</v>
      </c>
      <c r="J183" t="s">
        <v>543</v>
      </c>
      <c r="K183">
        <v>21</v>
      </c>
      <c r="L183" t="s">
        <v>576</v>
      </c>
      <c r="M183" t="s">
        <v>547</v>
      </c>
      <c r="N183" t="s">
        <v>546</v>
      </c>
      <c r="O183" t="s">
        <v>547</v>
      </c>
      <c r="P183" t="s">
        <v>594</v>
      </c>
      <c r="Q183" t="s">
        <v>595</v>
      </c>
      <c r="R183" t="s">
        <v>600</v>
      </c>
      <c r="S183" t="s">
        <v>559</v>
      </c>
      <c r="T183" s="113">
        <v>2945</v>
      </c>
      <c r="U183" t="s">
        <v>596</v>
      </c>
    </row>
    <row r="184" spans="1:23" x14ac:dyDescent="0.25">
      <c r="A184" t="s">
        <v>590</v>
      </c>
      <c r="B184" t="s">
        <v>591</v>
      </c>
      <c r="C184" t="s">
        <v>592</v>
      </c>
      <c r="D184" t="s">
        <v>593</v>
      </c>
      <c r="F184" t="s">
        <v>539</v>
      </c>
      <c r="G184" t="s">
        <v>540</v>
      </c>
      <c r="H184" t="s">
        <v>541</v>
      </c>
      <c r="I184" t="s">
        <v>542</v>
      </c>
      <c r="J184" t="s">
        <v>543</v>
      </c>
      <c r="K184">
        <v>21</v>
      </c>
      <c r="L184" t="s">
        <v>576</v>
      </c>
      <c r="M184" t="s">
        <v>547</v>
      </c>
      <c r="N184" t="s">
        <v>546</v>
      </c>
      <c r="O184" t="s">
        <v>547</v>
      </c>
      <c r="P184" t="s">
        <v>594</v>
      </c>
      <c r="Q184" t="s">
        <v>595</v>
      </c>
      <c r="R184" t="s">
        <v>601</v>
      </c>
      <c r="S184" t="s">
        <v>561</v>
      </c>
      <c r="T184" s="113">
        <v>6145</v>
      </c>
      <c r="U184" t="s">
        <v>596</v>
      </c>
    </row>
    <row r="185" spans="1:23" x14ac:dyDescent="0.25">
      <c r="A185" t="s">
        <v>590</v>
      </c>
      <c r="B185" t="s">
        <v>591</v>
      </c>
      <c r="C185" t="s">
        <v>592</v>
      </c>
      <c r="D185" t="s">
        <v>593</v>
      </c>
      <c r="F185" t="s">
        <v>539</v>
      </c>
      <c r="G185" t="s">
        <v>540</v>
      </c>
      <c r="H185" t="s">
        <v>541</v>
      </c>
      <c r="I185" t="s">
        <v>542</v>
      </c>
      <c r="J185" t="s">
        <v>543</v>
      </c>
      <c r="K185">
        <v>21</v>
      </c>
      <c r="L185" t="s">
        <v>576</v>
      </c>
      <c r="M185" t="s">
        <v>547</v>
      </c>
      <c r="N185" t="s">
        <v>546</v>
      </c>
      <c r="O185" t="s">
        <v>547</v>
      </c>
      <c r="P185" t="s">
        <v>594</v>
      </c>
      <c r="Q185" t="s">
        <v>595</v>
      </c>
      <c r="R185" t="s">
        <v>602</v>
      </c>
      <c r="S185" t="s">
        <v>563</v>
      </c>
      <c r="T185" s="113">
        <v>0.02</v>
      </c>
      <c r="U185" t="s">
        <v>596</v>
      </c>
    </row>
    <row r="186" spans="1:23" x14ac:dyDescent="0.25">
      <c r="A186" t="s">
        <v>590</v>
      </c>
      <c r="B186" t="s">
        <v>591</v>
      </c>
      <c r="C186" t="s">
        <v>592</v>
      </c>
      <c r="D186" t="s">
        <v>593</v>
      </c>
      <c r="F186" t="s">
        <v>539</v>
      </c>
      <c r="G186" t="s">
        <v>540</v>
      </c>
      <c r="H186" t="s">
        <v>541</v>
      </c>
      <c r="I186" t="s">
        <v>542</v>
      </c>
      <c r="J186" t="s">
        <v>543</v>
      </c>
      <c r="K186">
        <v>21</v>
      </c>
      <c r="L186" t="s">
        <v>576</v>
      </c>
      <c r="M186" t="s">
        <v>547</v>
      </c>
      <c r="N186" t="s">
        <v>546</v>
      </c>
      <c r="O186" t="s">
        <v>547</v>
      </c>
      <c r="P186" t="s">
        <v>594</v>
      </c>
      <c r="Q186" t="s">
        <v>595</v>
      </c>
      <c r="R186" t="s">
        <v>603</v>
      </c>
      <c r="S186" t="s">
        <v>565</v>
      </c>
      <c r="T186" s="113">
        <v>4242</v>
      </c>
      <c r="U186" t="s">
        <v>596</v>
      </c>
    </row>
    <row r="187" spans="1:23" x14ac:dyDescent="0.25">
      <c r="A187" t="s">
        <v>590</v>
      </c>
      <c r="B187" t="s">
        <v>591</v>
      </c>
      <c r="C187" t="s">
        <v>592</v>
      </c>
      <c r="D187" t="s">
        <v>593</v>
      </c>
      <c r="F187" t="s">
        <v>539</v>
      </c>
      <c r="G187" t="s">
        <v>540</v>
      </c>
      <c r="H187" t="s">
        <v>541</v>
      </c>
      <c r="I187" t="s">
        <v>542</v>
      </c>
      <c r="J187" t="s">
        <v>543</v>
      </c>
      <c r="K187">
        <v>21</v>
      </c>
      <c r="L187" t="s">
        <v>576</v>
      </c>
      <c r="M187" t="s">
        <v>547</v>
      </c>
      <c r="N187" t="s">
        <v>546</v>
      </c>
      <c r="O187" t="s">
        <v>547</v>
      </c>
      <c r="P187" t="s">
        <v>594</v>
      </c>
      <c r="Q187" t="s">
        <v>595</v>
      </c>
      <c r="R187" t="s">
        <v>572</v>
      </c>
      <c r="S187" t="s">
        <v>567</v>
      </c>
      <c r="T187" s="113">
        <v>1475</v>
      </c>
      <c r="U187" t="s">
        <v>596</v>
      </c>
    </row>
    <row r="188" spans="1:23" s="49" customFormat="1" x14ac:dyDescent="0.25">
      <c r="A188" s="49" t="s">
        <v>38</v>
      </c>
      <c r="B188" s="49" t="s">
        <v>604</v>
      </c>
      <c r="C188" s="49" t="s">
        <v>187</v>
      </c>
      <c r="D188" s="49" t="s">
        <v>538</v>
      </c>
      <c r="F188" s="49" t="s">
        <v>539</v>
      </c>
      <c r="G188" s="49" t="s">
        <v>540</v>
      </c>
      <c r="H188" s="49" t="s">
        <v>541</v>
      </c>
      <c r="I188" s="49" t="s">
        <v>542</v>
      </c>
      <c r="J188" s="49" t="s">
        <v>543</v>
      </c>
      <c r="K188" s="49">
        <v>21</v>
      </c>
      <c r="L188" s="49" t="s">
        <v>544</v>
      </c>
      <c r="M188" s="49" t="s">
        <v>545</v>
      </c>
      <c r="N188" s="49" t="s">
        <v>546</v>
      </c>
      <c r="O188" s="49" t="s">
        <v>547</v>
      </c>
      <c r="P188" s="49" t="s">
        <v>548</v>
      </c>
      <c r="Q188" s="49" t="s">
        <v>549</v>
      </c>
      <c r="R188" s="49" t="s">
        <v>131</v>
      </c>
      <c r="S188" s="49" t="s">
        <v>550</v>
      </c>
      <c r="T188" s="116">
        <v>4380.2780000000002</v>
      </c>
      <c r="U188" s="49" t="s">
        <v>605</v>
      </c>
      <c r="V188" s="50" t="s">
        <v>858</v>
      </c>
      <c r="W188" s="116">
        <f>('ILO employment 2007'!T189+'ILO employment 2007'!T190+'ILO employment 2007'!T191)*( 1 +'ILO employment 2007'!T199/('ILO employment 2007'!T188-'ILO employment 2007'!T199))</f>
        <v>1943.2240000000002</v>
      </c>
    </row>
    <row r="189" spans="1:23" s="49" customFormat="1" x14ac:dyDescent="0.25">
      <c r="A189" s="49" t="s">
        <v>38</v>
      </c>
      <c r="B189" s="49" t="s">
        <v>604</v>
      </c>
      <c r="C189" s="49" t="s">
        <v>187</v>
      </c>
      <c r="D189" s="49" t="s">
        <v>538</v>
      </c>
      <c r="F189" s="49" t="s">
        <v>539</v>
      </c>
      <c r="G189" s="49" t="s">
        <v>540</v>
      </c>
      <c r="H189" s="49" t="s">
        <v>541</v>
      </c>
      <c r="I189" s="49" t="s">
        <v>542</v>
      </c>
      <c r="J189" s="49" t="s">
        <v>543</v>
      </c>
      <c r="K189" s="49">
        <v>21</v>
      </c>
      <c r="L189" s="49" t="s">
        <v>544</v>
      </c>
      <c r="M189" s="49" t="s">
        <v>545</v>
      </c>
      <c r="N189" s="49" t="s">
        <v>546</v>
      </c>
      <c r="O189" s="49" t="s">
        <v>547</v>
      </c>
      <c r="P189" s="49" t="s">
        <v>548</v>
      </c>
      <c r="Q189" s="49" t="s">
        <v>549</v>
      </c>
      <c r="R189" s="49" t="s">
        <v>552</v>
      </c>
      <c r="S189" s="49" t="s">
        <v>553</v>
      </c>
      <c r="T189" s="116">
        <v>498.63799999999998</v>
      </c>
      <c r="U189" s="49" t="s">
        <v>605</v>
      </c>
      <c r="V189" s="50" t="s">
        <v>859</v>
      </c>
      <c r="W189" s="116">
        <f>('ILO employment 2007'!T192+'ILO employment 2007'!T193+'ILO employment 2007'!T194+'ILO employment 2007'!T195+'ILO employment 2007'!T196+'ILO employment 2007'!T197+'ILO employment 2007'!T198)*( 1 +'ILO employment 2007'!T199/('ILO employment 2007'!T188-'ILO employment 2007'!T199))</f>
        <v>2437.0550000000003</v>
      </c>
    </row>
    <row r="190" spans="1:23" s="49" customFormat="1" x14ac:dyDescent="0.25">
      <c r="A190" s="49" t="s">
        <v>38</v>
      </c>
      <c r="B190" s="49" t="s">
        <v>604</v>
      </c>
      <c r="C190" s="49" t="s">
        <v>187</v>
      </c>
      <c r="D190" s="49" t="s">
        <v>538</v>
      </c>
      <c r="F190" s="49" t="s">
        <v>539</v>
      </c>
      <c r="G190" s="49" t="s">
        <v>540</v>
      </c>
      <c r="H190" s="49" t="s">
        <v>541</v>
      </c>
      <c r="I190" s="49" t="s">
        <v>542</v>
      </c>
      <c r="J190" s="49" t="s">
        <v>543</v>
      </c>
      <c r="K190" s="49">
        <v>21</v>
      </c>
      <c r="L190" s="49" t="s">
        <v>544</v>
      </c>
      <c r="M190" s="49" t="s">
        <v>545</v>
      </c>
      <c r="N190" s="49" t="s">
        <v>546</v>
      </c>
      <c r="O190" s="49" t="s">
        <v>547</v>
      </c>
      <c r="P190" s="49" t="s">
        <v>548</v>
      </c>
      <c r="Q190" s="49" t="s">
        <v>549</v>
      </c>
      <c r="R190" s="49" t="s">
        <v>554</v>
      </c>
      <c r="S190" s="49" t="s">
        <v>555</v>
      </c>
      <c r="T190" s="116">
        <v>919.89099999999996</v>
      </c>
      <c r="U190" s="49" t="s">
        <v>605</v>
      </c>
      <c r="V190" s="130" t="s">
        <v>862</v>
      </c>
      <c r="W190" s="131">
        <f>SUM(T189:T198)</f>
        <v>4380.2790000000005</v>
      </c>
    </row>
    <row r="191" spans="1:23" s="49" customFormat="1" x14ac:dyDescent="0.25">
      <c r="A191" s="49" t="s">
        <v>38</v>
      </c>
      <c r="B191" s="49" t="s">
        <v>604</v>
      </c>
      <c r="C191" s="49" t="s">
        <v>187</v>
      </c>
      <c r="D191" s="49" t="s">
        <v>538</v>
      </c>
      <c r="F191" s="49" t="s">
        <v>539</v>
      </c>
      <c r="G191" s="49" t="s">
        <v>540</v>
      </c>
      <c r="H191" s="49" t="s">
        <v>541</v>
      </c>
      <c r="I191" s="49" t="s">
        <v>542</v>
      </c>
      <c r="J191" s="49" t="s">
        <v>543</v>
      </c>
      <c r="K191" s="49">
        <v>21</v>
      </c>
      <c r="L191" s="49" t="s">
        <v>544</v>
      </c>
      <c r="M191" s="49" t="s">
        <v>545</v>
      </c>
      <c r="N191" s="49" t="s">
        <v>546</v>
      </c>
      <c r="O191" s="49" t="s">
        <v>547</v>
      </c>
      <c r="P191" s="49" t="s">
        <v>548</v>
      </c>
      <c r="Q191" s="49" t="s">
        <v>549</v>
      </c>
      <c r="R191" s="49" t="s">
        <v>556</v>
      </c>
      <c r="S191" s="49" t="s">
        <v>557</v>
      </c>
      <c r="T191" s="116">
        <v>524.69500000000005</v>
      </c>
      <c r="U191" s="49" t="s">
        <v>605</v>
      </c>
      <c r="V191" s="50"/>
      <c r="W191" s="116"/>
    </row>
    <row r="192" spans="1:23" s="49" customFormat="1" x14ac:dyDescent="0.25">
      <c r="A192" s="49" t="s">
        <v>38</v>
      </c>
      <c r="B192" s="49" t="s">
        <v>604</v>
      </c>
      <c r="C192" s="49" t="s">
        <v>187</v>
      </c>
      <c r="D192" s="49" t="s">
        <v>538</v>
      </c>
      <c r="F192" s="49" t="s">
        <v>539</v>
      </c>
      <c r="G192" s="49" t="s">
        <v>540</v>
      </c>
      <c r="H192" s="49" t="s">
        <v>541</v>
      </c>
      <c r="I192" s="49" t="s">
        <v>542</v>
      </c>
      <c r="J192" s="49" t="s">
        <v>543</v>
      </c>
      <c r="K192" s="49">
        <v>21</v>
      </c>
      <c r="L192" s="49" t="s">
        <v>544</v>
      </c>
      <c r="M192" s="49" t="s">
        <v>545</v>
      </c>
      <c r="N192" s="49" t="s">
        <v>546</v>
      </c>
      <c r="O192" s="49" t="s">
        <v>547</v>
      </c>
      <c r="P192" s="49" t="s">
        <v>548</v>
      </c>
      <c r="Q192" s="49" t="s">
        <v>549</v>
      </c>
      <c r="R192" s="49" t="s">
        <v>558</v>
      </c>
      <c r="S192" s="49" t="s">
        <v>559</v>
      </c>
      <c r="T192" s="116">
        <v>626.51900000000001</v>
      </c>
      <c r="U192" s="49" t="s">
        <v>605</v>
      </c>
      <c r="V192" s="50"/>
      <c r="W192" s="116"/>
    </row>
    <row r="193" spans="1:23" s="49" customFormat="1" x14ac:dyDescent="0.25">
      <c r="A193" s="49" t="s">
        <v>38</v>
      </c>
      <c r="B193" s="49" t="s">
        <v>604</v>
      </c>
      <c r="C193" s="49" t="s">
        <v>187</v>
      </c>
      <c r="D193" s="49" t="s">
        <v>538</v>
      </c>
      <c r="F193" s="49" t="s">
        <v>539</v>
      </c>
      <c r="G193" s="49" t="s">
        <v>540</v>
      </c>
      <c r="H193" s="49" t="s">
        <v>541</v>
      </c>
      <c r="I193" s="49" t="s">
        <v>542</v>
      </c>
      <c r="J193" s="49" t="s">
        <v>543</v>
      </c>
      <c r="K193" s="49">
        <v>21</v>
      </c>
      <c r="L193" s="49" t="s">
        <v>544</v>
      </c>
      <c r="M193" s="49" t="s">
        <v>545</v>
      </c>
      <c r="N193" s="49" t="s">
        <v>546</v>
      </c>
      <c r="O193" s="49" t="s">
        <v>547</v>
      </c>
      <c r="P193" s="49" t="s">
        <v>548</v>
      </c>
      <c r="Q193" s="49" t="s">
        <v>549</v>
      </c>
      <c r="R193" s="49" t="s">
        <v>560</v>
      </c>
      <c r="S193" s="49" t="s">
        <v>561</v>
      </c>
      <c r="T193" s="116">
        <v>488.40199999999999</v>
      </c>
      <c r="U193" s="49" t="s">
        <v>605</v>
      </c>
      <c r="V193" s="50"/>
      <c r="W193" s="116"/>
    </row>
    <row r="194" spans="1:23" s="49" customFormat="1" x14ac:dyDescent="0.25">
      <c r="A194" s="49" t="s">
        <v>38</v>
      </c>
      <c r="B194" s="49" t="s">
        <v>604</v>
      </c>
      <c r="C194" s="49" t="s">
        <v>187</v>
      </c>
      <c r="D194" s="49" t="s">
        <v>538</v>
      </c>
      <c r="F194" s="49" t="s">
        <v>539</v>
      </c>
      <c r="G194" s="49" t="s">
        <v>540</v>
      </c>
      <c r="H194" s="49" t="s">
        <v>541</v>
      </c>
      <c r="I194" s="49" t="s">
        <v>542</v>
      </c>
      <c r="J194" s="49" t="s">
        <v>543</v>
      </c>
      <c r="K194" s="49">
        <v>21</v>
      </c>
      <c r="L194" s="49" t="s">
        <v>544</v>
      </c>
      <c r="M194" s="49" t="s">
        <v>545</v>
      </c>
      <c r="N194" s="49" t="s">
        <v>546</v>
      </c>
      <c r="O194" s="49" t="s">
        <v>547</v>
      </c>
      <c r="P194" s="49" t="s">
        <v>548</v>
      </c>
      <c r="Q194" s="49" t="s">
        <v>549</v>
      </c>
      <c r="R194" s="49" t="s">
        <v>562</v>
      </c>
      <c r="S194" s="49" t="s">
        <v>563</v>
      </c>
      <c r="T194" s="116">
        <v>81.67</v>
      </c>
      <c r="U194" s="49" t="s">
        <v>605</v>
      </c>
      <c r="V194" s="50"/>
      <c r="W194" s="116"/>
    </row>
    <row r="195" spans="1:23" s="49" customFormat="1" x14ac:dyDescent="0.25">
      <c r="A195" s="49" t="s">
        <v>38</v>
      </c>
      <c r="B195" s="49" t="s">
        <v>604</v>
      </c>
      <c r="C195" s="49" t="s">
        <v>187</v>
      </c>
      <c r="D195" s="49" t="s">
        <v>538</v>
      </c>
      <c r="F195" s="49" t="s">
        <v>539</v>
      </c>
      <c r="G195" s="49" t="s">
        <v>540</v>
      </c>
      <c r="H195" s="49" t="s">
        <v>541</v>
      </c>
      <c r="I195" s="49" t="s">
        <v>542</v>
      </c>
      <c r="J195" s="49" t="s">
        <v>543</v>
      </c>
      <c r="K195" s="49">
        <v>21</v>
      </c>
      <c r="L195" s="49" t="s">
        <v>544</v>
      </c>
      <c r="M195" s="49" t="s">
        <v>545</v>
      </c>
      <c r="N195" s="49" t="s">
        <v>546</v>
      </c>
      <c r="O195" s="49" t="s">
        <v>547</v>
      </c>
      <c r="P195" s="49" t="s">
        <v>548</v>
      </c>
      <c r="Q195" s="49" t="s">
        <v>549</v>
      </c>
      <c r="R195" s="49" t="s">
        <v>564</v>
      </c>
      <c r="S195" s="49" t="s">
        <v>565</v>
      </c>
      <c r="T195" s="116">
        <v>440.97500000000002</v>
      </c>
      <c r="U195" s="49" t="s">
        <v>605</v>
      </c>
      <c r="V195" s="50"/>
      <c r="W195" s="116"/>
    </row>
    <row r="196" spans="1:23" s="49" customFormat="1" x14ac:dyDescent="0.25">
      <c r="A196" s="49" t="s">
        <v>38</v>
      </c>
      <c r="B196" s="49" t="s">
        <v>604</v>
      </c>
      <c r="C196" s="49" t="s">
        <v>187</v>
      </c>
      <c r="D196" s="49" t="s">
        <v>538</v>
      </c>
      <c r="F196" s="49" t="s">
        <v>539</v>
      </c>
      <c r="G196" s="49" t="s">
        <v>540</v>
      </c>
      <c r="H196" s="49" t="s">
        <v>541</v>
      </c>
      <c r="I196" s="49" t="s">
        <v>542</v>
      </c>
      <c r="J196" s="49" t="s">
        <v>543</v>
      </c>
      <c r="K196" s="49">
        <v>21</v>
      </c>
      <c r="L196" s="49" t="s">
        <v>544</v>
      </c>
      <c r="M196" s="49" t="s">
        <v>545</v>
      </c>
      <c r="N196" s="49" t="s">
        <v>546</v>
      </c>
      <c r="O196" s="49" t="s">
        <v>547</v>
      </c>
      <c r="P196" s="49" t="s">
        <v>548</v>
      </c>
      <c r="Q196" s="49" t="s">
        <v>549</v>
      </c>
      <c r="R196" s="49" t="s">
        <v>566</v>
      </c>
      <c r="S196" s="49" t="s">
        <v>567</v>
      </c>
      <c r="T196" s="116">
        <v>341.834</v>
      </c>
      <c r="U196" s="49" t="s">
        <v>605</v>
      </c>
      <c r="V196" s="50"/>
      <c r="W196" s="116"/>
    </row>
    <row r="197" spans="1:23" s="49" customFormat="1" x14ac:dyDescent="0.25">
      <c r="A197" s="49" t="s">
        <v>38</v>
      </c>
      <c r="B197" s="49" t="s">
        <v>604</v>
      </c>
      <c r="C197" s="49" t="s">
        <v>187</v>
      </c>
      <c r="D197" s="49" t="s">
        <v>538</v>
      </c>
      <c r="F197" s="49" t="s">
        <v>539</v>
      </c>
      <c r="G197" s="49" t="s">
        <v>540</v>
      </c>
      <c r="H197" s="49" t="s">
        <v>541</v>
      </c>
      <c r="I197" s="49" t="s">
        <v>542</v>
      </c>
      <c r="J197" s="49" t="s">
        <v>543</v>
      </c>
      <c r="K197" s="49">
        <v>21</v>
      </c>
      <c r="L197" s="49" t="s">
        <v>544</v>
      </c>
      <c r="M197" s="49" t="s">
        <v>545</v>
      </c>
      <c r="N197" s="49" t="s">
        <v>546</v>
      </c>
      <c r="O197" s="49" t="s">
        <v>547</v>
      </c>
      <c r="P197" s="49" t="s">
        <v>548</v>
      </c>
      <c r="Q197" s="49" t="s">
        <v>549</v>
      </c>
      <c r="R197" s="49" t="s">
        <v>568</v>
      </c>
      <c r="S197" s="49" t="s">
        <v>569</v>
      </c>
      <c r="T197" s="116">
        <v>425.07799999999997</v>
      </c>
      <c r="U197" s="49" t="s">
        <v>605</v>
      </c>
      <c r="V197" s="50"/>
      <c r="W197" s="116"/>
    </row>
    <row r="198" spans="1:23" s="49" customFormat="1" x14ac:dyDescent="0.25">
      <c r="A198" s="49" t="s">
        <v>38</v>
      </c>
      <c r="B198" s="49" t="s">
        <v>604</v>
      </c>
      <c r="C198" s="49" t="s">
        <v>187</v>
      </c>
      <c r="D198" s="49" t="s">
        <v>538</v>
      </c>
      <c r="F198" s="49" t="s">
        <v>539</v>
      </c>
      <c r="G198" s="49" t="s">
        <v>540</v>
      </c>
      <c r="H198" s="49" t="s">
        <v>541</v>
      </c>
      <c r="I198" s="49" t="s">
        <v>542</v>
      </c>
      <c r="J198" s="49" t="s">
        <v>543</v>
      </c>
      <c r="K198" s="49">
        <v>21</v>
      </c>
      <c r="L198" s="49" t="s">
        <v>544</v>
      </c>
      <c r="M198" s="49" t="s">
        <v>545</v>
      </c>
      <c r="N198" s="49" t="s">
        <v>546</v>
      </c>
      <c r="O198" s="49" t="s">
        <v>547</v>
      </c>
      <c r="P198" s="49" t="s">
        <v>548</v>
      </c>
      <c r="Q198" s="49" t="s">
        <v>549</v>
      </c>
      <c r="R198" s="49" t="s">
        <v>570</v>
      </c>
      <c r="S198" s="49" t="s">
        <v>571</v>
      </c>
      <c r="T198" s="116">
        <v>32.576999999999998</v>
      </c>
      <c r="U198" s="49" t="s">
        <v>605</v>
      </c>
      <c r="V198" s="50"/>
      <c r="W198" s="116"/>
    </row>
    <row r="199" spans="1:23" s="49" customFormat="1" x14ac:dyDescent="0.25">
      <c r="A199" s="49" t="s">
        <v>38</v>
      </c>
      <c r="B199" s="49" t="s">
        <v>604</v>
      </c>
      <c r="C199" s="49" t="s">
        <v>187</v>
      </c>
      <c r="D199" s="49" t="s">
        <v>538</v>
      </c>
      <c r="F199" s="49" t="s">
        <v>539</v>
      </c>
      <c r="G199" s="49" t="s">
        <v>540</v>
      </c>
      <c r="H199" s="49" t="s">
        <v>541</v>
      </c>
      <c r="I199" s="49" t="s">
        <v>542</v>
      </c>
      <c r="J199" s="49" t="s">
        <v>543</v>
      </c>
      <c r="K199" s="49">
        <v>21</v>
      </c>
      <c r="L199" s="49" t="s">
        <v>544</v>
      </c>
      <c r="M199" s="49" t="s">
        <v>545</v>
      </c>
      <c r="N199" s="49" t="s">
        <v>546</v>
      </c>
      <c r="O199" s="49" t="s">
        <v>547</v>
      </c>
      <c r="P199" s="49" t="s">
        <v>548</v>
      </c>
      <c r="Q199" s="49" t="s">
        <v>549</v>
      </c>
      <c r="R199" s="49" t="s">
        <v>572</v>
      </c>
      <c r="S199" s="49" t="s">
        <v>573</v>
      </c>
      <c r="T199" s="116"/>
      <c r="U199" s="49" t="s">
        <v>605</v>
      </c>
      <c r="V199" s="50"/>
      <c r="W199" s="116"/>
    </row>
    <row r="200" spans="1:23" x14ac:dyDescent="0.25">
      <c r="A200" t="s">
        <v>38</v>
      </c>
      <c r="B200" t="s">
        <v>604</v>
      </c>
      <c r="C200" t="s">
        <v>187</v>
      </c>
      <c r="D200" t="s">
        <v>538</v>
      </c>
      <c r="F200" t="s">
        <v>539</v>
      </c>
      <c r="G200" t="s">
        <v>540</v>
      </c>
      <c r="H200" t="s">
        <v>541</v>
      </c>
      <c r="I200" t="s">
        <v>542</v>
      </c>
      <c r="J200" t="s">
        <v>543</v>
      </c>
      <c r="K200">
        <v>21</v>
      </c>
      <c r="L200" t="s">
        <v>574</v>
      </c>
      <c r="M200" t="s">
        <v>575</v>
      </c>
      <c r="N200" t="s">
        <v>546</v>
      </c>
      <c r="O200" t="s">
        <v>547</v>
      </c>
      <c r="P200" t="s">
        <v>548</v>
      </c>
      <c r="Q200" t="s">
        <v>549</v>
      </c>
      <c r="R200" t="s">
        <v>131</v>
      </c>
      <c r="S200" t="s">
        <v>550</v>
      </c>
      <c r="T200" s="113">
        <v>2443703</v>
      </c>
      <c r="U200" t="s">
        <v>605</v>
      </c>
    </row>
    <row r="201" spans="1:23" x14ac:dyDescent="0.25">
      <c r="A201" t="s">
        <v>38</v>
      </c>
      <c r="B201" t="s">
        <v>604</v>
      </c>
      <c r="C201" t="s">
        <v>187</v>
      </c>
      <c r="D201" t="s">
        <v>538</v>
      </c>
      <c r="F201" t="s">
        <v>539</v>
      </c>
      <c r="G201" t="s">
        <v>540</v>
      </c>
      <c r="H201" t="s">
        <v>541</v>
      </c>
      <c r="I201" t="s">
        <v>542</v>
      </c>
      <c r="J201" t="s">
        <v>543</v>
      </c>
      <c r="K201">
        <v>21</v>
      </c>
      <c r="L201" t="s">
        <v>574</v>
      </c>
      <c r="M201" t="s">
        <v>575</v>
      </c>
      <c r="N201" t="s">
        <v>546</v>
      </c>
      <c r="O201" t="s">
        <v>547</v>
      </c>
      <c r="P201" t="s">
        <v>548</v>
      </c>
      <c r="Q201" t="s">
        <v>549</v>
      </c>
      <c r="R201" t="s">
        <v>552</v>
      </c>
      <c r="S201" t="s">
        <v>553</v>
      </c>
      <c r="T201" s="113">
        <v>329.88</v>
      </c>
      <c r="U201" t="s">
        <v>605</v>
      </c>
    </row>
    <row r="202" spans="1:23" x14ac:dyDescent="0.25">
      <c r="A202" t="s">
        <v>38</v>
      </c>
      <c r="B202" t="s">
        <v>604</v>
      </c>
      <c r="C202" t="s">
        <v>187</v>
      </c>
      <c r="D202" t="s">
        <v>538</v>
      </c>
      <c r="F202" t="s">
        <v>539</v>
      </c>
      <c r="G202" t="s">
        <v>540</v>
      </c>
      <c r="H202" t="s">
        <v>541</v>
      </c>
      <c r="I202" t="s">
        <v>542</v>
      </c>
      <c r="J202" t="s">
        <v>543</v>
      </c>
      <c r="K202">
        <v>21</v>
      </c>
      <c r="L202" t="s">
        <v>574</v>
      </c>
      <c r="M202" t="s">
        <v>575</v>
      </c>
      <c r="N202" t="s">
        <v>546</v>
      </c>
      <c r="O202" t="s">
        <v>547</v>
      </c>
      <c r="P202" t="s">
        <v>548</v>
      </c>
      <c r="Q202" t="s">
        <v>549</v>
      </c>
      <c r="R202" t="s">
        <v>554</v>
      </c>
      <c r="S202" t="s">
        <v>555</v>
      </c>
      <c r="T202" s="113">
        <v>406331</v>
      </c>
      <c r="U202" t="s">
        <v>605</v>
      </c>
    </row>
    <row r="203" spans="1:23" x14ac:dyDescent="0.25">
      <c r="A203" t="s">
        <v>38</v>
      </c>
      <c r="B203" t="s">
        <v>604</v>
      </c>
      <c r="C203" t="s">
        <v>187</v>
      </c>
      <c r="D203" t="s">
        <v>538</v>
      </c>
      <c r="F203" t="s">
        <v>539</v>
      </c>
      <c r="G203" t="s">
        <v>540</v>
      </c>
      <c r="H203" t="s">
        <v>541</v>
      </c>
      <c r="I203" t="s">
        <v>542</v>
      </c>
      <c r="J203" t="s">
        <v>543</v>
      </c>
      <c r="K203">
        <v>21</v>
      </c>
      <c r="L203" t="s">
        <v>574</v>
      </c>
      <c r="M203" t="s">
        <v>575</v>
      </c>
      <c r="N203" t="s">
        <v>546</v>
      </c>
      <c r="O203" t="s">
        <v>547</v>
      </c>
      <c r="P203" t="s">
        <v>548</v>
      </c>
      <c r="Q203" t="s">
        <v>549</v>
      </c>
      <c r="R203" t="s">
        <v>556</v>
      </c>
      <c r="S203" t="s">
        <v>557</v>
      </c>
      <c r="T203" s="113">
        <v>331739</v>
      </c>
      <c r="U203" t="s">
        <v>605</v>
      </c>
    </row>
    <row r="204" spans="1:23" x14ac:dyDescent="0.25">
      <c r="A204" t="s">
        <v>38</v>
      </c>
      <c r="B204" t="s">
        <v>604</v>
      </c>
      <c r="C204" t="s">
        <v>187</v>
      </c>
      <c r="D204" t="s">
        <v>538</v>
      </c>
      <c r="F204" t="s">
        <v>539</v>
      </c>
      <c r="G204" t="s">
        <v>540</v>
      </c>
      <c r="H204" t="s">
        <v>541</v>
      </c>
      <c r="I204" t="s">
        <v>542</v>
      </c>
      <c r="J204" t="s">
        <v>543</v>
      </c>
      <c r="K204">
        <v>21</v>
      </c>
      <c r="L204" t="s">
        <v>574</v>
      </c>
      <c r="M204" t="s">
        <v>575</v>
      </c>
      <c r="N204" t="s">
        <v>546</v>
      </c>
      <c r="O204" t="s">
        <v>547</v>
      </c>
      <c r="P204" t="s">
        <v>548</v>
      </c>
      <c r="Q204" t="s">
        <v>549</v>
      </c>
      <c r="R204" t="s">
        <v>558</v>
      </c>
      <c r="S204" t="s">
        <v>559</v>
      </c>
      <c r="T204" s="113">
        <v>220924</v>
      </c>
      <c r="U204" t="s">
        <v>605</v>
      </c>
    </row>
    <row r="205" spans="1:23" x14ac:dyDescent="0.25">
      <c r="A205" t="s">
        <v>38</v>
      </c>
      <c r="B205" t="s">
        <v>604</v>
      </c>
      <c r="C205" t="s">
        <v>187</v>
      </c>
      <c r="D205" t="s">
        <v>538</v>
      </c>
      <c r="F205" t="s">
        <v>539</v>
      </c>
      <c r="G205" t="s">
        <v>540</v>
      </c>
      <c r="H205" t="s">
        <v>541</v>
      </c>
      <c r="I205" t="s">
        <v>542</v>
      </c>
      <c r="J205" t="s">
        <v>543</v>
      </c>
      <c r="K205">
        <v>21</v>
      </c>
      <c r="L205" t="s">
        <v>574</v>
      </c>
      <c r="M205" t="s">
        <v>575</v>
      </c>
      <c r="N205" t="s">
        <v>546</v>
      </c>
      <c r="O205" t="s">
        <v>547</v>
      </c>
      <c r="P205" t="s">
        <v>548</v>
      </c>
      <c r="Q205" t="s">
        <v>549</v>
      </c>
      <c r="R205" t="s">
        <v>560</v>
      </c>
      <c r="S205" t="s">
        <v>561</v>
      </c>
      <c r="T205" s="113">
        <v>164.7</v>
      </c>
      <c r="U205" t="s">
        <v>605</v>
      </c>
    </row>
    <row r="206" spans="1:23" x14ac:dyDescent="0.25">
      <c r="A206" t="s">
        <v>38</v>
      </c>
      <c r="B206" t="s">
        <v>604</v>
      </c>
      <c r="C206" t="s">
        <v>187</v>
      </c>
      <c r="D206" t="s">
        <v>538</v>
      </c>
      <c r="F206" t="s">
        <v>539</v>
      </c>
      <c r="G206" t="s">
        <v>540</v>
      </c>
      <c r="H206" t="s">
        <v>541</v>
      </c>
      <c r="I206" t="s">
        <v>542</v>
      </c>
      <c r="J206" t="s">
        <v>543</v>
      </c>
      <c r="K206">
        <v>21</v>
      </c>
      <c r="L206" t="s">
        <v>574</v>
      </c>
      <c r="M206" t="s">
        <v>575</v>
      </c>
      <c r="N206" t="s">
        <v>546</v>
      </c>
      <c r="O206" t="s">
        <v>547</v>
      </c>
      <c r="P206" t="s">
        <v>548</v>
      </c>
      <c r="Q206" t="s">
        <v>549</v>
      </c>
      <c r="R206" t="s">
        <v>562</v>
      </c>
      <c r="S206" t="s">
        <v>563</v>
      </c>
      <c r="T206" s="113">
        <v>60485</v>
      </c>
      <c r="U206" t="s">
        <v>605</v>
      </c>
    </row>
    <row r="207" spans="1:23" x14ac:dyDescent="0.25">
      <c r="A207" t="s">
        <v>38</v>
      </c>
      <c r="B207" t="s">
        <v>604</v>
      </c>
      <c r="C207" t="s">
        <v>187</v>
      </c>
      <c r="D207" t="s">
        <v>538</v>
      </c>
      <c r="F207" t="s">
        <v>539</v>
      </c>
      <c r="G207" t="s">
        <v>540</v>
      </c>
      <c r="H207" t="s">
        <v>541</v>
      </c>
      <c r="I207" t="s">
        <v>542</v>
      </c>
      <c r="J207" t="s">
        <v>543</v>
      </c>
      <c r="K207">
        <v>21</v>
      </c>
      <c r="L207" t="s">
        <v>574</v>
      </c>
      <c r="M207" t="s">
        <v>575</v>
      </c>
      <c r="N207" t="s">
        <v>546</v>
      </c>
      <c r="O207" t="s">
        <v>547</v>
      </c>
      <c r="P207" t="s">
        <v>548</v>
      </c>
      <c r="Q207" t="s">
        <v>549</v>
      </c>
      <c r="R207" t="s">
        <v>564</v>
      </c>
      <c r="S207" t="s">
        <v>565</v>
      </c>
      <c r="T207" s="113">
        <v>404967</v>
      </c>
      <c r="U207" t="s">
        <v>605</v>
      </c>
    </row>
    <row r="208" spans="1:23" x14ac:dyDescent="0.25">
      <c r="A208" t="s">
        <v>38</v>
      </c>
      <c r="B208" t="s">
        <v>604</v>
      </c>
      <c r="C208" t="s">
        <v>187</v>
      </c>
      <c r="D208" t="s">
        <v>538</v>
      </c>
      <c r="F208" t="s">
        <v>539</v>
      </c>
      <c r="G208" t="s">
        <v>540</v>
      </c>
      <c r="H208" t="s">
        <v>541</v>
      </c>
      <c r="I208" t="s">
        <v>542</v>
      </c>
      <c r="J208" t="s">
        <v>543</v>
      </c>
      <c r="K208">
        <v>21</v>
      </c>
      <c r="L208" t="s">
        <v>574</v>
      </c>
      <c r="M208" t="s">
        <v>575</v>
      </c>
      <c r="N208" t="s">
        <v>546</v>
      </c>
      <c r="O208" t="s">
        <v>547</v>
      </c>
      <c r="P208" t="s">
        <v>548</v>
      </c>
      <c r="Q208" t="s">
        <v>549</v>
      </c>
      <c r="R208" t="s">
        <v>566</v>
      </c>
      <c r="S208" t="s">
        <v>567</v>
      </c>
      <c r="T208" s="113">
        <v>290.39999999999998</v>
      </c>
      <c r="U208" t="s">
        <v>605</v>
      </c>
    </row>
    <row r="209" spans="1:21" x14ac:dyDescent="0.25">
      <c r="A209" t="s">
        <v>38</v>
      </c>
      <c r="B209" t="s">
        <v>604</v>
      </c>
      <c r="C209" t="s">
        <v>187</v>
      </c>
      <c r="D209" t="s">
        <v>538</v>
      </c>
      <c r="F209" t="s">
        <v>539</v>
      </c>
      <c r="G209" t="s">
        <v>540</v>
      </c>
      <c r="H209" t="s">
        <v>541</v>
      </c>
      <c r="I209" t="s">
        <v>542</v>
      </c>
      <c r="J209" t="s">
        <v>543</v>
      </c>
      <c r="K209">
        <v>21</v>
      </c>
      <c r="L209" t="s">
        <v>574</v>
      </c>
      <c r="M209" t="s">
        <v>575</v>
      </c>
      <c r="N209" t="s">
        <v>546</v>
      </c>
      <c r="O209" t="s">
        <v>547</v>
      </c>
      <c r="P209" t="s">
        <v>548</v>
      </c>
      <c r="Q209" t="s">
        <v>549</v>
      </c>
      <c r="R209" t="s">
        <v>568</v>
      </c>
      <c r="S209" t="s">
        <v>569</v>
      </c>
      <c r="T209" s="113">
        <v>204352</v>
      </c>
      <c r="U209" t="s">
        <v>605</v>
      </c>
    </row>
    <row r="210" spans="1:21" x14ac:dyDescent="0.25">
      <c r="A210" t="s">
        <v>38</v>
      </c>
      <c r="B210" t="s">
        <v>604</v>
      </c>
      <c r="C210" t="s">
        <v>187</v>
      </c>
      <c r="D210" t="s">
        <v>538</v>
      </c>
      <c r="F210" t="s">
        <v>539</v>
      </c>
      <c r="G210" t="s">
        <v>540</v>
      </c>
      <c r="H210" t="s">
        <v>541</v>
      </c>
      <c r="I210" t="s">
        <v>542</v>
      </c>
      <c r="J210" t="s">
        <v>543</v>
      </c>
      <c r="K210">
        <v>21</v>
      </c>
      <c r="L210" t="s">
        <v>574</v>
      </c>
      <c r="M210" t="s">
        <v>575</v>
      </c>
      <c r="N210" t="s">
        <v>546</v>
      </c>
      <c r="O210" t="s">
        <v>547</v>
      </c>
      <c r="P210" t="s">
        <v>548</v>
      </c>
      <c r="Q210" t="s">
        <v>549</v>
      </c>
      <c r="R210" t="s">
        <v>570</v>
      </c>
      <c r="S210" t="s">
        <v>571</v>
      </c>
      <c r="T210" s="113">
        <v>29926</v>
      </c>
      <c r="U210" t="s">
        <v>605</v>
      </c>
    </row>
    <row r="211" spans="1:21" x14ac:dyDescent="0.25">
      <c r="A211" t="s">
        <v>38</v>
      </c>
      <c r="B211" t="s">
        <v>604</v>
      </c>
      <c r="C211" t="s">
        <v>187</v>
      </c>
      <c r="D211" t="s">
        <v>538</v>
      </c>
      <c r="F211" t="s">
        <v>539</v>
      </c>
      <c r="G211" t="s">
        <v>540</v>
      </c>
      <c r="H211" t="s">
        <v>541</v>
      </c>
      <c r="I211" t="s">
        <v>542</v>
      </c>
      <c r="J211" t="s">
        <v>543</v>
      </c>
      <c r="K211">
        <v>21</v>
      </c>
      <c r="L211" t="s">
        <v>574</v>
      </c>
      <c r="M211" t="s">
        <v>575</v>
      </c>
      <c r="N211" t="s">
        <v>546</v>
      </c>
      <c r="O211" t="s">
        <v>547</v>
      </c>
      <c r="P211" t="s">
        <v>548</v>
      </c>
      <c r="Q211" t="s">
        <v>549</v>
      </c>
      <c r="R211" t="s">
        <v>572</v>
      </c>
      <c r="S211" t="s">
        <v>573</v>
      </c>
      <c r="U211" t="s">
        <v>605</v>
      </c>
    </row>
    <row r="212" spans="1:21" x14ac:dyDescent="0.25">
      <c r="A212" t="s">
        <v>38</v>
      </c>
      <c r="B212" t="s">
        <v>604</v>
      </c>
      <c r="C212" t="s">
        <v>187</v>
      </c>
      <c r="D212" t="s">
        <v>538</v>
      </c>
      <c r="F212" t="s">
        <v>539</v>
      </c>
      <c r="G212" t="s">
        <v>540</v>
      </c>
      <c r="H212" t="s">
        <v>541</v>
      </c>
      <c r="I212" t="s">
        <v>542</v>
      </c>
      <c r="J212" t="s">
        <v>543</v>
      </c>
      <c r="K212">
        <v>21</v>
      </c>
      <c r="L212" t="s">
        <v>576</v>
      </c>
      <c r="M212" t="s">
        <v>547</v>
      </c>
      <c r="N212" t="s">
        <v>546</v>
      </c>
      <c r="O212" t="s">
        <v>547</v>
      </c>
      <c r="P212" t="s">
        <v>548</v>
      </c>
      <c r="Q212" t="s">
        <v>549</v>
      </c>
      <c r="R212" t="s">
        <v>131</v>
      </c>
      <c r="S212" t="s">
        <v>550</v>
      </c>
      <c r="T212" s="113">
        <v>1936575</v>
      </c>
      <c r="U212" t="s">
        <v>605</v>
      </c>
    </row>
    <row r="213" spans="1:21" x14ac:dyDescent="0.25">
      <c r="A213" t="s">
        <v>38</v>
      </c>
      <c r="B213" t="s">
        <v>604</v>
      </c>
      <c r="C213" t="s">
        <v>187</v>
      </c>
      <c r="D213" t="s">
        <v>538</v>
      </c>
      <c r="F213" t="s">
        <v>539</v>
      </c>
      <c r="G213" t="s">
        <v>540</v>
      </c>
      <c r="H213" t="s">
        <v>541</v>
      </c>
      <c r="I213" t="s">
        <v>542</v>
      </c>
      <c r="J213" t="s">
        <v>543</v>
      </c>
      <c r="K213">
        <v>21</v>
      </c>
      <c r="L213" t="s">
        <v>576</v>
      </c>
      <c r="M213" t="s">
        <v>547</v>
      </c>
      <c r="N213" t="s">
        <v>546</v>
      </c>
      <c r="O213" t="s">
        <v>547</v>
      </c>
      <c r="P213" t="s">
        <v>548</v>
      </c>
      <c r="Q213" t="s">
        <v>549</v>
      </c>
      <c r="R213" t="s">
        <v>552</v>
      </c>
      <c r="S213" t="s">
        <v>553</v>
      </c>
      <c r="T213" s="113">
        <v>168759</v>
      </c>
      <c r="U213" t="s">
        <v>605</v>
      </c>
    </row>
    <row r="214" spans="1:21" x14ac:dyDescent="0.25">
      <c r="A214" t="s">
        <v>38</v>
      </c>
      <c r="B214" t="s">
        <v>604</v>
      </c>
      <c r="C214" t="s">
        <v>187</v>
      </c>
      <c r="D214" t="s">
        <v>538</v>
      </c>
      <c r="F214" t="s">
        <v>539</v>
      </c>
      <c r="G214" t="s">
        <v>540</v>
      </c>
      <c r="H214" t="s">
        <v>541</v>
      </c>
      <c r="I214" t="s">
        <v>542</v>
      </c>
      <c r="J214" t="s">
        <v>543</v>
      </c>
      <c r="K214">
        <v>21</v>
      </c>
      <c r="L214" t="s">
        <v>576</v>
      </c>
      <c r="M214" t="s">
        <v>547</v>
      </c>
      <c r="N214" t="s">
        <v>546</v>
      </c>
      <c r="O214" t="s">
        <v>547</v>
      </c>
      <c r="P214" t="s">
        <v>548</v>
      </c>
      <c r="Q214" t="s">
        <v>549</v>
      </c>
      <c r="R214" t="s">
        <v>554</v>
      </c>
      <c r="S214" t="s">
        <v>555</v>
      </c>
      <c r="T214" s="113">
        <v>513.55999999999995</v>
      </c>
      <c r="U214" t="s">
        <v>605</v>
      </c>
    </row>
    <row r="215" spans="1:21" x14ac:dyDescent="0.25">
      <c r="A215" t="s">
        <v>38</v>
      </c>
      <c r="B215" t="s">
        <v>604</v>
      </c>
      <c r="C215" t="s">
        <v>187</v>
      </c>
      <c r="D215" t="s">
        <v>538</v>
      </c>
      <c r="F215" t="s">
        <v>539</v>
      </c>
      <c r="G215" t="s">
        <v>540</v>
      </c>
      <c r="H215" t="s">
        <v>541</v>
      </c>
      <c r="I215" t="s">
        <v>542</v>
      </c>
      <c r="J215" t="s">
        <v>543</v>
      </c>
      <c r="K215">
        <v>21</v>
      </c>
      <c r="L215" t="s">
        <v>576</v>
      </c>
      <c r="M215" t="s">
        <v>547</v>
      </c>
      <c r="N215" t="s">
        <v>546</v>
      </c>
      <c r="O215" t="s">
        <v>547</v>
      </c>
      <c r="P215" t="s">
        <v>548</v>
      </c>
      <c r="Q215" t="s">
        <v>549</v>
      </c>
      <c r="R215" t="s">
        <v>556</v>
      </c>
      <c r="S215" t="s">
        <v>557</v>
      </c>
      <c r="T215" s="113">
        <v>192956</v>
      </c>
      <c r="U215" t="s">
        <v>605</v>
      </c>
    </row>
    <row r="216" spans="1:21" x14ac:dyDescent="0.25">
      <c r="A216" t="s">
        <v>38</v>
      </c>
      <c r="B216" t="s">
        <v>604</v>
      </c>
      <c r="C216" t="s">
        <v>187</v>
      </c>
      <c r="D216" t="s">
        <v>538</v>
      </c>
      <c r="F216" t="s">
        <v>539</v>
      </c>
      <c r="G216" t="s">
        <v>540</v>
      </c>
      <c r="H216" t="s">
        <v>541</v>
      </c>
      <c r="I216" t="s">
        <v>542</v>
      </c>
      <c r="J216" t="s">
        <v>543</v>
      </c>
      <c r="K216">
        <v>21</v>
      </c>
      <c r="L216" t="s">
        <v>576</v>
      </c>
      <c r="M216" t="s">
        <v>547</v>
      </c>
      <c r="N216" t="s">
        <v>546</v>
      </c>
      <c r="O216" t="s">
        <v>547</v>
      </c>
      <c r="P216" t="s">
        <v>548</v>
      </c>
      <c r="Q216" t="s">
        <v>549</v>
      </c>
      <c r="R216" t="s">
        <v>558</v>
      </c>
      <c r="S216" t="s">
        <v>559</v>
      </c>
      <c r="T216" s="113">
        <v>405594</v>
      </c>
      <c r="U216" t="s">
        <v>605</v>
      </c>
    </row>
    <row r="217" spans="1:21" x14ac:dyDescent="0.25">
      <c r="A217" t="s">
        <v>38</v>
      </c>
      <c r="B217" t="s">
        <v>604</v>
      </c>
      <c r="C217" t="s">
        <v>187</v>
      </c>
      <c r="D217" t="s">
        <v>538</v>
      </c>
      <c r="F217" t="s">
        <v>539</v>
      </c>
      <c r="G217" t="s">
        <v>540</v>
      </c>
      <c r="H217" t="s">
        <v>541</v>
      </c>
      <c r="I217" t="s">
        <v>542</v>
      </c>
      <c r="J217" t="s">
        <v>543</v>
      </c>
      <c r="K217">
        <v>21</v>
      </c>
      <c r="L217" t="s">
        <v>576</v>
      </c>
      <c r="M217" t="s">
        <v>547</v>
      </c>
      <c r="N217" t="s">
        <v>546</v>
      </c>
      <c r="O217" t="s">
        <v>547</v>
      </c>
      <c r="P217" t="s">
        <v>548</v>
      </c>
      <c r="Q217" t="s">
        <v>549</v>
      </c>
      <c r="R217" t="s">
        <v>560</v>
      </c>
      <c r="S217" t="s">
        <v>561</v>
      </c>
      <c r="T217" s="113">
        <v>323703</v>
      </c>
      <c r="U217" t="s">
        <v>605</v>
      </c>
    </row>
    <row r="218" spans="1:21" x14ac:dyDescent="0.25">
      <c r="A218" t="s">
        <v>38</v>
      </c>
      <c r="B218" t="s">
        <v>604</v>
      </c>
      <c r="C218" t="s">
        <v>187</v>
      </c>
      <c r="D218" t="s">
        <v>538</v>
      </c>
      <c r="F218" t="s">
        <v>539</v>
      </c>
      <c r="G218" t="s">
        <v>540</v>
      </c>
      <c r="H218" t="s">
        <v>541</v>
      </c>
      <c r="I218" t="s">
        <v>542</v>
      </c>
      <c r="J218" t="s">
        <v>543</v>
      </c>
      <c r="K218">
        <v>21</v>
      </c>
      <c r="L218" t="s">
        <v>576</v>
      </c>
      <c r="M218" t="s">
        <v>547</v>
      </c>
      <c r="N218" t="s">
        <v>546</v>
      </c>
      <c r="O218" t="s">
        <v>547</v>
      </c>
      <c r="P218" t="s">
        <v>548</v>
      </c>
      <c r="Q218" t="s">
        <v>549</v>
      </c>
      <c r="R218" t="s">
        <v>562</v>
      </c>
      <c r="S218" t="s">
        <v>563</v>
      </c>
      <c r="T218" s="113">
        <v>21185</v>
      </c>
      <c r="U218" t="s">
        <v>605</v>
      </c>
    </row>
    <row r="219" spans="1:21" x14ac:dyDescent="0.25">
      <c r="A219" t="s">
        <v>38</v>
      </c>
      <c r="B219" t="s">
        <v>604</v>
      </c>
      <c r="C219" t="s">
        <v>187</v>
      </c>
      <c r="D219" t="s">
        <v>538</v>
      </c>
      <c r="F219" t="s">
        <v>539</v>
      </c>
      <c r="G219" t="s">
        <v>540</v>
      </c>
      <c r="H219" t="s">
        <v>541</v>
      </c>
      <c r="I219" t="s">
        <v>542</v>
      </c>
      <c r="J219" t="s">
        <v>543</v>
      </c>
      <c r="K219">
        <v>21</v>
      </c>
      <c r="L219" t="s">
        <v>576</v>
      </c>
      <c r="M219" t="s">
        <v>547</v>
      </c>
      <c r="N219" t="s">
        <v>546</v>
      </c>
      <c r="O219" t="s">
        <v>547</v>
      </c>
      <c r="P219" t="s">
        <v>548</v>
      </c>
      <c r="Q219" t="s">
        <v>549</v>
      </c>
      <c r="R219" t="s">
        <v>564</v>
      </c>
      <c r="S219" t="s">
        <v>565</v>
      </c>
      <c r="T219" s="113">
        <v>36008</v>
      </c>
      <c r="U219" t="s">
        <v>605</v>
      </c>
    </row>
    <row r="220" spans="1:21" x14ac:dyDescent="0.25">
      <c r="A220" t="s">
        <v>38</v>
      </c>
      <c r="B220" t="s">
        <v>604</v>
      </c>
      <c r="C220" t="s">
        <v>187</v>
      </c>
      <c r="D220" t="s">
        <v>538</v>
      </c>
      <c r="F220" t="s">
        <v>539</v>
      </c>
      <c r="G220" t="s">
        <v>540</v>
      </c>
      <c r="H220" t="s">
        <v>541</v>
      </c>
      <c r="I220" t="s">
        <v>542</v>
      </c>
      <c r="J220" t="s">
        <v>543</v>
      </c>
      <c r="K220">
        <v>21</v>
      </c>
      <c r="L220" t="s">
        <v>576</v>
      </c>
      <c r="M220" t="s">
        <v>547</v>
      </c>
      <c r="N220" t="s">
        <v>546</v>
      </c>
      <c r="O220" t="s">
        <v>547</v>
      </c>
      <c r="P220" t="s">
        <v>548</v>
      </c>
      <c r="Q220" t="s">
        <v>549</v>
      </c>
      <c r="R220" t="s">
        <v>566</v>
      </c>
      <c r="S220" t="s">
        <v>567</v>
      </c>
      <c r="T220" s="113">
        <v>51434</v>
      </c>
      <c r="U220" t="s">
        <v>605</v>
      </c>
    </row>
    <row r="221" spans="1:21" x14ac:dyDescent="0.25">
      <c r="A221" t="s">
        <v>38</v>
      </c>
      <c r="B221" t="s">
        <v>604</v>
      </c>
      <c r="C221" t="s">
        <v>187</v>
      </c>
      <c r="D221" t="s">
        <v>538</v>
      </c>
      <c r="F221" t="s">
        <v>539</v>
      </c>
      <c r="G221" t="s">
        <v>540</v>
      </c>
      <c r="H221" t="s">
        <v>541</v>
      </c>
      <c r="I221" t="s">
        <v>542</v>
      </c>
      <c r="J221" t="s">
        <v>543</v>
      </c>
      <c r="K221">
        <v>21</v>
      </c>
      <c r="L221" t="s">
        <v>576</v>
      </c>
      <c r="M221" t="s">
        <v>547</v>
      </c>
      <c r="N221" t="s">
        <v>546</v>
      </c>
      <c r="O221" t="s">
        <v>547</v>
      </c>
      <c r="P221" t="s">
        <v>548</v>
      </c>
      <c r="Q221" t="s">
        <v>549</v>
      </c>
      <c r="R221" t="s">
        <v>568</v>
      </c>
      <c r="S221" t="s">
        <v>569</v>
      </c>
      <c r="T221" s="113">
        <v>220726</v>
      </c>
      <c r="U221" t="s">
        <v>605</v>
      </c>
    </row>
    <row r="222" spans="1:21" x14ac:dyDescent="0.25">
      <c r="A222" t="s">
        <v>38</v>
      </c>
      <c r="B222" t="s">
        <v>604</v>
      </c>
      <c r="C222" t="s">
        <v>187</v>
      </c>
      <c r="D222" t="s">
        <v>538</v>
      </c>
      <c r="F222" t="s">
        <v>539</v>
      </c>
      <c r="G222" t="s">
        <v>540</v>
      </c>
      <c r="H222" t="s">
        <v>541</v>
      </c>
      <c r="I222" t="s">
        <v>542</v>
      </c>
      <c r="J222" t="s">
        <v>543</v>
      </c>
      <c r="K222">
        <v>21</v>
      </c>
      <c r="L222" t="s">
        <v>576</v>
      </c>
      <c r="M222" t="s">
        <v>547</v>
      </c>
      <c r="N222" t="s">
        <v>546</v>
      </c>
      <c r="O222" t="s">
        <v>547</v>
      </c>
      <c r="P222" t="s">
        <v>548</v>
      </c>
      <c r="Q222" t="s">
        <v>549</v>
      </c>
      <c r="R222" t="s">
        <v>570</v>
      </c>
      <c r="S222" t="s">
        <v>571</v>
      </c>
      <c r="T222" s="113">
        <v>2651</v>
      </c>
      <c r="U222" t="s">
        <v>605</v>
      </c>
    </row>
    <row r="223" spans="1:21" x14ac:dyDescent="0.25">
      <c r="A223" t="s">
        <v>38</v>
      </c>
      <c r="B223" t="s">
        <v>604</v>
      </c>
      <c r="C223" t="s">
        <v>187</v>
      </c>
      <c r="D223" t="s">
        <v>538</v>
      </c>
      <c r="F223" t="s">
        <v>539</v>
      </c>
      <c r="G223" t="s">
        <v>540</v>
      </c>
      <c r="H223" t="s">
        <v>541</v>
      </c>
      <c r="I223" t="s">
        <v>542</v>
      </c>
      <c r="J223" t="s">
        <v>543</v>
      </c>
      <c r="K223">
        <v>21</v>
      </c>
      <c r="L223" t="s">
        <v>576</v>
      </c>
      <c r="M223" t="s">
        <v>547</v>
      </c>
      <c r="N223" t="s">
        <v>546</v>
      </c>
      <c r="O223" t="s">
        <v>547</v>
      </c>
      <c r="P223" t="s">
        <v>548</v>
      </c>
      <c r="Q223" t="s">
        <v>549</v>
      </c>
      <c r="R223" t="s">
        <v>572</v>
      </c>
      <c r="S223" t="s">
        <v>573</v>
      </c>
      <c r="U223" t="s">
        <v>605</v>
      </c>
    </row>
    <row r="224" spans="1:21" x14ac:dyDescent="0.25">
      <c r="A224" t="s">
        <v>252</v>
      </c>
      <c r="B224" t="s">
        <v>606</v>
      </c>
      <c r="C224" t="s">
        <v>607</v>
      </c>
      <c r="D224" t="s">
        <v>608</v>
      </c>
      <c r="F224" t="s">
        <v>539</v>
      </c>
      <c r="G224" t="s">
        <v>540</v>
      </c>
      <c r="H224" t="s">
        <v>541</v>
      </c>
      <c r="I224" t="s">
        <v>542</v>
      </c>
      <c r="J224" t="s">
        <v>543</v>
      </c>
      <c r="K224">
        <v>21</v>
      </c>
      <c r="L224" t="s">
        <v>544</v>
      </c>
      <c r="M224" t="s">
        <v>545</v>
      </c>
      <c r="N224" t="s">
        <v>546</v>
      </c>
      <c r="O224" t="s">
        <v>547</v>
      </c>
      <c r="P224" t="s">
        <v>594</v>
      </c>
      <c r="Q224" t="s">
        <v>595</v>
      </c>
      <c r="R224" t="s">
        <v>131</v>
      </c>
      <c r="S224" t="s">
        <v>550</v>
      </c>
      <c r="T224" s="113">
        <v>39851</v>
      </c>
      <c r="U224" t="s">
        <v>609</v>
      </c>
    </row>
    <row r="225" spans="1:21" x14ac:dyDescent="0.25">
      <c r="A225" t="s">
        <v>252</v>
      </c>
      <c r="B225" t="s">
        <v>606</v>
      </c>
      <c r="C225" t="s">
        <v>607</v>
      </c>
      <c r="D225" t="s">
        <v>608</v>
      </c>
      <c r="F225" t="s">
        <v>539</v>
      </c>
      <c r="G225" t="s">
        <v>540</v>
      </c>
      <c r="H225" t="s">
        <v>541</v>
      </c>
      <c r="I225" t="s">
        <v>542</v>
      </c>
      <c r="J225" t="s">
        <v>543</v>
      </c>
      <c r="K225">
        <v>21</v>
      </c>
      <c r="L225" t="s">
        <v>544</v>
      </c>
      <c r="M225" t="s">
        <v>545</v>
      </c>
      <c r="N225" t="s">
        <v>546</v>
      </c>
      <c r="O225" t="s">
        <v>547</v>
      </c>
      <c r="P225" t="s">
        <v>594</v>
      </c>
      <c r="Q225" t="s">
        <v>595</v>
      </c>
      <c r="R225" t="s">
        <v>597</v>
      </c>
      <c r="S225" t="s">
        <v>553</v>
      </c>
      <c r="T225" s="113">
        <v>8487</v>
      </c>
      <c r="U225" t="s">
        <v>609</v>
      </c>
    </row>
    <row r="226" spans="1:21" x14ac:dyDescent="0.25">
      <c r="A226" t="s">
        <v>252</v>
      </c>
      <c r="B226" t="s">
        <v>606</v>
      </c>
      <c r="C226" t="s">
        <v>607</v>
      </c>
      <c r="D226" t="s">
        <v>608</v>
      </c>
      <c r="F226" t="s">
        <v>539</v>
      </c>
      <c r="G226" t="s">
        <v>540</v>
      </c>
      <c r="H226" t="s">
        <v>541</v>
      </c>
      <c r="I226" t="s">
        <v>542</v>
      </c>
      <c r="J226" t="s">
        <v>543</v>
      </c>
      <c r="K226">
        <v>21</v>
      </c>
      <c r="L226" t="s">
        <v>544</v>
      </c>
      <c r="M226" t="s">
        <v>545</v>
      </c>
      <c r="N226" t="s">
        <v>546</v>
      </c>
      <c r="O226" t="s">
        <v>547</v>
      </c>
      <c r="P226" t="s">
        <v>594</v>
      </c>
      <c r="Q226" t="s">
        <v>595</v>
      </c>
      <c r="R226" t="s">
        <v>598</v>
      </c>
      <c r="S226" t="s">
        <v>555</v>
      </c>
      <c r="T226" s="113">
        <v>6113</v>
      </c>
      <c r="U226" t="s">
        <v>609</v>
      </c>
    </row>
    <row r="227" spans="1:21" x14ac:dyDescent="0.25">
      <c r="A227" t="s">
        <v>252</v>
      </c>
      <c r="B227" t="s">
        <v>606</v>
      </c>
      <c r="C227" t="s">
        <v>607</v>
      </c>
      <c r="D227" t="s">
        <v>608</v>
      </c>
      <c r="F227" t="s">
        <v>539</v>
      </c>
      <c r="G227" t="s">
        <v>540</v>
      </c>
      <c r="H227" t="s">
        <v>541</v>
      </c>
      <c r="I227" t="s">
        <v>542</v>
      </c>
      <c r="J227" t="s">
        <v>543</v>
      </c>
      <c r="K227">
        <v>21</v>
      </c>
      <c r="L227" t="s">
        <v>544</v>
      </c>
      <c r="M227" t="s">
        <v>545</v>
      </c>
      <c r="N227" t="s">
        <v>546</v>
      </c>
      <c r="O227" t="s">
        <v>547</v>
      </c>
      <c r="P227" t="s">
        <v>594</v>
      </c>
      <c r="Q227" t="s">
        <v>595</v>
      </c>
      <c r="R227" t="s">
        <v>599</v>
      </c>
      <c r="S227" t="s">
        <v>557</v>
      </c>
      <c r="T227" s="113">
        <v>7438</v>
      </c>
      <c r="U227" t="s">
        <v>609</v>
      </c>
    </row>
    <row r="228" spans="1:21" x14ac:dyDescent="0.25">
      <c r="A228" t="s">
        <v>252</v>
      </c>
      <c r="B228" t="s">
        <v>606</v>
      </c>
      <c r="C228" t="s">
        <v>607</v>
      </c>
      <c r="D228" t="s">
        <v>608</v>
      </c>
      <c r="F228" t="s">
        <v>539</v>
      </c>
      <c r="G228" t="s">
        <v>540</v>
      </c>
      <c r="H228" t="s">
        <v>541</v>
      </c>
      <c r="I228" t="s">
        <v>542</v>
      </c>
      <c r="J228" t="s">
        <v>543</v>
      </c>
      <c r="K228">
        <v>21</v>
      </c>
      <c r="L228" t="s">
        <v>544</v>
      </c>
      <c r="M228" t="s">
        <v>545</v>
      </c>
      <c r="N228" t="s">
        <v>546</v>
      </c>
      <c r="O228" t="s">
        <v>547</v>
      </c>
      <c r="P228" t="s">
        <v>594</v>
      </c>
      <c r="Q228" t="s">
        <v>595</v>
      </c>
      <c r="R228" t="s">
        <v>600</v>
      </c>
      <c r="S228" t="s">
        <v>559</v>
      </c>
      <c r="T228" s="113">
        <v>2.34</v>
      </c>
      <c r="U228" t="s">
        <v>609</v>
      </c>
    </row>
    <row r="229" spans="1:21" x14ac:dyDescent="0.25">
      <c r="A229" t="s">
        <v>252</v>
      </c>
      <c r="B229" t="s">
        <v>606</v>
      </c>
      <c r="C229" t="s">
        <v>607</v>
      </c>
      <c r="D229" t="s">
        <v>608</v>
      </c>
      <c r="F229" t="s">
        <v>539</v>
      </c>
      <c r="G229" t="s">
        <v>540</v>
      </c>
      <c r="H229" t="s">
        <v>541</v>
      </c>
      <c r="I229" t="s">
        <v>542</v>
      </c>
      <c r="J229" t="s">
        <v>543</v>
      </c>
      <c r="K229">
        <v>21</v>
      </c>
      <c r="L229" t="s">
        <v>544</v>
      </c>
      <c r="M229" t="s">
        <v>545</v>
      </c>
      <c r="N229" t="s">
        <v>546</v>
      </c>
      <c r="O229" t="s">
        <v>547</v>
      </c>
      <c r="P229" t="s">
        <v>594</v>
      </c>
      <c r="Q229" t="s">
        <v>595</v>
      </c>
      <c r="R229" t="s">
        <v>601</v>
      </c>
      <c r="S229" t="s">
        <v>561</v>
      </c>
      <c r="T229" s="113">
        <v>7089</v>
      </c>
      <c r="U229" t="s">
        <v>609</v>
      </c>
    </row>
    <row r="230" spans="1:21" x14ac:dyDescent="0.25">
      <c r="A230" t="s">
        <v>252</v>
      </c>
      <c r="B230" t="s">
        <v>606</v>
      </c>
      <c r="C230" t="s">
        <v>607</v>
      </c>
      <c r="D230" t="s">
        <v>608</v>
      </c>
      <c r="F230" t="s">
        <v>539</v>
      </c>
      <c r="G230" t="s">
        <v>540</v>
      </c>
      <c r="H230" t="s">
        <v>541</v>
      </c>
      <c r="I230" t="s">
        <v>542</v>
      </c>
      <c r="J230" t="s">
        <v>543</v>
      </c>
      <c r="K230">
        <v>21</v>
      </c>
      <c r="L230" t="s">
        <v>544</v>
      </c>
      <c r="M230" t="s">
        <v>545</v>
      </c>
      <c r="N230" t="s">
        <v>546</v>
      </c>
      <c r="O230" t="s">
        <v>547</v>
      </c>
      <c r="P230" t="s">
        <v>594</v>
      </c>
      <c r="Q230" t="s">
        <v>595</v>
      </c>
      <c r="R230" t="s">
        <v>602</v>
      </c>
      <c r="S230" t="s">
        <v>563</v>
      </c>
      <c r="T230" s="113">
        <v>0.95199999999999996</v>
      </c>
      <c r="U230" t="s">
        <v>609</v>
      </c>
    </row>
    <row r="231" spans="1:21" x14ac:dyDescent="0.25">
      <c r="A231" t="s">
        <v>252</v>
      </c>
      <c r="B231" t="s">
        <v>606</v>
      </c>
      <c r="C231" t="s">
        <v>607</v>
      </c>
      <c r="D231" t="s">
        <v>608</v>
      </c>
      <c r="F231" t="s">
        <v>539</v>
      </c>
      <c r="G231" t="s">
        <v>540</v>
      </c>
      <c r="H231" t="s">
        <v>541</v>
      </c>
      <c r="I231" t="s">
        <v>542</v>
      </c>
      <c r="J231" t="s">
        <v>543</v>
      </c>
      <c r="K231">
        <v>21</v>
      </c>
      <c r="L231" t="s">
        <v>544</v>
      </c>
      <c r="M231" t="s">
        <v>545</v>
      </c>
      <c r="N231" t="s">
        <v>546</v>
      </c>
      <c r="O231" t="s">
        <v>547</v>
      </c>
      <c r="P231" t="s">
        <v>594</v>
      </c>
      <c r="Q231" t="s">
        <v>595</v>
      </c>
      <c r="R231" t="s">
        <v>603</v>
      </c>
      <c r="S231" t="s">
        <v>565</v>
      </c>
      <c r="T231" s="113">
        <v>7432</v>
      </c>
      <c r="U231" t="s">
        <v>609</v>
      </c>
    </row>
    <row r="232" spans="1:21" x14ac:dyDescent="0.25">
      <c r="A232" t="s">
        <v>252</v>
      </c>
      <c r="B232" t="s">
        <v>606</v>
      </c>
      <c r="C232" t="s">
        <v>607</v>
      </c>
      <c r="D232" t="s">
        <v>608</v>
      </c>
      <c r="F232" t="s">
        <v>539</v>
      </c>
      <c r="G232" t="s">
        <v>540</v>
      </c>
      <c r="H232" t="s">
        <v>541</v>
      </c>
      <c r="I232" t="s">
        <v>542</v>
      </c>
      <c r="J232" t="s">
        <v>543</v>
      </c>
      <c r="K232">
        <v>21</v>
      </c>
      <c r="L232" t="s">
        <v>574</v>
      </c>
      <c r="M232" t="s">
        <v>575</v>
      </c>
      <c r="N232" t="s">
        <v>546</v>
      </c>
      <c r="O232" t="s">
        <v>547</v>
      </c>
      <c r="P232" t="s">
        <v>594</v>
      </c>
      <c r="Q232" t="s">
        <v>595</v>
      </c>
      <c r="R232" t="s">
        <v>131</v>
      </c>
      <c r="S232" t="s">
        <v>550</v>
      </c>
      <c r="T232" s="113">
        <v>20727</v>
      </c>
      <c r="U232" t="s">
        <v>609</v>
      </c>
    </row>
    <row r="233" spans="1:21" x14ac:dyDescent="0.25">
      <c r="A233" t="s">
        <v>252</v>
      </c>
      <c r="B233" t="s">
        <v>606</v>
      </c>
      <c r="C233" t="s">
        <v>607</v>
      </c>
      <c r="D233" t="s">
        <v>608</v>
      </c>
      <c r="F233" t="s">
        <v>539</v>
      </c>
      <c r="G233" t="s">
        <v>540</v>
      </c>
      <c r="H233" t="s">
        <v>541</v>
      </c>
      <c r="I233" t="s">
        <v>542</v>
      </c>
      <c r="J233" t="s">
        <v>543</v>
      </c>
      <c r="K233">
        <v>21</v>
      </c>
      <c r="L233" t="s">
        <v>574</v>
      </c>
      <c r="M233" t="s">
        <v>575</v>
      </c>
      <c r="N233" t="s">
        <v>546</v>
      </c>
      <c r="O233" t="s">
        <v>547</v>
      </c>
      <c r="P233" t="s">
        <v>594</v>
      </c>
      <c r="Q233" t="s">
        <v>595</v>
      </c>
      <c r="R233" t="s">
        <v>597</v>
      </c>
      <c r="S233" t="s">
        <v>553</v>
      </c>
      <c r="T233" s="113">
        <v>3713</v>
      </c>
      <c r="U233" t="s">
        <v>609</v>
      </c>
    </row>
    <row r="234" spans="1:21" x14ac:dyDescent="0.25">
      <c r="A234" t="s">
        <v>252</v>
      </c>
      <c r="B234" t="s">
        <v>606</v>
      </c>
      <c r="C234" t="s">
        <v>607</v>
      </c>
      <c r="D234" t="s">
        <v>608</v>
      </c>
      <c r="F234" t="s">
        <v>539</v>
      </c>
      <c r="G234" t="s">
        <v>540</v>
      </c>
      <c r="H234" t="s">
        <v>541</v>
      </c>
      <c r="I234" t="s">
        <v>542</v>
      </c>
      <c r="J234" t="s">
        <v>543</v>
      </c>
      <c r="K234">
        <v>21</v>
      </c>
      <c r="L234" t="s">
        <v>574</v>
      </c>
      <c r="M234" t="s">
        <v>575</v>
      </c>
      <c r="N234" t="s">
        <v>546</v>
      </c>
      <c r="O234" t="s">
        <v>547</v>
      </c>
      <c r="P234" t="s">
        <v>594</v>
      </c>
      <c r="Q234" t="s">
        <v>595</v>
      </c>
      <c r="R234" t="s">
        <v>598</v>
      </c>
      <c r="S234" t="s">
        <v>555</v>
      </c>
      <c r="T234" s="113">
        <v>3469</v>
      </c>
      <c r="U234" t="s">
        <v>609</v>
      </c>
    </row>
    <row r="235" spans="1:21" x14ac:dyDescent="0.25">
      <c r="A235" t="s">
        <v>252</v>
      </c>
      <c r="B235" t="s">
        <v>606</v>
      </c>
      <c r="C235" t="s">
        <v>607</v>
      </c>
      <c r="D235" t="s">
        <v>608</v>
      </c>
      <c r="F235" t="s">
        <v>539</v>
      </c>
      <c r="G235" t="s">
        <v>540</v>
      </c>
      <c r="H235" t="s">
        <v>541</v>
      </c>
      <c r="I235" t="s">
        <v>542</v>
      </c>
      <c r="J235" t="s">
        <v>543</v>
      </c>
      <c r="K235">
        <v>21</v>
      </c>
      <c r="L235" t="s">
        <v>574</v>
      </c>
      <c r="M235" t="s">
        <v>575</v>
      </c>
      <c r="N235" t="s">
        <v>546</v>
      </c>
      <c r="O235" t="s">
        <v>547</v>
      </c>
      <c r="P235" t="s">
        <v>594</v>
      </c>
      <c r="Q235" t="s">
        <v>595</v>
      </c>
      <c r="R235" t="s">
        <v>599</v>
      </c>
      <c r="S235" t="s">
        <v>557</v>
      </c>
      <c r="T235" s="113">
        <v>1233</v>
      </c>
      <c r="U235" t="s">
        <v>609</v>
      </c>
    </row>
    <row r="236" spans="1:21" x14ac:dyDescent="0.25">
      <c r="A236" t="s">
        <v>252</v>
      </c>
      <c r="B236" t="s">
        <v>606</v>
      </c>
      <c r="C236" t="s">
        <v>607</v>
      </c>
      <c r="D236" t="s">
        <v>608</v>
      </c>
      <c r="F236" t="s">
        <v>539</v>
      </c>
      <c r="G236" t="s">
        <v>540</v>
      </c>
      <c r="H236" t="s">
        <v>541</v>
      </c>
      <c r="I236" t="s">
        <v>542</v>
      </c>
      <c r="J236" t="s">
        <v>543</v>
      </c>
      <c r="K236">
        <v>21</v>
      </c>
      <c r="L236" t="s">
        <v>574</v>
      </c>
      <c r="M236" t="s">
        <v>575</v>
      </c>
      <c r="N236" t="s">
        <v>546</v>
      </c>
      <c r="O236" t="s">
        <v>547</v>
      </c>
      <c r="P236" t="s">
        <v>594</v>
      </c>
      <c r="Q236" t="s">
        <v>595</v>
      </c>
      <c r="R236" t="s">
        <v>600</v>
      </c>
      <c r="S236" t="s">
        <v>559</v>
      </c>
      <c r="T236" s="113">
        <v>0.89400000000000002</v>
      </c>
      <c r="U236" t="s">
        <v>609</v>
      </c>
    </row>
    <row r="237" spans="1:21" x14ac:dyDescent="0.25">
      <c r="A237" t="s">
        <v>252</v>
      </c>
      <c r="B237" t="s">
        <v>606</v>
      </c>
      <c r="C237" t="s">
        <v>607</v>
      </c>
      <c r="D237" t="s">
        <v>608</v>
      </c>
      <c r="F237" t="s">
        <v>539</v>
      </c>
      <c r="G237" t="s">
        <v>540</v>
      </c>
      <c r="H237" t="s">
        <v>541</v>
      </c>
      <c r="I237" t="s">
        <v>542</v>
      </c>
      <c r="J237" t="s">
        <v>543</v>
      </c>
      <c r="K237">
        <v>21</v>
      </c>
      <c r="L237" t="s">
        <v>574</v>
      </c>
      <c r="M237" t="s">
        <v>575</v>
      </c>
      <c r="N237" t="s">
        <v>546</v>
      </c>
      <c r="O237" t="s">
        <v>547</v>
      </c>
      <c r="P237" t="s">
        <v>594</v>
      </c>
      <c r="Q237" t="s">
        <v>595</v>
      </c>
      <c r="R237" t="s">
        <v>601</v>
      </c>
      <c r="S237" t="s">
        <v>561</v>
      </c>
      <c r="T237" s="113">
        <v>3688</v>
      </c>
      <c r="U237" t="s">
        <v>609</v>
      </c>
    </row>
    <row r="238" spans="1:21" x14ac:dyDescent="0.25">
      <c r="A238" t="s">
        <v>252</v>
      </c>
      <c r="B238" t="s">
        <v>606</v>
      </c>
      <c r="C238" t="s">
        <v>607</v>
      </c>
      <c r="D238" t="s">
        <v>608</v>
      </c>
      <c r="F238" t="s">
        <v>539</v>
      </c>
      <c r="G238" t="s">
        <v>540</v>
      </c>
      <c r="H238" t="s">
        <v>541</v>
      </c>
      <c r="I238" t="s">
        <v>542</v>
      </c>
      <c r="J238" t="s">
        <v>543</v>
      </c>
      <c r="K238">
        <v>21</v>
      </c>
      <c r="L238" t="s">
        <v>574</v>
      </c>
      <c r="M238" t="s">
        <v>575</v>
      </c>
      <c r="N238" t="s">
        <v>546</v>
      </c>
      <c r="O238" t="s">
        <v>547</v>
      </c>
      <c r="P238" t="s">
        <v>594</v>
      </c>
      <c r="Q238" t="s">
        <v>595</v>
      </c>
      <c r="R238" t="s">
        <v>602</v>
      </c>
      <c r="S238" t="s">
        <v>563</v>
      </c>
      <c r="T238" s="113">
        <v>0.91100000000000003</v>
      </c>
      <c r="U238" t="s">
        <v>609</v>
      </c>
    </row>
    <row r="239" spans="1:21" x14ac:dyDescent="0.25">
      <c r="A239" t="s">
        <v>252</v>
      </c>
      <c r="B239" t="s">
        <v>606</v>
      </c>
      <c r="C239" t="s">
        <v>607</v>
      </c>
      <c r="D239" t="s">
        <v>608</v>
      </c>
      <c r="F239" t="s">
        <v>539</v>
      </c>
      <c r="G239" t="s">
        <v>540</v>
      </c>
      <c r="H239" t="s">
        <v>541</v>
      </c>
      <c r="I239" t="s">
        <v>542</v>
      </c>
      <c r="J239" t="s">
        <v>543</v>
      </c>
      <c r="K239">
        <v>21</v>
      </c>
      <c r="L239" t="s">
        <v>574</v>
      </c>
      <c r="M239" t="s">
        <v>575</v>
      </c>
      <c r="N239" t="s">
        <v>546</v>
      </c>
      <c r="O239" t="s">
        <v>547</v>
      </c>
      <c r="P239" t="s">
        <v>594</v>
      </c>
      <c r="Q239" t="s">
        <v>595</v>
      </c>
      <c r="R239" t="s">
        <v>603</v>
      </c>
      <c r="S239" t="s">
        <v>565</v>
      </c>
      <c r="T239" s="113">
        <v>6819</v>
      </c>
      <c r="U239" t="s">
        <v>609</v>
      </c>
    </row>
    <row r="240" spans="1:21" x14ac:dyDescent="0.25">
      <c r="A240" t="s">
        <v>252</v>
      </c>
      <c r="B240" t="s">
        <v>606</v>
      </c>
      <c r="C240" t="s">
        <v>607</v>
      </c>
      <c r="D240" t="s">
        <v>608</v>
      </c>
      <c r="F240" t="s">
        <v>539</v>
      </c>
      <c r="G240" t="s">
        <v>540</v>
      </c>
      <c r="H240" t="s">
        <v>541</v>
      </c>
      <c r="I240" t="s">
        <v>542</v>
      </c>
      <c r="J240" t="s">
        <v>543</v>
      </c>
      <c r="K240">
        <v>21</v>
      </c>
      <c r="L240" t="s">
        <v>576</v>
      </c>
      <c r="M240" t="s">
        <v>547</v>
      </c>
      <c r="N240" t="s">
        <v>546</v>
      </c>
      <c r="O240" t="s">
        <v>547</v>
      </c>
      <c r="P240" t="s">
        <v>594</v>
      </c>
      <c r="Q240" t="s">
        <v>595</v>
      </c>
      <c r="R240" t="s">
        <v>131</v>
      </c>
      <c r="S240" t="s">
        <v>550</v>
      </c>
      <c r="T240" s="113">
        <v>19124</v>
      </c>
      <c r="U240" t="s">
        <v>609</v>
      </c>
    </row>
    <row r="241" spans="1:23" x14ac:dyDescent="0.25">
      <c r="A241" t="s">
        <v>252</v>
      </c>
      <c r="B241" t="s">
        <v>606</v>
      </c>
      <c r="C241" t="s">
        <v>607</v>
      </c>
      <c r="D241" t="s">
        <v>608</v>
      </c>
      <c r="F241" t="s">
        <v>539</v>
      </c>
      <c r="G241" t="s">
        <v>540</v>
      </c>
      <c r="H241" t="s">
        <v>541</v>
      </c>
      <c r="I241" t="s">
        <v>542</v>
      </c>
      <c r="J241" t="s">
        <v>543</v>
      </c>
      <c r="K241">
        <v>21</v>
      </c>
      <c r="L241" t="s">
        <v>576</v>
      </c>
      <c r="M241" t="s">
        <v>547</v>
      </c>
      <c r="N241" t="s">
        <v>546</v>
      </c>
      <c r="O241" t="s">
        <v>547</v>
      </c>
      <c r="P241" t="s">
        <v>594</v>
      </c>
      <c r="Q241" t="s">
        <v>595</v>
      </c>
      <c r="R241" t="s">
        <v>597</v>
      </c>
      <c r="S241" t="s">
        <v>553</v>
      </c>
      <c r="T241" s="113">
        <v>4774</v>
      </c>
      <c r="U241" t="s">
        <v>609</v>
      </c>
    </row>
    <row r="242" spans="1:23" x14ac:dyDescent="0.25">
      <c r="A242" t="s">
        <v>252</v>
      </c>
      <c r="B242" t="s">
        <v>606</v>
      </c>
      <c r="C242" t="s">
        <v>607</v>
      </c>
      <c r="D242" t="s">
        <v>608</v>
      </c>
      <c r="F242" t="s">
        <v>539</v>
      </c>
      <c r="G242" t="s">
        <v>540</v>
      </c>
      <c r="H242" t="s">
        <v>541</v>
      </c>
      <c r="I242" t="s">
        <v>542</v>
      </c>
      <c r="J242" t="s">
        <v>543</v>
      </c>
      <c r="K242">
        <v>21</v>
      </c>
      <c r="L242" t="s">
        <v>576</v>
      </c>
      <c r="M242" t="s">
        <v>547</v>
      </c>
      <c r="N242" t="s">
        <v>546</v>
      </c>
      <c r="O242" t="s">
        <v>547</v>
      </c>
      <c r="P242" t="s">
        <v>594</v>
      </c>
      <c r="Q242" t="s">
        <v>595</v>
      </c>
      <c r="R242" t="s">
        <v>598</v>
      </c>
      <c r="S242" t="s">
        <v>555</v>
      </c>
      <c r="T242" s="113">
        <v>2644</v>
      </c>
      <c r="U242" t="s">
        <v>609</v>
      </c>
    </row>
    <row r="243" spans="1:23" x14ac:dyDescent="0.25">
      <c r="A243" t="s">
        <v>252</v>
      </c>
      <c r="B243" t="s">
        <v>606</v>
      </c>
      <c r="C243" t="s">
        <v>607</v>
      </c>
      <c r="D243" t="s">
        <v>608</v>
      </c>
      <c r="F243" t="s">
        <v>539</v>
      </c>
      <c r="G243" t="s">
        <v>540</v>
      </c>
      <c r="H243" t="s">
        <v>541</v>
      </c>
      <c r="I243" t="s">
        <v>542</v>
      </c>
      <c r="J243" t="s">
        <v>543</v>
      </c>
      <c r="K243">
        <v>21</v>
      </c>
      <c r="L243" t="s">
        <v>576</v>
      </c>
      <c r="M243" t="s">
        <v>547</v>
      </c>
      <c r="N243" t="s">
        <v>546</v>
      </c>
      <c r="O243" t="s">
        <v>547</v>
      </c>
      <c r="P243" t="s">
        <v>594</v>
      </c>
      <c r="Q243" t="s">
        <v>595</v>
      </c>
      <c r="R243" t="s">
        <v>599</v>
      </c>
      <c r="S243" t="s">
        <v>557</v>
      </c>
      <c r="T243" s="113">
        <v>6205</v>
      </c>
      <c r="U243" t="s">
        <v>609</v>
      </c>
    </row>
    <row r="244" spans="1:23" x14ac:dyDescent="0.25">
      <c r="A244" t="s">
        <v>252</v>
      </c>
      <c r="B244" t="s">
        <v>606</v>
      </c>
      <c r="C244" t="s">
        <v>607</v>
      </c>
      <c r="D244" t="s">
        <v>608</v>
      </c>
      <c r="F244" t="s">
        <v>539</v>
      </c>
      <c r="G244" t="s">
        <v>540</v>
      </c>
      <c r="H244" t="s">
        <v>541</v>
      </c>
      <c r="I244" t="s">
        <v>542</v>
      </c>
      <c r="J244" t="s">
        <v>543</v>
      </c>
      <c r="K244">
        <v>21</v>
      </c>
      <c r="L244" t="s">
        <v>576</v>
      </c>
      <c r="M244" t="s">
        <v>547</v>
      </c>
      <c r="N244" t="s">
        <v>546</v>
      </c>
      <c r="O244" t="s">
        <v>547</v>
      </c>
      <c r="P244" t="s">
        <v>594</v>
      </c>
      <c r="Q244" t="s">
        <v>595</v>
      </c>
      <c r="R244" t="s">
        <v>600</v>
      </c>
      <c r="S244" t="s">
        <v>559</v>
      </c>
      <c r="T244" s="113">
        <v>1446</v>
      </c>
      <c r="U244" t="s">
        <v>609</v>
      </c>
    </row>
    <row r="245" spans="1:23" x14ac:dyDescent="0.25">
      <c r="A245" t="s">
        <v>252</v>
      </c>
      <c r="B245" t="s">
        <v>606</v>
      </c>
      <c r="C245" t="s">
        <v>607</v>
      </c>
      <c r="D245" t="s">
        <v>608</v>
      </c>
      <c r="F245" t="s">
        <v>539</v>
      </c>
      <c r="G245" t="s">
        <v>540</v>
      </c>
      <c r="H245" t="s">
        <v>541</v>
      </c>
      <c r="I245" t="s">
        <v>542</v>
      </c>
      <c r="J245" t="s">
        <v>543</v>
      </c>
      <c r="K245">
        <v>21</v>
      </c>
      <c r="L245" t="s">
        <v>576</v>
      </c>
      <c r="M245" t="s">
        <v>547</v>
      </c>
      <c r="N245" t="s">
        <v>546</v>
      </c>
      <c r="O245" t="s">
        <v>547</v>
      </c>
      <c r="P245" t="s">
        <v>594</v>
      </c>
      <c r="Q245" t="s">
        <v>595</v>
      </c>
      <c r="R245" t="s">
        <v>601</v>
      </c>
      <c r="S245" t="s">
        <v>561</v>
      </c>
      <c r="T245" s="113">
        <v>3401</v>
      </c>
      <c r="U245" t="s">
        <v>609</v>
      </c>
    </row>
    <row r="246" spans="1:23" x14ac:dyDescent="0.25">
      <c r="A246" t="s">
        <v>252</v>
      </c>
      <c r="B246" t="s">
        <v>606</v>
      </c>
      <c r="C246" t="s">
        <v>607</v>
      </c>
      <c r="D246" t="s">
        <v>608</v>
      </c>
      <c r="F246" t="s">
        <v>539</v>
      </c>
      <c r="G246" t="s">
        <v>540</v>
      </c>
      <c r="H246" t="s">
        <v>541</v>
      </c>
      <c r="I246" t="s">
        <v>542</v>
      </c>
      <c r="J246" t="s">
        <v>543</v>
      </c>
      <c r="K246">
        <v>21</v>
      </c>
      <c r="L246" t="s">
        <v>576</v>
      </c>
      <c r="M246" t="s">
        <v>547</v>
      </c>
      <c r="N246" t="s">
        <v>546</v>
      </c>
      <c r="O246" t="s">
        <v>547</v>
      </c>
      <c r="P246" t="s">
        <v>594</v>
      </c>
      <c r="Q246" t="s">
        <v>595</v>
      </c>
      <c r="R246" t="s">
        <v>602</v>
      </c>
      <c r="S246" t="s">
        <v>563</v>
      </c>
      <c r="T246" s="113">
        <v>4.1000000000000002E-2</v>
      </c>
      <c r="U246" t="s">
        <v>609</v>
      </c>
    </row>
    <row r="247" spans="1:23" x14ac:dyDescent="0.25">
      <c r="A247" t="s">
        <v>252</v>
      </c>
      <c r="B247" t="s">
        <v>606</v>
      </c>
      <c r="C247" t="s">
        <v>607</v>
      </c>
      <c r="D247" t="s">
        <v>608</v>
      </c>
      <c r="F247" t="s">
        <v>539</v>
      </c>
      <c r="G247" t="s">
        <v>540</v>
      </c>
      <c r="H247" t="s">
        <v>541</v>
      </c>
      <c r="I247" t="s">
        <v>542</v>
      </c>
      <c r="J247" t="s">
        <v>543</v>
      </c>
      <c r="K247">
        <v>21</v>
      </c>
      <c r="L247" t="s">
        <v>576</v>
      </c>
      <c r="M247" t="s">
        <v>547</v>
      </c>
      <c r="N247" t="s">
        <v>546</v>
      </c>
      <c r="O247" t="s">
        <v>547</v>
      </c>
      <c r="P247" t="s">
        <v>594</v>
      </c>
      <c r="Q247" t="s">
        <v>595</v>
      </c>
      <c r="R247" t="s">
        <v>603</v>
      </c>
      <c r="S247" t="s">
        <v>565</v>
      </c>
      <c r="T247" s="113">
        <v>0.61299999999999999</v>
      </c>
      <c r="U247" t="s">
        <v>609</v>
      </c>
    </row>
    <row r="248" spans="1:23" s="47" customFormat="1" x14ac:dyDescent="0.25">
      <c r="A248" s="47" t="s">
        <v>103</v>
      </c>
      <c r="B248" s="47" t="s">
        <v>610</v>
      </c>
      <c r="C248" s="47" t="s">
        <v>187</v>
      </c>
      <c r="D248" s="47" t="s">
        <v>538</v>
      </c>
      <c r="E248" s="47">
        <v>1</v>
      </c>
      <c r="F248" s="47" t="s">
        <v>539</v>
      </c>
      <c r="G248" s="47" t="s">
        <v>540</v>
      </c>
      <c r="H248" s="47" t="s">
        <v>541</v>
      </c>
      <c r="I248" s="47" t="s">
        <v>542</v>
      </c>
      <c r="J248" s="47" t="s">
        <v>543</v>
      </c>
      <c r="K248" s="47">
        <v>21</v>
      </c>
      <c r="L248" s="47" t="s">
        <v>544</v>
      </c>
      <c r="M248" s="47" t="s">
        <v>545</v>
      </c>
      <c r="N248" s="47" t="s">
        <v>546</v>
      </c>
      <c r="O248" s="47" t="s">
        <v>547</v>
      </c>
      <c r="P248" s="47" t="s">
        <v>548</v>
      </c>
      <c r="Q248" s="47" t="s">
        <v>549</v>
      </c>
      <c r="R248" s="47" t="s">
        <v>131</v>
      </c>
      <c r="S248" s="47" t="s">
        <v>550</v>
      </c>
      <c r="T248" s="114">
        <v>4672.3609999999999</v>
      </c>
      <c r="U248" s="47" t="s">
        <v>611</v>
      </c>
      <c r="V248" s="53" t="s">
        <v>858</v>
      </c>
      <c r="W248" s="114">
        <f>T249+T250+T251</f>
        <v>669.20500000000004</v>
      </c>
    </row>
    <row r="249" spans="1:23" s="47" customFormat="1" x14ac:dyDescent="0.25">
      <c r="A249" s="47" t="s">
        <v>103</v>
      </c>
      <c r="B249" s="47" t="s">
        <v>610</v>
      </c>
      <c r="C249" s="47" t="s">
        <v>187</v>
      </c>
      <c r="D249" s="47" t="s">
        <v>538</v>
      </c>
      <c r="E249" s="47">
        <v>1</v>
      </c>
      <c r="F249" s="47" t="s">
        <v>539</v>
      </c>
      <c r="G249" s="47" t="s">
        <v>540</v>
      </c>
      <c r="H249" s="47" t="s">
        <v>541</v>
      </c>
      <c r="I249" s="47" t="s">
        <v>542</v>
      </c>
      <c r="J249" s="47" t="s">
        <v>543</v>
      </c>
      <c r="K249" s="47">
        <v>21</v>
      </c>
      <c r="L249" s="47" t="s">
        <v>544</v>
      </c>
      <c r="M249" s="47" t="s">
        <v>545</v>
      </c>
      <c r="N249" s="47" t="s">
        <v>546</v>
      </c>
      <c r="O249" s="47" t="s">
        <v>547</v>
      </c>
      <c r="P249" s="47" t="s">
        <v>548</v>
      </c>
      <c r="Q249" s="47" t="s">
        <v>549</v>
      </c>
      <c r="R249" s="47" t="s">
        <v>552</v>
      </c>
      <c r="S249" s="47" t="s">
        <v>553</v>
      </c>
      <c r="T249" s="114">
        <v>87.125</v>
      </c>
      <c r="U249" s="47" t="s">
        <v>611</v>
      </c>
      <c r="V249" s="53" t="s">
        <v>859</v>
      </c>
      <c r="W249" s="114">
        <f>SUM(T252:T258)</f>
        <v>4003.1559999999999</v>
      </c>
    </row>
    <row r="250" spans="1:23" s="47" customFormat="1" x14ac:dyDescent="0.25">
      <c r="A250" s="47" t="s">
        <v>103</v>
      </c>
      <c r="B250" s="47" t="s">
        <v>610</v>
      </c>
      <c r="C250" s="47" t="s">
        <v>187</v>
      </c>
      <c r="D250" s="47" t="s">
        <v>538</v>
      </c>
      <c r="E250" s="47">
        <v>1</v>
      </c>
      <c r="F250" s="47" t="s">
        <v>539</v>
      </c>
      <c r="G250" s="47" t="s">
        <v>540</v>
      </c>
      <c r="H250" s="47" t="s">
        <v>541</v>
      </c>
      <c r="I250" s="47" t="s">
        <v>542</v>
      </c>
      <c r="J250" s="47" t="s">
        <v>543</v>
      </c>
      <c r="K250" s="47">
        <v>21</v>
      </c>
      <c r="L250" s="47" t="s">
        <v>544</v>
      </c>
      <c r="M250" s="47" t="s">
        <v>545</v>
      </c>
      <c r="N250" s="47" t="s">
        <v>546</v>
      </c>
      <c r="O250" s="47" t="s">
        <v>547</v>
      </c>
      <c r="P250" s="47" t="s">
        <v>548</v>
      </c>
      <c r="Q250" s="47" t="s">
        <v>549</v>
      </c>
      <c r="R250" s="47" t="s">
        <v>554</v>
      </c>
      <c r="S250" s="47" t="s">
        <v>555</v>
      </c>
      <c r="T250" s="114">
        <v>312.54700000000003</v>
      </c>
      <c r="U250" s="47" t="s">
        <v>611</v>
      </c>
      <c r="V250" s="112" t="s">
        <v>862</v>
      </c>
      <c r="W250" s="115">
        <f>SUM(T249:T258)</f>
        <v>4672.3609999999999</v>
      </c>
    </row>
    <row r="251" spans="1:23" s="47" customFormat="1" x14ac:dyDescent="0.25">
      <c r="A251" s="47" t="s">
        <v>103</v>
      </c>
      <c r="B251" s="47" t="s">
        <v>610</v>
      </c>
      <c r="C251" s="47" t="s">
        <v>187</v>
      </c>
      <c r="D251" s="47" t="s">
        <v>538</v>
      </c>
      <c r="E251" s="47">
        <v>1</v>
      </c>
      <c r="F251" s="47" t="s">
        <v>539</v>
      </c>
      <c r="G251" s="47" t="s">
        <v>540</v>
      </c>
      <c r="H251" s="47" t="s">
        <v>541</v>
      </c>
      <c r="I251" s="47" t="s">
        <v>542</v>
      </c>
      <c r="J251" s="47" t="s">
        <v>543</v>
      </c>
      <c r="K251" s="47">
        <v>21</v>
      </c>
      <c r="L251" s="47" t="s">
        <v>544</v>
      </c>
      <c r="M251" s="47" t="s">
        <v>545</v>
      </c>
      <c r="N251" s="47" t="s">
        <v>546</v>
      </c>
      <c r="O251" s="47" t="s">
        <v>547</v>
      </c>
      <c r="P251" s="47" t="s">
        <v>548</v>
      </c>
      <c r="Q251" s="47" t="s">
        <v>549</v>
      </c>
      <c r="R251" s="47" t="s">
        <v>556</v>
      </c>
      <c r="S251" s="47" t="s">
        <v>557</v>
      </c>
      <c r="T251" s="114">
        <v>269.53300000000002</v>
      </c>
      <c r="U251" s="47" t="s">
        <v>611</v>
      </c>
      <c r="V251" s="53"/>
      <c r="W251" s="114"/>
    </row>
    <row r="252" spans="1:23" s="47" customFormat="1" x14ac:dyDescent="0.25">
      <c r="A252" s="47" t="s">
        <v>103</v>
      </c>
      <c r="B252" s="47" t="s">
        <v>610</v>
      </c>
      <c r="C252" s="47" t="s">
        <v>187</v>
      </c>
      <c r="D252" s="47" t="s">
        <v>538</v>
      </c>
      <c r="E252" s="47">
        <v>1</v>
      </c>
      <c r="F252" s="47" t="s">
        <v>539</v>
      </c>
      <c r="G252" s="47" t="s">
        <v>540</v>
      </c>
      <c r="H252" s="47" t="s">
        <v>541</v>
      </c>
      <c r="I252" s="47" t="s">
        <v>542</v>
      </c>
      <c r="J252" s="47" t="s">
        <v>543</v>
      </c>
      <c r="K252" s="47">
        <v>21</v>
      </c>
      <c r="L252" s="47" t="s">
        <v>544</v>
      </c>
      <c r="M252" s="47" t="s">
        <v>545</v>
      </c>
      <c r="N252" s="47" t="s">
        <v>546</v>
      </c>
      <c r="O252" s="47" t="s">
        <v>547</v>
      </c>
      <c r="P252" s="47" t="s">
        <v>548</v>
      </c>
      <c r="Q252" s="47" t="s">
        <v>549</v>
      </c>
      <c r="R252" s="47" t="s">
        <v>558</v>
      </c>
      <c r="S252" s="47" t="s">
        <v>559</v>
      </c>
      <c r="T252" s="114">
        <v>160.684</v>
      </c>
      <c r="U252" s="47" t="s">
        <v>611</v>
      </c>
      <c r="V252" s="53"/>
      <c r="W252" s="114"/>
    </row>
    <row r="253" spans="1:23" s="47" customFormat="1" x14ac:dyDescent="0.25">
      <c r="A253" s="47" t="s">
        <v>103</v>
      </c>
      <c r="B253" s="47" t="s">
        <v>610</v>
      </c>
      <c r="C253" s="47" t="s">
        <v>187</v>
      </c>
      <c r="D253" s="47" t="s">
        <v>538</v>
      </c>
      <c r="E253" s="47">
        <v>1</v>
      </c>
      <c r="F253" s="47" t="s">
        <v>539</v>
      </c>
      <c r="G253" s="47" t="s">
        <v>540</v>
      </c>
      <c r="H253" s="47" t="s">
        <v>541</v>
      </c>
      <c r="I253" s="47" t="s">
        <v>542</v>
      </c>
      <c r="J253" s="47" t="s">
        <v>543</v>
      </c>
      <c r="K253" s="47">
        <v>21</v>
      </c>
      <c r="L253" s="47" t="s">
        <v>544</v>
      </c>
      <c r="M253" s="47" t="s">
        <v>545</v>
      </c>
      <c r="N253" s="47" t="s">
        <v>546</v>
      </c>
      <c r="O253" s="47" t="s">
        <v>547</v>
      </c>
      <c r="P253" s="47" t="s">
        <v>548</v>
      </c>
      <c r="Q253" s="47" t="s">
        <v>549</v>
      </c>
      <c r="R253" s="47" t="s">
        <v>560</v>
      </c>
      <c r="S253" s="47" t="s">
        <v>561</v>
      </c>
      <c r="T253" s="114">
        <v>693.85</v>
      </c>
      <c r="U253" s="47" t="s">
        <v>611</v>
      </c>
      <c r="V253" s="53"/>
      <c r="W253" s="114"/>
    </row>
    <row r="254" spans="1:23" s="47" customFormat="1" x14ac:dyDescent="0.25">
      <c r="A254" s="47" t="s">
        <v>103</v>
      </c>
      <c r="B254" s="47" t="s">
        <v>610</v>
      </c>
      <c r="C254" s="47" t="s">
        <v>187</v>
      </c>
      <c r="D254" s="47" t="s">
        <v>538</v>
      </c>
      <c r="E254" s="47">
        <v>1</v>
      </c>
      <c r="F254" s="47" t="s">
        <v>539</v>
      </c>
      <c r="G254" s="47" t="s">
        <v>540</v>
      </c>
      <c r="H254" s="47" t="s">
        <v>541</v>
      </c>
      <c r="I254" s="47" t="s">
        <v>542</v>
      </c>
      <c r="J254" s="47" t="s">
        <v>543</v>
      </c>
      <c r="K254" s="47">
        <v>21</v>
      </c>
      <c r="L254" s="47" t="s">
        <v>544</v>
      </c>
      <c r="M254" s="47" t="s">
        <v>545</v>
      </c>
      <c r="N254" s="47" t="s">
        <v>546</v>
      </c>
      <c r="O254" s="47" t="s">
        <v>547</v>
      </c>
      <c r="P254" s="47" t="s">
        <v>548</v>
      </c>
      <c r="Q254" s="47" t="s">
        <v>549</v>
      </c>
      <c r="R254" s="47" t="s">
        <v>562</v>
      </c>
      <c r="S254" s="47" t="s">
        <v>563</v>
      </c>
      <c r="T254" s="114">
        <v>1587.461</v>
      </c>
      <c r="U254" s="47" t="s">
        <v>611</v>
      </c>
      <c r="V254" s="53"/>
      <c r="W254" s="114"/>
    </row>
    <row r="255" spans="1:23" s="47" customFormat="1" x14ac:dyDescent="0.25">
      <c r="A255" s="47" t="s">
        <v>103</v>
      </c>
      <c r="B255" s="47" t="s">
        <v>610</v>
      </c>
      <c r="C255" s="47" t="s">
        <v>187</v>
      </c>
      <c r="D255" s="47" t="s">
        <v>538</v>
      </c>
      <c r="E255" s="47">
        <v>1</v>
      </c>
      <c r="F255" s="47" t="s">
        <v>539</v>
      </c>
      <c r="G255" s="47" t="s">
        <v>540</v>
      </c>
      <c r="H255" s="47" t="s">
        <v>541</v>
      </c>
      <c r="I255" s="47" t="s">
        <v>542</v>
      </c>
      <c r="J255" s="47" t="s">
        <v>543</v>
      </c>
      <c r="K255" s="47">
        <v>21</v>
      </c>
      <c r="L255" s="47" t="s">
        <v>544</v>
      </c>
      <c r="M255" s="47" t="s">
        <v>545</v>
      </c>
      <c r="N255" s="47" t="s">
        <v>546</v>
      </c>
      <c r="O255" s="47" t="s">
        <v>547</v>
      </c>
      <c r="P255" s="47" t="s">
        <v>548</v>
      </c>
      <c r="Q255" s="47" t="s">
        <v>549</v>
      </c>
      <c r="R255" s="47" t="s">
        <v>564</v>
      </c>
      <c r="S255" s="47" t="s">
        <v>565</v>
      </c>
      <c r="T255" s="114">
        <v>758.69600000000003</v>
      </c>
      <c r="U255" s="47" t="s">
        <v>611</v>
      </c>
      <c r="V255" s="53"/>
      <c r="W255" s="114"/>
    </row>
    <row r="256" spans="1:23" s="47" customFormat="1" x14ac:dyDescent="0.25">
      <c r="A256" s="47" t="s">
        <v>103</v>
      </c>
      <c r="B256" s="47" t="s">
        <v>610</v>
      </c>
      <c r="C256" s="47" t="s">
        <v>187</v>
      </c>
      <c r="D256" s="47" t="s">
        <v>538</v>
      </c>
      <c r="E256" s="47">
        <v>1</v>
      </c>
      <c r="F256" s="47" t="s">
        <v>539</v>
      </c>
      <c r="G256" s="47" t="s">
        <v>540</v>
      </c>
      <c r="H256" s="47" t="s">
        <v>541</v>
      </c>
      <c r="I256" s="47" t="s">
        <v>542</v>
      </c>
      <c r="J256" s="47" t="s">
        <v>543</v>
      </c>
      <c r="K256" s="47">
        <v>21</v>
      </c>
      <c r="L256" s="47" t="s">
        <v>544</v>
      </c>
      <c r="M256" s="47" t="s">
        <v>545</v>
      </c>
      <c r="N256" s="47" t="s">
        <v>546</v>
      </c>
      <c r="O256" s="47" t="s">
        <v>547</v>
      </c>
      <c r="P256" s="47" t="s">
        <v>548</v>
      </c>
      <c r="Q256" s="47" t="s">
        <v>549</v>
      </c>
      <c r="R256" s="47" t="s">
        <v>566</v>
      </c>
      <c r="S256" s="47" t="s">
        <v>567</v>
      </c>
      <c r="T256" s="114">
        <v>287.56400000000002</v>
      </c>
      <c r="U256" s="47" t="s">
        <v>611</v>
      </c>
      <c r="V256" s="53"/>
      <c r="W256" s="114"/>
    </row>
    <row r="257" spans="1:23" s="47" customFormat="1" x14ac:dyDescent="0.25">
      <c r="A257" s="47" t="s">
        <v>103</v>
      </c>
      <c r="B257" s="47" t="s">
        <v>610</v>
      </c>
      <c r="C257" s="47" t="s">
        <v>187</v>
      </c>
      <c r="D257" s="47" t="s">
        <v>538</v>
      </c>
      <c r="E257" s="47">
        <v>1</v>
      </c>
      <c r="F257" s="47" t="s">
        <v>539</v>
      </c>
      <c r="G257" s="47" t="s">
        <v>540</v>
      </c>
      <c r="H257" s="47" t="s">
        <v>541</v>
      </c>
      <c r="I257" s="47" t="s">
        <v>542</v>
      </c>
      <c r="J257" s="47" t="s">
        <v>543</v>
      </c>
      <c r="K257" s="47">
        <v>21</v>
      </c>
      <c r="L257" s="47" t="s">
        <v>544</v>
      </c>
      <c r="M257" s="47" t="s">
        <v>545</v>
      </c>
      <c r="N257" s="47" t="s">
        <v>546</v>
      </c>
      <c r="O257" s="47" t="s">
        <v>547</v>
      </c>
      <c r="P257" s="47" t="s">
        <v>548</v>
      </c>
      <c r="Q257" s="47" t="s">
        <v>549</v>
      </c>
      <c r="R257" s="47" t="s">
        <v>568</v>
      </c>
      <c r="S257" s="47" t="s">
        <v>569</v>
      </c>
      <c r="T257" s="114">
        <v>508.92700000000002</v>
      </c>
      <c r="U257" s="47" t="s">
        <v>611</v>
      </c>
      <c r="V257" s="53"/>
      <c r="W257" s="114"/>
    </row>
    <row r="258" spans="1:23" s="47" customFormat="1" x14ac:dyDescent="0.25">
      <c r="A258" s="47" t="s">
        <v>103</v>
      </c>
      <c r="B258" s="47" t="s">
        <v>610</v>
      </c>
      <c r="C258" s="47" t="s">
        <v>187</v>
      </c>
      <c r="D258" s="47" t="s">
        <v>538</v>
      </c>
      <c r="E258" s="47">
        <v>1</v>
      </c>
      <c r="F258" s="47" t="s">
        <v>539</v>
      </c>
      <c r="G258" s="47" t="s">
        <v>540</v>
      </c>
      <c r="H258" s="47" t="s">
        <v>541</v>
      </c>
      <c r="I258" s="47" t="s">
        <v>542</v>
      </c>
      <c r="J258" s="47" t="s">
        <v>543</v>
      </c>
      <c r="K258" s="47">
        <v>21</v>
      </c>
      <c r="L258" s="47" t="s">
        <v>544</v>
      </c>
      <c r="M258" s="47" t="s">
        <v>545</v>
      </c>
      <c r="N258" s="47" t="s">
        <v>546</v>
      </c>
      <c r="O258" s="47" t="s">
        <v>547</v>
      </c>
      <c r="P258" s="47" t="s">
        <v>548</v>
      </c>
      <c r="Q258" s="47" t="s">
        <v>549</v>
      </c>
      <c r="R258" s="47" t="s">
        <v>570</v>
      </c>
      <c r="S258" s="47" t="s">
        <v>571</v>
      </c>
      <c r="T258" s="114">
        <v>5.9740000000000002</v>
      </c>
      <c r="U258" s="47" t="s">
        <v>611</v>
      </c>
      <c r="V258" s="53"/>
      <c r="W258" s="114"/>
    </row>
    <row r="259" spans="1:23" s="12" customFormat="1" x14ac:dyDescent="0.25">
      <c r="A259" s="12" t="s">
        <v>103</v>
      </c>
      <c r="B259" s="12" t="s">
        <v>610</v>
      </c>
      <c r="C259" s="12" t="s">
        <v>187</v>
      </c>
      <c r="D259" s="12" t="s">
        <v>538</v>
      </c>
      <c r="E259" s="12">
        <v>1</v>
      </c>
      <c r="F259" s="12" t="s">
        <v>539</v>
      </c>
      <c r="G259" s="12" t="s">
        <v>540</v>
      </c>
      <c r="H259" s="12" t="s">
        <v>541</v>
      </c>
      <c r="I259" s="12" t="s">
        <v>542</v>
      </c>
      <c r="J259" s="12" t="s">
        <v>543</v>
      </c>
      <c r="K259" s="12">
        <v>21</v>
      </c>
      <c r="L259" s="12" t="s">
        <v>574</v>
      </c>
      <c r="M259" s="12" t="s">
        <v>575</v>
      </c>
      <c r="N259" s="12" t="s">
        <v>546</v>
      </c>
      <c r="O259" s="12" t="s">
        <v>547</v>
      </c>
      <c r="P259" s="12" t="s">
        <v>548</v>
      </c>
      <c r="Q259" s="12" t="s">
        <v>549</v>
      </c>
      <c r="R259" s="12" t="s">
        <v>131</v>
      </c>
      <c r="S259" s="12" t="s">
        <v>550</v>
      </c>
      <c r="T259" s="117">
        <v>2576952</v>
      </c>
      <c r="U259" s="12" t="s">
        <v>611</v>
      </c>
      <c r="V259" s="52"/>
      <c r="W259" s="117"/>
    </row>
    <row r="260" spans="1:23" x14ac:dyDescent="0.25">
      <c r="A260" t="s">
        <v>103</v>
      </c>
      <c r="B260" t="s">
        <v>610</v>
      </c>
      <c r="C260" t="s">
        <v>187</v>
      </c>
      <c r="D260" t="s">
        <v>538</v>
      </c>
      <c r="E260">
        <v>1</v>
      </c>
      <c r="F260" t="s">
        <v>539</v>
      </c>
      <c r="G260" t="s">
        <v>540</v>
      </c>
      <c r="H260" t="s">
        <v>541</v>
      </c>
      <c r="I260" t="s">
        <v>542</v>
      </c>
      <c r="J260" t="s">
        <v>543</v>
      </c>
      <c r="K260">
        <v>21</v>
      </c>
      <c r="L260" t="s">
        <v>574</v>
      </c>
      <c r="M260" t="s">
        <v>575</v>
      </c>
      <c r="N260" t="s">
        <v>546</v>
      </c>
      <c r="O260" t="s">
        <v>547</v>
      </c>
      <c r="P260" t="s">
        <v>548</v>
      </c>
      <c r="Q260" t="s">
        <v>549</v>
      </c>
      <c r="R260" t="s">
        <v>552</v>
      </c>
      <c r="S260" t="s">
        <v>553</v>
      </c>
      <c r="T260" s="113">
        <v>61896</v>
      </c>
      <c r="U260" t="s">
        <v>611</v>
      </c>
    </row>
    <row r="261" spans="1:23" x14ac:dyDescent="0.25">
      <c r="A261" t="s">
        <v>103</v>
      </c>
      <c r="B261" t="s">
        <v>610</v>
      </c>
      <c r="C261" t="s">
        <v>187</v>
      </c>
      <c r="D261" t="s">
        <v>538</v>
      </c>
      <c r="E261">
        <v>1</v>
      </c>
      <c r="F261" t="s">
        <v>539</v>
      </c>
      <c r="G261" t="s">
        <v>540</v>
      </c>
      <c r="H261" t="s">
        <v>541</v>
      </c>
      <c r="I261" t="s">
        <v>542</v>
      </c>
      <c r="J261" t="s">
        <v>543</v>
      </c>
      <c r="K261">
        <v>21</v>
      </c>
      <c r="L261" t="s">
        <v>574</v>
      </c>
      <c r="M261" t="s">
        <v>575</v>
      </c>
      <c r="N261" t="s">
        <v>546</v>
      </c>
      <c r="O261" t="s">
        <v>547</v>
      </c>
      <c r="P261" t="s">
        <v>548</v>
      </c>
      <c r="Q261" t="s">
        <v>549</v>
      </c>
      <c r="R261" t="s">
        <v>554</v>
      </c>
      <c r="S261" t="s">
        <v>555</v>
      </c>
      <c r="T261" s="113">
        <v>169531</v>
      </c>
      <c r="U261" t="s">
        <v>611</v>
      </c>
    </row>
    <row r="262" spans="1:23" x14ac:dyDescent="0.25">
      <c r="A262" t="s">
        <v>103</v>
      </c>
      <c r="B262" t="s">
        <v>610</v>
      </c>
      <c r="C262" t="s">
        <v>187</v>
      </c>
      <c r="D262" t="s">
        <v>538</v>
      </c>
      <c r="E262">
        <v>1</v>
      </c>
      <c r="F262" t="s">
        <v>539</v>
      </c>
      <c r="G262" t="s">
        <v>540</v>
      </c>
      <c r="H262" t="s">
        <v>541</v>
      </c>
      <c r="I262" t="s">
        <v>542</v>
      </c>
      <c r="J262" t="s">
        <v>543</v>
      </c>
      <c r="K262">
        <v>21</v>
      </c>
      <c r="L262" t="s">
        <v>574</v>
      </c>
      <c r="M262" t="s">
        <v>575</v>
      </c>
      <c r="N262" t="s">
        <v>546</v>
      </c>
      <c r="O262" t="s">
        <v>547</v>
      </c>
      <c r="P262" t="s">
        <v>548</v>
      </c>
      <c r="Q262" t="s">
        <v>549</v>
      </c>
      <c r="R262" t="s">
        <v>556</v>
      </c>
      <c r="S262" t="s">
        <v>557</v>
      </c>
      <c r="T262" s="113">
        <v>177028</v>
      </c>
      <c r="U262" t="s">
        <v>611</v>
      </c>
    </row>
    <row r="263" spans="1:23" x14ac:dyDescent="0.25">
      <c r="A263" t="s">
        <v>103</v>
      </c>
      <c r="B263" t="s">
        <v>610</v>
      </c>
      <c r="C263" t="s">
        <v>187</v>
      </c>
      <c r="D263" t="s">
        <v>538</v>
      </c>
      <c r="E263">
        <v>1</v>
      </c>
      <c r="F263" t="s">
        <v>539</v>
      </c>
      <c r="G263" t="s">
        <v>540</v>
      </c>
      <c r="H263" t="s">
        <v>541</v>
      </c>
      <c r="I263" t="s">
        <v>542</v>
      </c>
      <c r="J263" t="s">
        <v>543</v>
      </c>
      <c r="K263">
        <v>21</v>
      </c>
      <c r="L263" t="s">
        <v>574</v>
      </c>
      <c r="M263" t="s">
        <v>575</v>
      </c>
      <c r="N263" t="s">
        <v>546</v>
      </c>
      <c r="O263" t="s">
        <v>547</v>
      </c>
      <c r="P263" t="s">
        <v>548</v>
      </c>
      <c r="Q263" t="s">
        <v>549</v>
      </c>
      <c r="R263" t="s">
        <v>558</v>
      </c>
      <c r="S263" t="s">
        <v>559</v>
      </c>
      <c r="T263" s="113">
        <v>74654</v>
      </c>
      <c r="U263" t="s">
        <v>611</v>
      </c>
    </row>
    <row r="264" spans="1:23" x14ac:dyDescent="0.25">
      <c r="A264" t="s">
        <v>103</v>
      </c>
      <c r="B264" t="s">
        <v>610</v>
      </c>
      <c r="C264" t="s">
        <v>187</v>
      </c>
      <c r="D264" t="s">
        <v>538</v>
      </c>
      <c r="E264">
        <v>1</v>
      </c>
      <c r="F264" t="s">
        <v>539</v>
      </c>
      <c r="G264" t="s">
        <v>540</v>
      </c>
      <c r="H264" t="s">
        <v>541</v>
      </c>
      <c r="I264" t="s">
        <v>542</v>
      </c>
      <c r="J264" t="s">
        <v>543</v>
      </c>
      <c r="K264">
        <v>21</v>
      </c>
      <c r="L264" t="s">
        <v>574</v>
      </c>
      <c r="M264" t="s">
        <v>575</v>
      </c>
      <c r="N264" t="s">
        <v>546</v>
      </c>
      <c r="O264" t="s">
        <v>547</v>
      </c>
      <c r="P264" t="s">
        <v>548</v>
      </c>
      <c r="Q264" t="s">
        <v>549</v>
      </c>
      <c r="R264" t="s">
        <v>560</v>
      </c>
      <c r="S264" t="s">
        <v>561</v>
      </c>
      <c r="T264" s="113">
        <v>220581</v>
      </c>
      <c r="U264" t="s">
        <v>611</v>
      </c>
    </row>
    <row r="265" spans="1:23" x14ac:dyDescent="0.25">
      <c r="A265" t="s">
        <v>103</v>
      </c>
      <c r="B265" t="s">
        <v>610</v>
      </c>
      <c r="C265" t="s">
        <v>187</v>
      </c>
      <c r="D265" t="s">
        <v>538</v>
      </c>
      <c r="E265">
        <v>1</v>
      </c>
      <c r="F265" t="s">
        <v>539</v>
      </c>
      <c r="G265" t="s">
        <v>540</v>
      </c>
      <c r="H265" t="s">
        <v>541</v>
      </c>
      <c r="I265" t="s">
        <v>542</v>
      </c>
      <c r="J265" t="s">
        <v>543</v>
      </c>
      <c r="K265">
        <v>21</v>
      </c>
      <c r="L265" t="s">
        <v>574</v>
      </c>
      <c r="M265" t="s">
        <v>575</v>
      </c>
      <c r="N265" t="s">
        <v>546</v>
      </c>
      <c r="O265" t="s">
        <v>547</v>
      </c>
      <c r="P265" t="s">
        <v>548</v>
      </c>
      <c r="Q265" t="s">
        <v>549</v>
      </c>
      <c r="R265" t="s">
        <v>562</v>
      </c>
      <c r="S265" t="s">
        <v>563</v>
      </c>
      <c r="T265" s="113">
        <v>802764</v>
      </c>
      <c r="U265" t="s">
        <v>611</v>
      </c>
    </row>
    <row r="266" spans="1:23" x14ac:dyDescent="0.25">
      <c r="A266" t="s">
        <v>103</v>
      </c>
      <c r="B266" t="s">
        <v>610</v>
      </c>
      <c r="C266" t="s">
        <v>187</v>
      </c>
      <c r="D266" t="s">
        <v>538</v>
      </c>
      <c r="E266">
        <v>1</v>
      </c>
      <c r="F266" t="s">
        <v>539</v>
      </c>
      <c r="G266" t="s">
        <v>540</v>
      </c>
      <c r="H266" t="s">
        <v>541</v>
      </c>
      <c r="I266" t="s">
        <v>542</v>
      </c>
      <c r="J266" t="s">
        <v>543</v>
      </c>
      <c r="K266">
        <v>21</v>
      </c>
      <c r="L266" t="s">
        <v>574</v>
      </c>
      <c r="M266" t="s">
        <v>575</v>
      </c>
      <c r="N266" t="s">
        <v>546</v>
      </c>
      <c r="O266" t="s">
        <v>547</v>
      </c>
      <c r="P266" t="s">
        <v>548</v>
      </c>
      <c r="Q266" t="s">
        <v>549</v>
      </c>
      <c r="R266" t="s">
        <v>564</v>
      </c>
      <c r="S266" t="s">
        <v>565</v>
      </c>
      <c r="T266" s="113">
        <v>591468</v>
      </c>
      <c r="U266" t="s">
        <v>611</v>
      </c>
    </row>
    <row r="267" spans="1:23" x14ac:dyDescent="0.25">
      <c r="A267" t="s">
        <v>103</v>
      </c>
      <c r="B267" t="s">
        <v>610</v>
      </c>
      <c r="C267" t="s">
        <v>187</v>
      </c>
      <c r="D267" t="s">
        <v>538</v>
      </c>
      <c r="E267">
        <v>1</v>
      </c>
      <c r="F267" t="s">
        <v>539</v>
      </c>
      <c r="G267" t="s">
        <v>540</v>
      </c>
      <c r="H267" t="s">
        <v>541</v>
      </c>
      <c r="I267" t="s">
        <v>542</v>
      </c>
      <c r="J267" t="s">
        <v>543</v>
      </c>
      <c r="K267">
        <v>21</v>
      </c>
      <c r="L267" t="s">
        <v>574</v>
      </c>
      <c r="M267" t="s">
        <v>575</v>
      </c>
      <c r="N267" t="s">
        <v>546</v>
      </c>
      <c r="O267" t="s">
        <v>547</v>
      </c>
      <c r="P267" t="s">
        <v>548</v>
      </c>
      <c r="Q267" t="s">
        <v>549</v>
      </c>
      <c r="R267" t="s">
        <v>566</v>
      </c>
      <c r="S267" t="s">
        <v>567</v>
      </c>
      <c r="T267" s="113">
        <v>285106</v>
      </c>
      <c r="U267" t="s">
        <v>611</v>
      </c>
    </row>
    <row r="268" spans="1:23" x14ac:dyDescent="0.25">
      <c r="A268" t="s">
        <v>103</v>
      </c>
      <c r="B268" t="s">
        <v>610</v>
      </c>
      <c r="C268" t="s">
        <v>187</v>
      </c>
      <c r="D268" t="s">
        <v>538</v>
      </c>
      <c r="E268">
        <v>1</v>
      </c>
      <c r="F268" t="s">
        <v>539</v>
      </c>
      <c r="G268" t="s">
        <v>540</v>
      </c>
      <c r="H268" t="s">
        <v>541</v>
      </c>
      <c r="I268" t="s">
        <v>542</v>
      </c>
      <c r="J268" t="s">
        <v>543</v>
      </c>
      <c r="K268">
        <v>21</v>
      </c>
      <c r="L268" t="s">
        <v>574</v>
      </c>
      <c r="M268" t="s">
        <v>575</v>
      </c>
      <c r="N268" t="s">
        <v>546</v>
      </c>
      <c r="O268" t="s">
        <v>547</v>
      </c>
      <c r="P268" t="s">
        <v>548</v>
      </c>
      <c r="Q268" t="s">
        <v>549</v>
      </c>
      <c r="R268" t="s">
        <v>568</v>
      </c>
      <c r="S268" t="s">
        <v>569</v>
      </c>
      <c r="T268" s="113">
        <v>187.95</v>
      </c>
      <c r="U268" t="s">
        <v>611</v>
      </c>
    </row>
    <row r="269" spans="1:23" x14ac:dyDescent="0.25">
      <c r="A269" t="s">
        <v>103</v>
      </c>
      <c r="B269" t="s">
        <v>610</v>
      </c>
      <c r="C269" t="s">
        <v>187</v>
      </c>
      <c r="D269" t="s">
        <v>538</v>
      </c>
      <c r="E269">
        <v>1</v>
      </c>
      <c r="F269" t="s">
        <v>539</v>
      </c>
      <c r="G269" t="s">
        <v>540</v>
      </c>
      <c r="H269" t="s">
        <v>541</v>
      </c>
      <c r="I269" t="s">
        <v>542</v>
      </c>
      <c r="J269" t="s">
        <v>543</v>
      </c>
      <c r="K269">
        <v>21</v>
      </c>
      <c r="L269" t="s">
        <v>574</v>
      </c>
      <c r="M269" t="s">
        <v>575</v>
      </c>
      <c r="N269" t="s">
        <v>546</v>
      </c>
      <c r="O269" t="s">
        <v>547</v>
      </c>
      <c r="P269" t="s">
        <v>548</v>
      </c>
      <c r="Q269" t="s">
        <v>549</v>
      </c>
      <c r="R269" t="s">
        <v>570</v>
      </c>
      <c r="S269" t="s">
        <v>571</v>
      </c>
      <c r="T269" s="113">
        <v>5974</v>
      </c>
      <c r="U269" t="s">
        <v>611</v>
      </c>
    </row>
    <row r="270" spans="1:23" x14ac:dyDescent="0.25">
      <c r="A270" t="s">
        <v>103</v>
      </c>
      <c r="B270" t="s">
        <v>610</v>
      </c>
      <c r="C270" t="s">
        <v>187</v>
      </c>
      <c r="D270" t="s">
        <v>538</v>
      </c>
      <c r="E270">
        <v>1</v>
      </c>
      <c r="F270" t="s">
        <v>539</v>
      </c>
      <c r="G270" t="s">
        <v>540</v>
      </c>
      <c r="H270" t="s">
        <v>541</v>
      </c>
      <c r="I270" t="s">
        <v>542</v>
      </c>
      <c r="J270" t="s">
        <v>543</v>
      </c>
      <c r="K270">
        <v>21</v>
      </c>
      <c r="L270" t="s">
        <v>576</v>
      </c>
      <c r="M270" t="s">
        <v>547</v>
      </c>
      <c r="N270" t="s">
        <v>546</v>
      </c>
      <c r="O270" t="s">
        <v>547</v>
      </c>
      <c r="P270" t="s">
        <v>548</v>
      </c>
      <c r="Q270" t="s">
        <v>549</v>
      </c>
      <c r="R270" t="s">
        <v>131</v>
      </c>
      <c r="S270" t="s">
        <v>550</v>
      </c>
      <c r="T270" s="113">
        <v>2095409</v>
      </c>
      <c r="U270" t="s">
        <v>611</v>
      </c>
    </row>
    <row r="271" spans="1:23" x14ac:dyDescent="0.25">
      <c r="A271" t="s">
        <v>103</v>
      </c>
      <c r="B271" t="s">
        <v>610</v>
      </c>
      <c r="C271" t="s">
        <v>187</v>
      </c>
      <c r="D271" t="s">
        <v>538</v>
      </c>
      <c r="E271">
        <v>1</v>
      </c>
      <c r="F271" t="s">
        <v>539</v>
      </c>
      <c r="G271" t="s">
        <v>540</v>
      </c>
      <c r="H271" t="s">
        <v>541</v>
      </c>
      <c r="I271" t="s">
        <v>542</v>
      </c>
      <c r="J271" t="s">
        <v>543</v>
      </c>
      <c r="K271">
        <v>21</v>
      </c>
      <c r="L271" t="s">
        <v>576</v>
      </c>
      <c r="M271" t="s">
        <v>547</v>
      </c>
      <c r="N271" t="s">
        <v>546</v>
      </c>
      <c r="O271" t="s">
        <v>547</v>
      </c>
      <c r="P271" t="s">
        <v>548</v>
      </c>
      <c r="Q271" t="s">
        <v>549</v>
      </c>
      <c r="R271" t="s">
        <v>552</v>
      </c>
      <c r="S271" t="s">
        <v>553</v>
      </c>
      <c r="T271" s="113">
        <v>25229</v>
      </c>
      <c r="U271" t="s">
        <v>611</v>
      </c>
    </row>
    <row r="272" spans="1:23" x14ac:dyDescent="0.25">
      <c r="A272" t="s">
        <v>103</v>
      </c>
      <c r="B272" t="s">
        <v>610</v>
      </c>
      <c r="C272" t="s">
        <v>187</v>
      </c>
      <c r="D272" t="s">
        <v>538</v>
      </c>
      <c r="E272">
        <v>1</v>
      </c>
      <c r="F272" t="s">
        <v>539</v>
      </c>
      <c r="G272" t="s">
        <v>540</v>
      </c>
      <c r="H272" t="s">
        <v>541</v>
      </c>
      <c r="I272" t="s">
        <v>542</v>
      </c>
      <c r="J272" t="s">
        <v>543</v>
      </c>
      <c r="K272">
        <v>21</v>
      </c>
      <c r="L272" t="s">
        <v>576</v>
      </c>
      <c r="M272" t="s">
        <v>547</v>
      </c>
      <c r="N272" t="s">
        <v>546</v>
      </c>
      <c r="O272" t="s">
        <v>547</v>
      </c>
      <c r="P272" t="s">
        <v>548</v>
      </c>
      <c r="Q272" t="s">
        <v>549</v>
      </c>
      <c r="R272" t="s">
        <v>554</v>
      </c>
      <c r="S272" t="s">
        <v>555</v>
      </c>
      <c r="T272" s="113">
        <v>143016</v>
      </c>
      <c r="U272" t="s">
        <v>611</v>
      </c>
    </row>
    <row r="273" spans="1:23" x14ac:dyDescent="0.25">
      <c r="A273" t="s">
        <v>103</v>
      </c>
      <c r="B273" t="s">
        <v>610</v>
      </c>
      <c r="C273" t="s">
        <v>187</v>
      </c>
      <c r="D273" t="s">
        <v>538</v>
      </c>
      <c r="E273">
        <v>1</v>
      </c>
      <c r="F273" t="s">
        <v>539</v>
      </c>
      <c r="G273" t="s">
        <v>540</v>
      </c>
      <c r="H273" t="s">
        <v>541</v>
      </c>
      <c r="I273" t="s">
        <v>542</v>
      </c>
      <c r="J273" t="s">
        <v>543</v>
      </c>
      <c r="K273">
        <v>21</v>
      </c>
      <c r="L273" t="s">
        <v>576</v>
      </c>
      <c r="M273" t="s">
        <v>547</v>
      </c>
      <c r="N273" t="s">
        <v>546</v>
      </c>
      <c r="O273" t="s">
        <v>547</v>
      </c>
      <c r="P273" t="s">
        <v>548</v>
      </c>
      <c r="Q273" t="s">
        <v>549</v>
      </c>
      <c r="R273" t="s">
        <v>556</v>
      </c>
      <c r="S273" t="s">
        <v>557</v>
      </c>
      <c r="T273" s="113">
        <v>92505</v>
      </c>
      <c r="U273" t="s">
        <v>611</v>
      </c>
    </row>
    <row r="274" spans="1:23" x14ac:dyDescent="0.25">
      <c r="A274" t="s">
        <v>103</v>
      </c>
      <c r="B274" t="s">
        <v>610</v>
      </c>
      <c r="C274" t="s">
        <v>187</v>
      </c>
      <c r="D274" t="s">
        <v>538</v>
      </c>
      <c r="E274">
        <v>1</v>
      </c>
      <c r="F274" t="s">
        <v>539</v>
      </c>
      <c r="G274" t="s">
        <v>540</v>
      </c>
      <c r="H274" t="s">
        <v>541</v>
      </c>
      <c r="I274" t="s">
        <v>542</v>
      </c>
      <c r="J274" t="s">
        <v>543</v>
      </c>
      <c r="K274">
        <v>21</v>
      </c>
      <c r="L274" t="s">
        <v>576</v>
      </c>
      <c r="M274" t="s">
        <v>547</v>
      </c>
      <c r="N274" t="s">
        <v>546</v>
      </c>
      <c r="O274" t="s">
        <v>547</v>
      </c>
      <c r="P274" t="s">
        <v>548</v>
      </c>
      <c r="Q274" t="s">
        <v>549</v>
      </c>
      <c r="R274" t="s">
        <v>558</v>
      </c>
      <c r="S274" t="s">
        <v>559</v>
      </c>
      <c r="T274" s="113">
        <v>86.03</v>
      </c>
      <c r="U274" t="s">
        <v>611</v>
      </c>
    </row>
    <row r="275" spans="1:23" x14ac:dyDescent="0.25">
      <c r="A275" t="s">
        <v>103</v>
      </c>
      <c r="B275" t="s">
        <v>610</v>
      </c>
      <c r="C275" t="s">
        <v>187</v>
      </c>
      <c r="D275" t="s">
        <v>538</v>
      </c>
      <c r="E275">
        <v>1</v>
      </c>
      <c r="F275" t="s">
        <v>539</v>
      </c>
      <c r="G275" t="s">
        <v>540</v>
      </c>
      <c r="H275" t="s">
        <v>541</v>
      </c>
      <c r="I275" t="s">
        <v>542</v>
      </c>
      <c r="J275" t="s">
        <v>543</v>
      </c>
      <c r="K275">
        <v>21</v>
      </c>
      <c r="L275" t="s">
        <v>576</v>
      </c>
      <c r="M275" t="s">
        <v>547</v>
      </c>
      <c r="N275" t="s">
        <v>546</v>
      </c>
      <c r="O275" t="s">
        <v>547</v>
      </c>
      <c r="P275" t="s">
        <v>548</v>
      </c>
      <c r="Q275" t="s">
        <v>549</v>
      </c>
      <c r="R275" t="s">
        <v>560</v>
      </c>
      <c r="S275" t="s">
        <v>561</v>
      </c>
      <c r="T275" s="113">
        <v>473269</v>
      </c>
      <c r="U275" t="s">
        <v>611</v>
      </c>
    </row>
    <row r="276" spans="1:23" x14ac:dyDescent="0.25">
      <c r="A276" t="s">
        <v>103</v>
      </c>
      <c r="B276" t="s">
        <v>610</v>
      </c>
      <c r="C276" t="s">
        <v>187</v>
      </c>
      <c r="D276" t="s">
        <v>538</v>
      </c>
      <c r="E276">
        <v>1</v>
      </c>
      <c r="F276" t="s">
        <v>539</v>
      </c>
      <c r="G276" t="s">
        <v>540</v>
      </c>
      <c r="H276" t="s">
        <v>541</v>
      </c>
      <c r="I276" t="s">
        <v>542</v>
      </c>
      <c r="J276" t="s">
        <v>543</v>
      </c>
      <c r="K276">
        <v>21</v>
      </c>
      <c r="L276" t="s">
        <v>576</v>
      </c>
      <c r="M276" t="s">
        <v>547</v>
      </c>
      <c r="N276" t="s">
        <v>546</v>
      </c>
      <c r="O276" t="s">
        <v>547</v>
      </c>
      <c r="P276" t="s">
        <v>548</v>
      </c>
      <c r="Q276" t="s">
        <v>549</v>
      </c>
      <c r="R276" t="s">
        <v>562</v>
      </c>
      <c r="S276" t="s">
        <v>563</v>
      </c>
      <c r="T276" s="113">
        <v>784697</v>
      </c>
      <c r="U276" t="s">
        <v>611</v>
      </c>
    </row>
    <row r="277" spans="1:23" x14ac:dyDescent="0.25">
      <c r="A277" t="s">
        <v>103</v>
      </c>
      <c r="B277" t="s">
        <v>610</v>
      </c>
      <c r="C277" t="s">
        <v>187</v>
      </c>
      <c r="D277" t="s">
        <v>538</v>
      </c>
      <c r="E277">
        <v>1</v>
      </c>
      <c r="F277" t="s">
        <v>539</v>
      </c>
      <c r="G277" t="s">
        <v>540</v>
      </c>
      <c r="H277" t="s">
        <v>541</v>
      </c>
      <c r="I277" t="s">
        <v>542</v>
      </c>
      <c r="J277" t="s">
        <v>543</v>
      </c>
      <c r="K277">
        <v>21</v>
      </c>
      <c r="L277" t="s">
        <v>576</v>
      </c>
      <c r="M277" t="s">
        <v>547</v>
      </c>
      <c r="N277" t="s">
        <v>546</v>
      </c>
      <c r="O277" t="s">
        <v>547</v>
      </c>
      <c r="P277" t="s">
        <v>548</v>
      </c>
      <c r="Q277" t="s">
        <v>549</v>
      </c>
      <c r="R277" t="s">
        <v>564</v>
      </c>
      <c r="S277" t="s">
        <v>565</v>
      </c>
      <c r="T277" s="113">
        <v>167228</v>
      </c>
      <c r="U277" t="s">
        <v>611</v>
      </c>
    </row>
    <row r="278" spans="1:23" x14ac:dyDescent="0.25">
      <c r="A278" t="s">
        <v>103</v>
      </c>
      <c r="B278" t="s">
        <v>610</v>
      </c>
      <c r="C278" t="s">
        <v>187</v>
      </c>
      <c r="D278" t="s">
        <v>538</v>
      </c>
      <c r="E278">
        <v>1</v>
      </c>
      <c r="F278" t="s">
        <v>539</v>
      </c>
      <c r="G278" t="s">
        <v>540</v>
      </c>
      <c r="H278" t="s">
        <v>541</v>
      </c>
      <c r="I278" t="s">
        <v>542</v>
      </c>
      <c r="J278" t="s">
        <v>543</v>
      </c>
      <c r="K278">
        <v>21</v>
      </c>
      <c r="L278" t="s">
        <v>576</v>
      </c>
      <c r="M278" t="s">
        <v>547</v>
      </c>
      <c r="N278" t="s">
        <v>546</v>
      </c>
      <c r="O278" t="s">
        <v>547</v>
      </c>
      <c r="P278" t="s">
        <v>548</v>
      </c>
      <c r="Q278" t="s">
        <v>549</v>
      </c>
      <c r="R278" t="s">
        <v>566</v>
      </c>
      <c r="S278" t="s">
        <v>567</v>
      </c>
      <c r="T278" s="113">
        <v>2458</v>
      </c>
      <c r="U278" t="s">
        <v>611</v>
      </c>
    </row>
    <row r="279" spans="1:23" x14ac:dyDescent="0.25">
      <c r="A279" t="s">
        <v>103</v>
      </c>
      <c r="B279" t="s">
        <v>610</v>
      </c>
      <c r="C279" t="s">
        <v>187</v>
      </c>
      <c r="D279" t="s">
        <v>538</v>
      </c>
      <c r="E279">
        <v>1</v>
      </c>
      <c r="F279" t="s">
        <v>539</v>
      </c>
      <c r="G279" t="s">
        <v>540</v>
      </c>
      <c r="H279" t="s">
        <v>541</v>
      </c>
      <c r="I279" t="s">
        <v>542</v>
      </c>
      <c r="J279" t="s">
        <v>543</v>
      </c>
      <c r="K279">
        <v>21</v>
      </c>
      <c r="L279" t="s">
        <v>576</v>
      </c>
      <c r="M279" t="s">
        <v>547</v>
      </c>
      <c r="N279" t="s">
        <v>546</v>
      </c>
      <c r="O279" t="s">
        <v>547</v>
      </c>
      <c r="P279" t="s">
        <v>548</v>
      </c>
      <c r="Q279" t="s">
        <v>549</v>
      </c>
      <c r="R279" t="s">
        <v>568</v>
      </c>
      <c r="S279" t="s">
        <v>569</v>
      </c>
      <c r="T279" s="113">
        <v>320977</v>
      </c>
      <c r="U279" t="s">
        <v>611</v>
      </c>
    </row>
    <row r="280" spans="1:23" x14ac:dyDescent="0.25">
      <c r="A280" t="s">
        <v>103</v>
      </c>
      <c r="B280" t="s">
        <v>610</v>
      </c>
      <c r="C280" t="s">
        <v>187</v>
      </c>
      <c r="D280" t="s">
        <v>538</v>
      </c>
      <c r="E280">
        <v>1</v>
      </c>
      <c r="F280" t="s">
        <v>539</v>
      </c>
      <c r="G280" t="s">
        <v>540</v>
      </c>
      <c r="H280" t="s">
        <v>541</v>
      </c>
      <c r="I280" t="s">
        <v>542</v>
      </c>
      <c r="J280" t="s">
        <v>543</v>
      </c>
      <c r="K280">
        <v>21</v>
      </c>
      <c r="L280" t="s">
        <v>576</v>
      </c>
      <c r="M280" t="s">
        <v>547</v>
      </c>
      <c r="N280" t="s">
        <v>546</v>
      </c>
      <c r="O280" t="s">
        <v>547</v>
      </c>
      <c r="P280" t="s">
        <v>548</v>
      </c>
      <c r="Q280" t="s">
        <v>549</v>
      </c>
      <c r="R280" t="s">
        <v>570</v>
      </c>
      <c r="S280" t="s">
        <v>571</v>
      </c>
      <c r="U280" t="s">
        <v>611</v>
      </c>
    </row>
    <row r="281" spans="1:23" s="49" customFormat="1" x14ac:dyDescent="0.25">
      <c r="A281" s="49" t="s">
        <v>24</v>
      </c>
      <c r="B281" s="49" t="s">
        <v>612</v>
      </c>
      <c r="C281" s="49" t="s">
        <v>187</v>
      </c>
      <c r="D281" s="49" t="s">
        <v>538</v>
      </c>
      <c r="F281" s="49" t="s">
        <v>539</v>
      </c>
      <c r="G281" s="49" t="s">
        <v>540</v>
      </c>
      <c r="H281" s="49" t="s">
        <v>541</v>
      </c>
      <c r="I281" s="49" t="s">
        <v>542</v>
      </c>
      <c r="J281" s="49" t="s">
        <v>543</v>
      </c>
      <c r="K281" s="49">
        <v>21</v>
      </c>
      <c r="L281" s="49" t="s">
        <v>544</v>
      </c>
      <c r="M281" s="49" t="s">
        <v>545</v>
      </c>
      <c r="N281" s="49" t="s">
        <v>546</v>
      </c>
      <c r="O281" s="49" t="s">
        <v>547</v>
      </c>
      <c r="P281" s="49" t="s">
        <v>548</v>
      </c>
      <c r="Q281" s="49" t="s">
        <v>549</v>
      </c>
      <c r="R281" s="49" t="s">
        <v>131</v>
      </c>
      <c r="S281" s="49" t="s">
        <v>550</v>
      </c>
      <c r="T281" s="116">
        <v>90786.019</v>
      </c>
      <c r="U281" s="49" t="s">
        <v>613</v>
      </c>
      <c r="V281" s="50" t="s">
        <v>858</v>
      </c>
      <c r="W281" s="116">
        <f>('ILO employment 2007'!T282+'ILO employment 2007'!T283+'ILO employment 2007'!T284)*( 1 +'ILO employment 2007'!T292/('ILO employment 2007'!T281-'ILO employment 2007'!T292))</f>
        <v>17536.892244243383</v>
      </c>
    </row>
    <row r="282" spans="1:23" s="49" customFormat="1" x14ac:dyDescent="0.25">
      <c r="A282" s="49" t="s">
        <v>24</v>
      </c>
      <c r="B282" s="49" t="s">
        <v>612</v>
      </c>
      <c r="C282" s="49" t="s">
        <v>187</v>
      </c>
      <c r="D282" s="49" t="s">
        <v>538</v>
      </c>
      <c r="F282" s="49" t="s">
        <v>539</v>
      </c>
      <c r="G282" s="49" t="s">
        <v>540</v>
      </c>
      <c r="H282" s="49" t="s">
        <v>541</v>
      </c>
      <c r="I282" s="49" t="s">
        <v>542</v>
      </c>
      <c r="J282" s="49" t="s">
        <v>543</v>
      </c>
      <c r="K282" s="49">
        <v>21</v>
      </c>
      <c r="L282" s="49" t="s">
        <v>544</v>
      </c>
      <c r="M282" s="49" t="s">
        <v>545</v>
      </c>
      <c r="N282" s="49" t="s">
        <v>546</v>
      </c>
      <c r="O282" s="49" t="s">
        <v>547</v>
      </c>
      <c r="P282" s="49" t="s">
        <v>548</v>
      </c>
      <c r="Q282" s="49" t="s">
        <v>549</v>
      </c>
      <c r="R282" s="49" t="s">
        <v>552</v>
      </c>
      <c r="S282" s="49" t="s">
        <v>553</v>
      </c>
      <c r="T282" s="116">
        <v>4481.9470000000001</v>
      </c>
      <c r="U282" s="49" t="s">
        <v>613</v>
      </c>
      <c r="V282" s="50" t="s">
        <v>859</v>
      </c>
      <c r="W282" s="116">
        <f>('ILO employment 2007'!T285+'ILO employment 2007'!T286+'ILO employment 2007'!T287+'ILO employment 2007'!T288+'ILO employment 2007'!T289+'ILO employment 2007'!T290+'ILO employment 2007'!T291)*( 1 +'ILO employment 2007'!T292/('ILO employment 2007'!T281-'ILO employment 2007'!T292))</f>
        <v>73249.126755756617</v>
      </c>
    </row>
    <row r="283" spans="1:23" s="49" customFormat="1" x14ac:dyDescent="0.25">
      <c r="A283" s="49" t="s">
        <v>24</v>
      </c>
      <c r="B283" s="49" t="s">
        <v>612</v>
      </c>
      <c r="C283" s="49" t="s">
        <v>187</v>
      </c>
      <c r="D283" s="49" t="s">
        <v>538</v>
      </c>
      <c r="F283" s="49" t="s">
        <v>539</v>
      </c>
      <c r="G283" s="49" t="s">
        <v>540</v>
      </c>
      <c r="H283" s="49" t="s">
        <v>541</v>
      </c>
      <c r="I283" s="49" t="s">
        <v>542</v>
      </c>
      <c r="J283" s="49" t="s">
        <v>543</v>
      </c>
      <c r="K283" s="49">
        <v>21</v>
      </c>
      <c r="L283" s="49" t="s">
        <v>544</v>
      </c>
      <c r="M283" s="49" t="s">
        <v>545</v>
      </c>
      <c r="N283" s="49" t="s">
        <v>546</v>
      </c>
      <c r="O283" s="49" t="s">
        <v>547</v>
      </c>
      <c r="P283" s="49" t="s">
        <v>548</v>
      </c>
      <c r="Q283" s="49" t="s">
        <v>549</v>
      </c>
      <c r="R283" s="49" t="s">
        <v>554</v>
      </c>
      <c r="S283" s="49" t="s">
        <v>555</v>
      </c>
      <c r="T283" s="116">
        <v>6061.12</v>
      </c>
      <c r="U283" s="49" t="s">
        <v>613</v>
      </c>
      <c r="V283" s="130" t="s">
        <v>862</v>
      </c>
      <c r="W283" s="131">
        <f>SUM(T282:T292)</f>
        <v>90786.019000000015</v>
      </c>
    </row>
    <row r="284" spans="1:23" s="49" customFormat="1" x14ac:dyDescent="0.25">
      <c r="A284" s="49" t="s">
        <v>24</v>
      </c>
      <c r="B284" s="49" t="s">
        <v>612</v>
      </c>
      <c r="C284" s="49" t="s">
        <v>187</v>
      </c>
      <c r="D284" s="49" t="s">
        <v>538</v>
      </c>
      <c r="F284" s="49" t="s">
        <v>539</v>
      </c>
      <c r="G284" s="49" t="s">
        <v>540</v>
      </c>
      <c r="H284" s="49" t="s">
        <v>541</v>
      </c>
      <c r="I284" s="49" t="s">
        <v>542</v>
      </c>
      <c r="J284" s="49" t="s">
        <v>543</v>
      </c>
      <c r="K284" s="49">
        <v>21</v>
      </c>
      <c r="L284" s="49" t="s">
        <v>544</v>
      </c>
      <c r="M284" s="49" t="s">
        <v>545</v>
      </c>
      <c r="N284" s="49" t="s">
        <v>546</v>
      </c>
      <c r="O284" s="49" t="s">
        <v>547</v>
      </c>
      <c r="P284" s="49" t="s">
        <v>548</v>
      </c>
      <c r="Q284" s="49" t="s">
        <v>549</v>
      </c>
      <c r="R284" s="49" t="s">
        <v>556</v>
      </c>
      <c r="S284" s="49" t="s">
        <v>557</v>
      </c>
      <c r="T284" s="116">
        <v>6986.9340000000002</v>
      </c>
      <c r="U284" s="49" t="s">
        <v>613</v>
      </c>
      <c r="V284" s="50"/>
      <c r="W284" s="116"/>
    </row>
    <row r="285" spans="1:23" s="49" customFormat="1" x14ac:dyDescent="0.25">
      <c r="A285" s="49" t="s">
        <v>24</v>
      </c>
      <c r="B285" s="49" t="s">
        <v>612</v>
      </c>
      <c r="C285" s="49" t="s">
        <v>187</v>
      </c>
      <c r="D285" s="49" t="s">
        <v>538</v>
      </c>
      <c r="F285" s="49" t="s">
        <v>539</v>
      </c>
      <c r="G285" s="49" t="s">
        <v>540</v>
      </c>
      <c r="H285" s="49" t="s">
        <v>541</v>
      </c>
      <c r="I285" s="49" t="s">
        <v>542</v>
      </c>
      <c r="J285" s="49" t="s">
        <v>543</v>
      </c>
      <c r="K285" s="49">
        <v>21</v>
      </c>
      <c r="L285" s="49" t="s">
        <v>544</v>
      </c>
      <c r="M285" s="49" t="s">
        <v>545</v>
      </c>
      <c r="N285" s="49" t="s">
        <v>546</v>
      </c>
      <c r="O285" s="49" t="s">
        <v>547</v>
      </c>
      <c r="P285" s="49" t="s">
        <v>548</v>
      </c>
      <c r="Q285" s="49" t="s">
        <v>549</v>
      </c>
      <c r="R285" s="49" t="s">
        <v>558</v>
      </c>
      <c r="S285" s="49" t="s">
        <v>559</v>
      </c>
      <c r="T285" s="116">
        <v>7468.7330000000002</v>
      </c>
      <c r="U285" s="49" t="s">
        <v>613</v>
      </c>
      <c r="V285" s="50"/>
      <c r="W285" s="116"/>
    </row>
    <row r="286" spans="1:23" s="49" customFormat="1" x14ac:dyDescent="0.25">
      <c r="A286" s="49" t="s">
        <v>24</v>
      </c>
      <c r="B286" s="49" t="s">
        <v>612</v>
      </c>
      <c r="C286" s="49" t="s">
        <v>187</v>
      </c>
      <c r="D286" s="49" t="s">
        <v>538</v>
      </c>
      <c r="F286" s="49" t="s">
        <v>539</v>
      </c>
      <c r="G286" s="49" t="s">
        <v>540</v>
      </c>
      <c r="H286" s="49" t="s">
        <v>541</v>
      </c>
      <c r="I286" s="49" t="s">
        <v>542</v>
      </c>
      <c r="J286" s="49" t="s">
        <v>543</v>
      </c>
      <c r="K286" s="49">
        <v>21</v>
      </c>
      <c r="L286" s="49" t="s">
        <v>544</v>
      </c>
      <c r="M286" s="49" t="s">
        <v>545</v>
      </c>
      <c r="N286" s="49" t="s">
        <v>546</v>
      </c>
      <c r="O286" s="49" t="s">
        <v>547</v>
      </c>
      <c r="P286" s="49" t="s">
        <v>548</v>
      </c>
      <c r="Q286" s="49" t="s">
        <v>549</v>
      </c>
      <c r="R286" s="49" t="s">
        <v>560</v>
      </c>
      <c r="S286" s="49" t="s">
        <v>561</v>
      </c>
      <c r="T286" s="116">
        <v>13579.171</v>
      </c>
      <c r="U286" s="49" t="s">
        <v>613</v>
      </c>
      <c r="V286" s="50"/>
      <c r="W286" s="116"/>
    </row>
    <row r="287" spans="1:23" s="49" customFormat="1" x14ac:dyDescent="0.25">
      <c r="A287" s="49" t="s">
        <v>24</v>
      </c>
      <c r="B287" s="49" t="s">
        <v>612</v>
      </c>
      <c r="C287" s="49" t="s">
        <v>187</v>
      </c>
      <c r="D287" s="49" t="s">
        <v>538</v>
      </c>
      <c r="F287" s="49" t="s">
        <v>539</v>
      </c>
      <c r="G287" s="49" t="s">
        <v>540</v>
      </c>
      <c r="H287" s="49" t="s">
        <v>541</v>
      </c>
      <c r="I287" s="49" t="s">
        <v>542</v>
      </c>
      <c r="J287" s="49" t="s">
        <v>543</v>
      </c>
      <c r="K287" s="49">
        <v>21</v>
      </c>
      <c r="L287" s="49" t="s">
        <v>544</v>
      </c>
      <c r="M287" s="49" t="s">
        <v>545</v>
      </c>
      <c r="N287" s="49" t="s">
        <v>546</v>
      </c>
      <c r="O287" s="49" t="s">
        <v>547</v>
      </c>
      <c r="P287" s="49" t="s">
        <v>548</v>
      </c>
      <c r="Q287" s="49" t="s">
        <v>549</v>
      </c>
      <c r="R287" s="49" t="s">
        <v>562</v>
      </c>
      <c r="S287" s="49" t="s">
        <v>563</v>
      </c>
      <c r="T287" s="116">
        <v>16185.351000000001</v>
      </c>
      <c r="U287" s="49" t="s">
        <v>613</v>
      </c>
      <c r="V287" s="50"/>
      <c r="W287" s="116"/>
    </row>
    <row r="288" spans="1:23" s="49" customFormat="1" x14ac:dyDescent="0.25">
      <c r="A288" s="49" t="s">
        <v>24</v>
      </c>
      <c r="B288" s="49" t="s">
        <v>612</v>
      </c>
      <c r="C288" s="49" t="s">
        <v>187</v>
      </c>
      <c r="D288" s="49" t="s">
        <v>538</v>
      </c>
      <c r="F288" s="49" t="s">
        <v>539</v>
      </c>
      <c r="G288" s="49" t="s">
        <v>540</v>
      </c>
      <c r="H288" s="49" t="s">
        <v>541</v>
      </c>
      <c r="I288" s="49" t="s">
        <v>542</v>
      </c>
      <c r="J288" s="49" t="s">
        <v>543</v>
      </c>
      <c r="K288" s="49">
        <v>21</v>
      </c>
      <c r="L288" s="49" t="s">
        <v>544</v>
      </c>
      <c r="M288" s="49" t="s">
        <v>545</v>
      </c>
      <c r="N288" s="49" t="s">
        <v>546</v>
      </c>
      <c r="O288" s="49" t="s">
        <v>547</v>
      </c>
      <c r="P288" s="49" t="s">
        <v>548</v>
      </c>
      <c r="Q288" s="49" t="s">
        <v>549</v>
      </c>
      <c r="R288" s="49" t="s">
        <v>564</v>
      </c>
      <c r="S288" s="49" t="s">
        <v>565</v>
      </c>
      <c r="T288" s="116">
        <v>10826.795</v>
      </c>
      <c r="U288" s="49" t="s">
        <v>613</v>
      </c>
      <c r="V288" s="50"/>
      <c r="W288" s="116"/>
    </row>
    <row r="289" spans="1:23" s="49" customFormat="1" x14ac:dyDescent="0.25">
      <c r="A289" s="49" t="s">
        <v>24</v>
      </c>
      <c r="B289" s="49" t="s">
        <v>612</v>
      </c>
      <c r="C289" s="49" t="s">
        <v>187</v>
      </c>
      <c r="D289" s="49" t="s">
        <v>538</v>
      </c>
      <c r="F289" s="49" t="s">
        <v>539</v>
      </c>
      <c r="G289" s="49" t="s">
        <v>540</v>
      </c>
      <c r="H289" s="49" t="s">
        <v>541</v>
      </c>
      <c r="I289" s="49" t="s">
        <v>542</v>
      </c>
      <c r="J289" s="49" t="s">
        <v>543</v>
      </c>
      <c r="K289" s="49">
        <v>21</v>
      </c>
      <c r="L289" s="49" t="s">
        <v>544</v>
      </c>
      <c r="M289" s="49" t="s">
        <v>545</v>
      </c>
      <c r="N289" s="49" t="s">
        <v>546</v>
      </c>
      <c r="O289" s="49" t="s">
        <v>547</v>
      </c>
      <c r="P289" s="49" t="s">
        <v>548</v>
      </c>
      <c r="Q289" s="49" t="s">
        <v>549</v>
      </c>
      <c r="R289" s="49" t="s">
        <v>566</v>
      </c>
      <c r="S289" s="49" t="s">
        <v>567</v>
      </c>
      <c r="T289" s="116">
        <v>8491.2999999999993</v>
      </c>
      <c r="U289" s="49" t="s">
        <v>613</v>
      </c>
      <c r="V289" s="50"/>
      <c r="W289" s="116"/>
    </row>
    <row r="290" spans="1:23" s="49" customFormat="1" x14ac:dyDescent="0.25">
      <c r="A290" s="49" t="s">
        <v>24</v>
      </c>
      <c r="B290" s="49" t="s">
        <v>612</v>
      </c>
      <c r="C290" s="49" t="s">
        <v>187</v>
      </c>
      <c r="D290" s="49" t="s">
        <v>538</v>
      </c>
      <c r="F290" s="49" t="s">
        <v>539</v>
      </c>
      <c r="G290" s="49" t="s">
        <v>540</v>
      </c>
      <c r="H290" s="49" t="s">
        <v>541</v>
      </c>
      <c r="I290" s="49" t="s">
        <v>542</v>
      </c>
      <c r="J290" s="49" t="s">
        <v>543</v>
      </c>
      <c r="K290" s="49">
        <v>21</v>
      </c>
      <c r="L290" s="49" t="s">
        <v>544</v>
      </c>
      <c r="M290" s="49" t="s">
        <v>545</v>
      </c>
      <c r="N290" s="49" t="s">
        <v>546</v>
      </c>
      <c r="O290" s="49" t="s">
        <v>547</v>
      </c>
      <c r="P290" s="49" t="s">
        <v>548</v>
      </c>
      <c r="Q290" s="49" t="s">
        <v>549</v>
      </c>
      <c r="R290" s="49" t="s">
        <v>568</v>
      </c>
      <c r="S290" s="49" t="s">
        <v>569</v>
      </c>
      <c r="T290" s="116">
        <v>16073.111000000001</v>
      </c>
      <c r="U290" s="49" t="s">
        <v>613</v>
      </c>
      <c r="V290" s="50"/>
      <c r="W290" s="116"/>
    </row>
    <row r="291" spans="1:23" s="49" customFormat="1" x14ac:dyDescent="0.25">
      <c r="A291" s="49" t="s">
        <v>24</v>
      </c>
      <c r="B291" s="49" t="s">
        <v>612</v>
      </c>
      <c r="C291" s="49" t="s">
        <v>187</v>
      </c>
      <c r="D291" s="49" t="s">
        <v>538</v>
      </c>
      <c r="F291" s="49" t="s">
        <v>539</v>
      </c>
      <c r="G291" s="49" t="s">
        <v>540</v>
      </c>
      <c r="H291" s="49" t="s">
        <v>541</v>
      </c>
      <c r="I291" s="49" t="s">
        <v>542</v>
      </c>
      <c r="J291" s="49" t="s">
        <v>543</v>
      </c>
      <c r="K291" s="49">
        <v>21</v>
      </c>
      <c r="L291" s="49" t="s">
        <v>544</v>
      </c>
      <c r="M291" s="49" t="s">
        <v>545</v>
      </c>
      <c r="N291" s="49" t="s">
        <v>546</v>
      </c>
      <c r="O291" s="49" t="s">
        <v>547</v>
      </c>
      <c r="P291" s="49" t="s">
        <v>548</v>
      </c>
      <c r="Q291" s="49" t="s">
        <v>549</v>
      </c>
      <c r="R291" s="49" t="s">
        <v>570</v>
      </c>
      <c r="S291" s="49" t="s">
        <v>571</v>
      </c>
      <c r="T291" s="116">
        <v>595.88199999999995</v>
      </c>
      <c r="U291" s="49" t="s">
        <v>613</v>
      </c>
      <c r="V291" s="50"/>
      <c r="W291" s="116"/>
    </row>
    <row r="292" spans="1:23" s="49" customFormat="1" x14ac:dyDescent="0.25">
      <c r="A292" s="49" t="s">
        <v>24</v>
      </c>
      <c r="B292" s="49" t="s">
        <v>612</v>
      </c>
      <c r="C292" s="49" t="s">
        <v>187</v>
      </c>
      <c r="D292" s="49" t="s">
        <v>538</v>
      </c>
      <c r="F292" s="49" t="s">
        <v>539</v>
      </c>
      <c r="G292" s="49" t="s">
        <v>540</v>
      </c>
      <c r="H292" s="49" t="s">
        <v>541</v>
      </c>
      <c r="I292" s="49" t="s">
        <v>542</v>
      </c>
      <c r="J292" s="49" t="s">
        <v>543</v>
      </c>
      <c r="K292" s="49">
        <v>21</v>
      </c>
      <c r="L292" s="49" t="s">
        <v>544</v>
      </c>
      <c r="M292" s="49" t="s">
        <v>545</v>
      </c>
      <c r="N292" s="49" t="s">
        <v>546</v>
      </c>
      <c r="O292" s="49" t="s">
        <v>547</v>
      </c>
      <c r="P292" s="49" t="s">
        <v>548</v>
      </c>
      <c r="Q292" s="49" t="s">
        <v>549</v>
      </c>
      <c r="R292" s="49" t="s">
        <v>572</v>
      </c>
      <c r="S292" s="49" t="s">
        <v>573</v>
      </c>
      <c r="T292" s="116">
        <v>35.674999999999997</v>
      </c>
      <c r="U292" s="49" t="s">
        <v>613</v>
      </c>
      <c r="V292" s="50"/>
      <c r="W292" s="116"/>
    </row>
    <row r="293" spans="1:23" x14ac:dyDescent="0.25">
      <c r="A293" t="s">
        <v>24</v>
      </c>
      <c r="B293" t="s">
        <v>612</v>
      </c>
      <c r="C293" t="s">
        <v>187</v>
      </c>
      <c r="D293" t="s">
        <v>538</v>
      </c>
      <c r="F293" t="s">
        <v>539</v>
      </c>
      <c r="G293" t="s">
        <v>540</v>
      </c>
      <c r="H293" t="s">
        <v>541</v>
      </c>
      <c r="I293" t="s">
        <v>542</v>
      </c>
      <c r="J293" t="s">
        <v>543</v>
      </c>
      <c r="K293">
        <v>21</v>
      </c>
      <c r="L293" t="s">
        <v>574</v>
      </c>
      <c r="M293" t="s">
        <v>575</v>
      </c>
      <c r="N293" t="s">
        <v>546</v>
      </c>
      <c r="O293" t="s">
        <v>547</v>
      </c>
      <c r="P293" t="s">
        <v>548</v>
      </c>
      <c r="Q293" t="s">
        <v>549</v>
      </c>
      <c r="R293" t="s">
        <v>131</v>
      </c>
      <c r="S293" t="s">
        <v>550</v>
      </c>
      <c r="T293" s="113">
        <v>52363199</v>
      </c>
      <c r="U293" t="s">
        <v>613</v>
      </c>
    </row>
    <row r="294" spans="1:23" x14ac:dyDescent="0.25">
      <c r="A294" t="s">
        <v>24</v>
      </c>
      <c r="B294" t="s">
        <v>612</v>
      </c>
      <c r="C294" t="s">
        <v>187</v>
      </c>
      <c r="D294" t="s">
        <v>538</v>
      </c>
      <c r="F294" t="s">
        <v>539</v>
      </c>
      <c r="G294" t="s">
        <v>540</v>
      </c>
      <c r="H294" t="s">
        <v>541</v>
      </c>
      <c r="I294" t="s">
        <v>542</v>
      </c>
      <c r="J294" t="s">
        <v>543</v>
      </c>
      <c r="K294">
        <v>21</v>
      </c>
      <c r="L294" t="s">
        <v>574</v>
      </c>
      <c r="M294" t="s">
        <v>575</v>
      </c>
      <c r="N294" t="s">
        <v>546</v>
      </c>
      <c r="O294" t="s">
        <v>547</v>
      </c>
      <c r="P294" t="s">
        <v>548</v>
      </c>
      <c r="Q294" t="s">
        <v>549</v>
      </c>
      <c r="R294" t="s">
        <v>552</v>
      </c>
      <c r="S294" t="s">
        <v>553</v>
      </c>
      <c r="T294" s="113">
        <v>2864931</v>
      </c>
      <c r="U294" t="s">
        <v>613</v>
      </c>
    </row>
    <row r="295" spans="1:23" x14ac:dyDescent="0.25">
      <c r="A295" t="s">
        <v>24</v>
      </c>
      <c r="B295" t="s">
        <v>612</v>
      </c>
      <c r="C295" t="s">
        <v>187</v>
      </c>
      <c r="D295" t="s">
        <v>538</v>
      </c>
      <c r="F295" t="s">
        <v>539</v>
      </c>
      <c r="G295" t="s">
        <v>540</v>
      </c>
      <c r="H295" t="s">
        <v>541</v>
      </c>
      <c r="I295" t="s">
        <v>542</v>
      </c>
      <c r="J295" t="s">
        <v>543</v>
      </c>
      <c r="K295">
        <v>21</v>
      </c>
      <c r="L295" t="s">
        <v>574</v>
      </c>
      <c r="M295" t="s">
        <v>575</v>
      </c>
      <c r="N295" t="s">
        <v>546</v>
      </c>
      <c r="O295" t="s">
        <v>547</v>
      </c>
      <c r="P295" t="s">
        <v>548</v>
      </c>
      <c r="Q295" t="s">
        <v>549</v>
      </c>
      <c r="R295" t="s">
        <v>554</v>
      </c>
      <c r="S295" t="s">
        <v>555</v>
      </c>
      <c r="T295" s="113">
        <v>2507.12</v>
      </c>
      <c r="U295" t="s">
        <v>613</v>
      </c>
    </row>
    <row r="296" spans="1:23" x14ac:dyDescent="0.25">
      <c r="A296" t="s">
        <v>24</v>
      </c>
      <c r="B296" t="s">
        <v>612</v>
      </c>
      <c r="C296" t="s">
        <v>187</v>
      </c>
      <c r="D296" t="s">
        <v>538</v>
      </c>
      <c r="F296" t="s">
        <v>539</v>
      </c>
      <c r="G296" t="s">
        <v>540</v>
      </c>
      <c r="H296" t="s">
        <v>541</v>
      </c>
      <c r="I296" t="s">
        <v>542</v>
      </c>
      <c r="J296" t="s">
        <v>543</v>
      </c>
      <c r="K296">
        <v>21</v>
      </c>
      <c r="L296" t="s">
        <v>574</v>
      </c>
      <c r="M296" t="s">
        <v>575</v>
      </c>
      <c r="N296" t="s">
        <v>546</v>
      </c>
      <c r="O296" t="s">
        <v>547</v>
      </c>
      <c r="P296" t="s">
        <v>548</v>
      </c>
      <c r="Q296" t="s">
        <v>549</v>
      </c>
      <c r="R296" t="s">
        <v>556</v>
      </c>
      <c r="S296" t="s">
        <v>557</v>
      </c>
      <c r="T296" s="113">
        <v>3723417</v>
      </c>
      <c r="U296" t="s">
        <v>613</v>
      </c>
    </row>
    <row r="297" spans="1:23" x14ac:dyDescent="0.25">
      <c r="A297" t="s">
        <v>24</v>
      </c>
      <c r="B297" t="s">
        <v>612</v>
      </c>
      <c r="C297" t="s">
        <v>187</v>
      </c>
      <c r="D297" t="s">
        <v>538</v>
      </c>
      <c r="F297" t="s">
        <v>539</v>
      </c>
      <c r="G297" t="s">
        <v>540</v>
      </c>
      <c r="H297" t="s">
        <v>541</v>
      </c>
      <c r="I297" t="s">
        <v>542</v>
      </c>
      <c r="J297" t="s">
        <v>543</v>
      </c>
      <c r="K297">
        <v>21</v>
      </c>
      <c r="L297" t="s">
        <v>574</v>
      </c>
      <c r="M297" t="s">
        <v>575</v>
      </c>
      <c r="N297" t="s">
        <v>546</v>
      </c>
      <c r="O297" t="s">
        <v>547</v>
      </c>
      <c r="P297" t="s">
        <v>548</v>
      </c>
      <c r="Q297" t="s">
        <v>549</v>
      </c>
      <c r="R297" t="s">
        <v>558</v>
      </c>
      <c r="S297" t="s">
        <v>559</v>
      </c>
      <c r="T297" s="113">
        <v>3087337</v>
      </c>
      <c r="U297" t="s">
        <v>613</v>
      </c>
    </row>
    <row r="298" spans="1:23" x14ac:dyDescent="0.25">
      <c r="A298" t="s">
        <v>24</v>
      </c>
      <c r="B298" t="s">
        <v>612</v>
      </c>
      <c r="C298" t="s">
        <v>187</v>
      </c>
      <c r="D298" t="s">
        <v>538</v>
      </c>
      <c r="F298" t="s">
        <v>539</v>
      </c>
      <c r="G298" t="s">
        <v>540</v>
      </c>
      <c r="H298" t="s">
        <v>541</v>
      </c>
      <c r="I298" t="s">
        <v>542</v>
      </c>
      <c r="J298" t="s">
        <v>543</v>
      </c>
      <c r="K298">
        <v>21</v>
      </c>
      <c r="L298" t="s">
        <v>574</v>
      </c>
      <c r="M298" t="s">
        <v>575</v>
      </c>
      <c r="N298" t="s">
        <v>546</v>
      </c>
      <c r="O298" t="s">
        <v>547</v>
      </c>
      <c r="P298" t="s">
        <v>548</v>
      </c>
      <c r="Q298" t="s">
        <v>549</v>
      </c>
      <c r="R298" t="s">
        <v>560</v>
      </c>
      <c r="S298" t="s">
        <v>561</v>
      </c>
      <c r="T298" s="113">
        <v>5764523</v>
      </c>
      <c r="U298" t="s">
        <v>613</v>
      </c>
    </row>
    <row r="299" spans="1:23" x14ac:dyDescent="0.25">
      <c r="A299" t="s">
        <v>24</v>
      </c>
      <c r="B299" t="s">
        <v>612</v>
      </c>
      <c r="C299" t="s">
        <v>187</v>
      </c>
      <c r="D299" t="s">
        <v>538</v>
      </c>
      <c r="F299" t="s">
        <v>539</v>
      </c>
      <c r="G299" t="s">
        <v>540</v>
      </c>
      <c r="H299" t="s">
        <v>541</v>
      </c>
      <c r="I299" t="s">
        <v>542</v>
      </c>
      <c r="J299" t="s">
        <v>543</v>
      </c>
      <c r="K299">
        <v>21</v>
      </c>
      <c r="L299" t="s">
        <v>574</v>
      </c>
      <c r="M299" t="s">
        <v>575</v>
      </c>
      <c r="N299" t="s">
        <v>546</v>
      </c>
      <c r="O299" t="s">
        <v>547</v>
      </c>
      <c r="P299" t="s">
        <v>548</v>
      </c>
      <c r="Q299" t="s">
        <v>549</v>
      </c>
      <c r="R299" t="s">
        <v>562</v>
      </c>
      <c r="S299" t="s">
        <v>563</v>
      </c>
      <c r="T299" s="113">
        <v>10890.31</v>
      </c>
      <c r="U299" t="s">
        <v>613</v>
      </c>
    </row>
    <row r="300" spans="1:23" x14ac:dyDescent="0.25">
      <c r="A300" t="s">
        <v>24</v>
      </c>
      <c r="B300" t="s">
        <v>612</v>
      </c>
      <c r="C300" t="s">
        <v>187</v>
      </c>
      <c r="D300" t="s">
        <v>538</v>
      </c>
      <c r="F300" t="s">
        <v>539</v>
      </c>
      <c r="G300" t="s">
        <v>540</v>
      </c>
      <c r="H300" t="s">
        <v>541</v>
      </c>
      <c r="I300" t="s">
        <v>542</v>
      </c>
      <c r="J300" t="s">
        <v>543</v>
      </c>
      <c r="K300">
        <v>21</v>
      </c>
      <c r="L300" t="s">
        <v>574</v>
      </c>
      <c r="M300" t="s">
        <v>575</v>
      </c>
      <c r="N300" t="s">
        <v>546</v>
      </c>
      <c r="O300" t="s">
        <v>547</v>
      </c>
      <c r="P300" t="s">
        <v>548</v>
      </c>
      <c r="Q300" t="s">
        <v>549</v>
      </c>
      <c r="R300" t="s">
        <v>564</v>
      </c>
      <c r="S300" t="s">
        <v>565</v>
      </c>
      <c r="T300" s="113">
        <v>9488473</v>
      </c>
      <c r="U300" t="s">
        <v>613</v>
      </c>
    </row>
    <row r="301" spans="1:23" x14ac:dyDescent="0.25">
      <c r="A301" t="s">
        <v>24</v>
      </c>
      <c r="B301" t="s">
        <v>612</v>
      </c>
      <c r="C301" t="s">
        <v>187</v>
      </c>
      <c r="D301" t="s">
        <v>538</v>
      </c>
      <c r="F301" t="s">
        <v>539</v>
      </c>
      <c r="G301" t="s">
        <v>540</v>
      </c>
      <c r="H301" t="s">
        <v>541</v>
      </c>
      <c r="I301" t="s">
        <v>542</v>
      </c>
      <c r="J301" t="s">
        <v>543</v>
      </c>
      <c r="K301">
        <v>21</v>
      </c>
      <c r="L301" t="s">
        <v>574</v>
      </c>
      <c r="M301" t="s">
        <v>575</v>
      </c>
      <c r="N301" t="s">
        <v>546</v>
      </c>
      <c r="O301" t="s">
        <v>547</v>
      </c>
      <c r="P301" t="s">
        <v>548</v>
      </c>
      <c r="Q301" t="s">
        <v>549</v>
      </c>
      <c r="R301" t="s">
        <v>566</v>
      </c>
      <c r="S301" t="s">
        <v>567</v>
      </c>
      <c r="T301" s="113">
        <v>6248169</v>
      </c>
      <c r="U301" t="s">
        <v>613</v>
      </c>
    </row>
    <row r="302" spans="1:23" x14ac:dyDescent="0.25">
      <c r="A302" t="s">
        <v>24</v>
      </c>
      <c r="B302" t="s">
        <v>612</v>
      </c>
      <c r="C302" t="s">
        <v>187</v>
      </c>
      <c r="D302" t="s">
        <v>538</v>
      </c>
      <c r="F302" t="s">
        <v>539</v>
      </c>
      <c r="G302" t="s">
        <v>540</v>
      </c>
      <c r="H302" t="s">
        <v>541</v>
      </c>
      <c r="I302" t="s">
        <v>542</v>
      </c>
      <c r="J302" t="s">
        <v>543</v>
      </c>
      <c r="K302">
        <v>21</v>
      </c>
      <c r="L302" t="s">
        <v>574</v>
      </c>
      <c r="M302" t="s">
        <v>575</v>
      </c>
      <c r="N302" t="s">
        <v>546</v>
      </c>
      <c r="O302" t="s">
        <v>547</v>
      </c>
      <c r="P302" t="s">
        <v>548</v>
      </c>
      <c r="Q302" t="s">
        <v>549</v>
      </c>
      <c r="R302" t="s">
        <v>568</v>
      </c>
      <c r="S302" t="s">
        <v>569</v>
      </c>
      <c r="T302" s="113">
        <v>7198199</v>
      </c>
      <c r="U302" t="s">
        <v>613</v>
      </c>
    </row>
    <row r="303" spans="1:23" x14ac:dyDescent="0.25">
      <c r="A303" t="s">
        <v>24</v>
      </c>
      <c r="B303" t="s">
        <v>612</v>
      </c>
      <c r="C303" t="s">
        <v>187</v>
      </c>
      <c r="D303" t="s">
        <v>538</v>
      </c>
      <c r="F303" t="s">
        <v>539</v>
      </c>
      <c r="G303" t="s">
        <v>540</v>
      </c>
      <c r="H303" t="s">
        <v>541</v>
      </c>
      <c r="I303" t="s">
        <v>542</v>
      </c>
      <c r="J303" t="s">
        <v>543</v>
      </c>
      <c r="K303">
        <v>21</v>
      </c>
      <c r="L303" t="s">
        <v>574</v>
      </c>
      <c r="M303" t="s">
        <v>575</v>
      </c>
      <c r="N303" t="s">
        <v>546</v>
      </c>
      <c r="O303" t="s">
        <v>547</v>
      </c>
      <c r="P303" t="s">
        <v>548</v>
      </c>
      <c r="Q303" t="s">
        <v>549</v>
      </c>
      <c r="R303" t="s">
        <v>570</v>
      </c>
      <c r="S303" t="s">
        <v>571</v>
      </c>
      <c r="T303" s="113">
        <v>567012</v>
      </c>
      <c r="U303" t="s">
        <v>613</v>
      </c>
    </row>
    <row r="304" spans="1:23" x14ac:dyDescent="0.25">
      <c r="A304" t="s">
        <v>24</v>
      </c>
      <c r="B304" t="s">
        <v>612</v>
      </c>
      <c r="C304" t="s">
        <v>187</v>
      </c>
      <c r="D304" t="s">
        <v>538</v>
      </c>
      <c r="F304" t="s">
        <v>539</v>
      </c>
      <c r="G304" t="s">
        <v>540</v>
      </c>
      <c r="H304" t="s">
        <v>541</v>
      </c>
      <c r="I304" t="s">
        <v>542</v>
      </c>
      <c r="J304" t="s">
        <v>543</v>
      </c>
      <c r="K304">
        <v>21</v>
      </c>
      <c r="L304" t="s">
        <v>574</v>
      </c>
      <c r="M304" t="s">
        <v>575</v>
      </c>
      <c r="N304" t="s">
        <v>546</v>
      </c>
      <c r="O304" t="s">
        <v>547</v>
      </c>
      <c r="P304" t="s">
        <v>548</v>
      </c>
      <c r="Q304" t="s">
        <v>549</v>
      </c>
      <c r="R304" t="s">
        <v>572</v>
      </c>
      <c r="S304" t="s">
        <v>573</v>
      </c>
      <c r="T304" s="113">
        <v>23708</v>
      </c>
      <c r="U304" t="s">
        <v>613</v>
      </c>
    </row>
    <row r="305" spans="1:23" x14ac:dyDescent="0.25">
      <c r="A305" t="s">
        <v>24</v>
      </c>
      <c r="B305" t="s">
        <v>612</v>
      </c>
      <c r="C305" t="s">
        <v>187</v>
      </c>
      <c r="D305" t="s">
        <v>538</v>
      </c>
      <c r="F305" t="s">
        <v>539</v>
      </c>
      <c r="G305" t="s">
        <v>540</v>
      </c>
      <c r="H305" t="s">
        <v>541</v>
      </c>
      <c r="I305" t="s">
        <v>542</v>
      </c>
      <c r="J305" t="s">
        <v>543</v>
      </c>
      <c r="K305">
        <v>21</v>
      </c>
      <c r="L305" t="s">
        <v>576</v>
      </c>
      <c r="M305" t="s">
        <v>547</v>
      </c>
      <c r="N305" t="s">
        <v>546</v>
      </c>
      <c r="O305" t="s">
        <v>547</v>
      </c>
      <c r="P305" t="s">
        <v>548</v>
      </c>
      <c r="Q305" t="s">
        <v>549</v>
      </c>
      <c r="R305" t="s">
        <v>131</v>
      </c>
      <c r="S305" t="s">
        <v>550</v>
      </c>
      <c r="T305" s="113">
        <v>38422.82</v>
      </c>
      <c r="U305" t="s">
        <v>613</v>
      </c>
    </row>
    <row r="306" spans="1:23" x14ac:dyDescent="0.25">
      <c r="A306" t="s">
        <v>24</v>
      </c>
      <c r="B306" t="s">
        <v>612</v>
      </c>
      <c r="C306" t="s">
        <v>187</v>
      </c>
      <c r="D306" t="s">
        <v>538</v>
      </c>
      <c r="F306" t="s">
        <v>539</v>
      </c>
      <c r="G306" t="s">
        <v>540</v>
      </c>
      <c r="H306" t="s">
        <v>541</v>
      </c>
      <c r="I306" t="s">
        <v>542</v>
      </c>
      <c r="J306" t="s">
        <v>543</v>
      </c>
      <c r="K306">
        <v>21</v>
      </c>
      <c r="L306" t="s">
        <v>576</v>
      </c>
      <c r="M306" t="s">
        <v>547</v>
      </c>
      <c r="N306" t="s">
        <v>546</v>
      </c>
      <c r="O306" t="s">
        <v>547</v>
      </c>
      <c r="P306" t="s">
        <v>548</v>
      </c>
      <c r="Q306" t="s">
        <v>549</v>
      </c>
      <c r="R306" t="s">
        <v>552</v>
      </c>
      <c r="S306" t="s">
        <v>553</v>
      </c>
      <c r="T306" s="113">
        <v>1617016</v>
      </c>
      <c r="U306" t="s">
        <v>613</v>
      </c>
    </row>
    <row r="307" spans="1:23" x14ac:dyDescent="0.25">
      <c r="A307" t="s">
        <v>24</v>
      </c>
      <c r="B307" t="s">
        <v>612</v>
      </c>
      <c r="C307" t="s">
        <v>187</v>
      </c>
      <c r="D307" t="s">
        <v>538</v>
      </c>
      <c r="F307" t="s">
        <v>539</v>
      </c>
      <c r="G307" t="s">
        <v>540</v>
      </c>
      <c r="H307" t="s">
        <v>541</v>
      </c>
      <c r="I307" t="s">
        <v>542</v>
      </c>
      <c r="J307" t="s">
        <v>543</v>
      </c>
      <c r="K307">
        <v>21</v>
      </c>
      <c r="L307" t="s">
        <v>576</v>
      </c>
      <c r="M307" t="s">
        <v>547</v>
      </c>
      <c r="N307" t="s">
        <v>546</v>
      </c>
      <c r="O307" t="s">
        <v>547</v>
      </c>
      <c r="P307" t="s">
        <v>548</v>
      </c>
      <c r="Q307" t="s">
        <v>549</v>
      </c>
      <c r="R307" t="s">
        <v>554</v>
      </c>
      <c r="S307" t="s">
        <v>555</v>
      </c>
      <c r="T307" s="113">
        <v>3554</v>
      </c>
      <c r="U307" t="s">
        <v>613</v>
      </c>
    </row>
    <row r="308" spans="1:23" x14ac:dyDescent="0.25">
      <c r="A308" t="s">
        <v>24</v>
      </c>
      <c r="B308" t="s">
        <v>612</v>
      </c>
      <c r="C308" t="s">
        <v>187</v>
      </c>
      <c r="D308" t="s">
        <v>538</v>
      </c>
      <c r="F308" t="s">
        <v>539</v>
      </c>
      <c r="G308" t="s">
        <v>540</v>
      </c>
      <c r="H308" t="s">
        <v>541</v>
      </c>
      <c r="I308" t="s">
        <v>542</v>
      </c>
      <c r="J308" t="s">
        <v>543</v>
      </c>
      <c r="K308">
        <v>21</v>
      </c>
      <c r="L308" t="s">
        <v>576</v>
      </c>
      <c r="M308" t="s">
        <v>547</v>
      </c>
      <c r="N308" t="s">
        <v>546</v>
      </c>
      <c r="O308" t="s">
        <v>547</v>
      </c>
      <c r="P308" t="s">
        <v>548</v>
      </c>
      <c r="Q308" t="s">
        <v>549</v>
      </c>
      <c r="R308" t="s">
        <v>556</v>
      </c>
      <c r="S308" t="s">
        <v>557</v>
      </c>
      <c r="T308" s="113">
        <v>3263517</v>
      </c>
      <c r="U308" t="s">
        <v>613</v>
      </c>
    </row>
    <row r="309" spans="1:23" x14ac:dyDescent="0.25">
      <c r="A309" t="s">
        <v>24</v>
      </c>
      <c r="B309" t="s">
        <v>612</v>
      </c>
      <c r="C309" t="s">
        <v>187</v>
      </c>
      <c r="D309" t="s">
        <v>538</v>
      </c>
      <c r="F309" t="s">
        <v>539</v>
      </c>
      <c r="G309" t="s">
        <v>540</v>
      </c>
      <c r="H309" t="s">
        <v>541</v>
      </c>
      <c r="I309" t="s">
        <v>542</v>
      </c>
      <c r="J309" t="s">
        <v>543</v>
      </c>
      <c r="K309">
        <v>21</v>
      </c>
      <c r="L309" t="s">
        <v>576</v>
      </c>
      <c r="M309" t="s">
        <v>547</v>
      </c>
      <c r="N309" t="s">
        <v>546</v>
      </c>
      <c r="O309" t="s">
        <v>547</v>
      </c>
      <c r="P309" t="s">
        <v>548</v>
      </c>
      <c r="Q309" t="s">
        <v>549</v>
      </c>
      <c r="R309" t="s">
        <v>558</v>
      </c>
      <c r="S309" t="s">
        <v>559</v>
      </c>
      <c r="T309" s="113">
        <v>4381396</v>
      </c>
      <c r="U309" t="s">
        <v>613</v>
      </c>
    </row>
    <row r="310" spans="1:23" x14ac:dyDescent="0.25">
      <c r="A310" t="s">
        <v>24</v>
      </c>
      <c r="B310" t="s">
        <v>612</v>
      </c>
      <c r="C310" t="s">
        <v>187</v>
      </c>
      <c r="D310" t="s">
        <v>538</v>
      </c>
      <c r="F310" t="s">
        <v>539</v>
      </c>
      <c r="G310" t="s">
        <v>540</v>
      </c>
      <c r="H310" t="s">
        <v>541</v>
      </c>
      <c r="I310" t="s">
        <v>542</v>
      </c>
      <c r="J310" t="s">
        <v>543</v>
      </c>
      <c r="K310">
        <v>21</v>
      </c>
      <c r="L310" t="s">
        <v>576</v>
      </c>
      <c r="M310" t="s">
        <v>547</v>
      </c>
      <c r="N310" t="s">
        <v>546</v>
      </c>
      <c r="O310" t="s">
        <v>547</v>
      </c>
      <c r="P310" t="s">
        <v>548</v>
      </c>
      <c r="Q310" t="s">
        <v>549</v>
      </c>
      <c r="R310" t="s">
        <v>560</v>
      </c>
      <c r="S310" t="s">
        <v>561</v>
      </c>
      <c r="T310" s="113">
        <v>7814648</v>
      </c>
      <c r="U310" t="s">
        <v>613</v>
      </c>
    </row>
    <row r="311" spans="1:23" x14ac:dyDescent="0.25">
      <c r="A311" t="s">
        <v>24</v>
      </c>
      <c r="B311" t="s">
        <v>612</v>
      </c>
      <c r="C311" t="s">
        <v>187</v>
      </c>
      <c r="D311" t="s">
        <v>538</v>
      </c>
      <c r="F311" t="s">
        <v>539</v>
      </c>
      <c r="G311" t="s">
        <v>540</v>
      </c>
      <c r="H311" t="s">
        <v>541</v>
      </c>
      <c r="I311" t="s">
        <v>542</v>
      </c>
      <c r="J311" t="s">
        <v>543</v>
      </c>
      <c r="K311">
        <v>21</v>
      </c>
      <c r="L311" t="s">
        <v>576</v>
      </c>
      <c r="M311" t="s">
        <v>547</v>
      </c>
      <c r="N311" t="s">
        <v>546</v>
      </c>
      <c r="O311" t="s">
        <v>547</v>
      </c>
      <c r="P311" t="s">
        <v>548</v>
      </c>
      <c r="Q311" t="s">
        <v>549</v>
      </c>
      <c r="R311" t="s">
        <v>562</v>
      </c>
      <c r="S311" t="s">
        <v>563</v>
      </c>
      <c r="T311" s="113">
        <v>5295041</v>
      </c>
      <c r="U311" t="s">
        <v>613</v>
      </c>
    </row>
    <row r="312" spans="1:23" x14ac:dyDescent="0.25">
      <c r="A312" t="s">
        <v>24</v>
      </c>
      <c r="B312" t="s">
        <v>612</v>
      </c>
      <c r="C312" t="s">
        <v>187</v>
      </c>
      <c r="D312" t="s">
        <v>538</v>
      </c>
      <c r="F312" t="s">
        <v>539</v>
      </c>
      <c r="G312" t="s">
        <v>540</v>
      </c>
      <c r="H312" t="s">
        <v>541</v>
      </c>
      <c r="I312" t="s">
        <v>542</v>
      </c>
      <c r="J312" t="s">
        <v>543</v>
      </c>
      <c r="K312">
        <v>21</v>
      </c>
      <c r="L312" t="s">
        <v>576</v>
      </c>
      <c r="M312" t="s">
        <v>547</v>
      </c>
      <c r="N312" t="s">
        <v>546</v>
      </c>
      <c r="O312" t="s">
        <v>547</v>
      </c>
      <c r="P312" t="s">
        <v>548</v>
      </c>
      <c r="Q312" t="s">
        <v>549</v>
      </c>
      <c r="R312" t="s">
        <v>564</v>
      </c>
      <c r="S312" t="s">
        <v>565</v>
      </c>
      <c r="T312" s="113">
        <v>1338322</v>
      </c>
      <c r="U312" t="s">
        <v>613</v>
      </c>
    </row>
    <row r="313" spans="1:23" x14ac:dyDescent="0.25">
      <c r="A313" t="s">
        <v>24</v>
      </c>
      <c r="B313" t="s">
        <v>612</v>
      </c>
      <c r="C313" t="s">
        <v>187</v>
      </c>
      <c r="D313" t="s">
        <v>538</v>
      </c>
      <c r="F313" t="s">
        <v>539</v>
      </c>
      <c r="G313" t="s">
        <v>540</v>
      </c>
      <c r="H313" t="s">
        <v>541</v>
      </c>
      <c r="I313" t="s">
        <v>542</v>
      </c>
      <c r="J313" t="s">
        <v>543</v>
      </c>
      <c r="K313">
        <v>21</v>
      </c>
      <c r="L313" t="s">
        <v>576</v>
      </c>
      <c r="M313" t="s">
        <v>547</v>
      </c>
      <c r="N313" t="s">
        <v>546</v>
      </c>
      <c r="O313" t="s">
        <v>547</v>
      </c>
      <c r="P313" t="s">
        <v>548</v>
      </c>
      <c r="Q313" t="s">
        <v>549</v>
      </c>
      <c r="R313" t="s">
        <v>566</v>
      </c>
      <c r="S313" t="s">
        <v>567</v>
      </c>
      <c r="T313" s="113">
        <v>2243131</v>
      </c>
      <c r="U313" t="s">
        <v>613</v>
      </c>
    </row>
    <row r="314" spans="1:23" x14ac:dyDescent="0.25">
      <c r="A314" t="s">
        <v>24</v>
      </c>
      <c r="B314" t="s">
        <v>612</v>
      </c>
      <c r="C314" t="s">
        <v>187</v>
      </c>
      <c r="D314" t="s">
        <v>538</v>
      </c>
      <c r="F314" t="s">
        <v>539</v>
      </c>
      <c r="G314" t="s">
        <v>540</v>
      </c>
      <c r="H314" t="s">
        <v>541</v>
      </c>
      <c r="I314" t="s">
        <v>542</v>
      </c>
      <c r="J314" t="s">
        <v>543</v>
      </c>
      <c r="K314">
        <v>21</v>
      </c>
      <c r="L314" t="s">
        <v>576</v>
      </c>
      <c r="M314" t="s">
        <v>547</v>
      </c>
      <c r="N314" t="s">
        <v>546</v>
      </c>
      <c r="O314" t="s">
        <v>547</v>
      </c>
      <c r="P314" t="s">
        <v>548</v>
      </c>
      <c r="Q314" t="s">
        <v>549</v>
      </c>
      <c r="R314" t="s">
        <v>568</v>
      </c>
      <c r="S314" t="s">
        <v>569</v>
      </c>
      <c r="T314" s="113">
        <v>8874912</v>
      </c>
      <c r="U314" t="s">
        <v>613</v>
      </c>
    </row>
    <row r="315" spans="1:23" x14ac:dyDescent="0.25">
      <c r="A315" t="s">
        <v>24</v>
      </c>
      <c r="B315" t="s">
        <v>612</v>
      </c>
      <c r="C315" t="s">
        <v>187</v>
      </c>
      <c r="D315" t="s">
        <v>538</v>
      </c>
      <c r="F315" t="s">
        <v>539</v>
      </c>
      <c r="G315" t="s">
        <v>540</v>
      </c>
      <c r="H315" t="s">
        <v>541</v>
      </c>
      <c r="I315" t="s">
        <v>542</v>
      </c>
      <c r="J315" t="s">
        <v>543</v>
      </c>
      <c r="K315">
        <v>21</v>
      </c>
      <c r="L315" t="s">
        <v>576</v>
      </c>
      <c r="M315" t="s">
        <v>547</v>
      </c>
      <c r="N315" t="s">
        <v>546</v>
      </c>
      <c r="O315" t="s">
        <v>547</v>
      </c>
      <c r="P315" t="s">
        <v>548</v>
      </c>
      <c r="Q315" t="s">
        <v>549</v>
      </c>
      <c r="R315" t="s">
        <v>570</v>
      </c>
      <c r="S315" t="s">
        <v>571</v>
      </c>
      <c r="T315" s="113">
        <v>28.87</v>
      </c>
      <c r="U315" t="s">
        <v>613</v>
      </c>
    </row>
    <row r="316" spans="1:23" x14ac:dyDescent="0.25">
      <c r="A316" t="s">
        <v>24</v>
      </c>
      <c r="B316" t="s">
        <v>612</v>
      </c>
      <c r="C316" t="s">
        <v>187</v>
      </c>
      <c r="D316" t="s">
        <v>538</v>
      </c>
      <c r="F316" t="s">
        <v>539</v>
      </c>
      <c r="G316" t="s">
        <v>540</v>
      </c>
      <c r="H316" t="s">
        <v>541</v>
      </c>
      <c r="I316" t="s">
        <v>542</v>
      </c>
      <c r="J316" t="s">
        <v>543</v>
      </c>
      <c r="K316">
        <v>21</v>
      </c>
      <c r="L316" t="s">
        <v>576</v>
      </c>
      <c r="M316" t="s">
        <v>547</v>
      </c>
      <c r="N316" t="s">
        <v>546</v>
      </c>
      <c r="O316" t="s">
        <v>547</v>
      </c>
      <c r="P316" t="s">
        <v>548</v>
      </c>
      <c r="Q316" t="s">
        <v>549</v>
      </c>
      <c r="R316" t="s">
        <v>572</v>
      </c>
      <c r="S316" t="s">
        <v>573</v>
      </c>
      <c r="T316" s="113">
        <v>11967</v>
      </c>
      <c r="U316" t="s">
        <v>613</v>
      </c>
    </row>
    <row r="317" spans="1:23" s="49" customFormat="1" x14ac:dyDescent="0.25">
      <c r="A317" s="49" t="s">
        <v>83</v>
      </c>
      <c r="B317" s="49" t="s">
        <v>614</v>
      </c>
      <c r="C317" s="49" t="s">
        <v>187</v>
      </c>
      <c r="D317" s="49" t="s">
        <v>538</v>
      </c>
      <c r="F317" s="49" t="s">
        <v>539</v>
      </c>
      <c r="G317" s="49" t="s">
        <v>540</v>
      </c>
      <c r="H317" s="49" t="s">
        <v>541</v>
      </c>
      <c r="I317" s="49" t="s">
        <v>542</v>
      </c>
      <c r="J317" s="49" t="s">
        <v>543</v>
      </c>
      <c r="K317" s="49">
        <v>21</v>
      </c>
      <c r="L317" s="49" t="s">
        <v>544</v>
      </c>
      <c r="M317" s="49" t="s">
        <v>545</v>
      </c>
      <c r="N317" s="49" t="s">
        <v>546</v>
      </c>
      <c r="O317" s="49" t="s">
        <v>547</v>
      </c>
      <c r="P317" s="49" t="s">
        <v>548</v>
      </c>
      <c r="Q317" s="49" t="s">
        <v>549</v>
      </c>
      <c r="R317" s="49" t="s">
        <v>131</v>
      </c>
      <c r="S317" s="49" t="s">
        <v>550</v>
      </c>
      <c r="T317" s="116">
        <v>3252.6</v>
      </c>
      <c r="U317" s="49" t="s">
        <v>615</v>
      </c>
      <c r="V317" s="50" t="s">
        <v>858</v>
      </c>
      <c r="W317" s="116">
        <f>('ILO employment 2007'!T318+'ILO employment 2007'!T319+'ILO employment 2007'!T320)*( 1 +'ILO employment 2007'!T327/('ILO employment 2007'!T317-'ILO employment 2007'!T327))</f>
        <v>934.02876291538678</v>
      </c>
    </row>
    <row r="318" spans="1:23" s="49" customFormat="1" x14ac:dyDescent="0.25">
      <c r="A318" s="49" t="s">
        <v>83</v>
      </c>
      <c r="B318" s="49" t="s">
        <v>614</v>
      </c>
      <c r="C318" s="49" t="s">
        <v>187</v>
      </c>
      <c r="D318" s="49" t="s">
        <v>538</v>
      </c>
      <c r="F318" s="49" t="s">
        <v>539</v>
      </c>
      <c r="G318" s="49" t="s">
        <v>540</v>
      </c>
      <c r="H318" s="49" t="s">
        <v>541</v>
      </c>
      <c r="I318" s="49" t="s">
        <v>542</v>
      </c>
      <c r="J318" s="49" t="s">
        <v>543</v>
      </c>
      <c r="K318" s="49">
        <v>21</v>
      </c>
      <c r="L318" s="49" t="s">
        <v>544</v>
      </c>
      <c r="M318" s="49" t="s">
        <v>545</v>
      </c>
      <c r="N318" s="49" t="s">
        <v>546</v>
      </c>
      <c r="O318" s="49" t="s">
        <v>547</v>
      </c>
      <c r="P318" s="49" t="s">
        <v>548</v>
      </c>
      <c r="Q318" s="49" t="s">
        <v>549</v>
      </c>
      <c r="R318" s="49" t="s">
        <v>552</v>
      </c>
      <c r="S318" s="49" t="s">
        <v>553</v>
      </c>
      <c r="T318" s="116">
        <v>214.7</v>
      </c>
      <c r="U318" s="49" t="s">
        <v>615</v>
      </c>
      <c r="V318" s="50" t="s">
        <v>859</v>
      </c>
      <c r="W318" s="116">
        <f>('ILO employment 2007'!T321+'ILO employment 2007'!T322+'ILO employment 2007'!T323+'ILO employment 2007'!T324+'ILO employment 2007'!T325+'ILO employment 2007'!T326)*( 1 +'ILO employment 2007'!T327/('ILO employment 2007'!T317-'ILO employment 2007'!T327))</f>
        <v>2318.4703155543143</v>
      </c>
    </row>
    <row r="319" spans="1:23" s="49" customFormat="1" x14ac:dyDescent="0.25">
      <c r="A319" s="49" t="s">
        <v>83</v>
      </c>
      <c r="B319" s="49" t="s">
        <v>614</v>
      </c>
      <c r="C319" s="49" t="s">
        <v>187</v>
      </c>
      <c r="D319" s="49" t="s">
        <v>538</v>
      </c>
      <c r="F319" s="49" t="s">
        <v>539</v>
      </c>
      <c r="G319" s="49" t="s">
        <v>540</v>
      </c>
      <c r="H319" s="49" t="s">
        <v>541</v>
      </c>
      <c r="I319" s="49" t="s">
        <v>542</v>
      </c>
      <c r="J319" s="49" t="s">
        <v>543</v>
      </c>
      <c r="K319" s="49">
        <v>21</v>
      </c>
      <c r="L319" s="49" t="s">
        <v>544</v>
      </c>
      <c r="M319" s="49" t="s">
        <v>545</v>
      </c>
      <c r="N319" s="49" t="s">
        <v>546</v>
      </c>
      <c r="O319" s="49" t="s">
        <v>547</v>
      </c>
      <c r="P319" s="49" t="s">
        <v>548</v>
      </c>
      <c r="Q319" s="49" t="s">
        <v>549</v>
      </c>
      <c r="R319" s="49" t="s">
        <v>554</v>
      </c>
      <c r="S319" s="49" t="s">
        <v>555</v>
      </c>
      <c r="T319" s="116">
        <v>400</v>
      </c>
      <c r="U319" s="49" t="s">
        <v>615</v>
      </c>
      <c r="V319" s="50" t="s">
        <v>862</v>
      </c>
      <c r="W319" s="116">
        <f>SUM(T318:T327)</f>
        <v>3252.4999999999995</v>
      </c>
    </row>
    <row r="320" spans="1:23" s="49" customFormat="1" x14ac:dyDescent="0.25">
      <c r="A320" s="49" t="s">
        <v>83</v>
      </c>
      <c r="B320" s="49" t="s">
        <v>614</v>
      </c>
      <c r="C320" s="49" t="s">
        <v>187</v>
      </c>
      <c r="D320" s="49" t="s">
        <v>538</v>
      </c>
      <c r="F320" s="49" t="s">
        <v>539</v>
      </c>
      <c r="G320" s="49" t="s">
        <v>540</v>
      </c>
      <c r="H320" s="49" t="s">
        <v>541</v>
      </c>
      <c r="I320" s="49" t="s">
        <v>542</v>
      </c>
      <c r="J320" s="49" t="s">
        <v>543</v>
      </c>
      <c r="K320" s="49">
        <v>21</v>
      </c>
      <c r="L320" s="49" t="s">
        <v>544</v>
      </c>
      <c r="M320" s="49" t="s">
        <v>545</v>
      </c>
      <c r="N320" s="49" t="s">
        <v>546</v>
      </c>
      <c r="O320" s="49" t="s">
        <v>547</v>
      </c>
      <c r="P320" s="49" t="s">
        <v>548</v>
      </c>
      <c r="Q320" s="49" t="s">
        <v>549</v>
      </c>
      <c r="R320" s="49" t="s">
        <v>556</v>
      </c>
      <c r="S320" s="49" t="s">
        <v>557</v>
      </c>
      <c r="T320" s="116">
        <v>310.8</v>
      </c>
      <c r="U320" s="49" t="s">
        <v>615</v>
      </c>
      <c r="V320" s="50"/>
      <c r="W320" s="116"/>
    </row>
    <row r="321" spans="1:23" s="49" customFormat="1" x14ac:dyDescent="0.25">
      <c r="A321" s="49" t="s">
        <v>83</v>
      </c>
      <c r="B321" s="49" t="s">
        <v>614</v>
      </c>
      <c r="C321" s="49" t="s">
        <v>187</v>
      </c>
      <c r="D321" s="49" t="s">
        <v>538</v>
      </c>
      <c r="F321" s="49" t="s">
        <v>539</v>
      </c>
      <c r="G321" s="49" t="s">
        <v>540</v>
      </c>
      <c r="H321" s="49" t="s">
        <v>541</v>
      </c>
      <c r="I321" s="49" t="s">
        <v>542</v>
      </c>
      <c r="J321" s="49" t="s">
        <v>543</v>
      </c>
      <c r="K321" s="49">
        <v>21</v>
      </c>
      <c r="L321" s="49" t="s">
        <v>544</v>
      </c>
      <c r="M321" s="49" t="s">
        <v>545</v>
      </c>
      <c r="N321" s="49" t="s">
        <v>546</v>
      </c>
      <c r="O321" s="49" t="s">
        <v>547</v>
      </c>
      <c r="P321" s="49" t="s">
        <v>548</v>
      </c>
      <c r="Q321" s="49" t="s">
        <v>549</v>
      </c>
      <c r="R321" s="49" t="s">
        <v>558</v>
      </c>
      <c r="S321" s="49" t="s">
        <v>559</v>
      </c>
      <c r="T321" s="116">
        <v>225.1</v>
      </c>
      <c r="U321" s="49" t="s">
        <v>615</v>
      </c>
      <c r="V321" s="50"/>
      <c r="W321" s="116"/>
    </row>
    <row r="322" spans="1:23" s="49" customFormat="1" x14ac:dyDescent="0.25">
      <c r="A322" s="49" t="s">
        <v>83</v>
      </c>
      <c r="B322" s="49" t="s">
        <v>614</v>
      </c>
      <c r="C322" s="49" t="s">
        <v>187</v>
      </c>
      <c r="D322" s="49" t="s">
        <v>538</v>
      </c>
      <c r="F322" s="49" t="s">
        <v>539</v>
      </c>
      <c r="G322" s="49" t="s">
        <v>540</v>
      </c>
      <c r="H322" s="49" t="s">
        <v>541</v>
      </c>
      <c r="I322" s="49" t="s">
        <v>542</v>
      </c>
      <c r="J322" s="49" t="s">
        <v>543</v>
      </c>
      <c r="K322" s="49">
        <v>21</v>
      </c>
      <c r="L322" s="49" t="s">
        <v>544</v>
      </c>
      <c r="M322" s="49" t="s">
        <v>545</v>
      </c>
      <c r="N322" s="49" t="s">
        <v>546</v>
      </c>
      <c r="O322" s="49" t="s">
        <v>547</v>
      </c>
      <c r="P322" s="49" t="s">
        <v>548</v>
      </c>
      <c r="Q322" s="49" t="s">
        <v>549</v>
      </c>
      <c r="R322" s="49" t="s">
        <v>560</v>
      </c>
      <c r="S322" s="49" t="s">
        <v>561</v>
      </c>
      <c r="T322" s="116">
        <v>526.70000000000005</v>
      </c>
      <c r="U322" s="49" t="s">
        <v>615</v>
      </c>
      <c r="V322" s="50"/>
      <c r="W322" s="116"/>
    </row>
    <row r="323" spans="1:23" s="49" customFormat="1" x14ac:dyDescent="0.25">
      <c r="A323" s="49" t="s">
        <v>83</v>
      </c>
      <c r="B323" s="49" t="s">
        <v>614</v>
      </c>
      <c r="C323" s="49" t="s">
        <v>187</v>
      </c>
      <c r="D323" s="49" t="s">
        <v>538</v>
      </c>
      <c r="F323" s="49" t="s">
        <v>539</v>
      </c>
      <c r="G323" s="49" t="s">
        <v>540</v>
      </c>
      <c r="H323" s="49" t="s">
        <v>541</v>
      </c>
      <c r="I323" s="49" t="s">
        <v>542</v>
      </c>
      <c r="J323" s="49" t="s">
        <v>543</v>
      </c>
      <c r="K323" s="49">
        <v>21</v>
      </c>
      <c r="L323" s="49" t="s">
        <v>544</v>
      </c>
      <c r="M323" s="49" t="s">
        <v>545</v>
      </c>
      <c r="N323" s="49" t="s">
        <v>546</v>
      </c>
      <c r="O323" s="49" t="s">
        <v>547</v>
      </c>
      <c r="P323" s="49" t="s">
        <v>548</v>
      </c>
      <c r="Q323" s="49" t="s">
        <v>549</v>
      </c>
      <c r="R323" s="49" t="s">
        <v>562</v>
      </c>
      <c r="S323" s="49" t="s">
        <v>563</v>
      </c>
      <c r="T323" s="116">
        <v>156.1</v>
      </c>
      <c r="U323" s="49" t="s">
        <v>615</v>
      </c>
      <c r="V323" s="50"/>
      <c r="W323" s="116"/>
    </row>
    <row r="324" spans="1:23" s="49" customFormat="1" x14ac:dyDescent="0.25">
      <c r="A324" s="49" t="s">
        <v>83</v>
      </c>
      <c r="B324" s="49" t="s">
        <v>614</v>
      </c>
      <c r="C324" s="49" t="s">
        <v>187</v>
      </c>
      <c r="D324" s="49" t="s">
        <v>538</v>
      </c>
      <c r="F324" s="49" t="s">
        <v>539</v>
      </c>
      <c r="G324" s="49" t="s">
        <v>540</v>
      </c>
      <c r="H324" s="49" t="s">
        <v>541</v>
      </c>
      <c r="I324" s="49" t="s">
        <v>542</v>
      </c>
      <c r="J324" s="49" t="s">
        <v>543</v>
      </c>
      <c r="K324" s="49">
        <v>21</v>
      </c>
      <c r="L324" s="49" t="s">
        <v>544</v>
      </c>
      <c r="M324" s="49" t="s">
        <v>545</v>
      </c>
      <c r="N324" s="49" t="s">
        <v>546</v>
      </c>
      <c r="O324" s="49" t="s">
        <v>547</v>
      </c>
      <c r="P324" s="49" t="s">
        <v>548</v>
      </c>
      <c r="Q324" s="49" t="s">
        <v>549</v>
      </c>
      <c r="R324" s="49" t="s">
        <v>564</v>
      </c>
      <c r="S324" s="49" t="s">
        <v>565</v>
      </c>
      <c r="T324" s="116">
        <v>512.6</v>
      </c>
      <c r="U324" s="49" t="s">
        <v>615</v>
      </c>
      <c r="V324" s="50"/>
      <c r="W324" s="116"/>
    </row>
    <row r="325" spans="1:23" s="49" customFormat="1" x14ac:dyDescent="0.25">
      <c r="A325" s="49" t="s">
        <v>83</v>
      </c>
      <c r="B325" s="49" t="s">
        <v>614</v>
      </c>
      <c r="C325" s="49" t="s">
        <v>187</v>
      </c>
      <c r="D325" s="49" t="s">
        <v>538</v>
      </c>
      <c r="F325" s="49" t="s">
        <v>539</v>
      </c>
      <c r="G325" s="49" t="s">
        <v>540</v>
      </c>
      <c r="H325" s="49" t="s">
        <v>541</v>
      </c>
      <c r="I325" s="49" t="s">
        <v>542</v>
      </c>
      <c r="J325" s="49" t="s">
        <v>543</v>
      </c>
      <c r="K325" s="49">
        <v>21</v>
      </c>
      <c r="L325" s="49" t="s">
        <v>544</v>
      </c>
      <c r="M325" s="49" t="s">
        <v>545</v>
      </c>
      <c r="N325" s="49" t="s">
        <v>546</v>
      </c>
      <c r="O325" s="49" t="s">
        <v>547</v>
      </c>
      <c r="P325" s="49" t="s">
        <v>548</v>
      </c>
      <c r="Q325" s="49" t="s">
        <v>549</v>
      </c>
      <c r="R325" s="49" t="s">
        <v>566</v>
      </c>
      <c r="S325" s="49" t="s">
        <v>567</v>
      </c>
      <c r="T325" s="116">
        <v>462.1</v>
      </c>
      <c r="U325" s="49" t="s">
        <v>615</v>
      </c>
      <c r="V325" s="50"/>
      <c r="W325" s="116"/>
    </row>
    <row r="326" spans="1:23" s="49" customFormat="1" x14ac:dyDescent="0.25">
      <c r="A326" s="49" t="s">
        <v>83</v>
      </c>
      <c r="B326" s="49" t="s">
        <v>614</v>
      </c>
      <c r="C326" s="49" t="s">
        <v>187</v>
      </c>
      <c r="D326" s="49" t="s">
        <v>538</v>
      </c>
      <c r="F326" s="49" t="s">
        <v>539</v>
      </c>
      <c r="G326" s="49" t="s">
        <v>540</v>
      </c>
      <c r="H326" s="49" t="s">
        <v>541</v>
      </c>
      <c r="I326" s="49" t="s">
        <v>542</v>
      </c>
      <c r="J326" s="49" t="s">
        <v>543</v>
      </c>
      <c r="K326" s="49">
        <v>21</v>
      </c>
      <c r="L326" s="49" t="s">
        <v>544</v>
      </c>
      <c r="M326" s="49" t="s">
        <v>545</v>
      </c>
      <c r="N326" s="49" t="s">
        <v>546</v>
      </c>
      <c r="O326" s="49" t="s">
        <v>547</v>
      </c>
      <c r="P326" s="49" t="s">
        <v>548</v>
      </c>
      <c r="Q326" s="49" t="s">
        <v>549</v>
      </c>
      <c r="R326" s="49" t="s">
        <v>568</v>
      </c>
      <c r="S326" s="49" t="s">
        <v>569</v>
      </c>
      <c r="T326" s="116">
        <v>414.7</v>
      </c>
      <c r="U326" s="49" t="s">
        <v>615</v>
      </c>
      <c r="V326" s="50"/>
      <c r="W326" s="116"/>
    </row>
    <row r="327" spans="1:23" s="49" customFormat="1" x14ac:dyDescent="0.25">
      <c r="A327" s="49" t="s">
        <v>83</v>
      </c>
      <c r="B327" s="49" t="s">
        <v>614</v>
      </c>
      <c r="C327" s="49" t="s">
        <v>187</v>
      </c>
      <c r="D327" s="49" t="s">
        <v>538</v>
      </c>
      <c r="F327" s="49" t="s">
        <v>539</v>
      </c>
      <c r="G327" s="49" t="s">
        <v>540</v>
      </c>
      <c r="H327" s="49" t="s">
        <v>541</v>
      </c>
      <c r="I327" s="49" t="s">
        <v>542</v>
      </c>
      <c r="J327" s="49" t="s">
        <v>543</v>
      </c>
      <c r="K327" s="49">
        <v>21</v>
      </c>
      <c r="L327" s="49" t="s">
        <v>544</v>
      </c>
      <c r="M327" s="49" t="s">
        <v>545</v>
      </c>
      <c r="N327" s="49" t="s">
        <v>546</v>
      </c>
      <c r="O327" s="49" t="s">
        <v>547</v>
      </c>
      <c r="P327" s="49" t="s">
        <v>548</v>
      </c>
      <c r="Q327" s="49" t="s">
        <v>549</v>
      </c>
      <c r="R327" s="49" t="s">
        <v>572</v>
      </c>
      <c r="S327" s="49" t="s">
        <v>573</v>
      </c>
      <c r="T327" s="116">
        <v>29.7</v>
      </c>
      <c r="U327" s="49" t="s">
        <v>615</v>
      </c>
      <c r="V327" s="50"/>
      <c r="W327" s="116"/>
    </row>
    <row r="328" spans="1:23" x14ac:dyDescent="0.25">
      <c r="A328" t="s">
        <v>83</v>
      </c>
      <c r="B328" t="s">
        <v>614</v>
      </c>
      <c r="C328" t="s">
        <v>187</v>
      </c>
      <c r="D328" t="s">
        <v>538</v>
      </c>
      <c r="F328" t="s">
        <v>539</v>
      </c>
      <c r="G328" t="s">
        <v>540</v>
      </c>
      <c r="H328" t="s">
        <v>541</v>
      </c>
      <c r="I328" t="s">
        <v>542</v>
      </c>
      <c r="J328" t="s">
        <v>543</v>
      </c>
      <c r="K328">
        <v>21</v>
      </c>
      <c r="L328" t="s">
        <v>574</v>
      </c>
      <c r="M328" t="s">
        <v>575</v>
      </c>
      <c r="N328" t="s">
        <v>546</v>
      </c>
      <c r="O328" t="s">
        <v>547</v>
      </c>
      <c r="P328" t="s">
        <v>548</v>
      </c>
      <c r="Q328" t="s">
        <v>549</v>
      </c>
      <c r="R328" t="s">
        <v>131</v>
      </c>
      <c r="S328" t="s">
        <v>550</v>
      </c>
      <c r="T328" s="113">
        <v>1731.5</v>
      </c>
      <c r="U328" t="s">
        <v>615</v>
      </c>
    </row>
    <row r="329" spans="1:23" x14ac:dyDescent="0.25">
      <c r="A329" t="s">
        <v>83</v>
      </c>
      <c r="B329" t="s">
        <v>614</v>
      </c>
      <c r="C329" t="s">
        <v>187</v>
      </c>
      <c r="D329" t="s">
        <v>538</v>
      </c>
      <c r="F329" t="s">
        <v>539</v>
      </c>
      <c r="G329" t="s">
        <v>540</v>
      </c>
      <c r="H329" t="s">
        <v>541</v>
      </c>
      <c r="I329" t="s">
        <v>542</v>
      </c>
      <c r="J329" t="s">
        <v>543</v>
      </c>
      <c r="K329">
        <v>21</v>
      </c>
      <c r="L329" t="s">
        <v>574</v>
      </c>
      <c r="M329" t="s">
        <v>575</v>
      </c>
      <c r="N329" t="s">
        <v>546</v>
      </c>
      <c r="O329" t="s">
        <v>547</v>
      </c>
      <c r="P329" t="s">
        <v>548</v>
      </c>
      <c r="Q329" t="s">
        <v>549</v>
      </c>
      <c r="R329" t="s">
        <v>552</v>
      </c>
      <c r="S329" t="s">
        <v>553</v>
      </c>
      <c r="T329" s="113">
        <v>147.30000000000001</v>
      </c>
      <c r="U329" t="s">
        <v>615</v>
      </c>
    </row>
    <row r="330" spans="1:23" x14ac:dyDescent="0.25">
      <c r="A330" t="s">
        <v>83</v>
      </c>
      <c r="B330" t="s">
        <v>614</v>
      </c>
      <c r="C330" t="s">
        <v>187</v>
      </c>
      <c r="D330" t="s">
        <v>538</v>
      </c>
      <c r="F330" t="s">
        <v>539</v>
      </c>
      <c r="G330" t="s">
        <v>540</v>
      </c>
      <c r="H330" t="s">
        <v>541</v>
      </c>
      <c r="I330" t="s">
        <v>542</v>
      </c>
      <c r="J330" t="s">
        <v>543</v>
      </c>
      <c r="K330">
        <v>21</v>
      </c>
      <c r="L330" t="s">
        <v>574</v>
      </c>
      <c r="M330" t="s">
        <v>575</v>
      </c>
      <c r="N330" t="s">
        <v>546</v>
      </c>
      <c r="O330" t="s">
        <v>547</v>
      </c>
      <c r="P330" t="s">
        <v>548</v>
      </c>
      <c r="Q330" t="s">
        <v>549</v>
      </c>
      <c r="R330" t="s">
        <v>554</v>
      </c>
      <c r="S330" t="s">
        <v>555</v>
      </c>
      <c r="T330" s="113">
        <v>136.30000000000001</v>
      </c>
      <c r="U330" t="s">
        <v>615</v>
      </c>
    </row>
    <row r="331" spans="1:23" x14ac:dyDescent="0.25">
      <c r="A331" t="s">
        <v>83</v>
      </c>
      <c r="B331" t="s">
        <v>614</v>
      </c>
      <c r="C331" t="s">
        <v>187</v>
      </c>
      <c r="D331" t="s">
        <v>538</v>
      </c>
      <c r="F331" t="s">
        <v>539</v>
      </c>
      <c r="G331" t="s">
        <v>540</v>
      </c>
      <c r="H331" t="s">
        <v>541</v>
      </c>
      <c r="I331" t="s">
        <v>542</v>
      </c>
      <c r="J331" t="s">
        <v>543</v>
      </c>
      <c r="K331">
        <v>21</v>
      </c>
      <c r="L331" t="s">
        <v>574</v>
      </c>
      <c r="M331" t="s">
        <v>575</v>
      </c>
      <c r="N331" t="s">
        <v>546</v>
      </c>
      <c r="O331" t="s">
        <v>547</v>
      </c>
      <c r="P331" t="s">
        <v>548</v>
      </c>
      <c r="Q331" t="s">
        <v>549</v>
      </c>
      <c r="R331" t="s">
        <v>556</v>
      </c>
      <c r="S331" t="s">
        <v>557</v>
      </c>
      <c r="T331" s="113">
        <v>139.30000000000001</v>
      </c>
      <c r="U331" t="s">
        <v>615</v>
      </c>
    </row>
    <row r="332" spans="1:23" x14ac:dyDescent="0.25">
      <c r="A332" t="s">
        <v>83</v>
      </c>
      <c r="B332" t="s">
        <v>614</v>
      </c>
      <c r="C332" t="s">
        <v>187</v>
      </c>
      <c r="D332" t="s">
        <v>538</v>
      </c>
      <c r="F332" t="s">
        <v>539</v>
      </c>
      <c r="G332" t="s">
        <v>540</v>
      </c>
      <c r="H332" t="s">
        <v>541</v>
      </c>
      <c r="I332" t="s">
        <v>542</v>
      </c>
      <c r="J332" t="s">
        <v>543</v>
      </c>
      <c r="K332">
        <v>21</v>
      </c>
      <c r="L332" t="s">
        <v>574</v>
      </c>
      <c r="M332" t="s">
        <v>575</v>
      </c>
      <c r="N332" t="s">
        <v>546</v>
      </c>
      <c r="O332" t="s">
        <v>547</v>
      </c>
      <c r="P332" t="s">
        <v>548</v>
      </c>
      <c r="Q332" t="s">
        <v>549</v>
      </c>
      <c r="R332" t="s">
        <v>558</v>
      </c>
      <c r="S332" t="s">
        <v>559</v>
      </c>
      <c r="T332" s="113">
        <v>56.3</v>
      </c>
      <c r="U332" t="s">
        <v>615</v>
      </c>
    </row>
    <row r="333" spans="1:23" x14ac:dyDescent="0.25">
      <c r="A333" t="s">
        <v>83</v>
      </c>
      <c r="B333" t="s">
        <v>614</v>
      </c>
      <c r="C333" t="s">
        <v>187</v>
      </c>
      <c r="D333" t="s">
        <v>538</v>
      </c>
      <c r="F333" t="s">
        <v>539</v>
      </c>
      <c r="G333" t="s">
        <v>540</v>
      </c>
      <c r="H333" t="s">
        <v>541</v>
      </c>
      <c r="I333" t="s">
        <v>542</v>
      </c>
      <c r="J333" t="s">
        <v>543</v>
      </c>
      <c r="K333">
        <v>21</v>
      </c>
      <c r="L333" t="s">
        <v>574</v>
      </c>
      <c r="M333" t="s">
        <v>575</v>
      </c>
      <c r="N333" t="s">
        <v>546</v>
      </c>
      <c r="O333" t="s">
        <v>547</v>
      </c>
      <c r="P333" t="s">
        <v>548</v>
      </c>
      <c r="Q333" t="s">
        <v>549</v>
      </c>
      <c r="R333" t="s">
        <v>560</v>
      </c>
      <c r="S333" t="s">
        <v>561</v>
      </c>
      <c r="T333" s="113">
        <v>203.8</v>
      </c>
      <c r="U333" t="s">
        <v>615</v>
      </c>
    </row>
    <row r="334" spans="1:23" x14ac:dyDescent="0.25">
      <c r="A334" t="s">
        <v>83</v>
      </c>
      <c r="B334" t="s">
        <v>614</v>
      </c>
      <c r="C334" t="s">
        <v>187</v>
      </c>
      <c r="D334" t="s">
        <v>538</v>
      </c>
      <c r="F334" t="s">
        <v>539</v>
      </c>
      <c r="G334" t="s">
        <v>540</v>
      </c>
      <c r="H334" t="s">
        <v>541</v>
      </c>
      <c r="I334" t="s">
        <v>542</v>
      </c>
      <c r="J334" t="s">
        <v>543</v>
      </c>
      <c r="K334">
        <v>21</v>
      </c>
      <c r="L334" t="s">
        <v>574</v>
      </c>
      <c r="M334" t="s">
        <v>575</v>
      </c>
      <c r="N334" t="s">
        <v>546</v>
      </c>
      <c r="O334" t="s">
        <v>547</v>
      </c>
      <c r="P334" t="s">
        <v>548</v>
      </c>
      <c r="Q334" t="s">
        <v>549</v>
      </c>
      <c r="R334" t="s">
        <v>562</v>
      </c>
      <c r="S334" t="s">
        <v>563</v>
      </c>
      <c r="T334" s="113">
        <v>89.2</v>
      </c>
      <c r="U334" t="s">
        <v>615</v>
      </c>
    </row>
    <row r="335" spans="1:23" x14ac:dyDescent="0.25">
      <c r="A335" t="s">
        <v>83</v>
      </c>
      <c r="B335" t="s">
        <v>614</v>
      </c>
      <c r="C335" t="s">
        <v>187</v>
      </c>
      <c r="D335" t="s">
        <v>538</v>
      </c>
      <c r="F335" t="s">
        <v>539</v>
      </c>
      <c r="G335" t="s">
        <v>540</v>
      </c>
      <c r="H335" t="s">
        <v>541</v>
      </c>
      <c r="I335" t="s">
        <v>542</v>
      </c>
      <c r="J335" t="s">
        <v>543</v>
      </c>
      <c r="K335">
        <v>21</v>
      </c>
      <c r="L335" t="s">
        <v>574</v>
      </c>
      <c r="M335" t="s">
        <v>575</v>
      </c>
      <c r="N335" t="s">
        <v>546</v>
      </c>
      <c r="O335" t="s">
        <v>547</v>
      </c>
      <c r="P335" t="s">
        <v>548</v>
      </c>
      <c r="Q335" t="s">
        <v>549</v>
      </c>
      <c r="R335" t="s">
        <v>564</v>
      </c>
      <c r="S335" t="s">
        <v>565</v>
      </c>
      <c r="T335" s="113">
        <v>378.4</v>
      </c>
      <c r="U335" t="s">
        <v>615</v>
      </c>
    </row>
    <row r="336" spans="1:23" x14ac:dyDescent="0.25">
      <c r="A336" t="s">
        <v>83</v>
      </c>
      <c r="B336" t="s">
        <v>614</v>
      </c>
      <c r="C336" t="s">
        <v>187</v>
      </c>
      <c r="D336" t="s">
        <v>538</v>
      </c>
      <c r="F336" t="s">
        <v>539</v>
      </c>
      <c r="G336" t="s">
        <v>540</v>
      </c>
      <c r="H336" t="s">
        <v>541</v>
      </c>
      <c r="I336" t="s">
        <v>542</v>
      </c>
      <c r="J336" t="s">
        <v>543</v>
      </c>
      <c r="K336">
        <v>21</v>
      </c>
      <c r="L336" t="s">
        <v>574</v>
      </c>
      <c r="M336" t="s">
        <v>575</v>
      </c>
      <c r="N336" t="s">
        <v>546</v>
      </c>
      <c r="O336" t="s">
        <v>547</v>
      </c>
      <c r="P336" t="s">
        <v>548</v>
      </c>
      <c r="Q336" t="s">
        <v>549</v>
      </c>
      <c r="R336" t="s">
        <v>566</v>
      </c>
      <c r="S336" t="s">
        <v>567</v>
      </c>
      <c r="T336" s="113">
        <v>320</v>
      </c>
      <c r="U336" t="s">
        <v>615</v>
      </c>
    </row>
    <row r="337" spans="1:24" x14ac:dyDescent="0.25">
      <c r="A337" t="s">
        <v>83</v>
      </c>
      <c r="B337" t="s">
        <v>614</v>
      </c>
      <c r="C337" t="s">
        <v>187</v>
      </c>
      <c r="D337" t="s">
        <v>538</v>
      </c>
      <c r="F337" t="s">
        <v>539</v>
      </c>
      <c r="G337" t="s">
        <v>540</v>
      </c>
      <c r="H337" t="s">
        <v>541</v>
      </c>
      <c r="I337" t="s">
        <v>542</v>
      </c>
      <c r="J337" t="s">
        <v>543</v>
      </c>
      <c r="K337">
        <v>21</v>
      </c>
      <c r="L337" t="s">
        <v>574</v>
      </c>
      <c r="M337" t="s">
        <v>575</v>
      </c>
      <c r="N337" t="s">
        <v>546</v>
      </c>
      <c r="O337" t="s">
        <v>547</v>
      </c>
      <c r="P337" t="s">
        <v>548</v>
      </c>
      <c r="Q337" t="s">
        <v>549</v>
      </c>
      <c r="R337" t="s">
        <v>568</v>
      </c>
      <c r="S337" t="s">
        <v>569</v>
      </c>
      <c r="T337" s="113">
        <v>233.9</v>
      </c>
      <c r="U337" t="s">
        <v>615</v>
      </c>
    </row>
    <row r="338" spans="1:24" x14ac:dyDescent="0.25">
      <c r="A338" t="s">
        <v>83</v>
      </c>
      <c r="B338" t="s">
        <v>614</v>
      </c>
      <c r="C338" t="s">
        <v>187</v>
      </c>
      <c r="D338" t="s">
        <v>538</v>
      </c>
      <c r="F338" t="s">
        <v>539</v>
      </c>
      <c r="G338" t="s">
        <v>540</v>
      </c>
      <c r="H338" t="s">
        <v>541</v>
      </c>
      <c r="I338" t="s">
        <v>542</v>
      </c>
      <c r="J338" t="s">
        <v>543</v>
      </c>
      <c r="K338">
        <v>21</v>
      </c>
      <c r="L338" t="s">
        <v>574</v>
      </c>
      <c r="M338" t="s">
        <v>575</v>
      </c>
      <c r="N338" t="s">
        <v>546</v>
      </c>
      <c r="O338" t="s">
        <v>547</v>
      </c>
      <c r="P338" t="s">
        <v>548</v>
      </c>
      <c r="Q338" t="s">
        <v>549</v>
      </c>
      <c r="R338" t="s">
        <v>572</v>
      </c>
      <c r="S338" t="s">
        <v>573</v>
      </c>
      <c r="T338" s="113">
        <v>27</v>
      </c>
      <c r="U338" t="s">
        <v>615</v>
      </c>
    </row>
    <row r="339" spans="1:24" x14ac:dyDescent="0.25">
      <c r="A339" t="s">
        <v>83</v>
      </c>
      <c r="B339" t="s">
        <v>614</v>
      </c>
      <c r="C339" t="s">
        <v>187</v>
      </c>
      <c r="D339" t="s">
        <v>538</v>
      </c>
      <c r="F339" t="s">
        <v>539</v>
      </c>
      <c r="G339" t="s">
        <v>540</v>
      </c>
      <c r="H339" t="s">
        <v>541</v>
      </c>
      <c r="I339" t="s">
        <v>542</v>
      </c>
      <c r="J339" t="s">
        <v>543</v>
      </c>
      <c r="K339">
        <v>21</v>
      </c>
      <c r="L339" t="s">
        <v>576</v>
      </c>
      <c r="M339" t="s">
        <v>547</v>
      </c>
      <c r="N339" t="s">
        <v>546</v>
      </c>
      <c r="O339" t="s">
        <v>547</v>
      </c>
      <c r="P339" t="s">
        <v>548</v>
      </c>
      <c r="Q339" t="s">
        <v>549</v>
      </c>
      <c r="R339" t="s">
        <v>131</v>
      </c>
      <c r="S339" t="s">
        <v>550</v>
      </c>
      <c r="T339" s="113">
        <v>1521.1</v>
      </c>
      <c r="U339" t="s">
        <v>615</v>
      </c>
    </row>
    <row r="340" spans="1:24" x14ac:dyDescent="0.25">
      <c r="A340" t="s">
        <v>83</v>
      </c>
      <c r="B340" t="s">
        <v>614</v>
      </c>
      <c r="C340" t="s">
        <v>187</v>
      </c>
      <c r="D340" t="s">
        <v>538</v>
      </c>
      <c r="F340" t="s">
        <v>539</v>
      </c>
      <c r="G340" t="s">
        <v>540</v>
      </c>
      <c r="H340" t="s">
        <v>541</v>
      </c>
      <c r="I340" t="s">
        <v>542</v>
      </c>
      <c r="J340" t="s">
        <v>543</v>
      </c>
      <c r="K340">
        <v>21</v>
      </c>
      <c r="L340" t="s">
        <v>576</v>
      </c>
      <c r="M340" t="s">
        <v>547</v>
      </c>
      <c r="N340" t="s">
        <v>546</v>
      </c>
      <c r="O340" t="s">
        <v>547</v>
      </c>
      <c r="P340" t="s">
        <v>548</v>
      </c>
      <c r="Q340" t="s">
        <v>549</v>
      </c>
      <c r="R340" t="s">
        <v>552</v>
      </c>
      <c r="S340" t="s">
        <v>553</v>
      </c>
      <c r="T340" s="113">
        <v>67.400000000000006</v>
      </c>
      <c r="U340" t="s">
        <v>615</v>
      </c>
    </row>
    <row r="341" spans="1:24" x14ac:dyDescent="0.25">
      <c r="A341" t="s">
        <v>83</v>
      </c>
      <c r="B341" t="s">
        <v>614</v>
      </c>
      <c r="C341" t="s">
        <v>187</v>
      </c>
      <c r="D341" t="s">
        <v>538</v>
      </c>
      <c r="F341" t="s">
        <v>539</v>
      </c>
      <c r="G341" t="s">
        <v>540</v>
      </c>
      <c r="H341" t="s">
        <v>541</v>
      </c>
      <c r="I341" t="s">
        <v>542</v>
      </c>
      <c r="J341" t="s">
        <v>543</v>
      </c>
      <c r="K341">
        <v>21</v>
      </c>
      <c r="L341" t="s">
        <v>576</v>
      </c>
      <c r="M341" t="s">
        <v>547</v>
      </c>
      <c r="N341" t="s">
        <v>546</v>
      </c>
      <c r="O341" t="s">
        <v>547</v>
      </c>
      <c r="P341" t="s">
        <v>548</v>
      </c>
      <c r="Q341" t="s">
        <v>549</v>
      </c>
      <c r="R341" t="s">
        <v>554</v>
      </c>
      <c r="S341" t="s">
        <v>555</v>
      </c>
      <c r="T341" s="113">
        <v>263.7</v>
      </c>
      <c r="U341" t="s">
        <v>615</v>
      </c>
    </row>
    <row r="342" spans="1:24" x14ac:dyDescent="0.25">
      <c r="A342" t="s">
        <v>83</v>
      </c>
      <c r="B342" t="s">
        <v>614</v>
      </c>
      <c r="C342" t="s">
        <v>187</v>
      </c>
      <c r="D342" t="s">
        <v>538</v>
      </c>
      <c r="F342" t="s">
        <v>539</v>
      </c>
      <c r="G342" t="s">
        <v>540</v>
      </c>
      <c r="H342" t="s">
        <v>541</v>
      </c>
      <c r="I342" t="s">
        <v>542</v>
      </c>
      <c r="J342" t="s">
        <v>543</v>
      </c>
      <c r="K342">
        <v>21</v>
      </c>
      <c r="L342" t="s">
        <v>576</v>
      </c>
      <c r="M342" t="s">
        <v>547</v>
      </c>
      <c r="N342" t="s">
        <v>546</v>
      </c>
      <c r="O342" t="s">
        <v>547</v>
      </c>
      <c r="P342" t="s">
        <v>548</v>
      </c>
      <c r="Q342" t="s">
        <v>549</v>
      </c>
      <c r="R342" t="s">
        <v>556</v>
      </c>
      <c r="S342" t="s">
        <v>557</v>
      </c>
      <c r="T342" s="113">
        <v>171.5</v>
      </c>
      <c r="U342" t="s">
        <v>615</v>
      </c>
    </row>
    <row r="343" spans="1:24" x14ac:dyDescent="0.25">
      <c r="A343" t="s">
        <v>83</v>
      </c>
      <c r="B343" t="s">
        <v>614</v>
      </c>
      <c r="C343" t="s">
        <v>187</v>
      </c>
      <c r="D343" t="s">
        <v>538</v>
      </c>
      <c r="F343" t="s">
        <v>539</v>
      </c>
      <c r="G343" t="s">
        <v>540</v>
      </c>
      <c r="H343" t="s">
        <v>541</v>
      </c>
      <c r="I343" t="s">
        <v>542</v>
      </c>
      <c r="J343" t="s">
        <v>543</v>
      </c>
      <c r="K343">
        <v>21</v>
      </c>
      <c r="L343" t="s">
        <v>576</v>
      </c>
      <c r="M343" t="s">
        <v>547</v>
      </c>
      <c r="N343" t="s">
        <v>546</v>
      </c>
      <c r="O343" t="s">
        <v>547</v>
      </c>
      <c r="P343" t="s">
        <v>548</v>
      </c>
      <c r="Q343" t="s">
        <v>549</v>
      </c>
      <c r="R343" t="s">
        <v>558</v>
      </c>
      <c r="S343" t="s">
        <v>559</v>
      </c>
      <c r="T343" s="113">
        <v>168.8</v>
      </c>
      <c r="U343" t="s">
        <v>615</v>
      </c>
    </row>
    <row r="344" spans="1:24" x14ac:dyDescent="0.25">
      <c r="A344" t="s">
        <v>83</v>
      </c>
      <c r="B344" t="s">
        <v>614</v>
      </c>
      <c r="C344" t="s">
        <v>187</v>
      </c>
      <c r="D344" t="s">
        <v>538</v>
      </c>
      <c r="F344" t="s">
        <v>539</v>
      </c>
      <c r="G344" t="s">
        <v>540</v>
      </c>
      <c r="H344" t="s">
        <v>541</v>
      </c>
      <c r="I344" t="s">
        <v>542</v>
      </c>
      <c r="J344" t="s">
        <v>543</v>
      </c>
      <c r="K344">
        <v>21</v>
      </c>
      <c r="L344" t="s">
        <v>576</v>
      </c>
      <c r="M344" t="s">
        <v>547</v>
      </c>
      <c r="N344" t="s">
        <v>546</v>
      </c>
      <c r="O344" t="s">
        <v>547</v>
      </c>
      <c r="P344" t="s">
        <v>548</v>
      </c>
      <c r="Q344" t="s">
        <v>549</v>
      </c>
      <c r="R344" t="s">
        <v>560</v>
      </c>
      <c r="S344" t="s">
        <v>561</v>
      </c>
      <c r="T344" s="113">
        <v>322.89999999999998</v>
      </c>
      <c r="U344" t="s">
        <v>615</v>
      </c>
    </row>
    <row r="345" spans="1:24" x14ac:dyDescent="0.25">
      <c r="A345" t="s">
        <v>83</v>
      </c>
      <c r="B345" t="s">
        <v>614</v>
      </c>
      <c r="C345" t="s">
        <v>187</v>
      </c>
      <c r="D345" t="s">
        <v>538</v>
      </c>
      <c r="F345" t="s">
        <v>539</v>
      </c>
      <c r="G345" t="s">
        <v>540</v>
      </c>
      <c r="H345" t="s">
        <v>541</v>
      </c>
      <c r="I345" t="s">
        <v>542</v>
      </c>
      <c r="J345" t="s">
        <v>543</v>
      </c>
      <c r="K345">
        <v>21</v>
      </c>
      <c r="L345" t="s">
        <v>576</v>
      </c>
      <c r="M345" t="s">
        <v>547</v>
      </c>
      <c r="N345" t="s">
        <v>546</v>
      </c>
      <c r="O345" t="s">
        <v>547</v>
      </c>
      <c r="P345" t="s">
        <v>548</v>
      </c>
      <c r="Q345" t="s">
        <v>549</v>
      </c>
      <c r="R345" t="s">
        <v>562</v>
      </c>
      <c r="S345" t="s">
        <v>563</v>
      </c>
      <c r="T345" s="113">
        <v>66.900000000000006</v>
      </c>
      <c r="U345" t="s">
        <v>615</v>
      </c>
    </row>
    <row r="346" spans="1:24" x14ac:dyDescent="0.25">
      <c r="A346" t="s">
        <v>83</v>
      </c>
      <c r="B346" t="s">
        <v>614</v>
      </c>
      <c r="C346" t="s">
        <v>187</v>
      </c>
      <c r="D346" t="s">
        <v>538</v>
      </c>
      <c r="F346" t="s">
        <v>539</v>
      </c>
      <c r="G346" t="s">
        <v>540</v>
      </c>
      <c r="H346" t="s">
        <v>541</v>
      </c>
      <c r="I346" t="s">
        <v>542</v>
      </c>
      <c r="J346" t="s">
        <v>543</v>
      </c>
      <c r="K346">
        <v>21</v>
      </c>
      <c r="L346" t="s">
        <v>576</v>
      </c>
      <c r="M346" t="s">
        <v>547</v>
      </c>
      <c r="N346" t="s">
        <v>546</v>
      </c>
      <c r="O346" t="s">
        <v>547</v>
      </c>
      <c r="P346" t="s">
        <v>548</v>
      </c>
      <c r="Q346" t="s">
        <v>549</v>
      </c>
      <c r="R346" t="s">
        <v>564</v>
      </c>
      <c r="S346" t="s">
        <v>565</v>
      </c>
      <c r="T346" s="113">
        <v>134.19999999999999</v>
      </c>
      <c r="U346" t="s">
        <v>615</v>
      </c>
    </row>
    <row r="347" spans="1:24" x14ac:dyDescent="0.25">
      <c r="A347" t="s">
        <v>83</v>
      </c>
      <c r="B347" t="s">
        <v>614</v>
      </c>
      <c r="C347" t="s">
        <v>187</v>
      </c>
      <c r="D347" t="s">
        <v>538</v>
      </c>
      <c r="F347" t="s">
        <v>539</v>
      </c>
      <c r="G347" t="s">
        <v>540</v>
      </c>
      <c r="H347" t="s">
        <v>541</v>
      </c>
      <c r="I347" t="s">
        <v>542</v>
      </c>
      <c r="J347" t="s">
        <v>543</v>
      </c>
      <c r="K347">
        <v>21</v>
      </c>
      <c r="L347" t="s">
        <v>576</v>
      </c>
      <c r="M347" t="s">
        <v>547</v>
      </c>
      <c r="N347" t="s">
        <v>546</v>
      </c>
      <c r="O347" t="s">
        <v>547</v>
      </c>
      <c r="P347" t="s">
        <v>548</v>
      </c>
      <c r="Q347" t="s">
        <v>549</v>
      </c>
      <c r="R347" t="s">
        <v>566</v>
      </c>
      <c r="S347" t="s">
        <v>567</v>
      </c>
      <c r="T347" s="113">
        <v>142.1</v>
      </c>
      <c r="U347" t="s">
        <v>615</v>
      </c>
    </row>
    <row r="348" spans="1:24" x14ac:dyDescent="0.25">
      <c r="A348" t="s">
        <v>83</v>
      </c>
      <c r="B348" t="s">
        <v>614</v>
      </c>
      <c r="C348" t="s">
        <v>187</v>
      </c>
      <c r="D348" t="s">
        <v>538</v>
      </c>
      <c r="F348" t="s">
        <v>539</v>
      </c>
      <c r="G348" t="s">
        <v>540</v>
      </c>
      <c r="H348" t="s">
        <v>541</v>
      </c>
      <c r="I348" t="s">
        <v>542</v>
      </c>
      <c r="J348" t="s">
        <v>543</v>
      </c>
      <c r="K348">
        <v>21</v>
      </c>
      <c r="L348" t="s">
        <v>576</v>
      </c>
      <c r="M348" t="s">
        <v>547</v>
      </c>
      <c r="N348" t="s">
        <v>546</v>
      </c>
      <c r="O348" t="s">
        <v>547</v>
      </c>
      <c r="P348" t="s">
        <v>548</v>
      </c>
      <c r="Q348" t="s">
        <v>549</v>
      </c>
      <c r="R348" t="s">
        <v>568</v>
      </c>
      <c r="S348" t="s">
        <v>569</v>
      </c>
      <c r="T348" s="113">
        <v>180.9</v>
      </c>
      <c r="U348" t="s">
        <v>615</v>
      </c>
    </row>
    <row r="349" spans="1:24" x14ac:dyDescent="0.25">
      <c r="A349" t="s">
        <v>83</v>
      </c>
      <c r="B349" t="s">
        <v>614</v>
      </c>
      <c r="C349" t="s">
        <v>187</v>
      </c>
      <c r="D349" t="s">
        <v>538</v>
      </c>
      <c r="F349" t="s">
        <v>539</v>
      </c>
      <c r="G349" t="s">
        <v>540</v>
      </c>
      <c r="H349" t="s">
        <v>541</v>
      </c>
      <c r="I349" t="s">
        <v>542</v>
      </c>
      <c r="J349" t="s">
        <v>543</v>
      </c>
      <c r="K349">
        <v>21</v>
      </c>
      <c r="L349" t="s">
        <v>576</v>
      </c>
      <c r="M349" t="s">
        <v>547</v>
      </c>
      <c r="N349" t="s">
        <v>546</v>
      </c>
      <c r="O349" t="s">
        <v>547</v>
      </c>
      <c r="P349" t="s">
        <v>548</v>
      </c>
      <c r="Q349" t="s">
        <v>549</v>
      </c>
      <c r="R349" t="s">
        <v>572</v>
      </c>
      <c r="S349" t="s">
        <v>573</v>
      </c>
      <c r="T349" s="113">
        <v>2.7</v>
      </c>
      <c r="U349" t="s">
        <v>615</v>
      </c>
    </row>
    <row r="350" spans="1:24" s="49" customFormat="1" x14ac:dyDescent="0.25">
      <c r="A350" s="49" t="s">
        <v>20</v>
      </c>
      <c r="B350" s="49" t="s">
        <v>608</v>
      </c>
      <c r="C350" s="49" t="s">
        <v>187</v>
      </c>
      <c r="D350" s="49" t="s">
        <v>538</v>
      </c>
      <c r="F350" s="49" t="s">
        <v>539</v>
      </c>
      <c r="G350" s="49" t="s">
        <v>540</v>
      </c>
      <c r="H350" s="49" t="s">
        <v>541</v>
      </c>
      <c r="I350" s="49" t="s">
        <v>542</v>
      </c>
      <c r="J350" s="49" t="s">
        <v>543</v>
      </c>
      <c r="K350" s="49">
        <v>21</v>
      </c>
      <c r="L350" s="49" t="s">
        <v>544</v>
      </c>
      <c r="M350" s="49" t="s">
        <v>545</v>
      </c>
      <c r="N350" s="49" t="s">
        <v>546</v>
      </c>
      <c r="O350" s="49" t="s">
        <v>547</v>
      </c>
      <c r="P350" s="49" t="s">
        <v>548</v>
      </c>
      <c r="Q350" s="49" t="s">
        <v>549</v>
      </c>
      <c r="R350" s="49" t="s">
        <v>131</v>
      </c>
      <c r="S350" s="49" t="s">
        <v>550</v>
      </c>
      <c r="T350" s="116">
        <v>16866.400000000001</v>
      </c>
      <c r="U350" s="49" t="s">
        <v>616</v>
      </c>
      <c r="V350" s="50" t="s">
        <v>858</v>
      </c>
      <c r="W350" s="116">
        <f>SUM($T$351:$T$353)</f>
        <v>7026.8</v>
      </c>
    </row>
    <row r="351" spans="1:24" s="49" customFormat="1" x14ac:dyDescent="0.25">
      <c r="A351" s="49" t="s">
        <v>20</v>
      </c>
      <c r="B351" s="49" t="s">
        <v>608</v>
      </c>
      <c r="C351" s="49" t="s">
        <v>187</v>
      </c>
      <c r="D351" s="49" t="s">
        <v>538</v>
      </c>
      <c r="F351" s="49" t="s">
        <v>539</v>
      </c>
      <c r="G351" s="49" t="s">
        <v>540</v>
      </c>
      <c r="H351" s="49" t="s">
        <v>541</v>
      </c>
      <c r="I351" s="49" t="s">
        <v>542</v>
      </c>
      <c r="J351" s="49" t="s">
        <v>543</v>
      </c>
      <c r="K351" s="49">
        <v>21</v>
      </c>
      <c r="L351" s="49" t="s">
        <v>544</v>
      </c>
      <c r="M351" s="49" t="s">
        <v>545</v>
      </c>
      <c r="N351" s="49" t="s">
        <v>546</v>
      </c>
      <c r="O351" s="49" t="s">
        <v>547</v>
      </c>
      <c r="P351" s="49" t="s">
        <v>548</v>
      </c>
      <c r="Q351" s="49" t="s">
        <v>549</v>
      </c>
      <c r="R351" s="49" t="s">
        <v>552</v>
      </c>
      <c r="S351" s="49" t="s">
        <v>553</v>
      </c>
      <c r="T351" s="116">
        <v>1533.2</v>
      </c>
      <c r="U351" s="49" t="s">
        <v>616</v>
      </c>
      <c r="V351" s="50" t="s">
        <v>859</v>
      </c>
      <c r="W351" s="116">
        <f>SUM($T$354:$T$360)</f>
        <v>9812.7000000000007</v>
      </c>
    </row>
    <row r="352" spans="1:24" s="49" customFormat="1" x14ac:dyDescent="0.25">
      <c r="A352" s="49" t="s">
        <v>20</v>
      </c>
      <c r="B352" s="49" t="s">
        <v>608</v>
      </c>
      <c r="C352" s="49" t="s">
        <v>187</v>
      </c>
      <c r="D352" s="49" t="s">
        <v>538</v>
      </c>
      <c r="F352" s="49" t="s">
        <v>539</v>
      </c>
      <c r="G352" s="49" t="s">
        <v>540</v>
      </c>
      <c r="H352" s="49" t="s">
        <v>541</v>
      </c>
      <c r="I352" s="49" t="s">
        <v>542</v>
      </c>
      <c r="J352" s="49" t="s">
        <v>543</v>
      </c>
      <c r="K352" s="49">
        <v>21</v>
      </c>
      <c r="L352" s="49" t="s">
        <v>544</v>
      </c>
      <c r="M352" s="49" t="s">
        <v>545</v>
      </c>
      <c r="N352" s="49" t="s">
        <v>546</v>
      </c>
      <c r="O352" s="49" t="s">
        <v>547</v>
      </c>
      <c r="P352" s="49" t="s">
        <v>548</v>
      </c>
      <c r="Q352" s="49" t="s">
        <v>549</v>
      </c>
      <c r="R352" s="49" t="s">
        <v>554</v>
      </c>
      <c r="S352" s="49" t="s">
        <v>555</v>
      </c>
      <c r="T352" s="116">
        <v>2930.8</v>
      </c>
      <c r="U352" s="49" t="s">
        <v>616</v>
      </c>
      <c r="V352" s="50" t="s">
        <v>862</v>
      </c>
      <c r="W352" s="116">
        <f>SUM(T351:T360)</f>
        <v>16839.5</v>
      </c>
      <c r="X352" s="49" t="s">
        <v>872</v>
      </c>
    </row>
    <row r="353" spans="1:23" s="49" customFormat="1" x14ac:dyDescent="0.25">
      <c r="A353" s="49" t="s">
        <v>20</v>
      </c>
      <c r="B353" s="49" t="s">
        <v>608</v>
      </c>
      <c r="C353" s="49" t="s">
        <v>187</v>
      </c>
      <c r="D353" s="49" t="s">
        <v>538</v>
      </c>
      <c r="F353" s="49" t="s">
        <v>539</v>
      </c>
      <c r="G353" s="49" t="s">
        <v>540</v>
      </c>
      <c r="H353" s="49" t="s">
        <v>541</v>
      </c>
      <c r="I353" s="49" t="s">
        <v>542</v>
      </c>
      <c r="J353" s="49" t="s">
        <v>543</v>
      </c>
      <c r="K353" s="49">
        <v>21</v>
      </c>
      <c r="L353" s="49" t="s">
        <v>544</v>
      </c>
      <c r="M353" s="49" t="s">
        <v>545</v>
      </c>
      <c r="N353" s="49" t="s">
        <v>546</v>
      </c>
      <c r="O353" s="49" t="s">
        <v>547</v>
      </c>
      <c r="P353" s="49" t="s">
        <v>548</v>
      </c>
      <c r="Q353" s="49" t="s">
        <v>549</v>
      </c>
      <c r="R353" s="49" t="s">
        <v>556</v>
      </c>
      <c r="S353" s="49" t="s">
        <v>557</v>
      </c>
      <c r="T353" s="116">
        <v>2562.8000000000002</v>
      </c>
      <c r="U353" s="49" t="s">
        <v>616</v>
      </c>
      <c r="V353" s="50"/>
      <c r="W353" s="116"/>
    </row>
    <row r="354" spans="1:23" s="49" customFormat="1" x14ac:dyDescent="0.25">
      <c r="A354" s="49" t="s">
        <v>20</v>
      </c>
      <c r="B354" s="49" t="s">
        <v>608</v>
      </c>
      <c r="C354" s="49" t="s">
        <v>187</v>
      </c>
      <c r="D354" s="49" t="s">
        <v>538</v>
      </c>
      <c r="F354" s="49" t="s">
        <v>539</v>
      </c>
      <c r="G354" s="49" t="s">
        <v>540</v>
      </c>
      <c r="H354" s="49" t="s">
        <v>541</v>
      </c>
      <c r="I354" s="49" t="s">
        <v>542</v>
      </c>
      <c r="J354" s="49" t="s">
        <v>543</v>
      </c>
      <c r="K354" s="49">
        <v>21</v>
      </c>
      <c r="L354" s="49" t="s">
        <v>544</v>
      </c>
      <c r="M354" s="49" t="s">
        <v>545</v>
      </c>
      <c r="N354" s="49" t="s">
        <v>546</v>
      </c>
      <c r="O354" s="49" t="s">
        <v>547</v>
      </c>
      <c r="P354" s="49" t="s">
        <v>548</v>
      </c>
      <c r="Q354" s="49" t="s">
        <v>549</v>
      </c>
      <c r="R354" s="49" t="s">
        <v>558</v>
      </c>
      <c r="S354" s="49" t="s">
        <v>559</v>
      </c>
      <c r="T354" s="116">
        <v>2278.5</v>
      </c>
      <c r="U354" s="49" t="s">
        <v>616</v>
      </c>
      <c r="V354" s="50"/>
      <c r="W354" s="116"/>
    </row>
    <row r="355" spans="1:23" s="49" customFormat="1" x14ac:dyDescent="0.25">
      <c r="A355" s="49" t="s">
        <v>20</v>
      </c>
      <c r="B355" s="49" t="s">
        <v>608</v>
      </c>
      <c r="C355" s="49" t="s">
        <v>187</v>
      </c>
      <c r="D355" s="49" t="s">
        <v>538</v>
      </c>
      <c r="F355" s="49" t="s">
        <v>539</v>
      </c>
      <c r="G355" s="49" t="s">
        <v>540</v>
      </c>
      <c r="H355" s="49" t="s">
        <v>541</v>
      </c>
      <c r="I355" s="49" t="s">
        <v>542</v>
      </c>
      <c r="J355" s="49" t="s">
        <v>543</v>
      </c>
      <c r="K355" s="49">
        <v>21</v>
      </c>
      <c r="L355" s="49" t="s">
        <v>544</v>
      </c>
      <c r="M355" s="49" t="s">
        <v>545</v>
      </c>
      <c r="N355" s="49" t="s">
        <v>546</v>
      </c>
      <c r="O355" s="49" t="s">
        <v>547</v>
      </c>
      <c r="P355" s="49" t="s">
        <v>548</v>
      </c>
      <c r="Q355" s="49" t="s">
        <v>549</v>
      </c>
      <c r="R355" s="49" t="s">
        <v>560</v>
      </c>
      <c r="S355" s="49" t="s">
        <v>561</v>
      </c>
      <c r="T355" s="116">
        <v>2458.1</v>
      </c>
      <c r="U355" s="49" t="s">
        <v>616</v>
      </c>
      <c r="V355" s="50"/>
      <c r="W355" s="116"/>
    </row>
    <row r="356" spans="1:23" s="49" customFormat="1" x14ac:dyDescent="0.25">
      <c r="A356" s="49" t="s">
        <v>20</v>
      </c>
      <c r="B356" s="49" t="s">
        <v>608</v>
      </c>
      <c r="C356" s="49" t="s">
        <v>187</v>
      </c>
      <c r="D356" s="49" t="s">
        <v>538</v>
      </c>
      <c r="F356" s="49" t="s">
        <v>539</v>
      </c>
      <c r="G356" s="49" t="s">
        <v>540</v>
      </c>
      <c r="H356" s="49" t="s">
        <v>541</v>
      </c>
      <c r="I356" s="49" t="s">
        <v>542</v>
      </c>
      <c r="J356" s="49" t="s">
        <v>543</v>
      </c>
      <c r="K356" s="49">
        <v>21</v>
      </c>
      <c r="L356" s="49" t="s">
        <v>544</v>
      </c>
      <c r="M356" s="49" t="s">
        <v>545</v>
      </c>
      <c r="N356" s="49" t="s">
        <v>546</v>
      </c>
      <c r="O356" s="49" t="s">
        <v>547</v>
      </c>
      <c r="P356" s="49" t="s">
        <v>548</v>
      </c>
      <c r="Q356" s="49" t="s">
        <v>549</v>
      </c>
      <c r="R356" s="49" t="s">
        <v>562</v>
      </c>
      <c r="S356" s="49" t="s">
        <v>563</v>
      </c>
      <c r="T356" s="116">
        <v>386</v>
      </c>
      <c r="U356" s="49" t="s">
        <v>616</v>
      </c>
      <c r="V356" s="50"/>
      <c r="W356" s="116"/>
    </row>
    <row r="357" spans="1:23" s="49" customFormat="1" x14ac:dyDescent="0.25">
      <c r="A357" s="49" t="s">
        <v>20</v>
      </c>
      <c r="B357" s="49" t="s">
        <v>608</v>
      </c>
      <c r="C357" s="49" t="s">
        <v>187</v>
      </c>
      <c r="D357" s="49" t="s">
        <v>538</v>
      </c>
      <c r="F357" s="49" t="s">
        <v>539</v>
      </c>
      <c r="G357" s="49" t="s">
        <v>540</v>
      </c>
      <c r="H357" s="49" t="s">
        <v>541</v>
      </c>
      <c r="I357" s="49" t="s">
        <v>542</v>
      </c>
      <c r="J357" s="49" t="s">
        <v>543</v>
      </c>
      <c r="K357" s="49">
        <v>21</v>
      </c>
      <c r="L357" s="49" t="s">
        <v>544</v>
      </c>
      <c r="M357" s="49" t="s">
        <v>545</v>
      </c>
      <c r="N357" s="49" t="s">
        <v>546</v>
      </c>
      <c r="O357" s="49" t="s">
        <v>547</v>
      </c>
      <c r="P357" s="49" t="s">
        <v>548</v>
      </c>
      <c r="Q357" s="49" t="s">
        <v>549</v>
      </c>
      <c r="R357" s="49" t="s">
        <v>564</v>
      </c>
      <c r="S357" s="49" t="s">
        <v>565</v>
      </c>
      <c r="T357" s="116">
        <v>1717.8</v>
      </c>
      <c r="U357" s="49" t="s">
        <v>616</v>
      </c>
      <c r="V357" s="50"/>
      <c r="W357" s="116"/>
    </row>
    <row r="358" spans="1:23" s="49" customFormat="1" x14ac:dyDescent="0.25">
      <c r="A358" s="49" t="s">
        <v>20</v>
      </c>
      <c r="B358" s="49" t="s">
        <v>608</v>
      </c>
      <c r="C358" s="49" t="s">
        <v>187</v>
      </c>
      <c r="D358" s="49" t="s">
        <v>538</v>
      </c>
      <c r="F358" s="49" t="s">
        <v>539</v>
      </c>
      <c r="G358" s="49" t="s">
        <v>540</v>
      </c>
      <c r="H358" s="49" t="s">
        <v>541</v>
      </c>
      <c r="I358" s="49" t="s">
        <v>542</v>
      </c>
      <c r="J358" s="49" t="s">
        <v>543</v>
      </c>
      <c r="K358" s="49">
        <v>21</v>
      </c>
      <c r="L358" s="49" t="s">
        <v>544</v>
      </c>
      <c r="M358" s="49" t="s">
        <v>545</v>
      </c>
      <c r="N358" s="49" t="s">
        <v>546</v>
      </c>
      <c r="O358" s="49" t="s">
        <v>547</v>
      </c>
      <c r="P358" s="49" t="s">
        <v>548</v>
      </c>
      <c r="Q358" s="49" t="s">
        <v>549</v>
      </c>
      <c r="R358" s="49" t="s">
        <v>566</v>
      </c>
      <c r="S358" s="49" t="s">
        <v>567</v>
      </c>
      <c r="T358" s="116">
        <v>1572.7</v>
      </c>
      <c r="U358" s="49" t="s">
        <v>616</v>
      </c>
      <c r="V358" s="50"/>
      <c r="W358" s="116"/>
    </row>
    <row r="359" spans="1:23" s="49" customFormat="1" x14ac:dyDescent="0.25">
      <c r="A359" s="49" t="s">
        <v>20</v>
      </c>
      <c r="B359" s="49" t="s">
        <v>608</v>
      </c>
      <c r="C359" s="49" t="s">
        <v>187</v>
      </c>
      <c r="D359" s="49" t="s">
        <v>538</v>
      </c>
      <c r="F359" s="49" t="s">
        <v>539</v>
      </c>
      <c r="G359" s="49" t="s">
        <v>540</v>
      </c>
      <c r="H359" s="49" t="s">
        <v>541</v>
      </c>
      <c r="I359" s="49" t="s">
        <v>542</v>
      </c>
      <c r="J359" s="49" t="s">
        <v>543</v>
      </c>
      <c r="K359" s="49">
        <v>21</v>
      </c>
      <c r="L359" s="49" t="s">
        <v>544</v>
      </c>
      <c r="M359" s="49" t="s">
        <v>545</v>
      </c>
      <c r="N359" s="49" t="s">
        <v>546</v>
      </c>
      <c r="O359" s="49" t="s">
        <v>547</v>
      </c>
      <c r="P359" s="49" t="s">
        <v>548</v>
      </c>
      <c r="Q359" s="49" t="s">
        <v>549</v>
      </c>
      <c r="R359" s="49" t="s">
        <v>568</v>
      </c>
      <c r="S359" s="49" t="s">
        <v>569</v>
      </c>
      <c r="T359" s="116">
        <v>1395.9</v>
      </c>
      <c r="U359" s="49" t="s">
        <v>616</v>
      </c>
      <c r="V359" s="50"/>
      <c r="W359" s="116"/>
    </row>
    <row r="360" spans="1:23" s="49" customFormat="1" x14ac:dyDescent="0.25">
      <c r="A360" s="49" t="s">
        <v>20</v>
      </c>
      <c r="B360" s="49" t="s">
        <v>608</v>
      </c>
      <c r="C360" s="49" t="s">
        <v>187</v>
      </c>
      <c r="D360" s="49" t="s">
        <v>538</v>
      </c>
      <c r="F360" s="49" t="s">
        <v>539</v>
      </c>
      <c r="G360" s="49" t="s">
        <v>540</v>
      </c>
      <c r="H360" s="49" t="s">
        <v>541</v>
      </c>
      <c r="I360" s="49" t="s">
        <v>542</v>
      </c>
      <c r="J360" s="49" t="s">
        <v>543</v>
      </c>
      <c r="K360" s="49">
        <v>21</v>
      </c>
      <c r="L360" s="49" t="s">
        <v>544</v>
      </c>
      <c r="M360" s="49" t="s">
        <v>545</v>
      </c>
      <c r="N360" s="49" t="s">
        <v>546</v>
      </c>
      <c r="O360" s="49" t="s">
        <v>547</v>
      </c>
      <c r="P360" s="49" t="s">
        <v>548</v>
      </c>
      <c r="Q360" s="49" t="s">
        <v>549</v>
      </c>
      <c r="R360" s="49" t="s">
        <v>570</v>
      </c>
      <c r="S360" s="49" t="s">
        <v>571</v>
      </c>
      <c r="T360" s="116">
        <v>3.7</v>
      </c>
      <c r="U360" s="49" t="s">
        <v>616</v>
      </c>
      <c r="V360" s="50"/>
      <c r="W360" s="116"/>
    </row>
    <row r="361" spans="1:23" s="12" customFormat="1" x14ac:dyDescent="0.25">
      <c r="A361" s="12" t="s">
        <v>20</v>
      </c>
      <c r="B361" s="12" t="s">
        <v>608</v>
      </c>
      <c r="C361" s="12" t="s">
        <v>187</v>
      </c>
      <c r="D361" s="12" t="s">
        <v>538</v>
      </c>
      <c r="F361" s="12" t="s">
        <v>539</v>
      </c>
      <c r="G361" s="12" t="s">
        <v>540</v>
      </c>
      <c r="H361" s="12" t="s">
        <v>541</v>
      </c>
      <c r="I361" s="12" t="s">
        <v>542</v>
      </c>
      <c r="J361" s="12" t="s">
        <v>543</v>
      </c>
      <c r="K361" s="12">
        <v>21</v>
      </c>
      <c r="L361" s="12" t="s">
        <v>574</v>
      </c>
      <c r="M361" s="12" t="s">
        <v>575</v>
      </c>
      <c r="N361" s="12" t="s">
        <v>546</v>
      </c>
      <c r="O361" s="12" t="s">
        <v>547</v>
      </c>
      <c r="P361" s="12" t="s">
        <v>548</v>
      </c>
      <c r="Q361" s="12" t="s">
        <v>549</v>
      </c>
      <c r="R361" s="12" t="s">
        <v>131</v>
      </c>
      <c r="S361" s="12" t="s">
        <v>550</v>
      </c>
      <c r="T361" s="117">
        <v>8888.9</v>
      </c>
      <c r="U361" s="12" t="s">
        <v>616</v>
      </c>
      <c r="V361" s="52"/>
      <c r="W361" s="117"/>
    </row>
    <row r="362" spans="1:23" x14ac:dyDescent="0.25">
      <c r="A362" t="s">
        <v>20</v>
      </c>
      <c r="B362" t="s">
        <v>608</v>
      </c>
      <c r="C362" t="s">
        <v>187</v>
      </c>
      <c r="D362" t="s">
        <v>538</v>
      </c>
      <c r="F362" t="s">
        <v>539</v>
      </c>
      <c r="G362" t="s">
        <v>540</v>
      </c>
      <c r="H362" t="s">
        <v>541</v>
      </c>
      <c r="I362" t="s">
        <v>542</v>
      </c>
      <c r="J362" t="s">
        <v>543</v>
      </c>
      <c r="K362">
        <v>21</v>
      </c>
      <c r="L362" t="s">
        <v>574</v>
      </c>
      <c r="M362" t="s">
        <v>575</v>
      </c>
      <c r="N362" t="s">
        <v>546</v>
      </c>
      <c r="O362" t="s">
        <v>547</v>
      </c>
      <c r="P362" t="s">
        <v>548</v>
      </c>
      <c r="Q362" t="s">
        <v>549</v>
      </c>
      <c r="R362" t="s">
        <v>552</v>
      </c>
      <c r="S362" t="s">
        <v>553</v>
      </c>
      <c r="T362" s="113">
        <v>967.1</v>
      </c>
      <c r="U362" t="s">
        <v>616</v>
      </c>
    </row>
    <row r="363" spans="1:23" x14ac:dyDescent="0.25">
      <c r="A363" t="s">
        <v>20</v>
      </c>
      <c r="B363" t="s">
        <v>608</v>
      </c>
      <c r="C363" t="s">
        <v>187</v>
      </c>
      <c r="D363" t="s">
        <v>538</v>
      </c>
      <c r="F363" t="s">
        <v>539</v>
      </c>
      <c r="G363" t="s">
        <v>540</v>
      </c>
      <c r="H363" t="s">
        <v>541</v>
      </c>
      <c r="I363" t="s">
        <v>542</v>
      </c>
      <c r="J363" t="s">
        <v>543</v>
      </c>
      <c r="K363">
        <v>21</v>
      </c>
      <c r="L363" t="s">
        <v>574</v>
      </c>
      <c r="M363" t="s">
        <v>575</v>
      </c>
      <c r="N363" t="s">
        <v>546</v>
      </c>
      <c r="O363" t="s">
        <v>547</v>
      </c>
      <c r="P363" t="s">
        <v>548</v>
      </c>
      <c r="Q363" t="s">
        <v>549</v>
      </c>
      <c r="R363" t="s">
        <v>554</v>
      </c>
      <c r="S363" t="s">
        <v>555</v>
      </c>
      <c r="T363" s="113">
        <v>1400.6</v>
      </c>
      <c r="U363" t="s">
        <v>616</v>
      </c>
    </row>
    <row r="364" spans="1:23" x14ac:dyDescent="0.25">
      <c r="A364" t="s">
        <v>20</v>
      </c>
      <c r="B364" t="s">
        <v>608</v>
      </c>
      <c r="C364" t="s">
        <v>187</v>
      </c>
      <c r="D364" t="s">
        <v>538</v>
      </c>
      <c r="F364" t="s">
        <v>539</v>
      </c>
      <c r="G364" t="s">
        <v>540</v>
      </c>
      <c r="H364" t="s">
        <v>541</v>
      </c>
      <c r="I364" t="s">
        <v>542</v>
      </c>
      <c r="J364" t="s">
        <v>543</v>
      </c>
      <c r="K364">
        <v>21</v>
      </c>
      <c r="L364" t="s">
        <v>574</v>
      </c>
      <c r="M364" t="s">
        <v>575</v>
      </c>
      <c r="N364" t="s">
        <v>546</v>
      </c>
      <c r="O364" t="s">
        <v>547</v>
      </c>
      <c r="P364" t="s">
        <v>548</v>
      </c>
      <c r="Q364" t="s">
        <v>549</v>
      </c>
      <c r="R364" t="s">
        <v>556</v>
      </c>
      <c r="S364" t="s">
        <v>557</v>
      </c>
      <c r="T364" s="113">
        <v>1000.3</v>
      </c>
      <c r="U364" t="s">
        <v>616</v>
      </c>
    </row>
    <row r="365" spans="1:23" x14ac:dyDescent="0.25">
      <c r="A365" t="s">
        <v>20</v>
      </c>
      <c r="B365" t="s">
        <v>608</v>
      </c>
      <c r="C365" t="s">
        <v>187</v>
      </c>
      <c r="D365" t="s">
        <v>538</v>
      </c>
      <c r="F365" t="s">
        <v>539</v>
      </c>
      <c r="G365" t="s">
        <v>540</v>
      </c>
      <c r="H365" t="s">
        <v>541</v>
      </c>
      <c r="I365" t="s">
        <v>542</v>
      </c>
      <c r="J365" t="s">
        <v>543</v>
      </c>
      <c r="K365">
        <v>21</v>
      </c>
      <c r="L365" t="s">
        <v>574</v>
      </c>
      <c r="M365" t="s">
        <v>575</v>
      </c>
      <c r="N365" t="s">
        <v>546</v>
      </c>
      <c r="O365" t="s">
        <v>547</v>
      </c>
      <c r="P365" t="s">
        <v>548</v>
      </c>
      <c r="Q365" t="s">
        <v>549</v>
      </c>
      <c r="R365" t="s">
        <v>558</v>
      </c>
      <c r="S365" t="s">
        <v>559</v>
      </c>
      <c r="T365" s="113">
        <v>529.79999999999995</v>
      </c>
      <c r="U365" t="s">
        <v>616</v>
      </c>
    </row>
    <row r="366" spans="1:23" x14ac:dyDescent="0.25">
      <c r="A366" t="s">
        <v>20</v>
      </c>
      <c r="B366" t="s">
        <v>608</v>
      </c>
      <c r="C366" t="s">
        <v>187</v>
      </c>
      <c r="D366" t="s">
        <v>538</v>
      </c>
      <c r="F366" t="s">
        <v>539</v>
      </c>
      <c r="G366" t="s">
        <v>540</v>
      </c>
      <c r="H366" t="s">
        <v>541</v>
      </c>
      <c r="I366" t="s">
        <v>542</v>
      </c>
      <c r="J366" t="s">
        <v>543</v>
      </c>
      <c r="K366">
        <v>21</v>
      </c>
      <c r="L366" t="s">
        <v>574</v>
      </c>
      <c r="M366" t="s">
        <v>575</v>
      </c>
      <c r="N366" t="s">
        <v>546</v>
      </c>
      <c r="O366" t="s">
        <v>547</v>
      </c>
      <c r="P366" t="s">
        <v>548</v>
      </c>
      <c r="Q366" t="s">
        <v>549</v>
      </c>
      <c r="R366" t="s">
        <v>560</v>
      </c>
      <c r="S366" t="s">
        <v>561</v>
      </c>
      <c r="T366" s="113">
        <v>901.9</v>
      </c>
      <c r="U366" t="s">
        <v>616</v>
      </c>
    </row>
    <row r="367" spans="1:23" x14ac:dyDescent="0.25">
      <c r="A367" t="s">
        <v>20</v>
      </c>
      <c r="B367" t="s">
        <v>608</v>
      </c>
      <c r="C367" t="s">
        <v>187</v>
      </c>
      <c r="D367" t="s">
        <v>538</v>
      </c>
      <c r="F367" t="s">
        <v>539</v>
      </c>
      <c r="G367" t="s">
        <v>540</v>
      </c>
      <c r="H367" t="s">
        <v>541</v>
      </c>
      <c r="I367" t="s">
        <v>542</v>
      </c>
      <c r="J367" t="s">
        <v>543</v>
      </c>
      <c r="K367">
        <v>21</v>
      </c>
      <c r="L367" t="s">
        <v>574</v>
      </c>
      <c r="M367" t="s">
        <v>575</v>
      </c>
      <c r="N367" t="s">
        <v>546</v>
      </c>
      <c r="O367" t="s">
        <v>547</v>
      </c>
      <c r="P367" t="s">
        <v>548</v>
      </c>
      <c r="Q367" t="s">
        <v>549</v>
      </c>
      <c r="R367" t="s">
        <v>562</v>
      </c>
      <c r="S367" t="s">
        <v>563</v>
      </c>
      <c r="T367" s="113">
        <v>290.39999999999998</v>
      </c>
      <c r="U367" t="s">
        <v>616</v>
      </c>
    </row>
    <row r="368" spans="1:23" x14ac:dyDescent="0.25">
      <c r="A368" t="s">
        <v>20</v>
      </c>
      <c r="B368" t="s">
        <v>608</v>
      </c>
      <c r="C368" t="s">
        <v>187</v>
      </c>
      <c r="D368" t="s">
        <v>538</v>
      </c>
      <c r="F368" t="s">
        <v>539</v>
      </c>
      <c r="G368" t="s">
        <v>540</v>
      </c>
      <c r="H368" t="s">
        <v>541</v>
      </c>
      <c r="I368" t="s">
        <v>542</v>
      </c>
      <c r="J368" t="s">
        <v>543</v>
      </c>
      <c r="K368">
        <v>21</v>
      </c>
      <c r="L368" t="s">
        <v>574</v>
      </c>
      <c r="M368" t="s">
        <v>575</v>
      </c>
      <c r="N368" t="s">
        <v>546</v>
      </c>
      <c r="O368" t="s">
        <v>547</v>
      </c>
      <c r="P368" t="s">
        <v>548</v>
      </c>
      <c r="Q368" t="s">
        <v>549</v>
      </c>
      <c r="R368" t="s">
        <v>564</v>
      </c>
      <c r="S368" t="s">
        <v>565</v>
      </c>
      <c r="T368" s="113">
        <v>1574.5</v>
      </c>
      <c r="U368" t="s">
        <v>616</v>
      </c>
    </row>
    <row r="369" spans="1:21" x14ac:dyDescent="0.25">
      <c r="A369" t="s">
        <v>20</v>
      </c>
      <c r="B369" t="s">
        <v>608</v>
      </c>
      <c r="C369" t="s">
        <v>187</v>
      </c>
      <c r="D369" t="s">
        <v>538</v>
      </c>
      <c r="F369" t="s">
        <v>539</v>
      </c>
      <c r="G369" t="s">
        <v>540</v>
      </c>
      <c r="H369" t="s">
        <v>541</v>
      </c>
      <c r="I369" t="s">
        <v>542</v>
      </c>
      <c r="J369" t="s">
        <v>543</v>
      </c>
      <c r="K369">
        <v>21</v>
      </c>
      <c r="L369" t="s">
        <v>574</v>
      </c>
      <c r="M369" t="s">
        <v>575</v>
      </c>
      <c r="N369" t="s">
        <v>546</v>
      </c>
      <c r="O369" t="s">
        <v>547</v>
      </c>
      <c r="P369" t="s">
        <v>548</v>
      </c>
      <c r="Q369" t="s">
        <v>549</v>
      </c>
      <c r="R369" t="s">
        <v>566</v>
      </c>
      <c r="S369" t="s">
        <v>567</v>
      </c>
      <c r="T369" s="113">
        <v>1276</v>
      </c>
      <c r="U369" t="s">
        <v>616</v>
      </c>
    </row>
    <row r="370" spans="1:21" x14ac:dyDescent="0.25">
      <c r="A370" t="s">
        <v>20</v>
      </c>
      <c r="B370" t="s">
        <v>608</v>
      </c>
      <c r="C370" t="s">
        <v>187</v>
      </c>
      <c r="D370" t="s">
        <v>538</v>
      </c>
      <c r="F370" t="s">
        <v>539</v>
      </c>
      <c r="G370" t="s">
        <v>540</v>
      </c>
      <c r="H370" t="s">
        <v>541</v>
      </c>
      <c r="I370" t="s">
        <v>542</v>
      </c>
      <c r="J370" t="s">
        <v>543</v>
      </c>
      <c r="K370">
        <v>21</v>
      </c>
      <c r="L370" t="s">
        <v>574</v>
      </c>
      <c r="M370" t="s">
        <v>575</v>
      </c>
      <c r="N370" t="s">
        <v>546</v>
      </c>
      <c r="O370" t="s">
        <v>547</v>
      </c>
      <c r="P370" t="s">
        <v>548</v>
      </c>
      <c r="Q370" t="s">
        <v>549</v>
      </c>
      <c r="R370" t="s">
        <v>568</v>
      </c>
      <c r="S370" t="s">
        <v>569</v>
      </c>
      <c r="T370" s="113">
        <v>925.8</v>
      </c>
      <c r="U370" t="s">
        <v>616</v>
      </c>
    </row>
    <row r="371" spans="1:21" x14ac:dyDescent="0.25">
      <c r="A371" t="s">
        <v>20</v>
      </c>
      <c r="B371" t="s">
        <v>608</v>
      </c>
      <c r="C371" t="s">
        <v>187</v>
      </c>
      <c r="D371" t="s">
        <v>538</v>
      </c>
      <c r="F371" t="s">
        <v>539</v>
      </c>
      <c r="G371" t="s">
        <v>540</v>
      </c>
      <c r="H371" t="s">
        <v>541</v>
      </c>
      <c r="I371" t="s">
        <v>542</v>
      </c>
      <c r="J371" t="s">
        <v>543</v>
      </c>
      <c r="K371">
        <v>21</v>
      </c>
      <c r="L371" t="s">
        <v>574</v>
      </c>
      <c r="M371" t="s">
        <v>575</v>
      </c>
      <c r="N371" t="s">
        <v>546</v>
      </c>
      <c r="O371" t="s">
        <v>547</v>
      </c>
      <c r="P371" t="s">
        <v>548</v>
      </c>
      <c r="Q371" t="s">
        <v>549</v>
      </c>
      <c r="R371" t="s">
        <v>570</v>
      </c>
      <c r="S371" t="s">
        <v>571</v>
      </c>
      <c r="T371" s="113">
        <v>3.5</v>
      </c>
      <c r="U371" t="s">
        <v>616</v>
      </c>
    </row>
    <row r="372" spans="1:21" x14ac:dyDescent="0.25">
      <c r="A372" t="s">
        <v>20</v>
      </c>
      <c r="B372" t="s">
        <v>608</v>
      </c>
      <c r="C372" t="s">
        <v>187</v>
      </c>
      <c r="D372" t="s">
        <v>538</v>
      </c>
      <c r="F372" t="s">
        <v>539</v>
      </c>
      <c r="G372" t="s">
        <v>540</v>
      </c>
      <c r="H372" t="s">
        <v>541</v>
      </c>
      <c r="I372" t="s">
        <v>542</v>
      </c>
      <c r="J372" t="s">
        <v>543</v>
      </c>
      <c r="K372">
        <v>21</v>
      </c>
      <c r="L372" t="s">
        <v>576</v>
      </c>
      <c r="M372" t="s">
        <v>547</v>
      </c>
      <c r="N372" t="s">
        <v>546</v>
      </c>
      <c r="O372" t="s">
        <v>547</v>
      </c>
      <c r="P372" t="s">
        <v>548</v>
      </c>
      <c r="Q372" t="s">
        <v>549</v>
      </c>
      <c r="R372" t="s">
        <v>131</v>
      </c>
      <c r="S372" t="s">
        <v>550</v>
      </c>
      <c r="T372" s="113">
        <v>7977.5</v>
      </c>
      <c r="U372" t="s">
        <v>616</v>
      </c>
    </row>
    <row r="373" spans="1:21" x14ac:dyDescent="0.25">
      <c r="A373" t="s">
        <v>20</v>
      </c>
      <c r="B373" t="s">
        <v>608</v>
      </c>
      <c r="C373" t="s">
        <v>187</v>
      </c>
      <c r="D373" t="s">
        <v>538</v>
      </c>
      <c r="F373" t="s">
        <v>539</v>
      </c>
      <c r="G373" t="s">
        <v>540</v>
      </c>
      <c r="H373" t="s">
        <v>541</v>
      </c>
      <c r="I373" t="s">
        <v>542</v>
      </c>
      <c r="J373" t="s">
        <v>543</v>
      </c>
      <c r="K373">
        <v>21</v>
      </c>
      <c r="L373" t="s">
        <v>576</v>
      </c>
      <c r="M373" t="s">
        <v>547</v>
      </c>
      <c r="N373" t="s">
        <v>546</v>
      </c>
      <c r="O373" t="s">
        <v>547</v>
      </c>
      <c r="P373" t="s">
        <v>548</v>
      </c>
      <c r="Q373" t="s">
        <v>549</v>
      </c>
      <c r="R373" t="s">
        <v>552</v>
      </c>
      <c r="S373" t="s">
        <v>553</v>
      </c>
      <c r="T373" s="113">
        <v>566.1</v>
      </c>
      <c r="U373" t="s">
        <v>616</v>
      </c>
    </row>
    <row r="374" spans="1:21" x14ac:dyDescent="0.25">
      <c r="A374" t="s">
        <v>20</v>
      </c>
      <c r="B374" t="s">
        <v>608</v>
      </c>
      <c r="C374" t="s">
        <v>187</v>
      </c>
      <c r="D374" t="s">
        <v>538</v>
      </c>
      <c r="F374" t="s">
        <v>539</v>
      </c>
      <c r="G374" t="s">
        <v>540</v>
      </c>
      <c r="H374" t="s">
        <v>541</v>
      </c>
      <c r="I374" t="s">
        <v>542</v>
      </c>
      <c r="J374" t="s">
        <v>543</v>
      </c>
      <c r="K374">
        <v>21</v>
      </c>
      <c r="L374" t="s">
        <v>576</v>
      </c>
      <c r="M374" t="s">
        <v>547</v>
      </c>
      <c r="N374" t="s">
        <v>546</v>
      </c>
      <c r="O374" t="s">
        <v>547</v>
      </c>
      <c r="P374" t="s">
        <v>548</v>
      </c>
      <c r="Q374" t="s">
        <v>549</v>
      </c>
      <c r="R374" t="s">
        <v>554</v>
      </c>
      <c r="S374" t="s">
        <v>555</v>
      </c>
      <c r="T374" s="113">
        <v>1530.2</v>
      </c>
      <c r="U374" t="s">
        <v>616</v>
      </c>
    </row>
    <row r="375" spans="1:21" x14ac:dyDescent="0.25">
      <c r="A375" t="s">
        <v>20</v>
      </c>
      <c r="B375" t="s">
        <v>608</v>
      </c>
      <c r="C375" t="s">
        <v>187</v>
      </c>
      <c r="D375" t="s">
        <v>538</v>
      </c>
      <c r="F375" t="s">
        <v>539</v>
      </c>
      <c r="G375" t="s">
        <v>540</v>
      </c>
      <c r="H375" t="s">
        <v>541</v>
      </c>
      <c r="I375" t="s">
        <v>542</v>
      </c>
      <c r="J375" t="s">
        <v>543</v>
      </c>
      <c r="K375">
        <v>21</v>
      </c>
      <c r="L375" t="s">
        <v>576</v>
      </c>
      <c r="M375" t="s">
        <v>547</v>
      </c>
      <c r="N375" t="s">
        <v>546</v>
      </c>
      <c r="O375" t="s">
        <v>547</v>
      </c>
      <c r="P375" t="s">
        <v>548</v>
      </c>
      <c r="Q375" t="s">
        <v>549</v>
      </c>
      <c r="R375" t="s">
        <v>556</v>
      </c>
      <c r="S375" t="s">
        <v>557</v>
      </c>
      <c r="T375" s="113">
        <v>1562.4</v>
      </c>
      <c r="U375" t="s">
        <v>616</v>
      </c>
    </row>
    <row r="376" spans="1:21" x14ac:dyDescent="0.25">
      <c r="A376" t="s">
        <v>20</v>
      </c>
      <c r="B376" t="s">
        <v>608</v>
      </c>
      <c r="C376" t="s">
        <v>187</v>
      </c>
      <c r="D376" t="s">
        <v>538</v>
      </c>
      <c r="F376" t="s">
        <v>539</v>
      </c>
      <c r="G376" t="s">
        <v>540</v>
      </c>
      <c r="H376" t="s">
        <v>541</v>
      </c>
      <c r="I376" t="s">
        <v>542</v>
      </c>
      <c r="J376" t="s">
        <v>543</v>
      </c>
      <c r="K376">
        <v>21</v>
      </c>
      <c r="L376" t="s">
        <v>576</v>
      </c>
      <c r="M376" t="s">
        <v>547</v>
      </c>
      <c r="N376" t="s">
        <v>546</v>
      </c>
      <c r="O376" t="s">
        <v>547</v>
      </c>
      <c r="P376" t="s">
        <v>548</v>
      </c>
      <c r="Q376" t="s">
        <v>549</v>
      </c>
      <c r="R376" t="s">
        <v>558</v>
      </c>
      <c r="S376" t="s">
        <v>559</v>
      </c>
      <c r="T376" s="113">
        <v>1748.7</v>
      </c>
      <c r="U376" t="s">
        <v>616</v>
      </c>
    </row>
    <row r="377" spans="1:21" x14ac:dyDescent="0.25">
      <c r="A377" t="s">
        <v>20</v>
      </c>
      <c r="B377" t="s">
        <v>608</v>
      </c>
      <c r="C377" t="s">
        <v>187</v>
      </c>
      <c r="D377" t="s">
        <v>538</v>
      </c>
      <c r="F377" t="s">
        <v>539</v>
      </c>
      <c r="G377" t="s">
        <v>540</v>
      </c>
      <c r="H377" t="s">
        <v>541</v>
      </c>
      <c r="I377" t="s">
        <v>542</v>
      </c>
      <c r="J377" t="s">
        <v>543</v>
      </c>
      <c r="K377">
        <v>21</v>
      </c>
      <c r="L377" t="s">
        <v>576</v>
      </c>
      <c r="M377" t="s">
        <v>547</v>
      </c>
      <c r="N377" t="s">
        <v>546</v>
      </c>
      <c r="O377" t="s">
        <v>547</v>
      </c>
      <c r="P377" t="s">
        <v>548</v>
      </c>
      <c r="Q377" t="s">
        <v>549</v>
      </c>
      <c r="R377" t="s">
        <v>560</v>
      </c>
      <c r="S377" t="s">
        <v>561</v>
      </c>
      <c r="T377" s="113">
        <v>1556.1</v>
      </c>
      <c r="U377" t="s">
        <v>616</v>
      </c>
    </row>
    <row r="378" spans="1:21" x14ac:dyDescent="0.25">
      <c r="A378" t="s">
        <v>20</v>
      </c>
      <c r="B378" t="s">
        <v>608</v>
      </c>
      <c r="C378" t="s">
        <v>187</v>
      </c>
      <c r="D378" t="s">
        <v>538</v>
      </c>
      <c r="F378" t="s">
        <v>539</v>
      </c>
      <c r="G378" t="s">
        <v>540</v>
      </c>
      <c r="H378" t="s">
        <v>541</v>
      </c>
      <c r="I378" t="s">
        <v>542</v>
      </c>
      <c r="J378" t="s">
        <v>543</v>
      </c>
      <c r="K378">
        <v>21</v>
      </c>
      <c r="L378" t="s">
        <v>576</v>
      </c>
      <c r="M378" t="s">
        <v>547</v>
      </c>
      <c r="N378" t="s">
        <v>546</v>
      </c>
      <c r="O378" t="s">
        <v>547</v>
      </c>
      <c r="P378" t="s">
        <v>548</v>
      </c>
      <c r="Q378" t="s">
        <v>549</v>
      </c>
      <c r="R378" t="s">
        <v>562</v>
      </c>
      <c r="S378" t="s">
        <v>563</v>
      </c>
      <c r="T378" s="113">
        <v>95.6</v>
      </c>
      <c r="U378" t="s">
        <v>616</v>
      </c>
    </row>
    <row r="379" spans="1:21" x14ac:dyDescent="0.25">
      <c r="A379" t="s">
        <v>20</v>
      </c>
      <c r="B379" t="s">
        <v>608</v>
      </c>
      <c r="C379" t="s">
        <v>187</v>
      </c>
      <c r="D379" t="s">
        <v>538</v>
      </c>
      <c r="F379" t="s">
        <v>539</v>
      </c>
      <c r="G379" t="s">
        <v>540</v>
      </c>
      <c r="H379" t="s">
        <v>541</v>
      </c>
      <c r="I379" t="s">
        <v>542</v>
      </c>
      <c r="J379" t="s">
        <v>543</v>
      </c>
      <c r="K379">
        <v>21</v>
      </c>
      <c r="L379" t="s">
        <v>576</v>
      </c>
      <c r="M379" t="s">
        <v>547</v>
      </c>
      <c r="N379" t="s">
        <v>546</v>
      </c>
      <c r="O379" t="s">
        <v>547</v>
      </c>
      <c r="P379" t="s">
        <v>548</v>
      </c>
      <c r="Q379" t="s">
        <v>549</v>
      </c>
      <c r="R379" t="s">
        <v>564</v>
      </c>
      <c r="S379" t="s">
        <v>565</v>
      </c>
      <c r="T379" s="113">
        <v>143.30000000000001</v>
      </c>
      <c r="U379" t="s">
        <v>616</v>
      </c>
    </row>
    <row r="380" spans="1:21" x14ac:dyDescent="0.25">
      <c r="A380" t="s">
        <v>20</v>
      </c>
      <c r="B380" t="s">
        <v>608</v>
      </c>
      <c r="C380" t="s">
        <v>187</v>
      </c>
      <c r="D380" t="s">
        <v>538</v>
      </c>
      <c r="F380" t="s">
        <v>539</v>
      </c>
      <c r="G380" t="s">
        <v>540</v>
      </c>
      <c r="H380" t="s">
        <v>541</v>
      </c>
      <c r="I380" t="s">
        <v>542</v>
      </c>
      <c r="J380" t="s">
        <v>543</v>
      </c>
      <c r="K380">
        <v>21</v>
      </c>
      <c r="L380" t="s">
        <v>576</v>
      </c>
      <c r="M380" t="s">
        <v>547</v>
      </c>
      <c r="N380" t="s">
        <v>546</v>
      </c>
      <c r="O380" t="s">
        <v>547</v>
      </c>
      <c r="P380" t="s">
        <v>548</v>
      </c>
      <c r="Q380" t="s">
        <v>549</v>
      </c>
      <c r="R380" t="s">
        <v>566</v>
      </c>
      <c r="S380" t="s">
        <v>567</v>
      </c>
      <c r="T380" s="113">
        <v>296.7</v>
      </c>
      <c r="U380" t="s">
        <v>616</v>
      </c>
    </row>
    <row r="381" spans="1:21" x14ac:dyDescent="0.25">
      <c r="A381" t="s">
        <v>20</v>
      </c>
      <c r="B381" t="s">
        <v>608</v>
      </c>
      <c r="C381" t="s">
        <v>187</v>
      </c>
      <c r="D381" t="s">
        <v>538</v>
      </c>
      <c r="F381" t="s">
        <v>539</v>
      </c>
      <c r="G381" t="s">
        <v>540</v>
      </c>
      <c r="H381" t="s">
        <v>541</v>
      </c>
      <c r="I381" t="s">
        <v>542</v>
      </c>
      <c r="J381" t="s">
        <v>543</v>
      </c>
      <c r="K381">
        <v>21</v>
      </c>
      <c r="L381" t="s">
        <v>576</v>
      </c>
      <c r="M381" t="s">
        <v>547</v>
      </c>
      <c r="N381" t="s">
        <v>546</v>
      </c>
      <c r="O381" t="s">
        <v>547</v>
      </c>
      <c r="P381" t="s">
        <v>548</v>
      </c>
      <c r="Q381" t="s">
        <v>549</v>
      </c>
      <c r="R381" t="s">
        <v>568</v>
      </c>
      <c r="S381" t="s">
        <v>569</v>
      </c>
      <c r="T381" s="113">
        <v>470.1</v>
      </c>
      <c r="U381" t="s">
        <v>616</v>
      </c>
    </row>
    <row r="382" spans="1:21" x14ac:dyDescent="0.25">
      <c r="A382" t="s">
        <v>20</v>
      </c>
      <c r="B382" t="s">
        <v>608</v>
      </c>
      <c r="C382" t="s">
        <v>187</v>
      </c>
      <c r="D382" t="s">
        <v>538</v>
      </c>
      <c r="F382" t="s">
        <v>539</v>
      </c>
      <c r="G382" t="s">
        <v>540</v>
      </c>
      <c r="H382" t="s">
        <v>541</v>
      </c>
      <c r="I382" t="s">
        <v>542</v>
      </c>
      <c r="J382" t="s">
        <v>543</v>
      </c>
      <c r="K382">
        <v>21</v>
      </c>
      <c r="L382" t="s">
        <v>576</v>
      </c>
      <c r="M382" t="s">
        <v>547</v>
      </c>
      <c r="N382" t="s">
        <v>546</v>
      </c>
      <c r="O382" t="s">
        <v>547</v>
      </c>
      <c r="P382" t="s">
        <v>548</v>
      </c>
      <c r="Q382" t="s">
        <v>549</v>
      </c>
      <c r="R382" t="s">
        <v>570</v>
      </c>
      <c r="S382" t="s">
        <v>571</v>
      </c>
      <c r="T382" s="113">
        <v>0.2</v>
      </c>
      <c r="U382" t="s">
        <v>616</v>
      </c>
    </row>
    <row r="383" spans="1:21" x14ac:dyDescent="0.25">
      <c r="A383" t="s">
        <v>617</v>
      </c>
      <c r="B383" t="s">
        <v>618</v>
      </c>
      <c r="C383" t="s">
        <v>187</v>
      </c>
      <c r="D383" t="s">
        <v>538</v>
      </c>
      <c r="F383" t="s">
        <v>539</v>
      </c>
      <c r="G383" t="s">
        <v>540</v>
      </c>
      <c r="H383" t="s">
        <v>541</v>
      </c>
      <c r="I383" t="s">
        <v>542</v>
      </c>
      <c r="J383" t="s">
        <v>543</v>
      </c>
      <c r="K383">
        <v>21</v>
      </c>
      <c r="L383" t="s">
        <v>544</v>
      </c>
      <c r="M383" t="s">
        <v>545</v>
      </c>
      <c r="N383" t="s">
        <v>546</v>
      </c>
      <c r="O383" t="s">
        <v>547</v>
      </c>
      <c r="P383" t="s">
        <v>548</v>
      </c>
      <c r="Q383" t="s">
        <v>549</v>
      </c>
      <c r="R383" t="s">
        <v>131</v>
      </c>
      <c r="S383" t="s">
        <v>550</v>
      </c>
      <c r="T383" s="113">
        <v>35081</v>
      </c>
      <c r="U383" t="s">
        <v>619</v>
      </c>
    </row>
    <row r="384" spans="1:21" x14ac:dyDescent="0.25">
      <c r="A384" t="s">
        <v>617</v>
      </c>
      <c r="B384" t="s">
        <v>618</v>
      </c>
      <c r="C384" t="s">
        <v>187</v>
      </c>
      <c r="D384" t="s">
        <v>538</v>
      </c>
      <c r="F384" t="s">
        <v>539</v>
      </c>
      <c r="G384" t="s">
        <v>540</v>
      </c>
      <c r="H384" t="s">
        <v>541</v>
      </c>
      <c r="I384" t="s">
        <v>542</v>
      </c>
      <c r="J384" t="s">
        <v>543</v>
      </c>
      <c r="K384">
        <v>21</v>
      </c>
      <c r="L384" t="s">
        <v>544</v>
      </c>
      <c r="M384" t="s">
        <v>545</v>
      </c>
      <c r="N384" t="s">
        <v>546</v>
      </c>
      <c r="O384" t="s">
        <v>547</v>
      </c>
      <c r="P384" t="s">
        <v>548</v>
      </c>
      <c r="Q384" t="s">
        <v>549</v>
      </c>
      <c r="R384" t="s">
        <v>552</v>
      </c>
      <c r="S384" t="s">
        <v>553</v>
      </c>
      <c r="T384" s="113">
        <v>4605</v>
      </c>
      <c r="U384" t="s">
        <v>619</v>
      </c>
    </row>
    <row r="385" spans="1:21" x14ac:dyDescent="0.25">
      <c r="A385" t="s">
        <v>617</v>
      </c>
      <c r="B385" t="s">
        <v>618</v>
      </c>
      <c r="C385" t="s">
        <v>187</v>
      </c>
      <c r="D385" t="s">
        <v>538</v>
      </c>
      <c r="F385" t="s">
        <v>539</v>
      </c>
      <c r="G385" t="s">
        <v>540</v>
      </c>
      <c r="H385" t="s">
        <v>541</v>
      </c>
      <c r="I385" t="s">
        <v>542</v>
      </c>
      <c r="J385" t="s">
        <v>543</v>
      </c>
      <c r="K385">
        <v>21</v>
      </c>
      <c r="L385" t="s">
        <v>544</v>
      </c>
      <c r="M385" t="s">
        <v>545</v>
      </c>
      <c r="N385" t="s">
        <v>546</v>
      </c>
      <c r="O385" t="s">
        <v>547</v>
      </c>
      <c r="P385" t="s">
        <v>548</v>
      </c>
      <c r="Q385" t="s">
        <v>549</v>
      </c>
      <c r="R385" t="s">
        <v>586</v>
      </c>
      <c r="S385" t="s">
        <v>587</v>
      </c>
      <c r="T385" s="113">
        <v>8839</v>
      </c>
      <c r="U385" t="s">
        <v>619</v>
      </c>
    </row>
    <row r="386" spans="1:21" x14ac:dyDescent="0.25">
      <c r="A386" t="s">
        <v>617</v>
      </c>
      <c r="B386" t="s">
        <v>618</v>
      </c>
      <c r="C386" t="s">
        <v>187</v>
      </c>
      <c r="D386" t="s">
        <v>538</v>
      </c>
      <c r="F386" t="s">
        <v>539</v>
      </c>
      <c r="G386" t="s">
        <v>540</v>
      </c>
      <c r="H386" t="s">
        <v>541</v>
      </c>
      <c r="I386" t="s">
        <v>542</v>
      </c>
      <c r="J386" t="s">
        <v>543</v>
      </c>
      <c r="K386">
        <v>21</v>
      </c>
      <c r="L386" t="s">
        <v>544</v>
      </c>
      <c r="M386" t="s">
        <v>545</v>
      </c>
      <c r="N386" t="s">
        <v>546</v>
      </c>
      <c r="O386" t="s">
        <v>547</v>
      </c>
      <c r="P386" t="s">
        <v>548</v>
      </c>
      <c r="Q386" t="s">
        <v>549</v>
      </c>
      <c r="R386" t="s">
        <v>558</v>
      </c>
      <c r="S386" t="s">
        <v>559</v>
      </c>
      <c r="T386" s="113">
        <v>4647</v>
      </c>
      <c r="U386" t="s">
        <v>619</v>
      </c>
    </row>
    <row r="387" spans="1:21" x14ac:dyDescent="0.25">
      <c r="A387" t="s">
        <v>617</v>
      </c>
      <c r="B387" t="s">
        <v>618</v>
      </c>
      <c r="C387" t="s">
        <v>187</v>
      </c>
      <c r="D387" t="s">
        <v>538</v>
      </c>
      <c r="F387" t="s">
        <v>539</v>
      </c>
      <c r="G387" t="s">
        <v>540</v>
      </c>
      <c r="H387" t="s">
        <v>541</v>
      </c>
      <c r="I387" t="s">
        <v>542</v>
      </c>
      <c r="J387" t="s">
        <v>543</v>
      </c>
      <c r="K387">
        <v>21</v>
      </c>
      <c r="L387" t="s">
        <v>544</v>
      </c>
      <c r="M387" t="s">
        <v>545</v>
      </c>
      <c r="N387" t="s">
        <v>546</v>
      </c>
      <c r="O387" t="s">
        <v>547</v>
      </c>
      <c r="P387" t="s">
        <v>548</v>
      </c>
      <c r="Q387" t="s">
        <v>549</v>
      </c>
      <c r="R387" t="s">
        <v>560</v>
      </c>
      <c r="S387" t="s">
        <v>561</v>
      </c>
      <c r="T387" s="113">
        <v>4452</v>
      </c>
      <c r="U387" t="s">
        <v>619</v>
      </c>
    </row>
    <row r="388" spans="1:21" x14ac:dyDescent="0.25">
      <c r="A388" t="s">
        <v>617</v>
      </c>
      <c r="B388" t="s">
        <v>618</v>
      </c>
      <c r="C388" t="s">
        <v>187</v>
      </c>
      <c r="D388" t="s">
        <v>538</v>
      </c>
      <c r="F388" t="s">
        <v>539</v>
      </c>
      <c r="G388" t="s">
        <v>540</v>
      </c>
      <c r="H388" t="s">
        <v>541</v>
      </c>
      <c r="I388" t="s">
        <v>542</v>
      </c>
      <c r="J388" t="s">
        <v>543</v>
      </c>
      <c r="K388">
        <v>21</v>
      </c>
      <c r="L388" t="s">
        <v>544</v>
      </c>
      <c r="M388" t="s">
        <v>545</v>
      </c>
      <c r="N388" t="s">
        <v>546</v>
      </c>
      <c r="O388" t="s">
        <v>547</v>
      </c>
      <c r="P388" t="s">
        <v>548</v>
      </c>
      <c r="Q388" t="s">
        <v>549</v>
      </c>
      <c r="R388" t="s">
        <v>562</v>
      </c>
      <c r="S388" t="s">
        <v>563</v>
      </c>
      <c r="T388" s="113">
        <v>0.71099999999999997</v>
      </c>
      <c r="U388" t="s">
        <v>619</v>
      </c>
    </row>
    <row r="389" spans="1:21" x14ac:dyDescent="0.25">
      <c r="A389" t="s">
        <v>617</v>
      </c>
      <c r="B389" t="s">
        <v>618</v>
      </c>
      <c r="C389" t="s">
        <v>187</v>
      </c>
      <c r="D389" t="s">
        <v>538</v>
      </c>
      <c r="F389" t="s">
        <v>539</v>
      </c>
      <c r="G389" t="s">
        <v>540</v>
      </c>
      <c r="H389" t="s">
        <v>541</v>
      </c>
      <c r="I389" t="s">
        <v>542</v>
      </c>
      <c r="J389" t="s">
        <v>543</v>
      </c>
      <c r="K389">
        <v>21</v>
      </c>
      <c r="L389" t="s">
        <v>544</v>
      </c>
      <c r="M389" t="s">
        <v>545</v>
      </c>
      <c r="N389" t="s">
        <v>546</v>
      </c>
      <c r="O389" t="s">
        <v>547</v>
      </c>
      <c r="P389" t="s">
        <v>548</v>
      </c>
      <c r="Q389" t="s">
        <v>549</v>
      </c>
      <c r="R389" t="s">
        <v>564</v>
      </c>
      <c r="S389" t="s">
        <v>565</v>
      </c>
      <c r="T389" s="113">
        <v>5057</v>
      </c>
      <c r="U389" t="s">
        <v>619</v>
      </c>
    </row>
    <row r="390" spans="1:21" x14ac:dyDescent="0.25">
      <c r="A390" t="s">
        <v>617</v>
      </c>
      <c r="B390" t="s">
        <v>618</v>
      </c>
      <c r="C390" t="s">
        <v>187</v>
      </c>
      <c r="D390" t="s">
        <v>538</v>
      </c>
      <c r="F390" t="s">
        <v>539</v>
      </c>
      <c r="G390" t="s">
        <v>540</v>
      </c>
      <c r="H390" t="s">
        <v>541</v>
      </c>
      <c r="I390" t="s">
        <v>542</v>
      </c>
      <c r="J390" t="s">
        <v>543</v>
      </c>
      <c r="K390">
        <v>21</v>
      </c>
      <c r="L390" t="s">
        <v>544</v>
      </c>
      <c r="M390" t="s">
        <v>545</v>
      </c>
      <c r="N390" t="s">
        <v>546</v>
      </c>
      <c r="O390" t="s">
        <v>547</v>
      </c>
      <c r="P390" t="s">
        <v>548</v>
      </c>
      <c r="Q390" t="s">
        <v>549</v>
      </c>
      <c r="R390" t="s">
        <v>566</v>
      </c>
      <c r="S390" t="s">
        <v>567</v>
      </c>
      <c r="T390" s="113">
        <v>1568</v>
      </c>
      <c r="U390" t="s">
        <v>619</v>
      </c>
    </row>
    <row r="391" spans="1:21" x14ac:dyDescent="0.25">
      <c r="A391" t="s">
        <v>617</v>
      </c>
      <c r="B391" t="s">
        <v>618</v>
      </c>
      <c r="C391" t="s">
        <v>187</v>
      </c>
      <c r="D391" t="s">
        <v>538</v>
      </c>
      <c r="F391" t="s">
        <v>539</v>
      </c>
      <c r="G391" t="s">
        <v>540</v>
      </c>
      <c r="H391" t="s">
        <v>541</v>
      </c>
      <c r="I391" t="s">
        <v>542</v>
      </c>
      <c r="J391" t="s">
        <v>543</v>
      </c>
      <c r="K391">
        <v>21</v>
      </c>
      <c r="L391" t="s">
        <v>544</v>
      </c>
      <c r="M391" t="s">
        <v>545</v>
      </c>
      <c r="N391" t="s">
        <v>546</v>
      </c>
      <c r="O391" t="s">
        <v>547</v>
      </c>
      <c r="P391" t="s">
        <v>548</v>
      </c>
      <c r="Q391" t="s">
        <v>549</v>
      </c>
      <c r="R391" t="s">
        <v>568</v>
      </c>
      <c r="S391" t="s">
        <v>569</v>
      </c>
      <c r="T391" s="113">
        <v>4625</v>
      </c>
      <c r="U391" t="s">
        <v>619</v>
      </c>
    </row>
    <row r="392" spans="1:21" x14ac:dyDescent="0.25">
      <c r="A392" t="s">
        <v>617</v>
      </c>
      <c r="B392" t="s">
        <v>618</v>
      </c>
      <c r="C392" t="s">
        <v>187</v>
      </c>
      <c r="D392" t="s">
        <v>538</v>
      </c>
      <c r="F392" t="s">
        <v>539</v>
      </c>
      <c r="G392" t="s">
        <v>540</v>
      </c>
      <c r="H392" t="s">
        <v>541</v>
      </c>
      <c r="I392" t="s">
        <v>542</v>
      </c>
      <c r="J392" t="s">
        <v>543</v>
      </c>
      <c r="K392">
        <v>21</v>
      </c>
      <c r="L392" t="s">
        <v>544</v>
      </c>
      <c r="M392" t="s">
        <v>545</v>
      </c>
      <c r="N392" t="s">
        <v>546</v>
      </c>
      <c r="O392" t="s">
        <v>547</v>
      </c>
      <c r="P392" t="s">
        <v>548</v>
      </c>
      <c r="Q392" t="s">
        <v>549</v>
      </c>
      <c r="R392" t="s">
        <v>572</v>
      </c>
      <c r="S392" t="s">
        <v>573</v>
      </c>
      <c r="T392" s="113">
        <v>0.57599999999999996</v>
      </c>
      <c r="U392" t="s">
        <v>619</v>
      </c>
    </row>
    <row r="393" spans="1:21" x14ac:dyDescent="0.25">
      <c r="A393" t="s">
        <v>617</v>
      </c>
      <c r="B393" t="s">
        <v>618</v>
      </c>
      <c r="C393" t="s">
        <v>187</v>
      </c>
      <c r="D393" t="s">
        <v>538</v>
      </c>
      <c r="F393" t="s">
        <v>539</v>
      </c>
      <c r="G393" t="s">
        <v>540</v>
      </c>
      <c r="H393" t="s">
        <v>541</v>
      </c>
      <c r="I393" t="s">
        <v>542</v>
      </c>
      <c r="J393" t="s">
        <v>543</v>
      </c>
      <c r="K393">
        <v>21</v>
      </c>
      <c r="L393" t="s">
        <v>574</v>
      </c>
      <c r="M393" t="s">
        <v>575</v>
      </c>
      <c r="N393" t="s">
        <v>546</v>
      </c>
      <c r="O393" t="s">
        <v>547</v>
      </c>
      <c r="P393" t="s">
        <v>548</v>
      </c>
      <c r="Q393" t="s">
        <v>549</v>
      </c>
      <c r="R393" t="s">
        <v>131</v>
      </c>
      <c r="S393" t="s">
        <v>550</v>
      </c>
      <c r="T393" s="113">
        <v>18305</v>
      </c>
      <c r="U393" t="s">
        <v>619</v>
      </c>
    </row>
    <row r="394" spans="1:21" x14ac:dyDescent="0.25">
      <c r="A394" t="s">
        <v>617</v>
      </c>
      <c r="B394" t="s">
        <v>618</v>
      </c>
      <c r="C394" t="s">
        <v>187</v>
      </c>
      <c r="D394" t="s">
        <v>538</v>
      </c>
      <c r="F394" t="s">
        <v>539</v>
      </c>
      <c r="G394" t="s">
        <v>540</v>
      </c>
      <c r="H394" t="s">
        <v>541</v>
      </c>
      <c r="I394" t="s">
        <v>542</v>
      </c>
      <c r="J394" t="s">
        <v>543</v>
      </c>
      <c r="K394">
        <v>21</v>
      </c>
      <c r="L394" t="s">
        <v>574</v>
      </c>
      <c r="M394" t="s">
        <v>575</v>
      </c>
      <c r="N394" t="s">
        <v>546</v>
      </c>
      <c r="O394" t="s">
        <v>547</v>
      </c>
      <c r="P394" t="s">
        <v>548</v>
      </c>
      <c r="Q394" t="s">
        <v>549</v>
      </c>
      <c r="R394" t="s">
        <v>552</v>
      </c>
      <c r="S394" t="s">
        <v>553</v>
      </c>
      <c r="T394" s="113">
        <v>2484</v>
      </c>
      <c r="U394" t="s">
        <v>619</v>
      </c>
    </row>
    <row r="395" spans="1:21" x14ac:dyDescent="0.25">
      <c r="A395" t="s">
        <v>617</v>
      </c>
      <c r="B395" t="s">
        <v>618</v>
      </c>
      <c r="C395" t="s">
        <v>187</v>
      </c>
      <c r="D395" t="s">
        <v>538</v>
      </c>
      <c r="F395" t="s">
        <v>539</v>
      </c>
      <c r="G395" t="s">
        <v>540</v>
      </c>
      <c r="H395" t="s">
        <v>541</v>
      </c>
      <c r="I395" t="s">
        <v>542</v>
      </c>
      <c r="J395" t="s">
        <v>543</v>
      </c>
      <c r="K395">
        <v>21</v>
      </c>
      <c r="L395" t="s">
        <v>574</v>
      </c>
      <c r="M395" t="s">
        <v>575</v>
      </c>
      <c r="N395" t="s">
        <v>546</v>
      </c>
      <c r="O395" t="s">
        <v>547</v>
      </c>
      <c r="P395" t="s">
        <v>548</v>
      </c>
      <c r="Q395" t="s">
        <v>549</v>
      </c>
      <c r="R395" t="s">
        <v>586</v>
      </c>
      <c r="S395" t="s">
        <v>587</v>
      </c>
      <c r="T395" s="113">
        <v>4286</v>
      </c>
      <c r="U395" t="s">
        <v>619</v>
      </c>
    </row>
    <row r="396" spans="1:21" x14ac:dyDescent="0.25">
      <c r="A396" t="s">
        <v>617</v>
      </c>
      <c r="B396" t="s">
        <v>618</v>
      </c>
      <c r="C396" t="s">
        <v>187</v>
      </c>
      <c r="D396" t="s">
        <v>538</v>
      </c>
      <c r="F396" t="s">
        <v>539</v>
      </c>
      <c r="G396" t="s">
        <v>540</v>
      </c>
      <c r="H396" t="s">
        <v>541</v>
      </c>
      <c r="I396" t="s">
        <v>542</v>
      </c>
      <c r="J396" t="s">
        <v>543</v>
      </c>
      <c r="K396">
        <v>21</v>
      </c>
      <c r="L396" t="s">
        <v>574</v>
      </c>
      <c r="M396" t="s">
        <v>575</v>
      </c>
      <c r="N396" t="s">
        <v>546</v>
      </c>
      <c r="O396" t="s">
        <v>547</v>
      </c>
      <c r="P396" t="s">
        <v>548</v>
      </c>
      <c r="Q396" t="s">
        <v>549</v>
      </c>
      <c r="R396" t="s">
        <v>558</v>
      </c>
      <c r="S396" t="s">
        <v>559</v>
      </c>
      <c r="T396" s="113">
        <v>1023</v>
      </c>
      <c r="U396" t="s">
        <v>619</v>
      </c>
    </row>
    <row r="397" spans="1:21" x14ac:dyDescent="0.25">
      <c r="A397" t="s">
        <v>617</v>
      </c>
      <c r="B397" t="s">
        <v>618</v>
      </c>
      <c r="C397" t="s">
        <v>187</v>
      </c>
      <c r="D397" t="s">
        <v>538</v>
      </c>
      <c r="F397" t="s">
        <v>539</v>
      </c>
      <c r="G397" t="s">
        <v>540</v>
      </c>
      <c r="H397" t="s">
        <v>541</v>
      </c>
      <c r="I397" t="s">
        <v>542</v>
      </c>
      <c r="J397" t="s">
        <v>543</v>
      </c>
      <c r="K397">
        <v>21</v>
      </c>
      <c r="L397" t="s">
        <v>574</v>
      </c>
      <c r="M397" t="s">
        <v>575</v>
      </c>
      <c r="N397" t="s">
        <v>546</v>
      </c>
      <c r="O397" t="s">
        <v>547</v>
      </c>
      <c r="P397" t="s">
        <v>548</v>
      </c>
      <c r="Q397" t="s">
        <v>549</v>
      </c>
      <c r="R397" t="s">
        <v>560</v>
      </c>
      <c r="S397" t="s">
        <v>561</v>
      </c>
      <c r="T397" s="113">
        <v>1979</v>
      </c>
      <c r="U397" t="s">
        <v>619</v>
      </c>
    </row>
    <row r="398" spans="1:21" x14ac:dyDescent="0.25">
      <c r="A398" t="s">
        <v>617</v>
      </c>
      <c r="B398" t="s">
        <v>618</v>
      </c>
      <c r="C398" t="s">
        <v>187</v>
      </c>
      <c r="D398" t="s">
        <v>538</v>
      </c>
      <c r="F398" t="s">
        <v>539</v>
      </c>
      <c r="G398" t="s">
        <v>540</v>
      </c>
      <c r="H398" t="s">
        <v>541</v>
      </c>
      <c r="I398" t="s">
        <v>542</v>
      </c>
      <c r="J398" t="s">
        <v>543</v>
      </c>
      <c r="K398">
        <v>21</v>
      </c>
      <c r="L398" t="s">
        <v>574</v>
      </c>
      <c r="M398" t="s">
        <v>575</v>
      </c>
      <c r="N398" t="s">
        <v>546</v>
      </c>
      <c r="O398" t="s">
        <v>547</v>
      </c>
      <c r="P398" t="s">
        <v>548</v>
      </c>
      <c r="Q398" t="s">
        <v>549</v>
      </c>
      <c r="R398" t="s">
        <v>562</v>
      </c>
      <c r="S398" t="s">
        <v>563</v>
      </c>
      <c r="T398" s="113">
        <v>0.69199999999999995</v>
      </c>
      <c r="U398" t="s">
        <v>619</v>
      </c>
    </row>
    <row r="399" spans="1:21" x14ac:dyDescent="0.25">
      <c r="A399" t="s">
        <v>617</v>
      </c>
      <c r="B399" t="s">
        <v>618</v>
      </c>
      <c r="C399" t="s">
        <v>187</v>
      </c>
      <c r="D399" t="s">
        <v>538</v>
      </c>
      <c r="F399" t="s">
        <v>539</v>
      </c>
      <c r="G399" t="s">
        <v>540</v>
      </c>
      <c r="H399" t="s">
        <v>541</v>
      </c>
      <c r="I399" t="s">
        <v>542</v>
      </c>
      <c r="J399" t="s">
        <v>543</v>
      </c>
      <c r="K399">
        <v>21</v>
      </c>
      <c r="L399" t="s">
        <v>574</v>
      </c>
      <c r="M399" t="s">
        <v>575</v>
      </c>
      <c r="N399" t="s">
        <v>546</v>
      </c>
      <c r="O399" t="s">
        <v>547</v>
      </c>
      <c r="P399" t="s">
        <v>548</v>
      </c>
      <c r="Q399" t="s">
        <v>549</v>
      </c>
      <c r="R399" t="s">
        <v>564</v>
      </c>
      <c r="S399" t="s">
        <v>565</v>
      </c>
      <c r="T399" s="113">
        <v>4802</v>
      </c>
      <c r="U399" t="s">
        <v>619</v>
      </c>
    </row>
    <row r="400" spans="1:21" x14ac:dyDescent="0.25">
      <c r="A400" t="s">
        <v>617</v>
      </c>
      <c r="B400" t="s">
        <v>618</v>
      </c>
      <c r="C400" t="s">
        <v>187</v>
      </c>
      <c r="D400" t="s">
        <v>538</v>
      </c>
      <c r="F400" t="s">
        <v>539</v>
      </c>
      <c r="G400" t="s">
        <v>540</v>
      </c>
      <c r="H400" t="s">
        <v>541</v>
      </c>
      <c r="I400" t="s">
        <v>542</v>
      </c>
      <c r="J400" t="s">
        <v>543</v>
      </c>
      <c r="K400">
        <v>21</v>
      </c>
      <c r="L400" t="s">
        <v>574</v>
      </c>
      <c r="M400" t="s">
        <v>575</v>
      </c>
      <c r="N400" t="s">
        <v>546</v>
      </c>
      <c r="O400" t="s">
        <v>547</v>
      </c>
      <c r="P400" t="s">
        <v>548</v>
      </c>
      <c r="Q400" t="s">
        <v>549</v>
      </c>
      <c r="R400" t="s">
        <v>566</v>
      </c>
      <c r="S400" t="s">
        <v>567</v>
      </c>
      <c r="T400" s="113">
        <v>1402</v>
      </c>
      <c r="U400" t="s">
        <v>619</v>
      </c>
    </row>
    <row r="401" spans="1:23" x14ac:dyDescent="0.25">
      <c r="A401" t="s">
        <v>617</v>
      </c>
      <c r="B401" t="s">
        <v>618</v>
      </c>
      <c r="C401" t="s">
        <v>187</v>
      </c>
      <c r="D401" t="s">
        <v>538</v>
      </c>
      <c r="F401" t="s">
        <v>539</v>
      </c>
      <c r="G401" t="s">
        <v>540</v>
      </c>
      <c r="H401" t="s">
        <v>541</v>
      </c>
      <c r="I401" t="s">
        <v>542</v>
      </c>
      <c r="J401" t="s">
        <v>543</v>
      </c>
      <c r="K401">
        <v>21</v>
      </c>
      <c r="L401" t="s">
        <v>574</v>
      </c>
      <c r="M401" t="s">
        <v>575</v>
      </c>
      <c r="N401" t="s">
        <v>546</v>
      </c>
      <c r="O401" t="s">
        <v>547</v>
      </c>
      <c r="P401" t="s">
        <v>548</v>
      </c>
      <c r="Q401" t="s">
        <v>549</v>
      </c>
      <c r="R401" t="s">
        <v>568</v>
      </c>
      <c r="S401" t="s">
        <v>569</v>
      </c>
      <c r="T401" s="113">
        <v>1379</v>
      </c>
      <c r="U401" t="s">
        <v>619</v>
      </c>
    </row>
    <row r="402" spans="1:23" x14ac:dyDescent="0.25">
      <c r="A402" t="s">
        <v>617</v>
      </c>
      <c r="B402" t="s">
        <v>618</v>
      </c>
      <c r="C402" t="s">
        <v>187</v>
      </c>
      <c r="D402" t="s">
        <v>538</v>
      </c>
      <c r="F402" t="s">
        <v>539</v>
      </c>
      <c r="G402" t="s">
        <v>540</v>
      </c>
      <c r="H402" t="s">
        <v>541</v>
      </c>
      <c r="I402" t="s">
        <v>542</v>
      </c>
      <c r="J402" t="s">
        <v>543</v>
      </c>
      <c r="K402">
        <v>21</v>
      </c>
      <c r="L402" t="s">
        <v>574</v>
      </c>
      <c r="M402" t="s">
        <v>575</v>
      </c>
      <c r="N402" t="s">
        <v>546</v>
      </c>
      <c r="O402" t="s">
        <v>547</v>
      </c>
      <c r="P402" t="s">
        <v>548</v>
      </c>
      <c r="Q402" t="s">
        <v>549</v>
      </c>
      <c r="R402" t="s">
        <v>572</v>
      </c>
      <c r="S402" t="s">
        <v>573</v>
      </c>
      <c r="T402" s="113">
        <v>0.25900000000000001</v>
      </c>
      <c r="U402" t="s">
        <v>619</v>
      </c>
    </row>
    <row r="403" spans="1:23" x14ac:dyDescent="0.25">
      <c r="A403" t="s">
        <v>617</v>
      </c>
      <c r="B403" t="s">
        <v>618</v>
      </c>
      <c r="C403" t="s">
        <v>187</v>
      </c>
      <c r="D403" t="s">
        <v>538</v>
      </c>
      <c r="F403" t="s">
        <v>539</v>
      </c>
      <c r="G403" t="s">
        <v>540</v>
      </c>
      <c r="H403" t="s">
        <v>541</v>
      </c>
      <c r="I403" t="s">
        <v>542</v>
      </c>
      <c r="J403" t="s">
        <v>543</v>
      </c>
      <c r="K403">
        <v>21</v>
      </c>
      <c r="L403" t="s">
        <v>576</v>
      </c>
      <c r="M403" t="s">
        <v>547</v>
      </c>
      <c r="N403" t="s">
        <v>546</v>
      </c>
      <c r="O403" t="s">
        <v>547</v>
      </c>
      <c r="P403" t="s">
        <v>548</v>
      </c>
      <c r="Q403" t="s">
        <v>549</v>
      </c>
      <c r="R403" t="s">
        <v>131</v>
      </c>
      <c r="S403" t="s">
        <v>550</v>
      </c>
      <c r="T403" s="113">
        <v>16776</v>
      </c>
      <c r="U403" t="s">
        <v>619</v>
      </c>
    </row>
    <row r="404" spans="1:23" x14ac:dyDescent="0.25">
      <c r="A404" t="s">
        <v>617</v>
      </c>
      <c r="B404" t="s">
        <v>618</v>
      </c>
      <c r="C404" t="s">
        <v>187</v>
      </c>
      <c r="D404" t="s">
        <v>538</v>
      </c>
      <c r="F404" t="s">
        <v>539</v>
      </c>
      <c r="G404" t="s">
        <v>540</v>
      </c>
      <c r="H404" t="s">
        <v>541</v>
      </c>
      <c r="I404" t="s">
        <v>542</v>
      </c>
      <c r="J404" t="s">
        <v>543</v>
      </c>
      <c r="K404">
        <v>21</v>
      </c>
      <c r="L404" t="s">
        <v>576</v>
      </c>
      <c r="M404" t="s">
        <v>547</v>
      </c>
      <c r="N404" t="s">
        <v>546</v>
      </c>
      <c r="O404" t="s">
        <v>547</v>
      </c>
      <c r="P404" t="s">
        <v>548</v>
      </c>
      <c r="Q404" t="s">
        <v>549</v>
      </c>
      <c r="R404" t="s">
        <v>552</v>
      </c>
      <c r="S404" t="s">
        <v>553</v>
      </c>
      <c r="T404" s="113">
        <v>2.12</v>
      </c>
      <c r="U404" t="s">
        <v>619</v>
      </c>
    </row>
    <row r="405" spans="1:23" x14ac:dyDescent="0.25">
      <c r="A405" t="s">
        <v>617</v>
      </c>
      <c r="B405" t="s">
        <v>618</v>
      </c>
      <c r="C405" t="s">
        <v>187</v>
      </c>
      <c r="D405" t="s">
        <v>538</v>
      </c>
      <c r="F405" t="s">
        <v>539</v>
      </c>
      <c r="G405" t="s">
        <v>540</v>
      </c>
      <c r="H405" t="s">
        <v>541</v>
      </c>
      <c r="I405" t="s">
        <v>542</v>
      </c>
      <c r="J405" t="s">
        <v>543</v>
      </c>
      <c r="K405">
        <v>21</v>
      </c>
      <c r="L405" t="s">
        <v>576</v>
      </c>
      <c r="M405" t="s">
        <v>547</v>
      </c>
      <c r="N405" t="s">
        <v>546</v>
      </c>
      <c r="O405" t="s">
        <v>547</v>
      </c>
      <c r="P405" t="s">
        <v>548</v>
      </c>
      <c r="Q405" t="s">
        <v>549</v>
      </c>
      <c r="R405" t="s">
        <v>586</v>
      </c>
      <c r="S405" t="s">
        <v>587</v>
      </c>
      <c r="T405" s="113">
        <v>4553</v>
      </c>
      <c r="U405" t="s">
        <v>619</v>
      </c>
    </row>
    <row r="406" spans="1:23" x14ac:dyDescent="0.25">
      <c r="A406" t="s">
        <v>617</v>
      </c>
      <c r="B406" t="s">
        <v>618</v>
      </c>
      <c r="C406" t="s">
        <v>187</v>
      </c>
      <c r="D406" t="s">
        <v>538</v>
      </c>
      <c r="F406" t="s">
        <v>539</v>
      </c>
      <c r="G406" t="s">
        <v>540</v>
      </c>
      <c r="H406" t="s">
        <v>541</v>
      </c>
      <c r="I406" t="s">
        <v>542</v>
      </c>
      <c r="J406" t="s">
        <v>543</v>
      </c>
      <c r="K406">
        <v>21</v>
      </c>
      <c r="L406" t="s">
        <v>576</v>
      </c>
      <c r="M406" t="s">
        <v>547</v>
      </c>
      <c r="N406" t="s">
        <v>546</v>
      </c>
      <c r="O406" t="s">
        <v>547</v>
      </c>
      <c r="P406" t="s">
        <v>548</v>
      </c>
      <c r="Q406" t="s">
        <v>549</v>
      </c>
      <c r="R406" t="s">
        <v>558</v>
      </c>
      <c r="S406" t="s">
        <v>559</v>
      </c>
      <c r="T406" s="113">
        <v>3624</v>
      </c>
      <c r="U406" t="s">
        <v>619</v>
      </c>
    </row>
    <row r="407" spans="1:23" x14ac:dyDescent="0.25">
      <c r="A407" t="s">
        <v>617</v>
      </c>
      <c r="B407" t="s">
        <v>618</v>
      </c>
      <c r="C407" t="s">
        <v>187</v>
      </c>
      <c r="D407" t="s">
        <v>538</v>
      </c>
      <c r="F407" t="s">
        <v>539</v>
      </c>
      <c r="G407" t="s">
        <v>540</v>
      </c>
      <c r="H407" t="s">
        <v>541</v>
      </c>
      <c r="I407" t="s">
        <v>542</v>
      </c>
      <c r="J407" t="s">
        <v>543</v>
      </c>
      <c r="K407">
        <v>21</v>
      </c>
      <c r="L407" t="s">
        <v>576</v>
      </c>
      <c r="M407" t="s">
        <v>547</v>
      </c>
      <c r="N407" t="s">
        <v>546</v>
      </c>
      <c r="O407" t="s">
        <v>547</v>
      </c>
      <c r="P407" t="s">
        <v>548</v>
      </c>
      <c r="Q407" t="s">
        <v>549</v>
      </c>
      <c r="R407" t="s">
        <v>560</v>
      </c>
      <c r="S407" t="s">
        <v>561</v>
      </c>
      <c r="T407" s="113">
        <v>2474</v>
      </c>
      <c r="U407" t="s">
        <v>619</v>
      </c>
    </row>
    <row r="408" spans="1:23" x14ac:dyDescent="0.25">
      <c r="A408" t="s">
        <v>617</v>
      </c>
      <c r="B408" t="s">
        <v>618</v>
      </c>
      <c r="C408" t="s">
        <v>187</v>
      </c>
      <c r="D408" t="s">
        <v>538</v>
      </c>
      <c r="F408" t="s">
        <v>539</v>
      </c>
      <c r="G408" t="s">
        <v>540</v>
      </c>
      <c r="H408" t="s">
        <v>541</v>
      </c>
      <c r="I408" t="s">
        <v>542</v>
      </c>
      <c r="J408" t="s">
        <v>543</v>
      </c>
      <c r="K408">
        <v>21</v>
      </c>
      <c r="L408" t="s">
        <v>576</v>
      </c>
      <c r="M408" t="s">
        <v>547</v>
      </c>
      <c r="N408" t="s">
        <v>546</v>
      </c>
      <c r="O408" t="s">
        <v>547</v>
      </c>
      <c r="P408" t="s">
        <v>548</v>
      </c>
      <c r="Q408" t="s">
        <v>549</v>
      </c>
      <c r="R408" t="s">
        <v>562</v>
      </c>
      <c r="S408" t="s">
        <v>563</v>
      </c>
      <c r="T408" s="113">
        <v>1.9E-2</v>
      </c>
      <c r="U408" t="s">
        <v>619</v>
      </c>
    </row>
    <row r="409" spans="1:23" x14ac:dyDescent="0.25">
      <c r="A409" t="s">
        <v>617</v>
      </c>
      <c r="B409" t="s">
        <v>618</v>
      </c>
      <c r="C409" t="s">
        <v>187</v>
      </c>
      <c r="D409" t="s">
        <v>538</v>
      </c>
      <c r="F409" t="s">
        <v>539</v>
      </c>
      <c r="G409" t="s">
        <v>540</v>
      </c>
      <c r="H409" t="s">
        <v>541</v>
      </c>
      <c r="I409" t="s">
        <v>542</v>
      </c>
      <c r="J409" t="s">
        <v>543</v>
      </c>
      <c r="K409">
        <v>21</v>
      </c>
      <c r="L409" t="s">
        <v>576</v>
      </c>
      <c r="M409" t="s">
        <v>547</v>
      </c>
      <c r="N409" t="s">
        <v>546</v>
      </c>
      <c r="O409" t="s">
        <v>547</v>
      </c>
      <c r="P409" t="s">
        <v>548</v>
      </c>
      <c r="Q409" t="s">
        <v>549</v>
      </c>
      <c r="R409" t="s">
        <v>564</v>
      </c>
      <c r="S409" t="s">
        <v>565</v>
      </c>
      <c r="T409" s="113">
        <v>0.25600000000000001</v>
      </c>
      <c r="U409" t="s">
        <v>619</v>
      </c>
    </row>
    <row r="410" spans="1:23" x14ac:dyDescent="0.25">
      <c r="A410" t="s">
        <v>617</v>
      </c>
      <c r="B410" t="s">
        <v>618</v>
      </c>
      <c r="C410" t="s">
        <v>187</v>
      </c>
      <c r="D410" t="s">
        <v>538</v>
      </c>
      <c r="F410" t="s">
        <v>539</v>
      </c>
      <c r="G410" t="s">
        <v>540</v>
      </c>
      <c r="H410" t="s">
        <v>541</v>
      </c>
      <c r="I410" t="s">
        <v>542</v>
      </c>
      <c r="J410" t="s">
        <v>543</v>
      </c>
      <c r="K410">
        <v>21</v>
      </c>
      <c r="L410" t="s">
        <v>576</v>
      </c>
      <c r="M410" t="s">
        <v>547</v>
      </c>
      <c r="N410" t="s">
        <v>546</v>
      </c>
      <c r="O410" t="s">
        <v>547</v>
      </c>
      <c r="P410" t="s">
        <v>548</v>
      </c>
      <c r="Q410" t="s">
        <v>549</v>
      </c>
      <c r="R410" t="s">
        <v>566</v>
      </c>
      <c r="S410" t="s">
        <v>567</v>
      </c>
      <c r="T410" s="113">
        <v>0.16600000000000001</v>
      </c>
      <c r="U410" t="s">
        <v>619</v>
      </c>
    </row>
    <row r="411" spans="1:23" x14ac:dyDescent="0.25">
      <c r="A411" t="s">
        <v>617</v>
      </c>
      <c r="B411" t="s">
        <v>618</v>
      </c>
      <c r="C411" t="s">
        <v>187</v>
      </c>
      <c r="D411" t="s">
        <v>538</v>
      </c>
      <c r="F411" t="s">
        <v>539</v>
      </c>
      <c r="G411" t="s">
        <v>540</v>
      </c>
      <c r="H411" t="s">
        <v>541</v>
      </c>
      <c r="I411" t="s">
        <v>542</v>
      </c>
      <c r="J411" t="s">
        <v>543</v>
      </c>
      <c r="K411">
        <v>21</v>
      </c>
      <c r="L411" t="s">
        <v>576</v>
      </c>
      <c r="M411" t="s">
        <v>547</v>
      </c>
      <c r="N411" t="s">
        <v>546</v>
      </c>
      <c r="O411" t="s">
        <v>547</v>
      </c>
      <c r="P411" t="s">
        <v>548</v>
      </c>
      <c r="Q411" t="s">
        <v>549</v>
      </c>
      <c r="R411" t="s">
        <v>568</v>
      </c>
      <c r="S411" t="s">
        <v>569</v>
      </c>
      <c r="T411" s="113">
        <v>3246</v>
      </c>
      <c r="U411" t="s">
        <v>619</v>
      </c>
    </row>
    <row r="412" spans="1:23" x14ac:dyDescent="0.25">
      <c r="A412" t="s">
        <v>617</v>
      </c>
      <c r="B412" t="s">
        <v>618</v>
      </c>
      <c r="C412" t="s">
        <v>187</v>
      </c>
      <c r="D412" t="s">
        <v>538</v>
      </c>
      <c r="F412" t="s">
        <v>539</v>
      </c>
      <c r="G412" t="s">
        <v>540</v>
      </c>
      <c r="H412" t="s">
        <v>541</v>
      </c>
      <c r="I412" t="s">
        <v>542</v>
      </c>
      <c r="J412" t="s">
        <v>543</v>
      </c>
      <c r="K412">
        <v>21</v>
      </c>
      <c r="L412" t="s">
        <v>576</v>
      </c>
      <c r="M412" t="s">
        <v>547</v>
      </c>
      <c r="N412" t="s">
        <v>546</v>
      </c>
      <c r="O412" t="s">
        <v>547</v>
      </c>
      <c r="P412" t="s">
        <v>548</v>
      </c>
      <c r="Q412" t="s">
        <v>549</v>
      </c>
      <c r="R412" t="s">
        <v>572</v>
      </c>
      <c r="S412" t="s">
        <v>573</v>
      </c>
      <c r="T412" s="113">
        <v>0.317</v>
      </c>
      <c r="U412" t="s">
        <v>619</v>
      </c>
    </row>
    <row r="413" spans="1:23" s="47" customFormat="1" x14ac:dyDescent="0.25">
      <c r="A413" s="47" t="s">
        <v>26</v>
      </c>
      <c r="B413" s="47" t="s">
        <v>620</v>
      </c>
      <c r="C413" s="47" t="s">
        <v>187</v>
      </c>
      <c r="D413" s="47" t="s">
        <v>538</v>
      </c>
      <c r="F413" s="47" t="s">
        <v>539</v>
      </c>
      <c r="G413" s="47" t="s">
        <v>540</v>
      </c>
      <c r="H413" s="47" t="s">
        <v>541</v>
      </c>
      <c r="I413" s="47" t="s">
        <v>542</v>
      </c>
      <c r="J413" s="47" t="s">
        <v>543</v>
      </c>
      <c r="K413" s="47">
        <v>21</v>
      </c>
      <c r="L413" s="47" t="s">
        <v>544</v>
      </c>
      <c r="M413" s="47" t="s">
        <v>545</v>
      </c>
      <c r="N413" s="47" t="s">
        <v>546</v>
      </c>
      <c r="O413" s="47" t="s">
        <v>547</v>
      </c>
      <c r="P413" s="47" t="s">
        <v>594</v>
      </c>
      <c r="Q413" s="47" t="s">
        <v>595</v>
      </c>
      <c r="R413" s="47" t="s">
        <v>131</v>
      </c>
      <c r="S413" s="47" t="s">
        <v>550</v>
      </c>
      <c r="T413" s="114">
        <v>6566.1</v>
      </c>
      <c r="U413" s="47" t="s">
        <v>621</v>
      </c>
      <c r="V413" s="53" t="s">
        <v>858</v>
      </c>
      <c r="W413" s="114">
        <f>SUM(T414:T416)*(1+T421/(T413-T421))</f>
        <v>2011.8764327395577</v>
      </c>
    </row>
    <row r="414" spans="1:23" s="47" customFormat="1" x14ac:dyDescent="0.25">
      <c r="A414" s="47" t="s">
        <v>26</v>
      </c>
      <c r="B414" s="47" t="s">
        <v>620</v>
      </c>
      <c r="C414" s="47" t="s">
        <v>187</v>
      </c>
      <c r="D414" s="47" t="s">
        <v>538</v>
      </c>
      <c r="F414" s="47" t="s">
        <v>539</v>
      </c>
      <c r="G414" s="47" t="s">
        <v>540</v>
      </c>
      <c r="H414" s="47" t="s">
        <v>541</v>
      </c>
      <c r="I414" s="47" t="s">
        <v>542</v>
      </c>
      <c r="J414" s="47" t="s">
        <v>543</v>
      </c>
      <c r="K414" s="47">
        <v>21</v>
      </c>
      <c r="L414" s="47" t="s">
        <v>544</v>
      </c>
      <c r="M414" s="47" t="s">
        <v>545</v>
      </c>
      <c r="N414" s="47" t="s">
        <v>546</v>
      </c>
      <c r="O414" s="47" t="s">
        <v>547</v>
      </c>
      <c r="P414" s="47" t="s">
        <v>594</v>
      </c>
      <c r="Q414" s="47" t="s">
        <v>595</v>
      </c>
      <c r="R414" s="47" t="s">
        <v>597</v>
      </c>
      <c r="S414" s="47" t="s">
        <v>553</v>
      </c>
      <c r="T414" s="114">
        <v>738</v>
      </c>
      <c r="U414" s="47" t="s">
        <v>621</v>
      </c>
      <c r="V414" s="53" t="s">
        <v>859</v>
      </c>
      <c r="W414" s="114">
        <f>SUM(T417:T420)*(1+T421/(T413-T421))</f>
        <v>4554.3243980343977</v>
      </c>
    </row>
    <row r="415" spans="1:23" s="47" customFormat="1" x14ac:dyDescent="0.25">
      <c r="A415" s="47" t="s">
        <v>26</v>
      </c>
      <c r="B415" s="47" t="s">
        <v>620</v>
      </c>
      <c r="C415" s="47" t="s">
        <v>187</v>
      </c>
      <c r="D415" s="47" t="s">
        <v>538</v>
      </c>
      <c r="F415" s="47" t="s">
        <v>539</v>
      </c>
      <c r="G415" s="47" t="s">
        <v>540</v>
      </c>
      <c r="H415" s="47" t="s">
        <v>541</v>
      </c>
      <c r="I415" s="47" t="s">
        <v>542</v>
      </c>
      <c r="J415" s="47" t="s">
        <v>543</v>
      </c>
      <c r="K415" s="47">
        <v>21</v>
      </c>
      <c r="L415" s="47" t="s">
        <v>544</v>
      </c>
      <c r="M415" s="47" t="s">
        <v>545</v>
      </c>
      <c r="N415" s="47" t="s">
        <v>546</v>
      </c>
      <c r="O415" s="47" t="s">
        <v>547</v>
      </c>
      <c r="P415" s="47" t="s">
        <v>594</v>
      </c>
      <c r="Q415" s="47" t="s">
        <v>595</v>
      </c>
      <c r="R415" s="47" t="s">
        <v>598</v>
      </c>
      <c r="S415" s="47" t="s">
        <v>555</v>
      </c>
      <c r="T415" s="114">
        <v>265.3</v>
      </c>
      <c r="U415" s="47" t="s">
        <v>621</v>
      </c>
      <c r="V415" s="53" t="s">
        <v>862</v>
      </c>
      <c r="W415" s="114">
        <f>SUM(T414:T421)</f>
        <v>6566.2000000000007</v>
      </c>
    </row>
    <row r="416" spans="1:23" s="47" customFormat="1" x14ac:dyDescent="0.25">
      <c r="A416" s="47" t="s">
        <v>26</v>
      </c>
      <c r="B416" s="47" t="s">
        <v>620</v>
      </c>
      <c r="C416" s="47" t="s">
        <v>187</v>
      </c>
      <c r="D416" s="47" t="s">
        <v>538</v>
      </c>
      <c r="F416" s="47" t="s">
        <v>539</v>
      </c>
      <c r="G416" s="47" t="s">
        <v>540</v>
      </c>
      <c r="H416" s="47" t="s">
        <v>541</v>
      </c>
      <c r="I416" s="47" t="s">
        <v>542</v>
      </c>
      <c r="J416" s="47" t="s">
        <v>543</v>
      </c>
      <c r="K416" s="47">
        <v>21</v>
      </c>
      <c r="L416" s="47" t="s">
        <v>544</v>
      </c>
      <c r="M416" s="47" t="s">
        <v>545</v>
      </c>
      <c r="N416" s="47" t="s">
        <v>546</v>
      </c>
      <c r="O416" s="47" t="s">
        <v>547</v>
      </c>
      <c r="P416" s="47" t="s">
        <v>594</v>
      </c>
      <c r="Q416" s="47" t="s">
        <v>595</v>
      </c>
      <c r="R416" s="47" t="s">
        <v>599</v>
      </c>
      <c r="S416" s="47" t="s">
        <v>557</v>
      </c>
      <c r="T416" s="114">
        <v>992</v>
      </c>
      <c r="U416" s="47" t="s">
        <v>621</v>
      </c>
      <c r="V416" s="53"/>
      <c r="W416" s="114"/>
    </row>
    <row r="417" spans="1:23" s="47" customFormat="1" x14ac:dyDescent="0.25">
      <c r="A417" s="47" t="s">
        <v>26</v>
      </c>
      <c r="B417" s="47" t="s">
        <v>620</v>
      </c>
      <c r="C417" s="47" t="s">
        <v>187</v>
      </c>
      <c r="D417" s="47" t="s">
        <v>538</v>
      </c>
      <c r="F417" s="47" t="s">
        <v>539</v>
      </c>
      <c r="G417" s="47" t="s">
        <v>540</v>
      </c>
      <c r="H417" s="47" t="s">
        <v>541</v>
      </c>
      <c r="I417" s="47" t="s">
        <v>542</v>
      </c>
      <c r="J417" s="47" t="s">
        <v>543</v>
      </c>
      <c r="K417" s="47">
        <v>21</v>
      </c>
      <c r="L417" s="47" t="s">
        <v>544</v>
      </c>
      <c r="M417" s="47" t="s">
        <v>545</v>
      </c>
      <c r="N417" s="47" t="s">
        <v>546</v>
      </c>
      <c r="O417" s="47" t="s">
        <v>547</v>
      </c>
      <c r="P417" s="47" t="s">
        <v>594</v>
      </c>
      <c r="Q417" s="47" t="s">
        <v>595</v>
      </c>
      <c r="R417" s="47" t="s">
        <v>600</v>
      </c>
      <c r="S417" s="47" t="s">
        <v>559</v>
      </c>
      <c r="T417" s="114">
        <v>812</v>
      </c>
      <c r="U417" s="47" t="s">
        <v>621</v>
      </c>
      <c r="V417" s="53"/>
      <c r="W417" s="114"/>
    </row>
    <row r="418" spans="1:23" s="47" customFormat="1" x14ac:dyDescent="0.25">
      <c r="A418" s="47" t="s">
        <v>26</v>
      </c>
      <c r="B418" s="47" t="s">
        <v>620</v>
      </c>
      <c r="C418" s="47" t="s">
        <v>187</v>
      </c>
      <c r="D418" s="47" t="s">
        <v>538</v>
      </c>
      <c r="F418" s="47" t="s">
        <v>539</v>
      </c>
      <c r="G418" s="47" t="s">
        <v>540</v>
      </c>
      <c r="H418" s="47" t="s">
        <v>541</v>
      </c>
      <c r="I418" s="47" t="s">
        <v>542</v>
      </c>
      <c r="J418" s="47" t="s">
        <v>543</v>
      </c>
      <c r="K418" s="47">
        <v>21</v>
      </c>
      <c r="L418" s="47" t="s">
        <v>544</v>
      </c>
      <c r="M418" s="47" t="s">
        <v>545</v>
      </c>
      <c r="N418" s="47" t="s">
        <v>546</v>
      </c>
      <c r="O418" s="47" t="s">
        <v>547</v>
      </c>
      <c r="P418" s="47" t="s">
        <v>594</v>
      </c>
      <c r="Q418" s="47" t="s">
        <v>595</v>
      </c>
      <c r="R418" s="47" t="s">
        <v>601</v>
      </c>
      <c r="S418" s="47" t="s">
        <v>561</v>
      </c>
      <c r="T418" s="114">
        <v>933.7</v>
      </c>
      <c r="U418" s="47" t="s">
        <v>621</v>
      </c>
      <c r="V418" s="53"/>
      <c r="W418" s="114"/>
    </row>
    <row r="419" spans="1:23" s="47" customFormat="1" x14ac:dyDescent="0.25">
      <c r="A419" s="47" t="s">
        <v>26</v>
      </c>
      <c r="B419" s="47" t="s">
        <v>620</v>
      </c>
      <c r="C419" s="47" t="s">
        <v>187</v>
      </c>
      <c r="D419" s="47" t="s">
        <v>538</v>
      </c>
      <c r="F419" s="47" t="s">
        <v>539</v>
      </c>
      <c r="G419" s="47" t="s">
        <v>540</v>
      </c>
      <c r="H419" s="47" t="s">
        <v>541</v>
      </c>
      <c r="I419" s="47" t="s">
        <v>542</v>
      </c>
      <c r="J419" s="47" t="s">
        <v>543</v>
      </c>
      <c r="K419" s="47">
        <v>21</v>
      </c>
      <c r="L419" s="47" t="s">
        <v>544</v>
      </c>
      <c r="M419" s="47" t="s">
        <v>545</v>
      </c>
      <c r="N419" s="47" t="s">
        <v>546</v>
      </c>
      <c r="O419" s="47" t="s">
        <v>547</v>
      </c>
      <c r="P419" s="47" t="s">
        <v>594</v>
      </c>
      <c r="Q419" s="47" t="s">
        <v>595</v>
      </c>
      <c r="R419" s="47" t="s">
        <v>602</v>
      </c>
      <c r="S419" s="47" t="s">
        <v>563</v>
      </c>
      <c r="T419" s="114">
        <v>810</v>
      </c>
      <c r="U419" s="47" t="s">
        <v>621</v>
      </c>
      <c r="V419" s="53"/>
      <c r="W419" s="114"/>
    </row>
    <row r="420" spans="1:23" s="47" customFormat="1" x14ac:dyDescent="0.25">
      <c r="A420" s="47" t="s">
        <v>26</v>
      </c>
      <c r="B420" s="47" t="s">
        <v>620</v>
      </c>
      <c r="C420" s="47" t="s">
        <v>187</v>
      </c>
      <c r="D420" s="47" t="s">
        <v>538</v>
      </c>
      <c r="F420" s="47" t="s">
        <v>539</v>
      </c>
      <c r="G420" s="47" t="s">
        <v>540</v>
      </c>
      <c r="H420" s="47" t="s">
        <v>541</v>
      </c>
      <c r="I420" s="47" t="s">
        <v>542</v>
      </c>
      <c r="J420" s="47" t="s">
        <v>543</v>
      </c>
      <c r="K420" s="47">
        <v>21</v>
      </c>
      <c r="L420" s="47" t="s">
        <v>544</v>
      </c>
      <c r="M420" s="47" t="s">
        <v>545</v>
      </c>
      <c r="N420" s="47" t="s">
        <v>546</v>
      </c>
      <c r="O420" s="47" t="s">
        <v>547</v>
      </c>
      <c r="P420" s="47" t="s">
        <v>594</v>
      </c>
      <c r="Q420" s="47" t="s">
        <v>595</v>
      </c>
      <c r="R420" s="47" t="s">
        <v>603</v>
      </c>
      <c r="S420" s="47" t="s">
        <v>565</v>
      </c>
      <c r="T420" s="114">
        <v>1961.1</v>
      </c>
      <c r="U420" s="47" t="s">
        <v>621</v>
      </c>
      <c r="V420" s="53"/>
      <c r="W420" s="114"/>
    </row>
    <row r="421" spans="1:23" s="47" customFormat="1" x14ac:dyDescent="0.25">
      <c r="A421" s="47" t="s">
        <v>26</v>
      </c>
      <c r="B421" s="47" t="s">
        <v>620</v>
      </c>
      <c r="C421" s="47" t="s">
        <v>187</v>
      </c>
      <c r="D421" s="47" t="s">
        <v>538</v>
      </c>
      <c r="F421" s="47" t="s">
        <v>539</v>
      </c>
      <c r="G421" s="47" t="s">
        <v>540</v>
      </c>
      <c r="H421" s="47" t="s">
        <v>541</v>
      </c>
      <c r="I421" s="47" t="s">
        <v>542</v>
      </c>
      <c r="J421" s="47" t="s">
        <v>543</v>
      </c>
      <c r="K421" s="47">
        <v>21</v>
      </c>
      <c r="L421" s="47" t="s">
        <v>544</v>
      </c>
      <c r="M421" s="47" t="s">
        <v>545</v>
      </c>
      <c r="N421" s="47" t="s">
        <v>546</v>
      </c>
      <c r="O421" s="47" t="s">
        <v>547</v>
      </c>
      <c r="P421" s="47" t="s">
        <v>594</v>
      </c>
      <c r="Q421" s="47" t="s">
        <v>595</v>
      </c>
      <c r="R421" s="47" t="s">
        <v>572</v>
      </c>
      <c r="S421" s="47" t="s">
        <v>567</v>
      </c>
      <c r="T421" s="114">
        <v>54.1</v>
      </c>
      <c r="U421" s="47" t="s">
        <v>621</v>
      </c>
      <c r="V421" s="53"/>
      <c r="W421" s="114"/>
    </row>
    <row r="422" spans="1:23" x14ac:dyDescent="0.25">
      <c r="A422" t="s">
        <v>26</v>
      </c>
      <c r="B422" t="s">
        <v>620</v>
      </c>
      <c r="C422" t="s">
        <v>187</v>
      </c>
      <c r="D422" t="s">
        <v>538</v>
      </c>
      <c r="F422" t="s">
        <v>539</v>
      </c>
      <c r="G422" t="s">
        <v>540</v>
      </c>
      <c r="H422" t="s">
        <v>541</v>
      </c>
      <c r="I422" t="s">
        <v>542</v>
      </c>
      <c r="J422" t="s">
        <v>543</v>
      </c>
      <c r="K422">
        <v>21</v>
      </c>
      <c r="L422" t="s">
        <v>574</v>
      </c>
      <c r="M422" t="s">
        <v>575</v>
      </c>
      <c r="N422" t="s">
        <v>546</v>
      </c>
      <c r="O422" t="s">
        <v>547</v>
      </c>
      <c r="P422" t="s">
        <v>594</v>
      </c>
      <c r="Q422" t="s">
        <v>595</v>
      </c>
      <c r="R422" t="s">
        <v>131</v>
      </c>
      <c r="S422" t="s">
        <v>550</v>
      </c>
      <c r="T422" s="113">
        <v>4188.3999999999996</v>
      </c>
      <c r="U422" t="s">
        <v>621</v>
      </c>
    </row>
    <row r="423" spans="1:23" x14ac:dyDescent="0.25">
      <c r="A423" t="s">
        <v>26</v>
      </c>
      <c r="B423" t="s">
        <v>620</v>
      </c>
      <c r="C423" t="s">
        <v>187</v>
      </c>
      <c r="D423" t="s">
        <v>538</v>
      </c>
      <c r="F423" t="s">
        <v>539</v>
      </c>
      <c r="G423" t="s">
        <v>540</v>
      </c>
      <c r="H423" t="s">
        <v>541</v>
      </c>
      <c r="I423" t="s">
        <v>542</v>
      </c>
      <c r="J423" t="s">
        <v>543</v>
      </c>
      <c r="K423">
        <v>21</v>
      </c>
      <c r="L423" t="s">
        <v>574</v>
      </c>
      <c r="M423" t="s">
        <v>575</v>
      </c>
      <c r="N423" t="s">
        <v>546</v>
      </c>
      <c r="O423" t="s">
        <v>547</v>
      </c>
      <c r="P423" t="s">
        <v>594</v>
      </c>
      <c r="Q423" t="s">
        <v>595</v>
      </c>
      <c r="R423" t="s">
        <v>597</v>
      </c>
      <c r="S423" t="s">
        <v>553</v>
      </c>
      <c r="T423" s="113">
        <v>368.3</v>
      </c>
      <c r="U423" t="s">
        <v>621</v>
      </c>
    </row>
    <row r="424" spans="1:23" x14ac:dyDescent="0.25">
      <c r="A424" t="s">
        <v>26</v>
      </c>
      <c r="B424" t="s">
        <v>620</v>
      </c>
      <c r="C424" t="s">
        <v>187</v>
      </c>
      <c r="D424" t="s">
        <v>538</v>
      </c>
      <c r="F424" t="s">
        <v>539</v>
      </c>
      <c r="G424" t="s">
        <v>540</v>
      </c>
      <c r="H424" t="s">
        <v>541</v>
      </c>
      <c r="I424" t="s">
        <v>542</v>
      </c>
      <c r="J424" t="s">
        <v>543</v>
      </c>
      <c r="K424">
        <v>21</v>
      </c>
      <c r="L424" t="s">
        <v>574</v>
      </c>
      <c r="M424" t="s">
        <v>575</v>
      </c>
      <c r="N424" t="s">
        <v>546</v>
      </c>
      <c r="O424" t="s">
        <v>547</v>
      </c>
      <c r="P424" t="s">
        <v>594</v>
      </c>
      <c r="Q424" t="s">
        <v>595</v>
      </c>
      <c r="R424" t="s">
        <v>598</v>
      </c>
      <c r="S424" t="s">
        <v>555</v>
      </c>
      <c r="T424" s="113">
        <v>203.7</v>
      </c>
      <c r="U424" t="s">
        <v>621</v>
      </c>
    </row>
    <row r="425" spans="1:23" x14ac:dyDescent="0.25">
      <c r="A425" t="s">
        <v>26</v>
      </c>
      <c r="B425" t="s">
        <v>620</v>
      </c>
      <c r="C425" t="s">
        <v>187</v>
      </c>
      <c r="D425" t="s">
        <v>538</v>
      </c>
      <c r="F425" t="s">
        <v>539</v>
      </c>
      <c r="G425" t="s">
        <v>540</v>
      </c>
      <c r="H425" t="s">
        <v>541</v>
      </c>
      <c r="I425" t="s">
        <v>542</v>
      </c>
      <c r="J425" t="s">
        <v>543</v>
      </c>
      <c r="K425">
        <v>21</v>
      </c>
      <c r="L425" t="s">
        <v>574</v>
      </c>
      <c r="M425" t="s">
        <v>575</v>
      </c>
      <c r="N425" t="s">
        <v>546</v>
      </c>
      <c r="O425" t="s">
        <v>547</v>
      </c>
      <c r="P425" t="s">
        <v>594</v>
      </c>
      <c r="Q425" t="s">
        <v>595</v>
      </c>
      <c r="R425" t="s">
        <v>599</v>
      </c>
      <c r="S425" t="s">
        <v>557</v>
      </c>
      <c r="T425" s="113">
        <v>490.1</v>
      </c>
      <c r="U425" t="s">
        <v>621</v>
      </c>
    </row>
    <row r="426" spans="1:23" x14ac:dyDescent="0.25">
      <c r="A426" t="s">
        <v>26</v>
      </c>
      <c r="B426" t="s">
        <v>620</v>
      </c>
      <c r="C426" t="s">
        <v>187</v>
      </c>
      <c r="D426" t="s">
        <v>538</v>
      </c>
      <c r="F426" t="s">
        <v>539</v>
      </c>
      <c r="G426" t="s">
        <v>540</v>
      </c>
      <c r="H426" t="s">
        <v>541</v>
      </c>
      <c r="I426" t="s">
        <v>542</v>
      </c>
      <c r="J426" t="s">
        <v>543</v>
      </c>
      <c r="K426">
        <v>21</v>
      </c>
      <c r="L426" t="s">
        <v>574</v>
      </c>
      <c r="M426" t="s">
        <v>575</v>
      </c>
      <c r="N426" t="s">
        <v>546</v>
      </c>
      <c r="O426" t="s">
        <v>547</v>
      </c>
      <c r="P426" t="s">
        <v>594</v>
      </c>
      <c r="Q426" t="s">
        <v>595</v>
      </c>
      <c r="R426" t="s">
        <v>600</v>
      </c>
      <c r="S426" t="s">
        <v>559</v>
      </c>
      <c r="T426" s="113">
        <v>362.9</v>
      </c>
      <c r="U426" t="s">
        <v>621</v>
      </c>
    </row>
    <row r="427" spans="1:23" x14ac:dyDescent="0.25">
      <c r="A427" t="s">
        <v>26</v>
      </c>
      <c r="B427" t="s">
        <v>620</v>
      </c>
      <c r="C427" t="s">
        <v>187</v>
      </c>
      <c r="D427" t="s">
        <v>538</v>
      </c>
      <c r="F427" t="s">
        <v>539</v>
      </c>
      <c r="G427" t="s">
        <v>540</v>
      </c>
      <c r="H427" t="s">
        <v>541</v>
      </c>
      <c r="I427" t="s">
        <v>542</v>
      </c>
      <c r="J427" t="s">
        <v>543</v>
      </c>
      <c r="K427">
        <v>21</v>
      </c>
      <c r="L427" t="s">
        <v>574</v>
      </c>
      <c r="M427" t="s">
        <v>575</v>
      </c>
      <c r="N427" t="s">
        <v>546</v>
      </c>
      <c r="O427" t="s">
        <v>547</v>
      </c>
      <c r="P427" t="s">
        <v>594</v>
      </c>
      <c r="Q427" t="s">
        <v>595</v>
      </c>
      <c r="R427" t="s">
        <v>601</v>
      </c>
      <c r="S427" t="s">
        <v>561</v>
      </c>
      <c r="T427" s="113">
        <v>318.2</v>
      </c>
      <c r="U427" t="s">
        <v>621</v>
      </c>
    </row>
    <row r="428" spans="1:23" x14ac:dyDescent="0.25">
      <c r="A428" t="s">
        <v>26</v>
      </c>
      <c r="B428" t="s">
        <v>620</v>
      </c>
      <c r="C428" t="s">
        <v>187</v>
      </c>
      <c r="D428" t="s">
        <v>538</v>
      </c>
      <c r="F428" t="s">
        <v>539</v>
      </c>
      <c r="G428" t="s">
        <v>540</v>
      </c>
      <c r="H428" t="s">
        <v>541</v>
      </c>
      <c r="I428" t="s">
        <v>542</v>
      </c>
      <c r="J428" t="s">
        <v>543</v>
      </c>
      <c r="K428">
        <v>21</v>
      </c>
      <c r="L428" t="s">
        <v>574</v>
      </c>
      <c r="M428" t="s">
        <v>575</v>
      </c>
      <c r="N428" t="s">
        <v>546</v>
      </c>
      <c r="O428" t="s">
        <v>547</v>
      </c>
      <c r="P428" t="s">
        <v>594</v>
      </c>
      <c r="Q428" t="s">
        <v>595</v>
      </c>
      <c r="R428" t="s">
        <v>602</v>
      </c>
      <c r="S428" t="s">
        <v>563</v>
      </c>
      <c r="T428" s="113">
        <v>681.3</v>
      </c>
      <c r="U428" t="s">
        <v>621</v>
      </c>
    </row>
    <row r="429" spans="1:23" x14ac:dyDescent="0.25">
      <c r="A429" t="s">
        <v>26</v>
      </c>
      <c r="B429" t="s">
        <v>620</v>
      </c>
      <c r="C429" t="s">
        <v>187</v>
      </c>
      <c r="D429" t="s">
        <v>538</v>
      </c>
      <c r="F429" t="s">
        <v>539</v>
      </c>
      <c r="G429" t="s">
        <v>540</v>
      </c>
      <c r="H429" t="s">
        <v>541</v>
      </c>
      <c r="I429" t="s">
        <v>542</v>
      </c>
      <c r="J429" t="s">
        <v>543</v>
      </c>
      <c r="K429">
        <v>21</v>
      </c>
      <c r="L429" t="s">
        <v>574</v>
      </c>
      <c r="M429" t="s">
        <v>575</v>
      </c>
      <c r="N429" t="s">
        <v>546</v>
      </c>
      <c r="O429" t="s">
        <v>547</v>
      </c>
      <c r="P429" t="s">
        <v>594</v>
      </c>
      <c r="Q429" t="s">
        <v>595</v>
      </c>
      <c r="R429" t="s">
        <v>603</v>
      </c>
      <c r="S429" t="s">
        <v>565</v>
      </c>
      <c r="T429" s="113">
        <v>1714.1</v>
      </c>
      <c r="U429" t="s">
        <v>621</v>
      </c>
    </row>
    <row r="430" spans="1:23" x14ac:dyDescent="0.25">
      <c r="A430" t="s">
        <v>26</v>
      </c>
      <c r="B430" t="s">
        <v>620</v>
      </c>
      <c r="C430" t="s">
        <v>187</v>
      </c>
      <c r="D430" t="s">
        <v>538</v>
      </c>
      <c r="F430" t="s">
        <v>539</v>
      </c>
      <c r="G430" t="s">
        <v>540</v>
      </c>
      <c r="H430" t="s">
        <v>541</v>
      </c>
      <c r="I430" t="s">
        <v>542</v>
      </c>
      <c r="J430" t="s">
        <v>543</v>
      </c>
      <c r="K430">
        <v>21</v>
      </c>
      <c r="L430" t="s">
        <v>574</v>
      </c>
      <c r="M430" t="s">
        <v>575</v>
      </c>
      <c r="N430" t="s">
        <v>546</v>
      </c>
      <c r="O430" t="s">
        <v>547</v>
      </c>
      <c r="P430" t="s">
        <v>594</v>
      </c>
      <c r="Q430" t="s">
        <v>595</v>
      </c>
      <c r="R430" t="s">
        <v>572</v>
      </c>
      <c r="S430" t="s">
        <v>567</v>
      </c>
      <c r="T430" s="113">
        <v>49.8</v>
      </c>
      <c r="U430" t="s">
        <v>621</v>
      </c>
    </row>
    <row r="431" spans="1:23" x14ac:dyDescent="0.25">
      <c r="A431" t="s">
        <v>26</v>
      </c>
      <c r="B431" t="s">
        <v>620</v>
      </c>
      <c r="C431" t="s">
        <v>187</v>
      </c>
      <c r="D431" t="s">
        <v>538</v>
      </c>
      <c r="F431" t="s">
        <v>539</v>
      </c>
      <c r="G431" t="s">
        <v>540</v>
      </c>
      <c r="H431" t="s">
        <v>541</v>
      </c>
      <c r="I431" t="s">
        <v>542</v>
      </c>
      <c r="J431" t="s">
        <v>543</v>
      </c>
      <c r="K431">
        <v>21</v>
      </c>
      <c r="L431" t="s">
        <v>576</v>
      </c>
      <c r="M431" t="s">
        <v>547</v>
      </c>
      <c r="N431" t="s">
        <v>546</v>
      </c>
      <c r="O431" t="s">
        <v>547</v>
      </c>
      <c r="P431" t="s">
        <v>594</v>
      </c>
      <c r="Q431" t="s">
        <v>595</v>
      </c>
      <c r="R431" t="s">
        <v>131</v>
      </c>
      <c r="S431" t="s">
        <v>550</v>
      </c>
      <c r="T431" s="113">
        <v>2377.6999999999998</v>
      </c>
      <c r="U431" t="s">
        <v>621</v>
      </c>
    </row>
    <row r="432" spans="1:23" x14ac:dyDescent="0.25">
      <c r="A432" t="s">
        <v>26</v>
      </c>
      <c r="B432" t="s">
        <v>620</v>
      </c>
      <c r="C432" t="s">
        <v>187</v>
      </c>
      <c r="D432" t="s">
        <v>538</v>
      </c>
      <c r="F432" t="s">
        <v>539</v>
      </c>
      <c r="G432" t="s">
        <v>540</v>
      </c>
      <c r="H432" t="s">
        <v>541</v>
      </c>
      <c r="I432" t="s">
        <v>542</v>
      </c>
      <c r="J432" t="s">
        <v>543</v>
      </c>
      <c r="K432">
        <v>21</v>
      </c>
      <c r="L432" t="s">
        <v>576</v>
      </c>
      <c r="M432" t="s">
        <v>547</v>
      </c>
      <c r="N432" t="s">
        <v>546</v>
      </c>
      <c r="O432" t="s">
        <v>547</v>
      </c>
      <c r="P432" t="s">
        <v>594</v>
      </c>
      <c r="Q432" t="s">
        <v>595</v>
      </c>
      <c r="R432" t="s">
        <v>597</v>
      </c>
      <c r="S432" t="s">
        <v>553</v>
      </c>
      <c r="T432" s="113">
        <v>369.7</v>
      </c>
      <c r="U432" t="s">
        <v>621</v>
      </c>
    </row>
    <row r="433" spans="1:23" x14ac:dyDescent="0.25">
      <c r="A433" t="s">
        <v>26</v>
      </c>
      <c r="B433" t="s">
        <v>620</v>
      </c>
      <c r="C433" t="s">
        <v>187</v>
      </c>
      <c r="D433" t="s">
        <v>538</v>
      </c>
      <c r="F433" t="s">
        <v>539</v>
      </c>
      <c r="G433" t="s">
        <v>540</v>
      </c>
      <c r="H433" t="s">
        <v>541</v>
      </c>
      <c r="I433" t="s">
        <v>542</v>
      </c>
      <c r="J433" t="s">
        <v>543</v>
      </c>
      <c r="K433">
        <v>21</v>
      </c>
      <c r="L433" t="s">
        <v>576</v>
      </c>
      <c r="M433" t="s">
        <v>547</v>
      </c>
      <c r="N433" t="s">
        <v>546</v>
      </c>
      <c r="O433" t="s">
        <v>547</v>
      </c>
      <c r="P433" t="s">
        <v>594</v>
      </c>
      <c r="Q433" t="s">
        <v>595</v>
      </c>
      <c r="R433" t="s">
        <v>598</v>
      </c>
      <c r="S433" t="s">
        <v>555</v>
      </c>
      <c r="T433" s="113">
        <v>61.6</v>
      </c>
      <c r="U433" t="s">
        <v>621</v>
      </c>
    </row>
    <row r="434" spans="1:23" x14ac:dyDescent="0.25">
      <c r="A434" t="s">
        <v>26</v>
      </c>
      <c r="B434" t="s">
        <v>620</v>
      </c>
      <c r="C434" t="s">
        <v>187</v>
      </c>
      <c r="D434" t="s">
        <v>538</v>
      </c>
      <c r="F434" t="s">
        <v>539</v>
      </c>
      <c r="G434" t="s">
        <v>540</v>
      </c>
      <c r="H434" t="s">
        <v>541</v>
      </c>
      <c r="I434" t="s">
        <v>542</v>
      </c>
      <c r="J434" t="s">
        <v>543</v>
      </c>
      <c r="K434">
        <v>21</v>
      </c>
      <c r="L434" t="s">
        <v>576</v>
      </c>
      <c r="M434" t="s">
        <v>547</v>
      </c>
      <c r="N434" t="s">
        <v>546</v>
      </c>
      <c r="O434" t="s">
        <v>547</v>
      </c>
      <c r="P434" t="s">
        <v>594</v>
      </c>
      <c r="Q434" t="s">
        <v>595</v>
      </c>
      <c r="R434" t="s">
        <v>599</v>
      </c>
      <c r="S434" t="s">
        <v>557</v>
      </c>
      <c r="T434" s="113">
        <v>501.9</v>
      </c>
      <c r="U434" t="s">
        <v>621</v>
      </c>
    </row>
    <row r="435" spans="1:23" x14ac:dyDescent="0.25">
      <c r="A435" t="s">
        <v>26</v>
      </c>
      <c r="B435" t="s">
        <v>620</v>
      </c>
      <c r="C435" t="s">
        <v>187</v>
      </c>
      <c r="D435" t="s">
        <v>538</v>
      </c>
      <c r="F435" t="s">
        <v>539</v>
      </c>
      <c r="G435" t="s">
        <v>540</v>
      </c>
      <c r="H435" t="s">
        <v>541</v>
      </c>
      <c r="I435" t="s">
        <v>542</v>
      </c>
      <c r="J435" t="s">
        <v>543</v>
      </c>
      <c r="K435">
        <v>21</v>
      </c>
      <c r="L435" t="s">
        <v>576</v>
      </c>
      <c r="M435" t="s">
        <v>547</v>
      </c>
      <c r="N435" t="s">
        <v>546</v>
      </c>
      <c r="O435" t="s">
        <v>547</v>
      </c>
      <c r="P435" t="s">
        <v>594</v>
      </c>
      <c r="Q435" t="s">
        <v>595</v>
      </c>
      <c r="R435" t="s">
        <v>600</v>
      </c>
      <c r="S435" t="s">
        <v>559</v>
      </c>
      <c r="T435" s="113">
        <v>449</v>
      </c>
      <c r="U435" t="s">
        <v>621</v>
      </c>
    </row>
    <row r="436" spans="1:23" x14ac:dyDescent="0.25">
      <c r="A436" t="s">
        <v>26</v>
      </c>
      <c r="B436" t="s">
        <v>620</v>
      </c>
      <c r="C436" t="s">
        <v>187</v>
      </c>
      <c r="D436" t="s">
        <v>538</v>
      </c>
      <c r="F436" t="s">
        <v>539</v>
      </c>
      <c r="G436" t="s">
        <v>540</v>
      </c>
      <c r="H436" t="s">
        <v>541</v>
      </c>
      <c r="I436" t="s">
        <v>542</v>
      </c>
      <c r="J436" t="s">
        <v>543</v>
      </c>
      <c r="K436">
        <v>21</v>
      </c>
      <c r="L436" t="s">
        <v>576</v>
      </c>
      <c r="M436" t="s">
        <v>547</v>
      </c>
      <c r="N436" t="s">
        <v>546</v>
      </c>
      <c r="O436" t="s">
        <v>547</v>
      </c>
      <c r="P436" t="s">
        <v>594</v>
      </c>
      <c r="Q436" t="s">
        <v>595</v>
      </c>
      <c r="R436" t="s">
        <v>601</v>
      </c>
      <c r="S436" t="s">
        <v>561</v>
      </c>
      <c r="T436" s="113">
        <v>615.6</v>
      </c>
      <c r="U436" t="s">
        <v>621</v>
      </c>
    </row>
    <row r="437" spans="1:23" x14ac:dyDescent="0.25">
      <c r="A437" t="s">
        <v>26</v>
      </c>
      <c r="B437" t="s">
        <v>620</v>
      </c>
      <c r="C437" t="s">
        <v>187</v>
      </c>
      <c r="D437" t="s">
        <v>538</v>
      </c>
      <c r="F437" t="s">
        <v>539</v>
      </c>
      <c r="G437" t="s">
        <v>540</v>
      </c>
      <c r="H437" t="s">
        <v>541</v>
      </c>
      <c r="I437" t="s">
        <v>542</v>
      </c>
      <c r="J437" t="s">
        <v>543</v>
      </c>
      <c r="K437">
        <v>21</v>
      </c>
      <c r="L437" t="s">
        <v>576</v>
      </c>
      <c r="M437" t="s">
        <v>547</v>
      </c>
      <c r="N437" t="s">
        <v>546</v>
      </c>
      <c r="O437" t="s">
        <v>547</v>
      </c>
      <c r="P437" t="s">
        <v>594</v>
      </c>
      <c r="Q437" t="s">
        <v>595</v>
      </c>
      <c r="R437" t="s">
        <v>602</v>
      </c>
      <c r="S437" t="s">
        <v>563</v>
      </c>
      <c r="T437" s="113">
        <v>128.69999999999999</v>
      </c>
      <c r="U437" t="s">
        <v>621</v>
      </c>
    </row>
    <row r="438" spans="1:23" x14ac:dyDescent="0.25">
      <c r="A438" t="s">
        <v>26</v>
      </c>
      <c r="B438" t="s">
        <v>620</v>
      </c>
      <c r="C438" t="s">
        <v>187</v>
      </c>
      <c r="D438" t="s">
        <v>538</v>
      </c>
      <c r="F438" t="s">
        <v>539</v>
      </c>
      <c r="G438" t="s">
        <v>540</v>
      </c>
      <c r="H438" t="s">
        <v>541</v>
      </c>
      <c r="I438" t="s">
        <v>542</v>
      </c>
      <c r="J438" t="s">
        <v>543</v>
      </c>
      <c r="K438">
        <v>21</v>
      </c>
      <c r="L438" t="s">
        <v>576</v>
      </c>
      <c r="M438" t="s">
        <v>547</v>
      </c>
      <c r="N438" t="s">
        <v>546</v>
      </c>
      <c r="O438" t="s">
        <v>547</v>
      </c>
      <c r="P438" t="s">
        <v>594</v>
      </c>
      <c r="Q438" t="s">
        <v>595</v>
      </c>
      <c r="R438" t="s">
        <v>603</v>
      </c>
      <c r="S438" t="s">
        <v>565</v>
      </c>
      <c r="T438" s="113">
        <v>247</v>
      </c>
      <c r="U438" t="s">
        <v>621</v>
      </c>
    </row>
    <row r="439" spans="1:23" x14ac:dyDescent="0.25">
      <c r="A439" t="s">
        <v>26</v>
      </c>
      <c r="B439" t="s">
        <v>620</v>
      </c>
      <c r="C439" t="s">
        <v>187</v>
      </c>
      <c r="D439" t="s">
        <v>538</v>
      </c>
      <c r="F439" t="s">
        <v>539</v>
      </c>
      <c r="G439" t="s">
        <v>540</v>
      </c>
      <c r="H439" t="s">
        <v>541</v>
      </c>
      <c r="I439" t="s">
        <v>542</v>
      </c>
      <c r="J439" t="s">
        <v>543</v>
      </c>
      <c r="K439">
        <v>21</v>
      </c>
      <c r="L439" t="s">
        <v>576</v>
      </c>
      <c r="M439" t="s">
        <v>547</v>
      </c>
      <c r="N439" t="s">
        <v>546</v>
      </c>
      <c r="O439" t="s">
        <v>547</v>
      </c>
      <c r="P439" t="s">
        <v>594</v>
      </c>
      <c r="Q439" t="s">
        <v>595</v>
      </c>
      <c r="R439" t="s">
        <v>572</v>
      </c>
      <c r="S439" t="s">
        <v>567</v>
      </c>
      <c r="T439" s="113">
        <v>4.3</v>
      </c>
      <c r="U439" t="s">
        <v>621</v>
      </c>
    </row>
    <row r="440" spans="1:23" s="47" customFormat="1" x14ac:dyDescent="0.25">
      <c r="A440" s="47" t="s">
        <v>315</v>
      </c>
      <c r="B440" s="47" t="s">
        <v>622</v>
      </c>
      <c r="C440" s="47" t="s">
        <v>187</v>
      </c>
      <c r="D440" s="47" t="s">
        <v>538</v>
      </c>
      <c r="E440" s="47">
        <v>1</v>
      </c>
      <c r="F440" s="47" t="s">
        <v>539</v>
      </c>
      <c r="G440" s="47" t="s">
        <v>540</v>
      </c>
      <c r="H440" s="47" t="s">
        <v>541</v>
      </c>
      <c r="I440" s="47" t="s">
        <v>542</v>
      </c>
      <c r="J440" s="47" t="s">
        <v>543</v>
      </c>
      <c r="K440" s="47">
        <v>21</v>
      </c>
      <c r="L440" s="47" t="s">
        <v>544</v>
      </c>
      <c r="M440" s="47" t="s">
        <v>545</v>
      </c>
      <c r="N440" s="47" t="s">
        <v>546</v>
      </c>
      <c r="O440" s="47" t="s">
        <v>547</v>
      </c>
      <c r="P440" s="47" t="s">
        <v>594</v>
      </c>
      <c r="Q440" s="47" t="s">
        <v>595</v>
      </c>
      <c r="R440" s="47" t="s">
        <v>131</v>
      </c>
      <c r="S440" s="47" t="s">
        <v>550</v>
      </c>
      <c r="T440" s="114">
        <v>17076.484</v>
      </c>
      <c r="U440" s="47" t="s">
        <v>623</v>
      </c>
      <c r="V440" s="53" t="s">
        <v>858</v>
      </c>
      <c r="W440" s="114">
        <f>SUM(T441:T443)*(1+T448/(T440-T448))</f>
        <v>3646.4987132292163</v>
      </c>
    </row>
    <row r="441" spans="1:23" s="47" customFormat="1" x14ac:dyDescent="0.25">
      <c r="A441" s="47" t="s">
        <v>315</v>
      </c>
      <c r="B441" s="47" t="s">
        <v>622</v>
      </c>
      <c r="C441" s="47" t="s">
        <v>187</v>
      </c>
      <c r="D441" s="47" t="s">
        <v>538</v>
      </c>
      <c r="E441" s="47">
        <v>1</v>
      </c>
      <c r="F441" s="47" t="s">
        <v>539</v>
      </c>
      <c r="G441" s="47" t="s">
        <v>540</v>
      </c>
      <c r="H441" s="47" t="s">
        <v>541</v>
      </c>
      <c r="I441" s="47" t="s">
        <v>542</v>
      </c>
      <c r="J441" s="47" t="s">
        <v>543</v>
      </c>
      <c r="K441" s="47">
        <v>21</v>
      </c>
      <c r="L441" s="47" t="s">
        <v>544</v>
      </c>
      <c r="M441" s="47" t="s">
        <v>545</v>
      </c>
      <c r="N441" s="47" t="s">
        <v>546</v>
      </c>
      <c r="O441" s="47" t="s">
        <v>547</v>
      </c>
      <c r="P441" s="47" t="s">
        <v>594</v>
      </c>
      <c r="Q441" s="47" t="s">
        <v>595</v>
      </c>
      <c r="R441" s="47" t="s">
        <v>597</v>
      </c>
      <c r="S441" s="47" t="s">
        <v>553</v>
      </c>
      <c r="T441" s="114">
        <v>1663.0050000000001</v>
      </c>
      <c r="U441" s="47" t="s">
        <v>623</v>
      </c>
      <c r="V441" s="53" t="s">
        <v>859</v>
      </c>
      <c r="W441" s="114">
        <f>SUM(T444:T447)*(1+T448/(T440-T448))</f>
        <v>13429.984278790218</v>
      </c>
    </row>
    <row r="442" spans="1:23" s="47" customFormat="1" x14ac:dyDescent="0.25">
      <c r="A442" s="47" t="s">
        <v>315</v>
      </c>
      <c r="B442" s="47" t="s">
        <v>622</v>
      </c>
      <c r="C442" s="47" t="s">
        <v>187</v>
      </c>
      <c r="D442" s="47" t="s">
        <v>538</v>
      </c>
      <c r="E442" s="47">
        <v>1</v>
      </c>
      <c r="F442" s="47" t="s">
        <v>539</v>
      </c>
      <c r="G442" s="47" t="s">
        <v>540</v>
      </c>
      <c r="H442" s="47" t="s">
        <v>541</v>
      </c>
      <c r="I442" s="47" t="s">
        <v>542</v>
      </c>
      <c r="J442" s="47" t="s">
        <v>543</v>
      </c>
      <c r="K442" s="47">
        <v>21</v>
      </c>
      <c r="L442" s="47" t="s">
        <v>544</v>
      </c>
      <c r="M442" s="47" t="s">
        <v>545</v>
      </c>
      <c r="N442" s="47" t="s">
        <v>546</v>
      </c>
      <c r="O442" s="47" t="s">
        <v>547</v>
      </c>
      <c r="P442" s="47" t="s">
        <v>594</v>
      </c>
      <c r="Q442" s="47" t="s">
        <v>595</v>
      </c>
      <c r="R442" s="47" t="s">
        <v>598</v>
      </c>
      <c r="S442" s="47" t="s">
        <v>555</v>
      </c>
      <c r="T442" s="114">
        <v>393.92599999999999</v>
      </c>
      <c r="U442" s="47" t="s">
        <v>623</v>
      </c>
      <c r="V442" s="53" t="s">
        <v>862</v>
      </c>
      <c r="W442" s="114">
        <f>SUM(T441:T448)</f>
        <v>17076.483</v>
      </c>
    </row>
    <row r="443" spans="1:23" s="47" customFormat="1" x14ac:dyDescent="0.25">
      <c r="A443" s="47" t="s">
        <v>315</v>
      </c>
      <c r="B443" s="47" t="s">
        <v>622</v>
      </c>
      <c r="C443" s="47" t="s">
        <v>187</v>
      </c>
      <c r="D443" s="47" t="s">
        <v>538</v>
      </c>
      <c r="E443" s="47">
        <v>1</v>
      </c>
      <c r="F443" s="47" t="s">
        <v>539</v>
      </c>
      <c r="G443" s="47" t="s">
        <v>540</v>
      </c>
      <c r="H443" s="47" t="s">
        <v>541</v>
      </c>
      <c r="I443" s="47" t="s">
        <v>542</v>
      </c>
      <c r="J443" s="47" t="s">
        <v>543</v>
      </c>
      <c r="K443" s="47">
        <v>21</v>
      </c>
      <c r="L443" s="47" t="s">
        <v>544</v>
      </c>
      <c r="M443" s="47" t="s">
        <v>545</v>
      </c>
      <c r="N443" s="47" t="s">
        <v>546</v>
      </c>
      <c r="O443" s="47" t="s">
        <v>547</v>
      </c>
      <c r="P443" s="47" t="s">
        <v>594</v>
      </c>
      <c r="Q443" s="47" t="s">
        <v>595</v>
      </c>
      <c r="R443" s="47" t="s">
        <v>599</v>
      </c>
      <c r="S443" s="47" t="s">
        <v>557</v>
      </c>
      <c r="T443" s="114">
        <v>1560.6969999999999</v>
      </c>
      <c r="U443" s="47" t="s">
        <v>623</v>
      </c>
      <c r="V443" s="53"/>
      <c r="W443" s="114"/>
    </row>
    <row r="444" spans="1:23" s="47" customFormat="1" x14ac:dyDescent="0.25">
      <c r="A444" s="47" t="s">
        <v>315</v>
      </c>
      <c r="B444" s="47" t="s">
        <v>622</v>
      </c>
      <c r="C444" s="47" t="s">
        <v>187</v>
      </c>
      <c r="D444" s="47" t="s">
        <v>538</v>
      </c>
      <c r="E444" s="47">
        <v>1</v>
      </c>
      <c r="F444" s="47" t="s">
        <v>539</v>
      </c>
      <c r="G444" s="47" t="s">
        <v>540</v>
      </c>
      <c r="H444" s="47" t="s">
        <v>541</v>
      </c>
      <c r="I444" s="47" t="s">
        <v>542</v>
      </c>
      <c r="J444" s="47" t="s">
        <v>543</v>
      </c>
      <c r="K444" s="47">
        <v>21</v>
      </c>
      <c r="L444" s="47" t="s">
        <v>544</v>
      </c>
      <c r="M444" s="47" t="s">
        <v>545</v>
      </c>
      <c r="N444" s="47" t="s">
        <v>546</v>
      </c>
      <c r="O444" s="47" t="s">
        <v>547</v>
      </c>
      <c r="P444" s="47" t="s">
        <v>594</v>
      </c>
      <c r="Q444" s="47" t="s">
        <v>595</v>
      </c>
      <c r="R444" s="47" t="s">
        <v>600</v>
      </c>
      <c r="S444" s="47" t="s">
        <v>559</v>
      </c>
      <c r="T444" s="114">
        <v>3051.6309999999999</v>
      </c>
      <c r="U444" s="47" t="s">
        <v>623</v>
      </c>
      <c r="V444" s="53"/>
      <c r="W444" s="114"/>
    </row>
    <row r="445" spans="1:23" s="47" customFormat="1" x14ac:dyDescent="0.25">
      <c r="A445" s="47" t="s">
        <v>315</v>
      </c>
      <c r="B445" s="47" t="s">
        <v>622</v>
      </c>
      <c r="C445" s="47" t="s">
        <v>187</v>
      </c>
      <c r="D445" s="47" t="s">
        <v>538</v>
      </c>
      <c r="E445" s="47">
        <v>1</v>
      </c>
      <c r="F445" s="47" t="s">
        <v>539</v>
      </c>
      <c r="G445" s="47" t="s">
        <v>540</v>
      </c>
      <c r="H445" s="47" t="s">
        <v>541</v>
      </c>
      <c r="I445" s="47" t="s">
        <v>542</v>
      </c>
      <c r="J445" s="47" t="s">
        <v>543</v>
      </c>
      <c r="K445" s="47">
        <v>21</v>
      </c>
      <c r="L445" s="47" t="s">
        <v>544</v>
      </c>
      <c r="M445" s="47" t="s">
        <v>545</v>
      </c>
      <c r="N445" s="47" t="s">
        <v>546</v>
      </c>
      <c r="O445" s="47" t="s">
        <v>547</v>
      </c>
      <c r="P445" s="47" t="s">
        <v>594</v>
      </c>
      <c r="Q445" s="47" t="s">
        <v>595</v>
      </c>
      <c r="R445" s="47" t="s">
        <v>601</v>
      </c>
      <c r="S445" s="47" t="s">
        <v>561</v>
      </c>
      <c r="T445" s="114">
        <v>2907.2150000000001</v>
      </c>
      <c r="U445" s="47" t="s">
        <v>623</v>
      </c>
      <c r="V445" s="53"/>
      <c r="W445" s="114"/>
    </row>
    <row r="446" spans="1:23" s="47" customFormat="1" x14ac:dyDescent="0.25">
      <c r="A446" s="47" t="s">
        <v>315</v>
      </c>
      <c r="B446" s="47" t="s">
        <v>622</v>
      </c>
      <c r="C446" s="47" t="s">
        <v>187</v>
      </c>
      <c r="D446" s="47" t="s">
        <v>538</v>
      </c>
      <c r="E446" s="47">
        <v>1</v>
      </c>
      <c r="F446" s="47" t="s">
        <v>539</v>
      </c>
      <c r="G446" s="47" t="s">
        <v>540</v>
      </c>
      <c r="H446" s="47" t="s">
        <v>541</v>
      </c>
      <c r="I446" s="47" t="s">
        <v>542</v>
      </c>
      <c r="J446" s="47" t="s">
        <v>543</v>
      </c>
      <c r="K446" s="47">
        <v>21</v>
      </c>
      <c r="L446" s="47" t="s">
        <v>544</v>
      </c>
      <c r="M446" s="47" t="s">
        <v>545</v>
      </c>
      <c r="N446" s="47" t="s">
        <v>546</v>
      </c>
      <c r="O446" s="47" t="s">
        <v>547</v>
      </c>
      <c r="P446" s="47" t="s">
        <v>594</v>
      </c>
      <c r="Q446" s="47" t="s">
        <v>595</v>
      </c>
      <c r="R446" s="47" t="s">
        <v>602</v>
      </c>
      <c r="S446" s="47" t="s">
        <v>563</v>
      </c>
      <c r="T446" s="114">
        <v>2955.0949999999998</v>
      </c>
      <c r="U446" s="47" t="s">
        <v>623</v>
      </c>
      <c r="V446" s="53"/>
      <c r="W446" s="114"/>
    </row>
    <row r="447" spans="1:23" s="47" customFormat="1" x14ac:dyDescent="0.25">
      <c r="A447" s="47" t="s">
        <v>315</v>
      </c>
      <c r="B447" s="47" t="s">
        <v>622</v>
      </c>
      <c r="C447" s="47" t="s">
        <v>187</v>
      </c>
      <c r="D447" s="47" t="s">
        <v>538</v>
      </c>
      <c r="E447" s="47">
        <v>1</v>
      </c>
      <c r="F447" s="47" t="s">
        <v>539</v>
      </c>
      <c r="G447" s="47" t="s">
        <v>540</v>
      </c>
      <c r="H447" s="47" t="s">
        <v>541</v>
      </c>
      <c r="I447" s="47" t="s">
        <v>542</v>
      </c>
      <c r="J447" s="47" t="s">
        <v>543</v>
      </c>
      <c r="K447" s="47">
        <v>21</v>
      </c>
      <c r="L447" s="47" t="s">
        <v>544</v>
      </c>
      <c r="M447" s="47" t="s">
        <v>545</v>
      </c>
      <c r="N447" s="47" t="s">
        <v>546</v>
      </c>
      <c r="O447" s="47" t="s">
        <v>547</v>
      </c>
      <c r="P447" s="47" t="s">
        <v>594</v>
      </c>
      <c r="Q447" s="47" t="s">
        <v>595</v>
      </c>
      <c r="R447" s="47" t="s">
        <v>603</v>
      </c>
      <c r="S447" s="47" t="s">
        <v>565</v>
      </c>
      <c r="T447" s="114">
        <v>4409.7129999999997</v>
      </c>
      <c r="U447" s="47" t="s">
        <v>623</v>
      </c>
      <c r="V447" s="53"/>
      <c r="W447" s="114"/>
    </row>
    <row r="448" spans="1:23" s="47" customFormat="1" x14ac:dyDescent="0.25">
      <c r="A448" s="47" t="s">
        <v>315</v>
      </c>
      <c r="B448" s="47" t="s">
        <v>622</v>
      </c>
      <c r="C448" s="47" t="s">
        <v>187</v>
      </c>
      <c r="D448" s="47" t="s">
        <v>538</v>
      </c>
      <c r="E448" s="47">
        <v>1</v>
      </c>
      <c r="F448" s="47" t="s">
        <v>539</v>
      </c>
      <c r="G448" s="47" t="s">
        <v>540</v>
      </c>
      <c r="H448" s="47" t="s">
        <v>541</v>
      </c>
      <c r="I448" s="47" t="s">
        <v>542</v>
      </c>
      <c r="J448" s="47" t="s">
        <v>543</v>
      </c>
      <c r="K448" s="47">
        <v>21</v>
      </c>
      <c r="L448" s="47" t="s">
        <v>544</v>
      </c>
      <c r="M448" s="47" t="s">
        <v>545</v>
      </c>
      <c r="N448" s="47" t="s">
        <v>546</v>
      </c>
      <c r="O448" s="47" t="s">
        <v>547</v>
      </c>
      <c r="P448" s="47" t="s">
        <v>594</v>
      </c>
      <c r="Q448" s="47" t="s">
        <v>595</v>
      </c>
      <c r="R448" s="47" t="s">
        <v>572</v>
      </c>
      <c r="S448" s="47" t="s">
        <v>567</v>
      </c>
      <c r="T448" s="114">
        <v>135.20099999999999</v>
      </c>
      <c r="U448" s="47" t="s">
        <v>623</v>
      </c>
      <c r="V448" s="53"/>
      <c r="W448" s="114"/>
    </row>
    <row r="449" spans="1:21" x14ac:dyDescent="0.25">
      <c r="A449" t="s">
        <v>315</v>
      </c>
      <c r="B449" t="s">
        <v>622</v>
      </c>
      <c r="C449" t="s">
        <v>187</v>
      </c>
      <c r="D449" t="s">
        <v>538</v>
      </c>
      <c r="E449">
        <v>1</v>
      </c>
      <c r="F449" t="s">
        <v>539</v>
      </c>
      <c r="G449" t="s">
        <v>540</v>
      </c>
      <c r="H449" t="s">
        <v>541</v>
      </c>
      <c r="I449" t="s">
        <v>542</v>
      </c>
      <c r="J449" t="s">
        <v>543</v>
      </c>
      <c r="K449">
        <v>21</v>
      </c>
      <c r="L449" t="s">
        <v>574</v>
      </c>
      <c r="M449" t="s">
        <v>575</v>
      </c>
      <c r="N449" t="s">
        <v>546</v>
      </c>
      <c r="O449" t="s">
        <v>547</v>
      </c>
      <c r="P449" t="s">
        <v>594</v>
      </c>
      <c r="Q449" t="s">
        <v>595</v>
      </c>
      <c r="R449" t="s">
        <v>131</v>
      </c>
      <c r="S449" t="s">
        <v>550</v>
      </c>
      <c r="T449" s="113">
        <v>10399946</v>
      </c>
      <c r="U449" t="s">
        <v>623</v>
      </c>
    </row>
    <row r="450" spans="1:21" x14ac:dyDescent="0.25">
      <c r="A450" t="s">
        <v>315</v>
      </c>
      <c r="B450" t="s">
        <v>622</v>
      </c>
      <c r="C450" t="s">
        <v>187</v>
      </c>
      <c r="D450" t="s">
        <v>538</v>
      </c>
      <c r="E450">
        <v>1</v>
      </c>
      <c r="F450" t="s">
        <v>539</v>
      </c>
      <c r="G450" t="s">
        <v>540</v>
      </c>
      <c r="H450" t="s">
        <v>541</v>
      </c>
      <c r="I450" t="s">
        <v>542</v>
      </c>
      <c r="J450" t="s">
        <v>543</v>
      </c>
      <c r="K450">
        <v>21</v>
      </c>
      <c r="L450" t="s">
        <v>574</v>
      </c>
      <c r="M450" t="s">
        <v>575</v>
      </c>
      <c r="N450" t="s">
        <v>546</v>
      </c>
      <c r="O450" t="s">
        <v>547</v>
      </c>
      <c r="P450" t="s">
        <v>594</v>
      </c>
      <c r="Q450" t="s">
        <v>595</v>
      </c>
      <c r="R450" t="s">
        <v>597</v>
      </c>
      <c r="S450" t="s">
        <v>553</v>
      </c>
      <c r="T450" s="113">
        <v>902529</v>
      </c>
      <c r="U450" t="s">
        <v>623</v>
      </c>
    </row>
    <row r="451" spans="1:21" x14ac:dyDescent="0.25">
      <c r="A451" t="s">
        <v>315</v>
      </c>
      <c r="B451" t="s">
        <v>622</v>
      </c>
      <c r="C451" t="s">
        <v>187</v>
      </c>
      <c r="D451" t="s">
        <v>538</v>
      </c>
      <c r="E451">
        <v>1</v>
      </c>
      <c r="F451" t="s">
        <v>539</v>
      </c>
      <c r="G451" t="s">
        <v>540</v>
      </c>
      <c r="H451" t="s">
        <v>541</v>
      </c>
      <c r="I451" t="s">
        <v>542</v>
      </c>
      <c r="J451" t="s">
        <v>543</v>
      </c>
      <c r="K451">
        <v>21</v>
      </c>
      <c r="L451" t="s">
        <v>574</v>
      </c>
      <c r="M451" t="s">
        <v>575</v>
      </c>
      <c r="N451" t="s">
        <v>546</v>
      </c>
      <c r="O451" t="s">
        <v>547</v>
      </c>
      <c r="P451" t="s">
        <v>594</v>
      </c>
      <c r="Q451" t="s">
        <v>595</v>
      </c>
      <c r="R451" t="s">
        <v>598</v>
      </c>
      <c r="S451" t="s">
        <v>555</v>
      </c>
      <c r="T451" s="113">
        <v>231472</v>
      </c>
      <c r="U451" t="s">
        <v>623</v>
      </c>
    </row>
    <row r="452" spans="1:21" x14ac:dyDescent="0.25">
      <c r="A452" t="s">
        <v>315</v>
      </c>
      <c r="B452" t="s">
        <v>622</v>
      </c>
      <c r="C452" t="s">
        <v>187</v>
      </c>
      <c r="D452" t="s">
        <v>538</v>
      </c>
      <c r="E452">
        <v>1</v>
      </c>
      <c r="F452" t="s">
        <v>539</v>
      </c>
      <c r="G452" t="s">
        <v>540</v>
      </c>
      <c r="H452" t="s">
        <v>541</v>
      </c>
      <c r="I452" t="s">
        <v>542</v>
      </c>
      <c r="J452" t="s">
        <v>543</v>
      </c>
      <c r="K452">
        <v>21</v>
      </c>
      <c r="L452" t="s">
        <v>574</v>
      </c>
      <c r="M452" t="s">
        <v>575</v>
      </c>
      <c r="N452" t="s">
        <v>546</v>
      </c>
      <c r="O452" t="s">
        <v>547</v>
      </c>
      <c r="P452" t="s">
        <v>594</v>
      </c>
      <c r="Q452" t="s">
        <v>595</v>
      </c>
      <c r="R452" t="s">
        <v>599</v>
      </c>
      <c r="S452" t="s">
        <v>557</v>
      </c>
      <c r="T452" s="113">
        <v>661117</v>
      </c>
      <c r="U452" t="s">
        <v>623</v>
      </c>
    </row>
    <row r="453" spans="1:21" x14ac:dyDescent="0.25">
      <c r="A453" t="s">
        <v>315</v>
      </c>
      <c r="B453" t="s">
        <v>622</v>
      </c>
      <c r="C453" t="s">
        <v>187</v>
      </c>
      <c r="D453" t="s">
        <v>538</v>
      </c>
      <c r="E453">
        <v>1</v>
      </c>
      <c r="F453" t="s">
        <v>539</v>
      </c>
      <c r="G453" t="s">
        <v>540</v>
      </c>
      <c r="H453" t="s">
        <v>541</v>
      </c>
      <c r="I453" t="s">
        <v>542</v>
      </c>
      <c r="J453" t="s">
        <v>543</v>
      </c>
      <c r="K453">
        <v>21</v>
      </c>
      <c r="L453" t="s">
        <v>574</v>
      </c>
      <c r="M453" t="s">
        <v>575</v>
      </c>
      <c r="N453" t="s">
        <v>546</v>
      </c>
      <c r="O453" t="s">
        <v>547</v>
      </c>
      <c r="P453" t="s">
        <v>594</v>
      </c>
      <c r="Q453" t="s">
        <v>595</v>
      </c>
      <c r="R453" t="s">
        <v>600</v>
      </c>
      <c r="S453" t="s">
        <v>559</v>
      </c>
      <c r="T453" s="113">
        <v>1491777</v>
      </c>
      <c r="U453" t="s">
        <v>623</v>
      </c>
    </row>
    <row r="454" spans="1:21" x14ac:dyDescent="0.25">
      <c r="A454" t="s">
        <v>315</v>
      </c>
      <c r="B454" t="s">
        <v>622</v>
      </c>
      <c r="C454" t="s">
        <v>187</v>
      </c>
      <c r="D454" t="s">
        <v>538</v>
      </c>
      <c r="E454">
        <v>1</v>
      </c>
      <c r="F454" t="s">
        <v>539</v>
      </c>
      <c r="G454" t="s">
        <v>540</v>
      </c>
      <c r="H454" t="s">
        <v>541</v>
      </c>
      <c r="I454" t="s">
        <v>542</v>
      </c>
      <c r="J454" t="s">
        <v>543</v>
      </c>
      <c r="K454">
        <v>21</v>
      </c>
      <c r="L454" t="s">
        <v>574</v>
      </c>
      <c r="M454" t="s">
        <v>575</v>
      </c>
      <c r="N454" t="s">
        <v>546</v>
      </c>
      <c r="O454" t="s">
        <v>547</v>
      </c>
      <c r="P454" t="s">
        <v>594</v>
      </c>
      <c r="Q454" t="s">
        <v>595</v>
      </c>
      <c r="R454" t="s">
        <v>601</v>
      </c>
      <c r="S454" t="s">
        <v>561</v>
      </c>
      <c r="T454" s="113">
        <v>815037</v>
      </c>
      <c r="U454" t="s">
        <v>623</v>
      </c>
    </row>
    <row r="455" spans="1:21" x14ac:dyDescent="0.25">
      <c r="A455" t="s">
        <v>315</v>
      </c>
      <c r="B455" t="s">
        <v>622</v>
      </c>
      <c r="C455" t="s">
        <v>187</v>
      </c>
      <c r="D455" t="s">
        <v>538</v>
      </c>
      <c r="E455">
        <v>1</v>
      </c>
      <c r="F455" t="s">
        <v>539</v>
      </c>
      <c r="G455" t="s">
        <v>540</v>
      </c>
      <c r="H455" t="s">
        <v>541</v>
      </c>
      <c r="I455" t="s">
        <v>542</v>
      </c>
      <c r="J455" t="s">
        <v>543</v>
      </c>
      <c r="K455">
        <v>21</v>
      </c>
      <c r="L455" t="s">
        <v>574</v>
      </c>
      <c r="M455" t="s">
        <v>575</v>
      </c>
      <c r="N455" t="s">
        <v>546</v>
      </c>
      <c r="O455" t="s">
        <v>547</v>
      </c>
      <c r="P455" t="s">
        <v>594</v>
      </c>
      <c r="Q455" t="s">
        <v>595</v>
      </c>
      <c r="R455" t="s">
        <v>602</v>
      </c>
      <c r="S455" t="s">
        <v>563</v>
      </c>
      <c r="T455" s="113">
        <v>2608254</v>
      </c>
      <c r="U455" t="s">
        <v>623</v>
      </c>
    </row>
    <row r="456" spans="1:21" x14ac:dyDescent="0.25">
      <c r="A456" t="s">
        <v>315</v>
      </c>
      <c r="B456" t="s">
        <v>622</v>
      </c>
      <c r="C456" t="s">
        <v>187</v>
      </c>
      <c r="D456" t="s">
        <v>538</v>
      </c>
      <c r="E456">
        <v>1</v>
      </c>
      <c r="F456" t="s">
        <v>539</v>
      </c>
      <c r="G456" t="s">
        <v>540</v>
      </c>
      <c r="H456" t="s">
        <v>541</v>
      </c>
      <c r="I456" t="s">
        <v>542</v>
      </c>
      <c r="J456" t="s">
        <v>543</v>
      </c>
      <c r="K456">
        <v>21</v>
      </c>
      <c r="L456" t="s">
        <v>574</v>
      </c>
      <c r="M456" t="s">
        <v>575</v>
      </c>
      <c r="N456" t="s">
        <v>546</v>
      </c>
      <c r="O456" t="s">
        <v>547</v>
      </c>
      <c r="P456" t="s">
        <v>594</v>
      </c>
      <c r="Q456" t="s">
        <v>595</v>
      </c>
      <c r="R456" t="s">
        <v>603</v>
      </c>
      <c r="S456" t="s">
        <v>565</v>
      </c>
      <c r="T456" s="113">
        <v>3568456</v>
      </c>
      <c r="U456" t="s">
        <v>623</v>
      </c>
    </row>
    <row r="457" spans="1:21" x14ac:dyDescent="0.25">
      <c r="A457" t="s">
        <v>315</v>
      </c>
      <c r="B457" t="s">
        <v>622</v>
      </c>
      <c r="C457" t="s">
        <v>187</v>
      </c>
      <c r="D457" t="s">
        <v>538</v>
      </c>
      <c r="E457">
        <v>1</v>
      </c>
      <c r="F457" t="s">
        <v>539</v>
      </c>
      <c r="G457" t="s">
        <v>540</v>
      </c>
      <c r="H457" t="s">
        <v>541</v>
      </c>
      <c r="I457" t="s">
        <v>542</v>
      </c>
      <c r="J457" t="s">
        <v>543</v>
      </c>
      <c r="K457">
        <v>21</v>
      </c>
      <c r="L457" t="s">
        <v>574</v>
      </c>
      <c r="M457" t="s">
        <v>575</v>
      </c>
      <c r="N457" t="s">
        <v>546</v>
      </c>
      <c r="O457" t="s">
        <v>547</v>
      </c>
      <c r="P457" t="s">
        <v>594</v>
      </c>
      <c r="Q457" t="s">
        <v>595</v>
      </c>
      <c r="R457" t="s">
        <v>572</v>
      </c>
      <c r="S457" t="s">
        <v>567</v>
      </c>
      <c r="T457" s="113">
        <v>121304</v>
      </c>
      <c r="U457" t="s">
        <v>623</v>
      </c>
    </row>
    <row r="458" spans="1:21" x14ac:dyDescent="0.25">
      <c r="A458" t="s">
        <v>315</v>
      </c>
      <c r="B458" t="s">
        <v>622</v>
      </c>
      <c r="C458" t="s">
        <v>187</v>
      </c>
      <c r="D458" t="s">
        <v>538</v>
      </c>
      <c r="E458">
        <v>1</v>
      </c>
      <c r="F458" t="s">
        <v>539</v>
      </c>
      <c r="G458" t="s">
        <v>540</v>
      </c>
      <c r="H458" t="s">
        <v>541</v>
      </c>
      <c r="I458" t="s">
        <v>542</v>
      </c>
      <c r="J458" t="s">
        <v>543</v>
      </c>
      <c r="K458">
        <v>21</v>
      </c>
      <c r="L458" t="s">
        <v>576</v>
      </c>
      <c r="M458" t="s">
        <v>547</v>
      </c>
      <c r="N458" t="s">
        <v>546</v>
      </c>
      <c r="O458" t="s">
        <v>547</v>
      </c>
      <c r="P458" t="s">
        <v>594</v>
      </c>
      <c r="Q458" t="s">
        <v>595</v>
      </c>
      <c r="R458" t="s">
        <v>131</v>
      </c>
      <c r="S458" t="s">
        <v>550</v>
      </c>
      <c r="T458" s="113">
        <v>6676538</v>
      </c>
      <c r="U458" t="s">
        <v>623</v>
      </c>
    </row>
    <row r="459" spans="1:21" x14ac:dyDescent="0.25">
      <c r="A459" t="s">
        <v>315</v>
      </c>
      <c r="B459" t="s">
        <v>622</v>
      </c>
      <c r="C459" t="s">
        <v>187</v>
      </c>
      <c r="D459" t="s">
        <v>538</v>
      </c>
      <c r="E459">
        <v>1</v>
      </c>
      <c r="F459" t="s">
        <v>539</v>
      </c>
      <c r="G459" t="s">
        <v>540</v>
      </c>
      <c r="H459" t="s">
        <v>541</v>
      </c>
      <c r="I459" t="s">
        <v>542</v>
      </c>
      <c r="J459" t="s">
        <v>543</v>
      </c>
      <c r="K459">
        <v>21</v>
      </c>
      <c r="L459" t="s">
        <v>576</v>
      </c>
      <c r="M459" t="s">
        <v>547</v>
      </c>
      <c r="N459" t="s">
        <v>546</v>
      </c>
      <c r="O459" t="s">
        <v>547</v>
      </c>
      <c r="P459" t="s">
        <v>594</v>
      </c>
      <c r="Q459" t="s">
        <v>595</v>
      </c>
      <c r="R459" t="s">
        <v>597</v>
      </c>
      <c r="S459" t="s">
        <v>553</v>
      </c>
      <c r="T459" s="113">
        <v>760476</v>
      </c>
      <c r="U459" t="s">
        <v>623</v>
      </c>
    </row>
    <row r="460" spans="1:21" x14ac:dyDescent="0.25">
      <c r="A460" t="s">
        <v>315</v>
      </c>
      <c r="B460" t="s">
        <v>622</v>
      </c>
      <c r="C460" t="s">
        <v>187</v>
      </c>
      <c r="D460" t="s">
        <v>538</v>
      </c>
      <c r="E460">
        <v>1</v>
      </c>
      <c r="F460" t="s">
        <v>539</v>
      </c>
      <c r="G460" t="s">
        <v>540</v>
      </c>
      <c r="H460" t="s">
        <v>541</v>
      </c>
      <c r="I460" t="s">
        <v>542</v>
      </c>
      <c r="J460" t="s">
        <v>543</v>
      </c>
      <c r="K460">
        <v>21</v>
      </c>
      <c r="L460" t="s">
        <v>576</v>
      </c>
      <c r="M460" t="s">
        <v>547</v>
      </c>
      <c r="N460" t="s">
        <v>546</v>
      </c>
      <c r="O460" t="s">
        <v>547</v>
      </c>
      <c r="P460" t="s">
        <v>594</v>
      </c>
      <c r="Q460" t="s">
        <v>595</v>
      </c>
      <c r="R460" t="s">
        <v>598</v>
      </c>
      <c r="S460" t="s">
        <v>555</v>
      </c>
      <c r="T460" s="113">
        <v>162454</v>
      </c>
      <c r="U460" t="s">
        <v>623</v>
      </c>
    </row>
    <row r="461" spans="1:21" x14ac:dyDescent="0.25">
      <c r="A461" t="s">
        <v>315</v>
      </c>
      <c r="B461" t="s">
        <v>622</v>
      </c>
      <c r="C461" t="s">
        <v>187</v>
      </c>
      <c r="D461" t="s">
        <v>538</v>
      </c>
      <c r="E461">
        <v>1</v>
      </c>
      <c r="F461" t="s">
        <v>539</v>
      </c>
      <c r="G461" t="s">
        <v>540</v>
      </c>
      <c r="H461" t="s">
        <v>541</v>
      </c>
      <c r="I461" t="s">
        <v>542</v>
      </c>
      <c r="J461" t="s">
        <v>543</v>
      </c>
      <c r="K461">
        <v>21</v>
      </c>
      <c r="L461" t="s">
        <v>576</v>
      </c>
      <c r="M461" t="s">
        <v>547</v>
      </c>
      <c r="N461" t="s">
        <v>546</v>
      </c>
      <c r="O461" t="s">
        <v>547</v>
      </c>
      <c r="P461" t="s">
        <v>594</v>
      </c>
      <c r="Q461" t="s">
        <v>595</v>
      </c>
      <c r="R461" t="s">
        <v>599</v>
      </c>
      <c r="S461" t="s">
        <v>557</v>
      </c>
      <c r="T461" s="113">
        <v>899.58</v>
      </c>
      <c r="U461" t="s">
        <v>623</v>
      </c>
    </row>
    <row r="462" spans="1:21" x14ac:dyDescent="0.25">
      <c r="A462" t="s">
        <v>315</v>
      </c>
      <c r="B462" t="s">
        <v>622</v>
      </c>
      <c r="C462" t="s">
        <v>187</v>
      </c>
      <c r="D462" t="s">
        <v>538</v>
      </c>
      <c r="E462">
        <v>1</v>
      </c>
      <c r="F462" t="s">
        <v>539</v>
      </c>
      <c r="G462" t="s">
        <v>540</v>
      </c>
      <c r="H462" t="s">
        <v>541</v>
      </c>
      <c r="I462" t="s">
        <v>542</v>
      </c>
      <c r="J462" t="s">
        <v>543</v>
      </c>
      <c r="K462">
        <v>21</v>
      </c>
      <c r="L462" t="s">
        <v>576</v>
      </c>
      <c r="M462" t="s">
        <v>547</v>
      </c>
      <c r="N462" t="s">
        <v>546</v>
      </c>
      <c r="O462" t="s">
        <v>547</v>
      </c>
      <c r="P462" t="s">
        <v>594</v>
      </c>
      <c r="Q462" t="s">
        <v>595</v>
      </c>
      <c r="R462" t="s">
        <v>600</v>
      </c>
      <c r="S462" t="s">
        <v>559</v>
      </c>
      <c r="T462" s="113">
        <v>1559854</v>
      </c>
      <c r="U462" t="s">
        <v>623</v>
      </c>
    </row>
    <row r="463" spans="1:21" x14ac:dyDescent="0.25">
      <c r="A463" t="s">
        <v>315</v>
      </c>
      <c r="B463" t="s">
        <v>622</v>
      </c>
      <c r="C463" t="s">
        <v>187</v>
      </c>
      <c r="D463" t="s">
        <v>538</v>
      </c>
      <c r="E463">
        <v>1</v>
      </c>
      <c r="F463" t="s">
        <v>539</v>
      </c>
      <c r="G463" t="s">
        <v>540</v>
      </c>
      <c r="H463" t="s">
        <v>541</v>
      </c>
      <c r="I463" t="s">
        <v>542</v>
      </c>
      <c r="J463" t="s">
        <v>543</v>
      </c>
      <c r="K463">
        <v>21</v>
      </c>
      <c r="L463" t="s">
        <v>576</v>
      </c>
      <c r="M463" t="s">
        <v>547</v>
      </c>
      <c r="N463" t="s">
        <v>546</v>
      </c>
      <c r="O463" t="s">
        <v>547</v>
      </c>
      <c r="P463" t="s">
        <v>594</v>
      </c>
      <c r="Q463" t="s">
        <v>595</v>
      </c>
      <c r="R463" t="s">
        <v>601</v>
      </c>
      <c r="S463" t="s">
        <v>561</v>
      </c>
      <c r="T463" s="113">
        <v>2092179</v>
      </c>
      <c r="U463" t="s">
        <v>623</v>
      </c>
    </row>
    <row r="464" spans="1:21" x14ac:dyDescent="0.25">
      <c r="A464" t="s">
        <v>315</v>
      </c>
      <c r="B464" t="s">
        <v>622</v>
      </c>
      <c r="C464" t="s">
        <v>187</v>
      </c>
      <c r="D464" t="s">
        <v>538</v>
      </c>
      <c r="E464">
        <v>1</v>
      </c>
      <c r="F464" t="s">
        <v>539</v>
      </c>
      <c r="G464" t="s">
        <v>540</v>
      </c>
      <c r="H464" t="s">
        <v>541</v>
      </c>
      <c r="I464" t="s">
        <v>542</v>
      </c>
      <c r="J464" t="s">
        <v>543</v>
      </c>
      <c r="K464">
        <v>21</v>
      </c>
      <c r="L464" t="s">
        <v>576</v>
      </c>
      <c r="M464" t="s">
        <v>547</v>
      </c>
      <c r="N464" t="s">
        <v>546</v>
      </c>
      <c r="O464" t="s">
        <v>547</v>
      </c>
      <c r="P464" t="s">
        <v>594</v>
      </c>
      <c r="Q464" t="s">
        <v>595</v>
      </c>
      <c r="R464" t="s">
        <v>602</v>
      </c>
      <c r="S464" t="s">
        <v>563</v>
      </c>
      <c r="T464" s="113">
        <v>346.84</v>
      </c>
      <c r="U464" t="s">
        <v>623</v>
      </c>
    </row>
    <row r="465" spans="1:23" x14ac:dyDescent="0.25">
      <c r="A465" t="s">
        <v>315</v>
      </c>
      <c r="B465" t="s">
        <v>622</v>
      </c>
      <c r="C465" t="s">
        <v>187</v>
      </c>
      <c r="D465" t="s">
        <v>538</v>
      </c>
      <c r="E465">
        <v>1</v>
      </c>
      <c r="F465" t="s">
        <v>539</v>
      </c>
      <c r="G465" t="s">
        <v>540</v>
      </c>
      <c r="H465" t="s">
        <v>541</v>
      </c>
      <c r="I465" t="s">
        <v>542</v>
      </c>
      <c r="J465" t="s">
        <v>543</v>
      </c>
      <c r="K465">
        <v>21</v>
      </c>
      <c r="L465" t="s">
        <v>576</v>
      </c>
      <c r="M465" t="s">
        <v>547</v>
      </c>
      <c r="N465" t="s">
        <v>546</v>
      </c>
      <c r="O465" t="s">
        <v>547</v>
      </c>
      <c r="P465" t="s">
        <v>594</v>
      </c>
      <c r="Q465" t="s">
        <v>595</v>
      </c>
      <c r="R465" t="s">
        <v>603</v>
      </c>
      <c r="S465" t="s">
        <v>565</v>
      </c>
      <c r="T465" s="113">
        <v>841257</v>
      </c>
      <c r="U465" t="s">
        <v>623</v>
      </c>
    </row>
    <row r="466" spans="1:23" x14ac:dyDescent="0.25">
      <c r="A466" t="s">
        <v>315</v>
      </c>
      <c r="B466" t="s">
        <v>622</v>
      </c>
      <c r="C466" t="s">
        <v>187</v>
      </c>
      <c r="D466" t="s">
        <v>538</v>
      </c>
      <c r="E466">
        <v>1</v>
      </c>
      <c r="F466" t="s">
        <v>539</v>
      </c>
      <c r="G466" t="s">
        <v>540</v>
      </c>
      <c r="H466" t="s">
        <v>541</v>
      </c>
      <c r="I466" t="s">
        <v>542</v>
      </c>
      <c r="J466" t="s">
        <v>543</v>
      </c>
      <c r="K466">
        <v>21</v>
      </c>
      <c r="L466" t="s">
        <v>576</v>
      </c>
      <c r="M466" t="s">
        <v>547</v>
      </c>
      <c r="N466" t="s">
        <v>546</v>
      </c>
      <c r="O466" t="s">
        <v>547</v>
      </c>
      <c r="P466" t="s">
        <v>594</v>
      </c>
      <c r="Q466" t="s">
        <v>595</v>
      </c>
      <c r="R466" t="s">
        <v>572</v>
      </c>
      <c r="S466" t="s">
        <v>567</v>
      </c>
      <c r="T466" s="113">
        <v>13898</v>
      </c>
      <c r="U466" t="s">
        <v>623</v>
      </c>
    </row>
    <row r="467" spans="1:23" s="49" customFormat="1" x14ac:dyDescent="0.25">
      <c r="A467" s="49" t="s">
        <v>119</v>
      </c>
      <c r="B467" s="49" t="s">
        <v>624</v>
      </c>
      <c r="C467" s="49" t="s">
        <v>187</v>
      </c>
      <c r="D467" s="49" t="s">
        <v>538</v>
      </c>
      <c r="F467" s="49" t="s">
        <v>539</v>
      </c>
      <c r="G467" s="49" t="s">
        <v>540</v>
      </c>
      <c r="H467" s="49" t="s">
        <v>541</v>
      </c>
      <c r="I467" s="49" t="s">
        <v>542</v>
      </c>
      <c r="J467" s="49" t="s">
        <v>543</v>
      </c>
      <c r="K467" s="49">
        <v>21</v>
      </c>
      <c r="L467" s="49" t="s">
        <v>544</v>
      </c>
      <c r="M467" s="49" t="s">
        <v>545</v>
      </c>
      <c r="N467" s="49" t="s">
        <v>546</v>
      </c>
      <c r="O467" s="49" t="s">
        <v>547</v>
      </c>
      <c r="P467" s="49" t="s">
        <v>548</v>
      </c>
      <c r="Q467" s="49" t="s">
        <v>549</v>
      </c>
      <c r="R467" s="49" t="s">
        <v>131</v>
      </c>
      <c r="S467" s="49" t="s">
        <v>550</v>
      </c>
      <c r="T467" s="116">
        <v>1925.7</v>
      </c>
      <c r="U467" s="49" t="s">
        <v>625</v>
      </c>
      <c r="V467" s="50" t="s">
        <v>858</v>
      </c>
      <c r="W467" s="116">
        <f>('ILO employment 2007'!T468+'ILO employment 2007'!T469+'ILO employment 2007'!T470)*( 1 +'ILO employment 2007'!T477/('ILO employment 2007'!T467-'ILO employment 2007'!T477))</f>
        <v>485.51103358500393</v>
      </c>
    </row>
    <row r="468" spans="1:23" s="49" customFormat="1" x14ac:dyDescent="0.25">
      <c r="A468" s="49" t="s">
        <v>119</v>
      </c>
      <c r="B468" s="49" t="s">
        <v>624</v>
      </c>
      <c r="C468" s="49" t="s">
        <v>187</v>
      </c>
      <c r="D468" s="49" t="s">
        <v>538</v>
      </c>
      <c r="F468" s="49" t="s">
        <v>539</v>
      </c>
      <c r="G468" s="49" t="s">
        <v>540</v>
      </c>
      <c r="H468" s="49" t="s">
        <v>541</v>
      </c>
      <c r="I468" s="49" t="s">
        <v>542</v>
      </c>
      <c r="J468" s="49" t="s">
        <v>543</v>
      </c>
      <c r="K468" s="49">
        <v>21</v>
      </c>
      <c r="L468" s="49" t="s">
        <v>544</v>
      </c>
      <c r="M468" s="49" t="s">
        <v>545</v>
      </c>
      <c r="N468" s="49" t="s">
        <v>546</v>
      </c>
      <c r="O468" s="49" t="s">
        <v>547</v>
      </c>
      <c r="P468" s="49" t="s">
        <v>548</v>
      </c>
      <c r="Q468" s="49" t="s">
        <v>549</v>
      </c>
      <c r="R468" s="49" t="s">
        <v>552</v>
      </c>
      <c r="S468" s="49" t="s">
        <v>553</v>
      </c>
      <c r="T468" s="116">
        <v>65.2</v>
      </c>
      <c r="U468" s="49" t="s">
        <v>625</v>
      </c>
      <c r="V468" s="50" t="s">
        <v>859</v>
      </c>
      <c r="W468" s="116">
        <f>('ILO employment 2007'!T471+'ILO employment 2007'!T472+'ILO employment 2007'!T473+'ILO employment 2007'!T474+'ILO employment 2007'!T475+'ILO employment 2007'!T476)*( 1 +'ILO employment 2007'!T477/('ILO employment 2007'!T467-'ILO employment 2007'!T477))</f>
        <v>1440.088695652174</v>
      </c>
    </row>
    <row r="469" spans="1:23" s="49" customFormat="1" x14ac:dyDescent="0.25">
      <c r="A469" s="49" t="s">
        <v>119</v>
      </c>
      <c r="B469" s="49" t="s">
        <v>624</v>
      </c>
      <c r="C469" s="49" t="s">
        <v>187</v>
      </c>
      <c r="D469" s="49" t="s">
        <v>538</v>
      </c>
      <c r="F469" s="49" t="s">
        <v>539</v>
      </c>
      <c r="G469" s="49" t="s">
        <v>540</v>
      </c>
      <c r="H469" s="49" t="s">
        <v>541</v>
      </c>
      <c r="I469" s="49" t="s">
        <v>542</v>
      </c>
      <c r="J469" s="49" t="s">
        <v>543</v>
      </c>
      <c r="K469" s="49">
        <v>21</v>
      </c>
      <c r="L469" s="49" t="s">
        <v>544</v>
      </c>
      <c r="M469" s="49" t="s">
        <v>545</v>
      </c>
      <c r="N469" s="49" t="s">
        <v>546</v>
      </c>
      <c r="O469" s="49" t="s">
        <v>547</v>
      </c>
      <c r="P469" s="49" t="s">
        <v>548</v>
      </c>
      <c r="Q469" s="49" t="s">
        <v>549</v>
      </c>
      <c r="R469" s="49" t="s">
        <v>554</v>
      </c>
      <c r="S469" s="49" t="s">
        <v>555</v>
      </c>
      <c r="T469" s="116">
        <v>190.6</v>
      </c>
      <c r="U469" s="49" t="s">
        <v>625</v>
      </c>
      <c r="V469" s="50" t="s">
        <v>862</v>
      </c>
      <c r="W469" s="116">
        <f>SUM(T468:T477)</f>
        <v>1925.6</v>
      </c>
    </row>
    <row r="470" spans="1:23" s="49" customFormat="1" x14ac:dyDescent="0.25">
      <c r="A470" s="49" t="s">
        <v>119</v>
      </c>
      <c r="B470" s="49" t="s">
        <v>624</v>
      </c>
      <c r="C470" s="49" t="s">
        <v>187</v>
      </c>
      <c r="D470" s="49" t="s">
        <v>538</v>
      </c>
      <c r="F470" s="49" t="s">
        <v>539</v>
      </c>
      <c r="G470" s="49" t="s">
        <v>540</v>
      </c>
      <c r="H470" s="49" t="s">
        <v>541</v>
      </c>
      <c r="I470" s="49" t="s">
        <v>542</v>
      </c>
      <c r="J470" s="49" t="s">
        <v>543</v>
      </c>
      <c r="K470" s="49">
        <v>21</v>
      </c>
      <c r="L470" s="49" t="s">
        <v>544</v>
      </c>
      <c r="M470" s="49" t="s">
        <v>545</v>
      </c>
      <c r="N470" s="49" t="s">
        <v>546</v>
      </c>
      <c r="O470" s="49" t="s">
        <v>547</v>
      </c>
      <c r="P470" s="49" t="s">
        <v>548</v>
      </c>
      <c r="Q470" s="49" t="s">
        <v>549</v>
      </c>
      <c r="R470" s="49" t="s">
        <v>556</v>
      </c>
      <c r="S470" s="49" t="s">
        <v>557</v>
      </c>
      <c r="T470" s="116">
        <v>228.4</v>
      </c>
      <c r="U470" s="49" t="s">
        <v>625</v>
      </c>
      <c r="V470" s="50"/>
      <c r="W470" s="116"/>
    </row>
    <row r="471" spans="1:23" s="49" customFormat="1" x14ac:dyDescent="0.25">
      <c r="A471" s="49" t="s">
        <v>119</v>
      </c>
      <c r="B471" s="49" t="s">
        <v>624</v>
      </c>
      <c r="C471" s="49" t="s">
        <v>187</v>
      </c>
      <c r="D471" s="49" t="s">
        <v>538</v>
      </c>
      <c r="F471" s="49" t="s">
        <v>539</v>
      </c>
      <c r="G471" s="49" t="s">
        <v>540</v>
      </c>
      <c r="H471" s="49" t="s">
        <v>541</v>
      </c>
      <c r="I471" s="49" t="s">
        <v>542</v>
      </c>
      <c r="J471" s="49" t="s">
        <v>543</v>
      </c>
      <c r="K471" s="49">
        <v>21</v>
      </c>
      <c r="L471" s="49" t="s">
        <v>544</v>
      </c>
      <c r="M471" s="49" t="s">
        <v>545</v>
      </c>
      <c r="N471" s="49" t="s">
        <v>546</v>
      </c>
      <c r="O471" s="49" t="s">
        <v>547</v>
      </c>
      <c r="P471" s="49" t="s">
        <v>548</v>
      </c>
      <c r="Q471" s="49" t="s">
        <v>549</v>
      </c>
      <c r="R471" s="49" t="s">
        <v>558</v>
      </c>
      <c r="S471" s="49" t="s">
        <v>559</v>
      </c>
      <c r="T471" s="116">
        <v>162.4</v>
      </c>
      <c r="U471" s="49" t="s">
        <v>625</v>
      </c>
      <c r="V471" s="50"/>
      <c r="W471" s="116"/>
    </row>
    <row r="472" spans="1:23" s="49" customFormat="1" x14ac:dyDescent="0.25">
      <c r="A472" s="49" t="s">
        <v>119</v>
      </c>
      <c r="B472" s="49" t="s">
        <v>624</v>
      </c>
      <c r="C472" s="49" t="s">
        <v>187</v>
      </c>
      <c r="D472" s="49" t="s">
        <v>538</v>
      </c>
      <c r="F472" s="49" t="s">
        <v>539</v>
      </c>
      <c r="G472" s="49" t="s">
        <v>540</v>
      </c>
      <c r="H472" s="49" t="s">
        <v>541</v>
      </c>
      <c r="I472" s="49" t="s">
        <v>542</v>
      </c>
      <c r="J472" s="49" t="s">
        <v>543</v>
      </c>
      <c r="K472" s="49">
        <v>21</v>
      </c>
      <c r="L472" s="49" t="s">
        <v>544</v>
      </c>
      <c r="M472" s="49" t="s">
        <v>545</v>
      </c>
      <c r="N472" s="49" t="s">
        <v>546</v>
      </c>
      <c r="O472" s="49" t="s">
        <v>547</v>
      </c>
      <c r="P472" s="49" t="s">
        <v>548</v>
      </c>
      <c r="Q472" s="49" t="s">
        <v>549</v>
      </c>
      <c r="R472" s="49" t="s">
        <v>560</v>
      </c>
      <c r="S472" s="49" t="s">
        <v>561</v>
      </c>
      <c r="T472" s="116">
        <v>282.39999999999998</v>
      </c>
      <c r="U472" s="49" t="s">
        <v>625</v>
      </c>
      <c r="V472" s="50"/>
      <c r="W472" s="116"/>
    </row>
    <row r="473" spans="1:23" s="49" customFormat="1" x14ac:dyDescent="0.25">
      <c r="A473" s="49" t="s">
        <v>119</v>
      </c>
      <c r="B473" s="49" t="s">
        <v>624</v>
      </c>
      <c r="C473" s="49" t="s">
        <v>187</v>
      </c>
      <c r="D473" s="49" t="s">
        <v>538</v>
      </c>
      <c r="F473" s="49" t="s">
        <v>539</v>
      </c>
      <c r="G473" s="49" t="s">
        <v>540</v>
      </c>
      <c r="H473" s="49" t="s">
        <v>541</v>
      </c>
      <c r="I473" s="49" t="s">
        <v>542</v>
      </c>
      <c r="J473" s="49" t="s">
        <v>543</v>
      </c>
      <c r="K473" s="49">
        <v>21</v>
      </c>
      <c r="L473" s="49" t="s">
        <v>544</v>
      </c>
      <c r="M473" s="49" t="s">
        <v>545</v>
      </c>
      <c r="N473" s="49" t="s">
        <v>546</v>
      </c>
      <c r="O473" s="49" t="s">
        <v>547</v>
      </c>
      <c r="P473" s="49" t="s">
        <v>548</v>
      </c>
      <c r="Q473" s="49" t="s">
        <v>549</v>
      </c>
      <c r="R473" s="49" t="s">
        <v>562</v>
      </c>
      <c r="S473" s="49" t="s">
        <v>563</v>
      </c>
      <c r="T473" s="116">
        <v>81.2</v>
      </c>
      <c r="U473" s="49" t="s">
        <v>625</v>
      </c>
      <c r="V473" s="50"/>
      <c r="W473" s="116"/>
    </row>
    <row r="474" spans="1:23" s="49" customFormat="1" x14ac:dyDescent="0.25">
      <c r="A474" s="49" t="s">
        <v>119</v>
      </c>
      <c r="B474" s="49" t="s">
        <v>624</v>
      </c>
      <c r="C474" s="49" t="s">
        <v>187</v>
      </c>
      <c r="D474" s="49" t="s">
        <v>538</v>
      </c>
      <c r="F474" s="49" t="s">
        <v>539</v>
      </c>
      <c r="G474" s="49" t="s">
        <v>540</v>
      </c>
      <c r="H474" s="49" t="s">
        <v>541</v>
      </c>
      <c r="I474" s="49" t="s">
        <v>542</v>
      </c>
      <c r="J474" s="49" t="s">
        <v>543</v>
      </c>
      <c r="K474" s="49">
        <v>21</v>
      </c>
      <c r="L474" s="49" t="s">
        <v>544</v>
      </c>
      <c r="M474" s="49" t="s">
        <v>545</v>
      </c>
      <c r="N474" s="49" t="s">
        <v>546</v>
      </c>
      <c r="O474" s="49" t="s">
        <v>547</v>
      </c>
      <c r="P474" s="49" t="s">
        <v>548</v>
      </c>
      <c r="Q474" s="49" t="s">
        <v>549</v>
      </c>
      <c r="R474" s="49" t="s">
        <v>564</v>
      </c>
      <c r="S474" s="49" t="s">
        <v>565</v>
      </c>
      <c r="T474" s="116">
        <v>219.6</v>
      </c>
      <c r="U474" s="49" t="s">
        <v>625</v>
      </c>
      <c r="V474" s="50"/>
      <c r="W474" s="116"/>
    </row>
    <row r="475" spans="1:23" s="49" customFormat="1" x14ac:dyDescent="0.25">
      <c r="A475" s="49" t="s">
        <v>119</v>
      </c>
      <c r="B475" s="49" t="s">
        <v>624</v>
      </c>
      <c r="C475" s="49" t="s">
        <v>187</v>
      </c>
      <c r="D475" s="49" t="s">
        <v>538</v>
      </c>
      <c r="F475" s="49" t="s">
        <v>539</v>
      </c>
      <c r="G475" s="49" t="s">
        <v>540</v>
      </c>
      <c r="H475" s="49" t="s">
        <v>541</v>
      </c>
      <c r="I475" s="49" t="s">
        <v>542</v>
      </c>
      <c r="J475" s="49" t="s">
        <v>543</v>
      </c>
      <c r="K475" s="49">
        <v>21</v>
      </c>
      <c r="L475" s="49" t="s">
        <v>544</v>
      </c>
      <c r="M475" s="49" t="s">
        <v>545</v>
      </c>
      <c r="N475" s="49" t="s">
        <v>546</v>
      </c>
      <c r="O475" s="49" t="s">
        <v>547</v>
      </c>
      <c r="P475" s="49" t="s">
        <v>548</v>
      </c>
      <c r="Q475" s="49" t="s">
        <v>549</v>
      </c>
      <c r="R475" s="49" t="s">
        <v>566</v>
      </c>
      <c r="S475" s="49" t="s">
        <v>567</v>
      </c>
      <c r="T475" s="116">
        <v>169.3</v>
      </c>
      <c r="U475" s="49" t="s">
        <v>625</v>
      </c>
      <c r="V475" s="50"/>
      <c r="W475" s="116"/>
    </row>
    <row r="476" spans="1:23" s="49" customFormat="1" x14ac:dyDescent="0.25">
      <c r="A476" s="49" t="s">
        <v>119</v>
      </c>
      <c r="B476" s="49" t="s">
        <v>624</v>
      </c>
      <c r="C476" s="49" t="s">
        <v>187</v>
      </c>
      <c r="D476" s="49" t="s">
        <v>538</v>
      </c>
      <c r="F476" s="49" t="s">
        <v>539</v>
      </c>
      <c r="G476" s="49" t="s">
        <v>540</v>
      </c>
      <c r="H476" s="49" t="s">
        <v>541</v>
      </c>
      <c r="I476" s="49" t="s">
        <v>542</v>
      </c>
      <c r="J476" s="49" t="s">
        <v>543</v>
      </c>
      <c r="K476" s="49">
        <v>21</v>
      </c>
      <c r="L476" s="49" t="s">
        <v>544</v>
      </c>
      <c r="M476" s="49" t="s">
        <v>545</v>
      </c>
      <c r="N476" s="49" t="s">
        <v>546</v>
      </c>
      <c r="O476" s="49" t="s">
        <v>547</v>
      </c>
      <c r="P476" s="49" t="s">
        <v>548</v>
      </c>
      <c r="Q476" s="49" t="s">
        <v>549</v>
      </c>
      <c r="R476" s="49" t="s">
        <v>568</v>
      </c>
      <c r="S476" s="49" t="s">
        <v>569</v>
      </c>
      <c r="T476" s="116">
        <v>521.29999999999995</v>
      </c>
      <c r="U476" s="49" t="s">
        <v>625</v>
      </c>
      <c r="V476" s="50"/>
      <c r="W476" s="116"/>
    </row>
    <row r="477" spans="1:23" s="49" customFormat="1" x14ac:dyDescent="0.25">
      <c r="A477" s="49" t="s">
        <v>119</v>
      </c>
      <c r="B477" s="49" t="s">
        <v>624</v>
      </c>
      <c r="C477" s="49" t="s">
        <v>187</v>
      </c>
      <c r="D477" s="49" t="s">
        <v>538</v>
      </c>
      <c r="F477" s="49" t="s">
        <v>539</v>
      </c>
      <c r="G477" s="49" t="s">
        <v>540</v>
      </c>
      <c r="H477" s="49" t="s">
        <v>541</v>
      </c>
      <c r="I477" s="49" t="s">
        <v>542</v>
      </c>
      <c r="J477" s="49" t="s">
        <v>543</v>
      </c>
      <c r="K477" s="49">
        <v>21</v>
      </c>
      <c r="L477" s="49" t="s">
        <v>544</v>
      </c>
      <c r="M477" s="49" t="s">
        <v>545</v>
      </c>
      <c r="N477" s="49" t="s">
        <v>546</v>
      </c>
      <c r="O477" s="49" t="s">
        <v>547</v>
      </c>
      <c r="P477" s="49" t="s">
        <v>548</v>
      </c>
      <c r="Q477" s="49" t="s">
        <v>549</v>
      </c>
      <c r="R477" s="49" t="s">
        <v>572</v>
      </c>
      <c r="S477" s="49" t="s">
        <v>573</v>
      </c>
      <c r="T477" s="116">
        <v>5.2</v>
      </c>
      <c r="U477" s="49" t="s">
        <v>625</v>
      </c>
      <c r="V477" s="50"/>
      <c r="W477" s="116"/>
    </row>
    <row r="478" spans="1:23" x14ac:dyDescent="0.25">
      <c r="A478" t="s">
        <v>119</v>
      </c>
      <c r="B478" t="s">
        <v>624</v>
      </c>
      <c r="C478" t="s">
        <v>187</v>
      </c>
      <c r="D478" t="s">
        <v>538</v>
      </c>
      <c r="F478" t="s">
        <v>539</v>
      </c>
      <c r="G478" t="s">
        <v>540</v>
      </c>
      <c r="H478" t="s">
        <v>541</v>
      </c>
      <c r="I478" t="s">
        <v>542</v>
      </c>
      <c r="J478" t="s">
        <v>543</v>
      </c>
      <c r="K478">
        <v>21</v>
      </c>
      <c r="L478" t="s">
        <v>574</v>
      </c>
      <c r="M478" t="s">
        <v>575</v>
      </c>
      <c r="N478" t="s">
        <v>546</v>
      </c>
      <c r="O478" t="s">
        <v>547</v>
      </c>
      <c r="P478" t="s">
        <v>548</v>
      </c>
      <c r="Q478" t="s">
        <v>549</v>
      </c>
      <c r="R478" t="s">
        <v>131</v>
      </c>
      <c r="S478" t="s">
        <v>550</v>
      </c>
      <c r="T478" s="113">
        <v>1222.5999999999999</v>
      </c>
      <c r="U478" t="s">
        <v>625</v>
      </c>
    </row>
    <row r="479" spans="1:23" x14ac:dyDescent="0.25">
      <c r="A479" t="s">
        <v>119</v>
      </c>
      <c r="B479" t="s">
        <v>624</v>
      </c>
      <c r="C479" t="s">
        <v>187</v>
      </c>
      <c r="D479" t="s">
        <v>538</v>
      </c>
      <c r="F479" t="s">
        <v>539</v>
      </c>
      <c r="G479" t="s">
        <v>540</v>
      </c>
      <c r="H479" t="s">
        <v>541</v>
      </c>
      <c r="I479" t="s">
        <v>542</v>
      </c>
      <c r="J479" t="s">
        <v>543</v>
      </c>
      <c r="K479">
        <v>21</v>
      </c>
      <c r="L479" t="s">
        <v>574</v>
      </c>
      <c r="M479" t="s">
        <v>575</v>
      </c>
      <c r="N479" t="s">
        <v>546</v>
      </c>
      <c r="O479" t="s">
        <v>547</v>
      </c>
      <c r="P479" t="s">
        <v>548</v>
      </c>
      <c r="Q479" t="s">
        <v>549</v>
      </c>
      <c r="R479" t="s">
        <v>552</v>
      </c>
      <c r="S479" t="s">
        <v>553</v>
      </c>
      <c r="T479" s="113">
        <v>47.6</v>
      </c>
      <c r="U479" t="s">
        <v>625</v>
      </c>
    </row>
    <row r="480" spans="1:23" x14ac:dyDescent="0.25">
      <c r="A480" t="s">
        <v>119</v>
      </c>
      <c r="B480" t="s">
        <v>624</v>
      </c>
      <c r="C480" t="s">
        <v>187</v>
      </c>
      <c r="D480" t="s">
        <v>538</v>
      </c>
      <c r="F480" t="s">
        <v>539</v>
      </c>
      <c r="G480" t="s">
        <v>540</v>
      </c>
      <c r="H480" t="s">
        <v>541</v>
      </c>
      <c r="I480" t="s">
        <v>542</v>
      </c>
      <c r="J480" t="s">
        <v>543</v>
      </c>
      <c r="K480">
        <v>21</v>
      </c>
      <c r="L480" t="s">
        <v>574</v>
      </c>
      <c r="M480" t="s">
        <v>575</v>
      </c>
      <c r="N480" t="s">
        <v>546</v>
      </c>
      <c r="O480" t="s">
        <v>547</v>
      </c>
      <c r="P480" t="s">
        <v>548</v>
      </c>
      <c r="Q480" t="s">
        <v>549</v>
      </c>
      <c r="R480" t="s">
        <v>554</v>
      </c>
      <c r="S480" t="s">
        <v>555</v>
      </c>
      <c r="T480" s="113">
        <v>89.9</v>
      </c>
      <c r="U480" t="s">
        <v>625</v>
      </c>
    </row>
    <row r="481" spans="1:21" x14ac:dyDescent="0.25">
      <c r="A481" t="s">
        <v>119</v>
      </c>
      <c r="B481" t="s">
        <v>624</v>
      </c>
      <c r="C481" t="s">
        <v>187</v>
      </c>
      <c r="D481" t="s">
        <v>538</v>
      </c>
      <c r="F481" t="s">
        <v>539</v>
      </c>
      <c r="G481" t="s">
        <v>540</v>
      </c>
      <c r="H481" t="s">
        <v>541</v>
      </c>
      <c r="I481" t="s">
        <v>542</v>
      </c>
      <c r="J481" t="s">
        <v>543</v>
      </c>
      <c r="K481">
        <v>21</v>
      </c>
      <c r="L481" t="s">
        <v>574</v>
      </c>
      <c r="M481" t="s">
        <v>575</v>
      </c>
      <c r="N481" t="s">
        <v>546</v>
      </c>
      <c r="O481" t="s">
        <v>547</v>
      </c>
      <c r="P481" t="s">
        <v>548</v>
      </c>
      <c r="Q481" t="s">
        <v>549</v>
      </c>
      <c r="R481" t="s">
        <v>556</v>
      </c>
      <c r="S481" t="s">
        <v>557</v>
      </c>
      <c r="T481" s="113">
        <v>150</v>
      </c>
      <c r="U481" t="s">
        <v>625</v>
      </c>
    </row>
    <row r="482" spans="1:21" x14ac:dyDescent="0.25">
      <c r="A482" t="s">
        <v>119</v>
      </c>
      <c r="B482" t="s">
        <v>624</v>
      </c>
      <c r="C482" t="s">
        <v>187</v>
      </c>
      <c r="D482" t="s">
        <v>538</v>
      </c>
      <c r="F482" t="s">
        <v>539</v>
      </c>
      <c r="G482" t="s">
        <v>540</v>
      </c>
      <c r="H482" t="s">
        <v>541</v>
      </c>
      <c r="I482" t="s">
        <v>542</v>
      </c>
      <c r="J482" t="s">
        <v>543</v>
      </c>
      <c r="K482">
        <v>21</v>
      </c>
      <c r="L482" t="s">
        <v>574</v>
      </c>
      <c r="M482" t="s">
        <v>575</v>
      </c>
      <c r="N482" t="s">
        <v>546</v>
      </c>
      <c r="O482" t="s">
        <v>547</v>
      </c>
      <c r="P482" t="s">
        <v>548</v>
      </c>
      <c r="Q482" t="s">
        <v>549</v>
      </c>
      <c r="R482" t="s">
        <v>558</v>
      </c>
      <c r="S482" t="s">
        <v>559</v>
      </c>
      <c r="T482" s="113">
        <v>69.7</v>
      </c>
      <c r="U482" t="s">
        <v>625</v>
      </c>
    </row>
    <row r="483" spans="1:21" x14ac:dyDescent="0.25">
      <c r="A483" t="s">
        <v>119</v>
      </c>
      <c r="B483" t="s">
        <v>624</v>
      </c>
      <c r="C483" t="s">
        <v>187</v>
      </c>
      <c r="D483" t="s">
        <v>538</v>
      </c>
      <c r="F483" t="s">
        <v>539</v>
      </c>
      <c r="G483" t="s">
        <v>540</v>
      </c>
      <c r="H483" t="s">
        <v>541</v>
      </c>
      <c r="I483" t="s">
        <v>542</v>
      </c>
      <c r="J483" t="s">
        <v>543</v>
      </c>
      <c r="K483">
        <v>21</v>
      </c>
      <c r="L483" t="s">
        <v>574</v>
      </c>
      <c r="M483" t="s">
        <v>575</v>
      </c>
      <c r="N483" t="s">
        <v>546</v>
      </c>
      <c r="O483" t="s">
        <v>547</v>
      </c>
      <c r="P483" t="s">
        <v>548</v>
      </c>
      <c r="Q483" t="s">
        <v>549</v>
      </c>
      <c r="R483" t="s">
        <v>560</v>
      </c>
      <c r="S483" t="s">
        <v>561</v>
      </c>
      <c r="T483" s="113">
        <v>129.5</v>
      </c>
      <c r="U483" t="s">
        <v>625</v>
      </c>
    </row>
    <row r="484" spans="1:21" x14ac:dyDescent="0.25">
      <c r="A484" t="s">
        <v>119</v>
      </c>
      <c r="B484" t="s">
        <v>624</v>
      </c>
      <c r="C484" t="s">
        <v>187</v>
      </c>
      <c r="D484" t="s">
        <v>538</v>
      </c>
      <c r="F484" t="s">
        <v>539</v>
      </c>
      <c r="G484" t="s">
        <v>540</v>
      </c>
      <c r="H484" t="s">
        <v>541</v>
      </c>
      <c r="I484" t="s">
        <v>542</v>
      </c>
      <c r="J484" t="s">
        <v>543</v>
      </c>
      <c r="K484">
        <v>21</v>
      </c>
      <c r="L484" t="s">
        <v>574</v>
      </c>
      <c r="M484" t="s">
        <v>575</v>
      </c>
      <c r="N484" t="s">
        <v>546</v>
      </c>
      <c r="O484" t="s">
        <v>547</v>
      </c>
      <c r="P484" t="s">
        <v>548</v>
      </c>
      <c r="Q484" t="s">
        <v>549</v>
      </c>
      <c r="R484" t="s">
        <v>562</v>
      </c>
      <c r="S484" t="s">
        <v>563</v>
      </c>
      <c r="T484" s="113">
        <v>73.400000000000006</v>
      </c>
      <c r="U484" t="s">
        <v>625</v>
      </c>
    </row>
    <row r="485" spans="1:21" x14ac:dyDescent="0.25">
      <c r="A485" t="s">
        <v>119</v>
      </c>
      <c r="B485" t="s">
        <v>624</v>
      </c>
      <c r="C485" t="s">
        <v>187</v>
      </c>
      <c r="D485" t="s">
        <v>538</v>
      </c>
      <c r="F485" t="s">
        <v>539</v>
      </c>
      <c r="G485" t="s">
        <v>540</v>
      </c>
      <c r="H485" t="s">
        <v>541</v>
      </c>
      <c r="I485" t="s">
        <v>542</v>
      </c>
      <c r="J485" t="s">
        <v>543</v>
      </c>
      <c r="K485">
        <v>21</v>
      </c>
      <c r="L485" t="s">
        <v>574</v>
      </c>
      <c r="M485" t="s">
        <v>575</v>
      </c>
      <c r="N485" t="s">
        <v>546</v>
      </c>
      <c r="O485" t="s">
        <v>547</v>
      </c>
      <c r="P485" t="s">
        <v>548</v>
      </c>
      <c r="Q485" t="s">
        <v>549</v>
      </c>
      <c r="R485" t="s">
        <v>564</v>
      </c>
      <c r="S485" t="s">
        <v>565</v>
      </c>
      <c r="T485" s="113">
        <v>189.9</v>
      </c>
      <c r="U485" t="s">
        <v>625</v>
      </c>
    </row>
    <row r="486" spans="1:21" x14ac:dyDescent="0.25">
      <c r="A486" t="s">
        <v>119</v>
      </c>
      <c r="B486" t="s">
        <v>624</v>
      </c>
      <c r="C486" t="s">
        <v>187</v>
      </c>
      <c r="D486" t="s">
        <v>538</v>
      </c>
      <c r="F486" t="s">
        <v>539</v>
      </c>
      <c r="G486" t="s">
        <v>540</v>
      </c>
      <c r="H486" t="s">
        <v>541</v>
      </c>
      <c r="I486" t="s">
        <v>542</v>
      </c>
      <c r="J486" t="s">
        <v>543</v>
      </c>
      <c r="K486">
        <v>21</v>
      </c>
      <c r="L486" t="s">
        <v>574</v>
      </c>
      <c r="M486" t="s">
        <v>575</v>
      </c>
      <c r="N486" t="s">
        <v>546</v>
      </c>
      <c r="O486" t="s">
        <v>547</v>
      </c>
      <c r="P486" t="s">
        <v>548</v>
      </c>
      <c r="Q486" t="s">
        <v>549</v>
      </c>
      <c r="R486" t="s">
        <v>566</v>
      </c>
      <c r="S486" t="s">
        <v>567</v>
      </c>
      <c r="T486" s="113">
        <v>146.5</v>
      </c>
      <c r="U486" t="s">
        <v>625</v>
      </c>
    </row>
    <row r="487" spans="1:21" x14ac:dyDescent="0.25">
      <c r="A487" t="s">
        <v>119</v>
      </c>
      <c r="B487" t="s">
        <v>624</v>
      </c>
      <c r="C487" t="s">
        <v>187</v>
      </c>
      <c r="D487" t="s">
        <v>538</v>
      </c>
      <c r="F487" t="s">
        <v>539</v>
      </c>
      <c r="G487" t="s">
        <v>540</v>
      </c>
      <c r="H487" t="s">
        <v>541</v>
      </c>
      <c r="I487" t="s">
        <v>542</v>
      </c>
      <c r="J487" t="s">
        <v>543</v>
      </c>
      <c r="K487">
        <v>21</v>
      </c>
      <c r="L487" t="s">
        <v>574</v>
      </c>
      <c r="M487" t="s">
        <v>575</v>
      </c>
      <c r="N487" t="s">
        <v>546</v>
      </c>
      <c r="O487" t="s">
        <v>547</v>
      </c>
      <c r="P487" t="s">
        <v>548</v>
      </c>
      <c r="Q487" t="s">
        <v>549</v>
      </c>
      <c r="R487" t="s">
        <v>568</v>
      </c>
      <c r="S487" t="s">
        <v>569</v>
      </c>
      <c r="T487" s="113">
        <v>322.2</v>
      </c>
      <c r="U487" t="s">
        <v>625</v>
      </c>
    </row>
    <row r="488" spans="1:21" x14ac:dyDescent="0.25">
      <c r="A488" t="s">
        <v>119</v>
      </c>
      <c r="B488" t="s">
        <v>624</v>
      </c>
      <c r="C488" t="s">
        <v>187</v>
      </c>
      <c r="D488" t="s">
        <v>538</v>
      </c>
      <c r="F488" t="s">
        <v>539</v>
      </c>
      <c r="G488" t="s">
        <v>540</v>
      </c>
      <c r="H488" t="s">
        <v>541</v>
      </c>
      <c r="I488" t="s">
        <v>542</v>
      </c>
      <c r="J488" t="s">
        <v>543</v>
      </c>
      <c r="K488">
        <v>21</v>
      </c>
      <c r="L488" t="s">
        <v>574</v>
      </c>
      <c r="M488" t="s">
        <v>575</v>
      </c>
      <c r="N488" t="s">
        <v>546</v>
      </c>
      <c r="O488" t="s">
        <v>547</v>
      </c>
      <c r="P488" t="s">
        <v>548</v>
      </c>
      <c r="Q488" t="s">
        <v>549</v>
      </c>
      <c r="R488" t="s">
        <v>572</v>
      </c>
      <c r="S488" t="s">
        <v>573</v>
      </c>
      <c r="T488" s="113">
        <v>4</v>
      </c>
      <c r="U488" t="s">
        <v>625</v>
      </c>
    </row>
    <row r="489" spans="1:21" x14ac:dyDescent="0.25">
      <c r="A489" t="s">
        <v>119</v>
      </c>
      <c r="B489" t="s">
        <v>624</v>
      </c>
      <c r="C489" t="s">
        <v>187</v>
      </c>
      <c r="D489" t="s">
        <v>538</v>
      </c>
      <c r="F489" t="s">
        <v>539</v>
      </c>
      <c r="G489" t="s">
        <v>540</v>
      </c>
      <c r="H489" t="s">
        <v>541</v>
      </c>
      <c r="I489" t="s">
        <v>542</v>
      </c>
      <c r="J489" t="s">
        <v>543</v>
      </c>
      <c r="K489">
        <v>21</v>
      </c>
      <c r="L489" t="s">
        <v>576</v>
      </c>
      <c r="M489" t="s">
        <v>547</v>
      </c>
      <c r="N489" t="s">
        <v>546</v>
      </c>
      <c r="O489" t="s">
        <v>547</v>
      </c>
      <c r="P489" t="s">
        <v>548</v>
      </c>
      <c r="Q489" t="s">
        <v>549</v>
      </c>
      <c r="R489" t="s">
        <v>131</v>
      </c>
      <c r="S489" t="s">
        <v>550</v>
      </c>
      <c r="T489" s="113">
        <v>703.1</v>
      </c>
      <c r="U489" t="s">
        <v>625</v>
      </c>
    </row>
    <row r="490" spans="1:21" x14ac:dyDescent="0.25">
      <c r="A490" t="s">
        <v>119</v>
      </c>
      <c r="B490" t="s">
        <v>624</v>
      </c>
      <c r="C490" t="s">
        <v>187</v>
      </c>
      <c r="D490" t="s">
        <v>538</v>
      </c>
      <c r="F490" t="s">
        <v>539</v>
      </c>
      <c r="G490" t="s">
        <v>540</v>
      </c>
      <c r="H490" t="s">
        <v>541</v>
      </c>
      <c r="I490" t="s">
        <v>542</v>
      </c>
      <c r="J490" t="s">
        <v>543</v>
      </c>
      <c r="K490">
        <v>21</v>
      </c>
      <c r="L490" t="s">
        <v>576</v>
      </c>
      <c r="M490" t="s">
        <v>547</v>
      </c>
      <c r="N490" t="s">
        <v>546</v>
      </c>
      <c r="O490" t="s">
        <v>547</v>
      </c>
      <c r="P490" t="s">
        <v>548</v>
      </c>
      <c r="Q490" t="s">
        <v>549</v>
      </c>
      <c r="R490" t="s">
        <v>552</v>
      </c>
      <c r="S490" t="s">
        <v>553</v>
      </c>
      <c r="T490" s="113">
        <v>17.600000000000001</v>
      </c>
      <c r="U490" t="s">
        <v>625</v>
      </c>
    </row>
    <row r="491" spans="1:21" x14ac:dyDescent="0.25">
      <c r="A491" t="s">
        <v>119</v>
      </c>
      <c r="B491" t="s">
        <v>624</v>
      </c>
      <c r="C491" t="s">
        <v>187</v>
      </c>
      <c r="D491" t="s">
        <v>538</v>
      </c>
      <c r="F491" t="s">
        <v>539</v>
      </c>
      <c r="G491" t="s">
        <v>540</v>
      </c>
      <c r="H491" t="s">
        <v>541</v>
      </c>
      <c r="I491" t="s">
        <v>542</v>
      </c>
      <c r="J491" t="s">
        <v>543</v>
      </c>
      <c r="K491">
        <v>21</v>
      </c>
      <c r="L491" t="s">
        <v>576</v>
      </c>
      <c r="M491" t="s">
        <v>547</v>
      </c>
      <c r="N491" t="s">
        <v>546</v>
      </c>
      <c r="O491" t="s">
        <v>547</v>
      </c>
      <c r="P491" t="s">
        <v>548</v>
      </c>
      <c r="Q491" t="s">
        <v>549</v>
      </c>
      <c r="R491" t="s">
        <v>554</v>
      </c>
      <c r="S491" t="s">
        <v>555</v>
      </c>
      <c r="T491" s="113">
        <v>100.7</v>
      </c>
      <c r="U491" t="s">
        <v>625</v>
      </c>
    </row>
    <row r="492" spans="1:21" x14ac:dyDescent="0.25">
      <c r="A492" t="s">
        <v>119</v>
      </c>
      <c r="B492" t="s">
        <v>624</v>
      </c>
      <c r="C492" t="s">
        <v>187</v>
      </c>
      <c r="D492" t="s">
        <v>538</v>
      </c>
      <c r="F492" t="s">
        <v>539</v>
      </c>
      <c r="G492" t="s">
        <v>540</v>
      </c>
      <c r="H492" t="s">
        <v>541</v>
      </c>
      <c r="I492" t="s">
        <v>542</v>
      </c>
      <c r="J492" t="s">
        <v>543</v>
      </c>
      <c r="K492">
        <v>21</v>
      </c>
      <c r="L492" t="s">
        <v>576</v>
      </c>
      <c r="M492" t="s">
        <v>547</v>
      </c>
      <c r="N492" t="s">
        <v>546</v>
      </c>
      <c r="O492" t="s">
        <v>547</v>
      </c>
      <c r="P492" t="s">
        <v>548</v>
      </c>
      <c r="Q492" t="s">
        <v>549</v>
      </c>
      <c r="R492" t="s">
        <v>556</v>
      </c>
      <c r="S492" t="s">
        <v>557</v>
      </c>
      <c r="T492" s="113">
        <v>78.5</v>
      </c>
      <c r="U492" t="s">
        <v>625</v>
      </c>
    </row>
    <row r="493" spans="1:21" x14ac:dyDescent="0.25">
      <c r="A493" t="s">
        <v>119</v>
      </c>
      <c r="B493" t="s">
        <v>624</v>
      </c>
      <c r="C493" t="s">
        <v>187</v>
      </c>
      <c r="D493" t="s">
        <v>538</v>
      </c>
      <c r="F493" t="s">
        <v>539</v>
      </c>
      <c r="G493" t="s">
        <v>540</v>
      </c>
      <c r="H493" t="s">
        <v>541</v>
      </c>
      <c r="I493" t="s">
        <v>542</v>
      </c>
      <c r="J493" t="s">
        <v>543</v>
      </c>
      <c r="K493">
        <v>21</v>
      </c>
      <c r="L493" t="s">
        <v>576</v>
      </c>
      <c r="M493" t="s">
        <v>547</v>
      </c>
      <c r="N493" t="s">
        <v>546</v>
      </c>
      <c r="O493" t="s">
        <v>547</v>
      </c>
      <c r="P493" t="s">
        <v>548</v>
      </c>
      <c r="Q493" t="s">
        <v>549</v>
      </c>
      <c r="R493" t="s">
        <v>558</v>
      </c>
      <c r="S493" t="s">
        <v>559</v>
      </c>
      <c r="T493" s="113">
        <v>92.8</v>
      </c>
      <c r="U493" t="s">
        <v>625</v>
      </c>
    </row>
    <row r="494" spans="1:21" x14ac:dyDescent="0.25">
      <c r="A494" t="s">
        <v>119</v>
      </c>
      <c r="B494" t="s">
        <v>624</v>
      </c>
      <c r="C494" t="s">
        <v>187</v>
      </c>
      <c r="D494" t="s">
        <v>538</v>
      </c>
      <c r="F494" t="s">
        <v>539</v>
      </c>
      <c r="G494" t="s">
        <v>540</v>
      </c>
      <c r="H494" t="s">
        <v>541</v>
      </c>
      <c r="I494" t="s">
        <v>542</v>
      </c>
      <c r="J494" t="s">
        <v>543</v>
      </c>
      <c r="K494">
        <v>21</v>
      </c>
      <c r="L494" t="s">
        <v>576</v>
      </c>
      <c r="M494" t="s">
        <v>547</v>
      </c>
      <c r="N494" t="s">
        <v>546</v>
      </c>
      <c r="O494" t="s">
        <v>547</v>
      </c>
      <c r="P494" t="s">
        <v>548</v>
      </c>
      <c r="Q494" t="s">
        <v>549</v>
      </c>
      <c r="R494" t="s">
        <v>560</v>
      </c>
      <c r="S494" t="s">
        <v>561</v>
      </c>
      <c r="T494" s="113">
        <v>152.9</v>
      </c>
      <c r="U494" t="s">
        <v>625</v>
      </c>
    </row>
    <row r="495" spans="1:21" x14ac:dyDescent="0.25">
      <c r="A495" t="s">
        <v>119</v>
      </c>
      <c r="B495" t="s">
        <v>624</v>
      </c>
      <c r="C495" t="s">
        <v>187</v>
      </c>
      <c r="D495" t="s">
        <v>538</v>
      </c>
      <c r="F495" t="s">
        <v>539</v>
      </c>
      <c r="G495" t="s">
        <v>540</v>
      </c>
      <c r="H495" t="s">
        <v>541</v>
      </c>
      <c r="I495" t="s">
        <v>542</v>
      </c>
      <c r="J495" t="s">
        <v>543</v>
      </c>
      <c r="K495">
        <v>21</v>
      </c>
      <c r="L495" t="s">
        <v>576</v>
      </c>
      <c r="M495" t="s">
        <v>547</v>
      </c>
      <c r="N495" t="s">
        <v>546</v>
      </c>
      <c r="O495" t="s">
        <v>547</v>
      </c>
      <c r="P495" t="s">
        <v>548</v>
      </c>
      <c r="Q495" t="s">
        <v>549</v>
      </c>
      <c r="R495" t="s">
        <v>562</v>
      </c>
      <c r="S495" t="s">
        <v>563</v>
      </c>
      <c r="T495" s="113">
        <v>7.8</v>
      </c>
      <c r="U495" t="s">
        <v>625</v>
      </c>
    </row>
    <row r="496" spans="1:21" x14ac:dyDescent="0.25">
      <c r="A496" t="s">
        <v>119</v>
      </c>
      <c r="B496" t="s">
        <v>624</v>
      </c>
      <c r="C496" t="s">
        <v>187</v>
      </c>
      <c r="D496" t="s">
        <v>538</v>
      </c>
      <c r="F496" t="s">
        <v>539</v>
      </c>
      <c r="G496" t="s">
        <v>540</v>
      </c>
      <c r="H496" t="s">
        <v>541</v>
      </c>
      <c r="I496" t="s">
        <v>542</v>
      </c>
      <c r="J496" t="s">
        <v>543</v>
      </c>
      <c r="K496">
        <v>21</v>
      </c>
      <c r="L496" t="s">
        <v>576</v>
      </c>
      <c r="M496" t="s">
        <v>547</v>
      </c>
      <c r="N496" t="s">
        <v>546</v>
      </c>
      <c r="O496" t="s">
        <v>547</v>
      </c>
      <c r="P496" t="s">
        <v>548</v>
      </c>
      <c r="Q496" t="s">
        <v>549</v>
      </c>
      <c r="R496" t="s">
        <v>564</v>
      </c>
      <c r="S496" t="s">
        <v>565</v>
      </c>
      <c r="T496" s="113">
        <v>29.7</v>
      </c>
      <c r="U496" t="s">
        <v>625</v>
      </c>
    </row>
    <row r="497" spans="1:23" x14ac:dyDescent="0.25">
      <c r="A497" t="s">
        <v>119</v>
      </c>
      <c r="B497" t="s">
        <v>624</v>
      </c>
      <c r="C497" t="s">
        <v>187</v>
      </c>
      <c r="D497" t="s">
        <v>538</v>
      </c>
      <c r="F497" t="s">
        <v>539</v>
      </c>
      <c r="G497" t="s">
        <v>540</v>
      </c>
      <c r="H497" t="s">
        <v>541</v>
      </c>
      <c r="I497" t="s">
        <v>542</v>
      </c>
      <c r="J497" t="s">
        <v>543</v>
      </c>
      <c r="K497">
        <v>21</v>
      </c>
      <c r="L497" t="s">
        <v>576</v>
      </c>
      <c r="M497" t="s">
        <v>547</v>
      </c>
      <c r="N497" t="s">
        <v>546</v>
      </c>
      <c r="O497" t="s">
        <v>547</v>
      </c>
      <c r="P497" t="s">
        <v>548</v>
      </c>
      <c r="Q497" t="s">
        <v>549</v>
      </c>
      <c r="R497" t="s">
        <v>566</v>
      </c>
      <c r="S497" t="s">
        <v>567</v>
      </c>
      <c r="T497" s="113">
        <v>22.8</v>
      </c>
      <c r="U497" t="s">
        <v>625</v>
      </c>
    </row>
    <row r="498" spans="1:23" x14ac:dyDescent="0.25">
      <c r="A498" t="s">
        <v>119</v>
      </c>
      <c r="B498" t="s">
        <v>624</v>
      </c>
      <c r="C498" t="s">
        <v>187</v>
      </c>
      <c r="D498" t="s">
        <v>538</v>
      </c>
      <c r="F498" t="s">
        <v>539</v>
      </c>
      <c r="G498" t="s">
        <v>540</v>
      </c>
      <c r="H498" t="s">
        <v>541</v>
      </c>
      <c r="I498" t="s">
        <v>542</v>
      </c>
      <c r="J498" t="s">
        <v>543</v>
      </c>
      <c r="K498">
        <v>21</v>
      </c>
      <c r="L498" t="s">
        <v>576</v>
      </c>
      <c r="M498" t="s">
        <v>547</v>
      </c>
      <c r="N498" t="s">
        <v>546</v>
      </c>
      <c r="O498" t="s">
        <v>547</v>
      </c>
      <c r="P498" t="s">
        <v>548</v>
      </c>
      <c r="Q498" t="s">
        <v>549</v>
      </c>
      <c r="R498" t="s">
        <v>568</v>
      </c>
      <c r="S498" t="s">
        <v>569</v>
      </c>
      <c r="T498" s="113">
        <v>199.1</v>
      </c>
      <c r="U498" t="s">
        <v>625</v>
      </c>
    </row>
    <row r="499" spans="1:23" x14ac:dyDescent="0.25">
      <c r="A499" t="s">
        <v>119</v>
      </c>
      <c r="B499" t="s">
        <v>624</v>
      </c>
      <c r="C499" t="s">
        <v>187</v>
      </c>
      <c r="D499" t="s">
        <v>538</v>
      </c>
      <c r="F499" t="s">
        <v>539</v>
      </c>
      <c r="G499" t="s">
        <v>540</v>
      </c>
      <c r="H499" t="s">
        <v>541</v>
      </c>
      <c r="I499" t="s">
        <v>542</v>
      </c>
      <c r="J499" t="s">
        <v>543</v>
      </c>
      <c r="K499">
        <v>21</v>
      </c>
      <c r="L499" t="s">
        <v>576</v>
      </c>
      <c r="M499" t="s">
        <v>547</v>
      </c>
      <c r="N499" t="s">
        <v>546</v>
      </c>
      <c r="O499" t="s">
        <v>547</v>
      </c>
      <c r="P499" t="s">
        <v>548</v>
      </c>
      <c r="Q499" t="s">
        <v>549</v>
      </c>
      <c r="R499" t="s">
        <v>572</v>
      </c>
      <c r="S499" t="s">
        <v>573</v>
      </c>
      <c r="T499" s="113">
        <v>1.2</v>
      </c>
      <c r="U499" t="s">
        <v>625</v>
      </c>
    </row>
    <row r="500" spans="1:23" s="47" customFormat="1" x14ac:dyDescent="0.25">
      <c r="A500" s="47" t="s">
        <v>333</v>
      </c>
      <c r="B500" s="47" t="s">
        <v>626</v>
      </c>
      <c r="C500" s="47" t="s">
        <v>187</v>
      </c>
      <c r="D500" s="47" t="s">
        <v>538</v>
      </c>
      <c r="F500" s="47" t="s">
        <v>539</v>
      </c>
      <c r="G500" s="47" t="s">
        <v>540</v>
      </c>
      <c r="H500" s="47" t="s">
        <v>541</v>
      </c>
      <c r="I500" s="47" t="s">
        <v>542</v>
      </c>
      <c r="J500" s="47" t="s">
        <v>543</v>
      </c>
      <c r="K500" s="47">
        <v>21</v>
      </c>
      <c r="L500" s="47" t="s">
        <v>544</v>
      </c>
      <c r="M500" s="47" t="s">
        <v>545</v>
      </c>
      <c r="N500" s="47" t="s">
        <v>546</v>
      </c>
      <c r="O500" s="47" t="s">
        <v>547</v>
      </c>
      <c r="P500" s="47" t="s">
        <v>548</v>
      </c>
      <c r="Q500" s="47" t="s">
        <v>549</v>
      </c>
      <c r="R500" s="47" t="s">
        <v>131</v>
      </c>
      <c r="S500" s="47" t="s">
        <v>550</v>
      </c>
      <c r="T500" s="114">
        <v>1614.4</v>
      </c>
      <c r="U500" s="47" t="s">
        <v>627</v>
      </c>
      <c r="V500" s="53" t="s">
        <v>858</v>
      </c>
      <c r="W500" s="114">
        <f>SUM(T501:T503)</f>
        <v>466.6</v>
      </c>
    </row>
    <row r="501" spans="1:23" s="47" customFormat="1" x14ac:dyDescent="0.25">
      <c r="A501" s="47" t="s">
        <v>333</v>
      </c>
      <c r="B501" s="47" t="s">
        <v>626</v>
      </c>
      <c r="C501" s="47" t="s">
        <v>187</v>
      </c>
      <c r="D501" s="47" t="s">
        <v>538</v>
      </c>
      <c r="F501" s="47" t="s">
        <v>539</v>
      </c>
      <c r="G501" s="47" t="s">
        <v>540</v>
      </c>
      <c r="H501" s="47" t="s">
        <v>541</v>
      </c>
      <c r="I501" s="47" t="s">
        <v>542</v>
      </c>
      <c r="J501" s="47" t="s">
        <v>543</v>
      </c>
      <c r="K501" s="47">
        <v>21</v>
      </c>
      <c r="L501" s="47" t="s">
        <v>544</v>
      </c>
      <c r="M501" s="47" t="s">
        <v>545</v>
      </c>
      <c r="N501" s="47" t="s">
        <v>546</v>
      </c>
      <c r="O501" s="47" t="s">
        <v>547</v>
      </c>
      <c r="P501" s="47" t="s">
        <v>548</v>
      </c>
      <c r="Q501" s="47" t="s">
        <v>549</v>
      </c>
      <c r="R501" s="47" t="s">
        <v>552</v>
      </c>
      <c r="S501" s="47" t="s">
        <v>553</v>
      </c>
      <c r="T501" s="114">
        <v>81.599999999999994</v>
      </c>
      <c r="U501" s="47" t="s">
        <v>627</v>
      </c>
      <c r="V501" s="53" t="s">
        <v>859</v>
      </c>
      <c r="W501" s="114">
        <f>SUM(T504:T510)</f>
        <v>1147.8000000000002</v>
      </c>
    </row>
    <row r="502" spans="1:23" s="47" customFormat="1" x14ac:dyDescent="0.25">
      <c r="A502" s="47" t="s">
        <v>333</v>
      </c>
      <c r="B502" s="47" t="s">
        <v>626</v>
      </c>
      <c r="C502" s="47" t="s">
        <v>187</v>
      </c>
      <c r="D502" s="47" t="s">
        <v>538</v>
      </c>
      <c r="F502" s="47" t="s">
        <v>539</v>
      </c>
      <c r="G502" s="47" t="s">
        <v>540</v>
      </c>
      <c r="H502" s="47" t="s">
        <v>541</v>
      </c>
      <c r="I502" s="47" t="s">
        <v>542</v>
      </c>
      <c r="J502" s="47" t="s">
        <v>543</v>
      </c>
      <c r="K502" s="47">
        <v>21</v>
      </c>
      <c r="L502" s="47" t="s">
        <v>544</v>
      </c>
      <c r="M502" s="47" t="s">
        <v>545</v>
      </c>
      <c r="N502" s="47" t="s">
        <v>546</v>
      </c>
      <c r="O502" s="47" t="s">
        <v>547</v>
      </c>
      <c r="P502" s="47" t="s">
        <v>548</v>
      </c>
      <c r="Q502" s="47" t="s">
        <v>549</v>
      </c>
      <c r="R502" s="47" t="s">
        <v>554</v>
      </c>
      <c r="S502" s="47" t="s">
        <v>555</v>
      </c>
      <c r="T502" s="114">
        <v>149.80000000000001</v>
      </c>
      <c r="U502" s="47" t="s">
        <v>627</v>
      </c>
      <c r="V502" s="53" t="s">
        <v>862</v>
      </c>
      <c r="W502" s="114">
        <f>SUM(T501:T510)</f>
        <v>1614.4</v>
      </c>
    </row>
    <row r="503" spans="1:23" s="47" customFormat="1" x14ac:dyDescent="0.25">
      <c r="A503" s="47" t="s">
        <v>333</v>
      </c>
      <c r="B503" s="47" t="s">
        <v>626</v>
      </c>
      <c r="C503" s="47" t="s">
        <v>187</v>
      </c>
      <c r="D503" s="47" t="s">
        <v>538</v>
      </c>
      <c r="F503" s="47" t="s">
        <v>539</v>
      </c>
      <c r="G503" s="47" t="s">
        <v>540</v>
      </c>
      <c r="H503" s="47" t="s">
        <v>541</v>
      </c>
      <c r="I503" s="47" t="s">
        <v>542</v>
      </c>
      <c r="J503" s="47" t="s">
        <v>543</v>
      </c>
      <c r="K503" s="47">
        <v>21</v>
      </c>
      <c r="L503" s="47" t="s">
        <v>544</v>
      </c>
      <c r="M503" s="47" t="s">
        <v>545</v>
      </c>
      <c r="N503" s="47" t="s">
        <v>546</v>
      </c>
      <c r="O503" s="47" t="s">
        <v>547</v>
      </c>
      <c r="P503" s="47" t="s">
        <v>548</v>
      </c>
      <c r="Q503" s="47" t="s">
        <v>549</v>
      </c>
      <c r="R503" s="47" t="s">
        <v>556</v>
      </c>
      <c r="S503" s="47" t="s">
        <v>557</v>
      </c>
      <c r="T503" s="114">
        <v>235.2</v>
      </c>
      <c r="U503" s="47" t="s">
        <v>627</v>
      </c>
      <c r="V503" s="53"/>
      <c r="W503" s="114"/>
    </row>
    <row r="504" spans="1:23" s="47" customFormat="1" x14ac:dyDescent="0.25">
      <c r="A504" s="47" t="s">
        <v>333</v>
      </c>
      <c r="B504" s="47" t="s">
        <v>626</v>
      </c>
      <c r="C504" s="47" t="s">
        <v>187</v>
      </c>
      <c r="D504" s="47" t="s">
        <v>538</v>
      </c>
      <c r="F504" s="47" t="s">
        <v>539</v>
      </c>
      <c r="G504" s="47" t="s">
        <v>540</v>
      </c>
      <c r="H504" s="47" t="s">
        <v>541</v>
      </c>
      <c r="I504" s="47" t="s">
        <v>542</v>
      </c>
      <c r="J504" s="47" t="s">
        <v>543</v>
      </c>
      <c r="K504" s="47">
        <v>21</v>
      </c>
      <c r="L504" s="47" t="s">
        <v>544</v>
      </c>
      <c r="M504" s="47" t="s">
        <v>545</v>
      </c>
      <c r="N504" s="47" t="s">
        <v>546</v>
      </c>
      <c r="O504" s="47" t="s">
        <v>547</v>
      </c>
      <c r="P504" s="47" t="s">
        <v>548</v>
      </c>
      <c r="Q504" s="47" t="s">
        <v>549</v>
      </c>
      <c r="R504" s="47" t="s">
        <v>558</v>
      </c>
      <c r="S504" s="47" t="s">
        <v>559</v>
      </c>
      <c r="T504" s="114">
        <v>196.2</v>
      </c>
      <c r="U504" s="47" t="s">
        <v>627</v>
      </c>
      <c r="V504" s="53"/>
      <c r="W504" s="114"/>
    </row>
    <row r="505" spans="1:23" s="47" customFormat="1" x14ac:dyDescent="0.25">
      <c r="A505" s="47" t="s">
        <v>333</v>
      </c>
      <c r="B505" s="47" t="s">
        <v>626</v>
      </c>
      <c r="C505" s="47" t="s">
        <v>187</v>
      </c>
      <c r="D505" s="47" t="s">
        <v>538</v>
      </c>
      <c r="F505" s="47" t="s">
        <v>539</v>
      </c>
      <c r="G505" s="47" t="s">
        <v>540</v>
      </c>
      <c r="H505" s="47" t="s">
        <v>541</v>
      </c>
      <c r="I505" s="47" t="s">
        <v>542</v>
      </c>
      <c r="J505" s="47" t="s">
        <v>543</v>
      </c>
      <c r="K505" s="47">
        <v>21</v>
      </c>
      <c r="L505" s="47" t="s">
        <v>544</v>
      </c>
      <c r="M505" s="47" t="s">
        <v>545</v>
      </c>
      <c r="N505" s="47" t="s">
        <v>546</v>
      </c>
      <c r="O505" s="47" t="s">
        <v>547</v>
      </c>
      <c r="P505" s="47" t="s">
        <v>548</v>
      </c>
      <c r="Q505" s="47" t="s">
        <v>549</v>
      </c>
      <c r="R505" s="47" t="s">
        <v>560</v>
      </c>
      <c r="S505" s="47" t="s">
        <v>561</v>
      </c>
      <c r="T505" s="114">
        <v>237.1</v>
      </c>
      <c r="U505" s="47" t="s">
        <v>627</v>
      </c>
      <c r="V505" s="53"/>
      <c r="W505" s="114"/>
    </row>
    <row r="506" spans="1:23" s="47" customFormat="1" x14ac:dyDescent="0.25">
      <c r="A506" s="47" t="s">
        <v>333</v>
      </c>
      <c r="B506" s="47" t="s">
        <v>626</v>
      </c>
      <c r="C506" s="47" t="s">
        <v>187</v>
      </c>
      <c r="D506" s="47" t="s">
        <v>538</v>
      </c>
      <c r="F506" s="47" t="s">
        <v>539</v>
      </c>
      <c r="G506" s="47" t="s">
        <v>540</v>
      </c>
      <c r="H506" s="47" t="s">
        <v>541</v>
      </c>
      <c r="I506" s="47" t="s">
        <v>542</v>
      </c>
      <c r="J506" s="47" t="s">
        <v>543</v>
      </c>
      <c r="K506" s="47">
        <v>21</v>
      </c>
      <c r="L506" s="47" t="s">
        <v>544</v>
      </c>
      <c r="M506" s="47" t="s">
        <v>545</v>
      </c>
      <c r="N506" s="47" t="s">
        <v>546</v>
      </c>
      <c r="O506" s="47" t="s">
        <v>547</v>
      </c>
      <c r="P506" s="47" t="s">
        <v>548</v>
      </c>
      <c r="Q506" s="47" t="s">
        <v>549</v>
      </c>
      <c r="R506" s="47" t="s">
        <v>562</v>
      </c>
      <c r="S506" s="47" t="s">
        <v>563</v>
      </c>
      <c r="T506" s="114">
        <v>183.8</v>
      </c>
      <c r="U506" s="47" t="s">
        <v>627</v>
      </c>
      <c r="V506" s="53"/>
      <c r="W506" s="114"/>
    </row>
    <row r="507" spans="1:23" s="47" customFormat="1" x14ac:dyDescent="0.25">
      <c r="A507" s="47" t="s">
        <v>333</v>
      </c>
      <c r="B507" s="47" t="s">
        <v>626</v>
      </c>
      <c r="C507" s="47" t="s">
        <v>187</v>
      </c>
      <c r="D507" s="47" t="s">
        <v>538</v>
      </c>
      <c r="F507" s="47" t="s">
        <v>539</v>
      </c>
      <c r="G507" s="47" t="s">
        <v>540</v>
      </c>
      <c r="H507" s="47" t="s">
        <v>541</v>
      </c>
      <c r="I507" s="47" t="s">
        <v>542</v>
      </c>
      <c r="J507" s="47" t="s">
        <v>543</v>
      </c>
      <c r="K507" s="47">
        <v>21</v>
      </c>
      <c r="L507" s="47" t="s">
        <v>544</v>
      </c>
      <c r="M507" s="47" t="s">
        <v>545</v>
      </c>
      <c r="N507" s="47" t="s">
        <v>546</v>
      </c>
      <c r="O507" s="47" t="s">
        <v>547</v>
      </c>
      <c r="P507" s="47" t="s">
        <v>548</v>
      </c>
      <c r="Q507" s="47" t="s">
        <v>549</v>
      </c>
      <c r="R507" s="47" t="s">
        <v>564</v>
      </c>
      <c r="S507" s="47" t="s">
        <v>565</v>
      </c>
      <c r="T507" s="114">
        <v>225.6</v>
      </c>
      <c r="U507" s="47" t="s">
        <v>627</v>
      </c>
      <c r="V507" s="53"/>
      <c r="W507" s="114"/>
    </row>
    <row r="508" spans="1:23" s="47" customFormat="1" x14ac:dyDescent="0.25">
      <c r="A508" s="47" t="s">
        <v>333</v>
      </c>
      <c r="B508" s="47" t="s">
        <v>626</v>
      </c>
      <c r="C508" s="47" t="s">
        <v>187</v>
      </c>
      <c r="D508" s="47" t="s">
        <v>538</v>
      </c>
      <c r="F508" s="47" t="s">
        <v>539</v>
      </c>
      <c r="G508" s="47" t="s">
        <v>540</v>
      </c>
      <c r="H508" s="47" t="s">
        <v>541</v>
      </c>
      <c r="I508" s="47" t="s">
        <v>542</v>
      </c>
      <c r="J508" s="47" t="s">
        <v>543</v>
      </c>
      <c r="K508" s="47">
        <v>21</v>
      </c>
      <c r="L508" s="47" t="s">
        <v>544</v>
      </c>
      <c r="M508" s="47" t="s">
        <v>545</v>
      </c>
      <c r="N508" s="47" t="s">
        <v>546</v>
      </c>
      <c r="O508" s="47" t="s">
        <v>547</v>
      </c>
      <c r="P508" s="47" t="s">
        <v>548</v>
      </c>
      <c r="Q508" s="47" t="s">
        <v>549</v>
      </c>
      <c r="R508" s="47" t="s">
        <v>566</v>
      </c>
      <c r="S508" s="47" t="s">
        <v>567</v>
      </c>
      <c r="T508" s="114">
        <v>167.8</v>
      </c>
      <c r="U508" s="47" t="s">
        <v>627</v>
      </c>
      <c r="V508" s="53"/>
      <c r="W508" s="114"/>
    </row>
    <row r="509" spans="1:23" s="47" customFormat="1" x14ac:dyDescent="0.25">
      <c r="A509" s="47" t="s">
        <v>333</v>
      </c>
      <c r="B509" s="47" t="s">
        <v>626</v>
      </c>
      <c r="C509" s="47" t="s">
        <v>187</v>
      </c>
      <c r="D509" s="47" t="s">
        <v>538</v>
      </c>
      <c r="F509" s="47" t="s">
        <v>539</v>
      </c>
      <c r="G509" s="47" t="s">
        <v>540</v>
      </c>
      <c r="H509" s="47" t="s">
        <v>541</v>
      </c>
      <c r="I509" s="47" t="s">
        <v>542</v>
      </c>
      <c r="J509" s="47" t="s">
        <v>543</v>
      </c>
      <c r="K509" s="47">
        <v>21</v>
      </c>
      <c r="L509" s="47" t="s">
        <v>544</v>
      </c>
      <c r="M509" s="47" t="s">
        <v>545</v>
      </c>
      <c r="N509" s="47" t="s">
        <v>546</v>
      </c>
      <c r="O509" s="47" t="s">
        <v>547</v>
      </c>
      <c r="P509" s="47" t="s">
        <v>548</v>
      </c>
      <c r="Q509" s="47" t="s">
        <v>549</v>
      </c>
      <c r="R509" s="47" t="s">
        <v>568</v>
      </c>
      <c r="S509" s="47" t="s">
        <v>569</v>
      </c>
      <c r="T509" s="114">
        <v>125.9</v>
      </c>
      <c r="U509" s="47" t="s">
        <v>627</v>
      </c>
      <c r="V509" s="53"/>
      <c r="W509" s="114"/>
    </row>
    <row r="510" spans="1:23" s="47" customFormat="1" x14ac:dyDescent="0.25">
      <c r="A510" s="47" t="s">
        <v>333</v>
      </c>
      <c r="B510" s="47" t="s">
        <v>626</v>
      </c>
      <c r="C510" s="47" t="s">
        <v>187</v>
      </c>
      <c r="D510" s="47" t="s">
        <v>538</v>
      </c>
      <c r="F510" s="47" t="s">
        <v>539</v>
      </c>
      <c r="G510" s="47" t="s">
        <v>540</v>
      </c>
      <c r="H510" s="47" t="s">
        <v>541</v>
      </c>
      <c r="I510" s="47" t="s">
        <v>542</v>
      </c>
      <c r="J510" s="47" t="s">
        <v>543</v>
      </c>
      <c r="K510" s="47">
        <v>21</v>
      </c>
      <c r="L510" s="47" t="s">
        <v>544</v>
      </c>
      <c r="M510" s="47" t="s">
        <v>545</v>
      </c>
      <c r="N510" s="47" t="s">
        <v>546</v>
      </c>
      <c r="O510" s="47" t="s">
        <v>547</v>
      </c>
      <c r="P510" s="47" t="s">
        <v>548</v>
      </c>
      <c r="Q510" s="47" t="s">
        <v>549</v>
      </c>
      <c r="R510" s="47" t="s">
        <v>570</v>
      </c>
      <c r="S510" s="47" t="s">
        <v>571</v>
      </c>
      <c r="T510" s="114">
        <v>11.4</v>
      </c>
      <c r="U510" s="47" t="s">
        <v>628</v>
      </c>
      <c r="V510" s="53"/>
      <c r="W510" s="114"/>
    </row>
    <row r="511" spans="1:23" x14ac:dyDescent="0.25">
      <c r="A511" t="s">
        <v>333</v>
      </c>
      <c r="B511" t="s">
        <v>626</v>
      </c>
      <c r="C511" t="s">
        <v>187</v>
      </c>
      <c r="D511" t="s">
        <v>538</v>
      </c>
      <c r="F511" t="s">
        <v>539</v>
      </c>
      <c r="G511" t="s">
        <v>540</v>
      </c>
      <c r="H511" t="s">
        <v>541</v>
      </c>
      <c r="I511" t="s">
        <v>542</v>
      </c>
      <c r="J511" t="s">
        <v>543</v>
      </c>
      <c r="K511">
        <v>21</v>
      </c>
      <c r="L511" t="s">
        <v>574</v>
      </c>
      <c r="M511" t="s">
        <v>575</v>
      </c>
      <c r="N511" t="s">
        <v>546</v>
      </c>
      <c r="O511" t="s">
        <v>547</v>
      </c>
      <c r="P511" t="s">
        <v>548</v>
      </c>
      <c r="Q511" t="s">
        <v>549</v>
      </c>
      <c r="R511" t="s">
        <v>131</v>
      </c>
      <c r="S511" t="s">
        <v>550</v>
      </c>
      <c r="T511" s="113">
        <v>897.3</v>
      </c>
      <c r="U511" t="s">
        <v>627</v>
      </c>
    </row>
    <row r="512" spans="1:23" x14ac:dyDescent="0.25">
      <c r="A512" t="s">
        <v>333</v>
      </c>
      <c r="B512" t="s">
        <v>626</v>
      </c>
      <c r="C512" t="s">
        <v>187</v>
      </c>
      <c r="D512" t="s">
        <v>538</v>
      </c>
      <c r="F512" t="s">
        <v>539</v>
      </c>
      <c r="G512" t="s">
        <v>540</v>
      </c>
      <c r="H512" t="s">
        <v>541</v>
      </c>
      <c r="I512" t="s">
        <v>542</v>
      </c>
      <c r="J512" t="s">
        <v>543</v>
      </c>
      <c r="K512">
        <v>21</v>
      </c>
      <c r="L512" t="s">
        <v>574</v>
      </c>
      <c r="M512" t="s">
        <v>575</v>
      </c>
      <c r="N512" t="s">
        <v>546</v>
      </c>
      <c r="O512" t="s">
        <v>547</v>
      </c>
      <c r="P512" t="s">
        <v>548</v>
      </c>
      <c r="Q512" t="s">
        <v>549</v>
      </c>
      <c r="R512" t="s">
        <v>552</v>
      </c>
      <c r="S512" t="s">
        <v>553</v>
      </c>
      <c r="T512" s="113">
        <v>64.599999999999994</v>
      </c>
      <c r="U512" t="s">
        <v>627</v>
      </c>
    </row>
    <row r="513" spans="1:21" x14ac:dyDescent="0.25">
      <c r="A513" t="s">
        <v>333</v>
      </c>
      <c r="B513" t="s">
        <v>626</v>
      </c>
      <c r="C513" t="s">
        <v>187</v>
      </c>
      <c r="D513" t="s">
        <v>538</v>
      </c>
      <c r="F513" t="s">
        <v>539</v>
      </c>
      <c r="G513" t="s">
        <v>540</v>
      </c>
      <c r="H513" t="s">
        <v>541</v>
      </c>
      <c r="I513" t="s">
        <v>542</v>
      </c>
      <c r="J513" t="s">
        <v>543</v>
      </c>
      <c r="K513">
        <v>21</v>
      </c>
      <c r="L513" t="s">
        <v>574</v>
      </c>
      <c r="M513" t="s">
        <v>575</v>
      </c>
      <c r="N513" t="s">
        <v>546</v>
      </c>
      <c r="O513" t="s">
        <v>547</v>
      </c>
      <c r="P513" t="s">
        <v>548</v>
      </c>
      <c r="Q513" t="s">
        <v>549</v>
      </c>
      <c r="R513" t="s">
        <v>554</v>
      </c>
      <c r="S513" t="s">
        <v>555</v>
      </c>
      <c r="T513" s="113">
        <v>67.400000000000006</v>
      </c>
      <c r="U513" t="s">
        <v>627</v>
      </c>
    </row>
    <row r="514" spans="1:21" x14ac:dyDescent="0.25">
      <c r="A514" t="s">
        <v>333</v>
      </c>
      <c r="B514" t="s">
        <v>626</v>
      </c>
      <c r="C514" t="s">
        <v>187</v>
      </c>
      <c r="D514" t="s">
        <v>538</v>
      </c>
      <c r="F514" t="s">
        <v>539</v>
      </c>
      <c r="G514" t="s">
        <v>540</v>
      </c>
      <c r="H514" t="s">
        <v>541</v>
      </c>
      <c r="I514" t="s">
        <v>542</v>
      </c>
      <c r="J514" t="s">
        <v>543</v>
      </c>
      <c r="K514">
        <v>21</v>
      </c>
      <c r="L514" t="s">
        <v>574</v>
      </c>
      <c r="M514" t="s">
        <v>575</v>
      </c>
      <c r="N514" t="s">
        <v>546</v>
      </c>
      <c r="O514" t="s">
        <v>547</v>
      </c>
      <c r="P514" t="s">
        <v>548</v>
      </c>
      <c r="Q514" t="s">
        <v>549</v>
      </c>
      <c r="R514" t="s">
        <v>556</v>
      </c>
      <c r="S514" t="s">
        <v>557</v>
      </c>
      <c r="T514" s="113">
        <v>122.3</v>
      </c>
      <c r="U514" t="s">
        <v>627</v>
      </c>
    </row>
    <row r="515" spans="1:21" x14ac:dyDescent="0.25">
      <c r="A515" t="s">
        <v>333</v>
      </c>
      <c r="B515" t="s">
        <v>626</v>
      </c>
      <c r="C515" t="s">
        <v>187</v>
      </c>
      <c r="D515" t="s">
        <v>538</v>
      </c>
      <c r="F515" t="s">
        <v>539</v>
      </c>
      <c r="G515" t="s">
        <v>540</v>
      </c>
      <c r="H515" t="s">
        <v>541</v>
      </c>
      <c r="I515" t="s">
        <v>542</v>
      </c>
      <c r="J515" t="s">
        <v>543</v>
      </c>
      <c r="K515">
        <v>21</v>
      </c>
      <c r="L515" t="s">
        <v>574</v>
      </c>
      <c r="M515" t="s">
        <v>575</v>
      </c>
      <c r="N515" t="s">
        <v>546</v>
      </c>
      <c r="O515" t="s">
        <v>547</v>
      </c>
      <c r="P515" t="s">
        <v>548</v>
      </c>
      <c r="Q515" t="s">
        <v>549</v>
      </c>
      <c r="R515" t="s">
        <v>558</v>
      </c>
      <c r="S515" t="s">
        <v>559</v>
      </c>
      <c r="T515" s="113">
        <v>58</v>
      </c>
      <c r="U515" t="s">
        <v>627</v>
      </c>
    </row>
    <row r="516" spans="1:21" x14ac:dyDescent="0.25">
      <c r="A516" t="s">
        <v>333</v>
      </c>
      <c r="B516" t="s">
        <v>626</v>
      </c>
      <c r="C516" t="s">
        <v>187</v>
      </c>
      <c r="D516" t="s">
        <v>538</v>
      </c>
      <c r="F516" t="s">
        <v>539</v>
      </c>
      <c r="G516" t="s">
        <v>540</v>
      </c>
      <c r="H516" t="s">
        <v>541</v>
      </c>
      <c r="I516" t="s">
        <v>542</v>
      </c>
      <c r="J516" t="s">
        <v>543</v>
      </c>
      <c r="K516">
        <v>21</v>
      </c>
      <c r="L516" t="s">
        <v>574</v>
      </c>
      <c r="M516" t="s">
        <v>575</v>
      </c>
      <c r="N516" t="s">
        <v>546</v>
      </c>
      <c r="O516" t="s">
        <v>547</v>
      </c>
      <c r="P516" t="s">
        <v>548</v>
      </c>
      <c r="Q516" t="s">
        <v>549</v>
      </c>
      <c r="R516" t="s">
        <v>560</v>
      </c>
      <c r="S516" t="s">
        <v>561</v>
      </c>
      <c r="T516" s="113">
        <v>93.6</v>
      </c>
      <c r="U516" t="s">
        <v>627</v>
      </c>
    </row>
    <row r="517" spans="1:21" x14ac:dyDescent="0.25">
      <c r="A517" t="s">
        <v>333</v>
      </c>
      <c r="B517" t="s">
        <v>626</v>
      </c>
      <c r="C517" t="s">
        <v>187</v>
      </c>
      <c r="D517" t="s">
        <v>538</v>
      </c>
      <c r="F517" t="s">
        <v>539</v>
      </c>
      <c r="G517" t="s">
        <v>540</v>
      </c>
      <c r="H517" t="s">
        <v>541</v>
      </c>
      <c r="I517" t="s">
        <v>542</v>
      </c>
      <c r="J517" t="s">
        <v>543</v>
      </c>
      <c r="K517">
        <v>21</v>
      </c>
      <c r="L517" t="s">
        <v>574</v>
      </c>
      <c r="M517" t="s">
        <v>575</v>
      </c>
      <c r="N517" t="s">
        <v>546</v>
      </c>
      <c r="O517" t="s">
        <v>547</v>
      </c>
      <c r="P517" t="s">
        <v>548</v>
      </c>
      <c r="Q517" t="s">
        <v>549</v>
      </c>
      <c r="R517" t="s">
        <v>562</v>
      </c>
      <c r="S517" t="s">
        <v>563</v>
      </c>
      <c r="T517" s="113">
        <v>88.2</v>
      </c>
      <c r="U517" t="s">
        <v>627</v>
      </c>
    </row>
    <row r="518" spans="1:21" x14ac:dyDescent="0.25">
      <c r="A518" t="s">
        <v>333</v>
      </c>
      <c r="B518" t="s">
        <v>626</v>
      </c>
      <c r="C518" t="s">
        <v>187</v>
      </c>
      <c r="D518" t="s">
        <v>538</v>
      </c>
      <c r="F518" t="s">
        <v>539</v>
      </c>
      <c r="G518" t="s">
        <v>540</v>
      </c>
      <c r="H518" t="s">
        <v>541</v>
      </c>
      <c r="I518" t="s">
        <v>542</v>
      </c>
      <c r="J518" t="s">
        <v>543</v>
      </c>
      <c r="K518">
        <v>21</v>
      </c>
      <c r="L518" t="s">
        <v>574</v>
      </c>
      <c r="M518" t="s">
        <v>575</v>
      </c>
      <c r="N518" t="s">
        <v>546</v>
      </c>
      <c r="O518" t="s">
        <v>547</v>
      </c>
      <c r="P518" t="s">
        <v>548</v>
      </c>
      <c r="Q518" t="s">
        <v>549</v>
      </c>
      <c r="R518" t="s">
        <v>564</v>
      </c>
      <c r="S518" t="s">
        <v>565</v>
      </c>
      <c r="T518" s="113">
        <v>208.4</v>
      </c>
      <c r="U518" t="s">
        <v>627</v>
      </c>
    </row>
    <row r="519" spans="1:21" x14ac:dyDescent="0.25">
      <c r="A519" t="s">
        <v>333</v>
      </c>
      <c r="B519" t="s">
        <v>626</v>
      </c>
      <c r="C519" t="s">
        <v>187</v>
      </c>
      <c r="D519" t="s">
        <v>538</v>
      </c>
      <c r="F519" t="s">
        <v>539</v>
      </c>
      <c r="G519" t="s">
        <v>540</v>
      </c>
      <c r="H519" t="s">
        <v>541</v>
      </c>
      <c r="I519" t="s">
        <v>542</v>
      </c>
      <c r="J519" t="s">
        <v>543</v>
      </c>
      <c r="K519">
        <v>21</v>
      </c>
      <c r="L519" t="s">
        <v>574</v>
      </c>
      <c r="M519" t="s">
        <v>575</v>
      </c>
      <c r="N519" t="s">
        <v>546</v>
      </c>
      <c r="O519" t="s">
        <v>547</v>
      </c>
      <c r="P519" t="s">
        <v>548</v>
      </c>
      <c r="Q519" t="s">
        <v>549</v>
      </c>
      <c r="R519" t="s">
        <v>566</v>
      </c>
      <c r="S519" t="s">
        <v>567</v>
      </c>
      <c r="T519" s="113">
        <v>128.6</v>
      </c>
      <c r="U519" t="s">
        <v>627</v>
      </c>
    </row>
    <row r="520" spans="1:21" x14ac:dyDescent="0.25">
      <c r="A520" t="s">
        <v>333</v>
      </c>
      <c r="B520" t="s">
        <v>626</v>
      </c>
      <c r="C520" t="s">
        <v>187</v>
      </c>
      <c r="D520" t="s">
        <v>538</v>
      </c>
      <c r="F520" t="s">
        <v>539</v>
      </c>
      <c r="G520" t="s">
        <v>540</v>
      </c>
      <c r="H520" t="s">
        <v>541</v>
      </c>
      <c r="I520" t="s">
        <v>542</v>
      </c>
      <c r="J520" t="s">
        <v>543</v>
      </c>
      <c r="K520">
        <v>21</v>
      </c>
      <c r="L520" t="s">
        <v>574</v>
      </c>
      <c r="M520" t="s">
        <v>575</v>
      </c>
      <c r="N520" t="s">
        <v>546</v>
      </c>
      <c r="O520" t="s">
        <v>547</v>
      </c>
      <c r="P520" t="s">
        <v>548</v>
      </c>
      <c r="Q520" t="s">
        <v>549</v>
      </c>
      <c r="R520" t="s">
        <v>568</v>
      </c>
      <c r="S520" t="s">
        <v>569</v>
      </c>
      <c r="T520" s="113">
        <v>55</v>
      </c>
      <c r="U520" t="s">
        <v>627</v>
      </c>
    </row>
    <row r="521" spans="1:21" x14ac:dyDescent="0.25">
      <c r="A521" t="s">
        <v>333</v>
      </c>
      <c r="B521" t="s">
        <v>626</v>
      </c>
      <c r="C521" t="s">
        <v>187</v>
      </c>
      <c r="D521" t="s">
        <v>538</v>
      </c>
      <c r="F521" t="s">
        <v>539</v>
      </c>
      <c r="G521" t="s">
        <v>540</v>
      </c>
      <c r="H521" t="s">
        <v>541</v>
      </c>
      <c r="I521" t="s">
        <v>542</v>
      </c>
      <c r="J521" t="s">
        <v>543</v>
      </c>
      <c r="K521">
        <v>21</v>
      </c>
      <c r="L521" t="s">
        <v>574</v>
      </c>
      <c r="M521" t="s">
        <v>575</v>
      </c>
      <c r="N521" t="s">
        <v>546</v>
      </c>
      <c r="O521" t="s">
        <v>547</v>
      </c>
      <c r="P521" t="s">
        <v>548</v>
      </c>
      <c r="Q521" t="s">
        <v>549</v>
      </c>
      <c r="R521" t="s">
        <v>570</v>
      </c>
      <c r="S521" t="s">
        <v>571</v>
      </c>
      <c r="T521" s="113">
        <v>11.3</v>
      </c>
      <c r="U521" t="s">
        <v>628</v>
      </c>
    </row>
    <row r="522" spans="1:21" x14ac:dyDescent="0.25">
      <c r="A522" t="s">
        <v>333</v>
      </c>
      <c r="B522" t="s">
        <v>626</v>
      </c>
      <c r="C522" t="s">
        <v>187</v>
      </c>
      <c r="D522" t="s">
        <v>538</v>
      </c>
      <c r="F522" t="s">
        <v>539</v>
      </c>
      <c r="G522" t="s">
        <v>540</v>
      </c>
      <c r="H522" t="s">
        <v>541</v>
      </c>
      <c r="I522" t="s">
        <v>542</v>
      </c>
      <c r="J522" t="s">
        <v>543</v>
      </c>
      <c r="K522">
        <v>21</v>
      </c>
      <c r="L522" t="s">
        <v>576</v>
      </c>
      <c r="M522" t="s">
        <v>547</v>
      </c>
      <c r="N522" t="s">
        <v>546</v>
      </c>
      <c r="O522" t="s">
        <v>547</v>
      </c>
      <c r="P522" t="s">
        <v>548</v>
      </c>
      <c r="Q522" t="s">
        <v>549</v>
      </c>
      <c r="R522" t="s">
        <v>131</v>
      </c>
      <c r="S522" t="s">
        <v>550</v>
      </c>
      <c r="T522" s="113">
        <v>717.1</v>
      </c>
      <c r="U522" t="s">
        <v>627</v>
      </c>
    </row>
    <row r="523" spans="1:21" x14ac:dyDescent="0.25">
      <c r="A523" t="s">
        <v>333</v>
      </c>
      <c r="B523" t="s">
        <v>626</v>
      </c>
      <c r="C523" t="s">
        <v>187</v>
      </c>
      <c r="D523" t="s">
        <v>538</v>
      </c>
      <c r="F523" t="s">
        <v>539</v>
      </c>
      <c r="G523" t="s">
        <v>540</v>
      </c>
      <c r="H523" t="s">
        <v>541</v>
      </c>
      <c r="I523" t="s">
        <v>542</v>
      </c>
      <c r="J523" t="s">
        <v>543</v>
      </c>
      <c r="K523">
        <v>21</v>
      </c>
      <c r="L523" t="s">
        <v>576</v>
      </c>
      <c r="M523" t="s">
        <v>547</v>
      </c>
      <c r="N523" t="s">
        <v>546</v>
      </c>
      <c r="O523" t="s">
        <v>547</v>
      </c>
      <c r="P523" t="s">
        <v>548</v>
      </c>
      <c r="Q523" t="s">
        <v>549</v>
      </c>
      <c r="R523" t="s">
        <v>552</v>
      </c>
      <c r="S523" t="s">
        <v>553</v>
      </c>
      <c r="T523" s="113">
        <v>17</v>
      </c>
      <c r="U523" t="s">
        <v>628</v>
      </c>
    </row>
    <row r="524" spans="1:21" x14ac:dyDescent="0.25">
      <c r="A524" t="s">
        <v>333</v>
      </c>
      <c r="B524" t="s">
        <v>626</v>
      </c>
      <c r="C524" t="s">
        <v>187</v>
      </c>
      <c r="D524" t="s">
        <v>538</v>
      </c>
      <c r="F524" t="s">
        <v>539</v>
      </c>
      <c r="G524" t="s">
        <v>540</v>
      </c>
      <c r="H524" t="s">
        <v>541</v>
      </c>
      <c r="I524" t="s">
        <v>542</v>
      </c>
      <c r="J524" t="s">
        <v>543</v>
      </c>
      <c r="K524">
        <v>21</v>
      </c>
      <c r="L524" t="s">
        <v>576</v>
      </c>
      <c r="M524" t="s">
        <v>547</v>
      </c>
      <c r="N524" t="s">
        <v>546</v>
      </c>
      <c r="O524" t="s">
        <v>547</v>
      </c>
      <c r="P524" t="s">
        <v>548</v>
      </c>
      <c r="Q524" t="s">
        <v>549</v>
      </c>
      <c r="R524" t="s">
        <v>554</v>
      </c>
      <c r="S524" t="s">
        <v>555</v>
      </c>
      <c r="T524" s="113">
        <v>82.4</v>
      </c>
      <c r="U524" t="s">
        <v>627</v>
      </c>
    </row>
    <row r="525" spans="1:21" x14ac:dyDescent="0.25">
      <c r="A525" t="s">
        <v>333</v>
      </c>
      <c r="B525" t="s">
        <v>626</v>
      </c>
      <c r="C525" t="s">
        <v>187</v>
      </c>
      <c r="D525" t="s">
        <v>538</v>
      </c>
      <c r="F525" t="s">
        <v>539</v>
      </c>
      <c r="G525" t="s">
        <v>540</v>
      </c>
      <c r="H525" t="s">
        <v>541</v>
      </c>
      <c r="I525" t="s">
        <v>542</v>
      </c>
      <c r="J525" t="s">
        <v>543</v>
      </c>
      <c r="K525">
        <v>21</v>
      </c>
      <c r="L525" t="s">
        <v>576</v>
      </c>
      <c r="M525" t="s">
        <v>547</v>
      </c>
      <c r="N525" t="s">
        <v>546</v>
      </c>
      <c r="O525" t="s">
        <v>547</v>
      </c>
      <c r="P525" t="s">
        <v>548</v>
      </c>
      <c r="Q525" t="s">
        <v>549</v>
      </c>
      <c r="R525" t="s">
        <v>556</v>
      </c>
      <c r="S525" t="s">
        <v>557</v>
      </c>
      <c r="T525" s="113">
        <v>112.9</v>
      </c>
      <c r="U525" t="s">
        <v>627</v>
      </c>
    </row>
    <row r="526" spans="1:21" x14ac:dyDescent="0.25">
      <c r="A526" t="s">
        <v>333</v>
      </c>
      <c r="B526" t="s">
        <v>626</v>
      </c>
      <c r="C526" t="s">
        <v>187</v>
      </c>
      <c r="D526" t="s">
        <v>538</v>
      </c>
      <c r="F526" t="s">
        <v>539</v>
      </c>
      <c r="G526" t="s">
        <v>540</v>
      </c>
      <c r="H526" t="s">
        <v>541</v>
      </c>
      <c r="I526" t="s">
        <v>542</v>
      </c>
      <c r="J526" t="s">
        <v>543</v>
      </c>
      <c r="K526">
        <v>21</v>
      </c>
      <c r="L526" t="s">
        <v>576</v>
      </c>
      <c r="M526" t="s">
        <v>547</v>
      </c>
      <c r="N526" t="s">
        <v>546</v>
      </c>
      <c r="O526" t="s">
        <v>547</v>
      </c>
      <c r="P526" t="s">
        <v>548</v>
      </c>
      <c r="Q526" t="s">
        <v>549</v>
      </c>
      <c r="R526" t="s">
        <v>558</v>
      </c>
      <c r="S526" t="s">
        <v>559</v>
      </c>
      <c r="T526" s="113">
        <v>138.19999999999999</v>
      </c>
      <c r="U526" t="s">
        <v>627</v>
      </c>
    </row>
    <row r="527" spans="1:21" x14ac:dyDescent="0.25">
      <c r="A527" t="s">
        <v>333</v>
      </c>
      <c r="B527" t="s">
        <v>626</v>
      </c>
      <c r="C527" t="s">
        <v>187</v>
      </c>
      <c r="D527" t="s">
        <v>538</v>
      </c>
      <c r="F527" t="s">
        <v>539</v>
      </c>
      <c r="G527" t="s">
        <v>540</v>
      </c>
      <c r="H527" t="s">
        <v>541</v>
      </c>
      <c r="I527" t="s">
        <v>542</v>
      </c>
      <c r="J527" t="s">
        <v>543</v>
      </c>
      <c r="K527">
        <v>21</v>
      </c>
      <c r="L527" t="s">
        <v>576</v>
      </c>
      <c r="M527" t="s">
        <v>547</v>
      </c>
      <c r="N527" t="s">
        <v>546</v>
      </c>
      <c r="O527" t="s">
        <v>547</v>
      </c>
      <c r="P527" t="s">
        <v>548</v>
      </c>
      <c r="Q527" t="s">
        <v>549</v>
      </c>
      <c r="R527" t="s">
        <v>560</v>
      </c>
      <c r="S527" t="s">
        <v>561</v>
      </c>
      <c r="T527" s="113">
        <v>143.5</v>
      </c>
      <c r="U527" t="s">
        <v>627</v>
      </c>
    </row>
    <row r="528" spans="1:21" x14ac:dyDescent="0.25">
      <c r="A528" t="s">
        <v>333</v>
      </c>
      <c r="B528" t="s">
        <v>626</v>
      </c>
      <c r="C528" t="s">
        <v>187</v>
      </c>
      <c r="D528" t="s">
        <v>538</v>
      </c>
      <c r="F528" t="s">
        <v>539</v>
      </c>
      <c r="G528" t="s">
        <v>540</v>
      </c>
      <c r="H528" t="s">
        <v>541</v>
      </c>
      <c r="I528" t="s">
        <v>542</v>
      </c>
      <c r="J528" t="s">
        <v>543</v>
      </c>
      <c r="K528">
        <v>21</v>
      </c>
      <c r="L528" t="s">
        <v>576</v>
      </c>
      <c r="M528" t="s">
        <v>547</v>
      </c>
      <c r="N528" t="s">
        <v>546</v>
      </c>
      <c r="O528" t="s">
        <v>547</v>
      </c>
      <c r="P528" t="s">
        <v>548</v>
      </c>
      <c r="Q528" t="s">
        <v>549</v>
      </c>
      <c r="R528" t="s">
        <v>562</v>
      </c>
      <c r="S528" t="s">
        <v>563</v>
      </c>
      <c r="T528" s="113">
        <v>95.6</v>
      </c>
      <c r="U528" t="s">
        <v>627</v>
      </c>
    </row>
    <row r="529" spans="1:23" x14ac:dyDescent="0.25">
      <c r="A529" t="s">
        <v>333</v>
      </c>
      <c r="B529" t="s">
        <v>626</v>
      </c>
      <c r="C529" t="s">
        <v>187</v>
      </c>
      <c r="D529" t="s">
        <v>538</v>
      </c>
      <c r="F529" t="s">
        <v>539</v>
      </c>
      <c r="G529" t="s">
        <v>540</v>
      </c>
      <c r="H529" t="s">
        <v>541</v>
      </c>
      <c r="I529" t="s">
        <v>542</v>
      </c>
      <c r="J529" t="s">
        <v>543</v>
      </c>
      <c r="K529">
        <v>21</v>
      </c>
      <c r="L529" t="s">
        <v>576</v>
      </c>
      <c r="M529" t="s">
        <v>547</v>
      </c>
      <c r="N529" t="s">
        <v>546</v>
      </c>
      <c r="O529" t="s">
        <v>547</v>
      </c>
      <c r="P529" t="s">
        <v>548</v>
      </c>
      <c r="Q529" t="s">
        <v>549</v>
      </c>
      <c r="R529" t="s">
        <v>564</v>
      </c>
      <c r="S529" t="s">
        <v>565</v>
      </c>
      <c r="T529" s="113">
        <v>17.2</v>
      </c>
      <c r="U529" t="s">
        <v>628</v>
      </c>
    </row>
    <row r="530" spans="1:23" x14ac:dyDescent="0.25">
      <c r="A530" t="s">
        <v>333</v>
      </c>
      <c r="B530" t="s">
        <v>626</v>
      </c>
      <c r="C530" t="s">
        <v>187</v>
      </c>
      <c r="D530" t="s">
        <v>538</v>
      </c>
      <c r="F530" t="s">
        <v>539</v>
      </c>
      <c r="G530" t="s">
        <v>540</v>
      </c>
      <c r="H530" t="s">
        <v>541</v>
      </c>
      <c r="I530" t="s">
        <v>542</v>
      </c>
      <c r="J530" t="s">
        <v>543</v>
      </c>
      <c r="K530">
        <v>21</v>
      </c>
      <c r="L530" t="s">
        <v>576</v>
      </c>
      <c r="M530" t="s">
        <v>547</v>
      </c>
      <c r="N530" t="s">
        <v>546</v>
      </c>
      <c r="O530" t="s">
        <v>547</v>
      </c>
      <c r="P530" t="s">
        <v>548</v>
      </c>
      <c r="Q530" t="s">
        <v>549</v>
      </c>
      <c r="R530" t="s">
        <v>566</v>
      </c>
      <c r="S530" t="s">
        <v>567</v>
      </c>
      <c r="T530" s="113">
        <v>39.200000000000003</v>
      </c>
      <c r="U530" t="s">
        <v>627</v>
      </c>
    </row>
    <row r="531" spans="1:23" x14ac:dyDescent="0.25">
      <c r="A531" t="s">
        <v>333</v>
      </c>
      <c r="B531" t="s">
        <v>626</v>
      </c>
      <c r="C531" t="s">
        <v>187</v>
      </c>
      <c r="D531" t="s">
        <v>538</v>
      </c>
      <c r="F531" t="s">
        <v>539</v>
      </c>
      <c r="G531" t="s">
        <v>540</v>
      </c>
      <c r="H531" t="s">
        <v>541</v>
      </c>
      <c r="I531" t="s">
        <v>542</v>
      </c>
      <c r="J531" t="s">
        <v>543</v>
      </c>
      <c r="K531">
        <v>21</v>
      </c>
      <c r="L531" t="s">
        <v>576</v>
      </c>
      <c r="M531" t="s">
        <v>547</v>
      </c>
      <c r="N531" t="s">
        <v>546</v>
      </c>
      <c r="O531" t="s">
        <v>547</v>
      </c>
      <c r="P531" t="s">
        <v>548</v>
      </c>
      <c r="Q531" t="s">
        <v>549</v>
      </c>
      <c r="R531" t="s">
        <v>568</v>
      </c>
      <c r="S531" t="s">
        <v>569</v>
      </c>
      <c r="T531" s="113">
        <v>70.900000000000006</v>
      </c>
      <c r="U531" t="s">
        <v>627</v>
      </c>
    </row>
    <row r="532" spans="1:23" x14ac:dyDescent="0.25">
      <c r="A532" t="s">
        <v>333</v>
      </c>
      <c r="B532" t="s">
        <v>626</v>
      </c>
      <c r="C532" t="s">
        <v>187</v>
      </c>
      <c r="D532" t="s">
        <v>538</v>
      </c>
      <c r="F532" t="s">
        <v>539</v>
      </c>
      <c r="G532" t="s">
        <v>540</v>
      </c>
      <c r="H532" t="s">
        <v>541</v>
      </c>
      <c r="I532" t="s">
        <v>542</v>
      </c>
      <c r="J532" t="s">
        <v>543</v>
      </c>
      <c r="K532">
        <v>21</v>
      </c>
      <c r="L532" t="s">
        <v>576</v>
      </c>
      <c r="M532" t="s">
        <v>547</v>
      </c>
      <c r="N532" t="s">
        <v>546</v>
      </c>
      <c r="O532" t="s">
        <v>547</v>
      </c>
      <c r="P532" t="s">
        <v>548</v>
      </c>
      <c r="Q532" t="s">
        <v>549</v>
      </c>
      <c r="R532" t="s">
        <v>570</v>
      </c>
      <c r="S532" t="s">
        <v>571</v>
      </c>
      <c r="U532" t="s">
        <v>629</v>
      </c>
    </row>
    <row r="533" spans="1:23" s="12" customFormat="1" x14ac:dyDescent="0.25">
      <c r="A533" s="12" t="s">
        <v>245</v>
      </c>
      <c r="B533" s="12" t="s">
        <v>630</v>
      </c>
      <c r="C533" s="12" t="s">
        <v>187</v>
      </c>
      <c r="D533" s="12" t="s">
        <v>538</v>
      </c>
      <c r="F533" s="12" t="s">
        <v>539</v>
      </c>
      <c r="G533" s="12" t="s">
        <v>540</v>
      </c>
      <c r="H533" s="12" t="s">
        <v>541</v>
      </c>
      <c r="I533" s="12" t="s">
        <v>542</v>
      </c>
      <c r="J533" s="12" t="s">
        <v>543</v>
      </c>
      <c r="K533" s="12">
        <v>21</v>
      </c>
      <c r="L533" s="12" t="s">
        <v>544</v>
      </c>
      <c r="M533" s="12" t="s">
        <v>545</v>
      </c>
      <c r="N533" s="12" t="s">
        <v>546</v>
      </c>
      <c r="O533" s="12" t="s">
        <v>547</v>
      </c>
      <c r="P533" s="12" t="s">
        <v>594</v>
      </c>
      <c r="Q533" s="12" t="s">
        <v>595</v>
      </c>
      <c r="R533" s="12" t="s">
        <v>131</v>
      </c>
      <c r="S533" s="12" t="s">
        <v>550</v>
      </c>
      <c r="T533" s="117">
        <v>4867.7</v>
      </c>
      <c r="U533" s="12" t="s">
        <v>631</v>
      </c>
      <c r="V533" s="52"/>
      <c r="W533" s="117"/>
    </row>
    <row r="534" spans="1:23" s="12" customFormat="1" x14ac:dyDescent="0.25">
      <c r="A534" s="12" t="s">
        <v>245</v>
      </c>
      <c r="B534" s="12" t="s">
        <v>630</v>
      </c>
      <c r="C534" s="12" t="s">
        <v>187</v>
      </c>
      <c r="D534" s="12" t="s">
        <v>538</v>
      </c>
      <c r="F534" s="12" t="s">
        <v>539</v>
      </c>
      <c r="G534" s="12" t="s">
        <v>540</v>
      </c>
      <c r="H534" s="12" t="s">
        <v>541</v>
      </c>
      <c r="I534" s="12" t="s">
        <v>542</v>
      </c>
      <c r="J534" s="12" t="s">
        <v>543</v>
      </c>
      <c r="K534" s="12">
        <v>21</v>
      </c>
      <c r="L534" s="12" t="s">
        <v>544</v>
      </c>
      <c r="M534" s="12" t="s">
        <v>545</v>
      </c>
      <c r="N534" s="12" t="s">
        <v>546</v>
      </c>
      <c r="O534" s="12" t="s">
        <v>547</v>
      </c>
      <c r="P534" s="12" t="s">
        <v>594</v>
      </c>
      <c r="Q534" s="12" t="s">
        <v>595</v>
      </c>
      <c r="R534" s="12" t="s">
        <v>597</v>
      </c>
      <c r="S534" s="12" t="s">
        <v>553</v>
      </c>
      <c r="T534" s="117">
        <v>1403.5</v>
      </c>
      <c r="U534" s="12" t="s">
        <v>631</v>
      </c>
      <c r="V534" s="52"/>
      <c r="W534" s="117"/>
    </row>
    <row r="535" spans="1:23" s="12" customFormat="1" x14ac:dyDescent="0.25">
      <c r="A535" s="12" t="s">
        <v>245</v>
      </c>
      <c r="B535" s="12" t="s">
        <v>630</v>
      </c>
      <c r="C535" s="12" t="s">
        <v>187</v>
      </c>
      <c r="D535" s="12" t="s">
        <v>538</v>
      </c>
      <c r="F535" s="12" t="s">
        <v>539</v>
      </c>
      <c r="G535" s="12" t="s">
        <v>540</v>
      </c>
      <c r="H535" s="12" t="s">
        <v>541</v>
      </c>
      <c r="I535" s="12" t="s">
        <v>542</v>
      </c>
      <c r="J535" s="12" t="s">
        <v>543</v>
      </c>
      <c r="K535" s="12">
        <v>21</v>
      </c>
      <c r="L535" s="12" t="s">
        <v>544</v>
      </c>
      <c r="M535" s="12" t="s">
        <v>545</v>
      </c>
      <c r="N535" s="12" t="s">
        <v>546</v>
      </c>
      <c r="O535" s="12" t="s">
        <v>547</v>
      </c>
      <c r="P535" s="12" t="s">
        <v>594</v>
      </c>
      <c r="Q535" s="12" t="s">
        <v>595</v>
      </c>
      <c r="R535" s="12" t="s">
        <v>598</v>
      </c>
      <c r="S535" s="12" t="s">
        <v>555</v>
      </c>
      <c r="T535" s="117">
        <v>386.7</v>
      </c>
      <c r="U535" s="12" t="s">
        <v>631</v>
      </c>
      <c r="V535" s="52"/>
      <c r="W535" s="117"/>
    </row>
    <row r="536" spans="1:23" s="12" customFormat="1" x14ac:dyDescent="0.25">
      <c r="A536" s="12" t="s">
        <v>245</v>
      </c>
      <c r="B536" s="12" t="s">
        <v>630</v>
      </c>
      <c r="C536" s="12" t="s">
        <v>187</v>
      </c>
      <c r="D536" s="12" t="s">
        <v>538</v>
      </c>
      <c r="F536" s="12" t="s">
        <v>539</v>
      </c>
      <c r="G536" s="12" t="s">
        <v>540</v>
      </c>
      <c r="H536" s="12" t="s">
        <v>541</v>
      </c>
      <c r="I536" s="12" t="s">
        <v>542</v>
      </c>
      <c r="J536" s="12" t="s">
        <v>543</v>
      </c>
      <c r="K536" s="12">
        <v>21</v>
      </c>
      <c r="L536" s="12" t="s">
        <v>544</v>
      </c>
      <c r="M536" s="12" t="s">
        <v>545</v>
      </c>
      <c r="N536" s="12" t="s">
        <v>546</v>
      </c>
      <c r="O536" s="12" t="s">
        <v>547</v>
      </c>
      <c r="P536" s="12" t="s">
        <v>594</v>
      </c>
      <c r="Q536" s="12" t="s">
        <v>595</v>
      </c>
      <c r="R536" s="12" t="s">
        <v>599</v>
      </c>
      <c r="S536" s="12" t="s">
        <v>557</v>
      </c>
      <c r="T536" s="117">
        <v>248.7</v>
      </c>
      <c r="U536" s="12" t="s">
        <v>631</v>
      </c>
      <c r="V536" s="52"/>
      <c r="W536" s="117"/>
    </row>
    <row r="537" spans="1:23" s="12" customFormat="1" x14ac:dyDescent="0.25">
      <c r="A537" s="12" t="s">
        <v>245</v>
      </c>
      <c r="B537" s="12" t="s">
        <v>630</v>
      </c>
      <c r="C537" s="12" t="s">
        <v>187</v>
      </c>
      <c r="D537" s="12" t="s">
        <v>538</v>
      </c>
      <c r="F537" s="12" t="s">
        <v>539</v>
      </c>
      <c r="G537" s="12" t="s">
        <v>540</v>
      </c>
      <c r="H537" s="12" t="s">
        <v>541</v>
      </c>
      <c r="I537" s="12" t="s">
        <v>542</v>
      </c>
      <c r="J537" s="12" t="s">
        <v>543</v>
      </c>
      <c r="K537" s="12">
        <v>21</v>
      </c>
      <c r="L537" s="12" t="s">
        <v>544</v>
      </c>
      <c r="M537" s="12" t="s">
        <v>545</v>
      </c>
      <c r="N537" s="12" t="s">
        <v>546</v>
      </c>
      <c r="O537" s="12" t="s">
        <v>547</v>
      </c>
      <c r="P537" s="12" t="s">
        <v>594</v>
      </c>
      <c r="Q537" s="12" t="s">
        <v>595</v>
      </c>
      <c r="R537" s="12" t="s">
        <v>632</v>
      </c>
      <c r="S537" s="12" t="s">
        <v>633</v>
      </c>
      <c r="T537" s="117">
        <v>1108.0999999999999</v>
      </c>
      <c r="U537" s="12" t="s">
        <v>631</v>
      </c>
      <c r="V537" s="52"/>
      <c r="W537" s="117"/>
    </row>
    <row r="538" spans="1:23" s="12" customFormat="1" x14ac:dyDescent="0.25">
      <c r="A538" s="12" t="s">
        <v>245</v>
      </c>
      <c r="B538" s="12" t="s">
        <v>630</v>
      </c>
      <c r="C538" s="12" t="s">
        <v>187</v>
      </c>
      <c r="D538" s="12" t="s">
        <v>538</v>
      </c>
      <c r="F538" s="12" t="s">
        <v>539</v>
      </c>
      <c r="G538" s="12" t="s">
        <v>540</v>
      </c>
      <c r="H538" s="12" t="s">
        <v>541</v>
      </c>
      <c r="I538" s="12" t="s">
        <v>542</v>
      </c>
      <c r="J538" s="12" t="s">
        <v>543</v>
      </c>
      <c r="K538" s="12">
        <v>21</v>
      </c>
      <c r="L538" s="12" t="s">
        <v>544</v>
      </c>
      <c r="M538" s="12" t="s">
        <v>545</v>
      </c>
      <c r="N538" s="12" t="s">
        <v>546</v>
      </c>
      <c r="O538" s="12" t="s">
        <v>547</v>
      </c>
      <c r="P538" s="12" t="s">
        <v>594</v>
      </c>
      <c r="Q538" s="12" t="s">
        <v>595</v>
      </c>
      <c r="R538" s="12" t="s">
        <v>634</v>
      </c>
      <c r="S538" s="12" t="s">
        <v>635</v>
      </c>
      <c r="T538" s="117">
        <v>1720.7</v>
      </c>
      <c r="U538" s="12" t="s">
        <v>631</v>
      </c>
      <c r="V538" s="52"/>
      <c r="W538" s="117"/>
    </row>
    <row r="539" spans="1:23" x14ac:dyDescent="0.25">
      <c r="A539" t="s">
        <v>245</v>
      </c>
      <c r="B539" t="s">
        <v>630</v>
      </c>
      <c r="C539" t="s">
        <v>187</v>
      </c>
      <c r="D539" t="s">
        <v>538</v>
      </c>
      <c r="F539" t="s">
        <v>539</v>
      </c>
      <c r="G539" t="s">
        <v>540</v>
      </c>
      <c r="H539" t="s">
        <v>541</v>
      </c>
      <c r="I539" t="s">
        <v>542</v>
      </c>
      <c r="J539" t="s">
        <v>543</v>
      </c>
      <c r="K539">
        <v>21</v>
      </c>
      <c r="L539" t="s">
        <v>574</v>
      </c>
      <c r="M539" t="s">
        <v>575</v>
      </c>
      <c r="N539" t="s">
        <v>546</v>
      </c>
      <c r="O539" t="s">
        <v>547</v>
      </c>
      <c r="P539" t="s">
        <v>594</v>
      </c>
      <c r="Q539" t="s">
        <v>595</v>
      </c>
      <c r="R539" t="s">
        <v>131</v>
      </c>
      <c r="S539" t="s">
        <v>550</v>
      </c>
      <c r="T539" s="113">
        <v>3016</v>
      </c>
      <c r="U539" t="s">
        <v>631</v>
      </c>
    </row>
    <row r="540" spans="1:23" x14ac:dyDescent="0.25">
      <c r="A540" t="s">
        <v>245</v>
      </c>
      <c r="B540" t="s">
        <v>630</v>
      </c>
      <c r="C540" t="s">
        <v>187</v>
      </c>
      <c r="D540" t="s">
        <v>538</v>
      </c>
      <c r="F540" t="s">
        <v>539</v>
      </c>
      <c r="G540" t="s">
        <v>540</v>
      </c>
      <c r="H540" t="s">
        <v>541</v>
      </c>
      <c r="I540" t="s">
        <v>542</v>
      </c>
      <c r="J540" t="s">
        <v>543</v>
      </c>
      <c r="K540">
        <v>21</v>
      </c>
      <c r="L540" t="s">
        <v>574</v>
      </c>
      <c r="M540" t="s">
        <v>575</v>
      </c>
      <c r="N540" t="s">
        <v>546</v>
      </c>
      <c r="O540" t="s">
        <v>547</v>
      </c>
      <c r="P540" t="s">
        <v>594</v>
      </c>
      <c r="Q540" t="s">
        <v>595</v>
      </c>
      <c r="R540" t="s">
        <v>597</v>
      </c>
      <c r="S540" t="s">
        <v>553</v>
      </c>
      <c r="T540" s="113">
        <v>562.6</v>
      </c>
      <c r="U540" t="s">
        <v>631</v>
      </c>
    </row>
    <row r="541" spans="1:23" x14ac:dyDescent="0.25">
      <c r="A541" t="s">
        <v>245</v>
      </c>
      <c r="B541" t="s">
        <v>630</v>
      </c>
      <c r="C541" t="s">
        <v>187</v>
      </c>
      <c r="D541" t="s">
        <v>538</v>
      </c>
      <c r="F541" t="s">
        <v>539</v>
      </c>
      <c r="G541" t="s">
        <v>540</v>
      </c>
      <c r="H541" t="s">
        <v>541</v>
      </c>
      <c r="I541" t="s">
        <v>542</v>
      </c>
      <c r="J541" t="s">
        <v>543</v>
      </c>
      <c r="K541">
        <v>21</v>
      </c>
      <c r="L541" t="s">
        <v>574</v>
      </c>
      <c r="M541" t="s">
        <v>575</v>
      </c>
      <c r="N541" t="s">
        <v>546</v>
      </c>
      <c r="O541" t="s">
        <v>547</v>
      </c>
      <c r="P541" t="s">
        <v>594</v>
      </c>
      <c r="Q541" t="s">
        <v>595</v>
      </c>
      <c r="R541" t="s">
        <v>598</v>
      </c>
      <c r="S541" t="s">
        <v>555</v>
      </c>
      <c r="T541" s="113">
        <v>266.39999999999998</v>
      </c>
      <c r="U541" t="s">
        <v>631</v>
      </c>
    </row>
    <row r="542" spans="1:23" x14ac:dyDescent="0.25">
      <c r="A542" t="s">
        <v>245</v>
      </c>
      <c r="B542" t="s">
        <v>630</v>
      </c>
      <c r="C542" t="s">
        <v>187</v>
      </c>
      <c r="D542" t="s">
        <v>538</v>
      </c>
      <c r="F542" t="s">
        <v>539</v>
      </c>
      <c r="G542" t="s">
        <v>540</v>
      </c>
      <c r="H542" t="s">
        <v>541</v>
      </c>
      <c r="I542" t="s">
        <v>542</v>
      </c>
      <c r="J542" t="s">
        <v>543</v>
      </c>
      <c r="K542">
        <v>21</v>
      </c>
      <c r="L542" t="s">
        <v>574</v>
      </c>
      <c r="M542" t="s">
        <v>575</v>
      </c>
      <c r="N542" t="s">
        <v>546</v>
      </c>
      <c r="O542" t="s">
        <v>547</v>
      </c>
      <c r="P542" t="s">
        <v>594</v>
      </c>
      <c r="Q542" t="s">
        <v>595</v>
      </c>
      <c r="R542" t="s">
        <v>599</v>
      </c>
      <c r="S542" t="s">
        <v>557</v>
      </c>
      <c r="T542" s="113">
        <v>96.4</v>
      </c>
      <c r="U542" t="s">
        <v>631</v>
      </c>
    </row>
    <row r="543" spans="1:23" x14ac:dyDescent="0.25">
      <c r="A543" t="s">
        <v>245</v>
      </c>
      <c r="B543" t="s">
        <v>630</v>
      </c>
      <c r="C543" t="s">
        <v>187</v>
      </c>
      <c r="D543" t="s">
        <v>538</v>
      </c>
      <c r="F543" t="s">
        <v>539</v>
      </c>
      <c r="G543" t="s">
        <v>540</v>
      </c>
      <c r="H543" t="s">
        <v>541</v>
      </c>
      <c r="I543" t="s">
        <v>542</v>
      </c>
      <c r="J543" t="s">
        <v>543</v>
      </c>
      <c r="K543">
        <v>21</v>
      </c>
      <c r="L543" t="s">
        <v>574</v>
      </c>
      <c r="M543" t="s">
        <v>575</v>
      </c>
      <c r="N543" t="s">
        <v>546</v>
      </c>
      <c r="O543" t="s">
        <v>547</v>
      </c>
      <c r="P543" t="s">
        <v>594</v>
      </c>
      <c r="Q543" t="s">
        <v>595</v>
      </c>
      <c r="R543" t="s">
        <v>632</v>
      </c>
      <c r="S543" t="s">
        <v>633</v>
      </c>
      <c r="T543" s="113">
        <v>657.9</v>
      </c>
      <c r="U543" t="s">
        <v>631</v>
      </c>
    </row>
    <row r="544" spans="1:23" x14ac:dyDescent="0.25">
      <c r="A544" t="s">
        <v>245</v>
      </c>
      <c r="B544" t="s">
        <v>630</v>
      </c>
      <c r="C544" t="s">
        <v>187</v>
      </c>
      <c r="D544" t="s">
        <v>538</v>
      </c>
      <c r="F544" t="s">
        <v>539</v>
      </c>
      <c r="G544" t="s">
        <v>540</v>
      </c>
      <c r="H544" t="s">
        <v>541</v>
      </c>
      <c r="I544" t="s">
        <v>542</v>
      </c>
      <c r="J544" t="s">
        <v>543</v>
      </c>
      <c r="K544">
        <v>21</v>
      </c>
      <c r="L544" t="s">
        <v>574</v>
      </c>
      <c r="M544" t="s">
        <v>575</v>
      </c>
      <c r="N544" t="s">
        <v>546</v>
      </c>
      <c r="O544" t="s">
        <v>547</v>
      </c>
      <c r="P544" t="s">
        <v>594</v>
      </c>
      <c r="Q544" t="s">
        <v>595</v>
      </c>
      <c r="R544" t="s">
        <v>634</v>
      </c>
      <c r="S544" t="s">
        <v>635</v>
      </c>
      <c r="T544" s="113">
        <v>1432.7</v>
      </c>
      <c r="U544" t="s">
        <v>631</v>
      </c>
    </row>
    <row r="545" spans="1:23" x14ac:dyDescent="0.25">
      <c r="A545" t="s">
        <v>245</v>
      </c>
      <c r="B545" t="s">
        <v>630</v>
      </c>
      <c r="C545" t="s">
        <v>187</v>
      </c>
      <c r="D545" t="s">
        <v>538</v>
      </c>
      <c r="F545" t="s">
        <v>539</v>
      </c>
      <c r="G545" t="s">
        <v>540</v>
      </c>
      <c r="H545" t="s">
        <v>541</v>
      </c>
      <c r="I545" t="s">
        <v>542</v>
      </c>
      <c r="J545" t="s">
        <v>543</v>
      </c>
      <c r="K545">
        <v>21</v>
      </c>
      <c r="L545" t="s">
        <v>576</v>
      </c>
      <c r="M545" t="s">
        <v>547</v>
      </c>
      <c r="N545" t="s">
        <v>546</v>
      </c>
      <c r="O545" t="s">
        <v>547</v>
      </c>
      <c r="P545" t="s">
        <v>594</v>
      </c>
      <c r="Q545" t="s">
        <v>595</v>
      </c>
      <c r="R545" t="s">
        <v>131</v>
      </c>
      <c r="S545" t="s">
        <v>550</v>
      </c>
      <c r="T545" s="113">
        <v>1851.7</v>
      </c>
      <c r="U545" t="s">
        <v>631</v>
      </c>
    </row>
    <row r="546" spans="1:23" x14ac:dyDescent="0.25">
      <c r="A546" t="s">
        <v>245</v>
      </c>
      <c r="B546" t="s">
        <v>630</v>
      </c>
      <c r="C546" t="s">
        <v>187</v>
      </c>
      <c r="D546" t="s">
        <v>538</v>
      </c>
      <c r="F546" t="s">
        <v>539</v>
      </c>
      <c r="G546" t="s">
        <v>540</v>
      </c>
      <c r="H546" t="s">
        <v>541</v>
      </c>
      <c r="I546" t="s">
        <v>542</v>
      </c>
      <c r="J546" t="s">
        <v>543</v>
      </c>
      <c r="K546">
        <v>21</v>
      </c>
      <c r="L546" t="s">
        <v>576</v>
      </c>
      <c r="M546" t="s">
        <v>547</v>
      </c>
      <c r="N546" t="s">
        <v>546</v>
      </c>
      <c r="O546" t="s">
        <v>547</v>
      </c>
      <c r="P546" t="s">
        <v>594</v>
      </c>
      <c r="Q546" t="s">
        <v>595</v>
      </c>
      <c r="R546" t="s">
        <v>597</v>
      </c>
      <c r="S546" t="s">
        <v>553</v>
      </c>
      <c r="T546" s="113">
        <v>840.9</v>
      </c>
      <c r="U546" t="s">
        <v>631</v>
      </c>
    </row>
    <row r="547" spans="1:23" x14ac:dyDescent="0.25">
      <c r="A547" t="s">
        <v>245</v>
      </c>
      <c r="B547" t="s">
        <v>630</v>
      </c>
      <c r="C547" t="s">
        <v>187</v>
      </c>
      <c r="D547" t="s">
        <v>538</v>
      </c>
      <c r="F547" t="s">
        <v>539</v>
      </c>
      <c r="G547" t="s">
        <v>540</v>
      </c>
      <c r="H547" t="s">
        <v>541</v>
      </c>
      <c r="I547" t="s">
        <v>542</v>
      </c>
      <c r="J547" t="s">
        <v>543</v>
      </c>
      <c r="K547">
        <v>21</v>
      </c>
      <c r="L547" t="s">
        <v>576</v>
      </c>
      <c r="M547" t="s">
        <v>547</v>
      </c>
      <c r="N547" t="s">
        <v>546</v>
      </c>
      <c r="O547" t="s">
        <v>547</v>
      </c>
      <c r="P547" t="s">
        <v>594</v>
      </c>
      <c r="Q547" t="s">
        <v>595</v>
      </c>
      <c r="R547" t="s">
        <v>598</v>
      </c>
      <c r="S547" t="s">
        <v>555</v>
      </c>
      <c r="T547" s="113">
        <v>120.3</v>
      </c>
      <c r="U547" t="s">
        <v>631</v>
      </c>
    </row>
    <row r="548" spans="1:23" x14ac:dyDescent="0.25">
      <c r="A548" t="s">
        <v>245</v>
      </c>
      <c r="B548" t="s">
        <v>630</v>
      </c>
      <c r="C548" t="s">
        <v>187</v>
      </c>
      <c r="D548" t="s">
        <v>538</v>
      </c>
      <c r="F548" t="s">
        <v>539</v>
      </c>
      <c r="G548" t="s">
        <v>540</v>
      </c>
      <c r="H548" t="s">
        <v>541</v>
      </c>
      <c r="I548" t="s">
        <v>542</v>
      </c>
      <c r="J548" t="s">
        <v>543</v>
      </c>
      <c r="K548">
        <v>21</v>
      </c>
      <c r="L548" t="s">
        <v>576</v>
      </c>
      <c r="M548" t="s">
        <v>547</v>
      </c>
      <c r="N548" t="s">
        <v>546</v>
      </c>
      <c r="O548" t="s">
        <v>547</v>
      </c>
      <c r="P548" t="s">
        <v>594</v>
      </c>
      <c r="Q548" t="s">
        <v>595</v>
      </c>
      <c r="R548" t="s">
        <v>599</v>
      </c>
      <c r="S548" t="s">
        <v>557</v>
      </c>
      <c r="T548" s="113">
        <v>152.30000000000001</v>
      </c>
      <c r="U548" t="s">
        <v>631</v>
      </c>
    </row>
    <row r="549" spans="1:23" x14ac:dyDescent="0.25">
      <c r="A549" t="s">
        <v>245</v>
      </c>
      <c r="B549" t="s">
        <v>630</v>
      </c>
      <c r="C549" t="s">
        <v>187</v>
      </c>
      <c r="D549" t="s">
        <v>538</v>
      </c>
      <c r="F549" t="s">
        <v>539</v>
      </c>
      <c r="G549" t="s">
        <v>540</v>
      </c>
      <c r="H549" t="s">
        <v>541</v>
      </c>
      <c r="I549" t="s">
        <v>542</v>
      </c>
      <c r="J549" t="s">
        <v>543</v>
      </c>
      <c r="K549">
        <v>21</v>
      </c>
      <c r="L549" t="s">
        <v>576</v>
      </c>
      <c r="M549" t="s">
        <v>547</v>
      </c>
      <c r="N549" t="s">
        <v>546</v>
      </c>
      <c r="O549" t="s">
        <v>547</v>
      </c>
      <c r="P549" t="s">
        <v>594</v>
      </c>
      <c r="Q549" t="s">
        <v>595</v>
      </c>
      <c r="R549" t="s">
        <v>632</v>
      </c>
      <c r="S549" t="s">
        <v>633</v>
      </c>
      <c r="T549" s="113">
        <v>450.2</v>
      </c>
      <c r="U549" t="s">
        <v>631</v>
      </c>
    </row>
    <row r="550" spans="1:23" x14ac:dyDescent="0.25">
      <c r="A550" t="s">
        <v>245</v>
      </c>
      <c r="B550" t="s">
        <v>630</v>
      </c>
      <c r="C550" t="s">
        <v>187</v>
      </c>
      <c r="D550" t="s">
        <v>538</v>
      </c>
      <c r="F550" t="s">
        <v>539</v>
      </c>
      <c r="G550" t="s">
        <v>540</v>
      </c>
      <c r="H550" t="s">
        <v>541</v>
      </c>
      <c r="I550" t="s">
        <v>542</v>
      </c>
      <c r="J550" t="s">
        <v>543</v>
      </c>
      <c r="K550">
        <v>21</v>
      </c>
      <c r="L550" t="s">
        <v>576</v>
      </c>
      <c r="M550" t="s">
        <v>547</v>
      </c>
      <c r="N550" t="s">
        <v>546</v>
      </c>
      <c r="O550" t="s">
        <v>547</v>
      </c>
      <c r="P550" t="s">
        <v>594</v>
      </c>
      <c r="Q550" t="s">
        <v>595</v>
      </c>
      <c r="R550" t="s">
        <v>634</v>
      </c>
      <c r="S550" t="s">
        <v>635</v>
      </c>
      <c r="T550" s="113">
        <v>288</v>
      </c>
      <c r="U550" t="s">
        <v>631</v>
      </c>
    </row>
    <row r="551" spans="1:23" s="49" customFormat="1" x14ac:dyDescent="0.25">
      <c r="A551" s="49" t="s">
        <v>40</v>
      </c>
      <c r="B551" s="49" t="s">
        <v>636</v>
      </c>
      <c r="C551" s="49" t="s">
        <v>187</v>
      </c>
      <c r="D551" s="49" t="s">
        <v>538</v>
      </c>
      <c r="F551" s="49" t="s">
        <v>539</v>
      </c>
      <c r="G551" s="49" t="s">
        <v>540</v>
      </c>
      <c r="H551" s="49" t="s">
        <v>541</v>
      </c>
      <c r="I551" s="49" t="s">
        <v>542</v>
      </c>
      <c r="J551" s="49" t="s">
        <v>543</v>
      </c>
      <c r="K551" s="49">
        <v>21</v>
      </c>
      <c r="L551" s="49" t="s">
        <v>544</v>
      </c>
      <c r="M551" s="49" t="s">
        <v>545</v>
      </c>
      <c r="N551" s="49" t="s">
        <v>546</v>
      </c>
      <c r="O551" s="49" t="s">
        <v>547</v>
      </c>
      <c r="P551" s="49" t="s">
        <v>548</v>
      </c>
      <c r="Q551" s="49" t="s">
        <v>549</v>
      </c>
      <c r="R551" s="49" t="s">
        <v>131</v>
      </c>
      <c r="S551" s="49" t="s">
        <v>550</v>
      </c>
      <c r="T551" s="116">
        <v>377.94799999999998</v>
      </c>
      <c r="U551" s="49" t="s">
        <v>637</v>
      </c>
      <c r="V551" s="50" t="s">
        <v>858</v>
      </c>
      <c r="W551" s="116">
        <f>('ILO employment 2007'!T552+'ILO employment 2007'!T553+'ILO employment 2007'!T554)*( 1 +'ILO employment 2007'!T562/('ILO employment 2007'!T551-'ILO employment 2007'!T562))</f>
        <v>115.346</v>
      </c>
    </row>
    <row r="552" spans="1:23" s="49" customFormat="1" x14ac:dyDescent="0.25">
      <c r="A552" s="49" t="s">
        <v>40</v>
      </c>
      <c r="B552" s="49" t="s">
        <v>636</v>
      </c>
      <c r="C552" s="49" t="s">
        <v>187</v>
      </c>
      <c r="D552" s="49" t="s">
        <v>538</v>
      </c>
      <c r="F552" s="49" t="s">
        <v>539</v>
      </c>
      <c r="G552" s="49" t="s">
        <v>540</v>
      </c>
      <c r="H552" s="49" t="s">
        <v>541</v>
      </c>
      <c r="I552" s="49" t="s">
        <v>542</v>
      </c>
      <c r="J552" s="49" t="s">
        <v>543</v>
      </c>
      <c r="K552" s="49">
        <v>21</v>
      </c>
      <c r="L552" s="49" t="s">
        <v>544</v>
      </c>
      <c r="M552" s="49" t="s">
        <v>545</v>
      </c>
      <c r="N552" s="49" t="s">
        <v>546</v>
      </c>
      <c r="O552" s="49" t="s">
        <v>547</v>
      </c>
      <c r="P552" s="49" t="s">
        <v>548</v>
      </c>
      <c r="Q552" s="49" t="s">
        <v>549</v>
      </c>
      <c r="R552" s="49" t="s">
        <v>552</v>
      </c>
      <c r="S552" s="49" t="s">
        <v>553</v>
      </c>
      <c r="T552" s="116">
        <v>13.441000000000001</v>
      </c>
      <c r="U552" s="49" t="s">
        <v>637</v>
      </c>
      <c r="V552" s="50" t="s">
        <v>859</v>
      </c>
      <c r="W552" s="116">
        <f>('ILO employment 2007'!T555+'ILO employment 2007'!T556+'ILO employment 2007'!T557+'ILO employment 2007'!T558+'ILO employment 2007'!T559+'ILO employment 2007'!T560+'ILO employment 2007'!T561)*( 1 +'ILO employment 2007'!T562/('ILO employment 2007'!T551-'ILO employment 2007'!T562))</f>
        <v>262.60300000000001</v>
      </c>
    </row>
    <row r="553" spans="1:23" s="49" customFormat="1" x14ac:dyDescent="0.25">
      <c r="A553" s="49" t="s">
        <v>40</v>
      </c>
      <c r="B553" s="49" t="s">
        <v>636</v>
      </c>
      <c r="C553" s="49" t="s">
        <v>187</v>
      </c>
      <c r="D553" s="49" t="s">
        <v>538</v>
      </c>
      <c r="F553" s="49" t="s">
        <v>539</v>
      </c>
      <c r="G553" s="49" t="s">
        <v>540</v>
      </c>
      <c r="H553" s="49" t="s">
        <v>541</v>
      </c>
      <c r="I553" s="49" t="s">
        <v>542</v>
      </c>
      <c r="J553" s="49" t="s">
        <v>543</v>
      </c>
      <c r="K553" s="49">
        <v>21</v>
      </c>
      <c r="L553" s="49" t="s">
        <v>544</v>
      </c>
      <c r="M553" s="49" t="s">
        <v>545</v>
      </c>
      <c r="N553" s="49" t="s">
        <v>546</v>
      </c>
      <c r="O553" s="49" t="s">
        <v>547</v>
      </c>
      <c r="P553" s="49" t="s">
        <v>548</v>
      </c>
      <c r="Q553" s="49" t="s">
        <v>549</v>
      </c>
      <c r="R553" s="49" t="s">
        <v>554</v>
      </c>
      <c r="S553" s="49" t="s">
        <v>555</v>
      </c>
      <c r="T553" s="116">
        <v>57.508000000000003</v>
      </c>
      <c r="U553" s="49" t="s">
        <v>637</v>
      </c>
      <c r="V553" s="50" t="s">
        <v>862</v>
      </c>
      <c r="W553" s="116">
        <f>SUM(T552:T562)</f>
        <v>377.94900000000001</v>
      </c>
    </row>
    <row r="554" spans="1:23" s="49" customFormat="1" x14ac:dyDescent="0.25">
      <c r="A554" s="49" t="s">
        <v>40</v>
      </c>
      <c r="B554" s="49" t="s">
        <v>636</v>
      </c>
      <c r="C554" s="49" t="s">
        <v>187</v>
      </c>
      <c r="D554" s="49" t="s">
        <v>538</v>
      </c>
      <c r="F554" s="49" t="s">
        <v>539</v>
      </c>
      <c r="G554" s="49" t="s">
        <v>540</v>
      </c>
      <c r="H554" s="49" t="s">
        <v>541</v>
      </c>
      <c r="I554" s="49" t="s">
        <v>542</v>
      </c>
      <c r="J554" s="49" t="s">
        <v>543</v>
      </c>
      <c r="K554" s="49">
        <v>21</v>
      </c>
      <c r="L554" s="49" t="s">
        <v>544</v>
      </c>
      <c r="M554" s="49" t="s">
        <v>545</v>
      </c>
      <c r="N554" s="49" t="s">
        <v>546</v>
      </c>
      <c r="O554" s="49" t="s">
        <v>547</v>
      </c>
      <c r="P554" s="49" t="s">
        <v>548</v>
      </c>
      <c r="Q554" s="49" t="s">
        <v>549</v>
      </c>
      <c r="R554" s="49" t="s">
        <v>556</v>
      </c>
      <c r="S554" s="49" t="s">
        <v>557</v>
      </c>
      <c r="T554" s="116">
        <v>44.396999999999998</v>
      </c>
      <c r="U554" s="49" t="s">
        <v>637</v>
      </c>
      <c r="V554" s="50"/>
      <c r="W554" s="116"/>
    </row>
    <row r="555" spans="1:23" s="49" customFormat="1" x14ac:dyDescent="0.25">
      <c r="A555" s="49" t="s">
        <v>40</v>
      </c>
      <c r="B555" s="49" t="s">
        <v>636</v>
      </c>
      <c r="C555" s="49" t="s">
        <v>187</v>
      </c>
      <c r="D555" s="49" t="s">
        <v>538</v>
      </c>
      <c r="F555" s="49" t="s">
        <v>539</v>
      </c>
      <c r="G555" s="49" t="s">
        <v>540</v>
      </c>
      <c r="H555" s="49" t="s">
        <v>541</v>
      </c>
      <c r="I555" s="49" t="s">
        <v>542</v>
      </c>
      <c r="J555" s="49" t="s">
        <v>543</v>
      </c>
      <c r="K555" s="49">
        <v>21</v>
      </c>
      <c r="L555" s="49" t="s">
        <v>544</v>
      </c>
      <c r="M555" s="49" t="s">
        <v>545</v>
      </c>
      <c r="N555" s="49" t="s">
        <v>546</v>
      </c>
      <c r="O555" s="49" t="s">
        <v>547</v>
      </c>
      <c r="P555" s="49" t="s">
        <v>548</v>
      </c>
      <c r="Q555" s="49" t="s">
        <v>549</v>
      </c>
      <c r="R555" s="49" t="s">
        <v>558</v>
      </c>
      <c r="S555" s="49" t="s">
        <v>559</v>
      </c>
      <c r="T555" s="116">
        <v>55.960999999999999</v>
      </c>
      <c r="U555" s="49" t="s">
        <v>637</v>
      </c>
      <c r="V555" s="50"/>
      <c r="W555" s="116"/>
    </row>
    <row r="556" spans="1:23" s="49" customFormat="1" x14ac:dyDescent="0.25">
      <c r="A556" s="49" t="s">
        <v>40</v>
      </c>
      <c r="B556" s="49" t="s">
        <v>636</v>
      </c>
      <c r="C556" s="49" t="s">
        <v>187</v>
      </c>
      <c r="D556" s="49" t="s">
        <v>538</v>
      </c>
      <c r="F556" s="49" t="s">
        <v>539</v>
      </c>
      <c r="G556" s="49" t="s">
        <v>540</v>
      </c>
      <c r="H556" s="49" t="s">
        <v>541</v>
      </c>
      <c r="I556" s="49" t="s">
        <v>542</v>
      </c>
      <c r="J556" s="49" t="s">
        <v>543</v>
      </c>
      <c r="K556" s="49">
        <v>21</v>
      </c>
      <c r="L556" s="49" t="s">
        <v>544</v>
      </c>
      <c r="M556" s="49" t="s">
        <v>545</v>
      </c>
      <c r="N556" s="49" t="s">
        <v>546</v>
      </c>
      <c r="O556" s="49" t="s">
        <v>547</v>
      </c>
      <c r="P556" s="49" t="s">
        <v>548</v>
      </c>
      <c r="Q556" s="49" t="s">
        <v>549</v>
      </c>
      <c r="R556" s="49" t="s">
        <v>560</v>
      </c>
      <c r="S556" s="49" t="s">
        <v>561</v>
      </c>
      <c r="T556" s="116">
        <v>61.029000000000003</v>
      </c>
      <c r="U556" s="49" t="s">
        <v>637</v>
      </c>
      <c r="V556" s="50"/>
      <c r="W556" s="116"/>
    </row>
    <row r="557" spans="1:23" s="49" customFormat="1" x14ac:dyDescent="0.25">
      <c r="A557" s="49" t="s">
        <v>40</v>
      </c>
      <c r="B557" s="49" t="s">
        <v>636</v>
      </c>
      <c r="C557" s="49" t="s">
        <v>187</v>
      </c>
      <c r="D557" s="49" t="s">
        <v>538</v>
      </c>
      <c r="F557" s="49" t="s">
        <v>539</v>
      </c>
      <c r="G557" s="49" t="s">
        <v>540</v>
      </c>
      <c r="H557" s="49" t="s">
        <v>541</v>
      </c>
      <c r="I557" s="49" t="s">
        <v>542</v>
      </c>
      <c r="J557" s="49" t="s">
        <v>543</v>
      </c>
      <c r="K557" s="49">
        <v>21</v>
      </c>
      <c r="L557" s="49" t="s">
        <v>544</v>
      </c>
      <c r="M557" s="49" t="s">
        <v>545</v>
      </c>
      <c r="N557" s="49" t="s">
        <v>546</v>
      </c>
      <c r="O557" s="49" t="s">
        <v>547</v>
      </c>
      <c r="P557" s="49" t="s">
        <v>548</v>
      </c>
      <c r="Q557" s="49" t="s">
        <v>549</v>
      </c>
      <c r="R557" s="49" t="s">
        <v>562</v>
      </c>
      <c r="S557" s="49" t="s">
        <v>563</v>
      </c>
      <c r="T557" s="116">
        <v>10.894</v>
      </c>
      <c r="U557" s="49" t="s">
        <v>637</v>
      </c>
      <c r="V557" s="50"/>
      <c r="W557" s="116"/>
    </row>
    <row r="558" spans="1:23" s="49" customFormat="1" x14ac:dyDescent="0.25">
      <c r="A558" s="49" t="s">
        <v>40</v>
      </c>
      <c r="B558" s="49" t="s">
        <v>636</v>
      </c>
      <c r="C558" s="49" t="s">
        <v>187</v>
      </c>
      <c r="D558" s="49" t="s">
        <v>538</v>
      </c>
      <c r="F558" s="49" t="s">
        <v>539</v>
      </c>
      <c r="G558" s="49" t="s">
        <v>540</v>
      </c>
      <c r="H558" s="49" t="s">
        <v>541</v>
      </c>
      <c r="I558" s="49" t="s">
        <v>542</v>
      </c>
      <c r="J558" s="49" t="s">
        <v>543</v>
      </c>
      <c r="K558" s="49">
        <v>21</v>
      </c>
      <c r="L558" s="49" t="s">
        <v>544</v>
      </c>
      <c r="M558" s="49" t="s">
        <v>545</v>
      </c>
      <c r="N558" s="49" t="s">
        <v>546</v>
      </c>
      <c r="O558" s="49" t="s">
        <v>547</v>
      </c>
      <c r="P558" s="49" t="s">
        <v>548</v>
      </c>
      <c r="Q558" s="49" t="s">
        <v>549</v>
      </c>
      <c r="R558" s="49" t="s">
        <v>564</v>
      </c>
      <c r="S558" s="49" t="s">
        <v>565</v>
      </c>
      <c r="T558" s="116">
        <v>53.685000000000002</v>
      </c>
      <c r="U558" s="49" t="s">
        <v>637</v>
      </c>
      <c r="V558" s="50"/>
      <c r="W558" s="116"/>
    </row>
    <row r="559" spans="1:23" s="49" customFormat="1" x14ac:dyDescent="0.25">
      <c r="A559" s="49" t="s">
        <v>40</v>
      </c>
      <c r="B559" s="49" t="s">
        <v>636</v>
      </c>
      <c r="C559" s="49" t="s">
        <v>187</v>
      </c>
      <c r="D559" s="49" t="s">
        <v>538</v>
      </c>
      <c r="F559" s="49" t="s">
        <v>539</v>
      </c>
      <c r="G559" s="49" t="s">
        <v>540</v>
      </c>
      <c r="H559" s="49" t="s">
        <v>541</v>
      </c>
      <c r="I559" s="49" t="s">
        <v>542</v>
      </c>
      <c r="J559" s="49" t="s">
        <v>543</v>
      </c>
      <c r="K559" s="49">
        <v>21</v>
      </c>
      <c r="L559" s="49" t="s">
        <v>544</v>
      </c>
      <c r="M559" s="49" t="s">
        <v>545</v>
      </c>
      <c r="N559" s="49" t="s">
        <v>546</v>
      </c>
      <c r="O559" s="49" t="s">
        <v>547</v>
      </c>
      <c r="P559" s="49" t="s">
        <v>548</v>
      </c>
      <c r="Q559" s="49" t="s">
        <v>549</v>
      </c>
      <c r="R559" s="49" t="s">
        <v>566</v>
      </c>
      <c r="S559" s="49" t="s">
        <v>567</v>
      </c>
      <c r="T559" s="116">
        <v>20.550999999999998</v>
      </c>
      <c r="U559" s="49" t="s">
        <v>637</v>
      </c>
      <c r="V559" s="50"/>
      <c r="W559" s="116"/>
    </row>
    <row r="560" spans="1:23" s="49" customFormat="1" x14ac:dyDescent="0.25">
      <c r="A560" s="49" t="s">
        <v>40</v>
      </c>
      <c r="B560" s="49" t="s">
        <v>636</v>
      </c>
      <c r="C560" s="49" t="s">
        <v>187</v>
      </c>
      <c r="D560" s="49" t="s">
        <v>538</v>
      </c>
      <c r="F560" s="49" t="s">
        <v>539</v>
      </c>
      <c r="G560" s="49" t="s">
        <v>540</v>
      </c>
      <c r="H560" s="49" t="s">
        <v>541</v>
      </c>
      <c r="I560" s="49" t="s">
        <v>542</v>
      </c>
      <c r="J560" s="49" t="s">
        <v>543</v>
      </c>
      <c r="K560" s="49">
        <v>21</v>
      </c>
      <c r="L560" s="49" t="s">
        <v>544</v>
      </c>
      <c r="M560" s="49" t="s">
        <v>545</v>
      </c>
      <c r="N560" s="49" t="s">
        <v>546</v>
      </c>
      <c r="O560" s="49" t="s">
        <v>547</v>
      </c>
      <c r="P560" s="49" t="s">
        <v>548</v>
      </c>
      <c r="Q560" s="49" t="s">
        <v>549</v>
      </c>
      <c r="R560" s="49" t="s">
        <v>568</v>
      </c>
      <c r="S560" s="49" t="s">
        <v>569</v>
      </c>
      <c r="T560" s="116">
        <v>56.293999999999997</v>
      </c>
      <c r="U560" s="49" t="s">
        <v>637</v>
      </c>
      <c r="V560" s="50"/>
      <c r="W560" s="116"/>
    </row>
    <row r="561" spans="1:23" s="49" customFormat="1" x14ac:dyDescent="0.25">
      <c r="A561" s="49" t="s">
        <v>40</v>
      </c>
      <c r="B561" s="49" t="s">
        <v>636</v>
      </c>
      <c r="C561" s="49" t="s">
        <v>187</v>
      </c>
      <c r="D561" s="49" t="s">
        <v>538</v>
      </c>
      <c r="F561" s="49" t="s">
        <v>539</v>
      </c>
      <c r="G561" s="49" t="s">
        <v>540</v>
      </c>
      <c r="H561" s="49" t="s">
        <v>541</v>
      </c>
      <c r="I561" s="49" t="s">
        <v>542</v>
      </c>
      <c r="J561" s="49" t="s">
        <v>543</v>
      </c>
      <c r="K561" s="49">
        <v>21</v>
      </c>
      <c r="L561" s="49" t="s">
        <v>544</v>
      </c>
      <c r="M561" s="49" t="s">
        <v>545</v>
      </c>
      <c r="N561" s="49" t="s">
        <v>546</v>
      </c>
      <c r="O561" s="49" t="s">
        <v>547</v>
      </c>
      <c r="P561" s="49" t="s">
        <v>548</v>
      </c>
      <c r="Q561" s="49" t="s">
        <v>549</v>
      </c>
      <c r="R561" s="49" t="s">
        <v>570</v>
      </c>
      <c r="S561" s="49" t="s">
        <v>571</v>
      </c>
      <c r="T561" s="116">
        <v>4.1890000000000001</v>
      </c>
      <c r="U561" s="49" t="s">
        <v>637</v>
      </c>
      <c r="V561" s="50"/>
      <c r="W561" s="116"/>
    </row>
    <row r="562" spans="1:23" s="49" customFormat="1" x14ac:dyDescent="0.25">
      <c r="A562" s="49" t="s">
        <v>40</v>
      </c>
      <c r="B562" s="49" t="s">
        <v>636</v>
      </c>
      <c r="C562" s="49" t="s">
        <v>187</v>
      </c>
      <c r="D562" s="49" t="s">
        <v>538</v>
      </c>
      <c r="F562" s="49" t="s">
        <v>539</v>
      </c>
      <c r="G562" s="49" t="s">
        <v>540</v>
      </c>
      <c r="H562" s="49" t="s">
        <v>541</v>
      </c>
      <c r="I562" s="49" t="s">
        <v>542</v>
      </c>
      <c r="J562" s="49" t="s">
        <v>543</v>
      </c>
      <c r="K562" s="49">
        <v>21</v>
      </c>
      <c r="L562" s="49" t="s">
        <v>544</v>
      </c>
      <c r="M562" s="49" t="s">
        <v>545</v>
      </c>
      <c r="N562" s="49" t="s">
        <v>546</v>
      </c>
      <c r="O562" s="49" t="s">
        <v>547</v>
      </c>
      <c r="P562" s="49" t="s">
        <v>548</v>
      </c>
      <c r="Q562" s="49" t="s">
        <v>549</v>
      </c>
      <c r="R562" s="49" t="s">
        <v>572</v>
      </c>
      <c r="S562" s="49" t="s">
        <v>573</v>
      </c>
      <c r="T562" s="116"/>
      <c r="U562" s="49" t="s">
        <v>637</v>
      </c>
      <c r="V562" s="50"/>
      <c r="W562" s="116"/>
    </row>
    <row r="563" spans="1:23" x14ac:dyDescent="0.25">
      <c r="A563" t="s">
        <v>40</v>
      </c>
      <c r="B563" t="s">
        <v>636</v>
      </c>
      <c r="C563" t="s">
        <v>187</v>
      </c>
      <c r="D563" t="s">
        <v>538</v>
      </c>
      <c r="F563" t="s">
        <v>539</v>
      </c>
      <c r="G563" t="s">
        <v>540</v>
      </c>
      <c r="H563" t="s">
        <v>541</v>
      </c>
      <c r="I563" t="s">
        <v>542</v>
      </c>
      <c r="J563" t="s">
        <v>543</v>
      </c>
      <c r="K563">
        <v>21</v>
      </c>
      <c r="L563" t="s">
        <v>574</v>
      </c>
      <c r="M563" t="s">
        <v>575</v>
      </c>
      <c r="N563" t="s">
        <v>546</v>
      </c>
      <c r="O563" t="s">
        <v>547</v>
      </c>
      <c r="P563" t="s">
        <v>548</v>
      </c>
      <c r="Q563" t="s">
        <v>549</v>
      </c>
      <c r="R563" t="s">
        <v>131</v>
      </c>
      <c r="S563" t="s">
        <v>550</v>
      </c>
      <c r="T563" s="113">
        <v>209457</v>
      </c>
      <c r="U563" t="s">
        <v>637</v>
      </c>
    </row>
    <row r="564" spans="1:23" x14ac:dyDescent="0.25">
      <c r="A564" t="s">
        <v>40</v>
      </c>
      <c r="B564" t="s">
        <v>636</v>
      </c>
      <c r="C564" t="s">
        <v>187</v>
      </c>
      <c r="D564" t="s">
        <v>538</v>
      </c>
      <c r="F564" t="s">
        <v>539</v>
      </c>
      <c r="G564" t="s">
        <v>540</v>
      </c>
      <c r="H564" t="s">
        <v>541</v>
      </c>
      <c r="I564" t="s">
        <v>542</v>
      </c>
      <c r="J564" t="s">
        <v>543</v>
      </c>
      <c r="K564">
        <v>21</v>
      </c>
      <c r="L564" t="s">
        <v>574</v>
      </c>
      <c r="M564" t="s">
        <v>575</v>
      </c>
      <c r="N564" t="s">
        <v>546</v>
      </c>
      <c r="O564" t="s">
        <v>547</v>
      </c>
      <c r="P564" t="s">
        <v>548</v>
      </c>
      <c r="Q564" t="s">
        <v>549</v>
      </c>
      <c r="R564" t="s">
        <v>552</v>
      </c>
      <c r="S564" t="s">
        <v>553</v>
      </c>
      <c r="T564" s="113">
        <v>11368</v>
      </c>
      <c r="U564" t="s">
        <v>637</v>
      </c>
    </row>
    <row r="565" spans="1:23" x14ac:dyDescent="0.25">
      <c r="A565" t="s">
        <v>40</v>
      </c>
      <c r="B565" t="s">
        <v>636</v>
      </c>
      <c r="C565" t="s">
        <v>187</v>
      </c>
      <c r="D565" t="s">
        <v>538</v>
      </c>
      <c r="F565" t="s">
        <v>539</v>
      </c>
      <c r="G565" t="s">
        <v>540</v>
      </c>
      <c r="H565" t="s">
        <v>541</v>
      </c>
      <c r="I565" t="s">
        <v>542</v>
      </c>
      <c r="J565" t="s">
        <v>543</v>
      </c>
      <c r="K565">
        <v>21</v>
      </c>
      <c r="L565" t="s">
        <v>574</v>
      </c>
      <c r="M565" t="s">
        <v>575</v>
      </c>
      <c r="N565" t="s">
        <v>546</v>
      </c>
      <c r="O565" t="s">
        <v>547</v>
      </c>
      <c r="P565" t="s">
        <v>548</v>
      </c>
      <c r="Q565" t="s">
        <v>549</v>
      </c>
      <c r="R565" t="s">
        <v>554</v>
      </c>
      <c r="S565" t="s">
        <v>555</v>
      </c>
      <c r="T565" s="113">
        <v>27917</v>
      </c>
      <c r="U565" t="s">
        <v>637</v>
      </c>
    </row>
    <row r="566" spans="1:23" x14ac:dyDescent="0.25">
      <c r="A566" t="s">
        <v>40</v>
      </c>
      <c r="B566" t="s">
        <v>636</v>
      </c>
      <c r="C566" t="s">
        <v>187</v>
      </c>
      <c r="D566" t="s">
        <v>538</v>
      </c>
      <c r="F566" t="s">
        <v>539</v>
      </c>
      <c r="G566" t="s">
        <v>540</v>
      </c>
      <c r="H566" t="s">
        <v>541</v>
      </c>
      <c r="I566" t="s">
        <v>542</v>
      </c>
      <c r="J566" t="s">
        <v>543</v>
      </c>
      <c r="K566">
        <v>21</v>
      </c>
      <c r="L566" t="s">
        <v>574</v>
      </c>
      <c r="M566" t="s">
        <v>575</v>
      </c>
      <c r="N566" t="s">
        <v>546</v>
      </c>
      <c r="O566" t="s">
        <v>547</v>
      </c>
      <c r="P566" t="s">
        <v>548</v>
      </c>
      <c r="Q566" t="s">
        <v>549</v>
      </c>
      <c r="R566" t="s">
        <v>556</v>
      </c>
      <c r="S566" t="s">
        <v>557</v>
      </c>
      <c r="T566" s="113">
        <v>25045</v>
      </c>
      <c r="U566" t="s">
        <v>637</v>
      </c>
    </row>
    <row r="567" spans="1:23" x14ac:dyDescent="0.25">
      <c r="A567" t="s">
        <v>40</v>
      </c>
      <c r="B567" t="s">
        <v>636</v>
      </c>
      <c r="C567" t="s">
        <v>187</v>
      </c>
      <c r="D567" t="s">
        <v>538</v>
      </c>
      <c r="F567" t="s">
        <v>539</v>
      </c>
      <c r="G567" t="s">
        <v>540</v>
      </c>
      <c r="H567" t="s">
        <v>541</v>
      </c>
      <c r="I567" t="s">
        <v>542</v>
      </c>
      <c r="J567" t="s">
        <v>543</v>
      </c>
      <c r="K567">
        <v>21</v>
      </c>
      <c r="L567" t="s">
        <v>574</v>
      </c>
      <c r="M567" t="s">
        <v>575</v>
      </c>
      <c r="N567" t="s">
        <v>546</v>
      </c>
      <c r="O567" t="s">
        <v>547</v>
      </c>
      <c r="P567" t="s">
        <v>548</v>
      </c>
      <c r="Q567" t="s">
        <v>549</v>
      </c>
      <c r="R567" t="s">
        <v>558</v>
      </c>
      <c r="S567" t="s">
        <v>559</v>
      </c>
      <c r="T567" s="113">
        <v>13.62</v>
      </c>
      <c r="U567" t="s">
        <v>637</v>
      </c>
    </row>
    <row r="568" spans="1:23" x14ac:dyDescent="0.25">
      <c r="A568" t="s">
        <v>40</v>
      </c>
      <c r="B568" t="s">
        <v>636</v>
      </c>
      <c r="C568" t="s">
        <v>187</v>
      </c>
      <c r="D568" t="s">
        <v>538</v>
      </c>
      <c r="F568" t="s">
        <v>539</v>
      </c>
      <c r="G568" t="s">
        <v>540</v>
      </c>
      <c r="H568" t="s">
        <v>541</v>
      </c>
      <c r="I568" t="s">
        <v>542</v>
      </c>
      <c r="J568" t="s">
        <v>543</v>
      </c>
      <c r="K568">
        <v>21</v>
      </c>
      <c r="L568" t="s">
        <v>574</v>
      </c>
      <c r="M568" t="s">
        <v>575</v>
      </c>
      <c r="N568" t="s">
        <v>546</v>
      </c>
      <c r="O568" t="s">
        <v>547</v>
      </c>
      <c r="P568" t="s">
        <v>548</v>
      </c>
      <c r="Q568" t="s">
        <v>549</v>
      </c>
      <c r="R568" t="s">
        <v>560</v>
      </c>
      <c r="S568" t="s">
        <v>561</v>
      </c>
      <c r="T568" s="113">
        <v>26651</v>
      </c>
      <c r="U568" t="s">
        <v>637</v>
      </c>
    </row>
    <row r="569" spans="1:23" x14ac:dyDescent="0.25">
      <c r="A569" t="s">
        <v>40</v>
      </c>
      <c r="B569" t="s">
        <v>636</v>
      </c>
      <c r="C569" t="s">
        <v>187</v>
      </c>
      <c r="D569" t="s">
        <v>538</v>
      </c>
      <c r="F569" t="s">
        <v>539</v>
      </c>
      <c r="G569" t="s">
        <v>540</v>
      </c>
      <c r="H569" t="s">
        <v>541</v>
      </c>
      <c r="I569" t="s">
        <v>542</v>
      </c>
      <c r="J569" t="s">
        <v>543</v>
      </c>
      <c r="K569">
        <v>21</v>
      </c>
      <c r="L569" t="s">
        <v>574</v>
      </c>
      <c r="M569" t="s">
        <v>575</v>
      </c>
      <c r="N569" t="s">
        <v>546</v>
      </c>
      <c r="O569" t="s">
        <v>547</v>
      </c>
      <c r="P569" t="s">
        <v>548</v>
      </c>
      <c r="Q569" t="s">
        <v>549</v>
      </c>
      <c r="R569" t="s">
        <v>562</v>
      </c>
      <c r="S569" t="s">
        <v>563</v>
      </c>
      <c r="T569" s="113">
        <v>8882</v>
      </c>
      <c r="U569" t="s">
        <v>637</v>
      </c>
    </row>
    <row r="570" spans="1:23" x14ac:dyDescent="0.25">
      <c r="A570" t="s">
        <v>40</v>
      </c>
      <c r="B570" t="s">
        <v>636</v>
      </c>
      <c r="C570" t="s">
        <v>187</v>
      </c>
      <c r="D570" t="s">
        <v>538</v>
      </c>
      <c r="F570" t="s">
        <v>539</v>
      </c>
      <c r="G570" t="s">
        <v>540</v>
      </c>
      <c r="H570" t="s">
        <v>541</v>
      </c>
      <c r="I570" t="s">
        <v>542</v>
      </c>
      <c r="J570" t="s">
        <v>543</v>
      </c>
      <c r="K570">
        <v>21</v>
      </c>
      <c r="L570" t="s">
        <v>574</v>
      </c>
      <c r="M570" t="s">
        <v>575</v>
      </c>
      <c r="N570" t="s">
        <v>546</v>
      </c>
      <c r="O570" t="s">
        <v>547</v>
      </c>
      <c r="P570" t="s">
        <v>548</v>
      </c>
      <c r="Q570" t="s">
        <v>549</v>
      </c>
      <c r="R570" t="s">
        <v>564</v>
      </c>
      <c r="S570" t="s">
        <v>565</v>
      </c>
      <c r="T570" s="113">
        <v>51575</v>
      </c>
      <c r="U570" t="s">
        <v>637</v>
      </c>
    </row>
    <row r="571" spans="1:23" x14ac:dyDescent="0.25">
      <c r="A571" t="s">
        <v>40</v>
      </c>
      <c r="B571" t="s">
        <v>636</v>
      </c>
      <c r="C571" t="s">
        <v>187</v>
      </c>
      <c r="D571" t="s">
        <v>538</v>
      </c>
      <c r="F571" t="s">
        <v>539</v>
      </c>
      <c r="G571" t="s">
        <v>540</v>
      </c>
      <c r="H571" t="s">
        <v>541</v>
      </c>
      <c r="I571" t="s">
        <v>542</v>
      </c>
      <c r="J571" t="s">
        <v>543</v>
      </c>
      <c r="K571">
        <v>21</v>
      </c>
      <c r="L571" t="s">
        <v>574</v>
      </c>
      <c r="M571" t="s">
        <v>575</v>
      </c>
      <c r="N571" t="s">
        <v>546</v>
      </c>
      <c r="O571" t="s">
        <v>547</v>
      </c>
      <c r="P571" t="s">
        <v>548</v>
      </c>
      <c r="Q571" t="s">
        <v>549</v>
      </c>
      <c r="R571" t="s">
        <v>566</v>
      </c>
      <c r="S571" t="s">
        <v>567</v>
      </c>
      <c r="T571" s="113">
        <v>18468</v>
      </c>
      <c r="U571" t="s">
        <v>637</v>
      </c>
    </row>
    <row r="572" spans="1:23" x14ac:dyDescent="0.25">
      <c r="A572" t="s">
        <v>40</v>
      </c>
      <c r="B572" t="s">
        <v>636</v>
      </c>
      <c r="C572" t="s">
        <v>187</v>
      </c>
      <c r="D572" t="s">
        <v>538</v>
      </c>
      <c r="F572" t="s">
        <v>539</v>
      </c>
      <c r="G572" t="s">
        <v>540</v>
      </c>
      <c r="H572" t="s">
        <v>541</v>
      </c>
      <c r="I572" t="s">
        <v>542</v>
      </c>
      <c r="J572" t="s">
        <v>543</v>
      </c>
      <c r="K572">
        <v>21</v>
      </c>
      <c r="L572" t="s">
        <v>574</v>
      </c>
      <c r="M572" t="s">
        <v>575</v>
      </c>
      <c r="N572" t="s">
        <v>546</v>
      </c>
      <c r="O572" t="s">
        <v>547</v>
      </c>
      <c r="P572" t="s">
        <v>548</v>
      </c>
      <c r="Q572" t="s">
        <v>549</v>
      </c>
      <c r="R572" t="s">
        <v>568</v>
      </c>
      <c r="S572" t="s">
        <v>569</v>
      </c>
      <c r="T572" s="113">
        <v>22.31</v>
      </c>
      <c r="U572" t="s">
        <v>637</v>
      </c>
    </row>
    <row r="573" spans="1:23" x14ac:dyDescent="0.25">
      <c r="A573" t="s">
        <v>40</v>
      </c>
      <c r="B573" t="s">
        <v>636</v>
      </c>
      <c r="C573" t="s">
        <v>187</v>
      </c>
      <c r="D573" t="s">
        <v>538</v>
      </c>
      <c r="F573" t="s">
        <v>539</v>
      </c>
      <c r="G573" t="s">
        <v>540</v>
      </c>
      <c r="H573" t="s">
        <v>541</v>
      </c>
      <c r="I573" t="s">
        <v>542</v>
      </c>
      <c r="J573" t="s">
        <v>543</v>
      </c>
      <c r="K573">
        <v>21</v>
      </c>
      <c r="L573" t="s">
        <v>574</v>
      </c>
      <c r="M573" t="s">
        <v>575</v>
      </c>
      <c r="N573" t="s">
        <v>546</v>
      </c>
      <c r="O573" t="s">
        <v>547</v>
      </c>
      <c r="P573" t="s">
        <v>548</v>
      </c>
      <c r="Q573" t="s">
        <v>549</v>
      </c>
      <c r="R573" t="s">
        <v>570</v>
      </c>
      <c r="S573" t="s">
        <v>571</v>
      </c>
      <c r="T573" s="113">
        <v>3.62</v>
      </c>
      <c r="U573" t="s">
        <v>637</v>
      </c>
    </row>
    <row r="574" spans="1:23" x14ac:dyDescent="0.25">
      <c r="A574" t="s">
        <v>40</v>
      </c>
      <c r="B574" t="s">
        <v>636</v>
      </c>
      <c r="C574" t="s">
        <v>187</v>
      </c>
      <c r="D574" t="s">
        <v>538</v>
      </c>
      <c r="F574" t="s">
        <v>539</v>
      </c>
      <c r="G574" t="s">
        <v>540</v>
      </c>
      <c r="H574" t="s">
        <v>541</v>
      </c>
      <c r="I574" t="s">
        <v>542</v>
      </c>
      <c r="J574" t="s">
        <v>543</v>
      </c>
      <c r="K574">
        <v>21</v>
      </c>
      <c r="L574" t="s">
        <v>574</v>
      </c>
      <c r="M574" t="s">
        <v>575</v>
      </c>
      <c r="N574" t="s">
        <v>546</v>
      </c>
      <c r="O574" t="s">
        <v>547</v>
      </c>
      <c r="P574" t="s">
        <v>548</v>
      </c>
      <c r="Q574" t="s">
        <v>549</v>
      </c>
      <c r="R574" t="s">
        <v>572</v>
      </c>
      <c r="S574" t="s">
        <v>573</v>
      </c>
      <c r="U574" t="s">
        <v>637</v>
      </c>
    </row>
    <row r="575" spans="1:23" x14ac:dyDescent="0.25">
      <c r="A575" t="s">
        <v>40</v>
      </c>
      <c r="B575" t="s">
        <v>636</v>
      </c>
      <c r="C575" t="s">
        <v>187</v>
      </c>
      <c r="D575" t="s">
        <v>538</v>
      </c>
      <c r="F575" t="s">
        <v>539</v>
      </c>
      <c r="G575" t="s">
        <v>540</v>
      </c>
      <c r="H575" t="s">
        <v>541</v>
      </c>
      <c r="I575" t="s">
        <v>542</v>
      </c>
      <c r="J575" t="s">
        <v>543</v>
      </c>
      <c r="K575">
        <v>21</v>
      </c>
      <c r="L575" t="s">
        <v>576</v>
      </c>
      <c r="M575" t="s">
        <v>547</v>
      </c>
      <c r="N575" t="s">
        <v>546</v>
      </c>
      <c r="O575" t="s">
        <v>547</v>
      </c>
      <c r="P575" t="s">
        <v>548</v>
      </c>
      <c r="Q575" t="s">
        <v>549</v>
      </c>
      <c r="R575" t="s">
        <v>131</v>
      </c>
      <c r="S575" t="s">
        <v>550</v>
      </c>
      <c r="T575" s="113">
        <v>168492</v>
      </c>
      <c r="U575" t="s">
        <v>637</v>
      </c>
    </row>
    <row r="576" spans="1:23" x14ac:dyDescent="0.25">
      <c r="A576" t="s">
        <v>40</v>
      </c>
      <c r="B576" t="s">
        <v>636</v>
      </c>
      <c r="C576" t="s">
        <v>187</v>
      </c>
      <c r="D576" t="s">
        <v>538</v>
      </c>
      <c r="F576" t="s">
        <v>539</v>
      </c>
      <c r="G576" t="s">
        <v>540</v>
      </c>
      <c r="H576" t="s">
        <v>541</v>
      </c>
      <c r="I576" t="s">
        <v>542</v>
      </c>
      <c r="J576" t="s">
        <v>543</v>
      </c>
      <c r="K576">
        <v>21</v>
      </c>
      <c r="L576" t="s">
        <v>576</v>
      </c>
      <c r="M576" t="s">
        <v>547</v>
      </c>
      <c r="N576" t="s">
        <v>546</v>
      </c>
      <c r="O576" t="s">
        <v>547</v>
      </c>
      <c r="P576" t="s">
        <v>548</v>
      </c>
      <c r="Q576" t="s">
        <v>549</v>
      </c>
      <c r="R576" t="s">
        <v>552</v>
      </c>
      <c r="S576" t="s">
        <v>553</v>
      </c>
      <c r="T576" s="113">
        <v>2074</v>
      </c>
      <c r="U576" t="s">
        <v>637</v>
      </c>
    </row>
    <row r="577" spans="1:23" x14ac:dyDescent="0.25">
      <c r="A577" t="s">
        <v>40</v>
      </c>
      <c r="B577" t="s">
        <v>636</v>
      </c>
      <c r="C577" t="s">
        <v>187</v>
      </c>
      <c r="D577" t="s">
        <v>538</v>
      </c>
      <c r="F577" t="s">
        <v>539</v>
      </c>
      <c r="G577" t="s">
        <v>540</v>
      </c>
      <c r="H577" t="s">
        <v>541</v>
      </c>
      <c r="I577" t="s">
        <v>542</v>
      </c>
      <c r="J577" t="s">
        <v>543</v>
      </c>
      <c r="K577">
        <v>21</v>
      </c>
      <c r="L577" t="s">
        <v>576</v>
      </c>
      <c r="M577" t="s">
        <v>547</v>
      </c>
      <c r="N577" t="s">
        <v>546</v>
      </c>
      <c r="O577" t="s">
        <v>547</v>
      </c>
      <c r="P577" t="s">
        <v>548</v>
      </c>
      <c r="Q577" t="s">
        <v>549</v>
      </c>
      <c r="R577" t="s">
        <v>554</v>
      </c>
      <c r="S577" t="s">
        <v>555</v>
      </c>
      <c r="T577" s="113">
        <v>29591</v>
      </c>
      <c r="U577" t="s">
        <v>637</v>
      </c>
    </row>
    <row r="578" spans="1:23" x14ac:dyDescent="0.25">
      <c r="A578" t="s">
        <v>40</v>
      </c>
      <c r="B578" t="s">
        <v>636</v>
      </c>
      <c r="C578" t="s">
        <v>187</v>
      </c>
      <c r="D578" t="s">
        <v>538</v>
      </c>
      <c r="F578" t="s">
        <v>539</v>
      </c>
      <c r="G578" t="s">
        <v>540</v>
      </c>
      <c r="H578" t="s">
        <v>541</v>
      </c>
      <c r="I578" t="s">
        <v>542</v>
      </c>
      <c r="J578" t="s">
        <v>543</v>
      </c>
      <c r="K578">
        <v>21</v>
      </c>
      <c r="L578" t="s">
        <v>576</v>
      </c>
      <c r="M578" t="s">
        <v>547</v>
      </c>
      <c r="N578" t="s">
        <v>546</v>
      </c>
      <c r="O578" t="s">
        <v>547</v>
      </c>
      <c r="P578" t="s">
        <v>548</v>
      </c>
      <c r="Q578" t="s">
        <v>549</v>
      </c>
      <c r="R578" t="s">
        <v>556</v>
      </c>
      <c r="S578" t="s">
        <v>557</v>
      </c>
      <c r="T578" s="113">
        <v>19352</v>
      </c>
      <c r="U578" t="s">
        <v>637</v>
      </c>
    </row>
    <row r="579" spans="1:23" x14ac:dyDescent="0.25">
      <c r="A579" t="s">
        <v>40</v>
      </c>
      <c r="B579" t="s">
        <v>636</v>
      </c>
      <c r="C579" t="s">
        <v>187</v>
      </c>
      <c r="D579" t="s">
        <v>538</v>
      </c>
      <c r="F579" t="s">
        <v>539</v>
      </c>
      <c r="G579" t="s">
        <v>540</v>
      </c>
      <c r="H579" t="s">
        <v>541</v>
      </c>
      <c r="I579" t="s">
        <v>542</v>
      </c>
      <c r="J579" t="s">
        <v>543</v>
      </c>
      <c r="K579">
        <v>21</v>
      </c>
      <c r="L579" t="s">
        <v>576</v>
      </c>
      <c r="M579" t="s">
        <v>547</v>
      </c>
      <c r="N579" t="s">
        <v>546</v>
      </c>
      <c r="O579" t="s">
        <v>547</v>
      </c>
      <c r="P579" t="s">
        <v>548</v>
      </c>
      <c r="Q579" t="s">
        <v>549</v>
      </c>
      <c r="R579" t="s">
        <v>558</v>
      </c>
      <c r="S579" t="s">
        <v>559</v>
      </c>
      <c r="T579" s="113">
        <v>42.34</v>
      </c>
      <c r="U579" t="s">
        <v>637</v>
      </c>
    </row>
    <row r="580" spans="1:23" x14ac:dyDescent="0.25">
      <c r="A580" t="s">
        <v>40</v>
      </c>
      <c r="B580" t="s">
        <v>636</v>
      </c>
      <c r="C580" t="s">
        <v>187</v>
      </c>
      <c r="D580" t="s">
        <v>538</v>
      </c>
      <c r="F580" t="s">
        <v>539</v>
      </c>
      <c r="G580" t="s">
        <v>540</v>
      </c>
      <c r="H580" t="s">
        <v>541</v>
      </c>
      <c r="I580" t="s">
        <v>542</v>
      </c>
      <c r="J580" t="s">
        <v>543</v>
      </c>
      <c r="K580">
        <v>21</v>
      </c>
      <c r="L580" t="s">
        <v>576</v>
      </c>
      <c r="M580" t="s">
        <v>547</v>
      </c>
      <c r="N580" t="s">
        <v>546</v>
      </c>
      <c r="O580" t="s">
        <v>547</v>
      </c>
      <c r="P580" t="s">
        <v>548</v>
      </c>
      <c r="Q580" t="s">
        <v>549</v>
      </c>
      <c r="R580" t="s">
        <v>560</v>
      </c>
      <c r="S580" t="s">
        <v>561</v>
      </c>
      <c r="T580" s="113">
        <v>34378</v>
      </c>
      <c r="U580" t="s">
        <v>637</v>
      </c>
    </row>
    <row r="581" spans="1:23" x14ac:dyDescent="0.25">
      <c r="A581" t="s">
        <v>40</v>
      </c>
      <c r="B581" t="s">
        <v>636</v>
      </c>
      <c r="C581" t="s">
        <v>187</v>
      </c>
      <c r="D581" t="s">
        <v>538</v>
      </c>
      <c r="F581" t="s">
        <v>539</v>
      </c>
      <c r="G581" t="s">
        <v>540</v>
      </c>
      <c r="H581" t="s">
        <v>541</v>
      </c>
      <c r="I581" t="s">
        <v>542</v>
      </c>
      <c r="J581" t="s">
        <v>543</v>
      </c>
      <c r="K581">
        <v>21</v>
      </c>
      <c r="L581" t="s">
        <v>576</v>
      </c>
      <c r="M581" t="s">
        <v>547</v>
      </c>
      <c r="N581" t="s">
        <v>546</v>
      </c>
      <c r="O581" t="s">
        <v>547</v>
      </c>
      <c r="P581" t="s">
        <v>548</v>
      </c>
      <c r="Q581" t="s">
        <v>549</v>
      </c>
      <c r="R581" t="s">
        <v>562</v>
      </c>
      <c r="S581" t="s">
        <v>563</v>
      </c>
      <c r="T581" s="113">
        <v>2011</v>
      </c>
      <c r="U581" t="s">
        <v>637</v>
      </c>
    </row>
    <row r="582" spans="1:23" x14ac:dyDescent="0.25">
      <c r="A582" t="s">
        <v>40</v>
      </c>
      <c r="B582" t="s">
        <v>636</v>
      </c>
      <c r="C582" t="s">
        <v>187</v>
      </c>
      <c r="D582" t="s">
        <v>538</v>
      </c>
      <c r="F582" t="s">
        <v>539</v>
      </c>
      <c r="G582" t="s">
        <v>540</v>
      </c>
      <c r="H582" t="s">
        <v>541</v>
      </c>
      <c r="I582" t="s">
        <v>542</v>
      </c>
      <c r="J582" t="s">
        <v>543</v>
      </c>
      <c r="K582">
        <v>21</v>
      </c>
      <c r="L582" t="s">
        <v>576</v>
      </c>
      <c r="M582" t="s">
        <v>547</v>
      </c>
      <c r="N582" t="s">
        <v>546</v>
      </c>
      <c r="O582" t="s">
        <v>547</v>
      </c>
      <c r="P582" t="s">
        <v>548</v>
      </c>
      <c r="Q582" t="s">
        <v>549</v>
      </c>
      <c r="R582" t="s">
        <v>564</v>
      </c>
      <c r="S582" t="s">
        <v>565</v>
      </c>
      <c r="T582" s="113">
        <v>2.11</v>
      </c>
      <c r="U582" t="s">
        <v>637</v>
      </c>
    </row>
    <row r="583" spans="1:23" x14ac:dyDescent="0.25">
      <c r="A583" t="s">
        <v>40</v>
      </c>
      <c r="B583" t="s">
        <v>636</v>
      </c>
      <c r="C583" t="s">
        <v>187</v>
      </c>
      <c r="D583" t="s">
        <v>538</v>
      </c>
      <c r="F583" t="s">
        <v>539</v>
      </c>
      <c r="G583" t="s">
        <v>540</v>
      </c>
      <c r="H583" t="s">
        <v>541</v>
      </c>
      <c r="I583" t="s">
        <v>542</v>
      </c>
      <c r="J583" t="s">
        <v>543</v>
      </c>
      <c r="K583">
        <v>21</v>
      </c>
      <c r="L583" t="s">
        <v>576</v>
      </c>
      <c r="M583" t="s">
        <v>547</v>
      </c>
      <c r="N583" t="s">
        <v>546</v>
      </c>
      <c r="O583" t="s">
        <v>547</v>
      </c>
      <c r="P583" t="s">
        <v>548</v>
      </c>
      <c r="Q583" t="s">
        <v>549</v>
      </c>
      <c r="R583" t="s">
        <v>566</v>
      </c>
      <c r="S583" t="s">
        <v>567</v>
      </c>
      <c r="T583" s="113">
        <v>2083</v>
      </c>
      <c r="U583" t="s">
        <v>637</v>
      </c>
    </row>
    <row r="584" spans="1:23" x14ac:dyDescent="0.25">
      <c r="A584" t="s">
        <v>40</v>
      </c>
      <c r="B584" t="s">
        <v>636</v>
      </c>
      <c r="C584" t="s">
        <v>187</v>
      </c>
      <c r="D584" t="s">
        <v>538</v>
      </c>
      <c r="F584" t="s">
        <v>539</v>
      </c>
      <c r="G584" t="s">
        <v>540</v>
      </c>
      <c r="H584" t="s">
        <v>541</v>
      </c>
      <c r="I584" t="s">
        <v>542</v>
      </c>
      <c r="J584" t="s">
        <v>543</v>
      </c>
      <c r="K584">
        <v>21</v>
      </c>
      <c r="L584" t="s">
        <v>576</v>
      </c>
      <c r="M584" t="s">
        <v>547</v>
      </c>
      <c r="N584" t="s">
        <v>546</v>
      </c>
      <c r="O584" t="s">
        <v>547</v>
      </c>
      <c r="P584" t="s">
        <v>548</v>
      </c>
      <c r="Q584" t="s">
        <v>549</v>
      </c>
      <c r="R584" t="s">
        <v>568</v>
      </c>
      <c r="S584" t="s">
        <v>569</v>
      </c>
      <c r="T584" s="113">
        <v>33984</v>
      </c>
      <c r="U584" t="s">
        <v>637</v>
      </c>
    </row>
    <row r="585" spans="1:23" x14ac:dyDescent="0.25">
      <c r="A585" t="s">
        <v>40</v>
      </c>
      <c r="B585" t="s">
        <v>636</v>
      </c>
      <c r="C585" t="s">
        <v>187</v>
      </c>
      <c r="D585" t="s">
        <v>538</v>
      </c>
      <c r="F585" t="s">
        <v>539</v>
      </c>
      <c r="G585" t="s">
        <v>540</v>
      </c>
      <c r="H585" t="s">
        <v>541</v>
      </c>
      <c r="I585" t="s">
        <v>542</v>
      </c>
      <c r="J585" t="s">
        <v>543</v>
      </c>
      <c r="K585">
        <v>21</v>
      </c>
      <c r="L585" t="s">
        <v>576</v>
      </c>
      <c r="M585" t="s">
        <v>547</v>
      </c>
      <c r="N585" t="s">
        <v>546</v>
      </c>
      <c r="O585" t="s">
        <v>547</v>
      </c>
      <c r="P585" t="s">
        <v>548</v>
      </c>
      <c r="Q585" t="s">
        <v>549</v>
      </c>
      <c r="R585" t="s">
        <v>570</v>
      </c>
      <c r="S585" t="s">
        <v>571</v>
      </c>
      <c r="T585" s="113">
        <v>0.56799999999999995</v>
      </c>
      <c r="U585" t="s">
        <v>637</v>
      </c>
    </row>
    <row r="586" spans="1:23" s="49" customFormat="1" x14ac:dyDescent="0.25">
      <c r="A586" s="49" t="s">
        <v>116</v>
      </c>
      <c r="B586" s="49" t="s">
        <v>638</v>
      </c>
      <c r="C586" s="49" t="s">
        <v>187</v>
      </c>
      <c r="D586" s="49" t="s">
        <v>538</v>
      </c>
      <c r="F586" s="49" t="s">
        <v>539</v>
      </c>
      <c r="G586" s="49" t="s">
        <v>540</v>
      </c>
      <c r="H586" s="49" t="s">
        <v>541</v>
      </c>
      <c r="I586" s="49" t="s">
        <v>542</v>
      </c>
      <c r="J586" s="49" t="s">
        <v>543</v>
      </c>
      <c r="K586" s="49">
        <v>21</v>
      </c>
      <c r="L586" s="49" t="s">
        <v>544</v>
      </c>
      <c r="M586" s="49" t="s">
        <v>545</v>
      </c>
      <c r="N586" s="49" t="s">
        <v>546</v>
      </c>
      <c r="O586" s="49" t="s">
        <v>547</v>
      </c>
      <c r="P586" s="49" t="s">
        <v>548</v>
      </c>
      <c r="Q586" s="49" t="s">
        <v>549</v>
      </c>
      <c r="R586" s="49" t="s">
        <v>131</v>
      </c>
      <c r="S586" s="49" t="s">
        <v>550</v>
      </c>
      <c r="T586" s="116">
        <v>4922</v>
      </c>
      <c r="U586" s="49" t="s">
        <v>639</v>
      </c>
      <c r="V586" s="50" t="s">
        <v>858</v>
      </c>
      <c r="W586" s="116">
        <f>('ILO employment 2007'!T587+'ILO employment 2007'!T588+'ILO employment 2007'!T589)*( 1 +'ILO employment 2007'!T597/('ILO employment 2007'!T586-'ILO employment 2007'!T597))</f>
        <v>1971.4005283478966</v>
      </c>
    </row>
    <row r="587" spans="1:23" s="49" customFormat="1" x14ac:dyDescent="0.25">
      <c r="A587" s="49" t="s">
        <v>116</v>
      </c>
      <c r="B587" s="49" t="s">
        <v>638</v>
      </c>
      <c r="C587" s="49" t="s">
        <v>187</v>
      </c>
      <c r="D587" s="49" t="s">
        <v>538</v>
      </c>
      <c r="F587" s="49" t="s">
        <v>539</v>
      </c>
      <c r="G587" s="49" t="s">
        <v>540</v>
      </c>
      <c r="H587" s="49" t="s">
        <v>541</v>
      </c>
      <c r="I587" s="49" t="s">
        <v>542</v>
      </c>
      <c r="J587" s="49" t="s">
        <v>543</v>
      </c>
      <c r="K587" s="49">
        <v>21</v>
      </c>
      <c r="L587" s="49" t="s">
        <v>544</v>
      </c>
      <c r="M587" s="49" t="s">
        <v>545</v>
      </c>
      <c r="N587" s="49" t="s">
        <v>546</v>
      </c>
      <c r="O587" s="49" t="s">
        <v>547</v>
      </c>
      <c r="P587" s="49" t="s">
        <v>548</v>
      </c>
      <c r="Q587" s="49" t="s">
        <v>549</v>
      </c>
      <c r="R587" s="49" t="s">
        <v>552</v>
      </c>
      <c r="S587" s="49" t="s">
        <v>553</v>
      </c>
      <c r="T587" s="116">
        <v>328</v>
      </c>
      <c r="U587" s="49" t="s">
        <v>639</v>
      </c>
      <c r="V587" s="50" t="s">
        <v>859</v>
      </c>
      <c r="W587" s="116">
        <f>('ILO employment 2007'!T590+'ILO employment 2007'!T591+'ILO employment 2007'!T592+'ILO employment 2007'!T593+'ILO employment 2007'!T594+'ILO employment 2007'!T595+'ILO employment 2007'!T596)*( 1 +'ILO employment 2007'!T597/('ILO employment 2007'!T586-'ILO employment 2007'!T597))</f>
        <v>2951.5996748628327</v>
      </c>
    </row>
    <row r="588" spans="1:23" s="49" customFormat="1" x14ac:dyDescent="0.25">
      <c r="A588" s="49" t="s">
        <v>116</v>
      </c>
      <c r="B588" s="49" t="s">
        <v>638</v>
      </c>
      <c r="C588" s="49" t="s">
        <v>187</v>
      </c>
      <c r="D588" s="49" t="s">
        <v>538</v>
      </c>
      <c r="F588" s="49" t="s">
        <v>539</v>
      </c>
      <c r="G588" s="49" t="s">
        <v>540</v>
      </c>
      <c r="H588" s="49" t="s">
        <v>541</v>
      </c>
      <c r="I588" s="49" t="s">
        <v>542</v>
      </c>
      <c r="J588" s="49" t="s">
        <v>543</v>
      </c>
      <c r="K588" s="49">
        <v>21</v>
      </c>
      <c r="L588" s="49" t="s">
        <v>544</v>
      </c>
      <c r="M588" s="49" t="s">
        <v>545</v>
      </c>
      <c r="N588" s="49" t="s">
        <v>546</v>
      </c>
      <c r="O588" s="49" t="s">
        <v>547</v>
      </c>
      <c r="P588" s="49" t="s">
        <v>548</v>
      </c>
      <c r="Q588" s="49" t="s">
        <v>549</v>
      </c>
      <c r="R588" s="49" t="s">
        <v>554</v>
      </c>
      <c r="S588" s="49" t="s">
        <v>555</v>
      </c>
      <c r="T588" s="116">
        <v>544</v>
      </c>
      <c r="U588" s="49" t="s">
        <v>639</v>
      </c>
      <c r="V588" s="50" t="s">
        <v>862</v>
      </c>
      <c r="W588" s="116">
        <f>SUM(T587:T597)</f>
        <v>4923</v>
      </c>
    </row>
    <row r="589" spans="1:23" s="49" customFormat="1" x14ac:dyDescent="0.25">
      <c r="A589" s="49" t="s">
        <v>116</v>
      </c>
      <c r="B589" s="49" t="s">
        <v>638</v>
      </c>
      <c r="C589" s="49" t="s">
        <v>187</v>
      </c>
      <c r="D589" s="49" t="s">
        <v>538</v>
      </c>
      <c r="F589" s="49" t="s">
        <v>539</v>
      </c>
      <c r="G589" s="49" t="s">
        <v>540</v>
      </c>
      <c r="H589" s="49" t="s">
        <v>541</v>
      </c>
      <c r="I589" s="49" t="s">
        <v>542</v>
      </c>
      <c r="J589" s="49" t="s">
        <v>543</v>
      </c>
      <c r="K589" s="49">
        <v>21</v>
      </c>
      <c r="L589" s="49" t="s">
        <v>544</v>
      </c>
      <c r="M589" s="49" t="s">
        <v>545</v>
      </c>
      <c r="N589" s="49" t="s">
        <v>546</v>
      </c>
      <c r="O589" s="49" t="s">
        <v>547</v>
      </c>
      <c r="P589" s="49" t="s">
        <v>548</v>
      </c>
      <c r="Q589" s="49" t="s">
        <v>549</v>
      </c>
      <c r="R589" s="49" t="s">
        <v>556</v>
      </c>
      <c r="S589" s="49" t="s">
        <v>557</v>
      </c>
      <c r="T589" s="116">
        <v>1099</v>
      </c>
      <c r="U589" s="49" t="s">
        <v>639</v>
      </c>
      <c r="V589" s="50"/>
      <c r="W589" s="116"/>
    </row>
    <row r="590" spans="1:23" s="49" customFormat="1" x14ac:dyDescent="0.25">
      <c r="A590" s="49" t="s">
        <v>116</v>
      </c>
      <c r="B590" s="49" t="s">
        <v>638</v>
      </c>
      <c r="C590" s="49" t="s">
        <v>187</v>
      </c>
      <c r="D590" s="49" t="s">
        <v>538</v>
      </c>
      <c r="F590" s="49" t="s">
        <v>539</v>
      </c>
      <c r="G590" s="49" t="s">
        <v>540</v>
      </c>
      <c r="H590" s="49" t="s">
        <v>541</v>
      </c>
      <c r="I590" s="49" t="s">
        <v>542</v>
      </c>
      <c r="J590" s="49" t="s">
        <v>543</v>
      </c>
      <c r="K590" s="49">
        <v>21</v>
      </c>
      <c r="L590" s="49" t="s">
        <v>544</v>
      </c>
      <c r="M590" s="49" t="s">
        <v>545</v>
      </c>
      <c r="N590" s="49" t="s">
        <v>546</v>
      </c>
      <c r="O590" s="49" t="s">
        <v>547</v>
      </c>
      <c r="P590" s="49" t="s">
        <v>548</v>
      </c>
      <c r="Q590" s="49" t="s">
        <v>549</v>
      </c>
      <c r="R590" s="49" t="s">
        <v>558</v>
      </c>
      <c r="S590" s="49" t="s">
        <v>559</v>
      </c>
      <c r="T590" s="116">
        <v>344</v>
      </c>
      <c r="U590" s="49" t="s">
        <v>639</v>
      </c>
      <c r="V590" s="50"/>
      <c r="W590" s="116"/>
    </row>
    <row r="591" spans="1:23" s="49" customFormat="1" x14ac:dyDescent="0.25">
      <c r="A591" s="49" t="s">
        <v>116</v>
      </c>
      <c r="B591" s="49" t="s">
        <v>638</v>
      </c>
      <c r="C591" s="49" t="s">
        <v>187</v>
      </c>
      <c r="D591" s="49" t="s">
        <v>538</v>
      </c>
      <c r="F591" s="49" t="s">
        <v>539</v>
      </c>
      <c r="G591" s="49" t="s">
        <v>540</v>
      </c>
      <c r="H591" s="49" t="s">
        <v>541</v>
      </c>
      <c r="I591" s="49" t="s">
        <v>542</v>
      </c>
      <c r="J591" s="49" t="s">
        <v>543</v>
      </c>
      <c r="K591" s="49">
        <v>21</v>
      </c>
      <c r="L591" s="49" t="s">
        <v>544</v>
      </c>
      <c r="M591" s="49" t="s">
        <v>545</v>
      </c>
      <c r="N591" s="49" t="s">
        <v>546</v>
      </c>
      <c r="O591" s="49" t="s">
        <v>547</v>
      </c>
      <c r="P591" s="49" t="s">
        <v>548</v>
      </c>
      <c r="Q591" s="49" t="s">
        <v>549</v>
      </c>
      <c r="R591" s="49" t="s">
        <v>560</v>
      </c>
      <c r="S591" s="49" t="s">
        <v>561</v>
      </c>
      <c r="T591" s="116">
        <v>578</v>
      </c>
      <c r="U591" s="49" t="s">
        <v>639</v>
      </c>
      <c r="V591" s="50"/>
      <c r="W591" s="116"/>
    </row>
    <row r="592" spans="1:23" s="49" customFormat="1" x14ac:dyDescent="0.25">
      <c r="A592" s="49" t="s">
        <v>116</v>
      </c>
      <c r="B592" s="49" t="s">
        <v>638</v>
      </c>
      <c r="C592" s="49" t="s">
        <v>187</v>
      </c>
      <c r="D592" s="49" t="s">
        <v>538</v>
      </c>
      <c r="F592" s="49" t="s">
        <v>539</v>
      </c>
      <c r="G592" s="49" t="s">
        <v>540</v>
      </c>
      <c r="H592" s="49" t="s">
        <v>541</v>
      </c>
      <c r="I592" s="49" t="s">
        <v>542</v>
      </c>
      <c r="J592" s="49" t="s">
        <v>543</v>
      </c>
      <c r="K592" s="49">
        <v>21</v>
      </c>
      <c r="L592" s="49" t="s">
        <v>544</v>
      </c>
      <c r="M592" s="49" t="s">
        <v>545</v>
      </c>
      <c r="N592" s="49" t="s">
        <v>546</v>
      </c>
      <c r="O592" s="49" t="s">
        <v>547</v>
      </c>
      <c r="P592" s="49" t="s">
        <v>548</v>
      </c>
      <c r="Q592" s="49" t="s">
        <v>549</v>
      </c>
      <c r="R592" s="49" t="s">
        <v>562</v>
      </c>
      <c r="S592" s="49" t="s">
        <v>563</v>
      </c>
      <c r="T592" s="116">
        <v>73</v>
      </c>
      <c r="U592" s="49" t="s">
        <v>639</v>
      </c>
      <c r="V592" s="50"/>
      <c r="W592" s="116"/>
    </row>
    <row r="593" spans="1:23" s="49" customFormat="1" x14ac:dyDescent="0.25">
      <c r="A593" s="49" t="s">
        <v>116</v>
      </c>
      <c r="B593" s="49" t="s">
        <v>638</v>
      </c>
      <c r="C593" s="49" t="s">
        <v>187</v>
      </c>
      <c r="D593" s="49" t="s">
        <v>538</v>
      </c>
      <c r="F593" s="49" t="s">
        <v>539</v>
      </c>
      <c r="G593" s="49" t="s">
        <v>540</v>
      </c>
      <c r="H593" s="49" t="s">
        <v>541</v>
      </c>
      <c r="I593" s="49" t="s">
        <v>542</v>
      </c>
      <c r="J593" s="49" t="s">
        <v>543</v>
      </c>
      <c r="K593" s="49">
        <v>21</v>
      </c>
      <c r="L593" s="49" t="s">
        <v>544</v>
      </c>
      <c r="M593" s="49" t="s">
        <v>545</v>
      </c>
      <c r="N593" s="49" t="s">
        <v>546</v>
      </c>
      <c r="O593" s="49" t="s">
        <v>547</v>
      </c>
      <c r="P593" s="49" t="s">
        <v>548</v>
      </c>
      <c r="Q593" s="49" t="s">
        <v>549</v>
      </c>
      <c r="R593" s="49" t="s">
        <v>564</v>
      </c>
      <c r="S593" s="49" t="s">
        <v>565</v>
      </c>
      <c r="T593" s="116">
        <v>915</v>
      </c>
      <c r="U593" s="49" t="s">
        <v>639</v>
      </c>
      <c r="V593" s="50"/>
      <c r="W593" s="116"/>
    </row>
    <row r="594" spans="1:23" s="49" customFormat="1" x14ac:dyDescent="0.25">
      <c r="A594" s="49" t="s">
        <v>116</v>
      </c>
      <c r="B594" s="49" t="s">
        <v>638</v>
      </c>
      <c r="C594" s="49" t="s">
        <v>187</v>
      </c>
      <c r="D594" s="49" t="s">
        <v>538</v>
      </c>
      <c r="F594" s="49" t="s">
        <v>539</v>
      </c>
      <c r="G594" s="49" t="s">
        <v>540</v>
      </c>
      <c r="H594" s="49" t="s">
        <v>541</v>
      </c>
      <c r="I594" s="49" t="s">
        <v>542</v>
      </c>
      <c r="J594" s="49" t="s">
        <v>543</v>
      </c>
      <c r="K594" s="49">
        <v>21</v>
      </c>
      <c r="L594" s="49" t="s">
        <v>544</v>
      </c>
      <c r="M594" s="49" t="s">
        <v>545</v>
      </c>
      <c r="N594" s="49" t="s">
        <v>546</v>
      </c>
      <c r="O594" s="49" t="s">
        <v>547</v>
      </c>
      <c r="P594" s="49" t="s">
        <v>548</v>
      </c>
      <c r="Q594" s="49" t="s">
        <v>549</v>
      </c>
      <c r="R594" s="49" t="s">
        <v>566</v>
      </c>
      <c r="S594" s="49" t="s">
        <v>567</v>
      </c>
      <c r="T594" s="116">
        <v>682</v>
      </c>
      <c r="U594" s="49" t="s">
        <v>639</v>
      </c>
      <c r="V594" s="50"/>
      <c r="W594" s="116"/>
    </row>
    <row r="595" spans="1:23" s="49" customFormat="1" x14ac:dyDescent="0.25">
      <c r="A595" s="49" t="s">
        <v>116</v>
      </c>
      <c r="B595" s="49" t="s">
        <v>638</v>
      </c>
      <c r="C595" s="49" t="s">
        <v>187</v>
      </c>
      <c r="D595" s="49" t="s">
        <v>538</v>
      </c>
      <c r="F595" s="49" t="s">
        <v>539</v>
      </c>
      <c r="G595" s="49" t="s">
        <v>540</v>
      </c>
      <c r="H595" s="49" t="s">
        <v>541</v>
      </c>
      <c r="I595" s="49" t="s">
        <v>542</v>
      </c>
      <c r="J595" s="49" t="s">
        <v>543</v>
      </c>
      <c r="K595" s="49">
        <v>21</v>
      </c>
      <c r="L595" s="49" t="s">
        <v>544</v>
      </c>
      <c r="M595" s="49" t="s">
        <v>545</v>
      </c>
      <c r="N595" s="49" t="s">
        <v>546</v>
      </c>
      <c r="O595" s="49" t="s">
        <v>547</v>
      </c>
      <c r="P595" s="49" t="s">
        <v>548</v>
      </c>
      <c r="Q595" s="49" t="s">
        <v>549</v>
      </c>
      <c r="R595" s="49" t="s">
        <v>568</v>
      </c>
      <c r="S595" s="49" t="s">
        <v>569</v>
      </c>
      <c r="T595" s="116">
        <v>345</v>
      </c>
      <c r="U595" s="49" t="s">
        <v>639</v>
      </c>
      <c r="V595" s="50"/>
      <c r="W595" s="116"/>
    </row>
    <row r="596" spans="1:23" s="49" customFormat="1" x14ac:dyDescent="0.25">
      <c r="A596" s="49" t="s">
        <v>116</v>
      </c>
      <c r="B596" s="49" t="s">
        <v>638</v>
      </c>
      <c r="C596" s="49" t="s">
        <v>187</v>
      </c>
      <c r="D596" s="49" t="s">
        <v>538</v>
      </c>
      <c r="F596" s="49" t="s">
        <v>539</v>
      </c>
      <c r="G596" s="49" t="s">
        <v>540</v>
      </c>
      <c r="H596" s="49" t="s">
        <v>541</v>
      </c>
      <c r="I596" s="49" t="s">
        <v>542</v>
      </c>
      <c r="J596" s="49" t="s">
        <v>543</v>
      </c>
      <c r="K596" s="49">
        <v>21</v>
      </c>
      <c r="L596" s="49" t="s">
        <v>544</v>
      </c>
      <c r="M596" s="49" t="s">
        <v>545</v>
      </c>
      <c r="N596" s="49" t="s">
        <v>546</v>
      </c>
      <c r="O596" s="49" t="s">
        <v>547</v>
      </c>
      <c r="P596" s="49" t="s">
        <v>548</v>
      </c>
      <c r="Q596" s="49" t="s">
        <v>549</v>
      </c>
      <c r="R596" s="49" t="s">
        <v>570</v>
      </c>
      <c r="S596" s="49" t="s">
        <v>571</v>
      </c>
      <c r="T596" s="116">
        <v>14</v>
      </c>
      <c r="U596" s="49" t="s">
        <v>639</v>
      </c>
      <c r="V596" s="50"/>
      <c r="W596" s="116"/>
    </row>
    <row r="597" spans="1:23" s="49" customFormat="1" x14ac:dyDescent="0.25">
      <c r="A597" s="49" t="s">
        <v>116</v>
      </c>
      <c r="B597" s="49" t="s">
        <v>638</v>
      </c>
      <c r="C597" s="49" t="s">
        <v>187</v>
      </c>
      <c r="D597" s="49" t="s">
        <v>538</v>
      </c>
      <c r="F597" s="49" t="s">
        <v>539</v>
      </c>
      <c r="G597" s="49" t="s">
        <v>540</v>
      </c>
      <c r="H597" s="49" t="s">
        <v>541</v>
      </c>
      <c r="I597" s="49" t="s">
        <v>542</v>
      </c>
      <c r="J597" s="49" t="s">
        <v>543</v>
      </c>
      <c r="K597" s="49">
        <v>21</v>
      </c>
      <c r="L597" s="49" t="s">
        <v>544</v>
      </c>
      <c r="M597" s="49" t="s">
        <v>545</v>
      </c>
      <c r="N597" s="49" t="s">
        <v>546</v>
      </c>
      <c r="O597" s="49" t="s">
        <v>547</v>
      </c>
      <c r="P597" s="49" t="s">
        <v>548</v>
      </c>
      <c r="Q597" s="49" t="s">
        <v>549</v>
      </c>
      <c r="R597" s="49" t="s">
        <v>572</v>
      </c>
      <c r="S597" s="49" t="s">
        <v>573</v>
      </c>
      <c r="T597" s="116">
        <v>1</v>
      </c>
      <c r="U597" s="49" t="s">
        <v>639</v>
      </c>
      <c r="V597" s="50"/>
      <c r="W597" s="116"/>
    </row>
    <row r="598" spans="1:23" x14ac:dyDescent="0.25">
      <c r="A598" t="s">
        <v>116</v>
      </c>
      <c r="B598" t="s">
        <v>638</v>
      </c>
      <c r="C598" t="s">
        <v>187</v>
      </c>
      <c r="D598" t="s">
        <v>538</v>
      </c>
      <c r="F598" t="s">
        <v>539</v>
      </c>
      <c r="G598" t="s">
        <v>540</v>
      </c>
      <c r="H598" t="s">
        <v>541</v>
      </c>
      <c r="I598" t="s">
        <v>542</v>
      </c>
      <c r="J598" t="s">
        <v>543</v>
      </c>
      <c r="K598">
        <v>21</v>
      </c>
      <c r="L598" t="s">
        <v>574</v>
      </c>
      <c r="M598" t="s">
        <v>575</v>
      </c>
      <c r="N598" t="s">
        <v>546</v>
      </c>
      <c r="O598" t="s">
        <v>547</v>
      </c>
      <c r="P598" t="s">
        <v>548</v>
      </c>
      <c r="Q598" t="s">
        <v>549</v>
      </c>
      <c r="R598" t="s">
        <v>131</v>
      </c>
      <c r="S598" t="s">
        <v>550</v>
      </c>
      <c r="T598" s="113">
        <v>2806</v>
      </c>
      <c r="U598" t="s">
        <v>639</v>
      </c>
    </row>
    <row r="599" spans="1:23" x14ac:dyDescent="0.25">
      <c r="A599" t="s">
        <v>116</v>
      </c>
      <c r="B599" t="s">
        <v>638</v>
      </c>
      <c r="C599" t="s">
        <v>187</v>
      </c>
      <c r="D599" t="s">
        <v>538</v>
      </c>
      <c r="F599" t="s">
        <v>539</v>
      </c>
      <c r="G599" t="s">
        <v>540</v>
      </c>
      <c r="H599" t="s">
        <v>541</v>
      </c>
      <c r="I599" t="s">
        <v>542</v>
      </c>
      <c r="J599" t="s">
        <v>543</v>
      </c>
      <c r="K599">
        <v>21</v>
      </c>
      <c r="L599" t="s">
        <v>574</v>
      </c>
      <c r="M599" t="s">
        <v>575</v>
      </c>
      <c r="N599" t="s">
        <v>546</v>
      </c>
      <c r="O599" t="s">
        <v>547</v>
      </c>
      <c r="P599" t="s">
        <v>548</v>
      </c>
      <c r="Q599" t="s">
        <v>549</v>
      </c>
      <c r="R599" t="s">
        <v>552</v>
      </c>
      <c r="S599" t="s">
        <v>553</v>
      </c>
      <c r="T599" s="113">
        <v>234</v>
      </c>
      <c r="U599" t="s">
        <v>639</v>
      </c>
    </row>
    <row r="600" spans="1:23" x14ac:dyDescent="0.25">
      <c r="A600" t="s">
        <v>116</v>
      </c>
      <c r="B600" t="s">
        <v>638</v>
      </c>
      <c r="C600" t="s">
        <v>187</v>
      </c>
      <c r="D600" t="s">
        <v>538</v>
      </c>
      <c r="F600" t="s">
        <v>539</v>
      </c>
      <c r="G600" t="s">
        <v>540</v>
      </c>
      <c r="H600" t="s">
        <v>541</v>
      </c>
      <c r="I600" t="s">
        <v>542</v>
      </c>
      <c r="J600" t="s">
        <v>543</v>
      </c>
      <c r="K600">
        <v>21</v>
      </c>
      <c r="L600" t="s">
        <v>574</v>
      </c>
      <c r="M600" t="s">
        <v>575</v>
      </c>
      <c r="N600" t="s">
        <v>546</v>
      </c>
      <c r="O600" t="s">
        <v>547</v>
      </c>
      <c r="P600" t="s">
        <v>548</v>
      </c>
      <c r="Q600" t="s">
        <v>549</v>
      </c>
      <c r="R600" t="s">
        <v>554</v>
      </c>
      <c r="S600" t="s">
        <v>555</v>
      </c>
      <c r="T600" s="113">
        <v>264</v>
      </c>
      <c r="U600" t="s">
        <v>639</v>
      </c>
    </row>
    <row r="601" spans="1:23" x14ac:dyDescent="0.25">
      <c r="A601" t="s">
        <v>116</v>
      </c>
      <c r="B601" t="s">
        <v>638</v>
      </c>
      <c r="C601" t="s">
        <v>187</v>
      </c>
      <c r="D601" t="s">
        <v>538</v>
      </c>
      <c r="F601" t="s">
        <v>539</v>
      </c>
      <c r="G601" t="s">
        <v>540</v>
      </c>
      <c r="H601" t="s">
        <v>541</v>
      </c>
      <c r="I601" t="s">
        <v>542</v>
      </c>
      <c r="J601" t="s">
        <v>543</v>
      </c>
      <c r="K601">
        <v>21</v>
      </c>
      <c r="L601" t="s">
        <v>574</v>
      </c>
      <c r="M601" t="s">
        <v>575</v>
      </c>
      <c r="N601" t="s">
        <v>546</v>
      </c>
      <c r="O601" t="s">
        <v>547</v>
      </c>
      <c r="P601" t="s">
        <v>548</v>
      </c>
      <c r="Q601" t="s">
        <v>549</v>
      </c>
      <c r="R601" t="s">
        <v>556</v>
      </c>
      <c r="S601" t="s">
        <v>557</v>
      </c>
      <c r="T601" s="113">
        <v>516</v>
      </c>
      <c r="U601" t="s">
        <v>639</v>
      </c>
    </row>
    <row r="602" spans="1:23" x14ac:dyDescent="0.25">
      <c r="A602" t="s">
        <v>116</v>
      </c>
      <c r="B602" t="s">
        <v>638</v>
      </c>
      <c r="C602" t="s">
        <v>187</v>
      </c>
      <c r="D602" t="s">
        <v>538</v>
      </c>
      <c r="F602" t="s">
        <v>539</v>
      </c>
      <c r="G602" t="s">
        <v>540</v>
      </c>
      <c r="H602" t="s">
        <v>541</v>
      </c>
      <c r="I602" t="s">
        <v>542</v>
      </c>
      <c r="J602" t="s">
        <v>543</v>
      </c>
      <c r="K602">
        <v>21</v>
      </c>
      <c r="L602" t="s">
        <v>574</v>
      </c>
      <c r="M602" t="s">
        <v>575</v>
      </c>
      <c r="N602" t="s">
        <v>546</v>
      </c>
      <c r="O602" t="s">
        <v>547</v>
      </c>
      <c r="P602" t="s">
        <v>548</v>
      </c>
      <c r="Q602" t="s">
        <v>549</v>
      </c>
      <c r="R602" t="s">
        <v>558</v>
      </c>
      <c r="S602" t="s">
        <v>559</v>
      </c>
      <c r="T602" s="113">
        <v>84</v>
      </c>
      <c r="U602" t="s">
        <v>639</v>
      </c>
    </row>
    <row r="603" spans="1:23" x14ac:dyDescent="0.25">
      <c r="A603" t="s">
        <v>116</v>
      </c>
      <c r="B603" t="s">
        <v>638</v>
      </c>
      <c r="C603" t="s">
        <v>187</v>
      </c>
      <c r="D603" t="s">
        <v>538</v>
      </c>
      <c r="F603" t="s">
        <v>539</v>
      </c>
      <c r="G603" t="s">
        <v>540</v>
      </c>
      <c r="H603" t="s">
        <v>541</v>
      </c>
      <c r="I603" t="s">
        <v>542</v>
      </c>
      <c r="J603" t="s">
        <v>543</v>
      </c>
      <c r="K603">
        <v>21</v>
      </c>
      <c r="L603" t="s">
        <v>574</v>
      </c>
      <c r="M603" t="s">
        <v>575</v>
      </c>
      <c r="N603" t="s">
        <v>546</v>
      </c>
      <c r="O603" t="s">
        <v>547</v>
      </c>
      <c r="P603" t="s">
        <v>548</v>
      </c>
      <c r="Q603" t="s">
        <v>549</v>
      </c>
      <c r="R603" t="s">
        <v>560</v>
      </c>
      <c r="S603" t="s">
        <v>561</v>
      </c>
      <c r="T603" s="113">
        <v>192</v>
      </c>
      <c r="U603" t="s">
        <v>639</v>
      </c>
    </row>
    <row r="604" spans="1:23" x14ac:dyDescent="0.25">
      <c r="A604" t="s">
        <v>116</v>
      </c>
      <c r="B604" t="s">
        <v>638</v>
      </c>
      <c r="C604" t="s">
        <v>187</v>
      </c>
      <c r="D604" t="s">
        <v>538</v>
      </c>
      <c r="F604" t="s">
        <v>539</v>
      </c>
      <c r="G604" t="s">
        <v>540</v>
      </c>
      <c r="H604" t="s">
        <v>541</v>
      </c>
      <c r="I604" t="s">
        <v>542</v>
      </c>
      <c r="J604" t="s">
        <v>543</v>
      </c>
      <c r="K604">
        <v>21</v>
      </c>
      <c r="L604" t="s">
        <v>574</v>
      </c>
      <c r="M604" t="s">
        <v>575</v>
      </c>
      <c r="N604" t="s">
        <v>546</v>
      </c>
      <c r="O604" t="s">
        <v>547</v>
      </c>
      <c r="P604" t="s">
        <v>548</v>
      </c>
      <c r="Q604" t="s">
        <v>549</v>
      </c>
      <c r="R604" t="s">
        <v>562</v>
      </c>
      <c r="S604" t="s">
        <v>563</v>
      </c>
      <c r="T604" s="113">
        <v>46</v>
      </c>
      <c r="U604" t="s">
        <v>639</v>
      </c>
    </row>
    <row r="605" spans="1:23" x14ac:dyDescent="0.25">
      <c r="A605" t="s">
        <v>116</v>
      </c>
      <c r="B605" t="s">
        <v>638</v>
      </c>
      <c r="C605" t="s">
        <v>187</v>
      </c>
      <c r="D605" t="s">
        <v>538</v>
      </c>
      <c r="F605" t="s">
        <v>539</v>
      </c>
      <c r="G605" t="s">
        <v>540</v>
      </c>
      <c r="H605" t="s">
        <v>541</v>
      </c>
      <c r="I605" t="s">
        <v>542</v>
      </c>
      <c r="J605" t="s">
        <v>543</v>
      </c>
      <c r="K605">
        <v>21</v>
      </c>
      <c r="L605" t="s">
        <v>574</v>
      </c>
      <c r="M605" t="s">
        <v>575</v>
      </c>
      <c r="N605" t="s">
        <v>546</v>
      </c>
      <c r="O605" t="s">
        <v>547</v>
      </c>
      <c r="P605" t="s">
        <v>548</v>
      </c>
      <c r="Q605" t="s">
        <v>549</v>
      </c>
      <c r="R605" t="s">
        <v>564</v>
      </c>
      <c r="S605" t="s">
        <v>565</v>
      </c>
      <c r="T605" s="113">
        <v>805</v>
      </c>
      <c r="U605" t="s">
        <v>639</v>
      </c>
    </row>
    <row r="606" spans="1:23" x14ac:dyDescent="0.25">
      <c r="A606" t="s">
        <v>116</v>
      </c>
      <c r="B606" t="s">
        <v>638</v>
      </c>
      <c r="C606" t="s">
        <v>187</v>
      </c>
      <c r="D606" t="s">
        <v>538</v>
      </c>
      <c r="F606" t="s">
        <v>539</v>
      </c>
      <c r="G606" t="s">
        <v>540</v>
      </c>
      <c r="H606" t="s">
        <v>541</v>
      </c>
      <c r="I606" t="s">
        <v>542</v>
      </c>
      <c r="J606" t="s">
        <v>543</v>
      </c>
      <c r="K606">
        <v>21</v>
      </c>
      <c r="L606" t="s">
        <v>574</v>
      </c>
      <c r="M606" t="s">
        <v>575</v>
      </c>
      <c r="N606" t="s">
        <v>546</v>
      </c>
      <c r="O606" t="s">
        <v>547</v>
      </c>
      <c r="P606" t="s">
        <v>548</v>
      </c>
      <c r="Q606" t="s">
        <v>549</v>
      </c>
      <c r="R606" t="s">
        <v>566</v>
      </c>
      <c r="S606" t="s">
        <v>567</v>
      </c>
      <c r="T606" s="113">
        <v>506</v>
      </c>
      <c r="U606" t="s">
        <v>639</v>
      </c>
    </row>
    <row r="607" spans="1:23" x14ac:dyDescent="0.25">
      <c r="A607" t="s">
        <v>116</v>
      </c>
      <c r="B607" t="s">
        <v>638</v>
      </c>
      <c r="C607" t="s">
        <v>187</v>
      </c>
      <c r="D607" t="s">
        <v>538</v>
      </c>
      <c r="F607" t="s">
        <v>539</v>
      </c>
      <c r="G607" t="s">
        <v>540</v>
      </c>
      <c r="H607" t="s">
        <v>541</v>
      </c>
      <c r="I607" t="s">
        <v>542</v>
      </c>
      <c r="J607" t="s">
        <v>543</v>
      </c>
      <c r="K607">
        <v>21</v>
      </c>
      <c r="L607" t="s">
        <v>574</v>
      </c>
      <c r="M607" t="s">
        <v>575</v>
      </c>
      <c r="N607" t="s">
        <v>546</v>
      </c>
      <c r="O607" t="s">
        <v>547</v>
      </c>
      <c r="P607" t="s">
        <v>548</v>
      </c>
      <c r="Q607" t="s">
        <v>549</v>
      </c>
      <c r="R607" t="s">
        <v>568</v>
      </c>
      <c r="S607" t="s">
        <v>569</v>
      </c>
      <c r="T607" s="113">
        <v>146</v>
      </c>
      <c r="U607" t="s">
        <v>639</v>
      </c>
    </row>
    <row r="608" spans="1:23" x14ac:dyDescent="0.25">
      <c r="A608" t="s">
        <v>116</v>
      </c>
      <c r="B608" t="s">
        <v>638</v>
      </c>
      <c r="C608" t="s">
        <v>187</v>
      </c>
      <c r="D608" t="s">
        <v>538</v>
      </c>
      <c r="F608" t="s">
        <v>539</v>
      </c>
      <c r="G608" t="s">
        <v>540</v>
      </c>
      <c r="H608" t="s">
        <v>541</v>
      </c>
      <c r="I608" t="s">
        <v>542</v>
      </c>
      <c r="J608" t="s">
        <v>543</v>
      </c>
      <c r="K608">
        <v>21</v>
      </c>
      <c r="L608" t="s">
        <v>574</v>
      </c>
      <c r="M608" t="s">
        <v>575</v>
      </c>
      <c r="N608" t="s">
        <v>546</v>
      </c>
      <c r="O608" t="s">
        <v>547</v>
      </c>
      <c r="P608" t="s">
        <v>548</v>
      </c>
      <c r="Q608" t="s">
        <v>549</v>
      </c>
      <c r="R608" t="s">
        <v>570</v>
      </c>
      <c r="S608" t="s">
        <v>571</v>
      </c>
      <c r="T608" s="113">
        <v>13</v>
      </c>
      <c r="U608" t="s">
        <v>639</v>
      </c>
    </row>
    <row r="609" spans="1:24" x14ac:dyDescent="0.25">
      <c r="A609" t="s">
        <v>116</v>
      </c>
      <c r="B609" t="s">
        <v>638</v>
      </c>
      <c r="C609" t="s">
        <v>187</v>
      </c>
      <c r="D609" t="s">
        <v>538</v>
      </c>
      <c r="F609" t="s">
        <v>539</v>
      </c>
      <c r="G609" t="s">
        <v>540</v>
      </c>
      <c r="H609" t="s">
        <v>541</v>
      </c>
      <c r="I609" t="s">
        <v>542</v>
      </c>
      <c r="J609" t="s">
        <v>543</v>
      </c>
      <c r="K609">
        <v>21</v>
      </c>
      <c r="L609" t="s">
        <v>574</v>
      </c>
      <c r="M609" t="s">
        <v>575</v>
      </c>
      <c r="N609" t="s">
        <v>546</v>
      </c>
      <c r="O609" t="s">
        <v>547</v>
      </c>
      <c r="P609" t="s">
        <v>548</v>
      </c>
      <c r="Q609" t="s">
        <v>549</v>
      </c>
      <c r="R609" t="s">
        <v>572</v>
      </c>
      <c r="S609" t="s">
        <v>573</v>
      </c>
      <c r="T609" s="113">
        <v>1</v>
      </c>
      <c r="U609" t="s">
        <v>639</v>
      </c>
    </row>
    <row r="610" spans="1:24" x14ac:dyDescent="0.25">
      <c r="A610" t="s">
        <v>116</v>
      </c>
      <c r="B610" t="s">
        <v>638</v>
      </c>
      <c r="C610" t="s">
        <v>187</v>
      </c>
      <c r="D610" t="s">
        <v>538</v>
      </c>
      <c r="F610" t="s">
        <v>539</v>
      </c>
      <c r="G610" t="s">
        <v>540</v>
      </c>
      <c r="H610" t="s">
        <v>541</v>
      </c>
      <c r="I610" t="s">
        <v>542</v>
      </c>
      <c r="J610" t="s">
        <v>543</v>
      </c>
      <c r="K610">
        <v>21</v>
      </c>
      <c r="L610" t="s">
        <v>576</v>
      </c>
      <c r="M610" t="s">
        <v>547</v>
      </c>
      <c r="N610" t="s">
        <v>546</v>
      </c>
      <c r="O610" t="s">
        <v>547</v>
      </c>
      <c r="P610" t="s">
        <v>548</v>
      </c>
      <c r="Q610" t="s">
        <v>549</v>
      </c>
      <c r="R610" t="s">
        <v>131</v>
      </c>
      <c r="S610" t="s">
        <v>550</v>
      </c>
      <c r="T610" s="113">
        <v>2116</v>
      </c>
      <c r="U610" t="s">
        <v>639</v>
      </c>
    </row>
    <row r="611" spans="1:24" x14ac:dyDescent="0.25">
      <c r="A611" t="s">
        <v>116</v>
      </c>
      <c r="B611" t="s">
        <v>638</v>
      </c>
      <c r="C611" t="s">
        <v>187</v>
      </c>
      <c r="D611" t="s">
        <v>538</v>
      </c>
      <c r="F611" t="s">
        <v>539</v>
      </c>
      <c r="G611" t="s">
        <v>540</v>
      </c>
      <c r="H611" t="s">
        <v>541</v>
      </c>
      <c r="I611" t="s">
        <v>542</v>
      </c>
      <c r="J611" t="s">
        <v>543</v>
      </c>
      <c r="K611">
        <v>21</v>
      </c>
      <c r="L611" t="s">
        <v>576</v>
      </c>
      <c r="M611" t="s">
        <v>547</v>
      </c>
      <c r="N611" t="s">
        <v>546</v>
      </c>
      <c r="O611" t="s">
        <v>547</v>
      </c>
      <c r="P611" t="s">
        <v>548</v>
      </c>
      <c r="Q611" t="s">
        <v>549</v>
      </c>
      <c r="R611" t="s">
        <v>552</v>
      </c>
      <c r="S611" t="s">
        <v>553</v>
      </c>
      <c r="T611" s="113">
        <v>94</v>
      </c>
      <c r="U611" t="s">
        <v>639</v>
      </c>
    </row>
    <row r="612" spans="1:24" x14ac:dyDescent="0.25">
      <c r="A612" t="s">
        <v>116</v>
      </c>
      <c r="B612" t="s">
        <v>638</v>
      </c>
      <c r="C612" t="s">
        <v>187</v>
      </c>
      <c r="D612" t="s">
        <v>538</v>
      </c>
      <c r="F612" t="s">
        <v>539</v>
      </c>
      <c r="G612" t="s">
        <v>540</v>
      </c>
      <c r="H612" t="s">
        <v>541</v>
      </c>
      <c r="I612" t="s">
        <v>542</v>
      </c>
      <c r="J612" t="s">
        <v>543</v>
      </c>
      <c r="K612">
        <v>21</v>
      </c>
      <c r="L612" t="s">
        <v>576</v>
      </c>
      <c r="M612" t="s">
        <v>547</v>
      </c>
      <c r="N612" t="s">
        <v>546</v>
      </c>
      <c r="O612" t="s">
        <v>547</v>
      </c>
      <c r="P612" t="s">
        <v>548</v>
      </c>
      <c r="Q612" t="s">
        <v>549</v>
      </c>
      <c r="R612" t="s">
        <v>554</v>
      </c>
      <c r="S612" t="s">
        <v>555</v>
      </c>
      <c r="T612" s="113">
        <v>280</v>
      </c>
      <c r="U612" t="s">
        <v>639</v>
      </c>
    </row>
    <row r="613" spans="1:24" x14ac:dyDescent="0.25">
      <c r="A613" t="s">
        <v>116</v>
      </c>
      <c r="B613" t="s">
        <v>638</v>
      </c>
      <c r="C613" t="s">
        <v>187</v>
      </c>
      <c r="D613" t="s">
        <v>538</v>
      </c>
      <c r="F613" t="s">
        <v>539</v>
      </c>
      <c r="G613" t="s">
        <v>540</v>
      </c>
      <c r="H613" t="s">
        <v>541</v>
      </c>
      <c r="I613" t="s">
        <v>542</v>
      </c>
      <c r="J613" t="s">
        <v>543</v>
      </c>
      <c r="K613">
        <v>21</v>
      </c>
      <c r="L613" t="s">
        <v>576</v>
      </c>
      <c r="M613" t="s">
        <v>547</v>
      </c>
      <c r="N613" t="s">
        <v>546</v>
      </c>
      <c r="O613" t="s">
        <v>547</v>
      </c>
      <c r="P613" t="s">
        <v>548</v>
      </c>
      <c r="Q613" t="s">
        <v>549</v>
      </c>
      <c r="R613" t="s">
        <v>556</v>
      </c>
      <c r="S613" t="s">
        <v>557</v>
      </c>
      <c r="T613" s="113">
        <v>583</v>
      </c>
      <c r="U613" t="s">
        <v>639</v>
      </c>
    </row>
    <row r="614" spans="1:24" x14ac:dyDescent="0.25">
      <c r="A614" t="s">
        <v>116</v>
      </c>
      <c r="B614" t="s">
        <v>638</v>
      </c>
      <c r="C614" t="s">
        <v>187</v>
      </c>
      <c r="D614" t="s">
        <v>538</v>
      </c>
      <c r="F614" t="s">
        <v>539</v>
      </c>
      <c r="G614" t="s">
        <v>540</v>
      </c>
      <c r="H614" t="s">
        <v>541</v>
      </c>
      <c r="I614" t="s">
        <v>542</v>
      </c>
      <c r="J614" t="s">
        <v>543</v>
      </c>
      <c r="K614">
        <v>21</v>
      </c>
      <c r="L614" t="s">
        <v>576</v>
      </c>
      <c r="M614" t="s">
        <v>547</v>
      </c>
      <c r="N614" t="s">
        <v>546</v>
      </c>
      <c r="O614" t="s">
        <v>547</v>
      </c>
      <c r="P614" t="s">
        <v>548</v>
      </c>
      <c r="Q614" t="s">
        <v>549</v>
      </c>
      <c r="R614" t="s">
        <v>558</v>
      </c>
      <c r="S614" t="s">
        <v>559</v>
      </c>
      <c r="T614" s="113">
        <v>260</v>
      </c>
      <c r="U614" t="s">
        <v>639</v>
      </c>
    </row>
    <row r="615" spans="1:24" x14ac:dyDescent="0.25">
      <c r="A615" t="s">
        <v>116</v>
      </c>
      <c r="B615" t="s">
        <v>638</v>
      </c>
      <c r="C615" t="s">
        <v>187</v>
      </c>
      <c r="D615" t="s">
        <v>538</v>
      </c>
      <c r="F615" t="s">
        <v>539</v>
      </c>
      <c r="G615" t="s">
        <v>540</v>
      </c>
      <c r="H615" t="s">
        <v>541</v>
      </c>
      <c r="I615" t="s">
        <v>542</v>
      </c>
      <c r="J615" t="s">
        <v>543</v>
      </c>
      <c r="K615">
        <v>21</v>
      </c>
      <c r="L615" t="s">
        <v>576</v>
      </c>
      <c r="M615" t="s">
        <v>547</v>
      </c>
      <c r="N615" t="s">
        <v>546</v>
      </c>
      <c r="O615" t="s">
        <v>547</v>
      </c>
      <c r="P615" t="s">
        <v>548</v>
      </c>
      <c r="Q615" t="s">
        <v>549</v>
      </c>
      <c r="R615" t="s">
        <v>560</v>
      </c>
      <c r="S615" t="s">
        <v>561</v>
      </c>
      <c r="T615" s="113">
        <v>386</v>
      </c>
      <c r="U615" t="s">
        <v>639</v>
      </c>
    </row>
    <row r="616" spans="1:24" x14ac:dyDescent="0.25">
      <c r="A616" t="s">
        <v>116</v>
      </c>
      <c r="B616" t="s">
        <v>638</v>
      </c>
      <c r="C616" t="s">
        <v>187</v>
      </c>
      <c r="D616" t="s">
        <v>538</v>
      </c>
      <c r="F616" t="s">
        <v>539</v>
      </c>
      <c r="G616" t="s">
        <v>540</v>
      </c>
      <c r="H616" t="s">
        <v>541</v>
      </c>
      <c r="I616" t="s">
        <v>542</v>
      </c>
      <c r="J616" t="s">
        <v>543</v>
      </c>
      <c r="K616">
        <v>21</v>
      </c>
      <c r="L616" t="s">
        <v>576</v>
      </c>
      <c r="M616" t="s">
        <v>547</v>
      </c>
      <c r="N616" t="s">
        <v>546</v>
      </c>
      <c r="O616" t="s">
        <v>547</v>
      </c>
      <c r="P616" t="s">
        <v>548</v>
      </c>
      <c r="Q616" t="s">
        <v>549</v>
      </c>
      <c r="R616" t="s">
        <v>562</v>
      </c>
      <c r="S616" t="s">
        <v>563</v>
      </c>
      <c r="T616" s="113">
        <v>27</v>
      </c>
      <c r="U616" t="s">
        <v>639</v>
      </c>
    </row>
    <row r="617" spans="1:24" x14ac:dyDescent="0.25">
      <c r="A617" t="s">
        <v>116</v>
      </c>
      <c r="B617" t="s">
        <v>638</v>
      </c>
      <c r="C617" t="s">
        <v>187</v>
      </c>
      <c r="D617" t="s">
        <v>538</v>
      </c>
      <c r="F617" t="s">
        <v>539</v>
      </c>
      <c r="G617" t="s">
        <v>540</v>
      </c>
      <c r="H617" t="s">
        <v>541</v>
      </c>
      <c r="I617" t="s">
        <v>542</v>
      </c>
      <c r="J617" t="s">
        <v>543</v>
      </c>
      <c r="K617">
        <v>21</v>
      </c>
      <c r="L617" t="s">
        <v>576</v>
      </c>
      <c r="M617" t="s">
        <v>547</v>
      </c>
      <c r="N617" t="s">
        <v>546</v>
      </c>
      <c r="O617" t="s">
        <v>547</v>
      </c>
      <c r="P617" t="s">
        <v>548</v>
      </c>
      <c r="Q617" t="s">
        <v>549</v>
      </c>
      <c r="R617" t="s">
        <v>564</v>
      </c>
      <c r="S617" t="s">
        <v>565</v>
      </c>
      <c r="T617" s="113">
        <v>110</v>
      </c>
      <c r="U617" t="s">
        <v>639</v>
      </c>
    </row>
    <row r="618" spans="1:24" x14ac:dyDescent="0.25">
      <c r="A618" t="s">
        <v>116</v>
      </c>
      <c r="B618" t="s">
        <v>638</v>
      </c>
      <c r="C618" t="s">
        <v>187</v>
      </c>
      <c r="D618" t="s">
        <v>538</v>
      </c>
      <c r="F618" t="s">
        <v>539</v>
      </c>
      <c r="G618" t="s">
        <v>540</v>
      </c>
      <c r="H618" t="s">
        <v>541</v>
      </c>
      <c r="I618" t="s">
        <v>542</v>
      </c>
      <c r="J618" t="s">
        <v>543</v>
      </c>
      <c r="K618">
        <v>21</v>
      </c>
      <c r="L618" t="s">
        <v>576</v>
      </c>
      <c r="M618" t="s">
        <v>547</v>
      </c>
      <c r="N618" t="s">
        <v>546</v>
      </c>
      <c r="O618" t="s">
        <v>547</v>
      </c>
      <c r="P618" t="s">
        <v>548</v>
      </c>
      <c r="Q618" t="s">
        <v>549</v>
      </c>
      <c r="R618" t="s">
        <v>566</v>
      </c>
      <c r="S618" t="s">
        <v>567</v>
      </c>
      <c r="T618" s="113">
        <v>176</v>
      </c>
      <c r="U618" t="s">
        <v>639</v>
      </c>
    </row>
    <row r="619" spans="1:24" x14ac:dyDescent="0.25">
      <c r="A619" t="s">
        <v>116</v>
      </c>
      <c r="B619" t="s">
        <v>638</v>
      </c>
      <c r="C619" t="s">
        <v>187</v>
      </c>
      <c r="D619" t="s">
        <v>538</v>
      </c>
      <c r="F619" t="s">
        <v>539</v>
      </c>
      <c r="G619" t="s">
        <v>540</v>
      </c>
      <c r="H619" t="s">
        <v>541</v>
      </c>
      <c r="I619" t="s">
        <v>542</v>
      </c>
      <c r="J619" t="s">
        <v>543</v>
      </c>
      <c r="K619">
        <v>21</v>
      </c>
      <c r="L619" t="s">
        <v>576</v>
      </c>
      <c r="M619" t="s">
        <v>547</v>
      </c>
      <c r="N619" t="s">
        <v>546</v>
      </c>
      <c r="O619" t="s">
        <v>547</v>
      </c>
      <c r="P619" t="s">
        <v>548</v>
      </c>
      <c r="Q619" t="s">
        <v>549</v>
      </c>
      <c r="R619" t="s">
        <v>568</v>
      </c>
      <c r="S619" t="s">
        <v>569</v>
      </c>
      <c r="T619" s="113">
        <v>199</v>
      </c>
      <c r="U619" t="s">
        <v>639</v>
      </c>
    </row>
    <row r="620" spans="1:24" x14ac:dyDescent="0.25">
      <c r="A620" t="s">
        <v>116</v>
      </c>
      <c r="B620" t="s">
        <v>638</v>
      </c>
      <c r="C620" t="s">
        <v>187</v>
      </c>
      <c r="D620" t="s">
        <v>538</v>
      </c>
      <c r="F620" t="s">
        <v>539</v>
      </c>
      <c r="G620" t="s">
        <v>540</v>
      </c>
      <c r="H620" t="s">
        <v>541</v>
      </c>
      <c r="I620" t="s">
        <v>542</v>
      </c>
      <c r="J620" t="s">
        <v>543</v>
      </c>
      <c r="K620">
        <v>21</v>
      </c>
      <c r="L620" t="s">
        <v>576</v>
      </c>
      <c r="M620" t="s">
        <v>547</v>
      </c>
      <c r="N620" t="s">
        <v>546</v>
      </c>
      <c r="O620" t="s">
        <v>547</v>
      </c>
      <c r="P620" t="s">
        <v>548</v>
      </c>
      <c r="Q620" t="s">
        <v>549</v>
      </c>
      <c r="R620" t="s">
        <v>570</v>
      </c>
      <c r="S620" t="s">
        <v>571</v>
      </c>
      <c r="T620" s="113">
        <v>1</v>
      </c>
      <c r="U620" t="s">
        <v>639</v>
      </c>
    </row>
    <row r="621" spans="1:24" x14ac:dyDescent="0.25">
      <c r="A621" t="s">
        <v>116</v>
      </c>
      <c r="B621" t="s">
        <v>638</v>
      </c>
      <c r="C621" t="s">
        <v>187</v>
      </c>
      <c r="D621" t="s">
        <v>538</v>
      </c>
      <c r="F621" t="s">
        <v>539</v>
      </c>
      <c r="G621" t="s">
        <v>540</v>
      </c>
      <c r="H621" t="s">
        <v>541</v>
      </c>
      <c r="I621" t="s">
        <v>542</v>
      </c>
      <c r="J621" t="s">
        <v>543</v>
      </c>
      <c r="K621">
        <v>21</v>
      </c>
      <c r="L621" t="s">
        <v>576</v>
      </c>
      <c r="M621" t="s">
        <v>547</v>
      </c>
      <c r="N621" t="s">
        <v>546</v>
      </c>
      <c r="O621" t="s">
        <v>547</v>
      </c>
      <c r="P621" t="s">
        <v>548</v>
      </c>
      <c r="Q621" t="s">
        <v>549</v>
      </c>
      <c r="R621" t="s">
        <v>572</v>
      </c>
      <c r="S621" t="s">
        <v>573</v>
      </c>
      <c r="U621" t="s">
        <v>639</v>
      </c>
    </row>
    <row r="622" spans="1:24" s="49" customFormat="1" x14ac:dyDescent="0.25">
      <c r="A622" s="49" t="s">
        <v>43</v>
      </c>
      <c r="B622" s="49" t="s">
        <v>640</v>
      </c>
      <c r="C622" s="49" t="s">
        <v>187</v>
      </c>
      <c r="D622" s="49" t="s">
        <v>538</v>
      </c>
      <c r="F622" s="49" t="s">
        <v>539</v>
      </c>
      <c r="G622" s="49" t="s">
        <v>540</v>
      </c>
      <c r="H622" s="49" t="s">
        <v>541</v>
      </c>
      <c r="I622" s="49" t="s">
        <v>542</v>
      </c>
      <c r="J622" s="49" t="s">
        <v>543</v>
      </c>
      <c r="K622" s="49">
        <v>21</v>
      </c>
      <c r="L622" s="49" t="s">
        <v>544</v>
      </c>
      <c r="M622" s="49" t="s">
        <v>545</v>
      </c>
      <c r="N622" s="49" t="s">
        <v>546</v>
      </c>
      <c r="O622" s="49" t="s">
        <v>547</v>
      </c>
      <c r="P622" s="49" t="s">
        <v>548</v>
      </c>
      <c r="Q622" s="49" t="s">
        <v>549</v>
      </c>
      <c r="R622" s="49" t="s">
        <v>131</v>
      </c>
      <c r="S622" s="49" t="s">
        <v>550</v>
      </c>
      <c r="T622" s="116">
        <v>2778.6489999999999</v>
      </c>
      <c r="U622" s="49" t="s">
        <v>641</v>
      </c>
      <c r="V622" s="50" t="s">
        <v>858</v>
      </c>
      <c r="W622" s="116">
        <f>('ILO employment 2007'!T623+'ILO employment 2007'!T624+'ILO employment 2007'!T625)*( 1 +'ILO employment 2007'!T633/('ILO employment 2007'!T622-'ILO employment 2007'!T633))</f>
        <v>1217.11845382562</v>
      </c>
    </row>
    <row r="623" spans="1:24" s="49" customFormat="1" x14ac:dyDescent="0.25">
      <c r="A623" s="49" t="s">
        <v>43</v>
      </c>
      <c r="B623" s="49" t="s">
        <v>640</v>
      </c>
      <c r="C623" s="49" t="s">
        <v>187</v>
      </c>
      <c r="D623" s="49" t="s">
        <v>538</v>
      </c>
      <c r="F623" s="49" t="s">
        <v>539</v>
      </c>
      <c r="G623" s="49" t="s">
        <v>540</v>
      </c>
      <c r="H623" s="49" t="s">
        <v>541</v>
      </c>
      <c r="I623" s="49" t="s">
        <v>542</v>
      </c>
      <c r="J623" s="49" t="s">
        <v>543</v>
      </c>
      <c r="K623" s="49">
        <v>21</v>
      </c>
      <c r="L623" s="49" t="s">
        <v>544</v>
      </c>
      <c r="M623" s="49" t="s">
        <v>545</v>
      </c>
      <c r="N623" s="49" t="s">
        <v>546</v>
      </c>
      <c r="O623" s="49" t="s">
        <v>547</v>
      </c>
      <c r="P623" s="49" t="s">
        <v>548</v>
      </c>
      <c r="Q623" s="49" t="s">
        <v>549</v>
      </c>
      <c r="R623" s="49" t="s">
        <v>552</v>
      </c>
      <c r="S623" s="49" t="s">
        <v>553</v>
      </c>
      <c r="T623" s="116">
        <v>214.38499999999999</v>
      </c>
      <c r="U623" s="49" t="s">
        <v>641</v>
      </c>
      <c r="V623" s="50" t="s">
        <v>859</v>
      </c>
      <c r="W623" s="116">
        <f>('ILO employment 2007'!T626+'ILO employment 2007'!T627+'ILO employment 2007'!T628+'ILO employment 2007'!T629+'ILO employment 2007'!T630+'ILO employment 2007'!T631+'ILO employment 2007'!T632)*( 1 +'ILO employment 2007'!T633/('ILO employment 2007'!T622-'ILO employment 2007'!T633))</f>
        <v>1561.5305461743801</v>
      </c>
    </row>
    <row r="624" spans="1:24" s="49" customFormat="1" x14ac:dyDescent="0.25">
      <c r="A624" s="49" t="s">
        <v>43</v>
      </c>
      <c r="B624" s="49" t="s">
        <v>640</v>
      </c>
      <c r="C624" s="49" t="s">
        <v>187</v>
      </c>
      <c r="D624" s="49" t="s">
        <v>538</v>
      </c>
      <c r="F624" s="49" t="s">
        <v>539</v>
      </c>
      <c r="G624" s="49" t="s">
        <v>540</v>
      </c>
      <c r="H624" s="49" t="s">
        <v>541</v>
      </c>
      <c r="I624" s="49" t="s">
        <v>542</v>
      </c>
      <c r="J624" s="49" t="s">
        <v>543</v>
      </c>
      <c r="K624" s="49">
        <v>21</v>
      </c>
      <c r="L624" s="49" t="s">
        <v>544</v>
      </c>
      <c r="M624" s="49" t="s">
        <v>545</v>
      </c>
      <c r="N624" s="49" t="s">
        <v>546</v>
      </c>
      <c r="O624" s="49" t="s">
        <v>547</v>
      </c>
      <c r="P624" s="49" t="s">
        <v>548</v>
      </c>
      <c r="Q624" s="49" t="s">
        <v>549</v>
      </c>
      <c r="R624" s="49" t="s">
        <v>554</v>
      </c>
      <c r="S624" s="49" t="s">
        <v>555</v>
      </c>
      <c r="T624" s="116">
        <v>408.19499999999999</v>
      </c>
      <c r="U624" s="49" t="s">
        <v>641</v>
      </c>
      <c r="V624" s="130" t="s">
        <v>862</v>
      </c>
      <c r="W624" s="131">
        <f>SUM(T623:T633)</f>
        <v>2778.6489999999999</v>
      </c>
      <c r="X624" s="116"/>
    </row>
    <row r="625" spans="1:23" s="49" customFormat="1" x14ac:dyDescent="0.25">
      <c r="A625" s="49" t="s">
        <v>43</v>
      </c>
      <c r="B625" s="49" t="s">
        <v>640</v>
      </c>
      <c r="C625" s="49" t="s">
        <v>187</v>
      </c>
      <c r="D625" s="49" t="s">
        <v>538</v>
      </c>
      <c r="F625" s="49" t="s">
        <v>539</v>
      </c>
      <c r="G625" s="49" t="s">
        <v>540</v>
      </c>
      <c r="H625" s="49" t="s">
        <v>541</v>
      </c>
      <c r="I625" s="49" t="s">
        <v>542</v>
      </c>
      <c r="J625" s="49" t="s">
        <v>543</v>
      </c>
      <c r="K625" s="49">
        <v>21</v>
      </c>
      <c r="L625" s="49" t="s">
        <v>544</v>
      </c>
      <c r="M625" s="49" t="s">
        <v>545</v>
      </c>
      <c r="N625" s="49" t="s">
        <v>546</v>
      </c>
      <c r="O625" s="49" t="s">
        <v>547</v>
      </c>
      <c r="P625" s="49" t="s">
        <v>548</v>
      </c>
      <c r="Q625" s="49" t="s">
        <v>549</v>
      </c>
      <c r="R625" s="49" t="s">
        <v>556</v>
      </c>
      <c r="S625" s="49" t="s">
        <v>557</v>
      </c>
      <c r="T625" s="116">
        <v>594.16</v>
      </c>
      <c r="U625" s="49" t="s">
        <v>641</v>
      </c>
      <c r="V625" s="50"/>
      <c r="W625" s="116"/>
    </row>
    <row r="626" spans="1:23" s="49" customFormat="1" x14ac:dyDescent="0.25">
      <c r="A626" s="49" t="s">
        <v>43</v>
      </c>
      <c r="B626" s="49" t="s">
        <v>640</v>
      </c>
      <c r="C626" s="49" t="s">
        <v>187</v>
      </c>
      <c r="D626" s="49" t="s">
        <v>538</v>
      </c>
      <c r="F626" s="49" t="s">
        <v>539</v>
      </c>
      <c r="G626" s="49" t="s">
        <v>540</v>
      </c>
      <c r="H626" s="49" t="s">
        <v>541</v>
      </c>
      <c r="I626" s="49" t="s">
        <v>542</v>
      </c>
      <c r="J626" s="49" t="s">
        <v>543</v>
      </c>
      <c r="K626" s="49">
        <v>21</v>
      </c>
      <c r="L626" s="49" t="s">
        <v>544</v>
      </c>
      <c r="M626" s="49" t="s">
        <v>545</v>
      </c>
      <c r="N626" s="49" t="s">
        <v>546</v>
      </c>
      <c r="O626" s="49" t="s">
        <v>547</v>
      </c>
      <c r="P626" s="49" t="s">
        <v>548</v>
      </c>
      <c r="Q626" s="49" t="s">
        <v>549</v>
      </c>
      <c r="R626" s="49" t="s">
        <v>558</v>
      </c>
      <c r="S626" s="49" t="s">
        <v>559</v>
      </c>
      <c r="T626" s="116">
        <v>254.55600000000001</v>
      </c>
      <c r="U626" s="49" t="s">
        <v>641</v>
      </c>
      <c r="V626" s="50"/>
      <c r="W626" s="116"/>
    </row>
    <row r="627" spans="1:23" s="49" customFormat="1" x14ac:dyDescent="0.25">
      <c r="A627" s="49" t="s">
        <v>43</v>
      </c>
      <c r="B627" s="49" t="s">
        <v>640</v>
      </c>
      <c r="C627" s="49" t="s">
        <v>187</v>
      </c>
      <c r="D627" s="49" t="s">
        <v>538</v>
      </c>
      <c r="F627" s="49" t="s">
        <v>539</v>
      </c>
      <c r="G627" s="49" t="s">
        <v>540</v>
      </c>
      <c r="H627" s="49" t="s">
        <v>541</v>
      </c>
      <c r="I627" s="49" t="s">
        <v>542</v>
      </c>
      <c r="J627" s="49" t="s">
        <v>543</v>
      </c>
      <c r="K627" s="49">
        <v>21</v>
      </c>
      <c r="L627" s="49" t="s">
        <v>544</v>
      </c>
      <c r="M627" s="49" t="s">
        <v>545</v>
      </c>
      <c r="N627" s="49" t="s">
        <v>546</v>
      </c>
      <c r="O627" s="49" t="s">
        <v>547</v>
      </c>
      <c r="P627" s="49" t="s">
        <v>548</v>
      </c>
      <c r="Q627" s="49" t="s">
        <v>549</v>
      </c>
      <c r="R627" s="49" t="s">
        <v>560</v>
      </c>
      <c r="S627" s="49" t="s">
        <v>561</v>
      </c>
      <c r="T627" s="116">
        <v>458.221</v>
      </c>
      <c r="U627" s="49" t="s">
        <v>641</v>
      </c>
      <c r="V627" s="50"/>
      <c r="W627" s="116"/>
    </row>
    <row r="628" spans="1:23" s="49" customFormat="1" x14ac:dyDescent="0.25">
      <c r="A628" s="49" t="s">
        <v>43</v>
      </c>
      <c r="B628" s="49" t="s">
        <v>640</v>
      </c>
      <c r="C628" s="49" t="s">
        <v>187</v>
      </c>
      <c r="D628" s="49" t="s">
        <v>538</v>
      </c>
      <c r="F628" s="49" t="s">
        <v>539</v>
      </c>
      <c r="G628" s="49" t="s">
        <v>540</v>
      </c>
      <c r="H628" s="49" t="s">
        <v>541</v>
      </c>
      <c r="I628" s="49" t="s">
        <v>542</v>
      </c>
      <c r="J628" s="49" t="s">
        <v>543</v>
      </c>
      <c r="K628" s="49">
        <v>21</v>
      </c>
      <c r="L628" s="49" t="s">
        <v>544</v>
      </c>
      <c r="M628" s="49" t="s">
        <v>545</v>
      </c>
      <c r="N628" s="49" t="s">
        <v>546</v>
      </c>
      <c r="O628" s="49" t="s">
        <v>547</v>
      </c>
      <c r="P628" s="49" t="s">
        <v>548</v>
      </c>
      <c r="Q628" s="49" t="s">
        <v>549</v>
      </c>
      <c r="R628" s="49" t="s">
        <v>562</v>
      </c>
      <c r="S628" s="49" t="s">
        <v>563</v>
      </c>
      <c r="T628" s="116">
        <v>59.902000000000001</v>
      </c>
      <c r="U628" s="49" t="s">
        <v>641</v>
      </c>
      <c r="V628" s="50"/>
      <c r="W628" s="116"/>
    </row>
    <row r="629" spans="1:23" s="49" customFormat="1" x14ac:dyDescent="0.25">
      <c r="A629" s="49" t="s">
        <v>43</v>
      </c>
      <c r="B629" s="49" t="s">
        <v>640</v>
      </c>
      <c r="C629" s="49" t="s">
        <v>187</v>
      </c>
      <c r="D629" s="49" t="s">
        <v>538</v>
      </c>
      <c r="F629" s="49" t="s">
        <v>539</v>
      </c>
      <c r="G629" s="49" t="s">
        <v>540</v>
      </c>
      <c r="H629" s="49" t="s">
        <v>541</v>
      </c>
      <c r="I629" s="49" t="s">
        <v>542</v>
      </c>
      <c r="J629" s="49" t="s">
        <v>543</v>
      </c>
      <c r="K629" s="49">
        <v>21</v>
      </c>
      <c r="L629" s="49" t="s">
        <v>544</v>
      </c>
      <c r="M629" s="49" t="s">
        <v>545</v>
      </c>
      <c r="N629" s="49" t="s">
        <v>546</v>
      </c>
      <c r="O629" s="49" t="s">
        <v>547</v>
      </c>
      <c r="P629" s="49" t="s">
        <v>548</v>
      </c>
      <c r="Q629" s="49" t="s">
        <v>549</v>
      </c>
      <c r="R629" s="49" t="s">
        <v>564</v>
      </c>
      <c r="S629" s="49" t="s">
        <v>565</v>
      </c>
      <c r="T629" s="116">
        <v>290.56200000000001</v>
      </c>
      <c r="U629" s="49" t="s">
        <v>641</v>
      </c>
      <c r="V629" s="50"/>
      <c r="W629" s="116"/>
    </row>
    <row r="630" spans="1:23" s="49" customFormat="1" x14ac:dyDescent="0.25">
      <c r="A630" s="49" t="s">
        <v>43</v>
      </c>
      <c r="B630" s="49" t="s">
        <v>640</v>
      </c>
      <c r="C630" s="49" t="s">
        <v>187</v>
      </c>
      <c r="D630" s="49" t="s">
        <v>538</v>
      </c>
      <c r="F630" s="49" t="s">
        <v>539</v>
      </c>
      <c r="G630" s="49" t="s">
        <v>540</v>
      </c>
      <c r="H630" s="49" t="s">
        <v>541</v>
      </c>
      <c r="I630" s="49" t="s">
        <v>542</v>
      </c>
      <c r="J630" s="49" t="s">
        <v>543</v>
      </c>
      <c r="K630" s="49">
        <v>21</v>
      </c>
      <c r="L630" s="49" t="s">
        <v>544</v>
      </c>
      <c r="M630" s="49" t="s">
        <v>545</v>
      </c>
      <c r="N630" s="49" t="s">
        <v>546</v>
      </c>
      <c r="O630" s="49" t="s">
        <v>547</v>
      </c>
      <c r="P630" s="49" t="s">
        <v>548</v>
      </c>
      <c r="Q630" s="49" t="s">
        <v>549</v>
      </c>
      <c r="R630" s="49" t="s">
        <v>566</v>
      </c>
      <c r="S630" s="49" t="s">
        <v>567</v>
      </c>
      <c r="T630" s="116">
        <v>183.26</v>
      </c>
      <c r="U630" s="49" t="s">
        <v>641</v>
      </c>
      <c r="V630" s="50"/>
      <c r="W630" s="116"/>
    </row>
    <row r="631" spans="1:23" s="49" customFormat="1" x14ac:dyDescent="0.25">
      <c r="A631" s="49" t="s">
        <v>43</v>
      </c>
      <c r="B631" s="49" t="s">
        <v>640</v>
      </c>
      <c r="C631" s="49" t="s">
        <v>187</v>
      </c>
      <c r="D631" s="49" t="s">
        <v>538</v>
      </c>
      <c r="F631" s="49" t="s">
        <v>539</v>
      </c>
      <c r="G631" s="49" t="s">
        <v>540</v>
      </c>
      <c r="H631" s="49" t="s">
        <v>541</v>
      </c>
      <c r="I631" s="49" t="s">
        <v>542</v>
      </c>
      <c r="J631" s="49" t="s">
        <v>543</v>
      </c>
      <c r="K631" s="49">
        <v>21</v>
      </c>
      <c r="L631" s="49" t="s">
        <v>544</v>
      </c>
      <c r="M631" s="49" t="s">
        <v>545</v>
      </c>
      <c r="N631" s="49" t="s">
        <v>546</v>
      </c>
      <c r="O631" s="49" t="s">
        <v>547</v>
      </c>
      <c r="P631" s="49" t="s">
        <v>548</v>
      </c>
      <c r="Q631" s="49" t="s">
        <v>549</v>
      </c>
      <c r="R631" s="49" t="s">
        <v>568</v>
      </c>
      <c r="S631" s="49" t="s">
        <v>569</v>
      </c>
      <c r="T631" s="116">
        <v>303.06400000000002</v>
      </c>
      <c r="U631" s="49" t="s">
        <v>641</v>
      </c>
      <c r="V631" s="50"/>
      <c r="W631" s="116"/>
    </row>
    <row r="632" spans="1:23" s="49" customFormat="1" x14ac:dyDescent="0.25">
      <c r="A632" s="49" t="s">
        <v>43</v>
      </c>
      <c r="B632" s="49" t="s">
        <v>640</v>
      </c>
      <c r="C632" s="49" t="s">
        <v>187</v>
      </c>
      <c r="D632" s="49" t="s">
        <v>538</v>
      </c>
      <c r="F632" s="49" t="s">
        <v>539</v>
      </c>
      <c r="G632" s="49" t="s">
        <v>540</v>
      </c>
      <c r="H632" s="49" t="s">
        <v>541</v>
      </c>
      <c r="I632" s="49" t="s">
        <v>542</v>
      </c>
      <c r="J632" s="49" t="s">
        <v>543</v>
      </c>
      <c r="K632" s="49">
        <v>21</v>
      </c>
      <c r="L632" s="49" t="s">
        <v>544</v>
      </c>
      <c r="M632" s="49" t="s">
        <v>545</v>
      </c>
      <c r="N632" s="49" t="s">
        <v>546</v>
      </c>
      <c r="O632" s="49" t="s">
        <v>547</v>
      </c>
      <c r="P632" s="49" t="s">
        <v>548</v>
      </c>
      <c r="Q632" s="49" t="s">
        <v>549</v>
      </c>
      <c r="R632" s="49" t="s">
        <v>570</v>
      </c>
      <c r="S632" s="49" t="s">
        <v>571</v>
      </c>
      <c r="T632" s="116">
        <v>11.48</v>
      </c>
      <c r="U632" s="49" t="s">
        <v>641</v>
      </c>
      <c r="V632" s="50"/>
      <c r="W632" s="116"/>
    </row>
    <row r="633" spans="1:23" s="49" customFormat="1" x14ac:dyDescent="0.25">
      <c r="A633" s="49" t="s">
        <v>43</v>
      </c>
      <c r="B633" s="49" t="s">
        <v>640</v>
      </c>
      <c r="C633" s="49" t="s">
        <v>187</v>
      </c>
      <c r="D633" s="49" t="s">
        <v>538</v>
      </c>
      <c r="F633" s="49" t="s">
        <v>539</v>
      </c>
      <c r="G633" s="49" t="s">
        <v>540</v>
      </c>
      <c r="H633" s="49" t="s">
        <v>541</v>
      </c>
      <c r="I633" s="49" t="s">
        <v>542</v>
      </c>
      <c r="J633" s="49" t="s">
        <v>543</v>
      </c>
      <c r="K633" s="49">
        <v>21</v>
      </c>
      <c r="L633" s="49" t="s">
        <v>544</v>
      </c>
      <c r="M633" s="49" t="s">
        <v>545</v>
      </c>
      <c r="N633" s="49" t="s">
        <v>546</v>
      </c>
      <c r="O633" s="49" t="s">
        <v>547</v>
      </c>
      <c r="P633" s="49" t="s">
        <v>548</v>
      </c>
      <c r="Q633" s="49" t="s">
        <v>549</v>
      </c>
      <c r="R633" s="49" t="s">
        <v>572</v>
      </c>
      <c r="S633" s="49" t="s">
        <v>573</v>
      </c>
      <c r="T633" s="116">
        <v>0.86399999999999999</v>
      </c>
      <c r="U633" s="49" t="s">
        <v>641</v>
      </c>
      <c r="V633" s="50"/>
      <c r="W633" s="116"/>
    </row>
    <row r="634" spans="1:23" x14ac:dyDescent="0.25">
      <c r="A634" t="s">
        <v>43</v>
      </c>
      <c r="B634" t="s">
        <v>640</v>
      </c>
      <c r="C634" t="s">
        <v>187</v>
      </c>
      <c r="D634" t="s">
        <v>538</v>
      </c>
      <c r="F634" t="s">
        <v>539</v>
      </c>
      <c r="G634" t="s">
        <v>540</v>
      </c>
      <c r="H634" t="s">
        <v>541</v>
      </c>
      <c r="I634" t="s">
        <v>542</v>
      </c>
      <c r="J634" t="s">
        <v>543</v>
      </c>
      <c r="K634">
        <v>21</v>
      </c>
      <c r="L634" t="s">
        <v>574</v>
      </c>
      <c r="M634" t="s">
        <v>575</v>
      </c>
      <c r="N634" t="s">
        <v>546</v>
      </c>
      <c r="O634" t="s">
        <v>547</v>
      </c>
      <c r="P634" t="s">
        <v>548</v>
      </c>
      <c r="Q634" t="s">
        <v>549</v>
      </c>
      <c r="R634" t="s">
        <v>131</v>
      </c>
      <c r="S634" t="s">
        <v>550</v>
      </c>
      <c r="T634" s="113">
        <v>1476051</v>
      </c>
      <c r="U634" t="s">
        <v>641</v>
      </c>
    </row>
    <row r="635" spans="1:23" x14ac:dyDescent="0.25">
      <c r="A635" t="s">
        <v>43</v>
      </c>
      <c r="B635" t="s">
        <v>640</v>
      </c>
      <c r="C635" t="s">
        <v>187</v>
      </c>
      <c r="D635" t="s">
        <v>538</v>
      </c>
      <c r="F635" t="s">
        <v>539</v>
      </c>
      <c r="G635" t="s">
        <v>540</v>
      </c>
      <c r="H635" t="s">
        <v>541</v>
      </c>
      <c r="I635" t="s">
        <v>542</v>
      </c>
      <c r="J635" t="s">
        <v>543</v>
      </c>
      <c r="K635">
        <v>21</v>
      </c>
      <c r="L635" t="s">
        <v>574</v>
      </c>
      <c r="M635" t="s">
        <v>575</v>
      </c>
      <c r="N635" t="s">
        <v>546</v>
      </c>
      <c r="O635" t="s">
        <v>547</v>
      </c>
      <c r="P635" t="s">
        <v>548</v>
      </c>
      <c r="Q635" t="s">
        <v>549</v>
      </c>
      <c r="R635" t="s">
        <v>552</v>
      </c>
      <c r="S635" t="s">
        <v>553</v>
      </c>
      <c r="T635" s="113">
        <v>154598</v>
      </c>
      <c r="U635" t="s">
        <v>641</v>
      </c>
    </row>
    <row r="636" spans="1:23" x14ac:dyDescent="0.25">
      <c r="A636" t="s">
        <v>43</v>
      </c>
      <c r="B636" t="s">
        <v>640</v>
      </c>
      <c r="C636" t="s">
        <v>187</v>
      </c>
      <c r="D636" t="s">
        <v>538</v>
      </c>
      <c r="F636" t="s">
        <v>539</v>
      </c>
      <c r="G636" t="s">
        <v>540</v>
      </c>
      <c r="H636" t="s">
        <v>541</v>
      </c>
      <c r="I636" t="s">
        <v>542</v>
      </c>
      <c r="J636" t="s">
        <v>543</v>
      </c>
      <c r="K636">
        <v>21</v>
      </c>
      <c r="L636" t="s">
        <v>574</v>
      </c>
      <c r="M636" t="s">
        <v>575</v>
      </c>
      <c r="N636" t="s">
        <v>546</v>
      </c>
      <c r="O636" t="s">
        <v>547</v>
      </c>
      <c r="P636" t="s">
        <v>548</v>
      </c>
      <c r="Q636" t="s">
        <v>549</v>
      </c>
      <c r="R636" t="s">
        <v>554</v>
      </c>
      <c r="S636" t="s">
        <v>555</v>
      </c>
      <c r="T636" s="113">
        <v>230836</v>
      </c>
      <c r="U636" t="s">
        <v>641</v>
      </c>
    </row>
    <row r="637" spans="1:23" x14ac:dyDescent="0.25">
      <c r="A637" t="s">
        <v>43</v>
      </c>
      <c r="B637" t="s">
        <v>640</v>
      </c>
      <c r="C637" t="s">
        <v>187</v>
      </c>
      <c r="D637" t="s">
        <v>538</v>
      </c>
      <c r="F637" t="s">
        <v>539</v>
      </c>
      <c r="G637" t="s">
        <v>540</v>
      </c>
      <c r="H637" t="s">
        <v>541</v>
      </c>
      <c r="I637" t="s">
        <v>542</v>
      </c>
      <c r="J637" t="s">
        <v>543</v>
      </c>
      <c r="K637">
        <v>21</v>
      </c>
      <c r="L637" t="s">
        <v>574</v>
      </c>
      <c r="M637" t="s">
        <v>575</v>
      </c>
      <c r="N637" t="s">
        <v>546</v>
      </c>
      <c r="O637" t="s">
        <v>547</v>
      </c>
      <c r="P637" t="s">
        <v>548</v>
      </c>
      <c r="Q637" t="s">
        <v>549</v>
      </c>
      <c r="R637" t="s">
        <v>556</v>
      </c>
      <c r="S637" t="s">
        <v>557</v>
      </c>
      <c r="T637" s="113">
        <v>254067</v>
      </c>
      <c r="U637" t="s">
        <v>641</v>
      </c>
    </row>
    <row r="638" spans="1:23" x14ac:dyDescent="0.25">
      <c r="A638" t="s">
        <v>43</v>
      </c>
      <c r="B638" t="s">
        <v>640</v>
      </c>
      <c r="C638" t="s">
        <v>187</v>
      </c>
      <c r="D638" t="s">
        <v>538</v>
      </c>
      <c r="F638" t="s">
        <v>539</v>
      </c>
      <c r="G638" t="s">
        <v>540</v>
      </c>
      <c r="H638" t="s">
        <v>541</v>
      </c>
      <c r="I638" t="s">
        <v>542</v>
      </c>
      <c r="J638" t="s">
        <v>543</v>
      </c>
      <c r="K638">
        <v>21</v>
      </c>
      <c r="L638" t="s">
        <v>574</v>
      </c>
      <c r="M638" t="s">
        <v>575</v>
      </c>
      <c r="N638" t="s">
        <v>546</v>
      </c>
      <c r="O638" t="s">
        <v>547</v>
      </c>
      <c r="P638" t="s">
        <v>548</v>
      </c>
      <c r="Q638" t="s">
        <v>549</v>
      </c>
      <c r="R638" t="s">
        <v>558</v>
      </c>
      <c r="S638" t="s">
        <v>559</v>
      </c>
      <c r="T638" s="113">
        <v>65034</v>
      </c>
      <c r="U638" t="s">
        <v>641</v>
      </c>
    </row>
    <row r="639" spans="1:23" x14ac:dyDescent="0.25">
      <c r="A639" t="s">
        <v>43</v>
      </c>
      <c r="B639" t="s">
        <v>640</v>
      </c>
      <c r="C639" t="s">
        <v>187</v>
      </c>
      <c r="D639" t="s">
        <v>538</v>
      </c>
      <c r="F639" t="s">
        <v>539</v>
      </c>
      <c r="G639" t="s">
        <v>540</v>
      </c>
      <c r="H639" t="s">
        <v>541</v>
      </c>
      <c r="I639" t="s">
        <v>542</v>
      </c>
      <c r="J639" t="s">
        <v>543</v>
      </c>
      <c r="K639">
        <v>21</v>
      </c>
      <c r="L639" t="s">
        <v>574</v>
      </c>
      <c r="M639" t="s">
        <v>575</v>
      </c>
      <c r="N639" t="s">
        <v>546</v>
      </c>
      <c r="O639" t="s">
        <v>547</v>
      </c>
      <c r="P639" t="s">
        <v>548</v>
      </c>
      <c r="Q639" t="s">
        <v>549</v>
      </c>
      <c r="R639" t="s">
        <v>560</v>
      </c>
      <c r="S639" t="s">
        <v>561</v>
      </c>
      <c r="T639" s="113">
        <v>120104</v>
      </c>
      <c r="U639" t="s">
        <v>641</v>
      </c>
    </row>
    <row r="640" spans="1:23" x14ac:dyDescent="0.25">
      <c r="A640" t="s">
        <v>43</v>
      </c>
      <c r="B640" t="s">
        <v>640</v>
      </c>
      <c r="C640" t="s">
        <v>187</v>
      </c>
      <c r="D640" t="s">
        <v>538</v>
      </c>
      <c r="F640" t="s">
        <v>539</v>
      </c>
      <c r="G640" t="s">
        <v>540</v>
      </c>
      <c r="H640" t="s">
        <v>541</v>
      </c>
      <c r="I640" t="s">
        <v>542</v>
      </c>
      <c r="J640" t="s">
        <v>543</v>
      </c>
      <c r="K640">
        <v>21</v>
      </c>
      <c r="L640" t="s">
        <v>574</v>
      </c>
      <c r="M640" t="s">
        <v>575</v>
      </c>
      <c r="N640" t="s">
        <v>546</v>
      </c>
      <c r="O640" t="s">
        <v>547</v>
      </c>
      <c r="P640" t="s">
        <v>548</v>
      </c>
      <c r="Q640" t="s">
        <v>549</v>
      </c>
      <c r="R640" t="s">
        <v>562</v>
      </c>
      <c r="S640" t="s">
        <v>563</v>
      </c>
      <c r="T640" s="113">
        <v>48559</v>
      </c>
      <c r="U640" t="s">
        <v>641</v>
      </c>
    </row>
    <row r="641" spans="1:21" x14ac:dyDescent="0.25">
      <c r="A641" t="s">
        <v>43</v>
      </c>
      <c r="B641" t="s">
        <v>640</v>
      </c>
      <c r="C641" t="s">
        <v>187</v>
      </c>
      <c r="D641" t="s">
        <v>538</v>
      </c>
      <c r="F641" t="s">
        <v>539</v>
      </c>
      <c r="G641" t="s">
        <v>540</v>
      </c>
      <c r="H641" t="s">
        <v>541</v>
      </c>
      <c r="I641" t="s">
        <v>542</v>
      </c>
      <c r="J641" t="s">
        <v>543</v>
      </c>
      <c r="K641">
        <v>21</v>
      </c>
      <c r="L641" t="s">
        <v>574</v>
      </c>
      <c r="M641" t="s">
        <v>575</v>
      </c>
      <c r="N641" t="s">
        <v>546</v>
      </c>
      <c r="O641" t="s">
        <v>547</v>
      </c>
      <c r="P641" t="s">
        <v>548</v>
      </c>
      <c r="Q641" t="s">
        <v>549</v>
      </c>
      <c r="R641" t="s">
        <v>564</v>
      </c>
      <c r="S641" t="s">
        <v>565</v>
      </c>
      <c r="T641" s="113">
        <v>271458</v>
      </c>
      <c r="U641" t="s">
        <v>641</v>
      </c>
    </row>
    <row r="642" spans="1:21" x14ac:dyDescent="0.25">
      <c r="A642" t="s">
        <v>43</v>
      </c>
      <c r="B642" t="s">
        <v>640</v>
      </c>
      <c r="C642" t="s">
        <v>187</v>
      </c>
      <c r="D642" t="s">
        <v>538</v>
      </c>
      <c r="F642" t="s">
        <v>539</v>
      </c>
      <c r="G642" t="s">
        <v>540</v>
      </c>
      <c r="H642" t="s">
        <v>541</v>
      </c>
      <c r="I642" t="s">
        <v>542</v>
      </c>
      <c r="J642" t="s">
        <v>543</v>
      </c>
      <c r="K642">
        <v>21</v>
      </c>
      <c r="L642" t="s">
        <v>574</v>
      </c>
      <c r="M642" t="s">
        <v>575</v>
      </c>
      <c r="N642" t="s">
        <v>546</v>
      </c>
      <c r="O642" t="s">
        <v>547</v>
      </c>
      <c r="P642" t="s">
        <v>548</v>
      </c>
      <c r="Q642" t="s">
        <v>549</v>
      </c>
      <c r="R642" t="s">
        <v>566</v>
      </c>
      <c r="S642" t="s">
        <v>567</v>
      </c>
      <c r="T642" s="113">
        <v>147178</v>
      </c>
      <c r="U642" t="s">
        <v>641</v>
      </c>
    </row>
    <row r="643" spans="1:21" x14ac:dyDescent="0.25">
      <c r="A643" t="s">
        <v>43</v>
      </c>
      <c r="B643" t="s">
        <v>640</v>
      </c>
      <c r="C643" t="s">
        <v>187</v>
      </c>
      <c r="D643" t="s">
        <v>538</v>
      </c>
      <c r="F643" t="s">
        <v>539</v>
      </c>
      <c r="G643" t="s">
        <v>540</v>
      </c>
      <c r="H643" t="s">
        <v>541</v>
      </c>
      <c r="I643" t="s">
        <v>542</v>
      </c>
      <c r="J643" t="s">
        <v>543</v>
      </c>
      <c r="K643">
        <v>21</v>
      </c>
      <c r="L643" t="s">
        <v>574</v>
      </c>
      <c r="M643" t="s">
        <v>575</v>
      </c>
      <c r="N643" t="s">
        <v>546</v>
      </c>
      <c r="O643" t="s">
        <v>547</v>
      </c>
      <c r="P643" t="s">
        <v>548</v>
      </c>
      <c r="Q643" t="s">
        <v>549</v>
      </c>
      <c r="R643" t="s">
        <v>568</v>
      </c>
      <c r="S643" t="s">
        <v>569</v>
      </c>
      <c r="T643" s="113">
        <v>173058</v>
      </c>
      <c r="U643" t="s">
        <v>641</v>
      </c>
    </row>
    <row r="644" spans="1:21" x14ac:dyDescent="0.25">
      <c r="A644" t="s">
        <v>43</v>
      </c>
      <c r="B644" t="s">
        <v>640</v>
      </c>
      <c r="C644" t="s">
        <v>187</v>
      </c>
      <c r="D644" t="s">
        <v>538</v>
      </c>
      <c r="F644" t="s">
        <v>539</v>
      </c>
      <c r="G644" t="s">
        <v>540</v>
      </c>
      <c r="H644" t="s">
        <v>541</v>
      </c>
      <c r="I644" t="s">
        <v>542</v>
      </c>
      <c r="J644" t="s">
        <v>543</v>
      </c>
      <c r="K644">
        <v>21</v>
      </c>
      <c r="L644" t="s">
        <v>574</v>
      </c>
      <c r="M644" t="s">
        <v>575</v>
      </c>
      <c r="N644" t="s">
        <v>546</v>
      </c>
      <c r="O644" t="s">
        <v>547</v>
      </c>
      <c r="P644" t="s">
        <v>548</v>
      </c>
      <c r="Q644" t="s">
        <v>549</v>
      </c>
      <c r="R644" t="s">
        <v>570</v>
      </c>
      <c r="S644" t="s">
        <v>571</v>
      </c>
      <c r="T644" s="113">
        <v>10.81</v>
      </c>
      <c r="U644" t="s">
        <v>641</v>
      </c>
    </row>
    <row r="645" spans="1:21" x14ac:dyDescent="0.25">
      <c r="A645" t="s">
        <v>43</v>
      </c>
      <c r="B645" t="s">
        <v>640</v>
      </c>
      <c r="C645" t="s">
        <v>187</v>
      </c>
      <c r="D645" t="s">
        <v>538</v>
      </c>
      <c r="F645" t="s">
        <v>539</v>
      </c>
      <c r="G645" t="s">
        <v>540</v>
      </c>
      <c r="H645" t="s">
        <v>541</v>
      </c>
      <c r="I645" t="s">
        <v>542</v>
      </c>
      <c r="J645" t="s">
        <v>543</v>
      </c>
      <c r="K645">
        <v>21</v>
      </c>
      <c r="L645" t="s">
        <v>574</v>
      </c>
      <c r="M645" t="s">
        <v>575</v>
      </c>
      <c r="N645" t="s">
        <v>546</v>
      </c>
      <c r="O645" t="s">
        <v>547</v>
      </c>
      <c r="P645" t="s">
        <v>548</v>
      </c>
      <c r="Q645" t="s">
        <v>549</v>
      </c>
      <c r="R645" t="s">
        <v>572</v>
      </c>
      <c r="S645" t="s">
        <v>573</v>
      </c>
      <c r="T645" s="113">
        <v>0.34899999999999998</v>
      </c>
      <c r="U645" t="s">
        <v>641</v>
      </c>
    </row>
    <row r="646" spans="1:21" x14ac:dyDescent="0.25">
      <c r="A646" t="s">
        <v>43</v>
      </c>
      <c r="B646" t="s">
        <v>640</v>
      </c>
      <c r="C646" t="s">
        <v>187</v>
      </c>
      <c r="D646" t="s">
        <v>538</v>
      </c>
      <c r="F646" t="s">
        <v>539</v>
      </c>
      <c r="G646" t="s">
        <v>540</v>
      </c>
      <c r="H646" t="s">
        <v>541</v>
      </c>
      <c r="I646" t="s">
        <v>542</v>
      </c>
      <c r="J646" t="s">
        <v>543</v>
      </c>
      <c r="K646">
        <v>21</v>
      </c>
      <c r="L646" t="s">
        <v>576</v>
      </c>
      <c r="M646" t="s">
        <v>547</v>
      </c>
      <c r="N646" t="s">
        <v>546</v>
      </c>
      <c r="O646" t="s">
        <v>547</v>
      </c>
      <c r="P646" t="s">
        <v>548</v>
      </c>
      <c r="Q646" t="s">
        <v>549</v>
      </c>
      <c r="R646" t="s">
        <v>131</v>
      </c>
      <c r="S646" t="s">
        <v>550</v>
      </c>
      <c r="T646" s="113">
        <v>1302598</v>
      </c>
      <c r="U646" t="s">
        <v>641</v>
      </c>
    </row>
    <row r="647" spans="1:21" x14ac:dyDescent="0.25">
      <c r="A647" t="s">
        <v>43</v>
      </c>
      <c r="B647" t="s">
        <v>640</v>
      </c>
      <c r="C647" t="s">
        <v>187</v>
      </c>
      <c r="D647" t="s">
        <v>538</v>
      </c>
      <c r="F647" t="s">
        <v>539</v>
      </c>
      <c r="G647" t="s">
        <v>540</v>
      </c>
      <c r="H647" t="s">
        <v>541</v>
      </c>
      <c r="I647" t="s">
        <v>542</v>
      </c>
      <c r="J647" t="s">
        <v>543</v>
      </c>
      <c r="K647">
        <v>21</v>
      </c>
      <c r="L647" t="s">
        <v>576</v>
      </c>
      <c r="M647" t="s">
        <v>547</v>
      </c>
      <c r="N647" t="s">
        <v>546</v>
      </c>
      <c r="O647" t="s">
        <v>547</v>
      </c>
      <c r="P647" t="s">
        <v>548</v>
      </c>
      <c r="Q647" t="s">
        <v>549</v>
      </c>
      <c r="R647" t="s">
        <v>552</v>
      </c>
      <c r="S647" t="s">
        <v>553</v>
      </c>
      <c r="T647" s="113">
        <v>59787</v>
      </c>
      <c r="U647" t="s">
        <v>641</v>
      </c>
    </row>
    <row r="648" spans="1:21" x14ac:dyDescent="0.25">
      <c r="A648" t="s">
        <v>43</v>
      </c>
      <c r="B648" t="s">
        <v>640</v>
      </c>
      <c r="C648" t="s">
        <v>187</v>
      </c>
      <c r="D648" t="s">
        <v>538</v>
      </c>
      <c r="F648" t="s">
        <v>539</v>
      </c>
      <c r="G648" t="s">
        <v>540</v>
      </c>
      <c r="H648" t="s">
        <v>541</v>
      </c>
      <c r="I648" t="s">
        <v>542</v>
      </c>
      <c r="J648" t="s">
        <v>543</v>
      </c>
      <c r="K648">
        <v>21</v>
      </c>
      <c r="L648" t="s">
        <v>576</v>
      </c>
      <c r="M648" t="s">
        <v>547</v>
      </c>
      <c r="N648" t="s">
        <v>546</v>
      </c>
      <c r="O648" t="s">
        <v>547</v>
      </c>
      <c r="P648" t="s">
        <v>548</v>
      </c>
      <c r="Q648" t="s">
        <v>549</v>
      </c>
      <c r="R648" t="s">
        <v>554</v>
      </c>
      <c r="S648" t="s">
        <v>555</v>
      </c>
      <c r="T648" s="113">
        <v>177359</v>
      </c>
      <c r="U648" t="s">
        <v>641</v>
      </c>
    </row>
    <row r="649" spans="1:21" x14ac:dyDescent="0.25">
      <c r="A649" t="s">
        <v>43</v>
      </c>
      <c r="B649" t="s">
        <v>640</v>
      </c>
      <c r="C649" t="s">
        <v>187</v>
      </c>
      <c r="D649" t="s">
        <v>538</v>
      </c>
      <c r="F649" t="s">
        <v>539</v>
      </c>
      <c r="G649" t="s">
        <v>540</v>
      </c>
      <c r="H649" t="s">
        <v>541</v>
      </c>
      <c r="I649" t="s">
        <v>542</v>
      </c>
      <c r="J649" t="s">
        <v>543</v>
      </c>
      <c r="K649">
        <v>21</v>
      </c>
      <c r="L649" t="s">
        <v>576</v>
      </c>
      <c r="M649" t="s">
        <v>547</v>
      </c>
      <c r="N649" t="s">
        <v>546</v>
      </c>
      <c r="O649" t="s">
        <v>547</v>
      </c>
      <c r="P649" t="s">
        <v>548</v>
      </c>
      <c r="Q649" t="s">
        <v>549</v>
      </c>
      <c r="R649" t="s">
        <v>556</v>
      </c>
      <c r="S649" t="s">
        <v>557</v>
      </c>
      <c r="T649" s="113">
        <v>340093</v>
      </c>
      <c r="U649" t="s">
        <v>641</v>
      </c>
    </row>
    <row r="650" spans="1:21" x14ac:dyDescent="0.25">
      <c r="A650" t="s">
        <v>43</v>
      </c>
      <c r="B650" t="s">
        <v>640</v>
      </c>
      <c r="C650" t="s">
        <v>187</v>
      </c>
      <c r="D650" t="s">
        <v>538</v>
      </c>
      <c r="F650" t="s">
        <v>539</v>
      </c>
      <c r="G650" t="s">
        <v>540</v>
      </c>
      <c r="H650" t="s">
        <v>541</v>
      </c>
      <c r="I650" t="s">
        <v>542</v>
      </c>
      <c r="J650" t="s">
        <v>543</v>
      </c>
      <c r="K650">
        <v>21</v>
      </c>
      <c r="L650" t="s">
        <v>576</v>
      </c>
      <c r="M650" t="s">
        <v>547</v>
      </c>
      <c r="N650" t="s">
        <v>546</v>
      </c>
      <c r="O650" t="s">
        <v>547</v>
      </c>
      <c r="P650" t="s">
        <v>548</v>
      </c>
      <c r="Q650" t="s">
        <v>549</v>
      </c>
      <c r="R650" t="s">
        <v>558</v>
      </c>
      <c r="S650" t="s">
        <v>559</v>
      </c>
      <c r="T650" s="113">
        <v>189522</v>
      </c>
      <c r="U650" t="s">
        <v>641</v>
      </c>
    </row>
    <row r="651" spans="1:21" x14ac:dyDescent="0.25">
      <c r="A651" t="s">
        <v>43</v>
      </c>
      <c r="B651" t="s">
        <v>640</v>
      </c>
      <c r="C651" t="s">
        <v>187</v>
      </c>
      <c r="D651" t="s">
        <v>538</v>
      </c>
      <c r="F651" t="s">
        <v>539</v>
      </c>
      <c r="G651" t="s">
        <v>540</v>
      </c>
      <c r="H651" t="s">
        <v>541</v>
      </c>
      <c r="I651" t="s">
        <v>542</v>
      </c>
      <c r="J651" t="s">
        <v>543</v>
      </c>
      <c r="K651">
        <v>21</v>
      </c>
      <c r="L651" t="s">
        <v>576</v>
      </c>
      <c r="M651" t="s">
        <v>547</v>
      </c>
      <c r="N651" t="s">
        <v>546</v>
      </c>
      <c r="O651" t="s">
        <v>547</v>
      </c>
      <c r="P651" t="s">
        <v>548</v>
      </c>
      <c r="Q651" t="s">
        <v>549</v>
      </c>
      <c r="R651" t="s">
        <v>560</v>
      </c>
      <c r="S651" t="s">
        <v>561</v>
      </c>
      <c r="T651" s="113">
        <v>338117</v>
      </c>
      <c r="U651" t="s">
        <v>641</v>
      </c>
    </row>
    <row r="652" spans="1:21" x14ac:dyDescent="0.25">
      <c r="A652" t="s">
        <v>43</v>
      </c>
      <c r="B652" t="s">
        <v>640</v>
      </c>
      <c r="C652" t="s">
        <v>187</v>
      </c>
      <c r="D652" t="s">
        <v>538</v>
      </c>
      <c r="F652" t="s">
        <v>539</v>
      </c>
      <c r="G652" t="s">
        <v>540</v>
      </c>
      <c r="H652" t="s">
        <v>541</v>
      </c>
      <c r="I652" t="s">
        <v>542</v>
      </c>
      <c r="J652" t="s">
        <v>543</v>
      </c>
      <c r="K652">
        <v>21</v>
      </c>
      <c r="L652" t="s">
        <v>576</v>
      </c>
      <c r="M652" t="s">
        <v>547</v>
      </c>
      <c r="N652" t="s">
        <v>546</v>
      </c>
      <c r="O652" t="s">
        <v>547</v>
      </c>
      <c r="P652" t="s">
        <v>548</v>
      </c>
      <c r="Q652" t="s">
        <v>549</v>
      </c>
      <c r="R652" t="s">
        <v>562</v>
      </c>
      <c r="S652" t="s">
        <v>563</v>
      </c>
      <c r="T652" s="113">
        <v>11343</v>
      </c>
      <c r="U652" t="s">
        <v>641</v>
      </c>
    </row>
    <row r="653" spans="1:21" x14ac:dyDescent="0.25">
      <c r="A653" t="s">
        <v>43</v>
      </c>
      <c r="B653" t="s">
        <v>640</v>
      </c>
      <c r="C653" t="s">
        <v>187</v>
      </c>
      <c r="D653" t="s">
        <v>538</v>
      </c>
      <c r="F653" t="s">
        <v>539</v>
      </c>
      <c r="G653" t="s">
        <v>540</v>
      </c>
      <c r="H653" t="s">
        <v>541</v>
      </c>
      <c r="I653" t="s">
        <v>542</v>
      </c>
      <c r="J653" t="s">
        <v>543</v>
      </c>
      <c r="K653">
        <v>21</v>
      </c>
      <c r="L653" t="s">
        <v>576</v>
      </c>
      <c r="M653" t="s">
        <v>547</v>
      </c>
      <c r="N653" t="s">
        <v>546</v>
      </c>
      <c r="O653" t="s">
        <v>547</v>
      </c>
      <c r="P653" t="s">
        <v>548</v>
      </c>
      <c r="Q653" t="s">
        <v>549</v>
      </c>
      <c r="R653" t="s">
        <v>564</v>
      </c>
      <c r="S653" t="s">
        <v>565</v>
      </c>
      <c r="T653" s="113">
        <v>19105</v>
      </c>
      <c r="U653" t="s">
        <v>641</v>
      </c>
    </row>
    <row r="654" spans="1:21" x14ac:dyDescent="0.25">
      <c r="A654" t="s">
        <v>43</v>
      </c>
      <c r="B654" t="s">
        <v>640</v>
      </c>
      <c r="C654" t="s">
        <v>187</v>
      </c>
      <c r="D654" t="s">
        <v>538</v>
      </c>
      <c r="F654" t="s">
        <v>539</v>
      </c>
      <c r="G654" t="s">
        <v>540</v>
      </c>
      <c r="H654" t="s">
        <v>541</v>
      </c>
      <c r="I654" t="s">
        <v>542</v>
      </c>
      <c r="J654" t="s">
        <v>543</v>
      </c>
      <c r="K654">
        <v>21</v>
      </c>
      <c r="L654" t="s">
        <v>576</v>
      </c>
      <c r="M654" t="s">
        <v>547</v>
      </c>
      <c r="N654" t="s">
        <v>546</v>
      </c>
      <c r="O654" t="s">
        <v>547</v>
      </c>
      <c r="P654" t="s">
        <v>548</v>
      </c>
      <c r="Q654" t="s">
        <v>549</v>
      </c>
      <c r="R654" t="s">
        <v>566</v>
      </c>
      <c r="S654" t="s">
        <v>567</v>
      </c>
      <c r="T654" s="113">
        <v>36082</v>
      </c>
      <c r="U654" t="s">
        <v>641</v>
      </c>
    </row>
    <row r="655" spans="1:21" x14ac:dyDescent="0.25">
      <c r="A655" t="s">
        <v>43</v>
      </c>
      <c r="B655" t="s">
        <v>640</v>
      </c>
      <c r="C655" t="s">
        <v>187</v>
      </c>
      <c r="D655" t="s">
        <v>538</v>
      </c>
      <c r="F655" t="s">
        <v>539</v>
      </c>
      <c r="G655" t="s">
        <v>540</v>
      </c>
      <c r="H655" t="s">
        <v>541</v>
      </c>
      <c r="I655" t="s">
        <v>542</v>
      </c>
      <c r="J655" t="s">
        <v>543</v>
      </c>
      <c r="K655">
        <v>21</v>
      </c>
      <c r="L655" t="s">
        <v>576</v>
      </c>
      <c r="M655" t="s">
        <v>547</v>
      </c>
      <c r="N655" t="s">
        <v>546</v>
      </c>
      <c r="O655" t="s">
        <v>547</v>
      </c>
      <c r="P655" t="s">
        <v>548</v>
      </c>
      <c r="Q655" t="s">
        <v>549</v>
      </c>
      <c r="R655" t="s">
        <v>568</v>
      </c>
      <c r="S655" t="s">
        <v>569</v>
      </c>
      <c r="T655" s="113">
        <v>130006</v>
      </c>
      <c r="U655" t="s">
        <v>641</v>
      </c>
    </row>
    <row r="656" spans="1:21" x14ac:dyDescent="0.25">
      <c r="A656" t="s">
        <v>43</v>
      </c>
      <c r="B656" t="s">
        <v>640</v>
      </c>
      <c r="C656" t="s">
        <v>187</v>
      </c>
      <c r="D656" t="s">
        <v>538</v>
      </c>
      <c r="F656" t="s">
        <v>539</v>
      </c>
      <c r="G656" t="s">
        <v>540</v>
      </c>
      <c r="H656" t="s">
        <v>541</v>
      </c>
      <c r="I656" t="s">
        <v>542</v>
      </c>
      <c r="J656" t="s">
        <v>543</v>
      </c>
      <c r="K656">
        <v>21</v>
      </c>
      <c r="L656" t="s">
        <v>576</v>
      </c>
      <c r="M656" t="s">
        <v>547</v>
      </c>
      <c r="N656" t="s">
        <v>546</v>
      </c>
      <c r="O656" t="s">
        <v>547</v>
      </c>
      <c r="P656" t="s">
        <v>548</v>
      </c>
      <c r="Q656" t="s">
        <v>549</v>
      </c>
      <c r="R656" t="s">
        <v>570</v>
      </c>
      <c r="S656" t="s">
        <v>571</v>
      </c>
      <c r="T656" s="113">
        <v>0.67</v>
      </c>
      <c r="U656" t="s">
        <v>641</v>
      </c>
    </row>
    <row r="657" spans="1:23" x14ac:dyDescent="0.25">
      <c r="A657" t="s">
        <v>43</v>
      </c>
      <c r="B657" t="s">
        <v>640</v>
      </c>
      <c r="C657" t="s">
        <v>187</v>
      </c>
      <c r="D657" t="s">
        <v>538</v>
      </c>
      <c r="F657" t="s">
        <v>539</v>
      </c>
      <c r="G657" t="s">
        <v>540</v>
      </c>
      <c r="H657" t="s">
        <v>541</v>
      </c>
      <c r="I657" t="s">
        <v>542</v>
      </c>
      <c r="J657" t="s">
        <v>543</v>
      </c>
      <c r="K657">
        <v>21</v>
      </c>
      <c r="L657" t="s">
        <v>576</v>
      </c>
      <c r="M657" t="s">
        <v>547</v>
      </c>
      <c r="N657" t="s">
        <v>546</v>
      </c>
      <c r="O657" t="s">
        <v>547</v>
      </c>
      <c r="P657" t="s">
        <v>548</v>
      </c>
      <c r="Q657" t="s">
        <v>549</v>
      </c>
      <c r="R657" t="s">
        <v>572</v>
      </c>
      <c r="S657" t="s">
        <v>573</v>
      </c>
      <c r="T657" s="113">
        <v>0.51500000000000001</v>
      </c>
      <c r="U657" t="s">
        <v>641</v>
      </c>
    </row>
    <row r="658" spans="1:23" s="12" customFormat="1" x14ac:dyDescent="0.25">
      <c r="A658" s="12" t="s">
        <v>241</v>
      </c>
      <c r="B658" s="12" t="s">
        <v>642</v>
      </c>
      <c r="C658" s="12" t="s">
        <v>187</v>
      </c>
      <c r="D658" s="12" t="s">
        <v>538</v>
      </c>
      <c r="F658" s="12" t="s">
        <v>539</v>
      </c>
      <c r="G658" s="12" t="s">
        <v>540</v>
      </c>
      <c r="H658" s="12" t="s">
        <v>541</v>
      </c>
      <c r="I658" s="12" t="s">
        <v>542</v>
      </c>
      <c r="J658" s="12" t="s">
        <v>543</v>
      </c>
      <c r="K658" s="12">
        <v>21</v>
      </c>
      <c r="L658" s="12" t="s">
        <v>544</v>
      </c>
      <c r="M658" s="12" t="s">
        <v>545</v>
      </c>
      <c r="N658" s="12" t="s">
        <v>546</v>
      </c>
      <c r="O658" s="12" t="s">
        <v>547</v>
      </c>
      <c r="P658" s="12" t="s">
        <v>548</v>
      </c>
      <c r="Q658" s="12" t="s">
        <v>549</v>
      </c>
      <c r="R658" s="12" t="s">
        <v>131</v>
      </c>
      <c r="S658" s="12" t="s">
        <v>550</v>
      </c>
      <c r="T658" s="117">
        <v>3550874</v>
      </c>
      <c r="U658" s="12" t="s">
        <v>643</v>
      </c>
      <c r="V658" s="52"/>
      <c r="W658" s="117"/>
    </row>
    <row r="659" spans="1:23" s="12" customFormat="1" x14ac:dyDescent="0.25">
      <c r="A659" s="12" t="s">
        <v>241</v>
      </c>
      <c r="B659" s="12" t="s">
        <v>642</v>
      </c>
      <c r="C659" s="12" t="s">
        <v>187</v>
      </c>
      <c r="D659" s="12" t="s">
        <v>538</v>
      </c>
      <c r="F659" s="12" t="s">
        <v>539</v>
      </c>
      <c r="G659" s="12" t="s">
        <v>540</v>
      </c>
      <c r="H659" s="12" t="s">
        <v>541</v>
      </c>
      <c r="I659" s="12" t="s">
        <v>542</v>
      </c>
      <c r="J659" s="12" t="s">
        <v>543</v>
      </c>
      <c r="K659" s="12">
        <v>21</v>
      </c>
      <c r="L659" s="12" t="s">
        <v>544</v>
      </c>
      <c r="M659" s="12" t="s">
        <v>545</v>
      </c>
      <c r="N659" s="12" t="s">
        <v>546</v>
      </c>
      <c r="O659" s="12" t="s">
        <v>547</v>
      </c>
      <c r="P659" s="12" t="s">
        <v>548</v>
      </c>
      <c r="Q659" s="12" t="s">
        <v>549</v>
      </c>
      <c r="R659" s="12" t="s">
        <v>552</v>
      </c>
      <c r="S659" s="12" t="s">
        <v>553</v>
      </c>
      <c r="T659" s="117">
        <v>107358</v>
      </c>
      <c r="U659" s="12" t="s">
        <v>643</v>
      </c>
      <c r="V659" s="52"/>
      <c r="W659" s="117"/>
    </row>
    <row r="660" spans="1:23" s="12" customFormat="1" x14ac:dyDescent="0.25">
      <c r="A660" s="12" t="s">
        <v>241</v>
      </c>
      <c r="B660" s="12" t="s">
        <v>642</v>
      </c>
      <c r="C660" s="12" t="s">
        <v>187</v>
      </c>
      <c r="D660" s="12" t="s">
        <v>538</v>
      </c>
      <c r="F660" s="12" t="s">
        <v>539</v>
      </c>
      <c r="G660" s="12" t="s">
        <v>540</v>
      </c>
      <c r="H660" s="12" t="s">
        <v>541</v>
      </c>
      <c r="I660" s="12" t="s">
        <v>542</v>
      </c>
      <c r="J660" s="12" t="s">
        <v>543</v>
      </c>
      <c r="K660" s="12">
        <v>21</v>
      </c>
      <c r="L660" s="12" t="s">
        <v>544</v>
      </c>
      <c r="M660" s="12" t="s">
        <v>545</v>
      </c>
      <c r="N660" s="12" t="s">
        <v>546</v>
      </c>
      <c r="O660" s="12" t="s">
        <v>547</v>
      </c>
      <c r="P660" s="12" t="s">
        <v>548</v>
      </c>
      <c r="Q660" s="12" t="s">
        <v>549</v>
      </c>
      <c r="R660" s="12" t="s">
        <v>554</v>
      </c>
      <c r="S660" s="12" t="s">
        <v>555</v>
      </c>
      <c r="T660" s="117">
        <v>223.71</v>
      </c>
      <c r="U660" s="12" t="s">
        <v>643</v>
      </c>
      <c r="V660" s="52"/>
      <c r="W660" s="119"/>
    </row>
    <row r="661" spans="1:23" s="12" customFormat="1" x14ac:dyDescent="0.25">
      <c r="A661" s="12" t="s">
        <v>241</v>
      </c>
      <c r="B661" s="12" t="s">
        <v>642</v>
      </c>
      <c r="C661" s="12" t="s">
        <v>187</v>
      </c>
      <c r="D661" s="12" t="s">
        <v>538</v>
      </c>
      <c r="F661" s="12" t="s">
        <v>539</v>
      </c>
      <c r="G661" s="12" t="s">
        <v>540</v>
      </c>
      <c r="H661" s="12" t="s">
        <v>541</v>
      </c>
      <c r="I661" s="12" t="s">
        <v>542</v>
      </c>
      <c r="J661" s="12" t="s">
        <v>543</v>
      </c>
      <c r="K661" s="12">
        <v>21</v>
      </c>
      <c r="L661" s="12" t="s">
        <v>544</v>
      </c>
      <c r="M661" s="12" t="s">
        <v>545</v>
      </c>
      <c r="N661" s="12" t="s">
        <v>546</v>
      </c>
      <c r="O661" s="12" t="s">
        <v>547</v>
      </c>
      <c r="P661" s="12" t="s">
        <v>548</v>
      </c>
      <c r="Q661" s="12" t="s">
        <v>549</v>
      </c>
      <c r="R661" s="12" t="s">
        <v>556</v>
      </c>
      <c r="S661" s="12" t="s">
        <v>557</v>
      </c>
      <c r="T661" s="117">
        <v>230557</v>
      </c>
      <c r="U661" s="12" t="s">
        <v>643</v>
      </c>
      <c r="V661" s="52"/>
      <c r="W661" s="117"/>
    </row>
    <row r="662" spans="1:23" s="12" customFormat="1" x14ac:dyDescent="0.25">
      <c r="A662" s="12" t="s">
        <v>241</v>
      </c>
      <c r="B662" s="12" t="s">
        <v>642</v>
      </c>
      <c r="C662" s="12" t="s">
        <v>187</v>
      </c>
      <c r="D662" s="12" t="s">
        <v>538</v>
      </c>
      <c r="F662" s="12" t="s">
        <v>539</v>
      </c>
      <c r="G662" s="12" t="s">
        <v>540</v>
      </c>
      <c r="H662" s="12" t="s">
        <v>541</v>
      </c>
      <c r="I662" s="12" t="s">
        <v>542</v>
      </c>
      <c r="J662" s="12" t="s">
        <v>543</v>
      </c>
      <c r="K662" s="12">
        <v>21</v>
      </c>
      <c r="L662" s="12" t="s">
        <v>544</v>
      </c>
      <c r="M662" s="12" t="s">
        <v>545</v>
      </c>
      <c r="N662" s="12" t="s">
        <v>546</v>
      </c>
      <c r="O662" s="12" t="s">
        <v>547</v>
      </c>
      <c r="P662" s="12" t="s">
        <v>548</v>
      </c>
      <c r="Q662" s="12" t="s">
        <v>549</v>
      </c>
      <c r="R662" s="12" t="s">
        <v>558</v>
      </c>
      <c r="S662" s="12" t="s">
        <v>559</v>
      </c>
      <c r="T662" s="117">
        <v>236484</v>
      </c>
      <c r="U662" s="12" t="s">
        <v>643</v>
      </c>
      <c r="V662" s="52"/>
      <c r="W662" s="117"/>
    </row>
    <row r="663" spans="1:23" s="12" customFormat="1" x14ac:dyDescent="0.25">
      <c r="A663" s="12" t="s">
        <v>241</v>
      </c>
      <c r="B663" s="12" t="s">
        <v>642</v>
      </c>
      <c r="C663" s="12" t="s">
        <v>187</v>
      </c>
      <c r="D663" s="12" t="s">
        <v>538</v>
      </c>
      <c r="F663" s="12" t="s">
        <v>539</v>
      </c>
      <c r="G663" s="12" t="s">
        <v>540</v>
      </c>
      <c r="H663" s="12" t="s">
        <v>541</v>
      </c>
      <c r="I663" s="12" t="s">
        <v>542</v>
      </c>
      <c r="J663" s="12" t="s">
        <v>543</v>
      </c>
      <c r="K663" s="12">
        <v>21</v>
      </c>
      <c r="L663" s="12" t="s">
        <v>544</v>
      </c>
      <c r="M663" s="12" t="s">
        <v>545</v>
      </c>
      <c r="N663" s="12" t="s">
        <v>546</v>
      </c>
      <c r="O663" s="12" t="s">
        <v>547</v>
      </c>
      <c r="P663" s="12" t="s">
        <v>548</v>
      </c>
      <c r="Q663" s="12" t="s">
        <v>549</v>
      </c>
      <c r="R663" s="12" t="s">
        <v>560</v>
      </c>
      <c r="S663" s="12" t="s">
        <v>561</v>
      </c>
      <c r="T663" s="117">
        <v>691049</v>
      </c>
      <c r="U663" s="12" t="s">
        <v>644</v>
      </c>
      <c r="V663" s="52"/>
      <c r="W663" s="117"/>
    </row>
    <row r="664" spans="1:23" s="12" customFormat="1" x14ac:dyDescent="0.25">
      <c r="A664" s="12" t="s">
        <v>241</v>
      </c>
      <c r="B664" s="12" t="s">
        <v>642</v>
      </c>
      <c r="C664" s="12" t="s">
        <v>187</v>
      </c>
      <c r="D664" s="12" t="s">
        <v>538</v>
      </c>
      <c r="F664" s="12" t="s">
        <v>539</v>
      </c>
      <c r="G664" s="12" t="s">
        <v>540</v>
      </c>
      <c r="H664" s="12" t="s">
        <v>541</v>
      </c>
      <c r="I664" s="12" t="s">
        <v>542</v>
      </c>
      <c r="J664" s="12" t="s">
        <v>543</v>
      </c>
      <c r="K664" s="12">
        <v>21</v>
      </c>
      <c r="L664" s="12" t="s">
        <v>544</v>
      </c>
      <c r="M664" s="12" t="s">
        <v>545</v>
      </c>
      <c r="N664" s="12" t="s">
        <v>546</v>
      </c>
      <c r="O664" s="12" t="s">
        <v>547</v>
      </c>
      <c r="P664" s="12" t="s">
        <v>548</v>
      </c>
      <c r="Q664" s="12" t="s">
        <v>549</v>
      </c>
      <c r="R664" s="12" t="s">
        <v>562</v>
      </c>
      <c r="S664" s="12" t="s">
        <v>563</v>
      </c>
      <c r="T664" s="117">
        <v>365667</v>
      </c>
      <c r="U664" s="12" t="s">
        <v>643</v>
      </c>
      <c r="V664" s="52"/>
      <c r="W664" s="117"/>
    </row>
    <row r="665" spans="1:23" s="12" customFormat="1" x14ac:dyDescent="0.25">
      <c r="A665" s="12" t="s">
        <v>241</v>
      </c>
      <c r="B665" s="12" t="s">
        <v>642</v>
      </c>
      <c r="C665" s="12" t="s">
        <v>187</v>
      </c>
      <c r="D665" s="12" t="s">
        <v>538</v>
      </c>
      <c r="F665" s="12" t="s">
        <v>539</v>
      </c>
      <c r="G665" s="12" t="s">
        <v>540</v>
      </c>
      <c r="H665" s="12" t="s">
        <v>541</v>
      </c>
      <c r="I665" s="12" t="s">
        <v>542</v>
      </c>
      <c r="J665" s="12" t="s">
        <v>543</v>
      </c>
      <c r="K665" s="12">
        <v>21</v>
      </c>
      <c r="L665" s="12" t="s">
        <v>544</v>
      </c>
      <c r="M665" s="12" t="s">
        <v>545</v>
      </c>
      <c r="N665" s="12" t="s">
        <v>546</v>
      </c>
      <c r="O665" s="12" t="s">
        <v>547</v>
      </c>
      <c r="P665" s="12" t="s">
        <v>548</v>
      </c>
      <c r="Q665" s="12" t="s">
        <v>549</v>
      </c>
      <c r="R665" s="12" t="s">
        <v>564</v>
      </c>
      <c r="S665" s="12" t="s">
        <v>565</v>
      </c>
      <c r="T665" s="117">
        <v>536773</v>
      </c>
      <c r="U665" s="12" t="s">
        <v>643</v>
      </c>
      <c r="V665" s="52"/>
      <c r="W665" s="117"/>
    </row>
    <row r="666" spans="1:23" s="12" customFormat="1" x14ac:dyDescent="0.25">
      <c r="A666" s="12" t="s">
        <v>241</v>
      </c>
      <c r="B666" s="12" t="s">
        <v>642</v>
      </c>
      <c r="C666" s="12" t="s">
        <v>187</v>
      </c>
      <c r="D666" s="12" t="s">
        <v>538</v>
      </c>
      <c r="F666" s="12" t="s">
        <v>539</v>
      </c>
      <c r="G666" s="12" t="s">
        <v>540</v>
      </c>
      <c r="H666" s="12" t="s">
        <v>541</v>
      </c>
      <c r="I666" s="12" t="s">
        <v>542</v>
      </c>
      <c r="J666" s="12" t="s">
        <v>543</v>
      </c>
      <c r="K666" s="12">
        <v>21</v>
      </c>
      <c r="L666" s="12" t="s">
        <v>544</v>
      </c>
      <c r="M666" s="12" t="s">
        <v>545</v>
      </c>
      <c r="N666" s="12" t="s">
        <v>546</v>
      </c>
      <c r="O666" s="12" t="s">
        <v>547</v>
      </c>
      <c r="P666" s="12" t="s">
        <v>548</v>
      </c>
      <c r="Q666" s="12" t="s">
        <v>549</v>
      </c>
      <c r="R666" s="12" t="s">
        <v>566</v>
      </c>
      <c r="S666" s="12" t="s">
        <v>567</v>
      </c>
      <c r="T666" s="117">
        <v>392449</v>
      </c>
      <c r="U666" s="12" t="s">
        <v>643</v>
      </c>
      <c r="V666" s="52"/>
      <c r="W666" s="117"/>
    </row>
    <row r="667" spans="1:23" s="12" customFormat="1" x14ac:dyDescent="0.25">
      <c r="A667" s="12" t="s">
        <v>241</v>
      </c>
      <c r="B667" s="12" t="s">
        <v>642</v>
      </c>
      <c r="C667" s="12" t="s">
        <v>187</v>
      </c>
      <c r="D667" s="12" t="s">
        <v>538</v>
      </c>
      <c r="F667" s="12" t="s">
        <v>539</v>
      </c>
      <c r="G667" s="12" t="s">
        <v>540</v>
      </c>
      <c r="H667" s="12" t="s">
        <v>541</v>
      </c>
      <c r="I667" s="12" t="s">
        <v>542</v>
      </c>
      <c r="J667" s="12" t="s">
        <v>543</v>
      </c>
      <c r="K667" s="12">
        <v>21</v>
      </c>
      <c r="L667" s="12" t="s">
        <v>544</v>
      </c>
      <c r="M667" s="12" t="s">
        <v>545</v>
      </c>
      <c r="N667" s="12" t="s">
        <v>546</v>
      </c>
      <c r="O667" s="12" t="s">
        <v>547</v>
      </c>
      <c r="P667" s="12" t="s">
        <v>548</v>
      </c>
      <c r="Q667" s="12" t="s">
        <v>549</v>
      </c>
      <c r="R667" s="12" t="s">
        <v>568</v>
      </c>
      <c r="S667" s="12" t="s">
        <v>569</v>
      </c>
      <c r="T667" s="117">
        <v>736836</v>
      </c>
      <c r="U667" s="12" t="s">
        <v>643</v>
      </c>
      <c r="V667" s="52"/>
      <c r="W667" s="117"/>
    </row>
    <row r="668" spans="1:23" s="12" customFormat="1" x14ac:dyDescent="0.25">
      <c r="A668" s="12" t="s">
        <v>241</v>
      </c>
      <c r="B668" s="12" t="s">
        <v>642</v>
      </c>
      <c r="C668" s="12" t="s">
        <v>187</v>
      </c>
      <c r="D668" s="12" t="s">
        <v>538</v>
      </c>
      <c r="F668" s="12" t="s">
        <v>539</v>
      </c>
      <c r="G668" s="12" t="s">
        <v>540</v>
      </c>
      <c r="H668" s="12" t="s">
        <v>541</v>
      </c>
      <c r="I668" s="12" t="s">
        <v>542</v>
      </c>
      <c r="J668" s="12" t="s">
        <v>543</v>
      </c>
      <c r="K668" s="12">
        <v>21</v>
      </c>
      <c r="L668" s="12" t="s">
        <v>544</v>
      </c>
      <c r="M668" s="12" t="s">
        <v>545</v>
      </c>
      <c r="N668" s="12" t="s">
        <v>546</v>
      </c>
      <c r="O668" s="12" t="s">
        <v>547</v>
      </c>
      <c r="P668" s="12" t="s">
        <v>548</v>
      </c>
      <c r="Q668" s="12" t="s">
        <v>549</v>
      </c>
      <c r="R668" s="12" t="s">
        <v>570</v>
      </c>
      <c r="S668" s="12" t="s">
        <v>571</v>
      </c>
      <c r="T668" s="117">
        <v>29994</v>
      </c>
      <c r="U668" s="12" t="s">
        <v>643</v>
      </c>
      <c r="V668" s="52"/>
      <c r="W668" s="117"/>
    </row>
    <row r="669" spans="1:23" s="12" customFormat="1" x14ac:dyDescent="0.25">
      <c r="A669" s="12" t="s">
        <v>241</v>
      </c>
      <c r="B669" s="12" t="s">
        <v>642</v>
      </c>
      <c r="C669" s="12" t="s">
        <v>187</v>
      </c>
      <c r="D669" s="12" t="s">
        <v>538</v>
      </c>
      <c r="F669" s="12" t="s">
        <v>539</v>
      </c>
      <c r="G669" s="12" t="s">
        <v>540</v>
      </c>
      <c r="H669" s="12" t="s">
        <v>541</v>
      </c>
      <c r="I669" s="12" t="s">
        <v>542</v>
      </c>
      <c r="J669" s="12" t="s">
        <v>543</v>
      </c>
      <c r="K669" s="12">
        <v>21</v>
      </c>
      <c r="L669" s="12" t="s">
        <v>574</v>
      </c>
      <c r="M669" s="12" t="s">
        <v>575</v>
      </c>
      <c r="N669" s="12" t="s">
        <v>546</v>
      </c>
      <c r="O669" s="12" t="s">
        <v>547</v>
      </c>
      <c r="P669" s="12" t="s">
        <v>548</v>
      </c>
      <c r="Q669" s="12" t="s">
        <v>549</v>
      </c>
      <c r="R669" s="12" t="s">
        <v>131</v>
      </c>
      <c r="S669" s="12" t="s">
        <v>550</v>
      </c>
      <c r="T669" s="117">
        <v>2336793</v>
      </c>
      <c r="U669" s="12" t="s">
        <v>643</v>
      </c>
      <c r="V669" s="52"/>
      <c r="W669" s="117"/>
    </row>
    <row r="670" spans="1:23" x14ac:dyDescent="0.25">
      <c r="A670" t="s">
        <v>241</v>
      </c>
      <c r="B670" t="s">
        <v>642</v>
      </c>
      <c r="C670" t="s">
        <v>187</v>
      </c>
      <c r="D670" t="s">
        <v>538</v>
      </c>
      <c r="F670" t="s">
        <v>539</v>
      </c>
      <c r="G670" t="s">
        <v>540</v>
      </c>
      <c r="H670" t="s">
        <v>541</v>
      </c>
      <c r="I670" t="s">
        <v>542</v>
      </c>
      <c r="J670" t="s">
        <v>543</v>
      </c>
      <c r="K670">
        <v>21</v>
      </c>
      <c r="L670" t="s">
        <v>574</v>
      </c>
      <c r="M670" t="s">
        <v>575</v>
      </c>
      <c r="N670" t="s">
        <v>546</v>
      </c>
      <c r="O670" t="s">
        <v>547</v>
      </c>
      <c r="P670" t="s">
        <v>548</v>
      </c>
      <c r="Q670" t="s">
        <v>549</v>
      </c>
      <c r="R670" t="s">
        <v>552</v>
      </c>
      <c r="S670" t="s">
        <v>553</v>
      </c>
      <c r="T670" s="113">
        <v>74493</v>
      </c>
      <c r="U670" t="s">
        <v>643</v>
      </c>
    </row>
    <row r="671" spans="1:23" x14ac:dyDescent="0.25">
      <c r="A671" t="s">
        <v>241</v>
      </c>
      <c r="B671" t="s">
        <v>642</v>
      </c>
      <c r="C671" t="s">
        <v>187</v>
      </c>
      <c r="D671" t="s">
        <v>538</v>
      </c>
      <c r="F671" t="s">
        <v>539</v>
      </c>
      <c r="G671" t="s">
        <v>540</v>
      </c>
      <c r="H671" t="s">
        <v>541</v>
      </c>
      <c r="I671" t="s">
        <v>542</v>
      </c>
      <c r="J671" t="s">
        <v>543</v>
      </c>
      <c r="K671">
        <v>21</v>
      </c>
      <c r="L671" t="s">
        <v>574</v>
      </c>
      <c r="M671" t="s">
        <v>575</v>
      </c>
      <c r="N671" t="s">
        <v>546</v>
      </c>
      <c r="O671" t="s">
        <v>547</v>
      </c>
      <c r="P671" t="s">
        <v>548</v>
      </c>
      <c r="Q671" t="s">
        <v>549</v>
      </c>
      <c r="R671" t="s">
        <v>554</v>
      </c>
      <c r="S671" t="s">
        <v>555</v>
      </c>
      <c r="T671" s="113">
        <v>99028</v>
      </c>
      <c r="U671" t="s">
        <v>643</v>
      </c>
    </row>
    <row r="672" spans="1:23" x14ac:dyDescent="0.25">
      <c r="A672" t="s">
        <v>241</v>
      </c>
      <c r="B672" t="s">
        <v>642</v>
      </c>
      <c r="C672" t="s">
        <v>187</v>
      </c>
      <c r="D672" t="s">
        <v>538</v>
      </c>
      <c r="F672" t="s">
        <v>539</v>
      </c>
      <c r="G672" t="s">
        <v>540</v>
      </c>
      <c r="H672" t="s">
        <v>541</v>
      </c>
      <c r="I672" t="s">
        <v>542</v>
      </c>
      <c r="J672" t="s">
        <v>543</v>
      </c>
      <c r="K672">
        <v>21</v>
      </c>
      <c r="L672" t="s">
        <v>574</v>
      </c>
      <c r="M672" t="s">
        <v>575</v>
      </c>
      <c r="N672" t="s">
        <v>546</v>
      </c>
      <c r="O672" t="s">
        <v>547</v>
      </c>
      <c r="P672" t="s">
        <v>548</v>
      </c>
      <c r="Q672" t="s">
        <v>549</v>
      </c>
      <c r="R672" t="s">
        <v>556</v>
      </c>
      <c r="S672" t="s">
        <v>557</v>
      </c>
      <c r="T672" s="113">
        <v>123778</v>
      </c>
      <c r="U672" t="s">
        <v>643</v>
      </c>
    </row>
    <row r="673" spans="1:21" x14ac:dyDescent="0.25">
      <c r="A673" t="s">
        <v>241</v>
      </c>
      <c r="B673" t="s">
        <v>642</v>
      </c>
      <c r="C673" t="s">
        <v>187</v>
      </c>
      <c r="D673" t="s">
        <v>538</v>
      </c>
      <c r="F673" t="s">
        <v>539</v>
      </c>
      <c r="G673" t="s">
        <v>540</v>
      </c>
      <c r="H673" t="s">
        <v>541</v>
      </c>
      <c r="I673" t="s">
        <v>542</v>
      </c>
      <c r="J673" t="s">
        <v>543</v>
      </c>
      <c r="K673">
        <v>21</v>
      </c>
      <c r="L673" t="s">
        <v>574</v>
      </c>
      <c r="M673" t="s">
        <v>575</v>
      </c>
      <c r="N673" t="s">
        <v>546</v>
      </c>
      <c r="O673" t="s">
        <v>547</v>
      </c>
      <c r="P673" t="s">
        <v>548</v>
      </c>
      <c r="Q673" t="s">
        <v>549</v>
      </c>
      <c r="R673" t="s">
        <v>558</v>
      </c>
      <c r="S673" t="s">
        <v>559</v>
      </c>
      <c r="T673" s="113">
        <v>76.55</v>
      </c>
      <c r="U673" t="s">
        <v>643</v>
      </c>
    </row>
    <row r="674" spans="1:21" x14ac:dyDescent="0.25">
      <c r="A674" t="s">
        <v>241</v>
      </c>
      <c r="B674" t="s">
        <v>642</v>
      </c>
      <c r="C674" t="s">
        <v>187</v>
      </c>
      <c r="D674" t="s">
        <v>538</v>
      </c>
      <c r="F674" t="s">
        <v>539</v>
      </c>
      <c r="G674" t="s">
        <v>540</v>
      </c>
      <c r="H674" t="s">
        <v>541</v>
      </c>
      <c r="I674" t="s">
        <v>542</v>
      </c>
      <c r="J674" t="s">
        <v>543</v>
      </c>
      <c r="K674">
        <v>21</v>
      </c>
      <c r="L674" t="s">
        <v>574</v>
      </c>
      <c r="M674" t="s">
        <v>575</v>
      </c>
      <c r="N674" t="s">
        <v>546</v>
      </c>
      <c r="O674" t="s">
        <v>547</v>
      </c>
      <c r="P674" t="s">
        <v>548</v>
      </c>
      <c r="Q674" t="s">
        <v>549</v>
      </c>
      <c r="R674" t="s">
        <v>560</v>
      </c>
      <c r="S674" t="s">
        <v>561</v>
      </c>
      <c r="T674" s="113">
        <v>331.01</v>
      </c>
      <c r="U674" t="s">
        <v>644</v>
      </c>
    </row>
    <row r="675" spans="1:21" x14ac:dyDescent="0.25">
      <c r="A675" t="s">
        <v>241</v>
      </c>
      <c r="B675" t="s">
        <v>642</v>
      </c>
      <c r="C675" t="s">
        <v>187</v>
      </c>
      <c r="D675" t="s">
        <v>538</v>
      </c>
      <c r="F675" t="s">
        <v>539</v>
      </c>
      <c r="G675" t="s">
        <v>540</v>
      </c>
      <c r="H675" t="s">
        <v>541</v>
      </c>
      <c r="I675" t="s">
        <v>542</v>
      </c>
      <c r="J675" t="s">
        <v>543</v>
      </c>
      <c r="K675">
        <v>21</v>
      </c>
      <c r="L675" t="s">
        <v>574</v>
      </c>
      <c r="M675" t="s">
        <v>575</v>
      </c>
      <c r="N675" t="s">
        <v>546</v>
      </c>
      <c r="O675" t="s">
        <v>547</v>
      </c>
      <c r="P675" t="s">
        <v>548</v>
      </c>
      <c r="Q675" t="s">
        <v>549</v>
      </c>
      <c r="R675" t="s">
        <v>562</v>
      </c>
      <c r="S675" t="s">
        <v>563</v>
      </c>
      <c r="T675" s="113">
        <v>347903</v>
      </c>
      <c r="U675" t="s">
        <v>643</v>
      </c>
    </row>
    <row r="676" spans="1:21" x14ac:dyDescent="0.25">
      <c r="A676" t="s">
        <v>241</v>
      </c>
      <c r="B676" t="s">
        <v>642</v>
      </c>
      <c r="C676" t="s">
        <v>187</v>
      </c>
      <c r="D676" t="s">
        <v>538</v>
      </c>
      <c r="F676" t="s">
        <v>539</v>
      </c>
      <c r="G676" t="s">
        <v>540</v>
      </c>
      <c r="H676" t="s">
        <v>541</v>
      </c>
      <c r="I676" t="s">
        <v>542</v>
      </c>
      <c r="J676" t="s">
        <v>543</v>
      </c>
      <c r="K676">
        <v>21</v>
      </c>
      <c r="L676" t="s">
        <v>574</v>
      </c>
      <c r="M676" t="s">
        <v>575</v>
      </c>
      <c r="N676" t="s">
        <v>546</v>
      </c>
      <c r="O676" t="s">
        <v>547</v>
      </c>
      <c r="P676" t="s">
        <v>548</v>
      </c>
      <c r="Q676" t="s">
        <v>549</v>
      </c>
      <c r="R676" t="s">
        <v>564</v>
      </c>
      <c r="S676" t="s">
        <v>565</v>
      </c>
      <c r="T676" s="113">
        <v>488809</v>
      </c>
      <c r="U676" t="s">
        <v>643</v>
      </c>
    </row>
    <row r="677" spans="1:21" x14ac:dyDescent="0.25">
      <c r="A677" t="s">
        <v>241</v>
      </c>
      <c r="B677" t="s">
        <v>642</v>
      </c>
      <c r="C677" t="s">
        <v>187</v>
      </c>
      <c r="D677" t="s">
        <v>538</v>
      </c>
      <c r="F677" t="s">
        <v>539</v>
      </c>
      <c r="G677" t="s">
        <v>540</v>
      </c>
      <c r="H677" t="s">
        <v>541</v>
      </c>
      <c r="I677" t="s">
        <v>542</v>
      </c>
      <c r="J677" t="s">
        <v>543</v>
      </c>
      <c r="K677">
        <v>21</v>
      </c>
      <c r="L677" t="s">
        <v>574</v>
      </c>
      <c r="M677" t="s">
        <v>575</v>
      </c>
      <c r="N677" t="s">
        <v>546</v>
      </c>
      <c r="O677" t="s">
        <v>547</v>
      </c>
      <c r="P677" t="s">
        <v>548</v>
      </c>
      <c r="Q677" t="s">
        <v>549</v>
      </c>
      <c r="R677" t="s">
        <v>566</v>
      </c>
      <c r="S677" t="s">
        <v>567</v>
      </c>
      <c r="T677" s="113">
        <v>334413</v>
      </c>
      <c r="U677" t="s">
        <v>643</v>
      </c>
    </row>
    <row r="678" spans="1:21" x14ac:dyDescent="0.25">
      <c r="A678" t="s">
        <v>241</v>
      </c>
      <c r="B678" t="s">
        <v>642</v>
      </c>
      <c r="C678" t="s">
        <v>187</v>
      </c>
      <c r="D678" t="s">
        <v>538</v>
      </c>
      <c r="F678" t="s">
        <v>539</v>
      </c>
      <c r="G678" t="s">
        <v>540</v>
      </c>
      <c r="H678" t="s">
        <v>541</v>
      </c>
      <c r="I678" t="s">
        <v>542</v>
      </c>
      <c r="J678" t="s">
        <v>543</v>
      </c>
      <c r="K678">
        <v>21</v>
      </c>
      <c r="L678" t="s">
        <v>574</v>
      </c>
      <c r="M678" t="s">
        <v>575</v>
      </c>
      <c r="N678" t="s">
        <v>546</v>
      </c>
      <c r="O678" t="s">
        <v>547</v>
      </c>
      <c r="P678" t="s">
        <v>548</v>
      </c>
      <c r="Q678" t="s">
        <v>549</v>
      </c>
      <c r="R678" t="s">
        <v>568</v>
      </c>
      <c r="S678" t="s">
        <v>569</v>
      </c>
      <c r="T678" s="113">
        <v>434347</v>
      </c>
      <c r="U678" t="s">
        <v>643</v>
      </c>
    </row>
    <row r="679" spans="1:21" x14ac:dyDescent="0.25">
      <c r="A679" t="s">
        <v>241</v>
      </c>
      <c r="B679" t="s">
        <v>642</v>
      </c>
      <c r="C679" t="s">
        <v>187</v>
      </c>
      <c r="D679" t="s">
        <v>538</v>
      </c>
      <c r="F679" t="s">
        <v>539</v>
      </c>
      <c r="G679" t="s">
        <v>540</v>
      </c>
      <c r="H679" t="s">
        <v>541</v>
      </c>
      <c r="I679" t="s">
        <v>542</v>
      </c>
      <c r="J679" t="s">
        <v>543</v>
      </c>
      <c r="K679">
        <v>21</v>
      </c>
      <c r="L679" t="s">
        <v>574</v>
      </c>
      <c r="M679" t="s">
        <v>575</v>
      </c>
      <c r="N679" t="s">
        <v>546</v>
      </c>
      <c r="O679" t="s">
        <v>547</v>
      </c>
      <c r="P679" t="s">
        <v>548</v>
      </c>
      <c r="Q679" t="s">
        <v>549</v>
      </c>
      <c r="R679" t="s">
        <v>570</v>
      </c>
      <c r="S679" t="s">
        <v>571</v>
      </c>
      <c r="T679" s="113">
        <v>26465</v>
      </c>
      <c r="U679" t="s">
        <v>643</v>
      </c>
    </row>
    <row r="680" spans="1:21" x14ac:dyDescent="0.25">
      <c r="A680" t="s">
        <v>241</v>
      </c>
      <c r="B680" t="s">
        <v>642</v>
      </c>
      <c r="C680" t="s">
        <v>187</v>
      </c>
      <c r="D680" t="s">
        <v>538</v>
      </c>
      <c r="F680" t="s">
        <v>539</v>
      </c>
      <c r="G680" t="s">
        <v>540</v>
      </c>
      <c r="H680" t="s">
        <v>541</v>
      </c>
      <c r="I680" t="s">
        <v>542</v>
      </c>
      <c r="J680" t="s">
        <v>543</v>
      </c>
      <c r="K680">
        <v>21</v>
      </c>
      <c r="L680" t="s">
        <v>576</v>
      </c>
      <c r="M680" t="s">
        <v>547</v>
      </c>
      <c r="N680" t="s">
        <v>546</v>
      </c>
      <c r="O680" t="s">
        <v>547</v>
      </c>
      <c r="P680" t="s">
        <v>548</v>
      </c>
      <c r="Q680" t="s">
        <v>549</v>
      </c>
      <c r="R680" t="s">
        <v>131</v>
      </c>
      <c r="S680" t="s">
        <v>550</v>
      </c>
      <c r="T680" s="113">
        <v>1214081</v>
      </c>
      <c r="U680" t="s">
        <v>643</v>
      </c>
    </row>
    <row r="681" spans="1:21" x14ac:dyDescent="0.25">
      <c r="A681" t="s">
        <v>241</v>
      </c>
      <c r="B681" t="s">
        <v>642</v>
      </c>
      <c r="C681" t="s">
        <v>187</v>
      </c>
      <c r="D681" t="s">
        <v>538</v>
      </c>
      <c r="F681" t="s">
        <v>539</v>
      </c>
      <c r="G681" t="s">
        <v>540</v>
      </c>
      <c r="H681" t="s">
        <v>541</v>
      </c>
      <c r="I681" t="s">
        <v>542</v>
      </c>
      <c r="J681" t="s">
        <v>543</v>
      </c>
      <c r="K681">
        <v>21</v>
      </c>
      <c r="L681" t="s">
        <v>576</v>
      </c>
      <c r="M681" t="s">
        <v>547</v>
      </c>
      <c r="N681" t="s">
        <v>546</v>
      </c>
      <c r="O681" t="s">
        <v>547</v>
      </c>
      <c r="P681" t="s">
        <v>548</v>
      </c>
      <c r="Q681" t="s">
        <v>549</v>
      </c>
      <c r="R681" t="s">
        <v>552</v>
      </c>
      <c r="S681" t="s">
        <v>553</v>
      </c>
      <c r="T681" s="113">
        <v>32865</v>
      </c>
      <c r="U681" t="s">
        <v>643</v>
      </c>
    </row>
    <row r="682" spans="1:21" x14ac:dyDescent="0.25">
      <c r="A682" t="s">
        <v>241</v>
      </c>
      <c r="B682" t="s">
        <v>642</v>
      </c>
      <c r="C682" t="s">
        <v>187</v>
      </c>
      <c r="D682" t="s">
        <v>538</v>
      </c>
      <c r="F682" t="s">
        <v>539</v>
      </c>
      <c r="G682" t="s">
        <v>540</v>
      </c>
      <c r="H682" t="s">
        <v>541</v>
      </c>
      <c r="I682" t="s">
        <v>542</v>
      </c>
      <c r="J682" t="s">
        <v>543</v>
      </c>
      <c r="K682">
        <v>21</v>
      </c>
      <c r="L682" t="s">
        <v>576</v>
      </c>
      <c r="M682" t="s">
        <v>547</v>
      </c>
      <c r="N682" t="s">
        <v>546</v>
      </c>
      <c r="O682" t="s">
        <v>547</v>
      </c>
      <c r="P682" t="s">
        <v>548</v>
      </c>
      <c r="Q682" t="s">
        <v>549</v>
      </c>
      <c r="R682" t="s">
        <v>554</v>
      </c>
      <c r="S682" t="s">
        <v>555</v>
      </c>
      <c r="T682" s="113">
        <v>124682</v>
      </c>
      <c r="U682" t="s">
        <v>643</v>
      </c>
    </row>
    <row r="683" spans="1:21" x14ac:dyDescent="0.25">
      <c r="A683" t="s">
        <v>241</v>
      </c>
      <c r="B683" t="s">
        <v>642</v>
      </c>
      <c r="C683" t="s">
        <v>187</v>
      </c>
      <c r="D683" t="s">
        <v>538</v>
      </c>
      <c r="F683" t="s">
        <v>539</v>
      </c>
      <c r="G683" t="s">
        <v>540</v>
      </c>
      <c r="H683" t="s">
        <v>541</v>
      </c>
      <c r="I683" t="s">
        <v>542</v>
      </c>
      <c r="J683" t="s">
        <v>543</v>
      </c>
      <c r="K683">
        <v>21</v>
      </c>
      <c r="L683" t="s">
        <v>576</v>
      </c>
      <c r="M683" t="s">
        <v>547</v>
      </c>
      <c r="N683" t="s">
        <v>546</v>
      </c>
      <c r="O683" t="s">
        <v>547</v>
      </c>
      <c r="P683" t="s">
        <v>548</v>
      </c>
      <c r="Q683" t="s">
        <v>549</v>
      </c>
      <c r="R683" t="s">
        <v>556</v>
      </c>
      <c r="S683" t="s">
        <v>557</v>
      </c>
      <c r="T683" s="113">
        <v>106.78</v>
      </c>
      <c r="U683" t="s">
        <v>643</v>
      </c>
    </row>
    <row r="684" spans="1:21" x14ac:dyDescent="0.25">
      <c r="A684" t="s">
        <v>241</v>
      </c>
      <c r="B684" t="s">
        <v>642</v>
      </c>
      <c r="C684" t="s">
        <v>187</v>
      </c>
      <c r="D684" t="s">
        <v>538</v>
      </c>
      <c r="F684" t="s">
        <v>539</v>
      </c>
      <c r="G684" t="s">
        <v>540</v>
      </c>
      <c r="H684" t="s">
        <v>541</v>
      </c>
      <c r="I684" t="s">
        <v>542</v>
      </c>
      <c r="J684" t="s">
        <v>543</v>
      </c>
      <c r="K684">
        <v>21</v>
      </c>
      <c r="L684" t="s">
        <v>576</v>
      </c>
      <c r="M684" t="s">
        <v>547</v>
      </c>
      <c r="N684" t="s">
        <v>546</v>
      </c>
      <c r="O684" t="s">
        <v>547</v>
      </c>
      <c r="P684" t="s">
        <v>548</v>
      </c>
      <c r="Q684" t="s">
        <v>549</v>
      </c>
      <c r="R684" t="s">
        <v>558</v>
      </c>
      <c r="S684" t="s">
        <v>559</v>
      </c>
      <c r="T684" s="113">
        <v>159934</v>
      </c>
      <c r="U684" t="s">
        <v>643</v>
      </c>
    </row>
    <row r="685" spans="1:21" x14ac:dyDescent="0.25">
      <c r="A685" t="s">
        <v>241</v>
      </c>
      <c r="B685" t="s">
        <v>642</v>
      </c>
      <c r="C685" t="s">
        <v>187</v>
      </c>
      <c r="D685" t="s">
        <v>538</v>
      </c>
      <c r="F685" t="s">
        <v>539</v>
      </c>
      <c r="G685" t="s">
        <v>540</v>
      </c>
      <c r="H685" t="s">
        <v>541</v>
      </c>
      <c r="I685" t="s">
        <v>542</v>
      </c>
      <c r="J685" t="s">
        <v>543</v>
      </c>
      <c r="K685">
        <v>21</v>
      </c>
      <c r="L685" t="s">
        <v>576</v>
      </c>
      <c r="M685" t="s">
        <v>547</v>
      </c>
      <c r="N685" t="s">
        <v>546</v>
      </c>
      <c r="O685" t="s">
        <v>547</v>
      </c>
      <c r="P685" t="s">
        <v>548</v>
      </c>
      <c r="Q685" t="s">
        <v>549</v>
      </c>
      <c r="R685" t="s">
        <v>560</v>
      </c>
      <c r="S685" t="s">
        <v>561</v>
      </c>
      <c r="T685" s="113">
        <v>360039</v>
      </c>
      <c r="U685" t="s">
        <v>644</v>
      </c>
    </row>
    <row r="686" spans="1:21" x14ac:dyDescent="0.25">
      <c r="A686" t="s">
        <v>241</v>
      </c>
      <c r="B686" t="s">
        <v>642</v>
      </c>
      <c r="C686" t="s">
        <v>187</v>
      </c>
      <c r="D686" t="s">
        <v>538</v>
      </c>
      <c r="F686" t="s">
        <v>539</v>
      </c>
      <c r="G686" t="s">
        <v>540</v>
      </c>
      <c r="H686" t="s">
        <v>541</v>
      </c>
      <c r="I686" t="s">
        <v>542</v>
      </c>
      <c r="J686" t="s">
        <v>543</v>
      </c>
      <c r="K686">
        <v>21</v>
      </c>
      <c r="L686" t="s">
        <v>576</v>
      </c>
      <c r="M686" t="s">
        <v>547</v>
      </c>
      <c r="N686" t="s">
        <v>546</v>
      </c>
      <c r="O686" t="s">
        <v>547</v>
      </c>
      <c r="P686" t="s">
        <v>548</v>
      </c>
      <c r="Q686" t="s">
        <v>549</v>
      </c>
      <c r="R686" t="s">
        <v>562</v>
      </c>
      <c r="S686" t="s">
        <v>563</v>
      </c>
      <c r="T686" s="113">
        <v>17765</v>
      </c>
      <c r="U686" t="s">
        <v>643</v>
      </c>
    </row>
    <row r="687" spans="1:21" x14ac:dyDescent="0.25">
      <c r="A687" t="s">
        <v>241</v>
      </c>
      <c r="B687" t="s">
        <v>642</v>
      </c>
      <c r="C687" t="s">
        <v>187</v>
      </c>
      <c r="D687" t="s">
        <v>538</v>
      </c>
      <c r="F687" t="s">
        <v>539</v>
      </c>
      <c r="G687" t="s">
        <v>540</v>
      </c>
      <c r="H687" t="s">
        <v>541</v>
      </c>
      <c r="I687" t="s">
        <v>542</v>
      </c>
      <c r="J687" t="s">
        <v>543</v>
      </c>
      <c r="K687">
        <v>21</v>
      </c>
      <c r="L687" t="s">
        <v>576</v>
      </c>
      <c r="M687" t="s">
        <v>547</v>
      </c>
      <c r="N687" t="s">
        <v>546</v>
      </c>
      <c r="O687" t="s">
        <v>547</v>
      </c>
      <c r="P687" t="s">
        <v>548</v>
      </c>
      <c r="Q687" t="s">
        <v>549</v>
      </c>
      <c r="R687" t="s">
        <v>564</v>
      </c>
      <c r="S687" t="s">
        <v>565</v>
      </c>
      <c r="T687" s="113">
        <v>47965</v>
      </c>
      <c r="U687" t="s">
        <v>643</v>
      </c>
    </row>
    <row r="688" spans="1:21" x14ac:dyDescent="0.25">
      <c r="A688" t="s">
        <v>241</v>
      </c>
      <c r="B688" t="s">
        <v>642</v>
      </c>
      <c r="C688" t="s">
        <v>187</v>
      </c>
      <c r="D688" t="s">
        <v>538</v>
      </c>
      <c r="F688" t="s">
        <v>539</v>
      </c>
      <c r="G688" t="s">
        <v>540</v>
      </c>
      <c r="H688" t="s">
        <v>541</v>
      </c>
      <c r="I688" t="s">
        <v>542</v>
      </c>
      <c r="J688" t="s">
        <v>543</v>
      </c>
      <c r="K688">
        <v>21</v>
      </c>
      <c r="L688" t="s">
        <v>576</v>
      </c>
      <c r="M688" t="s">
        <v>547</v>
      </c>
      <c r="N688" t="s">
        <v>546</v>
      </c>
      <c r="O688" t="s">
        <v>547</v>
      </c>
      <c r="P688" t="s">
        <v>548</v>
      </c>
      <c r="Q688" t="s">
        <v>549</v>
      </c>
      <c r="R688" t="s">
        <v>566</v>
      </c>
      <c r="S688" t="s">
        <v>567</v>
      </c>
      <c r="T688" s="113">
        <v>58036</v>
      </c>
      <c r="U688" t="s">
        <v>643</v>
      </c>
    </row>
    <row r="689" spans="1:23" x14ac:dyDescent="0.25">
      <c r="A689" t="s">
        <v>241</v>
      </c>
      <c r="B689" t="s">
        <v>642</v>
      </c>
      <c r="C689" t="s">
        <v>187</v>
      </c>
      <c r="D689" t="s">
        <v>538</v>
      </c>
      <c r="F689" t="s">
        <v>539</v>
      </c>
      <c r="G689" t="s">
        <v>540</v>
      </c>
      <c r="H689" t="s">
        <v>541</v>
      </c>
      <c r="I689" t="s">
        <v>542</v>
      </c>
      <c r="J689" t="s">
        <v>543</v>
      </c>
      <c r="K689">
        <v>21</v>
      </c>
      <c r="L689" t="s">
        <v>576</v>
      </c>
      <c r="M689" t="s">
        <v>547</v>
      </c>
      <c r="N689" t="s">
        <v>546</v>
      </c>
      <c r="O689" t="s">
        <v>547</v>
      </c>
      <c r="P689" t="s">
        <v>548</v>
      </c>
      <c r="Q689" t="s">
        <v>549</v>
      </c>
      <c r="R689" t="s">
        <v>568</v>
      </c>
      <c r="S689" t="s">
        <v>569</v>
      </c>
      <c r="T689" s="113">
        <v>302489</v>
      </c>
      <c r="U689" t="s">
        <v>643</v>
      </c>
    </row>
    <row r="690" spans="1:23" x14ac:dyDescent="0.25">
      <c r="A690" t="s">
        <v>241</v>
      </c>
      <c r="B690" t="s">
        <v>642</v>
      </c>
      <c r="C690" t="s">
        <v>187</v>
      </c>
      <c r="D690" t="s">
        <v>538</v>
      </c>
      <c r="F690" t="s">
        <v>539</v>
      </c>
      <c r="G690" t="s">
        <v>540</v>
      </c>
      <c r="H690" t="s">
        <v>541</v>
      </c>
      <c r="I690" t="s">
        <v>542</v>
      </c>
      <c r="J690" t="s">
        <v>543</v>
      </c>
      <c r="K690">
        <v>21</v>
      </c>
      <c r="L690" t="s">
        <v>576</v>
      </c>
      <c r="M690" t="s">
        <v>547</v>
      </c>
      <c r="N690" t="s">
        <v>546</v>
      </c>
      <c r="O690" t="s">
        <v>547</v>
      </c>
      <c r="P690" t="s">
        <v>548</v>
      </c>
      <c r="Q690" t="s">
        <v>549</v>
      </c>
      <c r="R690" t="s">
        <v>570</v>
      </c>
      <c r="S690" t="s">
        <v>571</v>
      </c>
      <c r="T690" s="113">
        <v>3529</v>
      </c>
      <c r="U690" t="s">
        <v>643</v>
      </c>
    </row>
    <row r="691" spans="1:23" s="49" customFormat="1" x14ac:dyDescent="0.25">
      <c r="A691" s="49" t="s">
        <v>324</v>
      </c>
      <c r="B691" s="49" t="s">
        <v>645</v>
      </c>
      <c r="C691" s="49" t="s">
        <v>187</v>
      </c>
      <c r="D691" s="49" t="s">
        <v>538</v>
      </c>
      <c r="F691" s="49" t="s">
        <v>539</v>
      </c>
      <c r="G691" s="49" t="s">
        <v>540</v>
      </c>
      <c r="H691" s="49" t="s">
        <v>541</v>
      </c>
      <c r="I691" s="49" t="s">
        <v>542</v>
      </c>
      <c r="J691" s="49" t="s">
        <v>543</v>
      </c>
      <c r="K691" s="49">
        <v>21</v>
      </c>
      <c r="L691" s="49" t="s">
        <v>544</v>
      </c>
      <c r="M691" s="49" t="s">
        <v>545</v>
      </c>
      <c r="N691" s="49" t="s">
        <v>546</v>
      </c>
      <c r="O691" s="49" t="s">
        <v>547</v>
      </c>
      <c r="P691" s="49" t="s">
        <v>548</v>
      </c>
      <c r="Q691" s="49" t="s">
        <v>549</v>
      </c>
      <c r="R691" s="49" t="s">
        <v>131</v>
      </c>
      <c r="S691" s="49" t="s">
        <v>550</v>
      </c>
      <c r="T691" s="116">
        <v>21723.8</v>
      </c>
      <c r="U691" s="49" t="s">
        <v>646</v>
      </c>
      <c r="V691" s="50" t="s">
        <v>858</v>
      </c>
      <c r="W691" s="116">
        <f>('ILO employment 2007'!T692+'ILO employment 2007'!T693+'ILO employment 2007'!T694)*( 1 +'ILO employment 2007'!T701/('ILO employment 2007'!T691-'ILO employment 2007'!T701))</f>
        <v>6582.0564996174789</v>
      </c>
    </row>
    <row r="692" spans="1:23" s="49" customFormat="1" x14ac:dyDescent="0.25">
      <c r="A692" s="49" t="s">
        <v>324</v>
      </c>
      <c r="B692" s="49" t="s">
        <v>645</v>
      </c>
      <c r="C692" s="49" t="s">
        <v>187</v>
      </c>
      <c r="D692" s="49" t="s">
        <v>538</v>
      </c>
      <c r="F692" s="49" t="s">
        <v>539</v>
      </c>
      <c r="G692" s="49" t="s">
        <v>540</v>
      </c>
      <c r="H692" s="49" t="s">
        <v>541</v>
      </c>
      <c r="I692" s="49" t="s">
        <v>542</v>
      </c>
      <c r="J692" s="49" t="s">
        <v>543</v>
      </c>
      <c r="K692" s="49">
        <v>21</v>
      </c>
      <c r="L692" s="49" t="s">
        <v>544</v>
      </c>
      <c r="M692" s="49" t="s">
        <v>545</v>
      </c>
      <c r="N692" s="49" t="s">
        <v>546</v>
      </c>
      <c r="O692" s="49" t="s">
        <v>547</v>
      </c>
      <c r="P692" s="49" t="s">
        <v>548</v>
      </c>
      <c r="Q692" s="49" t="s">
        <v>549</v>
      </c>
      <c r="R692" s="49" t="s">
        <v>552</v>
      </c>
      <c r="S692" s="49" t="s">
        <v>553</v>
      </c>
      <c r="T692" s="116">
        <v>1780.3</v>
      </c>
      <c r="U692" s="49" t="s">
        <v>646</v>
      </c>
      <c r="V692" s="50" t="s">
        <v>859</v>
      </c>
      <c r="W692" s="116">
        <f>('ILO employment 2007'!T695+'ILO employment 2007'!T696+'ILO employment 2007'!T697+'ILO employment 2007'!T698+'ILO employment 2007'!T699+'ILO employment 2007'!T700)*( 1 +'ILO employment 2007'!T701/('ILO employment 2007'!T691-'ILO employment 2007'!T701))</f>
        <v>15141.242910471838</v>
      </c>
    </row>
    <row r="693" spans="1:23" s="49" customFormat="1" x14ac:dyDescent="0.25">
      <c r="A693" s="49" t="s">
        <v>324</v>
      </c>
      <c r="B693" s="49" t="s">
        <v>645</v>
      </c>
      <c r="C693" s="49" t="s">
        <v>187</v>
      </c>
      <c r="D693" s="49" t="s">
        <v>538</v>
      </c>
      <c r="F693" s="49" t="s">
        <v>539</v>
      </c>
      <c r="G693" s="49" t="s">
        <v>540</v>
      </c>
      <c r="H693" s="49" t="s">
        <v>541</v>
      </c>
      <c r="I693" s="49" t="s">
        <v>542</v>
      </c>
      <c r="J693" s="49" t="s">
        <v>543</v>
      </c>
      <c r="K693" s="49">
        <v>21</v>
      </c>
      <c r="L693" s="49" t="s">
        <v>544</v>
      </c>
      <c r="M693" s="49" t="s">
        <v>545</v>
      </c>
      <c r="N693" s="49" t="s">
        <v>546</v>
      </c>
      <c r="O693" s="49" t="s">
        <v>547</v>
      </c>
      <c r="P693" s="49" t="s">
        <v>548</v>
      </c>
      <c r="Q693" s="49" t="s">
        <v>549</v>
      </c>
      <c r="R693" s="49" t="s">
        <v>554</v>
      </c>
      <c r="S693" s="49" t="s">
        <v>555</v>
      </c>
      <c r="T693" s="116">
        <v>2822.1</v>
      </c>
      <c r="U693" s="49" t="s">
        <v>646</v>
      </c>
      <c r="V693" s="50" t="s">
        <v>862</v>
      </c>
      <c r="W693" s="116">
        <f>SUM(T692:T701)</f>
        <v>21723.3</v>
      </c>
    </row>
    <row r="694" spans="1:23" s="49" customFormat="1" x14ac:dyDescent="0.25">
      <c r="A694" s="49" t="s">
        <v>324</v>
      </c>
      <c r="B694" s="49" t="s">
        <v>645</v>
      </c>
      <c r="C694" s="49" t="s">
        <v>187</v>
      </c>
      <c r="D694" s="49" t="s">
        <v>538</v>
      </c>
      <c r="F694" s="49" t="s">
        <v>539</v>
      </c>
      <c r="G694" s="49" t="s">
        <v>540</v>
      </c>
      <c r="H694" s="49" t="s">
        <v>541</v>
      </c>
      <c r="I694" s="49" t="s">
        <v>542</v>
      </c>
      <c r="J694" s="49" t="s">
        <v>543</v>
      </c>
      <c r="K694" s="49">
        <v>21</v>
      </c>
      <c r="L694" s="49" t="s">
        <v>544</v>
      </c>
      <c r="M694" s="49" t="s">
        <v>545</v>
      </c>
      <c r="N694" s="49" t="s">
        <v>546</v>
      </c>
      <c r="O694" s="49" t="s">
        <v>547</v>
      </c>
      <c r="P694" s="49" t="s">
        <v>548</v>
      </c>
      <c r="Q694" s="49" t="s">
        <v>549</v>
      </c>
      <c r="R694" s="49" t="s">
        <v>556</v>
      </c>
      <c r="S694" s="49" t="s">
        <v>557</v>
      </c>
      <c r="T694" s="116">
        <v>1971.9</v>
      </c>
      <c r="U694" s="49" t="s">
        <v>646</v>
      </c>
      <c r="V694" s="50"/>
      <c r="W694" s="116"/>
    </row>
    <row r="695" spans="1:23" s="49" customFormat="1" x14ac:dyDescent="0.25">
      <c r="A695" s="49" t="s">
        <v>324</v>
      </c>
      <c r="B695" s="49" t="s">
        <v>645</v>
      </c>
      <c r="C695" s="49" t="s">
        <v>187</v>
      </c>
      <c r="D695" s="49" t="s">
        <v>538</v>
      </c>
      <c r="F695" s="49" t="s">
        <v>539</v>
      </c>
      <c r="G695" s="49" t="s">
        <v>540</v>
      </c>
      <c r="H695" s="49" t="s">
        <v>541</v>
      </c>
      <c r="I695" s="49" t="s">
        <v>542</v>
      </c>
      <c r="J695" s="49" t="s">
        <v>543</v>
      </c>
      <c r="K695" s="49">
        <v>21</v>
      </c>
      <c r="L695" s="49" t="s">
        <v>544</v>
      </c>
      <c r="M695" s="49" t="s">
        <v>545</v>
      </c>
      <c r="N695" s="49" t="s">
        <v>546</v>
      </c>
      <c r="O695" s="49" t="s">
        <v>547</v>
      </c>
      <c r="P695" s="49" t="s">
        <v>548</v>
      </c>
      <c r="Q695" s="49" t="s">
        <v>549</v>
      </c>
      <c r="R695" s="49" t="s">
        <v>558</v>
      </c>
      <c r="S695" s="49" t="s">
        <v>559</v>
      </c>
      <c r="T695" s="116">
        <v>677.4</v>
      </c>
      <c r="U695" s="49" t="s">
        <v>646</v>
      </c>
      <c r="V695" s="50"/>
      <c r="W695" s="116"/>
    </row>
    <row r="696" spans="1:23" s="49" customFormat="1" x14ac:dyDescent="0.25">
      <c r="A696" s="49" t="s">
        <v>324</v>
      </c>
      <c r="B696" s="49" t="s">
        <v>645</v>
      </c>
      <c r="C696" s="49" t="s">
        <v>187</v>
      </c>
      <c r="D696" s="49" t="s">
        <v>538</v>
      </c>
      <c r="F696" s="49" t="s">
        <v>539</v>
      </c>
      <c r="G696" s="49" t="s">
        <v>540</v>
      </c>
      <c r="H696" s="49" t="s">
        <v>541</v>
      </c>
      <c r="I696" s="49" t="s">
        <v>542</v>
      </c>
      <c r="J696" s="49" t="s">
        <v>543</v>
      </c>
      <c r="K696" s="49">
        <v>21</v>
      </c>
      <c r="L696" s="49" t="s">
        <v>544</v>
      </c>
      <c r="M696" s="49" t="s">
        <v>545</v>
      </c>
      <c r="N696" s="49" t="s">
        <v>546</v>
      </c>
      <c r="O696" s="49" t="s">
        <v>547</v>
      </c>
      <c r="P696" s="49" t="s">
        <v>548</v>
      </c>
      <c r="Q696" s="49" t="s">
        <v>549</v>
      </c>
      <c r="R696" s="49" t="s">
        <v>560</v>
      </c>
      <c r="S696" s="49" t="s">
        <v>561</v>
      </c>
      <c r="T696" s="116">
        <v>2074.6</v>
      </c>
      <c r="U696" s="49" t="s">
        <v>646</v>
      </c>
      <c r="V696" s="50"/>
      <c r="W696" s="116"/>
    </row>
    <row r="697" spans="1:23" s="49" customFormat="1" x14ac:dyDescent="0.25">
      <c r="A697" s="49" t="s">
        <v>324</v>
      </c>
      <c r="B697" s="49" t="s">
        <v>645</v>
      </c>
      <c r="C697" s="49" t="s">
        <v>187</v>
      </c>
      <c r="D697" s="49" t="s">
        <v>538</v>
      </c>
      <c r="F697" s="49" t="s">
        <v>539</v>
      </c>
      <c r="G697" s="49" t="s">
        <v>540</v>
      </c>
      <c r="H697" s="49" t="s">
        <v>541</v>
      </c>
      <c r="I697" s="49" t="s">
        <v>542</v>
      </c>
      <c r="J697" s="49" t="s">
        <v>543</v>
      </c>
      <c r="K697" s="49">
        <v>21</v>
      </c>
      <c r="L697" s="49" t="s">
        <v>544</v>
      </c>
      <c r="M697" s="49" t="s">
        <v>545</v>
      </c>
      <c r="N697" s="49" t="s">
        <v>546</v>
      </c>
      <c r="O697" s="49" t="s">
        <v>547</v>
      </c>
      <c r="P697" s="49" t="s">
        <v>548</v>
      </c>
      <c r="Q697" s="49" t="s">
        <v>549</v>
      </c>
      <c r="R697" s="49" t="s">
        <v>562</v>
      </c>
      <c r="S697" s="49" t="s">
        <v>563</v>
      </c>
      <c r="T697" s="116">
        <v>6723.2</v>
      </c>
      <c r="U697" s="49" t="s">
        <v>646</v>
      </c>
      <c r="V697" s="50"/>
      <c r="W697" s="116"/>
    </row>
    <row r="698" spans="1:23" s="49" customFormat="1" x14ac:dyDescent="0.25">
      <c r="A698" s="49" t="s">
        <v>324</v>
      </c>
      <c r="B698" s="49" t="s">
        <v>645</v>
      </c>
      <c r="C698" s="49" t="s">
        <v>187</v>
      </c>
      <c r="D698" s="49" t="s">
        <v>538</v>
      </c>
      <c r="F698" s="49" t="s">
        <v>539</v>
      </c>
      <c r="G698" s="49" t="s">
        <v>540</v>
      </c>
      <c r="H698" s="49" t="s">
        <v>541</v>
      </c>
      <c r="I698" s="49" t="s">
        <v>542</v>
      </c>
      <c r="J698" s="49" t="s">
        <v>543</v>
      </c>
      <c r="K698" s="49">
        <v>21</v>
      </c>
      <c r="L698" s="49" t="s">
        <v>544</v>
      </c>
      <c r="M698" s="49" t="s">
        <v>545</v>
      </c>
      <c r="N698" s="49" t="s">
        <v>546</v>
      </c>
      <c r="O698" s="49" t="s">
        <v>547</v>
      </c>
      <c r="P698" s="49" t="s">
        <v>548</v>
      </c>
      <c r="Q698" s="49" t="s">
        <v>549</v>
      </c>
      <c r="R698" s="49" t="s">
        <v>564</v>
      </c>
      <c r="S698" s="49" t="s">
        <v>565</v>
      </c>
      <c r="T698" s="116">
        <v>3335.1</v>
      </c>
      <c r="U698" s="49" t="s">
        <v>646</v>
      </c>
      <c r="V698" s="50"/>
      <c r="W698" s="116"/>
    </row>
    <row r="699" spans="1:23" s="49" customFormat="1" x14ac:dyDescent="0.25">
      <c r="A699" s="49" t="s">
        <v>324</v>
      </c>
      <c r="B699" s="49" t="s">
        <v>645</v>
      </c>
      <c r="C699" s="49" t="s">
        <v>187</v>
      </c>
      <c r="D699" s="49" t="s">
        <v>538</v>
      </c>
      <c r="F699" s="49" t="s">
        <v>539</v>
      </c>
      <c r="G699" s="49" t="s">
        <v>540</v>
      </c>
      <c r="H699" s="49" t="s">
        <v>541</v>
      </c>
      <c r="I699" s="49" t="s">
        <v>542</v>
      </c>
      <c r="J699" s="49" t="s">
        <v>543</v>
      </c>
      <c r="K699" s="49">
        <v>21</v>
      </c>
      <c r="L699" s="49" t="s">
        <v>544</v>
      </c>
      <c r="M699" s="49" t="s">
        <v>545</v>
      </c>
      <c r="N699" s="49" t="s">
        <v>546</v>
      </c>
      <c r="O699" s="49" t="s">
        <v>547</v>
      </c>
      <c r="P699" s="49" t="s">
        <v>548</v>
      </c>
      <c r="Q699" s="49" t="s">
        <v>549</v>
      </c>
      <c r="R699" s="49" t="s">
        <v>566</v>
      </c>
      <c r="S699" s="49" t="s">
        <v>567</v>
      </c>
      <c r="T699" s="116">
        <v>1547.9</v>
      </c>
      <c r="U699" s="49" t="s">
        <v>646</v>
      </c>
      <c r="V699" s="50"/>
      <c r="W699" s="116"/>
    </row>
    <row r="700" spans="1:23" s="49" customFormat="1" x14ac:dyDescent="0.25">
      <c r="A700" s="49" t="s">
        <v>324</v>
      </c>
      <c r="B700" s="49" t="s">
        <v>645</v>
      </c>
      <c r="C700" s="49" t="s">
        <v>187</v>
      </c>
      <c r="D700" s="49" t="s">
        <v>538</v>
      </c>
      <c r="F700" s="49" t="s">
        <v>539</v>
      </c>
      <c r="G700" s="49" t="s">
        <v>540</v>
      </c>
      <c r="H700" s="49" t="s">
        <v>541</v>
      </c>
      <c r="I700" s="49" t="s">
        <v>542</v>
      </c>
      <c r="J700" s="49" t="s">
        <v>543</v>
      </c>
      <c r="K700" s="49">
        <v>21</v>
      </c>
      <c r="L700" s="49" t="s">
        <v>544</v>
      </c>
      <c r="M700" s="49" t="s">
        <v>545</v>
      </c>
      <c r="N700" s="49" t="s">
        <v>546</v>
      </c>
      <c r="O700" s="49" t="s">
        <v>547</v>
      </c>
      <c r="P700" s="49" t="s">
        <v>548</v>
      </c>
      <c r="Q700" s="49" t="s">
        <v>549</v>
      </c>
      <c r="R700" s="49" t="s">
        <v>568</v>
      </c>
      <c r="S700" s="49" t="s">
        <v>569</v>
      </c>
      <c r="T700" s="116">
        <v>765.2</v>
      </c>
      <c r="U700" s="49" t="s">
        <v>646</v>
      </c>
      <c r="V700" s="50"/>
      <c r="W700" s="116"/>
    </row>
    <row r="701" spans="1:23" s="49" customFormat="1" x14ac:dyDescent="0.25">
      <c r="A701" s="49" t="s">
        <v>324</v>
      </c>
      <c r="B701" s="49" t="s">
        <v>645</v>
      </c>
      <c r="C701" s="49" t="s">
        <v>187</v>
      </c>
      <c r="D701" s="49" t="s">
        <v>538</v>
      </c>
      <c r="F701" s="49" t="s">
        <v>539</v>
      </c>
      <c r="G701" s="49" t="s">
        <v>540</v>
      </c>
      <c r="H701" s="49" t="s">
        <v>541</v>
      </c>
      <c r="I701" s="49" t="s">
        <v>542</v>
      </c>
      <c r="J701" s="49" t="s">
        <v>543</v>
      </c>
      <c r="K701" s="49">
        <v>21</v>
      </c>
      <c r="L701" s="49" t="s">
        <v>544</v>
      </c>
      <c r="M701" s="49" t="s">
        <v>545</v>
      </c>
      <c r="N701" s="49" t="s">
        <v>546</v>
      </c>
      <c r="O701" s="49" t="s">
        <v>547</v>
      </c>
      <c r="P701" s="49" t="s">
        <v>548</v>
      </c>
      <c r="Q701" s="49" t="s">
        <v>549</v>
      </c>
      <c r="R701" s="49" t="s">
        <v>572</v>
      </c>
      <c r="S701" s="49" t="s">
        <v>573</v>
      </c>
      <c r="T701" s="116">
        <v>25.6</v>
      </c>
      <c r="U701" s="49" t="s">
        <v>646</v>
      </c>
      <c r="V701" s="50"/>
      <c r="W701" s="116"/>
    </row>
    <row r="702" spans="1:23" x14ac:dyDescent="0.25">
      <c r="A702" t="s">
        <v>324</v>
      </c>
      <c r="B702" t="s">
        <v>645</v>
      </c>
      <c r="C702" t="s">
        <v>187</v>
      </c>
      <c r="D702" t="s">
        <v>538</v>
      </c>
      <c r="F702" t="s">
        <v>539</v>
      </c>
      <c r="G702" t="s">
        <v>540</v>
      </c>
      <c r="H702" t="s">
        <v>541</v>
      </c>
      <c r="I702" t="s">
        <v>542</v>
      </c>
      <c r="J702" t="s">
        <v>543</v>
      </c>
      <c r="K702">
        <v>21</v>
      </c>
      <c r="L702" t="s">
        <v>574</v>
      </c>
      <c r="M702" t="s">
        <v>575</v>
      </c>
      <c r="N702" t="s">
        <v>546</v>
      </c>
      <c r="O702" t="s">
        <v>547</v>
      </c>
      <c r="P702" t="s">
        <v>548</v>
      </c>
      <c r="Q702" t="s">
        <v>549</v>
      </c>
      <c r="R702" t="s">
        <v>131</v>
      </c>
      <c r="S702" t="s">
        <v>550</v>
      </c>
      <c r="T702" s="113">
        <v>17089.5</v>
      </c>
      <c r="U702" t="s">
        <v>646</v>
      </c>
    </row>
    <row r="703" spans="1:23" x14ac:dyDescent="0.25">
      <c r="A703" t="s">
        <v>324</v>
      </c>
      <c r="B703" t="s">
        <v>645</v>
      </c>
      <c r="C703" t="s">
        <v>187</v>
      </c>
      <c r="D703" t="s">
        <v>538</v>
      </c>
      <c r="F703" t="s">
        <v>539</v>
      </c>
      <c r="G703" t="s">
        <v>540</v>
      </c>
      <c r="H703" t="s">
        <v>541</v>
      </c>
      <c r="I703" t="s">
        <v>542</v>
      </c>
      <c r="J703" t="s">
        <v>543</v>
      </c>
      <c r="K703">
        <v>21</v>
      </c>
      <c r="L703" t="s">
        <v>574</v>
      </c>
      <c r="M703" t="s">
        <v>575</v>
      </c>
      <c r="N703" t="s">
        <v>546</v>
      </c>
      <c r="O703" t="s">
        <v>547</v>
      </c>
      <c r="P703" t="s">
        <v>548</v>
      </c>
      <c r="Q703" t="s">
        <v>549</v>
      </c>
      <c r="R703" t="s">
        <v>552</v>
      </c>
      <c r="S703" t="s">
        <v>553</v>
      </c>
      <c r="T703" s="113">
        <v>1583</v>
      </c>
      <c r="U703" t="s">
        <v>646</v>
      </c>
    </row>
    <row r="704" spans="1:23" x14ac:dyDescent="0.25">
      <c r="A704" t="s">
        <v>324</v>
      </c>
      <c r="B704" t="s">
        <v>645</v>
      </c>
      <c r="C704" t="s">
        <v>187</v>
      </c>
      <c r="D704" t="s">
        <v>538</v>
      </c>
      <c r="F704" t="s">
        <v>539</v>
      </c>
      <c r="G704" t="s">
        <v>540</v>
      </c>
      <c r="H704" t="s">
        <v>541</v>
      </c>
      <c r="I704" t="s">
        <v>542</v>
      </c>
      <c r="J704" t="s">
        <v>543</v>
      </c>
      <c r="K704">
        <v>21</v>
      </c>
      <c r="L704" t="s">
        <v>574</v>
      </c>
      <c r="M704" t="s">
        <v>575</v>
      </c>
      <c r="N704" t="s">
        <v>546</v>
      </c>
      <c r="O704" t="s">
        <v>547</v>
      </c>
      <c r="P704" t="s">
        <v>548</v>
      </c>
      <c r="Q704" t="s">
        <v>549</v>
      </c>
      <c r="R704" t="s">
        <v>554</v>
      </c>
      <c r="S704" t="s">
        <v>555</v>
      </c>
      <c r="T704" s="113">
        <v>1868.3</v>
      </c>
      <c r="U704" t="s">
        <v>646</v>
      </c>
    </row>
    <row r="705" spans="1:21" x14ac:dyDescent="0.25">
      <c r="A705" t="s">
        <v>324</v>
      </c>
      <c r="B705" t="s">
        <v>645</v>
      </c>
      <c r="C705" t="s">
        <v>187</v>
      </c>
      <c r="D705" t="s">
        <v>538</v>
      </c>
      <c r="F705" t="s">
        <v>539</v>
      </c>
      <c r="G705" t="s">
        <v>540</v>
      </c>
      <c r="H705" t="s">
        <v>541</v>
      </c>
      <c r="I705" t="s">
        <v>542</v>
      </c>
      <c r="J705" t="s">
        <v>543</v>
      </c>
      <c r="K705">
        <v>21</v>
      </c>
      <c r="L705" t="s">
        <v>574</v>
      </c>
      <c r="M705" t="s">
        <v>575</v>
      </c>
      <c r="N705" t="s">
        <v>546</v>
      </c>
      <c r="O705" t="s">
        <v>547</v>
      </c>
      <c r="P705" t="s">
        <v>548</v>
      </c>
      <c r="Q705" t="s">
        <v>549</v>
      </c>
      <c r="R705" t="s">
        <v>556</v>
      </c>
      <c r="S705" t="s">
        <v>557</v>
      </c>
      <c r="T705" s="113">
        <v>1296.0999999999999</v>
      </c>
      <c r="U705" t="s">
        <v>646</v>
      </c>
    </row>
    <row r="706" spans="1:21" x14ac:dyDescent="0.25">
      <c r="A706" t="s">
        <v>324</v>
      </c>
      <c r="B706" t="s">
        <v>645</v>
      </c>
      <c r="C706" t="s">
        <v>187</v>
      </c>
      <c r="D706" t="s">
        <v>538</v>
      </c>
      <c r="F706" t="s">
        <v>539</v>
      </c>
      <c r="G706" t="s">
        <v>540</v>
      </c>
      <c r="H706" t="s">
        <v>541</v>
      </c>
      <c r="I706" t="s">
        <v>542</v>
      </c>
      <c r="J706" t="s">
        <v>543</v>
      </c>
      <c r="K706">
        <v>21</v>
      </c>
      <c r="L706" t="s">
        <v>574</v>
      </c>
      <c r="M706" t="s">
        <v>575</v>
      </c>
      <c r="N706" t="s">
        <v>546</v>
      </c>
      <c r="O706" t="s">
        <v>547</v>
      </c>
      <c r="P706" t="s">
        <v>548</v>
      </c>
      <c r="Q706" t="s">
        <v>549</v>
      </c>
      <c r="R706" t="s">
        <v>558</v>
      </c>
      <c r="S706" t="s">
        <v>559</v>
      </c>
      <c r="T706" s="113">
        <v>477.8</v>
      </c>
      <c r="U706" t="s">
        <v>646</v>
      </c>
    </row>
    <row r="707" spans="1:21" x14ac:dyDescent="0.25">
      <c r="A707" t="s">
        <v>324</v>
      </c>
      <c r="B707" t="s">
        <v>645</v>
      </c>
      <c r="C707" t="s">
        <v>187</v>
      </c>
      <c r="D707" t="s">
        <v>538</v>
      </c>
      <c r="F707" t="s">
        <v>539</v>
      </c>
      <c r="G707" t="s">
        <v>540</v>
      </c>
      <c r="H707" t="s">
        <v>541</v>
      </c>
      <c r="I707" t="s">
        <v>542</v>
      </c>
      <c r="J707" t="s">
        <v>543</v>
      </c>
      <c r="K707">
        <v>21</v>
      </c>
      <c r="L707" t="s">
        <v>574</v>
      </c>
      <c r="M707" t="s">
        <v>575</v>
      </c>
      <c r="N707" t="s">
        <v>546</v>
      </c>
      <c r="O707" t="s">
        <v>547</v>
      </c>
      <c r="P707" t="s">
        <v>548</v>
      </c>
      <c r="Q707" t="s">
        <v>549</v>
      </c>
      <c r="R707" t="s">
        <v>560</v>
      </c>
      <c r="S707" t="s">
        <v>561</v>
      </c>
      <c r="T707" s="113">
        <v>1857.6</v>
      </c>
      <c r="U707" t="s">
        <v>646</v>
      </c>
    </row>
    <row r="708" spans="1:21" x14ac:dyDescent="0.25">
      <c r="A708" t="s">
        <v>324</v>
      </c>
      <c r="B708" t="s">
        <v>645</v>
      </c>
      <c r="C708" t="s">
        <v>187</v>
      </c>
      <c r="D708" t="s">
        <v>538</v>
      </c>
      <c r="F708" t="s">
        <v>539</v>
      </c>
      <c r="G708" t="s">
        <v>540</v>
      </c>
      <c r="H708" t="s">
        <v>541</v>
      </c>
      <c r="I708" t="s">
        <v>542</v>
      </c>
      <c r="J708" t="s">
        <v>543</v>
      </c>
      <c r="K708">
        <v>21</v>
      </c>
      <c r="L708" t="s">
        <v>574</v>
      </c>
      <c r="M708" t="s">
        <v>575</v>
      </c>
      <c r="N708" t="s">
        <v>546</v>
      </c>
      <c r="O708" t="s">
        <v>547</v>
      </c>
      <c r="P708" t="s">
        <v>548</v>
      </c>
      <c r="Q708" t="s">
        <v>549</v>
      </c>
      <c r="R708" t="s">
        <v>562</v>
      </c>
      <c r="S708" t="s">
        <v>563</v>
      </c>
      <c r="T708" s="113">
        <v>4591.8999999999996</v>
      </c>
      <c r="U708" t="s">
        <v>646</v>
      </c>
    </row>
    <row r="709" spans="1:21" x14ac:dyDescent="0.25">
      <c r="A709" t="s">
        <v>324</v>
      </c>
      <c r="B709" t="s">
        <v>645</v>
      </c>
      <c r="C709" t="s">
        <v>187</v>
      </c>
      <c r="D709" t="s">
        <v>538</v>
      </c>
      <c r="F709" t="s">
        <v>539</v>
      </c>
      <c r="G709" t="s">
        <v>540</v>
      </c>
      <c r="H709" t="s">
        <v>541</v>
      </c>
      <c r="I709" t="s">
        <v>542</v>
      </c>
      <c r="J709" t="s">
        <v>543</v>
      </c>
      <c r="K709">
        <v>21</v>
      </c>
      <c r="L709" t="s">
        <v>574</v>
      </c>
      <c r="M709" t="s">
        <v>575</v>
      </c>
      <c r="N709" t="s">
        <v>546</v>
      </c>
      <c r="O709" t="s">
        <v>547</v>
      </c>
      <c r="P709" t="s">
        <v>548</v>
      </c>
      <c r="Q709" t="s">
        <v>549</v>
      </c>
      <c r="R709" t="s">
        <v>564</v>
      </c>
      <c r="S709" t="s">
        <v>565</v>
      </c>
      <c r="T709" s="113">
        <v>3219.4</v>
      </c>
      <c r="U709" t="s">
        <v>646</v>
      </c>
    </row>
    <row r="710" spans="1:21" x14ac:dyDescent="0.25">
      <c r="A710" t="s">
        <v>324</v>
      </c>
      <c r="B710" t="s">
        <v>645</v>
      </c>
      <c r="C710" t="s">
        <v>187</v>
      </c>
      <c r="D710" t="s">
        <v>538</v>
      </c>
      <c r="F710" t="s">
        <v>539</v>
      </c>
      <c r="G710" t="s">
        <v>540</v>
      </c>
      <c r="H710" t="s">
        <v>541</v>
      </c>
      <c r="I710" t="s">
        <v>542</v>
      </c>
      <c r="J710" t="s">
        <v>543</v>
      </c>
      <c r="K710">
        <v>21</v>
      </c>
      <c r="L710" t="s">
        <v>574</v>
      </c>
      <c r="M710" t="s">
        <v>575</v>
      </c>
      <c r="N710" t="s">
        <v>546</v>
      </c>
      <c r="O710" t="s">
        <v>547</v>
      </c>
      <c r="P710" t="s">
        <v>548</v>
      </c>
      <c r="Q710" t="s">
        <v>549</v>
      </c>
      <c r="R710" t="s">
        <v>566</v>
      </c>
      <c r="S710" t="s">
        <v>567</v>
      </c>
      <c r="T710" s="113">
        <v>1481.7</v>
      </c>
      <c r="U710" t="s">
        <v>646</v>
      </c>
    </row>
    <row r="711" spans="1:21" x14ac:dyDescent="0.25">
      <c r="A711" t="s">
        <v>324</v>
      </c>
      <c r="B711" t="s">
        <v>645</v>
      </c>
      <c r="C711" t="s">
        <v>187</v>
      </c>
      <c r="D711" t="s">
        <v>538</v>
      </c>
      <c r="F711" t="s">
        <v>539</v>
      </c>
      <c r="G711" t="s">
        <v>540</v>
      </c>
      <c r="H711" t="s">
        <v>541</v>
      </c>
      <c r="I711" t="s">
        <v>542</v>
      </c>
      <c r="J711" t="s">
        <v>543</v>
      </c>
      <c r="K711">
        <v>21</v>
      </c>
      <c r="L711" t="s">
        <v>574</v>
      </c>
      <c r="M711" t="s">
        <v>575</v>
      </c>
      <c r="N711" t="s">
        <v>546</v>
      </c>
      <c r="O711" t="s">
        <v>547</v>
      </c>
      <c r="P711" t="s">
        <v>548</v>
      </c>
      <c r="Q711" t="s">
        <v>549</v>
      </c>
      <c r="R711" t="s">
        <v>568</v>
      </c>
      <c r="S711" t="s">
        <v>569</v>
      </c>
      <c r="T711" s="113">
        <v>693.4</v>
      </c>
      <c r="U711" t="s">
        <v>646</v>
      </c>
    </row>
    <row r="712" spans="1:21" x14ac:dyDescent="0.25">
      <c r="A712" t="s">
        <v>324</v>
      </c>
      <c r="B712" t="s">
        <v>645</v>
      </c>
      <c r="C712" t="s">
        <v>187</v>
      </c>
      <c r="D712" t="s">
        <v>538</v>
      </c>
      <c r="F712" t="s">
        <v>539</v>
      </c>
      <c r="G712" t="s">
        <v>540</v>
      </c>
      <c r="H712" t="s">
        <v>541</v>
      </c>
      <c r="I712" t="s">
        <v>542</v>
      </c>
      <c r="J712" t="s">
        <v>543</v>
      </c>
      <c r="K712">
        <v>21</v>
      </c>
      <c r="L712" t="s">
        <v>574</v>
      </c>
      <c r="M712" t="s">
        <v>575</v>
      </c>
      <c r="N712" t="s">
        <v>546</v>
      </c>
      <c r="O712" t="s">
        <v>547</v>
      </c>
      <c r="P712" t="s">
        <v>548</v>
      </c>
      <c r="Q712" t="s">
        <v>549</v>
      </c>
      <c r="R712" t="s">
        <v>572</v>
      </c>
      <c r="S712" t="s">
        <v>573</v>
      </c>
      <c r="T712" s="113">
        <v>20.3</v>
      </c>
      <c r="U712" t="s">
        <v>646</v>
      </c>
    </row>
    <row r="713" spans="1:21" x14ac:dyDescent="0.25">
      <c r="A713" t="s">
        <v>324</v>
      </c>
      <c r="B713" t="s">
        <v>645</v>
      </c>
      <c r="C713" t="s">
        <v>187</v>
      </c>
      <c r="D713" t="s">
        <v>538</v>
      </c>
      <c r="F713" t="s">
        <v>539</v>
      </c>
      <c r="G713" t="s">
        <v>540</v>
      </c>
      <c r="H713" t="s">
        <v>541</v>
      </c>
      <c r="I713" t="s">
        <v>542</v>
      </c>
      <c r="J713" t="s">
        <v>543</v>
      </c>
      <c r="K713">
        <v>21</v>
      </c>
      <c r="L713" t="s">
        <v>576</v>
      </c>
      <c r="M713" t="s">
        <v>547</v>
      </c>
      <c r="N713" t="s">
        <v>546</v>
      </c>
      <c r="O713" t="s">
        <v>547</v>
      </c>
      <c r="P713" t="s">
        <v>548</v>
      </c>
      <c r="Q713" t="s">
        <v>549</v>
      </c>
      <c r="R713" t="s">
        <v>131</v>
      </c>
      <c r="S713" t="s">
        <v>550</v>
      </c>
      <c r="T713" s="113">
        <v>4634.3</v>
      </c>
      <c r="U713" t="s">
        <v>646</v>
      </c>
    </row>
    <row r="714" spans="1:21" x14ac:dyDescent="0.25">
      <c r="A714" t="s">
        <v>324</v>
      </c>
      <c r="B714" t="s">
        <v>645</v>
      </c>
      <c r="C714" t="s">
        <v>187</v>
      </c>
      <c r="D714" t="s">
        <v>538</v>
      </c>
      <c r="F714" t="s">
        <v>539</v>
      </c>
      <c r="G714" t="s">
        <v>540</v>
      </c>
      <c r="H714" t="s">
        <v>541</v>
      </c>
      <c r="I714" t="s">
        <v>542</v>
      </c>
      <c r="J714" t="s">
        <v>543</v>
      </c>
      <c r="K714">
        <v>21</v>
      </c>
      <c r="L714" t="s">
        <v>576</v>
      </c>
      <c r="M714" t="s">
        <v>547</v>
      </c>
      <c r="N714" t="s">
        <v>546</v>
      </c>
      <c r="O714" t="s">
        <v>547</v>
      </c>
      <c r="P714" t="s">
        <v>548</v>
      </c>
      <c r="Q714" t="s">
        <v>549</v>
      </c>
      <c r="R714" t="s">
        <v>552</v>
      </c>
      <c r="S714" t="s">
        <v>553</v>
      </c>
      <c r="T714" s="113">
        <v>197.8</v>
      </c>
      <c r="U714" t="s">
        <v>646</v>
      </c>
    </row>
    <row r="715" spans="1:21" x14ac:dyDescent="0.25">
      <c r="A715" t="s">
        <v>324</v>
      </c>
      <c r="B715" t="s">
        <v>645</v>
      </c>
      <c r="C715" t="s">
        <v>187</v>
      </c>
      <c r="D715" t="s">
        <v>538</v>
      </c>
      <c r="F715" t="s">
        <v>539</v>
      </c>
      <c r="G715" t="s">
        <v>540</v>
      </c>
      <c r="H715" t="s">
        <v>541</v>
      </c>
      <c r="I715" t="s">
        <v>542</v>
      </c>
      <c r="J715" t="s">
        <v>543</v>
      </c>
      <c r="K715">
        <v>21</v>
      </c>
      <c r="L715" t="s">
        <v>576</v>
      </c>
      <c r="M715" t="s">
        <v>547</v>
      </c>
      <c r="N715" t="s">
        <v>546</v>
      </c>
      <c r="O715" t="s">
        <v>547</v>
      </c>
      <c r="P715" t="s">
        <v>548</v>
      </c>
      <c r="Q715" t="s">
        <v>549</v>
      </c>
      <c r="R715" t="s">
        <v>554</v>
      </c>
      <c r="S715" t="s">
        <v>555</v>
      </c>
      <c r="T715" s="113">
        <v>953.8</v>
      </c>
      <c r="U715" t="s">
        <v>646</v>
      </c>
    </row>
    <row r="716" spans="1:21" x14ac:dyDescent="0.25">
      <c r="A716" t="s">
        <v>324</v>
      </c>
      <c r="B716" t="s">
        <v>645</v>
      </c>
      <c r="C716" t="s">
        <v>187</v>
      </c>
      <c r="D716" t="s">
        <v>538</v>
      </c>
      <c r="F716" t="s">
        <v>539</v>
      </c>
      <c r="G716" t="s">
        <v>540</v>
      </c>
      <c r="H716" t="s">
        <v>541</v>
      </c>
      <c r="I716" t="s">
        <v>542</v>
      </c>
      <c r="J716" t="s">
        <v>543</v>
      </c>
      <c r="K716">
        <v>21</v>
      </c>
      <c r="L716" t="s">
        <v>576</v>
      </c>
      <c r="M716" t="s">
        <v>547</v>
      </c>
      <c r="N716" t="s">
        <v>546</v>
      </c>
      <c r="O716" t="s">
        <v>547</v>
      </c>
      <c r="P716" t="s">
        <v>548</v>
      </c>
      <c r="Q716" t="s">
        <v>549</v>
      </c>
      <c r="R716" t="s">
        <v>556</v>
      </c>
      <c r="S716" t="s">
        <v>557</v>
      </c>
      <c r="T716" s="113">
        <v>675.8</v>
      </c>
      <c r="U716" t="s">
        <v>646</v>
      </c>
    </row>
    <row r="717" spans="1:21" x14ac:dyDescent="0.25">
      <c r="A717" t="s">
        <v>324</v>
      </c>
      <c r="B717" t="s">
        <v>645</v>
      </c>
      <c r="C717" t="s">
        <v>187</v>
      </c>
      <c r="D717" t="s">
        <v>538</v>
      </c>
      <c r="F717" t="s">
        <v>539</v>
      </c>
      <c r="G717" t="s">
        <v>540</v>
      </c>
      <c r="H717" t="s">
        <v>541</v>
      </c>
      <c r="I717" t="s">
        <v>542</v>
      </c>
      <c r="J717" t="s">
        <v>543</v>
      </c>
      <c r="K717">
        <v>21</v>
      </c>
      <c r="L717" t="s">
        <v>576</v>
      </c>
      <c r="M717" t="s">
        <v>547</v>
      </c>
      <c r="N717" t="s">
        <v>546</v>
      </c>
      <c r="O717" t="s">
        <v>547</v>
      </c>
      <c r="P717" t="s">
        <v>548</v>
      </c>
      <c r="Q717" t="s">
        <v>549</v>
      </c>
      <c r="R717" t="s">
        <v>558</v>
      </c>
      <c r="S717" t="s">
        <v>559</v>
      </c>
      <c r="T717" s="113">
        <v>199.6</v>
      </c>
      <c r="U717" t="s">
        <v>646</v>
      </c>
    </row>
    <row r="718" spans="1:21" x14ac:dyDescent="0.25">
      <c r="A718" t="s">
        <v>324</v>
      </c>
      <c r="B718" t="s">
        <v>645</v>
      </c>
      <c r="C718" t="s">
        <v>187</v>
      </c>
      <c r="D718" t="s">
        <v>538</v>
      </c>
      <c r="F718" t="s">
        <v>539</v>
      </c>
      <c r="G718" t="s">
        <v>540</v>
      </c>
      <c r="H718" t="s">
        <v>541</v>
      </c>
      <c r="I718" t="s">
        <v>542</v>
      </c>
      <c r="J718" t="s">
        <v>543</v>
      </c>
      <c r="K718">
        <v>21</v>
      </c>
      <c r="L718" t="s">
        <v>576</v>
      </c>
      <c r="M718" t="s">
        <v>547</v>
      </c>
      <c r="N718" t="s">
        <v>546</v>
      </c>
      <c r="O718" t="s">
        <v>547</v>
      </c>
      <c r="P718" t="s">
        <v>548</v>
      </c>
      <c r="Q718" t="s">
        <v>549</v>
      </c>
      <c r="R718" t="s">
        <v>560</v>
      </c>
      <c r="S718" t="s">
        <v>561</v>
      </c>
      <c r="T718" s="113">
        <v>217</v>
      </c>
      <c r="U718" t="s">
        <v>646</v>
      </c>
    </row>
    <row r="719" spans="1:21" x14ac:dyDescent="0.25">
      <c r="A719" t="s">
        <v>324</v>
      </c>
      <c r="B719" t="s">
        <v>645</v>
      </c>
      <c r="C719" t="s">
        <v>187</v>
      </c>
      <c r="D719" t="s">
        <v>538</v>
      </c>
      <c r="F719" t="s">
        <v>539</v>
      </c>
      <c r="G719" t="s">
        <v>540</v>
      </c>
      <c r="H719" t="s">
        <v>541</v>
      </c>
      <c r="I719" t="s">
        <v>542</v>
      </c>
      <c r="J719" t="s">
        <v>543</v>
      </c>
      <c r="K719">
        <v>21</v>
      </c>
      <c r="L719" t="s">
        <v>576</v>
      </c>
      <c r="M719" t="s">
        <v>547</v>
      </c>
      <c r="N719" t="s">
        <v>546</v>
      </c>
      <c r="O719" t="s">
        <v>547</v>
      </c>
      <c r="P719" t="s">
        <v>548</v>
      </c>
      <c r="Q719" t="s">
        <v>549</v>
      </c>
      <c r="R719" t="s">
        <v>562</v>
      </c>
      <c r="S719" t="s">
        <v>563</v>
      </c>
      <c r="T719" s="113">
        <v>2131.3000000000002</v>
      </c>
      <c r="U719" t="s">
        <v>646</v>
      </c>
    </row>
    <row r="720" spans="1:21" x14ac:dyDescent="0.25">
      <c r="A720" t="s">
        <v>324</v>
      </c>
      <c r="B720" t="s">
        <v>645</v>
      </c>
      <c r="C720" t="s">
        <v>187</v>
      </c>
      <c r="D720" t="s">
        <v>538</v>
      </c>
      <c r="F720" t="s">
        <v>539</v>
      </c>
      <c r="G720" t="s">
        <v>540</v>
      </c>
      <c r="H720" t="s">
        <v>541</v>
      </c>
      <c r="I720" t="s">
        <v>542</v>
      </c>
      <c r="J720" t="s">
        <v>543</v>
      </c>
      <c r="K720">
        <v>21</v>
      </c>
      <c r="L720" t="s">
        <v>576</v>
      </c>
      <c r="M720" t="s">
        <v>547</v>
      </c>
      <c r="N720" t="s">
        <v>546</v>
      </c>
      <c r="O720" t="s">
        <v>547</v>
      </c>
      <c r="P720" t="s">
        <v>548</v>
      </c>
      <c r="Q720" t="s">
        <v>549</v>
      </c>
      <c r="R720" t="s">
        <v>564</v>
      </c>
      <c r="S720" t="s">
        <v>565</v>
      </c>
      <c r="T720" s="113">
        <v>115.7</v>
      </c>
      <c r="U720" t="s">
        <v>646</v>
      </c>
    </row>
    <row r="721" spans="1:23" x14ac:dyDescent="0.25">
      <c r="A721" t="s">
        <v>324</v>
      </c>
      <c r="B721" t="s">
        <v>645</v>
      </c>
      <c r="C721" t="s">
        <v>187</v>
      </c>
      <c r="D721" t="s">
        <v>538</v>
      </c>
      <c r="F721" t="s">
        <v>539</v>
      </c>
      <c r="G721" t="s">
        <v>540</v>
      </c>
      <c r="H721" t="s">
        <v>541</v>
      </c>
      <c r="I721" t="s">
        <v>542</v>
      </c>
      <c r="J721" t="s">
        <v>543</v>
      </c>
      <c r="K721">
        <v>21</v>
      </c>
      <c r="L721" t="s">
        <v>576</v>
      </c>
      <c r="M721" t="s">
        <v>547</v>
      </c>
      <c r="N721" t="s">
        <v>546</v>
      </c>
      <c r="O721" t="s">
        <v>547</v>
      </c>
      <c r="P721" t="s">
        <v>548</v>
      </c>
      <c r="Q721" t="s">
        <v>549</v>
      </c>
      <c r="R721" t="s">
        <v>566</v>
      </c>
      <c r="S721" t="s">
        <v>567</v>
      </c>
      <c r="T721" s="113">
        <v>66.2</v>
      </c>
      <c r="U721" t="s">
        <v>646</v>
      </c>
    </row>
    <row r="722" spans="1:23" x14ac:dyDescent="0.25">
      <c r="A722" t="s">
        <v>324</v>
      </c>
      <c r="B722" t="s">
        <v>645</v>
      </c>
      <c r="C722" t="s">
        <v>187</v>
      </c>
      <c r="D722" t="s">
        <v>538</v>
      </c>
      <c r="F722" t="s">
        <v>539</v>
      </c>
      <c r="G722" t="s">
        <v>540</v>
      </c>
      <c r="H722" t="s">
        <v>541</v>
      </c>
      <c r="I722" t="s">
        <v>542</v>
      </c>
      <c r="J722" t="s">
        <v>543</v>
      </c>
      <c r="K722">
        <v>21</v>
      </c>
      <c r="L722" t="s">
        <v>576</v>
      </c>
      <c r="M722" t="s">
        <v>547</v>
      </c>
      <c r="N722" t="s">
        <v>546</v>
      </c>
      <c r="O722" t="s">
        <v>547</v>
      </c>
      <c r="P722" t="s">
        <v>548</v>
      </c>
      <c r="Q722" t="s">
        <v>549</v>
      </c>
      <c r="R722" t="s">
        <v>568</v>
      </c>
      <c r="S722" t="s">
        <v>569</v>
      </c>
      <c r="T722" s="113">
        <v>71.8</v>
      </c>
      <c r="U722" t="s">
        <v>646</v>
      </c>
    </row>
    <row r="723" spans="1:23" x14ac:dyDescent="0.25">
      <c r="A723" t="s">
        <v>324</v>
      </c>
      <c r="B723" t="s">
        <v>645</v>
      </c>
      <c r="C723" t="s">
        <v>187</v>
      </c>
      <c r="D723" t="s">
        <v>538</v>
      </c>
      <c r="F723" t="s">
        <v>539</v>
      </c>
      <c r="G723" t="s">
        <v>540</v>
      </c>
      <c r="H723" t="s">
        <v>541</v>
      </c>
      <c r="I723" t="s">
        <v>542</v>
      </c>
      <c r="J723" t="s">
        <v>543</v>
      </c>
      <c r="K723">
        <v>21</v>
      </c>
      <c r="L723" t="s">
        <v>576</v>
      </c>
      <c r="M723" t="s">
        <v>547</v>
      </c>
      <c r="N723" t="s">
        <v>546</v>
      </c>
      <c r="O723" t="s">
        <v>547</v>
      </c>
      <c r="P723" t="s">
        <v>548</v>
      </c>
      <c r="Q723" t="s">
        <v>549</v>
      </c>
      <c r="R723" t="s">
        <v>572</v>
      </c>
      <c r="S723" t="s">
        <v>573</v>
      </c>
      <c r="T723" s="113">
        <v>5.3</v>
      </c>
      <c r="U723" t="s">
        <v>646</v>
      </c>
    </row>
    <row r="724" spans="1:23" s="49" customFormat="1" x14ac:dyDescent="0.25">
      <c r="A724" s="49" t="s">
        <v>193</v>
      </c>
      <c r="B724" s="49" t="s">
        <v>647</v>
      </c>
      <c r="C724" s="49" t="s">
        <v>187</v>
      </c>
      <c r="D724" s="49" t="s">
        <v>538</v>
      </c>
      <c r="F724" s="49" t="s">
        <v>539</v>
      </c>
      <c r="G724" s="49" t="s">
        <v>540</v>
      </c>
      <c r="H724" s="49" t="s">
        <v>541</v>
      </c>
      <c r="I724" s="49" t="s">
        <v>542</v>
      </c>
      <c r="J724" s="49" t="s">
        <v>543</v>
      </c>
      <c r="K724" s="49">
        <v>21</v>
      </c>
      <c r="L724" s="49" t="s">
        <v>544</v>
      </c>
      <c r="M724" s="49" t="s">
        <v>545</v>
      </c>
      <c r="N724" s="49" t="s">
        <v>546</v>
      </c>
      <c r="O724" s="49" t="s">
        <v>547</v>
      </c>
      <c r="P724" s="49" t="s">
        <v>548</v>
      </c>
      <c r="Q724" s="49" t="s">
        <v>549</v>
      </c>
      <c r="R724" s="49" t="s">
        <v>131</v>
      </c>
      <c r="S724" s="49" t="s">
        <v>550</v>
      </c>
      <c r="T724" s="116">
        <v>2419.1570000000002</v>
      </c>
      <c r="U724" s="49" t="s">
        <v>648</v>
      </c>
      <c r="V724" s="50" t="s">
        <v>858</v>
      </c>
      <c r="W724" s="116">
        <f>('ILO employment 2007'!T725+'ILO employment 2007'!T726+'ILO employment 2007'!T727)*( 1 +'ILO employment 2007'!T734/('ILO employment 2007'!T724-'ILO employment 2007'!T734))</f>
        <v>302.94108137861474</v>
      </c>
    </row>
    <row r="725" spans="1:23" s="49" customFormat="1" x14ac:dyDescent="0.25">
      <c r="A725" s="49" t="s">
        <v>193</v>
      </c>
      <c r="B725" s="49" t="s">
        <v>647</v>
      </c>
      <c r="C725" s="49" t="s">
        <v>187</v>
      </c>
      <c r="D725" s="49" t="s">
        <v>538</v>
      </c>
      <c r="F725" s="49" t="s">
        <v>539</v>
      </c>
      <c r="G725" s="49" t="s">
        <v>540</v>
      </c>
      <c r="H725" s="49" t="s">
        <v>541</v>
      </c>
      <c r="I725" s="49" t="s">
        <v>542</v>
      </c>
      <c r="J725" s="49" t="s">
        <v>543</v>
      </c>
      <c r="K725" s="49">
        <v>21</v>
      </c>
      <c r="L725" s="49" t="s">
        <v>544</v>
      </c>
      <c r="M725" s="49" t="s">
        <v>545</v>
      </c>
      <c r="N725" s="49" t="s">
        <v>546</v>
      </c>
      <c r="O725" s="49" t="s">
        <v>547</v>
      </c>
      <c r="P725" s="49" t="s">
        <v>548</v>
      </c>
      <c r="Q725" s="49" t="s">
        <v>549</v>
      </c>
      <c r="R725" s="49" t="s">
        <v>552</v>
      </c>
      <c r="S725" s="49" t="s">
        <v>553</v>
      </c>
      <c r="T725" s="116">
        <v>37.503</v>
      </c>
      <c r="U725" s="49" t="s">
        <v>648</v>
      </c>
      <c r="V725" s="50" t="s">
        <v>859</v>
      </c>
      <c r="W725" s="116">
        <f>('ILO employment 2007'!T728+'ILO employment 2007'!T729+'ILO employment 2007'!T730+'ILO employment 2007'!T731+'ILO employment 2007'!T732+'ILO employment 2007'!T733)*( 1 +'ILO employment 2007'!T734/('ILO employment 2007'!T724-'ILO employment 2007'!T734))</f>
        <v>2116.2159186213858</v>
      </c>
    </row>
    <row r="726" spans="1:23" s="49" customFormat="1" x14ac:dyDescent="0.25">
      <c r="A726" s="49" t="s">
        <v>193</v>
      </c>
      <c r="B726" s="49" t="s">
        <v>647</v>
      </c>
      <c r="C726" s="49" t="s">
        <v>187</v>
      </c>
      <c r="D726" s="49" t="s">
        <v>538</v>
      </c>
      <c r="F726" s="49" t="s">
        <v>539</v>
      </c>
      <c r="G726" s="49" t="s">
        <v>540</v>
      </c>
      <c r="H726" s="49" t="s">
        <v>541</v>
      </c>
      <c r="I726" s="49" t="s">
        <v>542</v>
      </c>
      <c r="J726" s="49" t="s">
        <v>543</v>
      </c>
      <c r="K726" s="49">
        <v>21</v>
      </c>
      <c r="L726" s="49" t="s">
        <v>544</v>
      </c>
      <c r="M726" s="49" t="s">
        <v>545</v>
      </c>
      <c r="N726" s="49" t="s">
        <v>546</v>
      </c>
      <c r="O726" s="49" t="s">
        <v>547</v>
      </c>
      <c r="P726" s="49" t="s">
        <v>548</v>
      </c>
      <c r="Q726" s="49" t="s">
        <v>549</v>
      </c>
      <c r="R726" s="49" t="s">
        <v>554</v>
      </c>
      <c r="S726" s="49" t="s">
        <v>555</v>
      </c>
      <c r="T726" s="116">
        <v>80.563000000000002</v>
      </c>
      <c r="U726" s="49" t="s">
        <v>648</v>
      </c>
      <c r="V726" s="130" t="s">
        <v>862</v>
      </c>
      <c r="W726" s="131">
        <f>SUM(T725:T734)</f>
        <v>2419.1570000000002</v>
      </c>
    </row>
    <row r="727" spans="1:23" s="49" customFormat="1" x14ac:dyDescent="0.25">
      <c r="A727" s="49" t="s">
        <v>193</v>
      </c>
      <c r="B727" s="49" t="s">
        <v>647</v>
      </c>
      <c r="C727" s="49" t="s">
        <v>187</v>
      </c>
      <c r="D727" s="49" t="s">
        <v>538</v>
      </c>
      <c r="F727" s="49" t="s">
        <v>539</v>
      </c>
      <c r="G727" s="49" t="s">
        <v>540</v>
      </c>
      <c r="H727" s="49" t="s">
        <v>541</v>
      </c>
      <c r="I727" s="49" t="s">
        <v>542</v>
      </c>
      <c r="J727" s="49" t="s">
        <v>543</v>
      </c>
      <c r="K727" s="49">
        <v>21</v>
      </c>
      <c r="L727" s="49" t="s">
        <v>544</v>
      </c>
      <c r="M727" s="49" t="s">
        <v>545</v>
      </c>
      <c r="N727" s="49" t="s">
        <v>546</v>
      </c>
      <c r="O727" s="49" t="s">
        <v>547</v>
      </c>
      <c r="P727" s="49" t="s">
        <v>548</v>
      </c>
      <c r="Q727" s="49" t="s">
        <v>549</v>
      </c>
      <c r="R727" s="49" t="s">
        <v>556</v>
      </c>
      <c r="S727" s="49" t="s">
        <v>557</v>
      </c>
      <c r="T727" s="116">
        <v>184.137</v>
      </c>
      <c r="U727" s="49" t="s">
        <v>648</v>
      </c>
      <c r="V727" s="50"/>
      <c r="W727" s="116"/>
    </row>
    <row r="728" spans="1:23" s="49" customFormat="1" x14ac:dyDescent="0.25">
      <c r="A728" s="49" t="s">
        <v>193</v>
      </c>
      <c r="B728" s="49" t="s">
        <v>647</v>
      </c>
      <c r="C728" s="49" t="s">
        <v>187</v>
      </c>
      <c r="D728" s="49" t="s">
        <v>538</v>
      </c>
      <c r="F728" s="49" t="s">
        <v>539</v>
      </c>
      <c r="G728" s="49" t="s">
        <v>540</v>
      </c>
      <c r="H728" s="49" t="s">
        <v>541</v>
      </c>
      <c r="I728" s="49" t="s">
        <v>542</v>
      </c>
      <c r="J728" s="49" t="s">
        <v>543</v>
      </c>
      <c r="K728" s="49">
        <v>21</v>
      </c>
      <c r="L728" s="49" t="s">
        <v>544</v>
      </c>
      <c r="M728" s="49" t="s">
        <v>545</v>
      </c>
      <c r="N728" s="49" t="s">
        <v>546</v>
      </c>
      <c r="O728" s="49" t="s">
        <v>547</v>
      </c>
      <c r="P728" s="49" t="s">
        <v>548</v>
      </c>
      <c r="Q728" s="49" t="s">
        <v>549</v>
      </c>
      <c r="R728" s="49" t="s">
        <v>558</v>
      </c>
      <c r="S728" s="49" t="s">
        <v>559</v>
      </c>
      <c r="T728" s="116">
        <v>127.137</v>
      </c>
      <c r="U728" s="49" t="s">
        <v>648</v>
      </c>
      <c r="V728" s="50"/>
      <c r="W728" s="116"/>
    </row>
    <row r="729" spans="1:23" s="49" customFormat="1" x14ac:dyDescent="0.25">
      <c r="A729" s="49" t="s">
        <v>193</v>
      </c>
      <c r="B729" s="49" t="s">
        <v>647</v>
      </c>
      <c r="C729" s="49" t="s">
        <v>187</v>
      </c>
      <c r="D729" s="49" t="s">
        <v>538</v>
      </c>
      <c r="F729" s="49" t="s">
        <v>539</v>
      </c>
      <c r="G729" s="49" t="s">
        <v>540</v>
      </c>
      <c r="H729" s="49" t="s">
        <v>541</v>
      </c>
      <c r="I729" s="49" t="s">
        <v>542</v>
      </c>
      <c r="J729" s="49" t="s">
        <v>543</v>
      </c>
      <c r="K729" s="49">
        <v>21</v>
      </c>
      <c r="L729" s="49" t="s">
        <v>544</v>
      </c>
      <c r="M729" s="49" t="s">
        <v>545</v>
      </c>
      <c r="N729" s="49" t="s">
        <v>546</v>
      </c>
      <c r="O729" s="49" t="s">
        <v>547</v>
      </c>
      <c r="P729" s="49" t="s">
        <v>548</v>
      </c>
      <c r="Q729" s="49" t="s">
        <v>549</v>
      </c>
      <c r="R729" s="49" t="s">
        <v>560</v>
      </c>
      <c r="S729" s="49" t="s">
        <v>561</v>
      </c>
      <c r="T729" s="116">
        <v>459.69</v>
      </c>
      <c r="U729" s="49" t="s">
        <v>648</v>
      </c>
      <c r="V729" s="50"/>
      <c r="W729" s="116"/>
    </row>
    <row r="730" spans="1:23" s="49" customFormat="1" x14ac:dyDescent="0.25">
      <c r="A730" s="49" t="s">
        <v>193</v>
      </c>
      <c r="B730" s="49" t="s">
        <v>647</v>
      </c>
      <c r="C730" s="49" t="s">
        <v>187</v>
      </c>
      <c r="D730" s="49" t="s">
        <v>538</v>
      </c>
      <c r="F730" s="49" t="s">
        <v>539</v>
      </c>
      <c r="G730" s="49" t="s">
        <v>540</v>
      </c>
      <c r="H730" s="49" t="s">
        <v>541</v>
      </c>
      <c r="I730" s="49" t="s">
        <v>542</v>
      </c>
      <c r="J730" s="49" t="s">
        <v>543</v>
      </c>
      <c r="K730" s="49">
        <v>21</v>
      </c>
      <c r="L730" s="49" t="s">
        <v>544</v>
      </c>
      <c r="M730" s="49" t="s">
        <v>545</v>
      </c>
      <c r="N730" s="49" t="s">
        <v>546</v>
      </c>
      <c r="O730" s="49" t="s">
        <v>547</v>
      </c>
      <c r="P730" s="49" t="s">
        <v>548</v>
      </c>
      <c r="Q730" s="49" t="s">
        <v>549</v>
      </c>
      <c r="R730" s="49" t="s">
        <v>562</v>
      </c>
      <c r="S730" s="49" t="s">
        <v>563</v>
      </c>
      <c r="T730" s="116">
        <v>175.25700000000001</v>
      </c>
      <c r="U730" s="49" t="s">
        <v>648</v>
      </c>
      <c r="V730" s="50"/>
      <c r="W730" s="116"/>
    </row>
    <row r="731" spans="1:23" s="49" customFormat="1" x14ac:dyDescent="0.25">
      <c r="A731" s="49" t="s">
        <v>193</v>
      </c>
      <c r="B731" s="49" t="s">
        <v>647</v>
      </c>
      <c r="C731" s="49" t="s">
        <v>187</v>
      </c>
      <c r="D731" s="49" t="s">
        <v>538</v>
      </c>
      <c r="F731" s="49" t="s">
        <v>539</v>
      </c>
      <c r="G731" s="49" t="s">
        <v>540</v>
      </c>
      <c r="H731" s="49" t="s">
        <v>541</v>
      </c>
      <c r="I731" s="49" t="s">
        <v>542</v>
      </c>
      <c r="J731" s="49" t="s">
        <v>543</v>
      </c>
      <c r="K731" s="49">
        <v>21</v>
      </c>
      <c r="L731" s="49" t="s">
        <v>544</v>
      </c>
      <c r="M731" s="49" t="s">
        <v>545</v>
      </c>
      <c r="N731" s="49" t="s">
        <v>546</v>
      </c>
      <c r="O731" s="49" t="s">
        <v>547</v>
      </c>
      <c r="P731" s="49" t="s">
        <v>548</v>
      </c>
      <c r="Q731" s="49" t="s">
        <v>549</v>
      </c>
      <c r="R731" s="49" t="s">
        <v>564</v>
      </c>
      <c r="S731" s="49" t="s">
        <v>565</v>
      </c>
      <c r="T731" s="116">
        <v>412.00400000000002</v>
      </c>
      <c r="U731" s="49" t="s">
        <v>648</v>
      </c>
      <c r="V731" s="50"/>
      <c r="W731" s="116"/>
    </row>
    <row r="732" spans="1:23" s="49" customFormat="1" x14ac:dyDescent="0.25">
      <c r="A732" s="49" t="s">
        <v>193</v>
      </c>
      <c r="B732" s="49" t="s">
        <v>647</v>
      </c>
      <c r="C732" s="49" t="s">
        <v>187</v>
      </c>
      <c r="D732" s="49" t="s">
        <v>538</v>
      </c>
      <c r="F732" s="49" t="s">
        <v>539</v>
      </c>
      <c r="G732" s="49" t="s">
        <v>540</v>
      </c>
      <c r="H732" s="49" t="s">
        <v>541</v>
      </c>
      <c r="I732" s="49" t="s">
        <v>542</v>
      </c>
      <c r="J732" s="49" t="s">
        <v>543</v>
      </c>
      <c r="K732" s="49">
        <v>21</v>
      </c>
      <c r="L732" s="49" t="s">
        <v>544</v>
      </c>
      <c r="M732" s="49" t="s">
        <v>545</v>
      </c>
      <c r="N732" s="49" t="s">
        <v>546</v>
      </c>
      <c r="O732" s="49" t="s">
        <v>547</v>
      </c>
      <c r="P732" s="49" t="s">
        <v>548</v>
      </c>
      <c r="Q732" s="49" t="s">
        <v>549</v>
      </c>
      <c r="R732" s="49" t="s">
        <v>566</v>
      </c>
      <c r="S732" s="49" t="s">
        <v>567</v>
      </c>
      <c r="T732" s="116">
        <v>179.267</v>
      </c>
      <c r="U732" s="49" t="s">
        <v>648</v>
      </c>
      <c r="V732" s="50"/>
      <c r="W732" s="116"/>
    </row>
    <row r="733" spans="1:23" s="49" customFormat="1" x14ac:dyDescent="0.25">
      <c r="A733" s="49" t="s">
        <v>193</v>
      </c>
      <c r="B733" s="49" t="s">
        <v>647</v>
      </c>
      <c r="C733" s="49" t="s">
        <v>187</v>
      </c>
      <c r="D733" s="49" t="s">
        <v>538</v>
      </c>
      <c r="F733" s="49" t="s">
        <v>539</v>
      </c>
      <c r="G733" s="49" t="s">
        <v>540</v>
      </c>
      <c r="H733" s="49" t="s">
        <v>541</v>
      </c>
      <c r="I733" s="49" t="s">
        <v>542</v>
      </c>
      <c r="J733" s="49" t="s">
        <v>543</v>
      </c>
      <c r="K733" s="49">
        <v>21</v>
      </c>
      <c r="L733" s="49" t="s">
        <v>544</v>
      </c>
      <c r="M733" s="49" t="s">
        <v>545</v>
      </c>
      <c r="N733" s="49" t="s">
        <v>546</v>
      </c>
      <c r="O733" s="49" t="s">
        <v>547</v>
      </c>
      <c r="P733" s="49" t="s">
        <v>548</v>
      </c>
      <c r="Q733" s="49" t="s">
        <v>549</v>
      </c>
      <c r="R733" s="49" t="s">
        <v>568</v>
      </c>
      <c r="S733" s="49" t="s">
        <v>569</v>
      </c>
      <c r="T733" s="116">
        <v>757.70500000000004</v>
      </c>
      <c r="U733" s="49" t="s">
        <v>648</v>
      </c>
      <c r="V733" s="50"/>
      <c r="W733" s="116"/>
    </row>
    <row r="734" spans="1:23" s="49" customFormat="1" x14ac:dyDescent="0.25">
      <c r="A734" s="49" t="s">
        <v>193</v>
      </c>
      <c r="B734" s="49" t="s">
        <v>647</v>
      </c>
      <c r="C734" s="49" t="s">
        <v>187</v>
      </c>
      <c r="D734" s="49" t="s">
        <v>538</v>
      </c>
      <c r="F734" s="49" t="s">
        <v>539</v>
      </c>
      <c r="G734" s="49" t="s">
        <v>540</v>
      </c>
      <c r="H734" s="49" t="s">
        <v>541</v>
      </c>
      <c r="I734" s="49" t="s">
        <v>542</v>
      </c>
      <c r="J734" s="49" t="s">
        <v>543</v>
      </c>
      <c r="K734" s="49">
        <v>21</v>
      </c>
      <c r="L734" s="49" t="s">
        <v>544</v>
      </c>
      <c r="M734" s="49" t="s">
        <v>545</v>
      </c>
      <c r="N734" s="49" t="s">
        <v>546</v>
      </c>
      <c r="O734" s="49" t="s">
        <v>547</v>
      </c>
      <c r="P734" s="49" t="s">
        <v>548</v>
      </c>
      <c r="Q734" s="49" t="s">
        <v>549</v>
      </c>
      <c r="R734" s="49" t="s">
        <v>572</v>
      </c>
      <c r="S734" s="49" t="s">
        <v>573</v>
      </c>
      <c r="T734" s="116">
        <v>5.8940000000000001</v>
      </c>
      <c r="U734" s="49" t="s">
        <v>648</v>
      </c>
      <c r="V734" s="50"/>
      <c r="W734" s="116"/>
    </row>
    <row r="735" spans="1:23" x14ac:dyDescent="0.25">
      <c r="A735" t="s">
        <v>193</v>
      </c>
      <c r="B735" t="s">
        <v>647</v>
      </c>
      <c r="C735" t="s">
        <v>187</v>
      </c>
      <c r="D735" t="s">
        <v>538</v>
      </c>
      <c r="F735" t="s">
        <v>539</v>
      </c>
      <c r="G735" t="s">
        <v>540</v>
      </c>
      <c r="H735" t="s">
        <v>541</v>
      </c>
      <c r="I735" t="s">
        <v>542</v>
      </c>
      <c r="J735" t="s">
        <v>543</v>
      </c>
      <c r="K735">
        <v>21</v>
      </c>
      <c r="L735" t="s">
        <v>574</v>
      </c>
      <c r="M735" t="s">
        <v>575</v>
      </c>
      <c r="N735" t="s">
        <v>546</v>
      </c>
      <c r="O735" t="s">
        <v>547</v>
      </c>
      <c r="P735" t="s">
        <v>548</v>
      </c>
      <c r="Q735" t="s">
        <v>549</v>
      </c>
      <c r="R735" t="s">
        <v>131</v>
      </c>
      <c r="S735" t="s">
        <v>550</v>
      </c>
      <c r="T735" s="113">
        <v>1401824</v>
      </c>
      <c r="U735" t="s">
        <v>648</v>
      </c>
    </row>
    <row r="736" spans="1:23" x14ac:dyDescent="0.25">
      <c r="A736" t="s">
        <v>193</v>
      </c>
      <c r="B736" t="s">
        <v>647</v>
      </c>
      <c r="C736" t="s">
        <v>187</v>
      </c>
      <c r="D736" t="s">
        <v>538</v>
      </c>
      <c r="F736" t="s">
        <v>539</v>
      </c>
      <c r="G736" t="s">
        <v>540</v>
      </c>
      <c r="H736" t="s">
        <v>541</v>
      </c>
      <c r="I736" t="s">
        <v>542</v>
      </c>
      <c r="J736" t="s">
        <v>543</v>
      </c>
      <c r="K736">
        <v>21</v>
      </c>
      <c r="L736" t="s">
        <v>574</v>
      </c>
      <c r="M736" t="s">
        <v>575</v>
      </c>
      <c r="N736" t="s">
        <v>546</v>
      </c>
      <c r="O736" t="s">
        <v>547</v>
      </c>
      <c r="P736" t="s">
        <v>548</v>
      </c>
      <c r="Q736" t="s">
        <v>549</v>
      </c>
      <c r="R736" t="s">
        <v>552</v>
      </c>
      <c r="S736" t="s">
        <v>553</v>
      </c>
      <c r="T736" s="113">
        <v>28253</v>
      </c>
      <c r="U736" t="s">
        <v>648</v>
      </c>
    </row>
    <row r="737" spans="1:21" x14ac:dyDescent="0.25">
      <c r="A737" t="s">
        <v>193</v>
      </c>
      <c r="B737" t="s">
        <v>647</v>
      </c>
      <c r="C737" t="s">
        <v>187</v>
      </c>
      <c r="D737" t="s">
        <v>538</v>
      </c>
      <c r="F737" t="s">
        <v>539</v>
      </c>
      <c r="G737" t="s">
        <v>540</v>
      </c>
      <c r="H737" t="s">
        <v>541</v>
      </c>
      <c r="I737" t="s">
        <v>542</v>
      </c>
      <c r="J737" t="s">
        <v>543</v>
      </c>
      <c r="K737">
        <v>21</v>
      </c>
      <c r="L737" t="s">
        <v>574</v>
      </c>
      <c r="M737" t="s">
        <v>575</v>
      </c>
      <c r="N737" t="s">
        <v>546</v>
      </c>
      <c r="O737" t="s">
        <v>547</v>
      </c>
      <c r="P737" t="s">
        <v>548</v>
      </c>
      <c r="Q737" t="s">
        <v>549</v>
      </c>
      <c r="R737" t="s">
        <v>554</v>
      </c>
      <c r="S737" t="s">
        <v>555</v>
      </c>
      <c r="T737" s="113">
        <v>46079</v>
      </c>
      <c r="U737" t="s">
        <v>648</v>
      </c>
    </row>
    <row r="738" spans="1:21" x14ac:dyDescent="0.25">
      <c r="A738" t="s">
        <v>193</v>
      </c>
      <c r="B738" t="s">
        <v>647</v>
      </c>
      <c r="C738" t="s">
        <v>187</v>
      </c>
      <c r="D738" t="s">
        <v>538</v>
      </c>
      <c r="F738" t="s">
        <v>539</v>
      </c>
      <c r="G738" t="s">
        <v>540</v>
      </c>
      <c r="H738" t="s">
        <v>541</v>
      </c>
      <c r="I738" t="s">
        <v>542</v>
      </c>
      <c r="J738" t="s">
        <v>543</v>
      </c>
      <c r="K738">
        <v>21</v>
      </c>
      <c r="L738" t="s">
        <v>574</v>
      </c>
      <c r="M738" t="s">
        <v>575</v>
      </c>
      <c r="N738" t="s">
        <v>546</v>
      </c>
      <c r="O738" t="s">
        <v>547</v>
      </c>
      <c r="P738" t="s">
        <v>548</v>
      </c>
      <c r="Q738" t="s">
        <v>549</v>
      </c>
      <c r="R738" t="s">
        <v>556</v>
      </c>
      <c r="S738" t="s">
        <v>557</v>
      </c>
      <c r="T738" s="113">
        <v>96572</v>
      </c>
      <c r="U738" t="s">
        <v>648</v>
      </c>
    </row>
    <row r="739" spans="1:21" x14ac:dyDescent="0.25">
      <c r="A739" t="s">
        <v>193</v>
      </c>
      <c r="B739" t="s">
        <v>647</v>
      </c>
      <c r="C739" t="s">
        <v>187</v>
      </c>
      <c r="D739" t="s">
        <v>538</v>
      </c>
      <c r="F739" t="s">
        <v>539</v>
      </c>
      <c r="G739" t="s">
        <v>540</v>
      </c>
      <c r="H739" t="s">
        <v>541</v>
      </c>
      <c r="I739" t="s">
        <v>542</v>
      </c>
      <c r="J739" t="s">
        <v>543</v>
      </c>
      <c r="K739">
        <v>21</v>
      </c>
      <c r="L739" t="s">
        <v>574</v>
      </c>
      <c r="M739" t="s">
        <v>575</v>
      </c>
      <c r="N739" t="s">
        <v>546</v>
      </c>
      <c r="O739" t="s">
        <v>547</v>
      </c>
      <c r="P739" t="s">
        <v>548</v>
      </c>
      <c r="Q739" t="s">
        <v>549</v>
      </c>
      <c r="R739" t="s">
        <v>558</v>
      </c>
      <c r="S739" t="s">
        <v>559</v>
      </c>
      <c r="T739" s="113">
        <v>49058</v>
      </c>
      <c r="U739" t="s">
        <v>648</v>
      </c>
    </row>
    <row r="740" spans="1:21" x14ac:dyDescent="0.25">
      <c r="A740" t="s">
        <v>193</v>
      </c>
      <c r="B740" t="s">
        <v>647</v>
      </c>
      <c r="C740" t="s">
        <v>187</v>
      </c>
      <c r="D740" t="s">
        <v>538</v>
      </c>
      <c r="F740" t="s">
        <v>539</v>
      </c>
      <c r="G740" t="s">
        <v>540</v>
      </c>
      <c r="H740" t="s">
        <v>541</v>
      </c>
      <c r="I740" t="s">
        <v>542</v>
      </c>
      <c r="J740" t="s">
        <v>543</v>
      </c>
      <c r="K740">
        <v>21</v>
      </c>
      <c r="L740" t="s">
        <v>574</v>
      </c>
      <c r="M740" t="s">
        <v>575</v>
      </c>
      <c r="N740" t="s">
        <v>546</v>
      </c>
      <c r="O740" t="s">
        <v>547</v>
      </c>
      <c r="P740" t="s">
        <v>548</v>
      </c>
      <c r="Q740" t="s">
        <v>549</v>
      </c>
      <c r="R740" t="s">
        <v>560</v>
      </c>
      <c r="S740" t="s">
        <v>561</v>
      </c>
      <c r="T740" s="113">
        <v>153587</v>
      </c>
      <c r="U740" t="s">
        <v>648</v>
      </c>
    </row>
    <row r="741" spans="1:21" x14ac:dyDescent="0.25">
      <c r="A741" t="s">
        <v>193</v>
      </c>
      <c r="B741" t="s">
        <v>647</v>
      </c>
      <c r="C741" t="s">
        <v>187</v>
      </c>
      <c r="D741" t="s">
        <v>538</v>
      </c>
      <c r="F741" t="s">
        <v>539</v>
      </c>
      <c r="G741" t="s">
        <v>540</v>
      </c>
      <c r="H741" t="s">
        <v>541</v>
      </c>
      <c r="I741" t="s">
        <v>542</v>
      </c>
      <c r="J741" t="s">
        <v>543</v>
      </c>
      <c r="K741">
        <v>21</v>
      </c>
      <c r="L741" t="s">
        <v>574</v>
      </c>
      <c r="M741" t="s">
        <v>575</v>
      </c>
      <c r="N741" t="s">
        <v>546</v>
      </c>
      <c r="O741" t="s">
        <v>547</v>
      </c>
      <c r="P741" t="s">
        <v>548</v>
      </c>
      <c r="Q741" t="s">
        <v>549</v>
      </c>
      <c r="R741" t="s">
        <v>562</v>
      </c>
      <c r="S741" t="s">
        <v>563</v>
      </c>
      <c r="T741" s="113">
        <v>164146</v>
      </c>
      <c r="U741" t="s">
        <v>648</v>
      </c>
    </row>
    <row r="742" spans="1:21" x14ac:dyDescent="0.25">
      <c r="A742" t="s">
        <v>193</v>
      </c>
      <c r="B742" t="s">
        <v>647</v>
      </c>
      <c r="C742" t="s">
        <v>187</v>
      </c>
      <c r="D742" t="s">
        <v>538</v>
      </c>
      <c r="F742" t="s">
        <v>539</v>
      </c>
      <c r="G742" t="s">
        <v>540</v>
      </c>
      <c r="H742" t="s">
        <v>541</v>
      </c>
      <c r="I742" t="s">
        <v>542</v>
      </c>
      <c r="J742" t="s">
        <v>543</v>
      </c>
      <c r="K742">
        <v>21</v>
      </c>
      <c r="L742" t="s">
        <v>574</v>
      </c>
      <c r="M742" t="s">
        <v>575</v>
      </c>
      <c r="N742" t="s">
        <v>546</v>
      </c>
      <c r="O742" t="s">
        <v>547</v>
      </c>
      <c r="P742" t="s">
        <v>548</v>
      </c>
      <c r="Q742" t="s">
        <v>549</v>
      </c>
      <c r="R742" t="s">
        <v>564</v>
      </c>
      <c r="S742" t="s">
        <v>565</v>
      </c>
      <c r="T742" s="113">
        <v>247045</v>
      </c>
      <c r="U742" t="s">
        <v>648</v>
      </c>
    </row>
    <row r="743" spans="1:21" x14ac:dyDescent="0.25">
      <c r="A743" t="s">
        <v>193</v>
      </c>
      <c r="B743" t="s">
        <v>647</v>
      </c>
      <c r="C743" t="s">
        <v>187</v>
      </c>
      <c r="D743" t="s">
        <v>538</v>
      </c>
      <c r="F743" t="s">
        <v>539</v>
      </c>
      <c r="G743" t="s">
        <v>540</v>
      </c>
      <c r="H743" t="s">
        <v>541</v>
      </c>
      <c r="I743" t="s">
        <v>542</v>
      </c>
      <c r="J743" t="s">
        <v>543</v>
      </c>
      <c r="K743">
        <v>21</v>
      </c>
      <c r="L743" t="s">
        <v>574</v>
      </c>
      <c r="M743" t="s">
        <v>575</v>
      </c>
      <c r="N743" t="s">
        <v>546</v>
      </c>
      <c r="O743" t="s">
        <v>547</v>
      </c>
      <c r="P743" t="s">
        <v>548</v>
      </c>
      <c r="Q743" t="s">
        <v>549</v>
      </c>
      <c r="R743" t="s">
        <v>566</v>
      </c>
      <c r="S743" t="s">
        <v>567</v>
      </c>
      <c r="T743" s="113">
        <v>124424</v>
      </c>
      <c r="U743" t="s">
        <v>648</v>
      </c>
    </row>
    <row r="744" spans="1:21" x14ac:dyDescent="0.25">
      <c r="A744" t="s">
        <v>193</v>
      </c>
      <c r="B744" t="s">
        <v>647</v>
      </c>
      <c r="C744" t="s">
        <v>187</v>
      </c>
      <c r="D744" t="s">
        <v>538</v>
      </c>
      <c r="F744" t="s">
        <v>539</v>
      </c>
      <c r="G744" t="s">
        <v>540</v>
      </c>
      <c r="H744" t="s">
        <v>541</v>
      </c>
      <c r="I744" t="s">
        <v>542</v>
      </c>
      <c r="J744" t="s">
        <v>543</v>
      </c>
      <c r="K744">
        <v>21</v>
      </c>
      <c r="L744" t="s">
        <v>574</v>
      </c>
      <c r="M744" t="s">
        <v>575</v>
      </c>
      <c r="N744" t="s">
        <v>546</v>
      </c>
      <c r="O744" t="s">
        <v>547</v>
      </c>
      <c r="P744" t="s">
        <v>548</v>
      </c>
      <c r="Q744" t="s">
        <v>549</v>
      </c>
      <c r="R744" t="s">
        <v>568</v>
      </c>
      <c r="S744" t="s">
        <v>569</v>
      </c>
      <c r="T744" s="113">
        <v>486766</v>
      </c>
      <c r="U744" t="s">
        <v>648</v>
      </c>
    </row>
    <row r="745" spans="1:21" x14ac:dyDescent="0.25">
      <c r="A745" t="s">
        <v>193</v>
      </c>
      <c r="B745" t="s">
        <v>647</v>
      </c>
      <c r="C745" t="s">
        <v>187</v>
      </c>
      <c r="D745" t="s">
        <v>538</v>
      </c>
      <c r="F745" t="s">
        <v>539</v>
      </c>
      <c r="G745" t="s">
        <v>540</v>
      </c>
      <c r="H745" t="s">
        <v>541</v>
      </c>
      <c r="I745" t="s">
        <v>542</v>
      </c>
      <c r="J745" t="s">
        <v>543</v>
      </c>
      <c r="K745">
        <v>21</v>
      </c>
      <c r="L745" t="s">
        <v>574</v>
      </c>
      <c r="M745" t="s">
        <v>575</v>
      </c>
      <c r="N745" t="s">
        <v>546</v>
      </c>
      <c r="O745" t="s">
        <v>547</v>
      </c>
      <c r="P745" t="s">
        <v>548</v>
      </c>
      <c r="Q745" t="s">
        <v>549</v>
      </c>
      <c r="R745" t="s">
        <v>572</v>
      </c>
      <c r="S745" t="s">
        <v>573</v>
      </c>
      <c r="T745" s="113">
        <v>5894</v>
      </c>
      <c r="U745" t="s">
        <v>648</v>
      </c>
    </row>
    <row r="746" spans="1:21" x14ac:dyDescent="0.25">
      <c r="A746" t="s">
        <v>193</v>
      </c>
      <c r="B746" t="s">
        <v>647</v>
      </c>
      <c r="C746" t="s">
        <v>187</v>
      </c>
      <c r="D746" t="s">
        <v>538</v>
      </c>
      <c r="F746" t="s">
        <v>539</v>
      </c>
      <c r="G746" t="s">
        <v>540</v>
      </c>
      <c r="H746" t="s">
        <v>541</v>
      </c>
      <c r="I746" t="s">
        <v>542</v>
      </c>
      <c r="J746" t="s">
        <v>543</v>
      </c>
      <c r="K746">
        <v>21</v>
      </c>
      <c r="L746" t="s">
        <v>576</v>
      </c>
      <c r="M746" t="s">
        <v>547</v>
      </c>
      <c r="N746" t="s">
        <v>546</v>
      </c>
      <c r="O746" t="s">
        <v>547</v>
      </c>
      <c r="P746" t="s">
        <v>548</v>
      </c>
      <c r="Q746" t="s">
        <v>549</v>
      </c>
      <c r="R746" t="s">
        <v>131</v>
      </c>
      <c r="S746" t="s">
        <v>550</v>
      </c>
      <c r="T746" s="113">
        <v>1017333</v>
      </c>
      <c r="U746" t="s">
        <v>648</v>
      </c>
    </row>
    <row r="747" spans="1:21" x14ac:dyDescent="0.25">
      <c r="A747" t="s">
        <v>193</v>
      </c>
      <c r="B747" t="s">
        <v>647</v>
      </c>
      <c r="C747" t="s">
        <v>187</v>
      </c>
      <c r="D747" t="s">
        <v>538</v>
      </c>
      <c r="F747" t="s">
        <v>539</v>
      </c>
      <c r="G747" t="s">
        <v>540</v>
      </c>
      <c r="H747" t="s">
        <v>541</v>
      </c>
      <c r="I747" t="s">
        <v>542</v>
      </c>
      <c r="J747" t="s">
        <v>543</v>
      </c>
      <c r="K747">
        <v>21</v>
      </c>
      <c r="L747" t="s">
        <v>576</v>
      </c>
      <c r="M747" t="s">
        <v>547</v>
      </c>
      <c r="N747" t="s">
        <v>546</v>
      </c>
      <c r="O747" t="s">
        <v>547</v>
      </c>
      <c r="P747" t="s">
        <v>548</v>
      </c>
      <c r="Q747" t="s">
        <v>549</v>
      </c>
      <c r="R747" t="s">
        <v>552</v>
      </c>
      <c r="S747" t="s">
        <v>553</v>
      </c>
      <c r="T747" s="113">
        <v>9.25</v>
      </c>
      <c r="U747" t="s">
        <v>648</v>
      </c>
    </row>
    <row r="748" spans="1:21" x14ac:dyDescent="0.25">
      <c r="A748" t="s">
        <v>193</v>
      </c>
      <c r="B748" t="s">
        <v>647</v>
      </c>
      <c r="C748" t="s">
        <v>187</v>
      </c>
      <c r="D748" t="s">
        <v>538</v>
      </c>
      <c r="F748" t="s">
        <v>539</v>
      </c>
      <c r="G748" t="s">
        <v>540</v>
      </c>
      <c r="H748" t="s">
        <v>541</v>
      </c>
      <c r="I748" t="s">
        <v>542</v>
      </c>
      <c r="J748" t="s">
        <v>543</v>
      </c>
      <c r="K748">
        <v>21</v>
      </c>
      <c r="L748" t="s">
        <v>576</v>
      </c>
      <c r="M748" t="s">
        <v>547</v>
      </c>
      <c r="N748" t="s">
        <v>546</v>
      </c>
      <c r="O748" t="s">
        <v>547</v>
      </c>
      <c r="P748" t="s">
        <v>548</v>
      </c>
      <c r="Q748" t="s">
        <v>549</v>
      </c>
      <c r="R748" t="s">
        <v>554</v>
      </c>
      <c r="S748" t="s">
        <v>555</v>
      </c>
      <c r="T748" s="113">
        <v>34484</v>
      </c>
      <c r="U748" t="s">
        <v>648</v>
      </c>
    </row>
    <row r="749" spans="1:21" x14ac:dyDescent="0.25">
      <c r="A749" t="s">
        <v>193</v>
      </c>
      <c r="B749" t="s">
        <v>647</v>
      </c>
      <c r="C749" t="s">
        <v>187</v>
      </c>
      <c r="D749" t="s">
        <v>538</v>
      </c>
      <c r="F749" t="s">
        <v>539</v>
      </c>
      <c r="G749" t="s">
        <v>540</v>
      </c>
      <c r="H749" t="s">
        <v>541</v>
      </c>
      <c r="I749" t="s">
        <v>542</v>
      </c>
      <c r="J749" t="s">
        <v>543</v>
      </c>
      <c r="K749">
        <v>21</v>
      </c>
      <c r="L749" t="s">
        <v>576</v>
      </c>
      <c r="M749" t="s">
        <v>547</v>
      </c>
      <c r="N749" t="s">
        <v>546</v>
      </c>
      <c r="O749" t="s">
        <v>547</v>
      </c>
      <c r="P749" t="s">
        <v>548</v>
      </c>
      <c r="Q749" t="s">
        <v>549</v>
      </c>
      <c r="R749" t="s">
        <v>556</v>
      </c>
      <c r="S749" t="s">
        <v>557</v>
      </c>
      <c r="T749" s="113">
        <v>87566</v>
      </c>
      <c r="U749" t="s">
        <v>648</v>
      </c>
    </row>
    <row r="750" spans="1:21" x14ac:dyDescent="0.25">
      <c r="A750" t="s">
        <v>193</v>
      </c>
      <c r="B750" t="s">
        <v>647</v>
      </c>
      <c r="C750" t="s">
        <v>187</v>
      </c>
      <c r="D750" t="s">
        <v>538</v>
      </c>
      <c r="F750" t="s">
        <v>539</v>
      </c>
      <c r="G750" t="s">
        <v>540</v>
      </c>
      <c r="H750" t="s">
        <v>541</v>
      </c>
      <c r="I750" t="s">
        <v>542</v>
      </c>
      <c r="J750" t="s">
        <v>543</v>
      </c>
      <c r="K750">
        <v>21</v>
      </c>
      <c r="L750" t="s">
        <v>576</v>
      </c>
      <c r="M750" t="s">
        <v>547</v>
      </c>
      <c r="N750" t="s">
        <v>546</v>
      </c>
      <c r="O750" t="s">
        <v>547</v>
      </c>
      <c r="P750" t="s">
        <v>548</v>
      </c>
      <c r="Q750" t="s">
        <v>549</v>
      </c>
      <c r="R750" t="s">
        <v>558</v>
      </c>
      <c r="S750" t="s">
        <v>559</v>
      </c>
      <c r="T750" s="113">
        <v>78079</v>
      </c>
      <c r="U750" t="s">
        <v>648</v>
      </c>
    </row>
    <row r="751" spans="1:21" x14ac:dyDescent="0.25">
      <c r="A751" t="s">
        <v>193</v>
      </c>
      <c r="B751" t="s">
        <v>647</v>
      </c>
      <c r="C751" t="s">
        <v>187</v>
      </c>
      <c r="D751" t="s">
        <v>538</v>
      </c>
      <c r="F751" t="s">
        <v>539</v>
      </c>
      <c r="G751" t="s">
        <v>540</v>
      </c>
      <c r="H751" t="s">
        <v>541</v>
      </c>
      <c r="I751" t="s">
        <v>542</v>
      </c>
      <c r="J751" t="s">
        <v>543</v>
      </c>
      <c r="K751">
        <v>21</v>
      </c>
      <c r="L751" t="s">
        <v>576</v>
      </c>
      <c r="M751" t="s">
        <v>547</v>
      </c>
      <c r="N751" t="s">
        <v>546</v>
      </c>
      <c r="O751" t="s">
        <v>547</v>
      </c>
      <c r="P751" t="s">
        <v>548</v>
      </c>
      <c r="Q751" t="s">
        <v>549</v>
      </c>
      <c r="R751" t="s">
        <v>560</v>
      </c>
      <c r="S751" t="s">
        <v>561</v>
      </c>
      <c r="T751" s="113">
        <v>306103</v>
      </c>
      <c r="U751" t="s">
        <v>648</v>
      </c>
    </row>
    <row r="752" spans="1:21" x14ac:dyDescent="0.25">
      <c r="A752" t="s">
        <v>193</v>
      </c>
      <c r="B752" t="s">
        <v>647</v>
      </c>
      <c r="C752" t="s">
        <v>187</v>
      </c>
      <c r="D752" t="s">
        <v>538</v>
      </c>
      <c r="F752" t="s">
        <v>539</v>
      </c>
      <c r="G752" t="s">
        <v>540</v>
      </c>
      <c r="H752" t="s">
        <v>541</v>
      </c>
      <c r="I752" t="s">
        <v>542</v>
      </c>
      <c r="J752" t="s">
        <v>543</v>
      </c>
      <c r="K752">
        <v>21</v>
      </c>
      <c r="L752" t="s">
        <v>576</v>
      </c>
      <c r="M752" t="s">
        <v>547</v>
      </c>
      <c r="N752" t="s">
        <v>546</v>
      </c>
      <c r="O752" t="s">
        <v>547</v>
      </c>
      <c r="P752" t="s">
        <v>548</v>
      </c>
      <c r="Q752" t="s">
        <v>549</v>
      </c>
      <c r="R752" t="s">
        <v>562</v>
      </c>
      <c r="S752" t="s">
        <v>563</v>
      </c>
      <c r="T752" s="113">
        <v>11111</v>
      </c>
      <c r="U752" t="s">
        <v>648</v>
      </c>
    </row>
    <row r="753" spans="1:23" x14ac:dyDescent="0.25">
      <c r="A753" t="s">
        <v>193</v>
      </c>
      <c r="B753" t="s">
        <v>647</v>
      </c>
      <c r="C753" t="s">
        <v>187</v>
      </c>
      <c r="D753" t="s">
        <v>538</v>
      </c>
      <c r="F753" t="s">
        <v>539</v>
      </c>
      <c r="G753" t="s">
        <v>540</v>
      </c>
      <c r="H753" t="s">
        <v>541</v>
      </c>
      <c r="I753" t="s">
        <v>542</v>
      </c>
      <c r="J753" t="s">
        <v>543</v>
      </c>
      <c r="K753">
        <v>21</v>
      </c>
      <c r="L753" t="s">
        <v>576</v>
      </c>
      <c r="M753" t="s">
        <v>547</v>
      </c>
      <c r="N753" t="s">
        <v>546</v>
      </c>
      <c r="O753" t="s">
        <v>547</v>
      </c>
      <c r="P753" t="s">
        <v>548</v>
      </c>
      <c r="Q753" t="s">
        <v>549</v>
      </c>
      <c r="R753" t="s">
        <v>564</v>
      </c>
      <c r="S753" t="s">
        <v>565</v>
      </c>
      <c r="T753" s="113">
        <v>164959</v>
      </c>
      <c r="U753" t="s">
        <v>648</v>
      </c>
    </row>
    <row r="754" spans="1:23" x14ac:dyDescent="0.25">
      <c r="A754" t="s">
        <v>193</v>
      </c>
      <c r="B754" t="s">
        <v>647</v>
      </c>
      <c r="C754" t="s">
        <v>187</v>
      </c>
      <c r="D754" t="s">
        <v>538</v>
      </c>
      <c r="F754" t="s">
        <v>539</v>
      </c>
      <c r="G754" t="s">
        <v>540</v>
      </c>
      <c r="H754" t="s">
        <v>541</v>
      </c>
      <c r="I754" t="s">
        <v>542</v>
      </c>
      <c r="J754" t="s">
        <v>543</v>
      </c>
      <c r="K754">
        <v>21</v>
      </c>
      <c r="L754" t="s">
        <v>576</v>
      </c>
      <c r="M754" t="s">
        <v>547</v>
      </c>
      <c r="N754" t="s">
        <v>546</v>
      </c>
      <c r="O754" t="s">
        <v>547</v>
      </c>
      <c r="P754" t="s">
        <v>548</v>
      </c>
      <c r="Q754" t="s">
        <v>549</v>
      </c>
      <c r="R754" t="s">
        <v>566</v>
      </c>
      <c r="S754" t="s">
        <v>567</v>
      </c>
      <c r="T754" s="113">
        <v>54843</v>
      </c>
      <c r="U754" t="s">
        <v>648</v>
      </c>
    </row>
    <row r="755" spans="1:23" x14ac:dyDescent="0.25">
      <c r="A755" t="s">
        <v>193</v>
      </c>
      <c r="B755" t="s">
        <v>647</v>
      </c>
      <c r="C755" t="s">
        <v>187</v>
      </c>
      <c r="D755" t="s">
        <v>538</v>
      </c>
      <c r="F755" t="s">
        <v>539</v>
      </c>
      <c r="G755" t="s">
        <v>540</v>
      </c>
      <c r="H755" t="s">
        <v>541</v>
      </c>
      <c r="I755" t="s">
        <v>542</v>
      </c>
      <c r="J755" t="s">
        <v>543</v>
      </c>
      <c r="K755">
        <v>21</v>
      </c>
      <c r="L755" t="s">
        <v>576</v>
      </c>
      <c r="M755" t="s">
        <v>547</v>
      </c>
      <c r="N755" t="s">
        <v>546</v>
      </c>
      <c r="O755" t="s">
        <v>547</v>
      </c>
      <c r="P755" t="s">
        <v>548</v>
      </c>
      <c r="Q755" t="s">
        <v>549</v>
      </c>
      <c r="R755" t="s">
        <v>568</v>
      </c>
      <c r="S755" t="s">
        <v>569</v>
      </c>
      <c r="T755" s="113">
        <v>270939</v>
      </c>
      <c r="U755" t="s">
        <v>648</v>
      </c>
    </row>
    <row r="756" spans="1:23" x14ac:dyDescent="0.25">
      <c r="A756" t="s">
        <v>193</v>
      </c>
      <c r="B756" t="s">
        <v>647</v>
      </c>
      <c r="C756" t="s">
        <v>187</v>
      </c>
      <c r="D756" t="s">
        <v>538</v>
      </c>
      <c r="F756" t="s">
        <v>539</v>
      </c>
      <c r="G756" t="s">
        <v>540</v>
      </c>
      <c r="H756" t="s">
        <v>541</v>
      </c>
      <c r="I756" t="s">
        <v>542</v>
      </c>
      <c r="J756" t="s">
        <v>543</v>
      </c>
      <c r="K756">
        <v>21</v>
      </c>
      <c r="L756" t="s">
        <v>576</v>
      </c>
      <c r="M756" t="s">
        <v>547</v>
      </c>
      <c r="N756" t="s">
        <v>546</v>
      </c>
      <c r="O756" t="s">
        <v>547</v>
      </c>
      <c r="P756" t="s">
        <v>548</v>
      </c>
      <c r="Q756" t="s">
        <v>549</v>
      </c>
      <c r="R756" t="s">
        <v>572</v>
      </c>
      <c r="S756" t="s">
        <v>573</v>
      </c>
      <c r="U756" t="s">
        <v>648</v>
      </c>
    </row>
    <row r="757" spans="1:23" s="49" customFormat="1" x14ac:dyDescent="0.25">
      <c r="A757" s="49" t="s">
        <v>45</v>
      </c>
      <c r="B757" s="49" t="s">
        <v>649</v>
      </c>
      <c r="C757" s="49" t="s">
        <v>187</v>
      </c>
      <c r="D757" s="49" t="s">
        <v>538</v>
      </c>
      <c r="F757" s="49" t="s">
        <v>539</v>
      </c>
      <c r="G757" s="49" t="s">
        <v>540</v>
      </c>
      <c r="H757" s="49" t="s">
        <v>541</v>
      </c>
      <c r="I757" s="49" t="s">
        <v>542</v>
      </c>
      <c r="J757" s="49" t="s">
        <v>543</v>
      </c>
      <c r="K757" s="49">
        <v>21</v>
      </c>
      <c r="L757" s="49" t="s">
        <v>544</v>
      </c>
      <c r="M757" s="49" t="s">
        <v>545</v>
      </c>
      <c r="N757" s="49" t="s">
        <v>546</v>
      </c>
      <c r="O757" s="49" t="s">
        <v>547</v>
      </c>
      <c r="P757" s="49" t="s">
        <v>548</v>
      </c>
      <c r="Q757" s="49" t="s">
        <v>549</v>
      </c>
      <c r="R757" s="49" t="s">
        <v>131</v>
      </c>
      <c r="S757" s="49" t="s">
        <v>550</v>
      </c>
      <c r="T757" s="116">
        <v>655.29999999999995</v>
      </c>
      <c r="U757" s="49" t="s">
        <v>650</v>
      </c>
      <c r="V757" s="50" t="s">
        <v>858</v>
      </c>
      <c r="W757" s="116">
        <f>('ILO employment 2007'!T758+'ILO employment 2007'!T759+'ILO employment 2007'!T760)*( 1 +'ILO employment 2007'!T767/('ILO employment 2007'!T757-'ILO employment 2007'!T767))</f>
        <v>263.00472537588217</v>
      </c>
    </row>
    <row r="758" spans="1:23" s="49" customFormat="1" x14ac:dyDescent="0.25">
      <c r="A758" s="49" t="s">
        <v>45</v>
      </c>
      <c r="B758" s="49" t="s">
        <v>649</v>
      </c>
      <c r="C758" s="49" t="s">
        <v>187</v>
      </c>
      <c r="D758" s="49" t="s">
        <v>538</v>
      </c>
      <c r="F758" s="49" t="s">
        <v>539</v>
      </c>
      <c r="G758" s="49" t="s">
        <v>540</v>
      </c>
      <c r="H758" s="49" t="s">
        <v>541</v>
      </c>
      <c r="I758" s="49" t="s">
        <v>542</v>
      </c>
      <c r="J758" s="49" t="s">
        <v>543</v>
      </c>
      <c r="K758" s="49">
        <v>21</v>
      </c>
      <c r="L758" s="49" t="s">
        <v>544</v>
      </c>
      <c r="M758" s="49" t="s">
        <v>545</v>
      </c>
      <c r="N758" s="49" t="s">
        <v>546</v>
      </c>
      <c r="O758" s="49" t="s">
        <v>547</v>
      </c>
      <c r="P758" s="49" t="s">
        <v>548</v>
      </c>
      <c r="Q758" s="49" t="s">
        <v>549</v>
      </c>
      <c r="R758" s="49" t="s">
        <v>552</v>
      </c>
      <c r="S758" s="49" t="s">
        <v>553</v>
      </c>
      <c r="T758" s="116">
        <v>83.1</v>
      </c>
      <c r="U758" s="49" t="s">
        <v>650</v>
      </c>
      <c r="V758" s="50" t="s">
        <v>859</v>
      </c>
      <c r="W758" s="116">
        <f>('ILO employment 2007'!T761+'ILO employment 2007'!T762+'ILO employment 2007'!T763+'ILO employment 2007'!T764+'ILO employment 2007'!T765+'ILO employment 2007'!T766)*( 1 +'ILO employment 2007'!T767/('ILO employment 2007'!T757-'ILO employment 2007'!T767))</f>
        <v>392.29527462411778</v>
      </c>
    </row>
    <row r="759" spans="1:23" s="49" customFormat="1" x14ac:dyDescent="0.25">
      <c r="A759" s="49" t="s">
        <v>45</v>
      </c>
      <c r="B759" s="49" t="s">
        <v>649</v>
      </c>
      <c r="C759" s="49" t="s">
        <v>187</v>
      </c>
      <c r="D759" s="49" t="s">
        <v>538</v>
      </c>
      <c r="F759" s="49" t="s">
        <v>539</v>
      </c>
      <c r="G759" s="49" t="s">
        <v>540</v>
      </c>
      <c r="H759" s="49" t="s">
        <v>541</v>
      </c>
      <c r="I759" s="49" t="s">
        <v>542</v>
      </c>
      <c r="J759" s="49" t="s">
        <v>543</v>
      </c>
      <c r="K759" s="49">
        <v>21</v>
      </c>
      <c r="L759" s="49" t="s">
        <v>544</v>
      </c>
      <c r="M759" s="49" t="s">
        <v>545</v>
      </c>
      <c r="N759" s="49" t="s">
        <v>546</v>
      </c>
      <c r="O759" s="49" t="s">
        <v>547</v>
      </c>
      <c r="P759" s="49" t="s">
        <v>548</v>
      </c>
      <c r="Q759" s="49" t="s">
        <v>549</v>
      </c>
      <c r="R759" s="49" t="s">
        <v>554</v>
      </c>
      <c r="S759" s="49" t="s">
        <v>555</v>
      </c>
      <c r="T759" s="116">
        <v>95.2</v>
      </c>
      <c r="U759" s="49" t="s">
        <v>650</v>
      </c>
      <c r="V759" s="50" t="s">
        <v>862</v>
      </c>
      <c r="W759" s="116">
        <f>SUM(T758:T767)</f>
        <v>655.29999999999995</v>
      </c>
    </row>
    <row r="760" spans="1:23" s="49" customFormat="1" x14ac:dyDescent="0.25">
      <c r="A760" s="49" t="s">
        <v>45</v>
      </c>
      <c r="B760" s="49" t="s">
        <v>649</v>
      </c>
      <c r="C760" s="49" t="s">
        <v>187</v>
      </c>
      <c r="D760" s="49" t="s">
        <v>538</v>
      </c>
      <c r="F760" s="49" t="s">
        <v>539</v>
      </c>
      <c r="G760" s="49" t="s">
        <v>540</v>
      </c>
      <c r="H760" s="49" t="s">
        <v>541</v>
      </c>
      <c r="I760" s="49" t="s">
        <v>542</v>
      </c>
      <c r="J760" s="49" t="s">
        <v>543</v>
      </c>
      <c r="K760" s="49">
        <v>21</v>
      </c>
      <c r="L760" s="49" t="s">
        <v>544</v>
      </c>
      <c r="M760" s="49" t="s">
        <v>545</v>
      </c>
      <c r="N760" s="49" t="s">
        <v>546</v>
      </c>
      <c r="O760" s="49" t="s">
        <v>547</v>
      </c>
      <c r="P760" s="49" t="s">
        <v>548</v>
      </c>
      <c r="Q760" s="49" t="s">
        <v>549</v>
      </c>
      <c r="R760" s="49" t="s">
        <v>556</v>
      </c>
      <c r="S760" s="49" t="s">
        <v>557</v>
      </c>
      <c r="T760" s="116">
        <v>83.3</v>
      </c>
      <c r="U760" s="49" t="s">
        <v>650</v>
      </c>
      <c r="V760" s="50"/>
      <c r="W760" s="116"/>
    </row>
    <row r="761" spans="1:23" s="49" customFormat="1" x14ac:dyDescent="0.25">
      <c r="A761" s="49" t="s">
        <v>45</v>
      </c>
      <c r="B761" s="49" t="s">
        <v>649</v>
      </c>
      <c r="C761" s="49" t="s">
        <v>187</v>
      </c>
      <c r="D761" s="49" t="s">
        <v>538</v>
      </c>
      <c r="F761" s="49" t="s">
        <v>539</v>
      </c>
      <c r="G761" s="49" t="s">
        <v>540</v>
      </c>
      <c r="H761" s="49" t="s">
        <v>541</v>
      </c>
      <c r="I761" s="49" t="s">
        <v>542</v>
      </c>
      <c r="J761" s="49" t="s">
        <v>543</v>
      </c>
      <c r="K761" s="49">
        <v>21</v>
      </c>
      <c r="L761" s="49" t="s">
        <v>544</v>
      </c>
      <c r="M761" s="49" t="s">
        <v>545</v>
      </c>
      <c r="N761" s="49" t="s">
        <v>546</v>
      </c>
      <c r="O761" s="49" t="s">
        <v>547</v>
      </c>
      <c r="P761" s="49" t="s">
        <v>548</v>
      </c>
      <c r="Q761" s="49" t="s">
        <v>549</v>
      </c>
      <c r="R761" s="49" t="s">
        <v>558</v>
      </c>
      <c r="S761" s="49" t="s">
        <v>559</v>
      </c>
      <c r="T761" s="116">
        <v>31.5</v>
      </c>
      <c r="U761" s="49" t="s">
        <v>650</v>
      </c>
      <c r="V761" s="50"/>
      <c r="W761" s="116"/>
    </row>
    <row r="762" spans="1:23" s="49" customFormat="1" x14ac:dyDescent="0.25">
      <c r="A762" s="49" t="s">
        <v>45</v>
      </c>
      <c r="B762" s="49" t="s">
        <v>649</v>
      </c>
      <c r="C762" s="49" t="s">
        <v>187</v>
      </c>
      <c r="D762" s="49" t="s">
        <v>538</v>
      </c>
      <c r="F762" s="49" t="s">
        <v>539</v>
      </c>
      <c r="G762" s="49" t="s">
        <v>540</v>
      </c>
      <c r="H762" s="49" t="s">
        <v>541</v>
      </c>
      <c r="I762" s="49" t="s">
        <v>542</v>
      </c>
      <c r="J762" s="49" t="s">
        <v>543</v>
      </c>
      <c r="K762" s="49">
        <v>21</v>
      </c>
      <c r="L762" s="49" t="s">
        <v>544</v>
      </c>
      <c r="M762" s="49" t="s">
        <v>545</v>
      </c>
      <c r="N762" s="49" t="s">
        <v>546</v>
      </c>
      <c r="O762" s="49" t="s">
        <v>547</v>
      </c>
      <c r="P762" s="49" t="s">
        <v>548</v>
      </c>
      <c r="Q762" s="49" t="s">
        <v>549</v>
      </c>
      <c r="R762" s="49" t="s">
        <v>560</v>
      </c>
      <c r="S762" s="49" t="s">
        <v>561</v>
      </c>
      <c r="T762" s="116">
        <v>77.8</v>
      </c>
      <c r="U762" s="49" t="s">
        <v>650</v>
      </c>
      <c r="V762" s="50"/>
      <c r="W762" s="116"/>
    </row>
    <row r="763" spans="1:23" s="49" customFormat="1" x14ac:dyDescent="0.25">
      <c r="A763" s="49" t="s">
        <v>45</v>
      </c>
      <c r="B763" s="49" t="s">
        <v>649</v>
      </c>
      <c r="C763" s="49" t="s">
        <v>187</v>
      </c>
      <c r="D763" s="49" t="s">
        <v>538</v>
      </c>
      <c r="F763" s="49" t="s">
        <v>539</v>
      </c>
      <c r="G763" s="49" t="s">
        <v>540</v>
      </c>
      <c r="H763" s="49" t="s">
        <v>541</v>
      </c>
      <c r="I763" s="49" t="s">
        <v>542</v>
      </c>
      <c r="J763" s="49" t="s">
        <v>543</v>
      </c>
      <c r="K763" s="49">
        <v>21</v>
      </c>
      <c r="L763" s="49" t="s">
        <v>544</v>
      </c>
      <c r="M763" s="49" t="s">
        <v>545</v>
      </c>
      <c r="N763" s="49" t="s">
        <v>546</v>
      </c>
      <c r="O763" s="49" t="s">
        <v>547</v>
      </c>
      <c r="P763" s="49" t="s">
        <v>548</v>
      </c>
      <c r="Q763" s="49" t="s">
        <v>549</v>
      </c>
      <c r="R763" s="49" t="s">
        <v>562</v>
      </c>
      <c r="S763" s="49" t="s">
        <v>563</v>
      </c>
      <c r="T763" s="116">
        <v>12.4</v>
      </c>
      <c r="U763" s="49" t="s">
        <v>650</v>
      </c>
      <c r="V763" s="50"/>
      <c r="W763" s="116"/>
    </row>
    <row r="764" spans="1:23" s="49" customFormat="1" x14ac:dyDescent="0.25">
      <c r="A764" s="49" t="s">
        <v>45</v>
      </c>
      <c r="B764" s="49" t="s">
        <v>649</v>
      </c>
      <c r="C764" s="49" t="s">
        <v>187</v>
      </c>
      <c r="D764" s="49" t="s">
        <v>538</v>
      </c>
      <c r="F764" s="49" t="s">
        <v>539</v>
      </c>
      <c r="G764" s="49" t="s">
        <v>540</v>
      </c>
      <c r="H764" s="49" t="s">
        <v>541</v>
      </c>
      <c r="I764" s="49" t="s">
        <v>542</v>
      </c>
      <c r="J764" s="49" t="s">
        <v>543</v>
      </c>
      <c r="K764" s="49">
        <v>21</v>
      </c>
      <c r="L764" s="49" t="s">
        <v>544</v>
      </c>
      <c r="M764" s="49" t="s">
        <v>545</v>
      </c>
      <c r="N764" s="49" t="s">
        <v>546</v>
      </c>
      <c r="O764" s="49" t="s">
        <v>547</v>
      </c>
      <c r="P764" s="49" t="s">
        <v>548</v>
      </c>
      <c r="Q764" s="49" t="s">
        <v>549</v>
      </c>
      <c r="R764" s="49" t="s">
        <v>564</v>
      </c>
      <c r="S764" s="49" t="s">
        <v>565</v>
      </c>
      <c r="T764" s="116">
        <v>110.2</v>
      </c>
      <c r="U764" s="49" t="s">
        <v>650</v>
      </c>
      <c r="V764" s="50"/>
      <c r="W764" s="116"/>
    </row>
    <row r="765" spans="1:23" s="49" customFormat="1" x14ac:dyDescent="0.25">
      <c r="A765" s="49" t="s">
        <v>45</v>
      </c>
      <c r="B765" s="49" t="s">
        <v>649</v>
      </c>
      <c r="C765" s="49" t="s">
        <v>187</v>
      </c>
      <c r="D765" s="49" t="s">
        <v>538</v>
      </c>
      <c r="F765" s="49" t="s">
        <v>539</v>
      </c>
      <c r="G765" s="49" t="s">
        <v>540</v>
      </c>
      <c r="H765" s="49" t="s">
        <v>541</v>
      </c>
      <c r="I765" s="49" t="s">
        <v>542</v>
      </c>
      <c r="J765" s="49" t="s">
        <v>543</v>
      </c>
      <c r="K765" s="49">
        <v>21</v>
      </c>
      <c r="L765" s="49" t="s">
        <v>544</v>
      </c>
      <c r="M765" s="49" t="s">
        <v>545</v>
      </c>
      <c r="N765" s="49" t="s">
        <v>546</v>
      </c>
      <c r="O765" s="49" t="s">
        <v>547</v>
      </c>
      <c r="P765" s="49" t="s">
        <v>548</v>
      </c>
      <c r="Q765" s="49" t="s">
        <v>549</v>
      </c>
      <c r="R765" s="49" t="s">
        <v>566</v>
      </c>
      <c r="S765" s="49" t="s">
        <v>567</v>
      </c>
      <c r="T765" s="116">
        <v>90.5</v>
      </c>
      <c r="U765" s="49" t="s">
        <v>650</v>
      </c>
      <c r="V765" s="50"/>
      <c r="W765" s="116"/>
    </row>
    <row r="766" spans="1:23" s="49" customFormat="1" x14ac:dyDescent="0.25">
      <c r="A766" s="49" t="s">
        <v>45</v>
      </c>
      <c r="B766" s="49" t="s">
        <v>649</v>
      </c>
      <c r="C766" s="49" t="s">
        <v>187</v>
      </c>
      <c r="D766" s="49" t="s">
        <v>538</v>
      </c>
      <c r="F766" s="49" t="s">
        <v>539</v>
      </c>
      <c r="G766" s="49" t="s">
        <v>540</v>
      </c>
      <c r="H766" s="49" t="s">
        <v>541</v>
      </c>
      <c r="I766" s="49" t="s">
        <v>542</v>
      </c>
      <c r="J766" s="49" t="s">
        <v>543</v>
      </c>
      <c r="K766" s="49">
        <v>21</v>
      </c>
      <c r="L766" s="49" t="s">
        <v>544</v>
      </c>
      <c r="M766" s="49" t="s">
        <v>545</v>
      </c>
      <c r="N766" s="49" t="s">
        <v>546</v>
      </c>
      <c r="O766" s="49" t="s">
        <v>547</v>
      </c>
      <c r="P766" s="49" t="s">
        <v>548</v>
      </c>
      <c r="Q766" s="49" t="s">
        <v>549</v>
      </c>
      <c r="R766" s="49" t="s">
        <v>568</v>
      </c>
      <c r="S766" s="49" t="s">
        <v>569</v>
      </c>
      <c r="T766" s="116">
        <v>67.8</v>
      </c>
      <c r="U766" s="49" t="s">
        <v>650</v>
      </c>
      <c r="V766" s="50"/>
      <c r="W766" s="116"/>
    </row>
    <row r="767" spans="1:23" s="49" customFormat="1" x14ac:dyDescent="0.25">
      <c r="A767" s="49" t="s">
        <v>45</v>
      </c>
      <c r="B767" s="49" t="s">
        <v>649</v>
      </c>
      <c r="C767" s="49" t="s">
        <v>187</v>
      </c>
      <c r="D767" s="49" t="s">
        <v>538</v>
      </c>
      <c r="F767" s="49" t="s">
        <v>539</v>
      </c>
      <c r="G767" s="49" t="s">
        <v>540</v>
      </c>
      <c r="H767" s="49" t="s">
        <v>541</v>
      </c>
      <c r="I767" s="49" t="s">
        <v>542</v>
      </c>
      <c r="J767" s="49" t="s">
        <v>543</v>
      </c>
      <c r="K767" s="49">
        <v>21</v>
      </c>
      <c r="L767" s="49" t="s">
        <v>544</v>
      </c>
      <c r="M767" s="49" t="s">
        <v>545</v>
      </c>
      <c r="N767" s="49" t="s">
        <v>546</v>
      </c>
      <c r="O767" s="49" t="s">
        <v>547</v>
      </c>
      <c r="P767" s="49" t="s">
        <v>548</v>
      </c>
      <c r="Q767" s="49" t="s">
        <v>549</v>
      </c>
      <c r="R767" s="49" t="s">
        <v>572</v>
      </c>
      <c r="S767" s="49" t="s">
        <v>573</v>
      </c>
      <c r="T767" s="116">
        <v>3.5</v>
      </c>
      <c r="U767" s="49" t="s">
        <v>650</v>
      </c>
      <c r="V767" s="50"/>
      <c r="W767" s="116"/>
    </row>
    <row r="768" spans="1:23" x14ac:dyDescent="0.25">
      <c r="A768" t="s">
        <v>45</v>
      </c>
      <c r="B768" t="s">
        <v>649</v>
      </c>
      <c r="C768" t="s">
        <v>187</v>
      </c>
      <c r="D768" t="s">
        <v>538</v>
      </c>
      <c r="F768" t="s">
        <v>539</v>
      </c>
      <c r="G768" t="s">
        <v>540</v>
      </c>
      <c r="H768" t="s">
        <v>541</v>
      </c>
      <c r="I768" t="s">
        <v>542</v>
      </c>
      <c r="J768" t="s">
        <v>543</v>
      </c>
      <c r="K768">
        <v>21</v>
      </c>
      <c r="L768" t="s">
        <v>574</v>
      </c>
      <c r="M768" t="s">
        <v>575</v>
      </c>
      <c r="N768" t="s">
        <v>546</v>
      </c>
      <c r="O768" t="s">
        <v>547</v>
      </c>
      <c r="P768" t="s">
        <v>548</v>
      </c>
      <c r="Q768" t="s">
        <v>549</v>
      </c>
      <c r="R768" t="s">
        <v>131</v>
      </c>
      <c r="S768" t="s">
        <v>550</v>
      </c>
      <c r="T768" s="113">
        <v>330</v>
      </c>
      <c r="U768" t="s">
        <v>650</v>
      </c>
    </row>
    <row r="769" spans="1:21" x14ac:dyDescent="0.25">
      <c r="A769" t="s">
        <v>45</v>
      </c>
      <c r="B769" t="s">
        <v>649</v>
      </c>
      <c r="C769" t="s">
        <v>187</v>
      </c>
      <c r="D769" t="s">
        <v>538</v>
      </c>
      <c r="F769" t="s">
        <v>539</v>
      </c>
      <c r="G769" t="s">
        <v>540</v>
      </c>
      <c r="H769" t="s">
        <v>541</v>
      </c>
      <c r="I769" t="s">
        <v>542</v>
      </c>
      <c r="J769" t="s">
        <v>543</v>
      </c>
      <c r="K769">
        <v>21</v>
      </c>
      <c r="L769" t="s">
        <v>574</v>
      </c>
      <c r="M769" t="s">
        <v>575</v>
      </c>
      <c r="N769" t="s">
        <v>546</v>
      </c>
      <c r="O769" t="s">
        <v>547</v>
      </c>
      <c r="P769" t="s">
        <v>548</v>
      </c>
      <c r="Q769" t="s">
        <v>549</v>
      </c>
      <c r="R769" t="s">
        <v>552</v>
      </c>
      <c r="S769" t="s">
        <v>553</v>
      </c>
      <c r="T769" s="113">
        <v>54.9</v>
      </c>
      <c r="U769" t="s">
        <v>650</v>
      </c>
    </row>
    <row r="770" spans="1:21" x14ac:dyDescent="0.25">
      <c r="A770" t="s">
        <v>45</v>
      </c>
      <c r="B770" t="s">
        <v>649</v>
      </c>
      <c r="C770" t="s">
        <v>187</v>
      </c>
      <c r="D770" t="s">
        <v>538</v>
      </c>
      <c r="F770" t="s">
        <v>539</v>
      </c>
      <c r="G770" t="s">
        <v>540</v>
      </c>
      <c r="H770" t="s">
        <v>541</v>
      </c>
      <c r="I770" t="s">
        <v>542</v>
      </c>
      <c r="J770" t="s">
        <v>543</v>
      </c>
      <c r="K770">
        <v>21</v>
      </c>
      <c r="L770" t="s">
        <v>574</v>
      </c>
      <c r="M770" t="s">
        <v>575</v>
      </c>
      <c r="N770" t="s">
        <v>546</v>
      </c>
      <c r="O770" t="s">
        <v>547</v>
      </c>
      <c r="P770" t="s">
        <v>548</v>
      </c>
      <c r="Q770" t="s">
        <v>549</v>
      </c>
      <c r="R770" t="s">
        <v>554</v>
      </c>
      <c r="S770" t="s">
        <v>555</v>
      </c>
      <c r="T770" s="113">
        <v>28.8</v>
      </c>
      <c r="U770" t="s">
        <v>650</v>
      </c>
    </row>
    <row r="771" spans="1:21" x14ac:dyDescent="0.25">
      <c r="A771" t="s">
        <v>45</v>
      </c>
      <c r="B771" t="s">
        <v>649</v>
      </c>
      <c r="C771" t="s">
        <v>187</v>
      </c>
      <c r="D771" t="s">
        <v>538</v>
      </c>
      <c r="F771" t="s">
        <v>539</v>
      </c>
      <c r="G771" t="s">
        <v>540</v>
      </c>
      <c r="H771" t="s">
        <v>541</v>
      </c>
      <c r="I771" t="s">
        <v>542</v>
      </c>
      <c r="J771" t="s">
        <v>543</v>
      </c>
      <c r="K771">
        <v>21</v>
      </c>
      <c r="L771" t="s">
        <v>574</v>
      </c>
      <c r="M771" t="s">
        <v>575</v>
      </c>
      <c r="N771" t="s">
        <v>546</v>
      </c>
      <c r="O771" t="s">
        <v>547</v>
      </c>
      <c r="P771" t="s">
        <v>548</v>
      </c>
      <c r="Q771" t="s">
        <v>549</v>
      </c>
      <c r="R771" t="s">
        <v>556</v>
      </c>
      <c r="S771" t="s">
        <v>557</v>
      </c>
      <c r="T771" s="113">
        <v>27.4</v>
      </c>
      <c r="U771" t="s">
        <v>650</v>
      </c>
    </row>
    <row r="772" spans="1:21" x14ac:dyDescent="0.25">
      <c r="A772" t="s">
        <v>45</v>
      </c>
      <c r="B772" t="s">
        <v>649</v>
      </c>
      <c r="C772" t="s">
        <v>187</v>
      </c>
      <c r="D772" t="s">
        <v>538</v>
      </c>
      <c r="F772" t="s">
        <v>539</v>
      </c>
      <c r="G772" t="s">
        <v>540</v>
      </c>
      <c r="H772" t="s">
        <v>541</v>
      </c>
      <c r="I772" t="s">
        <v>542</v>
      </c>
      <c r="J772" t="s">
        <v>543</v>
      </c>
      <c r="K772">
        <v>21</v>
      </c>
      <c r="L772" t="s">
        <v>574</v>
      </c>
      <c r="M772" t="s">
        <v>575</v>
      </c>
      <c r="N772" t="s">
        <v>546</v>
      </c>
      <c r="O772" t="s">
        <v>547</v>
      </c>
      <c r="P772" t="s">
        <v>548</v>
      </c>
      <c r="Q772" t="s">
        <v>549</v>
      </c>
      <c r="R772" t="s">
        <v>558</v>
      </c>
      <c r="S772" t="s">
        <v>559</v>
      </c>
      <c r="T772" s="113">
        <v>7.1</v>
      </c>
      <c r="U772" t="s">
        <v>650</v>
      </c>
    </row>
    <row r="773" spans="1:21" x14ac:dyDescent="0.25">
      <c r="A773" t="s">
        <v>45</v>
      </c>
      <c r="B773" t="s">
        <v>649</v>
      </c>
      <c r="C773" t="s">
        <v>187</v>
      </c>
      <c r="D773" t="s">
        <v>538</v>
      </c>
      <c r="F773" t="s">
        <v>539</v>
      </c>
      <c r="G773" t="s">
        <v>540</v>
      </c>
      <c r="H773" t="s">
        <v>541</v>
      </c>
      <c r="I773" t="s">
        <v>542</v>
      </c>
      <c r="J773" t="s">
        <v>543</v>
      </c>
      <c r="K773">
        <v>21</v>
      </c>
      <c r="L773" t="s">
        <v>574</v>
      </c>
      <c r="M773" t="s">
        <v>575</v>
      </c>
      <c r="N773" t="s">
        <v>546</v>
      </c>
      <c r="O773" t="s">
        <v>547</v>
      </c>
      <c r="P773" t="s">
        <v>548</v>
      </c>
      <c r="Q773" t="s">
        <v>549</v>
      </c>
      <c r="R773" t="s">
        <v>560</v>
      </c>
      <c r="S773" t="s">
        <v>561</v>
      </c>
      <c r="T773" s="113">
        <v>14.2</v>
      </c>
      <c r="U773" t="s">
        <v>650</v>
      </c>
    </row>
    <row r="774" spans="1:21" x14ac:dyDescent="0.25">
      <c r="A774" t="s">
        <v>45</v>
      </c>
      <c r="B774" t="s">
        <v>649</v>
      </c>
      <c r="C774" t="s">
        <v>187</v>
      </c>
      <c r="D774" t="s">
        <v>538</v>
      </c>
      <c r="F774" t="s">
        <v>539</v>
      </c>
      <c r="G774" t="s">
        <v>540</v>
      </c>
      <c r="H774" t="s">
        <v>541</v>
      </c>
      <c r="I774" t="s">
        <v>542</v>
      </c>
      <c r="J774" t="s">
        <v>543</v>
      </c>
      <c r="K774">
        <v>21</v>
      </c>
      <c r="L774" t="s">
        <v>574</v>
      </c>
      <c r="M774" t="s">
        <v>575</v>
      </c>
      <c r="N774" t="s">
        <v>546</v>
      </c>
      <c r="O774" t="s">
        <v>547</v>
      </c>
      <c r="P774" t="s">
        <v>548</v>
      </c>
      <c r="Q774" t="s">
        <v>549</v>
      </c>
      <c r="R774" t="s">
        <v>562</v>
      </c>
      <c r="S774" t="s">
        <v>563</v>
      </c>
      <c r="T774" s="113">
        <v>7.5</v>
      </c>
      <c r="U774" t="s">
        <v>650</v>
      </c>
    </row>
    <row r="775" spans="1:21" x14ac:dyDescent="0.25">
      <c r="A775" t="s">
        <v>45</v>
      </c>
      <c r="B775" t="s">
        <v>649</v>
      </c>
      <c r="C775" t="s">
        <v>187</v>
      </c>
      <c r="D775" t="s">
        <v>538</v>
      </c>
      <c r="F775" t="s">
        <v>539</v>
      </c>
      <c r="G775" t="s">
        <v>540</v>
      </c>
      <c r="H775" t="s">
        <v>541</v>
      </c>
      <c r="I775" t="s">
        <v>542</v>
      </c>
      <c r="J775" t="s">
        <v>543</v>
      </c>
      <c r="K775">
        <v>21</v>
      </c>
      <c r="L775" t="s">
        <v>574</v>
      </c>
      <c r="M775" t="s">
        <v>575</v>
      </c>
      <c r="N775" t="s">
        <v>546</v>
      </c>
      <c r="O775" t="s">
        <v>547</v>
      </c>
      <c r="P775" t="s">
        <v>548</v>
      </c>
      <c r="Q775" t="s">
        <v>549</v>
      </c>
      <c r="R775" t="s">
        <v>564</v>
      </c>
      <c r="S775" t="s">
        <v>565</v>
      </c>
      <c r="T775" s="113">
        <v>97.8</v>
      </c>
      <c r="U775" t="s">
        <v>650</v>
      </c>
    </row>
    <row r="776" spans="1:21" x14ac:dyDescent="0.25">
      <c r="A776" t="s">
        <v>45</v>
      </c>
      <c r="B776" t="s">
        <v>649</v>
      </c>
      <c r="C776" t="s">
        <v>187</v>
      </c>
      <c r="D776" t="s">
        <v>538</v>
      </c>
      <c r="F776" t="s">
        <v>539</v>
      </c>
      <c r="G776" t="s">
        <v>540</v>
      </c>
      <c r="H776" t="s">
        <v>541</v>
      </c>
      <c r="I776" t="s">
        <v>542</v>
      </c>
      <c r="J776" t="s">
        <v>543</v>
      </c>
      <c r="K776">
        <v>21</v>
      </c>
      <c r="L776" t="s">
        <v>574</v>
      </c>
      <c r="M776" t="s">
        <v>575</v>
      </c>
      <c r="N776" t="s">
        <v>546</v>
      </c>
      <c r="O776" t="s">
        <v>547</v>
      </c>
      <c r="P776" t="s">
        <v>548</v>
      </c>
      <c r="Q776" t="s">
        <v>549</v>
      </c>
      <c r="R776" t="s">
        <v>566</v>
      </c>
      <c r="S776" t="s">
        <v>567</v>
      </c>
      <c r="T776" s="113">
        <v>62.6</v>
      </c>
      <c r="U776" t="s">
        <v>650</v>
      </c>
    </row>
    <row r="777" spans="1:21" x14ac:dyDescent="0.25">
      <c r="A777" t="s">
        <v>45</v>
      </c>
      <c r="B777" t="s">
        <v>649</v>
      </c>
      <c r="C777" t="s">
        <v>187</v>
      </c>
      <c r="D777" t="s">
        <v>538</v>
      </c>
      <c r="F777" t="s">
        <v>539</v>
      </c>
      <c r="G777" t="s">
        <v>540</v>
      </c>
      <c r="H777" t="s">
        <v>541</v>
      </c>
      <c r="I777" t="s">
        <v>542</v>
      </c>
      <c r="J777" t="s">
        <v>543</v>
      </c>
      <c r="K777">
        <v>21</v>
      </c>
      <c r="L777" t="s">
        <v>574</v>
      </c>
      <c r="M777" t="s">
        <v>575</v>
      </c>
      <c r="N777" t="s">
        <v>546</v>
      </c>
      <c r="O777" t="s">
        <v>547</v>
      </c>
      <c r="P777" t="s">
        <v>548</v>
      </c>
      <c r="Q777" t="s">
        <v>549</v>
      </c>
      <c r="R777" t="s">
        <v>568</v>
      </c>
      <c r="S777" t="s">
        <v>569</v>
      </c>
      <c r="T777" s="113">
        <v>26.5</v>
      </c>
      <c r="U777" t="s">
        <v>650</v>
      </c>
    </row>
    <row r="778" spans="1:21" x14ac:dyDescent="0.25">
      <c r="A778" t="s">
        <v>45</v>
      </c>
      <c r="B778" t="s">
        <v>649</v>
      </c>
      <c r="C778" t="s">
        <v>187</v>
      </c>
      <c r="D778" t="s">
        <v>538</v>
      </c>
      <c r="F778" t="s">
        <v>539</v>
      </c>
      <c r="G778" t="s">
        <v>540</v>
      </c>
      <c r="H778" t="s">
        <v>541</v>
      </c>
      <c r="I778" t="s">
        <v>542</v>
      </c>
      <c r="J778" t="s">
        <v>543</v>
      </c>
      <c r="K778">
        <v>21</v>
      </c>
      <c r="L778" t="s">
        <v>574</v>
      </c>
      <c r="M778" t="s">
        <v>575</v>
      </c>
      <c r="N778" t="s">
        <v>546</v>
      </c>
      <c r="O778" t="s">
        <v>547</v>
      </c>
      <c r="P778" t="s">
        <v>548</v>
      </c>
      <c r="Q778" t="s">
        <v>549</v>
      </c>
      <c r="R778" t="s">
        <v>572</v>
      </c>
      <c r="S778" t="s">
        <v>573</v>
      </c>
      <c r="T778" s="113">
        <v>3.2</v>
      </c>
      <c r="U778" t="s">
        <v>650</v>
      </c>
    </row>
    <row r="779" spans="1:21" x14ac:dyDescent="0.25">
      <c r="A779" t="s">
        <v>45</v>
      </c>
      <c r="B779" t="s">
        <v>649</v>
      </c>
      <c r="C779" t="s">
        <v>187</v>
      </c>
      <c r="D779" t="s">
        <v>538</v>
      </c>
      <c r="F779" t="s">
        <v>539</v>
      </c>
      <c r="G779" t="s">
        <v>540</v>
      </c>
      <c r="H779" t="s">
        <v>541</v>
      </c>
      <c r="I779" t="s">
        <v>542</v>
      </c>
      <c r="J779" t="s">
        <v>543</v>
      </c>
      <c r="K779">
        <v>21</v>
      </c>
      <c r="L779" t="s">
        <v>576</v>
      </c>
      <c r="M779" t="s">
        <v>547</v>
      </c>
      <c r="N779" t="s">
        <v>546</v>
      </c>
      <c r="O779" t="s">
        <v>547</v>
      </c>
      <c r="P779" t="s">
        <v>548</v>
      </c>
      <c r="Q779" t="s">
        <v>549</v>
      </c>
      <c r="R779" t="s">
        <v>131</v>
      </c>
      <c r="S779" t="s">
        <v>550</v>
      </c>
      <c r="T779" s="113">
        <v>325.39999999999998</v>
      </c>
      <c r="U779" t="s">
        <v>650</v>
      </c>
    </row>
    <row r="780" spans="1:21" x14ac:dyDescent="0.25">
      <c r="A780" t="s">
        <v>45</v>
      </c>
      <c r="B780" t="s">
        <v>649</v>
      </c>
      <c r="C780" t="s">
        <v>187</v>
      </c>
      <c r="D780" t="s">
        <v>538</v>
      </c>
      <c r="F780" t="s">
        <v>539</v>
      </c>
      <c r="G780" t="s">
        <v>540</v>
      </c>
      <c r="H780" t="s">
        <v>541</v>
      </c>
      <c r="I780" t="s">
        <v>542</v>
      </c>
      <c r="J780" t="s">
        <v>543</v>
      </c>
      <c r="K780">
        <v>21</v>
      </c>
      <c r="L780" t="s">
        <v>576</v>
      </c>
      <c r="M780" t="s">
        <v>547</v>
      </c>
      <c r="N780" t="s">
        <v>546</v>
      </c>
      <c r="O780" t="s">
        <v>547</v>
      </c>
      <c r="P780" t="s">
        <v>548</v>
      </c>
      <c r="Q780" t="s">
        <v>549</v>
      </c>
      <c r="R780" t="s">
        <v>552</v>
      </c>
      <c r="S780" t="s">
        <v>553</v>
      </c>
      <c r="T780" s="113">
        <v>28.2</v>
      </c>
      <c r="U780" t="s">
        <v>650</v>
      </c>
    </row>
    <row r="781" spans="1:21" x14ac:dyDescent="0.25">
      <c r="A781" t="s">
        <v>45</v>
      </c>
      <c r="B781" t="s">
        <v>649</v>
      </c>
      <c r="C781" t="s">
        <v>187</v>
      </c>
      <c r="D781" t="s">
        <v>538</v>
      </c>
      <c r="F781" t="s">
        <v>539</v>
      </c>
      <c r="G781" t="s">
        <v>540</v>
      </c>
      <c r="H781" t="s">
        <v>541</v>
      </c>
      <c r="I781" t="s">
        <v>542</v>
      </c>
      <c r="J781" t="s">
        <v>543</v>
      </c>
      <c r="K781">
        <v>21</v>
      </c>
      <c r="L781" t="s">
        <v>576</v>
      </c>
      <c r="M781" t="s">
        <v>547</v>
      </c>
      <c r="N781" t="s">
        <v>546</v>
      </c>
      <c r="O781" t="s">
        <v>547</v>
      </c>
      <c r="P781" t="s">
        <v>548</v>
      </c>
      <c r="Q781" t="s">
        <v>549</v>
      </c>
      <c r="R781" t="s">
        <v>554</v>
      </c>
      <c r="S781" t="s">
        <v>555</v>
      </c>
      <c r="T781" s="113">
        <v>66.400000000000006</v>
      </c>
      <c r="U781" t="s">
        <v>650</v>
      </c>
    </row>
    <row r="782" spans="1:21" x14ac:dyDescent="0.25">
      <c r="A782" t="s">
        <v>45</v>
      </c>
      <c r="B782" t="s">
        <v>649</v>
      </c>
      <c r="C782" t="s">
        <v>187</v>
      </c>
      <c r="D782" t="s">
        <v>538</v>
      </c>
      <c r="F782" t="s">
        <v>539</v>
      </c>
      <c r="G782" t="s">
        <v>540</v>
      </c>
      <c r="H782" t="s">
        <v>541</v>
      </c>
      <c r="I782" t="s">
        <v>542</v>
      </c>
      <c r="J782" t="s">
        <v>543</v>
      </c>
      <c r="K782">
        <v>21</v>
      </c>
      <c r="L782" t="s">
        <v>576</v>
      </c>
      <c r="M782" t="s">
        <v>547</v>
      </c>
      <c r="N782" t="s">
        <v>546</v>
      </c>
      <c r="O782" t="s">
        <v>547</v>
      </c>
      <c r="P782" t="s">
        <v>548</v>
      </c>
      <c r="Q782" t="s">
        <v>549</v>
      </c>
      <c r="R782" t="s">
        <v>556</v>
      </c>
      <c r="S782" t="s">
        <v>557</v>
      </c>
      <c r="T782" s="113">
        <v>55.9</v>
      </c>
      <c r="U782" t="s">
        <v>650</v>
      </c>
    </row>
    <row r="783" spans="1:21" x14ac:dyDescent="0.25">
      <c r="A783" t="s">
        <v>45</v>
      </c>
      <c r="B783" t="s">
        <v>649</v>
      </c>
      <c r="C783" t="s">
        <v>187</v>
      </c>
      <c r="D783" t="s">
        <v>538</v>
      </c>
      <c r="F783" t="s">
        <v>539</v>
      </c>
      <c r="G783" t="s">
        <v>540</v>
      </c>
      <c r="H783" t="s">
        <v>541</v>
      </c>
      <c r="I783" t="s">
        <v>542</v>
      </c>
      <c r="J783" t="s">
        <v>543</v>
      </c>
      <c r="K783">
        <v>21</v>
      </c>
      <c r="L783" t="s">
        <v>576</v>
      </c>
      <c r="M783" t="s">
        <v>547</v>
      </c>
      <c r="N783" t="s">
        <v>546</v>
      </c>
      <c r="O783" t="s">
        <v>547</v>
      </c>
      <c r="P783" t="s">
        <v>548</v>
      </c>
      <c r="Q783" t="s">
        <v>549</v>
      </c>
      <c r="R783" t="s">
        <v>558</v>
      </c>
      <c r="S783" t="s">
        <v>559</v>
      </c>
      <c r="T783" s="113">
        <v>24.3</v>
      </c>
      <c r="U783" t="s">
        <v>650</v>
      </c>
    </row>
    <row r="784" spans="1:21" x14ac:dyDescent="0.25">
      <c r="A784" t="s">
        <v>45</v>
      </c>
      <c r="B784" t="s">
        <v>649</v>
      </c>
      <c r="C784" t="s">
        <v>187</v>
      </c>
      <c r="D784" t="s">
        <v>538</v>
      </c>
      <c r="F784" t="s">
        <v>539</v>
      </c>
      <c r="G784" t="s">
        <v>540</v>
      </c>
      <c r="H784" t="s">
        <v>541</v>
      </c>
      <c r="I784" t="s">
        <v>542</v>
      </c>
      <c r="J784" t="s">
        <v>543</v>
      </c>
      <c r="K784">
        <v>21</v>
      </c>
      <c r="L784" t="s">
        <v>576</v>
      </c>
      <c r="M784" t="s">
        <v>547</v>
      </c>
      <c r="N784" t="s">
        <v>546</v>
      </c>
      <c r="O784" t="s">
        <v>547</v>
      </c>
      <c r="P784" t="s">
        <v>548</v>
      </c>
      <c r="Q784" t="s">
        <v>549</v>
      </c>
      <c r="R784" t="s">
        <v>560</v>
      </c>
      <c r="S784" t="s">
        <v>561</v>
      </c>
      <c r="T784" s="113">
        <v>63.7</v>
      </c>
      <c r="U784" t="s">
        <v>650</v>
      </c>
    </row>
    <row r="785" spans="1:23" x14ac:dyDescent="0.25">
      <c r="A785" t="s">
        <v>45</v>
      </c>
      <c r="B785" t="s">
        <v>649</v>
      </c>
      <c r="C785" t="s">
        <v>187</v>
      </c>
      <c r="D785" t="s">
        <v>538</v>
      </c>
      <c r="F785" t="s">
        <v>539</v>
      </c>
      <c r="G785" t="s">
        <v>540</v>
      </c>
      <c r="H785" t="s">
        <v>541</v>
      </c>
      <c r="I785" t="s">
        <v>542</v>
      </c>
      <c r="J785" t="s">
        <v>543</v>
      </c>
      <c r="K785">
        <v>21</v>
      </c>
      <c r="L785" t="s">
        <v>576</v>
      </c>
      <c r="M785" t="s">
        <v>547</v>
      </c>
      <c r="N785" t="s">
        <v>546</v>
      </c>
      <c r="O785" t="s">
        <v>547</v>
      </c>
      <c r="P785" t="s">
        <v>548</v>
      </c>
      <c r="Q785" t="s">
        <v>549</v>
      </c>
      <c r="R785" t="s">
        <v>562</v>
      </c>
      <c r="S785" t="s">
        <v>563</v>
      </c>
      <c r="T785" s="113">
        <v>4.9000000000000004</v>
      </c>
      <c r="U785" t="s">
        <v>650</v>
      </c>
    </row>
    <row r="786" spans="1:23" x14ac:dyDescent="0.25">
      <c r="A786" t="s">
        <v>45</v>
      </c>
      <c r="B786" t="s">
        <v>649</v>
      </c>
      <c r="C786" t="s">
        <v>187</v>
      </c>
      <c r="D786" t="s">
        <v>538</v>
      </c>
      <c r="F786" t="s">
        <v>539</v>
      </c>
      <c r="G786" t="s">
        <v>540</v>
      </c>
      <c r="H786" t="s">
        <v>541</v>
      </c>
      <c r="I786" t="s">
        <v>542</v>
      </c>
      <c r="J786" t="s">
        <v>543</v>
      </c>
      <c r="K786">
        <v>21</v>
      </c>
      <c r="L786" t="s">
        <v>576</v>
      </c>
      <c r="M786" t="s">
        <v>547</v>
      </c>
      <c r="N786" t="s">
        <v>546</v>
      </c>
      <c r="O786" t="s">
        <v>547</v>
      </c>
      <c r="P786" t="s">
        <v>548</v>
      </c>
      <c r="Q786" t="s">
        <v>549</v>
      </c>
      <c r="R786" t="s">
        <v>564</v>
      </c>
      <c r="S786" t="s">
        <v>565</v>
      </c>
      <c r="T786" s="113">
        <v>12.3</v>
      </c>
      <c r="U786" t="s">
        <v>650</v>
      </c>
    </row>
    <row r="787" spans="1:23" x14ac:dyDescent="0.25">
      <c r="A787" t="s">
        <v>45</v>
      </c>
      <c r="B787" t="s">
        <v>649</v>
      </c>
      <c r="C787" t="s">
        <v>187</v>
      </c>
      <c r="D787" t="s">
        <v>538</v>
      </c>
      <c r="F787" t="s">
        <v>539</v>
      </c>
      <c r="G787" t="s">
        <v>540</v>
      </c>
      <c r="H787" t="s">
        <v>541</v>
      </c>
      <c r="I787" t="s">
        <v>542</v>
      </c>
      <c r="J787" t="s">
        <v>543</v>
      </c>
      <c r="K787">
        <v>21</v>
      </c>
      <c r="L787" t="s">
        <v>576</v>
      </c>
      <c r="M787" t="s">
        <v>547</v>
      </c>
      <c r="N787" t="s">
        <v>546</v>
      </c>
      <c r="O787" t="s">
        <v>547</v>
      </c>
      <c r="P787" t="s">
        <v>548</v>
      </c>
      <c r="Q787" t="s">
        <v>549</v>
      </c>
      <c r="R787" t="s">
        <v>566</v>
      </c>
      <c r="S787" t="s">
        <v>567</v>
      </c>
      <c r="T787" s="113">
        <v>27.9</v>
      </c>
      <c r="U787" t="s">
        <v>650</v>
      </c>
    </row>
    <row r="788" spans="1:23" x14ac:dyDescent="0.25">
      <c r="A788" t="s">
        <v>45</v>
      </c>
      <c r="B788" t="s">
        <v>649</v>
      </c>
      <c r="C788" t="s">
        <v>187</v>
      </c>
      <c r="D788" t="s">
        <v>538</v>
      </c>
      <c r="F788" t="s">
        <v>539</v>
      </c>
      <c r="G788" t="s">
        <v>540</v>
      </c>
      <c r="H788" t="s">
        <v>541</v>
      </c>
      <c r="I788" t="s">
        <v>542</v>
      </c>
      <c r="J788" t="s">
        <v>543</v>
      </c>
      <c r="K788">
        <v>21</v>
      </c>
      <c r="L788" t="s">
        <v>576</v>
      </c>
      <c r="M788" t="s">
        <v>547</v>
      </c>
      <c r="N788" t="s">
        <v>546</v>
      </c>
      <c r="O788" t="s">
        <v>547</v>
      </c>
      <c r="P788" t="s">
        <v>548</v>
      </c>
      <c r="Q788" t="s">
        <v>549</v>
      </c>
      <c r="R788" t="s">
        <v>568</v>
      </c>
      <c r="S788" t="s">
        <v>569</v>
      </c>
      <c r="T788" s="113">
        <v>41.3</v>
      </c>
      <c r="U788" t="s">
        <v>650</v>
      </c>
    </row>
    <row r="789" spans="1:23" x14ac:dyDescent="0.25">
      <c r="A789" t="s">
        <v>45</v>
      </c>
      <c r="B789" t="s">
        <v>649</v>
      </c>
      <c r="C789" t="s">
        <v>187</v>
      </c>
      <c r="D789" t="s">
        <v>538</v>
      </c>
      <c r="F789" t="s">
        <v>539</v>
      </c>
      <c r="G789" t="s">
        <v>540</v>
      </c>
      <c r="H789" t="s">
        <v>541</v>
      </c>
      <c r="I789" t="s">
        <v>542</v>
      </c>
      <c r="J789" t="s">
        <v>543</v>
      </c>
      <c r="K789">
        <v>21</v>
      </c>
      <c r="L789" t="s">
        <v>576</v>
      </c>
      <c r="M789" t="s">
        <v>547</v>
      </c>
      <c r="N789" t="s">
        <v>546</v>
      </c>
      <c r="O789" t="s">
        <v>547</v>
      </c>
      <c r="P789" t="s">
        <v>548</v>
      </c>
      <c r="Q789" t="s">
        <v>549</v>
      </c>
      <c r="R789" t="s">
        <v>572</v>
      </c>
      <c r="S789" t="s">
        <v>573</v>
      </c>
      <c r="T789" s="113">
        <v>0.5</v>
      </c>
      <c r="U789" t="s">
        <v>650</v>
      </c>
    </row>
    <row r="790" spans="1:23" s="49" customFormat="1" x14ac:dyDescent="0.25">
      <c r="A790" s="49" t="s">
        <v>1</v>
      </c>
      <c r="B790" s="49" t="s">
        <v>651</v>
      </c>
      <c r="C790" s="49" t="s">
        <v>187</v>
      </c>
      <c r="D790" s="49" t="s">
        <v>538</v>
      </c>
      <c r="F790" s="49" t="s">
        <v>539</v>
      </c>
      <c r="G790" s="49" t="s">
        <v>540</v>
      </c>
      <c r="H790" s="49" t="s">
        <v>541</v>
      </c>
      <c r="I790" s="49" t="s">
        <v>542</v>
      </c>
      <c r="J790" s="49" t="s">
        <v>543</v>
      </c>
      <c r="K790" s="49">
        <v>21</v>
      </c>
      <c r="L790" s="49" t="s">
        <v>544</v>
      </c>
      <c r="M790" s="49" t="s">
        <v>545</v>
      </c>
      <c r="N790" s="49" t="s">
        <v>546</v>
      </c>
      <c r="O790" s="49" t="s">
        <v>547</v>
      </c>
      <c r="P790" s="49" t="s">
        <v>548</v>
      </c>
      <c r="Q790" s="49" t="s">
        <v>549</v>
      </c>
      <c r="R790" s="49" t="s">
        <v>131</v>
      </c>
      <c r="S790" s="49" t="s">
        <v>550</v>
      </c>
      <c r="T790" s="116">
        <v>2512</v>
      </c>
      <c r="U790" s="49" t="s">
        <v>652</v>
      </c>
      <c r="V790" s="50" t="s">
        <v>858</v>
      </c>
      <c r="W790" s="116">
        <f>('ILO employment 2007'!T791+'ILO employment 2007'!T792+'ILO employment 2007'!T793)*( 1 +'ILO employment 2007'!T801/('ILO employment 2007'!T790-'ILO employment 2007'!T801))</f>
        <v>1100.7527910685806</v>
      </c>
    </row>
    <row r="791" spans="1:23" s="49" customFormat="1" x14ac:dyDescent="0.25">
      <c r="A791" s="49" t="s">
        <v>1</v>
      </c>
      <c r="B791" s="49" t="s">
        <v>651</v>
      </c>
      <c r="C791" s="49" t="s">
        <v>187</v>
      </c>
      <c r="D791" s="49" t="s">
        <v>538</v>
      </c>
      <c r="F791" s="49" t="s">
        <v>539</v>
      </c>
      <c r="G791" s="49" t="s">
        <v>540</v>
      </c>
      <c r="H791" s="49" t="s">
        <v>541</v>
      </c>
      <c r="I791" s="49" t="s">
        <v>542</v>
      </c>
      <c r="J791" s="49" t="s">
        <v>543</v>
      </c>
      <c r="K791" s="49">
        <v>21</v>
      </c>
      <c r="L791" s="49" t="s">
        <v>544</v>
      </c>
      <c r="M791" s="49" t="s">
        <v>545</v>
      </c>
      <c r="N791" s="49" t="s">
        <v>546</v>
      </c>
      <c r="O791" s="49" t="s">
        <v>547</v>
      </c>
      <c r="P791" s="49" t="s">
        <v>548</v>
      </c>
      <c r="Q791" s="49" t="s">
        <v>549</v>
      </c>
      <c r="R791" s="49" t="s">
        <v>552</v>
      </c>
      <c r="S791" s="49" t="s">
        <v>553</v>
      </c>
      <c r="T791" s="116">
        <v>249</v>
      </c>
      <c r="U791" s="49" t="s">
        <v>652</v>
      </c>
      <c r="V791" s="50" t="s">
        <v>859</v>
      </c>
      <c r="W791" s="116">
        <f>('ILO employment 2007'!T794+'ILO employment 2007'!T795+'ILO employment 2007'!T796+'ILO employment 2007'!T797+'ILO employment 2007'!T798+'ILO employment 2007'!T799+'ILO employment 2007'!T800)*( 1 +'ILO employment 2007'!T801/('ILO employment 2007'!T790-'ILO employment 2007'!T801))</f>
        <v>1412.2488038277513</v>
      </c>
    </row>
    <row r="792" spans="1:23" s="49" customFormat="1" x14ac:dyDescent="0.25">
      <c r="A792" s="49" t="s">
        <v>1</v>
      </c>
      <c r="B792" s="49" t="s">
        <v>651</v>
      </c>
      <c r="C792" s="49" t="s">
        <v>187</v>
      </c>
      <c r="D792" s="49" t="s">
        <v>538</v>
      </c>
      <c r="F792" s="49" t="s">
        <v>539</v>
      </c>
      <c r="G792" s="49" t="s">
        <v>540</v>
      </c>
      <c r="H792" s="49" t="s">
        <v>541</v>
      </c>
      <c r="I792" s="49" t="s">
        <v>542</v>
      </c>
      <c r="J792" s="49" t="s">
        <v>543</v>
      </c>
      <c r="K792" s="49">
        <v>21</v>
      </c>
      <c r="L792" s="49" t="s">
        <v>544</v>
      </c>
      <c r="M792" s="49" t="s">
        <v>545</v>
      </c>
      <c r="N792" s="49" t="s">
        <v>546</v>
      </c>
      <c r="O792" s="49" t="s">
        <v>547</v>
      </c>
      <c r="P792" s="49" t="s">
        <v>548</v>
      </c>
      <c r="Q792" s="49" t="s">
        <v>549</v>
      </c>
      <c r="R792" s="49" t="s">
        <v>554</v>
      </c>
      <c r="S792" s="49" t="s">
        <v>555</v>
      </c>
      <c r="T792" s="116">
        <v>449</v>
      </c>
      <c r="U792" s="49" t="s">
        <v>652</v>
      </c>
      <c r="V792" s="50" t="s">
        <v>862</v>
      </c>
      <c r="W792" s="116">
        <f>SUM(T791:T801)</f>
        <v>2513</v>
      </c>
    </row>
    <row r="793" spans="1:23" s="49" customFormat="1" x14ac:dyDescent="0.25">
      <c r="A793" s="49" t="s">
        <v>1</v>
      </c>
      <c r="B793" s="49" t="s">
        <v>651</v>
      </c>
      <c r="C793" s="49" t="s">
        <v>187</v>
      </c>
      <c r="D793" s="49" t="s">
        <v>538</v>
      </c>
      <c r="F793" s="49" t="s">
        <v>539</v>
      </c>
      <c r="G793" s="49" t="s">
        <v>540</v>
      </c>
      <c r="H793" s="49" t="s">
        <v>541</v>
      </c>
      <c r="I793" s="49" t="s">
        <v>542</v>
      </c>
      <c r="J793" s="49" t="s">
        <v>543</v>
      </c>
      <c r="K793" s="49">
        <v>21</v>
      </c>
      <c r="L793" s="49" t="s">
        <v>544</v>
      </c>
      <c r="M793" s="49" t="s">
        <v>545</v>
      </c>
      <c r="N793" s="49" t="s">
        <v>546</v>
      </c>
      <c r="O793" s="49" t="s">
        <v>547</v>
      </c>
      <c r="P793" s="49" t="s">
        <v>548</v>
      </c>
      <c r="Q793" s="49" t="s">
        <v>549</v>
      </c>
      <c r="R793" s="49" t="s">
        <v>556</v>
      </c>
      <c r="S793" s="49" t="s">
        <v>557</v>
      </c>
      <c r="T793" s="116">
        <v>401</v>
      </c>
      <c r="U793" s="49" t="s">
        <v>652</v>
      </c>
      <c r="V793" s="50"/>
      <c r="W793" s="116"/>
    </row>
    <row r="794" spans="1:23" s="49" customFormat="1" x14ac:dyDescent="0.25">
      <c r="A794" s="49" t="s">
        <v>1</v>
      </c>
      <c r="B794" s="49" t="s">
        <v>651</v>
      </c>
      <c r="C794" s="49" t="s">
        <v>187</v>
      </c>
      <c r="D794" s="49" t="s">
        <v>538</v>
      </c>
      <c r="F794" s="49" t="s">
        <v>539</v>
      </c>
      <c r="G794" s="49" t="s">
        <v>540</v>
      </c>
      <c r="H794" s="49" t="s">
        <v>541</v>
      </c>
      <c r="I794" s="49" t="s">
        <v>542</v>
      </c>
      <c r="J794" s="49" t="s">
        <v>543</v>
      </c>
      <c r="K794" s="49">
        <v>21</v>
      </c>
      <c r="L794" s="49" t="s">
        <v>544</v>
      </c>
      <c r="M794" s="49" t="s">
        <v>545</v>
      </c>
      <c r="N794" s="49" t="s">
        <v>546</v>
      </c>
      <c r="O794" s="49" t="s">
        <v>547</v>
      </c>
      <c r="P794" s="49" t="s">
        <v>548</v>
      </c>
      <c r="Q794" s="49" t="s">
        <v>549</v>
      </c>
      <c r="R794" s="49" t="s">
        <v>558</v>
      </c>
      <c r="S794" s="49" t="s">
        <v>559</v>
      </c>
      <c r="T794" s="116">
        <v>169</v>
      </c>
      <c r="U794" s="49" t="s">
        <v>652</v>
      </c>
      <c r="V794" s="50"/>
      <c r="W794" s="116"/>
    </row>
    <row r="795" spans="1:23" s="49" customFormat="1" x14ac:dyDescent="0.25">
      <c r="A795" s="49" t="s">
        <v>1</v>
      </c>
      <c r="B795" s="49" t="s">
        <v>651</v>
      </c>
      <c r="C795" s="49" t="s">
        <v>187</v>
      </c>
      <c r="D795" s="49" t="s">
        <v>538</v>
      </c>
      <c r="F795" s="49" t="s">
        <v>539</v>
      </c>
      <c r="G795" s="49" t="s">
        <v>540</v>
      </c>
      <c r="H795" s="49" t="s">
        <v>541</v>
      </c>
      <c r="I795" s="49" t="s">
        <v>542</v>
      </c>
      <c r="J795" s="49" t="s">
        <v>543</v>
      </c>
      <c r="K795" s="49">
        <v>21</v>
      </c>
      <c r="L795" s="49" t="s">
        <v>544</v>
      </c>
      <c r="M795" s="49" t="s">
        <v>545</v>
      </c>
      <c r="N795" s="49" t="s">
        <v>546</v>
      </c>
      <c r="O795" s="49" t="s">
        <v>547</v>
      </c>
      <c r="P795" s="49" t="s">
        <v>548</v>
      </c>
      <c r="Q795" s="49" t="s">
        <v>549</v>
      </c>
      <c r="R795" s="49" t="s">
        <v>560</v>
      </c>
      <c r="S795" s="49" t="s">
        <v>561</v>
      </c>
      <c r="T795" s="116">
        <v>390</v>
      </c>
      <c r="U795" s="49" t="s">
        <v>652</v>
      </c>
      <c r="V795" s="50"/>
      <c r="W795" s="116"/>
    </row>
    <row r="796" spans="1:23" s="49" customFormat="1" x14ac:dyDescent="0.25">
      <c r="A796" s="49" t="s">
        <v>1</v>
      </c>
      <c r="B796" s="49" t="s">
        <v>651</v>
      </c>
      <c r="C796" s="49" t="s">
        <v>187</v>
      </c>
      <c r="D796" s="49" t="s">
        <v>538</v>
      </c>
      <c r="F796" s="49" t="s">
        <v>539</v>
      </c>
      <c r="G796" s="49" t="s">
        <v>540</v>
      </c>
      <c r="H796" s="49" t="s">
        <v>541</v>
      </c>
      <c r="I796" s="49" t="s">
        <v>542</v>
      </c>
      <c r="J796" s="49" t="s">
        <v>543</v>
      </c>
      <c r="K796" s="49">
        <v>21</v>
      </c>
      <c r="L796" s="49" t="s">
        <v>544</v>
      </c>
      <c r="M796" s="49" t="s">
        <v>545</v>
      </c>
      <c r="N796" s="49" t="s">
        <v>546</v>
      </c>
      <c r="O796" s="49" t="s">
        <v>547</v>
      </c>
      <c r="P796" s="49" t="s">
        <v>548</v>
      </c>
      <c r="Q796" s="49" t="s">
        <v>549</v>
      </c>
      <c r="R796" s="49" t="s">
        <v>562</v>
      </c>
      <c r="S796" s="49" t="s">
        <v>563</v>
      </c>
      <c r="T796" s="116">
        <v>105</v>
      </c>
      <c r="U796" s="49" t="s">
        <v>652</v>
      </c>
      <c r="V796" s="50"/>
      <c r="W796" s="116"/>
    </row>
    <row r="797" spans="1:23" s="49" customFormat="1" x14ac:dyDescent="0.25">
      <c r="A797" s="49" t="s">
        <v>1</v>
      </c>
      <c r="B797" s="49" t="s">
        <v>651</v>
      </c>
      <c r="C797" s="49" t="s">
        <v>187</v>
      </c>
      <c r="D797" s="49" t="s">
        <v>538</v>
      </c>
      <c r="F797" s="49" t="s">
        <v>539</v>
      </c>
      <c r="G797" s="49" t="s">
        <v>540</v>
      </c>
      <c r="H797" s="49" t="s">
        <v>541</v>
      </c>
      <c r="I797" s="49" t="s">
        <v>542</v>
      </c>
      <c r="J797" s="49" t="s">
        <v>543</v>
      </c>
      <c r="K797" s="49">
        <v>21</v>
      </c>
      <c r="L797" s="49" t="s">
        <v>544</v>
      </c>
      <c r="M797" s="49" t="s">
        <v>545</v>
      </c>
      <c r="N797" s="49" t="s">
        <v>546</v>
      </c>
      <c r="O797" s="49" t="s">
        <v>547</v>
      </c>
      <c r="P797" s="49" t="s">
        <v>548</v>
      </c>
      <c r="Q797" s="49" t="s">
        <v>549</v>
      </c>
      <c r="R797" s="49" t="s">
        <v>564</v>
      </c>
      <c r="S797" s="49" t="s">
        <v>565</v>
      </c>
      <c r="T797" s="116">
        <v>306</v>
      </c>
      <c r="U797" s="49" t="s">
        <v>652</v>
      </c>
      <c r="V797" s="50"/>
      <c r="W797" s="116"/>
    </row>
    <row r="798" spans="1:23" s="49" customFormat="1" x14ac:dyDescent="0.25">
      <c r="A798" s="49" t="s">
        <v>1</v>
      </c>
      <c r="B798" s="49" t="s">
        <v>651</v>
      </c>
      <c r="C798" s="49" t="s">
        <v>187</v>
      </c>
      <c r="D798" s="49" t="s">
        <v>538</v>
      </c>
      <c r="F798" s="49" t="s">
        <v>539</v>
      </c>
      <c r="G798" s="49" t="s">
        <v>540</v>
      </c>
      <c r="H798" s="49" t="s">
        <v>541</v>
      </c>
      <c r="I798" s="49" t="s">
        <v>542</v>
      </c>
      <c r="J798" s="49" t="s">
        <v>543</v>
      </c>
      <c r="K798" s="49">
        <v>21</v>
      </c>
      <c r="L798" s="49" t="s">
        <v>544</v>
      </c>
      <c r="M798" s="49" t="s">
        <v>545</v>
      </c>
      <c r="N798" s="49" t="s">
        <v>546</v>
      </c>
      <c r="O798" s="49" t="s">
        <v>547</v>
      </c>
      <c r="P798" s="49" t="s">
        <v>548</v>
      </c>
      <c r="Q798" s="49" t="s">
        <v>549</v>
      </c>
      <c r="R798" s="49" t="s">
        <v>566</v>
      </c>
      <c r="S798" s="49" t="s">
        <v>567</v>
      </c>
      <c r="T798" s="116">
        <v>207</v>
      </c>
      <c r="U798" s="49" t="s">
        <v>652</v>
      </c>
      <c r="V798" s="50"/>
      <c r="W798" s="116"/>
    </row>
    <row r="799" spans="1:23" s="49" customFormat="1" x14ac:dyDescent="0.25">
      <c r="A799" s="49" t="s">
        <v>1</v>
      </c>
      <c r="B799" s="49" t="s">
        <v>651</v>
      </c>
      <c r="C799" s="49" t="s">
        <v>187</v>
      </c>
      <c r="D799" s="49" t="s">
        <v>538</v>
      </c>
      <c r="F799" s="49" t="s">
        <v>539</v>
      </c>
      <c r="G799" s="49" t="s">
        <v>540</v>
      </c>
      <c r="H799" s="49" t="s">
        <v>541</v>
      </c>
      <c r="I799" s="49" t="s">
        <v>542</v>
      </c>
      <c r="J799" s="49" t="s">
        <v>543</v>
      </c>
      <c r="K799" s="49">
        <v>21</v>
      </c>
      <c r="L799" s="49" t="s">
        <v>544</v>
      </c>
      <c r="M799" s="49" t="s">
        <v>545</v>
      </c>
      <c r="N799" s="49" t="s">
        <v>546</v>
      </c>
      <c r="O799" s="49" t="s">
        <v>547</v>
      </c>
      <c r="P799" s="49" t="s">
        <v>548</v>
      </c>
      <c r="Q799" s="49" t="s">
        <v>549</v>
      </c>
      <c r="R799" s="49" t="s">
        <v>568</v>
      </c>
      <c r="S799" s="49" t="s">
        <v>569</v>
      </c>
      <c r="T799" s="116">
        <v>203</v>
      </c>
      <c r="U799" s="49" t="s">
        <v>652</v>
      </c>
      <c r="V799" s="50"/>
      <c r="W799" s="116"/>
    </row>
    <row r="800" spans="1:23" s="49" customFormat="1" x14ac:dyDescent="0.25">
      <c r="A800" s="49" t="s">
        <v>1</v>
      </c>
      <c r="B800" s="49" t="s">
        <v>651</v>
      </c>
      <c r="C800" s="49" t="s">
        <v>187</v>
      </c>
      <c r="D800" s="49" t="s">
        <v>538</v>
      </c>
      <c r="F800" s="49" t="s">
        <v>539</v>
      </c>
      <c r="G800" s="49" t="s">
        <v>540</v>
      </c>
      <c r="H800" s="49" t="s">
        <v>541</v>
      </c>
      <c r="I800" s="49" t="s">
        <v>542</v>
      </c>
      <c r="J800" s="49" t="s">
        <v>543</v>
      </c>
      <c r="K800" s="49">
        <v>21</v>
      </c>
      <c r="L800" s="49" t="s">
        <v>544</v>
      </c>
      <c r="M800" s="49" t="s">
        <v>545</v>
      </c>
      <c r="N800" s="49" t="s">
        <v>546</v>
      </c>
      <c r="O800" s="49" t="s">
        <v>547</v>
      </c>
      <c r="P800" s="49" t="s">
        <v>548</v>
      </c>
      <c r="Q800" s="49" t="s">
        <v>549</v>
      </c>
      <c r="R800" s="49" t="s">
        <v>570</v>
      </c>
      <c r="S800" s="49" t="s">
        <v>571</v>
      </c>
      <c r="T800" s="116">
        <v>30</v>
      </c>
      <c r="U800" s="49" t="s">
        <v>652</v>
      </c>
      <c r="V800" s="50"/>
      <c r="W800" s="116"/>
    </row>
    <row r="801" spans="1:23" s="49" customFormat="1" x14ac:dyDescent="0.25">
      <c r="A801" s="49" t="s">
        <v>1</v>
      </c>
      <c r="B801" s="49" t="s">
        <v>651</v>
      </c>
      <c r="C801" s="49" t="s">
        <v>187</v>
      </c>
      <c r="D801" s="49" t="s">
        <v>538</v>
      </c>
      <c r="F801" s="49" t="s">
        <v>539</v>
      </c>
      <c r="G801" s="49" t="s">
        <v>540</v>
      </c>
      <c r="H801" s="49" t="s">
        <v>541</v>
      </c>
      <c r="I801" s="49" t="s">
        <v>542</v>
      </c>
      <c r="J801" s="49" t="s">
        <v>543</v>
      </c>
      <c r="K801" s="49">
        <v>21</v>
      </c>
      <c r="L801" s="49" t="s">
        <v>544</v>
      </c>
      <c r="M801" s="49" t="s">
        <v>545</v>
      </c>
      <c r="N801" s="49" t="s">
        <v>546</v>
      </c>
      <c r="O801" s="49" t="s">
        <v>547</v>
      </c>
      <c r="P801" s="49" t="s">
        <v>548</v>
      </c>
      <c r="Q801" s="49" t="s">
        <v>549</v>
      </c>
      <c r="R801" s="49" t="s">
        <v>572</v>
      </c>
      <c r="S801" s="49" t="s">
        <v>573</v>
      </c>
      <c r="T801" s="116">
        <v>4</v>
      </c>
      <c r="U801" s="49" t="s">
        <v>652</v>
      </c>
      <c r="V801" s="50"/>
      <c r="W801" s="116"/>
    </row>
    <row r="802" spans="1:23" x14ac:dyDescent="0.25">
      <c r="A802" t="s">
        <v>1</v>
      </c>
      <c r="B802" t="s">
        <v>651</v>
      </c>
      <c r="C802" t="s">
        <v>187</v>
      </c>
      <c r="D802" t="s">
        <v>538</v>
      </c>
      <c r="F802" t="s">
        <v>539</v>
      </c>
      <c r="G802" t="s">
        <v>540</v>
      </c>
      <c r="H802" t="s">
        <v>541</v>
      </c>
      <c r="I802" t="s">
        <v>542</v>
      </c>
      <c r="J802" t="s">
        <v>543</v>
      </c>
      <c r="K802">
        <v>21</v>
      </c>
      <c r="L802" t="s">
        <v>574</v>
      </c>
      <c r="M802" t="s">
        <v>575</v>
      </c>
      <c r="N802" t="s">
        <v>546</v>
      </c>
      <c r="O802" t="s">
        <v>547</v>
      </c>
      <c r="P802" t="s">
        <v>548</v>
      </c>
      <c r="Q802" t="s">
        <v>549</v>
      </c>
      <c r="R802" t="s">
        <v>131</v>
      </c>
      <c r="S802" t="s">
        <v>550</v>
      </c>
      <c r="T802" s="113">
        <v>1310</v>
      </c>
      <c r="U802" t="s">
        <v>652</v>
      </c>
    </row>
    <row r="803" spans="1:23" x14ac:dyDescent="0.25">
      <c r="A803" t="s">
        <v>1</v>
      </c>
      <c r="B803" t="s">
        <v>651</v>
      </c>
      <c r="C803" t="s">
        <v>187</v>
      </c>
      <c r="D803" t="s">
        <v>538</v>
      </c>
      <c r="F803" t="s">
        <v>539</v>
      </c>
      <c r="G803" t="s">
        <v>540</v>
      </c>
      <c r="H803" t="s">
        <v>541</v>
      </c>
      <c r="I803" t="s">
        <v>542</v>
      </c>
      <c r="J803" t="s">
        <v>543</v>
      </c>
      <c r="K803">
        <v>21</v>
      </c>
      <c r="L803" t="s">
        <v>574</v>
      </c>
      <c r="M803" t="s">
        <v>575</v>
      </c>
      <c r="N803" t="s">
        <v>546</v>
      </c>
      <c r="O803" t="s">
        <v>547</v>
      </c>
      <c r="P803" t="s">
        <v>548</v>
      </c>
      <c r="Q803" t="s">
        <v>549</v>
      </c>
      <c r="R803" t="s">
        <v>552</v>
      </c>
      <c r="S803" t="s">
        <v>553</v>
      </c>
      <c r="T803" s="113">
        <v>178</v>
      </c>
      <c r="U803" t="s">
        <v>652</v>
      </c>
    </row>
    <row r="804" spans="1:23" x14ac:dyDescent="0.25">
      <c r="A804" t="s">
        <v>1</v>
      </c>
      <c r="B804" t="s">
        <v>651</v>
      </c>
      <c r="C804" t="s">
        <v>187</v>
      </c>
      <c r="D804" t="s">
        <v>538</v>
      </c>
      <c r="F804" t="s">
        <v>539</v>
      </c>
      <c r="G804" t="s">
        <v>540</v>
      </c>
      <c r="H804" t="s">
        <v>541</v>
      </c>
      <c r="I804" t="s">
        <v>542</v>
      </c>
      <c r="J804" t="s">
        <v>543</v>
      </c>
      <c r="K804">
        <v>21</v>
      </c>
      <c r="L804" t="s">
        <v>574</v>
      </c>
      <c r="M804" t="s">
        <v>575</v>
      </c>
      <c r="N804" t="s">
        <v>546</v>
      </c>
      <c r="O804" t="s">
        <v>547</v>
      </c>
      <c r="P804" t="s">
        <v>548</v>
      </c>
      <c r="Q804" t="s">
        <v>549</v>
      </c>
      <c r="R804" t="s">
        <v>554</v>
      </c>
      <c r="S804" t="s">
        <v>555</v>
      </c>
      <c r="T804" s="113">
        <v>224</v>
      </c>
      <c r="U804" t="s">
        <v>652</v>
      </c>
    </row>
    <row r="805" spans="1:23" x14ac:dyDescent="0.25">
      <c r="A805" t="s">
        <v>1</v>
      </c>
      <c r="B805" t="s">
        <v>651</v>
      </c>
      <c r="C805" t="s">
        <v>187</v>
      </c>
      <c r="D805" t="s">
        <v>538</v>
      </c>
      <c r="F805" t="s">
        <v>539</v>
      </c>
      <c r="G805" t="s">
        <v>540</v>
      </c>
      <c r="H805" t="s">
        <v>541</v>
      </c>
      <c r="I805" t="s">
        <v>542</v>
      </c>
      <c r="J805" t="s">
        <v>543</v>
      </c>
      <c r="K805">
        <v>21</v>
      </c>
      <c r="L805" t="s">
        <v>574</v>
      </c>
      <c r="M805" t="s">
        <v>575</v>
      </c>
      <c r="N805" t="s">
        <v>546</v>
      </c>
      <c r="O805" t="s">
        <v>547</v>
      </c>
      <c r="P805" t="s">
        <v>548</v>
      </c>
      <c r="Q805" t="s">
        <v>549</v>
      </c>
      <c r="R805" t="s">
        <v>556</v>
      </c>
      <c r="S805" t="s">
        <v>557</v>
      </c>
      <c r="T805" s="113">
        <v>157</v>
      </c>
      <c r="U805" t="s">
        <v>652</v>
      </c>
    </row>
    <row r="806" spans="1:23" x14ac:dyDescent="0.25">
      <c r="A806" t="s">
        <v>1</v>
      </c>
      <c r="B806" t="s">
        <v>651</v>
      </c>
      <c r="C806" t="s">
        <v>187</v>
      </c>
      <c r="D806" t="s">
        <v>538</v>
      </c>
      <c r="F806" t="s">
        <v>539</v>
      </c>
      <c r="G806" t="s">
        <v>540</v>
      </c>
      <c r="H806" t="s">
        <v>541</v>
      </c>
      <c r="I806" t="s">
        <v>542</v>
      </c>
      <c r="J806" t="s">
        <v>543</v>
      </c>
      <c r="K806">
        <v>21</v>
      </c>
      <c r="L806" t="s">
        <v>574</v>
      </c>
      <c r="M806" t="s">
        <v>575</v>
      </c>
      <c r="N806" t="s">
        <v>546</v>
      </c>
      <c r="O806" t="s">
        <v>547</v>
      </c>
      <c r="P806" t="s">
        <v>548</v>
      </c>
      <c r="Q806" t="s">
        <v>549</v>
      </c>
      <c r="R806" t="s">
        <v>558</v>
      </c>
      <c r="S806" t="s">
        <v>559</v>
      </c>
      <c r="T806" s="113">
        <v>34</v>
      </c>
      <c r="U806" t="s">
        <v>652</v>
      </c>
    </row>
    <row r="807" spans="1:23" x14ac:dyDescent="0.25">
      <c r="A807" t="s">
        <v>1</v>
      </c>
      <c r="B807" t="s">
        <v>651</v>
      </c>
      <c r="C807" t="s">
        <v>187</v>
      </c>
      <c r="D807" t="s">
        <v>538</v>
      </c>
      <c r="F807" t="s">
        <v>539</v>
      </c>
      <c r="G807" t="s">
        <v>540</v>
      </c>
      <c r="H807" t="s">
        <v>541</v>
      </c>
      <c r="I807" t="s">
        <v>542</v>
      </c>
      <c r="J807" t="s">
        <v>543</v>
      </c>
      <c r="K807">
        <v>21</v>
      </c>
      <c r="L807" t="s">
        <v>574</v>
      </c>
      <c r="M807" t="s">
        <v>575</v>
      </c>
      <c r="N807" t="s">
        <v>546</v>
      </c>
      <c r="O807" t="s">
        <v>547</v>
      </c>
      <c r="P807" t="s">
        <v>548</v>
      </c>
      <c r="Q807" t="s">
        <v>549</v>
      </c>
      <c r="R807" t="s">
        <v>560</v>
      </c>
      <c r="S807" t="s">
        <v>561</v>
      </c>
      <c r="T807" s="113">
        <v>76</v>
      </c>
      <c r="U807" t="s">
        <v>652</v>
      </c>
    </row>
    <row r="808" spans="1:23" x14ac:dyDescent="0.25">
      <c r="A808" t="s">
        <v>1</v>
      </c>
      <c r="B808" t="s">
        <v>651</v>
      </c>
      <c r="C808" t="s">
        <v>187</v>
      </c>
      <c r="D808" t="s">
        <v>538</v>
      </c>
      <c r="F808" t="s">
        <v>539</v>
      </c>
      <c r="G808" t="s">
        <v>540</v>
      </c>
      <c r="H808" t="s">
        <v>541</v>
      </c>
      <c r="I808" t="s">
        <v>542</v>
      </c>
      <c r="J808" t="s">
        <v>543</v>
      </c>
      <c r="K808">
        <v>21</v>
      </c>
      <c r="L808" t="s">
        <v>574</v>
      </c>
      <c r="M808" t="s">
        <v>575</v>
      </c>
      <c r="N808" t="s">
        <v>546</v>
      </c>
      <c r="O808" t="s">
        <v>547</v>
      </c>
      <c r="P808" t="s">
        <v>548</v>
      </c>
      <c r="Q808" t="s">
        <v>549</v>
      </c>
      <c r="R808" t="s">
        <v>562</v>
      </c>
      <c r="S808" t="s">
        <v>563</v>
      </c>
      <c r="T808" s="113">
        <v>72</v>
      </c>
      <c r="U808" t="s">
        <v>652</v>
      </c>
    </row>
    <row r="809" spans="1:23" x14ac:dyDescent="0.25">
      <c r="A809" t="s">
        <v>1</v>
      </c>
      <c r="B809" t="s">
        <v>651</v>
      </c>
      <c r="C809" t="s">
        <v>187</v>
      </c>
      <c r="D809" t="s">
        <v>538</v>
      </c>
      <c r="F809" t="s">
        <v>539</v>
      </c>
      <c r="G809" t="s">
        <v>540</v>
      </c>
      <c r="H809" t="s">
        <v>541</v>
      </c>
      <c r="I809" t="s">
        <v>542</v>
      </c>
      <c r="J809" t="s">
        <v>543</v>
      </c>
      <c r="K809">
        <v>21</v>
      </c>
      <c r="L809" t="s">
        <v>574</v>
      </c>
      <c r="M809" t="s">
        <v>575</v>
      </c>
      <c r="N809" t="s">
        <v>546</v>
      </c>
      <c r="O809" t="s">
        <v>547</v>
      </c>
      <c r="P809" t="s">
        <v>548</v>
      </c>
      <c r="Q809" t="s">
        <v>549</v>
      </c>
      <c r="R809" t="s">
        <v>564</v>
      </c>
      <c r="S809" t="s">
        <v>565</v>
      </c>
      <c r="T809" s="113">
        <v>280</v>
      </c>
      <c r="U809" t="s">
        <v>652</v>
      </c>
    </row>
    <row r="810" spans="1:23" x14ac:dyDescent="0.25">
      <c r="A810" t="s">
        <v>1</v>
      </c>
      <c r="B810" t="s">
        <v>651</v>
      </c>
      <c r="C810" t="s">
        <v>187</v>
      </c>
      <c r="D810" t="s">
        <v>538</v>
      </c>
      <c r="F810" t="s">
        <v>539</v>
      </c>
      <c r="G810" t="s">
        <v>540</v>
      </c>
      <c r="H810" t="s">
        <v>541</v>
      </c>
      <c r="I810" t="s">
        <v>542</v>
      </c>
      <c r="J810" t="s">
        <v>543</v>
      </c>
      <c r="K810">
        <v>21</v>
      </c>
      <c r="L810" t="s">
        <v>574</v>
      </c>
      <c r="M810" t="s">
        <v>575</v>
      </c>
      <c r="N810" t="s">
        <v>546</v>
      </c>
      <c r="O810" t="s">
        <v>547</v>
      </c>
      <c r="P810" t="s">
        <v>548</v>
      </c>
      <c r="Q810" t="s">
        <v>549</v>
      </c>
      <c r="R810" t="s">
        <v>566</v>
      </c>
      <c r="S810" t="s">
        <v>567</v>
      </c>
      <c r="T810" s="113">
        <v>170</v>
      </c>
      <c r="U810" t="s">
        <v>652</v>
      </c>
    </row>
    <row r="811" spans="1:23" x14ac:dyDescent="0.25">
      <c r="A811" t="s">
        <v>1</v>
      </c>
      <c r="B811" t="s">
        <v>651</v>
      </c>
      <c r="C811" t="s">
        <v>187</v>
      </c>
      <c r="D811" t="s">
        <v>538</v>
      </c>
      <c r="F811" t="s">
        <v>539</v>
      </c>
      <c r="G811" t="s">
        <v>540</v>
      </c>
      <c r="H811" t="s">
        <v>541</v>
      </c>
      <c r="I811" t="s">
        <v>542</v>
      </c>
      <c r="J811" t="s">
        <v>543</v>
      </c>
      <c r="K811">
        <v>21</v>
      </c>
      <c r="L811" t="s">
        <v>574</v>
      </c>
      <c r="M811" t="s">
        <v>575</v>
      </c>
      <c r="N811" t="s">
        <v>546</v>
      </c>
      <c r="O811" t="s">
        <v>547</v>
      </c>
      <c r="P811" t="s">
        <v>548</v>
      </c>
      <c r="Q811" t="s">
        <v>549</v>
      </c>
      <c r="R811" t="s">
        <v>568</v>
      </c>
      <c r="S811" t="s">
        <v>569</v>
      </c>
      <c r="T811" s="113">
        <v>87</v>
      </c>
      <c r="U811" t="s">
        <v>652</v>
      </c>
    </row>
    <row r="812" spans="1:23" x14ac:dyDescent="0.25">
      <c r="A812" t="s">
        <v>1</v>
      </c>
      <c r="B812" t="s">
        <v>651</v>
      </c>
      <c r="C812" t="s">
        <v>187</v>
      </c>
      <c r="D812" t="s">
        <v>538</v>
      </c>
      <c r="F812" t="s">
        <v>539</v>
      </c>
      <c r="G812" t="s">
        <v>540</v>
      </c>
      <c r="H812" t="s">
        <v>541</v>
      </c>
      <c r="I812" t="s">
        <v>542</v>
      </c>
      <c r="J812" t="s">
        <v>543</v>
      </c>
      <c r="K812">
        <v>21</v>
      </c>
      <c r="L812" t="s">
        <v>574</v>
      </c>
      <c r="M812" t="s">
        <v>575</v>
      </c>
      <c r="N812" t="s">
        <v>546</v>
      </c>
      <c r="O812" t="s">
        <v>547</v>
      </c>
      <c r="P812" t="s">
        <v>548</v>
      </c>
      <c r="Q812" t="s">
        <v>549</v>
      </c>
      <c r="R812" t="s">
        <v>570</v>
      </c>
      <c r="S812" t="s">
        <v>571</v>
      </c>
      <c r="T812" s="113">
        <v>29</v>
      </c>
      <c r="U812" t="s">
        <v>652</v>
      </c>
    </row>
    <row r="813" spans="1:23" x14ac:dyDescent="0.25">
      <c r="A813" t="s">
        <v>1</v>
      </c>
      <c r="B813" t="s">
        <v>651</v>
      </c>
      <c r="C813" t="s">
        <v>187</v>
      </c>
      <c r="D813" t="s">
        <v>538</v>
      </c>
      <c r="F813" t="s">
        <v>539</v>
      </c>
      <c r="G813" t="s">
        <v>540</v>
      </c>
      <c r="H813" t="s">
        <v>541</v>
      </c>
      <c r="I813" t="s">
        <v>542</v>
      </c>
      <c r="J813" t="s">
        <v>543</v>
      </c>
      <c r="K813">
        <v>21</v>
      </c>
      <c r="L813" t="s">
        <v>574</v>
      </c>
      <c r="M813" t="s">
        <v>575</v>
      </c>
      <c r="N813" t="s">
        <v>546</v>
      </c>
      <c r="O813" t="s">
        <v>547</v>
      </c>
      <c r="P813" t="s">
        <v>548</v>
      </c>
      <c r="Q813" t="s">
        <v>549</v>
      </c>
      <c r="R813" t="s">
        <v>572</v>
      </c>
      <c r="S813" t="s">
        <v>573</v>
      </c>
      <c r="T813" s="113">
        <v>2</v>
      </c>
      <c r="U813" t="s">
        <v>652</v>
      </c>
    </row>
    <row r="814" spans="1:23" x14ac:dyDescent="0.25">
      <c r="A814" t="s">
        <v>1</v>
      </c>
      <c r="B814" t="s">
        <v>651</v>
      </c>
      <c r="C814" t="s">
        <v>187</v>
      </c>
      <c r="D814" t="s">
        <v>538</v>
      </c>
      <c r="F814" t="s">
        <v>539</v>
      </c>
      <c r="G814" t="s">
        <v>540</v>
      </c>
      <c r="H814" t="s">
        <v>541</v>
      </c>
      <c r="I814" t="s">
        <v>542</v>
      </c>
      <c r="J814" t="s">
        <v>543</v>
      </c>
      <c r="K814">
        <v>21</v>
      </c>
      <c r="L814" t="s">
        <v>576</v>
      </c>
      <c r="M814" t="s">
        <v>547</v>
      </c>
      <c r="N814" t="s">
        <v>546</v>
      </c>
      <c r="O814" t="s">
        <v>547</v>
      </c>
      <c r="P814" t="s">
        <v>548</v>
      </c>
      <c r="Q814" t="s">
        <v>549</v>
      </c>
      <c r="R814" t="s">
        <v>131</v>
      </c>
      <c r="S814" t="s">
        <v>550</v>
      </c>
      <c r="T814" s="113">
        <v>1202</v>
      </c>
      <c r="U814" t="s">
        <v>652</v>
      </c>
    </row>
    <row r="815" spans="1:23" x14ac:dyDescent="0.25">
      <c r="A815" t="s">
        <v>1</v>
      </c>
      <c r="B815" t="s">
        <v>651</v>
      </c>
      <c r="C815" t="s">
        <v>187</v>
      </c>
      <c r="D815" t="s">
        <v>538</v>
      </c>
      <c r="F815" t="s">
        <v>539</v>
      </c>
      <c r="G815" t="s">
        <v>540</v>
      </c>
      <c r="H815" t="s">
        <v>541</v>
      </c>
      <c r="I815" t="s">
        <v>542</v>
      </c>
      <c r="J815" t="s">
        <v>543</v>
      </c>
      <c r="K815">
        <v>21</v>
      </c>
      <c r="L815" t="s">
        <v>576</v>
      </c>
      <c r="M815" t="s">
        <v>547</v>
      </c>
      <c r="N815" t="s">
        <v>546</v>
      </c>
      <c r="O815" t="s">
        <v>547</v>
      </c>
      <c r="P815" t="s">
        <v>548</v>
      </c>
      <c r="Q815" t="s">
        <v>549</v>
      </c>
      <c r="R815" t="s">
        <v>552</v>
      </c>
      <c r="S815" t="s">
        <v>553</v>
      </c>
      <c r="T815" s="113">
        <v>71</v>
      </c>
      <c r="U815" t="s">
        <v>652</v>
      </c>
    </row>
    <row r="816" spans="1:23" x14ac:dyDescent="0.25">
      <c r="A816" t="s">
        <v>1</v>
      </c>
      <c r="B816" t="s">
        <v>651</v>
      </c>
      <c r="C816" t="s">
        <v>187</v>
      </c>
      <c r="D816" t="s">
        <v>538</v>
      </c>
      <c r="F816" t="s">
        <v>539</v>
      </c>
      <c r="G816" t="s">
        <v>540</v>
      </c>
      <c r="H816" t="s">
        <v>541</v>
      </c>
      <c r="I816" t="s">
        <v>542</v>
      </c>
      <c r="J816" t="s">
        <v>543</v>
      </c>
      <c r="K816">
        <v>21</v>
      </c>
      <c r="L816" t="s">
        <v>576</v>
      </c>
      <c r="M816" t="s">
        <v>547</v>
      </c>
      <c r="N816" t="s">
        <v>546</v>
      </c>
      <c r="O816" t="s">
        <v>547</v>
      </c>
      <c r="P816" t="s">
        <v>548</v>
      </c>
      <c r="Q816" t="s">
        <v>549</v>
      </c>
      <c r="R816" t="s">
        <v>554</v>
      </c>
      <c r="S816" t="s">
        <v>555</v>
      </c>
      <c r="T816" s="113">
        <v>225</v>
      </c>
      <c r="U816" t="s">
        <v>652</v>
      </c>
    </row>
    <row r="817" spans="1:23" x14ac:dyDescent="0.25">
      <c r="A817" t="s">
        <v>1</v>
      </c>
      <c r="B817" t="s">
        <v>651</v>
      </c>
      <c r="C817" t="s">
        <v>187</v>
      </c>
      <c r="D817" t="s">
        <v>538</v>
      </c>
      <c r="F817" t="s">
        <v>539</v>
      </c>
      <c r="G817" t="s">
        <v>540</v>
      </c>
      <c r="H817" t="s">
        <v>541</v>
      </c>
      <c r="I817" t="s">
        <v>542</v>
      </c>
      <c r="J817" t="s">
        <v>543</v>
      </c>
      <c r="K817">
        <v>21</v>
      </c>
      <c r="L817" t="s">
        <v>576</v>
      </c>
      <c r="M817" t="s">
        <v>547</v>
      </c>
      <c r="N817" t="s">
        <v>546</v>
      </c>
      <c r="O817" t="s">
        <v>547</v>
      </c>
      <c r="P817" t="s">
        <v>548</v>
      </c>
      <c r="Q817" t="s">
        <v>549</v>
      </c>
      <c r="R817" t="s">
        <v>556</v>
      </c>
      <c r="S817" t="s">
        <v>557</v>
      </c>
      <c r="T817" s="113">
        <v>244</v>
      </c>
      <c r="U817" t="s">
        <v>652</v>
      </c>
    </row>
    <row r="818" spans="1:23" x14ac:dyDescent="0.25">
      <c r="A818" t="s">
        <v>1</v>
      </c>
      <c r="B818" t="s">
        <v>651</v>
      </c>
      <c r="C818" t="s">
        <v>187</v>
      </c>
      <c r="D818" t="s">
        <v>538</v>
      </c>
      <c r="F818" t="s">
        <v>539</v>
      </c>
      <c r="G818" t="s">
        <v>540</v>
      </c>
      <c r="H818" t="s">
        <v>541</v>
      </c>
      <c r="I818" t="s">
        <v>542</v>
      </c>
      <c r="J818" t="s">
        <v>543</v>
      </c>
      <c r="K818">
        <v>21</v>
      </c>
      <c r="L818" t="s">
        <v>576</v>
      </c>
      <c r="M818" t="s">
        <v>547</v>
      </c>
      <c r="N818" t="s">
        <v>546</v>
      </c>
      <c r="O818" t="s">
        <v>547</v>
      </c>
      <c r="P818" t="s">
        <v>548</v>
      </c>
      <c r="Q818" t="s">
        <v>549</v>
      </c>
      <c r="R818" t="s">
        <v>558</v>
      </c>
      <c r="S818" t="s">
        <v>559</v>
      </c>
      <c r="T818" s="113">
        <v>134</v>
      </c>
      <c r="U818" t="s">
        <v>652</v>
      </c>
    </row>
    <row r="819" spans="1:23" x14ac:dyDescent="0.25">
      <c r="A819" t="s">
        <v>1</v>
      </c>
      <c r="B819" t="s">
        <v>651</v>
      </c>
      <c r="C819" t="s">
        <v>187</v>
      </c>
      <c r="D819" t="s">
        <v>538</v>
      </c>
      <c r="F819" t="s">
        <v>539</v>
      </c>
      <c r="G819" t="s">
        <v>540</v>
      </c>
      <c r="H819" t="s">
        <v>541</v>
      </c>
      <c r="I819" t="s">
        <v>542</v>
      </c>
      <c r="J819" t="s">
        <v>543</v>
      </c>
      <c r="K819">
        <v>21</v>
      </c>
      <c r="L819" t="s">
        <v>576</v>
      </c>
      <c r="M819" t="s">
        <v>547</v>
      </c>
      <c r="N819" t="s">
        <v>546</v>
      </c>
      <c r="O819" t="s">
        <v>547</v>
      </c>
      <c r="P819" t="s">
        <v>548</v>
      </c>
      <c r="Q819" t="s">
        <v>549</v>
      </c>
      <c r="R819" t="s">
        <v>560</v>
      </c>
      <c r="S819" t="s">
        <v>561</v>
      </c>
      <c r="T819" s="113">
        <v>314</v>
      </c>
      <c r="U819" t="s">
        <v>652</v>
      </c>
    </row>
    <row r="820" spans="1:23" x14ac:dyDescent="0.25">
      <c r="A820" t="s">
        <v>1</v>
      </c>
      <c r="B820" t="s">
        <v>651</v>
      </c>
      <c r="C820" t="s">
        <v>187</v>
      </c>
      <c r="D820" t="s">
        <v>538</v>
      </c>
      <c r="F820" t="s">
        <v>539</v>
      </c>
      <c r="G820" t="s">
        <v>540</v>
      </c>
      <c r="H820" t="s">
        <v>541</v>
      </c>
      <c r="I820" t="s">
        <v>542</v>
      </c>
      <c r="J820" t="s">
        <v>543</v>
      </c>
      <c r="K820">
        <v>21</v>
      </c>
      <c r="L820" t="s">
        <v>576</v>
      </c>
      <c r="M820" t="s">
        <v>547</v>
      </c>
      <c r="N820" t="s">
        <v>546</v>
      </c>
      <c r="O820" t="s">
        <v>547</v>
      </c>
      <c r="P820" t="s">
        <v>548</v>
      </c>
      <c r="Q820" t="s">
        <v>549</v>
      </c>
      <c r="R820" t="s">
        <v>562</v>
      </c>
      <c r="S820" t="s">
        <v>563</v>
      </c>
      <c r="T820" s="113">
        <v>34</v>
      </c>
      <c r="U820" t="s">
        <v>652</v>
      </c>
    </row>
    <row r="821" spans="1:23" x14ac:dyDescent="0.25">
      <c r="A821" t="s">
        <v>1</v>
      </c>
      <c r="B821" t="s">
        <v>651</v>
      </c>
      <c r="C821" t="s">
        <v>187</v>
      </c>
      <c r="D821" t="s">
        <v>538</v>
      </c>
      <c r="F821" t="s">
        <v>539</v>
      </c>
      <c r="G821" t="s">
        <v>540</v>
      </c>
      <c r="H821" t="s">
        <v>541</v>
      </c>
      <c r="I821" t="s">
        <v>542</v>
      </c>
      <c r="J821" t="s">
        <v>543</v>
      </c>
      <c r="K821">
        <v>21</v>
      </c>
      <c r="L821" t="s">
        <v>576</v>
      </c>
      <c r="M821" t="s">
        <v>547</v>
      </c>
      <c r="N821" t="s">
        <v>546</v>
      </c>
      <c r="O821" t="s">
        <v>547</v>
      </c>
      <c r="P821" t="s">
        <v>548</v>
      </c>
      <c r="Q821" t="s">
        <v>549</v>
      </c>
      <c r="R821" t="s">
        <v>564</v>
      </c>
      <c r="S821" t="s">
        <v>565</v>
      </c>
      <c r="T821" s="113">
        <v>26</v>
      </c>
      <c r="U821" t="s">
        <v>652</v>
      </c>
    </row>
    <row r="822" spans="1:23" x14ac:dyDescent="0.25">
      <c r="A822" t="s">
        <v>1</v>
      </c>
      <c r="B822" t="s">
        <v>651</v>
      </c>
      <c r="C822" t="s">
        <v>187</v>
      </c>
      <c r="D822" t="s">
        <v>538</v>
      </c>
      <c r="F822" t="s">
        <v>539</v>
      </c>
      <c r="G822" t="s">
        <v>540</v>
      </c>
      <c r="H822" t="s">
        <v>541</v>
      </c>
      <c r="I822" t="s">
        <v>542</v>
      </c>
      <c r="J822" t="s">
        <v>543</v>
      </c>
      <c r="K822">
        <v>21</v>
      </c>
      <c r="L822" t="s">
        <v>576</v>
      </c>
      <c r="M822" t="s">
        <v>547</v>
      </c>
      <c r="N822" t="s">
        <v>546</v>
      </c>
      <c r="O822" t="s">
        <v>547</v>
      </c>
      <c r="P822" t="s">
        <v>548</v>
      </c>
      <c r="Q822" t="s">
        <v>549</v>
      </c>
      <c r="R822" t="s">
        <v>566</v>
      </c>
      <c r="S822" t="s">
        <v>567</v>
      </c>
      <c r="T822" s="113">
        <v>37</v>
      </c>
      <c r="U822" t="s">
        <v>652</v>
      </c>
    </row>
    <row r="823" spans="1:23" x14ac:dyDescent="0.25">
      <c r="A823" t="s">
        <v>1</v>
      </c>
      <c r="B823" t="s">
        <v>651</v>
      </c>
      <c r="C823" t="s">
        <v>187</v>
      </c>
      <c r="D823" t="s">
        <v>538</v>
      </c>
      <c r="F823" t="s">
        <v>539</v>
      </c>
      <c r="G823" t="s">
        <v>540</v>
      </c>
      <c r="H823" t="s">
        <v>541</v>
      </c>
      <c r="I823" t="s">
        <v>542</v>
      </c>
      <c r="J823" t="s">
        <v>543</v>
      </c>
      <c r="K823">
        <v>21</v>
      </c>
      <c r="L823" t="s">
        <v>576</v>
      </c>
      <c r="M823" t="s">
        <v>547</v>
      </c>
      <c r="N823" t="s">
        <v>546</v>
      </c>
      <c r="O823" t="s">
        <v>547</v>
      </c>
      <c r="P823" t="s">
        <v>548</v>
      </c>
      <c r="Q823" t="s">
        <v>549</v>
      </c>
      <c r="R823" t="s">
        <v>568</v>
      </c>
      <c r="S823" t="s">
        <v>569</v>
      </c>
      <c r="T823" s="113">
        <v>116</v>
      </c>
      <c r="U823" t="s">
        <v>652</v>
      </c>
    </row>
    <row r="824" spans="1:23" x14ac:dyDescent="0.25">
      <c r="A824" t="s">
        <v>1</v>
      </c>
      <c r="B824" t="s">
        <v>651</v>
      </c>
      <c r="C824" t="s">
        <v>187</v>
      </c>
      <c r="D824" t="s">
        <v>538</v>
      </c>
      <c r="F824" t="s">
        <v>539</v>
      </c>
      <c r="G824" t="s">
        <v>540</v>
      </c>
      <c r="H824" t="s">
        <v>541</v>
      </c>
      <c r="I824" t="s">
        <v>542</v>
      </c>
      <c r="J824" t="s">
        <v>543</v>
      </c>
      <c r="K824">
        <v>21</v>
      </c>
      <c r="L824" t="s">
        <v>576</v>
      </c>
      <c r="M824" t="s">
        <v>547</v>
      </c>
      <c r="N824" t="s">
        <v>546</v>
      </c>
      <c r="O824" t="s">
        <v>547</v>
      </c>
      <c r="P824" t="s">
        <v>548</v>
      </c>
      <c r="Q824" t="s">
        <v>549</v>
      </c>
      <c r="R824" t="s">
        <v>570</v>
      </c>
      <c r="S824" t="s">
        <v>571</v>
      </c>
      <c r="T824" s="113">
        <v>1</v>
      </c>
      <c r="U824" t="s">
        <v>652</v>
      </c>
    </row>
    <row r="825" spans="1:23" x14ac:dyDescent="0.25">
      <c r="A825" t="s">
        <v>1</v>
      </c>
      <c r="B825" t="s">
        <v>651</v>
      </c>
      <c r="C825" t="s">
        <v>187</v>
      </c>
      <c r="D825" t="s">
        <v>538</v>
      </c>
      <c r="F825" t="s">
        <v>539</v>
      </c>
      <c r="G825" t="s">
        <v>540</v>
      </c>
      <c r="H825" t="s">
        <v>541</v>
      </c>
      <c r="I825" t="s">
        <v>542</v>
      </c>
      <c r="J825" t="s">
        <v>543</v>
      </c>
      <c r="K825">
        <v>21</v>
      </c>
      <c r="L825" t="s">
        <v>576</v>
      </c>
      <c r="M825" t="s">
        <v>547</v>
      </c>
      <c r="N825" t="s">
        <v>546</v>
      </c>
      <c r="O825" t="s">
        <v>547</v>
      </c>
      <c r="P825" t="s">
        <v>548</v>
      </c>
      <c r="Q825" t="s">
        <v>549</v>
      </c>
      <c r="R825" t="s">
        <v>572</v>
      </c>
      <c r="S825" t="s">
        <v>573</v>
      </c>
      <c r="T825" s="113">
        <v>1</v>
      </c>
      <c r="U825" t="s">
        <v>652</v>
      </c>
    </row>
    <row r="826" spans="1:23" s="49" customFormat="1" x14ac:dyDescent="0.25">
      <c r="A826" s="49" t="s">
        <v>2</v>
      </c>
      <c r="B826" s="49" t="s">
        <v>653</v>
      </c>
      <c r="C826" s="49" t="s">
        <v>187</v>
      </c>
      <c r="D826" s="49" t="s">
        <v>538</v>
      </c>
      <c r="F826" s="49" t="s">
        <v>539</v>
      </c>
      <c r="G826" s="49" t="s">
        <v>540</v>
      </c>
      <c r="H826" s="49" t="s">
        <v>541</v>
      </c>
      <c r="I826" s="49" t="s">
        <v>542</v>
      </c>
      <c r="J826" s="49" t="s">
        <v>543</v>
      </c>
      <c r="K826" s="49">
        <v>21</v>
      </c>
      <c r="L826" s="49" t="s">
        <v>544</v>
      </c>
      <c r="M826" s="49" t="s">
        <v>545</v>
      </c>
      <c r="N826" s="49" t="s">
        <v>546</v>
      </c>
      <c r="O826" s="49" t="s">
        <v>547</v>
      </c>
      <c r="P826" s="49" t="s">
        <v>548</v>
      </c>
      <c r="Q826" s="49" t="s">
        <v>549</v>
      </c>
      <c r="R826" s="49" t="s">
        <v>131</v>
      </c>
      <c r="S826" s="49" t="s">
        <v>550</v>
      </c>
      <c r="T826" s="116">
        <v>25565.200000000001</v>
      </c>
      <c r="U826" s="49" t="s">
        <v>639</v>
      </c>
      <c r="V826" s="50" t="s">
        <v>858</v>
      </c>
      <c r="W826" s="116">
        <f>('ILO employment 2007'!T827+'ILO employment 2007'!T828+'ILO employment 2007'!T829)*( 1 +'ILO employment 2007'!T837/('ILO employment 2007'!T826-'ILO employment 2007'!T837))</f>
        <v>10195.427147209235</v>
      </c>
    </row>
    <row r="827" spans="1:23" s="49" customFormat="1" x14ac:dyDescent="0.25">
      <c r="A827" s="49" t="s">
        <v>2</v>
      </c>
      <c r="B827" s="49" t="s">
        <v>653</v>
      </c>
      <c r="C827" s="49" t="s">
        <v>187</v>
      </c>
      <c r="D827" s="49" t="s">
        <v>538</v>
      </c>
      <c r="F827" s="49" t="s">
        <v>539</v>
      </c>
      <c r="G827" s="49" t="s">
        <v>540</v>
      </c>
      <c r="H827" s="49" t="s">
        <v>541</v>
      </c>
      <c r="I827" s="49" t="s">
        <v>542</v>
      </c>
      <c r="J827" s="49" t="s">
        <v>543</v>
      </c>
      <c r="K827" s="49">
        <v>21</v>
      </c>
      <c r="L827" s="49" t="s">
        <v>544</v>
      </c>
      <c r="M827" s="49" t="s">
        <v>545</v>
      </c>
      <c r="N827" s="49" t="s">
        <v>546</v>
      </c>
      <c r="O827" s="49" t="s">
        <v>547</v>
      </c>
      <c r="P827" s="49" t="s">
        <v>548</v>
      </c>
      <c r="Q827" s="49" t="s">
        <v>549</v>
      </c>
      <c r="R827" s="49" t="s">
        <v>552</v>
      </c>
      <c r="S827" s="49" t="s">
        <v>553</v>
      </c>
      <c r="T827" s="116">
        <v>2152.5</v>
      </c>
      <c r="U827" s="49" t="s">
        <v>639</v>
      </c>
      <c r="V827" s="50" t="s">
        <v>859</v>
      </c>
      <c r="W827" s="116">
        <f>('ILO employment 2007'!T830+'ILO employment 2007'!T831+'ILO employment 2007'!T832+'ILO employment 2007'!T833+'ILO employment 2007'!T834+'ILO employment 2007'!T835+'ILO employment 2007'!T836)*( 1 +'ILO employment 2007'!T837/('ILO employment 2007'!T826-'ILO employment 2007'!T837))</f>
        <v>15369.772852790764</v>
      </c>
    </row>
    <row r="828" spans="1:23" s="49" customFormat="1" x14ac:dyDescent="0.25">
      <c r="A828" s="49" t="s">
        <v>2</v>
      </c>
      <c r="B828" s="49" t="s">
        <v>653</v>
      </c>
      <c r="C828" s="49" t="s">
        <v>187</v>
      </c>
      <c r="D828" s="49" t="s">
        <v>538</v>
      </c>
      <c r="F828" s="49" t="s">
        <v>539</v>
      </c>
      <c r="G828" s="49" t="s">
        <v>540</v>
      </c>
      <c r="H828" s="49" t="s">
        <v>541</v>
      </c>
      <c r="I828" s="49" t="s">
        <v>542</v>
      </c>
      <c r="J828" s="49" t="s">
        <v>543</v>
      </c>
      <c r="K828" s="49">
        <v>21</v>
      </c>
      <c r="L828" s="49" t="s">
        <v>544</v>
      </c>
      <c r="M828" s="49" t="s">
        <v>545</v>
      </c>
      <c r="N828" s="49" t="s">
        <v>546</v>
      </c>
      <c r="O828" s="49" t="s">
        <v>547</v>
      </c>
      <c r="P828" s="49" t="s">
        <v>548</v>
      </c>
      <c r="Q828" s="49" t="s">
        <v>549</v>
      </c>
      <c r="R828" s="49" t="s">
        <v>554</v>
      </c>
      <c r="S828" s="49" t="s">
        <v>555</v>
      </c>
      <c r="T828" s="116">
        <v>3435.4</v>
      </c>
      <c r="U828" s="49" t="s">
        <v>639</v>
      </c>
      <c r="V828" s="50" t="s">
        <v>862</v>
      </c>
      <c r="W828" s="116">
        <f>SUM(T827:T837)</f>
        <v>25565.200000000004</v>
      </c>
    </row>
    <row r="829" spans="1:23" s="49" customFormat="1" x14ac:dyDescent="0.25">
      <c r="A829" s="49" t="s">
        <v>2</v>
      </c>
      <c r="B829" s="49" t="s">
        <v>653</v>
      </c>
      <c r="C829" s="49" t="s">
        <v>187</v>
      </c>
      <c r="D829" s="49" t="s">
        <v>538</v>
      </c>
      <c r="F829" s="49" t="s">
        <v>539</v>
      </c>
      <c r="G829" s="49" t="s">
        <v>540</v>
      </c>
      <c r="H829" s="49" t="s">
        <v>541</v>
      </c>
      <c r="I829" s="49" t="s">
        <v>542</v>
      </c>
      <c r="J829" s="49" t="s">
        <v>543</v>
      </c>
      <c r="K829" s="49">
        <v>21</v>
      </c>
      <c r="L829" s="49" t="s">
        <v>544</v>
      </c>
      <c r="M829" s="49" t="s">
        <v>545</v>
      </c>
      <c r="N829" s="49" t="s">
        <v>546</v>
      </c>
      <c r="O829" s="49" t="s">
        <v>547</v>
      </c>
      <c r="P829" s="49" t="s">
        <v>548</v>
      </c>
      <c r="Q829" s="49" t="s">
        <v>549</v>
      </c>
      <c r="R829" s="49" t="s">
        <v>556</v>
      </c>
      <c r="S829" s="49" t="s">
        <v>557</v>
      </c>
      <c r="T829" s="116">
        <v>4596.6000000000004</v>
      </c>
      <c r="U829" s="49" t="s">
        <v>639</v>
      </c>
      <c r="V829" s="50"/>
      <c r="W829" s="116"/>
    </row>
    <row r="830" spans="1:23" s="49" customFormat="1" x14ac:dyDescent="0.25">
      <c r="A830" s="49" t="s">
        <v>2</v>
      </c>
      <c r="B830" s="49" t="s">
        <v>653</v>
      </c>
      <c r="C830" s="49" t="s">
        <v>187</v>
      </c>
      <c r="D830" s="49" t="s">
        <v>538</v>
      </c>
      <c r="F830" s="49" t="s">
        <v>539</v>
      </c>
      <c r="G830" s="49" t="s">
        <v>540</v>
      </c>
      <c r="H830" s="49" t="s">
        <v>541</v>
      </c>
      <c r="I830" s="49" t="s">
        <v>542</v>
      </c>
      <c r="J830" s="49" t="s">
        <v>543</v>
      </c>
      <c r="K830" s="49">
        <v>21</v>
      </c>
      <c r="L830" s="49" t="s">
        <v>544</v>
      </c>
      <c r="M830" s="49" t="s">
        <v>545</v>
      </c>
      <c r="N830" s="49" t="s">
        <v>546</v>
      </c>
      <c r="O830" s="49" t="s">
        <v>547</v>
      </c>
      <c r="P830" s="49" t="s">
        <v>548</v>
      </c>
      <c r="Q830" s="49" t="s">
        <v>549</v>
      </c>
      <c r="R830" s="49" t="s">
        <v>558</v>
      </c>
      <c r="S830" s="49" t="s">
        <v>559</v>
      </c>
      <c r="T830" s="116">
        <v>3098.6</v>
      </c>
      <c r="U830" s="49" t="s">
        <v>639</v>
      </c>
      <c r="V830" s="50"/>
      <c r="W830" s="116"/>
    </row>
    <row r="831" spans="1:23" s="49" customFormat="1" x14ac:dyDescent="0.25">
      <c r="A831" s="49" t="s">
        <v>2</v>
      </c>
      <c r="B831" s="49" t="s">
        <v>653</v>
      </c>
      <c r="C831" s="49" t="s">
        <v>187</v>
      </c>
      <c r="D831" s="49" t="s">
        <v>538</v>
      </c>
      <c r="F831" s="49" t="s">
        <v>539</v>
      </c>
      <c r="G831" s="49" t="s">
        <v>540</v>
      </c>
      <c r="H831" s="49" t="s">
        <v>541</v>
      </c>
      <c r="I831" s="49" t="s">
        <v>542</v>
      </c>
      <c r="J831" s="49" t="s">
        <v>543</v>
      </c>
      <c r="K831" s="49">
        <v>21</v>
      </c>
      <c r="L831" s="49" t="s">
        <v>544</v>
      </c>
      <c r="M831" s="49" t="s">
        <v>545</v>
      </c>
      <c r="N831" s="49" t="s">
        <v>546</v>
      </c>
      <c r="O831" s="49" t="s">
        <v>547</v>
      </c>
      <c r="P831" s="49" t="s">
        <v>548</v>
      </c>
      <c r="Q831" s="49" t="s">
        <v>549</v>
      </c>
      <c r="R831" s="49" t="s">
        <v>560</v>
      </c>
      <c r="S831" s="49" t="s">
        <v>561</v>
      </c>
      <c r="T831" s="116">
        <v>3265.1</v>
      </c>
      <c r="U831" s="49" t="s">
        <v>639</v>
      </c>
      <c r="V831" s="50"/>
      <c r="W831" s="116"/>
    </row>
    <row r="832" spans="1:23" s="49" customFormat="1" x14ac:dyDescent="0.25">
      <c r="A832" s="49" t="s">
        <v>2</v>
      </c>
      <c r="B832" s="49" t="s">
        <v>653</v>
      </c>
      <c r="C832" s="49" t="s">
        <v>187</v>
      </c>
      <c r="D832" s="49" t="s">
        <v>538</v>
      </c>
      <c r="F832" s="49" t="s">
        <v>539</v>
      </c>
      <c r="G832" s="49" t="s">
        <v>540</v>
      </c>
      <c r="H832" s="49" t="s">
        <v>541</v>
      </c>
      <c r="I832" s="49" t="s">
        <v>542</v>
      </c>
      <c r="J832" s="49" t="s">
        <v>543</v>
      </c>
      <c r="K832" s="49">
        <v>21</v>
      </c>
      <c r="L832" s="49" t="s">
        <v>544</v>
      </c>
      <c r="M832" s="49" t="s">
        <v>545</v>
      </c>
      <c r="N832" s="49" t="s">
        <v>546</v>
      </c>
      <c r="O832" s="49" t="s">
        <v>547</v>
      </c>
      <c r="P832" s="49" t="s">
        <v>548</v>
      </c>
      <c r="Q832" s="49" t="s">
        <v>549</v>
      </c>
      <c r="R832" s="49" t="s">
        <v>562</v>
      </c>
      <c r="S832" s="49" t="s">
        <v>563</v>
      </c>
      <c r="T832" s="116">
        <v>938.2</v>
      </c>
      <c r="U832" s="49" t="s">
        <v>639</v>
      </c>
      <c r="V832" s="50"/>
      <c r="W832" s="116"/>
    </row>
    <row r="833" spans="1:23" s="49" customFormat="1" x14ac:dyDescent="0.25">
      <c r="A833" s="49" t="s">
        <v>2</v>
      </c>
      <c r="B833" s="49" t="s">
        <v>653</v>
      </c>
      <c r="C833" s="49" t="s">
        <v>187</v>
      </c>
      <c r="D833" s="49" t="s">
        <v>538</v>
      </c>
      <c r="F833" s="49" t="s">
        <v>539</v>
      </c>
      <c r="G833" s="49" t="s">
        <v>540</v>
      </c>
      <c r="H833" s="49" t="s">
        <v>541</v>
      </c>
      <c r="I833" s="49" t="s">
        <v>542</v>
      </c>
      <c r="J833" s="49" t="s">
        <v>543</v>
      </c>
      <c r="K833" s="49">
        <v>21</v>
      </c>
      <c r="L833" s="49" t="s">
        <v>544</v>
      </c>
      <c r="M833" s="49" t="s">
        <v>545</v>
      </c>
      <c r="N833" s="49" t="s">
        <v>546</v>
      </c>
      <c r="O833" s="49" t="s">
        <v>547</v>
      </c>
      <c r="P833" s="49" t="s">
        <v>548</v>
      </c>
      <c r="Q833" s="49" t="s">
        <v>549</v>
      </c>
      <c r="R833" s="49" t="s">
        <v>564</v>
      </c>
      <c r="S833" s="49" t="s">
        <v>565</v>
      </c>
      <c r="T833" s="116">
        <v>2970.7</v>
      </c>
      <c r="U833" s="49" t="s">
        <v>639</v>
      </c>
      <c r="V833" s="50"/>
      <c r="W833" s="116"/>
    </row>
    <row r="834" spans="1:23" s="49" customFormat="1" x14ac:dyDescent="0.25">
      <c r="A834" s="49" t="s">
        <v>2</v>
      </c>
      <c r="B834" s="49" t="s">
        <v>653</v>
      </c>
      <c r="C834" s="49" t="s">
        <v>187</v>
      </c>
      <c r="D834" s="49" t="s">
        <v>538</v>
      </c>
      <c r="F834" s="49" t="s">
        <v>539</v>
      </c>
      <c r="G834" s="49" t="s">
        <v>540</v>
      </c>
      <c r="H834" s="49" t="s">
        <v>541</v>
      </c>
      <c r="I834" s="49" t="s">
        <v>542</v>
      </c>
      <c r="J834" s="49" t="s">
        <v>543</v>
      </c>
      <c r="K834" s="49">
        <v>21</v>
      </c>
      <c r="L834" s="49" t="s">
        <v>544</v>
      </c>
      <c r="M834" s="49" t="s">
        <v>545</v>
      </c>
      <c r="N834" s="49" t="s">
        <v>546</v>
      </c>
      <c r="O834" s="49" t="s">
        <v>547</v>
      </c>
      <c r="P834" s="49" t="s">
        <v>548</v>
      </c>
      <c r="Q834" s="49" t="s">
        <v>549</v>
      </c>
      <c r="R834" s="49" t="s">
        <v>566</v>
      </c>
      <c r="S834" s="49" t="s">
        <v>567</v>
      </c>
      <c r="T834" s="116">
        <v>2315.6</v>
      </c>
      <c r="U834" s="49" t="s">
        <v>639</v>
      </c>
      <c r="V834" s="50"/>
      <c r="W834" s="116"/>
    </row>
    <row r="835" spans="1:23" s="49" customFormat="1" x14ac:dyDescent="0.25">
      <c r="A835" s="49" t="s">
        <v>2</v>
      </c>
      <c r="B835" s="49" t="s">
        <v>653</v>
      </c>
      <c r="C835" s="49" t="s">
        <v>187</v>
      </c>
      <c r="D835" s="49" t="s">
        <v>538</v>
      </c>
      <c r="F835" s="49" t="s">
        <v>539</v>
      </c>
      <c r="G835" s="49" t="s">
        <v>540</v>
      </c>
      <c r="H835" s="49" t="s">
        <v>541</v>
      </c>
      <c r="I835" s="49" t="s">
        <v>542</v>
      </c>
      <c r="J835" s="49" t="s">
        <v>543</v>
      </c>
      <c r="K835" s="49">
        <v>21</v>
      </c>
      <c r="L835" s="49" t="s">
        <v>544</v>
      </c>
      <c r="M835" s="49" t="s">
        <v>545</v>
      </c>
      <c r="N835" s="49" t="s">
        <v>546</v>
      </c>
      <c r="O835" s="49" t="s">
        <v>547</v>
      </c>
      <c r="P835" s="49" t="s">
        <v>548</v>
      </c>
      <c r="Q835" s="49" t="s">
        <v>549</v>
      </c>
      <c r="R835" s="49" t="s">
        <v>568</v>
      </c>
      <c r="S835" s="49" t="s">
        <v>569</v>
      </c>
      <c r="T835" s="116">
        <v>2442.4</v>
      </c>
      <c r="U835" s="49" t="s">
        <v>639</v>
      </c>
      <c r="V835" s="50"/>
      <c r="W835" s="116"/>
    </row>
    <row r="836" spans="1:23" s="49" customFormat="1" x14ac:dyDescent="0.25">
      <c r="A836" s="49" t="s">
        <v>2</v>
      </c>
      <c r="B836" s="49" t="s">
        <v>653</v>
      </c>
      <c r="C836" s="49" t="s">
        <v>187</v>
      </c>
      <c r="D836" s="49" t="s">
        <v>538</v>
      </c>
      <c r="F836" s="49" t="s">
        <v>539</v>
      </c>
      <c r="G836" s="49" t="s">
        <v>540</v>
      </c>
      <c r="H836" s="49" t="s">
        <v>541</v>
      </c>
      <c r="I836" s="49" t="s">
        <v>542</v>
      </c>
      <c r="J836" s="49" t="s">
        <v>543</v>
      </c>
      <c r="K836" s="49">
        <v>21</v>
      </c>
      <c r="L836" s="49" t="s">
        <v>544</v>
      </c>
      <c r="M836" s="49" t="s">
        <v>545</v>
      </c>
      <c r="N836" s="49" t="s">
        <v>546</v>
      </c>
      <c r="O836" s="49" t="s">
        <v>547</v>
      </c>
      <c r="P836" s="49" t="s">
        <v>548</v>
      </c>
      <c r="Q836" s="49" t="s">
        <v>549</v>
      </c>
      <c r="R836" s="49" t="s">
        <v>570</v>
      </c>
      <c r="S836" s="49" t="s">
        <v>571</v>
      </c>
      <c r="T836" s="116">
        <v>322.7</v>
      </c>
      <c r="U836" s="49" t="s">
        <v>639</v>
      </c>
      <c r="V836" s="50"/>
      <c r="W836" s="116"/>
    </row>
    <row r="837" spans="1:23" s="49" customFormat="1" x14ac:dyDescent="0.25">
      <c r="A837" s="49" t="s">
        <v>2</v>
      </c>
      <c r="B837" s="49" t="s">
        <v>653</v>
      </c>
      <c r="C837" s="49" t="s">
        <v>187</v>
      </c>
      <c r="D837" s="49" t="s">
        <v>538</v>
      </c>
      <c r="F837" s="49" t="s">
        <v>539</v>
      </c>
      <c r="G837" s="49" t="s">
        <v>540</v>
      </c>
      <c r="H837" s="49" t="s">
        <v>541</v>
      </c>
      <c r="I837" s="49" t="s">
        <v>542</v>
      </c>
      <c r="J837" s="49" t="s">
        <v>543</v>
      </c>
      <c r="K837" s="49">
        <v>21</v>
      </c>
      <c r="L837" s="49" t="s">
        <v>544</v>
      </c>
      <c r="M837" s="49" t="s">
        <v>545</v>
      </c>
      <c r="N837" s="49" t="s">
        <v>546</v>
      </c>
      <c r="O837" s="49" t="s">
        <v>547</v>
      </c>
      <c r="P837" s="49" t="s">
        <v>548</v>
      </c>
      <c r="Q837" s="49" t="s">
        <v>549</v>
      </c>
      <c r="R837" s="49" t="s">
        <v>572</v>
      </c>
      <c r="S837" s="49" t="s">
        <v>573</v>
      </c>
      <c r="T837" s="116">
        <v>27.4</v>
      </c>
      <c r="U837" s="49" t="s">
        <v>639</v>
      </c>
      <c r="V837" s="50"/>
      <c r="W837" s="116"/>
    </row>
    <row r="838" spans="1:23" x14ac:dyDescent="0.25">
      <c r="A838" t="s">
        <v>2</v>
      </c>
      <c r="B838" t="s">
        <v>653</v>
      </c>
      <c r="C838" t="s">
        <v>187</v>
      </c>
      <c r="D838" t="s">
        <v>538</v>
      </c>
      <c r="F838" t="s">
        <v>539</v>
      </c>
      <c r="G838" t="s">
        <v>540</v>
      </c>
      <c r="H838" t="s">
        <v>541</v>
      </c>
      <c r="I838" t="s">
        <v>542</v>
      </c>
      <c r="J838" t="s">
        <v>543</v>
      </c>
      <c r="K838">
        <v>21</v>
      </c>
      <c r="L838" t="s">
        <v>574</v>
      </c>
      <c r="M838" t="s">
        <v>575</v>
      </c>
      <c r="N838" t="s">
        <v>546</v>
      </c>
      <c r="O838" t="s">
        <v>547</v>
      </c>
      <c r="P838" t="s">
        <v>548</v>
      </c>
      <c r="Q838" t="s">
        <v>549</v>
      </c>
      <c r="R838" t="s">
        <v>131</v>
      </c>
      <c r="S838" t="s">
        <v>550</v>
      </c>
      <c r="T838" s="113">
        <v>13521.9</v>
      </c>
      <c r="U838" t="s">
        <v>639</v>
      </c>
    </row>
    <row r="839" spans="1:23" x14ac:dyDescent="0.25">
      <c r="A839" t="s">
        <v>2</v>
      </c>
      <c r="B839" t="s">
        <v>653</v>
      </c>
      <c r="C839" t="s">
        <v>187</v>
      </c>
      <c r="D839" t="s">
        <v>538</v>
      </c>
      <c r="F839" t="s">
        <v>539</v>
      </c>
      <c r="G839" t="s">
        <v>540</v>
      </c>
      <c r="H839" t="s">
        <v>541</v>
      </c>
      <c r="I839" t="s">
        <v>542</v>
      </c>
      <c r="J839" t="s">
        <v>543</v>
      </c>
      <c r="K839">
        <v>21</v>
      </c>
      <c r="L839" t="s">
        <v>574</v>
      </c>
      <c r="M839" t="s">
        <v>575</v>
      </c>
      <c r="N839" t="s">
        <v>546</v>
      </c>
      <c r="O839" t="s">
        <v>547</v>
      </c>
      <c r="P839" t="s">
        <v>548</v>
      </c>
      <c r="Q839" t="s">
        <v>549</v>
      </c>
      <c r="R839" t="s">
        <v>552</v>
      </c>
      <c r="S839" t="s">
        <v>553</v>
      </c>
      <c r="T839" s="113">
        <v>1336.7</v>
      </c>
      <c r="U839" t="s">
        <v>639</v>
      </c>
    </row>
    <row r="840" spans="1:23" x14ac:dyDescent="0.25">
      <c r="A840" t="s">
        <v>2</v>
      </c>
      <c r="B840" t="s">
        <v>653</v>
      </c>
      <c r="C840" t="s">
        <v>187</v>
      </c>
      <c r="D840" t="s">
        <v>538</v>
      </c>
      <c r="F840" t="s">
        <v>539</v>
      </c>
      <c r="G840" t="s">
        <v>540</v>
      </c>
      <c r="H840" t="s">
        <v>541</v>
      </c>
      <c r="I840" t="s">
        <v>542</v>
      </c>
      <c r="J840" t="s">
        <v>543</v>
      </c>
      <c r="K840">
        <v>21</v>
      </c>
      <c r="L840" t="s">
        <v>574</v>
      </c>
      <c r="M840" t="s">
        <v>575</v>
      </c>
      <c r="N840" t="s">
        <v>546</v>
      </c>
      <c r="O840" t="s">
        <v>547</v>
      </c>
      <c r="P840" t="s">
        <v>548</v>
      </c>
      <c r="Q840" t="s">
        <v>549</v>
      </c>
      <c r="R840" t="s">
        <v>554</v>
      </c>
      <c r="S840" t="s">
        <v>555</v>
      </c>
      <c r="T840" s="113">
        <v>1936</v>
      </c>
      <c r="U840" t="s">
        <v>639</v>
      </c>
    </row>
    <row r="841" spans="1:23" x14ac:dyDescent="0.25">
      <c r="A841" t="s">
        <v>2</v>
      </c>
      <c r="B841" t="s">
        <v>653</v>
      </c>
      <c r="C841" t="s">
        <v>187</v>
      </c>
      <c r="D841" t="s">
        <v>538</v>
      </c>
      <c r="F841" t="s">
        <v>539</v>
      </c>
      <c r="G841" t="s">
        <v>540</v>
      </c>
      <c r="H841" t="s">
        <v>541</v>
      </c>
      <c r="I841" t="s">
        <v>542</v>
      </c>
      <c r="J841" t="s">
        <v>543</v>
      </c>
      <c r="K841">
        <v>21</v>
      </c>
      <c r="L841" t="s">
        <v>574</v>
      </c>
      <c r="M841" t="s">
        <v>575</v>
      </c>
      <c r="N841" t="s">
        <v>546</v>
      </c>
      <c r="O841" t="s">
        <v>547</v>
      </c>
      <c r="P841" t="s">
        <v>548</v>
      </c>
      <c r="Q841" t="s">
        <v>549</v>
      </c>
      <c r="R841" t="s">
        <v>556</v>
      </c>
      <c r="S841" t="s">
        <v>557</v>
      </c>
      <c r="T841" s="113">
        <v>2203.3000000000002</v>
      </c>
      <c r="U841" t="s">
        <v>639</v>
      </c>
    </row>
    <row r="842" spans="1:23" x14ac:dyDescent="0.25">
      <c r="A842" t="s">
        <v>2</v>
      </c>
      <c r="B842" t="s">
        <v>653</v>
      </c>
      <c r="C842" t="s">
        <v>187</v>
      </c>
      <c r="D842" t="s">
        <v>538</v>
      </c>
      <c r="F842" t="s">
        <v>539</v>
      </c>
      <c r="G842" t="s">
        <v>540</v>
      </c>
      <c r="H842" t="s">
        <v>541</v>
      </c>
      <c r="I842" t="s">
        <v>542</v>
      </c>
      <c r="J842" t="s">
        <v>543</v>
      </c>
      <c r="K842">
        <v>21</v>
      </c>
      <c r="L842" t="s">
        <v>574</v>
      </c>
      <c r="M842" t="s">
        <v>575</v>
      </c>
      <c r="N842" t="s">
        <v>546</v>
      </c>
      <c r="O842" t="s">
        <v>547</v>
      </c>
      <c r="P842" t="s">
        <v>548</v>
      </c>
      <c r="Q842" t="s">
        <v>549</v>
      </c>
      <c r="R842" t="s">
        <v>558</v>
      </c>
      <c r="S842" t="s">
        <v>559</v>
      </c>
      <c r="T842" s="113">
        <v>722</v>
      </c>
      <c r="U842" t="s">
        <v>639</v>
      </c>
    </row>
    <row r="843" spans="1:23" x14ac:dyDescent="0.25">
      <c r="A843" t="s">
        <v>2</v>
      </c>
      <c r="B843" t="s">
        <v>653</v>
      </c>
      <c r="C843" t="s">
        <v>187</v>
      </c>
      <c r="D843" t="s">
        <v>538</v>
      </c>
      <c r="F843" t="s">
        <v>539</v>
      </c>
      <c r="G843" t="s">
        <v>540</v>
      </c>
      <c r="H843" t="s">
        <v>541</v>
      </c>
      <c r="I843" t="s">
        <v>542</v>
      </c>
      <c r="J843" t="s">
        <v>543</v>
      </c>
      <c r="K843">
        <v>21</v>
      </c>
      <c r="L843" t="s">
        <v>574</v>
      </c>
      <c r="M843" t="s">
        <v>575</v>
      </c>
      <c r="N843" t="s">
        <v>546</v>
      </c>
      <c r="O843" t="s">
        <v>547</v>
      </c>
      <c r="P843" t="s">
        <v>548</v>
      </c>
      <c r="Q843" t="s">
        <v>549</v>
      </c>
      <c r="R843" t="s">
        <v>560</v>
      </c>
      <c r="S843" t="s">
        <v>561</v>
      </c>
      <c r="T843" s="113">
        <v>876.2</v>
      </c>
      <c r="U843" t="s">
        <v>639</v>
      </c>
    </row>
    <row r="844" spans="1:23" x14ac:dyDescent="0.25">
      <c r="A844" t="s">
        <v>2</v>
      </c>
      <c r="B844" t="s">
        <v>653</v>
      </c>
      <c r="C844" t="s">
        <v>187</v>
      </c>
      <c r="D844" t="s">
        <v>538</v>
      </c>
      <c r="F844" t="s">
        <v>539</v>
      </c>
      <c r="G844" t="s">
        <v>540</v>
      </c>
      <c r="H844" t="s">
        <v>541</v>
      </c>
      <c r="I844" t="s">
        <v>542</v>
      </c>
      <c r="J844" t="s">
        <v>543</v>
      </c>
      <c r="K844">
        <v>21</v>
      </c>
      <c r="L844" t="s">
        <v>574</v>
      </c>
      <c r="M844" t="s">
        <v>575</v>
      </c>
      <c r="N844" t="s">
        <v>546</v>
      </c>
      <c r="O844" t="s">
        <v>547</v>
      </c>
      <c r="P844" t="s">
        <v>548</v>
      </c>
      <c r="Q844" t="s">
        <v>549</v>
      </c>
      <c r="R844" t="s">
        <v>562</v>
      </c>
      <c r="S844" t="s">
        <v>563</v>
      </c>
      <c r="T844" s="113">
        <v>687.1</v>
      </c>
      <c r="U844" t="s">
        <v>639</v>
      </c>
    </row>
    <row r="845" spans="1:23" x14ac:dyDescent="0.25">
      <c r="A845" t="s">
        <v>2</v>
      </c>
      <c r="B845" t="s">
        <v>653</v>
      </c>
      <c r="C845" t="s">
        <v>187</v>
      </c>
      <c r="D845" t="s">
        <v>538</v>
      </c>
      <c r="F845" t="s">
        <v>539</v>
      </c>
      <c r="G845" t="s">
        <v>540</v>
      </c>
      <c r="H845" t="s">
        <v>541</v>
      </c>
      <c r="I845" t="s">
        <v>542</v>
      </c>
      <c r="J845" t="s">
        <v>543</v>
      </c>
      <c r="K845">
        <v>21</v>
      </c>
      <c r="L845" t="s">
        <v>574</v>
      </c>
      <c r="M845" t="s">
        <v>575</v>
      </c>
      <c r="N845" t="s">
        <v>546</v>
      </c>
      <c r="O845" t="s">
        <v>547</v>
      </c>
      <c r="P845" t="s">
        <v>548</v>
      </c>
      <c r="Q845" t="s">
        <v>549</v>
      </c>
      <c r="R845" t="s">
        <v>564</v>
      </c>
      <c r="S845" t="s">
        <v>565</v>
      </c>
      <c r="T845" s="113">
        <v>2730.5</v>
      </c>
      <c r="U845" t="s">
        <v>639</v>
      </c>
    </row>
    <row r="846" spans="1:23" x14ac:dyDescent="0.25">
      <c r="A846" t="s">
        <v>2</v>
      </c>
      <c r="B846" t="s">
        <v>653</v>
      </c>
      <c r="C846" t="s">
        <v>187</v>
      </c>
      <c r="D846" t="s">
        <v>538</v>
      </c>
      <c r="F846" t="s">
        <v>539</v>
      </c>
      <c r="G846" t="s">
        <v>540</v>
      </c>
      <c r="H846" t="s">
        <v>541</v>
      </c>
      <c r="I846" t="s">
        <v>542</v>
      </c>
      <c r="J846" t="s">
        <v>543</v>
      </c>
      <c r="K846">
        <v>21</v>
      </c>
      <c r="L846" t="s">
        <v>574</v>
      </c>
      <c r="M846" t="s">
        <v>575</v>
      </c>
      <c r="N846" t="s">
        <v>546</v>
      </c>
      <c r="O846" t="s">
        <v>547</v>
      </c>
      <c r="P846" t="s">
        <v>548</v>
      </c>
      <c r="Q846" t="s">
        <v>549</v>
      </c>
      <c r="R846" t="s">
        <v>566</v>
      </c>
      <c r="S846" t="s">
        <v>567</v>
      </c>
      <c r="T846" s="113">
        <v>1855.9</v>
      </c>
      <c r="U846" t="s">
        <v>639</v>
      </c>
    </row>
    <row r="847" spans="1:23" x14ac:dyDescent="0.25">
      <c r="A847" t="s">
        <v>2</v>
      </c>
      <c r="B847" t="s">
        <v>653</v>
      </c>
      <c r="C847" t="s">
        <v>187</v>
      </c>
      <c r="D847" t="s">
        <v>538</v>
      </c>
      <c r="F847" t="s">
        <v>539</v>
      </c>
      <c r="G847" t="s">
        <v>540</v>
      </c>
      <c r="H847" t="s">
        <v>541</v>
      </c>
      <c r="I847" t="s">
        <v>542</v>
      </c>
      <c r="J847" t="s">
        <v>543</v>
      </c>
      <c r="K847">
        <v>21</v>
      </c>
      <c r="L847" t="s">
        <v>574</v>
      </c>
      <c r="M847" t="s">
        <v>575</v>
      </c>
      <c r="N847" t="s">
        <v>546</v>
      </c>
      <c r="O847" t="s">
        <v>547</v>
      </c>
      <c r="P847" t="s">
        <v>548</v>
      </c>
      <c r="Q847" t="s">
        <v>549</v>
      </c>
      <c r="R847" t="s">
        <v>568</v>
      </c>
      <c r="S847" t="s">
        <v>569</v>
      </c>
      <c r="T847" s="113">
        <v>869.9</v>
      </c>
      <c r="U847" t="s">
        <v>639</v>
      </c>
    </row>
    <row r="848" spans="1:23" x14ac:dyDescent="0.25">
      <c r="A848" t="s">
        <v>2</v>
      </c>
      <c r="B848" t="s">
        <v>653</v>
      </c>
      <c r="C848" t="s">
        <v>187</v>
      </c>
      <c r="D848" t="s">
        <v>538</v>
      </c>
      <c r="F848" t="s">
        <v>539</v>
      </c>
      <c r="G848" t="s">
        <v>540</v>
      </c>
      <c r="H848" t="s">
        <v>541</v>
      </c>
      <c r="I848" t="s">
        <v>542</v>
      </c>
      <c r="J848" t="s">
        <v>543</v>
      </c>
      <c r="K848">
        <v>21</v>
      </c>
      <c r="L848" t="s">
        <v>574</v>
      </c>
      <c r="M848" t="s">
        <v>575</v>
      </c>
      <c r="N848" t="s">
        <v>546</v>
      </c>
      <c r="O848" t="s">
        <v>547</v>
      </c>
      <c r="P848" t="s">
        <v>548</v>
      </c>
      <c r="Q848" t="s">
        <v>549</v>
      </c>
      <c r="R848" t="s">
        <v>570</v>
      </c>
      <c r="S848" t="s">
        <v>571</v>
      </c>
      <c r="T848" s="113">
        <v>278.60000000000002</v>
      </c>
      <c r="U848" t="s">
        <v>639</v>
      </c>
    </row>
    <row r="849" spans="1:23" x14ac:dyDescent="0.25">
      <c r="A849" t="s">
        <v>2</v>
      </c>
      <c r="B849" t="s">
        <v>653</v>
      </c>
      <c r="C849" t="s">
        <v>187</v>
      </c>
      <c r="D849" t="s">
        <v>538</v>
      </c>
      <c r="F849" t="s">
        <v>539</v>
      </c>
      <c r="G849" t="s">
        <v>540</v>
      </c>
      <c r="H849" t="s">
        <v>541</v>
      </c>
      <c r="I849" t="s">
        <v>542</v>
      </c>
      <c r="J849" t="s">
        <v>543</v>
      </c>
      <c r="K849">
        <v>21</v>
      </c>
      <c r="L849" t="s">
        <v>574</v>
      </c>
      <c r="M849" t="s">
        <v>575</v>
      </c>
      <c r="N849" t="s">
        <v>546</v>
      </c>
      <c r="O849" t="s">
        <v>547</v>
      </c>
      <c r="P849" t="s">
        <v>548</v>
      </c>
      <c r="Q849" t="s">
        <v>549</v>
      </c>
      <c r="R849" t="s">
        <v>572</v>
      </c>
      <c r="S849" t="s">
        <v>573</v>
      </c>
      <c r="T849" s="113">
        <v>25.7</v>
      </c>
      <c r="U849" t="s">
        <v>639</v>
      </c>
    </row>
    <row r="850" spans="1:23" x14ac:dyDescent="0.25">
      <c r="A850" t="s">
        <v>2</v>
      </c>
      <c r="B850" t="s">
        <v>653</v>
      </c>
      <c r="C850" t="s">
        <v>187</v>
      </c>
      <c r="D850" t="s">
        <v>538</v>
      </c>
      <c r="F850" t="s">
        <v>539</v>
      </c>
      <c r="G850" t="s">
        <v>540</v>
      </c>
      <c r="H850" t="s">
        <v>541</v>
      </c>
      <c r="I850" t="s">
        <v>542</v>
      </c>
      <c r="J850" t="s">
        <v>543</v>
      </c>
      <c r="K850">
        <v>21</v>
      </c>
      <c r="L850" t="s">
        <v>576</v>
      </c>
      <c r="M850" t="s">
        <v>547</v>
      </c>
      <c r="N850" t="s">
        <v>546</v>
      </c>
      <c r="O850" t="s">
        <v>547</v>
      </c>
      <c r="P850" t="s">
        <v>548</v>
      </c>
      <c r="Q850" t="s">
        <v>549</v>
      </c>
      <c r="R850" t="s">
        <v>131</v>
      </c>
      <c r="S850" t="s">
        <v>550</v>
      </c>
      <c r="T850" s="113">
        <v>12043.3</v>
      </c>
      <c r="U850" t="s">
        <v>639</v>
      </c>
    </row>
    <row r="851" spans="1:23" x14ac:dyDescent="0.25">
      <c r="A851" t="s">
        <v>2</v>
      </c>
      <c r="B851" t="s">
        <v>653</v>
      </c>
      <c r="C851" t="s">
        <v>187</v>
      </c>
      <c r="D851" t="s">
        <v>538</v>
      </c>
      <c r="F851" t="s">
        <v>539</v>
      </c>
      <c r="G851" t="s">
        <v>540</v>
      </c>
      <c r="H851" t="s">
        <v>541</v>
      </c>
      <c r="I851" t="s">
        <v>542</v>
      </c>
      <c r="J851" t="s">
        <v>543</v>
      </c>
      <c r="K851">
        <v>21</v>
      </c>
      <c r="L851" t="s">
        <v>576</v>
      </c>
      <c r="M851" t="s">
        <v>547</v>
      </c>
      <c r="N851" t="s">
        <v>546</v>
      </c>
      <c r="O851" t="s">
        <v>547</v>
      </c>
      <c r="P851" t="s">
        <v>548</v>
      </c>
      <c r="Q851" t="s">
        <v>549</v>
      </c>
      <c r="R851" t="s">
        <v>552</v>
      </c>
      <c r="S851" t="s">
        <v>553</v>
      </c>
      <c r="T851" s="113">
        <v>815.8</v>
      </c>
      <c r="U851" t="s">
        <v>639</v>
      </c>
    </row>
    <row r="852" spans="1:23" x14ac:dyDescent="0.25">
      <c r="A852" t="s">
        <v>2</v>
      </c>
      <c r="B852" t="s">
        <v>653</v>
      </c>
      <c r="C852" t="s">
        <v>187</v>
      </c>
      <c r="D852" t="s">
        <v>538</v>
      </c>
      <c r="F852" t="s">
        <v>539</v>
      </c>
      <c r="G852" t="s">
        <v>540</v>
      </c>
      <c r="H852" t="s">
        <v>541</v>
      </c>
      <c r="I852" t="s">
        <v>542</v>
      </c>
      <c r="J852" t="s">
        <v>543</v>
      </c>
      <c r="K852">
        <v>21</v>
      </c>
      <c r="L852" t="s">
        <v>576</v>
      </c>
      <c r="M852" t="s">
        <v>547</v>
      </c>
      <c r="N852" t="s">
        <v>546</v>
      </c>
      <c r="O852" t="s">
        <v>547</v>
      </c>
      <c r="P852" t="s">
        <v>548</v>
      </c>
      <c r="Q852" t="s">
        <v>549</v>
      </c>
      <c r="R852" t="s">
        <v>554</v>
      </c>
      <c r="S852" t="s">
        <v>555</v>
      </c>
      <c r="T852" s="113">
        <v>1499.4</v>
      </c>
      <c r="U852" t="s">
        <v>639</v>
      </c>
    </row>
    <row r="853" spans="1:23" x14ac:dyDescent="0.25">
      <c r="A853" t="s">
        <v>2</v>
      </c>
      <c r="B853" t="s">
        <v>653</v>
      </c>
      <c r="C853" t="s">
        <v>187</v>
      </c>
      <c r="D853" t="s">
        <v>538</v>
      </c>
      <c r="F853" t="s">
        <v>539</v>
      </c>
      <c r="G853" t="s">
        <v>540</v>
      </c>
      <c r="H853" t="s">
        <v>541</v>
      </c>
      <c r="I853" t="s">
        <v>542</v>
      </c>
      <c r="J853" t="s">
        <v>543</v>
      </c>
      <c r="K853">
        <v>21</v>
      </c>
      <c r="L853" t="s">
        <v>576</v>
      </c>
      <c r="M853" t="s">
        <v>547</v>
      </c>
      <c r="N853" t="s">
        <v>546</v>
      </c>
      <c r="O853" t="s">
        <v>547</v>
      </c>
      <c r="P853" t="s">
        <v>548</v>
      </c>
      <c r="Q853" t="s">
        <v>549</v>
      </c>
      <c r="R853" t="s">
        <v>556</v>
      </c>
      <c r="S853" t="s">
        <v>557</v>
      </c>
      <c r="T853" s="113">
        <v>2393.3000000000002</v>
      </c>
      <c r="U853" t="s">
        <v>639</v>
      </c>
    </row>
    <row r="854" spans="1:23" x14ac:dyDescent="0.25">
      <c r="A854" t="s">
        <v>2</v>
      </c>
      <c r="B854" t="s">
        <v>653</v>
      </c>
      <c r="C854" t="s">
        <v>187</v>
      </c>
      <c r="D854" t="s">
        <v>538</v>
      </c>
      <c r="F854" t="s">
        <v>539</v>
      </c>
      <c r="G854" t="s">
        <v>540</v>
      </c>
      <c r="H854" t="s">
        <v>541</v>
      </c>
      <c r="I854" t="s">
        <v>542</v>
      </c>
      <c r="J854" t="s">
        <v>543</v>
      </c>
      <c r="K854">
        <v>21</v>
      </c>
      <c r="L854" t="s">
        <v>576</v>
      </c>
      <c r="M854" t="s">
        <v>547</v>
      </c>
      <c r="N854" t="s">
        <v>546</v>
      </c>
      <c r="O854" t="s">
        <v>547</v>
      </c>
      <c r="P854" t="s">
        <v>548</v>
      </c>
      <c r="Q854" t="s">
        <v>549</v>
      </c>
      <c r="R854" t="s">
        <v>558</v>
      </c>
      <c r="S854" t="s">
        <v>559</v>
      </c>
      <c r="T854" s="113">
        <v>2376.6</v>
      </c>
      <c r="U854" t="s">
        <v>639</v>
      </c>
    </row>
    <row r="855" spans="1:23" x14ac:dyDescent="0.25">
      <c r="A855" t="s">
        <v>2</v>
      </c>
      <c r="B855" t="s">
        <v>653</v>
      </c>
      <c r="C855" t="s">
        <v>187</v>
      </c>
      <c r="D855" t="s">
        <v>538</v>
      </c>
      <c r="F855" t="s">
        <v>539</v>
      </c>
      <c r="G855" t="s">
        <v>540</v>
      </c>
      <c r="H855" t="s">
        <v>541</v>
      </c>
      <c r="I855" t="s">
        <v>542</v>
      </c>
      <c r="J855" t="s">
        <v>543</v>
      </c>
      <c r="K855">
        <v>21</v>
      </c>
      <c r="L855" t="s">
        <v>576</v>
      </c>
      <c r="M855" t="s">
        <v>547</v>
      </c>
      <c r="N855" t="s">
        <v>546</v>
      </c>
      <c r="O855" t="s">
        <v>547</v>
      </c>
      <c r="P855" t="s">
        <v>548</v>
      </c>
      <c r="Q855" t="s">
        <v>549</v>
      </c>
      <c r="R855" t="s">
        <v>560</v>
      </c>
      <c r="S855" t="s">
        <v>561</v>
      </c>
      <c r="T855" s="113">
        <v>2388.9</v>
      </c>
      <c r="U855" t="s">
        <v>639</v>
      </c>
    </row>
    <row r="856" spans="1:23" x14ac:dyDescent="0.25">
      <c r="A856" t="s">
        <v>2</v>
      </c>
      <c r="B856" t="s">
        <v>653</v>
      </c>
      <c r="C856" t="s">
        <v>187</v>
      </c>
      <c r="D856" t="s">
        <v>538</v>
      </c>
      <c r="F856" t="s">
        <v>539</v>
      </c>
      <c r="G856" t="s">
        <v>540</v>
      </c>
      <c r="H856" t="s">
        <v>541</v>
      </c>
      <c r="I856" t="s">
        <v>542</v>
      </c>
      <c r="J856" t="s">
        <v>543</v>
      </c>
      <c r="K856">
        <v>21</v>
      </c>
      <c r="L856" t="s">
        <v>576</v>
      </c>
      <c r="M856" t="s">
        <v>547</v>
      </c>
      <c r="N856" t="s">
        <v>546</v>
      </c>
      <c r="O856" t="s">
        <v>547</v>
      </c>
      <c r="P856" t="s">
        <v>548</v>
      </c>
      <c r="Q856" t="s">
        <v>549</v>
      </c>
      <c r="R856" t="s">
        <v>562</v>
      </c>
      <c r="S856" t="s">
        <v>563</v>
      </c>
      <c r="T856" s="113">
        <v>251.1</v>
      </c>
      <c r="U856" t="s">
        <v>639</v>
      </c>
    </row>
    <row r="857" spans="1:23" x14ac:dyDescent="0.25">
      <c r="A857" t="s">
        <v>2</v>
      </c>
      <c r="B857" t="s">
        <v>653</v>
      </c>
      <c r="C857" t="s">
        <v>187</v>
      </c>
      <c r="D857" t="s">
        <v>538</v>
      </c>
      <c r="F857" t="s">
        <v>539</v>
      </c>
      <c r="G857" t="s">
        <v>540</v>
      </c>
      <c r="H857" t="s">
        <v>541</v>
      </c>
      <c r="I857" t="s">
        <v>542</v>
      </c>
      <c r="J857" t="s">
        <v>543</v>
      </c>
      <c r="K857">
        <v>21</v>
      </c>
      <c r="L857" t="s">
        <v>576</v>
      </c>
      <c r="M857" t="s">
        <v>547</v>
      </c>
      <c r="N857" t="s">
        <v>546</v>
      </c>
      <c r="O857" t="s">
        <v>547</v>
      </c>
      <c r="P857" t="s">
        <v>548</v>
      </c>
      <c r="Q857" t="s">
        <v>549</v>
      </c>
      <c r="R857" t="s">
        <v>564</v>
      </c>
      <c r="S857" t="s">
        <v>565</v>
      </c>
      <c r="T857" s="113">
        <v>240.3</v>
      </c>
      <c r="U857" t="s">
        <v>639</v>
      </c>
    </row>
    <row r="858" spans="1:23" x14ac:dyDescent="0.25">
      <c r="A858" t="s">
        <v>2</v>
      </c>
      <c r="B858" t="s">
        <v>653</v>
      </c>
      <c r="C858" t="s">
        <v>187</v>
      </c>
      <c r="D858" t="s">
        <v>538</v>
      </c>
      <c r="F858" t="s">
        <v>539</v>
      </c>
      <c r="G858" t="s">
        <v>540</v>
      </c>
      <c r="H858" t="s">
        <v>541</v>
      </c>
      <c r="I858" t="s">
        <v>542</v>
      </c>
      <c r="J858" t="s">
        <v>543</v>
      </c>
      <c r="K858">
        <v>21</v>
      </c>
      <c r="L858" t="s">
        <v>576</v>
      </c>
      <c r="M858" t="s">
        <v>547</v>
      </c>
      <c r="N858" t="s">
        <v>546</v>
      </c>
      <c r="O858" t="s">
        <v>547</v>
      </c>
      <c r="P858" t="s">
        <v>548</v>
      </c>
      <c r="Q858" t="s">
        <v>549</v>
      </c>
      <c r="R858" t="s">
        <v>566</v>
      </c>
      <c r="S858" t="s">
        <v>567</v>
      </c>
      <c r="T858" s="113">
        <v>459.7</v>
      </c>
      <c r="U858" t="s">
        <v>639</v>
      </c>
    </row>
    <row r="859" spans="1:23" x14ac:dyDescent="0.25">
      <c r="A859" t="s">
        <v>2</v>
      </c>
      <c r="B859" t="s">
        <v>653</v>
      </c>
      <c r="C859" t="s">
        <v>187</v>
      </c>
      <c r="D859" t="s">
        <v>538</v>
      </c>
      <c r="F859" t="s">
        <v>539</v>
      </c>
      <c r="G859" t="s">
        <v>540</v>
      </c>
      <c r="H859" t="s">
        <v>541</v>
      </c>
      <c r="I859" t="s">
        <v>542</v>
      </c>
      <c r="J859" t="s">
        <v>543</v>
      </c>
      <c r="K859">
        <v>21</v>
      </c>
      <c r="L859" t="s">
        <v>576</v>
      </c>
      <c r="M859" t="s">
        <v>547</v>
      </c>
      <c r="N859" t="s">
        <v>546</v>
      </c>
      <c r="O859" t="s">
        <v>547</v>
      </c>
      <c r="P859" t="s">
        <v>548</v>
      </c>
      <c r="Q859" t="s">
        <v>549</v>
      </c>
      <c r="R859" t="s">
        <v>568</v>
      </c>
      <c r="S859" t="s">
        <v>569</v>
      </c>
      <c r="T859" s="113">
        <v>1572.4</v>
      </c>
      <c r="U859" t="s">
        <v>639</v>
      </c>
    </row>
    <row r="860" spans="1:23" x14ac:dyDescent="0.25">
      <c r="A860" t="s">
        <v>2</v>
      </c>
      <c r="B860" t="s">
        <v>653</v>
      </c>
      <c r="C860" t="s">
        <v>187</v>
      </c>
      <c r="D860" t="s">
        <v>538</v>
      </c>
      <c r="F860" t="s">
        <v>539</v>
      </c>
      <c r="G860" t="s">
        <v>540</v>
      </c>
      <c r="H860" t="s">
        <v>541</v>
      </c>
      <c r="I860" t="s">
        <v>542</v>
      </c>
      <c r="J860" t="s">
        <v>543</v>
      </c>
      <c r="K860">
        <v>21</v>
      </c>
      <c r="L860" t="s">
        <v>576</v>
      </c>
      <c r="M860" t="s">
        <v>547</v>
      </c>
      <c r="N860" t="s">
        <v>546</v>
      </c>
      <c r="O860" t="s">
        <v>547</v>
      </c>
      <c r="P860" t="s">
        <v>548</v>
      </c>
      <c r="Q860" t="s">
        <v>549</v>
      </c>
      <c r="R860" t="s">
        <v>570</v>
      </c>
      <c r="S860" t="s">
        <v>571</v>
      </c>
      <c r="T860" s="113">
        <v>44.1</v>
      </c>
      <c r="U860" t="s">
        <v>639</v>
      </c>
    </row>
    <row r="861" spans="1:23" x14ac:dyDescent="0.25">
      <c r="A861" t="s">
        <v>2</v>
      </c>
      <c r="B861" t="s">
        <v>653</v>
      </c>
      <c r="C861" t="s">
        <v>187</v>
      </c>
      <c r="D861" t="s">
        <v>538</v>
      </c>
      <c r="F861" t="s">
        <v>539</v>
      </c>
      <c r="G861" t="s">
        <v>540</v>
      </c>
      <c r="H861" t="s">
        <v>541</v>
      </c>
      <c r="I861" t="s">
        <v>542</v>
      </c>
      <c r="J861" t="s">
        <v>543</v>
      </c>
      <c r="K861">
        <v>21</v>
      </c>
      <c r="L861" t="s">
        <v>576</v>
      </c>
      <c r="M861" t="s">
        <v>547</v>
      </c>
      <c r="N861" t="s">
        <v>546</v>
      </c>
      <c r="O861" t="s">
        <v>547</v>
      </c>
      <c r="P861" t="s">
        <v>548</v>
      </c>
      <c r="Q861" t="s">
        <v>549</v>
      </c>
      <c r="R861" t="s">
        <v>572</v>
      </c>
      <c r="S861" t="s">
        <v>573</v>
      </c>
      <c r="T861" s="113">
        <v>1.7</v>
      </c>
      <c r="U861" t="s">
        <v>639</v>
      </c>
    </row>
    <row r="862" spans="1:23" s="49" customFormat="1" x14ac:dyDescent="0.25">
      <c r="A862" s="49" t="s">
        <v>654</v>
      </c>
      <c r="B862" s="49" t="s">
        <v>655</v>
      </c>
      <c r="C862" s="49" t="s">
        <v>187</v>
      </c>
      <c r="D862" s="49" t="s">
        <v>538</v>
      </c>
      <c r="F862" s="49" t="s">
        <v>539</v>
      </c>
      <c r="G862" s="49" t="s">
        <v>540</v>
      </c>
      <c r="H862" s="49" t="s">
        <v>541</v>
      </c>
      <c r="I862" s="49" t="s">
        <v>542</v>
      </c>
      <c r="J862" s="49" t="s">
        <v>543</v>
      </c>
      <c r="K862" s="49">
        <v>21</v>
      </c>
      <c r="L862" s="49" t="s">
        <v>544</v>
      </c>
      <c r="M862" s="49" t="s">
        <v>545</v>
      </c>
      <c r="N862" s="49" t="s">
        <v>546</v>
      </c>
      <c r="O862" s="49" t="s">
        <v>547</v>
      </c>
      <c r="P862" s="49" t="s">
        <v>548</v>
      </c>
      <c r="Q862" s="49" t="s">
        <v>549</v>
      </c>
      <c r="R862" s="49" t="s">
        <v>131</v>
      </c>
      <c r="S862" s="49" t="s">
        <v>550</v>
      </c>
      <c r="T862" s="116">
        <v>1704.3</v>
      </c>
      <c r="U862" s="49" t="s">
        <v>578</v>
      </c>
      <c r="V862" s="50" t="s">
        <v>858</v>
      </c>
      <c r="W862" s="116">
        <f>('ILO employment 2007'!T863+'ILO employment 2007'!T864+'ILO employment 2007'!T865)*( 1 +'ILO employment 2007'!T873/('ILO employment 2007'!T862-'ILO employment 2007'!T873))</f>
        <v>379.20000000000005</v>
      </c>
    </row>
    <row r="863" spans="1:23" s="49" customFormat="1" x14ac:dyDescent="0.25">
      <c r="A863" s="49" t="s">
        <v>654</v>
      </c>
      <c r="B863" s="49" t="s">
        <v>655</v>
      </c>
      <c r="C863" s="49" t="s">
        <v>187</v>
      </c>
      <c r="D863" s="49" t="s">
        <v>538</v>
      </c>
      <c r="F863" s="49" t="s">
        <v>539</v>
      </c>
      <c r="G863" s="49" t="s">
        <v>540</v>
      </c>
      <c r="H863" s="49" t="s">
        <v>541</v>
      </c>
      <c r="I863" s="49" t="s">
        <v>542</v>
      </c>
      <c r="J863" s="49" t="s">
        <v>543</v>
      </c>
      <c r="K863" s="49">
        <v>21</v>
      </c>
      <c r="L863" s="49" t="s">
        <v>544</v>
      </c>
      <c r="M863" s="49" t="s">
        <v>545</v>
      </c>
      <c r="N863" s="49" t="s">
        <v>546</v>
      </c>
      <c r="O863" s="49" t="s">
        <v>547</v>
      </c>
      <c r="P863" s="49" t="s">
        <v>548</v>
      </c>
      <c r="Q863" s="49" t="s">
        <v>549</v>
      </c>
      <c r="R863" s="49" t="s">
        <v>552</v>
      </c>
      <c r="S863" s="49" t="s">
        <v>553</v>
      </c>
      <c r="T863" s="116">
        <v>60.6</v>
      </c>
      <c r="U863" s="49" t="s">
        <v>578</v>
      </c>
      <c r="V863" s="50" t="s">
        <v>859</v>
      </c>
      <c r="W863" s="116">
        <f>('ILO employment 2007'!T866+'ILO employment 2007'!T867+'ILO employment 2007'!T868+'ILO employment 2007'!T869+'ILO employment 2007'!T870+'ILO employment 2007'!T871+'ILO employment 2007'!T872)*( 1 +'ILO employment 2007'!T873/('ILO employment 2007'!T862-'ILO employment 2007'!T873))</f>
        <v>1324.7</v>
      </c>
    </row>
    <row r="864" spans="1:23" s="49" customFormat="1" x14ac:dyDescent="0.25">
      <c r="A864" s="49" t="s">
        <v>654</v>
      </c>
      <c r="B864" s="49" t="s">
        <v>655</v>
      </c>
      <c r="C864" s="49" t="s">
        <v>187</v>
      </c>
      <c r="D864" s="49" t="s">
        <v>538</v>
      </c>
      <c r="F864" s="49" t="s">
        <v>539</v>
      </c>
      <c r="G864" s="49" t="s">
        <v>540</v>
      </c>
      <c r="H864" s="49" t="s">
        <v>541</v>
      </c>
      <c r="I864" s="49" t="s">
        <v>542</v>
      </c>
      <c r="J864" s="49" t="s">
        <v>543</v>
      </c>
      <c r="K864" s="49">
        <v>21</v>
      </c>
      <c r="L864" s="49" t="s">
        <v>544</v>
      </c>
      <c r="M864" s="49" t="s">
        <v>545</v>
      </c>
      <c r="N864" s="49" t="s">
        <v>546</v>
      </c>
      <c r="O864" s="49" t="s">
        <v>547</v>
      </c>
      <c r="P864" s="49" t="s">
        <v>548</v>
      </c>
      <c r="Q864" s="49" t="s">
        <v>549</v>
      </c>
      <c r="R864" s="49" t="s">
        <v>554</v>
      </c>
      <c r="S864" s="49" t="s">
        <v>555</v>
      </c>
      <c r="T864" s="116">
        <v>218.5</v>
      </c>
      <c r="U864" s="49" t="s">
        <v>578</v>
      </c>
      <c r="V864" s="50" t="s">
        <v>862</v>
      </c>
      <c r="W864" s="116">
        <f>SUM(T863:T873)</f>
        <v>1703.9</v>
      </c>
    </row>
    <row r="865" spans="1:23" s="49" customFormat="1" x14ac:dyDescent="0.25">
      <c r="A865" s="49" t="s">
        <v>654</v>
      </c>
      <c r="B865" s="49" t="s">
        <v>655</v>
      </c>
      <c r="C865" s="49" t="s">
        <v>187</v>
      </c>
      <c r="D865" s="49" t="s">
        <v>538</v>
      </c>
      <c r="F865" s="49" t="s">
        <v>539</v>
      </c>
      <c r="G865" s="49" t="s">
        <v>540</v>
      </c>
      <c r="H865" s="49" t="s">
        <v>541</v>
      </c>
      <c r="I865" s="49" t="s">
        <v>542</v>
      </c>
      <c r="J865" s="49" t="s">
        <v>543</v>
      </c>
      <c r="K865" s="49">
        <v>21</v>
      </c>
      <c r="L865" s="49" t="s">
        <v>544</v>
      </c>
      <c r="M865" s="49" t="s">
        <v>545</v>
      </c>
      <c r="N865" s="49" t="s">
        <v>546</v>
      </c>
      <c r="O865" s="49" t="s">
        <v>547</v>
      </c>
      <c r="P865" s="49" t="s">
        <v>548</v>
      </c>
      <c r="Q865" s="49" t="s">
        <v>549</v>
      </c>
      <c r="R865" s="49" t="s">
        <v>556</v>
      </c>
      <c r="S865" s="49" t="s">
        <v>557</v>
      </c>
      <c r="T865" s="116">
        <v>100.1</v>
      </c>
      <c r="U865" s="49" t="s">
        <v>578</v>
      </c>
      <c r="V865" s="50"/>
      <c r="W865" s="116"/>
    </row>
    <row r="866" spans="1:23" s="49" customFormat="1" x14ac:dyDescent="0.25">
      <c r="A866" s="49" t="s">
        <v>654</v>
      </c>
      <c r="B866" s="49" t="s">
        <v>655</v>
      </c>
      <c r="C866" s="49" t="s">
        <v>187</v>
      </c>
      <c r="D866" s="49" t="s">
        <v>538</v>
      </c>
      <c r="F866" s="49" t="s">
        <v>539</v>
      </c>
      <c r="G866" s="49" t="s">
        <v>540</v>
      </c>
      <c r="H866" s="49" t="s">
        <v>541</v>
      </c>
      <c r="I866" s="49" t="s">
        <v>542</v>
      </c>
      <c r="J866" s="49" t="s">
        <v>543</v>
      </c>
      <c r="K866" s="49">
        <v>21</v>
      </c>
      <c r="L866" s="49" t="s">
        <v>544</v>
      </c>
      <c r="M866" s="49" t="s">
        <v>545</v>
      </c>
      <c r="N866" s="49" t="s">
        <v>546</v>
      </c>
      <c r="O866" s="49" t="s">
        <v>547</v>
      </c>
      <c r="P866" s="49" t="s">
        <v>548</v>
      </c>
      <c r="Q866" s="49" t="s">
        <v>549</v>
      </c>
      <c r="R866" s="49" t="s">
        <v>558</v>
      </c>
      <c r="S866" s="49" t="s">
        <v>559</v>
      </c>
      <c r="T866" s="116">
        <v>16.100000000000001</v>
      </c>
      <c r="U866" s="49" t="s">
        <v>578</v>
      </c>
      <c r="V866" s="50"/>
      <c r="W866" s="116"/>
    </row>
    <row r="867" spans="1:23" s="49" customFormat="1" x14ac:dyDescent="0.25">
      <c r="A867" s="49" t="s">
        <v>654</v>
      </c>
      <c r="B867" s="49" t="s">
        <v>655</v>
      </c>
      <c r="C867" s="49" t="s">
        <v>187</v>
      </c>
      <c r="D867" s="49" t="s">
        <v>538</v>
      </c>
      <c r="F867" s="49" t="s">
        <v>539</v>
      </c>
      <c r="G867" s="49" t="s">
        <v>540</v>
      </c>
      <c r="H867" s="49" t="s">
        <v>541</v>
      </c>
      <c r="I867" s="49" t="s">
        <v>542</v>
      </c>
      <c r="J867" s="49" t="s">
        <v>543</v>
      </c>
      <c r="K867" s="49">
        <v>21</v>
      </c>
      <c r="L867" s="49" t="s">
        <v>544</v>
      </c>
      <c r="M867" s="49" t="s">
        <v>545</v>
      </c>
      <c r="N867" s="49" t="s">
        <v>546</v>
      </c>
      <c r="O867" s="49" t="s">
        <v>547</v>
      </c>
      <c r="P867" s="49" t="s">
        <v>548</v>
      </c>
      <c r="Q867" s="49" t="s">
        <v>549</v>
      </c>
      <c r="R867" s="49" t="s">
        <v>560</v>
      </c>
      <c r="S867" s="49" t="s">
        <v>561</v>
      </c>
      <c r="T867" s="116">
        <v>162.80000000000001</v>
      </c>
      <c r="U867" s="49" t="s">
        <v>578</v>
      </c>
      <c r="V867" s="50"/>
      <c r="W867" s="116"/>
    </row>
    <row r="868" spans="1:23" s="49" customFormat="1" x14ac:dyDescent="0.25">
      <c r="A868" s="49" t="s">
        <v>654</v>
      </c>
      <c r="B868" s="49" t="s">
        <v>655</v>
      </c>
      <c r="C868" s="49" t="s">
        <v>187</v>
      </c>
      <c r="D868" s="49" t="s">
        <v>538</v>
      </c>
      <c r="F868" s="49" t="s">
        <v>539</v>
      </c>
      <c r="G868" s="49" t="s">
        <v>540</v>
      </c>
      <c r="H868" s="49" t="s">
        <v>541</v>
      </c>
      <c r="I868" s="49" t="s">
        <v>542</v>
      </c>
      <c r="J868" s="49" t="s">
        <v>543</v>
      </c>
      <c r="K868" s="49">
        <v>21</v>
      </c>
      <c r="L868" s="49" t="s">
        <v>544</v>
      </c>
      <c r="M868" s="49" t="s">
        <v>545</v>
      </c>
      <c r="N868" s="49" t="s">
        <v>546</v>
      </c>
      <c r="O868" s="49" t="s">
        <v>547</v>
      </c>
      <c r="P868" s="49" t="s">
        <v>548</v>
      </c>
      <c r="Q868" s="49" t="s">
        <v>549</v>
      </c>
      <c r="R868" s="49" t="s">
        <v>562</v>
      </c>
      <c r="S868" s="49" t="s">
        <v>563</v>
      </c>
      <c r="T868" s="116">
        <v>891.2</v>
      </c>
      <c r="U868" s="49" t="s">
        <v>578</v>
      </c>
      <c r="V868" s="50"/>
      <c r="W868" s="116"/>
    </row>
    <row r="869" spans="1:23" s="49" customFormat="1" x14ac:dyDescent="0.25">
      <c r="A869" s="49" t="s">
        <v>654</v>
      </c>
      <c r="B869" s="49" t="s">
        <v>655</v>
      </c>
      <c r="C869" s="49" t="s">
        <v>187</v>
      </c>
      <c r="D869" s="49" t="s">
        <v>538</v>
      </c>
      <c r="F869" s="49" t="s">
        <v>539</v>
      </c>
      <c r="G869" s="49" t="s">
        <v>540</v>
      </c>
      <c r="H869" s="49" t="s">
        <v>541</v>
      </c>
      <c r="I869" s="49" t="s">
        <v>542</v>
      </c>
      <c r="J869" s="49" t="s">
        <v>543</v>
      </c>
      <c r="K869" s="49">
        <v>21</v>
      </c>
      <c r="L869" s="49" t="s">
        <v>544</v>
      </c>
      <c r="M869" s="49" t="s">
        <v>545</v>
      </c>
      <c r="N869" s="49" t="s">
        <v>546</v>
      </c>
      <c r="O869" s="49" t="s">
        <v>547</v>
      </c>
      <c r="P869" s="49" t="s">
        <v>548</v>
      </c>
      <c r="Q869" s="49" t="s">
        <v>549</v>
      </c>
      <c r="R869" s="49" t="s">
        <v>564</v>
      </c>
      <c r="S869" s="49" t="s">
        <v>565</v>
      </c>
      <c r="T869" s="116">
        <v>104.2</v>
      </c>
      <c r="U869" s="49" t="s">
        <v>578</v>
      </c>
      <c r="V869" s="50"/>
      <c r="W869" s="116"/>
    </row>
    <row r="870" spans="1:23" s="49" customFormat="1" x14ac:dyDescent="0.25">
      <c r="A870" s="49" t="s">
        <v>654</v>
      </c>
      <c r="B870" s="49" t="s">
        <v>655</v>
      </c>
      <c r="C870" s="49" t="s">
        <v>187</v>
      </c>
      <c r="D870" s="49" t="s">
        <v>538</v>
      </c>
      <c r="F870" s="49" t="s">
        <v>539</v>
      </c>
      <c r="G870" s="49" t="s">
        <v>540</v>
      </c>
      <c r="H870" s="49" t="s">
        <v>541</v>
      </c>
      <c r="I870" s="49" t="s">
        <v>542</v>
      </c>
      <c r="J870" s="49" t="s">
        <v>543</v>
      </c>
      <c r="K870" s="49">
        <v>21</v>
      </c>
      <c r="L870" s="49" t="s">
        <v>544</v>
      </c>
      <c r="M870" s="49" t="s">
        <v>545</v>
      </c>
      <c r="N870" s="49" t="s">
        <v>546</v>
      </c>
      <c r="O870" s="49" t="s">
        <v>547</v>
      </c>
      <c r="P870" s="49" t="s">
        <v>548</v>
      </c>
      <c r="Q870" s="49" t="s">
        <v>549</v>
      </c>
      <c r="R870" s="49" t="s">
        <v>566</v>
      </c>
      <c r="S870" s="49" t="s">
        <v>567</v>
      </c>
      <c r="T870" s="116">
        <v>60.6</v>
      </c>
      <c r="U870" s="49" t="s">
        <v>578</v>
      </c>
      <c r="V870" s="50"/>
      <c r="W870" s="116"/>
    </row>
    <row r="871" spans="1:23" s="49" customFormat="1" x14ac:dyDescent="0.25">
      <c r="A871" s="49" t="s">
        <v>654</v>
      </c>
      <c r="B871" s="49" t="s">
        <v>655</v>
      </c>
      <c r="C871" s="49" t="s">
        <v>187</v>
      </c>
      <c r="D871" s="49" t="s">
        <v>538</v>
      </c>
      <c r="F871" s="49" t="s">
        <v>539</v>
      </c>
      <c r="G871" s="49" t="s">
        <v>540</v>
      </c>
      <c r="H871" s="49" t="s">
        <v>541</v>
      </c>
      <c r="I871" s="49" t="s">
        <v>542</v>
      </c>
      <c r="J871" s="49" t="s">
        <v>543</v>
      </c>
      <c r="K871" s="49">
        <v>21</v>
      </c>
      <c r="L871" s="49" t="s">
        <v>544</v>
      </c>
      <c r="M871" s="49" t="s">
        <v>545</v>
      </c>
      <c r="N871" s="49" t="s">
        <v>546</v>
      </c>
      <c r="O871" s="49" t="s">
        <v>547</v>
      </c>
      <c r="P871" s="49" t="s">
        <v>548</v>
      </c>
      <c r="Q871" s="49" t="s">
        <v>549</v>
      </c>
      <c r="R871" s="49" t="s">
        <v>568</v>
      </c>
      <c r="S871" s="49" t="s">
        <v>569</v>
      </c>
      <c r="T871" s="116">
        <v>89.8</v>
      </c>
      <c r="U871" s="49" t="s">
        <v>578</v>
      </c>
      <c r="V871" s="50"/>
      <c r="W871" s="116"/>
    </row>
    <row r="872" spans="1:23" s="49" customFormat="1" x14ac:dyDescent="0.25">
      <c r="A872" s="49" t="s">
        <v>654</v>
      </c>
      <c r="B872" s="49" t="s">
        <v>655</v>
      </c>
      <c r="C872" s="49" t="s">
        <v>187</v>
      </c>
      <c r="D872" s="49" t="s">
        <v>538</v>
      </c>
      <c r="F872" s="49" t="s">
        <v>539</v>
      </c>
      <c r="G872" s="49" t="s">
        <v>540</v>
      </c>
      <c r="H872" s="49" t="s">
        <v>541</v>
      </c>
      <c r="I872" s="49" t="s">
        <v>542</v>
      </c>
      <c r="J872" s="49" t="s">
        <v>543</v>
      </c>
      <c r="K872" s="49">
        <v>21</v>
      </c>
      <c r="L872" s="49" t="s">
        <v>544</v>
      </c>
      <c r="M872" s="49" t="s">
        <v>545</v>
      </c>
      <c r="N872" s="49" t="s">
        <v>546</v>
      </c>
      <c r="O872" s="49" t="s">
        <v>547</v>
      </c>
      <c r="P872" s="49" t="s">
        <v>548</v>
      </c>
      <c r="Q872" s="49" t="s">
        <v>549</v>
      </c>
      <c r="R872" s="49" t="s">
        <v>570</v>
      </c>
      <c r="S872" s="49" t="s">
        <v>571</v>
      </c>
      <c r="T872" s="116"/>
      <c r="U872" s="49" t="s">
        <v>578</v>
      </c>
      <c r="V872" s="50"/>
      <c r="W872" s="116"/>
    </row>
    <row r="873" spans="1:23" s="49" customFormat="1" x14ac:dyDescent="0.25">
      <c r="A873" s="49" t="s">
        <v>654</v>
      </c>
      <c r="B873" s="49" t="s">
        <v>655</v>
      </c>
      <c r="C873" s="49" t="s">
        <v>187</v>
      </c>
      <c r="D873" s="49" t="s">
        <v>538</v>
      </c>
      <c r="F873" s="49" t="s">
        <v>539</v>
      </c>
      <c r="G873" s="49" t="s">
        <v>540</v>
      </c>
      <c r="H873" s="49" t="s">
        <v>541</v>
      </c>
      <c r="I873" s="49" t="s">
        <v>542</v>
      </c>
      <c r="J873" s="49" t="s">
        <v>543</v>
      </c>
      <c r="K873" s="49">
        <v>21</v>
      </c>
      <c r="L873" s="49" t="s">
        <v>544</v>
      </c>
      <c r="M873" s="49" t="s">
        <v>545</v>
      </c>
      <c r="N873" s="49" t="s">
        <v>546</v>
      </c>
      <c r="O873" s="49" t="s">
        <v>547</v>
      </c>
      <c r="P873" s="49" t="s">
        <v>548</v>
      </c>
      <c r="Q873" s="49" t="s">
        <v>549</v>
      </c>
      <c r="R873" s="49" t="s">
        <v>572</v>
      </c>
      <c r="S873" s="49" t="s">
        <v>573</v>
      </c>
      <c r="T873" s="116"/>
      <c r="U873" s="49" t="s">
        <v>578</v>
      </c>
      <c r="V873" s="50"/>
      <c r="W873" s="116"/>
    </row>
    <row r="874" spans="1:23" x14ac:dyDescent="0.25">
      <c r="A874" t="s">
        <v>654</v>
      </c>
      <c r="B874" t="s">
        <v>655</v>
      </c>
      <c r="C874" t="s">
        <v>187</v>
      </c>
      <c r="D874" t="s">
        <v>538</v>
      </c>
      <c r="F874" t="s">
        <v>539</v>
      </c>
      <c r="G874" t="s">
        <v>540</v>
      </c>
      <c r="H874" t="s">
        <v>541</v>
      </c>
      <c r="I874" t="s">
        <v>542</v>
      </c>
      <c r="J874" t="s">
        <v>543</v>
      </c>
      <c r="K874">
        <v>21</v>
      </c>
      <c r="L874" t="s">
        <v>574</v>
      </c>
      <c r="M874" t="s">
        <v>575</v>
      </c>
      <c r="N874" t="s">
        <v>546</v>
      </c>
      <c r="O874" t="s">
        <v>547</v>
      </c>
      <c r="P874" t="s">
        <v>548</v>
      </c>
      <c r="Q874" t="s">
        <v>549</v>
      </c>
      <c r="R874" t="s">
        <v>131</v>
      </c>
      <c r="S874" t="s">
        <v>550</v>
      </c>
      <c r="T874" s="113">
        <v>888.1</v>
      </c>
      <c r="U874" t="s">
        <v>578</v>
      </c>
    </row>
    <row r="875" spans="1:23" x14ac:dyDescent="0.25">
      <c r="A875" t="s">
        <v>654</v>
      </c>
      <c r="B875" t="s">
        <v>655</v>
      </c>
      <c r="C875" t="s">
        <v>187</v>
      </c>
      <c r="D875" t="s">
        <v>538</v>
      </c>
      <c r="F875" t="s">
        <v>539</v>
      </c>
      <c r="G875" t="s">
        <v>540</v>
      </c>
      <c r="H875" t="s">
        <v>541</v>
      </c>
      <c r="I875" t="s">
        <v>542</v>
      </c>
      <c r="J875" t="s">
        <v>543</v>
      </c>
      <c r="K875">
        <v>21</v>
      </c>
      <c r="L875" t="s">
        <v>574</v>
      </c>
      <c r="M875" t="s">
        <v>575</v>
      </c>
      <c r="N875" t="s">
        <v>546</v>
      </c>
      <c r="O875" t="s">
        <v>547</v>
      </c>
      <c r="P875" t="s">
        <v>548</v>
      </c>
      <c r="Q875" t="s">
        <v>549</v>
      </c>
      <c r="R875" t="s">
        <v>552</v>
      </c>
      <c r="S875" t="s">
        <v>553</v>
      </c>
      <c r="T875" s="113">
        <v>40.1</v>
      </c>
      <c r="U875" t="s">
        <v>578</v>
      </c>
    </row>
    <row r="876" spans="1:23" x14ac:dyDescent="0.25">
      <c r="A876" t="s">
        <v>654</v>
      </c>
      <c r="B876" t="s">
        <v>655</v>
      </c>
      <c r="C876" t="s">
        <v>187</v>
      </c>
      <c r="D876" t="s">
        <v>538</v>
      </c>
      <c r="F876" t="s">
        <v>539</v>
      </c>
      <c r="G876" t="s">
        <v>540</v>
      </c>
      <c r="H876" t="s">
        <v>541</v>
      </c>
      <c r="I876" t="s">
        <v>542</v>
      </c>
      <c r="J876" t="s">
        <v>543</v>
      </c>
      <c r="K876">
        <v>21</v>
      </c>
      <c r="L876" t="s">
        <v>574</v>
      </c>
      <c r="M876" t="s">
        <v>575</v>
      </c>
      <c r="N876" t="s">
        <v>546</v>
      </c>
      <c r="O876" t="s">
        <v>547</v>
      </c>
      <c r="P876" t="s">
        <v>548</v>
      </c>
      <c r="Q876" t="s">
        <v>549</v>
      </c>
      <c r="R876" t="s">
        <v>554</v>
      </c>
      <c r="S876" t="s">
        <v>555</v>
      </c>
      <c r="T876" s="113">
        <v>80.599999999999994</v>
      </c>
      <c r="U876" t="s">
        <v>578</v>
      </c>
    </row>
    <row r="877" spans="1:23" x14ac:dyDescent="0.25">
      <c r="A877" t="s">
        <v>654</v>
      </c>
      <c r="B877" t="s">
        <v>655</v>
      </c>
      <c r="C877" t="s">
        <v>187</v>
      </c>
      <c r="D877" t="s">
        <v>538</v>
      </c>
      <c r="F877" t="s">
        <v>539</v>
      </c>
      <c r="G877" t="s">
        <v>540</v>
      </c>
      <c r="H877" t="s">
        <v>541</v>
      </c>
      <c r="I877" t="s">
        <v>542</v>
      </c>
      <c r="J877" t="s">
        <v>543</v>
      </c>
      <c r="K877">
        <v>21</v>
      </c>
      <c r="L877" t="s">
        <v>574</v>
      </c>
      <c r="M877" t="s">
        <v>575</v>
      </c>
      <c r="N877" t="s">
        <v>546</v>
      </c>
      <c r="O877" t="s">
        <v>547</v>
      </c>
      <c r="P877" t="s">
        <v>548</v>
      </c>
      <c r="Q877" t="s">
        <v>549</v>
      </c>
      <c r="R877" t="s">
        <v>556</v>
      </c>
      <c r="S877" t="s">
        <v>557</v>
      </c>
      <c r="T877" s="113">
        <v>40.9</v>
      </c>
      <c r="U877" t="s">
        <v>578</v>
      </c>
    </row>
    <row r="878" spans="1:23" x14ac:dyDescent="0.25">
      <c r="A878" t="s">
        <v>654</v>
      </c>
      <c r="B878" t="s">
        <v>655</v>
      </c>
      <c r="C878" t="s">
        <v>187</v>
      </c>
      <c r="D878" t="s">
        <v>538</v>
      </c>
      <c r="F878" t="s">
        <v>539</v>
      </c>
      <c r="G878" t="s">
        <v>540</v>
      </c>
      <c r="H878" t="s">
        <v>541</v>
      </c>
      <c r="I878" t="s">
        <v>542</v>
      </c>
      <c r="J878" t="s">
        <v>543</v>
      </c>
      <c r="K878">
        <v>21</v>
      </c>
      <c r="L878" t="s">
        <v>574</v>
      </c>
      <c r="M878" t="s">
        <v>575</v>
      </c>
      <c r="N878" t="s">
        <v>546</v>
      </c>
      <c r="O878" t="s">
        <v>547</v>
      </c>
      <c r="P878" t="s">
        <v>548</v>
      </c>
      <c r="Q878" t="s">
        <v>549</v>
      </c>
      <c r="R878" t="s">
        <v>558</v>
      </c>
      <c r="S878" t="s">
        <v>559</v>
      </c>
      <c r="T878" s="113">
        <v>5.9</v>
      </c>
      <c r="U878" t="s">
        <v>578</v>
      </c>
    </row>
    <row r="879" spans="1:23" x14ac:dyDescent="0.25">
      <c r="A879" t="s">
        <v>654</v>
      </c>
      <c r="B879" t="s">
        <v>655</v>
      </c>
      <c r="C879" t="s">
        <v>187</v>
      </c>
      <c r="D879" t="s">
        <v>538</v>
      </c>
      <c r="F879" t="s">
        <v>539</v>
      </c>
      <c r="G879" t="s">
        <v>540</v>
      </c>
      <c r="H879" t="s">
        <v>541</v>
      </c>
      <c r="I879" t="s">
        <v>542</v>
      </c>
      <c r="J879" t="s">
        <v>543</v>
      </c>
      <c r="K879">
        <v>21</v>
      </c>
      <c r="L879" t="s">
        <v>574</v>
      </c>
      <c r="M879" t="s">
        <v>575</v>
      </c>
      <c r="N879" t="s">
        <v>546</v>
      </c>
      <c r="O879" t="s">
        <v>547</v>
      </c>
      <c r="P879" t="s">
        <v>548</v>
      </c>
      <c r="Q879" t="s">
        <v>549</v>
      </c>
      <c r="R879" t="s">
        <v>560</v>
      </c>
      <c r="S879" t="s">
        <v>561</v>
      </c>
      <c r="T879" s="113">
        <v>73.8</v>
      </c>
      <c r="U879" t="s">
        <v>578</v>
      </c>
    </row>
    <row r="880" spans="1:23" x14ac:dyDescent="0.25">
      <c r="A880" t="s">
        <v>654</v>
      </c>
      <c r="B880" t="s">
        <v>655</v>
      </c>
      <c r="C880" t="s">
        <v>187</v>
      </c>
      <c r="D880" t="s">
        <v>538</v>
      </c>
      <c r="F880" t="s">
        <v>539</v>
      </c>
      <c r="G880" t="s">
        <v>540</v>
      </c>
      <c r="H880" t="s">
        <v>541</v>
      </c>
      <c r="I880" t="s">
        <v>542</v>
      </c>
      <c r="J880" t="s">
        <v>543</v>
      </c>
      <c r="K880">
        <v>21</v>
      </c>
      <c r="L880" t="s">
        <v>574</v>
      </c>
      <c r="M880" t="s">
        <v>575</v>
      </c>
      <c r="N880" t="s">
        <v>546</v>
      </c>
      <c r="O880" t="s">
        <v>547</v>
      </c>
      <c r="P880" t="s">
        <v>548</v>
      </c>
      <c r="Q880" t="s">
        <v>549</v>
      </c>
      <c r="R880" t="s">
        <v>562</v>
      </c>
      <c r="S880" t="s">
        <v>563</v>
      </c>
      <c r="T880" s="113">
        <v>431.7</v>
      </c>
      <c r="U880" t="s">
        <v>578</v>
      </c>
    </row>
    <row r="881" spans="1:21" x14ac:dyDescent="0.25">
      <c r="A881" t="s">
        <v>654</v>
      </c>
      <c r="B881" t="s">
        <v>655</v>
      </c>
      <c r="C881" t="s">
        <v>187</v>
      </c>
      <c r="D881" t="s">
        <v>538</v>
      </c>
      <c r="F881" t="s">
        <v>539</v>
      </c>
      <c r="G881" t="s">
        <v>540</v>
      </c>
      <c r="H881" t="s">
        <v>541</v>
      </c>
      <c r="I881" t="s">
        <v>542</v>
      </c>
      <c r="J881" t="s">
        <v>543</v>
      </c>
      <c r="K881">
        <v>21</v>
      </c>
      <c r="L881" t="s">
        <v>574</v>
      </c>
      <c r="M881" t="s">
        <v>575</v>
      </c>
      <c r="N881" t="s">
        <v>546</v>
      </c>
      <c r="O881" t="s">
        <v>547</v>
      </c>
      <c r="P881" t="s">
        <v>548</v>
      </c>
      <c r="Q881" t="s">
        <v>549</v>
      </c>
      <c r="R881" t="s">
        <v>564</v>
      </c>
      <c r="S881" t="s">
        <v>565</v>
      </c>
      <c r="T881" s="113">
        <v>92.9</v>
      </c>
      <c r="U881" t="s">
        <v>578</v>
      </c>
    </row>
    <row r="882" spans="1:21" x14ac:dyDescent="0.25">
      <c r="A882" t="s">
        <v>654</v>
      </c>
      <c r="B882" t="s">
        <v>655</v>
      </c>
      <c r="C882" t="s">
        <v>187</v>
      </c>
      <c r="D882" t="s">
        <v>538</v>
      </c>
      <c r="F882" t="s">
        <v>539</v>
      </c>
      <c r="G882" t="s">
        <v>540</v>
      </c>
      <c r="H882" t="s">
        <v>541</v>
      </c>
      <c r="I882" t="s">
        <v>542</v>
      </c>
      <c r="J882" t="s">
        <v>543</v>
      </c>
      <c r="K882">
        <v>21</v>
      </c>
      <c r="L882" t="s">
        <v>574</v>
      </c>
      <c r="M882" t="s">
        <v>575</v>
      </c>
      <c r="N882" t="s">
        <v>546</v>
      </c>
      <c r="O882" t="s">
        <v>547</v>
      </c>
      <c r="P882" t="s">
        <v>548</v>
      </c>
      <c r="Q882" t="s">
        <v>549</v>
      </c>
      <c r="R882" t="s">
        <v>566</v>
      </c>
      <c r="S882" t="s">
        <v>567</v>
      </c>
      <c r="T882" s="113">
        <v>59.4</v>
      </c>
      <c r="U882" t="s">
        <v>578</v>
      </c>
    </row>
    <row r="883" spans="1:21" x14ac:dyDescent="0.25">
      <c r="A883" t="s">
        <v>654</v>
      </c>
      <c r="B883" t="s">
        <v>655</v>
      </c>
      <c r="C883" t="s">
        <v>187</v>
      </c>
      <c r="D883" t="s">
        <v>538</v>
      </c>
      <c r="F883" t="s">
        <v>539</v>
      </c>
      <c r="G883" t="s">
        <v>540</v>
      </c>
      <c r="H883" t="s">
        <v>541</v>
      </c>
      <c r="I883" t="s">
        <v>542</v>
      </c>
      <c r="J883" t="s">
        <v>543</v>
      </c>
      <c r="K883">
        <v>21</v>
      </c>
      <c r="L883" t="s">
        <v>574</v>
      </c>
      <c r="M883" t="s">
        <v>575</v>
      </c>
      <c r="N883" t="s">
        <v>546</v>
      </c>
      <c r="O883" t="s">
        <v>547</v>
      </c>
      <c r="P883" t="s">
        <v>548</v>
      </c>
      <c r="Q883" t="s">
        <v>549</v>
      </c>
      <c r="R883" t="s">
        <v>568</v>
      </c>
      <c r="S883" t="s">
        <v>569</v>
      </c>
      <c r="T883" s="113">
        <v>63.2</v>
      </c>
      <c r="U883" t="s">
        <v>578</v>
      </c>
    </row>
    <row r="884" spans="1:21" x14ac:dyDescent="0.25">
      <c r="A884" t="s">
        <v>654</v>
      </c>
      <c r="B884" t="s">
        <v>655</v>
      </c>
      <c r="C884" t="s">
        <v>187</v>
      </c>
      <c r="D884" t="s">
        <v>538</v>
      </c>
      <c r="F884" t="s">
        <v>539</v>
      </c>
      <c r="G884" t="s">
        <v>540</v>
      </c>
      <c r="H884" t="s">
        <v>541</v>
      </c>
      <c r="I884" t="s">
        <v>542</v>
      </c>
      <c r="J884" t="s">
        <v>543</v>
      </c>
      <c r="K884">
        <v>21</v>
      </c>
      <c r="L884" t="s">
        <v>574</v>
      </c>
      <c r="M884" t="s">
        <v>575</v>
      </c>
      <c r="N884" t="s">
        <v>546</v>
      </c>
      <c r="O884" t="s">
        <v>547</v>
      </c>
      <c r="P884" t="s">
        <v>548</v>
      </c>
      <c r="Q884" t="s">
        <v>549</v>
      </c>
      <c r="R884" t="s">
        <v>570</v>
      </c>
      <c r="S884" t="s">
        <v>571</v>
      </c>
      <c r="U884" t="s">
        <v>578</v>
      </c>
    </row>
    <row r="885" spans="1:21" x14ac:dyDescent="0.25">
      <c r="A885" t="s">
        <v>654</v>
      </c>
      <c r="B885" t="s">
        <v>655</v>
      </c>
      <c r="C885" t="s">
        <v>187</v>
      </c>
      <c r="D885" t="s">
        <v>538</v>
      </c>
      <c r="F885" t="s">
        <v>539</v>
      </c>
      <c r="G885" t="s">
        <v>540</v>
      </c>
      <c r="H885" t="s">
        <v>541</v>
      </c>
      <c r="I885" t="s">
        <v>542</v>
      </c>
      <c r="J885" t="s">
        <v>543</v>
      </c>
      <c r="K885">
        <v>21</v>
      </c>
      <c r="L885" t="s">
        <v>574</v>
      </c>
      <c r="M885" t="s">
        <v>575</v>
      </c>
      <c r="N885" t="s">
        <v>546</v>
      </c>
      <c r="O885" t="s">
        <v>547</v>
      </c>
      <c r="P885" t="s">
        <v>548</v>
      </c>
      <c r="Q885" t="s">
        <v>549</v>
      </c>
      <c r="R885" t="s">
        <v>572</v>
      </c>
      <c r="S885" t="s">
        <v>573</v>
      </c>
      <c r="U885" t="s">
        <v>578</v>
      </c>
    </row>
    <row r="886" spans="1:21" x14ac:dyDescent="0.25">
      <c r="A886" t="s">
        <v>654</v>
      </c>
      <c r="B886" t="s">
        <v>655</v>
      </c>
      <c r="C886" t="s">
        <v>187</v>
      </c>
      <c r="D886" t="s">
        <v>538</v>
      </c>
      <c r="F886" t="s">
        <v>539</v>
      </c>
      <c r="G886" t="s">
        <v>540</v>
      </c>
      <c r="H886" t="s">
        <v>541</v>
      </c>
      <c r="I886" t="s">
        <v>542</v>
      </c>
      <c r="J886" t="s">
        <v>543</v>
      </c>
      <c r="K886">
        <v>21</v>
      </c>
      <c r="L886" t="s">
        <v>576</v>
      </c>
      <c r="M886" t="s">
        <v>547</v>
      </c>
      <c r="N886" t="s">
        <v>546</v>
      </c>
      <c r="O886" t="s">
        <v>547</v>
      </c>
      <c r="P886" t="s">
        <v>548</v>
      </c>
      <c r="Q886" t="s">
        <v>549</v>
      </c>
      <c r="R886" t="s">
        <v>131</v>
      </c>
      <c r="S886" t="s">
        <v>550</v>
      </c>
      <c r="T886" s="113">
        <v>816.2</v>
      </c>
      <c r="U886" t="s">
        <v>578</v>
      </c>
    </row>
    <row r="887" spans="1:21" x14ac:dyDescent="0.25">
      <c r="A887" t="s">
        <v>654</v>
      </c>
      <c r="B887" t="s">
        <v>655</v>
      </c>
      <c r="C887" t="s">
        <v>187</v>
      </c>
      <c r="D887" t="s">
        <v>538</v>
      </c>
      <c r="F887" t="s">
        <v>539</v>
      </c>
      <c r="G887" t="s">
        <v>540</v>
      </c>
      <c r="H887" t="s">
        <v>541</v>
      </c>
      <c r="I887" t="s">
        <v>542</v>
      </c>
      <c r="J887" t="s">
        <v>543</v>
      </c>
      <c r="K887">
        <v>21</v>
      </c>
      <c r="L887" t="s">
        <v>576</v>
      </c>
      <c r="M887" t="s">
        <v>547</v>
      </c>
      <c r="N887" t="s">
        <v>546</v>
      </c>
      <c r="O887" t="s">
        <v>547</v>
      </c>
      <c r="P887" t="s">
        <v>548</v>
      </c>
      <c r="Q887" t="s">
        <v>549</v>
      </c>
      <c r="R887" t="s">
        <v>552</v>
      </c>
      <c r="S887" t="s">
        <v>553</v>
      </c>
      <c r="T887" s="113">
        <v>20.6</v>
      </c>
      <c r="U887" t="s">
        <v>578</v>
      </c>
    </row>
    <row r="888" spans="1:21" x14ac:dyDescent="0.25">
      <c r="A888" t="s">
        <v>654</v>
      </c>
      <c r="B888" t="s">
        <v>655</v>
      </c>
      <c r="C888" t="s">
        <v>187</v>
      </c>
      <c r="D888" t="s">
        <v>538</v>
      </c>
      <c r="F888" t="s">
        <v>539</v>
      </c>
      <c r="G888" t="s">
        <v>540</v>
      </c>
      <c r="H888" t="s">
        <v>541</v>
      </c>
      <c r="I888" t="s">
        <v>542</v>
      </c>
      <c r="J888" t="s">
        <v>543</v>
      </c>
      <c r="K888">
        <v>21</v>
      </c>
      <c r="L888" t="s">
        <v>576</v>
      </c>
      <c r="M888" t="s">
        <v>547</v>
      </c>
      <c r="N888" t="s">
        <v>546</v>
      </c>
      <c r="O888" t="s">
        <v>547</v>
      </c>
      <c r="P888" t="s">
        <v>548</v>
      </c>
      <c r="Q888" t="s">
        <v>549</v>
      </c>
      <c r="R888" t="s">
        <v>554</v>
      </c>
      <c r="S888" t="s">
        <v>555</v>
      </c>
      <c r="T888" s="113">
        <v>137.9</v>
      </c>
      <c r="U888" t="s">
        <v>578</v>
      </c>
    </row>
    <row r="889" spans="1:21" x14ac:dyDescent="0.25">
      <c r="A889" t="s">
        <v>654</v>
      </c>
      <c r="B889" t="s">
        <v>655</v>
      </c>
      <c r="C889" t="s">
        <v>187</v>
      </c>
      <c r="D889" t="s">
        <v>538</v>
      </c>
      <c r="F889" t="s">
        <v>539</v>
      </c>
      <c r="G889" t="s">
        <v>540</v>
      </c>
      <c r="H889" t="s">
        <v>541</v>
      </c>
      <c r="I889" t="s">
        <v>542</v>
      </c>
      <c r="J889" t="s">
        <v>543</v>
      </c>
      <c r="K889">
        <v>21</v>
      </c>
      <c r="L889" t="s">
        <v>576</v>
      </c>
      <c r="M889" t="s">
        <v>547</v>
      </c>
      <c r="N889" t="s">
        <v>546</v>
      </c>
      <c r="O889" t="s">
        <v>547</v>
      </c>
      <c r="P889" t="s">
        <v>548</v>
      </c>
      <c r="Q889" t="s">
        <v>549</v>
      </c>
      <c r="R889" t="s">
        <v>556</v>
      </c>
      <c r="S889" t="s">
        <v>557</v>
      </c>
      <c r="T889" s="113">
        <v>59.2</v>
      </c>
      <c r="U889" t="s">
        <v>578</v>
      </c>
    </row>
    <row r="890" spans="1:21" x14ac:dyDescent="0.25">
      <c r="A890" t="s">
        <v>654</v>
      </c>
      <c r="B890" t="s">
        <v>655</v>
      </c>
      <c r="C890" t="s">
        <v>187</v>
      </c>
      <c r="D890" t="s">
        <v>538</v>
      </c>
      <c r="F890" t="s">
        <v>539</v>
      </c>
      <c r="G890" t="s">
        <v>540</v>
      </c>
      <c r="H890" t="s">
        <v>541</v>
      </c>
      <c r="I890" t="s">
        <v>542</v>
      </c>
      <c r="J890" t="s">
        <v>543</v>
      </c>
      <c r="K890">
        <v>21</v>
      </c>
      <c r="L890" t="s">
        <v>576</v>
      </c>
      <c r="M890" t="s">
        <v>547</v>
      </c>
      <c r="N890" t="s">
        <v>546</v>
      </c>
      <c r="O890" t="s">
        <v>547</v>
      </c>
      <c r="P890" t="s">
        <v>548</v>
      </c>
      <c r="Q890" t="s">
        <v>549</v>
      </c>
      <c r="R890" t="s">
        <v>558</v>
      </c>
      <c r="S890" t="s">
        <v>559</v>
      </c>
      <c r="T890" s="113">
        <v>10.7</v>
      </c>
      <c r="U890" t="s">
        <v>578</v>
      </c>
    </row>
    <row r="891" spans="1:21" x14ac:dyDescent="0.25">
      <c r="A891" t="s">
        <v>654</v>
      </c>
      <c r="B891" t="s">
        <v>655</v>
      </c>
      <c r="C891" t="s">
        <v>187</v>
      </c>
      <c r="D891" t="s">
        <v>538</v>
      </c>
      <c r="F891" t="s">
        <v>539</v>
      </c>
      <c r="G891" t="s">
        <v>540</v>
      </c>
      <c r="H891" t="s">
        <v>541</v>
      </c>
      <c r="I891" t="s">
        <v>542</v>
      </c>
      <c r="J891" t="s">
        <v>543</v>
      </c>
      <c r="K891">
        <v>21</v>
      </c>
      <c r="L891" t="s">
        <v>576</v>
      </c>
      <c r="M891" t="s">
        <v>547</v>
      </c>
      <c r="N891" t="s">
        <v>546</v>
      </c>
      <c r="O891" t="s">
        <v>547</v>
      </c>
      <c r="P891" t="s">
        <v>548</v>
      </c>
      <c r="Q891" t="s">
        <v>549</v>
      </c>
      <c r="R891" t="s">
        <v>560</v>
      </c>
      <c r="S891" t="s">
        <v>561</v>
      </c>
      <c r="T891" s="113">
        <v>88.9</v>
      </c>
      <c r="U891" t="s">
        <v>578</v>
      </c>
    </row>
    <row r="892" spans="1:21" x14ac:dyDescent="0.25">
      <c r="A892" t="s">
        <v>654</v>
      </c>
      <c r="B892" t="s">
        <v>655</v>
      </c>
      <c r="C892" t="s">
        <v>187</v>
      </c>
      <c r="D892" t="s">
        <v>538</v>
      </c>
      <c r="F892" t="s">
        <v>539</v>
      </c>
      <c r="G892" t="s">
        <v>540</v>
      </c>
      <c r="H892" t="s">
        <v>541</v>
      </c>
      <c r="I892" t="s">
        <v>542</v>
      </c>
      <c r="J892" t="s">
        <v>543</v>
      </c>
      <c r="K892">
        <v>21</v>
      </c>
      <c r="L892" t="s">
        <v>576</v>
      </c>
      <c r="M892" t="s">
        <v>547</v>
      </c>
      <c r="N892" t="s">
        <v>546</v>
      </c>
      <c r="O892" t="s">
        <v>547</v>
      </c>
      <c r="P892" t="s">
        <v>548</v>
      </c>
      <c r="Q892" t="s">
        <v>549</v>
      </c>
      <c r="R892" t="s">
        <v>562</v>
      </c>
      <c r="S892" t="s">
        <v>563</v>
      </c>
      <c r="T892" s="113">
        <v>459.7</v>
      </c>
      <c r="U892" t="s">
        <v>578</v>
      </c>
    </row>
    <row r="893" spans="1:21" x14ac:dyDescent="0.25">
      <c r="A893" t="s">
        <v>654</v>
      </c>
      <c r="B893" t="s">
        <v>655</v>
      </c>
      <c r="C893" t="s">
        <v>187</v>
      </c>
      <c r="D893" t="s">
        <v>538</v>
      </c>
      <c r="F893" t="s">
        <v>539</v>
      </c>
      <c r="G893" t="s">
        <v>540</v>
      </c>
      <c r="H893" t="s">
        <v>541</v>
      </c>
      <c r="I893" t="s">
        <v>542</v>
      </c>
      <c r="J893" t="s">
        <v>543</v>
      </c>
      <c r="K893">
        <v>21</v>
      </c>
      <c r="L893" t="s">
        <v>576</v>
      </c>
      <c r="M893" t="s">
        <v>547</v>
      </c>
      <c r="N893" t="s">
        <v>546</v>
      </c>
      <c r="O893" t="s">
        <v>547</v>
      </c>
      <c r="P893" t="s">
        <v>548</v>
      </c>
      <c r="Q893" t="s">
        <v>549</v>
      </c>
      <c r="R893" t="s">
        <v>564</v>
      </c>
      <c r="S893" t="s">
        <v>565</v>
      </c>
      <c r="T893" s="113">
        <v>11.3</v>
      </c>
      <c r="U893" t="s">
        <v>578</v>
      </c>
    </row>
    <row r="894" spans="1:21" x14ac:dyDescent="0.25">
      <c r="A894" t="s">
        <v>654</v>
      </c>
      <c r="B894" t="s">
        <v>655</v>
      </c>
      <c r="C894" t="s">
        <v>187</v>
      </c>
      <c r="D894" t="s">
        <v>538</v>
      </c>
      <c r="F894" t="s">
        <v>539</v>
      </c>
      <c r="G894" t="s">
        <v>540</v>
      </c>
      <c r="H894" t="s">
        <v>541</v>
      </c>
      <c r="I894" t="s">
        <v>542</v>
      </c>
      <c r="J894" t="s">
        <v>543</v>
      </c>
      <c r="K894">
        <v>21</v>
      </c>
      <c r="L894" t="s">
        <v>576</v>
      </c>
      <c r="M894" t="s">
        <v>547</v>
      </c>
      <c r="N894" t="s">
        <v>546</v>
      </c>
      <c r="O894" t="s">
        <v>547</v>
      </c>
      <c r="P894" t="s">
        <v>548</v>
      </c>
      <c r="Q894" t="s">
        <v>549</v>
      </c>
      <c r="R894" t="s">
        <v>566</v>
      </c>
      <c r="S894" t="s">
        <v>567</v>
      </c>
      <c r="T894" s="113">
        <v>1.2</v>
      </c>
      <c r="U894" t="s">
        <v>578</v>
      </c>
    </row>
    <row r="895" spans="1:21" x14ac:dyDescent="0.25">
      <c r="A895" t="s">
        <v>654</v>
      </c>
      <c r="B895" t="s">
        <v>655</v>
      </c>
      <c r="C895" t="s">
        <v>187</v>
      </c>
      <c r="D895" t="s">
        <v>538</v>
      </c>
      <c r="F895" t="s">
        <v>539</v>
      </c>
      <c r="G895" t="s">
        <v>540</v>
      </c>
      <c r="H895" t="s">
        <v>541</v>
      </c>
      <c r="I895" t="s">
        <v>542</v>
      </c>
      <c r="J895" t="s">
        <v>543</v>
      </c>
      <c r="K895">
        <v>21</v>
      </c>
      <c r="L895" t="s">
        <v>576</v>
      </c>
      <c r="M895" t="s">
        <v>547</v>
      </c>
      <c r="N895" t="s">
        <v>546</v>
      </c>
      <c r="O895" t="s">
        <v>547</v>
      </c>
      <c r="P895" t="s">
        <v>548</v>
      </c>
      <c r="Q895" t="s">
        <v>549</v>
      </c>
      <c r="R895" t="s">
        <v>568</v>
      </c>
      <c r="S895" t="s">
        <v>569</v>
      </c>
      <c r="T895" s="113">
        <v>26.7</v>
      </c>
      <c r="U895" t="s">
        <v>578</v>
      </c>
    </row>
    <row r="896" spans="1:21" x14ac:dyDescent="0.25">
      <c r="A896" t="s">
        <v>654</v>
      </c>
      <c r="B896" t="s">
        <v>655</v>
      </c>
      <c r="C896" t="s">
        <v>187</v>
      </c>
      <c r="D896" t="s">
        <v>538</v>
      </c>
      <c r="F896" t="s">
        <v>539</v>
      </c>
      <c r="G896" t="s">
        <v>540</v>
      </c>
      <c r="H896" t="s">
        <v>541</v>
      </c>
      <c r="I896" t="s">
        <v>542</v>
      </c>
      <c r="J896" t="s">
        <v>543</v>
      </c>
      <c r="K896">
        <v>21</v>
      </c>
      <c r="L896" t="s">
        <v>576</v>
      </c>
      <c r="M896" t="s">
        <v>547</v>
      </c>
      <c r="N896" t="s">
        <v>546</v>
      </c>
      <c r="O896" t="s">
        <v>547</v>
      </c>
      <c r="P896" t="s">
        <v>548</v>
      </c>
      <c r="Q896" t="s">
        <v>549</v>
      </c>
      <c r="R896" t="s">
        <v>570</v>
      </c>
      <c r="S896" t="s">
        <v>571</v>
      </c>
      <c r="U896" t="s">
        <v>578</v>
      </c>
    </row>
    <row r="897" spans="1:23" x14ac:dyDescent="0.25">
      <c r="A897" t="s">
        <v>654</v>
      </c>
      <c r="B897" t="s">
        <v>655</v>
      </c>
      <c r="C897" t="s">
        <v>187</v>
      </c>
      <c r="D897" t="s">
        <v>538</v>
      </c>
      <c r="F897" t="s">
        <v>539</v>
      </c>
      <c r="G897" t="s">
        <v>540</v>
      </c>
      <c r="H897" t="s">
        <v>541</v>
      </c>
      <c r="I897" t="s">
        <v>542</v>
      </c>
      <c r="J897" t="s">
        <v>543</v>
      </c>
      <c r="K897">
        <v>21</v>
      </c>
      <c r="L897" t="s">
        <v>576</v>
      </c>
      <c r="M897" t="s">
        <v>547</v>
      </c>
      <c r="N897" t="s">
        <v>546</v>
      </c>
      <c r="O897" t="s">
        <v>547</v>
      </c>
      <c r="P897" t="s">
        <v>548</v>
      </c>
      <c r="Q897" t="s">
        <v>549</v>
      </c>
      <c r="R897" t="s">
        <v>572</v>
      </c>
      <c r="S897" t="s">
        <v>573</v>
      </c>
      <c r="U897" t="s">
        <v>578</v>
      </c>
    </row>
    <row r="898" spans="1:23" s="49" customFormat="1" x14ac:dyDescent="0.25">
      <c r="A898" s="49" t="s">
        <v>49</v>
      </c>
      <c r="B898" s="49" t="s">
        <v>656</v>
      </c>
      <c r="C898" s="49" t="s">
        <v>187</v>
      </c>
      <c r="D898" s="49" t="s">
        <v>538</v>
      </c>
      <c r="F898" s="49" t="s">
        <v>539</v>
      </c>
      <c r="G898" s="49" t="s">
        <v>540</v>
      </c>
      <c r="H898" s="49" t="s">
        <v>541</v>
      </c>
      <c r="I898" s="49" t="s">
        <v>542</v>
      </c>
      <c r="J898" s="49" t="s">
        <v>543</v>
      </c>
      <c r="K898" s="49">
        <v>21</v>
      </c>
      <c r="L898" s="49" t="s">
        <v>544</v>
      </c>
      <c r="M898" s="49" t="s">
        <v>545</v>
      </c>
      <c r="N898" s="49" t="s">
        <v>546</v>
      </c>
      <c r="O898" s="49" t="s">
        <v>547</v>
      </c>
      <c r="P898" s="49" t="s">
        <v>548</v>
      </c>
      <c r="Q898" s="49" t="s">
        <v>549</v>
      </c>
      <c r="R898" s="49" t="s">
        <v>131</v>
      </c>
      <c r="S898" s="49" t="s">
        <v>550</v>
      </c>
      <c r="T898" s="116">
        <v>38163</v>
      </c>
      <c r="U898" s="49" t="s">
        <v>657</v>
      </c>
      <c r="V898" s="50" t="s">
        <v>858</v>
      </c>
      <c r="W898" s="116">
        <f>('ILO employment 2007'!T899+'ILO employment 2007'!T900+'ILO employment 2007'!T901)*( 1 +'ILO employment 2007'!T909/('ILO employment 2007'!T898-'ILO employment 2007'!T909))</f>
        <v>16032.005335102855</v>
      </c>
    </row>
    <row r="899" spans="1:23" s="49" customFormat="1" x14ac:dyDescent="0.25">
      <c r="A899" s="49" t="s">
        <v>49</v>
      </c>
      <c r="B899" s="49" t="s">
        <v>656</v>
      </c>
      <c r="C899" s="49" t="s">
        <v>187</v>
      </c>
      <c r="D899" s="49" t="s">
        <v>538</v>
      </c>
      <c r="F899" s="49" t="s">
        <v>539</v>
      </c>
      <c r="G899" s="49" t="s">
        <v>540</v>
      </c>
      <c r="H899" s="49" t="s">
        <v>541</v>
      </c>
      <c r="I899" s="49" t="s">
        <v>542</v>
      </c>
      <c r="J899" s="49" t="s">
        <v>543</v>
      </c>
      <c r="K899" s="49">
        <v>21</v>
      </c>
      <c r="L899" s="49" t="s">
        <v>544</v>
      </c>
      <c r="M899" s="49" t="s">
        <v>545</v>
      </c>
      <c r="N899" s="49" t="s">
        <v>546</v>
      </c>
      <c r="O899" s="49" t="s">
        <v>547</v>
      </c>
      <c r="P899" s="49" t="s">
        <v>548</v>
      </c>
      <c r="Q899" s="49" t="s">
        <v>549</v>
      </c>
      <c r="R899" s="49" t="s">
        <v>552</v>
      </c>
      <c r="S899" s="49" t="s">
        <v>553</v>
      </c>
      <c r="T899" s="116">
        <v>2658</v>
      </c>
      <c r="U899" s="49" t="s">
        <v>657</v>
      </c>
      <c r="V899" s="50" t="s">
        <v>859</v>
      </c>
      <c r="W899" s="116">
        <f>('ILO employment 2007'!T902+'ILO employment 2007'!T903+'ILO employment 2007'!T904+'ILO employment 2007'!T905+'ILO employment 2007'!T906+'ILO employment 2007'!T907+'ILO employment 2007'!T908)*( 1 +'ILO employment 2007'!T909/('ILO employment 2007'!T898-'ILO employment 2007'!T909))</f>
        <v>22129.98171201062</v>
      </c>
    </row>
    <row r="900" spans="1:23" s="49" customFormat="1" x14ac:dyDescent="0.25">
      <c r="A900" s="49" t="s">
        <v>49</v>
      </c>
      <c r="B900" s="49" t="s">
        <v>656</v>
      </c>
      <c r="C900" s="49" t="s">
        <v>187</v>
      </c>
      <c r="D900" s="49" t="s">
        <v>538</v>
      </c>
      <c r="F900" s="49" t="s">
        <v>539</v>
      </c>
      <c r="G900" s="49" t="s">
        <v>540</v>
      </c>
      <c r="H900" s="49" t="s">
        <v>541</v>
      </c>
      <c r="I900" s="49" t="s">
        <v>542</v>
      </c>
      <c r="J900" s="49" t="s">
        <v>543</v>
      </c>
      <c r="K900" s="49">
        <v>21</v>
      </c>
      <c r="L900" s="49" t="s">
        <v>544</v>
      </c>
      <c r="M900" s="49" t="s">
        <v>545</v>
      </c>
      <c r="N900" s="49" t="s">
        <v>546</v>
      </c>
      <c r="O900" s="49" t="s">
        <v>547</v>
      </c>
      <c r="P900" s="49" t="s">
        <v>548</v>
      </c>
      <c r="Q900" s="49" t="s">
        <v>549</v>
      </c>
      <c r="R900" s="49" t="s">
        <v>554</v>
      </c>
      <c r="S900" s="49" t="s">
        <v>555</v>
      </c>
      <c r="T900" s="116">
        <v>5449</v>
      </c>
      <c r="U900" s="49" t="s">
        <v>657</v>
      </c>
      <c r="V900" s="50" t="s">
        <v>862</v>
      </c>
      <c r="W900" s="116">
        <f>SUM(T899:T909)</f>
        <v>38162</v>
      </c>
    </row>
    <row r="901" spans="1:23" s="49" customFormat="1" x14ac:dyDescent="0.25">
      <c r="A901" s="49" t="s">
        <v>49</v>
      </c>
      <c r="B901" s="49" t="s">
        <v>656</v>
      </c>
      <c r="C901" s="49" t="s">
        <v>187</v>
      </c>
      <c r="D901" s="49" t="s">
        <v>538</v>
      </c>
      <c r="F901" s="49" t="s">
        <v>539</v>
      </c>
      <c r="G901" s="49" t="s">
        <v>540</v>
      </c>
      <c r="H901" s="49" t="s">
        <v>541</v>
      </c>
      <c r="I901" s="49" t="s">
        <v>542</v>
      </c>
      <c r="J901" s="49" t="s">
        <v>543</v>
      </c>
      <c r="K901" s="49">
        <v>21</v>
      </c>
      <c r="L901" s="49" t="s">
        <v>544</v>
      </c>
      <c r="M901" s="49" t="s">
        <v>545</v>
      </c>
      <c r="N901" s="49" t="s">
        <v>546</v>
      </c>
      <c r="O901" s="49" t="s">
        <v>547</v>
      </c>
      <c r="P901" s="49" t="s">
        <v>548</v>
      </c>
      <c r="Q901" s="49" t="s">
        <v>549</v>
      </c>
      <c r="R901" s="49" t="s">
        <v>556</v>
      </c>
      <c r="S901" s="49" t="s">
        <v>557</v>
      </c>
      <c r="T901" s="116">
        <v>7720</v>
      </c>
      <c r="U901" s="49" t="s">
        <v>657</v>
      </c>
      <c r="V901" s="50"/>
      <c r="W901" s="116"/>
    </row>
    <row r="902" spans="1:23" s="49" customFormat="1" x14ac:dyDescent="0.25">
      <c r="A902" s="49" t="s">
        <v>49</v>
      </c>
      <c r="B902" s="49" t="s">
        <v>656</v>
      </c>
      <c r="C902" s="49" t="s">
        <v>187</v>
      </c>
      <c r="D902" s="49" t="s">
        <v>538</v>
      </c>
      <c r="F902" s="49" t="s">
        <v>539</v>
      </c>
      <c r="G902" s="49" t="s">
        <v>540</v>
      </c>
      <c r="H902" s="49" t="s">
        <v>541</v>
      </c>
      <c r="I902" s="49" t="s">
        <v>542</v>
      </c>
      <c r="J902" s="49" t="s">
        <v>543</v>
      </c>
      <c r="K902" s="49">
        <v>21</v>
      </c>
      <c r="L902" s="49" t="s">
        <v>544</v>
      </c>
      <c r="M902" s="49" t="s">
        <v>545</v>
      </c>
      <c r="N902" s="49" t="s">
        <v>546</v>
      </c>
      <c r="O902" s="49" t="s">
        <v>547</v>
      </c>
      <c r="P902" s="49" t="s">
        <v>548</v>
      </c>
      <c r="Q902" s="49" t="s">
        <v>549</v>
      </c>
      <c r="R902" s="49" t="s">
        <v>558</v>
      </c>
      <c r="S902" s="49" t="s">
        <v>559</v>
      </c>
      <c r="T902" s="116">
        <v>4510</v>
      </c>
      <c r="U902" s="49" t="s">
        <v>657</v>
      </c>
      <c r="V902" s="50"/>
      <c r="W902" s="116"/>
    </row>
    <row r="903" spans="1:23" s="49" customFormat="1" x14ac:dyDescent="0.25">
      <c r="A903" s="49" t="s">
        <v>49</v>
      </c>
      <c r="B903" s="49" t="s">
        <v>656</v>
      </c>
      <c r="C903" s="49" t="s">
        <v>187</v>
      </c>
      <c r="D903" s="49" t="s">
        <v>538</v>
      </c>
      <c r="F903" s="49" t="s">
        <v>539</v>
      </c>
      <c r="G903" s="49" t="s">
        <v>540</v>
      </c>
      <c r="H903" s="49" t="s">
        <v>541</v>
      </c>
      <c r="I903" s="49" t="s">
        <v>542</v>
      </c>
      <c r="J903" s="49" t="s">
        <v>543</v>
      </c>
      <c r="K903" s="49">
        <v>21</v>
      </c>
      <c r="L903" s="49" t="s">
        <v>544</v>
      </c>
      <c r="M903" s="49" t="s">
        <v>545</v>
      </c>
      <c r="N903" s="49" t="s">
        <v>546</v>
      </c>
      <c r="O903" s="49" t="s">
        <v>547</v>
      </c>
      <c r="P903" s="49" t="s">
        <v>548</v>
      </c>
      <c r="Q903" s="49" t="s">
        <v>549</v>
      </c>
      <c r="R903" s="49" t="s">
        <v>560</v>
      </c>
      <c r="S903" s="49" t="s">
        <v>561</v>
      </c>
      <c r="T903" s="116">
        <v>4677</v>
      </c>
      <c r="U903" s="49" t="s">
        <v>657</v>
      </c>
      <c r="V903" s="50"/>
      <c r="W903" s="116"/>
    </row>
    <row r="904" spans="1:23" s="49" customFormat="1" x14ac:dyDescent="0.25">
      <c r="A904" s="49" t="s">
        <v>49</v>
      </c>
      <c r="B904" s="49" t="s">
        <v>656</v>
      </c>
      <c r="C904" s="49" t="s">
        <v>187</v>
      </c>
      <c r="D904" s="49" t="s">
        <v>538</v>
      </c>
      <c r="F904" s="49" t="s">
        <v>539</v>
      </c>
      <c r="G904" s="49" t="s">
        <v>540</v>
      </c>
      <c r="H904" s="49" t="s">
        <v>541</v>
      </c>
      <c r="I904" s="49" t="s">
        <v>542</v>
      </c>
      <c r="J904" s="49" t="s">
        <v>543</v>
      </c>
      <c r="K904" s="49">
        <v>21</v>
      </c>
      <c r="L904" s="49" t="s">
        <v>544</v>
      </c>
      <c r="M904" s="49" t="s">
        <v>545</v>
      </c>
      <c r="N904" s="49" t="s">
        <v>546</v>
      </c>
      <c r="O904" s="49" t="s">
        <v>547</v>
      </c>
      <c r="P904" s="49" t="s">
        <v>548</v>
      </c>
      <c r="Q904" s="49" t="s">
        <v>549</v>
      </c>
      <c r="R904" s="49" t="s">
        <v>562</v>
      </c>
      <c r="S904" s="49" t="s">
        <v>563</v>
      </c>
      <c r="T904" s="116">
        <v>713</v>
      </c>
      <c r="U904" s="49" t="s">
        <v>657</v>
      </c>
      <c r="V904" s="50"/>
      <c r="W904" s="116"/>
    </row>
    <row r="905" spans="1:23" s="49" customFormat="1" x14ac:dyDescent="0.25">
      <c r="A905" s="49" t="s">
        <v>49</v>
      </c>
      <c r="B905" s="49" t="s">
        <v>656</v>
      </c>
      <c r="C905" s="49" t="s">
        <v>187</v>
      </c>
      <c r="D905" s="49" t="s">
        <v>538</v>
      </c>
      <c r="F905" s="49" t="s">
        <v>539</v>
      </c>
      <c r="G905" s="49" t="s">
        <v>540</v>
      </c>
      <c r="H905" s="49" t="s">
        <v>541</v>
      </c>
      <c r="I905" s="49" t="s">
        <v>542</v>
      </c>
      <c r="J905" s="49" t="s">
        <v>543</v>
      </c>
      <c r="K905" s="49">
        <v>21</v>
      </c>
      <c r="L905" s="49" t="s">
        <v>544</v>
      </c>
      <c r="M905" s="49" t="s">
        <v>545</v>
      </c>
      <c r="N905" s="49" t="s">
        <v>546</v>
      </c>
      <c r="O905" s="49" t="s">
        <v>547</v>
      </c>
      <c r="P905" s="49" t="s">
        <v>548</v>
      </c>
      <c r="Q905" s="49" t="s">
        <v>549</v>
      </c>
      <c r="R905" s="49" t="s">
        <v>564</v>
      </c>
      <c r="S905" s="49" t="s">
        <v>565</v>
      </c>
      <c r="T905" s="116">
        <v>5730</v>
      </c>
      <c r="U905" s="49" t="s">
        <v>657</v>
      </c>
      <c r="V905" s="50"/>
      <c r="W905" s="116"/>
    </row>
    <row r="906" spans="1:23" s="49" customFormat="1" x14ac:dyDescent="0.25">
      <c r="A906" s="49" t="s">
        <v>49</v>
      </c>
      <c r="B906" s="49" t="s">
        <v>656</v>
      </c>
      <c r="C906" s="49" t="s">
        <v>187</v>
      </c>
      <c r="D906" s="49" t="s">
        <v>538</v>
      </c>
      <c r="F906" s="49" t="s">
        <v>539</v>
      </c>
      <c r="G906" s="49" t="s">
        <v>540</v>
      </c>
      <c r="H906" s="49" t="s">
        <v>541</v>
      </c>
      <c r="I906" s="49" t="s">
        <v>542</v>
      </c>
      <c r="J906" s="49" t="s">
        <v>543</v>
      </c>
      <c r="K906" s="49">
        <v>21</v>
      </c>
      <c r="L906" s="49" t="s">
        <v>544</v>
      </c>
      <c r="M906" s="49" t="s">
        <v>545</v>
      </c>
      <c r="N906" s="49" t="s">
        <v>546</v>
      </c>
      <c r="O906" s="49" t="s">
        <v>547</v>
      </c>
      <c r="P906" s="49" t="s">
        <v>548</v>
      </c>
      <c r="Q906" s="49" t="s">
        <v>549</v>
      </c>
      <c r="R906" s="49" t="s">
        <v>566</v>
      </c>
      <c r="S906" s="49" t="s">
        <v>567</v>
      </c>
      <c r="T906" s="116">
        <v>2747</v>
      </c>
      <c r="U906" s="49" t="s">
        <v>657</v>
      </c>
      <c r="V906" s="50"/>
      <c r="W906" s="116"/>
    </row>
    <row r="907" spans="1:23" s="49" customFormat="1" x14ac:dyDescent="0.25">
      <c r="A907" s="49" t="s">
        <v>49</v>
      </c>
      <c r="B907" s="49" t="s">
        <v>656</v>
      </c>
      <c r="C907" s="49" t="s">
        <v>187</v>
      </c>
      <c r="D907" s="49" t="s">
        <v>538</v>
      </c>
      <c r="F907" s="49" t="s">
        <v>539</v>
      </c>
      <c r="G907" s="49" t="s">
        <v>540</v>
      </c>
      <c r="H907" s="49" t="s">
        <v>541</v>
      </c>
      <c r="I907" s="49" t="s">
        <v>542</v>
      </c>
      <c r="J907" s="49" t="s">
        <v>543</v>
      </c>
      <c r="K907" s="49">
        <v>21</v>
      </c>
      <c r="L907" s="49" t="s">
        <v>544</v>
      </c>
      <c r="M907" s="49" t="s">
        <v>545</v>
      </c>
      <c r="N907" s="49" t="s">
        <v>546</v>
      </c>
      <c r="O907" s="49" t="s">
        <v>547</v>
      </c>
      <c r="P907" s="49" t="s">
        <v>548</v>
      </c>
      <c r="Q907" s="49" t="s">
        <v>549</v>
      </c>
      <c r="R907" s="49" t="s">
        <v>568</v>
      </c>
      <c r="S907" s="49" t="s">
        <v>569</v>
      </c>
      <c r="T907" s="116">
        <v>3227</v>
      </c>
      <c r="U907" s="49" t="s">
        <v>657</v>
      </c>
      <c r="V907" s="50"/>
      <c r="W907" s="116"/>
    </row>
    <row r="908" spans="1:23" s="49" customFormat="1" x14ac:dyDescent="0.25">
      <c r="A908" s="49" t="s">
        <v>49</v>
      </c>
      <c r="B908" s="49" t="s">
        <v>656</v>
      </c>
      <c r="C908" s="49" t="s">
        <v>187</v>
      </c>
      <c r="D908" s="49" t="s">
        <v>538</v>
      </c>
      <c r="F908" s="49" t="s">
        <v>539</v>
      </c>
      <c r="G908" s="49" t="s">
        <v>540</v>
      </c>
      <c r="H908" s="49" t="s">
        <v>541</v>
      </c>
      <c r="I908" s="49" t="s">
        <v>542</v>
      </c>
      <c r="J908" s="49" t="s">
        <v>543</v>
      </c>
      <c r="K908" s="49">
        <v>21</v>
      </c>
      <c r="L908" s="49" t="s">
        <v>544</v>
      </c>
      <c r="M908" s="49" t="s">
        <v>545</v>
      </c>
      <c r="N908" s="49" t="s">
        <v>546</v>
      </c>
      <c r="O908" s="49" t="s">
        <v>547</v>
      </c>
      <c r="P908" s="49" t="s">
        <v>548</v>
      </c>
      <c r="Q908" s="49" t="s">
        <v>549</v>
      </c>
      <c r="R908" s="49" t="s">
        <v>570</v>
      </c>
      <c r="S908" s="49" t="s">
        <v>571</v>
      </c>
      <c r="T908" s="116">
        <v>243</v>
      </c>
      <c r="U908" s="49" t="s">
        <v>657</v>
      </c>
      <c r="V908" s="50"/>
      <c r="W908" s="116"/>
    </row>
    <row r="909" spans="1:23" s="49" customFormat="1" x14ac:dyDescent="0.25">
      <c r="A909" s="49" t="s">
        <v>49</v>
      </c>
      <c r="B909" s="49" t="s">
        <v>656</v>
      </c>
      <c r="C909" s="49" t="s">
        <v>187</v>
      </c>
      <c r="D909" s="49" t="s">
        <v>538</v>
      </c>
      <c r="F909" s="49" t="s">
        <v>539</v>
      </c>
      <c r="G909" s="49" t="s">
        <v>540</v>
      </c>
      <c r="H909" s="49" t="s">
        <v>541</v>
      </c>
      <c r="I909" s="49" t="s">
        <v>542</v>
      </c>
      <c r="J909" s="49" t="s">
        <v>543</v>
      </c>
      <c r="K909" s="49">
        <v>21</v>
      </c>
      <c r="L909" s="49" t="s">
        <v>544</v>
      </c>
      <c r="M909" s="49" t="s">
        <v>545</v>
      </c>
      <c r="N909" s="49" t="s">
        <v>546</v>
      </c>
      <c r="O909" s="49" t="s">
        <v>547</v>
      </c>
      <c r="P909" s="49" t="s">
        <v>548</v>
      </c>
      <c r="Q909" s="49" t="s">
        <v>549</v>
      </c>
      <c r="R909" s="49" t="s">
        <v>572</v>
      </c>
      <c r="S909" s="49" t="s">
        <v>573</v>
      </c>
      <c r="T909" s="116">
        <v>488</v>
      </c>
      <c r="U909" s="49" t="s">
        <v>657</v>
      </c>
      <c r="V909" s="50"/>
      <c r="W909" s="116"/>
    </row>
    <row r="910" spans="1:23" x14ac:dyDescent="0.25">
      <c r="A910" t="s">
        <v>49</v>
      </c>
      <c r="B910" t="s">
        <v>656</v>
      </c>
      <c r="C910" t="s">
        <v>187</v>
      </c>
      <c r="D910" t="s">
        <v>538</v>
      </c>
      <c r="F910" t="s">
        <v>539</v>
      </c>
      <c r="G910" t="s">
        <v>540</v>
      </c>
      <c r="H910" t="s">
        <v>541</v>
      </c>
      <c r="I910" t="s">
        <v>542</v>
      </c>
      <c r="J910" t="s">
        <v>543</v>
      </c>
      <c r="K910">
        <v>21</v>
      </c>
      <c r="L910" t="s">
        <v>574</v>
      </c>
      <c r="M910" t="s">
        <v>575</v>
      </c>
      <c r="N910" t="s">
        <v>546</v>
      </c>
      <c r="O910" t="s">
        <v>547</v>
      </c>
      <c r="P910" t="s">
        <v>548</v>
      </c>
      <c r="Q910" t="s">
        <v>549</v>
      </c>
      <c r="R910" t="s">
        <v>131</v>
      </c>
      <c r="S910" t="s">
        <v>550</v>
      </c>
      <c r="T910" s="113">
        <v>20890</v>
      </c>
      <c r="U910" t="s">
        <v>657</v>
      </c>
    </row>
    <row r="911" spans="1:23" x14ac:dyDescent="0.25">
      <c r="A911" t="s">
        <v>49</v>
      </c>
      <c r="B911" t="s">
        <v>656</v>
      </c>
      <c r="C911" t="s">
        <v>187</v>
      </c>
      <c r="D911" t="s">
        <v>538</v>
      </c>
      <c r="F911" t="s">
        <v>539</v>
      </c>
      <c r="G911" t="s">
        <v>540</v>
      </c>
      <c r="H911" t="s">
        <v>541</v>
      </c>
      <c r="I911" t="s">
        <v>542</v>
      </c>
      <c r="J911" t="s">
        <v>543</v>
      </c>
      <c r="K911">
        <v>21</v>
      </c>
      <c r="L911" t="s">
        <v>574</v>
      </c>
      <c r="M911" t="s">
        <v>575</v>
      </c>
      <c r="N911" t="s">
        <v>546</v>
      </c>
      <c r="O911" t="s">
        <v>547</v>
      </c>
      <c r="P911" t="s">
        <v>548</v>
      </c>
      <c r="Q911" t="s">
        <v>549</v>
      </c>
      <c r="R911" t="s">
        <v>552</v>
      </c>
      <c r="S911" t="s">
        <v>553</v>
      </c>
      <c r="T911" s="113">
        <v>1651</v>
      </c>
      <c r="U911" t="s">
        <v>657</v>
      </c>
    </row>
    <row r="912" spans="1:23" x14ac:dyDescent="0.25">
      <c r="A912" t="s">
        <v>49</v>
      </c>
      <c r="B912" t="s">
        <v>656</v>
      </c>
      <c r="C912" t="s">
        <v>187</v>
      </c>
      <c r="D912" t="s">
        <v>538</v>
      </c>
      <c r="F912" t="s">
        <v>539</v>
      </c>
      <c r="G912" t="s">
        <v>540</v>
      </c>
      <c r="H912" t="s">
        <v>541</v>
      </c>
      <c r="I912" t="s">
        <v>542</v>
      </c>
      <c r="J912" t="s">
        <v>543</v>
      </c>
      <c r="K912">
        <v>21</v>
      </c>
      <c r="L912" t="s">
        <v>574</v>
      </c>
      <c r="M912" t="s">
        <v>575</v>
      </c>
      <c r="N912" t="s">
        <v>546</v>
      </c>
      <c r="O912" t="s">
        <v>547</v>
      </c>
      <c r="P912" t="s">
        <v>548</v>
      </c>
      <c r="Q912" t="s">
        <v>549</v>
      </c>
      <c r="R912" t="s">
        <v>554</v>
      </c>
      <c r="S912" t="s">
        <v>555</v>
      </c>
      <c r="T912" s="113">
        <v>3285</v>
      </c>
      <c r="U912" t="s">
        <v>657</v>
      </c>
    </row>
    <row r="913" spans="1:21" x14ac:dyDescent="0.25">
      <c r="A913" t="s">
        <v>49</v>
      </c>
      <c r="B913" t="s">
        <v>656</v>
      </c>
      <c r="C913" t="s">
        <v>187</v>
      </c>
      <c r="D913" t="s">
        <v>538</v>
      </c>
      <c r="F913" t="s">
        <v>539</v>
      </c>
      <c r="G913" t="s">
        <v>540</v>
      </c>
      <c r="H913" t="s">
        <v>541</v>
      </c>
      <c r="I913" t="s">
        <v>542</v>
      </c>
      <c r="J913" t="s">
        <v>543</v>
      </c>
      <c r="K913">
        <v>21</v>
      </c>
      <c r="L913" t="s">
        <v>574</v>
      </c>
      <c r="M913" t="s">
        <v>575</v>
      </c>
      <c r="N913" t="s">
        <v>546</v>
      </c>
      <c r="O913" t="s">
        <v>547</v>
      </c>
      <c r="P913" t="s">
        <v>548</v>
      </c>
      <c r="Q913" t="s">
        <v>549</v>
      </c>
      <c r="R913" t="s">
        <v>556</v>
      </c>
      <c r="S913" t="s">
        <v>557</v>
      </c>
      <c r="T913" s="113">
        <v>3254</v>
      </c>
      <c r="U913" t="s">
        <v>657</v>
      </c>
    </row>
    <row r="914" spans="1:21" x14ac:dyDescent="0.25">
      <c r="A914" t="s">
        <v>49</v>
      </c>
      <c r="B914" t="s">
        <v>656</v>
      </c>
      <c r="C914" t="s">
        <v>187</v>
      </c>
      <c r="D914" t="s">
        <v>538</v>
      </c>
      <c r="F914" t="s">
        <v>539</v>
      </c>
      <c r="G914" t="s">
        <v>540</v>
      </c>
      <c r="H914" t="s">
        <v>541</v>
      </c>
      <c r="I914" t="s">
        <v>542</v>
      </c>
      <c r="J914" t="s">
        <v>543</v>
      </c>
      <c r="K914">
        <v>21</v>
      </c>
      <c r="L914" t="s">
        <v>574</v>
      </c>
      <c r="M914" t="s">
        <v>575</v>
      </c>
      <c r="N914" t="s">
        <v>546</v>
      </c>
      <c r="O914" t="s">
        <v>547</v>
      </c>
      <c r="P914" t="s">
        <v>548</v>
      </c>
      <c r="Q914" t="s">
        <v>549</v>
      </c>
      <c r="R914" t="s">
        <v>558</v>
      </c>
      <c r="S914" t="s">
        <v>559</v>
      </c>
      <c r="T914" s="113">
        <v>1464</v>
      </c>
      <c r="U914" t="s">
        <v>657</v>
      </c>
    </row>
    <row r="915" spans="1:21" x14ac:dyDescent="0.25">
      <c r="A915" t="s">
        <v>49</v>
      </c>
      <c r="B915" t="s">
        <v>656</v>
      </c>
      <c r="C915" t="s">
        <v>187</v>
      </c>
      <c r="D915" t="s">
        <v>538</v>
      </c>
      <c r="F915" t="s">
        <v>539</v>
      </c>
      <c r="G915" t="s">
        <v>540</v>
      </c>
      <c r="H915" t="s">
        <v>541</v>
      </c>
      <c r="I915" t="s">
        <v>542</v>
      </c>
      <c r="J915" t="s">
        <v>543</v>
      </c>
      <c r="K915">
        <v>21</v>
      </c>
      <c r="L915" t="s">
        <v>574</v>
      </c>
      <c r="M915" t="s">
        <v>575</v>
      </c>
      <c r="N915" t="s">
        <v>546</v>
      </c>
      <c r="O915" t="s">
        <v>547</v>
      </c>
      <c r="P915" t="s">
        <v>548</v>
      </c>
      <c r="Q915" t="s">
        <v>549</v>
      </c>
      <c r="R915" t="s">
        <v>560</v>
      </c>
      <c r="S915" t="s">
        <v>561</v>
      </c>
      <c r="T915" s="113">
        <v>1188</v>
      </c>
      <c r="U915" t="s">
        <v>657</v>
      </c>
    </row>
    <row r="916" spans="1:21" x14ac:dyDescent="0.25">
      <c r="A916" t="s">
        <v>49</v>
      </c>
      <c r="B916" t="s">
        <v>656</v>
      </c>
      <c r="C916" t="s">
        <v>187</v>
      </c>
      <c r="D916" t="s">
        <v>538</v>
      </c>
      <c r="F916" t="s">
        <v>539</v>
      </c>
      <c r="G916" t="s">
        <v>540</v>
      </c>
      <c r="H916" t="s">
        <v>541</v>
      </c>
      <c r="I916" t="s">
        <v>542</v>
      </c>
      <c r="J916" t="s">
        <v>543</v>
      </c>
      <c r="K916">
        <v>21</v>
      </c>
      <c r="L916" t="s">
        <v>574</v>
      </c>
      <c r="M916" t="s">
        <v>575</v>
      </c>
      <c r="N916" t="s">
        <v>546</v>
      </c>
      <c r="O916" t="s">
        <v>547</v>
      </c>
      <c r="P916" t="s">
        <v>548</v>
      </c>
      <c r="Q916" t="s">
        <v>549</v>
      </c>
      <c r="R916" t="s">
        <v>562</v>
      </c>
      <c r="S916" t="s">
        <v>563</v>
      </c>
      <c r="T916" s="113">
        <v>491</v>
      </c>
      <c r="U916" t="s">
        <v>657</v>
      </c>
    </row>
    <row r="917" spans="1:21" x14ac:dyDescent="0.25">
      <c r="A917" t="s">
        <v>49</v>
      </c>
      <c r="B917" t="s">
        <v>656</v>
      </c>
      <c r="C917" t="s">
        <v>187</v>
      </c>
      <c r="D917" t="s">
        <v>538</v>
      </c>
      <c r="F917" t="s">
        <v>539</v>
      </c>
      <c r="G917" t="s">
        <v>540</v>
      </c>
      <c r="H917" t="s">
        <v>541</v>
      </c>
      <c r="I917" t="s">
        <v>542</v>
      </c>
      <c r="J917" t="s">
        <v>543</v>
      </c>
      <c r="K917">
        <v>21</v>
      </c>
      <c r="L917" t="s">
        <v>574</v>
      </c>
      <c r="M917" t="s">
        <v>575</v>
      </c>
      <c r="N917" t="s">
        <v>546</v>
      </c>
      <c r="O917" t="s">
        <v>547</v>
      </c>
      <c r="P917" t="s">
        <v>548</v>
      </c>
      <c r="Q917" t="s">
        <v>549</v>
      </c>
      <c r="R917" t="s">
        <v>564</v>
      </c>
      <c r="S917" t="s">
        <v>565</v>
      </c>
      <c r="T917" s="113">
        <v>5185</v>
      </c>
      <c r="U917" t="s">
        <v>657</v>
      </c>
    </row>
    <row r="918" spans="1:21" x14ac:dyDescent="0.25">
      <c r="A918" t="s">
        <v>49</v>
      </c>
      <c r="B918" t="s">
        <v>656</v>
      </c>
      <c r="C918" t="s">
        <v>187</v>
      </c>
      <c r="D918" t="s">
        <v>538</v>
      </c>
      <c r="F918" t="s">
        <v>539</v>
      </c>
      <c r="G918" t="s">
        <v>540</v>
      </c>
      <c r="H918" t="s">
        <v>541</v>
      </c>
      <c r="I918" t="s">
        <v>542</v>
      </c>
      <c r="J918" t="s">
        <v>543</v>
      </c>
      <c r="K918">
        <v>21</v>
      </c>
      <c r="L918" t="s">
        <v>574</v>
      </c>
      <c r="M918" t="s">
        <v>575</v>
      </c>
      <c r="N918" t="s">
        <v>546</v>
      </c>
      <c r="O918" t="s">
        <v>547</v>
      </c>
      <c r="P918" t="s">
        <v>548</v>
      </c>
      <c r="Q918" t="s">
        <v>549</v>
      </c>
      <c r="R918" t="s">
        <v>566</v>
      </c>
      <c r="S918" t="s">
        <v>567</v>
      </c>
      <c r="T918" s="113">
        <v>2324</v>
      </c>
      <c r="U918" t="s">
        <v>657</v>
      </c>
    </row>
    <row r="919" spans="1:21" x14ac:dyDescent="0.25">
      <c r="A919" t="s">
        <v>49</v>
      </c>
      <c r="B919" t="s">
        <v>656</v>
      </c>
      <c r="C919" t="s">
        <v>187</v>
      </c>
      <c r="D919" t="s">
        <v>538</v>
      </c>
      <c r="F919" t="s">
        <v>539</v>
      </c>
      <c r="G919" t="s">
        <v>540</v>
      </c>
      <c r="H919" t="s">
        <v>541</v>
      </c>
      <c r="I919" t="s">
        <v>542</v>
      </c>
      <c r="J919" t="s">
        <v>543</v>
      </c>
      <c r="K919">
        <v>21</v>
      </c>
      <c r="L919" t="s">
        <v>574</v>
      </c>
      <c r="M919" t="s">
        <v>575</v>
      </c>
      <c r="N919" t="s">
        <v>546</v>
      </c>
      <c r="O919" t="s">
        <v>547</v>
      </c>
      <c r="P919" t="s">
        <v>548</v>
      </c>
      <c r="Q919" t="s">
        <v>549</v>
      </c>
      <c r="R919" t="s">
        <v>568</v>
      </c>
      <c r="S919" t="s">
        <v>569</v>
      </c>
      <c r="T919" s="113">
        <v>1524</v>
      </c>
      <c r="U919" t="s">
        <v>657</v>
      </c>
    </row>
    <row r="920" spans="1:21" x14ac:dyDescent="0.25">
      <c r="A920" t="s">
        <v>49</v>
      </c>
      <c r="B920" t="s">
        <v>656</v>
      </c>
      <c r="C920" t="s">
        <v>187</v>
      </c>
      <c r="D920" t="s">
        <v>538</v>
      </c>
      <c r="F920" t="s">
        <v>539</v>
      </c>
      <c r="G920" t="s">
        <v>540</v>
      </c>
      <c r="H920" t="s">
        <v>541</v>
      </c>
      <c r="I920" t="s">
        <v>542</v>
      </c>
      <c r="J920" t="s">
        <v>543</v>
      </c>
      <c r="K920">
        <v>21</v>
      </c>
      <c r="L920" t="s">
        <v>574</v>
      </c>
      <c r="M920" t="s">
        <v>575</v>
      </c>
      <c r="N920" t="s">
        <v>546</v>
      </c>
      <c r="O920" t="s">
        <v>547</v>
      </c>
      <c r="P920" t="s">
        <v>548</v>
      </c>
      <c r="Q920" t="s">
        <v>549</v>
      </c>
      <c r="R920" t="s">
        <v>570</v>
      </c>
      <c r="S920" t="s">
        <v>571</v>
      </c>
      <c r="T920" s="113">
        <v>232</v>
      </c>
      <c r="U920" t="s">
        <v>657</v>
      </c>
    </row>
    <row r="921" spans="1:21" x14ac:dyDescent="0.25">
      <c r="A921" t="s">
        <v>49</v>
      </c>
      <c r="B921" t="s">
        <v>656</v>
      </c>
      <c r="C921" t="s">
        <v>187</v>
      </c>
      <c r="D921" t="s">
        <v>538</v>
      </c>
      <c r="F921" t="s">
        <v>539</v>
      </c>
      <c r="G921" t="s">
        <v>540</v>
      </c>
      <c r="H921" t="s">
        <v>541</v>
      </c>
      <c r="I921" t="s">
        <v>542</v>
      </c>
      <c r="J921" t="s">
        <v>543</v>
      </c>
      <c r="K921">
        <v>21</v>
      </c>
      <c r="L921" t="s">
        <v>574</v>
      </c>
      <c r="M921" t="s">
        <v>575</v>
      </c>
      <c r="N921" t="s">
        <v>546</v>
      </c>
      <c r="O921" t="s">
        <v>547</v>
      </c>
      <c r="P921" t="s">
        <v>548</v>
      </c>
      <c r="Q921" t="s">
        <v>549</v>
      </c>
      <c r="R921" t="s">
        <v>572</v>
      </c>
      <c r="S921" t="s">
        <v>573</v>
      </c>
      <c r="T921" s="113">
        <v>293</v>
      </c>
      <c r="U921" t="s">
        <v>657</v>
      </c>
    </row>
    <row r="922" spans="1:21" x14ac:dyDescent="0.25">
      <c r="A922" t="s">
        <v>49</v>
      </c>
      <c r="B922" t="s">
        <v>656</v>
      </c>
      <c r="C922" t="s">
        <v>187</v>
      </c>
      <c r="D922" t="s">
        <v>538</v>
      </c>
      <c r="F922" t="s">
        <v>539</v>
      </c>
      <c r="G922" t="s">
        <v>540</v>
      </c>
      <c r="H922" t="s">
        <v>541</v>
      </c>
      <c r="I922" t="s">
        <v>542</v>
      </c>
      <c r="J922" t="s">
        <v>543</v>
      </c>
      <c r="K922">
        <v>21</v>
      </c>
      <c r="L922" t="s">
        <v>576</v>
      </c>
      <c r="M922" t="s">
        <v>547</v>
      </c>
      <c r="N922" t="s">
        <v>546</v>
      </c>
      <c r="O922" t="s">
        <v>547</v>
      </c>
      <c r="P922" t="s">
        <v>548</v>
      </c>
      <c r="Q922" t="s">
        <v>549</v>
      </c>
      <c r="R922" t="s">
        <v>131</v>
      </c>
      <c r="S922" t="s">
        <v>550</v>
      </c>
      <c r="T922" s="113">
        <v>17272</v>
      </c>
      <c r="U922" t="s">
        <v>657</v>
      </c>
    </row>
    <row r="923" spans="1:21" x14ac:dyDescent="0.25">
      <c r="A923" t="s">
        <v>49</v>
      </c>
      <c r="B923" t="s">
        <v>656</v>
      </c>
      <c r="C923" t="s">
        <v>187</v>
      </c>
      <c r="D923" t="s">
        <v>538</v>
      </c>
      <c r="F923" t="s">
        <v>539</v>
      </c>
      <c r="G923" t="s">
        <v>540</v>
      </c>
      <c r="H923" t="s">
        <v>541</v>
      </c>
      <c r="I923" t="s">
        <v>542</v>
      </c>
      <c r="J923" t="s">
        <v>543</v>
      </c>
      <c r="K923">
        <v>21</v>
      </c>
      <c r="L923" t="s">
        <v>576</v>
      </c>
      <c r="M923" t="s">
        <v>547</v>
      </c>
      <c r="N923" t="s">
        <v>546</v>
      </c>
      <c r="O923" t="s">
        <v>547</v>
      </c>
      <c r="P923" t="s">
        <v>548</v>
      </c>
      <c r="Q923" t="s">
        <v>549</v>
      </c>
      <c r="R923" t="s">
        <v>552</v>
      </c>
      <c r="S923" t="s">
        <v>553</v>
      </c>
      <c r="T923" s="113">
        <v>1008</v>
      </c>
      <c r="U923" t="s">
        <v>657</v>
      </c>
    </row>
    <row r="924" spans="1:21" x14ac:dyDescent="0.25">
      <c r="A924" t="s">
        <v>49</v>
      </c>
      <c r="B924" t="s">
        <v>656</v>
      </c>
      <c r="C924" t="s">
        <v>187</v>
      </c>
      <c r="D924" t="s">
        <v>538</v>
      </c>
      <c r="F924" t="s">
        <v>539</v>
      </c>
      <c r="G924" t="s">
        <v>540</v>
      </c>
      <c r="H924" t="s">
        <v>541</v>
      </c>
      <c r="I924" t="s">
        <v>542</v>
      </c>
      <c r="J924" t="s">
        <v>543</v>
      </c>
      <c r="K924">
        <v>21</v>
      </c>
      <c r="L924" t="s">
        <v>576</v>
      </c>
      <c r="M924" t="s">
        <v>547</v>
      </c>
      <c r="N924" t="s">
        <v>546</v>
      </c>
      <c r="O924" t="s">
        <v>547</v>
      </c>
      <c r="P924" t="s">
        <v>548</v>
      </c>
      <c r="Q924" t="s">
        <v>549</v>
      </c>
      <c r="R924" t="s">
        <v>554</v>
      </c>
      <c r="S924" t="s">
        <v>555</v>
      </c>
      <c r="T924" s="113">
        <v>2164</v>
      </c>
      <c r="U924" t="s">
        <v>657</v>
      </c>
    </row>
    <row r="925" spans="1:21" x14ac:dyDescent="0.25">
      <c r="A925" t="s">
        <v>49</v>
      </c>
      <c r="B925" t="s">
        <v>656</v>
      </c>
      <c r="C925" t="s">
        <v>187</v>
      </c>
      <c r="D925" t="s">
        <v>538</v>
      </c>
      <c r="F925" t="s">
        <v>539</v>
      </c>
      <c r="G925" t="s">
        <v>540</v>
      </c>
      <c r="H925" t="s">
        <v>541</v>
      </c>
      <c r="I925" t="s">
        <v>542</v>
      </c>
      <c r="J925" t="s">
        <v>543</v>
      </c>
      <c r="K925">
        <v>21</v>
      </c>
      <c r="L925" t="s">
        <v>576</v>
      </c>
      <c r="M925" t="s">
        <v>547</v>
      </c>
      <c r="N925" t="s">
        <v>546</v>
      </c>
      <c r="O925" t="s">
        <v>547</v>
      </c>
      <c r="P925" t="s">
        <v>548</v>
      </c>
      <c r="Q925" t="s">
        <v>549</v>
      </c>
      <c r="R925" t="s">
        <v>556</v>
      </c>
      <c r="S925" t="s">
        <v>557</v>
      </c>
      <c r="T925" s="113">
        <v>4466</v>
      </c>
      <c r="U925" t="s">
        <v>657</v>
      </c>
    </row>
    <row r="926" spans="1:21" x14ac:dyDescent="0.25">
      <c r="A926" t="s">
        <v>49</v>
      </c>
      <c r="B926" t="s">
        <v>656</v>
      </c>
      <c r="C926" t="s">
        <v>187</v>
      </c>
      <c r="D926" t="s">
        <v>538</v>
      </c>
      <c r="F926" t="s">
        <v>539</v>
      </c>
      <c r="G926" t="s">
        <v>540</v>
      </c>
      <c r="H926" t="s">
        <v>541</v>
      </c>
      <c r="I926" t="s">
        <v>542</v>
      </c>
      <c r="J926" t="s">
        <v>543</v>
      </c>
      <c r="K926">
        <v>21</v>
      </c>
      <c r="L926" t="s">
        <v>576</v>
      </c>
      <c r="M926" t="s">
        <v>547</v>
      </c>
      <c r="N926" t="s">
        <v>546</v>
      </c>
      <c r="O926" t="s">
        <v>547</v>
      </c>
      <c r="P926" t="s">
        <v>548</v>
      </c>
      <c r="Q926" t="s">
        <v>549</v>
      </c>
      <c r="R926" t="s">
        <v>558</v>
      </c>
      <c r="S926" t="s">
        <v>559</v>
      </c>
      <c r="T926" s="113">
        <v>3046</v>
      </c>
      <c r="U926" t="s">
        <v>657</v>
      </c>
    </row>
    <row r="927" spans="1:21" x14ac:dyDescent="0.25">
      <c r="A927" t="s">
        <v>49</v>
      </c>
      <c r="B927" t="s">
        <v>656</v>
      </c>
      <c r="C927" t="s">
        <v>187</v>
      </c>
      <c r="D927" t="s">
        <v>538</v>
      </c>
      <c r="F927" t="s">
        <v>539</v>
      </c>
      <c r="G927" t="s">
        <v>540</v>
      </c>
      <c r="H927" t="s">
        <v>541</v>
      </c>
      <c r="I927" t="s">
        <v>542</v>
      </c>
      <c r="J927" t="s">
        <v>543</v>
      </c>
      <c r="K927">
        <v>21</v>
      </c>
      <c r="L927" t="s">
        <v>576</v>
      </c>
      <c r="M927" t="s">
        <v>547</v>
      </c>
      <c r="N927" t="s">
        <v>546</v>
      </c>
      <c r="O927" t="s">
        <v>547</v>
      </c>
      <c r="P927" t="s">
        <v>548</v>
      </c>
      <c r="Q927" t="s">
        <v>549</v>
      </c>
      <c r="R927" t="s">
        <v>560</v>
      </c>
      <c r="S927" t="s">
        <v>561</v>
      </c>
      <c r="T927" s="113">
        <v>3490</v>
      </c>
      <c r="U927" t="s">
        <v>657</v>
      </c>
    </row>
    <row r="928" spans="1:21" x14ac:dyDescent="0.25">
      <c r="A928" t="s">
        <v>49</v>
      </c>
      <c r="B928" t="s">
        <v>656</v>
      </c>
      <c r="C928" t="s">
        <v>187</v>
      </c>
      <c r="D928" t="s">
        <v>538</v>
      </c>
      <c r="F928" t="s">
        <v>539</v>
      </c>
      <c r="G928" t="s">
        <v>540</v>
      </c>
      <c r="H928" t="s">
        <v>541</v>
      </c>
      <c r="I928" t="s">
        <v>542</v>
      </c>
      <c r="J928" t="s">
        <v>543</v>
      </c>
      <c r="K928">
        <v>21</v>
      </c>
      <c r="L928" t="s">
        <v>576</v>
      </c>
      <c r="M928" t="s">
        <v>547</v>
      </c>
      <c r="N928" t="s">
        <v>546</v>
      </c>
      <c r="O928" t="s">
        <v>547</v>
      </c>
      <c r="P928" t="s">
        <v>548</v>
      </c>
      <c r="Q928" t="s">
        <v>549</v>
      </c>
      <c r="R928" t="s">
        <v>562</v>
      </c>
      <c r="S928" t="s">
        <v>563</v>
      </c>
      <c r="T928" s="113">
        <v>222</v>
      </c>
      <c r="U928" t="s">
        <v>657</v>
      </c>
    </row>
    <row r="929" spans="1:23" x14ac:dyDescent="0.25">
      <c r="A929" t="s">
        <v>49</v>
      </c>
      <c r="B929" t="s">
        <v>656</v>
      </c>
      <c r="C929" t="s">
        <v>187</v>
      </c>
      <c r="D929" t="s">
        <v>538</v>
      </c>
      <c r="F929" t="s">
        <v>539</v>
      </c>
      <c r="G929" t="s">
        <v>540</v>
      </c>
      <c r="H929" t="s">
        <v>541</v>
      </c>
      <c r="I929" t="s">
        <v>542</v>
      </c>
      <c r="J929" t="s">
        <v>543</v>
      </c>
      <c r="K929">
        <v>21</v>
      </c>
      <c r="L929" t="s">
        <v>576</v>
      </c>
      <c r="M929" t="s">
        <v>547</v>
      </c>
      <c r="N929" t="s">
        <v>546</v>
      </c>
      <c r="O929" t="s">
        <v>547</v>
      </c>
      <c r="P929" t="s">
        <v>548</v>
      </c>
      <c r="Q929" t="s">
        <v>549</v>
      </c>
      <c r="R929" t="s">
        <v>564</v>
      </c>
      <c r="S929" t="s">
        <v>565</v>
      </c>
      <c r="T929" s="113">
        <v>545</v>
      </c>
      <c r="U929" t="s">
        <v>657</v>
      </c>
    </row>
    <row r="930" spans="1:23" x14ac:dyDescent="0.25">
      <c r="A930" t="s">
        <v>49</v>
      </c>
      <c r="B930" t="s">
        <v>656</v>
      </c>
      <c r="C930" t="s">
        <v>187</v>
      </c>
      <c r="D930" t="s">
        <v>538</v>
      </c>
      <c r="F930" t="s">
        <v>539</v>
      </c>
      <c r="G930" t="s">
        <v>540</v>
      </c>
      <c r="H930" t="s">
        <v>541</v>
      </c>
      <c r="I930" t="s">
        <v>542</v>
      </c>
      <c r="J930" t="s">
        <v>543</v>
      </c>
      <c r="K930">
        <v>21</v>
      </c>
      <c r="L930" t="s">
        <v>576</v>
      </c>
      <c r="M930" t="s">
        <v>547</v>
      </c>
      <c r="N930" t="s">
        <v>546</v>
      </c>
      <c r="O930" t="s">
        <v>547</v>
      </c>
      <c r="P930" t="s">
        <v>548</v>
      </c>
      <c r="Q930" t="s">
        <v>549</v>
      </c>
      <c r="R930" t="s">
        <v>566</v>
      </c>
      <c r="S930" t="s">
        <v>567</v>
      </c>
      <c r="T930" s="113">
        <v>424</v>
      </c>
      <c r="U930" t="s">
        <v>657</v>
      </c>
    </row>
    <row r="931" spans="1:23" x14ac:dyDescent="0.25">
      <c r="A931" t="s">
        <v>49</v>
      </c>
      <c r="B931" t="s">
        <v>656</v>
      </c>
      <c r="C931" t="s">
        <v>187</v>
      </c>
      <c r="D931" t="s">
        <v>538</v>
      </c>
      <c r="F931" t="s">
        <v>539</v>
      </c>
      <c r="G931" t="s">
        <v>540</v>
      </c>
      <c r="H931" t="s">
        <v>541</v>
      </c>
      <c r="I931" t="s">
        <v>542</v>
      </c>
      <c r="J931" t="s">
        <v>543</v>
      </c>
      <c r="K931">
        <v>21</v>
      </c>
      <c r="L931" t="s">
        <v>576</v>
      </c>
      <c r="M931" t="s">
        <v>547</v>
      </c>
      <c r="N931" t="s">
        <v>546</v>
      </c>
      <c r="O931" t="s">
        <v>547</v>
      </c>
      <c r="P931" t="s">
        <v>548</v>
      </c>
      <c r="Q931" t="s">
        <v>549</v>
      </c>
      <c r="R931" t="s">
        <v>568</v>
      </c>
      <c r="S931" t="s">
        <v>569</v>
      </c>
      <c r="T931" s="113">
        <v>1703</v>
      </c>
      <c r="U931" t="s">
        <v>657</v>
      </c>
    </row>
    <row r="932" spans="1:23" x14ac:dyDescent="0.25">
      <c r="A932" t="s">
        <v>49</v>
      </c>
      <c r="B932" t="s">
        <v>656</v>
      </c>
      <c r="C932" t="s">
        <v>187</v>
      </c>
      <c r="D932" t="s">
        <v>538</v>
      </c>
      <c r="F932" t="s">
        <v>539</v>
      </c>
      <c r="G932" t="s">
        <v>540</v>
      </c>
      <c r="H932" t="s">
        <v>541</v>
      </c>
      <c r="I932" t="s">
        <v>542</v>
      </c>
      <c r="J932" t="s">
        <v>543</v>
      </c>
      <c r="K932">
        <v>21</v>
      </c>
      <c r="L932" t="s">
        <v>576</v>
      </c>
      <c r="M932" t="s">
        <v>547</v>
      </c>
      <c r="N932" t="s">
        <v>546</v>
      </c>
      <c r="O932" t="s">
        <v>547</v>
      </c>
      <c r="P932" t="s">
        <v>548</v>
      </c>
      <c r="Q932" t="s">
        <v>549</v>
      </c>
      <c r="R932" t="s">
        <v>570</v>
      </c>
      <c r="S932" t="s">
        <v>571</v>
      </c>
      <c r="T932" s="113">
        <v>10</v>
      </c>
      <c r="U932" t="s">
        <v>657</v>
      </c>
    </row>
    <row r="933" spans="1:23" x14ac:dyDescent="0.25">
      <c r="A933" t="s">
        <v>49</v>
      </c>
      <c r="B933" t="s">
        <v>656</v>
      </c>
      <c r="C933" t="s">
        <v>187</v>
      </c>
      <c r="D933" t="s">
        <v>538</v>
      </c>
      <c r="F933" t="s">
        <v>539</v>
      </c>
      <c r="G933" t="s">
        <v>540</v>
      </c>
      <c r="H933" t="s">
        <v>541</v>
      </c>
      <c r="I933" t="s">
        <v>542</v>
      </c>
      <c r="J933" t="s">
        <v>543</v>
      </c>
      <c r="K933">
        <v>21</v>
      </c>
      <c r="L933" t="s">
        <v>576</v>
      </c>
      <c r="M933" t="s">
        <v>547</v>
      </c>
      <c r="N933" t="s">
        <v>546</v>
      </c>
      <c r="O933" t="s">
        <v>547</v>
      </c>
      <c r="P933" t="s">
        <v>548</v>
      </c>
      <c r="Q933" t="s">
        <v>549</v>
      </c>
      <c r="R933" t="s">
        <v>572</v>
      </c>
      <c r="S933" t="s">
        <v>573</v>
      </c>
      <c r="T933" s="113">
        <v>195</v>
      </c>
      <c r="U933" t="s">
        <v>657</v>
      </c>
    </row>
    <row r="934" spans="1:23" s="49" customFormat="1" x14ac:dyDescent="0.25">
      <c r="A934" s="49" t="s">
        <v>51</v>
      </c>
      <c r="B934" s="49" t="s">
        <v>658</v>
      </c>
      <c r="C934" s="49" t="s">
        <v>187</v>
      </c>
      <c r="D934" s="49" t="s">
        <v>538</v>
      </c>
      <c r="F934" s="49" t="s">
        <v>539</v>
      </c>
      <c r="G934" s="49" t="s">
        <v>540</v>
      </c>
      <c r="H934" s="49" t="s">
        <v>541</v>
      </c>
      <c r="I934" s="49" t="s">
        <v>542</v>
      </c>
      <c r="J934" s="49" t="s">
        <v>543</v>
      </c>
      <c r="K934" s="49">
        <v>21</v>
      </c>
      <c r="L934" s="49" t="s">
        <v>544</v>
      </c>
      <c r="M934" s="49" t="s">
        <v>545</v>
      </c>
      <c r="N934" s="49" t="s">
        <v>546</v>
      </c>
      <c r="O934" s="49" t="s">
        <v>547</v>
      </c>
      <c r="P934" s="49" t="s">
        <v>548</v>
      </c>
      <c r="Q934" s="49" t="s">
        <v>549</v>
      </c>
      <c r="R934" s="49" t="s">
        <v>131</v>
      </c>
      <c r="S934" s="49" t="s">
        <v>550</v>
      </c>
      <c r="T934" s="116">
        <v>4520</v>
      </c>
      <c r="U934" s="49" t="s">
        <v>659</v>
      </c>
      <c r="V934" s="50" t="s">
        <v>858</v>
      </c>
      <c r="W934" s="116">
        <f>('ILO employment 2007'!T935+'ILO employment 2007'!T936+'ILO employment 2007'!T937)*( 1 +'ILO employment 2007'!T944/('ILO employment 2007'!T934-'ILO employment 2007'!T944))</f>
        <v>1525.5126653216766</v>
      </c>
    </row>
    <row r="935" spans="1:23" s="49" customFormat="1" x14ac:dyDescent="0.25">
      <c r="A935" s="49" t="s">
        <v>51</v>
      </c>
      <c r="B935" s="49" t="s">
        <v>658</v>
      </c>
      <c r="C935" s="49" t="s">
        <v>187</v>
      </c>
      <c r="D935" s="49" t="s">
        <v>538</v>
      </c>
      <c r="F935" s="49" t="s">
        <v>539</v>
      </c>
      <c r="G935" s="49" t="s">
        <v>540</v>
      </c>
      <c r="H935" s="49" t="s">
        <v>541</v>
      </c>
      <c r="I935" s="49" t="s">
        <v>542</v>
      </c>
      <c r="J935" s="49" t="s">
        <v>543</v>
      </c>
      <c r="K935" s="49">
        <v>21</v>
      </c>
      <c r="L935" s="49" t="s">
        <v>544</v>
      </c>
      <c r="M935" s="49" t="s">
        <v>545</v>
      </c>
      <c r="N935" s="49" t="s">
        <v>546</v>
      </c>
      <c r="O935" s="49" t="s">
        <v>547</v>
      </c>
      <c r="P935" s="49" t="s">
        <v>548</v>
      </c>
      <c r="Q935" s="49" t="s">
        <v>549</v>
      </c>
      <c r="R935" s="49" t="s">
        <v>552</v>
      </c>
      <c r="S935" s="49" t="s">
        <v>553</v>
      </c>
      <c r="T935" s="116">
        <v>468.4</v>
      </c>
      <c r="U935" s="49" t="s">
        <v>659</v>
      </c>
      <c r="V935" s="50" t="s">
        <v>859</v>
      </c>
      <c r="W935" s="116">
        <f>('ILO employment 2007'!T938+'ILO employment 2007'!T939+'ILO employment 2007'!T940+'ILO employment 2007'!T941+'ILO employment 2007'!T942+'ILO employment 2007'!T943)*( 1 +'ILO employment 2007'!T944/('ILO employment 2007'!T934-'ILO employment 2007'!T944))</f>
        <v>2994.3860121049088</v>
      </c>
    </row>
    <row r="936" spans="1:23" s="49" customFormat="1" x14ac:dyDescent="0.25">
      <c r="A936" s="49" t="s">
        <v>51</v>
      </c>
      <c r="B936" s="49" t="s">
        <v>658</v>
      </c>
      <c r="C936" s="49" t="s">
        <v>187</v>
      </c>
      <c r="D936" s="49" t="s">
        <v>538</v>
      </c>
      <c r="F936" s="49" t="s">
        <v>539</v>
      </c>
      <c r="G936" s="49" t="s">
        <v>540</v>
      </c>
      <c r="H936" s="49" t="s">
        <v>541</v>
      </c>
      <c r="I936" s="49" t="s">
        <v>542</v>
      </c>
      <c r="J936" s="49" t="s">
        <v>543</v>
      </c>
      <c r="K936" s="49">
        <v>21</v>
      </c>
      <c r="L936" s="49" t="s">
        <v>544</v>
      </c>
      <c r="M936" s="49" t="s">
        <v>545</v>
      </c>
      <c r="N936" s="49" t="s">
        <v>546</v>
      </c>
      <c r="O936" s="49" t="s">
        <v>547</v>
      </c>
      <c r="P936" s="49" t="s">
        <v>548</v>
      </c>
      <c r="Q936" s="49" t="s">
        <v>549</v>
      </c>
      <c r="R936" s="49" t="s">
        <v>554</v>
      </c>
      <c r="S936" s="49" t="s">
        <v>555</v>
      </c>
      <c r="T936" s="116">
        <v>644.4</v>
      </c>
      <c r="U936" s="49" t="s">
        <v>659</v>
      </c>
      <c r="V936" s="50" t="s">
        <v>862</v>
      </c>
      <c r="W936" s="116">
        <f>SUM(T935:T944)</f>
        <v>4519.8999999999996</v>
      </c>
    </row>
    <row r="937" spans="1:23" s="49" customFormat="1" x14ac:dyDescent="0.25">
      <c r="A937" s="49" t="s">
        <v>51</v>
      </c>
      <c r="B937" s="49" t="s">
        <v>658</v>
      </c>
      <c r="C937" s="49" t="s">
        <v>187</v>
      </c>
      <c r="D937" s="49" t="s">
        <v>538</v>
      </c>
      <c r="F937" s="49" t="s">
        <v>539</v>
      </c>
      <c r="G937" s="49" t="s">
        <v>540</v>
      </c>
      <c r="H937" s="49" t="s">
        <v>541</v>
      </c>
      <c r="I937" s="49" t="s">
        <v>542</v>
      </c>
      <c r="J937" s="49" t="s">
        <v>543</v>
      </c>
      <c r="K937" s="49">
        <v>21</v>
      </c>
      <c r="L937" s="49" t="s">
        <v>544</v>
      </c>
      <c r="M937" s="49" t="s">
        <v>545</v>
      </c>
      <c r="N937" s="49" t="s">
        <v>546</v>
      </c>
      <c r="O937" s="49" t="s">
        <v>547</v>
      </c>
      <c r="P937" s="49" t="s">
        <v>548</v>
      </c>
      <c r="Q937" s="49" t="s">
        <v>549</v>
      </c>
      <c r="R937" s="49" t="s">
        <v>556</v>
      </c>
      <c r="S937" s="49" t="s">
        <v>557</v>
      </c>
      <c r="T937" s="116">
        <v>392.8</v>
      </c>
      <c r="U937" s="49" t="s">
        <v>659</v>
      </c>
      <c r="V937" s="50"/>
      <c r="W937" s="116"/>
    </row>
    <row r="938" spans="1:23" s="49" customFormat="1" x14ac:dyDescent="0.25">
      <c r="A938" s="49" t="s">
        <v>51</v>
      </c>
      <c r="B938" s="49" t="s">
        <v>658</v>
      </c>
      <c r="C938" s="49" t="s">
        <v>187</v>
      </c>
      <c r="D938" s="49" t="s">
        <v>538</v>
      </c>
      <c r="F938" s="49" t="s">
        <v>539</v>
      </c>
      <c r="G938" s="49" t="s">
        <v>540</v>
      </c>
      <c r="H938" s="49" t="s">
        <v>541</v>
      </c>
      <c r="I938" s="49" t="s">
        <v>542</v>
      </c>
      <c r="J938" s="49" t="s">
        <v>543</v>
      </c>
      <c r="K938" s="49">
        <v>21</v>
      </c>
      <c r="L938" s="49" t="s">
        <v>544</v>
      </c>
      <c r="M938" s="49" t="s">
        <v>545</v>
      </c>
      <c r="N938" s="49" t="s">
        <v>546</v>
      </c>
      <c r="O938" s="49" t="s">
        <v>547</v>
      </c>
      <c r="P938" s="49" t="s">
        <v>548</v>
      </c>
      <c r="Q938" s="49" t="s">
        <v>549</v>
      </c>
      <c r="R938" s="49" t="s">
        <v>558</v>
      </c>
      <c r="S938" s="49" t="s">
        <v>559</v>
      </c>
      <c r="T938" s="116">
        <v>510.3</v>
      </c>
      <c r="U938" s="49" t="s">
        <v>659</v>
      </c>
      <c r="V938" s="50"/>
      <c r="W938" s="116"/>
    </row>
    <row r="939" spans="1:23" s="49" customFormat="1" x14ac:dyDescent="0.25">
      <c r="A939" s="49" t="s">
        <v>51</v>
      </c>
      <c r="B939" s="49" t="s">
        <v>658</v>
      </c>
      <c r="C939" s="49" t="s">
        <v>187</v>
      </c>
      <c r="D939" s="49" t="s">
        <v>538</v>
      </c>
      <c r="F939" s="49" t="s">
        <v>539</v>
      </c>
      <c r="G939" s="49" t="s">
        <v>540</v>
      </c>
      <c r="H939" s="49" t="s">
        <v>541</v>
      </c>
      <c r="I939" s="49" t="s">
        <v>542</v>
      </c>
      <c r="J939" s="49" t="s">
        <v>543</v>
      </c>
      <c r="K939" s="49">
        <v>21</v>
      </c>
      <c r="L939" s="49" t="s">
        <v>544</v>
      </c>
      <c r="M939" s="49" t="s">
        <v>545</v>
      </c>
      <c r="N939" s="49" t="s">
        <v>546</v>
      </c>
      <c r="O939" s="49" t="s">
        <v>547</v>
      </c>
      <c r="P939" s="49" t="s">
        <v>548</v>
      </c>
      <c r="Q939" s="49" t="s">
        <v>549</v>
      </c>
      <c r="R939" s="49" t="s">
        <v>560</v>
      </c>
      <c r="S939" s="49" t="s">
        <v>561</v>
      </c>
      <c r="T939" s="116">
        <v>632.4</v>
      </c>
      <c r="U939" s="49" t="s">
        <v>659</v>
      </c>
      <c r="V939" s="50"/>
      <c r="W939" s="116"/>
    </row>
    <row r="940" spans="1:23" s="49" customFormat="1" x14ac:dyDescent="0.25">
      <c r="A940" s="49" t="s">
        <v>51</v>
      </c>
      <c r="B940" s="49" t="s">
        <v>658</v>
      </c>
      <c r="C940" s="49" t="s">
        <v>187</v>
      </c>
      <c r="D940" s="49" t="s">
        <v>538</v>
      </c>
      <c r="F940" s="49" t="s">
        <v>539</v>
      </c>
      <c r="G940" s="49" t="s">
        <v>540</v>
      </c>
      <c r="H940" s="49" t="s">
        <v>541</v>
      </c>
      <c r="I940" s="49" t="s">
        <v>542</v>
      </c>
      <c r="J940" s="49" t="s">
        <v>543</v>
      </c>
      <c r="K940" s="49">
        <v>21</v>
      </c>
      <c r="L940" s="49" t="s">
        <v>544</v>
      </c>
      <c r="M940" s="49" t="s">
        <v>545</v>
      </c>
      <c r="N940" s="49" t="s">
        <v>546</v>
      </c>
      <c r="O940" s="49" t="s">
        <v>547</v>
      </c>
      <c r="P940" s="49" t="s">
        <v>548</v>
      </c>
      <c r="Q940" s="49" t="s">
        <v>549</v>
      </c>
      <c r="R940" s="49" t="s">
        <v>562</v>
      </c>
      <c r="S940" s="49" t="s">
        <v>563</v>
      </c>
      <c r="T940" s="116">
        <v>505.3</v>
      </c>
      <c r="U940" s="49" t="s">
        <v>659</v>
      </c>
      <c r="V940" s="50"/>
      <c r="W940" s="116"/>
    </row>
    <row r="941" spans="1:23" s="49" customFormat="1" x14ac:dyDescent="0.25">
      <c r="A941" s="49" t="s">
        <v>51</v>
      </c>
      <c r="B941" s="49" t="s">
        <v>658</v>
      </c>
      <c r="C941" s="49" t="s">
        <v>187</v>
      </c>
      <c r="D941" s="49" t="s">
        <v>538</v>
      </c>
      <c r="F941" s="49" t="s">
        <v>539</v>
      </c>
      <c r="G941" s="49" t="s">
        <v>540</v>
      </c>
      <c r="H941" s="49" t="s">
        <v>541</v>
      </c>
      <c r="I941" s="49" t="s">
        <v>542</v>
      </c>
      <c r="J941" s="49" t="s">
        <v>543</v>
      </c>
      <c r="K941" s="49">
        <v>21</v>
      </c>
      <c r="L941" s="49" t="s">
        <v>544</v>
      </c>
      <c r="M941" s="49" t="s">
        <v>545</v>
      </c>
      <c r="N941" s="49" t="s">
        <v>546</v>
      </c>
      <c r="O941" s="49" t="s">
        <v>547</v>
      </c>
      <c r="P941" s="49" t="s">
        <v>548</v>
      </c>
      <c r="Q941" s="49" t="s">
        <v>549</v>
      </c>
      <c r="R941" s="49" t="s">
        <v>564</v>
      </c>
      <c r="S941" s="49" t="s">
        <v>565</v>
      </c>
      <c r="T941" s="116">
        <v>687.9</v>
      </c>
      <c r="U941" s="49" t="s">
        <v>659</v>
      </c>
      <c r="V941" s="50"/>
      <c r="W941" s="116"/>
    </row>
    <row r="942" spans="1:23" s="49" customFormat="1" x14ac:dyDescent="0.25">
      <c r="A942" s="49" t="s">
        <v>51</v>
      </c>
      <c r="B942" s="49" t="s">
        <v>658</v>
      </c>
      <c r="C942" s="49" t="s">
        <v>187</v>
      </c>
      <c r="D942" s="49" t="s">
        <v>538</v>
      </c>
      <c r="F942" s="49" t="s">
        <v>539</v>
      </c>
      <c r="G942" s="49" t="s">
        <v>540</v>
      </c>
      <c r="H942" s="49" t="s">
        <v>541</v>
      </c>
      <c r="I942" s="49" t="s">
        <v>542</v>
      </c>
      <c r="J942" s="49" t="s">
        <v>543</v>
      </c>
      <c r="K942" s="49">
        <v>21</v>
      </c>
      <c r="L942" s="49" t="s">
        <v>544</v>
      </c>
      <c r="M942" s="49" t="s">
        <v>545</v>
      </c>
      <c r="N942" s="49" t="s">
        <v>546</v>
      </c>
      <c r="O942" s="49" t="s">
        <v>547</v>
      </c>
      <c r="P942" s="49" t="s">
        <v>548</v>
      </c>
      <c r="Q942" s="49" t="s">
        <v>549</v>
      </c>
      <c r="R942" s="49" t="s">
        <v>566</v>
      </c>
      <c r="S942" s="49" t="s">
        <v>567</v>
      </c>
      <c r="T942" s="116">
        <v>329.2</v>
      </c>
      <c r="U942" s="49" t="s">
        <v>659</v>
      </c>
      <c r="V942" s="50"/>
      <c r="W942" s="116"/>
    </row>
    <row r="943" spans="1:23" s="49" customFormat="1" x14ac:dyDescent="0.25">
      <c r="A943" s="49" t="s">
        <v>51</v>
      </c>
      <c r="B943" s="49" t="s">
        <v>658</v>
      </c>
      <c r="C943" s="49" t="s">
        <v>187</v>
      </c>
      <c r="D943" s="49" t="s">
        <v>538</v>
      </c>
      <c r="F943" s="49" t="s">
        <v>539</v>
      </c>
      <c r="G943" s="49" t="s">
        <v>540</v>
      </c>
      <c r="H943" s="49" t="s">
        <v>541</v>
      </c>
      <c r="I943" s="49" t="s">
        <v>542</v>
      </c>
      <c r="J943" s="49" t="s">
        <v>543</v>
      </c>
      <c r="K943" s="49">
        <v>21</v>
      </c>
      <c r="L943" s="49" t="s">
        <v>544</v>
      </c>
      <c r="M943" s="49" t="s">
        <v>545</v>
      </c>
      <c r="N943" s="49" t="s">
        <v>546</v>
      </c>
      <c r="O943" s="49" t="s">
        <v>547</v>
      </c>
      <c r="P943" s="49" t="s">
        <v>548</v>
      </c>
      <c r="Q943" s="49" t="s">
        <v>549</v>
      </c>
      <c r="R943" s="49" t="s">
        <v>568</v>
      </c>
      <c r="S943" s="49" t="s">
        <v>569</v>
      </c>
      <c r="T943" s="116">
        <v>290.2</v>
      </c>
      <c r="U943" s="49" t="s">
        <v>659</v>
      </c>
      <c r="V943" s="50"/>
      <c r="W943" s="116"/>
    </row>
    <row r="944" spans="1:23" s="49" customFormat="1" x14ac:dyDescent="0.25">
      <c r="A944" s="49" t="s">
        <v>51</v>
      </c>
      <c r="B944" s="49" t="s">
        <v>658</v>
      </c>
      <c r="C944" s="49" t="s">
        <v>187</v>
      </c>
      <c r="D944" s="49" t="s">
        <v>538</v>
      </c>
      <c r="F944" s="49" t="s">
        <v>539</v>
      </c>
      <c r="G944" s="49" t="s">
        <v>540</v>
      </c>
      <c r="H944" s="49" t="s">
        <v>541</v>
      </c>
      <c r="I944" s="49" t="s">
        <v>542</v>
      </c>
      <c r="J944" s="49" t="s">
        <v>543</v>
      </c>
      <c r="K944" s="49">
        <v>21</v>
      </c>
      <c r="L944" s="49" t="s">
        <v>544</v>
      </c>
      <c r="M944" s="49" t="s">
        <v>545</v>
      </c>
      <c r="N944" s="49" t="s">
        <v>546</v>
      </c>
      <c r="O944" s="49" t="s">
        <v>547</v>
      </c>
      <c r="P944" s="49" t="s">
        <v>548</v>
      </c>
      <c r="Q944" s="49" t="s">
        <v>549</v>
      </c>
      <c r="R944" s="49" t="s">
        <v>572</v>
      </c>
      <c r="S944" s="49" t="s">
        <v>573</v>
      </c>
      <c r="T944" s="116">
        <v>59</v>
      </c>
      <c r="U944" s="49" t="s">
        <v>659</v>
      </c>
      <c r="V944" s="50"/>
      <c r="W944" s="116"/>
    </row>
    <row r="945" spans="1:21" x14ac:dyDescent="0.25">
      <c r="A945" t="s">
        <v>51</v>
      </c>
      <c r="B945" t="s">
        <v>658</v>
      </c>
      <c r="C945" t="s">
        <v>187</v>
      </c>
      <c r="D945" t="s">
        <v>538</v>
      </c>
      <c r="F945" t="s">
        <v>539</v>
      </c>
      <c r="G945" t="s">
        <v>540</v>
      </c>
      <c r="H945" t="s">
        <v>541</v>
      </c>
      <c r="I945" t="s">
        <v>542</v>
      </c>
      <c r="J945" t="s">
        <v>543</v>
      </c>
      <c r="K945">
        <v>21</v>
      </c>
      <c r="L945" t="s">
        <v>574</v>
      </c>
      <c r="M945" t="s">
        <v>575</v>
      </c>
      <c r="N945" t="s">
        <v>546</v>
      </c>
      <c r="O945" t="s">
        <v>547</v>
      </c>
      <c r="P945" t="s">
        <v>548</v>
      </c>
      <c r="Q945" t="s">
        <v>549</v>
      </c>
      <c r="R945" t="s">
        <v>131</v>
      </c>
      <c r="S945" t="s">
        <v>550</v>
      </c>
      <c r="T945" s="113">
        <v>2762</v>
      </c>
      <c r="U945" t="s">
        <v>659</v>
      </c>
    </row>
    <row r="946" spans="1:21" x14ac:dyDescent="0.25">
      <c r="A946" t="s">
        <v>51</v>
      </c>
      <c r="B946" t="s">
        <v>658</v>
      </c>
      <c r="C946" t="s">
        <v>187</v>
      </c>
      <c r="D946" t="s">
        <v>538</v>
      </c>
      <c r="F946" t="s">
        <v>539</v>
      </c>
      <c r="G946" t="s">
        <v>540</v>
      </c>
      <c r="H946" t="s">
        <v>541</v>
      </c>
      <c r="I946" t="s">
        <v>542</v>
      </c>
      <c r="J946" t="s">
        <v>543</v>
      </c>
      <c r="K946">
        <v>21</v>
      </c>
      <c r="L946" t="s">
        <v>574</v>
      </c>
      <c r="M946" t="s">
        <v>575</v>
      </c>
      <c r="N946" t="s">
        <v>546</v>
      </c>
      <c r="O946" t="s">
        <v>547</v>
      </c>
      <c r="P946" t="s">
        <v>548</v>
      </c>
      <c r="Q946" t="s">
        <v>549</v>
      </c>
      <c r="R946" t="s">
        <v>552</v>
      </c>
      <c r="S946" t="s">
        <v>553</v>
      </c>
      <c r="T946" s="113">
        <v>338.8</v>
      </c>
      <c r="U946" t="s">
        <v>659</v>
      </c>
    </row>
    <row r="947" spans="1:21" x14ac:dyDescent="0.25">
      <c r="A947" t="s">
        <v>51</v>
      </c>
      <c r="B947" t="s">
        <v>658</v>
      </c>
      <c r="C947" t="s">
        <v>187</v>
      </c>
      <c r="D947" t="s">
        <v>538</v>
      </c>
      <c r="F947" t="s">
        <v>539</v>
      </c>
      <c r="G947" t="s">
        <v>540</v>
      </c>
      <c r="H947" t="s">
        <v>541</v>
      </c>
      <c r="I947" t="s">
        <v>542</v>
      </c>
      <c r="J947" t="s">
        <v>543</v>
      </c>
      <c r="K947">
        <v>21</v>
      </c>
      <c r="L947" t="s">
        <v>574</v>
      </c>
      <c r="M947" t="s">
        <v>575</v>
      </c>
      <c r="N947" t="s">
        <v>546</v>
      </c>
      <c r="O947" t="s">
        <v>547</v>
      </c>
      <c r="P947" t="s">
        <v>548</v>
      </c>
      <c r="Q947" t="s">
        <v>549</v>
      </c>
      <c r="R947" t="s">
        <v>554</v>
      </c>
      <c r="S947" t="s">
        <v>555</v>
      </c>
      <c r="T947" s="113">
        <v>332.3</v>
      </c>
      <c r="U947" t="s">
        <v>659</v>
      </c>
    </row>
    <row r="948" spans="1:21" x14ac:dyDescent="0.25">
      <c r="A948" t="s">
        <v>51</v>
      </c>
      <c r="B948" t="s">
        <v>658</v>
      </c>
      <c r="C948" t="s">
        <v>187</v>
      </c>
      <c r="D948" t="s">
        <v>538</v>
      </c>
      <c r="F948" t="s">
        <v>539</v>
      </c>
      <c r="G948" t="s">
        <v>540</v>
      </c>
      <c r="H948" t="s">
        <v>541</v>
      </c>
      <c r="I948" t="s">
        <v>542</v>
      </c>
      <c r="J948" t="s">
        <v>543</v>
      </c>
      <c r="K948">
        <v>21</v>
      </c>
      <c r="L948" t="s">
        <v>574</v>
      </c>
      <c r="M948" t="s">
        <v>575</v>
      </c>
      <c r="N948" t="s">
        <v>546</v>
      </c>
      <c r="O948" t="s">
        <v>547</v>
      </c>
      <c r="P948" t="s">
        <v>548</v>
      </c>
      <c r="Q948" t="s">
        <v>549</v>
      </c>
      <c r="R948" t="s">
        <v>556</v>
      </c>
      <c r="S948" t="s">
        <v>557</v>
      </c>
      <c r="T948" s="113">
        <v>200.8</v>
      </c>
      <c r="U948" t="s">
        <v>659</v>
      </c>
    </row>
    <row r="949" spans="1:21" x14ac:dyDescent="0.25">
      <c r="A949" t="s">
        <v>51</v>
      </c>
      <c r="B949" t="s">
        <v>658</v>
      </c>
      <c r="C949" t="s">
        <v>187</v>
      </c>
      <c r="D949" t="s">
        <v>538</v>
      </c>
      <c r="F949" t="s">
        <v>539</v>
      </c>
      <c r="G949" t="s">
        <v>540</v>
      </c>
      <c r="H949" t="s">
        <v>541</v>
      </c>
      <c r="I949" t="s">
        <v>542</v>
      </c>
      <c r="J949" t="s">
        <v>543</v>
      </c>
      <c r="K949">
        <v>21</v>
      </c>
      <c r="L949" t="s">
        <v>574</v>
      </c>
      <c r="M949" t="s">
        <v>575</v>
      </c>
      <c r="N949" t="s">
        <v>546</v>
      </c>
      <c r="O949" t="s">
        <v>547</v>
      </c>
      <c r="P949" t="s">
        <v>548</v>
      </c>
      <c r="Q949" t="s">
        <v>549</v>
      </c>
      <c r="R949" t="s">
        <v>558</v>
      </c>
      <c r="S949" t="s">
        <v>559</v>
      </c>
      <c r="T949" s="113">
        <v>199.2</v>
      </c>
      <c r="U949" t="s">
        <v>659</v>
      </c>
    </row>
    <row r="950" spans="1:21" x14ac:dyDescent="0.25">
      <c r="A950" t="s">
        <v>51</v>
      </c>
      <c r="B950" t="s">
        <v>658</v>
      </c>
      <c r="C950" t="s">
        <v>187</v>
      </c>
      <c r="D950" t="s">
        <v>538</v>
      </c>
      <c r="F950" t="s">
        <v>539</v>
      </c>
      <c r="G950" t="s">
        <v>540</v>
      </c>
      <c r="H950" t="s">
        <v>541</v>
      </c>
      <c r="I950" t="s">
        <v>542</v>
      </c>
      <c r="J950" t="s">
        <v>543</v>
      </c>
      <c r="K950">
        <v>21</v>
      </c>
      <c r="L950" t="s">
        <v>574</v>
      </c>
      <c r="M950" t="s">
        <v>575</v>
      </c>
      <c r="N950" t="s">
        <v>546</v>
      </c>
      <c r="O950" t="s">
        <v>547</v>
      </c>
      <c r="P950" t="s">
        <v>548</v>
      </c>
      <c r="Q950" t="s">
        <v>549</v>
      </c>
      <c r="R950" t="s">
        <v>560</v>
      </c>
      <c r="S950" t="s">
        <v>561</v>
      </c>
      <c r="T950" s="113">
        <v>287.39999999999998</v>
      </c>
      <c r="U950" t="s">
        <v>659</v>
      </c>
    </row>
    <row r="951" spans="1:21" x14ac:dyDescent="0.25">
      <c r="A951" t="s">
        <v>51</v>
      </c>
      <c r="B951" t="s">
        <v>658</v>
      </c>
      <c r="C951" t="s">
        <v>187</v>
      </c>
      <c r="D951" t="s">
        <v>538</v>
      </c>
      <c r="F951" t="s">
        <v>539</v>
      </c>
      <c r="G951" t="s">
        <v>540</v>
      </c>
      <c r="H951" t="s">
        <v>541</v>
      </c>
      <c r="I951" t="s">
        <v>542</v>
      </c>
      <c r="J951" t="s">
        <v>543</v>
      </c>
      <c r="K951">
        <v>21</v>
      </c>
      <c r="L951" t="s">
        <v>574</v>
      </c>
      <c r="M951" t="s">
        <v>575</v>
      </c>
      <c r="N951" t="s">
        <v>546</v>
      </c>
      <c r="O951" t="s">
        <v>547</v>
      </c>
      <c r="P951" t="s">
        <v>548</v>
      </c>
      <c r="Q951" t="s">
        <v>549</v>
      </c>
      <c r="R951" t="s">
        <v>562</v>
      </c>
      <c r="S951" t="s">
        <v>563</v>
      </c>
      <c r="T951" s="113">
        <v>291.89999999999998</v>
      </c>
      <c r="U951" t="s">
        <v>659</v>
      </c>
    </row>
    <row r="952" spans="1:21" x14ac:dyDescent="0.25">
      <c r="A952" t="s">
        <v>51</v>
      </c>
      <c r="B952" t="s">
        <v>658</v>
      </c>
      <c r="C952" t="s">
        <v>187</v>
      </c>
      <c r="D952" t="s">
        <v>538</v>
      </c>
      <c r="F952" t="s">
        <v>539</v>
      </c>
      <c r="G952" t="s">
        <v>540</v>
      </c>
      <c r="H952" t="s">
        <v>541</v>
      </c>
      <c r="I952" t="s">
        <v>542</v>
      </c>
      <c r="J952" t="s">
        <v>543</v>
      </c>
      <c r="K952">
        <v>21</v>
      </c>
      <c r="L952" t="s">
        <v>574</v>
      </c>
      <c r="M952" t="s">
        <v>575</v>
      </c>
      <c r="N952" t="s">
        <v>546</v>
      </c>
      <c r="O952" t="s">
        <v>547</v>
      </c>
      <c r="P952" t="s">
        <v>548</v>
      </c>
      <c r="Q952" t="s">
        <v>549</v>
      </c>
      <c r="R952" t="s">
        <v>564</v>
      </c>
      <c r="S952" t="s">
        <v>565</v>
      </c>
      <c r="T952" s="113">
        <v>629.5</v>
      </c>
      <c r="U952" t="s">
        <v>659</v>
      </c>
    </row>
    <row r="953" spans="1:21" x14ac:dyDescent="0.25">
      <c r="A953" t="s">
        <v>51</v>
      </c>
      <c r="B953" t="s">
        <v>658</v>
      </c>
      <c r="C953" t="s">
        <v>187</v>
      </c>
      <c r="D953" t="s">
        <v>538</v>
      </c>
      <c r="F953" t="s">
        <v>539</v>
      </c>
      <c r="G953" t="s">
        <v>540</v>
      </c>
      <c r="H953" t="s">
        <v>541</v>
      </c>
      <c r="I953" t="s">
        <v>542</v>
      </c>
      <c r="J953" t="s">
        <v>543</v>
      </c>
      <c r="K953">
        <v>21</v>
      </c>
      <c r="L953" t="s">
        <v>574</v>
      </c>
      <c r="M953" t="s">
        <v>575</v>
      </c>
      <c r="N953" t="s">
        <v>546</v>
      </c>
      <c r="O953" t="s">
        <v>547</v>
      </c>
      <c r="P953" t="s">
        <v>548</v>
      </c>
      <c r="Q953" t="s">
        <v>549</v>
      </c>
      <c r="R953" t="s">
        <v>566</v>
      </c>
      <c r="S953" t="s">
        <v>567</v>
      </c>
      <c r="T953" s="113">
        <v>301.60000000000002</v>
      </c>
      <c r="U953" t="s">
        <v>659</v>
      </c>
    </row>
    <row r="954" spans="1:21" x14ac:dyDescent="0.25">
      <c r="A954" t="s">
        <v>51</v>
      </c>
      <c r="B954" t="s">
        <v>658</v>
      </c>
      <c r="C954" t="s">
        <v>187</v>
      </c>
      <c r="D954" t="s">
        <v>538</v>
      </c>
      <c r="F954" t="s">
        <v>539</v>
      </c>
      <c r="G954" t="s">
        <v>540</v>
      </c>
      <c r="H954" t="s">
        <v>541</v>
      </c>
      <c r="I954" t="s">
        <v>542</v>
      </c>
      <c r="J954" t="s">
        <v>543</v>
      </c>
      <c r="K954">
        <v>21</v>
      </c>
      <c r="L954" t="s">
        <v>574</v>
      </c>
      <c r="M954" t="s">
        <v>575</v>
      </c>
      <c r="N954" t="s">
        <v>546</v>
      </c>
      <c r="O954" t="s">
        <v>547</v>
      </c>
      <c r="P954" t="s">
        <v>548</v>
      </c>
      <c r="Q954" t="s">
        <v>549</v>
      </c>
      <c r="R954" t="s">
        <v>568</v>
      </c>
      <c r="S954" t="s">
        <v>569</v>
      </c>
      <c r="T954" s="113">
        <v>127.6</v>
      </c>
      <c r="U954" t="s">
        <v>659</v>
      </c>
    </row>
    <row r="955" spans="1:21" x14ac:dyDescent="0.25">
      <c r="A955" t="s">
        <v>51</v>
      </c>
      <c r="B955" t="s">
        <v>658</v>
      </c>
      <c r="C955" t="s">
        <v>187</v>
      </c>
      <c r="D955" t="s">
        <v>538</v>
      </c>
      <c r="F955" t="s">
        <v>539</v>
      </c>
      <c r="G955" t="s">
        <v>540</v>
      </c>
      <c r="H955" t="s">
        <v>541</v>
      </c>
      <c r="I955" t="s">
        <v>542</v>
      </c>
      <c r="J955" t="s">
        <v>543</v>
      </c>
      <c r="K955">
        <v>21</v>
      </c>
      <c r="L955" t="s">
        <v>574</v>
      </c>
      <c r="M955" t="s">
        <v>575</v>
      </c>
      <c r="N955" t="s">
        <v>546</v>
      </c>
      <c r="O955" t="s">
        <v>547</v>
      </c>
      <c r="P955" t="s">
        <v>548</v>
      </c>
      <c r="Q955" t="s">
        <v>549</v>
      </c>
      <c r="R955" t="s">
        <v>572</v>
      </c>
      <c r="S955" t="s">
        <v>573</v>
      </c>
      <c r="T955" s="113">
        <v>52.6</v>
      </c>
      <c r="U955" t="s">
        <v>659</v>
      </c>
    </row>
    <row r="956" spans="1:21" x14ac:dyDescent="0.25">
      <c r="A956" t="s">
        <v>51</v>
      </c>
      <c r="B956" t="s">
        <v>658</v>
      </c>
      <c r="C956" t="s">
        <v>187</v>
      </c>
      <c r="D956" t="s">
        <v>538</v>
      </c>
      <c r="F956" t="s">
        <v>539</v>
      </c>
      <c r="G956" t="s">
        <v>540</v>
      </c>
      <c r="H956" t="s">
        <v>541</v>
      </c>
      <c r="I956" t="s">
        <v>542</v>
      </c>
      <c r="J956" t="s">
        <v>543</v>
      </c>
      <c r="K956">
        <v>21</v>
      </c>
      <c r="L956" t="s">
        <v>576</v>
      </c>
      <c r="M956" t="s">
        <v>547</v>
      </c>
      <c r="N956" t="s">
        <v>546</v>
      </c>
      <c r="O956" t="s">
        <v>547</v>
      </c>
      <c r="P956" t="s">
        <v>548</v>
      </c>
      <c r="Q956" t="s">
        <v>549</v>
      </c>
      <c r="R956" t="s">
        <v>131</v>
      </c>
      <c r="S956" t="s">
        <v>550</v>
      </c>
      <c r="T956" s="113">
        <v>1758</v>
      </c>
      <c r="U956" t="s">
        <v>659</v>
      </c>
    </row>
    <row r="957" spans="1:21" x14ac:dyDescent="0.25">
      <c r="A957" t="s">
        <v>51</v>
      </c>
      <c r="B957" t="s">
        <v>658</v>
      </c>
      <c r="C957" t="s">
        <v>187</v>
      </c>
      <c r="D957" t="s">
        <v>538</v>
      </c>
      <c r="F957" t="s">
        <v>539</v>
      </c>
      <c r="G957" t="s">
        <v>540</v>
      </c>
      <c r="H957" t="s">
        <v>541</v>
      </c>
      <c r="I957" t="s">
        <v>542</v>
      </c>
      <c r="J957" t="s">
        <v>543</v>
      </c>
      <c r="K957">
        <v>21</v>
      </c>
      <c r="L957" t="s">
        <v>576</v>
      </c>
      <c r="M957" t="s">
        <v>547</v>
      </c>
      <c r="N957" t="s">
        <v>546</v>
      </c>
      <c r="O957" t="s">
        <v>547</v>
      </c>
      <c r="P957" t="s">
        <v>548</v>
      </c>
      <c r="Q957" t="s">
        <v>549</v>
      </c>
      <c r="R957" t="s">
        <v>552</v>
      </c>
      <c r="S957" t="s">
        <v>553</v>
      </c>
      <c r="T957" s="113">
        <v>129.6</v>
      </c>
      <c r="U957" t="s">
        <v>659</v>
      </c>
    </row>
    <row r="958" spans="1:21" x14ac:dyDescent="0.25">
      <c r="A958" t="s">
        <v>51</v>
      </c>
      <c r="B958" t="s">
        <v>658</v>
      </c>
      <c r="C958" t="s">
        <v>187</v>
      </c>
      <c r="D958" t="s">
        <v>538</v>
      </c>
      <c r="F958" t="s">
        <v>539</v>
      </c>
      <c r="G958" t="s">
        <v>540</v>
      </c>
      <c r="H958" t="s">
        <v>541</v>
      </c>
      <c r="I958" t="s">
        <v>542</v>
      </c>
      <c r="J958" t="s">
        <v>543</v>
      </c>
      <c r="K958">
        <v>21</v>
      </c>
      <c r="L958" t="s">
        <v>576</v>
      </c>
      <c r="M958" t="s">
        <v>547</v>
      </c>
      <c r="N958" t="s">
        <v>546</v>
      </c>
      <c r="O958" t="s">
        <v>547</v>
      </c>
      <c r="P958" t="s">
        <v>548</v>
      </c>
      <c r="Q958" t="s">
        <v>549</v>
      </c>
      <c r="R958" t="s">
        <v>554</v>
      </c>
      <c r="S958" t="s">
        <v>555</v>
      </c>
      <c r="T958" s="113">
        <v>312.10000000000002</v>
      </c>
      <c r="U958" t="s">
        <v>659</v>
      </c>
    </row>
    <row r="959" spans="1:21" x14ac:dyDescent="0.25">
      <c r="A959" t="s">
        <v>51</v>
      </c>
      <c r="B959" t="s">
        <v>658</v>
      </c>
      <c r="C959" t="s">
        <v>187</v>
      </c>
      <c r="D959" t="s">
        <v>538</v>
      </c>
      <c r="F959" t="s">
        <v>539</v>
      </c>
      <c r="G959" t="s">
        <v>540</v>
      </c>
      <c r="H959" t="s">
        <v>541</v>
      </c>
      <c r="I959" t="s">
        <v>542</v>
      </c>
      <c r="J959" t="s">
        <v>543</v>
      </c>
      <c r="K959">
        <v>21</v>
      </c>
      <c r="L959" t="s">
        <v>576</v>
      </c>
      <c r="M959" t="s">
        <v>547</v>
      </c>
      <c r="N959" t="s">
        <v>546</v>
      </c>
      <c r="O959" t="s">
        <v>547</v>
      </c>
      <c r="P959" t="s">
        <v>548</v>
      </c>
      <c r="Q959" t="s">
        <v>549</v>
      </c>
      <c r="R959" t="s">
        <v>556</v>
      </c>
      <c r="S959" t="s">
        <v>557</v>
      </c>
      <c r="T959" s="113">
        <v>192</v>
      </c>
      <c r="U959" t="s">
        <v>659</v>
      </c>
    </row>
    <row r="960" spans="1:21" x14ac:dyDescent="0.25">
      <c r="A960" t="s">
        <v>51</v>
      </c>
      <c r="B960" t="s">
        <v>658</v>
      </c>
      <c r="C960" t="s">
        <v>187</v>
      </c>
      <c r="D960" t="s">
        <v>538</v>
      </c>
      <c r="F960" t="s">
        <v>539</v>
      </c>
      <c r="G960" t="s">
        <v>540</v>
      </c>
      <c r="H960" t="s">
        <v>541</v>
      </c>
      <c r="I960" t="s">
        <v>542</v>
      </c>
      <c r="J960" t="s">
        <v>543</v>
      </c>
      <c r="K960">
        <v>21</v>
      </c>
      <c r="L960" t="s">
        <v>576</v>
      </c>
      <c r="M960" t="s">
        <v>547</v>
      </c>
      <c r="N960" t="s">
        <v>546</v>
      </c>
      <c r="O960" t="s">
        <v>547</v>
      </c>
      <c r="P960" t="s">
        <v>548</v>
      </c>
      <c r="Q960" t="s">
        <v>549</v>
      </c>
      <c r="R960" t="s">
        <v>558</v>
      </c>
      <c r="S960" t="s">
        <v>559</v>
      </c>
      <c r="T960" s="113">
        <v>311.2</v>
      </c>
      <c r="U960" t="s">
        <v>659</v>
      </c>
    </row>
    <row r="961" spans="1:23" x14ac:dyDescent="0.25">
      <c r="A961" t="s">
        <v>51</v>
      </c>
      <c r="B961" t="s">
        <v>658</v>
      </c>
      <c r="C961" t="s">
        <v>187</v>
      </c>
      <c r="D961" t="s">
        <v>538</v>
      </c>
      <c r="F961" t="s">
        <v>539</v>
      </c>
      <c r="G961" t="s">
        <v>540</v>
      </c>
      <c r="H961" t="s">
        <v>541</v>
      </c>
      <c r="I961" t="s">
        <v>542</v>
      </c>
      <c r="J961" t="s">
        <v>543</v>
      </c>
      <c r="K961">
        <v>21</v>
      </c>
      <c r="L961" t="s">
        <v>576</v>
      </c>
      <c r="M961" t="s">
        <v>547</v>
      </c>
      <c r="N961" t="s">
        <v>546</v>
      </c>
      <c r="O961" t="s">
        <v>547</v>
      </c>
      <c r="P961" t="s">
        <v>548</v>
      </c>
      <c r="Q961" t="s">
        <v>549</v>
      </c>
      <c r="R961" t="s">
        <v>560</v>
      </c>
      <c r="S961" t="s">
        <v>561</v>
      </c>
      <c r="T961" s="113">
        <v>345</v>
      </c>
      <c r="U961" t="s">
        <v>659</v>
      </c>
    </row>
    <row r="962" spans="1:23" x14ac:dyDescent="0.25">
      <c r="A962" t="s">
        <v>51</v>
      </c>
      <c r="B962" t="s">
        <v>658</v>
      </c>
      <c r="C962" t="s">
        <v>187</v>
      </c>
      <c r="D962" t="s">
        <v>538</v>
      </c>
      <c r="F962" t="s">
        <v>539</v>
      </c>
      <c r="G962" t="s">
        <v>540</v>
      </c>
      <c r="H962" t="s">
        <v>541</v>
      </c>
      <c r="I962" t="s">
        <v>542</v>
      </c>
      <c r="J962" t="s">
        <v>543</v>
      </c>
      <c r="K962">
        <v>21</v>
      </c>
      <c r="L962" t="s">
        <v>576</v>
      </c>
      <c r="M962" t="s">
        <v>547</v>
      </c>
      <c r="N962" t="s">
        <v>546</v>
      </c>
      <c r="O962" t="s">
        <v>547</v>
      </c>
      <c r="P962" t="s">
        <v>548</v>
      </c>
      <c r="Q962" t="s">
        <v>549</v>
      </c>
      <c r="R962" t="s">
        <v>562</v>
      </c>
      <c r="S962" t="s">
        <v>563</v>
      </c>
      <c r="T962" s="113">
        <v>213.3</v>
      </c>
      <c r="U962" t="s">
        <v>659</v>
      </c>
    </row>
    <row r="963" spans="1:23" x14ac:dyDescent="0.25">
      <c r="A963" t="s">
        <v>51</v>
      </c>
      <c r="B963" t="s">
        <v>658</v>
      </c>
      <c r="C963" t="s">
        <v>187</v>
      </c>
      <c r="D963" t="s">
        <v>538</v>
      </c>
      <c r="F963" t="s">
        <v>539</v>
      </c>
      <c r="G963" t="s">
        <v>540</v>
      </c>
      <c r="H963" t="s">
        <v>541</v>
      </c>
      <c r="I963" t="s">
        <v>542</v>
      </c>
      <c r="J963" t="s">
        <v>543</v>
      </c>
      <c r="K963">
        <v>21</v>
      </c>
      <c r="L963" t="s">
        <v>576</v>
      </c>
      <c r="M963" t="s">
        <v>547</v>
      </c>
      <c r="N963" t="s">
        <v>546</v>
      </c>
      <c r="O963" t="s">
        <v>547</v>
      </c>
      <c r="P963" t="s">
        <v>548</v>
      </c>
      <c r="Q963" t="s">
        <v>549</v>
      </c>
      <c r="R963" t="s">
        <v>564</v>
      </c>
      <c r="S963" t="s">
        <v>565</v>
      </c>
      <c r="T963" s="113">
        <v>58.5</v>
      </c>
      <c r="U963" t="s">
        <v>659</v>
      </c>
    </row>
    <row r="964" spans="1:23" x14ac:dyDescent="0.25">
      <c r="A964" t="s">
        <v>51</v>
      </c>
      <c r="B964" t="s">
        <v>658</v>
      </c>
      <c r="C964" t="s">
        <v>187</v>
      </c>
      <c r="D964" t="s">
        <v>538</v>
      </c>
      <c r="F964" t="s">
        <v>539</v>
      </c>
      <c r="G964" t="s">
        <v>540</v>
      </c>
      <c r="H964" t="s">
        <v>541</v>
      </c>
      <c r="I964" t="s">
        <v>542</v>
      </c>
      <c r="J964" t="s">
        <v>543</v>
      </c>
      <c r="K964">
        <v>21</v>
      </c>
      <c r="L964" t="s">
        <v>576</v>
      </c>
      <c r="M964" t="s">
        <v>547</v>
      </c>
      <c r="N964" t="s">
        <v>546</v>
      </c>
      <c r="O964" t="s">
        <v>547</v>
      </c>
      <c r="P964" t="s">
        <v>548</v>
      </c>
      <c r="Q964" t="s">
        <v>549</v>
      </c>
      <c r="R964" t="s">
        <v>566</v>
      </c>
      <c r="S964" t="s">
        <v>567</v>
      </c>
      <c r="T964" s="113">
        <v>27.6</v>
      </c>
      <c r="U964" t="s">
        <v>659</v>
      </c>
    </row>
    <row r="965" spans="1:23" x14ac:dyDescent="0.25">
      <c r="A965" t="s">
        <v>51</v>
      </c>
      <c r="B965" t="s">
        <v>658</v>
      </c>
      <c r="C965" t="s">
        <v>187</v>
      </c>
      <c r="D965" t="s">
        <v>538</v>
      </c>
      <c r="F965" t="s">
        <v>539</v>
      </c>
      <c r="G965" t="s">
        <v>540</v>
      </c>
      <c r="H965" t="s">
        <v>541</v>
      </c>
      <c r="I965" t="s">
        <v>542</v>
      </c>
      <c r="J965" t="s">
        <v>543</v>
      </c>
      <c r="K965">
        <v>21</v>
      </c>
      <c r="L965" t="s">
        <v>576</v>
      </c>
      <c r="M965" t="s">
        <v>547</v>
      </c>
      <c r="N965" t="s">
        <v>546</v>
      </c>
      <c r="O965" t="s">
        <v>547</v>
      </c>
      <c r="P965" t="s">
        <v>548</v>
      </c>
      <c r="Q965" t="s">
        <v>549</v>
      </c>
      <c r="R965" t="s">
        <v>568</v>
      </c>
      <c r="S965" t="s">
        <v>569</v>
      </c>
      <c r="T965" s="113">
        <v>162.6</v>
      </c>
      <c r="U965" t="s">
        <v>659</v>
      </c>
    </row>
    <row r="966" spans="1:23" x14ac:dyDescent="0.25">
      <c r="A966" t="s">
        <v>51</v>
      </c>
      <c r="B966" t="s">
        <v>658</v>
      </c>
      <c r="C966" t="s">
        <v>187</v>
      </c>
      <c r="D966" t="s">
        <v>538</v>
      </c>
      <c r="F966" t="s">
        <v>539</v>
      </c>
      <c r="G966" t="s">
        <v>540</v>
      </c>
      <c r="H966" t="s">
        <v>541</v>
      </c>
      <c r="I966" t="s">
        <v>542</v>
      </c>
      <c r="J966" t="s">
        <v>543</v>
      </c>
      <c r="K966">
        <v>21</v>
      </c>
      <c r="L966" t="s">
        <v>576</v>
      </c>
      <c r="M966" t="s">
        <v>547</v>
      </c>
      <c r="N966" t="s">
        <v>546</v>
      </c>
      <c r="O966" t="s">
        <v>547</v>
      </c>
      <c r="P966" t="s">
        <v>548</v>
      </c>
      <c r="Q966" t="s">
        <v>549</v>
      </c>
      <c r="R966" t="s">
        <v>572</v>
      </c>
      <c r="S966" t="s">
        <v>573</v>
      </c>
      <c r="T966" s="113">
        <v>6.5</v>
      </c>
      <c r="U966" t="s">
        <v>659</v>
      </c>
    </row>
    <row r="967" spans="1:23" s="47" customFormat="1" x14ac:dyDescent="0.25">
      <c r="A967" s="47" t="s">
        <v>235</v>
      </c>
      <c r="B967" s="47" t="s">
        <v>660</v>
      </c>
      <c r="C967" s="47" t="s">
        <v>187</v>
      </c>
      <c r="D967" s="47" t="s">
        <v>538</v>
      </c>
      <c r="F967" s="47" t="s">
        <v>539</v>
      </c>
      <c r="G967" s="47" t="s">
        <v>540</v>
      </c>
      <c r="H967" s="47" t="s">
        <v>541</v>
      </c>
      <c r="I967" s="47" t="s">
        <v>542</v>
      </c>
      <c r="J967" s="47" t="s">
        <v>543</v>
      </c>
      <c r="K967" s="47">
        <v>21</v>
      </c>
      <c r="L967" s="47" t="s">
        <v>544</v>
      </c>
      <c r="M967" s="47" t="s">
        <v>545</v>
      </c>
      <c r="N967" s="47" t="s">
        <v>546</v>
      </c>
      <c r="O967" s="47" t="s">
        <v>547</v>
      </c>
      <c r="P967" s="47" t="s">
        <v>548</v>
      </c>
      <c r="Q967" s="47" t="s">
        <v>549</v>
      </c>
      <c r="R967" s="47" t="s">
        <v>131</v>
      </c>
      <c r="S967" s="47" t="s">
        <v>550</v>
      </c>
      <c r="T967" s="114">
        <v>3483.8</v>
      </c>
      <c r="U967" s="47" t="s">
        <v>661</v>
      </c>
      <c r="V967" s="53" t="s">
        <v>858</v>
      </c>
      <c r="W967" s="114">
        <f>SUM(T968:T970)</f>
        <v>1264.5</v>
      </c>
    </row>
    <row r="968" spans="1:23" s="47" customFormat="1" x14ac:dyDescent="0.25">
      <c r="A968" s="47" t="s">
        <v>235</v>
      </c>
      <c r="B968" s="47" t="s">
        <v>660</v>
      </c>
      <c r="C968" s="47" t="s">
        <v>187</v>
      </c>
      <c r="D968" s="47" t="s">
        <v>538</v>
      </c>
      <c r="F968" s="47" t="s">
        <v>539</v>
      </c>
      <c r="G968" s="47" t="s">
        <v>540</v>
      </c>
      <c r="H968" s="47" t="s">
        <v>541</v>
      </c>
      <c r="I968" s="47" t="s">
        <v>542</v>
      </c>
      <c r="J968" s="47" t="s">
        <v>543</v>
      </c>
      <c r="K968" s="47">
        <v>21</v>
      </c>
      <c r="L968" s="47" t="s">
        <v>544</v>
      </c>
      <c r="M968" s="47" t="s">
        <v>545</v>
      </c>
      <c r="N968" s="47" t="s">
        <v>546</v>
      </c>
      <c r="O968" s="47" t="s">
        <v>547</v>
      </c>
      <c r="P968" s="47" t="s">
        <v>548</v>
      </c>
      <c r="Q968" s="47" t="s">
        <v>549</v>
      </c>
      <c r="R968" s="47" t="s">
        <v>552</v>
      </c>
      <c r="S968" s="47" t="s">
        <v>553</v>
      </c>
      <c r="T968" s="114">
        <v>351.3</v>
      </c>
      <c r="U968" s="47" t="s">
        <v>661</v>
      </c>
      <c r="V968" s="53" t="s">
        <v>859</v>
      </c>
      <c r="W968" s="114">
        <f>SUM(T971:T976)</f>
        <v>2219.3000000000002</v>
      </c>
    </row>
    <row r="969" spans="1:23" s="47" customFormat="1" x14ac:dyDescent="0.25">
      <c r="A969" s="47" t="s">
        <v>235</v>
      </c>
      <c r="B969" s="47" t="s">
        <v>660</v>
      </c>
      <c r="C969" s="47" t="s">
        <v>187</v>
      </c>
      <c r="D969" s="47" t="s">
        <v>538</v>
      </c>
      <c r="F969" s="47" t="s">
        <v>539</v>
      </c>
      <c r="G969" s="47" t="s">
        <v>540</v>
      </c>
      <c r="H969" s="47" t="s">
        <v>541</v>
      </c>
      <c r="I969" s="47" t="s">
        <v>542</v>
      </c>
      <c r="J969" s="47" t="s">
        <v>543</v>
      </c>
      <c r="K969" s="47">
        <v>21</v>
      </c>
      <c r="L969" s="47" t="s">
        <v>544</v>
      </c>
      <c r="M969" s="47" t="s">
        <v>545</v>
      </c>
      <c r="N969" s="47" t="s">
        <v>546</v>
      </c>
      <c r="O969" s="47" t="s">
        <v>547</v>
      </c>
      <c r="P969" s="47" t="s">
        <v>548</v>
      </c>
      <c r="Q969" s="47" t="s">
        <v>549</v>
      </c>
      <c r="R969" s="47" t="s">
        <v>554</v>
      </c>
      <c r="S969" s="47" t="s">
        <v>555</v>
      </c>
      <c r="T969" s="114">
        <v>240.8</v>
      </c>
      <c r="U969" s="47" t="s">
        <v>661</v>
      </c>
      <c r="V969" s="53" t="s">
        <v>862</v>
      </c>
      <c r="W969" s="114">
        <f>SUM(T968:T976)</f>
        <v>3483.7999999999997</v>
      </c>
    </row>
    <row r="970" spans="1:23" s="47" customFormat="1" x14ac:dyDescent="0.25">
      <c r="A970" s="47" t="s">
        <v>235</v>
      </c>
      <c r="B970" s="47" t="s">
        <v>660</v>
      </c>
      <c r="C970" s="47" t="s">
        <v>187</v>
      </c>
      <c r="D970" s="47" t="s">
        <v>538</v>
      </c>
      <c r="F970" s="47" t="s">
        <v>539</v>
      </c>
      <c r="G970" s="47" t="s">
        <v>540</v>
      </c>
      <c r="H970" s="47" t="s">
        <v>541</v>
      </c>
      <c r="I970" s="47" t="s">
        <v>542</v>
      </c>
      <c r="J970" s="47" t="s">
        <v>543</v>
      </c>
      <c r="K970" s="47">
        <v>21</v>
      </c>
      <c r="L970" s="47" t="s">
        <v>544</v>
      </c>
      <c r="M970" s="47" t="s">
        <v>545</v>
      </c>
      <c r="N970" s="47" t="s">
        <v>546</v>
      </c>
      <c r="O970" s="47" t="s">
        <v>547</v>
      </c>
      <c r="P970" s="47" t="s">
        <v>548</v>
      </c>
      <c r="Q970" s="47" t="s">
        <v>549</v>
      </c>
      <c r="R970" s="47" t="s">
        <v>556</v>
      </c>
      <c r="S970" s="47" t="s">
        <v>557</v>
      </c>
      <c r="T970" s="114">
        <v>672.4</v>
      </c>
      <c r="U970" s="47" t="s">
        <v>661</v>
      </c>
      <c r="V970" s="53"/>
      <c r="W970" s="114"/>
    </row>
    <row r="971" spans="1:23" s="47" customFormat="1" x14ac:dyDescent="0.25">
      <c r="A971" s="47" t="s">
        <v>235</v>
      </c>
      <c r="B971" s="47" t="s">
        <v>660</v>
      </c>
      <c r="C971" s="47" t="s">
        <v>187</v>
      </c>
      <c r="D971" s="47" t="s">
        <v>538</v>
      </c>
      <c r="F971" s="47" t="s">
        <v>539</v>
      </c>
      <c r="G971" s="47" t="s">
        <v>540</v>
      </c>
      <c r="H971" s="47" t="s">
        <v>541</v>
      </c>
      <c r="I971" s="47" t="s">
        <v>542</v>
      </c>
      <c r="J971" s="47" t="s">
        <v>543</v>
      </c>
      <c r="K971" s="47">
        <v>21</v>
      </c>
      <c r="L971" s="47" t="s">
        <v>544</v>
      </c>
      <c r="M971" s="47" t="s">
        <v>545</v>
      </c>
      <c r="N971" s="47" t="s">
        <v>546</v>
      </c>
      <c r="O971" s="47" t="s">
        <v>547</v>
      </c>
      <c r="P971" s="47" t="s">
        <v>548</v>
      </c>
      <c r="Q971" s="47" t="s">
        <v>549</v>
      </c>
      <c r="R971" s="47" t="s">
        <v>558</v>
      </c>
      <c r="S971" s="47" t="s">
        <v>559</v>
      </c>
      <c r="T971" s="114">
        <v>545.5</v>
      </c>
      <c r="U971" s="47" t="s">
        <v>661</v>
      </c>
      <c r="V971" s="53"/>
      <c r="W971" s="114"/>
    </row>
    <row r="972" spans="1:23" s="47" customFormat="1" x14ac:dyDescent="0.25">
      <c r="A972" s="47" t="s">
        <v>235</v>
      </c>
      <c r="B972" s="47" t="s">
        <v>660</v>
      </c>
      <c r="C972" s="47" t="s">
        <v>187</v>
      </c>
      <c r="D972" s="47" t="s">
        <v>538</v>
      </c>
      <c r="F972" s="47" t="s">
        <v>539</v>
      </c>
      <c r="G972" s="47" t="s">
        <v>540</v>
      </c>
      <c r="H972" s="47" t="s">
        <v>541</v>
      </c>
      <c r="I972" s="47" t="s">
        <v>542</v>
      </c>
      <c r="J972" s="47" t="s">
        <v>543</v>
      </c>
      <c r="K972" s="47">
        <v>21</v>
      </c>
      <c r="L972" s="47" t="s">
        <v>544</v>
      </c>
      <c r="M972" s="47" t="s">
        <v>545</v>
      </c>
      <c r="N972" s="47" t="s">
        <v>546</v>
      </c>
      <c r="O972" s="47" t="s">
        <v>547</v>
      </c>
      <c r="P972" s="47" t="s">
        <v>548</v>
      </c>
      <c r="Q972" s="47" t="s">
        <v>549</v>
      </c>
      <c r="R972" s="47" t="s">
        <v>560</v>
      </c>
      <c r="S972" s="47" t="s">
        <v>561</v>
      </c>
      <c r="T972" s="114">
        <v>536.6</v>
      </c>
      <c r="U972" s="47" t="s">
        <v>661</v>
      </c>
      <c r="V972" s="53"/>
      <c r="W972" s="114"/>
    </row>
    <row r="973" spans="1:23" s="47" customFormat="1" x14ac:dyDescent="0.25">
      <c r="A973" s="47" t="s">
        <v>235</v>
      </c>
      <c r="B973" s="47" t="s">
        <v>660</v>
      </c>
      <c r="C973" s="47" t="s">
        <v>187</v>
      </c>
      <c r="D973" s="47" t="s">
        <v>538</v>
      </c>
      <c r="F973" s="47" t="s">
        <v>539</v>
      </c>
      <c r="G973" s="47" t="s">
        <v>540</v>
      </c>
      <c r="H973" s="47" t="s">
        <v>541</v>
      </c>
      <c r="I973" s="47" t="s">
        <v>542</v>
      </c>
      <c r="J973" s="47" t="s">
        <v>543</v>
      </c>
      <c r="K973" s="47">
        <v>21</v>
      </c>
      <c r="L973" s="47" t="s">
        <v>544</v>
      </c>
      <c r="M973" s="47" t="s">
        <v>545</v>
      </c>
      <c r="N973" s="47" t="s">
        <v>546</v>
      </c>
      <c r="O973" s="47" t="s">
        <v>547</v>
      </c>
      <c r="P973" s="47" t="s">
        <v>548</v>
      </c>
      <c r="Q973" s="47" t="s">
        <v>549</v>
      </c>
      <c r="R973" s="47" t="s">
        <v>562</v>
      </c>
      <c r="S973" s="47" t="s">
        <v>563</v>
      </c>
      <c r="T973" s="114">
        <v>5.2</v>
      </c>
      <c r="U973" s="47" t="s">
        <v>661</v>
      </c>
      <c r="V973" s="53"/>
      <c r="W973" s="114"/>
    </row>
    <row r="974" spans="1:23" s="47" customFormat="1" x14ac:dyDescent="0.25">
      <c r="A974" s="47" t="s">
        <v>235</v>
      </c>
      <c r="B974" s="47" t="s">
        <v>660</v>
      </c>
      <c r="C974" s="47" t="s">
        <v>187</v>
      </c>
      <c r="D974" s="47" t="s">
        <v>538</v>
      </c>
      <c r="F974" s="47" t="s">
        <v>539</v>
      </c>
      <c r="G974" s="47" t="s">
        <v>540</v>
      </c>
      <c r="H974" s="47" t="s">
        <v>541</v>
      </c>
      <c r="I974" s="47" t="s">
        <v>542</v>
      </c>
      <c r="J974" s="47" t="s">
        <v>543</v>
      </c>
      <c r="K974" s="47">
        <v>21</v>
      </c>
      <c r="L974" s="47" t="s">
        <v>544</v>
      </c>
      <c r="M974" s="47" t="s">
        <v>545</v>
      </c>
      <c r="N974" s="47" t="s">
        <v>546</v>
      </c>
      <c r="O974" s="47" t="s">
        <v>547</v>
      </c>
      <c r="P974" s="47" t="s">
        <v>548</v>
      </c>
      <c r="Q974" s="47" t="s">
        <v>549</v>
      </c>
      <c r="R974" s="47" t="s">
        <v>564</v>
      </c>
      <c r="S974" s="47" t="s">
        <v>565</v>
      </c>
      <c r="T974" s="114">
        <v>261.7</v>
      </c>
      <c r="U974" s="47" t="s">
        <v>661</v>
      </c>
      <c r="V974" s="53"/>
      <c r="W974" s="114"/>
    </row>
    <row r="975" spans="1:23" s="47" customFormat="1" x14ac:dyDescent="0.25">
      <c r="A975" s="47" t="s">
        <v>235</v>
      </c>
      <c r="B975" s="47" t="s">
        <v>660</v>
      </c>
      <c r="C975" s="47" t="s">
        <v>187</v>
      </c>
      <c r="D975" s="47" t="s">
        <v>538</v>
      </c>
      <c r="F975" s="47" t="s">
        <v>539</v>
      </c>
      <c r="G975" s="47" t="s">
        <v>540</v>
      </c>
      <c r="H975" s="47" t="s">
        <v>541</v>
      </c>
      <c r="I975" s="47" t="s">
        <v>542</v>
      </c>
      <c r="J975" s="47" t="s">
        <v>543</v>
      </c>
      <c r="K975" s="47">
        <v>21</v>
      </c>
      <c r="L975" s="47" t="s">
        <v>544</v>
      </c>
      <c r="M975" s="47" t="s">
        <v>545</v>
      </c>
      <c r="N975" s="47" t="s">
        <v>546</v>
      </c>
      <c r="O975" s="47" t="s">
        <v>547</v>
      </c>
      <c r="P975" s="47" t="s">
        <v>548</v>
      </c>
      <c r="Q975" s="47" t="s">
        <v>549</v>
      </c>
      <c r="R975" s="47" t="s">
        <v>566</v>
      </c>
      <c r="S975" s="47" t="s">
        <v>567</v>
      </c>
      <c r="T975" s="114">
        <v>217.8</v>
      </c>
      <c r="U975" s="47" t="s">
        <v>661</v>
      </c>
      <c r="V975" s="53"/>
      <c r="W975" s="114"/>
    </row>
    <row r="976" spans="1:23" s="47" customFormat="1" x14ac:dyDescent="0.25">
      <c r="A976" s="47" t="s">
        <v>235</v>
      </c>
      <c r="B976" s="47" t="s">
        <v>660</v>
      </c>
      <c r="C976" s="47" t="s">
        <v>187</v>
      </c>
      <c r="D976" s="47" t="s">
        <v>538</v>
      </c>
      <c r="F976" s="47" t="s">
        <v>539</v>
      </c>
      <c r="G976" s="47" t="s">
        <v>540</v>
      </c>
      <c r="H976" s="47" t="s">
        <v>541</v>
      </c>
      <c r="I976" s="47" t="s">
        <v>542</v>
      </c>
      <c r="J976" s="47" t="s">
        <v>543</v>
      </c>
      <c r="K976" s="47">
        <v>21</v>
      </c>
      <c r="L976" s="47" t="s">
        <v>544</v>
      </c>
      <c r="M976" s="47" t="s">
        <v>545</v>
      </c>
      <c r="N976" s="47" t="s">
        <v>546</v>
      </c>
      <c r="O976" s="47" t="s">
        <v>547</v>
      </c>
      <c r="P976" s="47" t="s">
        <v>548</v>
      </c>
      <c r="Q976" s="47" t="s">
        <v>549</v>
      </c>
      <c r="R976" s="47" t="s">
        <v>568</v>
      </c>
      <c r="S976" s="47" t="s">
        <v>569</v>
      </c>
      <c r="T976" s="114">
        <v>652.5</v>
      </c>
      <c r="U976" s="47" t="s">
        <v>661</v>
      </c>
      <c r="V976" s="53"/>
      <c r="W976" s="114"/>
    </row>
    <row r="977" spans="1:21" x14ac:dyDescent="0.25">
      <c r="A977" t="s">
        <v>235</v>
      </c>
      <c r="B977" t="s">
        <v>660</v>
      </c>
      <c r="C977" t="s">
        <v>187</v>
      </c>
      <c r="D977" t="s">
        <v>538</v>
      </c>
      <c r="F977" t="s">
        <v>539</v>
      </c>
      <c r="G977" t="s">
        <v>540</v>
      </c>
      <c r="H977" t="s">
        <v>541</v>
      </c>
      <c r="I977" t="s">
        <v>542</v>
      </c>
      <c r="J977" t="s">
        <v>543</v>
      </c>
      <c r="K977">
        <v>21</v>
      </c>
      <c r="L977" t="s">
        <v>574</v>
      </c>
      <c r="M977" t="s">
        <v>575</v>
      </c>
      <c r="N977" t="s">
        <v>546</v>
      </c>
      <c r="O977" t="s">
        <v>547</v>
      </c>
      <c r="P977" t="s">
        <v>548</v>
      </c>
      <c r="Q977" t="s">
        <v>549</v>
      </c>
      <c r="R977" t="s">
        <v>131</v>
      </c>
      <c r="S977" t="s">
        <v>550</v>
      </c>
      <c r="T977" s="113">
        <v>1869</v>
      </c>
      <c r="U977" t="s">
        <v>661</v>
      </c>
    </row>
    <row r="978" spans="1:21" x14ac:dyDescent="0.25">
      <c r="A978" t="s">
        <v>235</v>
      </c>
      <c r="B978" t="s">
        <v>660</v>
      </c>
      <c r="C978" t="s">
        <v>187</v>
      </c>
      <c r="D978" t="s">
        <v>538</v>
      </c>
      <c r="F978" t="s">
        <v>539</v>
      </c>
      <c r="G978" t="s">
        <v>540</v>
      </c>
      <c r="H978" t="s">
        <v>541</v>
      </c>
      <c r="I978" t="s">
        <v>542</v>
      </c>
      <c r="J978" t="s">
        <v>543</v>
      </c>
      <c r="K978">
        <v>21</v>
      </c>
      <c r="L978" t="s">
        <v>574</v>
      </c>
      <c r="M978" t="s">
        <v>575</v>
      </c>
      <c r="N978" t="s">
        <v>546</v>
      </c>
      <c r="O978" t="s">
        <v>547</v>
      </c>
      <c r="P978" t="s">
        <v>548</v>
      </c>
      <c r="Q978" t="s">
        <v>549</v>
      </c>
      <c r="R978" t="s">
        <v>552</v>
      </c>
      <c r="S978" t="s">
        <v>553</v>
      </c>
      <c r="T978" s="113">
        <v>246.7</v>
      </c>
      <c r="U978" t="s">
        <v>661</v>
      </c>
    </row>
    <row r="979" spans="1:21" x14ac:dyDescent="0.25">
      <c r="A979" t="s">
        <v>235</v>
      </c>
      <c r="B979" t="s">
        <v>660</v>
      </c>
      <c r="C979" t="s">
        <v>187</v>
      </c>
      <c r="D979" t="s">
        <v>538</v>
      </c>
      <c r="F979" t="s">
        <v>539</v>
      </c>
      <c r="G979" t="s">
        <v>540</v>
      </c>
      <c r="H979" t="s">
        <v>541</v>
      </c>
      <c r="I979" t="s">
        <v>542</v>
      </c>
      <c r="J979" t="s">
        <v>543</v>
      </c>
      <c r="K979">
        <v>21</v>
      </c>
      <c r="L979" t="s">
        <v>574</v>
      </c>
      <c r="M979" t="s">
        <v>575</v>
      </c>
      <c r="N979" t="s">
        <v>546</v>
      </c>
      <c r="O979" t="s">
        <v>547</v>
      </c>
      <c r="P979" t="s">
        <v>548</v>
      </c>
      <c r="Q979" t="s">
        <v>549</v>
      </c>
      <c r="R979" t="s">
        <v>554</v>
      </c>
      <c r="S979" t="s">
        <v>555</v>
      </c>
      <c r="T979" s="113">
        <v>152.6</v>
      </c>
      <c r="U979" t="s">
        <v>661</v>
      </c>
    </row>
    <row r="980" spans="1:21" x14ac:dyDescent="0.25">
      <c r="A980" t="s">
        <v>235</v>
      </c>
      <c r="B980" t="s">
        <v>660</v>
      </c>
      <c r="C980" t="s">
        <v>187</v>
      </c>
      <c r="D980" t="s">
        <v>538</v>
      </c>
      <c r="F980" t="s">
        <v>539</v>
      </c>
      <c r="G980" t="s">
        <v>540</v>
      </c>
      <c r="H980" t="s">
        <v>541</v>
      </c>
      <c r="I980" t="s">
        <v>542</v>
      </c>
      <c r="J980" t="s">
        <v>543</v>
      </c>
      <c r="K980">
        <v>21</v>
      </c>
      <c r="L980" t="s">
        <v>574</v>
      </c>
      <c r="M980" t="s">
        <v>575</v>
      </c>
      <c r="N980" t="s">
        <v>546</v>
      </c>
      <c r="O980" t="s">
        <v>547</v>
      </c>
      <c r="P980" t="s">
        <v>548</v>
      </c>
      <c r="Q980" t="s">
        <v>549</v>
      </c>
      <c r="R980" t="s">
        <v>556</v>
      </c>
      <c r="S980" t="s">
        <v>557</v>
      </c>
      <c r="T980" s="113">
        <v>379.1</v>
      </c>
      <c r="U980" t="s">
        <v>661</v>
      </c>
    </row>
    <row r="981" spans="1:21" x14ac:dyDescent="0.25">
      <c r="A981" t="s">
        <v>235</v>
      </c>
      <c r="B981" t="s">
        <v>660</v>
      </c>
      <c r="C981" t="s">
        <v>187</v>
      </c>
      <c r="D981" t="s">
        <v>538</v>
      </c>
      <c r="F981" t="s">
        <v>539</v>
      </c>
      <c r="G981" t="s">
        <v>540</v>
      </c>
      <c r="H981" t="s">
        <v>541</v>
      </c>
      <c r="I981" t="s">
        <v>542</v>
      </c>
      <c r="J981" t="s">
        <v>543</v>
      </c>
      <c r="K981">
        <v>21</v>
      </c>
      <c r="L981" t="s">
        <v>574</v>
      </c>
      <c r="M981" t="s">
        <v>575</v>
      </c>
      <c r="N981" t="s">
        <v>546</v>
      </c>
      <c r="O981" t="s">
        <v>547</v>
      </c>
      <c r="P981" t="s">
        <v>548</v>
      </c>
      <c r="Q981" t="s">
        <v>549</v>
      </c>
      <c r="R981" t="s">
        <v>558</v>
      </c>
      <c r="S981" t="s">
        <v>559</v>
      </c>
      <c r="T981" s="113">
        <v>147.30000000000001</v>
      </c>
      <c r="U981" t="s">
        <v>661</v>
      </c>
    </row>
    <row r="982" spans="1:21" x14ac:dyDescent="0.25">
      <c r="A982" t="s">
        <v>235</v>
      </c>
      <c r="B982" t="s">
        <v>660</v>
      </c>
      <c r="C982" t="s">
        <v>187</v>
      </c>
      <c r="D982" t="s">
        <v>538</v>
      </c>
      <c r="F982" t="s">
        <v>539</v>
      </c>
      <c r="G982" t="s">
        <v>540</v>
      </c>
      <c r="H982" t="s">
        <v>541</v>
      </c>
      <c r="I982" t="s">
        <v>542</v>
      </c>
      <c r="J982" t="s">
        <v>543</v>
      </c>
      <c r="K982">
        <v>21</v>
      </c>
      <c r="L982" t="s">
        <v>574</v>
      </c>
      <c r="M982" t="s">
        <v>575</v>
      </c>
      <c r="N982" t="s">
        <v>546</v>
      </c>
      <c r="O982" t="s">
        <v>547</v>
      </c>
      <c r="P982" t="s">
        <v>548</v>
      </c>
      <c r="Q982" t="s">
        <v>549</v>
      </c>
      <c r="R982" t="s">
        <v>560</v>
      </c>
      <c r="S982" t="s">
        <v>561</v>
      </c>
      <c r="T982" s="113">
        <v>253.9</v>
      </c>
      <c r="U982" t="s">
        <v>661</v>
      </c>
    </row>
    <row r="983" spans="1:21" x14ac:dyDescent="0.25">
      <c r="A983" t="s">
        <v>235</v>
      </c>
      <c r="B983" t="s">
        <v>660</v>
      </c>
      <c r="C983" t="s">
        <v>187</v>
      </c>
      <c r="D983" t="s">
        <v>538</v>
      </c>
      <c r="F983" t="s">
        <v>539</v>
      </c>
      <c r="G983" t="s">
        <v>540</v>
      </c>
      <c r="H983" t="s">
        <v>541</v>
      </c>
      <c r="I983" t="s">
        <v>542</v>
      </c>
      <c r="J983" t="s">
        <v>543</v>
      </c>
      <c r="K983">
        <v>21</v>
      </c>
      <c r="L983" t="s">
        <v>574</v>
      </c>
      <c r="M983" t="s">
        <v>575</v>
      </c>
      <c r="N983" t="s">
        <v>546</v>
      </c>
      <c r="O983" t="s">
        <v>547</v>
      </c>
      <c r="P983" t="s">
        <v>548</v>
      </c>
      <c r="Q983" t="s">
        <v>549</v>
      </c>
      <c r="R983" t="s">
        <v>562</v>
      </c>
      <c r="S983" t="s">
        <v>563</v>
      </c>
      <c r="T983" s="113">
        <v>3.5</v>
      </c>
      <c r="U983" t="s">
        <v>661</v>
      </c>
    </row>
    <row r="984" spans="1:21" x14ac:dyDescent="0.25">
      <c r="A984" t="s">
        <v>235</v>
      </c>
      <c r="B984" t="s">
        <v>660</v>
      </c>
      <c r="C984" t="s">
        <v>187</v>
      </c>
      <c r="D984" t="s">
        <v>538</v>
      </c>
      <c r="F984" t="s">
        <v>539</v>
      </c>
      <c r="G984" t="s">
        <v>540</v>
      </c>
      <c r="H984" t="s">
        <v>541</v>
      </c>
      <c r="I984" t="s">
        <v>542</v>
      </c>
      <c r="J984" t="s">
        <v>543</v>
      </c>
      <c r="K984">
        <v>21</v>
      </c>
      <c r="L984" t="s">
        <v>574</v>
      </c>
      <c r="M984" t="s">
        <v>575</v>
      </c>
      <c r="N984" t="s">
        <v>546</v>
      </c>
      <c r="O984" t="s">
        <v>547</v>
      </c>
      <c r="P984" t="s">
        <v>548</v>
      </c>
      <c r="Q984" t="s">
        <v>549</v>
      </c>
      <c r="R984" t="s">
        <v>564</v>
      </c>
      <c r="S984" t="s">
        <v>565</v>
      </c>
      <c r="T984" s="113">
        <v>251.6</v>
      </c>
      <c r="U984" t="s">
        <v>661</v>
      </c>
    </row>
    <row r="985" spans="1:21" x14ac:dyDescent="0.25">
      <c r="A985" t="s">
        <v>235</v>
      </c>
      <c r="B985" t="s">
        <v>660</v>
      </c>
      <c r="C985" t="s">
        <v>187</v>
      </c>
      <c r="D985" t="s">
        <v>538</v>
      </c>
      <c r="F985" t="s">
        <v>539</v>
      </c>
      <c r="G985" t="s">
        <v>540</v>
      </c>
      <c r="H985" t="s">
        <v>541</v>
      </c>
      <c r="I985" t="s">
        <v>542</v>
      </c>
      <c r="J985" t="s">
        <v>543</v>
      </c>
      <c r="K985">
        <v>21</v>
      </c>
      <c r="L985" t="s">
        <v>574</v>
      </c>
      <c r="M985" t="s">
        <v>575</v>
      </c>
      <c r="N985" t="s">
        <v>546</v>
      </c>
      <c r="O985" t="s">
        <v>547</v>
      </c>
      <c r="P985" t="s">
        <v>548</v>
      </c>
      <c r="Q985" t="s">
        <v>549</v>
      </c>
      <c r="R985" t="s">
        <v>566</v>
      </c>
      <c r="S985" t="s">
        <v>567</v>
      </c>
      <c r="T985" s="113">
        <v>197.1</v>
      </c>
      <c r="U985" t="s">
        <v>661</v>
      </c>
    </row>
    <row r="986" spans="1:21" x14ac:dyDescent="0.25">
      <c r="A986" t="s">
        <v>235</v>
      </c>
      <c r="B986" t="s">
        <v>660</v>
      </c>
      <c r="C986" t="s">
        <v>187</v>
      </c>
      <c r="D986" t="s">
        <v>538</v>
      </c>
      <c r="F986" t="s">
        <v>539</v>
      </c>
      <c r="G986" t="s">
        <v>540</v>
      </c>
      <c r="H986" t="s">
        <v>541</v>
      </c>
      <c r="I986" t="s">
        <v>542</v>
      </c>
      <c r="J986" t="s">
        <v>543</v>
      </c>
      <c r="K986">
        <v>21</v>
      </c>
      <c r="L986" t="s">
        <v>574</v>
      </c>
      <c r="M986" t="s">
        <v>575</v>
      </c>
      <c r="N986" t="s">
        <v>546</v>
      </c>
      <c r="O986" t="s">
        <v>547</v>
      </c>
      <c r="P986" t="s">
        <v>548</v>
      </c>
      <c r="Q986" t="s">
        <v>549</v>
      </c>
      <c r="R986" t="s">
        <v>568</v>
      </c>
      <c r="S986" t="s">
        <v>569</v>
      </c>
      <c r="T986" s="113">
        <v>237.3</v>
      </c>
      <c r="U986" t="s">
        <v>661</v>
      </c>
    </row>
    <row r="987" spans="1:21" x14ac:dyDescent="0.25">
      <c r="A987" t="s">
        <v>235</v>
      </c>
      <c r="B987" t="s">
        <v>660</v>
      </c>
      <c r="C987" t="s">
        <v>187</v>
      </c>
      <c r="D987" t="s">
        <v>538</v>
      </c>
      <c r="F987" t="s">
        <v>539</v>
      </c>
      <c r="G987" t="s">
        <v>540</v>
      </c>
      <c r="H987" t="s">
        <v>541</v>
      </c>
      <c r="I987" t="s">
        <v>542</v>
      </c>
      <c r="J987" t="s">
        <v>543</v>
      </c>
      <c r="K987">
        <v>21</v>
      </c>
      <c r="L987" t="s">
        <v>576</v>
      </c>
      <c r="M987" t="s">
        <v>547</v>
      </c>
      <c r="N987" t="s">
        <v>546</v>
      </c>
      <c r="O987" t="s">
        <v>547</v>
      </c>
      <c r="P987" t="s">
        <v>548</v>
      </c>
      <c r="Q987" t="s">
        <v>549</v>
      </c>
      <c r="R987" t="s">
        <v>131</v>
      </c>
      <c r="S987" t="s">
        <v>550</v>
      </c>
      <c r="T987" s="113">
        <v>1614.8</v>
      </c>
      <c r="U987" t="s">
        <v>661</v>
      </c>
    </row>
    <row r="988" spans="1:21" x14ac:dyDescent="0.25">
      <c r="A988" t="s">
        <v>235</v>
      </c>
      <c r="B988" t="s">
        <v>660</v>
      </c>
      <c r="C988" t="s">
        <v>187</v>
      </c>
      <c r="D988" t="s">
        <v>538</v>
      </c>
      <c r="F988" t="s">
        <v>539</v>
      </c>
      <c r="G988" t="s">
        <v>540</v>
      </c>
      <c r="H988" t="s">
        <v>541</v>
      </c>
      <c r="I988" t="s">
        <v>542</v>
      </c>
      <c r="J988" t="s">
        <v>543</v>
      </c>
      <c r="K988">
        <v>21</v>
      </c>
      <c r="L988" t="s">
        <v>576</v>
      </c>
      <c r="M988" t="s">
        <v>547</v>
      </c>
      <c r="N988" t="s">
        <v>546</v>
      </c>
      <c r="O988" t="s">
        <v>547</v>
      </c>
      <c r="P988" t="s">
        <v>548</v>
      </c>
      <c r="Q988" t="s">
        <v>549</v>
      </c>
      <c r="R988" t="s">
        <v>552</v>
      </c>
      <c r="S988" t="s">
        <v>553</v>
      </c>
      <c r="T988" s="113">
        <v>104.6</v>
      </c>
      <c r="U988" t="s">
        <v>661</v>
      </c>
    </row>
    <row r="989" spans="1:21" x14ac:dyDescent="0.25">
      <c r="A989" t="s">
        <v>235</v>
      </c>
      <c r="B989" t="s">
        <v>660</v>
      </c>
      <c r="C989" t="s">
        <v>187</v>
      </c>
      <c r="D989" t="s">
        <v>538</v>
      </c>
      <c r="F989" t="s">
        <v>539</v>
      </c>
      <c r="G989" t="s">
        <v>540</v>
      </c>
      <c r="H989" t="s">
        <v>541</v>
      </c>
      <c r="I989" t="s">
        <v>542</v>
      </c>
      <c r="J989" t="s">
        <v>543</v>
      </c>
      <c r="K989">
        <v>21</v>
      </c>
      <c r="L989" t="s">
        <v>576</v>
      </c>
      <c r="M989" t="s">
        <v>547</v>
      </c>
      <c r="N989" t="s">
        <v>546</v>
      </c>
      <c r="O989" t="s">
        <v>547</v>
      </c>
      <c r="P989" t="s">
        <v>548</v>
      </c>
      <c r="Q989" t="s">
        <v>549</v>
      </c>
      <c r="R989" t="s">
        <v>554</v>
      </c>
      <c r="S989" t="s">
        <v>555</v>
      </c>
      <c r="T989" s="113">
        <v>88.2</v>
      </c>
      <c r="U989" t="s">
        <v>661</v>
      </c>
    </row>
    <row r="990" spans="1:21" x14ac:dyDescent="0.25">
      <c r="A990" t="s">
        <v>235</v>
      </c>
      <c r="B990" t="s">
        <v>660</v>
      </c>
      <c r="C990" t="s">
        <v>187</v>
      </c>
      <c r="D990" t="s">
        <v>538</v>
      </c>
      <c r="F990" t="s">
        <v>539</v>
      </c>
      <c r="G990" t="s">
        <v>540</v>
      </c>
      <c r="H990" t="s">
        <v>541</v>
      </c>
      <c r="I990" t="s">
        <v>542</v>
      </c>
      <c r="J990" t="s">
        <v>543</v>
      </c>
      <c r="K990">
        <v>21</v>
      </c>
      <c r="L990" t="s">
        <v>576</v>
      </c>
      <c r="M990" t="s">
        <v>547</v>
      </c>
      <c r="N990" t="s">
        <v>546</v>
      </c>
      <c r="O990" t="s">
        <v>547</v>
      </c>
      <c r="P990" t="s">
        <v>548</v>
      </c>
      <c r="Q990" t="s">
        <v>549</v>
      </c>
      <c r="R990" t="s">
        <v>556</v>
      </c>
      <c r="S990" t="s">
        <v>557</v>
      </c>
      <c r="T990" s="113">
        <v>293.2</v>
      </c>
      <c r="U990" t="s">
        <v>661</v>
      </c>
    </row>
    <row r="991" spans="1:21" x14ac:dyDescent="0.25">
      <c r="A991" t="s">
        <v>235</v>
      </c>
      <c r="B991" t="s">
        <v>660</v>
      </c>
      <c r="C991" t="s">
        <v>187</v>
      </c>
      <c r="D991" t="s">
        <v>538</v>
      </c>
      <c r="F991" t="s">
        <v>539</v>
      </c>
      <c r="G991" t="s">
        <v>540</v>
      </c>
      <c r="H991" t="s">
        <v>541</v>
      </c>
      <c r="I991" t="s">
        <v>542</v>
      </c>
      <c r="J991" t="s">
        <v>543</v>
      </c>
      <c r="K991">
        <v>21</v>
      </c>
      <c r="L991" t="s">
        <v>576</v>
      </c>
      <c r="M991" t="s">
        <v>547</v>
      </c>
      <c r="N991" t="s">
        <v>546</v>
      </c>
      <c r="O991" t="s">
        <v>547</v>
      </c>
      <c r="P991" t="s">
        <v>548</v>
      </c>
      <c r="Q991" t="s">
        <v>549</v>
      </c>
      <c r="R991" t="s">
        <v>558</v>
      </c>
      <c r="S991" t="s">
        <v>559</v>
      </c>
      <c r="T991" s="113">
        <v>398.2</v>
      </c>
      <c r="U991" t="s">
        <v>661</v>
      </c>
    </row>
    <row r="992" spans="1:21" x14ac:dyDescent="0.25">
      <c r="A992" t="s">
        <v>235</v>
      </c>
      <c r="B992" t="s">
        <v>660</v>
      </c>
      <c r="C992" t="s">
        <v>187</v>
      </c>
      <c r="D992" t="s">
        <v>538</v>
      </c>
      <c r="F992" t="s">
        <v>539</v>
      </c>
      <c r="G992" t="s">
        <v>540</v>
      </c>
      <c r="H992" t="s">
        <v>541</v>
      </c>
      <c r="I992" t="s">
        <v>542</v>
      </c>
      <c r="J992" t="s">
        <v>543</v>
      </c>
      <c r="K992">
        <v>21</v>
      </c>
      <c r="L992" t="s">
        <v>576</v>
      </c>
      <c r="M992" t="s">
        <v>547</v>
      </c>
      <c r="N992" t="s">
        <v>546</v>
      </c>
      <c r="O992" t="s">
        <v>547</v>
      </c>
      <c r="P992" t="s">
        <v>548</v>
      </c>
      <c r="Q992" t="s">
        <v>549</v>
      </c>
      <c r="R992" t="s">
        <v>560</v>
      </c>
      <c r="S992" t="s">
        <v>561</v>
      </c>
      <c r="T992" s="113">
        <v>282.8</v>
      </c>
      <c r="U992" t="s">
        <v>661</v>
      </c>
    </row>
    <row r="993" spans="1:23" x14ac:dyDescent="0.25">
      <c r="A993" t="s">
        <v>235</v>
      </c>
      <c r="B993" t="s">
        <v>660</v>
      </c>
      <c r="C993" t="s">
        <v>187</v>
      </c>
      <c r="D993" t="s">
        <v>538</v>
      </c>
      <c r="F993" t="s">
        <v>539</v>
      </c>
      <c r="G993" t="s">
        <v>540</v>
      </c>
      <c r="H993" t="s">
        <v>541</v>
      </c>
      <c r="I993" t="s">
        <v>542</v>
      </c>
      <c r="J993" t="s">
        <v>543</v>
      </c>
      <c r="K993">
        <v>21</v>
      </c>
      <c r="L993" t="s">
        <v>576</v>
      </c>
      <c r="M993" t="s">
        <v>547</v>
      </c>
      <c r="N993" t="s">
        <v>546</v>
      </c>
      <c r="O993" t="s">
        <v>547</v>
      </c>
      <c r="P993" t="s">
        <v>548</v>
      </c>
      <c r="Q993" t="s">
        <v>549</v>
      </c>
      <c r="R993" t="s">
        <v>562</v>
      </c>
      <c r="S993" t="s">
        <v>563</v>
      </c>
      <c r="T993" s="113">
        <v>1.7</v>
      </c>
      <c r="U993" t="s">
        <v>661</v>
      </c>
    </row>
    <row r="994" spans="1:23" x14ac:dyDescent="0.25">
      <c r="A994" t="s">
        <v>235</v>
      </c>
      <c r="B994" t="s">
        <v>660</v>
      </c>
      <c r="C994" t="s">
        <v>187</v>
      </c>
      <c r="D994" t="s">
        <v>538</v>
      </c>
      <c r="F994" t="s">
        <v>539</v>
      </c>
      <c r="G994" t="s">
        <v>540</v>
      </c>
      <c r="H994" t="s">
        <v>541</v>
      </c>
      <c r="I994" t="s">
        <v>542</v>
      </c>
      <c r="J994" t="s">
        <v>543</v>
      </c>
      <c r="K994">
        <v>21</v>
      </c>
      <c r="L994" t="s">
        <v>576</v>
      </c>
      <c r="M994" t="s">
        <v>547</v>
      </c>
      <c r="N994" t="s">
        <v>546</v>
      </c>
      <c r="O994" t="s">
        <v>547</v>
      </c>
      <c r="P994" t="s">
        <v>548</v>
      </c>
      <c r="Q994" t="s">
        <v>549</v>
      </c>
      <c r="R994" t="s">
        <v>564</v>
      </c>
      <c r="S994" t="s">
        <v>565</v>
      </c>
      <c r="T994" s="113">
        <v>10.1</v>
      </c>
      <c r="U994" t="s">
        <v>661</v>
      </c>
    </row>
    <row r="995" spans="1:23" x14ac:dyDescent="0.25">
      <c r="A995" t="s">
        <v>235</v>
      </c>
      <c r="B995" t="s">
        <v>660</v>
      </c>
      <c r="C995" t="s">
        <v>187</v>
      </c>
      <c r="D995" t="s">
        <v>538</v>
      </c>
      <c r="F995" t="s">
        <v>539</v>
      </c>
      <c r="G995" t="s">
        <v>540</v>
      </c>
      <c r="H995" t="s">
        <v>541</v>
      </c>
      <c r="I995" t="s">
        <v>542</v>
      </c>
      <c r="J995" t="s">
        <v>543</v>
      </c>
      <c r="K995">
        <v>21</v>
      </c>
      <c r="L995" t="s">
        <v>576</v>
      </c>
      <c r="M995" t="s">
        <v>547</v>
      </c>
      <c r="N995" t="s">
        <v>546</v>
      </c>
      <c r="O995" t="s">
        <v>547</v>
      </c>
      <c r="P995" t="s">
        <v>548</v>
      </c>
      <c r="Q995" t="s">
        <v>549</v>
      </c>
      <c r="R995" t="s">
        <v>566</v>
      </c>
      <c r="S995" t="s">
        <v>567</v>
      </c>
      <c r="T995" s="113">
        <v>20.7</v>
      </c>
      <c r="U995" t="s">
        <v>661</v>
      </c>
    </row>
    <row r="996" spans="1:23" x14ac:dyDescent="0.25">
      <c r="A996" t="s">
        <v>235</v>
      </c>
      <c r="B996" t="s">
        <v>660</v>
      </c>
      <c r="C996" t="s">
        <v>187</v>
      </c>
      <c r="D996" t="s">
        <v>538</v>
      </c>
      <c r="F996" t="s">
        <v>539</v>
      </c>
      <c r="G996" t="s">
        <v>540</v>
      </c>
      <c r="H996" t="s">
        <v>541</v>
      </c>
      <c r="I996" t="s">
        <v>542</v>
      </c>
      <c r="J996" t="s">
        <v>543</v>
      </c>
      <c r="K996">
        <v>21</v>
      </c>
      <c r="L996" t="s">
        <v>576</v>
      </c>
      <c r="M996" t="s">
        <v>547</v>
      </c>
      <c r="N996" t="s">
        <v>546</v>
      </c>
      <c r="O996" t="s">
        <v>547</v>
      </c>
      <c r="P996" t="s">
        <v>548</v>
      </c>
      <c r="Q996" t="s">
        <v>549</v>
      </c>
      <c r="R996" t="s">
        <v>568</v>
      </c>
      <c r="S996" t="s">
        <v>569</v>
      </c>
      <c r="T996" s="113">
        <v>415.2</v>
      </c>
      <c r="U996" t="s">
        <v>661</v>
      </c>
    </row>
    <row r="997" spans="1:23" s="49" customFormat="1" x14ac:dyDescent="0.25">
      <c r="A997" s="49" t="s">
        <v>53</v>
      </c>
      <c r="B997" s="49" t="s">
        <v>662</v>
      </c>
      <c r="C997" s="49" t="s">
        <v>187</v>
      </c>
      <c r="D997" s="49" t="s">
        <v>538</v>
      </c>
      <c r="F997" s="49" t="s">
        <v>539</v>
      </c>
      <c r="G997" s="49" t="s">
        <v>540</v>
      </c>
      <c r="H997" s="49" t="s">
        <v>541</v>
      </c>
      <c r="I997" s="49" t="s">
        <v>542</v>
      </c>
      <c r="J997" s="49" t="s">
        <v>543</v>
      </c>
      <c r="K997" s="49">
        <v>21</v>
      </c>
      <c r="L997" s="49" t="s">
        <v>544</v>
      </c>
      <c r="M997" s="49" t="s">
        <v>545</v>
      </c>
      <c r="N997" s="49" t="s">
        <v>546</v>
      </c>
      <c r="O997" s="49" t="s">
        <v>547</v>
      </c>
      <c r="P997" s="49" t="s">
        <v>548</v>
      </c>
      <c r="Q997" s="49" t="s">
        <v>549</v>
      </c>
      <c r="R997" s="49" t="s">
        <v>131</v>
      </c>
      <c r="S997" s="49" t="s">
        <v>550</v>
      </c>
      <c r="T997" s="116">
        <v>3926.2</v>
      </c>
      <c r="U997" s="49" t="s">
        <v>663</v>
      </c>
      <c r="V997" s="50" t="s">
        <v>858</v>
      </c>
      <c r="W997" s="116">
        <f>('ILO employment 2007'!T998+'ILO employment 2007'!T999+'ILO employment 2007'!T1000)*( 1 +'ILO employment 2007'!T1008/('ILO employment 2007'!T997-'ILO employment 2007'!T1008))</f>
        <v>1379.9</v>
      </c>
    </row>
    <row r="998" spans="1:23" s="49" customFormat="1" x14ac:dyDescent="0.25">
      <c r="A998" s="49" t="s">
        <v>53</v>
      </c>
      <c r="B998" s="49" t="s">
        <v>662</v>
      </c>
      <c r="C998" s="49" t="s">
        <v>187</v>
      </c>
      <c r="D998" s="49" t="s">
        <v>538</v>
      </c>
      <c r="F998" s="49" t="s">
        <v>539</v>
      </c>
      <c r="G998" s="49" t="s">
        <v>540</v>
      </c>
      <c r="H998" s="49" t="s">
        <v>541</v>
      </c>
      <c r="I998" s="49" t="s">
        <v>542</v>
      </c>
      <c r="J998" s="49" t="s">
        <v>543</v>
      </c>
      <c r="K998" s="49">
        <v>21</v>
      </c>
      <c r="L998" s="49" t="s">
        <v>544</v>
      </c>
      <c r="M998" s="49" t="s">
        <v>545</v>
      </c>
      <c r="N998" s="49" t="s">
        <v>546</v>
      </c>
      <c r="O998" s="49" t="s">
        <v>547</v>
      </c>
      <c r="P998" s="49" t="s">
        <v>548</v>
      </c>
      <c r="Q998" s="49" t="s">
        <v>549</v>
      </c>
      <c r="R998" s="49" t="s">
        <v>552</v>
      </c>
      <c r="S998" s="49" t="s">
        <v>553</v>
      </c>
      <c r="T998" s="116">
        <v>283.10000000000002</v>
      </c>
      <c r="U998" s="49" t="s">
        <v>663</v>
      </c>
      <c r="V998" s="50" t="s">
        <v>859</v>
      </c>
      <c r="W998" s="116">
        <f>('ILO employment 2007'!T1001+'ILO employment 2007'!T1002+'ILO employment 2007'!T1003+'ILO employment 2007'!T1004+'ILO employment 2007'!T1005+'ILO employment 2007'!T1006+'ILO employment 2007'!T1007)*( 1 +'ILO employment 2007'!T1008/('ILO employment 2007'!T997-'ILO employment 2007'!T1008))</f>
        <v>2546.2999999999997</v>
      </c>
    </row>
    <row r="999" spans="1:23" s="49" customFormat="1" x14ac:dyDescent="0.25">
      <c r="A999" s="49" t="s">
        <v>53</v>
      </c>
      <c r="B999" s="49" t="s">
        <v>662</v>
      </c>
      <c r="C999" s="49" t="s">
        <v>187</v>
      </c>
      <c r="D999" s="49" t="s">
        <v>538</v>
      </c>
      <c r="F999" s="49" t="s">
        <v>539</v>
      </c>
      <c r="G999" s="49" t="s">
        <v>540</v>
      </c>
      <c r="H999" s="49" t="s">
        <v>541</v>
      </c>
      <c r="I999" s="49" t="s">
        <v>542</v>
      </c>
      <c r="J999" s="49" t="s">
        <v>543</v>
      </c>
      <c r="K999" s="49">
        <v>21</v>
      </c>
      <c r="L999" s="49" t="s">
        <v>544</v>
      </c>
      <c r="M999" s="49" t="s">
        <v>545</v>
      </c>
      <c r="N999" s="49" t="s">
        <v>546</v>
      </c>
      <c r="O999" s="49" t="s">
        <v>547</v>
      </c>
      <c r="P999" s="49" t="s">
        <v>548</v>
      </c>
      <c r="Q999" s="49" t="s">
        <v>549</v>
      </c>
      <c r="R999" s="49" t="s">
        <v>554</v>
      </c>
      <c r="S999" s="49" t="s">
        <v>555</v>
      </c>
      <c r="T999" s="116">
        <v>530.20000000000005</v>
      </c>
      <c r="U999" s="49" t="s">
        <v>663</v>
      </c>
      <c r="V999" s="50" t="s">
        <v>862</v>
      </c>
      <c r="W999" s="116">
        <f>SUM(T998:T1008)</f>
        <v>3926.2000000000003</v>
      </c>
    </row>
    <row r="1000" spans="1:23" s="49" customFormat="1" x14ac:dyDescent="0.25">
      <c r="A1000" s="49" t="s">
        <v>53</v>
      </c>
      <c r="B1000" s="49" t="s">
        <v>662</v>
      </c>
      <c r="C1000" s="49" t="s">
        <v>187</v>
      </c>
      <c r="D1000" s="49" t="s">
        <v>538</v>
      </c>
      <c r="F1000" s="49" t="s">
        <v>539</v>
      </c>
      <c r="G1000" s="49" t="s">
        <v>540</v>
      </c>
      <c r="H1000" s="49" t="s">
        <v>541</v>
      </c>
      <c r="I1000" s="49" t="s">
        <v>542</v>
      </c>
      <c r="J1000" s="49" t="s">
        <v>543</v>
      </c>
      <c r="K1000" s="49">
        <v>21</v>
      </c>
      <c r="L1000" s="49" t="s">
        <v>544</v>
      </c>
      <c r="M1000" s="49" t="s">
        <v>545</v>
      </c>
      <c r="N1000" s="49" t="s">
        <v>546</v>
      </c>
      <c r="O1000" s="49" t="s">
        <v>547</v>
      </c>
      <c r="P1000" s="49" t="s">
        <v>548</v>
      </c>
      <c r="Q1000" s="49" t="s">
        <v>549</v>
      </c>
      <c r="R1000" s="49" t="s">
        <v>556</v>
      </c>
      <c r="S1000" s="49" t="s">
        <v>557</v>
      </c>
      <c r="T1000" s="116">
        <v>566.6</v>
      </c>
      <c r="U1000" s="49" t="s">
        <v>663</v>
      </c>
      <c r="V1000" s="50"/>
      <c r="W1000" s="116"/>
    </row>
    <row r="1001" spans="1:23" s="49" customFormat="1" x14ac:dyDescent="0.25">
      <c r="A1001" s="49" t="s">
        <v>53</v>
      </c>
      <c r="B1001" s="49" t="s">
        <v>662</v>
      </c>
      <c r="C1001" s="49" t="s">
        <v>187</v>
      </c>
      <c r="D1001" s="49" t="s">
        <v>538</v>
      </c>
      <c r="F1001" s="49" t="s">
        <v>539</v>
      </c>
      <c r="G1001" s="49" t="s">
        <v>540</v>
      </c>
      <c r="H1001" s="49" t="s">
        <v>541</v>
      </c>
      <c r="I1001" s="49" t="s">
        <v>542</v>
      </c>
      <c r="J1001" s="49" t="s">
        <v>543</v>
      </c>
      <c r="K1001" s="49">
        <v>21</v>
      </c>
      <c r="L1001" s="49" t="s">
        <v>544</v>
      </c>
      <c r="M1001" s="49" t="s">
        <v>545</v>
      </c>
      <c r="N1001" s="49" t="s">
        <v>546</v>
      </c>
      <c r="O1001" s="49" t="s">
        <v>547</v>
      </c>
      <c r="P1001" s="49" t="s">
        <v>548</v>
      </c>
      <c r="Q1001" s="49" t="s">
        <v>549</v>
      </c>
      <c r="R1001" s="49" t="s">
        <v>558</v>
      </c>
      <c r="S1001" s="49" t="s">
        <v>559</v>
      </c>
      <c r="T1001" s="116">
        <v>256.10000000000002</v>
      </c>
      <c r="U1001" s="49" t="s">
        <v>663</v>
      </c>
      <c r="V1001" s="50"/>
      <c r="W1001" s="116"/>
    </row>
    <row r="1002" spans="1:23" s="49" customFormat="1" x14ac:dyDescent="0.25">
      <c r="A1002" s="49" t="s">
        <v>53</v>
      </c>
      <c r="B1002" s="49" t="s">
        <v>662</v>
      </c>
      <c r="C1002" s="49" t="s">
        <v>187</v>
      </c>
      <c r="D1002" s="49" t="s">
        <v>538</v>
      </c>
      <c r="F1002" s="49" t="s">
        <v>539</v>
      </c>
      <c r="G1002" s="49" t="s">
        <v>540</v>
      </c>
      <c r="H1002" s="49" t="s">
        <v>541</v>
      </c>
      <c r="I1002" s="49" t="s">
        <v>542</v>
      </c>
      <c r="J1002" s="49" t="s">
        <v>543</v>
      </c>
      <c r="K1002" s="49">
        <v>21</v>
      </c>
      <c r="L1002" s="49" t="s">
        <v>544</v>
      </c>
      <c r="M1002" s="49" t="s">
        <v>545</v>
      </c>
      <c r="N1002" s="49" t="s">
        <v>546</v>
      </c>
      <c r="O1002" s="49" t="s">
        <v>547</v>
      </c>
      <c r="P1002" s="49" t="s">
        <v>548</v>
      </c>
      <c r="Q1002" s="49" t="s">
        <v>549</v>
      </c>
      <c r="R1002" s="49" t="s">
        <v>560</v>
      </c>
      <c r="S1002" s="49" t="s">
        <v>561</v>
      </c>
      <c r="T1002" s="116">
        <v>639</v>
      </c>
      <c r="U1002" s="49" t="s">
        <v>663</v>
      </c>
      <c r="V1002" s="50"/>
      <c r="W1002" s="116"/>
    </row>
    <row r="1003" spans="1:23" s="49" customFormat="1" x14ac:dyDescent="0.25">
      <c r="A1003" s="49" t="s">
        <v>53</v>
      </c>
      <c r="B1003" s="49" t="s">
        <v>662</v>
      </c>
      <c r="C1003" s="49" t="s">
        <v>187</v>
      </c>
      <c r="D1003" s="49" t="s">
        <v>538</v>
      </c>
      <c r="F1003" s="49" t="s">
        <v>539</v>
      </c>
      <c r="G1003" s="49" t="s">
        <v>540</v>
      </c>
      <c r="H1003" s="49" t="s">
        <v>541</v>
      </c>
      <c r="I1003" s="49" t="s">
        <v>542</v>
      </c>
      <c r="J1003" s="49" t="s">
        <v>543</v>
      </c>
      <c r="K1003" s="49">
        <v>21</v>
      </c>
      <c r="L1003" s="49" t="s">
        <v>544</v>
      </c>
      <c r="M1003" s="49" t="s">
        <v>545</v>
      </c>
      <c r="N1003" s="49" t="s">
        <v>546</v>
      </c>
      <c r="O1003" s="49" t="s">
        <v>547</v>
      </c>
      <c r="P1003" s="49" t="s">
        <v>548</v>
      </c>
      <c r="Q1003" s="49" t="s">
        <v>549</v>
      </c>
      <c r="R1003" s="49" t="s">
        <v>562</v>
      </c>
      <c r="S1003" s="49" t="s">
        <v>563</v>
      </c>
      <c r="T1003" s="116">
        <v>102.4</v>
      </c>
      <c r="U1003" s="49" t="s">
        <v>663</v>
      </c>
      <c r="V1003" s="50"/>
      <c r="W1003" s="116"/>
    </row>
    <row r="1004" spans="1:23" s="49" customFormat="1" x14ac:dyDescent="0.25">
      <c r="A1004" s="49" t="s">
        <v>53</v>
      </c>
      <c r="B1004" s="49" t="s">
        <v>662</v>
      </c>
      <c r="C1004" s="49" t="s">
        <v>187</v>
      </c>
      <c r="D1004" s="49" t="s">
        <v>538</v>
      </c>
      <c r="F1004" s="49" t="s">
        <v>539</v>
      </c>
      <c r="G1004" s="49" t="s">
        <v>540</v>
      </c>
      <c r="H1004" s="49" t="s">
        <v>541</v>
      </c>
      <c r="I1004" s="49" t="s">
        <v>542</v>
      </c>
      <c r="J1004" s="49" t="s">
        <v>543</v>
      </c>
      <c r="K1004" s="49">
        <v>21</v>
      </c>
      <c r="L1004" s="49" t="s">
        <v>544</v>
      </c>
      <c r="M1004" s="49" t="s">
        <v>545</v>
      </c>
      <c r="N1004" s="49" t="s">
        <v>546</v>
      </c>
      <c r="O1004" s="49" t="s">
        <v>547</v>
      </c>
      <c r="P1004" s="49" t="s">
        <v>548</v>
      </c>
      <c r="Q1004" s="49" t="s">
        <v>549</v>
      </c>
      <c r="R1004" s="49" t="s">
        <v>564</v>
      </c>
      <c r="S1004" s="49" t="s">
        <v>565</v>
      </c>
      <c r="T1004" s="116">
        <v>755.2</v>
      </c>
      <c r="U1004" s="49" t="s">
        <v>663</v>
      </c>
      <c r="V1004" s="50"/>
      <c r="W1004" s="116"/>
    </row>
    <row r="1005" spans="1:23" s="49" customFormat="1" x14ac:dyDescent="0.25">
      <c r="A1005" s="49" t="s">
        <v>53</v>
      </c>
      <c r="B1005" s="49" t="s">
        <v>662</v>
      </c>
      <c r="C1005" s="49" t="s">
        <v>187</v>
      </c>
      <c r="D1005" s="49" t="s">
        <v>538</v>
      </c>
      <c r="F1005" s="49" t="s">
        <v>539</v>
      </c>
      <c r="G1005" s="49" t="s">
        <v>540</v>
      </c>
      <c r="H1005" s="49" t="s">
        <v>541</v>
      </c>
      <c r="I1005" s="49" t="s">
        <v>542</v>
      </c>
      <c r="J1005" s="49" t="s">
        <v>543</v>
      </c>
      <c r="K1005" s="49">
        <v>21</v>
      </c>
      <c r="L1005" s="49" t="s">
        <v>544</v>
      </c>
      <c r="M1005" s="49" t="s">
        <v>545</v>
      </c>
      <c r="N1005" s="49" t="s">
        <v>546</v>
      </c>
      <c r="O1005" s="49" t="s">
        <v>547</v>
      </c>
      <c r="P1005" s="49" t="s">
        <v>548</v>
      </c>
      <c r="Q1005" s="49" t="s">
        <v>549</v>
      </c>
      <c r="R1005" s="49" t="s">
        <v>566</v>
      </c>
      <c r="S1005" s="49" t="s">
        <v>567</v>
      </c>
      <c r="T1005" s="116">
        <v>475.4</v>
      </c>
      <c r="U1005" s="49" t="s">
        <v>663</v>
      </c>
      <c r="V1005" s="50"/>
      <c r="W1005" s="116"/>
    </row>
    <row r="1006" spans="1:23" s="49" customFormat="1" x14ac:dyDescent="0.25">
      <c r="A1006" s="49" t="s">
        <v>53</v>
      </c>
      <c r="B1006" s="49" t="s">
        <v>662</v>
      </c>
      <c r="C1006" s="49" t="s">
        <v>187</v>
      </c>
      <c r="D1006" s="49" t="s">
        <v>538</v>
      </c>
      <c r="F1006" s="49" t="s">
        <v>539</v>
      </c>
      <c r="G1006" s="49" t="s">
        <v>540</v>
      </c>
      <c r="H1006" s="49" t="s">
        <v>541</v>
      </c>
      <c r="I1006" s="49" t="s">
        <v>542</v>
      </c>
      <c r="J1006" s="49" t="s">
        <v>543</v>
      </c>
      <c r="K1006" s="49">
        <v>21</v>
      </c>
      <c r="L1006" s="49" t="s">
        <v>544</v>
      </c>
      <c r="M1006" s="49" t="s">
        <v>545</v>
      </c>
      <c r="N1006" s="49" t="s">
        <v>546</v>
      </c>
      <c r="O1006" s="49" t="s">
        <v>547</v>
      </c>
      <c r="P1006" s="49" t="s">
        <v>548</v>
      </c>
      <c r="Q1006" s="49" t="s">
        <v>549</v>
      </c>
      <c r="R1006" s="49" t="s">
        <v>568</v>
      </c>
      <c r="S1006" s="49" t="s">
        <v>569</v>
      </c>
      <c r="T1006" s="116">
        <v>282.10000000000002</v>
      </c>
      <c r="U1006" s="49" t="s">
        <v>663</v>
      </c>
      <c r="V1006" s="50"/>
      <c r="W1006" s="116"/>
    </row>
    <row r="1007" spans="1:23" s="49" customFormat="1" x14ac:dyDescent="0.25">
      <c r="A1007" s="49" t="s">
        <v>53</v>
      </c>
      <c r="B1007" s="49" t="s">
        <v>662</v>
      </c>
      <c r="C1007" s="49" t="s">
        <v>187</v>
      </c>
      <c r="D1007" s="49" t="s">
        <v>538</v>
      </c>
      <c r="F1007" s="49" t="s">
        <v>539</v>
      </c>
      <c r="G1007" s="49" t="s">
        <v>540</v>
      </c>
      <c r="H1007" s="49" t="s">
        <v>541</v>
      </c>
      <c r="I1007" s="49" t="s">
        <v>542</v>
      </c>
      <c r="J1007" s="49" t="s">
        <v>543</v>
      </c>
      <c r="K1007" s="49">
        <v>21</v>
      </c>
      <c r="L1007" s="49" t="s">
        <v>544</v>
      </c>
      <c r="M1007" s="49" t="s">
        <v>545</v>
      </c>
      <c r="N1007" s="49" t="s">
        <v>546</v>
      </c>
      <c r="O1007" s="49" t="s">
        <v>547</v>
      </c>
      <c r="P1007" s="49" t="s">
        <v>548</v>
      </c>
      <c r="Q1007" s="49" t="s">
        <v>549</v>
      </c>
      <c r="R1007" s="49" t="s">
        <v>570</v>
      </c>
      <c r="S1007" s="49" t="s">
        <v>571</v>
      </c>
      <c r="T1007" s="116">
        <v>36.1</v>
      </c>
      <c r="U1007" s="49" t="s">
        <v>663</v>
      </c>
      <c r="V1007" s="50"/>
      <c r="W1007" s="116"/>
    </row>
    <row r="1008" spans="1:23" s="49" customFormat="1" x14ac:dyDescent="0.25">
      <c r="A1008" s="49" t="s">
        <v>53</v>
      </c>
      <c r="B1008" s="49" t="s">
        <v>662</v>
      </c>
      <c r="C1008" s="49" t="s">
        <v>187</v>
      </c>
      <c r="D1008" s="49" t="s">
        <v>538</v>
      </c>
      <c r="F1008" s="49" t="s">
        <v>539</v>
      </c>
      <c r="G1008" s="49" t="s">
        <v>540</v>
      </c>
      <c r="H1008" s="49" t="s">
        <v>541</v>
      </c>
      <c r="I1008" s="49" t="s">
        <v>542</v>
      </c>
      <c r="J1008" s="49" t="s">
        <v>543</v>
      </c>
      <c r="K1008" s="49">
        <v>21</v>
      </c>
      <c r="L1008" s="49" t="s">
        <v>544</v>
      </c>
      <c r="M1008" s="49" t="s">
        <v>545</v>
      </c>
      <c r="N1008" s="49" t="s">
        <v>546</v>
      </c>
      <c r="O1008" s="49" t="s">
        <v>547</v>
      </c>
      <c r="P1008" s="49" t="s">
        <v>548</v>
      </c>
      <c r="Q1008" s="49" t="s">
        <v>549</v>
      </c>
      <c r="R1008" s="49" t="s">
        <v>572</v>
      </c>
      <c r="S1008" s="49" t="s">
        <v>573</v>
      </c>
      <c r="T1008" s="116"/>
      <c r="U1008" s="49" t="s">
        <v>663</v>
      </c>
      <c r="V1008" s="50"/>
      <c r="W1008" s="116"/>
    </row>
    <row r="1009" spans="1:21" x14ac:dyDescent="0.25">
      <c r="A1009" t="s">
        <v>53</v>
      </c>
      <c r="B1009" t="s">
        <v>662</v>
      </c>
      <c r="C1009" t="s">
        <v>187</v>
      </c>
      <c r="D1009" t="s">
        <v>538</v>
      </c>
      <c r="F1009" t="s">
        <v>539</v>
      </c>
      <c r="G1009" t="s">
        <v>540</v>
      </c>
      <c r="H1009" t="s">
        <v>541</v>
      </c>
      <c r="I1009" t="s">
        <v>542</v>
      </c>
      <c r="J1009" t="s">
        <v>543</v>
      </c>
      <c r="K1009">
        <v>21</v>
      </c>
      <c r="L1009" t="s">
        <v>574</v>
      </c>
      <c r="M1009" t="s">
        <v>575</v>
      </c>
      <c r="N1009" t="s">
        <v>546</v>
      </c>
      <c r="O1009" t="s">
        <v>547</v>
      </c>
      <c r="P1009" t="s">
        <v>548</v>
      </c>
      <c r="Q1009" t="s">
        <v>549</v>
      </c>
      <c r="R1009" t="s">
        <v>131</v>
      </c>
      <c r="S1009" t="s">
        <v>550</v>
      </c>
      <c r="T1009" s="113">
        <v>2143</v>
      </c>
      <c r="U1009" t="s">
        <v>663</v>
      </c>
    </row>
    <row r="1010" spans="1:21" x14ac:dyDescent="0.25">
      <c r="A1010" t="s">
        <v>53</v>
      </c>
      <c r="B1010" t="s">
        <v>662</v>
      </c>
      <c r="C1010" t="s">
        <v>187</v>
      </c>
      <c r="D1010" t="s">
        <v>538</v>
      </c>
      <c r="F1010" t="s">
        <v>539</v>
      </c>
      <c r="G1010" t="s">
        <v>540</v>
      </c>
      <c r="H1010" t="s">
        <v>541</v>
      </c>
      <c r="I1010" t="s">
        <v>542</v>
      </c>
      <c r="J1010" t="s">
        <v>543</v>
      </c>
      <c r="K1010">
        <v>21</v>
      </c>
      <c r="L1010" t="s">
        <v>574</v>
      </c>
      <c r="M1010" t="s">
        <v>575</v>
      </c>
      <c r="N1010" t="s">
        <v>546</v>
      </c>
      <c r="O1010" t="s">
        <v>547</v>
      </c>
      <c r="P1010" t="s">
        <v>548</v>
      </c>
      <c r="Q1010" t="s">
        <v>549</v>
      </c>
      <c r="R1010" t="s">
        <v>552</v>
      </c>
      <c r="S1010" t="s">
        <v>553</v>
      </c>
      <c r="T1010" s="113">
        <v>183.4</v>
      </c>
      <c r="U1010" t="s">
        <v>663</v>
      </c>
    </row>
    <row r="1011" spans="1:21" x14ac:dyDescent="0.25">
      <c r="A1011" t="s">
        <v>53</v>
      </c>
      <c r="B1011" t="s">
        <v>662</v>
      </c>
      <c r="C1011" t="s">
        <v>187</v>
      </c>
      <c r="D1011" t="s">
        <v>538</v>
      </c>
      <c r="F1011" t="s">
        <v>539</v>
      </c>
      <c r="G1011" t="s">
        <v>540</v>
      </c>
      <c r="H1011" t="s">
        <v>541</v>
      </c>
      <c r="I1011" t="s">
        <v>542</v>
      </c>
      <c r="J1011" t="s">
        <v>543</v>
      </c>
      <c r="K1011">
        <v>21</v>
      </c>
      <c r="L1011" t="s">
        <v>574</v>
      </c>
      <c r="M1011" t="s">
        <v>575</v>
      </c>
      <c r="N1011" t="s">
        <v>546</v>
      </c>
      <c r="O1011" t="s">
        <v>547</v>
      </c>
      <c r="P1011" t="s">
        <v>548</v>
      </c>
      <c r="Q1011" t="s">
        <v>549</v>
      </c>
      <c r="R1011" t="s">
        <v>554</v>
      </c>
      <c r="S1011" t="s">
        <v>555</v>
      </c>
      <c r="T1011" s="113">
        <v>232.4</v>
      </c>
      <c r="U1011" t="s">
        <v>663</v>
      </c>
    </row>
    <row r="1012" spans="1:21" x14ac:dyDescent="0.25">
      <c r="A1012" t="s">
        <v>53</v>
      </c>
      <c r="B1012" t="s">
        <v>662</v>
      </c>
      <c r="C1012" t="s">
        <v>187</v>
      </c>
      <c r="D1012" t="s">
        <v>538</v>
      </c>
      <c r="F1012" t="s">
        <v>539</v>
      </c>
      <c r="G1012" t="s">
        <v>540</v>
      </c>
      <c r="H1012" t="s">
        <v>541</v>
      </c>
      <c r="I1012" t="s">
        <v>542</v>
      </c>
      <c r="J1012" t="s">
        <v>543</v>
      </c>
      <c r="K1012">
        <v>21</v>
      </c>
      <c r="L1012" t="s">
        <v>574</v>
      </c>
      <c r="M1012" t="s">
        <v>575</v>
      </c>
      <c r="N1012" t="s">
        <v>546</v>
      </c>
      <c r="O1012" t="s">
        <v>547</v>
      </c>
      <c r="P1012" t="s">
        <v>548</v>
      </c>
      <c r="Q1012" t="s">
        <v>549</v>
      </c>
      <c r="R1012" t="s">
        <v>556</v>
      </c>
      <c r="S1012" t="s">
        <v>557</v>
      </c>
      <c r="T1012" s="113">
        <v>202.1</v>
      </c>
      <c r="U1012" t="s">
        <v>663</v>
      </c>
    </row>
    <row r="1013" spans="1:21" x14ac:dyDescent="0.25">
      <c r="A1013" t="s">
        <v>53</v>
      </c>
      <c r="B1013" t="s">
        <v>662</v>
      </c>
      <c r="C1013" t="s">
        <v>187</v>
      </c>
      <c r="D1013" t="s">
        <v>538</v>
      </c>
      <c r="F1013" t="s">
        <v>539</v>
      </c>
      <c r="G1013" t="s">
        <v>540</v>
      </c>
      <c r="H1013" t="s">
        <v>541</v>
      </c>
      <c r="I1013" t="s">
        <v>542</v>
      </c>
      <c r="J1013" t="s">
        <v>543</v>
      </c>
      <c r="K1013">
        <v>21</v>
      </c>
      <c r="L1013" t="s">
        <v>574</v>
      </c>
      <c r="M1013" t="s">
        <v>575</v>
      </c>
      <c r="N1013" t="s">
        <v>546</v>
      </c>
      <c r="O1013" t="s">
        <v>547</v>
      </c>
      <c r="P1013" t="s">
        <v>548</v>
      </c>
      <c r="Q1013" t="s">
        <v>549</v>
      </c>
      <c r="R1013" t="s">
        <v>558</v>
      </c>
      <c r="S1013" t="s">
        <v>559</v>
      </c>
      <c r="T1013" s="113">
        <v>20.3</v>
      </c>
      <c r="U1013" t="s">
        <v>663</v>
      </c>
    </row>
    <row r="1014" spans="1:21" x14ac:dyDescent="0.25">
      <c r="A1014" t="s">
        <v>53</v>
      </c>
      <c r="B1014" t="s">
        <v>662</v>
      </c>
      <c r="C1014" t="s">
        <v>187</v>
      </c>
      <c r="D1014" t="s">
        <v>538</v>
      </c>
      <c r="F1014" t="s">
        <v>539</v>
      </c>
      <c r="G1014" t="s">
        <v>540</v>
      </c>
      <c r="H1014" t="s">
        <v>541</v>
      </c>
      <c r="I1014" t="s">
        <v>542</v>
      </c>
      <c r="J1014" t="s">
        <v>543</v>
      </c>
      <c r="K1014">
        <v>21</v>
      </c>
      <c r="L1014" t="s">
        <v>574</v>
      </c>
      <c r="M1014" t="s">
        <v>575</v>
      </c>
      <c r="N1014" t="s">
        <v>546</v>
      </c>
      <c r="O1014" t="s">
        <v>547</v>
      </c>
      <c r="P1014" t="s">
        <v>548</v>
      </c>
      <c r="Q1014" t="s">
        <v>549</v>
      </c>
      <c r="R1014" t="s">
        <v>560</v>
      </c>
      <c r="S1014" t="s">
        <v>561</v>
      </c>
      <c r="T1014" s="113">
        <v>277.89999999999998</v>
      </c>
      <c r="U1014" t="s">
        <v>663</v>
      </c>
    </row>
    <row r="1015" spans="1:21" x14ac:dyDescent="0.25">
      <c r="A1015" t="s">
        <v>53</v>
      </c>
      <c r="B1015" t="s">
        <v>662</v>
      </c>
      <c r="C1015" t="s">
        <v>187</v>
      </c>
      <c r="D1015" t="s">
        <v>538</v>
      </c>
      <c r="F1015" t="s">
        <v>539</v>
      </c>
      <c r="G1015" t="s">
        <v>540</v>
      </c>
      <c r="H1015" t="s">
        <v>541</v>
      </c>
      <c r="I1015" t="s">
        <v>542</v>
      </c>
      <c r="J1015" t="s">
        <v>543</v>
      </c>
      <c r="K1015">
        <v>21</v>
      </c>
      <c r="L1015" t="s">
        <v>574</v>
      </c>
      <c r="M1015" t="s">
        <v>575</v>
      </c>
      <c r="N1015" t="s">
        <v>546</v>
      </c>
      <c r="O1015" t="s">
        <v>547</v>
      </c>
      <c r="P1015" t="s">
        <v>548</v>
      </c>
      <c r="Q1015" t="s">
        <v>549</v>
      </c>
      <c r="R1015" t="s">
        <v>562</v>
      </c>
      <c r="S1015" t="s">
        <v>563</v>
      </c>
      <c r="T1015" s="113">
        <v>74.8</v>
      </c>
      <c r="U1015" t="s">
        <v>663</v>
      </c>
    </row>
    <row r="1016" spans="1:21" x14ac:dyDescent="0.25">
      <c r="A1016" t="s">
        <v>53</v>
      </c>
      <c r="B1016" t="s">
        <v>662</v>
      </c>
      <c r="C1016" t="s">
        <v>187</v>
      </c>
      <c r="D1016" t="s">
        <v>538</v>
      </c>
      <c r="F1016" t="s">
        <v>539</v>
      </c>
      <c r="G1016" t="s">
        <v>540</v>
      </c>
      <c r="H1016" t="s">
        <v>541</v>
      </c>
      <c r="I1016" t="s">
        <v>542</v>
      </c>
      <c r="J1016" t="s">
        <v>543</v>
      </c>
      <c r="K1016">
        <v>21</v>
      </c>
      <c r="L1016" t="s">
        <v>574</v>
      </c>
      <c r="M1016" t="s">
        <v>575</v>
      </c>
      <c r="N1016" t="s">
        <v>546</v>
      </c>
      <c r="O1016" t="s">
        <v>547</v>
      </c>
      <c r="P1016" t="s">
        <v>548</v>
      </c>
      <c r="Q1016" t="s">
        <v>549</v>
      </c>
      <c r="R1016" t="s">
        <v>564</v>
      </c>
      <c r="S1016" t="s">
        <v>565</v>
      </c>
      <c r="T1016" s="113">
        <v>650.29999999999995</v>
      </c>
      <c r="U1016" t="s">
        <v>663</v>
      </c>
    </row>
    <row r="1017" spans="1:21" x14ac:dyDescent="0.25">
      <c r="A1017" t="s">
        <v>53</v>
      </c>
      <c r="B1017" t="s">
        <v>662</v>
      </c>
      <c r="C1017" t="s">
        <v>187</v>
      </c>
      <c r="D1017" t="s">
        <v>538</v>
      </c>
      <c r="F1017" t="s">
        <v>539</v>
      </c>
      <c r="G1017" t="s">
        <v>540</v>
      </c>
      <c r="H1017" t="s">
        <v>541</v>
      </c>
      <c r="I1017" t="s">
        <v>542</v>
      </c>
      <c r="J1017" t="s">
        <v>543</v>
      </c>
      <c r="K1017">
        <v>21</v>
      </c>
      <c r="L1017" t="s">
        <v>574</v>
      </c>
      <c r="M1017" t="s">
        <v>575</v>
      </c>
      <c r="N1017" t="s">
        <v>546</v>
      </c>
      <c r="O1017" t="s">
        <v>547</v>
      </c>
      <c r="P1017" t="s">
        <v>548</v>
      </c>
      <c r="Q1017" t="s">
        <v>549</v>
      </c>
      <c r="R1017" t="s">
        <v>566</v>
      </c>
      <c r="S1017" t="s">
        <v>567</v>
      </c>
      <c r="T1017" s="113">
        <v>347.7</v>
      </c>
      <c r="U1017" t="s">
        <v>663</v>
      </c>
    </row>
    <row r="1018" spans="1:21" x14ac:dyDescent="0.25">
      <c r="A1018" t="s">
        <v>53</v>
      </c>
      <c r="B1018" t="s">
        <v>662</v>
      </c>
      <c r="C1018" t="s">
        <v>187</v>
      </c>
      <c r="D1018" t="s">
        <v>538</v>
      </c>
      <c r="F1018" t="s">
        <v>539</v>
      </c>
      <c r="G1018" t="s">
        <v>540</v>
      </c>
      <c r="H1018" t="s">
        <v>541</v>
      </c>
      <c r="I1018" t="s">
        <v>542</v>
      </c>
      <c r="J1018" t="s">
        <v>543</v>
      </c>
      <c r="K1018">
        <v>21</v>
      </c>
      <c r="L1018" t="s">
        <v>574</v>
      </c>
      <c r="M1018" t="s">
        <v>575</v>
      </c>
      <c r="N1018" t="s">
        <v>546</v>
      </c>
      <c r="O1018" t="s">
        <v>547</v>
      </c>
      <c r="P1018" t="s">
        <v>548</v>
      </c>
      <c r="Q1018" t="s">
        <v>549</v>
      </c>
      <c r="R1018" t="s">
        <v>568</v>
      </c>
      <c r="S1018" t="s">
        <v>569</v>
      </c>
      <c r="T1018" s="113">
        <v>123.9</v>
      </c>
      <c r="U1018" t="s">
        <v>663</v>
      </c>
    </row>
    <row r="1019" spans="1:21" x14ac:dyDescent="0.25">
      <c r="A1019" t="s">
        <v>53</v>
      </c>
      <c r="B1019" t="s">
        <v>662</v>
      </c>
      <c r="C1019" t="s">
        <v>187</v>
      </c>
      <c r="D1019" t="s">
        <v>538</v>
      </c>
      <c r="F1019" t="s">
        <v>539</v>
      </c>
      <c r="G1019" t="s">
        <v>540</v>
      </c>
      <c r="H1019" t="s">
        <v>541</v>
      </c>
      <c r="I1019" t="s">
        <v>542</v>
      </c>
      <c r="J1019" t="s">
        <v>543</v>
      </c>
      <c r="K1019">
        <v>21</v>
      </c>
      <c r="L1019" t="s">
        <v>574</v>
      </c>
      <c r="M1019" t="s">
        <v>575</v>
      </c>
      <c r="N1019" t="s">
        <v>546</v>
      </c>
      <c r="O1019" t="s">
        <v>547</v>
      </c>
      <c r="P1019" t="s">
        <v>548</v>
      </c>
      <c r="Q1019" t="s">
        <v>549</v>
      </c>
      <c r="R1019" t="s">
        <v>570</v>
      </c>
      <c r="S1019" t="s">
        <v>571</v>
      </c>
      <c r="T1019" s="113">
        <v>30.2</v>
      </c>
      <c r="U1019" t="s">
        <v>663</v>
      </c>
    </row>
    <row r="1020" spans="1:21" x14ac:dyDescent="0.25">
      <c r="A1020" t="s">
        <v>53</v>
      </c>
      <c r="B1020" t="s">
        <v>662</v>
      </c>
      <c r="C1020" t="s">
        <v>187</v>
      </c>
      <c r="D1020" t="s">
        <v>538</v>
      </c>
      <c r="F1020" t="s">
        <v>539</v>
      </c>
      <c r="G1020" t="s">
        <v>540</v>
      </c>
      <c r="H1020" t="s">
        <v>541</v>
      </c>
      <c r="I1020" t="s">
        <v>542</v>
      </c>
      <c r="J1020" t="s">
        <v>543</v>
      </c>
      <c r="K1020">
        <v>21</v>
      </c>
      <c r="L1020" t="s">
        <v>574</v>
      </c>
      <c r="M1020" t="s">
        <v>575</v>
      </c>
      <c r="N1020" t="s">
        <v>546</v>
      </c>
      <c r="O1020" t="s">
        <v>547</v>
      </c>
      <c r="P1020" t="s">
        <v>548</v>
      </c>
      <c r="Q1020" t="s">
        <v>549</v>
      </c>
      <c r="R1020" t="s">
        <v>572</v>
      </c>
      <c r="S1020" t="s">
        <v>573</v>
      </c>
      <c r="U1020" t="s">
        <v>663</v>
      </c>
    </row>
    <row r="1021" spans="1:21" x14ac:dyDescent="0.25">
      <c r="A1021" t="s">
        <v>53</v>
      </c>
      <c r="B1021" t="s">
        <v>662</v>
      </c>
      <c r="C1021" t="s">
        <v>187</v>
      </c>
      <c r="D1021" t="s">
        <v>538</v>
      </c>
      <c r="F1021" t="s">
        <v>539</v>
      </c>
      <c r="G1021" t="s">
        <v>540</v>
      </c>
      <c r="H1021" t="s">
        <v>541</v>
      </c>
      <c r="I1021" t="s">
        <v>542</v>
      </c>
      <c r="J1021" t="s">
        <v>543</v>
      </c>
      <c r="K1021">
        <v>21</v>
      </c>
      <c r="L1021" t="s">
        <v>576</v>
      </c>
      <c r="M1021" t="s">
        <v>547</v>
      </c>
      <c r="N1021" t="s">
        <v>546</v>
      </c>
      <c r="O1021" t="s">
        <v>547</v>
      </c>
      <c r="P1021" t="s">
        <v>548</v>
      </c>
      <c r="Q1021" t="s">
        <v>549</v>
      </c>
      <c r="R1021" t="s">
        <v>131</v>
      </c>
      <c r="S1021" t="s">
        <v>550</v>
      </c>
      <c r="T1021" s="113">
        <v>1783.2</v>
      </c>
      <c r="U1021" t="s">
        <v>663</v>
      </c>
    </row>
    <row r="1022" spans="1:21" x14ac:dyDescent="0.25">
      <c r="A1022" t="s">
        <v>53</v>
      </c>
      <c r="B1022" t="s">
        <v>662</v>
      </c>
      <c r="C1022" t="s">
        <v>187</v>
      </c>
      <c r="D1022" t="s">
        <v>538</v>
      </c>
      <c r="F1022" t="s">
        <v>539</v>
      </c>
      <c r="G1022" t="s">
        <v>540</v>
      </c>
      <c r="H1022" t="s">
        <v>541</v>
      </c>
      <c r="I1022" t="s">
        <v>542</v>
      </c>
      <c r="J1022" t="s">
        <v>543</v>
      </c>
      <c r="K1022">
        <v>21</v>
      </c>
      <c r="L1022" t="s">
        <v>576</v>
      </c>
      <c r="M1022" t="s">
        <v>547</v>
      </c>
      <c r="N1022" t="s">
        <v>546</v>
      </c>
      <c r="O1022" t="s">
        <v>547</v>
      </c>
      <c r="P1022" t="s">
        <v>548</v>
      </c>
      <c r="Q1022" t="s">
        <v>549</v>
      </c>
      <c r="R1022" t="s">
        <v>552</v>
      </c>
      <c r="S1022" t="s">
        <v>553</v>
      </c>
      <c r="T1022" s="113">
        <v>99.7</v>
      </c>
      <c r="U1022" t="s">
        <v>663</v>
      </c>
    </row>
    <row r="1023" spans="1:21" x14ac:dyDescent="0.25">
      <c r="A1023" t="s">
        <v>53</v>
      </c>
      <c r="B1023" t="s">
        <v>662</v>
      </c>
      <c r="C1023" t="s">
        <v>187</v>
      </c>
      <c r="D1023" t="s">
        <v>538</v>
      </c>
      <c r="F1023" t="s">
        <v>539</v>
      </c>
      <c r="G1023" t="s">
        <v>540</v>
      </c>
      <c r="H1023" t="s">
        <v>541</v>
      </c>
      <c r="I1023" t="s">
        <v>542</v>
      </c>
      <c r="J1023" t="s">
        <v>543</v>
      </c>
      <c r="K1023">
        <v>21</v>
      </c>
      <c r="L1023" t="s">
        <v>576</v>
      </c>
      <c r="M1023" t="s">
        <v>547</v>
      </c>
      <c r="N1023" t="s">
        <v>546</v>
      </c>
      <c r="O1023" t="s">
        <v>547</v>
      </c>
      <c r="P1023" t="s">
        <v>548</v>
      </c>
      <c r="Q1023" t="s">
        <v>549</v>
      </c>
      <c r="R1023" t="s">
        <v>554</v>
      </c>
      <c r="S1023" t="s">
        <v>555</v>
      </c>
      <c r="T1023" s="113">
        <v>297.8</v>
      </c>
      <c r="U1023" t="s">
        <v>663</v>
      </c>
    </row>
    <row r="1024" spans="1:21" x14ac:dyDescent="0.25">
      <c r="A1024" t="s">
        <v>53</v>
      </c>
      <c r="B1024" t="s">
        <v>662</v>
      </c>
      <c r="C1024" t="s">
        <v>187</v>
      </c>
      <c r="D1024" t="s">
        <v>538</v>
      </c>
      <c r="F1024" t="s">
        <v>539</v>
      </c>
      <c r="G1024" t="s">
        <v>540</v>
      </c>
      <c r="H1024" t="s">
        <v>541</v>
      </c>
      <c r="I1024" t="s">
        <v>542</v>
      </c>
      <c r="J1024" t="s">
        <v>543</v>
      </c>
      <c r="K1024">
        <v>21</v>
      </c>
      <c r="L1024" t="s">
        <v>576</v>
      </c>
      <c r="M1024" t="s">
        <v>547</v>
      </c>
      <c r="N1024" t="s">
        <v>546</v>
      </c>
      <c r="O1024" t="s">
        <v>547</v>
      </c>
      <c r="P1024" t="s">
        <v>548</v>
      </c>
      <c r="Q1024" t="s">
        <v>549</v>
      </c>
      <c r="R1024" t="s">
        <v>556</v>
      </c>
      <c r="S1024" t="s">
        <v>557</v>
      </c>
      <c r="T1024" s="113">
        <v>364.5</v>
      </c>
      <c r="U1024" t="s">
        <v>663</v>
      </c>
    </row>
    <row r="1025" spans="1:23" x14ac:dyDescent="0.25">
      <c r="A1025" t="s">
        <v>53</v>
      </c>
      <c r="B1025" t="s">
        <v>662</v>
      </c>
      <c r="C1025" t="s">
        <v>187</v>
      </c>
      <c r="D1025" t="s">
        <v>538</v>
      </c>
      <c r="F1025" t="s">
        <v>539</v>
      </c>
      <c r="G1025" t="s">
        <v>540</v>
      </c>
      <c r="H1025" t="s">
        <v>541</v>
      </c>
      <c r="I1025" t="s">
        <v>542</v>
      </c>
      <c r="J1025" t="s">
        <v>543</v>
      </c>
      <c r="K1025">
        <v>21</v>
      </c>
      <c r="L1025" t="s">
        <v>576</v>
      </c>
      <c r="M1025" t="s">
        <v>547</v>
      </c>
      <c r="N1025" t="s">
        <v>546</v>
      </c>
      <c r="O1025" t="s">
        <v>547</v>
      </c>
      <c r="P1025" t="s">
        <v>548</v>
      </c>
      <c r="Q1025" t="s">
        <v>549</v>
      </c>
      <c r="R1025" t="s">
        <v>558</v>
      </c>
      <c r="S1025" t="s">
        <v>559</v>
      </c>
      <c r="T1025" s="113">
        <v>235.8</v>
      </c>
      <c r="U1025" t="s">
        <v>663</v>
      </c>
    </row>
    <row r="1026" spans="1:23" x14ac:dyDescent="0.25">
      <c r="A1026" t="s">
        <v>53</v>
      </c>
      <c r="B1026" t="s">
        <v>662</v>
      </c>
      <c r="C1026" t="s">
        <v>187</v>
      </c>
      <c r="D1026" t="s">
        <v>538</v>
      </c>
      <c r="F1026" t="s">
        <v>539</v>
      </c>
      <c r="G1026" t="s">
        <v>540</v>
      </c>
      <c r="H1026" t="s">
        <v>541</v>
      </c>
      <c r="I1026" t="s">
        <v>542</v>
      </c>
      <c r="J1026" t="s">
        <v>543</v>
      </c>
      <c r="K1026">
        <v>21</v>
      </c>
      <c r="L1026" t="s">
        <v>576</v>
      </c>
      <c r="M1026" t="s">
        <v>547</v>
      </c>
      <c r="N1026" t="s">
        <v>546</v>
      </c>
      <c r="O1026" t="s">
        <v>547</v>
      </c>
      <c r="P1026" t="s">
        <v>548</v>
      </c>
      <c r="Q1026" t="s">
        <v>549</v>
      </c>
      <c r="R1026" t="s">
        <v>560</v>
      </c>
      <c r="S1026" t="s">
        <v>561</v>
      </c>
      <c r="T1026" s="113">
        <v>361.1</v>
      </c>
      <c r="U1026" t="s">
        <v>663</v>
      </c>
    </row>
    <row r="1027" spans="1:23" x14ac:dyDescent="0.25">
      <c r="A1027" t="s">
        <v>53</v>
      </c>
      <c r="B1027" t="s">
        <v>662</v>
      </c>
      <c r="C1027" t="s">
        <v>187</v>
      </c>
      <c r="D1027" t="s">
        <v>538</v>
      </c>
      <c r="F1027" t="s">
        <v>539</v>
      </c>
      <c r="G1027" t="s">
        <v>540</v>
      </c>
      <c r="H1027" t="s">
        <v>541</v>
      </c>
      <c r="I1027" t="s">
        <v>542</v>
      </c>
      <c r="J1027" t="s">
        <v>543</v>
      </c>
      <c r="K1027">
        <v>21</v>
      </c>
      <c r="L1027" t="s">
        <v>576</v>
      </c>
      <c r="M1027" t="s">
        <v>547</v>
      </c>
      <c r="N1027" t="s">
        <v>546</v>
      </c>
      <c r="O1027" t="s">
        <v>547</v>
      </c>
      <c r="P1027" t="s">
        <v>548</v>
      </c>
      <c r="Q1027" t="s">
        <v>549</v>
      </c>
      <c r="R1027" t="s">
        <v>562</v>
      </c>
      <c r="S1027" t="s">
        <v>563</v>
      </c>
      <c r="T1027" s="113">
        <v>27.6</v>
      </c>
      <c r="U1027" t="s">
        <v>663</v>
      </c>
    </row>
    <row r="1028" spans="1:23" x14ac:dyDescent="0.25">
      <c r="A1028" t="s">
        <v>53</v>
      </c>
      <c r="B1028" t="s">
        <v>662</v>
      </c>
      <c r="C1028" t="s">
        <v>187</v>
      </c>
      <c r="D1028" t="s">
        <v>538</v>
      </c>
      <c r="F1028" t="s">
        <v>539</v>
      </c>
      <c r="G1028" t="s">
        <v>540</v>
      </c>
      <c r="H1028" t="s">
        <v>541</v>
      </c>
      <c r="I1028" t="s">
        <v>542</v>
      </c>
      <c r="J1028" t="s">
        <v>543</v>
      </c>
      <c r="K1028">
        <v>21</v>
      </c>
      <c r="L1028" t="s">
        <v>576</v>
      </c>
      <c r="M1028" t="s">
        <v>547</v>
      </c>
      <c r="N1028" t="s">
        <v>546</v>
      </c>
      <c r="O1028" t="s">
        <v>547</v>
      </c>
      <c r="P1028" t="s">
        <v>548</v>
      </c>
      <c r="Q1028" t="s">
        <v>549</v>
      </c>
      <c r="R1028" t="s">
        <v>564</v>
      </c>
      <c r="S1028" t="s">
        <v>565</v>
      </c>
      <c r="T1028" s="113">
        <v>104.9</v>
      </c>
      <c r="U1028" t="s">
        <v>663</v>
      </c>
    </row>
    <row r="1029" spans="1:23" x14ac:dyDescent="0.25">
      <c r="A1029" t="s">
        <v>53</v>
      </c>
      <c r="B1029" t="s">
        <v>662</v>
      </c>
      <c r="C1029" t="s">
        <v>187</v>
      </c>
      <c r="D1029" t="s">
        <v>538</v>
      </c>
      <c r="F1029" t="s">
        <v>539</v>
      </c>
      <c r="G1029" t="s">
        <v>540</v>
      </c>
      <c r="H1029" t="s">
        <v>541</v>
      </c>
      <c r="I1029" t="s">
        <v>542</v>
      </c>
      <c r="J1029" t="s">
        <v>543</v>
      </c>
      <c r="K1029">
        <v>21</v>
      </c>
      <c r="L1029" t="s">
        <v>576</v>
      </c>
      <c r="M1029" t="s">
        <v>547</v>
      </c>
      <c r="N1029" t="s">
        <v>546</v>
      </c>
      <c r="O1029" t="s">
        <v>547</v>
      </c>
      <c r="P1029" t="s">
        <v>548</v>
      </c>
      <c r="Q1029" t="s">
        <v>549</v>
      </c>
      <c r="R1029" t="s">
        <v>566</v>
      </c>
      <c r="S1029" t="s">
        <v>567</v>
      </c>
      <c r="T1029" s="113">
        <v>127.7</v>
      </c>
      <c r="U1029" t="s">
        <v>663</v>
      </c>
    </row>
    <row r="1030" spans="1:23" x14ac:dyDescent="0.25">
      <c r="A1030" t="s">
        <v>53</v>
      </c>
      <c r="B1030" t="s">
        <v>662</v>
      </c>
      <c r="C1030" t="s">
        <v>187</v>
      </c>
      <c r="D1030" t="s">
        <v>538</v>
      </c>
      <c r="F1030" t="s">
        <v>539</v>
      </c>
      <c r="G1030" t="s">
        <v>540</v>
      </c>
      <c r="H1030" t="s">
        <v>541</v>
      </c>
      <c r="I1030" t="s">
        <v>542</v>
      </c>
      <c r="J1030" t="s">
        <v>543</v>
      </c>
      <c r="K1030">
        <v>21</v>
      </c>
      <c r="L1030" t="s">
        <v>576</v>
      </c>
      <c r="M1030" t="s">
        <v>547</v>
      </c>
      <c r="N1030" t="s">
        <v>546</v>
      </c>
      <c r="O1030" t="s">
        <v>547</v>
      </c>
      <c r="P1030" t="s">
        <v>548</v>
      </c>
      <c r="Q1030" t="s">
        <v>549</v>
      </c>
      <c r="R1030" t="s">
        <v>568</v>
      </c>
      <c r="S1030" t="s">
        <v>569</v>
      </c>
      <c r="T1030" s="113">
        <v>158.19999999999999</v>
      </c>
      <c r="U1030" t="s">
        <v>663</v>
      </c>
    </row>
    <row r="1031" spans="1:23" x14ac:dyDescent="0.25">
      <c r="A1031" t="s">
        <v>53</v>
      </c>
      <c r="B1031" t="s">
        <v>662</v>
      </c>
      <c r="C1031" t="s">
        <v>187</v>
      </c>
      <c r="D1031" t="s">
        <v>538</v>
      </c>
      <c r="F1031" t="s">
        <v>539</v>
      </c>
      <c r="G1031" t="s">
        <v>540</v>
      </c>
      <c r="H1031" t="s">
        <v>541</v>
      </c>
      <c r="I1031" t="s">
        <v>542</v>
      </c>
      <c r="J1031" t="s">
        <v>543</v>
      </c>
      <c r="K1031">
        <v>21</v>
      </c>
      <c r="L1031" t="s">
        <v>576</v>
      </c>
      <c r="M1031" t="s">
        <v>547</v>
      </c>
      <c r="N1031" t="s">
        <v>546</v>
      </c>
      <c r="O1031" t="s">
        <v>547</v>
      </c>
      <c r="P1031" t="s">
        <v>548</v>
      </c>
      <c r="Q1031" t="s">
        <v>549</v>
      </c>
      <c r="R1031" t="s">
        <v>570</v>
      </c>
      <c r="S1031" t="s">
        <v>571</v>
      </c>
      <c r="T1031" s="113">
        <v>5.9</v>
      </c>
      <c r="U1031" t="s">
        <v>663</v>
      </c>
    </row>
    <row r="1032" spans="1:23" x14ac:dyDescent="0.25">
      <c r="A1032" t="s">
        <v>53</v>
      </c>
      <c r="B1032" t="s">
        <v>662</v>
      </c>
      <c r="C1032" t="s">
        <v>187</v>
      </c>
      <c r="D1032" t="s">
        <v>538</v>
      </c>
      <c r="F1032" t="s">
        <v>539</v>
      </c>
      <c r="G1032" t="s">
        <v>540</v>
      </c>
      <c r="H1032" t="s">
        <v>541</v>
      </c>
      <c r="I1032" t="s">
        <v>542</v>
      </c>
      <c r="J1032" t="s">
        <v>543</v>
      </c>
      <c r="K1032">
        <v>21</v>
      </c>
      <c r="L1032" t="s">
        <v>576</v>
      </c>
      <c r="M1032" t="s">
        <v>547</v>
      </c>
      <c r="N1032" t="s">
        <v>546</v>
      </c>
      <c r="O1032" t="s">
        <v>547</v>
      </c>
      <c r="P1032" t="s">
        <v>548</v>
      </c>
      <c r="Q1032" t="s">
        <v>549</v>
      </c>
      <c r="R1032" t="s">
        <v>572</v>
      </c>
      <c r="S1032" t="s">
        <v>573</v>
      </c>
      <c r="U1032" t="s">
        <v>663</v>
      </c>
    </row>
    <row r="1033" spans="1:23" s="12" customFormat="1" x14ac:dyDescent="0.25">
      <c r="A1033" s="12" t="s">
        <v>664</v>
      </c>
      <c r="B1033" s="12" t="s">
        <v>665</v>
      </c>
      <c r="C1033" s="12" t="s">
        <v>187</v>
      </c>
      <c r="D1033" s="12" t="s">
        <v>538</v>
      </c>
      <c r="F1033" s="12" t="s">
        <v>539</v>
      </c>
      <c r="G1033" s="12" t="s">
        <v>540</v>
      </c>
      <c r="H1033" s="12" t="s">
        <v>541</v>
      </c>
      <c r="I1033" s="12" t="s">
        <v>542</v>
      </c>
      <c r="J1033" s="12" t="s">
        <v>543</v>
      </c>
      <c r="K1033" s="12">
        <v>21</v>
      </c>
      <c r="L1033" s="12" t="s">
        <v>544</v>
      </c>
      <c r="M1033" s="12" t="s">
        <v>545</v>
      </c>
      <c r="N1033" s="12" t="s">
        <v>546</v>
      </c>
      <c r="O1033" s="12" t="s">
        <v>547</v>
      </c>
      <c r="P1033" s="12" t="s">
        <v>548</v>
      </c>
      <c r="Q1033" s="12" t="s">
        <v>549</v>
      </c>
      <c r="R1033" s="12" t="s">
        <v>131</v>
      </c>
      <c r="S1033" s="12" t="s">
        <v>550</v>
      </c>
      <c r="T1033" s="117">
        <v>177.3</v>
      </c>
      <c r="U1033" s="12" t="s">
        <v>666</v>
      </c>
      <c r="V1033" s="52"/>
      <c r="W1033" s="117"/>
    </row>
    <row r="1034" spans="1:23" s="12" customFormat="1" x14ac:dyDescent="0.25">
      <c r="A1034" s="12" t="s">
        <v>664</v>
      </c>
      <c r="B1034" s="12" t="s">
        <v>665</v>
      </c>
      <c r="C1034" s="12" t="s">
        <v>187</v>
      </c>
      <c r="D1034" s="12" t="s">
        <v>538</v>
      </c>
      <c r="F1034" s="12" t="s">
        <v>539</v>
      </c>
      <c r="G1034" s="12" t="s">
        <v>540</v>
      </c>
      <c r="H1034" s="12" t="s">
        <v>541</v>
      </c>
      <c r="I1034" s="12" t="s">
        <v>542</v>
      </c>
      <c r="J1034" s="12" t="s">
        <v>543</v>
      </c>
      <c r="K1034" s="12">
        <v>21</v>
      </c>
      <c r="L1034" s="12" t="s">
        <v>544</v>
      </c>
      <c r="M1034" s="12" t="s">
        <v>545</v>
      </c>
      <c r="N1034" s="12" t="s">
        <v>546</v>
      </c>
      <c r="O1034" s="12" t="s">
        <v>547</v>
      </c>
      <c r="P1034" s="12" t="s">
        <v>548</v>
      </c>
      <c r="Q1034" s="12" t="s">
        <v>549</v>
      </c>
      <c r="R1034" s="12" t="s">
        <v>552</v>
      </c>
      <c r="S1034" s="12" t="s">
        <v>553</v>
      </c>
      <c r="T1034" s="117">
        <v>16.7</v>
      </c>
      <c r="U1034" s="12" t="s">
        <v>666</v>
      </c>
      <c r="V1034" s="52"/>
      <c r="W1034" s="117"/>
    </row>
    <row r="1035" spans="1:23" s="12" customFormat="1" x14ac:dyDescent="0.25">
      <c r="A1035" s="12" t="s">
        <v>664</v>
      </c>
      <c r="B1035" s="12" t="s">
        <v>665</v>
      </c>
      <c r="C1035" s="12" t="s">
        <v>187</v>
      </c>
      <c r="D1035" s="12" t="s">
        <v>538</v>
      </c>
      <c r="F1035" s="12" t="s">
        <v>539</v>
      </c>
      <c r="G1035" s="12" t="s">
        <v>540</v>
      </c>
      <c r="H1035" s="12" t="s">
        <v>541</v>
      </c>
      <c r="I1035" s="12" t="s">
        <v>542</v>
      </c>
      <c r="J1035" s="12" t="s">
        <v>543</v>
      </c>
      <c r="K1035" s="12">
        <v>21</v>
      </c>
      <c r="L1035" s="12" t="s">
        <v>544</v>
      </c>
      <c r="M1035" s="12" t="s">
        <v>545</v>
      </c>
      <c r="N1035" s="12" t="s">
        <v>546</v>
      </c>
      <c r="O1035" s="12" t="s">
        <v>547</v>
      </c>
      <c r="P1035" s="12" t="s">
        <v>548</v>
      </c>
      <c r="Q1035" s="12" t="s">
        <v>549</v>
      </c>
      <c r="R1035" s="12" t="s">
        <v>554</v>
      </c>
      <c r="S1035" s="12" t="s">
        <v>555</v>
      </c>
      <c r="T1035" s="117">
        <v>31.1</v>
      </c>
      <c r="U1035" s="12" t="s">
        <v>666</v>
      </c>
      <c r="V1035" s="52"/>
      <c r="W1035" s="117"/>
    </row>
    <row r="1036" spans="1:23" s="12" customFormat="1" x14ac:dyDescent="0.25">
      <c r="A1036" s="12" t="s">
        <v>664</v>
      </c>
      <c r="B1036" s="12" t="s">
        <v>665</v>
      </c>
      <c r="C1036" s="12" t="s">
        <v>187</v>
      </c>
      <c r="D1036" s="12" t="s">
        <v>538</v>
      </c>
      <c r="F1036" s="12" t="s">
        <v>539</v>
      </c>
      <c r="G1036" s="12" t="s">
        <v>540</v>
      </c>
      <c r="H1036" s="12" t="s">
        <v>541</v>
      </c>
      <c r="I1036" s="12" t="s">
        <v>542</v>
      </c>
      <c r="J1036" s="12" t="s">
        <v>543</v>
      </c>
      <c r="K1036" s="12">
        <v>21</v>
      </c>
      <c r="L1036" s="12" t="s">
        <v>544</v>
      </c>
      <c r="M1036" s="12" t="s">
        <v>545</v>
      </c>
      <c r="N1036" s="12" t="s">
        <v>546</v>
      </c>
      <c r="O1036" s="12" t="s">
        <v>547</v>
      </c>
      <c r="P1036" s="12" t="s">
        <v>548</v>
      </c>
      <c r="Q1036" s="12" t="s">
        <v>549</v>
      </c>
      <c r="R1036" s="12" t="s">
        <v>556</v>
      </c>
      <c r="S1036" s="12" t="s">
        <v>557</v>
      </c>
      <c r="T1036" s="117">
        <v>28.5</v>
      </c>
      <c r="U1036" s="12" t="s">
        <v>666</v>
      </c>
      <c r="V1036" s="52"/>
      <c r="W1036" s="117"/>
    </row>
    <row r="1037" spans="1:23" s="12" customFormat="1" x14ac:dyDescent="0.25">
      <c r="A1037" s="12" t="s">
        <v>664</v>
      </c>
      <c r="B1037" s="12" t="s">
        <v>665</v>
      </c>
      <c r="C1037" s="12" t="s">
        <v>187</v>
      </c>
      <c r="D1037" s="12" t="s">
        <v>538</v>
      </c>
      <c r="F1037" s="12" t="s">
        <v>539</v>
      </c>
      <c r="G1037" s="12" t="s">
        <v>540</v>
      </c>
      <c r="H1037" s="12" t="s">
        <v>541</v>
      </c>
      <c r="I1037" s="12" t="s">
        <v>542</v>
      </c>
      <c r="J1037" s="12" t="s">
        <v>543</v>
      </c>
      <c r="K1037" s="12">
        <v>21</v>
      </c>
      <c r="L1037" s="12" t="s">
        <v>544</v>
      </c>
      <c r="M1037" s="12" t="s">
        <v>545</v>
      </c>
      <c r="N1037" s="12" t="s">
        <v>546</v>
      </c>
      <c r="O1037" s="12" t="s">
        <v>547</v>
      </c>
      <c r="P1037" s="12" t="s">
        <v>548</v>
      </c>
      <c r="Q1037" s="12" t="s">
        <v>549</v>
      </c>
      <c r="R1037" s="12" t="s">
        <v>558</v>
      </c>
      <c r="S1037" s="12" t="s">
        <v>559</v>
      </c>
      <c r="T1037" s="117">
        <v>12</v>
      </c>
      <c r="U1037" s="12" t="s">
        <v>666</v>
      </c>
      <c r="V1037" s="52"/>
      <c r="W1037" s="117"/>
    </row>
    <row r="1038" spans="1:23" s="12" customFormat="1" x14ac:dyDescent="0.25">
      <c r="A1038" s="12" t="s">
        <v>664</v>
      </c>
      <c r="B1038" s="12" t="s">
        <v>665</v>
      </c>
      <c r="C1038" s="12" t="s">
        <v>187</v>
      </c>
      <c r="D1038" s="12" t="s">
        <v>538</v>
      </c>
      <c r="F1038" s="12" t="s">
        <v>539</v>
      </c>
      <c r="G1038" s="12" t="s">
        <v>540</v>
      </c>
      <c r="H1038" s="12" t="s">
        <v>541</v>
      </c>
      <c r="I1038" s="12" t="s">
        <v>542</v>
      </c>
      <c r="J1038" s="12" t="s">
        <v>543</v>
      </c>
      <c r="K1038" s="12">
        <v>21</v>
      </c>
      <c r="L1038" s="12" t="s">
        <v>544</v>
      </c>
      <c r="M1038" s="12" t="s">
        <v>545</v>
      </c>
      <c r="N1038" s="12" t="s">
        <v>546</v>
      </c>
      <c r="O1038" s="12" t="s">
        <v>547</v>
      </c>
      <c r="P1038" s="12" t="s">
        <v>548</v>
      </c>
      <c r="Q1038" s="12" t="s">
        <v>549</v>
      </c>
      <c r="R1038" s="12" t="s">
        <v>560</v>
      </c>
      <c r="S1038" s="12" t="s">
        <v>561</v>
      </c>
      <c r="T1038" s="117">
        <v>36.6</v>
      </c>
      <c r="U1038" s="12" t="s">
        <v>666</v>
      </c>
      <c r="V1038" s="52"/>
      <c r="W1038" s="117"/>
    </row>
    <row r="1039" spans="1:23" s="12" customFormat="1" x14ac:dyDescent="0.25">
      <c r="A1039" s="12" t="s">
        <v>664</v>
      </c>
      <c r="B1039" s="12" t="s">
        <v>665</v>
      </c>
      <c r="C1039" s="12" t="s">
        <v>187</v>
      </c>
      <c r="D1039" s="12" t="s">
        <v>538</v>
      </c>
      <c r="F1039" s="12" t="s">
        <v>539</v>
      </c>
      <c r="G1039" s="12" t="s">
        <v>540</v>
      </c>
      <c r="H1039" s="12" t="s">
        <v>541</v>
      </c>
      <c r="I1039" s="12" t="s">
        <v>542</v>
      </c>
      <c r="J1039" s="12" t="s">
        <v>543</v>
      </c>
      <c r="K1039" s="12">
        <v>21</v>
      </c>
      <c r="L1039" s="12" t="s">
        <v>544</v>
      </c>
      <c r="M1039" s="12" t="s">
        <v>545</v>
      </c>
      <c r="N1039" s="12" t="s">
        <v>546</v>
      </c>
      <c r="O1039" s="12" t="s">
        <v>547</v>
      </c>
      <c r="P1039" s="12" t="s">
        <v>548</v>
      </c>
      <c r="Q1039" s="12" t="s">
        <v>549</v>
      </c>
      <c r="R1039" s="12" t="s">
        <v>562</v>
      </c>
      <c r="S1039" s="12" t="s">
        <v>563</v>
      </c>
      <c r="T1039" s="117">
        <v>7.2</v>
      </c>
      <c r="U1039" s="12" t="s">
        <v>666</v>
      </c>
      <c r="V1039" s="52"/>
      <c r="W1039" s="117"/>
    </row>
    <row r="1040" spans="1:23" s="12" customFormat="1" x14ac:dyDescent="0.25">
      <c r="A1040" s="12" t="s">
        <v>664</v>
      </c>
      <c r="B1040" s="12" t="s">
        <v>665</v>
      </c>
      <c r="C1040" s="12" t="s">
        <v>187</v>
      </c>
      <c r="D1040" s="12" t="s">
        <v>538</v>
      </c>
      <c r="F1040" s="12" t="s">
        <v>539</v>
      </c>
      <c r="G1040" s="12" t="s">
        <v>540</v>
      </c>
      <c r="H1040" s="12" t="s">
        <v>541</v>
      </c>
      <c r="I1040" s="12" t="s">
        <v>542</v>
      </c>
      <c r="J1040" s="12" t="s">
        <v>543</v>
      </c>
      <c r="K1040" s="12">
        <v>21</v>
      </c>
      <c r="L1040" s="12" t="s">
        <v>544</v>
      </c>
      <c r="M1040" s="12" t="s">
        <v>545</v>
      </c>
      <c r="N1040" s="12" t="s">
        <v>546</v>
      </c>
      <c r="O1040" s="12" t="s">
        <v>547</v>
      </c>
      <c r="P1040" s="12" t="s">
        <v>548</v>
      </c>
      <c r="Q1040" s="12" t="s">
        <v>549</v>
      </c>
      <c r="R1040" s="12" t="s">
        <v>564</v>
      </c>
      <c r="S1040" s="12" t="s">
        <v>565</v>
      </c>
      <c r="T1040" s="117">
        <v>21.4</v>
      </c>
      <c r="U1040" s="12" t="s">
        <v>666</v>
      </c>
      <c r="V1040" s="52"/>
      <c r="W1040" s="117"/>
    </row>
    <row r="1041" spans="1:23" s="12" customFormat="1" x14ac:dyDescent="0.25">
      <c r="A1041" s="12" t="s">
        <v>664</v>
      </c>
      <c r="B1041" s="12" t="s">
        <v>665</v>
      </c>
      <c r="C1041" s="12" t="s">
        <v>187</v>
      </c>
      <c r="D1041" s="12" t="s">
        <v>538</v>
      </c>
      <c r="F1041" s="12" t="s">
        <v>539</v>
      </c>
      <c r="G1041" s="12" t="s">
        <v>540</v>
      </c>
      <c r="H1041" s="12" t="s">
        <v>541</v>
      </c>
      <c r="I1041" s="12" t="s">
        <v>542</v>
      </c>
      <c r="J1041" s="12" t="s">
        <v>543</v>
      </c>
      <c r="K1041" s="12">
        <v>21</v>
      </c>
      <c r="L1041" s="12" t="s">
        <v>544</v>
      </c>
      <c r="M1041" s="12" t="s">
        <v>545</v>
      </c>
      <c r="N1041" s="12" t="s">
        <v>546</v>
      </c>
      <c r="O1041" s="12" t="s">
        <v>547</v>
      </c>
      <c r="P1041" s="12" t="s">
        <v>548</v>
      </c>
      <c r="Q1041" s="12" t="s">
        <v>549</v>
      </c>
      <c r="R1041" s="12" t="s">
        <v>566</v>
      </c>
      <c r="S1041" s="12" t="s">
        <v>567</v>
      </c>
      <c r="T1041" s="117">
        <v>9.9</v>
      </c>
      <c r="U1041" s="12" t="s">
        <v>666</v>
      </c>
      <c r="V1041" s="52"/>
      <c r="W1041" s="117"/>
    </row>
    <row r="1042" spans="1:23" s="12" customFormat="1" x14ac:dyDescent="0.25">
      <c r="A1042" s="12" t="s">
        <v>664</v>
      </c>
      <c r="B1042" s="12" t="s">
        <v>665</v>
      </c>
      <c r="C1042" s="12" t="s">
        <v>187</v>
      </c>
      <c r="D1042" s="12" t="s">
        <v>538</v>
      </c>
      <c r="F1042" s="12" t="s">
        <v>539</v>
      </c>
      <c r="G1042" s="12" t="s">
        <v>540</v>
      </c>
      <c r="H1042" s="12" t="s">
        <v>541</v>
      </c>
      <c r="I1042" s="12" t="s">
        <v>542</v>
      </c>
      <c r="J1042" s="12" t="s">
        <v>543</v>
      </c>
      <c r="K1042" s="12">
        <v>21</v>
      </c>
      <c r="L1042" s="12" t="s">
        <v>544</v>
      </c>
      <c r="M1042" s="12" t="s">
        <v>545</v>
      </c>
      <c r="N1042" s="12" t="s">
        <v>546</v>
      </c>
      <c r="O1042" s="12" t="s">
        <v>547</v>
      </c>
      <c r="P1042" s="12" t="s">
        <v>548</v>
      </c>
      <c r="Q1042" s="12" t="s">
        <v>549</v>
      </c>
      <c r="R1042" s="12" t="s">
        <v>568</v>
      </c>
      <c r="S1042" s="12" t="s">
        <v>569</v>
      </c>
      <c r="T1042" s="117">
        <v>14.1</v>
      </c>
      <c r="U1042" s="12" t="s">
        <v>666</v>
      </c>
      <c r="V1042" s="52"/>
      <c r="W1042" s="117"/>
    </row>
    <row r="1043" spans="1:23" s="12" customFormat="1" x14ac:dyDescent="0.25">
      <c r="A1043" s="12" t="s">
        <v>664</v>
      </c>
      <c r="B1043" s="12" t="s">
        <v>665</v>
      </c>
      <c r="C1043" s="12" t="s">
        <v>187</v>
      </c>
      <c r="D1043" s="12" t="s">
        <v>538</v>
      </c>
      <c r="F1043" s="12" t="s">
        <v>539</v>
      </c>
      <c r="G1043" s="12" t="s">
        <v>540</v>
      </c>
      <c r="H1043" s="12" t="s">
        <v>541</v>
      </c>
      <c r="I1043" s="12" t="s">
        <v>542</v>
      </c>
      <c r="J1043" s="12" t="s">
        <v>543</v>
      </c>
      <c r="K1043" s="12">
        <v>21</v>
      </c>
      <c r="L1043" s="12" t="s">
        <v>544</v>
      </c>
      <c r="M1043" s="12" t="s">
        <v>545</v>
      </c>
      <c r="N1043" s="12" t="s">
        <v>546</v>
      </c>
      <c r="O1043" s="12" t="s">
        <v>547</v>
      </c>
      <c r="P1043" s="12" t="s">
        <v>548</v>
      </c>
      <c r="Q1043" s="12" t="s">
        <v>549</v>
      </c>
      <c r="R1043" s="12" t="s">
        <v>572</v>
      </c>
      <c r="S1043" s="12" t="s">
        <v>573</v>
      </c>
      <c r="T1043" s="117"/>
      <c r="U1043" s="12" t="s">
        <v>666</v>
      </c>
      <c r="V1043" s="52"/>
      <c r="W1043" s="117"/>
    </row>
    <row r="1044" spans="1:23" x14ac:dyDescent="0.25">
      <c r="A1044" t="s">
        <v>664</v>
      </c>
      <c r="B1044" t="s">
        <v>665</v>
      </c>
      <c r="C1044" t="s">
        <v>187</v>
      </c>
      <c r="D1044" t="s">
        <v>538</v>
      </c>
      <c r="F1044" t="s">
        <v>539</v>
      </c>
      <c r="G1044" t="s">
        <v>540</v>
      </c>
      <c r="H1044" t="s">
        <v>541</v>
      </c>
      <c r="I1044" t="s">
        <v>542</v>
      </c>
      <c r="J1044" t="s">
        <v>543</v>
      </c>
      <c r="K1044">
        <v>21</v>
      </c>
      <c r="L1044" t="s">
        <v>574</v>
      </c>
      <c r="M1044" t="s">
        <v>575</v>
      </c>
      <c r="N1044" t="s">
        <v>546</v>
      </c>
      <c r="O1044" t="s">
        <v>547</v>
      </c>
      <c r="P1044" t="s">
        <v>548</v>
      </c>
      <c r="Q1044" t="s">
        <v>549</v>
      </c>
      <c r="R1044" t="s">
        <v>131</v>
      </c>
      <c r="S1044" t="s">
        <v>550</v>
      </c>
      <c r="T1044" s="113">
        <v>96.6</v>
      </c>
      <c r="U1044" t="s">
        <v>666</v>
      </c>
    </row>
    <row r="1045" spans="1:23" x14ac:dyDescent="0.25">
      <c r="A1045" t="s">
        <v>664</v>
      </c>
      <c r="B1045" t="s">
        <v>665</v>
      </c>
      <c r="C1045" t="s">
        <v>187</v>
      </c>
      <c r="D1045" t="s">
        <v>538</v>
      </c>
      <c r="F1045" t="s">
        <v>539</v>
      </c>
      <c r="G1045" t="s">
        <v>540</v>
      </c>
      <c r="H1045" t="s">
        <v>541</v>
      </c>
      <c r="I1045" t="s">
        <v>542</v>
      </c>
      <c r="J1045" t="s">
        <v>543</v>
      </c>
      <c r="K1045">
        <v>21</v>
      </c>
      <c r="L1045" t="s">
        <v>574</v>
      </c>
      <c r="M1045" t="s">
        <v>575</v>
      </c>
      <c r="N1045" t="s">
        <v>546</v>
      </c>
      <c r="O1045" t="s">
        <v>547</v>
      </c>
      <c r="P1045" t="s">
        <v>548</v>
      </c>
      <c r="Q1045" t="s">
        <v>549</v>
      </c>
      <c r="R1045" t="s">
        <v>552</v>
      </c>
      <c r="S1045" t="s">
        <v>553</v>
      </c>
      <c r="T1045" s="113">
        <v>11.7</v>
      </c>
      <c r="U1045" t="s">
        <v>666</v>
      </c>
    </row>
    <row r="1046" spans="1:23" x14ac:dyDescent="0.25">
      <c r="A1046" t="s">
        <v>664</v>
      </c>
      <c r="B1046" t="s">
        <v>665</v>
      </c>
      <c r="C1046" t="s">
        <v>187</v>
      </c>
      <c r="D1046" t="s">
        <v>538</v>
      </c>
      <c r="F1046" t="s">
        <v>539</v>
      </c>
      <c r="G1046" t="s">
        <v>540</v>
      </c>
      <c r="H1046" t="s">
        <v>541</v>
      </c>
      <c r="I1046" t="s">
        <v>542</v>
      </c>
      <c r="J1046" t="s">
        <v>543</v>
      </c>
      <c r="K1046">
        <v>21</v>
      </c>
      <c r="L1046" t="s">
        <v>574</v>
      </c>
      <c r="M1046" t="s">
        <v>575</v>
      </c>
      <c r="N1046" t="s">
        <v>546</v>
      </c>
      <c r="O1046" t="s">
        <v>547</v>
      </c>
      <c r="P1046" t="s">
        <v>548</v>
      </c>
      <c r="Q1046" t="s">
        <v>549</v>
      </c>
      <c r="R1046" t="s">
        <v>554</v>
      </c>
      <c r="S1046" t="s">
        <v>555</v>
      </c>
      <c r="T1046" s="113">
        <v>15.2</v>
      </c>
      <c r="U1046" t="s">
        <v>666</v>
      </c>
    </row>
    <row r="1047" spans="1:23" x14ac:dyDescent="0.25">
      <c r="A1047" t="s">
        <v>664</v>
      </c>
      <c r="B1047" t="s">
        <v>665</v>
      </c>
      <c r="C1047" t="s">
        <v>187</v>
      </c>
      <c r="D1047" t="s">
        <v>538</v>
      </c>
      <c r="F1047" t="s">
        <v>539</v>
      </c>
      <c r="G1047" t="s">
        <v>540</v>
      </c>
      <c r="H1047" t="s">
        <v>541</v>
      </c>
      <c r="I1047" t="s">
        <v>542</v>
      </c>
      <c r="J1047" t="s">
        <v>543</v>
      </c>
      <c r="K1047">
        <v>21</v>
      </c>
      <c r="L1047" t="s">
        <v>574</v>
      </c>
      <c r="M1047" t="s">
        <v>575</v>
      </c>
      <c r="N1047" t="s">
        <v>546</v>
      </c>
      <c r="O1047" t="s">
        <v>547</v>
      </c>
      <c r="P1047" t="s">
        <v>548</v>
      </c>
      <c r="Q1047" t="s">
        <v>549</v>
      </c>
      <c r="R1047" t="s">
        <v>556</v>
      </c>
      <c r="S1047" t="s">
        <v>557</v>
      </c>
      <c r="T1047" s="113">
        <v>11.1</v>
      </c>
      <c r="U1047" t="s">
        <v>666</v>
      </c>
    </row>
    <row r="1048" spans="1:23" x14ac:dyDescent="0.25">
      <c r="A1048" t="s">
        <v>664</v>
      </c>
      <c r="B1048" t="s">
        <v>665</v>
      </c>
      <c r="C1048" t="s">
        <v>187</v>
      </c>
      <c r="D1048" t="s">
        <v>538</v>
      </c>
      <c r="F1048" t="s">
        <v>539</v>
      </c>
      <c r="G1048" t="s">
        <v>540</v>
      </c>
      <c r="H1048" t="s">
        <v>541</v>
      </c>
      <c r="I1048" t="s">
        <v>542</v>
      </c>
      <c r="J1048" t="s">
        <v>543</v>
      </c>
      <c r="K1048">
        <v>21</v>
      </c>
      <c r="L1048" t="s">
        <v>574</v>
      </c>
      <c r="M1048" t="s">
        <v>575</v>
      </c>
      <c r="N1048" t="s">
        <v>546</v>
      </c>
      <c r="O1048" t="s">
        <v>547</v>
      </c>
      <c r="P1048" t="s">
        <v>548</v>
      </c>
      <c r="Q1048" t="s">
        <v>549</v>
      </c>
      <c r="R1048" t="s">
        <v>558</v>
      </c>
      <c r="S1048" t="s">
        <v>559</v>
      </c>
      <c r="T1048" s="113">
        <v>1.8</v>
      </c>
      <c r="U1048" t="s">
        <v>666</v>
      </c>
    </row>
    <row r="1049" spans="1:23" x14ac:dyDescent="0.25">
      <c r="A1049" t="s">
        <v>664</v>
      </c>
      <c r="B1049" t="s">
        <v>665</v>
      </c>
      <c r="C1049" t="s">
        <v>187</v>
      </c>
      <c r="D1049" t="s">
        <v>538</v>
      </c>
      <c r="F1049" t="s">
        <v>539</v>
      </c>
      <c r="G1049" t="s">
        <v>540</v>
      </c>
      <c r="H1049" t="s">
        <v>541</v>
      </c>
      <c r="I1049" t="s">
        <v>542</v>
      </c>
      <c r="J1049" t="s">
        <v>543</v>
      </c>
      <c r="K1049">
        <v>21</v>
      </c>
      <c r="L1049" t="s">
        <v>574</v>
      </c>
      <c r="M1049" t="s">
        <v>575</v>
      </c>
      <c r="N1049" t="s">
        <v>546</v>
      </c>
      <c r="O1049" t="s">
        <v>547</v>
      </c>
      <c r="P1049" t="s">
        <v>548</v>
      </c>
      <c r="Q1049" t="s">
        <v>549</v>
      </c>
      <c r="R1049" t="s">
        <v>560</v>
      </c>
      <c r="S1049" t="s">
        <v>561</v>
      </c>
      <c r="T1049" s="113">
        <v>13.9</v>
      </c>
      <c r="U1049" t="s">
        <v>666</v>
      </c>
    </row>
    <row r="1050" spans="1:23" x14ac:dyDescent="0.25">
      <c r="A1050" t="s">
        <v>664</v>
      </c>
      <c r="B1050" t="s">
        <v>665</v>
      </c>
      <c r="C1050" t="s">
        <v>187</v>
      </c>
      <c r="D1050" t="s">
        <v>538</v>
      </c>
      <c r="F1050" t="s">
        <v>539</v>
      </c>
      <c r="G1050" t="s">
        <v>540</v>
      </c>
      <c r="H1050" t="s">
        <v>541</v>
      </c>
      <c r="I1050" t="s">
        <v>542</v>
      </c>
      <c r="J1050" t="s">
        <v>543</v>
      </c>
      <c r="K1050">
        <v>21</v>
      </c>
      <c r="L1050" t="s">
        <v>574</v>
      </c>
      <c r="M1050" t="s">
        <v>575</v>
      </c>
      <c r="N1050" t="s">
        <v>546</v>
      </c>
      <c r="O1050" t="s">
        <v>547</v>
      </c>
      <c r="P1050" t="s">
        <v>548</v>
      </c>
      <c r="Q1050" t="s">
        <v>549</v>
      </c>
      <c r="R1050" t="s">
        <v>562</v>
      </c>
      <c r="S1050" t="s">
        <v>563</v>
      </c>
      <c r="T1050" s="113">
        <v>5.9</v>
      </c>
      <c r="U1050" t="s">
        <v>666</v>
      </c>
    </row>
    <row r="1051" spans="1:23" x14ac:dyDescent="0.25">
      <c r="A1051" t="s">
        <v>664</v>
      </c>
      <c r="B1051" t="s">
        <v>665</v>
      </c>
      <c r="C1051" t="s">
        <v>187</v>
      </c>
      <c r="D1051" t="s">
        <v>538</v>
      </c>
      <c r="F1051" t="s">
        <v>539</v>
      </c>
      <c r="G1051" t="s">
        <v>540</v>
      </c>
      <c r="H1051" t="s">
        <v>541</v>
      </c>
      <c r="I1051" t="s">
        <v>542</v>
      </c>
      <c r="J1051" t="s">
        <v>543</v>
      </c>
      <c r="K1051">
        <v>21</v>
      </c>
      <c r="L1051" t="s">
        <v>574</v>
      </c>
      <c r="M1051" t="s">
        <v>575</v>
      </c>
      <c r="N1051" t="s">
        <v>546</v>
      </c>
      <c r="O1051" t="s">
        <v>547</v>
      </c>
      <c r="P1051" t="s">
        <v>548</v>
      </c>
      <c r="Q1051" t="s">
        <v>549</v>
      </c>
      <c r="R1051" t="s">
        <v>564</v>
      </c>
      <c r="S1051" t="s">
        <v>565</v>
      </c>
      <c r="T1051" s="113">
        <v>19.2</v>
      </c>
      <c r="U1051" t="s">
        <v>666</v>
      </c>
    </row>
    <row r="1052" spans="1:23" x14ac:dyDescent="0.25">
      <c r="A1052" t="s">
        <v>664</v>
      </c>
      <c r="B1052" t="s">
        <v>665</v>
      </c>
      <c r="C1052" t="s">
        <v>187</v>
      </c>
      <c r="D1052" t="s">
        <v>538</v>
      </c>
      <c r="F1052" t="s">
        <v>539</v>
      </c>
      <c r="G1052" t="s">
        <v>540</v>
      </c>
      <c r="H1052" t="s">
        <v>541</v>
      </c>
      <c r="I1052" t="s">
        <v>542</v>
      </c>
      <c r="J1052" t="s">
        <v>543</v>
      </c>
      <c r="K1052">
        <v>21</v>
      </c>
      <c r="L1052" t="s">
        <v>574</v>
      </c>
      <c r="M1052" t="s">
        <v>575</v>
      </c>
      <c r="N1052" t="s">
        <v>546</v>
      </c>
      <c r="O1052" t="s">
        <v>547</v>
      </c>
      <c r="P1052" t="s">
        <v>548</v>
      </c>
      <c r="Q1052" t="s">
        <v>549</v>
      </c>
      <c r="R1052" t="s">
        <v>566</v>
      </c>
      <c r="S1052" t="s">
        <v>567</v>
      </c>
      <c r="T1052" s="113">
        <v>9.4</v>
      </c>
      <c r="U1052" t="s">
        <v>666</v>
      </c>
    </row>
    <row r="1053" spans="1:23" x14ac:dyDescent="0.25">
      <c r="A1053" t="s">
        <v>664</v>
      </c>
      <c r="B1053" t="s">
        <v>665</v>
      </c>
      <c r="C1053" t="s">
        <v>187</v>
      </c>
      <c r="D1053" t="s">
        <v>538</v>
      </c>
      <c r="F1053" t="s">
        <v>539</v>
      </c>
      <c r="G1053" t="s">
        <v>540</v>
      </c>
      <c r="H1053" t="s">
        <v>541</v>
      </c>
      <c r="I1053" t="s">
        <v>542</v>
      </c>
      <c r="J1053" t="s">
        <v>543</v>
      </c>
      <c r="K1053">
        <v>21</v>
      </c>
      <c r="L1053" t="s">
        <v>574</v>
      </c>
      <c r="M1053" t="s">
        <v>575</v>
      </c>
      <c r="N1053" t="s">
        <v>546</v>
      </c>
      <c r="O1053" t="s">
        <v>547</v>
      </c>
      <c r="P1053" t="s">
        <v>548</v>
      </c>
      <c r="Q1053" t="s">
        <v>549</v>
      </c>
      <c r="R1053" t="s">
        <v>568</v>
      </c>
      <c r="S1053" t="s">
        <v>569</v>
      </c>
      <c r="T1053" s="113">
        <v>8.4</v>
      </c>
      <c r="U1053" t="s">
        <v>666</v>
      </c>
    </row>
    <row r="1054" spans="1:23" x14ac:dyDescent="0.25">
      <c r="A1054" t="s">
        <v>664</v>
      </c>
      <c r="B1054" t="s">
        <v>665</v>
      </c>
      <c r="C1054" t="s">
        <v>187</v>
      </c>
      <c r="D1054" t="s">
        <v>538</v>
      </c>
      <c r="F1054" t="s">
        <v>539</v>
      </c>
      <c r="G1054" t="s">
        <v>540</v>
      </c>
      <c r="H1054" t="s">
        <v>541</v>
      </c>
      <c r="I1054" t="s">
        <v>542</v>
      </c>
      <c r="J1054" t="s">
        <v>543</v>
      </c>
      <c r="K1054">
        <v>21</v>
      </c>
      <c r="L1054" t="s">
        <v>574</v>
      </c>
      <c r="M1054" t="s">
        <v>575</v>
      </c>
      <c r="N1054" t="s">
        <v>546</v>
      </c>
      <c r="O1054" t="s">
        <v>547</v>
      </c>
      <c r="P1054" t="s">
        <v>548</v>
      </c>
      <c r="Q1054" t="s">
        <v>549</v>
      </c>
      <c r="R1054" t="s">
        <v>572</v>
      </c>
      <c r="S1054" t="s">
        <v>573</v>
      </c>
      <c r="U1054" t="s">
        <v>666</v>
      </c>
    </row>
    <row r="1055" spans="1:23" x14ac:dyDescent="0.25">
      <c r="A1055" t="s">
        <v>664</v>
      </c>
      <c r="B1055" t="s">
        <v>665</v>
      </c>
      <c r="C1055" t="s">
        <v>187</v>
      </c>
      <c r="D1055" t="s">
        <v>538</v>
      </c>
      <c r="F1055" t="s">
        <v>539</v>
      </c>
      <c r="G1055" t="s">
        <v>540</v>
      </c>
      <c r="H1055" t="s">
        <v>541</v>
      </c>
      <c r="I1055" t="s">
        <v>542</v>
      </c>
      <c r="J1055" t="s">
        <v>543</v>
      </c>
      <c r="K1055">
        <v>21</v>
      </c>
      <c r="L1055" t="s">
        <v>576</v>
      </c>
      <c r="M1055" t="s">
        <v>547</v>
      </c>
      <c r="N1055" t="s">
        <v>546</v>
      </c>
      <c r="O1055" t="s">
        <v>547</v>
      </c>
      <c r="P1055" t="s">
        <v>548</v>
      </c>
      <c r="Q1055" t="s">
        <v>549</v>
      </c>
      <c r="R1055" t="s">
        <v>131</v>
      </c>
      <c r="S1055" t="s">
        <v>550</v>
      </c>
      <c r="T1055" s="113">
        <v>80.7</v>
      </c>
      <c r="U1055" t="s">
        <v>666</v>
      </c>
    </row>
    <row r="1056" spans="1:23" x14ac:dyDescent="0.25">
      <c r="A1056" t="s">
        <v>664</v>
      </c>
      <c r="B1056" t="s">
        <v>665</v>
      </c>
      <c r="C1056" t="s">
        <v>187</v>
      </c>
      <c r="D1056" t="s">
        <v>538</v>
      </c>
      <c r="F1056" t="s">
        <v>539</v>
      </c>
      <c r="G1056" t="s">
        <v>540</v>
      </c>
      <c r="H1056" t="s">
        <v>541</v>
      </c>
      <c r="I1056" t="s">
        <v>542</v>
      </c>
      <c r="J1056" t="s">
        <v>543</v>
      </c>
      <c r="K1056">
        <v>21</v>
      </c>
      <c r="L1056" t="s">
        <v>576</v>
      </c>
      <c r="M1056" t="s">
        <v>547</v>
      </c>
      <c r="N1056" t="s">
        <v>546</v>
      </c>
      <c r="O1056" t="s">
        <v>547</v>
      </c>
      <c r="P1056" t="s">
        <v>548</v>
      </c>
      <c r="Q1056" t="s">
        <v>549</v>
      </c>
      <c r="R1056" t="s">
        <v>552</v>
      </c>
      <c r="S1056" t="s">
        <v>553</v>
      </c>
      <c r="T1056" s="113">
        <v>5</v>
      </c>
      <c r="U1056" t="s">
        <v>666</v>
      </c>
    </row>
    <row r="1057" spans="1:23" x14ac:dyDescent="0.25">
      <c r="A1057" t="s">
        <v>664</v>
      </c>
      <c r="B1057" t="s">
        <v>665</v>
      </c>
      <c r="C1057" t="s">
        <v>187</v>
      </c>
      <c r="D1057" t="s">
        <v>538</v>
      </c>
      <c r="F1057" t="s">
        <v>539</v>
      </c>
      <c r="G1057" t="s">
        <v>540</v>
      </c>
      <c r="H1057" t="s">
        <v>541</v>
      </c>
      <c r="I1057" t="s">
        <v>542</v>
      </c>
      <c r="J1057" t="s">
        <v>543</v>
      </c>
      <c r="K1057">
        <v>21</v>
      </c>
      <c r="L1057" t="s">
        <v>576</v>
      </c>
      <c r="M1057" t="s">
        <v>547</v>
      </c>
      <c r="N1057" t="s">
        <v>546</v>
      </c>
      <c r="O1057" t="s">
        <v>547</v>
      </c>
      <c r="P1057" t="s">
        <v>548</v>
      </c>
      <c r="Q1057" t="s">
        <v>549</v>
      </c>
      <c r="R1057" t="s">
        <v>554</v>
      </c>
      <c r="S1057" t="s">
        <v>555</v>
      </c>
      <c r="T1057" s="113">
        <v>15.8</v>
      </c>
      <c r="U1057" t="s">
        <v>666</v>
      </c>
    </row>
    <row r="1058" spans="1:23" x14ac:dyDescent="0.25">
      <c r="A1058" t="s">
        <v>664</v>
      </c>
      <c r="B1058" t="s">
        <v>665</v>
      </c>
      <c r="C1058" t="s">
        <v>187</v>
      </c>
      <c r="D1058" t="s">
        <v>538</v>
      </c>
      <c r="F1058" t="s">
        <v>539</v>
      </c>
      <c r="G1058" t="s">
        <v>540</v>
      </c>
      <c r="H1058" t="s">
        <v>541</v>
      </c>
      <c r="I1058" t="s">
        <v>542</v>
      </c>
      <c r="J1058" t="s">
        <v>543</v>
      </c>
      <c r="K1058">
        <v>21</v>
      </c>
      <c r="L1058" t="s">
        <v>576</v>
      </c>
      <c r="M1058" t="s">
        <v>547</v>
      </c>
      <c r="N1058" t="s">
        <v>546</v>
      </c>
      <c r="O1058" t="s">
        <v>547</v>
      </c>
      <c r="P1058" t="s">
        <v>548</v>
      </c>
      <c r="Q1058" t="s">
        <v>549</v>
      </c>
      <c r="R1058" t="s">
        <v>556</v>
      </c>
      <c r="S1058" t="s">
        <v>557</v>
      </c>
      <c r="T1058" s="113">
        <v>17.399999999999999</v>
      </c>
      <c r="U1058" t="s">
        <v>666</v>
      </c>
    </row>
    <row r="1059" spans="1:23" x14ac:dyDescent="0.25">
      <c r="A1059" t="s">
        <v>664</v>
      </c>
      <c r="B1059" t="s">
        <v>665</v>
      </c>
      <c r="C1059" t="s">
        <v>187</v>
      </c>
      <c r="D1059" t="s">
        <v>538</v>
      </c>
      <c r="F1059" t="s">
        <v>539</v>
      </c>
      <c r="G1059" t="s">
        <v>540</v>
      </c>
      <c r="H1059" t="s">
        <v>541</v>
      </c>
      <c r="I1059" t="s">
        <v>542</v>
      </c>
      <c r="J1059" t="s">
        <v>543</v>
      </c>
      <c r="K1059">
        <v>21</v>
      </c>
      <c r="L1059" t="s">
        <v>576</v>
      </c>
      <c r="M1059" t="s">
        <v>547</v>
      </c>
      <c r="N1059" t="s">
        <v>546</v>
      </c>
      <c r="O1059" t="s">
        <v>547</v>
      </c>
      <c r="P1059" t="s">
        <v>548</v>
      </c>
      <c r="Q1059" t="s">
        <v>549</v>
      </c>
      <c r="R1059" t="s">
        <v>558</v>
      </c>
      <c r="S1059" t="s">
        <v>559</v>
      </c>
      <c r="T1059" s="113">
        <v>10.199999999999999</v>
      </c>
      <c r="U1059" t="s">
        <v>666</v>
      </c>
    </row>
    <row r="1060" spans="1:23" x14ac:dyDescent="0.25">
      <c r="A1060" t="s">
        <v>664</v>
      </c>
      <c r="B1060" t="s">
        <v>665</v>
      </c>
      <c r="C1060" t="s">
        <v>187</v>
      </c>
      <c r="D1060" t="s">
        <v>538</v>
      </c>
      <c r="F1060" t="s">
        <v>539</v>
      </c>
      <c r="G1060" t="s">
        <v>540</v>
      </c>
      <c r="H1060" t="s">
        <v>541</v>
      </c>
      <c r="I1060" t="s">
        <v>542</v>
      </c>
      <c r="J1060" t="s">
        <v>543</v>
      </c>
      <c r="K1060">
        <v>21</v>
      </c>
      <c r="L1060" t="s">
        <v>576</v>
      </c>
      <c r="M1060" t="s">
        <v>547</v>
      </c>
      <c r="N1060" t="s">
        <v>546</v>
      </c>
      <c r="O1060" t="s">
        <v>547</v>
      </c>
      <c r="P1060" t="s">
        <v>548</v>
      </c>
      <c r="Q1060" t="s">
        <v>549</v>
      </c>
      <c r="R1060" t="s">
        <v>560</v>
      </c>
      <c r="S1060" t="s">
        <v>561</v>
      </c>
      <c r="T1060" s="113">
        <v>22.6</v>
      </c>
      <c r="U1060" t="s">
        <v>666</v>
      </c>
    </row>
    <row r="1061" spans="1:23" x14ac:dyDescent="0.25">
      <c r="A1061" t="s">
        <v>664</v>
      </c>
      <c r="B1061" t="s">
        <v>665</v>
      </c>
      <c r="C1061" t="s">
        <v>187</v>
      </c>
      <c r="D1061" t="s">
        <v>538</v>
      </c>
      <c r="F1061" t="s">
        <v>539</v>
      </c>
      <c r="G1061" t="s">
        <v>540</v>
      </c>
      <c r="H1061" t="s">
        <v>541</v>
      </c>
      <c r="I1061" t="s">
        <v>542</v>
      </c>
      <c r="J1061" t="s">
        <v>543</v>
      </c>
      <c r="K1061">
        <v>21</v>
      </c>
      <c r="L1061" t="s">
        <v>576</v>
      </c>
      <c r="M1061" t="s">
        <v>547</v>
      </c>
      <c r="N1061" t="s">
        <v>546</v>
      </c>
      <c r="O1061" t="s">
        <v>547</v>
      </c>
      <c r="P1061" t="s">
        <v>548</v>
      </c>
      <c r="Q1061" t="s">
        <v>549</v>
      </c>
      <c r="R1061" t="s">
        <v>562</v>
      </c>
      <c r="S1061" t="s">
        <v>563</v>
      </c>
      <c r="T1061" s="113">
        <v>1.3</v>
      </c>
      <c r="U1061" t="s">
        <v>666</v>
      </c>
    </row>
    <row r="1062" spans="1:23" x14ac:dyDescent="0.25">
      <c r="A1062" t="s">
        <v>664</v>
      </c>
      <c r="B1062" t="s">
        <v>665</v>
      </c>
      <c r="C1062" t="s">
        <v>187</v>
      </c>
      <c r="D1062" t="s">
        <v>538</v>
      </c>
      <c r="F1062" t="s">
        <v>539</v>
      </c>
      <c r="G1062" t="s">
        <v>540</v>
      </c>
      <c r="H1062" t="s">
        <v>541</v>
      </c>
      <c r="I1062" t="s">
        <v>542</v>
      </c>
      <c r="J1062" t="s">
        <v>543</v>
      </c>
      <c r="K1062">
        <v>21</v>
      </c>
      <c r="L1062" t="s">
        <v>576</v>
      </c>
      <c r="M1062" t="s">
        <v>547</v>
      </c>
      <c r="N1062" t="s">
        <v>546</v>
      </c>
      <c r="O1062" t="s">
        <v>547</v>
      </c>
      <c r="P1062" t="s">
        <v>548</v>
      </c>
      <c r="Q1062" t="s">
        <v>549</v>
      </c>
      <c r="R1062" t="s">
        <v>564</v>
      </c>
      <c r="S1062" t="s">
        <v>565</v>
      </c>
      <c r="T1062" s="113">
        <v>2.1</v>
      </c>
      <c r="U1062" t="s">
        <v>666</v>
      </c>
    </row>
    <row r="1063" spans="1:23" x14ac:dyDescent="0.25">
      <c r="A1063" t="s">
        <v>664</v>
      </c>
      <c r="B1063" t="s">
        <v>665</v>
      </c>
      <c r="C1063" t="s">
        <v>187</v>
      </c>
      <c r="D1063" t="s">
        <v>538</v>
      </c>
      <c r="F1063" t="s">
        <v>539</v>
      </c>
      <c r="G1063" t="s">
        <v>540</v>
      </c>
      <c r="H1063" t="s">
        <v>541</v>
      </c>
      <c r="I1063" t="s">
        <v>542</v>
      </c>
      <c r="J1063" t="s">
        <v>543</v>
      </c>
      <c r="K1063">
        <v>21</v>
      </c>
      <c r="L1063" t="s">
        <v>576</v>
      </c>
      <c r="M1063" t="s">
        <v>547</v>
      </c>
      <c r="N1063" t="s">
        <v>546</v>
      </c>
      <c r="O1063" t="s">
        <v>547</v>
      </c>
      <c r="P1063" t="s">
        <v>548</v>
      </c>
      <c r="Q1063" t="s">
        <v>549</v>
      </c>
      <c r="R1063" t="s">
        <v>566</v>
      </c>
      <c r="S1063" t="s">
        <v>567</v>
      </c>
      <c r="T1063" s="113">
        <v>0.6</v>
      </c>
      <c r="U1063" t="s">
        <v>666</v>
      </c>
    </row>
    <row r="1064" spans="1:23" x14ac:dyDescent="0.25">
      <c r="A1064" t="s">
        <v>664</v>
      </c>
      <c r="B1064" t="s">
        <v>665</v>
      </c>
      <c r="C1064" t="s">
        <v>187</v>
      </c>
      <c r="D1064" t="s">
        <v>538</v>
      </c>
      <c r="F1064" t="s">
        <v>539</v>
      </c>
      <c r="G1064" t="s">
        <v>540</v>
      </c>
      <c r="H1064" t="s">
        <v>541</v>
      </c>
      <c r="I1064" t="s">
        <v>542</v>
      </c>
      <c r="J1064" t="s">
        <v>543</v>
      </c>
      <c r="K1064">
        <v>21</v>
      </c>
      <c r="L1064" t="s">
        <v>576</v>
      </c>
      <c r="M1064" t="s">
        <v>547</v>
      </c>
      <c r="N1064" t="s">
        <v>546</v>
      </c>
      <c r="O1064" t="s">
        <v>547</v>
      </c>
      <c r="P1064" t="s">
        <v>548</v>
      </c>
      <c r="Q1064" t="s">
        <v>549</v>
      </c>
      <c r="R1064" t="s">
        <v>568</v>
      </c>
      <c r="S1064" t="s">
        <v>569</v>
      </c>
      <c r="T1064" s="113">
        <v>5.7</v>
      </c>
      <c r="U1064" t="s">
        <v>666</v>
      </c>
    </row>
    <row r="1065" spans="1:23" x14ac:dyDescent="0.25">
      <c r="A1065" t="s">
        <v>664</v>
      </c>
      <c r="B1065" t="s">
        <v>665</v>
      </c>
      <c r="C1065" t="s">
        <v>187</v>
      </c>
      <c r="D1065" t="s">
        <v>538</v>
      </c>
      <c r="F1065" t="s">
        <v>539</v>
      </c>
      <c r="G1065" t="s">
        <v>540</v>
      </c>
      <c r="H1065" t="s">
        <v>541</v>
      </c>
      <c r="I1065" t="s">
        <v>542</v>
      </c>
      <c r="J1065" t="s">
        <v>543</v>
      </c>
      <c r="K1065">
        <v>21</v>
      </c>
      <c r="L1065" t="s">
        <v>576</v>
      </c>
      <c r="M1065" t="s">
        <v>547</v>
      </c>
      <c r="N1065" t="s">
        <v>546</v>
      </c>
      <c r="O1065" t="s">
        <v>547</v>
      </c>
      <c r="P1065" t="s">
        <v>548</v>
      </c>
      <c r="Q1065" t="s">
        <v>549</v>
      </c>
      <c r="R1065" t="s">
        <v>572</v>
      </c>
      <c r="S1065" t="s">
        <v>573</v>
      </c>
      <c r="U1065" t="s">
        <v>666</v>
      </c>
    </row>
    <row r="1066" spans="1:23" s="47" customFormat="1" x14ac:dyDescent="0.25">
      <c r="A1066" s="47" t="s">
        <v>11</v>
      </c>
      <c r="B1066" s="47" t="s">
        <v>667</v>
      </c>
      <c r="C1066" s="47" t="s">
        <v>187</v>
      </c>
      <c r="D1066" s="47" t="s">
        <v>538</v>
      </c>
      <c r="F1066" s="47" t="s">
        <v>539</v>
      </c>
      <c r="G1066" s="47" t="s">
        <v>540</v>
      </c>
      <c r="H1066" s="47" t="s">
        <v>541</v>
      </c>
      <c r="I1066" s="47" t="s">
        <v>542</v>
      </c>
      <c r="J1066" s="47" t="s">
        <v>543</v>
      </c>
      <c r="K1066" s="47">
        <v>21</v>
      </c>
      <c r="L1066" s="47" t="s">
        <v>544</v>
      </c>
      <c r="M1066" s="47" t="s">
        <v>545</v>
      </c>
      <c r="N1066" s="47" t="s">
        <v>546</v>
      </c>
      <c r="O1066" s="47" t="s">
        <v>547</v>
      </c>
      <c r="P1066" s="47" t="s">
        <v>594</v>
      </c>
      <c r="Q1066" s="47" t="s">
        <v>595</v>
      </c>
      <c r="R1066" s="47" t="s">
        <v>131</v>
      </c>
      <c r="S1066" s="47" t="s">
        <v>550</v>
      </c>
      <c r="T1066" s="114">
        <v>99930217</v>
      </c>
      <c r="U1066" s="47" t="s">
        <v>668</v>
      </c>
      <c r="V1066" s="53" t="s">
        <v>858</v>
      </c>
      <c r="W1066" s="114">
        <f>SUM(T1067:T1069)*(1+T1074/(T1066-T1074))</f>
        <v>8792328.0684365854</v>
      </c>
    </row>
    <row r="1067" spans="1:23" s="47" customFormat="1" x14ac:dyDescent="0.25">
      <c r="A1067" s="47" t="s">
        <v>11</v>
      </c>
      <c r="B1067" s="47" t="s">
        <v>667</v>
      </c>
      <c r="C1067" s="47" t="s">
        <v>187</v>
      </c>
      <c r="D1067" s="47" t="s">
        <v>538</v>
      </c>
      <c r="F1067" s="47" t="s">
        <v>539</v>
      </c>
      <c r="G1067" s="47" t="s">
        <v>540</v>
      </c>
      <c r="H1067" s="47" t="s">
        <v>541</v>
      </c>
      <c r="I1067" s="47" t="s">
        <v>542</v>
      </c>
      <c r="J1067" s="47" t="s">
        <v>543</v>
      </c>
      <c r="K1067" s="47">
        <v>21</v>
      </c>
      <c r="L1067" s="47" t="s">
        <v>544</v>
      </c>
      <c r="M1067" s="47" t="s">
        <v>545</v>
      </c>
      <c r="N1067" s="47" t="s">
        <v>546</v>
      </c>
      <c r="O1067" s="47" t="s">
        <v>547</v>
      </c>
      <c r="P1067" s="47" t="s">
        <v>594</v>
      </c>
      <c r="Q1067" s="47" t="s">
        <v>595</v>
      </c>
      <c r="R1067" s="47" t="s">
        <v>597</v>
      </c>
      <c r="S1067" s="47" t="s">
        <v>553</v>
      </c>
      <c r="T1067" s="114">
        <v>4720675</v>
      </c>
      <c r="U1067" s="47" t="s">
        <v>668</v>
      </c>
      <c r="V1067" s="53" t="s">
        <v>859</v>
      </c>
      <c r="W1067" s="114">
        <f>SUM(T1070:T1073)*(1+T1074/(T1066-T1074))</f>
        <v>64675146.229545794</v>
      </c>
    </row>
    <row r="1068" spans="1:23" s="47" customFormat="1" x14ac:dyDescent="0.25">
      <c r="A1068" s="47" t="s">
        <v>11</v>
      </c>
      <c r="B1068" s="47" t="s">
        <v>667</v>
      </c>
      <c r="C1068" s="47" t="s">
        <v>187</v>
      </c>
      <c r="D1068" s="47" t="s">
        <v>538</v>
      </c>
      <c r="F1068" s="47" t="s">
        <v>539</v>
      </c>
      <c r="G1068" s="47" t="s">
        <v>540</v>
      </c>
      <c r="H1068" s="47" t="s">
        <v>541</v>
      </c>
      <c r="I1068" s="47" t="s">
        <v>542</v>
      </c>
      <c r="J1068" s="47" t="s">
        <v>543</v>
      </c>
      <c r="K1068" s="47">
        <v>21</v>
      </c>
      <c r="L1068" s="47" t="s">
        <v>544</v>
      </c>
      <c r="M1068" s="47" t="s">
        <v>545</v>
      </c>
      <c r="N1068" s="47" t="s">
        <v>546</v>
      </c>
      <c r="O1068" s="47" t="s">
        <v>547</v>
      </c>
      <c r="P1068" s="47" t="s">
        <v>594</v>
      </c>
      <c r="Q1068" s="47" t="s">
        <v>595</v>
      </c>
      <c r="R1068" s="47" t="s">
        <v>598</v>
      </c>
      <c r="S1068" s="47" t="s">
        <v>555</v>
      </c>
      <c r="T1068" s="114">
        <v>518.63</v>
      </c>
      <c r="U1068" s="47" t="s">
        <v>668</v>
      </c>
      <c r="V1068" s="107" t="s">
        <v>862</v>
      </c>
      <c r="W1068" s="118">
        <f>SUM(T1067:T1074)</f>
        <v>73597755.819999993</v>
      </c>
    </row>
    <row r="1069" spans="1:23" s="47" customFormat="1" x14ac:dyDescent="0.25">
      <c r="A1069" s="47" t="s">
        <v>11</v>
      </c>
      <c r="B1069" s="47" t="s">
        <v>667</v>
      </c>
      <c r="C1069" s="47" t="s">
        <v>187</v>
      </c>
      <c r="D1069" s="47" t="s">
        <v>538</v>
      </c>
      <c r="F1069" s="47" t="s">
        <v>539</v>
      </c>
      <c r="G1069" s="47" t="s">
        <v>540</v>
      </c>
      <c r="H1069" s="47" t="s">
        <v>541</v>
      </c>
      <c r="I1069" s="47" t="s">
        <v>542</v>
      </c>
      <c r="J1069" s="47" t="s">
        <v>543</v>
      </c>
      <c r="K1069" s="47">
        <v>21</v>
      </c>
      <c r="L1069" s="47" t="s">
        <v>544</v>
      </c>
      <c r="M1069" s="47" t="s">
        <v>545</v>
      </c>
      <c r="N1069" s="47" t="s">
        <v>546</v>
      </c>
      <c r="O1069" s="47" t="s">
        <v>547</v>
      </c>
      <c r="P1069" s="47" t="s">
        <v>594</v>
      </c>
      <c r="Q1069" s="47" t="s">
        <v>595</v>
      </c>
      <c r="R1069" s="47" t="s">
        <v>599</v>
      </c>
      <c r="S1069" s="47" t="s">
        <v>557</v>
      </c>
      <c r="T1069" s="114">
        <v>4027848</v>
      </c>
      <c r="U1069" s="47" t="s">
        <v>668</v>
      </c>
      <c r="V1069" s="53"/>
      <c r="W1069" s="114"/>
    </row>
    <row r="1070" spans="1:23" s="47" customFormat="1" x14ac:dyDescent="0.25">
      <c r="A1070" s="47" t="s">
        <v>11</v>
      </c>
      <c r="B1070" s="47" t="s">
        <v>667</v>
      </c>
      <c r="C1070" s="47" t="s">
        <v>187</v>
      </c>
      <c r="D1070" s="47" t="s">
        <v>538</v>
      </c>
      <c r="F1070" s="47" t="s">
        <v>539</v>
      </c>
      <c r="G1070" s="47" t="s">
        <v>540</v>
      </c>
      <c r="H1070" s="47" t="s">
        <v>541</v>
      </c>
      <c r="I1070" s="47" t="s">
        <v>542</v>
      </c>
      <c r="J1070" s="47" t="s">
        <v>543</v>
      </c>
      <c r="K1070" s="47">
        <v>21</v>
      </c>
      <c r="L1070" s="47" t="s">
        <v>544</v>
      </c>
      <c r="M1070" s="47" t="s">
        <v>545</v>
      </c>
      <c r="N1070" s="47" t="s">
        <v>546</v>
      </c>
      <c r="O1070" s="47" t="s">
        <v>547</v>
      </c>
      <c r="P1070" s="47" t="s">
        <v>594</v>
      </c>
      <c r="Q1070" s="47" t="s">
        <v>595</v>
      </c>
      <c r="R1070" s="47" t="s">
        <v>600</v>
      </c>
      <c r="S1070" s="47" t="s">
        <v>559</v>
      </c>
      <c r="T1070" s="114">
        <v>18113979</v>
      </c>
      <c r="U1070" s="47" t="s">
        <v>668</v>
      </c>
      <c r="W1070" s="54" t="s">
        <v>860</v>
      </c>
    </row>
    <row r="1071" spans="1:23" s="47" customFormat="1" x14ac:dyDescent="0.25">
      <c r="A1071" s="47" t="s">
        <v>11</v>
      </c>
      <c r="B1071" s="47" t="s">
        <v>667</v>
      </c>
      <c r="C1071" s="47" t="s">
        <v>187</v>
      </c>
      <c r="D1071" s="47" t="s">
        <v>538</v>
      </c>
      <c r="F1071" s="47" t="s">
        <v>539</v>
      </c>
      <c r="G1071" s="47" t="s">
        <v>540</v>
      </c>
      <c r="H1071" s="47" t="s">
        <v>541</v>
      </c>
      <c r="I1071" s="47" t="s">
        <v>542</v>
      </c>
      <c r="J1071" s="47" t="s">
        <v>543</v>
      </c>
      <c r="K1071" s="47">
        <v>21</v>
      </c>
      <c r="L1071" s="47" t="s">
        <v>544</v>
      </c>
      <c r="M1071" s="47" t="s">
        <v>545</v>
      </c>
      <c r="N1071" s="47" t="s">
        <v>546</v>
      </c>
      <c r="O1071" s="47" t="s">
        <v>547</v>
      </c>
      <c r="P1071" s="47" t="s">
        <v>594</v>
      </c>
      <c r="Q1071" s="47" t="s">
        <v>595</v>
      </c>
      <c r="R1071" s="47" t="s">
        <v>601</v>
      </c>
      <c r="S1071" s="47" t="s">
        <v>561</v>
      </c>
      <c r="T1071" s="114">
        <v>5527647</v>
      </c>
      <c r="U1071" s="47" t="s">
        <v>668</v>
      </c>
      <c r="V1071" s="53"/>
      <c r="W1071" s="120" t="s">
        <v>863</v>
      </c>
    </row>
    <row r="1072" spans="1:23" s="47" customFormat="1" x14ac:dyDescent="0.25">
      <c r="A1072" s="47" t="s">
        <v>11</v>
      </c>
      <c r="B1072" s="47" t="s">
        <v>667</v>
      </c>
      <c r="C1072" s="47" t="s">
        <v>187</v>
      </c>
      <c r="D1072" s="47" t="s">
        <v>538</v>
      </c>
      <c r="F1072" s="47" t="s">
        <v>539</v>
      </c>
      <c r="G1072" s="47" t="s">
        <v>540</v>
      </c>
      <c r="H1072" s="47" t="s">
        <v>541</v>
      </c>
      <c r="I1072" s="47" t="s">
        <v>542</v>
      </c>
      <c r="J1072" s="47" t="s">
        <v>543</v>
      </c>
      <c r="K1072" s="47">
        <v>21</v>
      </c>
      <c r="L1072" s="47" t="s">
        <v>544</v>
      </c>
      <c r="M1072" s="47" t="s">
        <v>545</v>
      </c>
      <c r="N1072" s="47" t="s">
        <v>546</v>
      </c>
      <c r="O1072" s="47" t="s">
        <v>547</v>
      </c>
      <c r="P1072" s="47" t="s">
        <v>594</v>
      </c>
      <c r="Q1072" s="47" t="s">
        <v>595</v>
      </c>
      <c r="R1072" s="47" t="s">
        <v>602</v>
      </c>
      <c r="S1072" s="47" t="s">
        <v>563</v>
      </c>
      <c r="T1072" s="114">
        <v>40689271</v>
      </c>
      <c r="U1072" s="47" t="s">
        <v>668</v>
      </c>
      <c r="V1072" s="53"/>
      <c r="W1072" s="47" t="s">
        <v>864</v>
      </c>
    </row>
    <row r="1073" spans="1:23" s="47" customFormat="1" x14ac:dyDescent="0.25">
      <c r="A1073" s="47" t="s">
        <v>11</v>
      </c>
      <c r="B1073" s="47" t="s">
        <v>667</v>
      </c>
      <c r="C1073" s="47" t="s">
        <v>187</v>
      </c>
      <c r="D1073" s="47" t="s">
        <v>538</v>
      </c>
      <c r="F1073" s="47" t="s">
        <v>539</v>
      </c>
      <c r="G1073" s="47" t="s">
        <v>540</v>
      </c>
      <c r="H1073" s="47" t="s">
        <v>541</v>
      </c>
      <c r="I1073" s="47" t="s">
        <v>542</v>
      </c>
      <c r="J1073" s="47" t="s">
        <v>543</v>
      </c>
      <c r="K1073" s="47">
        <v>21</v>
      </c>
      <c r="L1073" s="47" t="s">
        <v>544</v>
      </c>
      <c r="M1073" s="47" t="s">
        <v>545</v>
      </c>
      <c r="N1073" s="47" t="s">
        <v>546</v>
      </c>
      <c r="O1073" s="47" t="s">
        <v>547</v>
      </c>
      <c r="P1073" s="47" t="s">
        <v>594</v>
      </c>
      <c r="Q1073" s="47" t="s">
        <v>595</v>
      </c>
      <c r="R1073" s="47" t="s">
        <v>603</v>
      </c>
      <c r="S1073" s="47" t="s">
        <v>565</v>
      </c>
      <c r="T1073" s="114">
        <v>25840.19</v>
      </c>
      <c r="U1073" s="47" t="s">
        <v>668</v>
      </c>
      <c r="V1073" s="53"/>
      <c r="W1073" s="114"/>
    </row>
    <row r="1074" spans="1:23" s="47" customFormat="1" x14ac:dyDescent="0.25">
      <c r="A1074" s="47" t="s">
        <v>11</v>
      </c>
      <c r="B1074" s="47" t="s">
        <v>667</v>
      </c>
      <c r="C1074" s="47" t="s">
        <v>187</v>
      </c>
      <c r="D1074" s="47" t="s">
        <v>538</v>
      </c>
      <c r="F1074" s="47" t="s">
        <v>539</v>
      </c>
      <c r="G1074" s="47" t="s">
        <v>540</v>
      </c>
      <c r="H1074" s="47" t="s">
        <v>541</v>
      </c>
      <c r="I1074" s="47" t="s">
        <v>542</v>
      </c>
      <c r="J1074" s="47" t="s">
        <v>543</v>
      </c>
      <c r="K1074" s="47">
        <v>21</v>
      </c>
      <c r="L1074" s="47" t="s">
        <v>544</v>
      </c>
      <c r="M1074" s="47" t="s">
        <v>545</v>
      </c>
      <c r="N1074" s="47" t="s">
        <v>546</v>
      </c>
      <c r="O1074" s="47" t="s">
        <v>547</v>
      </c>
      <c r="P1074" s="47" t="s">
        <v>594</v>
      </c>
      <c r="Q1074" s="47" t="s">
        <v>595</v>
      </c>
      <c r="R1074" s="47" t="s">
        <v>572</v>
      </c>
      <c r="S1074" s="47" t="s">
        <v>567</v>
      </c>
      <c r="T1074" s="114">
        <v>491977</v>
      </c>
      <c r="U1074" s="47" t="s">
        <v>668</v>
      </c>
      <c r="V1074" s="53"/>
      <c r="W1074" s="114"/>
    </row>
    <row r="1075" spans="1:23" x14ac:dyDescent="0.25">
      <c r="A1075" t="s">
        <v>11</v>
      </c>
      <c r="B1075" t="s">
        <v>667</v>
      </c>
      <c r="C1075" t="s">
        <v>187</v>
      </c>
      <c r="D1075" t="s">
        <v>538</v>
      </c>
      <c r="F1075" t="s">
        <v>539</v>
      </c>
      <c r="G1075" t="s">
        <v>540</v>
      </c>
      <c r="H1075" t="s">
        <v>541</v>
      </c>
      <c r="I1075" t="s">
        <v>542</v>
      </c>
      <c r="J1075" t="s">
        <v>543</v>
      </c>
      <c r="K1075">
        <v>21</v>
      </c>
      <c r="L1075" t="s">
        <v>574</v>
      </c>
      <c r="M1075" t="s">
        <v>575</v>
      </c>
      <c r="N1075" t="s">
        <v>546</v>
      </c>
      <c r="O1075" t="s">
        <v>547</v>
      </c>
      <c r="P1075" t="s">
        <v>594</v>
      </c>
      <c r="Q1075" t="s">
        <v>595</v>
      </c>
      <c r="R1075" t="s">
        <v>131</v>
      </c>
      <c r="S1075" t="s">
        <v>550</v>
      </c>
      <c r="T1075" s="113">
        <v>63147938</v>
      </c>
      <c r="U1075" t="s">
        <v>668</v>
      </c>
    </row>
    <row r="1076" spans="1:23" x14ac:dyDescent="0.25">
      <c r="A1076" t="s">
        <v>11</v>
      </c>
      <c r="B1076" t="s">
        <v>667</v>
      </c>
      <c r="C1076" t="s">
        <v>187</v>
      </c>
      <c r="D1076" t="s">
        <v>538</v>
      </c>
      <c r="F1076" t="s">
        <v>539</v>
      </c>
      <c r="G1076" t="s">
        <v>540</v>
      </c>
      <c r="H1076" t="s">
        <v>541</v>
      </c>
      <c r="I1076" t="s">
        <v>542</v>
      </c>
      <c r="J1076" t="s">
        <v>543</v>
      </c>
      <c r="K1076">
        <v>21</v>
      </c>
      <c r="L1076" t="s">
        <v>574</v>
      </c>
      <c r="M1076" t="s">
        <v>575</v>
      </c>
      <c r="N1076" t="s">
        <v>546</v>
      </c>
      <c r="O1076" t="s">
        <v>547</v>
      </c>
      <c r="P1076" t="s">
        <v>594</v>
      </c>
      <c r="Q1076" t="s">
        <v>595</v>
      </c>
      <c r="R1076" t="s">
        <v>597</v>
      </c>
      <c r="S1076" t="s">
        <v>553</v>
      </c>
      <c r="T1076" s="113">
        <v>2469519</v>
      </c>
      <c r="U1076" t="s">
        <v>668</v>
      </c>
    </row>
    <row r="1077" spans="1:23" x14ac:dyDescent="0.25">
      <c r="A1077" t="s">
        <v>11</v>
      </c>
      <c r="B1077" t="s">
        <v>667</v>
      </c>
      <c r="C1077" t="s">
        <v>187</v>
      </c>
      <c r="D1077" t="s">
        <v>538</v>
      </c>
      <c r="F1077" t="s">
        <v>539</v>
      </c>
      <c r="G1077" t="s">
        <v>540</v>
      </c>
      <c r="H1077" t="s">
        <v>541</v>
      </c>
      <c r="I1077" t="s">
        <v>542</v>
      </c>
      <c r="J1077" t="s">
        <v>543</v>
      </c>
      <c r="K1077">
        <v>21</v>
      </c>
      <c r="L1077" t="s">
        <v>574</v>
      </c>
      <c r="M1077" t="s">
        <v>575</v>
      </c>
      <c r="N1077" t="s">
        <v>546</v>
      </c>
      <c r="O1077" t="s">
        <v>547</v>
      </c>
      <c r="P1077" t="s">
        <v>594</v>
      </c>
      <c r="Q1077" t="s">
        <v>595</v>
      </c>
      <c r="R1077" t="s">
        <v>598</v>
      </c>
      <c r="S1077" t="s">
        <v>555</v>
      </c>
      <c r="T1077" s="113">
        <v>447143</v>
      </c>
      <c r="U1077" t="s">
        <v>668</v>
      </c>
    </row>
    <row r="1078" spans="1:23" x14ac:dyDescent="0.25">
      <c r="A1078" t="s">
        <v>11</v>
      </c>
      <c r="B1078" t="s">
        <v>667</v>
      </c>
      <c r="C1078" t="s">
        <v>187</v>
      </c>
      <c r="D1078" t="s">
        <v>538</v>
      </c>
      <c r="F1078" t="s">
        <v>539</v>
      </c>
      <c r="G1078" t="s">
        <v>540</v>
      </c>
      <c r="H1078" t="s">
        <v>541</v>
      </c>
      <c r="I1078" t="s">
        <v>542</v>
      </c>
      <c r="J1078" t="s">
        <v>543</v>
      </c>
      <c r="K1078">
        <v>21</v>
      </c>
      <c r="L1078" t="s">
        <v>574</v>
      </c>
      <c r="M1078" t="s">
        <v>575</v>
      </c>
      <c r="N1078" t="s">
        <v>546</v>
      </c>
      <c r="O1078" t="s">
        <v>547</v>
      </c>
      <c r="P1078" t="s">
        <v>594</v>
      </c>
      <c r="Q1078" t="s">
        <v>595</v>
      </c>
      <c r="R1078" t="s">
        <v>599</v>
      </c>
      <c r="S1078" t="s">
        <v>557</v>
      </c>
      <c r="T1078" s="113">
        <v>2481113</v>
      </c>
      <c r="U1078" t="s">
        <v>668</v>
      </c>
    </row>
    <row r="1079" spans="1:23" x14ac:dyDescent="0.25">
      <c r="A1079" t="s">
        <v>11</v>
      </c>
      <c r="B1079" t="s">
        <v>667</v>
      </c>
      <c r="C1079" t="s">
        <v>187</v>
      </c>
      <c r="D1079" t="s">
        <v>538</v>
      </c>
      <c r="F1079" t="s">
        <v>539</v>
      </c>
      <c r="G1079" t="s">
        <v>540</v>
      </c>
      <c r="H1079" t="s">
        <v>541</v>
      </c>
      <c r="I1079" t="s">
        <v>542</v>
      </c>
      <c r="J1079" t="s">
        <v>543</v>
      </c>
      <c r="K1079">
        <v>21</v>
      </c>
      <c r="L1079" t="s">
        <v>574</v>
      </c>
      <c r="M1079" t="s">
        <v>575</v>
      </c>
      <c r="N1079" t="s">
        <v>546</v>
      </c>
      <c r="O1079" t="s">
        <v>547</v>
      </c>
      <c r="P1079" t="s">
        <v>594</v>
      </c>
      <c r="Q1079" t="s">
        <v>595</v>
      </c>
      <c r="R1079" t="s">
        <v>600</v>
      </c>
      <c r="S1079" t="s">
        <v>559</v>
      </c>
      <c r="T1079" s="113">
        <v>8938133</v>
      </c>
      <c r="U1079" t="s">
        <v>668</v>
      </c>
    </row>
    <row r="1080" spans="1:23" x14ac:dyDescent="0.25">
      <c r="A1080" t="s">
        <v>11</v>
      </c>
      <c r="B1080" t="s">
        <v>667</v>
      </c>
      <c r="C1080" t="s">
        <v>187</v>
      </c>
      <c r="D1080" t="s">
        <v>538</v>
      </c>
      <c r="F1080" t="s">
        <v>539</v>
      </c>
      <c r="G1080" t="s">
        <v>540</v>
      </c>
      <c r="H1080" t="s">
        <v>541</v>
      </c>
      <c r="I1080" t="s">
        <v>542</v>
      </c>
      <c r="J1080" t="s">
        <v>543</v>
      </c>
      <c r="K1080">
        <v>21</v>
      </c>
      <c r="L1080" t="s">
        <v>574</v>
      </c>
      <c r="M1080" t="s">
        <v>575</v>
      </c>
      <c r="N1080" t="s">
        <v>546</v>
      </c>
      <c r="O1080" t="s">
        <v>547</v>
      </c>
      <c r="P1080" t="s">
        <v>594</v>
      </c>
      <c r="Q1080" t="s">
        <v>595</v>
      </c>
      <c r="R1080" t="s">
        <v>601</v>
      </c>
      <c r="S1080" t="s">
        <v>561</v>
      </c>
      <c r="T1080" s="113">
        <v>3126214</v>
      </c>
      <c r="U1080" t="s">
        <v>668</v>
      </c>
    </row>
    <row r="1081" spans="1:23" x14ac:dyDescent="0.25">
      <c r="A1081" t="s">
        <v>11</v>
      </c>
      <c r="B1081" t="s">
        <v>667</v>
      </c>
      <c r="C1081" t="s">
        <v>187</v>
      </c>
      <c r="D1081" t="s">
        <v>538</v>
      </c>
      <c r="F1081" t="s">
        <v>539</v>
      </c>
      <c r="G1081" t="s">
        <v>540</v>
      </c>
      <c r="H1081" t="s">
        <v>541</v>
      </c>
      <c r="I1081" t="s">
        <v>542</v>
      </c>
      <c r="J1081" t="s">
        <v>543</v>
      </c>
      <c r="K1081">
        <v>21</v>
      </c>
      <c r="L1081" t="s">
        <v>574</v>
      </c>
      <c r="M1081" t="s">
        <v>575</v>
      </c>
      <c r="N1081" t="s">
        <v>546</v>
      </c>
      <c r="O1081" t="s">
        <v>547</v>
      </c>
      <c r="P1081" t="s">
        <v>594</v>
      </c>
      <c r="Q1081" t="s">
        <v>595</v>
      </c>
      <c r="R1081" t="s">
        <v>602</v>
      </c>
      <c r="S1081" t="s">
        <v>563</v>
      </c>
      <c r="T1081" s="113">
        <v>25576512</v>
      </c>
      <c r="U1081" t="s">
        <v>668</v>
      </c>
    </row>
    <row r="1082" spans="1:23" x14ac:dyDescent="0.25">
      <c r="A1082" t="s">
        <v>11</v>
      </c>
      <c r="B1082" t="s">
        <v>667</v>
      </c>
      <c r="C1082" t="s">
        <v>187</v>
      </c>
      <c r="D1082" t="s">
        <v>538</v>
      </c>
      <c r="F1082" t="s">
        <v>539</v>
      </c>
      <c r="G1082" t="s">
        <v>540</v>
      </c>
      <c r="H1082" t="s">
        <v>541</v>
      </c>
      <c r="I1082" t="s">
        <v>542</v>
      </c>
      <c r="J1082" t="s">
        <v>543</v>
      </c>
      <c r="K1082">
        <v>21</v>
      </c>
      <c r="L1082" t="s">
        <v>574</v>
      </c>
      <c r="M1082" t="s">
        <v>575</v>
      </c>
      <c r="N1082" t="s">
        <v>546</v>
      </c>
      <c r="O1082" t="s">
        <v>547</v>
      </c>
      <c r="P1082" t="s">
        <v>594</v>
      </c>
      <c r="Q1082" t="s">
        <v>595</v>
      </c>
      <c r="R1082" t="s">
        <v>603</v>
      </c>
      <c r="S1082" t="s">
        <v>565</v>
      </c>
      <c r="T1082" s="113">
        <v>19640283</v>
      </c>
      <c r="U1082" t="s">
        <v>668</v>
      </c>
    </row>
    <row r="1083" spans="1:23" x14ac:dyDescent="0.25">
      <c r="A1083" t="s">
        <v>11</v>
      </c>
      <c r="B1083" t="s">
        <v>667</v>
      </c>
      <c r="C1083" t="s">
        <v>187</v>
      </c>
      <c r="D1083" t="s">
        <v>538</v>
      </c>
      <c r="F1083" t="s">
        <v>539</v>
      </c>
      <c r="G1083" t="s">
        <v>540</v>
      </c>
      <c r="H1083" t="s">
        <v>541</v>
      </c>
      <c r="I1083" t="s">
        <v>542</v>
      </c>
      <c r="J1083" t="s">
        <v>543</v>
      </c>
      <c r="K1083">
        <v>21</v>
      </c>
      <c r="L1083" t="s">
        <v>574</v>
      </c>
      <c r="M1083" t="s">
        <v>575</v>
      </c>
      <c r="N1083" t="s">
        <v>546</v>
      </c>
      <c r="O1083" t="s">
        <v>547</v>
      </c>
      <c r="P1083" t="s">
        <v>594</v>
      </c>
      <c r="Q1083" t="s">
        <v>595</v>
      </c>
      <c r="R1083" t="s">
        <v>572</v>
      </c>
      <c r="S1083" t="s">
        <v>567</v>
      </c>
      <c r="T1083" s="113">
        <v>469021</v>
      </c>
      <c r="U1083" t="s">
        <v>668</v>
      </c>
    </row>
    <row r="1084" spans="1:23" x14ac:dyDescent="0.25">
      <c r="A1084" t="s">
        <v>11</v>
      </c>
      <c r="B1084" t="s">
        <v>667</v>
      </c>
      <c r="C1084" t="s">
        <v>187</v>
      </c>
      <c r="D1084" t="s">
        <v>538</v>
      </c>
      <c r="F1084" t="s">
        <v>539</v>
      </c>
      <c r="G1084" t="s">
        <v>540</v>
      </c>
      <c r="H1084" t="s">
        <v>541</v>
      </c>
      <c r="I1084" t="s">
        <v>542</v>
      </c>
      <c r="J1084" t="s">
        <v>543</v>
      </c>
      <c r="K1084">
        <v>21</v>
      </c>
      <c r="L1084" t="s">
        <v>576</v>
      </c>
      <c r="M1084" t="s">
        <v>547</v>
      </c>
      <c r="N1084" t="s">
        <v>546</v>
      </c>
      <c r="O1084" t="s">
        <v>547</v>
      </c>
      <c r="P1084" t="s">
        <v>594</v>
      </c>
      <c r="Q1084" t="s">
        <v>595</v>
      </c>
      <c r="R1084" t="s">
        <v>131</v>
      </c>
      <c r="S1084" t="s">
        <v>550</v>
      </c>
      <c r="T1084" s="113">
        <v>36782279</v>
      </c>
      <c r="U1084" t="s">
        <v>668</v>
      </c>
    </row>
    <row r="1085" spans="1:23" x14ac:dyDescent="0.25">
      <c r="A1085" t="s">
        <v>11</v>
      </c>
      <c r="B1085" t="s">
        <v>667</v>
      </c>
      <c r="C1085" t="s">
        <v>187</v>
      </c>
      <c r="D1085" t="s">
        <v>538</v>
      </c>
      <c r="F1085" t="s">
        <v>539</v>
      </c>
      <c r="G1085" t="s">
        <v>540</v>
      </c>
      <c r="H1085" t="s">
        <v>541</v>
      </c>
      <c r="I1085" t="s">
        <v>542</v>
      </c>
      <c r="J1085" t="s">
        <v>543</v>
      </c>
      <c r="K1085">
        <v>21</v>
      </c>
      <c r="L1085" t="s">
        <v>576</v>
      </c>
      <c r="M1085" t="s">
        <v>547</v>
      </c>
      <c r="N1085" t="s">
        <v>546</v>
      </c>
      <c r="O1085" t="s">
        <v>547</v>
      </c>
      <c r="P1085" t="s">
        <v>594</v>
      </c>
      <c r="Q1085" t="s">
        <v>595</v>
      </c>
      <c r="R1085" t="s">
        <v>597</v>
      </c>
      <c r="S1085" t="s">
        <v>553</v>
      </c>
      <c r="T1085" s="113">
        <v>2251156</v>
      </c>
      <c r="U1085" t="s">
        <v>668</v>
      </c>
    </row>
    <row r="1086" spans="1:23" x14ac:dyDescent="0.25">
      <c r="A1086" t="s">
        <v>11</v>
      </c>
      <c r="B1086" t="s">
        <v>667</v>
      </c>
      <c r="C1086" t="s">
        <v>187</v>
      </c>
      <c r="D1086" t="s">
        <v>538</v>
      </c>
      <c r="F1086" t="s">
        <v>539</v>
      </c>
      <c r="G1086" t="s">
        <v>540</v>
      </c>
      <c r="H1086" t="s">
        <v>541</v>
      </c>
      <c r="I1086" t="s">
        <v>542</v>
      </c>
      <c r="J1086" t="s">
        <v>543</v>
      </c>
      <c r="K1086">
        <v>21</v>
      </c>
      <c r="L1086" t="s">
        <v>576</v>
      </c>
      <c r="M1086" t="s">
        <v>547</v>
      </c>
      <c r="N1086" t="s">
        <v>546</v>
      </c>
      <c r="O1086" t="s">
        <v>547</v>
      </c>
      <c r="P1086" t="s">
        <v>594</v>
      </c>
      <c r="Q1086" t="s">
        <v>595</v>
      </c>
      <c r="R1086" t="s">
        <v>598</v>
      </c>
      <c r="S1086" t="s">
        <v>555</v>
      </c>
      <c r="T1086" s="113">
        <v>71487</v>
      </c>
      <c r="U1086" t="s">
        <v>668</v>
      </c>
    </row>
    <row r="1087" spans="1:23" x14ac:dyDescent="0.25">
      <c r="A1087" t="s">
        <v>11</v>
      </c>
      <c r="B1087" t="s">
        <v>667</v>
      </c>
      <c r="C1087" t="s">
        <v>187</v>
      </c>
      <c r="D1087" t="s">
        <v>538</v>
      </c>
      <c r="F1087" t="s">
        <v>539</v>
      </c>
      <c r="G1087" t="s">
        <v>540</v>
      </c>
      <c r="H1087" t="s">
        <v>541</v>
      </c>
      <c r="I1087" t="s">
        <v>542</v>
      </c>
      <c r="J1087" t="s">
        <v>543</v>
      </c>
      <c r="K1087">
        <v>21</v>
      </c>
      <c r="L1087" t="s">
        <v>576</v>
      </c>
      <c r="M1087" t="s">
        <v>547</v>
      </c>
      <c r="N1087" t="s">
        <v>546</v>
      </c>
      <c r="O1087" t="s">
        <v>547</v>
      </c>
      <c r="P1087" t="s">
        <v>594</v>
      </c>
      <c r="Q1087" t="s">
        <v>595</v>
      </c>
      <c r="R1087" t="s">
        <v>599</v>
      </c>
      <c r="S1087" t="s">
        <v>557</v>
      </c>
      <c r="T1087" s="113">
        <v>1546735</v>
      </c>
      <c r="U1087" t="s">
        <v>668</v>
      </c>
    </row>
    <row r="1088" spans="1:23" x14ac:dyDescent="0.25">
      <c r="A1088" t="s">
        <v>11</v>
      </c>
      <c r="B1088" t="s">
        <v>667</v>
      </c>
      <c r="C1088" t="s">
        <v>187</v>
      </c>
      <c r="D1088" t="s">
        <v>538</v>
      </c>
      <c r="F1088" t="s">
        <v>539</v>
      </c>
      <c r="G1088" t="s">
        <v>540</v>
      </c>
      <c r="H1088" t="s">
        <v>541</v>
      </c>
      <c r="I1088" t="s">
        <v>542</v>
      </c>
      <c r="J1088" t="s">
        <v>543</v>
      </c>
      <c r="K1088">
        <v>21</v>
      </c>
      <c r="L1088" t="s">
        <v>576</v>
      </c>
      <c r="M1088" t="s">
        <v>547</v>
      </c>
      <c r="N1088" t="s">
        <v>546</v>
      </c>
      <c r="O1088" t="s">
        <v>547</v>
      </c>
      <c r="P1088" t="s">
        <v>594</v>
      </c>
      <c r="Q1088" t="s">
        <v>595</v>
      </c>
      <c r="R1088" t="s">
        <v>600</v>
      </c>
      <c r="S1088" t="s">
        <v>559</v>
      </c>
      <c r="T1088" s="113">
        <v>9175846</v>
      </c>
      <c r="U1088" t="s">
        <v>668</v>
      </c>
    </row>
    <row r="1089" spans="1:24" x14ac:dyDescent="0.25">
      <c r="A1089" t="s">
        <v>11</v>
      </c>
      <c r="B1089" t="s">
        <v>667</v>
      </c>
      <c r="C1089" t="s">
        <v>187</v>
      </c>
      <c r="D1089" t="s">
        <v>538</v>
      </c>
      <c r="F1089" t="s">
        <v>539</v>
      </c>
      <c r="G1089" t="s">
        <v>540</v>
      </c>
      <c r="H1089" t="s">
        <v>541</v>
      </c>
      <c r="I1089" t="s">
        <v>542</v>
      </c>
      <c r="J1089" t="s">
        <v>543</v>
      </c>
      <c r="K1089">
        <v>21</v>
      </c>
      <c r="L1089" t="s">
        <v>576</v>
      </c>
      <c r="M1089" t="s">
        <v>547</v>
      </c>
      <c r="N1089" t="s">
        <v>546</v>
      </c>
      <c r="O1089" t="s">
        <v>547</v>
      </c>
      <c r="P1089" t="s">
        <v>594</v>
      </c>
      <c r="Q1089" t="s">
        <v>595</v>
      </c>
      <c r="R1089" t="s">
        <v>601</v>
      </c>
      <c r="S1089" t="s">
        <v>561</v>
      </c>
      <c r="T1089" s="113">
        <v>2401433</v>
      </c>
      <c r="U1089" t="s">
        <v>668</v>
      </c>
    </row>
    <row r="1090" spans="1:24" x14ac:dyDescent="0.25">
      <c r="A1090" t="s">
        <v>11</v>
      </c>
      <c r="B1090" t="s">
        <v>667</v>
      </c>
      <c r="C1090" t="s">
        <v>187</v>
      </c>
      <c r="D1090" t="s">
        <v>538</v>
      </c>
      <c r="F1090" t="s">
        <v>539</v>
      </c>
      <c r="G1090" t="s">
        <v>540</v>
      </c>
      <c r="H1090" t="s">
        <v>541</v>
      </c>
      <c r="I1090" t="s">
        <v>542</v>
      </c>
      <c r="J1090" t="s">
        <v>543</v>
      </c>
      <c r="K1090">
        <v>21</v>
      </c>
      <c r="L1090" t="s">
        <v>576</v>
      </c>
      <c r="M1090" t="s">
        <v>547</v>
      </c>
      <c r="N1090" t="s">
        <v>546</v>
      </c>
      <c r="O1090" t="s">
        <v>547</v>
      </c>
      <c r="P1090" t="s">
        <v>594</v>
      </c>
      <c r="Q1090" t="s">
        <v>595</v>
      </c>
      <c r="R1090" t="s">
        <v>602</v>
      </c>
      <c r="S1090" t="s">
        <v>563</v>
      </c>
      <c r="T1090" s="113">
        <v>15112759</v>
      </c>
      <c r="U1090" t="s">
        <v>668</v>
      </c>
    </row>
    <row r="1091" spans="1:24" x14ac:dyDescent="0.25">
      <c r="A1091" t="s">
        <v>11</v>
      </c>
      <c r="B1091" t="s">
        <v>667</v>
      </c>
      <c r="C1091" t="s">
        <v>187</v>
      </c>
      <c r="D1091" t="s">
        <v>538</v>
      </c>
      <c r="F1091" t="s">
        <v>539</v>
      </c>
      <c r="G1091" t="s">
        <v>540</v>
      </c>
      <c r="H1091" t="s">
        <v>541</v>
      </c>
      <c r="I1091" t="s">
        <v>542</v>
      </c>
      <c r="J1091" t="s">
        <v>543</v>
      </c>
      <c r="K1091">
        <v>21</v>
      </c>
      <c r="L1091" t="s">
        <v>576</v>
      </c>
      <c r="M1091" t="s">
        <v>547</v>
      </c>
      <c r="N1091" t="s">
        <v>546</v>
      </c>
      <c r="O1091" t="s">
        <v>547</v>
      </c>
      <c r="P1091" t="s">
        <v>594</v>
      </c>
      <c r="Q1091" t="s">
        <v>595</v>
      </c>
      <c r="R1091" t="s">
        <v>603</v>
      </c>
      <c r="S1091" t="s">
        <v>565</v>
      </c>
      <c r="T1091" s="113">
        <v>6199907</v>
      </c>
      <c r="U1091" t="s">
        <v>668</v>
      </c>
    </row>
    <row r="1092" spans="1:24" x14ac:dyDescent="0.25">
      <c r="A1092" t="s">
        <v>11</v>
      </c>
      <c r="B1092" t="s">
        <v>667</v>
      </c>
      <c r="C1092" t="s">
        <v>187</v>
      </c>
      <c r="D1092" t="s">
        <v>538</v>
      </c>
      <c r="F1092" t="s">
        <v>539</v>
      </c>
      <c r="G1092" t="s">
        <v>540</v>
      </c>
      <c r="H1092" t="s">
        <v>541</v>
      </c>
      <c r="I1092" t="s">
        <v>542</v>
      </c>
      <c r="J1092" t="s">
        <v>543</v>
      </c>
      <c r="K1092">
        <v>21</v>
      </c>
      <c r="L1092" t="s">
        <v>576</v>
      </c>
      <c r="M1092" t="s">
        <v>547</v>
      </c>
      <c r="N1092" t="s">
        <v>546</v>
      </c>
      <c r="O1092" t="s">
        <v>547</v>
      </c>
      <c r="P1092" t="s">
        <v>594</v>
      </c>
      <c r="Q1092" t="s">
        <v>595</v>
      </c>
      <c r="R1092" t="s">
        <v>572</v>
      </c>
      <c r="S1092" t="s">
        <v>567</v>
      </c>
      <c r="T1092" s="113">
        <v>22956</v>
      </c>
      <c r="U1092" t="s">
        <v>668</v>
      </c>
    </row>
    <row r="1093" spans="1:24" s="47" customFormat="1" x14ac:dyDescent="0.25">
      <c r="A1093" s="47" t="s">
        <v>11</v>
      </c>
      <c r="B1093" s="47" t="s">
        <v>667</v>
      </c>
      <c r="C1093" s="47" t="s">
        <v>187</v>
      </c>
      <c r="D1093" s="47" t="s">
        <v>538</v>
      </c>
      <c r="F1093" s="47" t="s">
        <v>539</v>
      </c>
      <c r="G1093" s="47" t="s">
        <v>540</v>
      </c>
      <c r="H1093" s="47" t="s">
        <v>541</v>
      </c>
      <c r="I1093" s="47" t="s">
        <v>542</v>
      </c>
      <c r="J1093" s="47" t="s">
        <v>543</v>
      </c>
      <c r="K1093" s="47">
        <v>21</v>
      </c>
      <c r="L1093" s="47" t="s">
        <v>544</v>
      </c>
      <c r="M1093" s="47" t="s">
        <v>545</v>
      </c>
      <c r="N1093" s="47" t="s">
        <v>546</v>
      </c>
      <c r="O1093" s="47" t="s">
        <v>547</v>
      </c>
      <c r="P1093" s="47" t="s">
        <v>548</v>
      </c>
      <c r="Q1093" s="47" t="s">
        <v>549</v>
      </c>
      <c r="R1093" s="47" t="s">
        <v>131</v>
      </c>
      <c r="S1093" s="47" t="s">
        <v>550</v>
      </c>
      <c r="T1093" s="114">
        <v>99930</v>
      </c>
      <c r="U1093" s="47" t="s">
        <v>668</v>
      </c>
      <c r="V1093" s="53" t="s">
        <v>858</v>
      </c>
      <c r="W1093" s="114">
        <f>SUM(T1094:T1096)</f>
        <v>7548</v>
      </c>
    </row>
    <row r="1094" spans="1:24" s="47" customFormat="1" x14ac:dyDescent="0.25">
      <c r="A1094" s="47" t="s">
        <v>11</v>
      </c>
      <c r="B1094" s="47" t="s">
        <v>667</v>
      </c>
      <c r="C1094" s="47" t="s">
        <v>187</v>
      </c>
      <c r="D1094" s="47" t="s">
        <v>538</v>
      </c>
      <c r="F1094" s="47" t="s">
        <v>539</v>
      </c>
      <c r="G1094" s="47" t="s">
        <v>540</v>
      </c>
      <c r="H1094" s="47" t="s">
        <v>541</v>
      </c>
      <c r="I1094" s="47" t="s">
        <v>542</v>
      </c>
      <c r="J1094" s="47" t="s">
        <v>543</v>
      </c>
      <c r="K1094" s="47">
        <v>21</v>
      </c>
      <c r="L1094" s="47" t="s">
        <v>544</v>
      </c>
      <c r="M1094" s="47" t="s">
        <v>545</v>
      </c>
      <c r="N1094" s="47" t="s">
        <v>546</v>
      </c>
      <c r="O1094" s="47" t="s">
        <v>547</v>
      </c>
      <c r="P1094" s="47" t="s">
        <v>548</v>
      </c>
      <c r="Q1094" s="47" t="s">
        <v>549</v>
      </c>
      <c r="R1094" s="47" t="s">
        <v>552</v>
      </c>
      <c r="S1094" s="47" t="s">
        <v>553</v>
      </c>
      <c r="T1094" s="114">
        <v>2160</v>
      </c>
      <c r="U1094" s="47" t="s">
        <v>668</v>
      </c>
      <c r="V1094" s="53" t="s">
        <v>859</v>
      </c>
      <c r="W1094" s="114">
        <f>SUM(T1097:T1103)</f>
        <v>92383</v>
      </c>
    </row>
    <row r="1095" spans="1:24" s="47" customFormat="1" x14ac:dyDescent="0.25">
      <c r="A1095" s="47" t="s">
        <v>11</v>
      </c>
      <c r="B1095" s="47" t="s">
        <v>667</v>
      </c>
      <c r="C1095" s="47" t="s">
        <v>187</v>
      </c>
      <c r="D1095" s="47" t="s">
        <v>538</v>
      </c>
      <c r="F1095" s="47" t="s">
        <v>539</v>
      </c>
      <c r="G1095" s="47" t="s">
        <v>540</v>
      </c>
      <c r="H1095" s="47" t="s">
        <v>541</v>
      </c>
      <c r="I1095" s="47" t="s">
        <v>542</v>
      </c>
      <c r="J1095" s="47" t="s">
        <v>543</v>
      </c>
      <c r="K1095" s="47">
        <v>21</v>
      </c>
      <c r="L1095" s="47" t="s">
        <v>544</v>
      </c>
      <c r="M1095" s="47" t="s">
        <v>545</v>
      </c>
      <c r="N1095" s="47" t="s">
        <v>546</v>
      </c>
      <c r="O1095" s="47" t="s">
        <v>547</v>
      </c>
      <c r="P1095" s="47" t="s">
        <v>548</v>
      </c>
      <c r="Q1095" s="47" t="s">
        <v>549</v>
      </c>
      <c r="R1095" s="47" t="s">
        <v>554</v>
      </c>
      <c r="S1095" s="47" t="s">
        <v>555</v>
      </c>
      <c r="T1095" s="114">
        <v>3676</v>
      </c>
      <c r="U1095" s="47" t="s">
        <v>668</v>
      </c>
      <c r="V1095" s="53" t="s">
        <v>862</v>
      </c>
      <c r="W1095" s="114">
        <f>SUM(T1094:T1103)</f>
        <v>99931</v>
      </c>
      <c r="X1095" s="47" t="s">
        <v>872</v>
      </c>
    </row>
    <row r="1096" spans="1:24" s="47" customFormat="1" x14ac:dyDescent="0.25">
      <c r="A1096" s="47" t="s">
        <v>11</v>
      </c>
      <c r="B1096" s="47" t="s">
        <v>667</v>
      </c>
      <c r="C1096" s="47" t="s">
        <v>187</v>
      </c>
      <c r="D1096" s="47" t="s">
        <v>538</v>
      </c>
      <c r="F1096" s="47" t="s">
        <v>539</v>
      </c>
      <c r="G1096" s="47" t="s">
        <v>540</v>
      </c>
      <c r="H1096" s="47" t="s">
        <v>541</v>
      </c>
      <c r="I1096" s="47" t="s">
        <v>542</v>
      </c>
      <c r="J1096" s="47" t="s">
        <v>543</v>
      </c>
      <c r="K1096" s="47">
        <v>21</v>
      </c>
      <c r="L1096" s="47" t="s">
        <v>544</v>
      </c>
      <c r="M1096" s="47" t="s">
        <v>545</v>
      </c>
      <c r="N1096" s="47" t="s">
        <v>546</v>
      </c>
      <c r="O1096" s="47" t="s">
        <v>547</v>
      </c>
      <c r="P1096" s="47" t="s">
        <v>548</v>
      </c>
      <c r="Q1096" s="47" t="s">
        <v>549</v>
      </c>
      <c r="R1096" s="47" t="s">
        <v>556</v>
      </c>
      <c r="S1096" s="47" t="s">
        <v>557</v>
      </c>
      <c r="T1096" s="114">
        <v>1712</v>
      </c>
      <c r="U1096" s="47" t="s">
        <v>668</v>
      </c>
      <c r="V1096" s="53"/>
      <c r="W1096" s="54" t="s">
        <v>860</v>
      </c>
    </row>
    <row r="1097" spans="1:24" s="47" customFormat="1" x14ac:dyDescent="0.25">
      <c r="A1097" s="47" t="s">
        <v>11</v>
      </c>
      <c r="B1097" s="47" t="s">
        <v>667</v>
      </c>
      <c r="C1097" s="47" t="s">
        <v>187</v>
      </c>
      <c r="D1097" s="47" t="s">
        <v>538</v>
      </c>
      <c r="F1097" s="47" t="s">
        <v>539</v>
      </c>
      <c r="G1097" s="47" t="s">
        <v>540</v>
      </c>
      <c r="H1097" s="47" t="s">
        <v>541</v>
      </c>
      <c r="I1097" s="47" t="s">
        <v>542</v>
      </c>
      <c r="J1097" s="47" t="s">
        <v>543</v>
      </c>
      <c r="K1097" s="47">
        <v>21</v>
      </c>
      <c r="L1097" s="47" t="s">
        <v>544</v>
      </c>
      <c r="M1097" s="47" t="s">
        <v>545</v>
      </c>
      <c r="N1097" s="47" t="s">
        <v>546</v>
      </c>
      <c r="O1097" s="47" t="s">
        <v>547</v>
      </c>
      <c r="P1097" s="47" t="s">
        <v>548</v>
      </c>
      <c r="Q1097" s="47" t="s">
        <v>549</v>
      </c>
      <c r="R1097" s="47" t="s">
        <v>558</v>
      </c>
      <c r="S1097" s="47" t="s">
        <v>559</v>
      </c>
      <c r="T1097" s="114">
        <v>3616</v>
      </c>
      <c r="U1097" s="47" t="s">
        <v>668</v>
      </c>
      <c r="V1097" s="53"/>
      <c r="W1097" s="120" t="s">
        <v>865</v>
      </c>
    </row>
    <row r="1098" spans="1:24" s="47" customFormat="1" x14ac:dyDescent="0.25">
      <c r="A1098" s="47" t="s">
        <v>11</v>
      </c>
      <c r="B1098" s="47" t="s">
        <v>667</v>
      </c>
      <c r="C1098" s="47" t="s">
        <v>187</v>
      </c>
      <c r="D1098" s="47" t="s">
        <v>538</v>
      </c>
      <c r="F1098" s="47" t="s">
        <v>539</v>
      </c>
      <c r="G1098" s="47" t="s">
        <v>540</v>
      </c>
      <c r="H1098" s="47" t="s">
        <v>541</v>
      </c>
      <c r="I1098" s="47" t="s">
        <v>542</v>
      </c>
      <c r="J1098" s="47" t="s">
        <v>543</v>
      </c>
      <c r="K1098" s="47">
        <v>21</v>
      </c>
      <c r="L1098" s="47" t="s">
        <v>544</v>
      </c>
      <c r="M1098" s="47" t="s">
        <v>545</v>
      </c>
      <c r="N1098" s="47" t="s">
        <v>546</v>
      </c>
      <c r="O1098" s="47" t="s">
        <v>547</v>
      </c>
      <c r="P1098" s="47" t="s">
        <v>548</v>
      </c>
      <c r="Q1098" s="47" t="s">
        <v>549</v>
      </c>
      <c r="R1098" s="47" t="s">
        <v>560</v>
      </c>
      <c r="S1098" s="47" t="s">
        <v>561</v>
      </c>
      <c r="T1098" s="114">
        <v>18153</v>
      </c>
      <c r="U1098" s="47" t="s">
        <v>668</v>
      </c>
      <c r="V1098" s="53"/>
      <c r="W1098" s="47" t="s">
        <v>866</v>
      </c>
    </row>
    <row r="1099" spans="1:24" s="47" customFormat="1" x14ac:dyDescent="0.25">
      <c r="A1099" s="47" t="s">
        <v>11</v>
      </c>
      <c r="B1099" s="47" t="s">
        <v>667</v>
      </c>
      <c r="C1099" s="47" t="s">
        <v>187</v>
      </c>
      <c r="D1099" s="47" t="s">
        <v>538</v>
      </c>
      <c r="F1099" s="47" t="s">
        <v>539</v>
      </c>
      <c r="G1099" s="47" t="s">
        <v>540</v>
      </c>
      <c r="H1099" s="47" t="s">
        <v>541</v>
      </c>
      <c r="I1099" s="47" t="s">
        <v>542</v>
      </c>
      <c r="J1099" s="47" t="s">
        <v>543</v>
      </c>
      <c r="K1099" s="47">
        <v>21</v>
      </c>
      <c r="L1099" s="47" t="s">
        <v>544</v>
      </c>
      <c r="M1099" s="47" t="s">
        <v>545</v>
      </c>
      <c r="N1099" s="47" t="s">
        <v>546</v>
      </c>
      <c r="O1099" s="47" t="s">
        <v>547</v>
      </c>
      <c r="P1099" s="47" t="s">
        <v>548</v>
      </c>
      <c r="Q1099" s="47" t="s">
        <v>549</v>
      </c>
      <c r="R1099" s="47" t="s">
        <v>562</v>
      </c>
      <c r="S1099" s="47" t="s">
        <v>563</v>
      </c>
      <c r="T1099" s="114">
        <v>34350</v>
      </c>
      <c r="U1099" s="47" t="s">
        <v>668</v>
      </c>
      <c r="V1099" s="53"/>
      <c r="W1099" s="114"/>
    </row>
    <row r="1100" spans="1:24" s="47" customFormat="1" x14ac:dyDescent="0.25">
      <c r="A1100" s="47" t="s">
        <v>11</v>
      </c>
      <c r="B1100" s="47" t="s">
        <v>667</v>
      </c>
      <c r="C1100" s="47" t="s">
        <v>187</v>
      </c>
      <c r="D1100" s="47" t="s">
        <v>538</v>
      </c>
      <c r="F1100" s="47" t="s">
        <v>539</v>
      </c>
      <c r="G1100" s="47" t="s">
        <v>540</v>
      </c>
      <c r="H1100" s="47" t="s">
        <v>541</v>
      </c>
      <c r="I1100" s="47" t="s">
        <v>542</v>
      </c>
      <c r="J1100" s="47" t="s">
        <v>543</v>
      </c>
      <c r="K1100" s="47">
        <v>21</v>
      </c>
      <c r="L1100" s="47" t="s">
        <v>544</v>
      </c>
      <c r="M1100" s="47" t="s">
        <v>545</v>
      </c>
      <c r="N1100" s="47" t="s">
        <v>546</v>
      </c>
      <c r="O1100" s="47" t="s">
        <v>547</v>
      </c>
      <c r="P1100" s="47" t="s">
        <v>548</v>
      </c>
      <c r="Q1100" s="47" t="s">
        <v>549</v>
      </c>
      <c r="R1100" s="47" t="s">
        <v>564</v>
      </c>
      <c r="S1100" s="47" t="s">
        <v>565</v>
      </c>
      <c r="T1100" s="114">
        <v>11931</v>
      </c>
      <c r="U1100" s="47" t="s">
        <v>668</v>
      </c>
      <c r="V1100" s="53"/>
      <c r="W1100" s="114"/>
    </row>
    <row r="1101" spans="1:24" s="47" customFormat="1" x14ac:dyDescent="0.25">
      <c r="A1101" s="47" t="s">
        <v>11</v>
      </c>
      <c r="B1101" s="47" t="s">
        <v>667</v>
      </c>
      <c r="C1101" s="47" t="s">
        <v>187</v>
      </c>
      <c r="D1101" s="47" t="s">
        <v>538</v>
      </c>
      <c r="F1101" s="47" t="s">
        <v>539</v>
      </c>
      <c r="G1101" s="47" t="s">
        <v>540</v>
      </c>
      <c r="H1101" s="47" t="s">
        <v>541</v>
      </c>
      <c r="I1101" s="47" t="s">
        <v>542</v>
      </c>
      <c r="J1101" s="47" t="s">
        <v>543</v>
      </c>
      <c r="K1101" s="47">
        <v>21</v>
      </c>
      <c r="L1101" s="47" t="s">
        <v>544</v>
      </c>
      <c r="M1101" s="47" t="s">
        <v>545</v>
      </c>
      <c r="N1101" s="47" t="s">
        <v>546</v>
      </c>
      <c r="O1101" s="47" t="s">
        <v>547</v>
      </c>
      <c r="P1101" s="47" t="s">
        <v>548</v>
      </c>
      <c r="Q1101" s="47" t="s">
        <v>549</v>
      </c>
      <c r="R1101" s="47" t="s">
        <v>566</v>
      </c>
      <c r="S1101" s="47" t="s">
        <v>567</v>
      </c>
      <c r="T1101" s="114">
        <v>6380</v>
      </c>
      <c r="U1101" s="47" t="s">
        <v>668</v>
      </c>
      <c r="V1101" s="53"/>
      <c r="W1101" s="114"/>
    </row>
    <row r="1102" spans="1:24" s="47" customFormat="1" x14ac:dyDescent="0.25">
      <c r="A1102" s="47" t="s">
        <v>11</v>
      </c>
      <c r="B1102" s="47" t="s">
        <v>667</v>
      </c>
      <c r="C1102" s="47" t="s">
        <v>187</v>
      </c>
      <c r="D1102" s="47" t="s">
        <v>538</v>
      </c>
      <c r="F1102" s="47" t="s">
        <v>539</v>
      </c>
      <c r="G1102" s="47" t="s">
        <v>540</v>
      </c>
      <c r="H1102" s="47" t="s">
        <v>541</v>
      </c>
      <c r="I1102" s="47" t="s">
        <v>542</v>
      </c>
      <c r="J1102" s="47" t="s">
        <v>543</v>
      </c>
      <c r="K1102" s="47">
        <v>21</v>
      </c>
      <c r="L1102" s="47" t="s">
        <v>544</v>
      </c>
      <c r="M1102" s="47" t="s">
        <v>545</v>
      </c>
      <c r="N1102" s="47" t="s">
        <v>546</v>
      </c>
      <c r="O1102" s="47" t="s">
        <v>547</v>
      </c>
      <c r="P1102" s="47" t="s">
        <v>548</v>
      </c>
      <c r="Q1102" s="47" t="s">
        <v>549</v>
      </c>
      <c r="R1102" s="47" t="s">
        <v>568</v>
      </c>
      <c r="S1102" s="47" t="s">
        <v>569</v>
      </c>
      <c r="T1102" s="114">
        <v>17461</v>
      </c>
      <c r="U1102" s="47" t="s">
        <v>668</v>
      </c>
      <c r="V1102" s="53"/>
      <c r="W1102" s="114"/>
    </row>
    <row r="1103" spans="1:24" s="47" customFormat="1" x14ac:dyDescent="0.25">
      <c r="A1103" s="47" t="s">
        <v>11</v>
      </c>
      <c r="B1103" s="47" t="s">
        <v>667</v>
      </c>
      <c r="C1103" s="47" t="s">
        <v>187</v>
      </c>
      <c r="D1103" s="47" t="s">
        <v>538</v>
      </c>
      <c r="F1103" s="47" t="s">
        <v>539</v>
      </c>
      <c r="G1103" s="47" t="s">
        <v>540</v>
      </c>
      <c r="H1103" s="47" t="s">
        <v>541</v>
      </c>
      <c r="I1103" s="47" t="s">
        <v>542</v>
      </c>
      <c r="J1103" s="47" t="s">
        <v>543</v>
      </c>
      <c r="K1103" s="47">
        <v>21</v>
      </c>
      <c r="L1103" s="47" t="s">
        <v>544</v>
      </c>
      <c r="M1103" s="47" t="s">
        <v>545</v>
      </c>
      <c r="N1103" s="47" t="s">
        <v>546</v>
      </c>
      <c r="O1103" s="47" t="s">
        <v>547</v>
      </c>
      <c r="P1103" s="47" t="s">
        <v>548</v>
      </c>
      <c r="Q1103" s="47" t="s">
        <v>549</v>
      </c>
      <c r="R1103" s="47" t="s">
        <v>570</v>
      </c>
      <c r="S1103" s="47" t="s">
        <v>571</v>
      </c>
      <c r="T1103" s="114">
        <v>492</v>
      </c>
      <c r="U1103" s="47" t="s">
        <v>668</v>
      </c>
      <c r="V1103" s="53"/>
      <c r="W1103" s="114"/>
    </row>
    <row r="1104" spans="1:24" s="12" customFormat="1" x14ac:dyDescent="0.25">
      <c r="A1104" s="12" t="s">
        <v>11</v>
      </c>
      <c r="B1104" s="12" t="s">
        <v>667</v>
      </c>
      <c r="C1104" s="12" t="s">
        <v>187</v>
      </c>
      <c r="D1104" s="12" t="s">
        <v>538</v>
      </c>
      <c r="F1104" s="12" t="s">
        <v>539</v>
      </c>
      <c r="G1104" s="12" t="s">
        <v>540</v>
      </c>
      <c r="H1104" s="12" t="s">
        <v>541</v>
      </c>
      <c r="I1104" s="12" t="s">
        <v>542</v>
      </c>
      <c r="J1104" s="12" t="s">
        <v>543</v>
      </c>
      <c r="K1104" s="12">
        <v>21</v>
      </c>
      <c r="L1104" s="12" t="s">
        <v>574</v>
      </c>
      <c r="M1104" s="12" t="s">
        <v>575</v>
      </c>
      <c r="N1104" s="12" t="s">
        <v>546</v>
      </c>
      <c r="O1104" s="12" t="s">
        <v>547</v>
      </c>
      <c r="P1104" s="12" t="s">
        <v>548</v>
      </c>
      <c r="Q1104" s="12" t="s">
        <v>549</v>
      </c>
      <c r="R1104" s="12" t="s">
        <v>131</v>
      </c>
      <c r="S1104" s="12" t="s">
        <v>550</v>
      </c>
      <c r="T1104" s="117">
        <v>63148</v>
      </c>
      <c r="U1104" s="12" t="s">
        <v>668</v>
      </c>
      <c r="V1104" s="52"/>
      <c r="W1104" s="117"/>
    </row>
    <row r="1105" spans="1:21" x14ac:dyDescent="0.25">
      <c r="A1105" t="s">
        <v>11</v>
      </c>
      <c r="B1105" t="s">
        <v>667</v>
      </c>
      <c r="C1105" t="s">
        <v>187</v>
      </c>
      <c r="D1105" t="s">
        <v>538</v>
      </c>
      <c r="F1105" t="s">
        <v>539</v>
      </c>
      <c r="G1105" t="s">
        <v>540</v>
      </c>
      <c r="H1105" t="s">
        <v>541</v>
      </c>
      <c r="I1105" t="s">
        <v>542</v>
      </c>
      <c r="J1105" t="s">
        <v>543</v>
      </c>
      <c r="K1105">
        <v>21</v>
      </c>
      <c r="L1105" t="s">
        <v>574</v>
      </c>
      <c r="M1105" t="s">
        <v>575</v>
      </c>
      <c r="N1105" t="s">
        <v>546</v>
      </c>
      <c r="O1105" t="s">
        <v>547</v>
      </c>
      <c r="P1105" t="s">
        <v>548</v>
      </c>
      <c r="Q1105" t="s">
        <v>549</v>
      </c>
      <c r="R1105" t="s">
        <v>552</v>
      </c>
      <c r="S1105" t="s">
        <v>553</v>
      </c>
      <c r="T1105" s="113">
        <v>1735</v>
      </c>
      <c r="U1105" t="s">
        <v>668</v>
      </c>
    </row>
    <row r="1106" spans="1:21" x14ac:dyDescent="0.25">
      <c r="A1106" t="s">
        <v>11</v>
      </c>
      <c r="B1106" t="s">
        <v>667</v>
      </c>
      <c r="C1106" t="s">
        <v>187</v>
      </c>
      <c r="D1106" t="s">
        <v>538</v>
      </c>
      <c r="F1106" t="s">
        <v>539</v>
      </c>
      <c r="G1106" t="s">
        <v>540</v>
      </c>
      <c r="H1106" t="s">
        <v>541</v>
      </c>
      <c r="I1106" t="s">
        <v>542</v>
      </c>
      <c r="J1106" t="s">
        <v>543</v>
      </c>
      <c r="K1106">
        <v>21</v>
      </c>
      <c r="L1106" t="s">
        <v>574</v>
      </c>
      <c r="M1106" t="s">
        <v>575</v>
      </c>
      <c r="N1106" t="s">
        <v>546</v>
      </c>
      <c r="O1106" t="s">
        <v>547</v>
      </c>
      <c r="P1106" t="s">
        <v>548</v>
      </c>
      <c r="Q1106" t="s">
        <v>549</v>
      </c>
      <c r="R1106" t="s">
        <v>554</v>
      </c>
      <c r="S1106" t="s">
        <v>555</v>
      </c>
      <c r="T1106" s="113">
        <v>1759</v>
      </c>
      <c r="U1106" t="s">
        <v>668</v>
      </c>
    </row>
    <row r="1107" spans="1:21" x14ac:dyDescent="0.25">
      <c r="A1107" t="s">
        <v>11</v>
      </c>
      <c r="B1107" t="s">
        <v>667</v>
      </c>
      <c r="C1107" t="s">
        <v>187</v>
      </c>
      <c r="D1107" t="s">
        <v>538</v>
      </c>
      <c r="F1107" t="s">
        <v>539</v>
      </c>
      <c r="G1107" t="s">
        <v>540</v>
      </c>
      <c r="H1107" t="s">
        <v>541</v>
      </c>
      <c r="I1107" t="s">
        <v>542</v>
      </c>
      <c r="J1107" t="s">
        <v>543</v>
      </c>
      <c r="K1107">
        <v>21</v>
      </c>
      <c r="L1107" t="s">
        <v>574</v>
      </c>
      <c r="M1107" t="s">
        <v>575</v>
      </c>
      <c r="N1107" t="s">
        <v>546</v>
      </c>
      <c r="O1107" t="s">
        <v>547</v>
      </c>
      <c r="P1107" t="s">
        <v>548</v>
      </c>
      <c r="Q1107" t="s">
        <v>549</v>
      </c>
      <c r="R1107" t="s">
        <v>556</v>
      </c>
      <c r="S1107" t="s">
        <v>557</v>
      </c>
      <c r="T1107" s="113">
        <v>1189</v>
      </c>
      <c r="U1107" t="s">
        <v>668</v>
      </c>
    </row>
    <row r="1108" spans="1:21" x14ac:dyDescent="0.25">
      <c r="A1108" t="s">
        <v>11</v>
      </c>
      <c r="B1108" t="s">
        <v>667</v>
      </c>
      <c r="C1108" t="s">
        <v>187</v>
      </c>
      <c r="D1108" t="s">
        <v>538</v>
      </c>
      <c r="F1108" t="s">
        <v>539</v>
      </c>
      <c r="G1108" t="s">
        <v>540</v>
      </c>
      <c r="H1108" t="s">
        <v>541</v>
      </c>
      <c r="I1108" t="s">
        <v>542</v>
      </c>
      <c r="J1108" t="s">
        <v>543</v>
      </c>
      <c r="K1108">
        <v>21</v>
      </c>
      <c r="L1108" t="s">
        <v>574</v>
      </c>
      <c r="M1108" t="s">
        <v>575</v>
      </c>
      <c r="N1108" t="s">
        <v>546</v>
      </c>
      <c r="O1108" t="s">
        <v>547</v>
      </c>
      <c r="P1108" t="s">
        <v>548</v>
      </c>
      <c r="Q1108" t="s">
        <v>549</v>
      </c>
      <c r="R1108" t="s">
        <v>558</v>
      </c>
      <c r="S1108" t="s">
        <v>559</v>
      </c>
      <c r="T1108" s="113">
        <v>2175</v>
      </c>
      <c r="U1108" t="s">
        <v>668</v>
      </c>
    </row>
    <row r="1109" spans="1:21" x14ac:dyDescent="0.25">
      <c r="A1109" t="s">
        <v>11</v>
      </c>
      <c r="B1109" t="s">
        <v>667</v>
      </c>
      <c r="C1109" t="s">
        <v>187</v>
      </c>
      <c r="D1109" t="s">
        <v>538</v>
      </c>
      <c r="F1109" t="s">
        <v>539</v>
      </c>
      <c r="G1109" t="s">
        <v>540</v>
      </c>
      <c r="H1109" t="s">
        <v>541</v>
      </c>
      <c r="I1109" t="s">
        <v>542</v>
      </c>
      <c r="J1109" t="s">
        <v>543</v>
      </c>
      <c r="K1109">
        <v>21</v>
      </c>
      <c r="L1109" t="s">
        <v>574</v>
      </c>
      <c r="M1109" t="s">
        <v>575</v>
      </c>
      <c r="N1109" t="s">
        <v>546</v>
      </c>
      <c r="O1109" t="s">
        <v>547</v>
      </c>
      <c r="P1109" t="s">
        <v>548</v>
      </c>
      <c r="Q1109" t="s">
        <v>549</v>
      </c>
      <c r="R1109" t="s">
        <v>560</v>
      </c>
      <c r="S1109" t="s">
        <v>561</v>
      </c>
      <c r="T1109" s="113">
        <v>9139</v>
      </c>
      <c r="U1109" t="s">
        <v>668</v>
      </c>
    </row>
    <row r="1110" spans="1:21" x14ac:dyDescent="0.25">
      <c r="A1110" t="s">
        <v>11</v>
      </c>
      <c r="B1110" t="s">
        <v>667</v>
      </c>
      <c r="C1110" t="s">
        <v>187</v>
      </c>
      <c r="D1110" t="s">
        <v>538</v>
      </c>
      <c r="F1110" t="s">
        <v>539</v>
      </c>
      <c r="G1110" t="s">
        <v>540</v>
      </c>
      <c r="H1110" t="s">
        <v>541</v>
      </c>
      <c r="I1110" t="s">
        <v>542</v>
      </c>
      <c r="J1110" t="s">
        <v>543</v>
      </c>
      <c r="K1110">
        <v>21</v>
      </c>
      <c r="L1110" t="s">
        <v>574</v>
      </c>
      <c r="M1110" t="s">
        <v>575</v>
      </c>
      <c r="N1110" t="s">
        <v>546</v>
      </c>
      <c r="O1110" t="s">
        <v>547</v>
      </c>
      <c r="P1110" t="s">
        <v>548</v>
      </c>
      <c r="Q1110" t="s">
        <v>549</v>
      </c>
      <c r="R1110" t="s">
        <v>562</v>
      </c>
      <c r="S1110" t="s">
        <v>563</v>
      </c>
      <c r="T1110" s="113">
        <v>21334</v>
      </c>
      <c r="U1110" t="s">
        <v>668</v>
      </c>
    </row>
    <row r="1111" spans="1:21" x14ac:dyDescent="0.25">
      <c r="A1111" t="s">
        <v>11</v>
      </c>
      <c r="B1111" t="s">
        <v>667</v>
      </c>
      <c r="C1111" t="s">
        <v>187</v>
      </c>
      <c r="D1111" t="s">
        <v>538</v>
      </c>
      <c r="F1111" t="s">
        <v>539</v>
      </c>
      <c r="G1111" t="s">
        <v>540</v>
      </c>
      <c r="H1111" t="s">
        <v>541</v>
      </c>
      <c r="I1111" t="s">
        <v>542</v>
      </c>
      <c r="J1111" t="s">
        <v>543</v>
      </c>
      <c r="K1111">
        <v>21</v>
      </c>
      <c r="L1111" t="s">
        <v>574</v>
      </c>
      <c r="M1111" t="s">
        <v>575</v>
      </c>
      <c r="N1111" t="s">
        <v>546</v>
      </c>
      <c r="O1111" t="s">
        <v>547</v>
      </c>
      <c r="P1111" t="s">
        <v>548</v>
      </c>
      <c r="Q1111" t="s">
        <v>549</v>
      </c>
      <c r="R1111" t="s">
        <v>564</v>
      </c>
      <c r="S1111" t="s">
        <v>565</v>
      </c>
      <c r="T1111" s="113">
        <v>7796</v>
      </c>
      <c r="U1111" t="s">
        <v>668</v>
      </c>
    </row>
    <row r="1112" spans="1:21" x14ac:dyDescent="0.25">
      <c r="A1112" t="s">
        <v>11</v>
      </c>
      <c r="B1112" t="s">
        <v>667</v>
      </c>
      <c r="C1112" t="s">
        <v>187</v>
      </c>
      <c r="D1112" t="s">
        <v>538</v>
      </c>
      <c r="F1112" t="s">
        <v>539</v>
      </c>
      <c r="G1112" t="s">
        <v>540</v>
      </c>
      <c r="H1112" t="s">
        <v>541</v>
      </c>
      <c r="I1112" t="s">
        <v>542</v>
      </c>
      <c r="J1112" t="s">
        <v>543</v>
      </c>
      <c r="K1112">
        <v>21</v>
      </c>
      <c r="L1112" t="s">
        <v>574</v>
      </c>
      <c r="M1112" t="s">
        <v>575</v>
      </c>
      <c r="N1112" t="s">
        <v>546</v>
      </c>
      <c r="O1112" t="s">
        <v>547</v>
      </c>
      <c r="P1112" t="s">
        <v>548</v>
      </c>
      <c r="Q1112" t="s">
        <v>549</v>
      </c>
      <c r="R1112" t="s">
        <v>566</v>
      </c>
      <c r="S1112" t="s">
        <v>567</v>
      </c>
      <c r="T1112" s="113">
        <v>5691</v>
      </c>
      <c r="U1112" t="s">
        <v>668</v>
      </c>
    </row>
    <row r="1113" spans="1:21" x14ac:dyDescent="0.25">
      <c r="A1113" t="s">
        <v>11</v>
      </c>
      <c r="B1113" t="s">
        <v>667</v>
      </c>
      <c r="C1113" t="s">
        <v>187</v>
      </c>
      <c r="D1113" t="s">
        <v>538</v>
      </c>
      <c r="F1113" t="s">
        <v>539</v>
      </c>
      <c r="G1113" t="s">
        <v>540</v>
      </c>
      <c r="H1113" t="s">
        <v>541</v>
      </c>
      <c r="I1113" t="s">
        <v>542</v>
      </c>
      <c r="J1113" t="s">
        <v>543</v>
      </c>
      <c r="K1113">
        <v>21</v>
      </c>
      <c r="L1113" t="s">
        <v>574</v>
      </c>
      <c r="M1113" t="s">
        <v>575</v>
      </c>
      <c r="N1113" t="s">
        <v>546</v>
      </c>
      <c r="O1113" t="s">
        <v>547</v>
      </c>
      <c r="P1113" t="s">
        <v>548</v>
      </c>
      <c r="Q1113" t="s">
        <v>549</v>
      </c>
      <c r="R1113" t="s">
        <v>568</v>
      </c>
      <c r="S1113" t="s">
        <v>569</v>
      </c>
      <c r="T1113" s="113">
        <v>11862</v>
      </c>
      <c r="U1113" t="s">
        <v>668</v>
      </c>
    </row>
    <row r="1114" spans="1:21" x14ac:dyDescent="0.25">
      <c r="A1114" t="s">
        <v>11</v>
      </c>
      <c r="B1114" t="s">
        <v>667</v>
      </c>
      <c r="C1114" t="s">
        <v>187</v>
      </c>
      <c r="D1114" t="s">
        <v>538</v>
      </c>
      <c r="F1114" t="s">
        <v>539</v>
      </c>
      <c r="G1114" t="s">
        <v>540</v>
      </c>
      <c r="H1114" t="s">
        <v>541</v>
      </c>
      <c r="I1114" t="s">
        <v>542</v>
      </c>
      <c r="J1114" t="s">
        <v>543</v>
      </c>
      <c r="K1114">
        <v>21</v>
      </c>
      <c r="L1114" t="s">
        <v>574</v>
      </c>
      <c r="M1114" t="s">
        <v>575</v>
      </c>
      <c r="N1114" t="s">
        <v>546</v>
      </c>
      <c r="O1114" t="s">
        <v>547</v>
      </c>
      <c r="P1114" t="s">
        <v>548</v>
      </c>
      <c r="Q1114" t="s">
        <v>549</v>
      </c>
      <c r="R1114" t="s">
        <v>570</v>
      </c>
      <c r="S1114" t="s">
        <v>571</v>
      </c>
      <c r="T1114" s="113">
        <v>469</v>
      </c>
      <c r="U1114" t="s">
        <v>668</v>
      </c>
    </row>
    <row r="1115" spans="1:21" x14ac:dyDescent="0.25">
      <c r="A1115" t="s">
        <v>11</v>
      </c>
      <c r="B1115" t="s">
        <v>667</v>
      </c>
      <c r="C1115" t="s">
        <v>187</v>
      </c>
      <c r="D1115" t="s">
        <v>538</v>
      </c>
      <c r="F1115" t="s">
        <v>539</v>
      </c>
      <c r="G1115" t="s">
        <v>540</v>
      </c>
      <c r="H1115" t="s">
        <v>541</v>
      </c>
      <c r="I1115" t="s">
        <v>542</v>
      </c>
      <c r="J1115" t="s">
        <v>543</v>
      </c>
      <c r="K1115">
        <v>21</v>
      </c>
      <c r="L1115" t="s">
        <v>576</v>
      </c>
      <c r="M1115" t="s">
        <v>547</v>
      </c>
      <c r="N1115" t="s">
        <v>546</v>
      </c>
      <c r="O1115" t="s">
        <v>547</v>
      </c>
      <c r="P1115" t="s">
        <v>548</v>
      </c>
      <c r="Q1115" t="s">
        <v>549</v>
      </c>
      <c r="R1115" t="s">
        <v>131</v>
      </c>
      <c r="S1115" t="s">
        <v>550</v>
      </c>
      <c r="T1115" s="113">
        <v>36782</v>
      </c>
      <c r="U1115" t="s">
        <v>668</v>
      </c>
    </row>
    <row r="1116" spans="1:21" x14ac:dyDescent="0.25">
      <c r="A1116" t="s">
        <v>11</v>
      </c>
      <c r="B1116" t="s">
        <v>667</v>
      </c>
      <c r="C1116" t="s">
        <v>187</v>
      </c>
      <c r="D1116" t="s">
        <v>538</v>
      </c>
      <c r="F1116" t="s">
        <v>539</v>
      </c>
      <c r="G1116" t="s">
        <v>540</v>
      </c>
      <c r="H1116" t="s">
        <v>541</v>
      </c>
      <c r="I1116" t="s">
        <v>542</v>
      </c>
      <c r="J1116" t="s">
        <v>543</v>
      </c>
      <c r="K1116">
        <v>21</v>
      </c>
      <c r="L1116" t="s">
        <v>576</v>
      </c>
      <c r="M1116" t="s">
        <v>547</v>
      </c>
      <c r="N1116" t="s">
        <v>546</v>
      </c>
      <c r="O1116" t="s">
        <v>547</v>
      </c>
      <c r="P1116" t="s">
        <v>548</v>
      </c>
      <c r="Q1116" t="s">
        <v>549</v>
      </c>
      <c r="R1116" t="s">
        <v>552</v>
      </c>
      <c r="S1116" t="s">
        <v>553</v>
      </c>
      <c r="T1116" s="113">
        <v>426</v>
      </c>
      <c r="U1116" t="s">
        <v>668</v>
      </c>
    </row>
    <row r="1117" spans="1:21" x14ac:dyDescent="0.25">
      <c r="A1117" t="s">
        <v>11</v>
      </c>
      <c r="B1117" t="s">
        <v>667</v>
      </c>
      <c r="C1117" t="s">
        <v>187</v>
      </c>
      <c r="D1117" t="s">
        <v>538</v>
      </c>
      <c r="F1117" t="s">
        <v>539</v>
      </c>
      <c r="G1117" t="s">
        <v>540</v>
      </c>
      <c r="H1117" t="s">
        <v>541</v>
      </c>
      <c r="I1117" t="s">
        <v>542</v>
      </c>
      <c r="J1117" t="s">
        <v>543</v>
      </c>
      <c r="K1117">
        <v>21</v>
      </c>
      <c r="L1117" t="s">
        <v>576</v>
      </c>
      <c r="M1117" t="s">
        <v>547</v>
      </c>
      <c r="N1117" t="s">
        <v>546</v>
      </c>
      <c r="O1117" t="s">
        <v>547</v>
      </c>
      <c r="P1117" t="s">
        <v>548</v>
      </c>
      <c r="Q1117" t="s">
        <v>549</v>
      </c>
      <c r="R1117" t="s">
        <v>554</v>
      </c>
      <c r="S1117" t="s">
        <v>555</v>
      </c>
      <c r="T1117" s="113">
        <v>1917</v>
      </c>
      <c r="U1117" t="s">
        <v>668</v>
      </c>
    </row>
    <row r="1118" spans="1:21" x14ac:dyDescent="0.25">
      <c r="A1118" t="s">
        <v>11</v>
      </c>
      <c r="B1118" t="s">
        <v>667</v>
      </c>
      <c r="C1118" t="s">
        <v>187</v>
      </c>
      <c r="D1118" t="s">
        <v>538</v>
      </c>
      <c r="F1118" t="s">
        <v>539</v>
      </c>
      <c r="G1118" t="s">
        <v>540</v>
      </c>
      <c r="H1118" t="s">
        <v>541</v>
      </c>
      <c r="I1118" t="s">
        <v>542</v>
      </c>
      <c r="J1118" t="s">
        <v>543</v>
      </c>
      <c r="K1118">
        <v>21</v>
      </c>
      <c r="L1118" t="s">
        <v>576</v>
      </c>
      <c r="M1118" t="s">
        <v>547</v>
      </c>
      <c r="N1118" t="s">
        <v>546</v>
      </c>
      <c r="O1118" t="s">
        <v>547</v>
      </c>
      <c r="P1118" t="s">
        <v>548</v>
      </c>
      <c r="Q1118" t="s">
        <v>549</v>
      </c>
      <c r="R1118" t="s">
        <v>556</v>
      </c>
      <c r="S1118" t="s">
        <v>557</v>
      </c>
      <c r="T1118" s="113">
        <v>523</v>
      </c>
      <c r="U1118" t="s">
        <v>668</v>
      </c>
    </row>
    <row r="1119" spans="1:21" x14ac:dyDescent="0.25">
      <c r="A1119" t="s">
        <v>11</v>
      </c>
      <c r="B1119" t="s">
        <v>667</v>
      </c>
      <c r="C1119" t="s">
        <v>187</v>
      </c>
      <c r="D1119" t="s">
        <v>538</v>
      </c>
      <c r="F1119" t="s">
        <v>539</v>
      </c>
      <c r="G1119" t="s">
        <v>540</v>
      </c>
      <c r="H1119" t="s">
        <v>541</v>
      </c>
      <c r="I1119" t="s">
        <v>542</v>
      </c>
      <c r="J1119" t="s">
        <v>543</v>
      </c>
      <c r="K1119">
        <v>21</v>
      </c>
      <c r="L1119" t="s">
        <v>576</v>
      </c>
      <c r="M1119" t="s">
        <v>547</v>
      </c>
      <c r="N1119" t="s">
        <v>546</v>
      </c>
      <c r="O1119" t="s">
        <v>547</v>
      </c>
      <c r="P1119" t="s">
        <v>548</v>
      </c>
      <c r="Q1119" t="s">
        <v>549</v>
      </c>
      <c r="R1119" t="s">
        <v>558</v>
      </c>
      <c r="S1119" t="s">
        <v>559</v>
      </c>
      <c r="T1119" s="113">
        <v>1441</v>
      </c>
      <c r="U1119" t="s">
        <v>668</v>
      </c>
    </row>
    <row r="1120" spans="1:21" x14ac:dyDescent="0.25">
      <c r="A1120" t="s">
        <v>11</v>
      </c>
      <c r="B1120" t="s">
        <v>667</v>
      </c>
      <c r="C1120" t="s">
        <v>187</v>
      </c>
      <c r="D1120" t="s">
        <v>538</v>
      </c>
      <c r="F1120" t="s">
        <v>539</v>
      </c>
      <c r="G1120" t="s">
        <v>540</v>
      </c>
      <c r="H1120" t="s">
        <v>541</v>
      </c>
      <c r="I1120" t="s">
        <v>542</v>
      </c>
      <c r="J1120" t="s">
        <v>543</v>
      </c>
      <c r="K1120">
        <v>21</v>
      </c>
      <c r="L1120" t="s">
        <v>576</v>
      </c>
      <c r="M1120" t="s">
        <v>547</v>
      </c>
      <c r="N1120" t="s">
        <v>546</v>
      </c>
      <c r="O1120" t="s">
        <v>547</v>
      </c>
      <c r="P1120" t="s">
        <v>548</v>
      </c>
      <c r="Q1120" t="s">
        <v>549</v>
      </c>
      <c r="R1120" t="s">
        <v>560</v>
      </c>
      <c r="S1120" t="s">
        <v>561</v>
      </c>
      <c r="T1120" s="113">
        <v>9014</v>
      </c>
      <c r="U1120" t="s">
        <v>668</v>
      </c>
    </row>
    <row r="1121" spans="1:23" x14ac:dyDescent="0.25">
      <c r="A1121" t="s">
        <v>11</v>
      </c>
      <c r="B1121" t="s">
        <v>667</v>
      </c>
      <c r="C1121" t="s">
        <v>187</v>
      </c>
      <c r="D1121" t="s">
        <v>538</v>
      </c>
      <c r="F1121" t="s">
        <v>539</v>
      </c>
      <c r="G1121" t="s">
        <v>540</v>
      </c>
      <c r="H1121" t="s">
        <v>541</v>
      </c>
      <c r="I1121" t="s">
        <v>542</v>
      </c>
      <c r="J1121" t="s">
        <v>543</v>
      </c>
      <c r="K1121">
        <v>21</v>
      </c>
      <c r="L1121" t="s">
        <v>576</v>
      </c>
      <c r="M1121" t="s">
        <v>547</v>
      </c>
      <c r="N1121" t="s">
        <v>546</v>
      </c>
      <c r="O1121" t="s">
        <v>547</v>
      </c>
      <c r="P1121" t="s">
        <v>548</v>
      </c>
      <c r="Q1121" t="s">
        <v>549</v>
      </c>
      <c r="R1121" t="s">
        <v>562</v>
      </c>
      <c r="S1121" t="s">
        <v>563</v>
      </c>
      <c r="T1121" s="113">
        <v>13016</v>
      </c>
      <c r="U1121" t="s">
        <v>668</v>
      </c>
    </row>
    <row r="1122" spans="1:23" x14ac:dyDescent="0.25">
      <c r="A1122" t="s">
        <v>11</v>
      </c>
      <c r="B1122" t="s">
        <v>667</v>
      </c>
      <c r="C1122" t="s">
        <v>187</v>
      </c>
      <c r="D1122" t="s">
        <v>538</v>
      </c>
      <c r="F1122" t="s">
        <v>539</v>
      </c>
      <c r="G1122" t="s">
        <v>540</v>
      </c>
      <c r="H1122" t="s">
        <v>541</v>
      </c>
      <c r="I1122" t="s">
        <v>542</v>
      </c>
      <c r="J1122" t="s">
        <v>543</v>
      </c>
      <c r="K1122">
        <v>21</v>
      </c>
      <c r="L1122" t="s">
        <v>576</v>
      </c>
      <c r="M1122" t="s">
        <v>547</v>
      </c>
      <c r="N1122" t="s">
        <v>546</v>
      </c>
      <c r="O1122" t="s">
        <v>547</v>
      </c>
      <c r="P1122" t="s">
        <v>548</v>
      </c>
      <c r="Q1122" t="s">
        <v>549</v>
      </c>
      <c r="R1122" t="s">
        <v>564</v>
      </c>
      <c r="S1122" t="s">
        <v>565</v>
      </c>
      <c r="T1122" s="113">
        <v>4135</v>
      </c>
      <c r="U1122" t="s">
        <v>668</v>
      </c>
    </row>
    <row r="1123" spans="1:23" x14ac:dyDescent="0.25">
      <c r="A1123" t="s">
        <v>11</v>
      </c>
      <c r="B1123" t="s">
        <v>667</v>
      </c>
      <c r="C1123" t="s">
        <v>187</v>
      </c>
      <c r="D1123" t="s">
        <v>538</v>
      </c>
      <c r="F1123" t="s">
        <v>539</v>
      </c>
      <c r="G1123" t="s">
        <v>540</v>
      </c>
      <c r="H1123" t="s">
        <v>541</v>
      </c>
      <c r="I1123" t="s">
        <v>542</v>
      </c>
      <c r="J1123" t="s">
        <v>543</v>
      </c>
      <c r="K1123">
        <v>21</v>
      </c>
      <c r="L1123" t="s">
        <v>576</v>
      </c>
      <c r="M1123" t="s">
        <v>547</v>
      </c>
      <c r="N1123" t="s">
        <v>546</v>
      </c>
      <c r="O1123" t="s">
        <v>547</v>
      </c>
      <c r="P1123" t="s">
        <v>548</v>
      </c>
      <c r="Q1123" t="s">
        <v>549</v>
      </c>
      <c r="R1123" t="s">
        <v>566</v>
      </c>
      <c r="S1123" t="s">
        <v>567</v>
      </c>
      <c r="T1123" s="113">
        <v>689</v>
      </c>
      <c r="U1123" t="s">
        <v>668</v>
      </c>
    </row>
    <row r="1124" spans="1:23" x14ac:dyDescent="0.25">
      <c r="A1124" t="s">
        <v>11</v>
      </c>
      <c r="B1124" t="s">
        <v>667</v>
      </c>
      <c r="C1124" t="s">
        <v>187</v>
      </c>
      <c r="D1124" t="s">
        <v>538</v>
      </c>
      <c r="F1124" t="s">
        <v>539</v>
      </c>
      <c r="G1124" t="s">
        <v>540</v>
      </c>
      <c r="H1124" t="s">
        <v>541</v>
      </c>
      <c r="I1124" t="s">
        <v>542</v>
      </c>
      <c r="J1124" t="s">
        <v>543</v>
      </c>
      <c r="K1124">
        <v>21</v>
      </c>
      <c r="L1124" t="s">
        <v>576</v>
      </c>
      <c r="M1124" t="s">
        <v>547</v>
      </c>
      <c r="N1124" t="s">
        <v>546</v>
      </c>
      <c r="O1124" t="s">
        <v>547</v>
      </c>
      <c r="P1124" t="s">
        <v>548</v>
      </c>
      <c r="Q1124" t="s">
        <v>549</v>
      </c>
      <c r="R1124" t="s">
        <v>568</v>
      </c>
      <c r="S1124" t="s">
        <v>569</v>
      </c>
      <c r="T1124" s="113">
        <v>5599</v>
      </c>
      <c r="U1124" t="s">
        <v>668</v>
      </c>
    </row>
    <row r="1125" spans="1:23" x14ac:dyDescent="0.25">
      <c r="A1125" t="s">
        <v>11</v>
      </c>
      <c r="B1125" t="s">
        <v>667</v>
      </c>
      <c r="C1125" t="s">
        <v>187</v>
      </c>
      <c r="D1125" t="s">
        <v>538</v>
      </c>
      <c r="F1125" t="s">
        <v>539</v>
      </c>
      <c r="G1125" t="s">
        <v>540</v>
      </c>
      <c r="H1125" t="s">
        <v>541</v>
      </c>
      <c r="I1125" t="s">
        <v>542</v>
      </c>
      <c r="J1125" t="s">
        <v>543</v>
      </c>
      <c r="K1125">
        <v>21</v>
      </c>
      <c r="L1125" t="s">
        <v>576</v>
      </c>
      <c r="M1125" t="s">
        <v>547</v>
      </c>
      <c r="N1125" t="s">
        <v>546</v>
      </c>
      <c r="O1125" t="s">
        <v>547</v>
      </c>
      <c r="P1125" t="s">
        <v>548</v>
      </c>
      <c r="Q1125" t="s">
        <v>549</v>
      </c>
      <c r="R1125" t="s">
        <v>570</v>
      </c>
      <c r="S1125" t="s">
        <v>571</v>
      </c>
      <c r="T1125" s="113">
        <v>23</v>
      </c>
      <c r="U1125" t="s">
        <v>668</v>
      </c>
    </row>
    <row r="1126" spans="1:23" s="49" customFormat="1" x14ac:dyDescent="0.25">
      <c r="A1126" s="49" t="s">
        <v>232</v>
      </c>
      <c r="B1126" s="49" t="s">
        <v>669</v>
      </c>
      <c r="C1126" s="49" t="s">
        <v>187</v>
      </c>
      <c r="D1126" s="49" t="s">
        <v>538</v>
      </c>
      <c r="E1126" s="49">
        <v>1</v>
      </c>
      <c r="F1126" s="49" t="s">
        <v>539</v>
      </c>
      <c r="G1126" s="49" t="s">
        <v>540</v>
      </c>
      <c r="H1126" s="49" t="s">
        <v>541</v>
      </c>
      <c r="I1126" s="49" t="s">
        <v>542</v>
      </c>
      <c r="J1126" s="49" t="s">
        <v>543</v>
      </c>
      <c r="K1126" s="49">
        <v>21</v>
      </c>
      <c r="L1126" s="49" t="s">
        <v>544</v>
      </c>
      <c r="M1126" s="49" t="s">
        <v>545</v>
      </c>
      <c r="N1126" s="49" t="s">
        <v>546</v>
      </c>
      <c r="O1126" s="49" t="s">
        <v>547</v>
      </c>
      <c r="P1126" s="49" t="s">
        <v>548</v>
      </c>
      <c r="Q1126" s="49" t="s">
        <v>549</v>
      </c>
      <c r="R1126" s="49" t="s">
        <v>131</v>
      </c>
      <c r="S1126" s="49" t="s">
        <v>550</v>
      </c>
      <c r="T1126" s="116">
        <v>21092.476999999999</v>
      </c>
      <c r="U1126" s="49" t="s">
        <v>643</v>
      </c>
      <c r="V1126" s="50" t="s">
        <v>858</v>
      </c>
      <c r="W1126" s="116">
        <f>('ILO employment 2007'!T1127+'ILO employment 2007'!T1128+'ILO employment 2007'!T1129)*( 1 +'ILO employment 2007'!T1136/('ILO employment 2007'!T1126-'ILO employment 2007'!T1136))</f>
        <v>3304.6753902070382</v>
      </c>
    </row>
    <row r="1127" spans="1:23" s="49" customFormat="1" x14ac:dyDescent="0.25">
      <c r="A1127" s="49" t="s">
        <v>232</v>
      </c>
      <c r="B1127" s="49" t="s">
        <v>669</v>
      </c>
      <c r="C1127" s="49" t="s">
        <v>187</v>
      </c>
      <c r="D1127" s="49" t="s">
        <v>538</v>
      </c>
      <c r="E1127" s="49">
        <v>1</v>
      </c>
      <c r="F1127" s="49" t="s">
        <v>539</v>
      </c>
      <c r="G1127" s="49" t="s">
        <v>540</v>
      </c>
      <c r="H1127" s="49" t="s">
        <v>541</v>
      </c>
      <c r="I1127" s="49" t="s">
        <v>542</v>
      </c>
      <c r="J1127" s="49" t="s">
        <v>543</v>
      </c>
      <c r="K1127" s="49">
        <v>21</v>
      </c>
      <c r="L1127" s="49" t="s">
        <v>544</v>
      </c>
      <c r="M1127" s="49" t="s">
        <v>545</v>
      </c>
      <c r="N1127" s="49" t="s">
        <v>546</v>
      </c>
      <c r="O1127" s="49" t="s">
        <v>547</v>
      </c>
      <c r="P1127" s="49" t="s">
        <v>548</v>
      </c>
      <c r="Q1127" s="49" t="s">
        <v>549</v>
      </c>
      <c r="R1127" s="49" t="s">
        <v>552</v>
      </c>
      <c r="S1127" s="49" t="s">
        <v>553</v>
      </c>
      <c r="T1127" s="116">
        <v>593.13300000000004</v>
      </c>
      <c r="U1127" s="49" t="s">
        <v>643</v>
      </c>
      <c r="V1127" s="50" t="s">
        <v>859</v>
      </c>
      <c r="W1127" s="116">
        <f>('ILO employment 2007'!T1130+'ILO employment 2007'!T1131+'ILO employment 2007'!T1132+'ILO employment 2007'!T1133+'ILO employment 2007'!T1134+'ILO employment 2007'!T1135)*( 1 +'ILO employment 2007'!T1136/('ILO employment 2007'!T1126-'ILO employment 2007'!T1136))</f>
        <v>17787.801609792961</v>
      </c>
    </row>
    <row r="1128" spans="1:23" s="49" customFormat="1" x14ac:dyDescent="0.25">
      <c r="A1128" s="49" t="s">
        <v>232</v>
      </c>
      <c r="B1128" s="49" t="s">
        <v>669</v>
      </c>
      <c r="C1128" s="49" t="s">
        <v>187</v>
      </c>
      <c r="D1128" s="49" t="s">
        <v>538</v>
      </c>
      <c r="E1128" s="49">
        <v>1</v>
      </c>
      <c r="F1128" s="49" t="s">
        <v>539</v>
      </c>
      <c r="G1128" s="49" t="s">
        <v>540</v>
      </c>
      <c r="H1128" s="49" t="s">
        <v>541</v>
      </c>
      <c r="I1128" s="49" t="s">
        <v>542</v>
      </c>
      <c r="J1128" s="49" t="s">
        <v>543</v>
      </c>
      <c r="K1128" s="49">
        <v>21</v>
      </c>
      <c r="L1128" s="49" t="s">
        <v>544</v>
      </c>
      <c r="M1128" s="49" t="s">
        <v>545</v>
      </c>
      <c r="N1128" s="49" t="s">
        <v>546</v>
      </c>
      <c r="O1128" s="49" t="s">
        <v>547</v>
      </c>
      <c r="P1128" s="49" t="s">
        <v>548</v>
      </c>
      <c r="Q1128" s="49" t="s">
        <v>549</v>
      </c>
      <c r="R1128" s="49" t="s">
        <v>554</v>
      </c>
      <c r="S1128" s="49" t="s">
        <v>555</v>
      </c>
      <c r="T1128" s="116">
        <v>1656.749</v>
      </c>
      <c r="U1128" s="49" t="s">
        <v>643</v>
      </c>
      <c r="V1128" s="50" t="s">
        <v>862</v>
      </c>
      <c r="W1128" s="116">
        <f>SUM(T1127:T1136)</f>
        <v>21092.477000000003</v>
      </c>
    </row>
    <row r="1129" spans="1:23" s="49" customFormat="1" x14ac:dyDescent="0.25">
      <c r="A1129" s="49" t="s">
        <v>232</v>
      </c>
      <c r="B1129" s="49" t="s">
        <v>669</v>
      </c>
      <c r="C1129" s="49" t="s">
        <v>187</v>
      </c>
      <c r="D1129" s="49" t="s">
        <v>538</v>
      </c>
      <c r="E1129" s="49">
        <v>1</v>
      </c>
      <c r="F1129" s="49" t="s">
        <v>539</v>
      </c>
      <c r="G1129" s="49" t="s">
        <v>540</v>
      </c>
      <c r="H1129" s="49" t="s">
        <v>541</v>
      </c>
      <c r="I1129" s="49" t="s">
        <v>542</v>
      </c>
      <c r="J1129" s="49" t="s">
        <v>543</v>
      </c>
      <c r="K1129" s="49">
        <v>21</v>
      </c>
      <c r="L1129" s="49" t="s">
        <v>544</v>
      </c>
      <c r="M1129" s="49" t="s">
        <v>545</v>
      </c>
      <c r="N1129" s="49" t="s">
        <v>546</v>
      </c>
      <c r="O1129" s="49" t="s">
        <v>547</v>
      </c>
      <c r="P1129" s="49" t="s">
        <v>548</v>
      </c>
      <c r="Q1129" s="49" t="s">
        <v>549</v>
      </c>
      <c r="R1129" s="49" t="s">
        <v>556</v>
      </c>
      <c r="S1129" s="49" t="s">
        <v>557</v>
      </c>
      <c r="T1129" s="116">
        <v>977.87400000000002</v>
      </c>
      <c r="U1129" s="49" t="s">
        <v>643</v>
      </c>
      <c r="V1129" s="50"/>
      <c r="W1129" s="116"/>
    </row>
    <row r="1130" spans="1:23" s="49" customFormat="1" x14ac:dyDescent="0.25">
      <c r="A1130" s="49" t="s">
        <v>232</v>
      </c>
      <c r="B1130" s="49" t="s">
        <v>669</v>
      </c>
      <c r="C1130" s="49" t="s">
        <v>187</v>
      </c>
      <c r="D1130" s="49" t="s">
        <v>538</v>
      </c>
      <c r="E1130" s="49">
        <v>1</v>
      </c>
      <c r="F1130" s="49" t="s">
        <v>539</v>
      </c>
      <c r="G1130" s="49" t="s">
        <v>540</v>
      </c>
      <c r="H1130" s="49" t="s">
        <v>541</v>
      </c>
      <c r="I1130" s="49" t="s">
        <v>542</v>
      </c>
      <c r="J1130" s="49" t="s">
        <v>543</v>
      </c>
      <c r="K1130" s="49">
        <v>21</v>
      </c>
      <c r="L1130" s="49" t="s">
        <v>544</v>
      </c>
      <c r="M1130" s="49" t="s">
        <v>545</v>
      </c>
      <c r="N1130" s="49" t="s">
        <v>546</v>
      </c>
      <c r="O1130" s="49" t="s">
        <v>547</v>
      </c>
      <c r="P1130" s="49" t="s">
        <v>548</v>
      </c>
      <c r="Q1130" s="49" t="s">
        <v>549</v>
      </c>
      <c r="R1130" s="49" t="s">
        <v>558</v>
      </c>
      <c r="S1130" s="49" t="s">
        <v>559</v>
      </c>
      <c r="T1130" s="116">
        <v>1009.0359999999999</v>
      </c>
      <c r="U1130" s="49" t="s">
        <v>643</v>
      </c>
      <c r="V1130" s="50"/>
      <c r="W1130" s="116"/>
    </row>
    <row r="1131" spans="1:23" s="49" customFormat="1" x14ac:dyDescent="0.25">
      <c r="A1131" s="49" t="s">
        <v>232</v>
      </c>
      <c r="B1131" s="49" t="s">
        <v>669</v>
      </c>
      <c r="C1131" s="49" t="s">
        <v>187</v>
      </c>
      <c r="D1131" s="49" t="s">
        <v>538</v>
      </c>
      <c r="E1131" s="49">
        <v>1</v>
      </c>
      <c r="F1131" s="49" t="s">
        <v>539</v>
      </c>
      <c r="G1131" s="49" t="s">
        <v>540</v>
      </c>
      <c r="H1131" s="49" t="s">
        <v>541</v>
      </c>
      <c r="I1131" s="49" t="s">
        <v>542</v>
      </c>
      <c r="J1131" s="49" t="s">
        <v>543</v>
      </c>
      <c r="K1131" s="49">
        <v>21</v>
      </c>
      <c r="L1131" s="49" t="s">
        <v>544</v>
      </c>
      <c r="M1131" s="49" t="s">
        <v>545</v>
      </c>
      <c r="N1131" s="49" t="s">
        <v>546</v>
      </c>
      <c r="O1131" s="49" t="s">
        <v>547</v>
      </c>
      <c r="P1131" s="49" t="s">
        <v>548</v>
      </c>
      <c r="Q1131" s="49" t="s">
        <v>549</v>
      </c>
      <c r="R1131" s="49" t="s">
        <v>560</v>
      </c>
      <c r="S1131" s="49" t="s">
        <v>561</v>
      </c>
      <c r="T1131" s="116">
        <v>2689.029</v>
      </c>
      <c r="U1131" s="49" t="s">
        <v>643</v>
      </c>
      <c r="V1131" s="50"/>
      <c r="W1131" s="116"/>
    </row>
    <row r="1132" spans="1:23" s="49" customFormat="1" x14ac:dyDescent="0.25">
      <c r="A1132" s="49" t="s">
        <v>232</v>
      </c>
      <c r="B1132" s="49" t="s">
        <v>669</v>
      </c>
      <c r="C1132" s="49" t="s">
        <v>187</v>
      </c>
      <c r="D1132" s="49" t="s">
        <v>538</v>
      </c>
      <c r="E1132" s="49">
        <v>1</v>
      </c>
      <c r="F1132" s="49" t="s">
        <v>539</v>
      </c>
      <c r="G1132" s="49" t="s">
        <v>540</v>
      </c>
      <c r="H1132" s="49" t="s">
        <v>541</v>
      </c>
      <c r="I1132" s="49" t="s">
        <v>542</v>
      </c>
      <c r="J1132" s="49" t="s">
        <v>543</v>
      </c>
      <c r="K1132" s="49">
        <v>21</v>
      </c>
      <c r="L1132" s="49" t="s">
        <v>544</v>
      </c>
      <c r="M1132" s="49" t="s">
        <v>545</v>
      </c>
      <c r="N1132" s="49" t="s">
        <v>546</v>
      </c>
      <c r="O1132" s="49" t="s">
        <v>547</v>
      </c>
      <c r="P1132" s="49" t="s">
        <v>548</v>
      </c>
      <c r="Q1132" s="49" t="s">
        <v>549</v>
      </c>
      <c r="R1132" s="49" t="s">
        <v>562</v>
      </c>
      <c r="S1132" s="49" t="s">
        <v>563</v>
      </c>
      <c r="T1132" s="116">
        <v>3995.404</v>
      </c>
      <c r="U1132" s="49" t="s">
        <v>643</v>
      </c>
      <c r="V1132" s="50"/>
      <c r="W1132" s="116"/>
    </row>
    <row r="1133" spans="1:23" s="49" customFormat="1" x14ac:dyDescent="0.25">
      <c r="A1133" s="49" t="s">
        <v>232</v>
      </c>
      <c r="B1133" s="49" t="s">
        <v>669</v>
      </c>
      <c r="C1133" s="49" t="s">
        <v>187</v>
      </c>
      <c r="D1133" s="49" t="s">
        <v>538</v>
      </c>
      <c r="E1133" s="49">
        <v>1</v>
      </c>
      <c r="F1133" s="49" t="s">
        <v>539</v>
      </c>
      <c r="G1133" s="49" t="s">
        <v>540</v>
      </c>
      <c r="H1133" s="49" t="s">
        <v>541</v>
      </c>
      <c r="I1133" s="49" t="s">
        <v>542</v>
      </c>
      <c r="J1133" s="49" t="s">
        <v>543</v>
      </c>
      <c r="K1133" s="49">
        <v>21</v>
      </c>
      <c r="L1133" s="49" t="s">
        <v>544</v>
      </c>
      <c r="M1133" s="49" t="s">
        <v>545</v>
      </c>
      <c r="N1133" s="49" t="s">
        <v>546</v>
      </c>
      <c r="O1133" s="49" t="s">
        <v>547</v>
      </c>
      <c r="P1133" s="49" t="s">
        <v>548</v>
      </c>
      <c r="Q1133" s="49" t="s">
        <v>549</v>
      </c>
      <c r="R1133" s="49" t="s">
        <v>564</v>
      </c>
      <c r="S1133" s="49" t="s">
        <v>565</v>
      </c>
      <c r="T1133" s="116">
        <v>4164.5680000000002</v>
      </c>
      <c r="U1133" s="49" t="s">
        <v>643</v>
      </c>
      <c r="V1133" s="50"/>
      <c r="W1133" s="116"/>
    </row>
    <row r="1134" spans="1:23" s="49" customFormat="1" x14ac:dyDescent="0.25">
      <c r="A1134" s="49" t="s">
        <v>232</v>
      </c>
      <c r="B1134" s="49" t="s">
        <v>669</v>
      </c>
      <c r="C1134" s="49" t="s">
        <v>187</v>
      </c>
      <c r="D1134" s="49" t="s">
        <v>538</v>
      </c>
      <c r="E1134" s="49">
        <v>1</v>
      </c>
      <c r="F1134" s="49" t="s">
        <v>539</v>
      </c>
      <c r="G1134" s="49" t="s">
        <v>540</v>
      </c>
      <c r="H1134" s="49" t="s">
        <v>541</v>
      </c>
      <c r="I1134" s="49" t="s">
        <v>542</v>
      </c>
      <c r="J1134" s="49" t="s">
        <v>543</v>
      </c>
      <c r="K1134" s="49">
        <v>21</v>
      </c>
      <c r="L1134" s="49" t="s">
        <v>544</v>
      </c>
      <c r="M1134" s="49" t="s">
        <v>545</v>
      </c>
      <c r="N1134" s="49" t="s">
        <v>546</v>
      </c>
      <c r="O1134" s="49" t="s">
        <v>547</v>
      </c>
      <c r="P1134" s="49" t="s">
        <v>548</v>
      </c>
      <c r="Q1134" s="49" t="s">
        <v>549</v>
      </c>
      <c r="R1134" s="49" t="s">
        <v>566</v>
      </c>
      <c r="S1134" s="49" t="s">
        <v>567</v>
      </c>
      <c r="T1134" s="116">
        <v>2382.471</v>
      </c>
      <c r="U1134" s="49" t="s">
        <v>643</v>
      </c>
      <c r="V1134" s="50"/>
      <c r="W1134" s="116"/>
    </row>
    <row r="1135" spans="1:23" s="49" customFormat="1" x14ac:dyDescent="0.25">
      <c r="A1135" s="49" t="s">
        <v>232</v>
      </c>
      <c r="B1135" s="49" t="s">
        <v>669</v>
      </c>
      <c r="C1135" s="49" t="s">
        <v>187</v>
      </c>
      <c r="D1135" s="49" t="s">
        <v>538</v>
      </c>
      <c r="E1135" s="49">
        <v>1</v>
      </c>
      <c r="F1135" s="49" t="s">
        <v>539</v>
      </c>
      <c r="G1135" s="49" t="s">
        <v>540</v>
      </c>
      <c r="H1135" s="49" t="s">
        <v>541</v>
      </c>
      <c r="I1135" s="49" t="s">
        <v>542</v>
      </c>
      <c r="J1135" s="49" t="s">
        <v>543</v>
      </c>
      <c r="K1135" s="49">
        <v>21</v>
      </c>
      <c r="L1135" s="49" t="s">
        <v>544</v>
      </c>
      <c r="M1135" s="49" t="s">
        <v>545</v>
      </c>
      <c r="N1135" s="49" t="s">
        <v>546</v>
      </c>
      <c r="O1135" s="49" t="s">
        <v>547</v>
      </c>
      <c r="P1135" s="49" t="s">
        <v>548</v>
      </c>
      <c r="Q1135" s="49" t="s">
        <v>549</v>
      </c>
      <c r="R1135" s="49" t="s">
        <v>568</v>
      </c>
      <c r="S1135" s="49" t="s">
        <v>569</v>
      </c>
      <c r="T1135" s="116">
        <v>3133.2660000000001</v>
      </c>
      <c r="U1135" s="49" t="s">
        <v>643</v>
      </c>
      <c r="V1135" s="50"/>
      <c r="W1135" s="116"/>
    </row>
    <row r="1136" spans="1:23" s="49" customFormat="1" x14ac:dyDescent="0.25">
      <c r="A1136" s="49" t="s">
        <v>232</v>
      </c>
      <c r="B1136" s="49" t="s">
        <v>669</v>
      </c>
      <c r="C1136" s="49" t="s">
        <v>187</v>
      </c>
      <c r="D1136" s="49" t="s">
        <v>538</v>
      </c>
      <c r="E1136" s="49">
        <v>1</v>
      </c>
      <c r="F1136" s="49" t="s">
        <v>539</v>
      </c>
      <c r="G1136" s="49" t="s">
        <v>540</v>
      </c>
      <c r="H1136" s="49" t="s">
        <v>541</v>
      </c>
      <c r="I1136" s="49" t="s">
        <v>542</v>
      </c>
      <c r="J1136" s="49" t="s">
        <v>543</v>
      </c>
      <c r="K1136" s="49">
        <v>21</v>
      </c>
      <c r="L1136" s="49" t="s">
        <v>544</v>
      </c>
      <c r="M1136" s="49" t="s">
        <v>545</v>
      </c>
      <c r="N1136" s="49" t="s">
        <v>546</v>
      </c>
      <c r="O1136" s="49" t="s">
        <v>547</v>
      </c>
      <c r="P1136" s="49" t="s">
        <v>548</v>
      </c>
      <c r="Q1136" s="49" t="s">
        <v>549</v>
      </c>
      <c r="R1136" s="49" t="s">
        <v>572</v>
      </c>
      <c r="S1136" s="49" t="s">
        <v>573</v>
      </c>
      <c r="T1136" s="116">
        <v>490.947</v>
      </c>
      <c r="U1136" s="49" t="s">
        <v>643</v>
      </c>
      <c r="V1136" s="50"/>
      <c r="W1136" s="116"/>
    </row>
    <row r="1137" spans="1:21" x14ac:dyDescent="0.25">
      <c r="A1137" t="s">
        <v>232</v>
      </c>
      <c r="B1137" t="s">
        <v>669</v>
      </c>
      <c r="C1137" t="s">
        <v>187</v>
      </c>
      <c r="D1137" t="s">
        <v>538</v>
      </c>
      <c r="E1137">
        <v>1</v>
      </c>
      <c r="F1137" t="s">
        <v>539</v>
      </c>
      <c r="G1137" t="s">
        <v>540</v>
      </c>
      <c r="H1137" t="s">
        <v>541</v>
      </c>
      <c r="I1137" t="s">
        <v>542</v>
      </c>
      <c r="J1137" t="s">
        <v>543</v>
      </c>
      <c r="K1137">
        <v>21</v>
      </c>
      <c r="L1137" t="s">
        <v>574</v>
      </c>
      <c r="M1137" t="s">
        <v>575</v>
      </c>
      <c r="N1137" t="s">
        <v>546</v>
      </c>
      <c r="O1137" t="s">
        <v>547</v>
      </c>
      <c r="P1137" t="s">
        <v>548</v>
      </c>
      <c r="Q1137" t="s">
        <v>549</v>
      </c>
      <c r="R1137" t="s">
        <v>131</v>
      </c>
      <c r="S1137" t="s">
        <v>550</v>
      </c>
      <c r="T1137" s="113">
        <v>17229988</v>
      </c>
      <c r="U1137" t="s">
        <v>643</v>
      </c>
    </row>
    <row r="1138" spans="1:21" x14ac:dyDescent="0.25">
      <c r="A1138" t="s">
        <v>232</v>
      </c>
      <c r="B1138" t="s">
        <v>669</v>
      </c>
      <c r="C1138" t="s">
        <v>187</v>
      </c>
      <c r="D1138" t="s">
        <v>538</v>
      </c>
      <c r="E1138">
        <v>1</v>
      </c>
      <c r="F1138" t="s">
        <v>539</v>
      </c>
      <c r="G1138" t="s">
        <v>540</v>
      </c>
      <c r="H1138" t="s">
        <v>541</v>
      </c>
      <c r="I1138" t="s">
        <v>542</v>
      </c>
      <c r="J1138" t="s">
        <v>543</v>
      </c>
      <c r="K1138">
        <v>21</v>
      </c>
      <c r="L1138" t="s">
        <v>574</v>
      </c>
      <c r="M1138" t="s">
        <v>575</v>
      </c>
      <c r="N1138" t="s">
        <v>546</v>
      </c>
      <c r="O1138" t="s">
        <v>547</v>
      </c>
      <c r="P1138" t="s">
        <v>548</v>
      </c>
      <c r="Q1138" t="s">
        <v>549</v>
      </c>
      <c r="R1138" t="s">
        <v>552</v>
      </c>
      <c r="S1138" t="s">
        <v>553</v>
      </c>
      <c r="T1138" s="113">
        <v>514203</v>
      </c>
      <c r="U1138" t="s">
        <v>643</v>
      </c>
    </row>
    <row r="1139" spans="1:21" x14ac:dyDescent="0.25">
      <c r="A1139" t="s">
        <v>232</v>
      </c>
      <c r="B1139" t="s">
        <v>669</v>
      </c>
      <c r="C1139" t="s">
        <v>187</v>
      </c>
      <c r="D1139" t="s">
        <v>538</v>
      </c>
      <c r="E1139">
        <v>1</v>
      </c>
      <c r="F1139" t="s">
        <v>539</v>
      </c>
      <c r="G1139" t="s">
        <v>540</v>
      </c>
      <c r="H1139" t="s">
        <v>541</v>
      </c>
      <c r="I1139" t="s">
        <v>542</v>
      </c>
      <c r="J1139" t="s">
        <v>543</v>
      </c>
      <c r="K1139">
        <v>21</v>
      </c>
      <c r="L1139" t="s">
        <v>574</v>
      </c>
      <c r="M1139" t="s">
        <v>575</v>
      </c>
      <c r="N1139" t="s">
        <v>546</v>
      </c>
      <c r="O1139" t="s">
        <v>547</v>
      </c>
      <c r="P1139" t="s">
        <v>548</v>
      </c>
      <c r="Q1139" t="s">
        <v>549</v>
      </c>
      <c r="R1139" t="s">
        <v>554</v>
      </c>
      <c r="S1139" t="s">
        <v>555</v>
      </c>
      <c r="T1139" s="113">
        <v>933792</v>
      </c>
      <c r="U1139" t="s">
        <v>643</v>
      </c>
    </row>
    <row r="1140" spans="1:21" x14ac:dyDescent="0.25">
      <c r="A1140" t="s">
        <v>232</v>
      </c>
      <c r="B1140" t="s">
        <v>669</v>
      </c>
      <c r="C1140" t="s">
        <v>187</v>
      </c>
      <c r="D1140" t="s">
        <v>538</v>
      </c>
      <c r="E1140">
        <v>1</v>
      </c>
      <c r="F1140" t="s">
        <v>539</v>
      </c>
      <c r="G1140" t="s">
        <v>540</v>
      </c>
      <c r="H1140" t="s">
        <v>541</v>
      </c>
      <c r="I1140" t="s">
        <v>542</v>
      </c>
      <c r="J1140" t="s">
        <v>543</v>
      </c>
      <c r="K1140">
        <v>21</v>
      </c>
      <c r="L1140" t="s">
        <v>574</v>
      </c>
      <c r="M1140" t="s">
        <v>575</v>
      </c>
      <c r="N1140" t="s">
        <v>546</v>
      </c>
      <c r="O1140" t="s">
        <v>547</v>
      </c>
      <c r="P1140" t="s">
        <v>548</v>
      </c>
      <c r="Q1140" t="s">
        <v>549</v>
      </c>
      <c r="R1140" t="s">
        <v>556</v>
      </c>
      <c r="S1140" t="s">
        <v>557</v>
      </c>
      <c r="T1140" s="113">
        <v>811742</v>
      </c>
      <c r="U1140" t="s">
        <v>643</v>
      </c>
    </row>
    <row r="1141" spans="1:21" x14ac:dyDescent="0.25">
      <c r="A1141" t="s">
        <v>232</v>
      </c>
      <c r="B1141" t="s">
        <v>669</v>
      </c>
      <c r="C1141" t="s">
        <v>187</v>
      </c>
      <c r="D1141" t="s">
        <v>538</v>
      </c>
      <c r="E1141">
        <v>1</v>
      </c>
      <c r="F1141" t="s">
        <v>539</v>
      </c>
      <c r="G1141" t="s">
        <v>540</v>
      </c>
      <c r="H1141" t="s">
        <v>541</v>
      </c>
      <c r="I1141" t="s">
        <v>542</v>
      </c>
      <c r="J1141" t="s">
        <v>543</v>
      </c>
      <c r="K1141">
        <v>21</v>
      </c>
      <c r="L1141" t="s">
        <v>574</v>
      </c>
      <c r="M1141" t="s">
        <v>575</v>
      </c>
      <c r="N1141" t="s">
        <v>546</v>
      </c>
      <c r="O1141" t="s">
        <v>547</v>
      </c>
      <c r="P1141" t="s">
        <v>548</v>
      </c>
      <c r="Q1141" t="s">
        <v>549</v>
      </c>
      <c r="R1141" t="s">
        <v>558</v>
      </c>
      <c r="S1141" t="s">
        <v>559</v>
      </c>
      <c r="T1141" s="113">
        <v>764588</v>
      </c>
      <c r="U1141" t="s">
        <v>643</v>
      </c>
    </row>
    <row r="1142" spans="1:21" x14ac:dyDescent="0.25">
      <c r="A1142" t="s">
        <v>232</v>
      </c>
      <c r="B1142" t="s">
        <v>669</v>
      </c>
      <c r="C1142" t="s">
        <v>187</v>
      </c>
      <c r="D1142" t="s">
        <v>538</v>
      </c>
      <c r="E1142">
        <v>1</v>
      </c>
      <c r="F1142" t="s">
        <v>539</v>
      </c>
      <c r="G1142" t="s">
        <v>540</v>
      </c>
      <c r="H1142" t="s">
        <v>541</v>
      </c>
      <c r="I1142" t="s">
        <v>542</v>
      </c>
      <c r="J1142" t="s">
        <v>543</v>
      </c>
      <c r="K1142">
        <v>21</v>
      </c>
      <c r="L1142" t="s">
        <v>574</v>
      </c>
      <c r="M1142" t="s">
        <v>575</v>
      </c>
      <c r="N1142" t="s">
        <v>546</v>
      </c>
      <c r="O1142" t="s">
        <v>547</v>
      </c>
      <c r="P1142" t="s">
        <v>548</v>
      </c>
      <c r="Q1142" t="s">
        <v>549</v>
      </c>
      <c r="R1142" t="s">
        <v>560</v>
      </c>
      <c r="S1142" t="s">
        <v>561</v>
      </c>
      <c r="T1142" s="113">
        <v>2400355</v>
      </c>
      <c r="U1142" t="s">
        <v>643</v>
      </c>
    </row>
    <row r="1143" spans="1:21" x14ac:dyDescent="0.25">
      <c r="A1143" t="s">
        <v>232</v>
      </c>
      <c r="B1143" t="s">
        <v>669</v>
      </c>
      <c r="C1143" t="s">
        <v>187</v>
      </c>
      <c r="D1143" t="s">
        <v>538</v>
      </c>
      <c r="E1143">
        <v>1</v>
      </c>
      <c r="F1143" t="s">
        <v>539</v>
      </c>
      <c r="G1143" t="s">
        <v>540</v>
      </c>
      <c r="H1143" t="s">
        <v>541</v>
      </c>
      <c r="I1143" t="s">
        <v>542</v>
      </c>
      <c r="J1143" t="s">
        <v>543</v>
      </c>
      <c r="K1143">
        <v>21</v>
      </c>
      <c r="L1143" t="s">
        <v>574</v>
      </c>
      <c r="M1143" t="s">
        <v>575</v>
      </c>
      <c r="N1143" t="s">
        <v>546</v>
      </c>
      <c r="O1143" t="s">
        <v>547</v>
      </c>
      <c r="P1143" t="s">
        <v>548</v>
      </c>
      <c r="Q1143" t="s">
        <v>549</v>
      </c>
      <c r="R1143" t="s">
        <v>562</v>
      </c>
      <c r="S1143" t="s">
        <v>563</v>
      </c>
      <c r="T1143" s="113">
        <v>2917289</v>
      </c>
      <c r="U1143" t="s">
        <v>643</v>
      </c>
    </row>
    <row r="1144" spans="1:21" x14ac:dyDescent="0.25">
      <c r="A1144" t="s">
        <v>232</v>
      </c>
      <c r="B1144" t="s">
        <v>669</v>
      </c>
      <c r="C1144" t="s">
        <v>187</v>
      </c>
      <c r="D1144" t="s">
        <v>538</v>
      </c>
      <c r="E1144">
        <v>1</v>
      </c>
      <c r="F1144" t="s">
        <v>539</v>
      </c>
      <c r="G1144" t="s">
        <v>540</v>
      </c>
      <c r="H1144" t="s">
        <v>541</v>
      </c>
      <c r="I1144" t="s">
        <v>542</v>
      </c>
      <c r="J1144" t="s">
        <v>543</v>
      </c>
      <c r="K1144">
        <v>21</v>
      </c>
      <c r="L1144" t="s">
        <v>574</v>
      </c>
      <c r="M1144" t="s">
        <v>575</v>
      </c>
      <c r="N1144" t="s">
        <v>546</v>
      </c>
      <c r="O1144" t="s">
        <v>547</v>
      </c>
      <c r="P1144" t="s">
        <v>548</v>
      </c>
      <c r="Q1144" t="s">
        <v>549</v>
      </c>
      <c r="R1144" t="s">
        <v>564</v>
      </c>
      <c r="S1144" t="s">
        <v>565</v>
      </c>
      <c r="T1144" s="113">
        <v>3191789</v>
      </c>
      <c r="U1144" t="s">
        <v>643</v>
      </c>
    </row>
    <row r="1145" spans="1:21" x14ac:dyDescent="0.25">
      <c r="A1145" t="s">
        <v>232</v>
      </c>
      <c r="B1145" t="s">
        <v>669</v>
      </c>
      <c r="C1145" t="s">
        <v>187</v>
      </c>
      <c r="D1145" t="s">
        <v>538</v>
      </c>
      <c r="E1145">
        <v>1</v>
      </c>
      <c r="F1145" t="s">
        <v>539</v>
      </c>
      <c r="G1145" t="s">
        <v>540</v>
      </c>
      <c r="H1145" t="s">
        <v>541</v>
      </c>
      <c r="I1145" t="s">
        <v>542</v>
      </c>
      <c r="J1145" t="s">
        <v>543</v>
      </c>
      <c r="K1145">
        <v>21</v>
      </c>
      <c r="L1145" t="s">
        <v>574</v>
      </c>
      <c r="M1145" t="s">
        <v>575</v>
      </c>
      <c r="N1145" t="s">
        <v>546</v>
      </c>
      <c r="O1145" t="s">
        <v>547</v>
      </c>
      <c r="P1145" t="s">
        <v>548</v>
      </c>
      <c r="Q1145" t="s">
        <v>549</v>
      </c>
      <c r="R1145" t="s">
        <v>566</v>
      </c>
      <c r="S1145" t="s">
        <v>567</v>
      </c>
      <c r="T1145" s="113">
        <v>2357.6</v>
      </c>
      <c r="U1145" t="s">
        <v>643</v>
      </c>
    </row>
    <row r="1146" spans="1:21" x14ac:dyDescent="0.25">
      <c r="A1146" t="s">
        <v>232</v>
      </c>
      <c r="B1146" t="s">
        <v>669</v>
      </c>
      <c r="C1146" t="s">
        <v>187</v>
      </c>
      <c r="D1146" t="s">
        <v>538</v>
      </c>
      <c r="E1146">
        <v>1</v>
      </c>
      <c r="F1146" t="s">
        <v>539</v>
      </c>
      <c r="G1146" t="s">
        <v>540</v>
      </c>
      <c r="H1146" t="s">
        <v>541</v>
      </c>
      <c r="I1146" t="s">
        <v>542</v>
      </c>
      <c r="J1146" t="s">
        <v>543</v>
      </c>
      <c r="K1146">
        <v>21</v>
      </c>
      <c r="L1146" t="s">
        <v>574</v>
      </c>
      <c r="M1146" t="s">
        <v>575</v>
      </c>
      <c r="N1146" t="s">
        <v>546</v>
      </c>
      <c r="O1146" t="s">
        <v>547</v>
      </c>
      <c r="P1146" t="s">
        <v>548</v>
      </c>
      <c r="Q1146" t="s">
        <v>549</v>
      </c>
      <c r="R1146" t="s">
        <v>568</v>
      </c>
      <c r="S1146" t="s">
        <v>569</v>
      </c>
      <c r="T1146" s="113">
        <v>2852278</v>
      </c>
      <c r="U1146" t="s">
        <v>643</v>
      </c>
    </row>
    <row r="1147" spans="1:21" x14ac:dyDescent="0.25">
      <c r="A1147" t="s">
        <v>232</v>
      </c>
      <c r="B1147" t="s">
        <v>669</v>
      </c>
      <c r="C1147" t="s">
        <v>187</v>
      </c>
      <c r="D1147" t="s">
        <v>538</v>
      </c>
      <c r="E1147">
        <v>1</v>
      </c>
      <c r="F1147" t="s">
        <v>539</v>
      </c>
      <c r="G1147" t="s">
        <v>540</v>
      </c>
      <c r="H1147" t="s">
        <v>541</v>
      </c>
      <c r="I1147" t="s">
        <v>542</v>
      </c>
      <c r="J1147" t="s">
        <v>543</v>
      </c>
      <c r="K1147">
        <v>21</v>
      </c>
      <c r="L1147" t="s">
        <v>574</v>
      </c>
      <c r="M1147" t="s">
        <v>575</v>
      </c>
      <c r="N1147" t="s">
        <v>546</v>
      </c>
      <c r="O1147" t="s">
        <v>547</v>
      </c>
      <c r="P1147" t="s">
        <v>548</v>
      </c>
      <c r="Q1147" t="s">
        <v>549</v>
      </c>
      <c r="R1147" t="s">
        <v>572</v>
      </c>
      <c r="S1147" t="s">
        <v>573</v>
      </c>
      <c r="T1147" s="113">
        <v>486352</v>
      </c>
      <c r="U1147" t="s">
        <v>643</v>
      </c>
    </row>
    <row r="1148" spans="1:21" x14ac:dyDescent="0.25">
      <c r="A1148" t="s">
        <v>232</v>
      </c>
      <c r="B1148" t="s">
        <v>669</v>
      </c>
      <c r="C1148" t="s">
        <v>187</v>
      </c>
      <c r="D1148" t="s">
        <v>538</v>
      </c>
      <c r="E1148">
        <v>1</v>
      </c>
      <c r="F1148" t="s">
        <v>539</v>
      </c>
      <c r="G1148" t="s">
        <v>540</v>
      </c>
      <c r="H1148" t="s">
        <v>541</v>
      </c>
      <c r="I1148" t="s">
        <v>542</v>
      </c>
      <c r="J1148" t="s">
        <v>543</v>
      </c>
      <c r="K1148">
        <v>21</v>
      </c>
      <c r="L1148" t="s">
        <v>576</v>
      </c>
      <c r="M1148" t="s">
        <v>547</v>
      </c>
      <c r="N1148" t="s">
        <v>546</v>
      </c>
      <c r="O1148" t="s">
        <v>547</v>
      </c>
      <c r="P1148" t="s">
        <v>548</v>
      </c>
      <c r="Q1148" t="s">
        <v>549</v>
      </c>
      <c r="R1148" t="s">
        <v>131</v>
      </c>
      <c r="S1148" t="s">
        <v>550</v>
      </c>
      <c r="T1148" s="113">
        <v>3862488</v>
      </c>
      <c r="U1148" t="s">
        <v>643</v>
      </c>
    </row>
    <row r="1149" spans="1:21" x14ac:dyDescent="0.25">
      <c r="A1149" t="s">
        <v>232</v>
      </c>
      <c r="B1149" t="s">
        <v>669</v>
      </c>
      <c r="C1149" t="s">
        <v>187</v>
      </c>
      <c r="D1149" t="s">
        <v>538</v>
      </c>
      <c r="E1149">
        <v>1</v>
      </c>
      <c r="F1149" t="s">
        <v>539</v>
      </c>
      <c r="G1149" t="s">
        <v>540</v>
      </c>
      <c r="H1149" t="s">
        <v>541</v>
      </c>
      <c r="I1149" t="s">
        <v>542</v>
      </c>
      <c r="J1149" t="s">
        <v>543</v>
      </c>
      <c r="K1149">
        <v>21</v>
      </c>
      <c r="L1149" t="s">
        <v>576</v>
      </c>
      <c r="M1149" t="s">
        <v>547</v>
      </c>
      <c r="N1149" t="s">
        <v>546</v>
      </c>
      <c r="O1149" t="s">
        <v>547</v>
      </c>
      <c r="P1149" t="s">
        <v>548</v>
      </c>
      <c r="Q1149" t="s">
        <v>549</v>
      </c>
      <c r="R1149" t="s">
        <v>552</v>
      </c>
      <c r="S1149" t="s">
        <v>553</v>
      </c>
      <c r="T1149" s="113">
        <v>78.930000000000007</v>
      </c>
      <c r="U1149" t="s">
        <v>643</v>
      </c>
    </row>
    <row r="1150" spans="1:21" x14ac:dyDescent="0.25">
      <c r="A1150" t="s">
        <v>232</v>
      </c>
      <c r="B1150" t="s">
        <v>669</v>
      </c>
      <c r="C1150" t="s">
        <v>187</v>
      </c>
      <c r="D1150" t="s">
        <v>538</v>
      </c>
      <c r="E1150">
        <v>1</v>
      </c>
      <c r="F1150" t="s">
        <v>539</v>
      </c>
      <c r="G1150" t="s">
        <v>540</v>
      </c>
      <c r="H1150" t="s">
        <v>541</v>
      </c>
      <c r="I1150" t="s">
        <v>542</v>
      </c>
      <c r="J1150" t="s">
        <v>543</v>
      </c>
      <c r="K1150">
        <v>21</v>
      </c>
      <c r="L1150" t="s">
        <v>576</v>
      </c>
      <c r="M1150" t="s">
        <v>547</v>
      </c>
      <c r="N1150" t="s">
        <v>546</v>
      </c>
      <c r="O1150" t="s">
        <v>547</v>
      </c>
      <c r="P1150" t="s">
        <v>548</v>
      </c>
      <c r="Q1150" t="s">
        <v>549</v>
      </c>
      <c r="R1150" t="s">
        <v>554</v>
      </c>
      <c r="S1150" t="s">
        <v>555</v>
      </c>
      <c r="T1150" s="113">
        <v>722957</v>
      </c>
      <c r="U1150" t="s">
        <v>643</v>
      </c>
    </row>
    <row r="1151" spans="1:21" x14ac:dyDescent="0.25">
      <c r="A1151" t="s">
        <v>232</v>
      </c>
      <c r="B1151" t="s">
        <v>669</v>
      </c>
      <c r="C1151" t="s">
        <v>187</v>
      </c>
      <c r="D1151" t="s">
        <v>538</v>
      </c>
      <c r="E1151">
        <v>1</v>
      </c>
      <c r="F1151" t="s">
        <v>539</v>
      </c>
      <c r="G1151" t="s">
        <v>540</v>
      </c>
      <c r="H1151" t="s">
        <v>541</v>
      </c>
      <c r="I1151" t="s">
        <v>542</v>
      </c>
      <c r="J1151" t="s">
        <v>543</v>
      </c>
      <c r="K1151">
        <v>21</v>
      </c>
      <c r="L1151" t="s">
        <v>576</v>
      </c>
      <c r="M1151" t="s">
        <v>547</v>
      </c>
      <c r="N1151" t="s">
        <v>546</v>
      </c>
      <c r="O1151" t="s">
        <v>547</v>
      </c>
      <c r="P1151" t="s">
        <v>548</v>
      </c>
      <c r="Q1151" t="s">
        <v>549</v>
      </c>
      <c r="R1151" t="s">
        <v>556</v>
      </c>
      <c r="S1151" t="s">
        <v>557</v>
      </c>
      <c r="T1151" s="113">
        <v>166131</v>
      </c>
      <c r="U1151" t="s">
        <v>643</v>
      </c>
    </row>
    <row r="1152" spans="1:21" x14ac:dyDescent="0.25">
      <c r="A1152" t="s">
        <v>232</v>
      </c>
      <c r="B1152" t="s">
        <v>669</v>
      </c>
      <c r="C1152" t="s">
        <v>187</v>
      </c>
      <c r="D1152" t="s">
        <v>538</v>
      </c>
      <c r="E1152">
        <v>1</v>
      </c>
      <c r="F1152" t="s">
        <v>539</v>
      </c>
      <c r="G1152" t="s">
        <v>540</v>
      </c>
      <c r="H1152" t="s">
        <v>541</v>
      </c>
      <c r="I1152" t="s">
        <v>542</v>
      </c>
      <c r="J1152" t="s">
        <v>543</v>
      </c>
      <c r="K1152">
        <v>21</v>
      </c>
      <c r="L1152" t="s">
        <v>576</v>
      </c>
      <c r="M1152" t="s">
        <v>547</v>
      </c>
      <c r="N1152" t="s">
        <v>546</v>
      </c>
      <c r="O1152" t="s">
        <v>547</v>
      </c>
      <c r="P1152" t="s">
        <v>548</v>
      </c>
      <c r="Q1152" t="s">
        <v>549</v>
      </c>
      <c r="R1152" t="s">
        <v>558</v>
      </c>
      <c r="S1152" t="s">
        <v>559</v>
      </c>
      <c r="T1152" s="113">
        <v>244448</v>
      </c>
      <c r="U1152" t="s">
        <v>643</v>
      </c>
    </row>
    <row r="1153" spans="1:23" x14ac:dyDescent="0.25">
      <c r="A1153" t="s">
        <v>232</v>
      </c>
      <c r="B1153" t="s">
        <v>669</v>
      </c>
      <c r="C1153" t="s">
        <v>187</v>
      </c>
      <c r="D1153" t="s">
        <v>538</v>
      </c>
      <c r="E1153">
        <v>1</v>
      </c>
      <c r="F1153" t="s">
        <v>539</v>
      </c>
      <c r="G1153" t="s">
        <v>540</v>
      </c>
      <c r="H1153" t="s">
        <v>541</v>
      </c>
      <c r="I1153" t="s">
        <v>542</v>
      </c>
      <c r="J1153" t="s">
        <v>543</v>
      </c>
      <c r="K1153">
        <v>21</v>
      </c>
      <c r="L1153" t="s">
        <v>576</v>
      </c>
      <c r="M1153" t="s">
        <v>547</v>
      </c>
      <c r="N1153" t="s">
        <v>546</v>
      </c>
      <c r="O1153" t="s">
        <v>547</v>
      </c>
      <c r="P1153" t="s">
        <v>548</v>
      </c>
      <c r="Q1153" t="s">
        <v>549</v>
      </c>
      <c r="R1153" t="s">
        <v>560</v>
      </c>
      <c r="S1153" t="s">
        <v>561</v>
      </c>
      <c r="T1153" s="113">
        <v>288674</v>
      </c>
      <c r="U1153" t="s">
        <v>643</v>
      </c>
    </row>
    <row r="1154" spans="1:23" x14ac:dyDescent="0.25">
      <c r="A1154" t="s">
        <v>232</v>
      </c>
      <c r="B1154" t="s">
        <v>669</v>
      </c>
      <c r="C1154" t="s">
        <v>187</v>
      </c>
      <c r="D1154" t="s">
        <v>538</v>
      </c>
      <c r="E1154">
        <v>1</v>
      </c>
      <c r="F1154" t="s">
        <v>539</v>
      </c>
      <c r="G1154" t="s">
        <v>540</v>
      </c>
      <c r="H1154" t="s">
        <v>541</v>
      </c>
      <c r="I1154" t="s">
        <v>542</v>
      </c>
      <c r="J1154" t="s">
        <v>543</v>
      </c>
      <c r="K1154">
        <v>21</v>
      </c>
      <c r="L1154" t="s">
        <v>576</v>
      </c>
      <c r="M1154" t="s">
        <v>547</v>
      </c>
      <c r="N1154" t="s">
        <v>546</v>
      </c>
      <c r="O1154" t="s">
        <v>547</v>
      </c>
      <c r="P1154" t="s">
        <v>548</v>
      </c>
      <c r="Q1154" t="s">
        <v>549</v>
      </c>
      <c r="R1154" t="s">
        <v>562</v>
      </c>
      <c r="S1154" t="s">
        <v>563</v>
      </c>
      <c r="T1154" s="113">
        <v>1078115</v>
      </c>
      <c r="U1154" t="s">
        <v>643</v>
      </c>
    </row>
    <row r="1155" spans="1:23" x14ac:dyDescent="0.25">
      <c r="A1155" t="s">
        <v>232</v>
      </c>
      <c r="B1155" t="s">
        <v>669</v>
      </c>
      <c r="C1155" t="s">
        <v>187</v>
      </c>
      <c r="D1155" t="s">
        <v>538</v>
      </c>
      <c r="E1155">
        <v>1</v>
      </c>
      <c r="F1155" t="s">
        <v>539</v>
      </c>
      <c r="G1155" t="s">
        <v>540</v>
      </c>
      <c r="H1155" t="s">
        <v>541</v>
      </c>
      <c r="I1155" t="s">
        <v>542</v>
      </c>
      <c r="J1155" t="s">
        <v>543</v>
      </c>
      <c r="K1155">
        <v>21</v>
      </c>
      <c r="L1155" t="s">
        <v>576</v>
      </c>
      <c r="M1155" t="s">
        <v>547</v>
      </c>
      <c r="N1155" t="s">
        <v>546</v>
      </c>
      <c r="O1155" t="s">
        <v>547</v>
      </c>
      <c r="P1155" t="s">
        <v>548</v>
      </c>
      <c r="Q1155" t="s">
        <v>549</v>
      </c>
      <c r="R1155" t="s">
        <v>564</v>
      </c>
      <c r="S1155" t="s">
        <v>565</v>
      </c>
      <c r="T1155" s="113">
        <v>972779</v>
      </c>
      <c r="U1155" t="s">
        <v>643</v>
      </c>
    </row>
    <row r="1156" spans="1:23" x14ac:dyDescent="0.25">
      <c r="A1156" t="s">
        <v>232</v>
      </c>
      <c r="B1156" t="s">
        <v>669</v>
      </c>
      <c r="C1156" t="s">
        <v>187</v>
      </c>
      <c r="D1156" t="s">
        <v>538</v>
      </c>
      <c r="E1156">
        <v>1</v>
      </c>
      <c r="F1156" t="s">
        <v>539</v>
      </c>
      <c r="G1156" t="s">
        <v>540</v>
      </c>
      <c r="H1156" t="s">
        <v>541</v>
      </c>
      <c r="I1156" t="s">
        <v>542</v>
      </c>
      <c r="J1156" t="s">
        <v>543</v>
      </c>
      <c r="K1156">
        <v>21</v>
      </c>
      <c r="L1156" t="s">
        <v>576</v>
      </c>
      <c r="M1156" t="s">
        <v>547</v>
      </c>
      <c r="N1156" t="s">
        <v>546</v>
      </c>
      <c r="O1156" t="s">
        <v>547</v>
      </c>
      <c r="P1156" t="s">
        <v>548</v>
      </c>
      <c r="Q1156" t="s">
        <v>549</v>
      </c>
      <c r="R1156" t="s">
        <v>566</v>
      </c>
      <c r="S1156" t="s">
        <v>567</v>
      </c>
      <c r="T1156" s="113">
        <v>24871</v>
      </c>
      <c r="U1156" t="s">
        <v>643</v>
      </c>
    </row>
    <row r="1157" spans="1:23" x14ac:dyDescent="0.25">
      <c r="A1157" t="s">
        <v>232</v>
      </c>
      <c r="B1157" t="s">
        <v>669</v>
      </c>
      <c r="C1157" t="s">
        <v>187</v>
      </c>
      <c r="D1157" t="s">
        <v>538</v>
      </c>
      <c r="E1157">
        <v>1</v>
      </c>
      <c r="F1157" t="s">
        <v>539</v>
      </c>
      <c r="G1157" t="s">
        <v>540</v>
      </c>
      <c r="H1157" t="s">
        <v>541</v>
      </c>
      <c r="I1157" t="s">
        <v>542</v>
      </c>
      <c r="J1157" t="s">
        <v>543</v>
      </c>
      <c r="K1157">
        <v>21</v>
      </c>
      <c r="L1157" t="s">
        <v>576</v>
      </c>
      <c r="M1157" t="s">
        <v>547</v>
      </c>
      <c r="N1157" t="s">
        <v>546</v>
      </c>
      <c r="O1157" t="s">
        <v>547</v>
      </c>
      <c r="P1157" t="s">
        <v>548</v>
      </c>
      <c r="Q1157" t="s">
        <v>549</v>
      </c>
      <c r="R1157" t="s">
        <v>568</v>
      </c>
      <c r="S1157" t="s">
        <v>569</v>
      </c>
      <c r="T1157" s="113">
        <v>280988</v>
      </c>
      <c r="U1157" t="s">
        <v>643</v>
      </c>
    </row>
    <row r="1158" spans="1:23" x14ac:dyDescent="0.25">
      <c r="A1158" t="s">
        <v>232</v>
      </c>
      <c r="B1158" t="s">
        <v>669</v>
      </c>
      <c r="C1158" t="s">
        <v>187</v>
      </c>
      <c r="D1158" t="s">
        <v>538</v>
      </c>
      <c r="E1158">
        <v>1</v>
      </c>
      <c r="F1158" t="s">
        <v>539</v>
      </c>
      <c r="G1158" t="s">
        <v>540</v>
      </c>
      <c r="H1158" t="s">
        <v>541</v>
      </c>
      <c r="I1158" t="s">
        <v>542</v>
      </c>
      <c r="J1158" t="s">
        <v>543</v>
      </c>
      <c r="K1158">
        <v>21</v>
      </c>
      <c r="L1158" t="s">
        <v>576</v>
      </c>
      <c r="M1158" t="s">
        <v>547</v>
      </c>
      <c r="N1158" t="s">
        <v>546</v>
      </c>
      <c r="O1158" t="s">
        <v>547</v>
      </c>
      <c r="P1158" t="s">
        <v>548</v>
      </c>
      <c r="Q1158" t="s">
        <v>549</v>
      </c>
      <c r="R1158" t="s">
        <v>572</v>
      </c>
      <c r="S1158" t="s">
        <v>573</v>
      </c>
      <c r="T1158" s="113">
        <v>45949999999998</v>
      </c>
      <c r="U1158" t="s">
        <v>643</v>
      </c>
    </row>
    <row r="1159" spans="1:23" s="49" customFormat="1" x14ac:dyDescent="0.25">
      <c r="A1159" s="49" t="s">
        <v>55</v>
      </c>
      <c r="B1159" s="49" t="s">
        <v>670</v>
      </c>
      <c r="C1159" s="49" t="s">
        <v>187</v>
      </c>
      <c r="D1159" s="49" t="s">
        <v>538</v>
      </c>
      <c r="F1159" s="49" t="s">
        <v>539</v>
      </c>
      <c r="G1159" s="49" t="s">
        <v>540</v>
      </c>
      <c r="H1159" s="49" t="s">
        <v>541</v>
      </c>
      <c r="I1159" s="49" t="s">
        <v>542</v>
      </c>
      <c r="J1159" s="49" t="s">
        <v>543</v>
      </c>
      <c r="K1159" s="49">
        <v>21</v>
      </c>
      <c r="L1159" s="49" t="s">
        <v>544</v>
      </c>
      <c r="M1159" s="49" t="s">
        <v>545</v>
      </c>
      <c r="N1159" s="49" t="s">
        <v>546</v>
      </c>
      <c r="O1159" s="49" t="s">
        <v>547</v>
      </c>
      <c r="P1159" s="49" t="s">
        <v>548</v>
      </c>
      <c r="Q1159" s="49" t="s">
        <v>549</v>
      </c>
      <c r="R1159" s="49" t="s">
        <v>131</v>
      </c>
      <c r="S1159" s="49" t="s">
        <v>550</v>
      </c>
      <c r="T1159" s="116">
        <v>2101.6</v>
      </c>
      <c r="U1159" s="49" t="s">
        <v>671</v>
      </c>
      <c r="V1159" s="50" t="s">
        <v>858</v>
      </c>
      <c r="W1159" s="116">
        <f>('ILO employment 2007'!T1160+'ILO employment 2007'!T1161+'ILO employment 2007'!T1162)*( 1 +'ILO employment 2007'!T1170/('ILO employment 2007'!T1159-'ILO employment 2007'!T1170))</f>
        <v>794.2</v>
      </c>
    </row>
    <row r="1160" spans="1:23" s="49" customFormat="1" x14ac:dyDescent="0.25">
      <c r="A1160" s="49" t="s">
        <v>55</v>
      </c>
      <c r="B1160" s="49" t="s">
        <v>670</v>
      </c>
      <c r="C1160" s="49" t="s">
        <v>187</v>
      </c>
      <c r="D1160" s="49" t="s">
        <v>538</v>
      </c>
      <c r="F1160" s="49" t="s">
        <v>539</v>
      </c>
      <c r="G1160" s="49" t="s">
        <v>540</v>
      </c>
      <c r="H1160" s="49" t="s">
        <v>541</v>
      </c>
      <c r="I1160" s="49" t="s">
        <v>542</v>
      </c>
      <c r="J1160" s="49" t="s">
        <v>543</v>
      </c>
      <c r="K1160" s="49">
        <v>21</v>
      </c>
      <c r="L1160" s="49" t="s">
        <v>544</v>
      </c>
      <c r="M1160" s="49" t="s">
        <v>545</v>
      </c>
      <c r="N1160" s="49" t="s">
        <v>546</v>
      </c>
      <c r="O1160" s="49" t="s">
        <v>547</v>
      </c>
      <c r="P1160" s="49" t="s">
        <v>548</v>
      </c>
      <c r="Q1160" s="49" t="s">
        <v>549</v>
      </c>
      <c r="R1160" s="49" t="s">
        <v>552</v>
      </c>
      <c r="S1160" s="49" t="s">
        <v>553</v>
      </c>
      <c r="T1160" s="116">
        <v>310.39999999999998</v>
      </c>
      <c r="U1160" s="49" t="s">
        <v>671</v>
      </c>
      <c r="V1160" s="50" t="s">
        <v>859</v>
      </c>
      <c r="W1160" s="116">
        <f>('ILO employment 2007'!T1163+'ILO employment 2007'!T1164+'ILO employment 2007'!T1165+'ILO employment 2007'!T1166+'ILO employment 2007'!T1167+'ILO employment 2007'!T1168+'ILO employment 2007'!T1169)*( 1 +'ILO employment 2007'!T1170/('ILO employment 2007'!T1159-'ILO employment 2007'!T1170))</f>
        <v>1307.3000000000004</v>
      </c>
    </row>
    <row r="1161" spans="1:23" s="49" customFormat="1" x14ac:dyDescent="0.25">
      <c r="A1161" s="49" t="s">
        <v>55</v>
      </c>
      <c r="B1161" s="49" t="s">
        <v>670</v>
      </c>
      <c r="C1161" s="49" t="s">
        <v>187</v>
      </c>
      <c r="D1161" s="49" t="s">
        <v>538</v>
      </c>
      <c r="F1161" s="49" t="s">
        <v>539</v>
      </c>
      <c r="G1161" s="49" t="s">
        <v>540</v>
      </c>
      <c r="H1161" s="49" t="s">
        <v>541</v>
      </c>
      <c r="I1161" s="49" t="s">
        <v>542</v>
      </c>
      <c r="J1161" s="49" t="s">
        <v>543</v>
      </c>
      <c r="K1161" s="49">
        <v>21</v>
      </c>
      <c r="L1161" s="49" t="s">
        <v>544</v>
      </c>
      <c r="M1161" s="49" t="s">
        <v>545</v>
      </c>
      <c r="N1161" s="49" t="s">
        <v>546</v>
      </c>
      <c r="O1161" s="49" t="s">
        <v>547</v>
      </c>
      <c r="P1161" s="49" t="s">
        <v>548</v>
      </c>
      <c r="Q1161" s="49" t="s">
        <v>549</v>
      </c>
      <c r="R1161" s="49" t="s">
        <v>554</v>
      </c>
      <c r="S1161" s="49" t="s">
        <v>555</v>
      </c>
      <c r="T1161" s="116">
        <v>353.1</v>
      </c>
      <c r="U1161" s="49" t="s">
        <v>671</v>
      </c>
      <c r="V1161" s="50" t="s">
        <v>862</v>
      </c>
      <c r="W1161" s="116">
        <f>SUM(T1160:T1170)</f>
        <v>2101.5000000000005</v>
      </c>
    </row>
    <row r="1162" spans="1:23" s="49" customFormat="1" x14ac:dyDescent="0.25">
      <c r="A1162" s="49" t="s">
        <v>55</v>
      </c>
      <c r="B1162" s="49" t="s">
        <v>670</v>
      </c>
      <c r="C1162" s="49" t="s">
        <v>187</v>
      </c>
      <c r="D1162" s="49" t="s">
        <v>538</v>
      </c>
      <c r="F1162" s="49" t="s">
        <v>539</v>
      </c>
      <c r="G1162" s="49" t="s">
        <v>540</v>
      </c>
      <c r="H1162" s="49" t="s">
        <v>541</v>
      </c>
      <c r="I1162" s="49" t="s">
        <v>542</v>
      </c>
      <c r="J1162" s="49" t="s">
        <v>543</v>
      </c>
      <c r="K1162" s="49">
        <v>21</v>
      </c>
      <c r="L1162" s="49" t="s">
        <v>544</v>
      </c>
      <c r="M1162" s="49" t="s">
        <v>545</v>
      </c>
      <c r="N1162" s="49" t="s">
        <v>546</v>
      </c>
      <c r="O1162" s="49" t="s">
        <v>547</v>
      </c>
      <c r="P1162" s="49" t="s">
        <v>548</v>
      </c>
      <c r="Q1162" s="49" t="s">
        <v>549</v>
      </c>
      <c r="R1162" s="49" t="s">
        <v>556</v>
      </c>
      <c r="S1162" s="49" t="s">
        <v>557</v>
      </c>
      <c r="T1162" s="116">
        <v>130.69999999999999</v>
      </c>
      <c r="U1162" s="49" t="s">
        <v>671</v>
      </c>
      <c r="V1162" s="50"/>
      <c r="W1162" s="116"/>
    </row>
    <row r="1163" spans="1:23" s="49" customFormat="1" x14ac:dyDescent="0.25">
      <c r="A1163" s="49" t="s">
        <v>55</v>
      </c>
      <c r="B1163" s="49" t="s">
        <v>670</v>
      </c>
      <c r="C1163" s="49" t="s">
        <v>187</v>
      </c>
      <c r="D1163" s="49" t="s">
        <v>538</v>
      </c>
      <c r="F1163" s="49" t="s">
        <v>539</v>
      </c>
      <c r="G1163" s="49" t="s">
        <v>540</v>
      </c>
      <c r="H1163" s="49" t="s">
        <v>541</v>
      </c>
      <c r="I1163" s="49" t="s">
        <v>542</v>
      </c>
      <c r="J1163" s="49" t="s">
        <v>543</v>
      </c>
      <c r="K1163" s="49">
        <v>21</v>
      </c>
      <c r="L1163" s="49" t="s">
        <v>544</v>
      </c>
      <c r="M1163" s="49" t="s">
        <v>545</v>
      </c>
      <c r="N1163" s="49" t="s">
        <v>546</v>
      </c>
      <c r="O1163" s="49" t="s">
        <v>547</v>
      </c>
      <c r="P1163" s="49" t="s">
        <v>548</v>
      </c>
      <c r="Q1163" s="49" t="s">
        <v>549</v>
      </c>
      <c r="R1163" s="49" t="s">
        <v>558</v>
      </c>
      <c r="S1163" s="49" t="s">
        <v>559</v>
      </c>
      <c r="T1163" s="116">
        <v>265.10000000000002</v>
      </c>
      <c r="U1163" s="49" t="s">
        <v>671</v>
      </c>
      <c r="V1163" s="50"/>
      <c r="W1163" s="116"/>
    </row>
    <row r="1164" spans="1:23" s="49" customFormat="1" x14ac:dyDescent="0.25">
      <c r="A1164" s="49" t="s">
        <v>55</v>
      </c>
      <c r="B1164" s="49" t="s">
        <v>670</v>
      </c>
      <c r="C1164" s="49" t="s">
        <v>187</v>
      </c>
      <c r="D1164" s="49" t="s">
        <v>538</v>
      </c>
      <c r="F1164" s="49" t="s">
        <v>539</v>
      </c>
      <c r="G1164" s="49" t="s">
        <v>540</v>
      </c>
      <c r="H1164" s="49" t="s">
        <v>541</v>
      </c>
      <c r="I1164" s="49" t="s">
        <v>542</v>
      </c>
      <c r="J1164" s="49" t="s">
        <v>543</v>
      </c>
      <c r="K1164" s="49">
        <v>21</v>
      </c>
      <c r="L1164" s="49" t="s">
        <v>544</v>
      </c>
      <c r="M1164" s="49" t="s">
        <v>545</v>
      </c>
      <c r="N1164" s="49" t="s">
        <v>546</v>
      </c>
      <c r="O1164" s="49" t="s">
        <v>547</v>
      </c>
      <c r="P1164" s="49" t="s">
        <v>548</v>
      </c>
      <c r="Q1164" s="49" t="s">
        <v>549</v>
      </c>
      <c r="R1164" s="49" t="s">
        <v>560</v>
      </c>
      <c r="S1164" s="49" t="s">
        <v>561</v>
      </c>
      <c r="T1164" s="116">
        <v>367.8</v>
      </c>
      <c r="U1164" s="49" t="s">
        <v>671</v>
      </c>
      <c r="V1164" s="50"/>
      <c r="W1164" s="116"/>
    </row>
    <row r="1165" spans="1:23" s="49" customFormat="1" x14ac:dyDescent="0.25">
      <c r="A1165" s="49" t="s">
        <v>55</v>
      </c>
      <c r="B1165" s="49" t="s">
        <v>670</v>
      </c>
      <c r="C1165" s="49" t="s">
        <v>187</v>
      </c>
      <c r="D1165" s="49" t="s">
        <v>538</v>
      </c>
      <c r="F1165" s="49" t="s">
        <v>539</v>
      </c>
      <c r="G1165" s="49" t="s">
        <v>540</v>
      </c>
      <c r="H1165" s="49" t="s">
        <v>541</v>
      </c>
      <c r="I1165" s="49" t="s">
        <v>542</v>
      </c>
      <c r="J1165" s="49" t="s">
        <v>543</v>
      </c>
      <c r="K1165" s="49">
        <v>21</v>
      </c>
      <c r="L1165" s="49" t="s">
        <v>544</v>
      </c>
      <c r="M1165" s="49" t="s">
        <v>545</v>
      </c>
      <c r="N1165" s="49" t="s">
        <v>546</v>
      </c>
      <c r="O1165" s="49" t="s">
        <v>547</v>
      </c>
      <c r="P1165" s="49" t="s">
        <v>548</v>
      </c>
      <c r="Q1165" s="49" t="s">
        <v>549</v>
      </c>
      <c r="R1165" s="49" t="s">
        <v>562</v>
      </c>
      <c r="S1165" s="49" t="s">
        <v>563</v>
      </c>
      <c r="T1165" s="116">
        <v>14.7</v>
      </c>
      <c r="U1165" s="49" t="s">
        <v>671</v>
      </c>
      <c r="V1165" s="50"/>
      <c r="W1165" s="116"/>
    </row>
    <row r="1166" spans="1:23" s="49" customFormat="1" x14ac:dyDescent="0.25">
      <c r="A1166" s="49" t="s">
        <v>55</v>
      </c>
      <c r="B1166" s="49" t="s">
        <v>670</v>
      </c>
      <c r="C1166" s="49" t="s">
        <v>187</v>
      </c>
      <c r="D1166" s="49" t="s">
        <v>538</v>
      </c>
      <c r="F1166" s="49" t="s">
        <v>539</v>
      </c>
      <c r="G1166" s="49" t="s">
        <v>540</v>
      </c>
      <c r="H1166" s="49" t="s">
        <v>541</v>
      </c>
      <c r="I1166" s="49" t="s">
        <v>542</v>
      </c>
      <c r="J1166" s="49" t="s">
        <v>543</v>
      </c>
      <c r="K1166" s="49">
        <v>21</v>
      </c>
      <c r="L1166" s="49" t="s">
        <v>544</v>
      </c>
      <c r="M1166" s="49" t="s">
        <v>545</v>
      </c>
      <c r="N1166" s="49" t="s">
        <v>546</v>
      </c>
      <c r="O1166" s="49" t="s">
        <v>547</v>
      </c>
      <c r="P1166" s="49" t="s">
        <v>548</v>
      </c>
      <c r="Q1166" s="49" t="s">
        <v>549</v>
      </c>
      <c r="R1166" s="49" t="s">
        <v>564</v>
      </c>
      <c r="S1166" s="49" t="s">
        <v>565</v>
      </c>
      <c r="T1166" s="116">
        <v>303</v>
      </c>
      <c r="U1166" s="49" t="s">
        <v>671</v>
      </c>
      <c r="V1166" s="50"/>
      <c r="W1166" s="116"/>
    </row>
    <row r="1167" spans="1:23" s="49" customFormat="1" x14ac:dyDescent="0.25">
      <c r="A1167" s="49" t="s">
        <v>55</v>
      </c>
      <c r="B1167" s="49" t="s">
        <v>670</v>
      </c>
      <c r="C1167" s="49" t="s">
        <v>187</v>
      </c>
      <c r="D1167" s="49" t="s">
        <v>538</v>
      </c>
      <c r="F1167" s="49" t="s">
        <v>539</v>
      </c>
      <c r="G1167" s="49" t="s">
        <v>540</v>
      </c>
      <c r="H1167" s="49" t="s">
        <v>541</v>
      </c>
      <c r="I1167" s="49" t="s">
        <v>542</v>
      </c>
      <c r="J1167" s="49" t="s">
        <v>543</v>
      </c>
      <c r="K1167" s="49">
        <v>21</v>
      </c>
      <c r="L1167" s="49" t="s">
        <v>544</v>
      </c>
      <c r="M1167" s="49" t="s">
        <v>545</v>
      </c>
      <c r="N1167" s="49" t="s">
        <v>546</v>
      </c>
      <c r="O1167" s="49" t="s">
        <v>547</v>
      </c>
      <c r="P1167" s="49" t="s">
        <v>548</v>
      </c>
      <c r="Q1167" s="49" t="s">
        <v>549</v>
      </c>
      <c r="R1167" s="49" t="s">
        <v>566</v>
      </c>
      <c r="S1167" s="49" t="s">
        <v>567</v>
      </c>
      <c r="T1167" s="116">
        <v>155.9</v>
      </c>
      <c r="U1167" s="49" t="s">
        <v>671</v>
      </c>
      <c r="V1167" s="50"/>
      <c r="W1167" s="116"/>
    </row>
    <row r="1168" spans="1:23" s="49" customFormat="1" x14ac:dyDescent="0.25">
      <c r="A1168" s="49" t="s">
        <v>55</v>
      </c>
      <c r="B1168" s="49" t="s">
        <v>670</v>
      </c>
      <c r="C1168" s="49" t="s">
        <v>187</v>
      </c>
      <c r="D1168" s="49" t="s">
        <v>538</v>
      </c>
      <c r="F1168" s="49" t="s">
        <v>539</v>
      </c>
      <c r="G1168" s="49" t="s">
        <v>540</v>
      </c>
      <c r="H1168" s="49" t="s">
        <v>541</v>
      </c>
      <c r="I1168" s="49" t="s">
        <v>542</v>
      </c>
      <c r="J1168" s="49" t="s">
        <v>543</v>
      </c>
      <c r="K1168" s="49">
        <v>21</v>
      </c>
      <c r="L1168" s="49" t="s">
        <v>544</v>
      </c>
      <c r="M1168" s="49" t="s">
        <v>545</v>
      </c>
      <c r="N1168" s="49" t="s">
        <v>546</v>
      </c>
      <c r="O1168" s="49" t="s">
        <v>547</v>
      </c>
      <c r="P1168" s="49" t="s">
        <v>548</v>
      </c>
      <c r="Q1168" s="49" t="s">
        <v>549</v>
      </c>
      <c r="R1168" s="49" t="s">
        <v>568</v>
      </c>
      <c r="S1168" s="49" t="s">
        <v>569</v>
      </c>
      <c r="T1168" s="116">
        <v>194.4</v>
      </c>
      <c r="U1168" s="49" t="s">
        <v>671</v>
      </c>
      <c r="V1168" s="50"/>
      <c r="W1168" s="116"/>
    </row>
    <row r="1169" spans="1:23" s="49" customFormat="1" x14ac:dyDescent="0.25">
      <c r="A1169" s="49" t="s">
        <v>55</v>
      </c>
      <c r="B1169" s="49" t="s">
        <v>670</v>
      </c>
      <c r="C1169" s="49" t="s">
        <v>187</v>
      </c>
      <c r="D1169" s="49" t="s">
        <v>538</v>
      </c>
      <c r="F1169" s="49" t="s">
        <v>539</v>
      </c>
      <c r="G1169" s="49" t="s">
        <v>540</v>
      </c>
      <c r="H1169" s="49" t="s">
        <v>541</v>
      </c>
      <c r="I1169" s="49" t="s">
        <v>542</v>
      </c>
      <c r="J1169" s="49" t="s">
        <v>543</v>
      </c>
      <c r="K1169" s="49">
        <v>21</v>
      </c>
      <c r="L1169" s="49" t="s">
        <v>544</v>
      </c>
      <c r="M1169" s="49" t="s">
        <v>545</v>
      </c>
      <c r="N1169" s="49" t="s">
        <v>546</v>
      </c>
      <c r="O1169" s="49" t="s">
        <v>547</v>
      </c>
      <c r="P1169" s="49" t="s">
        <v>548</v>
      </c>
      <c r="Q1169" s="49" t="s">
        <v>549</v>
      </c>
      <c r="R1169" s="49" t="s">
        <v>570</v>
      </c>
      <c r="S1169" s="49" t="s">
        <v>571</v>
      </c>
      <c r="T1169" s="116">
        <v>6.4</v>
      </c>
      <c r="U1169" s="49" t="s">
        <v>671</v>
      </c>
      <c r="V1169" s="50"/>
      <c r="W1169" s="116"/>
    </row>
    <row r="1170" spans="1:23" s="49" customFormat="1" x14ac:dyDescent="0.25">
      <c r="A1170" s="49" t="s">
        <v>55</v>
      </c>
      <c r="B1170" s="49" t="s">
        <v>670</v>
      </c>
      <c r="C1170" s="49" t="s">
        <v>187</v>
      </c>
      <c r="D1170" s="49" t="s">
        <v>538</v>
      </c>
      <c r="F1170" s="49" t="s">
        <v>539</v>
      </c>
      <c r="G1170" s="49" t="s">
        <v>540</v>
      </c>
      <c r="H1170" s="49" t="s">
        <v>541</v>
      </c>
      <c r="I1170" s="49" t="s">
        <v>542</v>
      </c>
      <c r="J1170" s="49" t="s">
        <v>543</v>
      </c>
      <c r="K1170" s="49">
        <v>21</v>
      </c>
      <c r="L1170" s="49" t="s">
        <v>544</v>
      </c>
      <c r="M1170" s="49" t="s">
        <v>545</v>
      </c>
      <c r="N1170" s="49" t="s">
        <v>546</v>
      </c>
      <c r="O1170" s="49" t="s">
        <v>547</v>
      </c>
      <c r="P1170" s="49" t="s">
        <v>548</v>
      </c>
      <c r="Q1170" s="49" t="s">
        <v>549</v>
      </c>
      <c r="R1170" s="49" t="s">
        <v>572</v>
      </c>
      <c r="S1170" s="49" t="s">
        <v>573</v>
      </c>
      <c r="T1170" s="116"/>
      <c r="U1170" s="49" t="s">
        <v>671</v>
      </c>
      <c r="V1170" s="50"/>
      <c r="W1170" s="116"/>
    </row>
    <row r="1171" spans="1:23" x14ac:dyDescent="0.25">
      <c r="A1171" t="s">
        <v>55</v>
      </c>
      <c r="B1171" t="s">
        <v>670</v>
      </c>
      <c r="C1171" t="s">
        <v>187</v>
      </c>
      <c r="D1171" t="s">
        <v>538</v>
      </c>
      <c r="F1171" t="s">
        <v>539</v>
      </c>
      <c r="G1171" t="s">
        <v>540</v>
      </c>
      <c r="H1171" t="s">
        <v>541</v>
      </c>
      <c r="I1171" t="s">
        <v>542</v>
      </c>
      <c r="J1171" t="s">
        <v>543</v>
      </c>
      <c r="K1171">
        <v>21</v>
      </c>
      <c r="L1171" t="s">
        <v>574</v>
      </c>
      <c r="M1171" t="s">
        <v>575</v>
      </c>
      <c r="N1171" t="s">
        <v>546</v>
      </c>
      <c r="O1171" t="s">
        <v>547</v>
      </c>
      <c r="P1171" t="s">
        <v>548</v>
      </c>
      <c r="Q1171" t="s">
        <v>549</v>
      </c>
      <c r="R1171" t="s">
        <v>131</v>
      </c>
      <c r="S1171" t="s">
        <v>550</v>
      </c>
      <c r="T1171" s="113">
        <v>1201.5</v>
      </c>
      <c r="U1171" t="s">
        <v>671</v>
      </c>
    </row>
    <row r="1172" spans="1:23" x14ac:dyDescent="0.25">
      <c r="A1172" t="s">
        <v>55</v>
      </c>
      <c r="B1172" t="s">
        <v>670</v>
      </c>
      <c r="C1172" t="s">
        <v>187</v>
      </c>
      <c r="D1172" t="s">
        <v>538</v>
      </c>
      <c r="F1172" t="s">
        <v>539</v>
      </c>
      <c r="G1172" t="s">
        <v>540</v>
      </c>
      <c r="H1172" t="s">
        <v>541</v>
      </c>
      <c r="I1172" t="s">
        <v>542</v>
      </c>
      <c r="J1172" t="s">
        <v>543</v>
      </c>
      <c r="K1172">
        <v>21</v>
      </c>
      <c r="L1172" t="s">
        <v>574</v>
      </c>
      <c r="M1172" t="s">
        <v>575</v>
      </c>
      <c r="N1172" t="s">
        <v>546</v>
      </c>
      <c r="O1172" t="s">
        <v>547</v>
      </c>
      <c r="P1172" t="s">
        <v>548</v>
      </c>
      <c r="Q1172" t="s">
        <v>549</v>
      </c>
      <c r="R1172" t="s">
        <v>552</v>
      </c>
      <c r="S1172" t="s">
        <v>553</v>
      </c>
      <c r="T1172" s="113">
        <v>213.6</v>
      </c>
      <c r="U1172" t="s">
        <v>671</v>
      </c>
    </row>
    <row r="1173" spans="1:23" x14ac:dyDescent="0.25">
      <c r="A1173" t="s">
        <v>55</v>
      </c>
      <c r="B1173" t="s">
        <v>670</v>
      </c>
      <c r="C1173" t="s">
        <v>187</v>
      </c>
      <c r="D1173" t="s">
        <v>538</v>
      </c>
      <c r="F1173" t="s">
        <v>539</v>
      </c>
      <c r="G1173" t="s">
        <v>540</v>
      </c>
      <c r="H1173" t="s">
        <v>541</v>
      </c>
      <c r="I1173" t="s">
        <v>542</v>
      </c>
      <c r="J1173" t="s">
        <v>543</v>
      </c>
      <c r="K1173">
        <v>21</v>
      </c>
      <c r="L1173" t="s">
        <v>574</v>
      </c>
      <c r="M1173" t="s">
        <v>575</v>
      </c>
      <c r="N1173" t="s">
        <v>546</v>
      </c>
      <c r="O1173" t="s">
        <v>547</v>
      </c>
      <c r="P1173" t="s">
        <v>548</v>
      </c>
      <c r="Q1173" t="s">
        <v>549</v>
      </c>
      <c r="R1173" t="s">
        <v>554</v>
      </c>
      <c r="S1173" t="s">
        <v>555</v>
      </c>
      <c r="T1173" s="113">
        <v>159.6</v>
      </c>
      <c r="U1173" t="s">
        <v>671</v>
      </c>
    </row>
    <row r="1174" spans="1:23" x14ac:dyDescent="0.25">
      <c r="A1174" t="s">
        <v>55</v>
      </c>
      <c r="B1174" t="s">
        <v>670</v>
      </c>
      <c r="C1174" t="s">
        <v>187</v>
      </c>
      <c r="D1174" t="s">
        <v>538</v>
      </c>
      <c r="F1174" t="s">
        <v>539</v>
      </c>
      <c r="G1174" t="s">
        <v>540</v>
      </c>
      <c r="H1174" t="s">
        <v>541</v>
      </c>
      <c r="I1174" t="s">
        <v>542</v>
      </c>
      <c r="J1174" t="s">
        <v>543</v>
      </c>
      <c r="K1174">
        <v>21</v>
      </c>
      <c r="L1174" t="s">
        <v>574</v>
      </c>
      <c r="M1174" t="s">
        <v>575</v>
      </c>
      <c r="N1174" t="s">
        <v>546</v>
      </c>
      <c r="O1174" t="s">
        <v>547</v>
      </c>
      <c r="P1174" t="s">
        <v>548</v>
      </c>
      <c r="Q1174" t="s">
        <v>549</v>
      </c>
      <c r="R1174" t="s">
        <v>556</v>
      </c>
      <c r="S1174" t="s">
        <v>557</v>
      </c>
      <c r="T1174" s="113">
        <v>67.099999999999994</v>
      </c>
      <c r="U1174" t="s">
        <v>671</v>
      </c>
    </row>
    <row r="1175" spans="1:23" x14ac:dyDescent="0.25">
      <c r="A1175" t="s">
        <v>55</v>
      </c>
      <c r="B1175" t="s">
        <v>670</v>
      </c>
      <c r="C1175" t="s">
        <v>187</v>
      </c>
      <c r="D1175" t="s">
        <v>538</v>
      </c>
      <c r="F1175" t="s">
        <v>539</v>
      </c>
      <c r="G1175" t="s">
        <v>540</v>
      </c>
      <c r="H1175" t="s">
        <v>541</v>
      </c>
      <c r="I1175" t="s">
        <v>542</v>
      </c>
      <c r="J1175" t="s">
        <v>543</v>
      </c>
      <c r="K1175">
        <v>21</v>
      </c>
      <c r="L1175" t="s">
        <v>574</v>
      </c>
      <c r="M1175" t="s">
        <v>575</v>
      </c>
      <c r="N1175" t="s">
        <v>546</v>
      </c>
      <c r="O1175" t="s">
        <v>547</v>
      </c>
      <c r="P1175" t="s">
        <v>548</v>
      </c>
      <c r="Q1175" t="s">
        <v>549</v>
      </c>
      <c r="R1175" t="s">
        <v>558</v>
      </c>
      <c r="S1175" t="s">
        <v>559</v>
      </c>
      <c r="T1175" s="113">
        <v>71</v>
      </c>
      <c r="U1175" t="s">
        <v>671</v>
      </c>
    </row>
    <row r="1176" spans="1:23" x14ac:dyDescent="0.25">
      <c r="A1176" t="s">
        <v>55</v>
      </c>
      <c r="B1176" t="s">
        <v>670</v>
      </c>
      <c r="C1176" t="s">
        <v>187</v>
      </c>
      <c r="D1176" t="s">
        <v>538</v>
      </c>
      <c r="F1176" t="s">
        <v>539</v>
      </c>
      <c r="G1176" t="s">
        <v>540</v>
      </c>
      <c r="H1176" t="s">
        <v>541</v>
      </c>
      <c r="I1176" t="s">
        <v>542</v>
      </c>
      <c r="J1176" t="s">
        <v>543</v>
      </c>
      <c r="K1176">
        <v>21</v>
      </c>
      <c r="L1176" t="s">
        <v>574</v>
      </c>
      <c r="M1176" t="s">
        <v>575</v>
      </c>
      <c r="N1176" t="s">
        <v>546</v>
      </c>
      <c r="O1176" t="s">
        <v>547</v>
      </c>
      <c r="P1176" t="s">
        <v>548</v>
      </c>
      <c r="Q1176" t="s">
        <v>549</v>
      </c>
      <c r="R1176" t="s">
        <v>560</v>
      </c>
      <c r="S1176" t="s">
        <v>561</v>
      </c>
      <c r="T1176" s="113">
        <v>120.7</v>
      </c>
      <c r="U1176" t="s">
        <v>671</v>
      </c>
    </row>
    <row r="1177" spans="1:23" x14ac:dyDescent="0.25">
      <c r="A1177" t="s">
        <v>55</v>
      </c>
      <c r="B1177" t="s">
        <v>670</v>
      </c>
      <c r="C1177" t="s">
        <v>187</v>
      </c>
      <c r="D1177" t="s">
        <v>538</v>
      </c>
      <c r="F1177" t="s">
        <v>539</v>
      </c>
      <c r="G1177" t="s">
        <v>540</v>
      </c>
      <c r="H1177" t="s">
        <v>541</v>
      </c>
      <c r="I1177" t="s">
        <v>542</v>
      </c>
      <c r="J1177" t="s">
        <v>543</v>
      </c>
      <c r="K1177">
        <v>21</v>
      </c>
      <c r="L1177" t="s">
        <v>574</v>
      </c>
      <c r="M1177" t="s">
        <v>575</v>
      </c>
      <c r="N1177" t="s">
        <v>546</v>
      </c>
      <c r="O1177" t="s">
        <v>547</v>
      </c>
      <c r="P1177" t="s">
        <v>548</v>
      </c>
      <c r="Q1177" t="s">
        <v>549</v>
      </c>
      <c r="R1177" t="s">
        <v>562</v>
      </c>
      <c r="S1177" t="s">
        <v>563</v>
      </c>
      <c r="T1177" s="113">
        <v>13.4</v>
      </c>
      <c r="U1177" t="s">
        <v>671</v>
      </c>
    </row>
    <row r="1178" spans="1:23" x14ac:dyDescent="0.25">
      <c r="A1178" t="s">
        <v>55</v>
      </c>
      <c r="B1178" t="s">
        <v>670</v>
      </c>
      <c r="C1178" t="s">
        <v>187</v>
      </c>
      <c r="D1178" t="s">
        <v>538</v>
      </c>
      <c r="F1178" t="s">
        <v>539</v>
      </c>
      <c r="G1178" t="s">
        <v>540</v>
      </c>
      <c r="H1178" t="s">
        <v>541</v>
      </c>
      <c r="I1178" t="s">
        <v>542</v>
      </c>
      <c r="J1178" t="s">
        <v>543</v>
      </c>
      <c r="K1178">
        <v>21</v>
      </c>
      <c r="L1178" t="s">
        <v>574</v>
      </c>
      <c r="M1178" t="s">
        <v>575</v>
      </c>
      <c r="N1178" t="s">
        <v>546</v>
      </c>
      <c r="O1178" t="s">
        <v>547</v>
      </c>
      <c r="P1178" t="s">
        <v>548</v>
      </c>
      <c r="Q1178" t="s">
        <v>549</v>
      </c>
      <c r="R1178" t="s">
        <v>564</v>
      </c>
      <c r="S1178" t="s">
        <v>565</v>
      </c>
      <c r="T1178" s="113">
        <v>290.89999999999998</v>
      </c>
      <c r="U1178" t="s">
        <v>671</v>
      </c>
    </row>
    <row r="1179" spans="1:23" x14ac:dyDescent="0.25">
      <c r="A1179" t="s">
        <v>55</v>
      </c>
      <c r="B1179" t="s">
        <v>670</v>
      </c>
      <c r="C1179" t="s">
        <v>187</v>
      </c>
      <c r="D1179" t="s">
        <v>538</v>
      </c>
      <c r="F1179" t="s">
        <v>539</v>
      </c>
      <c r="G1179" t="s">
        <v>540</v>
      </c>
      <c r="H1179" t="s">
        <v>541</v>
      </c>
      <c r="I1179" t="s">
        <v>542</v>
      </c>
      <c r="J1179" t="s">
        <v>543</v>
      </c>
      <c r="K1179">
        <v>21</v>
      </c>
      <c r="L1179" t="s">
        <v>574</v>
      </c>
      <c r="M1179" t="s">
        <v>575</v>
      </c>
      <c r="N1179" t="s">
        <v>546</v>
      </c>
      <c r="O1179" t="s">
        <v>547</v>
      </c>
      <c r="P1179" t="s">
        <v>548</v>
      </c>
      <c r="Q1179" t="s">
        <v>549</v>
      </c>
      <c r="R1179" t="s">
        <v>566</v>
      </c>
      <c r="S1179" t="s">
        <v>567</v>
      </c>
      <c r="T1179" s="113">
        <v>133.6</v>
      </c>
      <c r="U1179" t="s">
        <v>671</v>
      </c>
    </row>
    <row r="1180" spans="1:23" x14ac:dyDescent="0.25">
      <c r="A1180" t="s">
        <v>55</v>
      </c>
      <c r="B1180" t="s">
        <v>670</v>
      </c>
      <c r="C1180" t="s">
        <v>187</v>
      </c>
      <c r="D1180" t="s">
        <v>538</v>
      </c>
      <c r="F1180" t="s">
        <v>539</v>
      </c>
      <c r="G1180" t="s">
        <v>540</v>
      </c>
      <c r="H1180" t="s">
        <v>541</v>
      </c>
      <c r="I1180" t="s">
        <v>542</v>
      </c>
      <c r="J1180" t="s">
        <v>543</v>
      </c>
      <c r="K1180">
        <v>21</v>
      </c>
      <c r="L1180" t="s">
        <v>574</v>
      </c>
      <c r="M1180" t="s">
        <v>575</v>
      </c>
      <c r="N1180" t="s">
        <v>546</v>
      </c>
      <c r="O1180" t="s">
        <v>547</v>
      </c>
      <c r="P1180" t="s">
        <v>548</v>
      </c>
      <c r="Q1180" t="s">
        <v>549</v>
      </c>
      <c r="R1180" t="s">
        <v>568</v>
      </c>
      <c r="S1180" t="s">
        <v>569</v>
      </c>
      <c r="T1180" s="113">
        <v>125.5</v>
      </c>
      <c r="U1180" t="s">
        <v>671</v>
      </c>
    </row>
    <row r="1181" spans="1:23" x14ac:dyDescent="0.25">
      <c r="A1181" t="s">
        <v>55</v>
      </c>
      <c r="B1181" t="s">
        <v>670</v>
      </c>
      <c r="C1181" t="s">
        <v>187</v>
      </c>
      <c r="D1181" t="s">
        <v>538</v>
      </c>
      <c r="F1181" t="s">
        <v>539</v>
      </c>
      <c r="G1181" t="s">
        <v>540</v>
      </c>
      <c r="H1181" t="s">
        <v>541</v>
      </c>
      <c r="I1181" t="s">
        <v>542</v>
      </c>
      <c r="J1181" t="s">
        <v>543</v>
      </c>
      <c r="K1181">
        <v>21</v>
      </c>
      <c r="L1181" t="s">
        <v>574</v>
      </c>
      <c r="M1181" t="s">
        <v>575</v>
      </c>
      <c r="N1181" t="s">
        <v>546</v>
      </c>
      <c r="O1181" t="s">
        <v>547</v>
      </c>
      <c r="P1181" t="s">
        <v>548</v>
      </c>
      <c r="Q1181" t="s">
        <v>549</v>
      </c>
      <c r="R1181" t="s">
        <v>570</v>
      </c>
      <c r="S1181" t="s">
        <v>571</v>
      </c>
      <c r="T1181" s="113">
        <v>6.1</v>
      </c>
      <c r="U1181" t="s">
        <v>671</v>
      </c>
    </row>
    <row r="1182" spans="1:23" x14ac:dyDescent="0.25">
      <c r="A1182" t="s">
        <v>55</v>
      </c>
      <c r="B1182" t="s">
        <v>670</v>
      </c>
      <c r="C1182" t="s">
        <v>187</v>
      </c>
      <c r="D1182" t="s">
        <v>538</v>
      </c>
      <c r="F1182" t="s">
        <v>539</v>
      </c>
      <c r="G1182" t="s">
        <v>540</v>
      </c>
      <c r="H1182" t="s">
        <v>541</v>
      </c>
      <c r="I1182" t="s">
        <v>542</v>
      </c>
      <c r="J1182" t="s">
        <v>543</v>
      </c>
      <c r="K1182">
        <v>21</v>
      </c>
      <c r="L1182" t="s">
        <v>574</v>
      </c>
      <c r="M1182" t="s">
        <v>575</v>
      </c>
      <c r="N1182" t="s">
        <v>546</v>
      </c>
      <c r="O1182" t="s">
        <v>547</v>
      </c>
      <c r="P1182" t="s">
        <v>548</v>
      </c>
      <c r="Q1182" t="s">
        <v>549</v>
      </c>
      <c r="R1182" t="s">
        <v>572</v>
      </c>
      <c r="S1182" t="s">
        <v>573</v>
      </c>
      <c r="U1182" t="s">
        <v>671</v>
      </c>
    </row>
    <row r="1183" spans="1:23" x14ac:dyDescent="0.25">
      <c r="A1183" t="s">
        <v>55</v>
      </c>
      <c r="B1183" t="s">
        <v>670</v>
      </c>
      <c r="C1183" t="s">
        <v>187</v>
      </c>
      <c r="D1183" t="s">
        <v>538</v>
      </c>
      <c r="F1183" t="s">
        <v>539</v>
      </c>
      <c r="G1183" t="s">
        <v>540</v>
      </c>
      <c r="H1183" t="s">
        <v>541</v>
      </c>
      <c r="I1183" t="s">
        <v>542</v>
      </c>
      <c r="J1183" t="s">
        <v>543</v>
      </c>
      <c r="K1183">
        <v>21</v>
      </c>
      <c r="L1183" t="s">
        <v>576</v>
      </c>
      <c r="M1183" t="s">
        <v>547</v>
      </c>
      <c r="N1183" t="s">
        <v>546</v>
      </c>
      <c r="O1183" t="s">
        <v>547</v>
      </c>
      <c r="P1183" t="s">
        <v>548</v>
      </c>
      <c r="Q1183" t="s">
        <v>549</v>
      </c>
      <c r="R1183" t="s">
        <v>131</v>
      </c>
      <c r="S1183" t="s">
        <v>550</v>
      </c>
      <c r="T1183" s="113">
        <v>900.1</v>
      </c>
      <c r="U1183" t="s">
        <v>671</v>
      </c>
    </row>
    <row r="1184" spans="1:23" x14ac:dyDescent="0.25">
      <c r="A1184" t="s">
        <v>55</v>
      </c>
      <c r="B1184" t="s">
        <v>670</v>
      </c>
      <c r="C1184" t="s">
        <v>187</v>
      </c>
      <c r="D1184" t="s">
        <v>538</v>
      </c>
      <c r="F1184" t="s">
        <v>539</v>
      </c>
      <c r="G1184" t="s">
        <v>540</v>
      </c>
      <c r="H1184" t="s">
        <v>541</v>
      </c>
      <c r="I1184" t="s">
        <v>542</v>
      </c>
      <c r="J1184" t="s">
        <v>543</v>
      </c>
      <c r="K1184">
        <v>21</v>
      </c>
      <c r="L1184" t="s">
        <v>576</v>
      </c>
      <c r="M1184" t="s">
        <v>547</v>
      </c>
      <c r="N1184" t="s">
        <v>546</v>
      </c>
      <c r="O1184" t="s">
        <v>547</v>
      </c>
      <c r="P1184" t="s">
        <v>548</v>
      </c>
      <c r="Q1184" t="s">
        <v>549</v>
      </c>
      <c r="R1184" t="s">
        <v>552</v>
      </c>
      <c r="S1184" t="s">
        <v>553</v>
      </c>
      <c r="T1184" s="113">
        <v>96.8</v>
      </c>
      <c r="U1184" t="s">
        <v>671</v>
      </c>
    </row>
    <row r="1185" spans="1:23" x14ac:dyDescent="0.25">
      <c r="A1185" t="s">
        <v>55</v>
      </c>
      <c r="B1185" t="s">
        <v>670</v>
      </c>
      <c r="C1185" t="s">
        <v>187</v>
      </c>
      <c r="D1185" t="s">
        <v>538</v>
      </c>
      <c r="F1185" t="s">
        <v>539</v>
      </c>
      <c r="G1185" t="s">
        <v>540</v>
      </c>
      <c r="H1185" t="s">
        <v>541</v>
      </c>
      <c r="I1185" t="s">
        <v>542</v>
      </c>
      <c r="J1185" t="s">
        <v>543</v>
      </c>
      <c r="K1185">
        <v>21</v>
      </c>
      <c r="L1185" t="s">
        <v>576</v>
      </c>
      <c r="M1185" t="s">
        <v>547</v>
      </c>
      <c r="N1185" t="s">
        <v>546</v>
      </c>
      <c r="O1185" t="s">
        <v>547</v>
      </c>
      <c r="P1185" t="s">
        <v>548</v>
      </c>
      <c r="Q1185" t="s">
        <v>549</v>
      </c>
      <c r="R1185" t="s">
        <v>554</v>
      </c>
      <c r="S1185" t="s">
        <v>555</v>
      </c>
      <c r="T1185" s="113">
        <v>193.6</v>
      </c>
      <c r="U1185" t="s">
        <v>671</v>
      </c>
    </row>
    <row r="1186" spans="1:23" x14ac:dyDescent="0.25">
      <c r="A1186" t="s">
        <v>55</v>
      </c>
      <c r="B1186" t="s">
        <v>670</v>
      </c>
      <c r="C1186" t="s">
        <v>187</v>
      </c>
      <c r="D1186" t="s">
        <v>538</v>
      </c>
      <c r="F1186" t="s">
        <v>539</v>
      </c>
      <c r="G1186" t="s">
        <v>540</v>
      </c>
      <c r="H1186" t="s">
        <v>541</v>
      </c>
      <c r="I1186" t="s">
        <v>542</v>
      </c>
      <c r="J1186" t="s">
        <v>543</v>
      </c>
      <c r="K1186">
        <v>21</v>
      </c>
      <c r="L1186" t="s">
        <v>576</v>
      </c>
      <c r="M1186" t="s">
        <v>547</v>
      </c>
      <c r="N1186" t="s">
        <v>546</v>
      </c>
      <c r="O1186" t="s">
        <v>547</v>
      </c>
      <c r="P1186" t="s">
        <v>548</v>
      </c>
      <c r="Q1186" t="s">
        <v>549</v>
      </c>
      <c r="R1186" t="s">
        <v>556</v>
      </c>
      <c r="S1186" t="s">
        <v>557</v>
      </c>
      <c r="T1186" s="113">
        <v>63.6</v>
      </c>
      <c r="U1186" t="s">
        <v>671</v>
      </c>
    </row>
    <row r="1187" spans="1:23" x14ac:dyDescent="0.25">
      <c r="A1187" t="s">
        <v>55</v>
      </c>
      <c r="B1187" t="s">
        <v>670</v>
      </c>
      <c r="C1187" t="s">
        <v>187</v>
      </c>
      <c r="D1187" t="s">
        <v>538</v>
      </c>
      <c r="F1187" t="s">
        <v>539</v>
      </c>
      <c r="G1187" t="s">
        <v>540</v>
      </c>
      <c r="H1187" t="s">
        <v>541</v>
      </c>
      <c r="I1187" t="s">
        <v>542</v>
      </c>
      <c r="J1187" t="s">
        <v>543</v>
      </c>
      <c r="K1187">
        <v>21</v>
      </c>
      <c r="L1187" t="s">
        <v>576</v>
      </c>
      <c r="M1187" t="s">
        <v>547</v>
      </c>
      <c r="N1187" t="s">
        <v>546</v>
      </c>
      <c r="O1187" t="s">
        <v>547</v>
      </c>
      <c r="P1187" t="s">
        <v>548</v>
      </c>
      <c r="Q1187" t="s">
        <v>549</v>
      </c>
      <c r="R1187" t="s">
        <v>558</v>
      </c>
      <c r="S1187" t="s">
        <v>559</v>
      </c>
      <c r="T1187" s="113">
        <v>194.1</v>
      </c>
      <c r="U1187" t="s">
        <v>671</v>
      </c>
    </row>
    <row r="1188" spans="1:23" x14ac:dyDescent="0.25">
      <c r="A1188" t="s">
        <v>55</v>
      </c>
      <c r="B1188" t="s">
        <v>670</v>
      </c>
      <c r="C1188" t="s">
        <v>187</v>
      </c>
      <c r="D1188" t="s">
        <v>538</v>
      </c>
      <c r="F1188" t="s">
        <v>539</v>
      </c>
      <c r="G1188" t="s">
        <v>540</v>
      </c>
      <c r="H1188" t="s">
        <v>541</v>
      </c>
      <c r="I1188" t="s">
        <v>542</v>
      </c>
      <c r="J1188" t="s">
        <v>543</v>
      </c>
      <c r="K1188">
        <v>21</v>
      </c>
      <c r="L1188" t="s">
        <v>576</v>
      </c>
      <c r="M1188" t="s">
        <v>547</v>
      </c>
      <c r="N1188" t="s">
        <v>546</v>
      </c>
      <c r="O1188" t="s">
        <v>547</v>
      </c>
      <c r="P1188" t="s">
        <v>548</v>
      </c>
      <c r="Q1188" t="s">
        <v>549</v>
      </c>
      <c r="R1188" t="s">
        <v>560</v>
      </c>
      <c r="S1188" t="s">
        <v>561</v>
      </c>
      <c r="T1188" s="113">
        <v>247.1</v>
      </c>
      <c r="U1188" t="s">
        <v>671</v>
      </c>
    </row>
    <row r="1189" spans="1:23" x14ac:dyDescent="0.25">
      <c r="A1189" t="s">
        <v>55</v>
      </c>
      <c r="B1189" t="s">
        <v>670</v>
      </c>
      <c r="C1189" t="s">
        <v>187</v>
      </c>
      <c r="D1189" t="s">
        <v>538</v>
      </c>
      <c r="F1189" t="s">
        <v>539</v>
      </c>
      <c r="G1189" t="s">
        <v>540</v>
      </c>
      <c r="H1189" t="s">
        <v>541</v>
      </c>
      <c r="I1189" t="s">
        <v>542</v>
      </c>
      <c r="J1189" t="s">
        <v>543</v>
      </c>
      <c r="K1189">
        <v>21</v>
      </c>
      <c r="L1189" t="s">
        <v>576</v>
      </c>
      <c r="M1189" t="s">
        <v>547</v>
      </c>
      <c r="N1189" t="s">
        <v>546</v>
      </c>
      <c r="O1189" t="s">
        <v>547</v>
      </c>
      <c r="P1189" t="s">
        <v>548</v>
      </c>
      <c r="Q1189" t="s">
        <v>549</v>
      </c>
      <c r="R1189" t="s">
        <v>562</v>
      </c>
      <c r="S1189" t="s">
        <v>563</v>
      </c>
      <c r="T1189" s="113">
        <v>1.3</v>
      </c>
      <c r="U1189" t="s">
        <v>671</v>
      </c>
    </row>
    <row r="1190" spans="1:23" x14ac:dyDescent="0.25">
      <c r="A1190" t="s">
        <v>55</v>
      </c>
      <c r="B1190" t="s">
        <v>670</v>
      </c>
      <c r="C1190" t="s">
        <v>187</v>
      </c>
      <c r="D1190" t="s">
        <v>538</v>
      </c>
      <c r="F1190" t="s">
        <v>539</v>
      </c>
      <c r="G1190" t="s">
        <v>540</v>
      </c>
      <c r="H1190" t="s">
        <v>541</v>
      </c>
      <c r="I1190" t="s">
        <v>542</v>
      </c>
      <c r="J1190" t="s">
        <v>543</v>
      </c>
      <c r="K1190">
        <v>21</v>
      </c>
      <c r="L1190" t="s">
        <v>576</v>
      </c>
      <c r="M1190" t="s">
        <v>547</v>
      </c>
      <c r="N1190" t="s">
        <v>546</v>
      </c>
      <c r="O1190" t="s">
        <v>547</v>
      </c>
      <c r="P1190" t="s">
        <v>548</v>
      </c>
      <c r="Q1190" t="s">
        <v>549</v>
      </c>
      <c r="R1190" t="s">
        <v>564</v>
      </c>
      <c r="S1190" t="s">
        <v>565</v>
      </c>
      <c r="T1190" s="113">
        <v>12.1</v>
      </c>
      <c r="U1190" t="s">
        <v>671</v>
      </c>
    </row>
    <row r="1191" spans="1:23" x14ac:dyDescent="0.25">
      <c r="A1191" t="s">
        <v>55</v>
      </c>
      <c r="B1191" t="s">
        <v>670</v>
      </c>
      <c r="C1191" t="s">
        <v>187</v>
      </c>
      <c r="D1191" t="s">
        <v>538</v>
      </c>
      <c r="F1191" t="s">
        <v>539</v>
      </c>
      <c r="G1191" t="s">
        <v>540</v>
      </c>
      <c r="H1191" t="s">
        <v>541</v>
      </c>
      <c r="I1191" t="s">
        <v>542</v>
      </c>
      <c r="J1191" t="s">
        <v>543</v>
      </c>
      <c r="K1191">
        <v>21</v>
      </c>
      <c r="L1191" t="s">
        <v>576</v>
      </c>
      <c r="M1191" t="s">
        <v>547</v>
      </c>
      <c r="N1191" t="s">
        <v>546</v>
      </c>
      <c r="O1191" t="s">
        <v>547</v>
      </c>
      <c r="P1191" t="s">
        <v>548</v>
      </c>
      <c r="Q1191" t="s">
        <v>549</v>
      </c>
      <c r="R1191" t="s">
        <v>566</v>
      </c>
      <c r="S1191" t="s">
        <v>567</v>
      </c>
      <c r="T1191" s="113">
        <v>22.3</v>
      </c>
      <c r="U1191" t="s">
        <v>671</v>
      </c>
    </row>
    <row r="1192" spans="1:23" x14ac:dyDescent="0.25">
      <c r="A1192" t="s">
        <v>55</v>
      </c>
      <c r="B1192" t="s">
        <v>670</v>
      </c>
      <c r="C1192" t="s">
        <v>187</v>
      </c>
      <c r="D1192" t="s">
        <v>538</v>
      </c>
      <c r="F1192" t="s">
        <v>539</v>
      </c>
      <c r="G1192" t="s">
        <v>540</v>
      </c>
      <c r="H1192" t="s">
        <v>541</v>
      </c>
      <c r="I1192" t="s">
        <v>542</v>
      </c>
      <c r="J1192" t="s">
        <v>543</v>
      </c>
      <c r="K1192">
        <v>21</v>
      </c>
      <c r="L1192" t="s">
        <v>576</v>
      </c>
      <c r="M1192" t="s">
        <v>547</v>
      </c>
      <c r="N1192" t="s">
        <v>546</v>
      </c>
      <c r="O1192" t="s">
        <v>547</v>
      </c>
      <c r="P1192" t="s">
        <v>548</v>
      </c>
      <c r="Q1192" t="s">
        <v>549</v>
      </c>
      <c r="R1192" t="s">
        <v>568</v>
      </c>
      <c r="S1192" t="s">
        <v>569</v>
      </c>
      <c r="T1192" s="113">
        <v>68.900000000000006</v>
      </c>
      <c r="U1192" t="s">
        <v>671</v>
      </c>
    </row>
    <row r="1193" spans="1:23" x14ac:dyDescent="0.25">
      <c r="A1193" t="s">
        <v>55</v>
      </c>
      <c r="B1193" t="s">
        <v>670</v>
      </c>
      <c r="C1193" t="s">
        <v>187</v>
      </c>
      <c r="D1193" t="s">
        <v>538</v>
      </c>
      <c r="F1193" t="s">
        <v>539</v>
      </c>
      <c r="G1193" t="s">
        <v>540</v>
      </c>
      <c r="H1193" t="s">
        <v>541</v>
      </c>
      <c r="I1193" t="s">
        <v>542</v>
      </c>
      <c r="J1193" t="s">
        <v>543</v>
      </c>
      <c r="K1193">
        <v>21</v>
      </c>
      <c r="L1193" t="s">
        <v>576</v>
      </c>
      <c r="M1193" t="s">
        <v>547</v>
      </c>
      <c r="N1193" t="s">
        <v>546</v>
      </c>
      <c r="O1193" t="s">
        <v>547</v>
      </c>
      <c r="P1193" t="s">
        <v>548</v>
      </c>
      <c r="Q1193" t="s">
        <v>549</v>
      </c>
      <c r="R1193" t="s">
        <v>570</v>
      </c>
      <c r="S1193" t="s">
        <v>571</v>
      </c>
      <c r="T1193" s="113">
        <v>0.3</v>
      </c>
      <c r="U1193" t="s">
        <v>671</v>
      </c>
    </row>
    <row r="1194" spans="1:23" x14ac:dyDescent="0.25">
      <c r="A1194" t="s">
        <v>55</v>
      </c>
      <c r="B1194" t="s">
        <v>670</v>
      </c>
      <c r="C1194" t="s">
        <v>187</v>
      </c>
      <c r="D1194" t="s">
        <v>538</v>
      </c>
      <c r="F1194" t="s">
        <v>539</v>
      </c>
      <c r="G1194" t="s">
        <v>540</v>
      </c>
      <c r="H1194" t="s">
        <v>541</v>
      </c>
      <c r="I1194" t="s">
        <v>542</v>
      </c>
      <c r="J1194" t="s">
        <v>543</v>
      </c>
      <c r="K1194">
        <v>21</v>
      </c>
      <c r="L1194" t="s">
        <v>576</v>
      </c>
      <c r="M1194" t="s">
        <v>547</v>
      </c>
      <c r="N1194" t="s">
        <v>546</v>
      </c>
      <c r="O1194" t="s">
        <v>547</v>
      </c>
      <c r="P1194" t="s">
        <v>548</v>
      </c>
      <c r="Q1194" t="s">
        <v>549</v>
      </c>
      <c r="R1194" t="s">
        <v>572</v>
      </c>
      <c r="S1194" t="s">
        <v>573</v>
      </c>
      <c r="U1194" t="s">
        <v>671</v>
      </c>
    </row>
    <row r="1195" spans="1:23" s="47" customFormat="1" x14ac:dyDescent="0.25">
      <c r="A1195" s="47" t="s">
        <v>231</v>
      </c>
      <c r="B1195" s="47" t="s">
        <v>672</v>
      </c>
      <c r="C1195" s="47" t="s">
        <v>187</v>
      </c>
      <c r="D1195" s="47" t="s">
        <v>538</v>
      </c>
      <c r="F1195" s="47" t="s">
        <v>539</v>
      </c>
      <c r="G1195" s="47" t="s">
        <v>540</v>
      </c>
      <c r="H1195" s="47" t="s">
        <v>541</v>
      </c>
      <c r="I1195" s="47" t="s">
        <v>542</v>
      </c>
      <c r="J1195" s="47" t="s">
        <v>543</v>
      </c>
      <c r="K1195" s="47">
        <v>21</v>
      </c>
      <c r="L1195" s="47" t="s">
        <v>544</v>
      </c>
      <c r="M1195" s="47" t="s">
        <v>545</v>
      </c>
      <c r="N1195" s="47" t="s">
        <v>546</v>
      </c>
      <c r="O1195" s="47" t="s">
        <v>547</v>
      </c>
      <c r="P1195" s="47" t="s">
        <v>548</v>
      </c>
      <c r="Q1195" s="47" t="s">
        <v>549</v>
      </c>
      <c r="R1195" s="47" t="s">
        <v>131</v>
      </c>
      <c r="S1195" s="47" t="s">
        <v>550</v>
      </c>
      <c r="T1195" s="114">
        <v>2682</v>
      </c>
      <c r="U1195" s="47" t="s">
        <v>578</v>
      </c>
      <c r="V1195" s="53" t="s">
        <v>858</v>
      </c>
      <c r="W1195" s="114">
        <f>('ILO employment 2007'!T1196+'ILO employment 2007'!T1197+'ILO employment 2007'!T1198)*( 1 +'ILO employment 2007'!T1205/('ILO employment 2007'!W1197-'ILO employment 2007'!T1205))</f>
        <v>1121.6219509721886</v>
      </c>
    </row>
    <row r="1196" spans="1:23" s="47" customFormat="1" x14ac:dyDescent="0.25">
      <c r="A1196" s="47" t="s">
        <v>231</v>
      </c>
      <c r="B1196" s="47" t="s">
        <v>672</v>
      </c>
      <c r="C1196" s="47" t="s">
        <v>187</v>
      </c>
      <c r="D1196" s="47" t="s">
        <v>538</v>
      </c>
      <c r="F1196" s="47" t="s">
        <v>539</v>
      </c>
      <c r="G1196" s="47" t="s">
        <v>540</v>
      </c>
      <c r="H1196" s="47" t="s">
        <v>541</v>
      </c>
      <c r="I1196" s="47" t="s">
        <v>542</v>
      </c>
      <c r="J1196" s="47" t="s">
        <v>543</v>
      </c>
      <c r="K1196" s="47">
        <v>21</v>
      </c>
      <c r="L1196" s="47" t="s">
        <v>544</v>
      </c>
      <c r="M1196" s="47" t="s">
        <v>545</v>
      </c>
      <c r="N1196" s="47" t="s">
        <v>546</v>
      </c>
      <c r="O1196" s="47" t="s">
        <v>547</v>
      </c>
      <c r="P1196" s="47" t="s">
        <v>548</v>
      </c>
      <c r="Q1196" s="47" t="s">
        <v>549</v>
      </c>
      <c r="R1196" s="47" t="s">
        <v>552</v>
      </c>
      <c r="S1196" s="47" t="s">
        <v>553</v>
      </c>
      <c r="T1196" s="114">
        <v>201.26300000000001</v>
      </c>
      <c r="U1196" s="47" t="s">
        <v>578</v>
      </c>
      <c r="V1196" s="53" t="s">
        <v>859</v>
      </c>
      <c r="W1196" s="114">
        <f>('ILO employment 2007'!T1199+'ILO employment 2007'!T1200+'ILO employment 2007'!T1201+'ILO employment 2007'!T1202+'ILO employment 2007'!T1203+'ILO employment 2007'!T1204)*( 1 +'ILO employment 2007'!T1205/('ILO employment 2007'!W1197-'ILO employment 2007'!T1205))</f>
        <v>1560.3690490278113</v>
      </c>
    </row>
    <row r="1197" spans="1:23" s="47" customFormat="1" x14ac:dyDescent="0.25">
      <c r="A1197" s="47" t="s">
        <v>231</v>
      </c>
      <c r="B1197" s="47" t="s">
        <v>672</v>
      </c>
      <c r="C1197" s="47" t="s">
        <v>187</v>
      </c>
      <c r="D1197" s="47" t="s">
        <v>538</v>
      </c>
      <c r="F1197" s="47" t="s">
        <v>539</v>
      </c>
      <c r="G1197" s="47" t="s">
        <v>540</v>
      </c>
      <c r="H1197" s="47" t="s">
        <v>541</v>
      </c>
      <c r="I1197" s="47" t="s">
        <v>542</v>
      </c>
      <c r="J1197" s="47" t="s">
        <v>543</v>
      </c>
      <c r="K1197" s="47">
        <v>21</v>
      </c>
      <c r="L1197" s="47" t="s">
        <v>544</v>
      </c>
      <c r="M1197" s="47" t="s">
        <v>545</v>
      </c>
      <c r="N1197" s="47" t="s">
        <v>546</v>
      </c>
      <c r="O1197" s="47" t="s">
        <v>547</v>
      </c>
      <c r="P1197" s="47" t="s">
        <v>548</v>
      </c>
      <c r="Q1197" s="47" t="s">
        <v>549</v>
      </c>
      <c r="R1197" s="47" t="s">
        <v>554</v>
      </c>
      <c r="S1197" s="47" t="s">
        <v>555</v>
      </c>
      <c r="T1197" s="114">
        <v>423.34500000000003</v>
      </c>
      <c r="U1197" s="47" t="s">
        <v>578</v>
      </c>
      <c r="V1197" s="53" t="s">
        <v>862</v>
      </c>
      <c r="W1197" s="114">
        <f>SUM(T1196:T1205)</f>
        <v>2681.9910000000004</v>
      </c>
    </row>
    <row r="1198" spans="1:23" s="47" customFormat="1" x14ac:dyDescent="0.25">
      <c r="A1198" s="47" t="s">
        <v>231</v>
      </c>
      <c r="B1198" s="47" t="s">
        <v>672</v>
      </c>
      <c r="C1198" s="47" t="s">
        <v>187</v>
      </c>
      <c r="D1198" s="47" t="s">
        <v>538</v>
      </c>
      <c r="F1198" s="47" t="s">
        <v>539</v>
      </c>
      <c r="G1198" s="47" t="s">
        <v>540</v>
      </c>
      <c r="H1198" s="47" t="s">
        <v>541</v>
      </c>
      <c r="I1198" s="47" t="s">
        <v>542</v>
      </c>
      <c r="J1198" s="47" t="s">
        <v>543</v>
      </c>
      <c r="K1198" s="47">
        <v>21</v>
      </c>
      <c r="L1198" s="47" t="s">
        <v>544</v>
      </c>
      <c r="M1198" s="47" t="s">
        <v>545</v>
      </c>
      <c r="N1198" s="47" t="s">
        <v>546</v>
      </c>
      <c r="O1198" s="47" t="s">
        <v>547</v>
      </c>
      <c r="P1198" s="47" t="s">
        <v>548</v>
      </c>
      <c r="Q1198" s="47" t="s">
        <v>549</v>
      </c>
      <c r="R1198" s="47" t="s">
        <v>556</v>
      </c>
      <c r="S1198" s="47" t="s">
        <v>557</v>
      </c>
      <c r="T1198" s="114">
        <v>484.43099999999998</v>
      </c>
      <c r="U1198" s="47" t="s">
        <v>578</v>
      </c>
      <c r="V1198" s="53"/>
      <c r="W1198" s="114"/>
    </row>
    <row r="1199" spans="1:23" s="47" customFormat="1" x14ac:dyDescent="0.25">
      <c r="A1199" s="47" t="s">
        <v>231</v>
      </c>
      <c r="B1199" s="47" t="s">
        <v>672</v>
      </c>
      <c r="C1199" s="47" t="s">
        <v>187</v>
      </c>
      <c r="D1199" s="47" t="s">
        <v>538</v>
      </c>
      <c r="F1199" s="47" t="s">
        <v>539</v>
      </c>
      <c r="G1199" s="47" t="s">
        <v>540</v>
      </c>
      <c r="H1199" s="47" t="s">
        <v>541</v>
      </c>
      <c r="I1199" s="47" t="s">
        <v>542</v>
      </c>
      <c r="J1199" s="47" t="s">
        <v>543</v>
      </c>
      <c r="K1199" s="47">
        <v>21</v>
      </c>
      <c r="L1199" s="47" t="s">
        <v>544</v>
      </c>
      <c r="M1199" s="47" t="s">
        <v>545</v>
      </c>
      <c r="N1199" s="47" t="s">
        <v>546</v>
      </c>
      <c r="O1199" s="47" t="s">
        <v>547</v>
      </c>
      <c r="P1199" s="47" t="s">
        <v>548</v>
      </c>
      <c r="Q1199" s="47" t="s">
        <v>549</v>
      </c>
      <c r="R1199" s="47" t="s">
        <v>558</v>
      </c>
      <c r="S1199" s="47" t="s">
        <v>559</v>
      </c>
      <c r="T1199" s="114">
        <v>402.78899999999999</v>
      </c>
      <c r="U1199" s="47" t="s">
        <v>578</v>
      </c>
      <c r="V1199" s="53"/>
      <c r="W1199" s="114"/>
    </row>
    <row r="1200" spans="1:23" s="47" customFormat="1" x14ac:dyDescent="0.25">
      <c r="A1200" s="47" t="s">
        <v>231</v>
      </c>
      <c r="B1200" s="47" t="s">
        <v>672</v>
      </c>
      <c r="C1200" s="47" t="s">
        <v>187</v>
      </c>
      <c r="D1200" s="47" t="s">
        <v>538</v>
      </c>
      <c r="F1200" s="47" t="s">
        <v>539</v>
      </c>
      <c r="G1200" s="47" t="s">
        <v>540</v>
      </c>
      <c r="H1200" s="47" t="s">
        <v>541</v>
      </c>
      <c r="I1200" s="47" t="s">
        <v>542</v>
      </c>
      <c r="J1200" s="47" t="s">
        <v>543</v>
      </c>
      <c r="K1200" s="47">
        <v>21</v>
      </c>
      <c r="L1200" s="47" t="s">
        <v>544</v>
      </c>
      <c r="M1200" s="47" t="s">
        <v>545</v>
      </c>
      <c r="N1200" s="47" t="s">
        <v>546</v>
      </c>
      <c r="O1200" s="47" t="s">
        <v>547</v>
      </c>
      <c r="P1200" s="47" t="s">
        <v>548</v>
      </c>
      <c r="Q1200" s="47" t="s">
        <v>549</v>
      </c>
      <c r="R1200" s="47" t="s">
        <v>560</v>
      </c>
      <c r="S1200" s="47" t="s">
        <v>561</v>
      </c>
      <c r="T1200" s="114">
        <v>424.82600000000002</v>
      </c>
      <c r="U1200" s="47" t="s">
        <v>578</v>
      </c>
      <c r="W1200" s="121"/>
    </row>
    <row r="1201" spans="1:23" s="47" customFormat="1" x14ac:dyDescent="0.25">
      <c r="A1201" s="47" t="s">
        <v>231</v>
      </c>
      <c r="B1201" s="47" t="s">
        <v>672</v>
      </c>
      <c r="C1201" s="47" t="s">
        <v>187</v>
      </c>
      <c r="D1201" s="47" t="s">
        <v>538</v>
      </c>
      <c r="F1201" s="47" t="s">
        <v>539</v>
      </c>
      <c r="G1201" s="47" t="s">
        <v>540</v>
      </c>
      <c r="H1201" s="47" t="s">
        <v>541</v>
      </c>
      <c r="I1201" s="47" t="s">
        <v>542</v>
      </c>
      <c r="J1201" s="47" t="s">
        <v>543</v>
      </c>
      <c r="K1201" s="47">
        <v>21</v>
      </c>
      <c r="L1201" s="47" t="s">
        <v>544</v>
      </c>
      <c r="M1201" s="47" t="s">
        <v>545</v>
      </c>
      <c r="N1201" s="47" t="s">
        <v>546</v>
      </c>
      <c r="O1201" s="47" t="s">
        <v>547</v>
      </c>
      <c r="P1201" s="47" t="s">
        <v>548</v>
      </c>
      <c r="Q1201" s="47" t="s">
        <v>549</v>
      </c>
      <c r="R1201" s="47" t="s">
        <v>562</v>
      </c>
      <c r="S1201" s="47" t="s">
        <v>563</v>
      </c>
      <c r="T1201" s="114">
        <v>31.611000000000001</v>
      </c>
      <c r="U1201" s="47" t="s">
        <v>578</v>
      </c>
      <c r="V1201" s="53"/>
      <c r="W1201" s="114"/>
    </row>
    <row r="1202" spans="1:23" s="47" customFormat="1" x14ac:dyDescent="0.25">
      <c r="A1202" s="47" t="s">
        <v>231</v>
      </c>
      <c r="B1202" s="47" t="s">
        <v>672</v>
      </c>
      <c r="C1202" s="47" t="s">
        <v>187</v>
      </c>
      <c r="D1202" s="47" t="s">
        <v>538</v>
      </c>
      <c r="F1202" s="47" t="s">
        <v>539</v>
      </c>
      <c r="G1202" s="47" t="s">
        <v>540</v>
      </c>
      <c r="H1202" s="47" t="s">
        <v>541</v>
      </c>
      <c r="I1202" s="47" t="s">
        <v>542</v>
      </c>
      <c r="J1202" s="47" t="s">
        <v>543</v>
      </c>
      <c r="K1202" s="47">
        <v>21</v>
      </c>
      <c r="L1202" s="47" t="s">
        <v>544</v>
      </c>
      <c r="M1202" s="47" t="s">
        <v>545</v>
      </c>
      <c r="N1202" s="47" t="s">
        <v>546</v>
      </c>
      <c r="O1202" s="47" t="s">
        <v>547</v>
      </c>
      <c r="P1202" s="47" t="s">
        <v>548</v>
      </c>
      <c r="Q1202" s="47" t="s">
        <v>549</v>
      </c>
      <c r="R1202" s="47" t="s">
        <v>564</v>
      </c>
      <c r="S1202" s="47" t="s">
        <v>565</v>
      </c>
      <c r="T1202" s="114">
        <v>266.66500000000002</v>
      </c>
      <c r="U1202" s="47" t="s">
        <v>578</v>
      </c>
      <c r="V1202" s="53"/>
      <c r="W1202" s="114"/>
    </row>
    <row r="1203" spans="1:23" s="47" customFormat="1" x14ac:dyDescent="0.25">
      <c r="A1203" s="47" t="s">
        <v>231</v>
      </c>
      <c r="B1203" s="47" t="s">
        <v>672</v>
      </c>
      <c r="C1203" s="47" t="s">
        <v>187</v>
      </c>
      <c r="D1203" s="47" t="s">
        <v>538</v>
      </c>
      <c r="F1203" s="47" t="s">
        <v>539</v>
      </c>
      <c r="G1203" s="47" t="s">
        <v>540</v>
      </c>
      <c r="H1203" s="47" t="s">
        <v>541</v>
      </c>
      <c r="I1203" s="47" t="s">
        <v>542</v>
      </c>
      <c r="J1203" s="47" t="s">
        <v>543</v>
      </c>
      <c r="K1203" s="47">
        <v>21</v>
      </c>
      <c r="L1203" s="47" t="s">
        <v>544</v>
      </c>
      <c r="M1203" s="47" t="s">
        <v>545</v>
      </c>
      <c r="N1203" s="47" t="s">
        <v>546</v>
      </c>
      <c r="O1203" s="47" t="s">
        <v>547</v>
      </c>
      <c r="P1203" s="47" t="s">
        <v>548</v>
      </c>
      <c r="Q1203" s="47" t="s">
        <v>549</v>
      </c>
      <c r="R1203" s="47" t="s">
        <v>566</v>
      </c>
      <c r="S1203" s="47" t="s">
        <v>567</v>
      </c>
      <c r="T1203" s="114">
        <v>217.39500000000001</v>
      </c>
      <c r="U1203" s="47" t="s">
        <v>578</v>
      </c>
      <c r="V1203" s="53"/>
      <c r="W1203" s="114"/>
    </row>
    <row r="1204" spans="1:23" s="47" customFormat="1" x14ac:dyDescent="0.25">
      <c r="A1204" s="47" t="s">
        <v>231</v>
      </c>
      <c r="B1204" s="47" t="s">
        <v>672</v>
      </c>
      <c r="C1204" s="47" t="s">
        <v>187</v>
      </c>
      <c r="D1204" s="47" t="s">
        <v>538</v>
      </c>
      <c r="F1204" s="47" t="s">
        <v>539</v>
      </c>
      <c r="G1204" s="47" t="s">
        <v>540</v>
      </c>
      <c r="H1204" s="47" t="s">
        <v>541</v>
      </c>
      <c r="I1204" s="47" t="s">
        <v>542</v>
      </c>
      <c r="J1204" s="47" t="s">
        <v>543</v>
      </c>
      <c r="K1204" s="47">
        <v>21</v>
      </c>
      <c r="L1204" s="47" t="s">
        <v>544</v>
      </c>
      <c r="M1204" s="47" t="s">
        <v>545</v>
      </c>
      <c r="N1204" s="47" t="s">
        <v>546</v>
      </c>
      <c r="O1204" s="47" t="s">
        <v>547</v>
      </c>
      <c r="P1204" s="47" t="s">
        <v>548</v>
      </c>
      <c r="Q1204" s="47" t="s">
        <v>549</v>
      </c>
      <c r="R1204" s="47" t="s">
        <v>568</v>
      </c>
      <c r="S1204" s="47" t="s">
        <v>569</v>
      </c>
      <c r="T1204" s="114">
        <v>199.578</v>
      </c>
      <c r="U1204" s="47" t="s">
        <v>578</v>
      </c>
      <c r="V1204" s="53"/>
      <c r="W1204" s="114"/>
    </row>
    <row r="1205" spans="1:23" s="47" customFormat="1" x14ac:dyDescent="0.25">
      <c r="A1205" s="47" t="s">
        <v>231</v>
      </c>
      <c r="B1205" s="47" t="s">
        <v>672</v>
      </c>
      <c r="C1205" s="47" t="s">
        <v>187</v>
      </c>
      <c r="D1205" s="47" t="s">
        <v>538</v>
      </c>
      <c r="F1205" s="47" t="s">
        <v>539</v>
      </c>
      <c r="G1205" s="47" t="s">
        <v>540</v>
      </c>
      <c r="H1205" s="47" t="s">
        <v>541</v>
      </c>
      <c r="I1205" s="47" t="s">
        <v>542</v>
      </c>
      <c r="J1205" s="47" t="s">
        <v>543</v>
      </c>
      <c r="K1205" s="47">
        <v>21</v>
      </c>
      <c r="L1205" s="47" t="s">
        <v>544</v>
      </c>
      <c r="M1205" s="47" t="s">
        <v>545</v>
      </c>
      <c r="N1205" s="47" t="s">
        <v>546</v>
      </c>
      <c r="O1205" s="47" t="s">
        <v>547</v>
      </c>
      <c r="P1205" s="47" t="s">
        <v>548</v>
      </c>
      <c r="Q1205" s="47" t="s">
        <v>549</v>
      </c>
      <c r="R1205" s="47" t="s">
        <v>572</v>
      </c>
      <c r="S1205" s="47" t="s">
        <v>573</v>
      </c>
      <c r="T1205" s="114">
        <v>30.088000000000001</v>
      </c>
      <c r="U1205" s="47" t="s">
        <v>578</v>
      </c>
      <c r="V1205" s="53"/>
      <c r="W1205" s="114"/>
    </row>
    <row r="1206" spans="1:23" x14ac:dyDescent="0.25">
      <c r="A1206" t="s">
        <v>231</v>
      </c>
      <c r="B1206" t="s">
        <v>672</v>
      </c>
      <c r="C1206" t="s">
        <v>187</v>
      </c>
      <c r="D1206" t="s">
        <v>538</v>
      </c>
      <c r="F1206" t="s">
        <v>539</v>
      </c>
      <c r="G1206" t="s">
        <v>540</v>
      </c>
      <c r="H1206" t="s">
        <v>541</v>
      </c>
      <c r="I1206" t="s">
        <v>542</v>
      </c>
      <c r="J1206" t="s">
        <v>543</v>
      </c>
      <c r="K1206">
        <v>21</v>
      </c>
      <c r="L1206" t="s">
        <v>574</v>
      </c>
      <c r="M1206" t="s">
        <v>575</v>
      </c>
      <c r="N1206" t="s">
        <v>546</v>
      </c>
      <c r="O1206" t="s">
        <v>547</v>
      </c>
      <c r="P1206" t="s">
        <v>548</v>
      </c>
      <c r="Q1206" t="s">
        <v>549</v>
      </c>
      <c r="R1206" t="s">
        <v>131</v>
      </c>
      <c r="S1206" t="s">
        <v>550</v>
      </c>
      <c r="T1206" s="113">
        <v>1441.89</v>
      </c>
      <c r="U1206" t="s">
        <v>578</v>
      </c>
    </row>
    <row r="1207" spans="1:23" x14ac:dyDescent="0.25">
      <c r="A1207" t="s">
        <v>231</v>
      </c>
      <c r="B1207" t="s">
        <v>672</v>
      </c>
      <c r="C1207" t="s">
        <v>187</v>
      </c>
      <c r="D1207" t="s">
        <v>538</v>
      </c>
      <c r="F1207" t="s">
        <v>539</v>
      </c>
      <c r="G1207" t="s">
        <v>540</v>
      </c>
      <c r="H1207" t="s">
        <v>541</v>
      </c>
      <c r="I1207" t="s">
        <v>542</v>
      </c>
      <c r="J1207" t="s">
        <v>543</v>
      </c>
      <c r="K1207">
        <v>21</v>
      </c>
      <c r="L1207" t="s">
        <v>574</v>
      </c>
      <c r="M1207" t="s">
        <v>575</v>
      </c>
      <c r="N1207" t="s">
        <v>546</v>
      </c>
      <c r="O1207" t="s">
        <v>547</v>
      </c>
      <c r="P1207" t="s">
        <v>548</v>
      </c>
      <c r="Q1207" t="s">
        <v>549</v>
      </c>
      <c r="R1207" t="s">
        <v>552</v>
      </c>
      <c r="S1207" t="s">
        <v>553</v>
      </c>
      <c r="T1207" s="113">
        <v>141436</v>
      </c>
      <c r="U1207" t="s">
        <v>578</v>
      </c>
    </row>
    <row r="1208" spans="1:23" x14ac:dyDescent="0.25">
      <c r="A1208" t="s">
        <v>231</v>
      </c>
      <c r="B1208" t="s">
        <v>672</v>
      </c>
      <c r="C1208" t="s">
        <v>187</v>
      </c>
      <c r="D1208" t="s">
        <v>538</v>
      </c>
      <c r="F1208" t="s">
        <v>539</v>
      </c>
      <c r="G1208" t="s">
        <v>540</v>
      </c>
      <c r="H1208" t="s">
        <v>541</v>
      </c>
      <c r="I1208" t="s">
        <v>542</v>
      </c>
      <c r="J1208" t="s">
        <v>543</v>
      </c>
      <c r="K1208">
        <v>21</v>
      </c>
      <c r="L1208" t="s">
        <v>574</v>
      </c>
      <c r="M1208" t="s">
        <v>575</v>
      </c>
      <c r="N1208" t="s">
        <v>546</v>
      </c>
      <c r="O1208" t="s">
        <v>547</v>
      </c>
      <c r="P1208" t="s">
        <v>548</v>
      </c>
      <c r="Q1208" t="s">
        <v>549</v>
      </c>
      <c r="R1208" t="s">
        <v>554</v>
      </c>
      <c r="S1208" t="s">
        <v>555</v>
      </c>
      <c r="T1208" s="113">
        <v>207.58</v>
      </c>
      <c r="U1208" t="s">
        <v>578</v>
      </c>
    </row>
    <row r="1209" spans="1:23" x14ac:dyDescent="0.25">
      <c r="A1209" t="s">
        <v>231</v>
      </c>
      <c r="B1209" t="s">
        <v>672</v>
      </c>
      <c r="C1209" t="s">
        <v>187</v>
      </c>
      <c r="D1209" t="s">
        <v>538</v>
      </c>
      <c r="F1209" t="s">
        <v>539</v>
      </c>
      <c r="G1209" t="s">
        <v>540</v>
      </c>
      <c r="H1209" t="s">
        <v>541</v>
      </c>
      <c r="I1209" t="s">
        <v>542</v>
      </c>
      <c r="J1209" t="s">
        <v>543</v>
      </c>
      <c r="K1209">
        <v>21</v>
      </c>
      <c r="L1209" t="s">
        <v>574</v>
      </c>
      <c r="M1209" t="s">
        <v>575</v>
      </c>
      <c r="N1209" t="s">
        <v>546</v>
      </c>
      <c r="O1209" t="s">
        <v>547</v>
      </c>
      <c r="P1209" t="s">
        <v>548</v>
      </c>
      <c r="Q1209" t="s">
        <v>549</v>
      </c>
      <c r="R1209" t="s">
        <v>556</v>
      </c>
      <c r="S1209" t="s">
        <v>557</v>
      </c>
      <c r="T1209" s="113">
        <v>223947</v>
      </c>
      <c r="U1209" t="s">
        <v>578</v>
      </c>
    </row>
    <row r="1210" spans="1:23" x14ac:dyDescent="0.25">
      <c r="A1210" t="s">
        <v>231</v>
      </c>
      <c r="B1210" t="s">
        <v>672</v>
      </c>
      <c r="C1210" t="s">
        <v>187</v>
      </c>
      <c r="D1210" t="s">
        <v>538</v>
      </c>
      <c r="F1210" t="s">
        <v>539</v>
      </c>
      <c r="G1210" t="s">
        <v>540</v>
      </c>
      <c r="H1210" t="s">
        <v>541</v>
      </c>
      <c r="I1210" t="s">
        <v>542</v>
      </c>
      <c r="J1210" t="s">
        <v>543</v>
      </c>
      <c r="K1210">
        <v>21</v>
      </c>
      <c r="L1210" t="s">
        <v>574</v>
      </c>
      <c r="M1210" t="s">
        <v>575</v>
      </c>
      <c r="N1210" t="s">
        <v>546</v>
      </c>
      <c r="O1210" t="s">
        <v>547</v>
      </c>
      <c r="P1210" t="s">
        <v>548</v>
      </c>
      <c r="Q1210" t="s">
        <v>549</v>
      </c>
      <c r="R1210" t="s">
        <v>558</v>
      </c>
      <c r="S1210" t="s">
        <v>559</v>
      </c>
      <c r="T1210" s="113">
        <v>105621</v>
      </c>
      <c r="U1210" t="s">
        <v>578</v>
      </c>
    </row>
    <row r="1211" spans="1:23" x14ac:dyDescent="0.25">
      <c r="A1211" t="s">
        <v>231</v>
      </c>
      <c r="B1211" t="s">
        <v>672</v>
      </c>
      <c r="C1211" t="s">
        <v>187</v>
      </c>
      <c r="D1211" t="s">
        <v>538</v>
      </c>
      <c r="F1211" t="s">
        <v>539</v>
      </c>
      <c r="G1211" t="s">
        <v>540</v>
      </c>
      <c r="H1211" t="s">
        <v>541</v>
      </c>
      <c r="I1211" t="s">
        <v>542</v>
      </c>
      <c r="J1211" t="s">
        <v>543</v>
      </c>
      <c r="K1211">
        <v>21</v>
      </c>
      <c r="L1211" t="s">
        <v>574</v>
      </c>
      <c r="M1211" t="s">
        <v>575</v>
      </c>
      <c r="N1211" t="s">
        <v>546</v>
      </c>
      <c r="O1211" t="s">
        <v>547</v>
      </c>
      <c r="P1211" t="s">
        <v>548</v>
      </c>
      <c r="Q1211" t="s">
        <v>549</v>
      </c>
      <c r="R1211" t="s">
        <v>560</v>
      </c>
      <c r="S1211" t="s">
        <v>561</v>
      </c>
      <c r="T1211" s="113">
        <v>167.83</v>
      </c>
      <c r="U1211" t="s">
        <v>578</v>
      </c>
    </row>
    <row r="1212" spans="1:23" x14ac:dyDescent="0.25">
      <c r="A1212" t="s">
        <v>231</v>
      </c>
      <c r="B1212" t="s">
        <v>672</v>
      </c>
      <c r="C1212" t="s">
        <v>187</v>
      </c>
      <c r="D1212" t="s">
        <v>538</v>
      </c>
      <c r="F1212" t="s">
        <v>539</v>
      </c>
      <c r="G1212" t="s">
        <v>540</v>
      </c>
      <c r="H1212" t="s">
        <v>541</v>
      </c>
      <c r="I1212" t="s">
        <v>542</v>
      </c>
      <c r="J1212" t="s">
        <v>543</v>
      </c>
      <c r="K1212">
        <v>21</v>
      </c>
      <c r="L1212" t="s">
        <v>574</v>
      </c>
      <c r="M1212" t="s">
        <v>575</v>
      </c>
      <c r="N1212" t="s">
        <v>546</v>
      </c>
      <c r="O1212" t="s">
        <v>547</v>
      </c>
      <c r="P1212" t="s">
        <v>548</v>
      </c>
      <c r="Q1212" t="s">
        <v>549</v>
      </c>
      <c r="R1212" t="s">
        <v>562</v>
      </c>
      <c r="S1212" t="s">
        <v>563</v>
      </c>
      <c r="T1212" s="113">
        <v>28339</v>
      </c>
      <c r="U1212" t="s">
        <v>578</v>
      </c>
    </row>
    <row r="1213" spans="1:23" x14ac:dyDescent="0.25">
      <c r="A1213" t="s">
        <v>231</v>
      </c>
      <c r="B1213" t="s">
        <v>672</v>
      </c>
      <c r="C1213" t="s">
        <v>187</v>
      </c>
      <c r="D1213" t="s">
        <v>538</v>
      </c>
      <c r="F1213" t="s">
        <v>539</v>
      </c>
      <c r="G1213" t="s">
        <v>540</v>
      </c>
      <c r="H1213" t="s">
        <v>541</v>
      </c>
      <c r="I1213" t="s">
        <v>542</v>
      </c>
      <c r="J1213" t="s">
        <v>543</v>
      </c>
      <c r="K1213">
        <v>21</v>
      </c>
      <c r="L1213" t="s">
        <v>574</v>
      </c>
      <c r="M1213" t="s">
        <v>575</v>
      </c>
      <c r="N1213" t="s">
        <v>546</v>
      </c>
      <c r="O1213" t="s">
        <v>547</v>
      </c>
      <c r="P1213" t="s">
        <v>548</v>
      </c>
      <c r="Q1213" t="s">
        <v>549</v>
      </c>
      <c r="R1213" t="s">
        <v>564</v>
      </c>
      <c r="S1213" t="s">
        <v>565</v>
      </c>
      <c r="T1213" s="113">
        <v>253178</v>
      </c>
      <c r="U1213" t="s">
        <v>578</v>
      </c>
    </row>
    <row r="1214" spans="1:23" x14ac:dyDescent="0.25">
      <c r="A1214" t="s">
        <v>231</v>
      </c>
      <c r="B1214" t="s">
        <v>672</v>
      </c>
      <c r="C1214" t="s">
        <v>187</v>
      </c>
      <c r="D1214" t="s">
        <v>538</v>
      </c>
      <c r="F1214" t="s">
        <v>539</v>
      </c>
      <c r="G1214" t="s">
        <v>540</v>
      </c>
      <c r="H1214" t="s">
        <v>541</v>
      </c>
      <c r="I1214" t="s">
        <v>542</v>
      </c>
      <c r="J1214" t="s">
        <v>543</v>
      </c>
      <c r="K1214">
        <v>21</v>
      </c>
      <c r="L1214" t="s">
        <v>574</v>
      </c>
      <c r="M1214" t="s">
        <v>575</v>
      </c>
      <c r="N1214" t="s">
        <v>546</v>
      </c>
      <c r="O1214" t="s">
        <v>547</v>
      </c>
      <c r="P1214" t="s">
        <v>548</v>
      </c>
      <c r="Q1214" t="s">
        <v>549</v>
      </c>
      <c r="R1214" t="s">
        <v>566</v>
      </c>
      <c r="S1214" t="s">
        <v>567</v>
      </c>
      <c r="T1214" s="113">
        <v>181004</v>
      </c>
      <c r="U1214" t="s">
        <v>578</v>
      </c>
    </row>
    <row r="1215" spans="1:23" x14ac:dyDescent="0.25">
      <c r="A1215" t="s">
        <v>231</v>
      </c>
      <c r="B1215" t="s">
        <v>672</v>
      </c>
      <c r="C1215" t="s">
        <v>187</v>
      </c>
      <c r="D1215" t="s">
        <v>538</v>
      </c>
      <c r="F1215" t="s">
        <v>539</v>
      </c>
      <c r="G1215" t="s">
        <v>540</v>
      </c>
      <c r="H1215" t="s">
        <v>541</v>
      </c>
      <c r="I1215" t="s">
        <v>542</v>
      </c>
      <c r="J1215" t="s">
        <v>543</v>
      </c>
      <c r="K1215">
        <v>21</v>
      </c>
      <c r="L1215" t="s">
        <v>574</v>
      </c>
      <c r="M1215" t="s">
        <v>575</v>
      </c>
      <c r="N1215" t="s">
        <v>546</v>
      </c>
      <c r="O1215" t="s">
        <v>547</v>
      </c>
      <c r="P1215" t="s">
        <v>548</v>
      </c>
      <c r="Q1215" t="s">
        <v>549</v>
      </c>
      <c r="R1215" t="s">
        <v>568</v>
      </c>
      <c r="S1215" t="s">
        <v>569</v>
      </c>
      <c r="T1215" s="113">
        <v>111948</v>
      </c>
      <c r="U1215" t="s">
        <v>578</v>
      </c>
    </row>
    <row r="1216" spans="1:23" x14ac:dyDescent="0.25">
      <c r="A1216" t="s">
        <v>231</v>
      </c>
      <c r="B1216" t="s">
        <v>672</v>
      </c>
      <c r="C1216" t="s">
        <v>187</v>
      </c>
      <c r="D1216" t="s">
        <v>538</v>
      </c>
      <c r="F1216" t="s">
        <v>539</v>
      </c>
      <c r="G1216" t="s">
        <v>540</v>
      </c>
      <c r="H1216" t="s">
        <v>541</v>
      </c>
      <c r="I1216" t="s">
        <v>542</v>
      </c>
      <c r="J1216" t="s">
        <v>543</v>
      </c>
      <c r="K1216">
        <v>21</v>
      </c>
      <c r="L1216" t="s">
        <v>574</v>
      </c>
      <c r="M1216" t="s">
        <v>575</v>
      </c>
      <c r="N1216" t="s">
        <v>546</v>
      </c>
      <c r="O1216" t="s">
        <v>547</v>
      </c>
      <c r="P1216" t="s">
        <v>548</v>
      </c>
      <c r="Q1216" t="s">
        <v>549</v>
      </c>
      <c r="R1216" t="s">
        <v>572</v>
      </c>
      <c r="S1216" t="s">
        <v>573</v>
      </c>
      <c r="T1216" s="113">
        <v>21002</v>
      </c>
      <c r="U1216" t="s">
        <v>578</v>
      </c>
    </row>
    <row r="1217" spans="1:23" x14ac:dyDescent="0.25">
      <c r="A1217" t="s">
        <v>231</v>
      </c>
      <c r="B1217" t="s">
        <v>672</v>
      </c>
      <c r="C1217" t="s">
        <v>187</v>
      </c>
      <c r="D1217" t="s">
        <v>538</v>
      </c>
      <c r="F1217" t="s">
        <v>539</v>
      </c>
      <c r="G1217" t="s">
        <v>540</v>
      </c>
      <c r="H1217" t="s">
        <v>541</v>
      </c>
      <c r="I1217" t="s">
        <v>542</v>
      </c>
      <c r="J1217" t="s">
        <v>543</v>
      </c>
      <c r="K1217">
        <v>21</v>
      </c>
      <c r="L1217" t="s">
        <v>576</v>
      </c>
      <c r="M1217" t="s">
        <v>547</v>
      </c>
      <c r="N1217" t="s">
        <v>546</v>
      </c>
      <c r="O1217" t="s">
        <v>547</v>
      </c>
      <c r="P1217" t="s">
        <v>548</v>
      </c>
      <c r="Q1217" t="s">
        <v>549</v>
      </c>
      <c r="R1217" t="s">
        <v>131</v>
      </c>
      <c r="S1217" t="s">
        <v>550</v>
      </c>
      <c r="T1217" s="113">
        <v>1240.1099999999999</v>
      </c>
      <c r="U1217" t="s">
        <v>578</v>
      </c>
    </row>
    <row r="1218" spans="1:23" x14ac:dyDescent="0.25">
      <c r="A1218" t="s">
        <v>231</v>
      </c>
      <c r="B1218" t="s">
        <v>672</v>
      </c>
      <c r="C1218" t="s">
        <v>187</v>
      </c>
      <c r="D1218" t="s">
        <v>538</v>
      </c>
      <c r="F1218" t="s">
        <v>539</v>
      </c>
      <c r="G1218" t="s">
        <v>540</v>
      </c>
      <c r="H1218" t="s">
        <v>541</v>
      </c>
      <c r="I1218" t="s">
        <v>542</v>
      </c>
      <c r="J1218" t="s">
        <v>543</v>
      </c>
      <c r="K1218">
        <v>21</v>
      </c>
      <c r="L1218" t="s">
        <v>576</v>
      </c>
      <c r="M1218" t="s">
        <v>547</v>
      </c>
      <c r="N1218" t="s">
        <v>546</v>
      </c>
      <c r="O1218" t="s">
        <v>547</v>
      </c>
      <c r="P1218" t="s">
        <v>548</v>
      </c>
      <c r="Q1218" t="s">
        <v>549</v>
      </c>
      <c r="R1218" t="s">
        <v>552</v>
      </c>
      <c r="S1218" t="s">
        <v>553</v>
      </c>
      <c r="T1218" s="113">
        <v>59827</v>
      </c>
      <c r="U1218" t="s">
        <v>578</v>
      </c>
    </row>
    <row r="1219" spans="1:23" x14ac:dyDescent="0.25">
      <c r="A1219" t="s">
        <v>231</v>
      </c>
      <c r="B1219" t="s">
        <v>672</v>
      </c>
      <c r="C1219" t="s">
        <v>187</v>
      </c>
      <c r="D1219" t="s">
        <v>538</v>
      </c>
      <c r="F1219" t="s">
        <v>539</v>
      </c>
      <c r="G1219" t="s">
        <v>540</v>
      </c>
      <c r="H1219" t="s">
        <v>541</v>
      </c>
      <c r="I1219" t="s">
        <v>542</v>
      </c>
      <c r="J1219" t="s">
        <v>543</v>
      </c>
      <c r="K1219">
        <v>21</v>
      </c>
      <c r="L1219" t="s">
        <v>576</v>
      </c>
      <c r="M1219" t="s">
        <v>547</v>
      </c>
      <c r="N1219" t="s">
        <v>546</v>
      </c>
      <c r="O1219" t="s">
        <v>547</v>
      </c>
      <c r="P1219" t="s">
        <v>548</v>
      </c>
      <c r="Q1219" t="s">
        <v>549</v>
      </c>
      <c r="R1219" t="s">
        <v>554</v>
      </c>
      <c r="S1219" t="s">
        <v>555</v>
      </c>
      <c r="T1219" s="113">
        <v>215765</v>
      </c>
      <c r="U1219" t="s">
        <v>578</v>
      </c>
    </row>
    <row r="1220" spans="1:23" x14ac:dyDescent="0.25">
      <c r="A1220" t="s">
        <v>231</v>
      </c>
      <c r="B1220" t="s">
        <v>672</v>
      </c>
      <c r="C1220" t="s">
        <v>187</v>
      </c>
      <c r="D1220" t="s">
        <v>538</v>
      </c>
      <c r="F1220" t="s">
        <v>539</v>
      </c>
      <c r="G1220" t="s">
        <v>540</v>
      </c>
      <c r="H1220" t="s">
        <v>541</v>
      </c>
      <c r="I1220" t="s">
        <v>542</v>
      </c>
      <c r="J1220" t="s">
        <v>543</v>
      </c>
      <c r="K1220">
        <v>21</v>
      </c>
      <c r="L1220" t="s">
        <v>576</v>
      </c>
      <c r="M1220" t="s">
        <v>547</v>
      </c>
      <c r="N1220" t="s">
        <v>546</v>
      </c>
      <c r="O1220" t="s">
        <v>547</v>
      </c>
      <c r="P1220" t="s">
        <v>548</v>
      </c>
      <c r="Q1220" t="s">
        <v>549</v>
      </c>
      <c r="R1220" t="s">
        <v>556</v>
      </c>
      <c r="S1220" t="s">
        <v>557</v>
      </c>
      <c r="T1220" s="113">
        <v>260484</v>
      </c>
      <c r="U1220" t="s">
        <v>578</v>
      </c>
    </row>
    <row r="1221" spans="1:23" x14ac:dyDescent="0.25">
      <c r="A1221" t="s">
        <v>231</v>
      </c>
      <c r="B1221" t="s">
        <v>672</v>
      </c>
      <c r="C1221" t="s">
        <v>187</v>
      </c>
      <c r="D1221" t="s">
        <v>538</v>
      </c>
      <c r="F1221" t="s">
        <v>539</v>
      </c>
      <c r="G1221" t="s">
        <v>540</v>
      </c>
      <c r="H1221" t="s">
        <v>541</v>
      </c>
      <c r="I1221" t="s">
        <v>542</v>
      </c>
      <c r="J1221" t="s">
        <v>543</v>
      </c>
      <c r="K1221">
        <v>21</v>
      </c>
      <c r="L1221" t="s">
        <v>576</v>
      </c>
      <c r="M1221" t="s">
        <v>547</v>
      </c>
      <c r="N1221" t="s">
        <v>546</v>
      </c>
      <c r="O1221" t="s">
        <v>547</v>
      </c>
      <c r="P1221" t="s">
        <v>548</v>
      </c>
      <c r="Q1221" t="s">
        <v>549</v>
      </c>
      <c r="R1221" t="s">
        <v>558</v>
      </c>
      <c r="S1221" t="s">
        <v>559</v>
      </c>
      <c r="T1221" s="113">
        <v>297168</v>
      </c>
      <c r="U1221" t="s">
        <v>578</v>
      </c>
    </row>
    <row r="1222" spans="1:23" x14ac:dyDescent="0.25">
      <c r="A1222" t="s">
        <v>231</v>
      </c>
      <c r="B1222" t="s">
        <v>672</v>
      </c>
      <c r="C1222" t="s">
        <v>187</v>
      </c>
      <c r="D1222" t="s">
        <v>538</v>
      </c>
      <c r="F1222" t="s">
        <v>539</v>
      </c>
      <c r="G1222" t="s">
        <v>540</v>
      </c>
      <c r="H1222" t="s">
        <v>541</v>
      </c>
      <c r="I1222" t="s">
        <v>542</v>
      </c>
      <c r="J1222" t="s">
        <v>543</v>
      </c>
      <c r="K1222">
        <v>21</v>
      </c>
      <c r="L1222" t="s">
        <v>576</v>
      </c>
      <c r="M1222" t="s">
        <v>547</v>
      </c>
      <c r="N1222" t="s">
        <v>546</v>
      </c>
      <c r="O1222" t="s">
        <v>547</v>
      </c>
      <c r="P1222" t="s">
        <v>548</v>
      </c>
      <c r="Q1222" t="s">
        <v>549</v>
      </c>
      <c r="R1222" t="s">
        <v>560</v>
      </c>
      <c r="S1222" t="s">
        <v>561</v>
      </c>
      <c r="T1222" s="113">
        <v>256996</v>
      </c>
      <c r="U1222" t="s">
        <v>578</v>
      </c>
    </row>
    <row r="1223" spans="1:23" x14ac:dyDescent="0.25">
      <c r="A1223" t="s">
        <v>231</v>
      </c>
      <c r="B1223" t="s">
        <v>672</v>
      </c>
      <c r="C1223" t="s">
        <v>187</v>
      </c>
      <c r="D1223" t="s">
        <v>538</v>
      </c>
      <c r="F1223" t="s">
        <v>539</v>
      </c>
      <c r="G1223" t="s">
        <v>540</v>
      </c>
      <c r="H1223" t="s">
        <v>541</v>
      </c>
      <c r="I1223" t="s">
        <v>542</v>
      </c>
      <c r="J1223" t="s">
        <v>543</v>
      </c>
      <c r="K1223">
        <v>21</v>
      </c>
      <c r="L1223" t="s">
        <v>576</v>
      </c>
      <c r="M1223" t="s">
        <v>547</v>
      </c>
      <c r="N1223" t="s">
        <v>546</v>
      </c>
      <c r="O1223" t="s">
        <v>547</v>
      </c>
      <c r="P1223" t="s">
        <v>548</v>
      </c>
      <c r="Q1223" t="s">
        <v>549</v>
      </c>
      <c r="R1223" t="s">
        <v>562</v>
      </c>
      <c r="S1223" t="s">
        <v>563</v>
      </c>
      <c r="T1223" s="113">
        <v>3272</v>
      </c>
      <c r="U1223" t="s">
        <v>578</v>
      </c>
    </row>
    <row r="1224" spans="1:23" x14ac:dyDescent="0.25">
      <c r="A1224" t="s">
        <v>231</v>
      </c>
      <c r="B1224" t="s">
        <v>672</v>
      </c>
      <c r="C1224" t="s">
        <v>187</v>
      </c>
      <c r="D1224" t="s">
        <v>538</v>
      </c>
      <c r="F1224" t="s">
        <v>539</v>
      </c>
      <c r="G1224" t="s">
        <v>540</v>
      </c>
      <c r="H1224" t="s">
        <v>541</v>
      </c>
      <c r="I1224" t="s">
        <v>542</v>
      </c>
      <c r="J1224" t="s">
        <v>543</v>
      </c>
      <c r="K1224">
        <v>21</v>
      </c>
      <c r="L1224" t="s">
        <v>576</v>
      </c>
      <c r="M1224" t="s">
        <v>547</v>
      </c>
      <c r="N1224" t="s">
        <v>546</v>
      </c>
      <c r="O1224" t="s">
        <v>547</v>
      </c>
      <c r="P1224" t="s">
        <v>548</v>
      </c>
      <c r="Q1224" t="s">
        <v>549</v>
      </c>
      <c r="R1224" t="s">
        <v>564</v>
      </c>
      <c r="S1224" t="s">
        <v>565</v>
      </c>
      <c r="T1224" s="113">
        <v>13487</v>
      </c>
      <c r="U1224" t="s">
        <v>578</v>
      </c>
    </row>
    <row r="1225" spans="1:23" x14ac:dyDescent="0.25">
      <c r="A1225" t="s">
        <v>231</v>
      </c>
      <c r="B1225" t="s">
        <v>672</v>
      </c>
      <c r="C1225" t="s">
        <v>187</v>
      </c>
      <c r="D1225" t="s">
        <v>538</v>
      </c>
      <c r="F1225" t="s">
        <v>539</v>
      </c>
      <c r="G1225" t="s">
        <v>540</v>
      </c>
      <c r="H1225" t="s">
        <v>541</v>
      </c>
      <c r="I1225" t="s">
        <v>542</v>
      </c>
      <c r="J1225" t="s">
        <v>543</v>
      </c>
      <c r="K1225">
        <v>21</v>
      </c>
      <c r="L1225" t="s">
        <v>576</v>
      </c>
      <c r="M1225" t="s">
        <v>547</v>
      </c>
      <c r="N1225" t="s">
        <v>546</v>
      </c>
      <c r="O1225" t="s">
        <v>547</v>
      </c>
      <c r="P1225" t="s">
        <v>548</v>
      </c>
      <c r="Q1225" t="s">
        <v>549</v>
      </c>
      <c r="R1225" t="s">
        <v>566</v>
      </c>
      <c r="S1225" t="s">
        <v>567</v>
      </c>
      <c r="T1225" s="113">
        <v>36391</v>
      </c>
      <c r="U1225" t="s">
        <v>578</v>
      </c>
    </row>
    <row r="1226" spans="1:23" x14ac:dyDescent="0.25">
      <c r="A1226" t="s">
        <v>231</v>
      </c>
      <c r="B1226" t="s">
        <v>672</v>
      </c>
      <c r="C1226" t="s">
        <v>187</v>
      </c>
      <c r="D1226" t="s">
        <v>538</v>
      </c>
      <c r="F1226" t="s">
        <v>539</v>
      </c>
      <c r="G1226" t="s">
        <v>540</v>
      </c>
      <c r="H1226" t="s">
        <v>541</v>
      </c>
      <c r="I1226" t="s">
        <v>542</v>
      </c>
      <c r="J1226" t="s">
        <v>543</v>
      </c>
      <c r="K1226">
        <v>21</v>
      </c>
      <c r="L1226" t="s">
        <v>576</v>
      </c>
      <c r="M1226" t="s">
        <v>547</v>
      </c>
      <c r="N1226" t="s">
        <v>546</v>
      </c>
      <c r="O1226" t="s">
        <v>547</v>
      </c>
      <c r="P1226" t="s">
        <v>548</v>
      </c>
      <c r="Q1226" t="s">
        <v>549</v>
      </c>
      <c r="R1226" t="s">
        <v>568</v>
      </c>
      <c r="S1226" t="s">
        <v>569</v>
      </c>
      <c r="T1226" s="113">
        <v>87.63</v>
      </c>
      <c r="U1226" t="s">
        <v>578</v>
      </c>
    </row>
    <row r="1227" spans="1:23" x14ac:dyDescent="0.25">
      <c r="A1227" t="s">
        <v>231</v>
      </c>
      <c r="B1227" t="s">
        <v>672</v>
      </c>
      <c r="C1227" t="s">
        <v>187</v>
      </c>
      <c r="D1227" t="s">
        <v>538</v>
      </c>
      <c r="F1227" t="s">
        <v>539</v>
      </c>
      <c r="G1227" t="s">
        <v>540</v>
      </c>
      <c r="H1227" t="s">
        <v>541</v>
      </c>
      <c r="I1227" t="s">
        <v>542</v>
      </c>
      <c r="J1227" t="s">
        <v>543</v>
      </c>
      <c r="K1227">
        <v>21</v>
      </c>
      <c r="L1227" t="s">
        <v>576</v>
      </c>
      <c r="M1227" t="s">
        <v>547</v>
      </c>
      <c r="N1227" t="s">
        <v>546</v>
      </c>
      <c r="O1227" t="s">
        <v>547</v>
      </c>
      <c r="P1227" t="s">
        <v>548</v>
      </c>
      <c r="Q1227" t="s">
        <v>549</v>
      </c>
      <c r="R1227" t="s">
        <v>572</v>
      </c>
      <c r="S1227" t="s">
        <v>573</v>
      </c>
      <c r="T1227" s="113">
        <v>9086</v>
      </c>
      <c r="U1227" t="s">
        <v>578</v>
      </c>
    </row>
    <row r="1228" spans="1:23" s="49" customFormat="1" x14ac:dyDescent="0.25">
      <c r="A1228" s="49" t="s">
        <v>57</v>
      </c>
      <c r="B1228" s="49" t="s">
        <v>673</v>
      </c>
      <c r="C1228" s="49" t="s">
        <v>187</v>
      </c>
      <c r="D1228" s="49" t="s">
        <v>538</v>
      </c>
      <c r="F1228" s="49" t="s">
        <v>539</v>
      </c>
      <c r="G1228" s="49" t="s">
        <v>540</v>
      </c>
      <c r="H1228" s="49" t="s">
        <v>541</v>
      </c>
      <c r="I1228" s="49" t="s">
        <v>542</v>
      </c>
      <c r="J1228" s="49" t="s">
        <v>543</v>
      </c>
      <c r="K1228" s="49">
        <v>21</v>
      </c>
      <c r="L1228" s="49" t="s">
        <v>544</v>
      </c>
      <c r="M1228" s="49" t="s">
        <v>545</v>
      </c>
      <c r="N1228" s="49" t="s">
        <v>546</v>
      </c>
      <c r="O1228" s="49" t="s">
        <v>547</v>
      </c>
      <c r="P1228" s="49" t="s">
        <v>548</v>
      </c>
      <c r="Q1228" s="49" t="s">
        <v>549</v>
      </c>
      <c r="R1228" s="49" t="s">
        <v>131</v>
      </c>
      <c r="S1228" s="49" t="s">
        <v>550</v>
      </c>
      <c r="T1228" s="116">
        <v>23221.83</v>
      </c>
      <c r="U1228" s="49" t="s">
        <v>674</v>
      </c>
      <c r="V1228" s="50" t="s">
        <v>858</v>
      </c>
      <c r="W1228" s="116">
        <f>('ILO employment 2007'!T1229+'ILO employment 2007'!T1230+'ILO employment 2007'!T1231)*( 1 +'ILO employment 2007'!T1239/('ILO employment 2007'!T1228-'ILO employment 2007'!T1239))</f>
        <v>9344.2469999999994</v>
      </c>
    </row>
    <row r="1229" spans="1:23" s="49" customFormat="1" x14ac:dyDescent="0.25">
      <c r="A1229" s="49" t="s">
        <v>57</v>
      </c>
      <c r="B1229" s="49" t="s">
        <v>673</v>
      </c>
      <c r="C1229" s="49" t="s">
        <v>187</v>
      </c>
      <c r="D1229" s="49" t="s">
        <v>538</v>
      </c>
      <c r="F1229" s="49" t="s">
        <v>539</v>
      </c>
      <c r="G1229" s="49" t="s">
        <v>540</v>
      </c>
      <c r="H1229" s="49" t="s">
        <v>541</v>
      </c>
      <c r="I1229" s="49" t="s">
        <v>542</v>
      </c>
      <c r="J1229" s="49" t="s">
        <v>543</v>
      </c>
      <c r="K1229" s="49">
        <v>21</v>
      </c>
      <c r="L1229" s="49" t="s">
        <v>544</v>
      </c>
      <c r="M1229" s="49" t="s">
        <v>545</v>
      </c>
      <c r="N1229" s="49" t="s">
        <v>546</v>
      </c>
      <c r="O1229" s="49" t="s">
        <v>547</v>
      </c>
      <c r="P1229" s="49" t="s">
        <v>548</v>
      </c>
      <c r="Q1229" s="49" t="s">
        <v>549</v>
      </c>
      <c r="R1229" s="49" t="s">
        <v>552</v>
      </c>
      <c r="S1229" s="49" t="s">
        <v>553</v>
      </c>
      <c r="T1229" s="116">
        <v>1923.002</v>
      </c>
      <c r="U1229" s="49" t="s">
        <v>674</v>
      </c>
      <c r="V1229" s="50" t="s">
        <v>859</v>
      </c>
      <c r="W1229" s="116">
        <f>('ILO employment 2007'!T1232+'ILO employment 2007'!T1233+'ILO employment 2007'!T1234+'ILO employment 2007'!T1235+'ILO employment 2007'!T1236+'ILO employment 2007'!T1237+'ILO employment 2007'!T1238)*( 1 +'ILO employment 2007'!T1239/('ILO employment 2007'!T1228-'ILO employment 2007'!T1239))</f>
        <v>13877.590999999999</v>
      </c>
    </row>
    <row r="1230" spans="1:23" s="49" customFormat="1" x14ac:dyDescent="0.25">
      <c r="A1230" s="49" t="s">
        <v>57</v>
      </c>
      <c r="B1230" s="49" t="s">
        <v>673</v>
      </c>
      <c r="C1230" s="49" t="s">
        <v>187</v>
      </c>
      <c r="D1230" s="49" t="s">
        <v>538</v>
      </c>
      <c r="F1230" s="49" t="s">
        <v>539</v>
      </c>
      <c r="G1230" s="49" t="s">
        <v>540</v>
      </c>
      <c r="H1230" s="49" t="s">
        <v>541</v>
      </c>
      <c r="I1230" s="49" t="s">
        <v>542</v>
      </c>
      <c r="J1230" s="49" t="s">
        <v>543</v>
      </c>
      <c r="K1230" s="49">
        <v>21</v>
      </c>
      <c r="L1230" s="49" t="s">
        <v>544</v>
      </c>
      <c r="M1230" s="49" t="s">
        <v>545</v>
      </c>
      <c r="N1230" s="49" t="s">
        <v>546</v>
      </c>
      <c r="O1230" s="49" t="s">
        <v>547</v>
      </c>
      <c r="P1230" s="49" t="s">
        <v>548</v>
      </c>
      <c r="Q1230" s="49" t="s">
        <v>549</v>
      </c>
      <c r="R1230" s="49" t="s">
        <v>554</v>
      </c>
      <c r="S1230" s="49" t="s">
        <v>555</v>
      </c>
      <c r="T1230" s="116">
        <v>2317.1909999999998</v>
      </c>
      <c r="U1230" s="49" t="s">
        <v>674</v>
      </c>
      <c r="V1230" s="130" t="s">
        <v>862</v>
      </c>
      <c r="W1230" s="131">
        <f>SUM(T1229:T1239)</f>
        <v>23221.838</v>
      </c>
    </row>
    <row r="1231" spans="1:23" s="49" customFormat="1" x14ac:dyDescent="0.25">
      <c r="A1231" s="49" t="s">
        <v>57</v>
      </c>
      <c r="B1231" s="49" t="s">
        <v>673</v>
      </c>
      <c r="C1231" s="49" t="s">
        <v>187</v>
      </c>
      <c r="D1231" s="49" t="s">
        <v>538</v>
      </c>
      <c r="F1231" s="49" t="s">
        <v>539</v>
      </c>
      <c r="G1231" s="49" t="s">
        <v>540</v>
      </c>
      <c r="H1231" s="49" t="s">
        <v>541</v>
      </c>
      <c r="I1231" s="49" t="s">
        <v>542</v>
      </c>
      <c r="J1231" s="49" t="s">
        <v>543</v>
      </c>
      <c r="K1231" s="49">
        <v>21</v>
      </c>
      <c r="L1231" s="49" t="s">
        <v>544</v>
      </c>
      <c r="M1231" s="49" t="s">
        <v>545</v>
      </c>
      <c r="N1231" s="49" t="s">
        <v>546</v>
      </c>
      <c r="O1231" s="49" t="s">
        <v>547</v>
      </c>
      <c r="P1231" s="49" t="s">
        <v>548</v>
      </c>
      <c r="Q1231" s="49" t="s">
        <v>549</v>
      </c>
      <c r="R1231" s="49" t="s">
        <v>556</v>
      </c>
      <c r="S1231" s="49" t="s">
        <v>557</v>
      </c>
      <c r="T1231" s="116">
        <v>5104.0540000000001</v>
      </c>
      <c r="U1231" s="49" t="s">
        <v>674</v>
      </c>
      <c r="V1231" s="50"/>
      <c r="W1231" s="116"/>
    </row>
    <row r="1232" spans="1:23" s="49" customFormat="1" x14ac:dyDescent="0.25">
      <c r="A1232" s="49" t="s">
        <v>57</v>
      </c>
      <c r="B1232" s="49" t="s">
        <v>673</v>
      </c>
      <c r="C1232" s="49" t="s">
        <v>187</v>
      </c>
      <c r="D1232" s="49" t="s">
        <v>538</v>
      </c>
      <c r="F1232" s="49" t="s">
        <v>539</v>
      </c>
      <c r="G1232" s="49" t="s">
        <v>540</v>
      </c>
      <c r="H1232" s="49" t="s">
        <v>541</v>
      </c>
      <c r="I1232" s="49" t="s">
        <v>542</v>
      </c>
      <c r="J1232" s="49" t="s">
        <v>543</v>
      </c>
      <c r="K1232" s="49">
        <v>21</v>
      </c>
      <c r="L1232" s="49" t="s">
        <v>544</v>
      </c>
      <c r="M1232" s="49" t="s">
        <v>545</v>
      </c>
      <c r="N1232" s="49" t="s">
        <v>546</v>
      </c>
      <c r="O1232" s="49" t="s">
        <v>547</v>
      </c>
      <c r="P1232" s="49" t="s">
        <v>548</v>
      </c>
      <c r="Q1232" s="49" t="s">
        <v>549</v>
      </c>
      <c r="R1232" s="49" t="s">
        <v>558</v>
      </c>
      <c r="S1232" s="49" t="s">
        <v>559</v>
      </c>
      <c r="T1232" s="116">
        <v>2513.4839999999999</v>
      </c>
      <c r="U1232" s="49" t="s">
        <v>674</v>
      </c>
      <c r="V1232" s="50"/>
      <c r="W1232" s="116"/>
    </row>
    <row r="1233" spans="1:23" s="49" customFormat="1" x14ac:dyDescent="0.25">
      <c r="A1233" s="49" t="s">
        <v>57</v>
      </c>
      <c r="B1233" s="49" t="s">
        <v>673</v>
      </c>
      <c r="C1233" s="49" t="s">
        <v>187</v>
      </c>
      <c r="D1233" s="49" t="s">
        <v>538</v>
      </c>
      <c r="F1233" s="49" t="s">
        <v>539</v>
      </c>
      <c r="G1233" s="49" t="s">
        <v>540</v>
      </c>
      <c r="H1233" s="49" t="s">
        <v>541</v>
      </c>
      <c r="I1233" s="49" t="s">
        <v>542</v>
      </c>
      <c r="J1233" s="49" t="s">
        <v>543</v>
      </c>
      <c r="K1233" s="49">
        <v>21</v>
      </c>
      <c r="L1233" s="49" t="s">
        <v>544</v>
      </c>
      <c r="M1233" s="49" t="s">
        <v>545</v>
      </c>
      <c r="N1233" s="49" t="s">
        <v>546</v>
      </c>
      <c r="O1233" s="49" t="s">
        <v>547</v>
      </c>
      <c r="P1233" s="49" t="s">
        <v>548</v>
      </c>
      <c r="Q1233" s="49" t="s">
        <v>549</v>
      </c>
      <c r="R1233" s="49" t="s">
        <v>560</v>
      </c>
      <c r="S1233" s="49" t="s">
        <v>561</v>
      </c>
      <c r="T1233" s="116">
        <v>2685.0309999999999</v>
      </c>
      <c r="U1233" s="49" t="s">
        <v>674</v>
      </c>
      <c r="V1233" s="50"/>
      <c r="W1233" s="116"/>
    </row>
    <row r="1234" spans="1:23" s="49" customFormat="1" x14ac:dyDescent="0.25">
      <c r="A1234" s="49" t="s">
        <v>57</v>
      </c>
      <c r="B1234" s="49" t="s">
        <v>673</v>
      </c>
      <c r="C1234" s="49" t="s">
        <v>187</v>
      </c>
      <c r="D1234" s="49" t="s">
        <v>538</v>
      </c>
      <c r="F1234" s="49" t="s">
        <v>539</v>
      </c>
      <c r="G1234" s="49" t="s">
        <v>540</v>
      </c>
      <c r="H1234" s="49" t="s">
        <v>541</v>
      </c>
      <c r="I1234" s="49" t="s">
        <v>542</v>
      </c>
      <c r="J1234" s="49" t="s">
        <v>543</v>
      </c>
      <c r="K1234" s="49">
        <v>21</v>
      </c>
      <c r="L1234" s="49" t="s">
        <v>544</v>
      </c>
      <c r="M1234" s="49" t="s">
        <v>545</v>
      </c>
      <c r="N1234" s="49" t="s">
        <v>546</v>
      </c>
      <c r="O1234" s="49" t="s">
        <v>547</v>
      </c>
      <c r="P1234" s="49" t="s">
        <v>548</v>
      </c>
      <c r="Q1234" s="49" t="s">
        <v>549</v>
      </c>
      <c r="R1234" s="49" t="s">
        <v>562</v>
      </c>
      <c r="S1234" s="49" t="s">
        <v>563</v>
      </c>
      <c r="T1234" s="116">
        <v>469.54500000000002</v>
      </c>
      <c r="U1234" s="49" t="s">
        <v>674</v>
      </c>
      <c r="V1234" s="50"/>
      <c r="W1234" s="116"/>
    </row>
    <row r="1235" spans="1:23" s="49" customFormat="1" x14ac:dyDescent="0.25">
      <c r="A1235" s="49" t="s">
        <v>57</v>
      </c>
      <c r="B1235" s="49" t="s">
        <v>673</v>
      </c>
      <c r="C1235" s="49" t="s">
        <v>187</v>
      </c>
      <c r="D1235" s="49" t="s">
        <v>538</v>
      </c>
      <c r="F1235" s="49" t="s">
        <v>539</v>
      </c>
      <c r="G1235" s="49" t="s">
        <v>540</v>
      </c>
      <c r="H1235" s="49" t="s">
        <v>541</v>
      </c>
      <c r="I1235" s="49" t="s">
        <v>542</v>
      </c>
      <c r="J1235" s="49" t="s">
        <v>543</v>
      </c>
      <c r="K1235" s="49">
        <v>21</v>
      </c>
      <c r="L1235" s="49" t="s">
        <v>544</v>
      </c>
      <c r="M1235" s="49" t="s">
        <v>545</v>
      </c>
      <c r="N1235" s="49" t="s">
        <v>546</v>
      </c>
      <c r="O1235" s="49" t="s">
        <v>547</v>
      </c>
      <c r="P1235" s="49" t="s">
        <v>548</v>
      </c>
      <c r="Q1235" s="49" t="s">
        <v>549</v>
      </c>
      <c r="R1235" s="49" t="s">
        <v>564</v>
      </c>
      <c r="S1235" s="49" t="s">
        <v>565</v>
      </c>
      <c r="T1235" s="116">
        <v>3791.5149999999999</v>
      </c>
      <c r="U1235" s="49" t="s">
        <v>674</v>
      </c>
      <c r="V1235" s="50"/>
      <c r="W1235" s="116"/>
    </row>
    <row r="1236" spans="1:23" s="49" customFormat="1" x14ac:dyDescent="0.25">
      <c r="A1236" s="49" t="s">
        <v>57</v>
      </c>
      <c r="B1236" s="49" t="s">
        <v>673</v>
      </c>
      <c r="C1236" s="49" t="s">
        <v>187</v>
      </c>
      <c r="D1236" s="49" t="s">
        <v>538</v>
      </c>
      <c r="F1236" s="49" t="s">
        <v>539</v>
      </c>
      <c r="G1236" s="49" t="s">
        <v>540</v>
      </c>
      <c r="H1236" s="49" t="s">
        <v>541</v>
      </c>
      <c r="I1236" s="49" t="s">
        <v>542</v>
      </c>
      <c r="J1236" s="49" t="s">
        <v>543</v>
      </c>
      <c r="K1236" s="49">
        <v>21</v>
      </c>
      <c r="L1236" s="49" t="s">
        <v>544</v>
      </c>
      <c r="M1236" s="49" t="s">
        <v>545</v>
      </c>
      <c r="N1236" s="49" t="s">
        <v>546</v>
      </c>
      <c r="O1236" s="49" t="s">
        <v>547</v>
      </c>
      <c r="P1236" s="49" t="s">
        <v>548</v>
      </c>
      <c r="Q1236" s="49" t="s">
        <v>549</v>
      </c>
      <c r="R1236" s="49" t="s">
        <v>566</v>
      </c>
      <c r="S1236" s="49" t="s">
        <v>567</v>
      </c>
      <c r="T1236" s="116">
        <v>2057.518</v>
      </c>
      <c r="U1236" s="49" t="s">
        <v>674</v>
      </c>
      <c r="V1236" s="50"/>
      <c r="W1236" s="116"/>
    </row>
    <row r="1237" spans="1:23" s="49" customFormat="1" x14ac:dyDescent="0.25">
      <c r="A1237" s="49" t="s">
        <v>57</v>
      </c>
      <c r="B1237" s="49" t="s">
        <v>673</v>
      </c>
      <c r="C1237" s="49" t="s">
        <v>187</v>
      </c>
      <c r="D1237" s="49" t="s">
        <v>538</v>
      </c>
      <c r="F1237" s="49" t="s">
        <v>539</v>
      </c>
      <c r="G1237" s="49" t="s">
        <v>540</v>
      </c>
      <c r="H1237" s="49" t="s">
        <v>541</v>
      </c>
      <c r="I1237" s="49" t="s">
        <v>542</v>
      </c>
      <c r="J1237" s="49" t="s">
        <v>543</v>
      </c>
      <c r="K1237" s="49">
        <v>21</v>
      </c>
      <c r="L1237" s="49" t="s">
        <v>544</v>
      </c>
      <c r="M1237" s="49" t="s">
        <v>545</v>
      </c>
      <c r="N1237" s="49" t="s">
        <v>546</v>
      </c>
      <c r="O1237" s="49" t="s">
        <v>547</v>
      </c>
      <c r="P1237" s="49" t="s">
        <v>548</v>
      </c>
      <c r="Q1237" s="49" t="s">
        <v>549</v>
      </c>
      <c r="R1237" s="49" t="s">
        <v>568</v>
      </c>
      <c r="S1237" s="49" t="s">
        <v>569</v>
      </c>
      <c r="T1237" s="116">
        <v>2108.4699999999998</v>
      </c>
      <c r="U1237" s="49" t="s">
        <v>674</v>
      </c>
      <c r="V1237" s="50"/>
      <c r="W1237" s="116"/>
    </row>
    <row r="1238" spans="1:23" s="49" customFormat="1" x14ac:dyDescent="0.25">
      <c r="A1238" s="49" t="s">
        <v>57</v>
      </c>
      <c r="B1238" s="49" t="s">
        <v>673</v>
      </c>
      <c r="C1238" s="49" t="s">
        <v>187</v>
      </c>
      <c r="D1238" s="49" t="s">
        <v>538</v>
      </c>
      <c r="F1238" s="49" t="s">
        <v>539</v>
      </c>
      <c r="G1238" s="49" t="s">
        <v>540</v>
      </c>
      <c r="H1238" s="49" t="s">
        <v>541</v>
      </c>
      <c r="I1238" s="49" t="s">
        <v>542</v>
      </c>
      <c r="J1238" s="49" t="s">
        <v>543</v>
      </c>
      <c r="K1238" s="49">
        <v>21</v>
      </c>
      <c r="L1238" s="49" t="s">
        <v>544</v>
      </c>
      <c r="M1238" s="49" t="s">
        <v>545</v>
      </c>
      <c r="N1238" s="49" t="s">
        <v>546</v>
      </c>
      <c r="O1238" s="49" t="s">
        <v>547</v>
      </c>
      <c r="P1238" s="49" t="s">
        <v>548</v>
      </c>
      <c r="Q1238" s="49" t="s">
        <v>549</v>
      </c>
      <c r="R1238" s="49" t="s">
        <v>570</v>
      </c>
      <c r="S1238" s="49" t="s">
        <v>571</v>
      </c>
      <c r="T1238" s="116">
        <v>252.02799999999999</v>
      </c>
      <c r="U1238" s="49" t="s">
        <v>674</v>
      </c>
      <c r="V1238" s="50"/>
      <c r="W1238" s="116"/>
    </row>
    <row r="1239" spans="1:23" s="49" customFormat="1" x14ac:dyDescent="0.25">
      <c r="A1239" s="49" t="s">
        <v>57</v>
      </c>
      <c r="B1239" s="49" t="s">
        <v>673</v>
      </c>
      <c r="C1239" s="49" t="s">
        <v>187</v>
      </c>
      <c r="D1239" s="49" t="s">
        <v>538</v>
      </c>
      <c r="F1239" s="49" t="s">
        <v>539</v>
      </c>
      <c r="G1239" s="49" t="s">
        <v>540</v>
      </c>
      <c r="H1239" s="49" t="s">
        <v>541</v>
      </c>
      <c r="I1239" s="49" t="s">
        <v>542</v>
      </c>
      <c r="J1239" s="49" t="s">
        <v>543</v>
      </c>
      <c r="K1239" s="49">
        <v>21</v>
      </c>
      <c r="L1239" s="49" t="s">
        <v>544</v>
      </c>
      <c r="M1239" s="49" t="s">
        <v>545</v>
      </c>
      <c r="N1239" s="49" t="s">
        <v>546</v>
      </c>
      <c r="O1239" s="49" t="s">
        <v>547</v>
      </c>
      <c r="P1239" s="49" t="s">
        <v>548</v>
      </c>
      <c r="Q1239" s="49" t="s">
        <v>549</v>
      </c>
      <c r="R1239" s="49" t="s">
        <v>572</v>
      </c>
      <c r="S1239" s="49" t="s">
        <v>573</v>
      </c>
      <c r="T1239" s="116"/>
      <c r="U1239" s="49" t="s">
        <v>674</v>
      </c>
      <c r="V1239" s="50"/>
      <c r="W1239" s="116"/>
    </row>
    <row r="1240" spans="1:23" x14ac:dyDescent="0.25">
      <c r="A1240" t="s">
        <v>57</v>
      </c>
      <c r="B1240" t="s">
        <v>673</v>
      </c>
      <c r="C1240" t="s">
        <v>187</v>
      </c>
      <c r="D1240" t="s">
        <v>538</v>
      </c>
      <c r="F1240" t="s">
        <v>539</v>
      </c>
      <c r="G1240" t="s">
        <v>540</v>
      </c>
      <c r="H1240" t="s">
        <v>541</v>
      </c>
      <c r="I1240" t="s">
        <v>542</v>
      </c>
      <c r="J1240" t="s">
        <v>543</v>
      </c>
      <c r="K1240">
        <v>21</v>
      </c>
      <c r="L1240" t="s">
        <v>574</v>
      </c>
      <c r="M1240" t="s">
        <v>575</v>
      </c>
      <c r="N1240" t="s">
        <v>546</v>
      </c>
      <c r="O1240" t="s">
        <v>547</v>
      </c>
      <c r="P1240" t="s">
        <v>548</v>
      </c>
      <c r="Q1240" t="s">
        <v>549</v>
      </c>
      <c r="R1240" t="s">
        <v>131</v>
      </c>
      <c r="S1240" t="s">
        <v>550</v>
      </c>
      <c r="T1240" s="113">
        <v>14056827</v>
      </c>
      <c r="U1240" t="s">
        <v>674</v>
      </c>
    </row>
    <row r="1241" spans="1:23" x14ac:dyDescent="0.25">
      <c r="A1241" t="s">
        <v>57</v>
      </c>
      <c r="B1241" t="s">
        <v>673</v>
      </c>
      <c r="C1241" t="s">
        <v>187</v>
      </c>
      <c r="D1241" t="s">
        <v>538</v>
      </c>
      <c r="F1241" t="s">
        <v>539</v>
      </c>
      <c r="G1241" t="s">
        <v>540</v>
      </c>
      <c r="H1241" t="s">
        <v>541</v>
      </c>
      <c r="I1241" t="s">
        <v>542</v>
      </c>
      <c r="J1241" t="s">
        <v>543</v>
      </c>
      <c r="K1241">
        <v>21</v>
      </c>
      <c r="L1241" t="s">
        <v>574</v>
      </c>
      <c r="M1241" t="s">
        <v>575</v>
      </c>
      <c r="N1241" t="s">
        <v>546</v>
      </c>
      <c r="O1241" t="s">
        <v>547</v>
      </c>
      <c r="P1241" t="s">
        <v>548</v>
      </c>
      <c r="Q1241" t="s">
        <v>549</v>
      </c>
      <c r="R1241" t="s">
        <v>552</v>
      </c>
      <c r="S1241" t="s">
        <v>553</v>
      </c>
      <c r="T1241" s="113">
        <v>1278596</v>
      </c>
      <c r="U1241" t="s">
        <v>674</v>
      </c>
    </row>
    <row r="1242" spans="1:23" x14ac:dyDescent="0.25">
      <c r="A1242" t="s">
        <v>57</v>
      </c>
      <c r="B1242" t="s">
        <v>673</v>
      </c>
      <c r="C1242" t="s">
        <v>187</v>
      </c>
      <c r="D1242" t="s">
        <v>538</v>
      </c>
      <c r="F1242" t="s">
        <v>539</v>
      </c>
      <c r="G1242" t="s">
        <v>540</v>
      </c>
      <c r="H1242" t="s">
        <v>541</v>
      </c>
      <c r="I1242" t="s">
        <v>542</v>
      </c>
      <c r="J1242" t="s">
        <v>543</v>
      </c>
      <c r="K1242">
        <v>21</v>
      </c>
      <c r="L1242" t="s">
        <v>574</v>
      </c>
      <c r="M1242" t="s">
        <v>575</v>
      </c>
      <c r="N1242" t="s">
        <v>546</v>
      </c>
      <c r="O1242" t="s">
        <v>547</v>
      </c>
      <c r="P1242" t="s">
        <v>548</v>
      </c>
      <c r="Q1242" t="s">
        <v>549</v>
      </c>
      <c r="R1242" t="s">
        <v>554</v>
      </c>
      <c r="S1242" t="s">
        <v>555</v>
      </c>
      <c r="T1242" s="113">
        <v>1269905</v>
      </c>
      <c r="U1242" t="s">
        <v>674</v>
      </c>
    </row>
    <row r="1243" spans="1:23" x14ac:dyDescent="0.25">
      <c r="A1243" t="s">
        <v>57</v>
      </c>
      <c r="B1243" t="s">
        <v>673</v>
      </c>
      <c r="C1243" t="s">
        <v>187</v>
      </c>
      <c r="D1243" t="s">
        <v>538</v>
      </c>
      <c r="F1243" t="s">
        <v>539</v>
      </c>
      <c r="G1243" t="s">
        <v>540</v>
      </c>
      <c r="H1243" t="s">
        <v>541</v>
      </c>
      <c r="I1243" t="s">
        <v>542</v>
      </c>
      <c r="J1243" t="s">
        <v>543</v>
      </c>
      <c r="K1243">
        <v>21</v>
      </c>
      <c r="L1243" t="s">
        <v>574</v>
      </c>
      <c r="M1243" t="s">
        <v>575</v>
      </c>
      <c r="N1243" t="s">
        <v>546</v>
      </c>
      <c r="O1243" t="s">
        <v>547</v>
      </c>
      <c r="P1243" t="s">
        <v>548</v>
      </c>
      <c r="Q1243" t="s">
        <v>549</v>
      </c>
      <c r="R1243" t="s">
        <v>556</v>
      </c>
      <c r="S1243" t="s">
        <v>557</v>
      </c>
      <c r="T1243" s="113">
        <v>2677723</v>
      </c>
      <c r="U1243" t="s">
        <v>674</v>
      </c>
    </row>
    <row r="1244" spans="1:23" x14ac:dyDescent="0.25">
      <c r="A1244" t="s">
        <v>57</v>
      </c>
      <c r="B1244" t="s">
        <v>673</v>
      </c>
      <c r="C1244" t="s">
        <v>187</v>
      </c>
      <c r="D1244" t="s">
        <v>538</v>
      </c>
      <c r="F1244" t="s">
        <v>539</v>
      </c>
      <c r="G1244" t="s">
        <v>540</v>
      </c>
      <c r="H1244" t="s">
        <v>541</v>
      </c>
      <c r="I1244" t="s">
        <v>542</v>
      </c>
      <c r="J1244" t="s">
        <v>543</v>
      </c>
      <c r="K1244">
        <v>21</v>
      </c>
      <c r="L1244" t="s">
        <v>574</v>
      </c>
      <c r="M1244" t="s">
        <v>575</v>
      </c>
      <c r="N1244" t="s">
        <v>546</v>
      </c>
      <c r="O1244" t="s">
        <v>547</v>
      </c>
      <c r="P1244" t="s">
        <v>548</v>
      </c>
      <c r="Q1244" t="s">
        <v>549</v>
      </c>
      <c r="R1244" t="s">
        <v>558</v>
      </c>
      <c r="S1244" t="s">
        <v>559</v>
      </c>
      <c r="T1244" s="113">
        <v>1018943</v>
      </c>
      <c r="U1244" t="s">
        <v>674</v>
      </c>
    </row>
    <row r="1245" spans="1:23" x14ac:dyDescent="0.25">
      <c r="A1245" t="s">
        <v>57</v>
      </c>
      <c r="B1245" t="s">
        <v>673</v>
      </c>
      <c r="C1245" t="s">
        <v>187</v>
      </c>
      <c r="D1245" t="s">
        <v>538</v>
      </c>
      <c r="F1245" t="s">
        <v>539</v>
      </c>
      <c r="G1245" t="s">
        <v>540</v>
      </c>
      <c r="H1245" t="s">
        <v>541</v>
      </c>
      <c r="I1245" t="s">
        <v>542</v>
      </c>
      <c r="J1245" t="s">
        <v>543</v>
      </c>
      <c r="K1245">
        <v>21</v>
      </c>
      <c r="L1245" t="s">
        <v>574</v>
      </c>
      <c r="M1245" t="s">
        <v>575</v>
      </c>
      <c r="N1245" t="s">
        <v>546</v>
      </c>
      <c r="O1245" t="s">
        <v>547</v>
      </c>
      <c r="P1245" t="s">
        <v>548</v>
      </c>
      <c r="Q1245" t="s">
        <v>549</v>
      </c>
      <c r="R1245" t="s">
        <v>560</v>
      </c>
      <c r="S1245" t="s">
        <v>561</v>
      </c>
      <c r="T1245" s="113">
        <v>1142393</v>
      </c>
      <c r="U1245" t="s">
        <v>674</v>
      </c>
    </row>
    <row r="1246" spans="1:23" x14ac:dyDescent="0.25">
      <c r="A1246" t="s">
        <v>57</v>
      </c>
      <c r="B1246" t="s">
        <v>673</v>
      </c>
      <c r="C1246" t="s">
        <v>187</v>
      </c>
      <c r="D1246" t="s">
        <v>538</v>
      </c>
      <c r="F1246" t="s">
        <v>539</v>
      </c>
      <c r="G1246" t="s">
        <v>540</v>
      </c>
      <c r="H1246" t="s">
        <v>541</v>
      </c>
      <c r="I1246" t="s">
        <v>542</v>
      </c>
      <c r="J1246" t="s">
        <v>543</v>
      </c>
      <c r="K1246">
        <v>21</v>
      </c>
      <c r="L1246" t="s">
        <v>574</v>
      </c>
      <c r="M1246" t="s">
        <v>575</v>
      </c>
      <c r="N1246" t="s">
        <v>546</v>
      </c>
      <c r="O1246" t="s">
        <v>547</v>
      </c>
      <c r="P1246" t="s">
        <v>548</v>
      </c>
      <c r="Q1246" t="s">
        <v>549</v>
      </c>
      <c r="R1246" t="s">
        <v>562</v>
      </c>
      <c r="S1246" t="s">
        <v>563</v>
      </c>
      <c r="T1246" s="113">
        <v>358.47</v>
      </c>
      <c r="U1246" t="s">
        <v>674</v>
      </c>
    </row>
    <row r="1247" spans="1:23" x14ac:dyDescent="0.25">
      <c r="A1247" t="s">
        <v>57</v>
      </c>
      <c r="B1247" t="s">
        <v>673</v>
      </c>
      <c r="C1247" t="s">
        <v>187</v>
      </c>
      <c r="D1247" t="s">
        <v>538</v>
      </c>
      <c r="F1247" t="s">
        <v>539</v>
      </c>
      <c r="G1247" t="s">
        <v>540</v>
      </c>
      <c r="H1247" t="s">
        <v>541</v>
      </c>
      <c r="I1247" t="s">
        <v>542</v>
      </c>
      <c r="J1247" t="s">
        <v>543</v>
      </c>
      <c r="K1247">
        <v>21</v>
      </c>
      <c r="L1247" t="s">
        <v>574</v>
      </c>
      <c r="M1247" t="s">
        <v>575</v>
      </c>
      <c r="N1247" t="s">
        <v>546</v>
      </c>
      <c r="O1247" t="s">
        <v>547</v>
      </c>
      <c r="P1247" t="s">
        <v>548</v>
      </c>
      <c r="Q1247" t="s">
        <v>549</v>
      </c>
      <c r="R1247" t="s">
        <v>564</v>
      </c>
      <c r="S1247" t="s">
        <v>565</v>
      </c>
      <c r="T1247" s="113">
        <v>3242821</v>
      </c>
      <c r="U1247" t="s">
        <v>674</v>
      </c>
    </row>
    <row r="1248" spans="1:23" x14ac:dyDescent="0.25">
      <c r="A1248" t="s">
        <v>57</v>
      </c>
      <c r="B1248" t="s">
        <v>673</v>
      </c>
      <c r="C1248" t="s">
        <v>187</v>
      </c>
      <c r="D1248" t="s">
        <v>538</v>
      </c>
      <c r="F1248" t="s">
        <v>539</v>
      </c>
      <c r="G1248" t="s">
        <v>540</v>
      </c>
      <c r="H1248" t="s">
        <v>541</v>
      </c>
      <c r="I1248" t="s">
        <v>542</v>
      </c>
      <c r="J1248" t="s">
        <v>543</v>
      </c>
      <c r="K1248">
        <v>21</v>
      </c>
      <c r="L1248" t="s">
        <v>574</v>
      </c>
      <c r="M1248" t="s">
        <v>575</v>
      </c>
      <c r="N1248" t="s">
        <v>546</v>
      </c>
      <c r="O1248" t="s">
        <v>547</v>
      </c>
      <c r="P1248" t="s">
        <v>548</v>
      </c>
      <c r="Q1248" t="s">
        <v>549</v>
      </c>
      <c r="R1248" t="s">
        <v>566</v>
      </c>
      <c r="S1248" t="s">
        <v>567</v>
      </c>
      <c r="T1248" s="113">
        <v>1687853</v>
      </c>
      <c r="U1248" t="s">
        <v>674</v>
      </c>
    </row>
    <row r="1249" spans="1:21" x14ac:dyDescent="0.25">
      <c r="A1249" t="s">
        <v>57</v>
      </c>
      <c r="B1249" t="s">
        <v>673</v>
      </c>
      <c r="C1249" t="s">
        <v>187</v>
      </c>
      <c r="D1249" t="s">
        <v>538</v>
      </c>
      <c r="F1249" t="s">
        <v>539</v>
      </c>
      <c r="G1249" t="s">
        <v>540</v>
      </c>
      <c r="H1249" t="s">
        <v>541</v>
      </c>
      <c r="I1249" t="s">
        <v>542</v>
      </c>
      <c r="J1249" t="s">
        <v>543</v>
      </c>
      <c r="K1249">
        <v>21</v>
      </c>
      <c r="L1249" t="s">
        <v>574</v>
      </c>
      <c r="M1249" t="s">
        <v>575</v>
      </c>
      <c r="N1249" t="s">
        <v>546</v>
      </c>
      <c r="O1249" t="s">
        <v>547</v>
      </c>
      <c r="P1249" t="s">
        <v>548</v>
      </c>
      <c r="Q1249" t="s">
        <v>549</v>
      </c>
      <c r="R1249" t="s">
        <v>568</v>
      </c>
      <c r="S1249" t="s">
        <v>569</v>
      </c>
      <c r="T1249" s="113">
        <v>1133843</v>
      </c>
      <c r="U1249" t="s">
        <v>674</v>
      </c>
    </row>
    <row r="1250" spans="1:21" x14ac:dyDescent="0.25">
      <c r="A1250" t="s">
        <v>57</v>
      </c>
      <c r="B1250" t="s">
        <v>673</v>
      </c>
      <c r="C1250" t="s">
        <v>187</v>
      </c>
      <c r="D1250" t="s">
        <v>538</v>
      </c>
      <c r="F1250" t="s">
        <v>539</v>
      </c>
      <c r="G1250" t="s">
        <v>540</v>
      </c>
      <c r="H1250" t="s">
        <v>541</v>
      </c>
      <c r="I1250" t="s">
        <v>542</v>
      </c>
      <c r="J1250" t="s">
        <v>543</v>
      </c>
      <c r="K1250">
        <v>21</v>
      </c>
      <c r="L1250" t="s">
        <v>574</v>
      </c>
      <c r="M1250" t="s">
        <v>575</v>
      </c>
      <c r="N1250" t="s">
        <v>546</v>
      </c>
      <c r="O1250" t="s">
        <v>547</v>
      </c>
      <c r="P1250" t="s">
        <v>548</v>
      </c>
      <c r="Q1250" t="s">
        <v>549</v>
      </c>
      <c r="R1250" t="s">
        <v>570</v>
      </c>
      <c r="S1250" t="s">
        <v>571</v>
      </c>
      <c r="T1250" s="113">
        <v>246.28</v>
      </c>
      <c r="U1250" t="s">
        <v>674</v>
      </c>
    </row>
    <row r="1251" spans="1:21" x14ac:dyDescent="0.25">
      <c r="A1251" t="s">
        <v>57</v>
      </c>
      <c r="B1251" t="s">
        <v>673</v>
      </c>
      <c r="C1251" t="s">
        <v>187</v>
      </c>
      <c r="D1251" t="s">
        <v>538</v>
      </c>
      <c r="F1251" t="s">
        <v>539</v>
      </c>
      <c r="G1251" t="s">
        <v>540</v>
      </c>
      <c r="H1251" t="s">
        <v>541</v>
      </c>
      <c r="I1251" t="s">
        <v>542</v>
      </c>
      <c r="J1251" t="s">
        <v>543</v>
      </c>
      <c r="K1251">
        <v>21</v>
      </c>
      <c r="L1251" t="s">
        <v>574</v>
      </c>
      <c r="M1251" t="s">
        <v>575</v>
      </c>
      <c r="N1251" t="s">
        <v>546</v>
      </c>
      <c r="O1251" t="s">
        <v>547</v>
      </c>
      <c r="P1251" t="s">
        <v>548</v>
      </c>
      <c r="Q1251" t="s">
        <v>549</v>
      </c>
      <c r="R1251" t="s">
        <v>572</v>
      </c>
      <c r="S1251" t="s">
        <v>573</v>
      </c>
      <c r="U1251" t="s">
        <v>674</v>
      </c>
    </row>
    <row r="1252" spans="1:21" x14ac:dyDescent="0.25">
      <c r="A1252" t="s">
        <v>57</v>
      </c>
      <c r="B1252" t="s">
        <v>673</v>
      </c>
      <c r="C1252" t="s">
        <v>187</v>
      </c>
      <c r="D1252" t="s">
        <v>538</v>
      </c>
      <c r="F1252" t="s">
        <v>539</v>
      </c>
      <c r="G1252" t="s">
        <v>540</v>
      </c>
      <c r="H1252" t="s">
        <v>541</v>
      </c>
      <c r="I1252" t="s">
        <v>542</v>
      </c>
      <c r="J1252" t="s">
        <v>543</v>
      </c>
      <c r="K1252">
        <v>21</v>
      </c>
      <c r="L1252" t="s">
        <v>576</v>
      </c>
      <c r="M1252" t="s">
        <v>547</v>
      </c>
      <c r="N1252" t="s">
        <v>546</v>
      </c>
      <c r="O1252" t="s">
        <v>547</v>
      </c>
      <c r="P1252" t="s">
        <v>548</v>
      </c>
      <c r="Q1252" t="s">
        <v>549</v>
      </c>
      <c r="R1252" t="s">
        <v>131</v>
      </c>
      <c r="S1252" t="s">
        <v>550</v>
      </c>
      <c r="T1252" s="113">
        <v>9165.01</v>
      </c>
      <c r="U1252" t="s">
        <v>674</v>
      </c>
    </row>
    <row r="1253" spans="1:21" x14ac:dyDescent="0.25">
      <c r="A1253" t="s">
        <v>57</v>
      </c>
      <c r="B1253" t="s">
        <v>673</v>
      </c>
      <c r="C1253" t="s">
        <v>187</v>
      </c>
      <c r="D1253" t="s">
        <v>538</v>
      </c>
      <c r="F1253" t="s">
        <v>539</v>
      </c>
      <c r="G1253" t="s">
        <v>540</v>
      </c>
      <c r="H1253" t="s">
        <v>541</v>
      </c>
      <c r="I1253" t="s">
        <v>542</v>
      </c>
      <c r="J1253" t="s">
        <v>543</v>
      </c>
      <c r="K1253">
        <v>21</v>
      </c>
      <c r="L1253" t="s">
        <v>576</v>
      </c>
      <c r="M1253" t="s">
        <v>547</v>
      </c>
      <c r="N1253" t="s">
        <v>546</v>
      </c>
      <c r="O1253" t="s">
        <v>547</v>
      </c>
      <c r="P1253" t="s">
        <v>548</v>
      </c>
      <c r="Q1253" t="s">
        <v>549</v>
      </c>
      <c r="R1253" t="s">
        <v>552</v>
      </c>
      <c r="S1253" t="s">
        <v>553</v>
      </c>
      <c r="T1253" s="113">
        <v>644406</v>
      </c>
      <c r="U1253" t="s">
        <v>674</v>
      </c>
    </row>
    <row r="1254" spans="1:21" x14ac:dyDescent="0.25">
      <c r="A1254" t="s">
        <v>57</v>
      </c>
      <c r="B1254" t="s">
        <v>673</v>
      </c>
      <c r="C1254" t="s">
        <v>187</v>
      </c>
      <c r="D1254" t="s">
        <v>538</v>
      </c>
      <c r="F1254" t="s">
        <v>539</v>
      </c>
      <c r="G1254" t="s">
        <v>540</v>
      </c>
      <c r="H1254" t="s">
        <v>541</v>
      </c>
      <c r="I1254" t="s">
        <v>542</v>
      </c>
      <c r="J1254" t="s">
        <v>543</v>
      </c>
      <c r="K1254">
        <v>21</v>
      </c>
      <c r="L1254" t="s">
        <v>576</v>
      </c>
      <c r="M1254" t="s">
        <v>547</v>
      </c>
      <c r="N1254" t="s">
        <v>546</v>
      </c>
      <c r="O1254" t="s">
        <v>547</v>
      </c>
      <c r="P1254" t="s">
        <v>548</v>
      </c>
      <c r="Q1254" t="s">
        <v>549</v>
      </c>
      <c r="R1254" t="s">
        <v>554</v>
      </c>
      <c r="S1254" t="s">
        <v>555</v>
      </c>
      <c r="T1254" s="113">
        <v>1047285</v>
      </c>
      <c r="U1254" t="s">
        <v>674</v>
      </c>
    </row>
    <row r="1255" spans="1:21" x14ac:dyDescent="0.25">
      <c r="A1255" t="s">
        <v>57</v>
      </c>
      <c r="B1255" t="s">
        <v>673</v>
      </c>
      <c r="C1255" t="s">
        <v>187</v>
      </c>
      <c r="D1255" t="s">
        <v>538</v>
      </c>
      <c r="F1255" t="s">
        <v>539</v>
      </c>
      <c r="G1255" t="s">
        <v>540</v>
      </c>
      <c r="H1255" t="s">
        <v>541</v>
      </c>
      <c r="I1255" t="s">
        <v>542</v>
      </c>
      <c r="J1255" t="s">
        <v>543</v>
      </c>
      <c r="K1255">
        <v>21</v>
      </c>
      <c r="L1255" t="s">
        <v>576</v>
      </c>
      <c r="M1255" t="s">
        <v>547</v>
      </c>
      <c r="N1255" t="s">
        <v>546</v>
      </c>
      <c r="O1255" t="s">
        <v>547</v>
      </c>
      <c r="P1255" t="s">
        <v>548</v>
      </c>
      <c r="Q1255" t="s">
        <v>549</v>
      </c>
      <c r="R1255" t="s">
        <v>556</v>
      </c>
      <c r="S1255" t="s">
        <v>557</v>
      </c>
      <c r="T1255" s="113">
        <v>2426332</v>
      </c>
      <c r="U1255" t="s">
        <v>674</v>
      </c>
    </row>
    <row r="1256" spans="1:21" x14ac:dyDescent="0.25">
      <c r="A1256" t="s">
        <v>57</v>
      </c>
      <c r="B1256" t="s">
        <v>673</v>
      </c>
      <c r="C1256" t="s">
        <v>187</v>
      </c>
      <c r="D1256" t="s">
        <v>538</v>
      </c>
      <c r="F1256" t="s">
        <v>539</v>
      </c>
      <c r="G1256" t="s">
        <v>540</v>
      </c>
      <c r="H1256" t="s">
        <v>541</v>
      </c>
      <c r="I1256" t="s">
        <v>542</v>
      </c>
      <c r="J1256" t="s">
        <v>543</v>
      </c>
      <c r="K1256">
        <v>21</v>
      </c>
      <c r="L1256" t="s">
        <v>576</v>
      </c>
      <c r="M1256" t="s">
        <v>547</v>
      </c>
      <c r="N1256" t="s">
        <v>546</v>
      </c>
      <c r="O1256" t="s">
        <v>547</v>
      </c>
      <c r="P1256" t="s">
        <v>548</v>
      </c>
      <c r="Q1256" t="s">
        <v>549</v>
      </c>
      <c r="R1256" t="s">
        <v>558</v>
      </c>
      <c r="S1256" t="s">
        <v>559</v>
      </c>
      <c r="T1256" s="113">
        <v>1494541</v>
      </c>
      <c r="U1256" t="s">
        <v>674</v>
      </c>
    </row>
    <row r="1257" spans="1:21" x14ac:dyDescent="0.25">
      <c r="A1257" t="s">
        <v>57</v>
      </c>
      <c r="B1257" t="s">
        <v>673</v>
      </c>
      <c r="C1257" t="s">
        <v>187</v>
      </c>
      <c r="D1257" t="s">
        <v>538</v>
      </c>
      <c r="F1257" t="s">
        <v>539</v>
      </c>
      <c r="G1257" t="s">
        <v>540</v>
      </c>
      <c r="H1257" t="s">
        <v>541</v>
      </c>
      <c r="I1257" t="s">
        <v>542</v>
      </c>
      <c r="J1257" t="s">
        <v>543</v>
      </c>
      <c r="K1257">
        <v>21</v>
      </c>
      <c r="L1257" t="s">
        <v>576</v>
      </c>
      <c r="M1257" t="s">
        <v>547</v>
      </c>
      <c r="N1257" t="s">
        <v>546</v>
      </c>
      <c r="O1257" t="s">
        <v>547</v>
      </c>
      <c r="P1257" t="s">
        <v>548</v>
      </c>
      <c r="Q1257" t="s">
        <v>549</v>
      </c>
      <c r="R1257" t="s">
        <v>560</v>
      </c>
      <c r="S1257" t="s">
        <v>561</v>
      </c>
      <c r="T1257" s="113">
        <v>1542637</v>
      </c>
      <c r="U1257" t="s">
        <v>674</v>
      </c>
    </row>
    <row r="1258" spans="1:21" x14ac:dyDescent="0.25">
      <c r="A1258" t="s">
        <v>57</v>
      </c>
      <c r="B1258" t="s">
        <v>673</v>
      </c>
      <c r="C1258" t="s">
        <v>187</v>
      </c>
      <c r="D1258" t="s">
        <v>538</v>
      </c>
      <c r="F1258" t="s">
        <v>539</v>
      </c>
      <c r="G1258" t="s">
        <v>540</v>
      </c>
      <c r="H1258" t="s">
        <v>541</v>
      </c>
      <c r="I1258" t="s">
        <v>542</v>
      </c>
      <c r="J1258" t="s">
        <v>543</v>
      </c>
      <c r="K1258">
        <v>21</v>
      </c>
      <c r="L1258" t="s">
        <v>576</v>
      </c>
      <c r="M1258" t="s">
        <v>547</v>
      </c>
      <c r="N1258" t="s">
        <v>546</v>
      </c>
      <c r="O1258" t="s">
        <v>547</v>
      </c>
      <c r="P1258" t="s">
        <v>548</v>
      </c>
      <c r="Q1258" t="s">
        <v>549</v>
      </c>
      <c r="R1258" t="s">
        <v>562</v>
      </c>
      <c r="S1258" t="s">
        <v>563</v>
      </c>
      <c r="T1258" s="113">
        <v>111075</v>
      </c>
      <c r="U1258" t="s">
        <v>674</v>
      </c>
    </row>
    <row r="1259" spans="1:21" x14ac:dyDescent="0.25">
      <c r="A1259" t="s">
        <v>57</v>
      </c>
      <c r="B1259" t="s">
        <v>673</v>
      </c>
      <c r="C1259" t="s">
        <v>187</v>
      </c>
      <c r="D1259" t="s">
        <v>538</v>
      </c>
      <c r="F1259" t="s">
        <v>539</v>
      </c>
      <c r="G1259" t="s">
        <v>540</v>
      </c>
      <c r="H1259" t="s">
        <v>541</v>
      </c>
      <c r="I1259" t="s">
        <v>542</v>
      </c>
      <c r="J1259" t="s">
        <v>543</v>
      </c>
      <c r="K1259">
        <v>21</v>
      </c>
      <c r="L1259" t="s">
        <v>576</v>
      </c>
      <c r="M1259" t="s">
        <v>547</v>
      </c>
      <c r="N1259" t="s">
        <v>546</v>
      </c>
      <c r="O1259" t="s">
        <v>547</v>
      </c>
      <c r="P1259" t="s">
        <v>548</v>
      </c>
      <c r="Q1259" t="s">
        <v>549</v>
      </c>
      <c r="R1259" t="s">
        <v>564</v>
      </c>
      <c r="S1259" t="s">
        <v>565</v>
      </c>
      <c r="T1259" s="113">
        <v>548694</v>
      </c>
      <c r="U1259" t="s">
        <v>674</v>
      </c>
    </row>
    <row r="1260" spans="1:21" x14ac:dyDescent="0.25">
      <c r="A1260" t="s">
        <v>57</v>
      </c>
      <c r="B1260" t="s">
        <v>673</v>
      </c>
      <c r="C1260" t="s">
        <v>187</v>
      </c>
      <c r="D1260" t="s">
        <v>538</v>
      </c>
      <c r="F1260" t="s">
        <v>539</v>
      </c>
      <c r="G1260" t="s">
        <v>540</v>
      </c>
      <c r="H1260" t="s">
        <v>541</v>
      </c>
      <c r="I1260" t="s">
        <v>542</v>
      </c>
      <c r="J1260" t="s">
        <v>543</v>
      </c>
      <c r="K1260">
        <v>21</v>
      </c>
      <c r="L1260" t="s">
        <v>576</v>
      </c>
      <c r="M1260" t="s">
        <v>547</v>
      </c>
      <c r="N1260" t="s">
        <v>546</v>
      </c>
      <c r="O1260" t="s">
        <v>547</v>
      </c>
      <c r="P1260" t="s">
        <v>548</v>
      </c>
      <c r="Q1260" t="s">
        <v>549</v>
      </c>
      <c r="R1260" t="s">
        <v>566</v>
      </c>
      <c r="S1260" t="s">
        <v>567</v>
      </c>
      <c r="T1260" s="113">
        <v>369666</v>
      </c>
      <c r="U1260" t="s">
        <v>674</v>
      </c>
    </row>
    <row r="1261" spans="1:21" x14ac:dyDescent="0.25">
      <c r="A1261" t="s">
        <v>57</v>
      </c>
      <c r="B1261" t="s">
        <v>673</v>
      </c>
      <c r="C1261" t="s">
        <v>187</v>
      </c>
      <c r="D1261" t="s">
        <v>538</v>
      </c>
      <c r="F1261" t="s">
        <v>539</v>
      </c>
      <c r="G1261" t="s">
        <v>540</v>
      </c>
      <c r="H1261" t="s">
        <v>541</v>
      </c>
      <c r="I1261" t="s">
        <v>542</v>
      </c>
      <c r="J1261" t="s">
        <v>543</v>
      </c>
      <c r="K1261">
        <v>21</v>
      </c>
      <c r="L1261" t="s">
        <v>576</v>
      </c>
      <c r="M1261" t="s">
        <v>547</v>
      </c>
      <c r="N1261" t="s">
        <v>546</v>
      </c>
      <c r="O1261" t="s">
        <v>547</v>
      </c>
      <c r="P1261" t="s">
        <v>548</v>
      </c>
      <c r="Q1261" t="s">
        <v>549</v>
      </c>
      <c r="R1261" t="s">
        <v>568</v>
      </c>
      <c r="S1261" t="s">
        <v>569</v>
      </c>
      <c r="T1261" s="113">
        <v>974627</v>
      </c>
      <c r="U1261" t="s">
        <v>674</v>
      </c>
    </row>
    <row r="1262" spans="1:21" x14ac:dyDescent="0.25">
      <c r="A1262" t="s">
        <v>57</v>
      </c>
      <c r="B1262" t="s">
        <v>673</v>
      </c>
      <c r="C1262" t="s">
        <v>187</v>
      </c>
      <c r="D1262" t="s">
        <v>538</v>
      </c>
      <c r="F1262" t="s">
        <v>539</v>
      </c>
      <c r="G1262" t="s">
        <v>540</v>
      </c>
      <c r="H1262" t="s">
        <v>541</v>
      </c>
      <c r="I1262" t="s">
        <v>542</v>
      </c>
      <c r="J1262" t="s">
        <v>543</v>
      </c>
      <c r="K1262">
        <v>21</v>
      </c>
      <c r="L1262" t="s">
        <v>576</v>
      </c>
      <c r="M1262" t="s">
        <v>547</v>
      </c>
      <c r="N1262" t="s">
        <v>546</v>
      </c>
      <c r="O1262" t="s">
        <v>547</v>
      </c>
      <c r="P1262" t="s">
        <v>548</v>
      </c>
      <c r="Q1262" t="s">
        <v>549</v>
      </c>
      <c r="R1262" t="s">
        <v>570</v>
      </c>
      <c r="S1262" t="s">
        <v>571</v>
      </c>
      <c r="T1262" s="113">
        <v>5748</v>
      </c>
      <c r="U1262" t="s">
        <v>674</v>
      </c>
    </row>
    <row r="1263" spans="1:21" x14ac:dyDescent="0.25">
      <c r="A1263" t="s">
        <v>57</v>
      </c>
      <c r="B1263" t="s">
        <v>673</v>
      </c>
      <c r="C1263" t="s">
        <v>187</v>
      </c>
      <c r="D1263" t="s">
        <v>538</v>
      </c>
      <c r="F1263" t="s">
        <v>539</v>
      </c>
      <c r="G1263" t="s">
        <v>540</v>
      </c>
      <c r="H1263" t="s">
        <v>541</v>
      </c>
      <c r="I1263" t="s">
        <v>542</v>
      </c>
      <c r="J1263" t="s">
        <v>543</v>
      </c>
      <c r="K1263">
        <v>21</v>
      </c>
      <c r="L1263" t="s">
        <v>576</v>
      </c>
      <c r="M1263" t="s">
        <v>547</v>
      </c>
      <c r="N1263" t="s">
        <v>546</v>
      </c>
      <c r="O1263" t="s">
        <v>547</v>
      </c>
      <c r="P1263" t="s">
        <v>548</v>
      </c>
      <c r="Q1263" t="s">
        <v>549</v>
      </c>
      <c r="R1263" t="s">
        <v>572</v>
      </c>
      <c r="S1263" t="s">
        <v>573</v>
      </c>
      <c r="U1263" t="s">
        <v>674</v>
      </c>
    </row>
    <row r="1264" spans="1:21" x14ac:dyDescent="0.25">
      <c r="A1264" t="s">
        <v>675</v>
      </c>
      <c r="B1264" t="s">
        <v>676</v>
      </c>
      <c r="C1264" t="s">
        <v>187</v>
      </c>
      <c r="D1264" t="s">
        <v>538</v>
      </c>
      <c r="F1264" t="s">
        <v>539</v>
      </c>
      <c r="G1264" t="s">
        <v>540</v>
      </c>
      <c r="H1264" t="s">
        <v>541</v>
      </c>
      <c r="I1264" t="s">
        <v>542</v>
      </c>
      <c r="J1264" t="s">
        <v>543</v>
      </c>
      <c r="K1264">
        <v>21</v>
      </c>
      <c r="L1264" t="s">
        <v>544</v>
      </c>
      <c r="M1264" t="s">
        <v>545</v>
      </c>
      <c r="N1264" t="s">
        <v>546</v>
      </c>
      <c r="O1264" t="s">
        <v>547</v>
      </c>
      <c r="P1264" t="s">
        <v>548</v>
      </c>
      <c r="Q1264" t="s">
        <v>549</v>
      </c>
      <c r="R1264" t="s">
        <v>131</v>
      </c>
      <c r="S1264" t="s">
        <v>550</v>
      </c>
      <c r="T1264" s="113">
        <v>1170.2</v>
      </c>
      <c r="U1264" t="s">
        <v>677</v>
      </c>
    </row>
    <row r="1265" spans="1:21" x14ac:dyDescent="0.25">
      <c r="A1265" t="s">
        <v>675</v>
      </c>
      <c r="B1265" t="s">
        <v>676</v>
      </c>
      <c r="C1265" t="s">
        <v>187</v>
      </c>
      <c r="D1265" t="s">
        <v>538</v>
      </c>
      <c r="F1265" t="s">
        <v>539</v>
      </c>
      <c r="G1265" t="s">
        <v>540</v>
      </c>
      <c r="H1265" t="s">
        <v>541</v>
      </c>
      <c r="I1265" t="s">
        <v>542</v>
      </c>
      <c r="J1265" t="s">
        <v>543</v>
      </c>
      <c r="K1265">
        <v>21</v>
      </c>
      <c r="L1265" t="s">
        <v>544</v>
      </c>
      <c r="M1265" t="s">
        <v>545</v>
      </c>
      <c r="N1265" t="s">
        <v>546</v>
      </c>
      <c r="O1265" t="s">
        <v>547</v>
      </c>
      <c r="P1265" t="s">
        <v>548</v>
      </c>
      <c r="Q1265" t="s">
        <v>549</v>
      </c>
      <c r="R1265" t="s">
        <v>678</v>
      </c>
      <c r="S1265" t="s">
        <v>679</v>
      </c>
      <c r="T1265" s="113">
        <v>224.5</v>
      </c>
      <c r="U1265" t="s">
        <v>677</v>
      </c>
    </row>
    <row r="1266" spans="1:21" x14ac:dyDescent="0.25">
      <c r="A1266" t="s">
        <v>675</v>
      </c>
      <c r="B1266" t="s">
        <v>676</v>
      </c>
      <c r="C1266" t="s">
        <v>187</v>
      </c>
      <c r="D1266" t="s">
        <v>538</v>
      </c>
      <c r="F1266" t="s">
        <v>539</v>
      </c>
      <c r="G1266" t="s">
        <v>540</v>
      </c>
      <c r="H1266" t="s">
        <v>541</v>
      </c>
      <c r="I1266" t="s">
        <v>542</v>
      </c>
      <c r="J1266" t="s">
        <v>543</v>
      </c>
      <c r="K1266">
        <v>21</v>
      </c>
      <c r="L1266" t="s">
        <v>544</v>
      </c>
      <c r="M1266" t="s">
        <v>545</v>
      </c>
      <c r="N1266" t="s">
        <v>546</v>
      </c>
      <c r="O1266" t="s">
        <v>547</v>
      </c>
      <c r="P1266" t="s">
        <v>548</v>
      </c>
      <c r="Q1266" t="s">
        <v>549</v>
      </c>
      <c r="R1266" t="s">
        <v>558</v>
      </c>
      <c r="S1266" t="s">
        <v>559</v>
      </c>
      <c r="T1266" s="113">
        <v>105</v>
      </c>
      <c r="U1266" t="s">
        <v>677</v>
      </c>
    </row>
    <row r="1267" spans="1:21" x14ac:dyDescent="0.25">
      <c r="A1267" t="s">
        <v>675</v>
      </c>
      <c r="B1267" t="s">
        <v>676</v>
      </c>
      <c r="C1267" t="s">
        <v>187</v>
      </c>
      <c r="D1267" t="s">
        <v>538</v>
      </c>
      <c r="F1267" t="s">
        <v>539</v>
      </c>
      <c r="G1267" t="s">
        <v>540</v>
      </c>
      <c r="H1267" t="s">
        <v>541</v>
      </c>
      <c r="I1267" t="s">
        <v>542</v>
      </c>
      <c r="J1267" t="s">
        <v>543</v>
      </c>
      <c r="K1267">
        <v>21</v>
      </c>
      <c r="L1267" t="s">
        <v>544</v>
      </c>
      <c r="M1267" t="s">
        <v>545</v>
      </c>
      <c r="N1267" t="s">
        <v>546</v>
      </c>
      <c r="O1267" t="s">
        <v>547</v>
      </c>
      <c r="P1267" t="s">
        <v>548</v>
      </c>
      <c r="Q1267" t="s">
        <v>549</v>
      </c>
      <c r="R1267" t="s">
        <v>560</v>
      </c>
      <c r="S1267" t="s">
        <v>561</v>
      </c>
      <c r="T1267" s="113">
        <v>209.6</v>
      </c>
      <c r="U1267" t="s">
        <v>677</v>
      </c>
    </row>
    <row r="1268" spans="1:21" x14ac:dyDescent="0.25">
      <c r="A1268" t="s">
        <v>675</v>
      </c>
      <c r="B1268" t="s">
        <v>676</v>
      </c>
      <c r="C1268" t="s">
        <v>187</v>
      </c>
      <c r="D1268" t="s">
        <v>538</v>
      </c>
      <c r="F1268" t="s">
        <v>539</v>
      </c>
      <c r="G1268" t="s">
        <v>540</v>
      </c>
      <c r="H1268" t="s">
        <v>541</v>
      </c>
      <c r="I1268" t="s">
        <v>542</v>
      </c>
      <c r="J1268" t="s">
        <v>543</v>
      </c>
      <c r="K1268">
        <v>21</v>
      </c>
      <c r="L1268" t="s">
        <v>544</v>
      </c>
      <c r="M1268" t="s">
        <v>545</v>
      </c>
      <c r="N1268" t="s">
        <v>546</v>
      </c>
      <c r="O1268" t="s">
        <v>547</v>
      </c>
      <c r="P1268" t="s">
        <v>548</v>
      </c>
      <c r="Q1268" t="s">
        <v>549</v>
      </c>
      <c r="R1268" t="s">
        <v>562</v>
      </c>
      <c r="S1268" t="s">
        <v>563</v>
      </c>
      <c r="T1268" s="113">
        <v>199.6</v>
      </c>
      <c r="U1268" t="s">
        <v>677</v>
      </c>
    </row>
    <row r="1269" spans="1:21" x14ac:dyDescent="0.25">
      <c r="A1269" t="s">
        <v>675</v>
      </c>
      <c r="B1269" t="s">
        <v>676</v>
      </c>
      <c r="C1269" t="s">
        <v>187</v>
      </c>
      <c r="D1269" t="s">
        <v>538</v>
      </c>
      <c r="F1269" t="s">
        <v>539</v>
      </c>
      <c r="G1269" t="s">
        <v>540</v>
      </c>
      <c r="H1269" t="s">
        <v>541</v>
      </c>
      <c r="I1269" t="s">
        <v>542</v>
      </c>
      <c r="J1269" t="s">
        <v>543</v>
      </c>
      <c r="K1269">
        <v>21</v>
      </c>
      <c r="L1269" t="s">
        <v>544</v>
      </c>
      <c r="M1269" t="s">
        <v>545</v>
      </c>
      <c r="N1269" t="s">
        <v>546</v>
      </c>
      <c r="O1269" t="s">
        <v>547</v>
      </c>
      <c r="P1269" t="s">
        <v>548</v>
      </c>
      <c r="Q1269" t="s">
        <v>549</v>
      </c>
      <c r="R1269" t="s">
        <v>564</v>
      </c>
      <c r="S1269" t="s">
        <v>565</v>
      </c>
      <c r="T1269" s="113">
        <v>182.6</v>
      </c>
      <c r="U1269" t="s">
        <v>677</v>
      </c>
    </row>
    <row r="1270" spans="1:21" x14ac:dyDescent="0.25">
      <c r="A1270" t="s">
        <v>675</v>
      </c>
      <c r="B1270" t="s">
        <v>676</v>
      </c>
      <c r="C1270" t="s">
        <v>187</v>
      </c>
      <c r="D1270" t="s">
        <v>538</v>
      </c>
      <c r="F1270" t="s">
        <v>539</v>
      </c>
      <c r="G1270" t="s">
        <v>540</v>
      </c>
      <c r="H1270" t="s">
        <v>541</v>
      </c>
      <c r="I1270" t="s">
        <v>542</v>
      </c>
      <c r="J1270" t="s">
        <v>543</v>
      </c>
      <c r="K1270">
        <v>21</v>
      </c>
      <c r="L1270" t="s">
        <v>544</v>
      </c>
      <c r="M1270" t="s">
        <v>545</v>
      </c>
      <c r="N1270" t="s">
        <v>546</v>
      </c>
      <c r="O1270" t="s">
        <v>547</v>
      </c>
      <c r="P1270" t="s">
        <v>548</v>
      </c>
      <c r="Q1270" t="s">
        <v>549</v>
      </c>
      <c r="R1270" t="s">
        <v>566</v>
      </c>
      <c r="S1270" t="s">
        <v>567</v>
      </c>
      <c r="T1270" s="113">
        <v>70</v>
      </c>
      <c r="U1270" t="s">
        <v>677</v>
      </c>
    </row>
    <row r="1271" spans="1:21" x14ac:dyDescent="0.25">
      <c r="A1271" t="s">
        <v>675</v>
      </c>
      <c r="B1271" t="s">
        <v>676</v>
      </c>
      <c r="C1271" t="s">
        <v>187</v>
      </c>
      <c r="D1271" t="s">
        <v>538</v>
      </c>
      <c r="F1271" t="s">
        <v>539</v>
      </c>
      <c r="G1271" t="s">
        <v>540</v>
      </c>
      <c r="H1271" t="s">
        <v>541</v>
      </c>
      <c r="I1271" t="s">
        <v>542</v>
      </c>
      <c r="J1271" t="s">
        <v>543</v>
      </c>
      <c r="K1271">
        <v>21</v>
      </c>
      <c r="L1271" t="s">
        <v>544</v>
      </c>
      <c r="M1271" t="s">
        <v>545</v>
      </c>
      <c r="N1271" t="s">
        <v>546</v>
      </c>
      <c r="O1271" t="s">
        <v>547</v>
      </c>
      <c r="P1271" t="s">
        <v>548</v>
      </c>
      <c r="Q1271" t="s">
        <v>549</v>
      </c>
      <c r="R1271" t="s">
        <v>568</v>
      </c>
      <c r="S1271" t="s">
        <v>569</v>
      </c>
      <c r="T1271" s="113">
        <v>177.8</v>
      </c>
      <c r="U1271" t="s">
        <v>677</v>
      </c>
    </row>
    <row r="1272" spans="1:21" x14ac:dyDescent="0.25">
      <c r="A1272" t="s">
        <v>675</v>
      </c>
      <c r="B1272" t="s">
        <v>676</v>
      </c>
      <c r="C1272" t="s">
        <v>187</v>
      </c>
      <c r="D1272" t="s">
        <v>538</v>
      </c>
      <c r="F1272" t="s">
        <v>539</v>
      </c>
      <c r="G1272" t="s">
        <v>540</v>
      </c>
      <c r="H1272" t="s">
        <v>541</v>
      </c>
      <c r="I1272" t="s">
        <v>542</v>
      </c>
      <c r="J1272" t="s">
        <v>543</v>
      </c>
      <c r="K1272">
        <v>21</v>
      </c>
      <c r="L1272" t="s">
        <v>544</v>
      </c>
      <c r="M1272" t="s">
        <v>545</v>
      </c>
      <c r="N1272" t="s">
        <v>546</v>
      </c>
      <c r="O1272" t="s">
        <v>547</v>
      </c>
      <c r="P1272" t="s">
        <v>548</v>
      </c>
      <c r="Q1272" t="s">
        <v>549</v>
      </c>
      <c r="R1272" t="s">
        <v>572</v>
      </c>
      <c r="S1272" t="s">
        <v>573</v>
      </c>
      <c r="T1272" s="113">
        <v>1.1000000000000001</v>
      </c>
      <c r="U1272" t="s">
        <v>677</v>
      </c>
    </row>
    <row r="1273" spans="1:21" x14ac:dyDescent="0.25">
      <c r="A1273" t="s">
        <v>675</v>
      </c>
      <c r="B1273" t="s">
        <v>676</v>
      </c>
      <c r="C1273" t="s">
        <v>187</v>
      </c>
      <c r="D1273" t="s">
        <v>538</v>
      </c>
      <c r="F1273" t="s">
        <v>539</v>
      </c>
      <c r="G1273" t="s">
        <v>540</v>
      </c>
      <c r="H1273" t="s">
        <v>541</v>
      </c>
      <c r="I1273" t="s">
        <v>542</v>
      </c>
      <c r="J1273" t="s">
        <v>543</v>
      </c>
      <c r="K1273">
        <v>21</v>
      </c>
      <c r="L1273" t="s">
        <v>574</v>
      </c>
      <c r="M1273" t="s">
        <v>575</v>
      </c>
      <c r="N1273" t="s">
        <v>546</v>
      </c>
      <c r="O1273" t="s">
        <v>547</v>
      </c>
      <c r="P1273" t="s">
        <v>548</v>
      </c>
      <c r="Q1273" t="s">
        <v>549</v>
      </c>
      <c r="R1273" t="s">
        <v>131</v>
      </c>
      <c r="S1273" t="s">
        <v>550</v>
      </c>
      <c r="T1273" s="113">
        <v>670.4</v>
      </c>
      <c r="U1273" t="s">
        <v>677</v>
      </c>
    </row>
    <row r="1274" spans="1:21" x14ac:dyDescent="0.25">
      <c r="A1274" t="s">
        <v>675</v>
      </c>
      <c r="B1274" t="s">
        <v>676</v>
      </c>
      <c r="C1274" t="s">
        <v>187</v>
      </c>
      <c r="D1274" t="s">
        <v>538</v>
      </c>
      <c r="F1274" t="s">
        <v>539</v>
      </c>
      <c r="G1274" t="s">
        <v>540</v>
      </c>
      <c r="H1274" t="s">
        <v>541</v>
      </c>
      <c r="I1274" t="s">
        <v>542</v>
      </c>
      <c r="J1274" t="s">
        <v>543</v>
      </c>
      <c r="K1274">
        <v>21</v>
      </c>
      <c r="L1274" t="s">
        <v>574</v>
      </c>
      <c r="M1274" t="s">
        <v>575</v>
      </c>
      <c r="N1274" t="s">
        <v>546</v>
      </c>
      <c r="O1274" t="s">
        <v>547</v>
      </c>
      <c r="P1274" t="s">
        <v>548</v>
      </c>
      <c r="Q1274" t="s">
        <v>549</v>
      </c>
      <c r="R1274" t="s">
        <v>678</v>
      </c>
      <c r="S1274" t="s">
        <v>679</v>
      </c>
      <c r="T1274" s="113">
        <v>92.1</v>
      </c>
      <c r="U1274" t="s">
        <v>677</v>
      </c>
    </row>
    <row r="1275" spans="1:21" x14ac:dyDescent="0.25">
      <c r="A1275" t="s">
        <v>675</v>
      </c>
      <c r="B1275" t="s">
        <v>676</v>
      </c>
      <c r="C1275" t="s">
        <v>187</v>
      </c>
      <c r="D1275" t="s">
        <v>538</v>
      </c>
      <c r="F1275" t="s">
        <v>539</v>
      </c>
      <c r="G1275" t="s">
        <v>540</v>
      </c>
      <c r="H1275" t="s">
        <v>541</v>
      </c>
      <c r="I1275" t="s">
        <v>542</v>
      </c>
      <c r="J1275" t="s">
        <v>543</v>
      </c>
      <c r="K1275">
        <v>21</v>
      </c>
      <c r="L1275" t="s">
        <v>574</v>
      </c>
      <c r="M1275" t="s">
        <v>575</v>
      </c>
      <c r="N1275" t="s">
        <v>546</v>
      </c>
      <c r="O1275" t="s">
        <v>547</v>
      </c>
      <c r="P1275" t="s">
        <v>548</v>
      </c>
      <c r="Q1275" t="s">
        <v>549</v>
      </c>
      <c r="R1275" t="s">
        <v>558</v>
      </c>
      <c r="S1275" t="s">
        <v>559</v>
      </c>
      <c r="T1275" s="113">
        <v>27.4</v>
      </c>
      <c r="U1275" t="s">
        <v>677</v>
      </c>
    </row>
    <row r="1276" spans="1:21" x14ac:dyDescent="0.25">
      <c r="A1276" t="s">
        <v>675</v>
      </c>
      <c r="B1276" t="s">
        <v>676</v>
      </c>
      <c r="C1276" t="s">
        <v>187</v>
      </c>
      <c r="D1276" t="s">
        <v>538</v>
      </c>
      <c r="F1276" t="s">
        <v>539</v>
      </c>
      <c r="G1276" t="s">
        <v>540</v>
      </c>
      <c r="H1276" t="s">
        <v>541</v>
      </c>
      <c r="I1276" t="s">
        <v>542</v>
      </c>
      <c r="J1276" t="s">
        <v>543</v>
      </c>
      <c r="K1276">
        <v>21</v>
      </c>
      <c r="L1276" t="s">
        <v>574</v>
      </c>
      <c r="M1276" t="s">
        <v>575</v>
      </c>
      <c r="N1276" t="s">
        <v>546</v>
      </c>
      <c r="O1276" t="s">
        <v>547</v>
      </c>
      <c r="P1276" t="s">
        <v>548</v>
      </c>
      <c r="Q1276" t="s">
        <v>549</v>
      </c>
      <c r="R1276" t="s">
        <v>560</v>
      </c>
      <c r="S1276" t="s">
        <v>561</v>
      </c>
      <c r="T1276" s="113">
        <v>78.5</v>
      </c>
      <c r="U1276" t="s">
        <v>677</v>
      </c>
    </row>
    <row r="1277" spans="1:21" x14ac:dyDescent="0.25">
      <c r="A1277" t="s">
        <v>675</v>
      </c>
      <c r="B1277" t="s">
        <v>676</v>
      </c>
      <c r="C1277" t="s">
        <v>187</v>
      </c>
      <c r="D1277" t="s">
        <v>538</v>
      </c>
      <c r="F1277" t="s">
        <v>539</v>
      </c>
      <c r="G1277" t="s">
        <v>540</v>
      </c>
      <c r="H1277" t="s">
        <v>541</v>
      </c>
      <c r="I1277" t="s">
        <v>542</v>
      </c>
      <c r="J1277" t="s">
        <v>543</v>
      </c>
      <c r="K1277">
        <v>21</v>
      </c>
      <c r="L1277" t="s">
        <v>574</v>
      </c>
      <c r="M1277" t="s">
        <v>575</v>
      </c>
      <c r="N1277" t="s">
        <v>546</v>
      </c>
      <c r="O1277" t="s">
        <v>547</v>
      </c>
      <c r="P1277" t="s">
        <v>548</v>
      </c>
      <c r="Q1277" t="s">
        <v>549</v>
      </c>
      <c r="R1277" t="s">
        <v>562</v>
      </c>
      <c r="S1277" t="s">
        <v>563</v>
      </c>
      <c r="T1277" s="113">
        <v>163.9</v>
      </c>
      <c r="U1277" t="s">
        <v>677</v>
      </c>
    </row>
    <row r="1278" spans="1:21" x14ac:dyDescent="0.25">
      <c r="A1278" t="s">
        <v>675</v>
      </c>
      <c r="B1278" t="s">
        <v>676</v>
      </c>
      <c r="C1278" t="s">
        <v>187</v>
      </c>
      <c r="D1278" t="s">
        <v>538</v>
      </c>
      <c r="F1278" t="s">
        <v>539</v>
      </c>
      <c r="G1278" t="s">
        <v>540</v>
      </c>
      <c r="H1278" t="s">
        <v>541</v>
      </c>
      <c r="I1278" t="s">
        <v>542</v>
      </c>
      <c r="J1278" t="s">
        <v>543</v>
      </c>
      <c r="K1278">
        <v>21</v>
      </c>
      <c r="L1278" t="s">
        <v>574</v>
      </c>
      <c r="M1278" t="s">
        <v>575</v>
      </c>
      <c r="N1278" t="s">
        <v>546</v>
      </c>
      <c r="O1278" t="s">
        <v>547</v>
      </c>
      <c r="P1278" t="s">
        <v>548</v>
      </c>
      <c r="Q1278" t="s">
        <v>549</v>
      </c>
      <c r="R1278" t="s">
        <v>564</v>
      </c>
      <c r="S1278" t="s">
        <v>565</v>
      </c>
      <c r="T1278" s="113">
        <v>160.80000000000001</v>
      </c>
      <c r="U1278" t="s">
        <v>677</v>
      </c>
    </row>
    <row r="1279" spans="1:21" x14ac:dyDescent="0.25">
      <c r="A1279" t="s">
        <v>675</v>
      </c>
      <c r="B1279" t="s">
        <v>676</v>
      </c>
      <c r="C1279" t="s">
        <v>187</v>
      </c>
      <c r="D1279" t="s">
        <v>538</v>
      </c>
      <c r="F1279" t="s">
        <v>539</v>
      </c>
      <c r="G1279" t="s">
        <v>540</v>
      </c>
      <c r="H1279" t="s">
        <v>541</v>
      </c>
      <c r="I1279" t="s">
        <v>542</v>
      </c>
      <c r="J1279" t="s">
        <v>543</v>
      </c>
      <c r="K1279">
        <v>21</v>
      </c>
      <c r="L1279" t="s">
        <v>574</v>
      </c>
      <c r="M1279" t="s">
        <v>575</v>
      </c>
      <c r="N1279" t="s">
        <v>546</v>
      </c>
      <c r="O1279" t="s">
        <v>547</v>
      </c>
      <c r="P1279" t="s">
        <v>548</v>
      </c>
      <c r="Q1279" t="s">
        <v>549</v>
      </c>
      <c r="R1279" t="s">
        <v>566</v>
      </c>
      <c r="S1279" t="s">
        <v>567</v>
      </c>
      <c r="T1279" s="113">
        <v>63.8</v>
      </c>
      <c r="U1279" t="s">
        <v>677</v>
      </c>
    </row>
    <row r="1280" spans="1:21" x14ac:dyDescent="0.25">
      <c r="A1280" t="s">
        <v>675</v>
      </c>
      <c r="B1280" t="s">
        <v>676</v>
      </c>
      <c r="C1280" t="s">
        <v>187</v>
      </c>
      <c r="D1280" t="s">
        <v>538</v>
      </c>
      <c r="F1280" t="s">
        <v>539</v>
      </c>
      <c r="G1280" t="s">
        <v>540</v>
      </c>
      <c r="H1280" t="s">
        <v>541</v>
      </c>
      <c r="I1280" t="s">
        <v>542</v>
      </c>
      <c r="J1280" t="s">
        <v>543</v>
      </c>
      <c r="K1280">
        <v>21</v>
      </c>
      <c r="L1280" t="s">
        <v>574</v>
      </c>
      <c r="M1280" t="s">
        <v>575</v>
      </c>
      <c r="N1280" t="s">
        <v>546</v>
      </c>
      <c r="O1280" t="s">
        <v>547</v>
      </c>
      <c r="P1280" t="s">
        <v>548</v>
      </c>
      <c r="Q1280" t="s">
        <v>549</v>
      </c>
      <c r="R1280" t="s">
        <v>568</v>
      </c>
      <c r="S1280" t="s">
        <v>569</v>
      </c>
      <c r="T1280" s="113">
        <v>83</v>
      </c>
      <c r="U1280" t="s">
        <v>677</v>
      </c>
    </row>
    <row r="1281" spans="1:24" x14ac:dyDescent="0.25">
      <c r="A1281" t="s">
        <v>675</v>
      </c>
      <c r="B1281" t="s">
        <v>676</v>
      </c>
      <c r="C1281" t="s">
        <v>187</v>
      </c>
      <c r="D1281" t="s">
        <v>538</v>
      </c>
      <c r="F1281" t="s">
        <v>539</v>
      </c>
      <c r="G1281" t="s">
        <v>540</v>
      </c>
      <c r="H1281" t="s">
        <v>541</v>
      </c>
      <c r="I1281" t="s">
        <v>542</v>
      </c>
      <c r="J1281" t="s">
        <v>543</v>
      </c>
      <c r="K1281">
        <v>21</v>
      </c>
      <c r="L1281" t="s">
        <v>574</v>
      </c>
      <c r="M1281" t="s">
        <v>575</v>
      </c>
      <c r="N1281" t="s">
        <v>546</v>
      </c>
      <c r="O1281" t="s">
        <v>547</v>
      </c>
      <c r="P1281" t="s">
        <v>548</v>
      </c>
      <c r="Q1281" t="s">
        <v>549</v>
      </c>
      <c r="R1281" t="s">
        <v>572</v>
      </c>
      <c r="S1281" t="s">
        <v>573</v>
      </c>
      <c r="T1281" s="113">
        <v>0.9</v>
      </c>
      <c r="U1281" t="s">
        <v>677</v>
      </c>
    </row>
    <row r="1282" spans="1:24" x14ac:dyDescent="0.25">
      <c r="A1282" t="s">
        <v>675</v>
      </c>
      <c r="B1282" t="s">
        <v>676</v>
      </c>
      <c r="C1282" t="s">
        <v>187</v>
      </c>
      <c r="D1282" t="s">
        <v>538</v>
      </c>
      <c r="F1282" t="s">
        <v>539</v>
      </c>
      <c r="G1282" t="s">
        <v>540</v>
      </c>
      <c r="H1282" t="s">
        <v>541</v>
      </c>
      <c r="I1282" t="s">
        <v>542</v>
      </c>
      <c r="J1282" t="s">
        <v>543</v>
      </c>
      <c r="K1282">
        <v>21</v>
      </c>
      <c r="L1282" t="s">
        <v>576</v>
      </c>
      <c r="M1282" t="s">
        <v>547</v>
      </c>
      <c r="N1282" t="s">
        <v>546</v>
      </c>
      <c r="O1282" t="s">
        <v>547</v>
      </c>
      <c r="P1282" t="s">
        <v>548</v>
      </c>
      <c r="Q1282" t="s">
        <v>549</v>
      </c>
      <c r="R1282" t="s">
        <v>131</v>
      </c>
      <c r="S1282" t="s">
        <v>550</v>
      </c>
      <c r="T1282" s="113">
        <v>499.8</v>
      </c>
      <c r="U1282" t="s">
        <v>677</v>
      </c>
    </row>
    <row r="1283" spans="1:24" x14ac:dyDescent="0.25">
      <c r="A1283" t="s">
        <v>675</v>
      </c>
      <c r="B1283" t="s">
        <v>676</v>
      </c>
      <c r="C1283" t="s">
        <v>187</v>
      </c>
      <c r="D1283" t="s">
        <v>538</v>
      </c>
      <c r="F1283" t="s">
        <v>539</v>
      </c>
      <c r="G1283" t="s">
        <v>540</v>
      </c>
      <c r="H1283" t="s">
        <v>541</v>
      </c>
      <c r="I1283" t="s">
        <v>542</v>
      </c>
      <c r="J1283" t="s">
        <v>543</v>
      </c>
      <c r="K1283">
        <v>21</v>
      </c>
      <c r="L1283" t="s">
        <v>576</v>
      </c>
      <c r="M1283" t="s">
        <v>547</v>
      </c>
      <c r="N1283" t="s">
        <v>546</v>
      </c>
      <c r="O1283" t="s">
        <v>547</v>
      </c>
      <c r="P1283" t="s">
        <v>548</v>
      </c>
      <c r="Q1283" t="s">
        <v>549</v>
      </c>
      <c r="R1283" t="s">
        <v>678</v>
      </c>
      <c r="S1283" t="s">
        <v>679</v>
      </c>
      <c r="T1283" s="113">
        <v>132.4</v>
      </c>
      <c r="U1283" t="s">
        <v>677</v>
      </c>
    </row>
    <row r="1284" spans="1:24" x14ac:dyDescent="0.25">
      <c r="A1284" t="s">
        <v>675</v>
      </c>
      <c r="B1284" t="s">
        <v>676</v>
      </c>
      <c r="C1284" t="s">
        <v>187</v>
      </c>
      <c r="D1284" t="s">
        <v>538</v>
      </c>
      <c r="F1284" t="s">
        <v>539</v>
      </c>
      <c r="G1284" t="s">
        <v>540</v>
      </c>
      <c r="H1284" t="s">
        <v>541</v>
      </c>
      <c r="I1284" t="s">
        <v>542</v>
      </c>
      <c r="J1284" t="s">
        <v>543</v>
      </c>
      <c r="K1284">
        <v>21</v>
      </c>
      <c r="L1284" t="s">
        <v>576</v>
      </c>
      <c r="M1284" t="s">
        <v>547</v>
      </c>
      <c r="N1284" t="s">
        <v>546</v>
      </c>
      <c r="O1284" t="s">
        <v>547</v>
      </c>
      <c r="P1284" t="s">
        <v>548</v>
      </c>
      <c r="Q1284" t="s">
        <v>549</v>
      </c>
      <c r="R1284" t="s">
        <v>558</v>
      </c>
      <c r="S1284" t="s">
        <v>559</v>
      </c>
      <c r="T1284" s="113">
        <v>77.599999999999994</v>
      </c>
      <c r="U1284" t="s">
        <v>677</v>
      </c>
    </row>
    <row r="1285" spans="1:24" x14ac:dyDescent="0.25">
      <c r="A1285" t="s">
        <v>675</v>
      </c>
      <c r="B1285" t="s">
        <v>676</v>
      </c>
      <c r="C1285" t="s">
        <v>187</v>
      </c>
      <c r="D1285" t="s">
        <v>538</v>
      </c>
      <c r="F1285" t="s">
        <v>539</v>
      </c>
      <c r="G1285" t="s">
        <v>540</v>
      </c>
      <c r="H1285" t="s">
        <v>541</v>
      </c>
      <c r="I1285" t="s">
        <v>542</v>
      </c>
      <c r="J1285" t="s">
        <v>543</v>
      </c>
      <c r="K1285">
        <v>21</v>
      </c>
      <c r="L1285" t="s">
        <v>576</v>
      </c>
      <c r="M1285" t="s">
        <v>547</v>
      </c>
      <c r="N1285" t="s">
        <v>546</v>
      </c>
      <c r="O1285" t="s">
        <v>547</v>
      </c>
      <c r="P1285" t="s">
        <v>548</v>
      </c>
      <c r="Q1285" t="s">
        <v>549</v>
      </c>
      <c r="R1285" t="s">
        <v>560</v>
      </c>
      <c r="S1285" t="s">
        <v>561</v>
      </c>
      <c r="T1285" s="113">
        <v>131.1</v>
      </c>
      <c r="U1285" t="s">
        <v>677</v>
      </c>
    </row>
    <row r="1286" spans="1:24" x14ac:dyDescent="0.25">
      <c r="A1286" t="s">
        <v>675</v>
      </c>
      <c r="B1286" t="s">
        <v>676</v>
      </c>
      <c r="C1286" t="s">
        <v>187</v>
      </c>
      <c r="D1286" t="s">
        <v>538</v>
      </c>
      <c r="F1286" t="s">
        <v>539</v>
      </c>
      <c r="G1286" t="s">
        <v>540</v>
      </c>
      <c r="H1286" t="s">
        <v>541</v>
      </c>
      <c r="I1286" t="s">
        <v>542</v>
      </c>
      <c r="J1286" t="s">
        <v>543</v>
      </c>
      <c r="K1286">
        <v>21</v>
      </c>
      <c r="L1286" t="s">
        <v>576</v>
      </c>
      <c r="M1286" t="s">
        <v>547</v>
      </c>
      <c r="N1286" t="s">
        <v>546</v>
      </c>
      <c r="O1286" t="s">
        <v>547</v>
      </c>
      <c r="P1286" t="s">
        <v>548</v>
      </c>
      <c r="Q1286" t="s">
        <v>549</v>
      </c>
      <c r="R1286" t="s">
        <v>562</v>
      </c>
      <c r="S1286" t="s">
        <v>563</v>
      </c>
      <c r="T1286" s="113">
        <v>35.700000000000003</v>
      </c>
      <c r="U1286" t="s">
        <v>677</v>
      </c>
    </row>
    <row r="1287" spans="1:24" x14ac:dyDescent="0.25">
      <c r="A1287" t="s">
        <v>675</v>
      </c>
      <c r="B1287" t="s">
        <v>676</v>
      </c>
      <c r="C1287" t="s">
        <v>187</v>
      </c>
      <c r="D1287" t="s">
        <v>538</v>
      </c>
      <c r="F1287" t="s">
        <v>539</v>
      </c>
      <c r="G1287" t="s">
        <v>540</v>
      </c>
      <c r="H1287" t="s">
        <v>541</v>
      </c>
      <c r="I1287" t="s">
        <v>542</v>
      </c>
      <c r="J1287" t="s">
        <v>543</v>
      </c>
      <c r="K1287">
        <v>21</v>
      </c>
      <c r="L1287" t="s">
        <v>576</v>
      </c>
      <c r="M1287" t="s">
        <v>547</v>
      </c>
      <c r="N1287" t="s">
        <v>546</v>
      </c>
      <c r="O1287" t="s">
        <v>547</v>
      </c>
      <c r="P1287" t="s">
        <v>548</v>
      </c>
      <c r="Q1287" t="s">
        <v>549</v>
      </c>
      <c r="R1287" t="s">
        <v>564</v>
      </c>
      <c r="S1287" t="s">
        <v>565</v>
      </c>
      <c r="T1287" s="113">
        <v>21.8</v>
      </c>
      <c r="U1287" t="s">
        <v>677</v>
      </c>
    </row>
    <row r="1288" spans="1:24" x14ac:dyDescent="0.25">
      <c r="A1288" t="s">
        <v>675</v>
      </c>
      <c r="B1288" t="s">
        <v>676</v>
      </c>
      <c r="C1288" t="s">
        <v>187</v>
      </c>
      <c r="D1288" t="s">
        <v>538</v>
      </c>
      <c r="F1288" t="s">
        <v>539</v>
      </c>
      <c r="G1288" t="s">
        <v>540</v>
      </c>
      <c r="H1288" t="s">
        <v>541</v>
      </c>
      <c r="I1288" t="s">
        <v>542</v>
      </c>
      <c r="J1288" t="s">
        <v>543</v>
      </c>
      <c r="K1288">
        <v>21</v>
      </c>
      <c r="L1288" t="s">
        <v>576</v>
      </c>
      <c r="M1288" t="s">
        <v>547</v>
      </c>
      <c r="N1288" t="s">
        <v>546</v>
      </c>
      <c r="O1288" t="s">
        <v>547</v>
      </c>
      <c r="P1288" t="s">
        <v>548</v>
      </c>
      <c r="Q1288" t="s">
        <v>549</v>
      </c>
      <c r="R1288" t="s">
        <v>566</v>
      </c>
      <c r="S1288" t="s">
        <v>567</v>
      </c>
      <c r="T1288" s="113">
        <v>6.2</v>
      </c>
      <c r="U1288" t="s">
        <v>677</v>
      </c>
    </row>
    <row r="1289" spans="1:24" x14ac:dyDescent="0.25">
      <c r="A1289" t="s">
        <v>675</v>
      </c>
      <c r="B1289" t="s">
        <v>676</v>
      </c>
      <c r="C1289" t="s">
        <v>187</v>
      </c>
      <c r="D1289" t="s">
        <v>538</v>
      </c>
      <c r="F1289" t="s">
        <v>539</v>
      </c>
      <c r="G1289" t="s">
        <v>540</v>
      </c>
      <c r="H1289" t="s">
        <v>541</v>
      </c>
      <c r="I1289" t="s">
        <v>542</v>
      </c>
      <c r="J1289" t="s">
        <v>543</v>
      </c>
      <c r="K1289">
        <v>21</v>
      </c>
      <c r="L1289" t="s">
        <v>576</v>
      </c>
      <c r="M1289" t="s">
        <v>547</v>
      </c>
      <c r="N1289" t="s">
        <v>546</v>
      </c>
      <c r="O1289" t="s">
        <v>547</v>
      </c>
      <c r="P1289" t="s">
        <v>548</v>
      </c>
      <c r="Q1289" t="s">
        <v>549</v>
      </c>
      <c r="R1289" t="s">
        <v>568</v>
      </c>
      <c r="S1289" t="s">
        <v>569</v>
      </c>
      <c r="T1289" s="113">
        <v>94.8</v>
      </c>
      <c r="U1289" t="s">
        <v>677</v>
      </c>
    </row>
    <row r="1290" spans="1:24" x14ac:dyDescent="0.25">
      <c r="A1290" t="s">
        <v>675</v>
      </c>
      <c r="B1290" t="s">
        <v>676</v>
      </c>
      <c r="C1290" t="s">
        <v>187</v>
      </c>
      <c r="D1290" t="s">
        <v>538</v>
      </c>
      <c r="F1290" t="s">
        <v>539</v>
      </c>
      <c r="G1290" t="s">
        <v>540</v>
      </c>
      <c r="H1290" t="s">
        <v>541</v>
      </c>
      <c r="I1290" t="s">
        <v>542</v>
      </c>
      <c r="J1290" t="s">
        <v>543</v>
      </c>
      <c r="K1290">
        <v>21</v>
      </c>
      <c r="L1290" t="s">
        <v>576</v>
      </c>
      <c r="M1290" t="s">
        <v>547</v>
      </c>
      <c r="N1290" t="s">
        <v>546</v>
      </c>
      <c r="O1290" t="s">
        <v>547</v>
      </c>
      <c r="P1290" t="s">
        <v>548</v>
      </c>
      <c r="Q1290" t="s">
        <v>549</v>
      </c>
      <c r="R1290" t="s">
        <v>572</v>
      </c>
      <c r="S1290" t="s">
        <v>573</v>
      </c>
      <c r="T1290" s="113">
        <v>0.2</v>
      </c>
      <c r="U1290" t="s">
        <v>677</v>
      </c>
    </row>
    <row r="1291" spans="1:24" s="47" customFormat="1" x14ac:dyDescent="0.25">
      <c r="A1291" s="47" t="s">
        <v>7</v>
      </c>
      <c r="B1291" s="47" t="s">
        <v>680</v>
      </c>
      <c r="C1291" s="47" t="s">
        <v>187</v>
      </c>
      <c r="D1291" s="47" t="s">
        <v>538</v>
      </c>
      <c r="F1291" s="47" t="s">
        <v>539</v>
      </c>
      <c r="G1291" s="47" t="s">
        <v>540</v>
      </c>
      <c r="H1291" s="47" t="s">
        <v>541</v>
      </c>
      <c r="I1291" s="47" t="s">
        <v>542</v>
      </c>
      <c r="J1291" s="47" t="s">
        <v>543</v>
      </c>
      <c r="K1291" s="47">
        <v>21</v>
      </c>
      <c r="L1291" s="47" t="s">
        <v>544</v>
      </c>
      <c r="M1291" s="47" t="s">
        <v>545</v>
      </c>
      <c r="N1291" s="47" t="s">
        <v>546</v>
      </c>
      <c r="O1291" s="47" t="s">
        <v>547</v>
      </c>
      <c r="P1291" s="47" t="s">
        <v>594</v>
      </c>
      <c r="Q1291" s="47" t="s">
        <v>595</v>
      </c>
      <c r="R1291" s="47" t="s">
        <v>131</v>
      </c>
      <c r="S1291" s="47" t="s">
        <v>550</v>
      </c>
      <c r="T1291" s="114">
        <v>64120</v>
      </c>
      <c r="U1291" s="47" t="s">
        <v>639</v>
      </c>
      <c r="V1291" s="53" t="s">
        <v>858</v>
      </c>
      <c r="W1291" s="114">
        <f>SUM(T1292:T1294)*(1+T1299/(T1291-T1299))</f>
        <v>23991.920529801326</v>
      </c>
    </row>
    <row r="1292" spans="1:24" s="47" customFormat="1" x14ac:dyDescent="0.25">
      <c r="A1292" s="47" t="s">
        <v>7</v>
      </c>
      <c r="B1292" s="47" t="s">
        <v>680</v>
      </c>
      <c r="C1292" s="47" t="s">
        <v>187</v>
      </c>
      <c r="D1292" s="47" t="s">
        <v>538</v>
      </c>
      <c r="F1292" s="47" t="s">
        <v>539</v>
      </c>
      <c r="G1292" s="47" t="s">
        <v>540</v>
      </c>
      <c r="H1292" s="47" t="s">
        <v>541</v>
      </c>
      <c r="I1292" s="47" t="s">
        <v>542</v>
      </c>
      <c r="J1292" s="47" t="s">
        <v>543</v>
      </c>
      <c r="K1292" s="47">
        <v>21</v>
      </c>
      <c r="L1292" s="47" t="s">
        <v>544</v>
      </c>
      <c r="M1292" s="47" t="s">
        <v>545</v>
      </c>
      <c r="N1292" s="47" t="s">
        <v>546</v>
      </c>
      <c r="O1292" s="47" t="s">
        <v>547</v>
      </c>
      <c r="P1292" s="47" t="s">
        <v>594</v>
      </c>
      <c r="Q1292" s="47" t="s">
        <v>595</v>
      </c>
      <c r="R1292" s="47" t="s">
        <v>597</v>
      </c>
      <c r="S1292" s="47" t="s">
        <v>553</v>
      </c>
      <c r="T1292" s="114">
        <v>9380</v>
      </c>
      <c r="U1292" s="47" t="s">
        <v>639</v>
      </c>
      <c r="V1292" s="53" t="s">
        <v>859</v>
      </c>
      <c r="W1292" s="114">
        <f>SUM(T1295:T1298)*(1+T1299/(T1291-T1299))</f>
        <v>40128.079470198674</v>
      </c>
    </row>
    <row r="1293" spans="1:24" s="47" customFormat="1" x14ac:dyDescent="0.25">
      <c r="A1293" s="47" t="s">
        <v>7</v>
      </c>
      <c r="B1293" s="47" t="s">
        <v>680</v>
      </c>
      <c r="C1293" s="47" t="s">
        <v>187</v>
      </c>
      <c r="D1293" s="47" t="s">
        <v>538</v>
      </c>
      <c r="F1293" s="47" t="s">
        <v>539</v>
      </c>
      <c r="G1293" s="47" t="s">
        <v>540</v>
      </c>
      <c r="H1293" s="47" t="s">
        <v>541</v>
      </c>
      <c r="I1293" s="47" t="s">
        <v>542</v>
      </c>
      <c r="J1293" s="47" t="s">
        <v>543</v>
      </c>
      <c r="K1293" s="47">
        <v>21</v>
      </c>
      <c r="L1293" s="47" t="s">
        <v>544</v>
      </c>
      <c r="M1293" s="47" t="s">
        <v>545</v>
      </c>
      <c r="N1293" s="47" t="s">
        <v>546</v>
      </c>
      <c r="O1293" s="47" t="s">
        <v>547</v>
      </c>
      <c r="P1293" s="47" t="s">
        <v>594</v>
      </c>
      <c r="Q1293" s="47" t="s">
        <v>595</v>
      </c>
      <c r="R1293" s="47" t="s">
        <v>598</v>
      </c>
      <c r="S1293" s="47" t="s">
        <v>555</v>
      </c>
      <c r="T1293" s="114">
        <v>1730</v>
      </c>
      <c r="U1293" s="47" t="s">
        <v>639</v>
      </c>
      <c r="V1293" s="53" t="s">
        <v>862</v>
      </c>
      <c r="W1293" s="114">
        <f>SUM(T1292:T1299)</f>
        <v>64120</v>
      </c>
      <c r="X1293" s="114"/>
    </row>
    <row r="1294" spans="1:24" s="47" customFormat="1" x14ac:dyDescent="0.25">
      <c r="A1294" s="47" t="s">
        <v>7</v>
      </c>
      <c r="B1294" s="47" t="s">
        <v>680</v>
      </c>
      <c r="C1294" s="47" t="s">
        <v>187</v>
      </c>
      <c r="D1294" s="47" t="s">
        <v>538</v>
      </c>
      <c r="F1294" s="47" t="s">
        <v>539</v>
      </c>
      <c r="G1294" s="47" t="s">
        <v>540</v>
      </c>
      <c r="H1294" s="47" t="s">
        <v>541</v>
      </c>
      <c r="I1294" s="47" t="s">
        <v>542</v>
      </c>
      <c r="J1294" s="47" t="s">
        <v>543</v>
      </c>
      <c r="K1294" s="47">
        <v>21</v>
      </c>
      <c r="L1294" s="47" t="s">
        <v>544</v>
      </c>
      <c r="M1294" s="47" t="s">
        <v>545</v>
      </c>
      <c r="N1294" s="47" t="s">
        <v>546</v>
      </c>
      <c r="O1294" s="47" t="s">
        <v>547</v>
      </c>
      <c r="P1294" s="47" t="s">
        <v>594</v>
      </c>
      <c r="Q1294" s="47" t="s">
        <v>595</v>
      </c>
      <c r="R1294" s="47" t="s">
        <v>599</v>
      </c>
      <c r="S1294" s="47" t="s">
        <v>557</v>
      </c>
      <c r="T1294" s="114">
        <v>12620</v>
      </c>
      <c r="U1294" s="47" t="s">
        <v>639</v>
      </c>
      <c r="V1294" s="53"/>
      <c r="W1294" s="114"/>
    </row>
    <row r="1295" spans="1:24" s="47" customFormat="1" x14ac:dyDescent="0.25">
      <c r="A1295" s="47" t="s">
        <v>7</v>
      </c>
      <c r="B1295" s="47" t="s">
        <v>680</v>
      </c>
      <c r="C1295" s="47" t="s">
        <v>187</v>
      </c>
      <c r="D1295" s="47" t="s">
        <v>538</v>
      </c>
      <c r="F1295" s="47" t="s">
        <v>539</v>
      </c>
      <c r="G1295" s="47" t="s">
        <v>540</v>
      </c>
      <c r="H1295" s="47" t="s">
        <v>541</v>
      </c>
      <c r="I1295" s="47" t="s">
        <v>542</v>
      </c>
      <c r="J1295" s="47" t="s">
        <v>543</v>
      </c>
      <c r="K1295" s="47">
        <v>21</v>
      </c>
      <c r="L1295" s="47" t="s">
        <v>544</v>
      </c>
      <c r="M1295" s="47" t="s">
        <v>545</v>
      </c>
      <c r="N1295" s="47" t="s">
        <v>546</v>
      </c>
      <c r="O1295" s="47" t="s">
        <v>547</v>
      </c>
      <c r="P1295" s="47" t="s">
        <v>594</v>
      </c>
      <c r="Q1295" s="47" t="s">
        <v>595</v>
      </c>
      <c r="R1295" s="47" t="s">
        <v>600</v>
      </c>
      <c r="S1295" s="47" t="s">
        <v>559</v>
      </c>
      <c r="T1295" s="114">
        <v>8880</v>
      </c>
      <c r="U1295" s="47" t="s">
        <v>639</v>
      </c>
      <c r="V1295" s="53"/>
      <c r="W1295" s="114"/>
    </row>
    <row r="1296" spans="1:24" s="47" customFormat="1" x14ac:dyDescent="0.25">
      <c r="A1296" s="47" t="s">
        <v>7</v>
      </c>
      <c r="B1296" s="47" t="s">
        <v>680</v>
      </c>
      <c r="C1296" s="47" t="s">
        <v>187</v>
      </c>
      <c r="D1296" s="47" t="s">
        <v>538</v>
      </c>
      <c r="F1296" s="47" t="s">
        <v>539</v>
      </c>
      <c r="G1296" s="47" t="s">
        <v>540</v>
      </c>
      <c r="H1296" s="47" t="s">
        <v>541</v>
      </c>
      <c r="I1296" s="47" t="s">
        <v>542</v>
      </c>
      <c r="J1296" s="47" t="s">
        <v>543</v>
      </c>
      <c r="K1296" s="47">
        <v>21</v>
      </c>
      <c r="L1296" s="47" t="s">
        <v>544</v>
      </c>
      <c r="M1296" s="47" t="s">
        <v>545</v>
      </c>
      <c r="N1296" s="47" t="s">
        <v>546</v>
      </c>
      <c r="O1296" s="47" t="s">
        <v>547</v>
      </c>
      <c r="P1296" s="47" t="s">
        <v>594</v>
      </c>
      <c r="Q1296" s="47" t="s">
        <v>595</v>
      </c>
      <c r="R1296" s="47" t="s">
        <v>601</v>
      </c>
      <c r="S1296" s="47" t="s">
        <v>561</v>
      </c>
      <c r="T1296" s="114">
        <v>7870</v>
      </c>
      <c r="U1296" s="47" t="s">
        <v>681</v>
      </c>
      <c r="V1296" s="53"/>
      <c r="W1296" s="114"/>
    </row>
    <row r="1297" spans="1:23" s="47" customFormat="1" x14ac:dyDescent="0.25">
      <c r="A1297" s="47" t="s">
        <v>7</v>
      </c>
      <c r="B1297" s="47" t="s">
        <v>680</v>
      </c>
      <c r="C1297" s="47" t="s">
        <v>187</v>
      </c>
      <c r="D1297" s="47" t="s">
        <v>538</v>
      </c>
      <c r="F1297" s="47" t="s">
        <v>539</v>
      </c>
      <c r="G1297" s="47" t="s">
        <v>540</v>
      </c>
      <c r="H1297" s="47" t="s">
        <v>541</v>
      </c>
      <c r="I1297" s="47" t="s">
        <v>542</v>
      </c>
      <c r="J1297" s="47" t="s">
        <v>543</v>
      </c>
      <c r="K1297" s="47">
        <v>21</v>
      </c>
      <c r="L1297" s="47" t="s">
        <v>544</v>
      </c>
      <c r="M1297" s="47" t="s">
        <v>545</v>
      </c>
      <c r="N1297" s="47" t="s">
        <v>546</v>
      </c>
      <c r="O1297" s="47" t="s">
        <v>547</v>
      </c>
      <c r="P1297" s="47" t="s">
        <v>594</v>
      </c>
      <c r="Q1297" s="47" t="s">
        <v>595</v>
      </c>
      <c r="R1297" s="47" t="s">
        <v>602</v>
      </c>
      <c r="S1297" s="47" t="s">
        <v>563</v>
      </c>
      <c r="T1297" s="114">
        <v>2690</v>
      </c>
      <c r="U1297" s="47" t="s">
        <v>639</v>
      </c>
      <c r="V1297" s="53"/>
      <c r="W1297" s="114"/>
    </row>
    <row r="1298" spans="1:23" s="47" customFormat="1" x14ac:dyDescent="0.25">
      <c r="A1298" s="47" t="s">
        <v>7</v>
      </c>
      <c r="B1298" s="47" t="s">
        <v>680</v>
      </c>
      <c r="C1298" s="47" t="s">
        <v>187</v>
      </c>
      <c r="D1298" s="47" t="s">
        <v>538</v>
      </c>
      <c r="F1298" s="47" t="s">
        <v>539</v>
      </c>
      <c r="G1298" s="47" t="s">
        <v>540</v>
      </c>
      <c r="H1298" s="47" t="s">
        <v>541</v>
      </c>
      <c r="I1298" s="47" t="s">
        <v>542</v>
      </c>
      <c r="J1298" s="47" t="s">
        <v>543</v>
      </c>
      <c r="K1298" s="47">
        <v>21</v>
      </c>
      <c r="L1298" s="47" t="s">
        <v>544</v>
      </c>
      <c r="M1298" s="47" t="s">
        <v>545</v>
      </c>
      <c r="N1298" s="47" t="s">
        <v>546</v>
      </c>
      <c r="O1298" s="47" t="s">
        <v>547</v>
      </c>
      <c r="P1298" s="47" t="s">
        <v>594</v>
      </c>
      <c r="Q1298" s="47" t="s">
        <v>595</v>
      </c>
      <c r="R1298" s="47" t="s">
        <v>603</v>
      </c>
      <c r="S1298" s="47" t="s">
        <v>565</v>
      </c>
      <c r="T1298" s="114">
        <v>20250</v>
      </c>
      <c r="U1298" s="47" t="s">
        <v>682</v>
      </c>
      <c r="V1298" s="53"/>
      <c r="W1298" s="114"/>
    </row>
    <row r="1299" spans="1:23" s="47" customFormat="1" x14ac:dyDescent="0.25">
      <c r="A1299" s="47" t="s">
        <v>7</v>
      </c>
      <c r="B1299" s="47" t="s">
        <v>680</v>
      </c>
      <c r="C1299" s="47" t="s">
        <v>187</v>
      </c>
      <c r="D1299" s="47" t="s">
        <v>538</v>
      </c>
      <c r="F1299" s="47" t="s">
        <v>539</v>
      </c>
      <c r="G1299" s="47" t="s">
        <v>540</v>
      </c>
      <c r="H1299" s="47" t="s">
        <v>541</v>
      </c>
      <c r="I1299" s="47" t="s">
        <v>542</v>
      </c>
      <c r="J1299" s="47" t="s">
        <v>543</v>
      </c>
      <c r="K1299" s="47">
        <v>21</v>
      </c>
      <c r="L1299" s="47" t="s">
        <v>544</v>
      </c>
      <c r="M1299" s="47" t="s">
        <v>545</v>
      </c>
      <c r="N1299" s="47" t="s">
        <v>546</v>
      </c>
      <c r="O1299" s="47" t="s">
        <v>547</v>
      </c>
      <c r="P1299" s="47" t="s">
        <v>594</v>
      </c>
      <c r="Q1299" s="47" t="s">
        <v>595</v>
      </c>
      <c r="R1299" s="47" t="s">
        <v>572</v>
      </c>
      <c r="S1299" s="47" t="s">
        <v>567</v>
      </c>
      <c r="T1299" s="114">
        <v>700</v>
      </c>
      <c r="U1299" s="47" t="s">
        <v>639</v>
      </c>
      <c r="V1299" s="53"/>
      <c r="W1299" s="114"/>
    </row>
    <row r="1300" spans="1:23" x14ac:dyDescent="0.25">
      <c r="A1300" t="s">
        <v>7</v>
      </c>
      <c r="B1300" t="s">
        <v>680</v>
      </c>
      <c r="C1300" t="s">
        <v>187</v>
      </c>
      <c r="D1300" t="s">
        <v>538</v>
      </c>
      <c r="F1300" t="s">
        <v>539</v>
      </c>
      <c r="G1300" t="s">
        <v>540</v>
      </c>
      <c r="H1300" t="s">
        <v>541</v>
      </c>
      <c r="I1300" t="s">
        <v>542</v>
      </c>
      <c r="J1300" t="s">
        <v>543</v>
      </c>
      <c r="K1300">
        <v>21</v>
      </c>
      <c r="L1300" t="s">
        <v>574</v>
      </c>
      <c r="M1300" t="s">
        <v>575</v>
      </c>
      <c r="N1300" t="s">
        <v>546</v>
      </c>
      <c r="O1300" t="s">
        <v>547</v>
      </c>
      <c r="P1300" t="s">
        <v>594</v>
      </c>
      <c r="Q1300" t="s">
        <v>595</v>
      </c>
      <c r="R1300" t="s">
        <v>131</v>
      </c>
      <c r="S1300" t="s">
        <v>550</v>
      </c>
      <c r="T1300" s="113">
        <v>37530</v>
      </c>
      <c r="U1300" t="s">
        <v>639</v>
      </c>
    </row>
    <row r="1301" spans="1:23" x14ac:dyDescent="0.25">
      <c r="A1301" t="s">
        <v>7</v>
      </c>
      <c r="B1301" t="s">
        <v>680</v>
      </c>
      <c r="C1301" t="s">
        <v>187</v>
      </c>
      <c r="D1301" t="s">
        <v>538</v>
      </c>
      <c r="F1301" t="s">
        <v>539</v>
      </c>
      <c r="G1301" t="s">
        <v>540</v>
      </c>
      <c r="H1301" t="s">
        <v>541</v>
      </c>
      <c r="I1301" t="s">
        <v>542</v>
      </c>
      <c r="J1301" t="s">
        <v>543</v>
      </c>
      <c r="K1301">
        <v>21</v>
      </c>
      <c r="L1301" t="s">
        <v>574</v>
      </c>
      <c r="M1301" t="s">
        <v>575</v>
      </c>
      <c r="N1301" t="s">
        <v>546</v>
      </c>
      <c r="O1301" t="s">
        <v>547</v>
      </c>
      <c r="P1301" t="s">
        <v>594</v>
      </c>
      <c r="Q1301" t="s">
        <v>595</v>
      </c>
      <c r="R1301" t="s">
        <v>597</v>
      </c>
      <c r="S1301" t="s">
        <v>553</v>
      </c>
      <c r="T1301" s="113">
        <v>5050</v>
      </c>
      <c r="U1301" t="s">
        <v>639</v>
      </c>
    </row>
    <row r="1302" spans="1:23" x14ac:dyDescent="0.25">
      <c r="A1302" t="s">
        <v>7</v>
      </c>
      <c r="B1302" t="s">
        <v>680</v>
      </c>
      <c r="C1302" t="s">
        <v>187</v>
      </c>
      <c r="D1302" t="s">
        <v>538</v>
      </c>
      <c r="F1302" t="s">
        <v>539</v>
      </c>
      <c r="G1302" t="s">
        <v>540</v>
      </c>
      <c r="H1302" t="s">
        <v>541</v>
      </c>
      <c r="I1302" t="s">
        <v>542</v>
      </c>
      <c r="J1302" t="s">
        <v>543</v>
      </c>
      <c r="K1302">
        <v>21</v>
      </c>
      <c r="L1302" t="s">
        <v>574</v>
      </c>
      <c r="M1302" t="s">
        <v>575</v>
      </c>
      <c r="N1302" t="s">
        <v>546</v>
      </c>
      <c r="O1302" t="s">
        <v>547</v>
      </c>
      <c r="P1302" t="s">
        <v>594</v>
      </c>
      <c r="Q1302" t="s">
        <v>595</v>
      </c>
      <c r="R1302" t="s">
        <v>598</v>
      </c>
      <c r="S1302" t="s">
        <v>555</v>
      </c>
      <c r="T1302" s="113">
        <v>1560</v>
      </c>
      <c r="U1302" t="s">
        <v>639</v>
      </c>
    </row>
    <row r="1303" spans="1:23" x14ac:dyDescent="0.25">
      <c r="A1303" t="s">
        <v>7</v>
      </c>
      <c r="B1303" t="s">
        <v>680</v>
      </c>
      <c r="C1303" t="s">
        <v>187</v>
      </c>
      <c r="D1303" t="s">
        <v>538</v>
      </c>
      <c r="F1303" t="s">
        <v>539</v>
      </c>
      <c r="G1303" t="s">
        <v>540</v>
      </c>
      <c r="H1303" t="s">
        <v>541</v>
      </c>
      <c r="I1303" t="s">
        <v>542</v>
      </c>
      <c r="J1303" t="s">
        <v>543</v>
      </c>
      <c r="K1303">
        <v>21</v>
      </c>
      <c r="L1303" t="s">
        <v>574</v>
      </c>
      <c r="M1303" t="s">
        <v>575</v>
      </c>
      <c r="N1303" t="s">
        <v>546</v>
      </c>
      <c r="O1303" t="s">
        <v>547</v>
      </c>
      <c r="P1303" t="s">
        <v>594</v>
      </c>
      <c r="Q1303" t="s">
        <v>595</v>
      </c>
      <c r="R1303" t="s">
        <v>599</v>
      </c>
      <c r="S1303" t="s">
        <v>557</v>
      </c>
      <c r="T1303" s="113">
        <v>4890</v>
      </c>
      <c r="U1303" t="s">
        <v>639</v>
      </c>
    </row>
    <row r="1304" spans="1:23" x14ac:dyDescent="0.25">
      <c r="A1304" t="s">
        <v>7</v>
      </c>
      <c r="B1304" t="s">
        <v>680</v>
      </c>
      <c r="C1304" t="s">
        <v>187</v>
      </c>
      <c r="D1304" t="s">
        <v>538</v>
      </c>
      <c r="F1304" t="s">
        <v>539</v>
      </c>
      <c r="G1304" t="s">
        <v>540</v>
      </c>
      <c r="H1304" t="s">
        <v>541</v>
      </c>
      <c r="I1304" t="s">
        <v>542</v>
      </c>
      <c r="J1304" t="s">
        <v>543</v>
      </c>
      <c r="K1304">
        <v>21</v>
      </c>
      <c r="L1304" t="s">
        <v>574</v>
      </c>
      <c r="M1304" t="s">
        <v>575</v>
      </c>
      <c r="N1304" t="s">
        <v>546</v>
      </c>
      <c r="O1304" t="s">
        <v>547</v>
      </c>
      <c r="P1304" t="s">
        <v>594</v>
      </c>
      <c r="Q1304" t="s">
        <v>595</v>
      </c>
      <c r="R1304" t="s">
        <v>600</v>
      </c>
      <c r="S1304" t="s">
        <v>559</v>
      </c>
      <c r="T1304" s="113">
        <v>5510</v>
      </c>
      <c r="U1304" t="s">
        <v>639</v>
      </c>
    </row>
    <row r="1305" spans="1:23" x14ac:dyDescent="0.25">
      <c r="A1305" t="s">
        <v>7</v>
      </c>
      <c r="B1305" t="s">
        <v>680</v>
      </c>
      <c r="C1305" t="s">
        <v>187</v>
      </c>
      <c r="D1305" t="s">
        <v>538</v>
      </c>
      <c r="F1305" t="s">
        <v>539</v>
      </c>
      <c r="G1305" t="s">
        <v>540</v>
      </c>
      <c r="H1305" t="s">
        <v>541</v>
      </c>
      <c r="I1305" t="s">
        <v>542</v>
      </c>
      <c r="J1305" t="s">
        <v>543</v>
      </c>
      <c r="K1305">
        <v>21</v>
      </c>
      <c r="L1305" t="s">
        <v>574</v>
      </c>
      <c r="M1305" t="s">
        <v>575</v>
      </c>
      <c r="N1305" t="s">
        <v>546</v>
      </c>
      <c r="O1305" t="s">
        <v>547</v>
      </c>
      <c r="P1305" t="s">
        <v>594</v>
      </c>
      <c r="Q1305" t="s">
        <v>595</v>
      </c>
      <c r="R1305" t="s">
        <v>601</v>
      </c>
      <c r="S1305" t="s">
        <v>561</v>
      </c>
      <c r="T1305" s="113">
        <v>3400</v>
      </c>
      <c r="U1305" t="s">
        <v>681</v>
      </c>
    </row>
    <row r="1306" spans="1:23" x14ac:dyDescent="0.25">
      <c r="A1306" t="s">
        <v>7</v>
      </c>
      <c r="B1306" t="s">
        <v>680</v>
      </c>
      <c r="C1306" t="s">
        <v>187</v>
      </c>
      <c r="D1306" t="s">
        <v>538</v>
      </c>
      <c r="F1306" t="s">
        <v>539</v>
      </c>
      <c r="G1306" t="s">
        <v>540</v>
      </c>
      <c r="H1306" t="s">
        <v>541</v>
      </c>
      <c r="I1306" t="s">
        <v>542</v>
      </c>
      <c r="J1306" t="s">
        <v>543</v>
      </c>
      <c r="K1306">
        <v>21</v>
      </c>
      <c r="L1306" t="s">
        <v>574</v>
      </c>
      <c r="M1306" t="s">
        <v>575</v>
      </c>
      <c r="N1306" t="s">
        <v>546</v>
      </c>
      <c r="O1306" t="s">
        <v>547</v>
      </c>
      <c r="P1306" t="s">
        <v>594</v>
      </c>
      <c r="Q1306" t="s">
        <v>595</v>
      </c>
      <c r="R1306" t="s">
        <v>602</v>
      </c>
      <c r="S1306" t="s">
        <v>563</v>
      </c>
      <c r="T1306" s="113">
        <v>1610</v>
      </c>
      <c r="U1306" t="s">
        <v>639</v>
      </c>
    </row>
    <row r="1307" spans="1:23" x14ac:dyDescent="0.25">
      <c r="A1307" t="s">
        <v>7</v>
      </c>
      <c r="B1307" t="s">
        <v>680</v>
      </c>
      <c r="C1307" t="s">
        <v>187</v>
      </c>
      <c r="D1307" t="s">
        <v>538</v>
      </c>
      <c r="F1307" t="s">
        <v>539</v>
      </c>
      <c r="G1307" t="s">
        <v>540</v>
      </c>
      <c r="H1307" t="s">
        <v>541</v>
      </c>
      <c r="I1307" t="s">
        <v>542</v>
      </c>
      <c r="J1307" t="s">
        <v>543</v>
      </c>
      <c r="K1307">
        <v>21</v>
      </c>
      <c r="L1307" t="s">
        <v>574</v>
      </c>
      <c r="M1307" t="s">
        <v>575</v>
      </c>
      <c r="N1307" t="s">
        <v>546</v>
      </c>
      <c r="O1307" t="s">
        <v>547</v>
      </c>
      <c r="P1307" t="s">
        <v>594</v>
      </c>
      <c r="Q1307" t="s">
        <v>595</v>
      </c>
      <c r="R1307" t="s">
        <v>603</v>
      </c>
      <c r="S1307" t="s">
        <v>565</v>
      </c>
      <c r="T1307" s="113">
        <v>15100</v>
      </c>
      <c r="U1307" t="s">
        <v>682</v>
      </c>
    </row>
    <row r="1308" spans="1:23" x14ac:dyDescent="0.25">
      <c r="A1308" t="s">
        <v>7</v>
      </c>
      <c r="B1308" t="s">
        <v>680</v>
      </c>
      <c r="C1308" t="s">
        <v>187</v>
      </c>
      <c r="D1308" t="s">
        <v>538</v>
      </c>
      <c r="F1308" t="s">
        <v>539</v>
      </c>
      <c r="G1308" t="s">
        <v>540</v>
      </c>
      <c r="H1308" t="s">
        <v>541</v>
      </c>
      <c r="I1308" t="s">
        <v>542</v>
      </c>
      <c r="J1308" t="s">
        <v>543</v>
      </c>
      <c r="K1308">
        <v>21</v>
      </c>
      <c r="L1308" t="s">
        <v>574</v>
      </c>
      <c r="M1308" t="s">
        <v>575</v>
      </c>
      <c r="N1308" t="s">
        <v>546</v>
      </c>
      <c r="O1308" t="s">
        <v>547</v>
      </c>
      <c r="P1308" t="s">
        <v>594</v>
      </c>
      <c r="Q1308" t="s">
        <v>595</v>
      </c>
      <c r="R1308" t="s">
        <v>572</v>
      </c>
      <c r="S1308" t="s">
        <v>567</v>
      </c>
      <c r="T1308" s="113">
        <v>410</v>
      </c>
      <c r="U1308" t="s">
        <v>639</v>
      </c>
    </row>
    <row r="1309" spans="1:23" x14ac:dyDescent="0.25">
      <c r="A1309" t="s">
        <v>7</v>
      </c>
      <c r="B1309" t="s">
        <v>680</v>
      </c>
      <c r="C1309" t="s">
        <v>187</v>
      </c>
      <c r="D1309" t="s">
        <v>538</v>
      </c>
      <c r="F1309" t="s">
        <v>539</v>
      </c>
      <c r="G1309" t="s">
        <v>540</v>
      </c>
      <c r="H1309" t="s">
        <v>541</v>
      </c>
      <c r="I1309" t="s">
        <v>542</v>
      </c>
      <c r="J1309" t="s">
        <v>543</v>
      </c>
      <c r="K1309">
        <v>21</v>
      </c>
      <c r="L1309" t="s">
        <v>576</v>
      </c>
      <c r="M1309" t="s">
        <v>547</v>
      </c>
      <c r="N1309" t="s">
        <v>546</v>
      </c>
      <c r="O1309" t="s">
        <v>547</v>
      </c>
      <c r="P1309" t="s">
        <v>594</v>
      </c>
      <c r="Q1309" t="s">
        <v>595</v>
      </c>
      <c r="R1309" t="s">
        <v>131</v>
      </c>
      <c r="S1309" t="s">
        <v>550</v>
      </c>
      <c r="T1309" s="113">
        <v>26590</v>
      </c>
      <c r="U1309" t="s">
        <v>639</v>
      </c>
    </row>
    <row r="1310" spans="1:23" x14ac:dyDescent="0.25">
      <c r="A1310" t="s">
        <v>7</v>
      </c>
      <c r="B1310" t="s">
        <v>680</v>
      </c>
      <c r="C1310" t="s">
        <v>187</v>
      </c>
      <c r="D1310" t="s">
        <v>538</v>
      </c>
      <c r="F1310" t="s">
        <v>539</v>
      </c>
      <c r="G1310" t="s">
        <v>540</v>
      </c>
      <c r="H1310" t="s">
        <v>541</v>
      </c>
      <c r="I1310" t="s">
        <v>542</v>
      </c>
      <c r="J1310" t="s">
        <v>543</v>
      </c>
      <c r="K1310">
        <v>21</v>
      </c>
      <c r="L1310" t="s">
        <v>576</v>
      </c>
      <c r="M1310" t="s">
        <v>547</v>
      </c>
      <c r="N1310" t="s">
        <v>546</v>
      </c>
      <c r="O1310" t="s">
        <v>547</v>
      </c>
      <c r="P1310" t="s">
        <v>594</v>
      </c>
      <c r="Q1310" t="s">
        <v>595</v>
      </c>
      <c r="R1310" t="s">
        <v>597</v>
      </c>
      <c r="S1310" t="s">
        <v>553</v>
      </c>
      <c r="T1310" s="113">
        <v>4330</v>
      </c>
      <c r="U1310" t="s">
        <v>639</v>
      </c>
    </row>
    <row r="1311" spans="1:23" x14ac:dyDescent="0.25">
      <c r="A1311" t="s">
        <v>7</v>
      </c>
      <c r="B1311" t="s">
        <v>680</v>
      </c>
      <c r="C1311" t="s">
        <v>187</v>
      </c>
      <c r="D1311" t="s">
        <v>538</v>
      </c>
      <c r="F1311" t="s">
        <v>539</v>
      </c>
      <c r="G1311" t="s">
        <v>540</v>
      </c>
      <c r="H1311" t="s">
        <v>541</v>
      </c>
      <c r="I1311" t="s">
        <v>542</v>
      </c>
      <c r="J1311" t="s">
        <v>543</v>
      </c>
      <c r="K1311">
        <v>21</v>
      </c>
      <c r="L1311" t="s">
        <v>576</v>
      </c>
      <c r="M1311" t="s">
        <v>547</v>
      </c>
      <c r="N1311" t="s">
        <v>546</v>
      </c>
      <c r="O1311" t="s">
        <v>547</v>
      </c>
      <c r="P1311" t="s">
        <v>594</v>
      </c>
      <c r="Q1311" t="s">
        <v>595</v>
      </c>
      <c r="R1311" t="s">
        <v>598</v>
      </c>
      <c r="S1311" t="s">
        <v>555</v>
      </c>
      <c r="T1311" s="113">
        <v>160</v>
      </c>
      <c r="U1311" t="s">
        <v>639</v>
      </c>
    </row>
    <row r="1312" spans="1:23" x14ac:dyDescent="0.25">
      <c r="A1312" t="s">
        <v>7</v>
      </c>
      <c r="B1312" t="s">
        <v>680</v>
      </c>
      <c r="C1312" t="s">
        <v>187</v>
      </c>
      <c r="D1312" t="s">
        <v>538</v>
      </c>
      <c r="F1312" t="s">
        <v>539</v>
      </c>
      <c r="G1312" t="s">
        <v>540</v>
      </c>
      <c r="H1312" t="s">
        <v>541</v>
      </c>
      <c r="I1312" t="s">
        <v>542</v>
      </c>
      <c r="J1312" t="s">
        <v>543</v>
      </c>
      <c r="K1312">
        <v>21</v>
      </c>
      <c r="L1312" t="s">
        <v>576</v>
      </c>
      <c r="M1312" t="s">
        <v>547</v>
      </c>
      <c r="N1312" t="s">
        <v>546</v>
      </c>
      <c r="O1312" t="s">
        <v>547</v>
      </c>
      <c r="P1312" t="s">
        <v>594</v>
      </c>
      <c r="Q1312" t="s">
        <v>595</v>
      </c>
      <c r="R1312" t="s">
        <v>599</v>
      </c>
      <c r="S1312" t="s">
        <v>557</v>
      </c>
      <c r="T1312" s="113">
        <v>7730</v>
      </c>
      <c r="U1312" t="s">
        <v>639</v>
      </c>
    </row>
    <row r="1313" spans="1:23" x14ac:dyDescent="0.25">
      <c r="A1313" t="s">
        <v>7</v>
      </c>
      <c r="B1313" t="s">
        <v>680</v>
      </c>
      <c r="C1313" t="s">
        <v>187</v>
      </c>
      <c r="D1313" t="s">
        <v>538</v>
      </c>
      <c r="F1313" t="s">
        <v>539</v>
      </c>
      <c r="G1313" t="s">
        <v>540</v>
      </c>
      <c r="H1313" t="s">
        <v>541</v>
      </c>
      <c r="I1313" t="s">
        <v>542</v>
      </c>
      <c r="J1313" t="s">
        <v>543</v>
      </c>
      <c r="K1313">
        <v>21</v>
      </c>
      <c r="L1313" t="s">
        <v>576</v>
      </c>
      <c r="M1313" t="s">
        <v>547</v>
      </c>
      <c r="N1313" t="s">
        <v>546</v>
      </c>
      <c r="O1313" t="s">
        <v>547</v>
      </c>
      <c r="P1313" t="s">
        <v>594</v>
      </c>
      <c r="Q1313" t="s">
        <v>595</v>
      </c>
      <c r="R1313" t="s">
        <v>600</v>
      </c>
      <c r="S1313" t="s">
        <v>559</v>
      </c>
      <c r="T1313" s="113">
        <v>3370</v>
      </c>
      <c r="U1313" t="s">
        <v>639</v>
      </c>
    </row>
    <row r="1314" spans="1:23" x14ac:dyDescent="0.25">
      <c r="A1314" t="s">
        <v>7</v>
      </c>
      <c r="B1314" t="s">
        <v>680</v>
      </c>
      <c r="C1314" t="s">
        <v>187</v>
      </c>
      <c r="D1314" t="s">
        <v>538</v>
      </c>
      <c r="F1314" t="s">
        <v>539</v>
      </c>
      <c r="G1314" t="s">
        <v>540</v>
      </c>
      <c r="H1314" t="s">
        <v>541</v>
      </c>
      <c r="I1314" t="s">
        <v>542</v>
      </c>
      <c r="J1314" t="s">
        <v>543</v>
      </c>
      <c r="K1314">
        <v>21</v>
      </c>
      <c r="L1314" t="s">
        <v>576</v>
      </c>
      <c r="M1314" t="s">
        <v>547</v>
      </c>
      <c r="N1314" t="s">
        <v>546</v>
      </c>
      <c r="O1314" t="s">
        <v>547</v>
      </c>
      <c r="P1314" t="s">
        <v>594</v>
      </c>
      <c r="Q1314" t="s">
        <v>595</v>
      </c>
      <c r="R1314" t="s">
        <v>601</v>
      </c>
      <c r="S1314" t="s">
        <v>561</v>
      </c>
      <c r="T1314" s="113">
        <v>4470</v>
      </c>
      <c r="U1314" t="s">
        <v>681</v>
      </c>
    </row>
    <row r="1315" spans="1:23" x14ac:dyDescent="0.25">
      <c r="A1315" t="s">
        <v>7</v>
      </c>
      <c r="B1315" t="s">
        <v>680</v>
      </c>
      <c r="C1315" t="s">
        <v>187</v>
      </c>
      <c r="D1315" t="s">
        <v>538</v>
      </c>
      <c r="F1315" t="s">
        <v>539</v>
      </c>
      <c r="G1315" t="s">
        <v>540</v>
      </c>
      <c r="H1315" t="s">
        <v>541</v>
      </c>
      <c r="I1315" t="s">
        <v>542</v>
      </c>
      <c r="J1315" t="s">
        <v>543</v>
      </c>
      <c r="K1315">
        <v>21</v>
      </c>
      <c r="L1315" t="s">
        <v>576</v>
      </c>
      <c r="M1315" t="s">
        <v>547</v>
      </c>
      <c r="N1315" t="s">
        <v>546</v>
      </c>
      <c r="O1315" t="s">
        <v>547</v>
      </c>
      <c r="P1315" t="s">
        <v>594</v>
      </c>
      <c r="Q1315" t="s">
        <v>595</v>
      </c>
      <c r="R1315" t="s">
        <v>602</v>
      </c>
      <c r="S1315" t="s">
        <v>563</v>
      </c>
      <c r="T1315" s="113">
        <v>1090</v>
      </c>
      <c r="U1315" t="s">
        <v>639</v>
      </c>
    </row>
    <row r="1316" spans="1:23" x14ac:dyDescent="0.25">
      <c r="A1316" t="s">
        <v>7</v>
      </c>
      <c r="B1316" t="s">
        <v>680</v>
      </c>
      <c r="C1316" t="s">
        <v>187</v>
      </c>
      <c r="D1316" t="s">
        <v>538</v>
      </c>
      <c r="F1316" t="s">
        <v>539</v>
      </c>
      <c r="G1316" t="s">
        <v>540</v>
      </c>
      <c r="H1316" t="s">
        <v>541</v>
      </c>
      <c r="I1316" t="s">
        <v>542</v>
      </c>
      <c r="J1316" t="s">
        <v>543</v>
      </c>
      <c r="K1316">
        <v>21</v>
      </c>
      <c r="L1316" t="s">
        <v>576</v>
      </c>
      <c r="M1316" t="s">
        <v>547</v>
      </c>
      <c r="N1316" t="s">
        <v>546</v>
      </c>
      <c r="O1316" t="s">
        <v>547</v>
      </c>
      <c r="P1316" t="s">
        <v>594</v>
      </c>
      <c r="Q1316" t="s">
        <v>595</v>
      </c>
      <c r="R1316" t="s">
        <v>603</v>
      </c>
      <c r="S1316" t="s">
        <v>565</v>
      </c>
      <c r="T1316" s="113">
        <v>5150</v>
      </c>
      <c r="U1316" t="s">
        <v>682</v>
      </c>
    </row>
    <row r="1317" spans="1:23" x14ac:dyDescent="0.25">
      <c r="A1317" t="s">
        <v>7</v>
      </c>
      <c r="B1317" t="s">
        <v>680</v>
      </c>
      <c r="C1317" t="s">
        <v>187</v>
      </c>
      <c r="D1317" t="s">
        <v>538</v>
      </c>
      <c r="F1317" t="s">
        <v>539</v>
      </c>
      <c r="G1317" t="s">
        <v>540</v>
      </c>
      <c r="H1317" t="s">
        <v>541</v>
      </c>
      <c r="I1317" t="s">
        <v>542</v>
      </c>
      <c r="J1317" t="s">
        <v>543</v>
      </c>
      <c r="K1317">
        <v>21</v>
      </c>
      <c r="L1317" t="s">
        <v>576</v>
      </c>
      <c r="M1317" t="s">
        <v>547</v>
      </c>
      <c r="N1317" t="s">
        <v>546</v>
      </c>
      <c r="O1317" t="s">
        <v>547</v>
      </c>
      <c r="P1317" t="s">
        <v>594</v>
      </c>
      <c r="Q1317" t="s">
        <v>595</v>
      </c>
      <c r="R1317" t="s">
        <v>572</v>
      </c>
      <c r="S1317" t="s">
        <v>567</v>
      </c>
      <c r="T1317" s="113">
        <v>290</v>
      </c>
      <c r="U1317" t="s">
        <v>639</v>
      </c>
    </row>
    <row r="1318" spans="1:23" s="47" customFormat="1" x14ac:dyDescent="0.25">
      <c r="A1318" s="47" t="s">
        <v>455</v>
      </c>
      <c r="B1318" s="47" t="s">
        <v>683</v>
      </c>
      <c r="C1318" s="47" t="s">
        <v>187</v>
      </c>
      <c r="D1318" s="47" t="s">
        <v>538</v>
      </c>
      <c r="F1318" s="47" t="s">
        <v>539</v>
      </c>
      <c r="G1318" s="47" t="s">
        <v>540</v>
      </c>
      <c r="H1318" s="47" t="s">
        <v>541</v>
      </c>
      <c r="I1318" s="47" t="s">
        <v>542</v>
      </c>
      <c r="J1318" s="47" t="s">
        <v>543</v>
      </c>
      <c r="K1318" s="47">
        <v>21</v>
      </c>
      <c r="L1318" s="47" t="s">
        <v>544</v>
      </c>
      <c r="M1318" s="47" t="s">
        <v>545</v>
      </c>
      <c r="N1318" s="47" t="s">
        <v>546</v>
      </c>
      <c r="O1318" s="47" t="s">
        <v>547</v>
      </c>
      <c r="P1318" s="47" t="s">
        <v>548</v>
      </c>
      <c r="Q1318" s="47" t="s">
        <v>549</v>
      </c>
      <c r="R1318" s="47" t="s">
        <v>131</v>
      </c>
      <c r="S1318" s="47" t="s">
        <v>550</v>
      </c>
      <c r="T1318" s="114">
        <v>7631</v>
      </c>
      <c r="U1318" s="47" t="s">
        <v>582</v>
      </c>
      <c r="V1318" s="53" t="s">
        <v>858</v>
      </c>
      <c r="W1318" s="114">
        <f>SUM(T1319:T1321)</f>
        <v>2152</v>
      </c>
    </row>
    <row r="1319" spans="1:23" s="47" customFormat="1" x14ac:dyDescent="0.25">
      <c r="A1319" s="47" t="s">
        <v>455</v>
      </c>
      <c r="B1319" s="47" t="s">
        <v>683</v>
      </c>
      <c r="C1319" s="47" t="s">
        <v>187</v>
      </c>
      <c r="D1319" s="47" t="s">
        <v>538</v>
      </c>
      <c r="F1319" s="47" t="s">
        <v>539</v>
      </c>
      <c r="G1319" s="47" t="s">
        <v>540</v>
      </c>
      <c r="H1319" s="47" t="s">
        <v>541</v>
      </c>
      <c r="I1319" s="47" t="s">
        <v>542</v>
      </c>
      <c r="J1319" s="47" t="s">
        <v>543</v>
      </c>
      <c r="K1319" s="47">
        <v>21</v>
      </c>
      <c r="L1319" s="47" t="s">
        <v>544</v>
      </c>
      <c r="M1319" s="47" t="s">
        <v>545</v>
      </c>
      <c r="N1319" s="47" t="s">
        <v>546</v>
      </c>
      <c r="O1319" s="47" t="s">
        <v>547</v>
      </c>
      <c r="P1319" s="47" t="s">
        <v>548</v>
      </c>
      <c r="Q1319" s="47" t="s">
        <v>549</v>
      </c>
      <c r="R1319" s="47" t="s">
        <v>552</v>
      </c>
      <c r="S1319" s="47" t="s">
        <v>553</v>
      </c>
      <c r="T1319" s="114">
        <v>492</v>
      </c>
      <c r="U1319" s="47" t="s">
        <v>582</v>
      </c>
      <c r="V1319" s="53" t="s">
        <v>859</v>
      </c>
      <c r="W1319" s="114">
        <f>SUM(T1322:T1327)</f>
        <v>5449</v>
      </c>
    </row>
    <row r="1320" spans="1:23" s="47" customFormat="1" x14ac:dyDescent="0.25">
      <c r="A1320" s="47" t="s">
        <v>455</v>
      </c>
      <c r="B1320" s="47" t="s">
        <v>683</v>
      </c>
      <c r="C1320" s="47" t="s">
        <v>187</v>
      </c>
      <c r="D1320" s="47" t="s">
        <v>538</v>
      </c>
      <c r="F1320" s="47" t="s">
        <v>539</v>
      </c>
      <c r="G1320" s="47" t="s">
        <v>540</v>
      </c>
      <c r="H1320" s="47" t="s">
        <v>541</v>
      </c>
      <c r="I1320" s="47" t="s">
        <v>542</v>
      </c>
      <c r="J1320" s="47" t="s">
        <v>543</v>
      </c>
      <c r="K1320" s="47">
        <v>21</v>
      </c>
      <c r="L1320" s="47" t="s">
        <v>544</v>
      </c>
      <c r="M1320" s="47" t="s">
        <v>545</v>
      </c>
      <c r="N1320" s="47" t="s">
        <v>546</v>
      </c>
      <c r="O1320" s="47" t="s">
        <v>547</v>
      </c>
      <c r="P1320" s="47" t="s">
        <v>548</v>
      </c>
      <c r="Q1320" s="47" t="s">
        <v>549</v>
      </c>
      <c r="R1320" s="47" t="s">
        <v>554</v>
      </c>
      <c r="S1320" s="47" t="s">
        <v>555</v>
      </c>
      <c r="T1320" s="114">
        <v>982</v>
      </c>
      <c r="U1320" s="47" t="s">
        <v>582</v>
      </c>
      <c r="V1320" s="53" t="s">
        <v>862</v>
      </c>
      <c r="W1320" s="114">
        <f>SUM(T1319:T1327)</f>
        <v>7601</v>
      </c>
    </row>
    <row r="1321" spans="1:23" s="47" customFormat="1" x14ac:dyDescent="0.25">
      <c r="A1321" s="47" t="s">
        <v>455</v>
      </c>
      <c r="B1321" s="47" t="s">
        <v>683</v>
      </c>
      <c r="C1321" s="47" t="s">
        <v>187</v>
      </c>
      <c r="D1321" s="47" t="s">
        <v>538</v>
      </c>
      <c r="F1321" s="47" t="s">
        <v>539</v>
      </c>
      <c r="G1321" s="47" t="s">
        <v>540</v>
      </c>
      <c r="H1321" s="47" t="s">
        <v>541</v>
      </c>
      <c r="I1321" s="47" t="s">
        <v>542</v>
      </c>
      <c r="J1321" s="47" t="s">
        <v>543</v>
      </c>
      <c r="K1321" s="47">
        <v>21</v>
      </c>
      <c r="L1321" s="47" t="s">
        <v>544</v>
      </c>
      <c r="M1321" s="47" t="s">
        <v>545</v>
      </c>
      <c r="N1321" s="47" t="s">
        <v>546</v>
      </c>
      <c r="O1321" s="47" t="s">
        <v>547</v>
      </c>
      <c r="P1321" s="47" t="s">
        <v>548</v>
      </c>
      <c r="Q1321" s="47" t="s">
        <v>549</v>
      </c>
      <c r="R1321" s="47" t="s">
        <v>556</v>
      </c>
      <c r="S1321" s="47" t="s">
        <v>557</v>
      </c>
      <c r="T1321" s="114">
        <v>678</v>
      </c>
      <c r="U1321" s="47" t="s">
        <v>582</v>
      </c>
      <c r="V1321" s="53"/>
      <c r="W1321" s="114"/>
    </row>
    <row r="1322" spans="1:23" s="47" customFormat="1" x14ac:dyDescent="0.25">
      <c r="A1322" s="47" t="s">
        <v>455</v>
      </c>
      <c r="B1322" s="47" t="s">
        <v>683</v>
      </c>
      <c r="C1322" s="47" t="s">
        <v>187</v>
      </c>
      <c r="D1322" s="47" t="s">
        <v>538</v>
      </c>
      <c r="F1322" s="47" t="s">
        <v>539</v>
      </c>
      <c r="G1322" s="47" t="s">
        <v>540</v>
      </c>
      <c r="H1322" s="47" t="s">
        <v>541</v>
      </c>
      <c r="I1322" s="47" t="s">
        <v>542</v>
      </c>
      <c r="J1322" s="47" t="s">
        <v>543</v>
      </c>
      <c r="K1322" s="47">
        <v>21</v>
      </c>
      <c r="L1322" s="47" t="s">
        <v>544</v>
      </c>
      <c r="M1322" s="47" t="s">
        <v>545</v>
      </c>
      <c r="N1322" s="47" t="s">
        <v>546</v>
      </c>
      <c r="O1322" s="47" t="s">
        <v>547</v>
      </c>
      <c r="P1322" s="47" t="s">
        <v>548</v>
      </c>
      <c r="Q1322" s="47" t="s">
        <v>549</v>
      </c>
      <c r="R1322" s="47" t="s">
        <v>558</v>
      </c>
      <c r="S1322" s="47" t="s">
        <v>559</v>
      </c>
      <c r="T1322" s="114">
        <v>172</v>
      </c>
      <c r="U1322" s="47" t="s">
        <v>582</v>
      </c>
      <c r="V1322" s="53"/>
      <c r="W1322" s="114"/>
    </row>
    <row r="1323" spans="1:23" s="47" customFormat="1" x14ac:dyDescent="0.25">
      <c r="A1323" s="47" t="s">
        <v>455</v>
      </c>
      <c r="B1323" s="47" t="s">
        <v>683</v>
      </c>
      <c r="C1323" s="47" t="s">
        <v>187</v>
      </c>
      <c r="D1323" s="47" t="s">
        <v>538</v>
      </c>
      <c r="F1323" s="47" t="s">
        <v>539</v>
      </c>
      <c r="G1323" s="47" t="s">
        <v>540</v>
      </c>
      <c r="H1323" s="47" t="s">
        <v>541</v>
      </c>
      <c r="I1323" s="47" t="s">
        <v>542</v>
      </c>
      <c r="J1323" s="47" t="s">
        <v>543</v>
      </c>
      <c r="K1323" s="47">
        <v>21</v>
      </c>
      <c r="L1323" s="47" t="s">
        <v>544</v>
      </c>
      <c r="M1323" s="47" t="s">
        <v>545</v>
      </c>
      <c r="N1323" s="47" t="s">
        <v>546</v>
      </c>
      <c r="O1323" s="47" t="s">
        <v>547</v>
      </c>
      <c r="P1323" s="47" t="s">
        <v>548</v>
      </c>
      <c r="Q1323" s="47" t="s">
        <v>549</v>
      </c>
      <c r="R1323" s="47" t="s">
        <v>560</v>
      </c>
      <c r="S1323" s="47" t="s">
        <v>561</v>
      </c>
      <c r="T1323" s="114">
        <v>991</v>
      </c>
      <c r="U1323" s="47" t="s">
        <v>582</v>
      </c>
      <c r="V1323" s="53"/>
      <c r="W1323" s="114"/>
    </row>
    <row r="1324" spans="1:23" s="47" customFormat="1" x14ac:dyDescent="0.25">
      <c r="A1324" s="47" t="s">
        <v>455</v>
      </c>
      <c r="B1324" s="47" t="s">
        <v>683</v>
      </c>
      <c r="C1324" s="47" t="s">
        <v>187</v>
      </c>
      <c r="D1324" s="47" t="s">
        <v>538</v>
      </c>
      <c r="F1324" s="47" t="s">
        <v>539</v>
      </c>
      <c r="G1324" s="47" t="s">
        <v>540</v>
      </c>
      <c r="H1324" s="47" t="s">
        <v>541</v>
      </c>
      <c r="I1324" s="47" t="s">
        <v>542</v>
      </c>
      <c r="J1324" s="47" t="s">
        <v>543</v>
      </c>
      <c r="K1324" s="47">
        <v>21</v>
      </c>
      <c r="L1324" s="47" t="s">
        <v>544</v>
      </c>
      <c r="M1324" s="47" t="s">
        <v>545</v>
      </c>
      <c r="N1324" s="47" t="s">
        <v>546</v>
      </c>
      <c r="O1324" s="47" t="s">
        <v>547</v>
      </c>
      <c r="P1324" s="47" t="s">
        <v>548</v>
      </c>
      <c r="Q1324" s="47" t="s">
        <v>549</v>
      </c>
      <c r="R1324" s="47" t="s">
        <v>562</v>
      </c>
      <c r="S1324" s="47" t="s">
        <v>563</v>
      </c>
      <c r="T1324" s="114">
        <v>1124</v>
      </c>
      <c r="U1324" s="47" t="s">
        <v>582</v>
      </c>
      <c r="V1324" s="53"/>
      <c r="W1324" s="114"/>
    </row>
    <row r="1325" spans="1:23" s="47" customFormat="1" x14ac:dyDescent="0.25">
      <c r="A1325" s="47" t="s">
        <v>455</v>
      </c>
      <c r="B1325" s="47" t="s">
        <v>683</v>
      </c>
      <c r="C1325" s="47" t="s">
        <v>187</v>
      </c>
      <c r="D1325" s="47" t="s">
        <v>538</v>
      </c>
      <c r="F1325" s="47" t="s">
        <v>539</v>
      </c>
      <c r="G1325" s="47" t="s">
        <v>540</v>
      </c>
      <c r="H1325" s="47" t="s">
        <v>541</v>
      </c>
      <c r="I1325" s="47" t="s">
        <v>542</v>
      </c>
      <c r="J1325" s="47" t="s">
        <v>543</v>
      </c>
      <c r="K1325" s="47">
        <v>21</v>
      </c>
      <c r="L1325" s="47" t="s">
        <v>544</v>
      </c>
      <c r="M1325" s="47" t="s">
        <v>545</v>
      </c>
      <c r="N1325" s="47" t="s">
        <v>546</v>
      </c>
      <c r="O1325" s="47" t="s">
        <v>547</v>
      </c>
      <c r="P1325" s="47" t="s">
        <v>548</v>
      </c>
      <c r="Q1325" s="47" t="s">
        <v>549</v>
      </c>
      <c r="R1325" s="47" t="s">
        <v>564</v>
      </c>
      <c r="S1325" s="47" t="s">
        <v>565</v>
      </c>
      <c r="T1325" s="114">
        <v>752</v>
      </c>
      <c r="U1325" s="47" t="s">
        <v>582</v>
      </c>
      <c r="V1325" s="53"/>
      <c r="W1325" s="114"/>
    </row>
    <row r="1326" spans="1:23" s="47" customFormat="1" x14ac:dyDescent="0.25">
      <c r="A1326" s="47" t="s">
        <v>455</v>
      </c>
      <c r="B1326" s="47" t="s">
        <v>683</v>
      </c>
      <c r="C1326" s="47" t="s">
        <v>187</v>
      </c>
      <c r="D1326" s="47" t="s">
        <v>538</v>
      </c>
      <c r="F1326" s="47" t="s">
        <v>539</v>
      </c>
      <c r="G1326" s="47" t="s">
        <v>540</v>
      </c>
      <c r="H1326" s="47" t="s">
        <v>541</v>
      </c>
      <c r="I1326" s="47" t="s">
        <v>542</v>
      </c>
      <c r="J1326" s="47" t="s">
        <v>543</v>
      </c>
      <c r="K1326" s="47">
        <v>21</v>
      </c>
      <c r="L1326" s="47" t="s">
        <v>544</v>
      </c>
      <c r="M1326" s="47" t="s">
        <v>545</v>
      </c>
      <c r="N1326" s="47" t="s">
        <v>546</v>
      </c>
      <c r="O1326" s="47" t="s">
        <v>547</v>
      </c>
      <c r="P1326" s="47" t="s">
        <v>548</v>
      </c>
      <c r="Q1326" s="47" t="s">
        <v>549</v>
      </c>
      <c r="R1326" s="47" t="s">
        <v>566</v>
      </c>
      <c r="S1326" s="47" t="s">
        <v>567</v>
      </c>
      <c r="T1326" s="114">
        <v>653</v>
      </c>
      <c r="U1326" s="47" t="s">
        <v>582</v>
      </c>
      <c r="V1326" s="53"/>
      <c r="W1326" s="114"/>
    </row>
    <row r="1327" spans="1:23" s="47" customFormat="1" x14ac:dyDescent="0.25">
      <c r="A1327" s="47" t="s">
        <v>455</v>
      </c>
      <c r="B1327" s="47" t="s">
        <v>683</v>
      </c>
      <c r="C1327" s="47" t="s">
        <v>187</v>
      </c>
      <c r="D1327" s="47" t="s">
        <v>538</v>
      </c>
      <c r="F1327" s="47" t="s">
        <v>539</v>
      </c>
      <c r="G1327" s="47" t="s">
        <v>540</v>
      </c>
      <c r="H1327" s="47" t="s">
        <v>541</v>
      </c>
      <c r="I1327" s="47" t="s">
        <v>542</v>
      </c>
      <c r="J1327" s="47" t="s">
        <v>543</v>
      </c>
      <c r="K1327" s="47">
        <v>21</v>
      </c>
      <c r="L1327" s="47" t="s">
        <v>544</v>
      </c>
      <c r="M1327" s="47" t="s">
        <v>545</v>
      </c>
      <c r="N1327" s="47" t="s">
        <v>546</v>
      </c>
      <c r="O1327" s="47" t="s">
        <v>547</v>
      </c>
      <c r="P1327" s="47" t="s">
        <v>548</v>
      </c>
      <c r="Q1327" s="47" t="s">
        <v>549</v>
      </c>
      <c r="R1327" s="47" t="s">
        <v>568</v>
      </c>
      <c r="S1327" s="47" t="s">
        <v>569</v>
      </c>
      <c r="T1327" s="114">
        <v>1757</v>
      </c>
      <c r="U1327" s="47" t="s">
        <v>582</v>
      </c>
      <c r="V1327" s="53"/>
      <c r="W1327" s="114"/>
    </row>
    <row r="1328" spans="1:23" x14ac:dyDescent="0.25">
      <c r="A1328" t="s">
        <v>455</v>
      </c>
      <c r="B1328" t="s">
        <v>683</v>
      </c>
      <c r="C1328" t="s">
        <v>187</v>
      </c>
      <c r="D1328" t="s">
        <v>538</v>
      </c>
      <c r="F1328" t="s">
        <v>539</v>
      </c>
      <c r="G1328" t="s">
        <v>540</v>
      </c>
      <c r="H1328" t="s">
        <v>541</v>
      </c>
      <c r="I1328" t="s">
        <v>542</v>
      </c>
      <c r="J1328" t="s">
        <v>543</v>
      </c>
      <c r="K1328">
        <v>21</v>
      </c>
      <c r="L1328" t="s">
        <v>574</v>
      </c>
      <c r="M1328" t="s">
        <v>575</v>
      </c>
      <c r="N1328" t="s">
        <v>546</v>
      </c>
      <c r="O1328" t="s">
        <v>547</v>
      </c>
      <c r="P1328" t="s">
        <v>548</v>
      </c>
      <c r="Q1328" t="s">
        <v>549</v>
      </c>
      <c r="R1328" t="s">
        <v>131</v>
      </c>
      <c r="S1328" t="s">
        <v>550</v>
      </c>
      <c r="T1328" s="113">
        <v>3923</v>
      </c>
      <c r="U1328" t="s">
        <v>582</v>
      </c>
    </row>
    <row r="1329" spans="1:21" x14ac:dyDescent="0.25">
      <c r="A1329" t="s">
        <v>455</v>
      </c>
      <c r="B1329" t="s">
        <v>683</v>
      </c>
      <c r="C1329" t="s">
        <v>187</v>
      </c>
      <c r="D1329" t="s">
        <v>538</v>
      </c>
      <c r="F1329" t="s">
        <v>539</v>
      </c>
      <c r="G1329" t="s">
        <v>540</v>
      </c>
      <c r="H1329" t="s">
        <v>541</v>
      </c>
      <c r="I1329" t="s">
        <v>542</v>
      </c>
      <c r="J1329" t="s">
        <v>543</v>
      </c>
      <c r="K1329">
        <v>21</v>
      </c>
      <c r="L1329" t="s">
        <v>574</v>
      </c>
      <c r="M1329" t="s">
        <v>575</v>
      </c>
      <c r="N1329" t="s">
        <v>546</v>
      </c>
      <c r="O1329" t="s">
        <v>547</v>
      </c>
      <c r="P1329" t="s">
        <v>548</v>
      </c>
      <c r="Q1329" t="s">
        <v>549</v>
      </c>
      <c r="R1329" t="s">
        <v>552</v>
      </c>
      <c r="S1329" t="s">
        <v>553</v>
      </c>
      <c r="T1329" s="113">
        <v>311</v>
      </c>
      <c r="U1329" t="s">
        <v>582</v>
      </c>
    </row>
    <row r="1330" spans="1:21" x14ac:dyDescent="0.25">
      <c r="A1330" t="s">
        <v>455</v>
      </c>
      <c r="B1330" t="s">
        <v>683</v>
      </c>
      <c r="C1330" t="s">
        <v>187</v>
      </c>
      <c r="D1330" t="s">
        <v>538</v>
      </c>
      <c r="F1330" t="s">
        <v>539</v>
      </c>
      <c r="G1330" t="s">
        <v>540</v>
      </c>
      <c r="H1330" t="s">
        <v>541</v>
      </c>
      <c r="I1330" t="s">
        <v>542</v>
      </c>
      <c r="J1330" t="s">
        <v>543</v>
      </c>
      <c r="K1330">
        <v>21</v>
      </c>
      <c r="L1330" t="s">
        <v>574</v>
      </c>
      <c r="M1330" t="s">
        <v>575</v>
      </c>
      <c r="N1330" t="s">
        <v>546</v>
      </c>
      <c r="O1330" t="s">
        <v>547</v>
      </c>
      <c r="P1330" t="s">
        <v>548</v>
      </c>
      <c r="Q1330" t="s">
        <v>549</v>
      </c>
      <c r="R1330" t="s">
        <v>554</v>
      </c>
      <c r="S1330" t="s">
        <v>555</v>
      </c>
      <c r="T1330" s="113">
        <v>317</v>
      </c>
      <c r="U1330" t="s">
        <v>582</v>
      </c>
    </row>
    <row r="1331" spans="1:21" x14ac:dyDescent="0.25">
      <c r="A1331" t="s">
        <v>455</v>
      </c>
      <c r="B1331" t="s">
        <v>683</v>
      </c>
      <c r="C1331" t="s">
        <v>187</v>
      </c>
      <c r="D1331" t="s">
        <v>538</v>
      </c>
      <c r="F1331" t="s">
        <v>539</v>
      </c>
      <c r="G1331" t="s">
        <v>540</v>
      </c>
      <c r="H1331" t="s">
        <v>541</v>
      </c>
      <c r="I1331" t="s">
        <v>542</v>
      </c>
      <c r="J1331" t="s">
        <v>543</v>
      </c>
      <c r="K1331">
        <v>21</v>
      </c>
      <c r="L1331" t="s">
        <v>574</v>
      </c>
      <c r="M1331" t="s">
        <v>575</v>
      </c>
      <c r="N1331" t="s">
        <v>546</v>
      </c>
      <c r="O1331" t="s">
        <v>547</v>
      </c>
      <c r="P1331" t="s">
        <v>548</v>
      </c>
      <c r="Q1331" t="s">
        <v>549</v>
      </c>
      <c r="R1331" t="s">
        <v>556</v>
      </c>
      <c r="S1331" t="s">
        <v>557</v>
      </c>
      <c r="T1331" s="113">
        <v>249</v>
      </c>
      <c r="U1331" t="s">
        <v>582</v>
      </c>
    </row>
    <row r="1332" spans="1:21" x14ac:dyDescent="0.25">
      <c r="A1332" t="s">
        <v>455</v>
      </c>
      <c r="B1332" t="s">
        <v>683</v>
      </c>
      <c r="C1332" t="s">
        <v>187</v>
      </c>
      <c r="D1332" t="s">
        <v>538</v>
      </c>
      <c r="F1332" t="s">
        <v>539</v>
      </c>
      <c r="G1332" t="s">
        <v>540</v>
      </c>
      <c r="H1332" t="s">
        <v>541</v>
      </c>
      <c r="I1332" t="s">
        <v>542</v>
      </c>
      <c r="J1332" t="s">
        <v>543</v>
      </c>
      <c r="K1332">
        <v>21</v>
      </c>
      <c r="L1332" t="s">
        <v>574</v>
      </c>
      <c r="M1332" t="s">
        <v>575</v>
      </c>
      <c r="N1332" t="s">
        <v>546</v>
      </c>
      <c r="O1332" t="s">
        <v>547</v>
      </c>
      <c r="P1332" t="s">
        <v>548</v>
      </c>
      <c r="Q1332" t="s">
        <v>549</v>
      </c>
      <c r="R1332" t="s">
        <v>558</v>
      </c>
      <c r="S1332" t="s">
        <v>559</v>
      </c>
      <c r="T1332" s="113">
        <v>39</v>
      </c>
      <c r="U1332" t="s">
        <v>582</v>
      </c>
    </row>
    <row r="1333" spans="1:21" x14ac:dyDescent="0.25">
      <c r="A1333" t="s">
        <v>455</v>
      </c>
      <c r="B1333" t="s">
        <v>683</v>
      </c>
      <c r="C1333" t="s">
        <v>187</v>
      </c>
      <c r="D1333" t="s">
        <v>538</v>
      </c>
      <c r="F1333" t="s">
        <v>539</v>
      </c>
      <c r="G1333" t="s">
        <v>540</v>
      </c>
      <c r="H1333" t="s">
        <v>541</v>
      </c>
      <c r="I1333" t="s">
        <v>542</v>
      </c>
      <c r="J1333" t="s">
        <v>543</v>
      </c>
      <c r="K1333">
        <v>21</v>
      </c>
      <c r="L1333" t="s">
        <v>574</v>
      </c>
      <c r="M1333" t="s">
        <v>575</v>
      </c>
      <c r="N1333" t="s">
        <v>546</v>
      </c>
      <c r="O1333" t="s">
        <v>547</v>
      </c>
      <c r="P1333" t="s">
        <v>548</v>
      </c>
      <c r="Q1333" t="s">
        <v>549</v>
      </c>
      <c r="R1333" t="s">
        <v>560</v>
      </c>
      <c r="S1333" t="s">
        <v>561</v>
      </c>
      <c r="T1333" s="113">
        <v>321</v>
      </c>
      <c r="U1333" t="s">
        <v>582</v>
      </c>
    </row>
    <row r="1334" spans="1:21" x14ac:dyDescent="0.25">
      <c r="A1334" t="s">
        <v>455</v>
      </c>
      <c r="B1334" t="s">
        <v>683</v>
      </c>
      <c r="C1334" t="s">
        <v>187</v>
      </c>
      <c r="D1334" t="s">
        <v>538</v>
      </c>
      <c r="F1334" t="s">
        <v>539</v>
      </c>
      <c r="G1334" t="s">
        <v>540</v>
      </c>
      <c r="H1334" t="s">
        <v>541</v>
      </c>
      <c r="I1334" t="s">
        <v>542</v>
      </c>
      <c r="J1334" t="s">
        <v>543</v>
      </c>
      <c r="K1334">
        <v>21</v>
      </c>
      <c r="L1334" t="s">
        <v>574</v>
      </c>
      <c r="M1334" t="s">
        <v>575</v>
      </c>
      <c r="N1334" t="s">
        <v>546</v>
      </c>
      <c r="O1334" t="s">
        <v>547</v>
      </c>
      <c r="P1334" t="s">
        <v>548</v>
      </c>
      <c r="Q1334" t="s">
        <v>549</v>
      </c>
      <c r="R1334" t="s">
        <v>562</v>
      </c>
      <c r="S1334" t="s">
        <v>563</v>
      </c>
      <c r="T1334" s="113">
        <v>602</v>
      </c>
      <c r="U1334" t="s">
        <v>582</v>
      </c>
    </row>
    <row r="1335" spans="1:21" x14ac:dyDescent="0.25">
      <c r="A1335" t="s">
        <v>455</v>
      </c>
      <c r="B1335" t="s">
        <v>683</v>
      </c>
      <c r="C1335" t="s">
        <v>187</v>
      </c>
      <c r="D1335" t="s">
        <v>538</v>
      </c>
      <c r="F1335" t="s">
        <v>539</v>
      </c>
      <c r="G1335" t="s">
        <v>540</v>
      </c>
      <c r="H1335" t="s">
        <v>541</v>
      </c>
      <c r="I1335" t="s">
        <v>542</v>
      </c>
      <c r="J1335" t="s">
        <v>543</v>
      </c>
      <c r="K1335">
        <v>21</v>
      </c>
      <c r="L1335" t="s">
        <v>574</v>
      </c>
      <c r="M1335" t="s">
        <v>575</v>
      </c>
      <c r="N1335" t="s">
        <v>546</v>
      </c>
      <c r="O1335" t="s">
        <v>547</v>
      </c>
      <c r="P1335" t="s">
        <v>548</v>
      </c>
      <c r="Q1335" t="s">
        <v>549</v>
      </c>
      <c r="R1335" t="s">
        <v>564</v>
      </c>
      <c r="S1335" t="s">
        <v>565</v>
      </c>
      <c r="T1335" s="113">
        <v>579</v>
      </c>
      <c r="U1335" t="s">
        <v>582</v>
      </c>
    </row>
    <row r="1336" spans="1:21" x14ac:dyDescent="0.25">
      <c r="A1336" t="s">
        <v>455</v>
      </c>
      <c r="B1336" t="s">
        <v>683</v>
      </c>
      <c r="C1336" t="s">
        <v>187</v>
      </c>
      <c r="D1336" t="s">
        <v>538</v>
      </c>
      <c r="F1336" t="s">
        <v>539</v>
      </c>
      <c r="G1336" t="s">
        <v>540</v>
      </c>
      <c r="H1336" t="s">
        <v>541</v>
      </c>
      <c r="I1336" t="s">
        <v>542</v>
      </c>
      <c r="J1336" t="s">
        <v>543</v>
      </c>
      <c r="K1336">
        <v>21</v>
      </c>
      <c r="L1336" t="s">
        <v>574</v>
      </c>
      <c r="M1336" t="s">
        <v>575</v>
      </c>
      <c r="N1336" t="s">
        <v>546</v>
      </c>
      <c r="O1336" t="s">
        <v>547</v>
      </c>
      <c r="P1336" t="s">
        <v>548</v>
      </c>
      <c r="Q1336" t="s">
        <v>549</v>
      </c>
      <c r="R1336" t="s">
        <v>566</v>
      </c>
      <c r="S1336" t="s">
        <v>567</v>
      </c>
      <c r="T1336" s="113">
        <v>581</v>
      </c>
      <c r="U1336" t="s">
        <v>582</v>
      </c>
    </row>
    <row r="1337" spans="1:21" x14ac:dyDescent="0.25">
      <c r="A1337" t="s">
        <v>455</v>
      </c>
      <c r="B1337" t="s">
        <v>683</v>
      </c>
      <c r="C1337" t="s">
        <v>187</v>
      </c>
      <c r="D1337" t="s">
        <v>538</v>
      </c>
      <c r="F1337" t="s">
        <v>539</v>
      </c>
      <c r="G1337" t="s">
        <v>540</v>
      </c>
      <c r="H1337" t="s">
        <v>541</v>
      </c>
      <c r="I1337" t="s">
        <v>542</v>
      </c>
      <c r="J1337" t="s">
        <v>543</v>
      </c>
      <c r="K1337">
        <v>21</v>
      </c>
      <c r="L1337" t="s">
        <v>574</v>
      </c>
      <c r="M1337" t="s">
        <v>575</v>
      </c>
      <c r="N1337" t="s">
        <v>546</v>
      </c>
      <c r="O1337" t="s">
        <v>547</v>
      </c>
      <c r="P1337" t="s">
        <v>548</v>
      </c>
      <c r="Q1337" t="s">
        <v>549</v>
      </c>
      <c r="R1337" t="s">
        <v>568</v>
      </c>
      <c r="S1337" t="s">
        <v>569</v>
      </c>
      <c r="T1337" s="113">
        <v>899</v>
      </c>
      <c r="U1337" t="s">
        <v>582</v>
      </c>
    </row>
    <row r="1338" spans="1:21" x14ac:dyDescent="0.25">
      <c r="A1338" t="s">
        <v>455</v>
      </c>
      <c r="B1338" t="s">
        <v>683</v>
      </c>
      <c r="C1338" t="s">
        <v>187</v>
      </c>
      <c r="D1338" t="s">
        <v>538</v>
      </c>
      <c r="F1338" t="s">
        <v>539</v>
      </c>
      <c r="G1338" t="s">
        <v>540</v>
      </c>
      <c r="H1338" t="s">
        <v>541</v>
      </c>
      <c r="I1338" t="s">
        <v>542</v>
      </c>
      <c r="J1338" t="s">
        <v>543</v>
      </c>
      <c r="K1338">
        <v>21</v>
      </c>
      <c r="L1338" t="s">
        <v>576</v>
      </c>
      <c r="M1338" t="s">
        <v>547</v>
      </c>
      <c r="N1338" t="s">
        <v>546</v>
      </c>
      <c r="O1338" t="s">
        <v>547</v>
      </c>
      <c r="P1338" t="s">
        <v>548</v>
      </c>
      <c r="Q1338" t="s">
        <v>549</v>
      </c>
      <c r="R1338" t="s">
        <v>131</v>
      </c>
      <c r="S1338" t="s">
        <v>550</v>
      </c>
      <c r="T1338" s="113">
        <v>3708</v>
      </c>
      <c r="U1338" t="s">
        <v>582</v>
      </c>
    </row>
    <row r="1339" spans="1:21" x14ac:dyDescent="0.25">
      <c r="A1339" t="s">
        <v>455</v>
      </c>
      <c r="B1339" t="s">
        <v>683</v>
      </c>
      <c r="C1339" t="s">
        <v>187</v>
      </c>
      <c r="D1339" t="s">
        <v>538</v>
      </c>
      <c r="F1339" t="s">
        <v>539</v>
      </c>
      <c r="G1339" t="s">
        <v>540</v>
      </c>
      <c r="H1339" t="s">
        <v>541</v>
      </c>
      <c r="I1339" t="s">
        <v>542</v>
      </c>
      <c r="J1339" t="s">
        <v>543</v>
      </c>
      <c r="K1339">
        <v>21</v>
      </c>
      <c r="L1339" t="s">
        <v>576</v>
      </c>
      <c r="M1339" t="s">
        <v>547</v>
      </c>
      <c r="N1339" t="s">
        <v>546</v>
      </c>
      <c r="O1339" t="s">
        <v>547</v>
      </c>
      <c r="P1339" t="s">
        <v>548</v>
      </c>
      <c r="Q1339" t="s">
        <v>549</v>
      </c>
      <c r="R1339" t="s">
        <v>552</v>
      </c>
      <c r="S1339" t="s">
        <v>553</v>
      </c>
      <c r="T1339" s="113">
        <v>181</v>
      </c>
      <c r="U1339" t="s">
        <v>582</v>
      </c>
    </row>
    <row r="1340" spans="1:21" x14ac:dyDescent="0.25">
      <c r="A1340" t="s">
        <v>455</v>
      </c>
      <c r="B1340" t="s">
        <v>683</v>
      </c>
      <c r="C1340" t="s">
        <v>187</v>
      </c>
      <c r="D1340" t="s">
        <v>538</v>
      </c>
      <c r="F1340" t="s">
        <v>539</v>
      </c>
      <c r="G1340" t="s">
        <v>540</v>
      </c>
      <c r="H1340" t="s">
        <v>541</v>
      </c>
      <c r="I1340" t="s">
        <v>542</v>
      </c>
      <c r="J1340" t="s">
        <v>543</v>
      </c>
      <c r="K1340">
        <v>21</v>
      </c>
      <c r="L1340" t="s">
        <v>576</v>
      </c>
      <c r="M1340" t="s">
        <v>547</v>
      </c>
      <c r="N1340" t="s">
        <v>546</v>
      </c>
      <c r="O1340" t="s">
        <v>547</v>
      </c>
      <c r="P1340" t="s">
        <v>548</v>
      </c>
      <c r="Q1340" t="s">
        <v>549</v>
      </c>
      <c r="R1340" t="s">
        <v>554</v>
      </c>
      <c r="S1340" t="s">
        <v>555</v>
      </c>
      <c r="T1340" s="113">
        <v>665</v>
      </c>
      <c r="U1340" t="s">
        <v>582</v>
      </c>
    </row>
    <row r="1341" spans="1:21" x14ac:dyDescent="0.25">
      <c r="A1341" t="s">
        <v>455</v>
      </c>
      <c r="B1341" t="s">
        <v>683</v>
      </c>
      <c r="C1341" t="s">
        <v>187</v>
      </c>
      <c r="D1341" t="s">
        <v>538</v>
      </c>
      <c r="F1341" t="s">
        <v>539</v>
      </c>
      <c r="G1341" t="s">
        <v>540</v>
      </c>
      <c r="H1341" t="s">
        <v>541</v>
      </c>
      <c r="I1341" t="s">
        <v>542</v>
      </c>
      <c r="J1341" t="s">
        <v>543</v>
      </c>
      <c r="K1341">
        <v>21</v>
      </c>
      <c r="L1341" t="s">
        <v>576</v>
      </c>
      <c r="M1341" t="s">
        <v>547</v>
      </c>
      <c r="N1341" t="s">
        <v>546</v>
      </c>
      <c r="O1341" t="s">
        <v>547</v>
      </c>
      <c r="P1341" t="s">
        <v>548</v>
      </c>
      <c r="Q1341" t="s">
        <v>549</v>
      </c>
      <c r="R1341" t="s">
        <v>556</v>
      </c>
      <c r="S1341" t="s">
        <v>557</v>
      </c>
      <c r="T1341" s="113">
        <v>428</v>
      </c>
      <c r="U1341" t="s">
        <v>582</v>
      </c>
    </row>
    <row r="1342" spans="1:21" x14ac:dyDescent="0.25">
      <c r="A1342" t="s">
        <v>455</v>
      </c>
      <c r="B1342" t="s">
        <v>683</v>
      </c>
      <c r="C1342" t="s">
        <v>187</v>
      </c>
      <c r="D1342" t="s">
        <v>538</v>
      </c>
      <c r="F1342" t="s">
        <v>539</v>
      </c>
      <c r="G1342" t="s">
        <v>540</v>
      </c>
      <c r="H1342" t="s">
        <v>541</v>
      </c>
      <c r="I1342" t="s">
        <v>542</v>
      </c>
      <c r="J1342" t="s">
        <v>543</v>
      </c>
      <c r="K1342">
        <v>21</v>
      </c>
      <c r="L1342" t="s">
        <v>576</v>
      </c>
      <c r="M1342" t="s">
        <v>547</v>
      </c>
      <c r="N1342" t="s">
        <v>546</v>
      </c>
      <c r="O1342" t="s">
        <v>547</v>
      </c>
      <c r="P1342" t="s">
        <v>548</v>
      </c>
      <c r="Q1342" t="s">
        <v>549</v>
      </c>
      <c r="R1342" t="s">
        <v>558</v>
      </c>
      <c r="S1342" t="s">
        <v>559</v>
      </c>
      <c r="T1342" s="113">
        <v>133</v>
      </c>
      <c r="U1342" t="s">
        <v>582</v>
      </c>
    </row>
    <row r="1343" spans="1:21" x14ac:dyDescent="0.25">
      <c r="A1343" t="s">
        <v>455</v>
      </c>
      <c r="B1343" t="s">
        <v>683</v>
      </c>
      <c r="C1343" t="s">
        <v>187</v>
      </c>
      <c r="D1343" t="s">
        <v>538</v>
      </c>
      <c r="F1343" t="s">
        <v>539</v>
      </c>
      <c r="G1343" t="s">
        <v>540</v>
      </c>
      <c r="H1343" t="s">
        <v>541</v>
      </c>
      <c r="I1343" t="s">
        <v>542</v>
      </c>
      <c r="J1343" t="s">
        <v>543</v>
      </c>
      <c r="K1343">
        <v>21</v>
      </c>
      <c r="L1343" t="s">
        <v>576</v>
      </c>
      <c r="M1343" t="s">
        <v>547</v>
      </c>
      <c r="N1343" t="s">
        <v>546</v>
      </c>
      <c r="O1343" t="s">
        <v>547</v>
      </c>
      <c r="P1343" t="s">
        <v>548</v>
      </c>
      <c r="Q1343" t="s">
        <v>549</v>
      </c>
      <c r="R1343" t="s">
        <v>560</v>
      </c>
      <c r="S1343" t="s">
        <v>561</v>
      </c>
      <c r="T1343" s="113">
        <v>670</v>
      </c>
      <c r="U1343" t="s">
        <v>582</v>
      </c>
    </row>
    <row r="1344" spans="1:21" x14ac:dyDescent="0.25">
      <c r="A1344" t="s">
        <v>455</v>
      </c>
      <c r="B1344" t="s">
        <v>683</v>
      </c>
      <c r="C1344" t="s">
        <v>187</v>
      </c>
      <c r="D1344" t="s">
        <v>538</v>
      </c>
      <c r="F1344" t="s">
        <v>539</v>
      </c>
      <c r="G1344" t="s">
        <v>540</v>
      </c>
      <c r="H1344" t="s">
        <v>541</v>
      </c>
      <c r="I1344" t="s">
        <v>542</v>
      </c>
      <c r="J1344" t="s">
        <v>543</v>
      </c>
      <c r="K1344">
        <v>21</v>
      </c>
      <c r="L1344" t="s">
        <v>576</v>
      </c>
      <c r="M1344" t="s">
        <v>547</v>
      </c>
      <c r="N1344" t="s">
        <v>546</v>
      </c>
      <c r="O1344" t="s">
        <v>547</v>
      </c>
      <c r="P1344" t="s">
        <v>548</v>
      </c>
      <c r="Q1344" t="s">
        <v>549</v>
      </c>
      <c r="R1344" t="s">
        <v>562</v>
      </c>
      <c r="S1344" t="s">
        <v>563</v>
      </c>
      <c r="T1344" s="113">
        <v>522</v>
      </c>
      <c r="U1344" t="s">
        <v>582</v>
      </c>
    </row>
    <row r="1345" spans="1:23" x14ac:dyDescent="0.25">
      <c r="A1345" t="s">
        <v>455</v>
      </c>
      <c r="B1345" t="s">
        <v>683</v>
      </c>
      <c r="C1345" t="s">
        <v>187</v>
      </c>
      <c r="D1345" t="s">
        <v>538</v>
      </c>
      <c r="F1345" t="s">
        <v>539</v>
      </c>
      <c r="G1345" t="s">
        <v>540</v>
      </c>
      <c r="H1345" t="s">
        <v>541</v>
      </c>
      <c r="I1345" t="s">
        <v>542</v>
      </c>
      <c r="J1345" t="s">
        <v>543</v>
      </c>
      <c r="K1345">
        <v>21</v>
      </c>
      <c r="L1345" t="s">
        <v>576</v>
      </c>
      <c r="M1345" t="s">
        <v>547</v>
      </c>
      <c r="N1345" t="s">
        <v>546</v>
      </c>
      <c r="O1345" t="s">
        <v>547</v>
      </c>
      <c r="P1345" t="s">
        <v>548</v>
      </c>
      <c r="Q1345" t="s">
        <v>549</v>
      </c>
      <c r="R1345" t="s">
        <v>564</v>
      </c>
      <c r="S1345" t="s">
        <v>565</v>
      </c>
      <c r="T1345" s="113">
        <v>172</v>
      </c>
      <c r="U1345" t="s">
        <v>582</v>
      </c>
    </row>
    <row r="1346" spans="1:23" x14ac:dyDescent="0.25">
      <c r="A1346" t="s">
        <v>455</v>
      </c>
      <c r="B1346" t="s">
        <v>683</v>
      </c>
      <c r="C1346" t="s">
        <v>187</v>
      </c>
      <c r="D1346" t="s">
        <v>538</v>
      </c>
      <c r="F1346" t="s">
        <v>539</v>
      </c>
      <c r="G1346" t="s">
        <v>540</v>
      </c>
      <c r="H1346" t="s">
        <v>541</v>
      </c>
      <c r="I1346" t="s">
        <v>542</v>
      </c>
      <c r="J1346" t="s">
        <v>543</v>
      </c>
      <c r="K1346">
        <v>21</v>
      </c>
      <c r="L1346" t="s">
        <v>576</v>
      </c>
      <c r="M1346" t="s">
        <v>547</v>
      </c>
      <c r="N1346" t="s">
        <v>546</v>
      </c>
      <c r="O1346" t="s">
        <v>547</v>
      </c>
      <c r="P1346" t="s">
        <v>548</v>
      </c>
      <c r="Q1346" t="s">
        <v>549</v>
      </c>
      <c r="R1346" t="s">
        <v>566</v>
      </c>
      <c r="S1346" t="s">
        <v>567</v>
      </c>
      <c r="T1346" s="113">
        <v>72</v>
      </c>
      <c r="U1346" t="s">
        <v>582</v>
      </c>
    </row>
    <row r="1347" spans="1:23" x14ac:dyDescent="0.25">
      <c r="A1347" t="s">
        <v>455</v>
      </c>
      <c r="B1347" t="s">
        <v>683</v>
      </c>
      <c r="C1347" t="s">
        <v>187</v>
      </c>
      <c r="D1347" t="s">
        <v>538</v>
      </c>
      <c r="F1347" t="s">
        <v>539</v>
      </c>
      <c r="G1347" t="s">
        <v>540</v>
      </c>
      <c r="H1347" t="s">
        <v>541</v>
      </c>
      <c r="I1347" t="s">
        <v>542</v>
      </c>
      <c r="J1347" t="s">
        <v>543</v>
      </c>
      <c r="K1347">
        <v>21</v>
      </c>
      <c r="L1347" t="s">
        <v>576</v>
      </c>
      <c r="M1347" t="s">
        <v>547</v>
      </c>
      <c r="N1347" t="s">
        <v>546</v>
      </c>
      <c r="O1347" t="s">
        <v>547</v>
      </c>
      <c r="P1347" t="s">
        <v>548</v>
      </c>
      <c r="Q1347" t="s">
        <v>549</v>
      </c>
      <c r="R1347" t="s">
        <v>568</v>
      </c>
      <c r="S1347" t="s">
        <v>569</v>
      </c>
      <c r="T1347" s="113">
        <v>857</v>
      </c>
      <c r="U1347" t="s">
        <v>582</v>
      </c>
    </row>
    <row r="1348" spans="1:23" s="47" customFormat="1" x14ac:dyDescent="0.25">
      <c r="A1348" s="47" t="s">
        <v>224</v>
      </c>
      <c r="B1348" s="47" t="s">
        <v>684</v>
      </c>
      <c r="C1348" s="47" t="s">
        <v>187</v>
      </c>
      <c r="D1348" s="47" t="s">
        <v>538</v>
      </c>
      <c r="F1348" s="47" t="s">
        <v>539</v>
      </c>
      <c r="G1348" s="47" t="s">
        <v>540</v>
      </c>
      <c r="H1348" s="47" t="s">
        <v>541</v>
      </c>
      <c r="I1348" s="47" t="s">
        <v>542</v>
      </c>
      <c r="J1348" s="47" t="s">
        <v>543</v>
      </c>
      <c r="K1348" s="47">
        <v>21</v>
      </c>
      <c r="L1348" s="47" t="s">
        <v>544</v>
      </c>
      <c r="M1348" s="47" t="s">
        <v>545</v>
      </c>
      <c r="N1348" s="47" t="s">
        <v>546</v>
      </c>
      <c r="O1348" s="47" t="s">
        <v>547</v>
      </c>
      <c r="P1348" s="47" t="s">
        <v>548</v>
      </c>
      <c r="Q1348" s="47" t="s">
        <v>549</v>
      </c>
      <c r="R1348" s="47" t="s">
        <v>131</v>
      </c>
      <c r="S1348" s="47" t="s">
        <v>550</v>
      </c>
      <c r="T1348" s="114">
        <v>23433</v>
      </c>
      <c r="U1348" s="47" t="s">
        <v>582</v>
      </c>
      <c r="V1348" s="53" t="s">
        <v>858</v>
      </c>
      <c r="W1348" s="114">
        <f>SUM(T1349:T1351)</f>
        <v>5197</v>
      </c>
    </row>
    <row r="1349" spans="1:23" s="47" customFormat="1" x14ac:dyDescent="0.25">
      <c r="A1349" s="47" t="s">
        <v>224</v>
      </c>
      <c r="B1349" s="47" t="s">
        <v>684</v>
      </c>
      <c r="C1349" s="47" t="s">
        <v>187</v>
      </c>
      <c r="D1349" s="47" t="s">
        <v>538</v>
      </c>
      <c r="F1349" s="47" t="s">
        <v>539</v>
      </c>
      <c r="G1349" s="47" t="s">
        <v>540</v>
      </c>
      <c r="H1349" s="47" t="s">
        <v>541</v>
      </c>
      <c r="I1349" s="47" t="s">
        <v>542</v>
      </c>
      <c r="J1349" s="47" t="s">
        <v>543</v>
      </c>
      <c r="K1349" s="47">
        <v>21</v>
      </c>
      <c r="L1349" s="47" t="s">
        <v>544</v>
      </c>
      <c r="M1349" s="47" t="s">
        <v>545</v>
      </c>
      <c r="N1349" s="47" t="s">
        <v>546</v>
      </c>
      <c r="O1349" s="47" t="s">
        <v>547</v>
      </c>
      <c r="P1349" s="47" t="s">
        <v>548</v>
      </c>
      <c r="Q1349" s="47" t="s">
        <v>549</v>
      </c>
      <c r="R1349" s="47" t="s">
        <v>552</v>
      </c>
      <c r="S1349" s="47" t="s">
        <v>553</v>
      </c>
      <c r="T1349" s="114">
        <v>556</v>
      </c>
      <c r="U1349" s="47" t="s">
        <v>582</v>
      </c>
      <c r="V1349" s="53" t="s">
        <v>859</v>
      </c>
      <c r="W1349" s="114">
        <f>SUM(T1352:T1357)</f>
        <v>18236</v>
      </c>
    </row>
    <row r="1350" spans="1:23" s="47" customFormat="1" x14ac:dyDescent="0.25">
      <c r="A1350" s="47" t="s">
        <v>224</v>
      </c>
      <c r="B1350" s="47" t="s">
        <v>684</v>
      </c>
      <c r="C1350" s="47" t="s">
        <v>187</v>
      </c>
      <c r="D1350" s="47" t="s">
        <v>538</v>
      </c>
      <c r="F1350" s="47" t="s">
        <v>539</v>
      </c>
      <c r="G1350" s="47" t="s">
        <v>540</v>
      </c>
      <c r="H1350" s="47" t="s">
        <v>541</v>
      </c>
      <c r="I1350" s="47" t="s">
        <v>542</v>
      </c>
      <c r="J1350" s="47" t="s">
        <v>543</v>
      </c>
      <c r="K1350" s="47">
        <v>21</v>
      </c>
      <c r="L1350" s="47" t="s">
        <v>544</v>
      </c>
      <c r="M1350" s="47" t="s">
        <v>545</v>
      </c>
      <c r="N1350" s="47" t="s">
        <v>546</v>
      </c>
      <c r="O1350" s="47" t="s">
        <v>547</v>
      </c>
      <c r="P1350" s="47" t="s">
        <v>548</v>
      </c>
      <c r="Q1350" s="47" t="s">
        <v>549</v>
      </c>
      <c r="R1350" s="47" t="s">
        <v>554</v>
      </c>
      <c r="S1350" s="47" t="s">
        <v>555</v>
      </c>
      <c r="T1350" s="114">
        <v>2032</v>
      </c>
      <c r="U1350" s="47" t="s">
        <v>582</v>
      </c>
      <c r="V1350" s="53" t="s">
        <v>862</v>
      </c>
      <c r="W1350" s="114">
        <f>SUM(T1349:T1357)</f>
        <v>23433</v>
      </c>
    </row>
    <row r="1351" spans="1:23" s="47" customFormat="1" x14ac:dyDescent="0.25">
      <c r="A1351" s="47" t="s">
        <v>224</v>
      </c>
      <c r="B1351" s="47" t="s">
        <v>684</v>
      </c>
      <c r="C1351" s="47" t="s">
        <v>187</v>
      </c>
      <c r="D1351" s="47" t="s">
        <v>538</v>
      </c>
      <c r="F1351" s="47" t="s">
        <v>539</v>
      </c>
      <c r="G1351" s="47" t="s">
        <v>540</v>
      </c>
      <c r="H1351" s="47" t="s">
        <v>541</v>
      </c>
      <c r="I1351" s="47" t="s">
        <v>542</v>
      </c>
      <c r="J1351" s="47" t="s">
        <v>543</v>
      </c>
      <c r="K1351" s="47">
        <v>21</v>
      </c>
      <c r="L1351" s="47" t="s">
        <v>544</v>
      </c>
      <c r="M1351" s="47" t="s">
        <v>545</v>
      </c>
      <c r="N1351" s="47" t="s">
        <v>546</v>
      </c>
      <c r="O1351" s="47" t="s">
        <v>547</v>
      </c>
      <c r="P1351" s="47" t="s">
        <v>548</v>
      </c>
      <c r="Q1351" s="47" t="s">
        <v>549</v>
      </c>
      <c r="R1351" s="47" t="s">
        <v>556</v>
      </c>
      <c r="S1351" s="47" t="s">
        <v>557</v>
      </c>
      <c r="T1351" s="114">
        <v>2609</v>
      </c>
      <c r="U1351" s="47" t="s">
        <v>582</v>
      </c>
      <c r="V1351" s="53"/>
      <c r="W1351" s="114"/>
    </row>
    <row r="1352" spans="1:23" s="47" customFormat="1" x14ac:dyDescent="0.25">
      <c r="A1352" s="47" t="s">
        <v>224</v>
      </c>
      <c r="B1352" s="47" t="s">
        <v>684</v>
      </c>
      <c r="C1352" s="47" t="s">
        <v>187</v>
      </c>
      <c r="D1352" s="47" t="s">
        <v>538</v>
      </c>
      <c r="F1352" s="47" t="s">
        <v>539</v>
      </c>
      <c r="G1352" s="47" t="s">
        <v>540</v>
      </c>
      <c r="H1352" s="47" t="s">
        <v>541</v>
      </c>
      <c r="I1352" s="47" t="s">
        <v>542</v>
      </c>
      <c r="J1352" s="47" t="s">
        <v>543</v>
      </c>
      <c r="K1352" s="47">
        <v>21</v>
      </c>
      <c r="L1352" s="47" t="s">
        <v>544</v>
      </c>
      <c r="M1352" s="47" t="s">
        <v>545</v>
      </c>
      <c r="N1352" s="47" t="s">
        <v>546</v>
      </c>
      <c r="O1352" s="47" t="s">
        <v>547</v>
      </c>
      <c r="P1352" s="47" t="s">
        <v>548</v>
      </c>
      <c r="Q1352" s="47" t="s">
        <v>549</v>
      </c>
      <c r="R1352" s="47" t="s">
        <v>558</v>
      </c>
      <c r="S1352" s="47" t="s">
        <v>559</v>
      </c>
      <c r="T1352" s="114">
        <v>3309</v>
      </c>
      <c r="U1352" s="47" t="s">
        <v>582</v>
      </c>
      <c r="V1352" s="53"/>
      <c r="W1352" s="114"/>
    </row>
    <row r="1353" spans="1:23" s="47" customFormat="1" x14ac:dyDescent="0.25">
      <c r="A1353" s="47" t="s">
        <v>224</v>
      </c>
      <c r="B1353" s="47" t="s">
        <v>684</v>
      </c>
      <c r="C1353" s="47" t="s">
        <v>187</v>
      </c>
      <c r="D1353" s="47" t="s">
        <v>538</v>
      </c>
      <c r="F1353" s="47" t="s">
        <v>539</v>
      </c>
      <c r="G1353" s="47" t="s">
        <v>540</v>
      </c>
      <c r="H1353" s="47" t="s">
        <v>541</v>
      </c>
      <c r="I1353" s="47" t="s">
        <v>542</v>
      </c>
      <c r="J1353" s="47" t="s">
        <v>543</v>
      </c>
      <c r="K1353" s="47">
        <v>21</v>
      </c>
      <c r="L1353" s="47" t="s">
        <v>544</v>
      </c>
      <c r="M1353" s="47" t="s">
        <v>545</v>
      </c>
      <c r="N1353" s="47" t="s">
        <v>546</v>
      </c>
      <c r="O1353" s="47" t="s">
        <v>547</v>
      </c>
      <c r="P1353" s="47" t="s">
        <v>548</v>
      </c>
      <c r="Q1353" s="47" t="s">
        <v>549</v>
      </c>
      <c r="R1353" s="47" t="s">
        <v>560</v>
      </c>
      <c r="S1353" s="47" t="s">
        <v>561</v>
      </c>
      <c r="T1353" s="114">
        <v>5567</v>
      </c>
      <c r="U1353" s="47" t="s">
        <v>582</v>
      </c>
      <c r="V1353" s="53"/>
      <c r="W1353" s="114"/>
    </row>
    <row r="1354" spans="1:23" s="47" customFormat="1" x14ac:dyDescent="0.25">
      <c r="A1354" s="47" t="s">
        <v>224</v>
      </c>
      <c r="B1354" s="47" t="s">
        <v>684</v>
      </c>
      <c r="C1354" s="47" t="s">
        <v>187</v>
      </c>
      <c r="D1354" s="47" t="s">
        <v>538</v>
      </c>
      <c r="F1354" s="47" t="s">
        <v>539</v>
      </c>
      <c r="G1354" s="47" t="s">
        <v>540</v>
      </c>
      <c r="H1354" s="47" t="s">
        <v>541</v>
      </c>
      <c r="I1354" s="47" t="s">
        <v>542</v>
      </c>
      <c r="J1354" s="47" t="s">
        <v>543</v>
      </c>
      <c r="K1354" s="47">
        <v>21</v>
      </c>
      <c r="L1354" s="47" t="s">
        <v>544</v>
      </c>
      <c r="M1354" s="47" t="s">
        <v>545</v>
      </c>
      <c r="N1354" s="47" t="s">
        <v>546</v>
      </c>
      <c r="O1354" s="47" t="s">
        <v>547</v>
      </c>
      <c r="P1354" s="47" t="s">
        <v>548</v>
      </c>
      <c r="Q1354" s="47" t="s">
        <v>549</v>
      </c>
      <c r="R1354" s="47" t="s">
        <v>562</v>
      </c>
      <c r="S1354" s="47" t="s">
        <v>563</v>
      </c>
      <c r="T1354" s="114">
        <v>1624</v>
      </c>
      <c r="U1354" s="47" t="s">
        <v>582</v>
      </c>
      <c r="V1354" s="53"/>
      <c r="W1354" s="114"/>
    </row>
    <row r="1355" spans="1:23" s="47" customFormat="1" x14ac:dyDescent="0.25">
      <c r="A1355" s="47" t="s">
        <v>224</v>
      </c>
      <c r="B1355" s="47" t="s">
        <v>684</v>
      </c>
      <c r="C1355" s="47" t="s">
        <v>187</v>
      </c>
      <c r="D1355" s="47" t="s">
        <v>538</v>
      </c>
      <c r="F1355" s="47" t="s">
        <v>539</v>
      </c>
      <c r="G1355" s="47" t="s">
        <v>540</v>
      </c>
      <c r="H1355" s="47" t="s">
        <v>541</v>
      </c>
      <c r="I1355" s="47" t="s">
        <v>542</v>
      </c>
      <c r="J1355" s="47" t="s">
        <v>543</v>
      </c>
      <c r="K1355" s="47">
        <v>21</v>
      </c>
      <c r="L1355" s="47" t="s">
        <v>544</v>
      </c>
      <c r="M1355" s="47" t="s">
        <v>545</v>
      </c>
      <c r="N1355" s="47" t="s">
        <v>546</v>
      </c>
      <c r="O1355" s="47" t="s">
        <v>547</v>
      </c>
      <c r="P1355" s="47" t="s">
        <v>548</v>
      </c>
      <c r="Q1355" s="47" t="s">
        <v>549</v>
      </c>
      <c r="R1355" s="47" t="s">
        <v>564</v>
      </c>
      <c r="S1355" s="47" t="s">
        <v>565</v>
      </c>
      <c r="T1355" s="114">
        <v>2423</v>
      </c>
      <c r="U1355" s="47" t="s">
        <v>582</v>
      </c>
      <c r="V1355" s="53"/>
      <c r="W1355" s="114"/>
    </row>
    <row r="1356" spans="1:23" s="47" customFormat="1" x14ac:dyDescent="0.25">
      <c r="A1356" s="47" t="s">
        <v>224</v>
      </c>
      <c r="B1356" s="47" t="s">
        <v>684</v>
      </c>
      <c r="C1356" s="47" t="s">
        <v>187</v>
      </c>
      <c r="D1356" s="47" t="s">
        <v>538</v>
      </c>
      <c r="F1356" s="47" t="s">
        <v>539</v>
      </c>
      <c r="G1356" s="47" t="s">
        <v>540</v>
      </c>
      <c r="H1356" s="47" t="s">
        <v>541</v>
      </c>
      <c r="I1356" s="47" t="s">
        <v>542</v>
      </c>
      <c r="J1356" s="47" t="s">
        <v>543</v>
      </c>
      <c r="K1356" s="47">
        <v>21</v>
      </c>
      <c r="L1356" s="47" t="s">
        <v>544</v>
      </c>
      <c r="M1356" s="47" t="s">
        <v>545</v>
      </c>
      <c r="N1356" s="47" t="s">
        <v>546</v>
      </c>
      <c r="O1356" s="47" t="s">
        <v>547</v>
      </c>
      <c r="P1356" s="47" t="s">
        <v>548</v>
      </c>
      <c r="Q1356" s="47" t="s">
        <v>549</v>
      </c>
      <c r="R1356" s="47" t="s">
        <v>566</v>
      </c>
      <c r="S1356" s="47" t="s">
        <v>567</v>
      </c>
      <c r="T1356" s="114">
        <v>2588</v>
      </c>
      <c r="U1356" s="47" t="s">
        <v>582</v>
      </c>
      <c r="V1356" s="53"/>
      <c r="W1356" s="114"/>
    </row>
    <row r="1357" spans="1:23" s="47" customFormat="1" x14ac:dyDescent="0.25">
      <c r="A1357" s="47" t="s">
        <v>224</v>
      </c>
      <c r="B1357" s="47" t="s">
        <v>684</v>
      </c>
      <c r="C1357" s="47" t="s">
        <v>187</v>
      </c>
      <c r="D1357" s="47" t="s">
        <v>538</v>
      </c>
      <c r="F1357" s="47" t="s">
        <v>539</v>
      </c>
      <c r="G1357" s="47" t="s">
        <v>540</v>
      </c>
      <c r="H1357" s="47" t="s">
        <v>541</v>
      </c>
      <c r="I1357" s="47" t="s">
        <v>542</v>
      </c>
      <c r="J1357" s="47" t="s">
        <v>543</v>
      </c>
      <c r="K1357" s="47">
        <v>21</v>
      </c>
      <c r="L1357" s="47" t="s">
        <v>544</v>
      </c>
      <c r="M1357" s="47" t="s">
        <v>545</v>
      </c>
      <c r="N1357" s="47" t="s">
        <v>546</v>
      </c>
      <c r="O1357" s="47" t="s">
        <v>547</v>
      </c>
      <c r="P1357" s="47" t="s">
        <v>548</v>
      </c>
      <c r="Q1357" s="47" t="s">
        <v>549</v>
      </c>
      <c r="R1357" s="47" t="s">
        <v>568</v>
      </c>
      <c r="S1357" s="47" t="s">
        <v>569</v>
      </c>
      <c r="T1357" s="114">
        <v>2725</v>
      </c>
      <c r="U1357" s="47" t="s">
        <v>582</v>
      </c>
      <c r="V1357" s="53"/>
      <c r="W1357" s="114"/>
    </row>
    <row r="1358" spans="1:23" x14ac:dyDescent="0.25">
      <c r="A1358" t="s">
        <v>224</v>
      </c>
      <c r="B1358" t="s">
        <v>684</v>
      </c>
      <c r="C1358" t="s">
        <v>187</v>
      </c>
      <c r="D1358" t="s">
        <v>538</v>
      </c>
      <c r="F1358" t="s">
        <v>539</v>
      </c>
      <c r="G1358" t="s">
        <v>540</v>
      </c>
      <c r="H1358" t="s">
        <v>541</v>
      </c>
      <c r="I1358" t="s">
        <v>542</v>
      </c>
      <c r="J1358" t="s">
        <v>543</v>
      </c>
      <c r="K1358">
        <v>21</v>
      </c>
      <c r="L1358" t="s">
        <v>574</v>
      </c>
      <c r="M1358" t="s">
        <v>575</v>
      </c>
      <c r="N1358" t="s">
        <v>546</v>
      </c>
      <c r="O1358" t="s">
        <v>547</v>
      </c>
      <c r="P1358" t="s">
        <v>548</v>
      </c>
      <c r="Q1358" t="s">
        <v>549</v>
      </c>
      <c r="R1358" t="s">
        <v>131</v>
      </c>
      <c r="S1358" t="s">
        <v>550</v>
      </c>
      <c r="T1358" s="113">
        <v>13607</v>
      </c>
      <c r="U1358" t="s">
        <v>582</v>
      </c>
    </row>
    <row r="1359" spans="1:23" x14ac:dyDescent="0.25">
      <c r="A1359" t="s">
        <v>224</v>
      </c>
      <c r="B1359" t="s">
        <v>684</v>
      </c>
      <c r="C1359" t="s">
        <v>187</v>
      </c>
      <c r="D1359" t="s">
        <v>538</v>
      </c>
      <c r="F1359" t="s">
        <v>539</v>
      </c>
      <c r="G1359" t="s">
        <v>540</v>
      </c>
      <c r="H1359" t="s">
        <v>541</v>
      </c>
      <c r="I1359" t="s">
        <v>542</v>
      </c>
      <c r="J1359" t="s">
        <v>543</v>
      </c>
      <c r="K1359">
        <v>21</v>
      </c>
      <c r="L1359" t="s">
        <v>574</v>
      </c>
      <c r="M1359" t="s">
        <v>575</v>
      </c>
      <c r="N1359" t="s">
        <v>546</v>
      </c>
      <c r="O1359" t="s">
        <v>547</v>
      </c>
      <c r="P1359" t="s">
        <v>548</v>
      </c>
      <c r="Q1359" t="s">
        <v>549</v>
      </c>
      <c r="R1359" t="s">
        <v>552</v>
      </c>
      <c r="S1359" t="s">
        <v>553</v>
      </c>
      <c r="T1359" s="113">
        <v>507</v>
      </c>
      <c r="U1359" t="s">
        <v>582</v>
      </c>
    </row>
    <row r="1360" spans="1:23" x14ac:dyDescent="0.25">
      <c r="A1360" t="s">
        <v>224</v>
      </c>
      <c r="B1360" t="s">
        <v>684</v>
      </c>
      <c r="C1360" t="s">
        <v>187</v>
      </c>
      <c r="D1360" t="s">
        <v>538</v>
      </c>
      <c r="F1360" t="s">
        <v>539</v>
      </c>
      <c r="G1360" t="s">
        <v>540</v>
      </c>
      <c r="H1360" t="s">
        <v>541</v>
      </c>
      <c r="I1360" t="s">
        <v>542</v>
      </c>
      <c r="J1360" t="s">
        <v>543</v>
      </c>
      <c r="K1360">
        <v>21</v>
      </c>
      <c r="L1360" t="s">
        <v>574</v>
      </c>
      <c r="M1360" t="s">
        <v>575</v>
      </c>
      <c r="N1360" t="s">
        <v>546</v>
      </c>
      <c r="O1360" t="s">
        <v>547</v>
      </c>
      <c r="P1360" t="s">
        <v>548</v>
      </c>
      <c r="Q1360" t="s">
        <v>549</v>
      </c>
      <c r="R1360" t="s">
        <v>554</v>
      </c>
      <c r="S1360" t="s">
        <v>555</v>
      </c>
      <c r="T1360" s="113">
        <v>1095</v>
      </c>
      <c r="U1360" t="s">
        <v>582</v>
      </c>
    </row>
    <row r="1361" spans="1:21" x14ac:dyDescent="0.25">
      <c r="A1361" t="s">
        <v>224</v>
      </c>
      <c r="B1361" t="s">
        <v>684</v>
      </c>
      <c r="C1361" t="s">
        <v>187</v>
      </c>
      <c r="D1361" t="s">
        <v>538</v>
      </c>
      <c r="F1361" t="s">
        <v>539</v>
      </c>
      <c r="G1361" t="s">
        <v>540</v>
      </c>
      <c r="H1361" t="s">
        <v>541</v>
      </c>
      <c r="I1361" t="s">
        <v>542</v>
      </c>
      <c r="J1361" t="s">
        <v>543</v>
      </c>
      <c r="K1361">
        <v>21</v>
      </c>
      <c r="L1361" t="s">
        <v>574</v>
      </c>
      <c r="M1361" t="s">
        <v>575</v>
      </c>
      <c r="N1361" t="s">
        <v>546</v>
      </c>
      <c r="O1361" t="s">
        <v>547</v>
      </c>
      <c r="P1361" t="s">
        <v>548</v>
      </c>
      <c r="Q1361" t="s">
        <v>549</v>
      </c>
      <c r="R1361" t="s">
        <v>556</v>
      </c>
      <c r="S1361" t="s">
        <v>557</v>
      </c>
      <c r="T1361" s="113">
        <v>1694</v>
      </c>
      <c r="U1361" t="s">
        <v>582</v>
      </c>
    </row>
    <row r="1362" spans="1:21" x14ac:dyDescent="0.25">
      <c r="A1362" t="s">
        <v>224</v>
      </c>
      <c r="B1362" t="s">
        <v>684</v>
      </c>
      <c r="C1362" t="s">
        <v>187</v>
      </c>
      <c r="D1362" t="s">
        <v>538</v>
      </c>
      <c r="F1362" t="s">
        <v>539</v>
      </c>
      <c r="G1362" t="s">
        <v>540</v>
      </c>
      <c r="H1362" t="s">
        <v>541</v>
      </c>
      <c r="I1362" t="s">
        <v>542</v>
      </c>
      <c r="J1362" t="s">
        <v>543</v>
      </c>
      <c r="K1362">
        <v>21</v>
      </c>
      <c r="L1362" t="s">
        <v>574</v>
      </c>
      <c r="M1362" t="s">
        <v>575</v>
      </c>
      <c r="N1362" t="s">
        <v>546</v>
      </c>
      <c r="O1362" t="s">
        <v>547</v>
      </c>
      <c r="P1362" t="s">
        <v>548</v>
      </c>
      <c r="Q1362" t="s">
        <v>549</v>
      </c>
      <c r="R1362" t="s">
        <v>558</v>
      </c>
      <c r="S1362" t="s">
        <v>559</v>
      </c>
      <c r="T1362" s="113">
        <v>1586</v>
      </c>
      <c r="U1362" t="s">
        <v>582</v>
      </c>
    </row>
    <row r="1363" spans="1:21" x14ac:dyDescent="0.25">
      <c r="A1363" t="s">
        <v>224</v>
      </c>
      <c r="B1363" t="s">
        <v>684</v>
      </c>
      <c r="C1363" t="s">
        <v>187</v>
      </c>
      <c r="D1363" t="s">
        <v>538</v>
      </c>
      <c r="F1363" t="s">
        <v>539</v>
      </c>
      <c r="G1363" t="s">
        <v>540</v>
      </c>
      <c r="H1363" t="s">
        <v>541</v>
      </c>
      <c r="I1363" t="s">
        <v>542</v>
      </c>
      <c r="J1363" t="s">
        <v>543</v>
      </c>
      <c r="K1363">
        <v>21</v>
      </c>
      <c r="L1363" t="s">
        <v>574</v>
      </c>
      <c r="M1363" t="s">
        <v>575</v>
      </c>
      <c r="N1363" t="s">
        <v>546</v>
      </c>
      <c r="O1363" t="s">
        <v>547</v>
      </c>
      <c r="P1363" t="s">
        <v>548</v>
      </c>
      <c r="Q1363" t="s">
        <v>549</v>
      </c>
      <c r="R1363" t="s">
        <v>560</v>
      </c>
      <c r="S1363" t="s">
        <v>561</v>
      </c>
      <c r="T1363" s="113">
        <v>2082</v>
      </c>
      <c r="U1363" t="s">
        <v>582</v>
      </c>
    </row>
    <row r="1364" spans="1:21" x14ac:dyDescent="0.25">
      <c r="A1364" t="s">
        <v>224</v>
      </c>
      <c r="B1364" t="s">
        <v>684</v>
      </c>
      <c r="C1364" t="s">
        <v>187</v>
      </c>
      <c r="D1364" t="s">
        <v>538</v>
      </c>
      <c r="F1364" t="s">
        <v>539</v>
      </c>
      <c r="G1364" t="s">
        <v>540</v>
      </c>
      <c r="H1364" t="s">
        <v>541</v>
      </c>
      <c r="I1364" t="s">
        <v>542</v>
      </c>
      <c r="J1364" t="s">
        <v>543</v>
      </c>
      <c r="K1364">
        <v>21</v>
      </c>
      <c r="L1364" t="s">
        <v>574</v>
      </c>
      <c r="M1364" t="s">
        <v>575</v>
      </c>
      <c r="N1364" t="s">
        <v>546</v>
      </c>
      <c r="O1364" t="s">
        <v>547</v>
      </c>
      <c r="P1364" t="s">
        <v>548</v>
      </c>
      <c r="Q1364" t="s">
        <v>549</v>
      </c>
      <c r="R1364" t="s">
        <v>562</v>
      </c>
      <c r="S1364" t="s">
        <v>563</v>
      </c>
      <c r="T1364" s="113">
        <v>889</v>
      </c>
      <c r="U1364" t="s">
        <v>582</v>
      </c>
    </row>
    <row r="1365" spans="1:21" x14ac:dyDescent="0.25">
      <c r="A1365" t="s">
        <v>224</v>
      </c>
      <c r="B1365" t="s">
        <v>684</v>
      </c>
      <c r="C1365" t="s">
        <v>187</v>
      </c>
      <c r="D1365" t="s">
        <v>538</v>
      </c>
      <c r="F1365" t="s">
        <v>539</v>
      </c>
      <c r="G1365" t="s">
        <v>540</v>
      </c>
      <c r="H1365" t="s">
        <v>541</v>
      </c>
      <c r="I1365" t="s">
        <v>542</v>
      </c>
      <c r="J1365" t="s">
        <v>543</v>
      </c>
      <c r="K1365">
        <v>21</v>
      </c>
      <c r="L1365" t="s">
        <v>574</v>
      </c>
      <c r="M1365" t="s">
        <v>575</v>
      </c>
      <c r="N1365" t="s">
        <v>546</v>
      </c>
      <c r="O1365" t="s">
        <v>547</v>
      </c>
      <c r="P1365" t="s">
        <v>548</v>
      </c>
      <c r="Q1365" t="s">
        <v>549</v>
      </c>
      <c r="R1365" t="s">
        <v>564</v>
      </c>
      <c r="S1365" t="s">
        <v>565</v>
      </c>
      <c r="T1365" s="113">
        <v>2056</v>
      </c>
      <c r="U1365" t="s">
        <v>582</v>
      </c>
    </row>
    <row r="1366" spans="1:21" x14ac:dyDescent="0.25">
      <c r="A1366" t="s">
        <v>224</v>
      </c>
      <c r="B1366" t="s">
        <v>684</v>
      </c>
      <c r="C1366" t="s">
        <v>187</v>
      </c>
      <c r="D1366" t="s">
        <v>538</v>
      </c>
      <c r="F1366" t="s">
        <v>539</v>
      </c>
      <c r="G1366" t="s">
        <v>540</v>
      </c>
      <c r="H1366" t="s">
        <v>541</v>
      </c>
      <c r="I1366" t="s">
        <v>542</v>
      </c>
      <c r="J1366" t="s">
        <v>543</v>
      </c>
      <c r="K1366">
        <v>21</v>
      </c>
      <c r="L1366" t="s">
        <v>574</v>
      </c>
      <c r="M1366" t="s">
        <v>575</v>
      </c>
      <c r="N1366" t="s">
        <v>546</v>
      </c>
      <c r="O1366" t="s">
        <v>547</v>
      </c>
      <c r="P1366" t="s">
        <v>548</v>
      </c>
      <c r="Q1366" t="s">
        <v>549</v>
      </c>
      <c r="R1366" t="s">
        <v>566</v>
      </c>
      <c r="S1366" t="s">
        <v>567</v>
      </c>
      <c r="T1366" s="113">
        <v>2265</v>
      </c>
      <c r="U1366" t="s">
        <v>582</v>
      </c>
    </row>
    <row r="1367" spans="1:21" x14ac:dyDescent="0.25">
      <c r="A1367" t="s">
        <v>224</v>
      </c>
      <c r="B1367" t="s">
        <v>684</v>
      </c>
      <c r="C1367" t="s">
        <v>187</v>
      </c>
      <c r="D1367" t="s">
        <v>538</v>
      </c>
      <c r="F1367" t="s">
        <v>539</v>
      </c>
      <c r="G1367" t="s">
        <v>540</v>
      </c>
      <c r="H1367" t="s">
        <v>541</v>
      </c>
      <c r="I1367" t="s">
        <v>542</v>
      </c>
      <c r="J1367" t="s">
        <v>543</v>
      </c>
      <c r="K1367">
        <v>21</v>
      </c>
      <c r="L1367" t="s">
        <v>574</v>
      </c>
      <c r="M1367" t="s">
        <v>575</v>
      </c>
      <c r="N1367" t="s">
        <v>546</v>
      </c>
      <c r="O1367" t="s">
        <v>547</v>
      </c>
      <c r="P1367" t="s">
        <v>548</v>
      </c>
      <c r="Q1367" t="s">
        <v>549</v>
      </c>
      <c r="R1367" t="s">
        <v>568</v>
      </c>
      <c r="S1367" t="s">
        <v>569</v>
      </c>
      <c r="T1367" s="113">
        <v>1433</v>
      </c>
      <c r="U1367" t="s">
        <v>582</v>
      </c>
    </row>
    <row r="1368" spans="1:21" x14ac:dyDescent="0.25">
      <c r="A1368" t="s">
        <v>224</v>
      </c>
      <c r="B1368" t="s">
        <v>684</v>
      </c>
      <c r="C1368" t="s">
        <v>187</v>
      </c>
      <c r="D1368" t="s">
        <v>538</v>
      </c>
      <c r="F1368" t="s">
        <v>539</v>
      </c>
      <c r="G1368" t="s">
        <v>540</v>
      </c>
      <c r="H1368" t="s">
        <v>541</v>
      </c>
      <c r="I1368" t="s">
        <v>542</v>
      </c>
      <c r="J1368" t="s">
        <v>543</v>
      </c>
      <c r="K1368">
        <v>21</v>
      </c>
      <c r="L1368" t="s">
        <v>576</v>
      </c>
      <c r="M1368" t="s">
        <v>547</v>
      </c>
      <c r="N1368" t="s">
        <v>546</v>
      </c>
      <c r="O1368" t="s">
        <v>547</v>
      </c>
      <c r="P1368" t="s">
        <v>548</v>
      </c>
      <c r="Q1368" t="s">
        <v>549</v>
      </c>
      <c r="R1368" t="s">
        <v>131</v>
      </c>
      <c r="S1368" t="s">
        <v>550</v>
      </c>
      <c r="T1368" s="113">
        <v>9826</v>
      </c>
      <c r="U1368" t="s">
        <v>582</v>
      </c>
    </row>
    <row r="1369" spans="1:21" x14ac:dyDescent="0.25">
      <c r="A1369" t="s">
        <v>224</v>
      </c>
      <c r="B1369" t="s">
        <v>684</v>
      </c>
      <c r="C1369" t="s">
        <v>187</v>
      </c>
      <c r="D1369" t="s">
        <v>538</v>
      </c>
      <c r="F1369" t="s">
        <v>539</v>
      </c>
      <c r="G1369" t="s">
        <v>540</v>
      </c>
      <c r="H1369" t="s">
        <v>541</v>
      </c>
      <c r="I1369" t="s">
        <v>542</v>
      </c>
      <c r="J1369" t="s">
        <v>543</v>
      </c>
      <c r="K1369">
        <v>21</v>
      </c>
      <c r="L1369" t="s">
        <v>576</v>
      </c>
      <c r="M1369" t="s">
        <v>547</v>
      </c>
      <c r="N1369" t="s">
        <v>546</v>
      </c>
      <c r="O1369" t="s">
        <v>547</v>
      </c>
      <c r="P1369" t="s">
        <v>548</v>
      </c>
      <c r="Q1369" t="s">
        <v>549</v>
      </c>
      <c r="R1369" t="s">
        <v>552</v>
      </c>
      <c r="S1369" t="s">
        <v>553</v>
      </c>
      <c r="T1369" s="113">
        <v>49</v>
      </c>
      <c r="U1369" t="s">
        <v>582</v>
      </c>
    </row>
    <row r="1370" spans="1:21" x14ac:dyDescent="0.25">
      <c r="A1370" t="s">
        <v>224</v>
      </c>
      <c r="B1370" t="s">
        <v>684</v>
      </c>
      <c r="C1370" t="s">
        <v>187</v>
      </c>
      <c r="D1370" t="s">
        <v>538</v>
      </c>
      <c r="F1370" t="s">
        <v>539</v>
      </c>
      <c r="G1370" t="s">
        <v>540</v>
      </c>
      <c r="H1370" t="s">
        <v>541</v>
      </c>
      <c r="I1370" t="s">
        <v>542</v>
      </c>
      <c r="J1370" t="s">
        <v>543</v>
      </c>
      <c r="K1370">
        <v>21</v>
      </c>
      <c r="L1370" t="s">
        <v>576</v>
      </c>
      <c r="M1370" t="s">
        <v>547</v>
      </c>
      <c r="N1370" t="s">
        <v>546</v>
      </c>
      <c r="O1370" t="s">
        <v>547</v>
      </c>
      <c r="P1370" t="s">
        <v>548</v>
      </c>
      <c r="Q1370" t="s">
        <v>549</v>
      </c>
      <c r="R1370" t="s">
        <v>554</v>
      </c>
      <c r="S1370" t="s">
        <v>555</v>
      </c>
      <c r="T1370" s="113">
        <v>936</v>
      </c>
      <c r="U1370" t="s">
        <v>582</v>
      </c>
    </row>
    <row r="1371" spans="1:21" x14ac:dyDescent="0.25">
      <c r="A1371" t="s">
        <v>224</v>
      </c>
      <c r="B1371" t="s">
        <v>684</v>
      </c>
      <c r="C1371" t="s">
        <v>187</v>
      </c>
      <c r="D1371" t="s">
        <v>538</v>
      </c>
      <c r="F1371" t="s">
        <v>539</v>
      </c>
      <c r="G1371" t="s">
        <v>540</v>
      </c>
      <c r="H1371" t="s">
        <v>541</v>
      </c>
      <c r="I1371" t="s">
        <v>542</v>
      </c>
      <c r="J1371" t="s">
        <v>543</v>
      </c>
      <c r="K1371">
        <v>21</v>
      </c>
      <c r="L1371" t="s">
        <v>576</v>
      </c>
      <c r="M1371" t="s">
        <v>547</v>
      </c>
      <c r="N1371" t="s">
        <v>546</v>
      </c>
      <c r="O1371" t="s">
        <v>547</v>
      </c>
      <c r="P1371" t="s">
        <v>548</v>
      </c>
      <c r="Q1371" t="s">
        <v>549</v>
      </c>
      <c r="R1371" t="s">
        <v>556</v>
      </c>
      <c r="S1371" t="s">
        <v>557</v>
      </c>
      <c r="T1371" s="113">
        <v>915</v>
      </c>
      <c r="U1371" t="s">
        <v>582</v>
      </c>
    </row>
    <row r="1372" spans="1:21" x14ac:dyDescent="0.25">
      <c r="A1372" t="s">
        <v>224</v>
      </c>
      <c r="B1372" t="s">
        <v>684</v>
      </c>
      <c r="C1372" t="s">
        <v>187</v>
      </c>
      <c r="D1372" t="s">
        <v>538</v>
      </c>
      <c r="F1372" t="s">
        <v>539</v>
      </c>
      <c r="G1372" t="s">
        <v>540</v>
      </c>
      <c r="H1372" t="s">
        <v>541</v>
      </c>
      <c r="I1372" t="s">
        <v>542</v>
      </c>
      <c r="J1372" t="s">
        <v>543</v>
      </c>
      <c r="K1372">
        <v>21</v>
      </c>
      <c r="L1372" t="s">
        <v>576</v>
      </c>
      <c r="M1372" t="s">
        <v>547</v>
      </c>
      <c r="N1372" t="s">
        <v>546</v>
      </c>
      <c r="O1372" t="s">
        <v>547</v>
      </c>
      <c r="P1372" t="s">
        <v>548</v>
      </c>
      <c r="Q1372" t="s">
        <v>549</v>
      </c>
      <c r="R1372" t="s">
        <v>558</v>
      </c>
      <c r="S1372" t="s">
        <v>559</v>
      </c>
      <c r="T1372" s="113">
        <v>1723</v>
      </c>
      <c r="U1372" t="s">
        <v>582</v>
      </c>
    </row>
    <row r="1373" spans="1:21" x14ac:dyDescent="0.25">
      <c r="A1373" t="s">
        <v>224</v>
      </c>
      <c r="B1373" t="s">
        <v>684</v>
      </c>
      <c r="C1373" t="s">
        <v>187</v>
      </c>
      <c r="D1373" t="s">
        <v>538</v>
      </c>
      <c r="F1373" t="s">
        <v>539</v>
      </c>
      <c r="G1373" t="s">
        <v>540</v>
      </c>
      <c r="H1373" t="s">
        <v>541</v>
      </c>
      <c r="I1373" t="s">
        <v>542</v>
      </c>
      <c r="J1373" t="s">
        <v>543</v>
      </c>
      <c r="K1373">
        <v>21</v>
      </c>
      <c r="L1373" t="s">
        <v>576</v>
      </c>
      <c r="M1373" t="s">
        <v>547</v>
      </c>
      <c r="N1373" t="s">
        <v>546</v>
      </c>
      <c r="O1373" t="s">
        <v>547</v>
      </c>
      <c r="P1373" t="s">
        <v>548</v>
      </c>
      <c r="Q1373" t="s">
        <v>549</v>
      </c>
      <c r="R1373" t="s">
        <v>560</v>
      </c>
      <c r="S1373" t="s">
        <v>561</v>
      </c>
      <c r="T1373" s="113">
        <v>3485</v>
      </c>
      <c r="U1373" t="s">
        <v>582</v>
      </c>
    </row>
    <row r="1374" spans="1:21" x14ac:dyDescent="0.25">
      <c r="A1374" t="s">
        <v>224</v>
      </c>
      <c r="B1374" t="s">
        <v>684</v>
      </c>
      <c r="C1374" t="s">
        <v>187</v>
      </c>
      <c r="D1374" t="s">
        <v>538</v>
      </c>
      <c r="F1374" t="s">
        <v>539</v>
      </c>
      <c r="G1374" t="s">
        <v>540</v>
      </c>
      <c r="H1374" t="s">
        <v>541</v>
      </c>
      <c r="I1374" t="s">
        <v>542</v>
      </c>
      <c r="J1374" t="s">
        <v>543</v>
      </c>
      <c r="K1374">
        <v>21</v>
      </c>
      <c r="L1374" t="s">
        <v>576</v>
      </c>
      <c r="M1374" t="s">
        <v>547</v>
      </c>
      <c r="N1374" t="s">
        <v>546</v>
      </c>
      <c r="O1374" t="s">
        <v>547</v>
      </c>
      <c r="P1374" t="s">
        <v>548</v>
      </c>
      <c r="Q1374" t="s">
        <v>549</v>
      </c>
      <c r="R1374" t="s">
        <v>562</v>
      </c>
      <c r="S1374" t="s">
        <v>563</v>
      </c>
      <c r="T1374" s="113">
        <v>735</v>
      </c>
      <c r="U1374" t="s">
        <v>582</v>
      </c>
    </row>
    <row r="1375" spans="1:21" x14ac:dyDescent="0.25">
      <c r="A1375" t="s">
        <v>224</v>
      </c>
      <c r="B1375" t="s">
        <v>684</v>
      </c>
      <c r="C1375" t="s">
        <v>187</v>
      </c>
      <c r="D1375" t="s">
        <v>538</v>
      </c>
      <c r="F1375" t="s">
        <v>539</v>
      </c>
      <c r="G1375" t="s">
        <v>540</v>
      </c>
      <c r="H1375" t="s">
        <v>541</v>
      </c>
      <c r="I1375" t="s">
        <v>542</v>
      </c>
      <c r="J1375" t="s">
        <v>543</v>
      </c>
      <c r="K1375">
        <v>21</v>
      </c>
      <c r="L1375" t="s">
        <v>576</v>
      </c>
      <c r="M1375" t="s">
        <v>547</v>
      </c>
      <c r="N1375" t="s">
        <v>546</v>
      </c>
      <c r="O1375" t="s">
        <v>547</v>
      </c>
      <c r="P1375" t="s">
        <v>548</v>
      </c>
      <c r="Q1375" t="s">
        <v>549</v>
      </c>
      <c r="R1375" t="s">
        <v>564</v>
      </c>
      <c r="S1375" t="s">
        <v>565</v>
      </c>
      <c r="T1375" s="113">
        <v>367</v>
      </c>
      <c r="U1375" t="s">
        <v>582</v>
      </c>
    </row>
    <row r="1376" spans="1:21" x14ac:dyDescent="0.25">
      <c r="A1376" t="s">
        <v>224</v>
      </c>
      <c r="B1376" t="s">
        <v>684</v>
      </c>
      <c r="C1376" t="s">
        <v>187</v>
      </c>
      <c r="D1376" t="s">
        <v>538</v>
      </c>
      <c r="F1376" t="s">
        <v>539</v>
      </c>
      <c r="G1376" t="s">
        <v>540</v>
      </c>
      <c r="H1376" t="s">
        <v>541</v>
      </c>
      <c r="I1376" t="s">
        <v>542</v>
      </c>
      <c r="J1376" t="s">
        <v>543</v>
      </c>
      <c r="K1376">
        <v>21</v>
      </c>
      <c r="L1376" t="s">
        <v>576</v>
      </c>
      <c r="M1376" t="s">
        <v>547</v>
      </c>
      <c r="N1376" t="s">
        <v>546</v>
      </c>
      <c r="O1376" t="s">
        <v>547</v>
      </c>
      <c r="P1376" t="s">
        <v>548</v>
      </c>
      <c r="Q1376" t="s">
        <v>549</v>
      </c>
      <c r="R1376" t="s">
        <v>566</v>
      </c>
      <c r="S1376" t="s">
        <v>567</v>
      </c>
      <c r="T1376" s="113">
        <v>322</v>
      </c>
      <c r="U1376" t="s">
        <v>582</v>
      </c>
    </row>
    <row r="1377" spans="1:23" x14ac:dyDescent="0.25">
      <c r="A1377" t="s">
        <v>224</v>
      </c>
      <c r="B1377" t="s">
        <v>684</v>
      </c>
      <c r="C1377" t="s">
        <v>187</v>
      </c>
      <c r="D1377" t="s">
        <v>538</v>
      </c>
      <c r="F1377" t="s">
        <v>539</v>
      </c>
      <c r="G1377" t="s">
        <v>540</v>
      </c>
      <c r="H1377" t="s">
        <v>541</v>
      </c>
      <c r="I1377" t="s">
        <v>542</v>
      </c>
      <c r="J1377" t="s">
        <v>543</v>
      </c>
      <c r="K1377">
        <v>21</v>
      </c>
      <c r="L1377" t="s">
        <v>576</v>
      </c>
      <c r="M1377" t="s">
        <v>547</v>
      </c>
      <c r="N1377" t="s">
        <v>546</v>
      </c>
      <c r="O1377" t="s">
        <v>547</v>
      </c>
      <c r="P1377" t="s">
        <v>548</v>
      </c>
      <c r="Q1377" t="s">
        <v>549</v>
      </c>
      <c r="R1377" t="s">
        <v>568</v>
      </c>
      <c r="S1377" t="s">
        <v>569</v>
      </c>
      <c r="T1377" s="113">
        <v>1292</v>
      </c>
      <c r="U1377" t="s">
        <v>582</v>
      </c>
    </row>
    <row r="1378" spans="1:23" s="49" customFormat="1" x14ac:dyDescent="0.25">
      <c r="A1378" s="49" t="s">
        <v>351</v>
      </c>
      <c r="B1378" s="49" t="s">
        <v>685</v>
      </c>
      <c r="C1378" s="49" t="s">
        <v>187</v>
      </c>
      <c r="D1378" s="49" t="s">
        <v>538</v>
      </c>
      <c r="F1378" s="49" t="s">
        <v>539</v>
      </c>
      <c r="G1378" s="49" t="s">
        <v>540</v>
      </c>
      <c r="H1378" s="49" t="s">
        <v>541</v>
      </c>
      <c r="I1378" s="49" t="s">
        <v>542</v>
      </c>
      <c r="J1378" s="49" t="s">
        <v>543</v>
      </c>
      <c r="K1378" s="49">
        <v>21</v>
      </c>
      <c r="L1378" s="49" t="s">
        <v>544</v>
      </c>
      <c r="M1378" s="49" t="s">
        <v>545</v>
      </c>
      <c r="N1378" s="49" t="s">
        <v>546</v>
      </c>
      <c r="O1378" s="49" t="s">
        <v>547</v>
      </c>
      <c r="P1378" s="49" t="s">
        <v>548</v>
      </c>
      <c r="Q1378" s="49" t="s">
        <v>549</v>
      </c>
      <c r="R1378" s="49" t="s">
        <v>131</v>
      </c>
      <c r="S1378" s="49" t="s">
        <v>550</v>
      </c>
      <c r="T1378" s="116">
        <v>1119</v>
      </c>
      <c r="U1378" s="49" t="s">
        <v>663</v>
      </c>
      <c r="V1378" s="50" t="s">
        <v>858</v>
      </c>
      <c r="W1378" s="116">
        <f>('ILO employment 2007'!T1379+'ILO employment 2007'!T1380+'ILO employment 2007'!T1381)*( 1 +'ILO employment 2007'!T1388/('ILO employment 2007'!T1378-'ILO employment 2007'!T1388))</f>
        <v>427.1</v>
      </c>
    </row>
    <row r="1379" spans="1:23" s="49" customFormat="1" x14ac:dyDescent="0.25">
      <c r="A1379" s="49" t="s">
        <v>351</v>
      </c>
      <c r="B1379" s="49" t="s">
        <v>685</v>
      </c>
      <c r="C1379" s="49" t="s">
        <v>187</v>
      </c>
      <c r="D1379" s="49" t="s">
        <v>538</v>
      </c>
      <c r="F1379" s="49" t="s">
        <v>539</v>
      </c>
      <c r="G1379" s="49" t="s">
        <v>540</v>
      </c>
      <c r="H1379" s="49" t="s">
        <v>541</v>
      </c>
      <c r="I1379" s="49" t="s">
        <v>542</v>
      </c>
      <c r="J1379" s="49" t="s">
        <v>543</v>
      </c>
      <c r="K1379" s="49">
        <v>21</v>
      </c>
      <c r="L1379" s="49" t="s">
        <v>544</v>
      </c>
      <c r="M1379" s="49" t="s">
        <v>545</v>
      </c>
      <c r="N1379" s="49" t="s">
        <v>546</v>
      </c>
      <c r="O1379" s="49" t="s">
        <v>547</v>
      </c>
      <c r="P1379" s="49" t="s">
        <v>548</v>
      </c>
      <c r="Q1379" s="49" t="s">
        <v>549</v>
      </c>
      <c r="R1379" s="49" t="s">
        <v>552</v>
      </c>
      <c r="S1379" s="49" t="s">
        <v>553</v>
      </c>
      <c r="T1379" s="116">
        <v>94</v>
      </c>
      <c r="U1379" s="49" t="s">
        <v>663</v>
      </c>
      <c r="V1379" s="50" t="s">
        <v>859</v>
      </c>
      <c r="W1379" s="116">
        <f>('ILO employment 2007'!T1382+'ILO employment 2007'!T1383+'ILO employment 2007'!T1384+'ILO employment 2007'!T1385+'ILO employment 2007'!T1386+'ILO employment 2007'!T1387)*( 1 +'ILO employment 2007'!T1388/('ILO employment 2007'!T1378-'ILO employment 2007'!T1388))</f>
        <v>688.80000000000007</v>
      </c>
    </row>
    <row r="1380" spans="1:23" s="49" customFormat="1" x14ac:dyDescent="0.25">
      <c r="A1380" s="49" t="s">
        <v>351</v>
      </c>
      <c r="B1380" s="49" t="s">
        <v>685</v>
      </c>
      <c r="C1380" s="49" t="s">
        <v>187</v>
      </c>
      <c r="D1380" s="49" t="s">
        <v>538</v>
      </c>
      <c r="F1380" s="49" t="s">
        <v>539</v>
      </c>
      <c r="G1380" s="49" t="s">
        <v>540</v>
      </c>
      <c r="H1380" s="49" t="s">
        <v>541</v>
      </c>
      <c r="I1380" s="49" t="s">
        <v>542</v>
      </c>
      <c r="J1380" s="49" t="s">
        <v>543</v>
      </c>
      <c r="K1380" s="49">
        <v>21</v>
      </c>
      <c r="L1380" s="49" t="s">
        <v>544</v>
      </c>
      <c r="M1380" s="49" t="s">
        <v>545</v>
      </c>
      <c r="N1380" s="49" t="s">
        <v>546</v>
      </c>
      <c r="O1380" s="49" t="s">
        <v>547</v>
      </c>
      <c r="P1380" s="49" t="s">
        <v>548</v>
      </c>
      <c r="Q1380" s="49" t="s">
        <v>549</v>
      </c>
      <c r="R1380" s="49" t="s">
        <v>554</v>
      </c>
      <c r="S1380" s="49" t="s">
        <v>555</v>
      </c>
      <c r="T1380" s="116">
        <v>151.69999999999999</v>
      </c>
      <c r="U1380" s="49" t="s">
        <v>663</v>
      </c>
      <c r="V1380" s="50" t="s">
        <v>862</v>
      </c>
      <c r="W1380" s="116">
        <f>SUM(T1379:T1388)</f>
        <v>1115.9000000000001</v>
      </c>
    </row>
    <row r="1381" spans="1:23" s="49" customFormat="1" x14ac:dyDescent="0.25">
      <c r="A1381" s="49" t="s">
        <v>351</v>
      </c>
      <c r="B1381" s="49" t="s">
        <v>685</v>
      </c>
      <c r="C1381" s="49" t="s">
        <v>187</v>
      </c>
      <c r="D1381" s="49" t="s">
        <v>538</v>
      </c>
      <c r="F1381" s="49" t="s">
        <v>539</v>
      </c>
      <c r="G1381" s="49" t="s">
        <v>540</v>
      </c>
      <c r="H1381" s="49" t="s">
        <v>541</v>
      </c>
      <c r="I1381" s="49" t="s">
        <v>542</v>
      </c>
      <c r="J1381" s="49" t="s">
        <v>543</v>
      </c>
      <c r="K1381" s="49">
        <v>21</v>
      </c>
      <c r="L1381" s="49" t="s">
        <v>544</v>
      </c>
      <c r="M1381" s="49" t="s">
        <v>545</v>
      </c>
      <c r="N1381" s="49" t="s">
        <v>546</v>
      </c>
      <c r="O1381" s="49" t="s">
        <v>547</v>
      </c>
      <c r="P1381" s="49" t="s">
        <v>548</v>
      </c>
      <c r="Q1381" s="49" t="s">
        <v>549</v>
      </c>
      <c r="R1381" s="49" t="s">
        <v>556</v>
      </c>
      <c r="S1381" s="49" t="s">
        <v>557</v>
      </c>
      <c r="T1381" s="116">
        <v>181.4</v>
      </c>
      <c r="U1381" s="49" t="s">
        <v>663</v>
      </c>
      <c r="V1381" s="50"/>
      <c r="W1381" s="116"/>
    </row>
    <row r="1382" spans="1:23" s="49" customFormat="1" x14ac:dyDescent="0.25">
      <c r="A1382" s="49" t="s">
        <v>351</v>
      </c>
      <c r="B1382" s="49" t="s">
        <v>685</v>
      </c>
      <c r="C1382" s="49" t="s">
        <v>187</v>
      </c>
      <c r="D1382" s="49" t="s">
        <v>538</v>
      </c>
      <c r="F1382" s="49" t="s">
        <v>539</v>
      </c>
      <c r="G1382" s="49" t="s">
        <v>540</v>
      </c>
      <c r="H1382" s="49" t="s">
        <v>541</v>
      </c>
      <c r="I1382" s="49" t="s">
        <v>542</v>
      </c>
      <c r="J1382" s="49" t="s">
        <v>543</v>
      </c>
      <c r="K1382" s="49">
        <v>21</v>
      </c>
      <c r="L1382" s="49" t="s">
        <v>544</v>
      </c>
      <c r="M1382" s="49" t="s">
        <v>545</v>
      </c>
      <c r="N1382" s="49" t="s">
        <v>546</v>
      </c>
      <c r="O1382" s="49" t="s">
        <v>547</v>
      </c>
      <c r="P1382" s="49" t="s">
        <v>548</v>
      </c>
      <c r="Q1382" s="49" t="s">
        <v>549</v>
      </c>
      <c r="R1382" s="49" t="s">
        <v>558</v>
      </c>
      <c r="S1382" s="49" t="s">
        <v>559</v>
      </c>
      <c r="T1382" s="116">
        <v>53.2</v>
      </c>
      <c r="U1382" s="49" t="s">
        <v>663</v>
      </c>
      <c r="V1382" s="50"/>
      <c r="W1382" s="116"/>
    </row>
    <row r="1383" spans="1:23" s="49" customFormat="1" x14ac:dyDescent="0.25">
      <c r="A1383" s="49" t="s">
        <v>351</v>
      </c>
      <c r="B1383" s="49" t="s">
        <v>685</v>
      </c>
      <c r="C1383" s="49" t="s">
        <v>187</v>
      </c>
      <c r="D1383" s="49" t="s">
        <v>538</v>
      </c>
      <c r="F1383" s="49" t="s">
        <v>539</v>
      </c>
      <c r="G1383" s="49" t="s">
        <v>540</v>
      </c>
      <c r="H1383" s="49" t="s">
        <v>541</v>
      </c>
      <c r="I1383" s="49" t="s">
        <v>542</v>
      </c>
      <c r="J1383" s="49" t="s">
        <v>543</v>
      </c>
      <c r="K1383" s="49">
        <v>21</v>
      </c>
      <c r="L1383" s="49" t="s">
        <v>544</v>
      </c>
      <c r="M1383" s="49" t="s">
        <v>545</v>
      </c>
      <c r="N1383" s="49" t="s">
        <v>546</v>
      </c>
      <c r="O1383" s="49" t="s">
        <v>547</v>
      </c>
      <c r="P1383" s="49" t="s">
        <v>548</v>
      </c>
      <c r="Q1383" s="49" t="s">
        <v>549</v>
      </c>
      <c r="R1383" s="49" t="s">
        <v>560</v>
      </c>
      <c r="S1383" s="49" t="s">
        <v>561</v>
      </c>
      <c r="T1383" s="116">
        <v>140.9</v>
      </c>
      <c r="U1383" s="49" t="s">
        <v>663</v>
      </c>
      <c r="V1383" s="50"/>
      <c r="W1383" s="116"/>
    </row>
    <row r="1384" spans="1:23" s="49" customFormat="1" x14ac:dyDescent="0.25">
      <c r="A1384" s="49" t="s">
        <v>351</v>
      </c>
      <c r="B1384" s="49" t="s">
        <v>685</v>
      </c>
      <c r="C1384" s="49" t="s">
        <v>187</v>
      </c>
      <c r="D1384" s="49" t="s">
        <v>538</v>
      </c>
      <c r="F1384" s="49" t="s">
        <v>539</v>
      </c>
      <c r="G1384" s="49" t="s">
        <v>540</v>
      </c>
      <c r="H1384" s="49" t="s">
        <v>541</v>
      </c>
      <c r="I1384" s="49" t="s">
        <v>542</v>
      </c>
      <c r="J1384" s="49" t="s">
        <v>543</v>
      </c>
      <c r="K1384" s="49">
        <v>21</v>
      </c>
      <c r="L1384" s="49" t="s">
        <v>544</v>
      </c>
      <c r="M1384" s="49" t="s">
        <v>545</v>
      </c>
      <c r="N1384" s="49" t="s">
        <v>546</v>
      </c>
      <c r="O1384" s="49" t="s">
        <v>547</v>
      </c>
      <c r="P1384" s="49" t="s">
        <v>548</v>
      </c>
      <c r="Q1384" s="49" t="s">
        <v>549</v>
      </c>
      <c r="R1384" s="49" t="s">
        <v>562</v>
      </c>
      <c r="S1384" s="49" t="s">
        <v>563</v>
      </c>
      <c r="T1384" s="116">
        <v>56.5</v>
      </c>
      <c r="U1384" s="49" t="s">
        <v>663</v>
      </c>
      <c r="V1384" s="50"/>
      <c r="W1384" s="116"/>
    </row>
    <row r="1385" spans="1:23" s="49" customFormat="1" x14ac:dyDescent="0.25">
      <c r="A1385" s="49" t="s">
        <v>351</v>
      </c>
      <c r="B1385" s="49" t="s">
        <v>685</v>
      </c>
      <c r="C1385" s="49" t="s">
        <v>187</v>
      </c>
      <c r="D1385" s="49" t="s">
        <v>538</v>
      </c>
      <c r="F1385" s="49" t="s">
        <v>539</v>
      </c>
      <c r="G1385" s="49" t="s">
        <v>540</v>
      </c>
      <c r="H1385" s="49" t="s">
        <v>541</v>
      </c>
      <c r="I1385" s="49" t="s">
        <v>542</v>
      </c>
      <c r="J1385" s="49" t="s">
        <v>543</v>
      </c>
      <c r="K1385" s="49">
        <v>21</v>
      </c>
      <c r="L1385" s="49" t="s">
        <v>544</v>
      </c>
      <c r="M1385" s="49" t="s">
        <v>545</v>
      </c>
      <c r="N1385" s="49" t="s">
        <v>546</v>
      </c>
      <c r="O1385" s="49" t="s">
        <v>547</v>
      </c>
      <c r="P1385" s="49" t="s">
        <v>548</v>
      </c>
      <c r="Q1385" s="49" t="s">
        <v>549</v>
      </c>
      <c r="R1385" s="49" t="s">
        <v>564</v>
      </c>
      <c r="S1385" s="49" t="s">
        <v>565</v>
      </c>
      <c r="T1385" s="116">
        <v>189.9</v>
      </c>
      <c r="U1385" s="49" t="s">
        <v>663</v>
      </c>
      <c r="V1385" s="50"/>
      <c r="W1385" s="116"/>
    </row>
    <row r="1386" spans="1:23" s="49" customFormat="1" x14ac:dyDescent="0.25">
      <c r="A1386" s="49" t="s">
        <v>351</v>
      </c>
      <c r="B1386" s="49" t="s">
        <v>685</v>
      </c>
      <c r="C1386" s="49" t="s">
        <v>187</v>
      </c>
      <c r="D1386" s="49" t="s">
        <v>538</v>
      </c>
      <c r="F1386" s="49" t="s">
        <v>539</v>
      </c>
      <c r="G1386" s="49" t="s">
        <v>540</v>
      </c>
      <c r="H1386" s="49" t="s">
        <v>541</v>
      </c>
      <c r="I1386" s="49" t="s">
        <v>542</v>
      </c>
      <c r="J1386" s="49" t="s">
        <v>543</v>
      </c>
      <c r="K1386" s="49">
        <v>21</v>
      </c>
      <c r="L1386" s="49" t="s">
        <v>544</v>
      </c>
      <c r="M1386" s="49" t="s">
        <v>545</v>
      </c>
      <c r="N1386" s="49" t="s">
        <v>546</v>
      </c>
      <c r="O1386" s="49" t="s">
        <v>547</v>
      </c>
      <c r="P1386" s="49" t="s">
        <v>548</v>
      </c>
      <c r="Q1386" s="49" t="s">
        <v>549</v>
      </c>
      <c r="R1386" s="49" t="s">
        <v>566</v>
      </c>
      <c r="S1386" s="49" t="s">
        <v>567</v>
      </c>
      <c r="T1386" s="116">
        <v>111.2</v>
      </c>
      <c r="U1386" s="49" t="s">
        <v>663</v>
      </c>
      <c r="V1386" s="50"/>
      <c r="W1386" s="116"/>
    </row>
    <row r="1387" spans="1:23" s="49" customFormat="1" x14ac:dyDescent="0.25">
      <c r="A1387" s="49" t="s">
        <v>351</v>
      </c>
      <c r="B1387" s="49" t="s">
        <v>685</v>
      </c>
      <c r="C1387" s="49" t="s">
        <v>187</v>
      </c>
      <c r="D1387" s="49" t="s">
        <v>538</v>
      </c>
      <c r="F1387" s="49" t="s">
        <v>539</v>
      </c>
      <c r="G1387" s="49" t="s">
        <v>540</v>
      </c>
      <c r="H1387" s="49" t="s">
        <v>541</v>
      </c>
      <c r="I1387" s="49" t="s">
        <v>542</v>
      </c>
      <c r="J1387" s="49" t="s">
        <v>543</v>
      </c>
      <c r="K1387" s="49">
        <v>21</v>
      </c>
      <c r="L1387" s="49" t="s">
        <v>544</v>
      </c>
      <c r="M1387" s="49" t="s">
        <v>545</v>
      </c>
      <c r="N1387" s="49" t="s">
        <v>546</v>
      </c>
      <c r="O1387" s="49" t="s">
        <v>547</v>
      </c>
      <c r="P1387" s="49" t="s">
        <v>548</v>
      </c>
      <c r="Q1387" s="49" t="s">
        <v>549</v>
      </c>
      <c r="R1387" s="49" t="s">
        <v>568</v>
      </c>
      <c r="S1387" s="49" t="s">
        <v>569</v>
      </c>
      <c r="T1387" s="116">
        <v>137.1</v>
      </c>
      <c r="U1387" s="49" t="s">
        <v>663</v>
      </c>
      <c r="V1387" s="50"/>
      <c r="W1387" s="116"/>
    </row>
    <row r="1388" spans="1:23" s="49" customFormat="1" x14ac:dyDescent="0.25">
      <c r="A1388" s="49" t="s">
        <v>351</v>
      </c>
      <c r="B1388" s="49" t="s">
        <v>685</v>
      </c>
      <c r="C1388" s="49" t="s">
        <v>187</v>
      </c>
      <c r="D1388" s="49" t="s">
        <v>538</v>
      </c>
      <c r="F1388" s="49" t="s">
        <v>539</v>
      </c>
      <c r="G1388" s="49" t="s">
        <v>540</v>
      </c>
      <c r="H1388" s="49" t="s">
        <v>541</v>
      </c>
      <c r="I1388" s="49" t="s">
        <v>542</v>
      </c>
      <c r="J1388" s="49" t="s">
        <v>543</v>
      </c>
      <c r="K1388" s="49">
        <v>21</v>
      </c>
      <c r="L1388" s="49" t="s">
        <v>544</v>
      </c>
      <c r="M1388" s="49" t="s">
        <v>545</v>
      </c>
      <c r="N1388" s="49" t="s">
        <v>546</v>
      </c>
      <c r="O1388" s="49" t="s">
        <v>547</v>
      </c>
      <c r="P1388" s="49" t="s">
        <v>548</v>
      </c>
      <c r="Q1388" s="49" t="s">
        <v>549</v>
      </c>
      <c r="R1388" s="49" t="s">
        <v>572</v>
      </c>
      <c r="S1388" s="49" t="s">
        <v>573</v>
      </c>
      <c r="T1388" s="116"/>
      <c r="U1388" s="49" t="s">
        <v>663</v>
      </c>
      <c r="V1388" s="50"/>
      <c r="W1388" s="116"/>
    </row>
    <row r="1389" spans="1:23" x14ac:dyDescent="0.25">
      <c r="A1389" t="s">
        <v>351</v>
      </c>
      <c r="B1389" t="s">
        <v>685</v>
      </c>
      <c r="C1389" t="s">
        <v>187</v>
      </c>
      <c r="D1389" t="s">
        <v>538</v>
      </c>
      <c r="F1389" t="s">
        <v>539</v>
      </c>
      <c r="G1389" t="s">
        <v>540</v>
      </c>
      <c r="H1389" t="s">
        <v>541</v>
      </c>
      <c r="I1389" t="s">
        <v>542</v>
      </c>
      <c r="J1389" t="s">
        <v>543</v>
      </c>
      <c r="K1389">
        <v>21</v>
      </c>
      <c r="L1389" t="s">
        <v>574</v>
      </c>
      <c r="M1389" t="s">
        <v>575</v>
      </c>
      <c r="N1389" t="s">
        <v>546</v>
      </c>
      <c r="O1389" t="s">
        <v>547</v>
      </c>
      <c r="P1389" t="s">
        <v>548</v>
      </c>
      <c r="Q1389" t="s">
        <v>549</v>
      </c>
      <c r="R1389" t="s">
        <v>131</v>
      </c>
      <c r="S1389" t="s">
        <v>550</v>
      </c>
      <c r="T1389" s="113">
        <v>573.5</v>
      </c>
      <c r="U1389" t="s">
        <v>663</v>
      </c>
    </row>
    <row r="1390" spans="1:23" x14ac:dyDescent="0.25">
      <c r="A1390" t="s">
        <v>351</v>
      </c>
      <c r="B1390" t="s">
        <v>685</v>
      </c>
      <c r="C1390" t="s">
        <v>187</v>
      </c>
      <c r="D1390" t="s">
        <v>538</v>
      </c>
      <c r="F1390" t="s">
        <v>539</v>
      </c>
      <c r="G1390" t="s">
        <v>540</v>
      </c>
      <c r="H1390" t="s">
        <v>541</v>
      </c>
      <c r="I1390" t="s">
        <v>542</v>
      </c>
      <c r="J1390" t="s">
        <v>543</v>
      </c>
      <c r="K1390">
        <v>21</v>
      </c>
      <c r="L1390" t="s">
        <v>574</v>
      </c>
      <c r="M1390" t="s">
        <v>575</v>
      </c>
      <c r="N1390" t="s">
        <v>546</v>
      </c>
      <c r="O1390" t="s">
        <v>547</v>
      </c>
      <c r="P1390" t="s">
        <v>548</v>
      </c>
      <c r="Q1390" t="s">
        <v>549</v>
      </c>
      <c r="R1390" t="s">
        <v>552</v>
      </c>
      <c r="S1390" t="s">
        <v>553</v>
      </c>
      <c r="T1390" s="113">
        <v>55.3</v>
      </c>
      <c r="U1390" t="s">
        <v>663</v>
      </c>
    </row>
    <row r="1391" spans="1:23" x14ac:dyDescent="0.25">
      <c r="A1391" t="s">
        <v>351</v>
      </c>
      <c r="B1391" t="s">
        <v>685</v>
      </c>
      <c r="C1391" t="s">
        <v>187</v>
      </c>
      <c r="D1391" t="s">
        <v>538</v>
      </c>
      <c r="F1391" t="s">
        <v>539</v>
      </c>
      <c r="G1391" t="s">
        <v>540</v>
      </c>
      <c r="H1391" t="s">
        <v>541</v>
      </c>
      <c r="I1391" t="s">
        <v>542</v>
      </c>
      <c r="J1391" t="s">
        <v>543</v>
      </c>
      <c r="K1391">
        <v>21</v>
      </c>
      <c r="L1391" t="s">
        <v>574</v>
      </c>
      <c r="M1391" t="s">
        <v>575</v>
      </c>
      <c r="N1391" t="s">
        <v>546</v>
      </c>
      <c r="O1391" t="s">
        <v>547</v>
      </c>
      <c r="P1391" t="s">
        <v>548</v>
      </c>
      <c r="Q1391" t="s">
        <v>549</v>
      </c>
      <c r="R1391" t="s">
        <v>554</v>
      </c>
      <c r="S1391" t="s">
        <v>555</v>
      </c>
      <c r="T1391" s="113">
        <v>50.8</v>
      </c>
      <c r="U1391" t="s">
        <v>663</v>
      </c>
    </row>
    <row r="1392" spans="1:23" x14ac:dyDescent="0.25">
      <c r="A1392" t="s">
        <v>351</v>
      </c>
      <c r="B1392" t="s">
        <v>685</v>
      </c>
      <c r="C1392" t="s">
        <v>187</v>
      </c>
      <c r="D1392" t="s">
        <v>538</v>
      </c>
      <c r="F1392" t="s">
        <v>539</v>
      </c>
      <c r="G1392" t="s">
        <v>540</v>
      </c>
      <c r="H1392" t="s">
        <v>541</v>
      </c>
      <c r="I1392" t="s">
        <v>542</v>
      </c>
      <c r="J1392" t="s">
        <v>543</v>
      </c>
      <c r="K1392">
        <v>21</v>
      </c>
      <c r="L1392" t="s">
        <v>574</v>
      </c>
      <c r="M1392" t="s">
        <v>575</v>
      </c>
      <c r="N1392" t="s">
        <v>546</v>
      </c>
      <c r="O1392" t="s">
        <v>547</v>
      </c>
      <c r="P1392" t="s">
        <v>548</v>
      </c>
      <c r="Q1392" t="s">
        <v>549</v>
      </c>
      <c r="R1392" t="s">
        <v>556</v>
      </c>
      <c r="S1392" t="s">
        <v>557</v>
      </c>
      <c r="T1392" s="113">
        <v>63.5</v>
      </c>
      <c r="U1392" t="s">
        <v>663</v>
      </c>
    </row>
    <row r="1393" spans="1:21" x14ac:dyDescent="0.25">
      <c r="A1393" t="s">
        <v>351</v>
      </c>
      <c r="B1393" t="s">
        <v>685</v>
      </c>
      <c r="C1393" t="s">
        <v>187</v>
      </c>
      <c r="D1393" t="s">
        <v>538</v>
      </c>
      <c r="F1393" t="s">
        <v>539</v>
      </c>
      <c r="G1393" t="s">
        <v>540</v>
      </c>
      <c r="H1393" t="s">
        <v>541</v>
      </c>
      <c r="I1393" t="s">
        <v>542</v>
      </c>
      <c r="J1393" t="s">
        <v>543</v>
      </c>
      <c r="K1393">
        <v>21</v>
      </c>
      <c r="L1393" t="s">
        <v>574</v>
      </c>
      <c r="M1393" t="s">
        <v>575</v>
      </c>
      <c r="N1393" t="s">
        <v>546</v>
      </c>
      <c r="O1393" t="s">
        <v>547</v>
      </c>
      <c r="P1393" t="s">
        <v>548</v>
      </c>
      <c r="Q1393" t="s">
        <v>549</v>
      </c>
      <c r="R1393" t="s">
        <v>558</v>
      </c>
      <c r="S1393" t="s">
        <v>559</v>
      </c>
      <c r="T1393" s="113">
        <v>12</v>
      </c>
      <c r="U1393" t="s">
        <v>663</v>
      </c>
    </row>
    <row r="1394" spans="1:21" x14ac:dyDescent="0.25">
      <c r="A1394" t="s">
        <v>351</v>
      </c>
      <c r="B1394" t="s">
        <v>685</v>
      </c>
      <c r="C1394" t="s">
        <v>187</v>
      </c>
      <c r="D1394" t="s">
        <v>538</v>
      </c>
      <c r="F1394" t="s">
        <v>539</v>
      </c>
      <c r="G1394" t="s">
        <v>540</v>
      </c>
      <c r="H1394" t="s">
        <v>541</v>
      </c>
      <c r="I1394" t="s">
        <v>542</v>
      </c>
      <c r="J1394" t="s">
        <v>543</v>
      </c>
      <c r="K1394">
        <v>21</v>
      </c>
      <c r="L1394" t="s">
        <v>574</v>
      </c>
      <c r="M1394" t="s">
        <v>575</v>
      </c>
      <c r="N1394" t="s">
        <v>546</v>
      </c>
      <c r="O1394" t="s">
        <v>547</v>
      </c>
      <c r="P1394" t="s">
        <v>548</v>
      </c>
      <c r="Q1394" t="s">
        <v>549</v>
      </c>
      <c r="R1394" t="s">
        <v>560</v>
      </c>
      <c r="S1394" t="s">
        <v>561</v>
      </c>
      <c r="T1394" s="113">
        <v>34.200000000000003</v>
      </c>
      <c r="U1394" t="s">
        <v>663</v>
      </c>
    </row>
    <row r="1395" spans="1:21" x14ac:dyDescent="0.25">
      <c r="A1395" t="s">
        <v>351</v>
      </c>
      <c r="B1395" t="s">
        <v>685</v>
      </c>
      <c r="C1395" t="s">
        <v>187</v>
      </c>
      <c r="D1395" t="s">
        <v>538</v>
      </c>
      <c r="F1395" t="s">
        <v>539</v>
      </c>
      <c r="G1395" t="s">
        <v>540</v>
      </c>
      <c r="H1395" t="s">
        <v>541</v>
      </c>
      <c r="I1395" t="s">
        <v>542</v>
      </c>
      <c r="J1395" t="s">
        <v>543</v>
      </c>
      <c r="K1395">
        <v>21</v>
      </c>
      <c r="L1395" t="s">
        <v>574</v>
      </c>
      <c r="M1395" t="s">
        <v>575</v>
      </c>
      <c r="N1395" t="s">
        <v>546</v>
      </c>
      <c r="O1395" t="s">
        <v>547</v>
      </c>
      <c r="P1395" t="s">
        <v>548</v>
      </c>
      <c r="Q1395" t="s">
        <v>549</v>
      </c>
      <c r="R1395" t="s">
        <v>562</v>
      </c>
      <c r="S1395" t="s">
        <v>563</v>
      </c>
      <c r="T1395" s="113">
        <v>31.2</v>
      </c>
      <c r="U1395" t="s">
        <v>663</v>
      </c>
    </row>
    <row r="1396" spans="1:21" x14ac:dyDescent="0.25">
      <c r="A1396" t="s">
        <v>351</v>
      </c>
      <c r="B1396" t="s">
        <v>685</v>
      </c>
      <c r="C1396" t="s">
        <v>187</v>
      </c>
      <c r="D1396" t="s">
        <v>538</v>
      </c>
      <c r="F1396" t="s">
        <v>539</v>
      </c>
      <c r="G1396" t="s">
        <v>540</v>
      </c>
      <c r="H1396" t="s">
        <v>541</v>
      </c>
      <c r="I1396" t="s">
        <v>542</v>
      </c>
      <c r="J1396" t="s">
        <v>543</v>
      </c>
      <c r="K1396">
        <v>21</v>
      </c>
      <c r="L1396" t="s">
        <v>574</v>
      </c>
      <c r="M1396" t="s">
        <v>575</v>
      </c>
      <c r="N1396" t="s">
        <v>546</v>
      </c>
      <c r="O1396" t="s">
        <v>547</v>
      </c>
      <c r="P1396" t="s">
        <v>548</v>
      </c>
      <c r="Q1396" t="s">
        <v>549</v>
      </c>
      <c r="R1396" t="s">
        <v>564</v>
      </c>
      <c r="S1396" t="s">
        <v>565</v>
      </c>
      <c r="T1396" s="113">
        <v>156.30000000000001</v>
      </c>
      <c r="U1396" t="s">
        <v>663</v>
      </c>
    </row>
    <row r="1397" spans="1:21" x14ac:dyDescent="0.25">
      <c r="A1397" t="s">
        <v>351</v>
      </c>
      <c r="B1397" t="s">
        <v>685</v>
      </c>
      <c r="C1397" t="s">
        <v>187</v>
      </c>
      <c r="D1397" t="s">
        <v>538</v>
      </c>
      <c r="F1397" t="s">
        <v>539</v>
      </c>
      <c r="G1397" t="s">
        <v>540</v>
      </c>
      <c r="H1397" t="s">
        <v>541</v>
      </c>
      <c r="I1397" t="s">
        <v>542</v>
      </c>
      <c r="J1397" t="s">
        <v>543</v>
      </c>
      <c r="K1397">
        <v>21</v>
      </c>
      <c r="L1397" t="s">
        <v>574</v>
      </c>
      <c r="M1397" t="s">
        <v>575</v>
      </c>
      <c r="N1397" t="s">
        <v>546</v>
      </c>
      <c r="O1397" t="s">
        <v>547</v>
      </c>
      <c r="P1397" t="s">
        <v>548</v>
      </c>
      <c r="Q1397" t="s">
        <v>549</v>
      </c>
      <c r="R1397" t="s">
        <v>566</v>
      </c>
      <c r="S1397" t="s">
        <v>567</v>
      </c>
      <c r="T1397" s="113">
        <v>96</v>
      </c>
      <c r="U1397" t="s">
        <v>663</v>
      </c>
    </row>
    <row r="1398" spans="1:21" x14ac:dyDescent="0.25">
      <c r="A1398" t="s">
        <v>351</v>
      </c>
      <c r="B1398" t="s">
        <v>685</v>
      </c>
      <c r="C1398" t="s">
        <v>187</v>
      </c>
      <c r="D1398" t="s">
        <v>538</v>
      </c>
      <c r="F1398" t="s">
        <v>539</v>
      </c>
      <c r="G1398" t="s">
        <v>540</v>
      </c>
      <c r="H1398" t="s">
        <v>541</v>
      </c>
      <c r="I1398" t="s">
        <v>542</v>
      </c>
      <c r="J1398" t="s">
        <v>543</v>
      </c>
      <c r="K1398">
        <v>21</v>
      </c>
      <c r="L1398" t="s">
        <v>574</v>
      </c>
      <c r="M1398" t="s">
        <v>575</v>
      </c>
      <c r="N1398" t="s">
        <v>546</v>
      </c>
      <c r="O1398" t="s">
        <v>547</v>
      </c>
      <c r="P1398" t="s">
        <v>548</v>
      </c>
      <c r="Q1398" t="s">
        <v>549</v>
      </c>
      <c r="R1398" t="s">
        <v>568</v>
      </c>
      <c r="S1398" t="s">
        <v>569</v>
      </c>
      <c r="T1398" s="113">
        <v>72.099999999999994</v>
      </c>
      <c r="U1398" t="s">
        <v>663</v>
      </c>
    </row>
    <row r="1399" spans="1:21" x14ac:dyDescent="0.25">
      <c r="A1399" t="s">
        <v>351</v>
      </c>
      <c r="B1399" t="s">
        <v>685</v>
      </c>
      <c r="C1399" t="s">
        <v>187</v>
      </c>
      <c r="D1399" t="s">
        <v>538</v>
      </c>
      <c r="F1399" t="s">
        <v>539</v>
      </c>
      <c r="G1399" t="s">
        <v>540</v>
      </c>
      <c r="H1399" t="s">
        <v>541</v>
      </c>
      <c r="I1399" t="s">
        <v>542</v>
      </c>
      <c r="J1399" t="s">
        <v>543</v>
      </c>
      <c r="K1399">
        <v>21</v>
      </c>
      <c r="L1399" t="s">
        <v>574</v>
      </c>
      <c r="M1399" t="s">
        <v>575</v>
      </c>
      <c r="N1399" t="s">
        <v>546</v>
      </c>
      <c r="O1399" t="s">
        <v>547</v>
      </c>
      <c r="P1399" t="s">
        <v>548</v>
      </c>
      <c r="Q1399" t="s">
        <v>549</v>
      </c>
      <c r="R1399" t="s">
        <v>572</v>
      </c>
      <c r="S1399" t="s">
        <v>573</v>
      </c>
      <c r="U1399" t="s">
        <v>663</v>
      </c>
    </row>
    <row r="1400" spans="1:21" x14ac:dyDescent="0.25">
      <c r="A1400" t="s">
        <v>351</v>
      </c>
      <c r="B1400" t="s">
        <v>685</v>
      </c>
      <c r="C1400" t="s">
        <v>187</v>
      </c>
      <c r="D1400" t="s">
        <v>538</v>
      </c>
      <c r="F1400" t="s">
        <v>539</v>
      </c>
      <c r="G1400" t="s">
        <v>540</v>
      </c>
      <c r="H1400" t="s">
        <v>541</v>
      </c>
      <c r="I1400" t="s">
        <v>542</v>
      </c>
      <c r="J1400" t="s">
        <v>543</v>
      </c>
      <c r="K1400">
        <v>21</v>
      </c>
      <c r="L1400" t="s">
        <v>576</v>
      </c>
      <c r="M1400" t="s">
        <v>547</v>
      </c>
      <c r="N1400" t="s">
        <v>546</v>
      </c>
      <c r="O1400" t="s">
        <v>547</v>
      </c>
      <c r="P1400" t="s">
        <v>548</v>
      </c>
      <c r="Q1400" t="s">
        <v>549</v>
      </c>
      <c r="R1400" t="s">
        <v>131</v>
      </c>
      <c r="S1400" t="s">
        <v>550</v>
      </c>
      <c r="T1400" s="113">
        <v>545.5</v>
      </c>
      <c r="U1400" t="s">
        <v>663</v>
      </c>
    </row>
    <row r="1401" spans="1:21" x14ac:dyDescent="0.25">
      <c r="A1401" t="s">
        <v>351</v>
      </c>
      <c r="B1401" t="s">
        <v>685</v>
      </c>
      <c r="C1401" t="s">
        <v>187</v>
      </c>
      <c r="D1401" t="s">
        <v>538</v>
      </c>
      <c r="F1401" t="s">
        <v>539</v>
      </c>
      <c r="G1401" t="s">
        <v>540</v>
      </c>
      <c r="H1401" t="s">
        <v>541</v>
      </c>
      <c r="I1401" t="s">
        <v>542</v>
      </c>
      <c r="J1401" t="s">
        <v>543</v>
      </c>
      <c r="K1401">
        <v>21</v>
      </c>
      <c r="L1401" t="s">
        <v>576</v>
      </c>
      <c r="M1401" t="s">
        <v>547</v>
      </c>
      <c r="N1401" t="s">
        <v>546</v>
      </c>
      <c r="O1401" t="s">
        <v>547</v>
      </c>
      <c r="P1401" t="s">
        <v>548</v>
      </c>
      <c r="Q1401" t="s">
        <v>549</v>
      </c>
      <c r="R1401" t="s">
        <v>552</v>
      </c>
      <c r="S1401" t="s">
        <v>553</v>
      </c>
      <c r="T1401" s="113">
        <v>38.799999999999997</v>
      </c>
      <c r="U1401" t="s">
        <v>663</v>
      </c>
    </row>
    <row r="1402" spans="1:21" x14ac:dyDescent="0.25">
      <c r="A1402" t="s">
        <v>351</v>
      </c>
      <c r="B1402" t="s">
        <v>685</v>
      </c>
      <c r="C1402" t="s">
        <v>187</v>
      </c>
      <c r="D1402" t="s">
        <v>538</v>
      </c>
      <c r="F1402" t="s">
        <v>539</v>
      </c>
      <c r="G1402" t="s">
        <v>540</v>
      </c>
      <c r="H1402" t="s">
        <v>541</v>
      </c>
      <c r="I1402" t="s">
        <v>542</v>
      </c>
      <c r="J1402" t="s">
        <v>543</v>
      </c>
      <c r="K1402">
        <v>21</v>
      </c>
      <c r="L1402" t="s">
        <v>576</v>
      </c>
      <c r="M1402" t="s">
        <v>547</v>
      </c>
      <c r="N1402" t="s">
        <v>546</v>
      </c>
      <c r="O1402" t="s">
        <v>547</v>
      </c>
      <c r="P1402" t="s">
        <v>548</v>
      </c>
      <c r="Q1402" t="s">
        <v>549</v>
      </c>
      <c r="R1402" t="s">
        <v>554</v>
      </c>
      <c r="S1402" t="s">
        <v>555</v>
      </c>
      <c r="T1402" s="113">
        <v>101</v>
      </c>
      <c r="U1402" t="s">
        <v>663</v>
      </c>
    </row>
    <row r="1403" spans="1:21" x14ac:dyDescent="0.25">
      <c r="A1403" t="s">
        <v>351</v>
      </c>
      <c r="B1403" t="s">
        <v>685</v>
      </c>
      <c r="C1403" t="s">
        <v>187</v>
      </c>
      <c r="D1403" t="s">
        <v>538</v>
      </c>
      <c r="F1403" t="s">
        <v>539</v>
      </c>
      <c r="G1403" t="s">
        <v>540</v>
      </c>
      <c r="H1403" t="s">
        <v>541</v>
      </c>
      <c r="I1403" t="s">
        <v>542</v>
      </c>
      <c r="J1403" t="s">
        <v>543</v>
      </c>
      <c r="K1403">
        <v>21</v>
      </c>
      <c r="L1403" t="s">
        <v>576</v>
      </c>
      <c r="M1403" t="s">
        <v>547</v>
      </c>
      <c r="N1403" t="s">
        <v>546</v>
      </c>
      <c r="O1403" t="s">
        <v>547</v>
      </c>
      <c r="P1403" t="s">
        <v>548</v>
      </c>
      <c r="Q1403" t="s">
        <v>549</v>
      </c>
      <c r="R1403" t="s">
        <v>556</v>
      </c>
      <c r="S1403" t="s">
        <v>557</v>
      </c>
      <c r="T1403" s="113">
        <v>117.8</v>
      </c>
      <c r="U1403" t="s">
        <v>663</v>
      </c>
    </row>
    <row r="1404" spans="1:21" x14ac:dyDescent="0.25">
      <c r="A1404" t="s">
        <v>351</v>
      </c>
      <c r="B1404" t="s">
        <v>685</v>
      </c>
      <c r="C1404" t="s">
        <v>187</v>
      </c>
      <c r="D1404" t="s">
        <v>538</v>
      </c>
      <c r="F1404" t="s">
        <v>539</v>
      </c>
      <c r="G1404" t="s">
        <v>540</v>
      </c>
      <c r="H1404" t="s">
        <v>541</v>
      </c>
      <c r="I1404" t="s">
        <v>542</v>
      </c>
      <c r="J1404" t="s">
        <v>543</v>
      </c>
      <c r="K1404">
        <v>21</v>
      </c>
      <c r="L1404" t="s">
        <v>576</v>
      </c>
      <c r="M1404" t="s">
        <v>547</v>
      </c>
      <c r="N1404" t="s">
        <v>546</v>
      </c>
      <c r="O1404" t="s">
        <v>547</v>
      </c>
      <c r="P1404" t="s">
        <v>548</v>
      </c>
      <c r="Q1404" t="s">
        <v>549</v>
      </c>
      <c r="R1404" t="s">
        <v>558</v>
      </c>
      <c r="S1404" t="s">
        <v>559</v>
      </c>
      <c r="T1404" s="113">
        <v>41.2</v>
      </c>
      <c r="U1404" t="s">
        <v>663</v>
      </c>
    </row>
    <row r="1405" spans="1:21" x14ac:dyDescent="0.25">
      <c r="A1405" t="s">
        <v>351</v>
      </c>
      <c r="B1405" t="s">
        <v>685</v>
      </c>
      <c r="C1405" t="s">
        <v>187</v>
      </c>
      <c r="D1405" t="s">
        <v>538</v>
      </c>
      <c r="F1405" t="s">
        <v>539</v>
      </c>
      <c r="G1405" t="s">
        <v>540</v>
      </c>
      <c r="H1405" t="s">
        <v>541</v>
      </c>
      <c r="I1405" t="s">
        <v>542</v>
      </c>
      <c r="J1405" t="s">
        <v>543</v>
      </c>
      <c r="K1405">
        <v>21</v>
      </c>
      <c r="L1405" t="s">
        <v>576</v>
      </c>
      <c r="M1405" t="s">
        <v>547</v>
      </c>
      <c r="N1405" t="s">
        <v>546</v>
      </c>
      <c r="O1405" t="s">
        <v>547</v>
      </c>
      <c r="P1405" t="s">
        <v>548</v>
      </c>
      <c r="Q1405" t="s">
        <v>549</v>
      </c>
      <c r="R1405" t="s">
        <v>560</v>
      </c>
      <c r="S1405" t="s">
        <v>561</v>
      </c>
      <c r="T1405" s="113">
        <v>106.7</v>
      </c>
      <c r="U1405" t="s">
        <v>663</v>
      </c>
    </row>
    <row r="1406" spans="1:21" x14ac:dyDescent="0.25">
      <c r="A1406" t="s">
        <v>351</v>
      </c>
      <c r="B1406" t="s">
        <v>685</v>
      </c>
      <c r="C1406" t="s">
        <v>187</v>
      </c>
      <c r="D1406" t="s">
        <v>538</v>
      </c>
      <c r="F1406" t="s">
        <v>539</v>
      </c>
      <c r="G1406" t="s">
        <v>540</v>
      </c>
      <c r="H1406" t="s">
        <v>541</v>
      </c>
      <c r="I1406" t="s">
        <v>542</v>
      </c>
      <c r="J1406" t="s">
        <v>543</v>
      </c>
      <c r="K1406">
        <v>21</v>
      </c>
      <c r="L1406" t="s">
        <v>576</v>
      </c>
      <c r="M1406" t="s">
        <v>547</v>
      </c>
      <c r="N1406" t="s">
        <v>546</v>
      </c>
      <c r="O1406" t="s">
        <v>547</v>
      </c>
      <c r="P1406" t="s">
        <v>548</v>
      </c>
      <c r="Q1406" t="s">
        <v>549</v>
      </c>
      <c r="R1406" t="s">
        <v>562</v>
      </c>
      <c r="S1406" t="s">
        <v>563</v>
      </c>
      <c r="T1406" s="113">
        <v>25.3</v>
      </c>
      <c r="U1406" t="s">
        <v>663</v>
      </c>
    </row>
    <row r="1407" spans="1:21" x14ac:dyDescent="0.25">
      <c r="A1407" t="s">
        <v>351</v>
      </c>
      <c r="B1407" t="s">
        <v>685</v>
      </c>
      <c r="C1407" t="s">
        <v>187</v>
      </c>
      <c r="D1407" t="s">
        <v>538</v>
      </c>
      <c r="F1407" t="s">
        <v>539</v>
      </c>
      <c r="G1407" t="s">
        <v>540</v>
      </c>
      <c r="H1407" t="s">
        <v>541</v>
      </c>
      <c r="I1407" t="s">
        <v>542</v>
      </c>
      <c r="J1407" t="s">
        <v>543</v>
      </c>
      <c r="K1407">
        <v>21</v>
      </c>
      <c r="L1407" t="s">
        <v>576</v>
      </c>
      <c r="M1407" t="s">
        <v>547</v>
      </c>
      <c r="N1407" t="s">
        <v>546</v>
      </c>
      <c r="O1407" t="s">
        <v>547</v>
      </c>
      <c r="P1407" t="s">
        <v>548</v>
      </c>
      <c r="Q1407" t="s">
        <v>549</v>
      </c>
      <c r="R1407" t="s">
        <v>564</v>
      </c>
      <c r="S1407" t="s">
        <v>565</v>
      </c>
      <c r="T1407" s="113">
        <v>33.5</v>
      </c>
      <c r="U1407" t="s">
        <v>663</v>
      </c>
    </row>
    <row r="1408" spans="1:21" x14ac:dyDescent="0.25">
      <c r="A1408" t="s">
        <v>351</v>
      </c>
      <c r="B1408" t="s">
        <v>685</v>
      </c>
      <c r="C1408" t="s">
        <v>187</v>
      </c>
      <c r="D1408" t="s">
        <v>538</v>
      </c>
      <c r="F1408" t="s">
        <v>539</v>
      </c>
      <c r="G1408" t="s">
        <v>540</v>
      </c>
      <c r="H1408" t="s">
        <v>541</v>
      </c>
      <c r="I1408" t="s">
        <v>542</v>
      </c>
      <c r="J1408" t="s">
        <v>543</v>
      </c>
      <c r="K1408">
        <v>21</v>
      </c>
      <c r="L1408" t="s">
        <v>576</v>
      </c>
      <c r="M1408" t="s">
        <v>547</v>
      </c>
      <c r="N1408" t="s">
        <v>546</v>
      </c>
      <c r="O1408" t="s">
        <v>547</v>
      </c>
      <c r="P1408" t="s">
        <v>548</v>
      </c>
      <c r="Q1408" t="s">
        <v>549</v>
      </c>
      <c r="R1408" t="s">
        <v>566</v>
      </c>
      <c r="S1408" t="s">
        <v>567</v>
      </c>
      <c r="T1408" s="113">
        <v>15.2</v>
      </c>
      <c r="U1408" t="s">
        <v>663</v>
      </c>
    </row>
    <row r="1409" spans="1:21" x14ac:dyDescent="0.25">
      <c r="A1409" t="s">
        <v>351</v>
      </c>
      <c r="B1409" t="s">
        <v>685</v>
      </c>
      <c r="C1409" t="s">
        <v>187</v>
      </c>
      <c r="D1409" t="s">
        <v>538</v>
      </c>
      <c r="F1409" t="s">
        <v>539</v>
      </c>
      <c r="G1409" t="s">
        <v>540</v>
      </c>
      <c r="H1409" t="s">
        <v>541</v>
      </c>
      <c r="I1409" t="s">
        <v>542</v>
      </c>
      <c r="J1409" t="s">
        <v>543</v>
      </c>
      <c r="K1409">
        <v>21</v>
      </c>
      <c r="L1409" t="s">
        <v>576</v>
      </c>
      <c r="M1409" t="s">
        <v>547</v>
      </c>
      <c r="N1409" t="s">
        <v>546</v>
      </c>
      <c r="O1409" t="s">
        <v>547</v>
      </c>
      <c r="P1409" t="s">
        <v>548</v>
      </c>
      <c r="Q1409" t="s">
        <v>549</v>
      </c>
      <c r="R1409" t="s">
        <v>568</v>
      </c>
      <c r="S1409" t="s">
        <v>569</v>
      </c>
      <c r="T1409" s="113">
        <v>64.900000000000006</v>
      </c>
      <c r="U1409" t="s">
        <v>663</v>
      </c>
    </row>
    <row r="1410" spans="1:21" x14ac:dyDescent="0.25">
      <c r="A1410" t="s">
        <v>351</v>
      </c>
      <c r="B1410" t="s">
        <v>685</v>
      </c>
      <c r="C1410" t="s">
        <v>187</v>
      </c>
      <c r="D1410" t="s">
        <v>538</v>
      </c>
      <c r="F1410" t="s">
        <v>539</v>
      </c>
      <c r="G1410" t="s">
        <v>540</v>
      </c>
      <c r="H1410" t="s">
        <v>541</v>
      </c>
      <c r="I1410" t="s">
        <v>542</v>
      </c>
      <c r="J1410" t="s">
        <v>543</v>
      </c>
      <c r="K1410">
        <v>21</v>
      </c>
      <c r="L1410" t="s">
        <v>576</v>
      </c>
      <c r="M1410" t="s">
        <v>547</v>
      </c>
      <c r="N1410" t="s">
        <v>546</v>
      </c>
      <c r="O1410" t="s">
        <v>547</v>
      </c>
      <c r="P1410" t="s">
        <v>548</v>
      </c>
      <c r="Q1410" t="s">
        <v>549</v>
      </c>
      <c r="R1410" t="s">
        <v>572</v>
      </c>
      <c r="S1410" t="s">
        <v>573</v>
      </c>
      <c r="U1410" t="s">
        <v>663</v>
      </c>
    </row>
    <row r="1411" spans="1:21" x14ac:dyDescent="0.25">
      <c r="A1411" t="s">
        <v>686</v>
      </c>
      <c r="B1411" t="s">
        <v>687</v>
      </c>
      <c r="C1411" t="s">
        <v>456</v>
      </c>
      <c r="D1411" t="s">
        <v>688</v>
      </c>
      <c r="F1411" t="s">
        <v>539</v>
      </c>
      <c r="G1411" t="s">
        <v>540</v>
      </c>
      <c r="H1411" t="s">
        <v>541</v>
      </c>
      <c r="I1411" t="s">
        <v>542</v>
      </c>
      <c r="J1411" t="s">
        <v>543</v>
      </c>
      <c r="K1411">
        <v>21</v>
      </c>
      <c r="L1411" t="s">
        <v>544</v>
      </c>
      <c r="M1411" t="s">
        <v>545</v>
      </c>
      <c r="N1411" t="s">
        <v>546</v>
      </c>
      <c r="O1411" t="s">
        <v>547</v>
      </c>
      <c r="P1411" t="s">
        <v>548</v>
      </c>
      <c r="Q1411" t="s">
        <v>549</v>
      </c>
      <c r="R1411" t="s">
        <v>131</v>
      </c>
      <c r="S1411" t="s">
        <v>550</v>
      </c>
      <c r="T1411" s="113">
        <v>1118381</v>
      </c>
      <c r="U1411" t="s">
        <v>639</v>
      </c>
    </row>
    <row r="1412" spans="1:21" x14ac:dyDescent="0.25">
      <c r="A1412" t="s">
        <v>686</v>
      </c>
      <c r="B1412" t="s">
        <v>687</v>
      </c>
      <c r="C1412" t="s">
        <v>456</v>
      </c>
      <c r="D1412" t="s">
        <v>688</v>
      </c>
      <c r="F1412" t="s">
        <v>539</v>
      </c>
      <c r="G1412" t="s">
        <v>540</v>
      </c>
      <c r="H1412" t="s">
        <v>541</v>
      </c>
      <c r="I1412" t="s">
        <v>542</v>
      </c>
      <c r="J1412" t="s">
        <v>543</v>
      </c>
      <c r="K1412">
        <v>21</v>
      </c>
      <c r="L1412" t="s">
        <v>544</v>
      </c>
      <c r="M1412" t="s">
        <v>545</v>
      </c>
      <c r="N1412" t="s">
        <v>546</v>
      </c>
      <c r="O1412" t="s">
        <v>547</v>
      </c>
      <c r="P1412" t="s">
        <v>548</v>
      </c>
      <c r="Q1412" t="s">
        <v>549</v>
      </c>
      <c r="R1412" t="s">
        <v>552</v>
      </c>
      <c r="S1412" t="s">
        <v>553</v>
      </c>
      <c r="T1412" s="113">
        <v>132761</v>
      </c>
      <c r="U1412" t="s">
        <v>639</v>
      </c>
    </row>
    <row r="1413" spans="1:21" x14ac:dyDescent="0.25">
      <c r="A1413" t="s">
        <v>686</v>
      </c>
      <c r="B1413" t="s">
        <v>687</v>
      </c>
      <c r="C1413" t="s">
        <v>456</v>
      </c>
      <c r="D1413" t="s">
        <v>688</v>
      </c>
      <c r="F1413" t="s">
        <v>539</v>
      </c>
      <c r="G1413" t="s">
        <v>540</v>
      </c>
      <c r="H1413" t="s">
        <v>541</v>
      </c>
      <c r="I1413" t="s">
        <v>542</v>
      </c>
      <c r="J1413" t="s">
        <v>543</v>
      </c>
      <c r="K1413">
        <v>21</v>
      </c>
      <c r="L1413" t="s">
        <v>544</v>
      </c>
      <c r="M1413" t="s">
        <v>545</v>
      </c>
      <c r="N1413" t="s">
        <v>546</v>
      </c>
      <c r="O1413" t="s">
        <v>547</v>
      </c>
      <c r="P1413" t="s">
        <v>548</v>
      </c>
      <c r="Q1413" t="s">
        <v>549</v>
      </c>
      <c r="R1413" t="s">
        <v>554</v>
      </c>
      <c r="S1413" t="s">
        <v>555</v>
      </c>
      <c r="T1413" s="113">
        <v>115.42</v>
      </c>
      <c r="U1413" t="s">
        <v>639</v>
      </c>
    </row>
    <row r="1414" spans="1:21" x14ac:dyDescent="0.25">
      <c r="A1414" t="s">
        <v>686</v>
      </c>
      <c r="B1414" t="s">
        <v>687</v>
      </c>
      <c r="C1414" t="s">
        <v>456</v>
      </c>
      <c r="D1414" t="s">
        <v>688</v>
      </c>
      <c r="F1414" t="s">
        <v>539</v>
      </c>
      <c r="G1414" t="s">
        <v>540</v>
      </c>
      <c r="H1414" t="s">
        <v>541</v>
      </c>
      <c r="I1414" t="s">
        <v>542</v>
      </c>
      <c r="J1414" t="s">
        <v>543</v>
      </c>
      <c r="K1414">
        <v>21</v>
      </c>
      <c r="L1414" t="s">
        <v>544</v>
      </c>
      <c r="M1414" t="s">
        <v>545</v>
      </c>
      <c r="N1414" t="s">
        <v>546</v>
      </c>
      <c r="O1414" t="s">
        <v>547</v>
      </c>
      <c r="P1414" t="s">
        <v>548</v>
      </c>
      <c r="Q1414" t="s">
        <v>549</v>
      </c>
      <c r="R1414" t="s">
        <v>556</v>
      </c>
      <c r="S1414" t="s">
        <v>557</v>
      </c>
      <c r="T1414" s="113">
        <v>108051</v>
      </c>
      <c r="U1414" t="s">
        <v>639</v>
      </c>
    </row>
    <row r="1415" spans="1:21" x14ac:dyDescent="0.25">
      <c r="A1415" t="s">
        <v>686</v>
      </c>
      <c r="B1415" t="s">
        <v>687</v>
      </c>
      <c r="C1415" t="s">
        <v>456</v>
      </c>
      <c r="D1415" t="s">
        <v>688</v>
      </c>
      <c r="F1415" t="s">
        <v>539</v>
      </c>
      <c r="G1415" t="s">
        <v>540</v>
      </c>
      <c r="H1415" t="s">
        <v>541</v>
      </c>
      <c r="I1415" t="s">
        <v>542</v>
      </c>
      <c r="J1415" t="s">
        <v>543</v>
      </c>
      <c r="K1415">
        <v>21</v>
      </c>
      <c r="L1415" t="s">
        <v>544</v>
      </c>
      <c r="M1415" t="s">
        <v>545</v>
      </c>
      <c r="N1415" t="s">
        <v>546</v>
      </c>
      <c r="O1415" t="s">
        <v>547</v>
      </c>
      <c r="P1415" t="s">
        <v>548</v>
      </c>
      <c r="Q1415" t="s">
        <v>549</v>
      </c>
      <c r="R1415" t="s">
        <v>558</v>
      </c>
      <c r="S1415" t="s">
        <v>559</v>
      </c>
      <c r="T1415" s="113">
        <v>84269</v>
      </c>
      <c r="U1415" t="s">
        <v>639</v>
      </c>
    </row>
    <row r="1416" spans="1:21" x14ac:dyDescent="0.25">
      <c r="A1416" t="s">
        <v>686</v>
      </c>
      <c r="B1416" t="s">
        <v>687</v>
      </c>
      <c r="C1416" t="s">
        <v>456</v>
      </c>
      <c r="D1416" t="s">
        <v>688</v>
      </c>
      <c r="F1416" t="s">
        <v>539</v>
      </c>
      <c r="G1416" t="s">
        <v>540</v>
      </c>
      <c r="H1416" t="s">
        <v>541</v>
      </c>
      <c r="I1416" t="s">
        <v>542</v>
      </c>
      <c r="J1416" t="s">
        <v>543</v>
      </c>
      <c r="K1416">
        <v>21</v>
      </c>
      <c r="L1416" t="s">
        <v>544</v>
      </c>
      <c r="M1416" t="s">
        <v>545</v>
      </c>
      <c r="N1416" t="s">
        <v>546</v>
      </c>
      <c r="O1416" t="s">
        <v>547</v>
      </c>
      <c r="P1416" t="s">
        <v>548</v>
      </c>
      <c r="Q1416" t="s">
        <v>549</v>
      </c>
      <c r="R1416" t="s">
        <v>560</v>
      </c>
      <c r="S1416" t="s">
        <v>561</v>
      </c>
      <c r="T1416" s="113">
        <v>131.94999999999999</v>
      </c>
      <c r="U1416" t="s">
        <v>639</v>
      </c>
    </row>
    <row r="1417" spans="1:21" x14ac:dyDescent="0.25">
      <c r="A1417" t="s">
        <v>686</v>
      </c>
      <c r="B1417" t="s">
        <v>687</v>
      </c>
      <c r="C1417" t="s">
        <v>456</v>
      </c>
      <c r="D1417" t="s">
        <v>688</v>
      </c>
      <c r="F1417" t="s">
        <v>539</v>
      </c>
      <c r="G1417" t="s">
        <v>540</v>
      </c>
      <c r="H1417" t="s">
        <v>541</v>
      </c>
      <c r="I1417" t="s">
        <v>542</v>
      </c>
      <c r="J1417" t="s">
        <v>543</v>
      </c>
      <c r="K1417">
        <v>21</v>
      </c>
      <c r="L1417" t="s">
        <v>544</v>
      </c>
      <c r="M1417" t="s">
        <v>545</v>
      </c>
      <c r="N1417" t="s">
        <v>546</v>
      </c>
      <c r="O1417" t="s">
        <v>547</v>
      </c>
      <c r="P1417" t="s">
        <v>548</v>
      </c>
      <c r="Q1417" t="s">
        <v>549</v>
      </c>
      <c r="R1417" t="s">
        <v>562</v>
      </c>
      <c r="S1417" t="s">
        <v>563</v>
      </c>
      <c r="T1417" s="113">
        <v>52528</v>
      </c>
      <c r="U1417" t="s">
        <v>639</v>
      </c>
    </row>
    <row r="1418" spans="1:21" x14ac:dyDescent="0.25">
      <c r="A1418" t="s">
        <v>686</v>
      </c>
      <c r="B1418" t="s">
        <v>687</v>
      </c>
      <c r="C1418" t="s">
        <v>456</v>
      </c>
      <c r="D1418" t="s">
        <v>688</v>
      </c>
      <c r="F1418" t="s">
        <v>539</v>
      </c>
      <c r="G1418" t="s">
        <v>540</v>
      </c>
      <c r="H1418" t="s">
        <v>541</v>
      </c>
      <c r="I1418" t="s">
        <v>542</v>
      </c>
      <c r="J1418" t="s">
        <v>543</v>
      </c>
      <c r="K1418">
        <v>21</v>
      </c>
      <c r="L1418" t="s">
        <v>544</v>
      </c>
      <c r="M1418" t="s">
        <v>545</v>
      </c>
      <c r="N1418" t="s">
        <v>546</v>
      </c>
      <c r="O1418" t="s">
        <v>547</v>
      </c>
      <c r="P1418" t="s">
        <v>548</v>
      </c>
      <c r="Q1418" t="s">
        <v>549</v>
      </c>
      <c r="R1418" t="s">
        <v>564</v>
      </c>
      <c r="S1418" t="s">
        <v>565</v>
      </c>
      <c r="T1418" s="113">
        <v>188168</v>
      </c>
      <c r="U1418" t="s">
        <v>639</v>
      </c>
    </row>
    <row r="1419" spans="1:21" x14ac:dyDescent="0.25">
      <c r="A1419" t="s">
        <v>686</v>
      </c>
      <c r="B1419" t="s">
        <v>687</v>
      </c>
      <c r="C1419" t="s">
        <v>456</v>
      </c>
      <c r="D1419" t="s">
        <v>688</v>
      </c>
      <c r="F1419" t="s">
        <v>539</v>
      </c>
      <c r="G1419" t="s">
        <v>540</v>
      </c>
      <c r="H1419" t="s">
        <v>541</v>
      </c>
      <c r="I1419" t="s">
        <v>542</v>
      </c>
      <c r="J1419" t="s">
        <v>543</v>
      </c>
      <c r="K1419">
        <v>21</v>
      </c>
      <c r="L1419" t="s">
        <v>544</v>
      </c>
      <c r="M1419" t="s">
        <v>545</v>
      </c>
      <c r="N1419" t="s">
        <v>546</v>
      </c>
      <c r="O1419" t="s">
        <v>547</v>
      </c>
      <c r="P1419" t="s">
        <v>548</v>
      </c>
      <c r="Q1419" t="s">
        <v>549</v>
      </c>
      <c r="R1419" t="s">
        <v>566</v>
      </c>
      <c r="S1419" t="s">
        <v>567</v>
      </c>
      <c r="T1419" s="113">
        <v>93741</v>
      </c>
      <c r="U1419" t="s">
        <v>639</v>
      </c>
    </row>
    <row r="1420" spans="1:21" x14ac:dyDescent="0.25">
      <c r="A1420" t="s">
        <v>686</v>
      </c>
      <c r="B1420" t="s">
        <v>687</v>
      </c>
      <c r="C1420" t="s">
        <v>456</v>
      </c>
      <c r="D1420" t="s">
        <v>688</v>
      </c>
      <c r="F1420" t="s">
        <v>539</v>
      </c>
      <c r="G1420" t="s">
        <v>540</v>
      </c>
      <c r="H1420" t="s">
        <v>541</v>
      </c>
      <c r="I1420" t="s">
        <v>542</v>
      </c>
      <c r="J1420" t="s">
        <v>543</v>
      </c>
      <c r="K1420">
        <v>21</v>
      </c>
      <c r="L1420" t="s">
        <v>544</v>
      </c>
      <c r="M1420" t="s">
        <v>545</v>
      </c>
      <c r="N1420" t="s">
        <v>546</v>
      </c>
      <c r="O1420" t="s">
        <v>547</v>
      </c>
      <c r="P1420" t="s">
        <v>548</v>
      </c>
      <c r="Q1420" t="s">
        <v>549</v>
      </c>
      <c r="R1420" t="s">
        <v>568</v>
      </c>
      <c r="S1420" t="s">
        <v>569</v>
      </c>
      <c r="T1420" s="113">
        <v>126684</v>
      </c>
      <c r="U1420" t="s">
        <v>639</v>
      </c>
    </row>
    <row r="1421" spans="1:21" x14ac:dyDescent="0.25">
      <c r="A1421" t="s">
        <v>686</v>
      </c>
      <c r="B1421" t="s">
        <v>687</v>
      </c>
      <c r="C1421" t="s">
        <v>456</v>
      </c>
      <c r="D1421" t="s">
        <v>688</v>
      </c>
      <c r="F1421" t="s">
        <v>539</v>
      </c>
      <c r="G1421" t="s">
        <v>540</v>
      </c>
      <c r="H1421" t="s">
        <v>541</v>
      </c>
      <c r="I1421" t="s">
        <v>542</v>
      </c>
      <c r="J1421" t="s">
        <v>543</v>
      </c>
      <c r="K1421">
        <v>21</v>
      </c>
      <c r="L1421" t="s">
        <v>544</v>
      </c>
      <c r="M1421" t="s">
        <v>545</v>
      </c>
      <c r="N1421" t="s">
        <v>546</v>
      </c>
      <c r="O1421" t="s">
        <v>547</v>
      </c>
      <c r="P1421" t="s">
        <v>548</v>
      </c>
      <c r="Q1421" t="s">
        <v>549</v>
      </c>
      <c r="R1421" t="s">
        <v>570</v>
      </c>
      <c r="S1421" t="s">
        <v>571</v>
      </c>
      <c r="T1421" s="113">
        <v>84224</v>
      </c>
      <c r="U1421" t="s">
        <v>639</v>
      </c>
    </row>
    <row r="1422" spans="1:21" x14ac:dyDescent="0.25">
      <c r="A1422" t="s">
        <v>686</v>
      </c>
      <c r="B1422" t="s">
        <v>687</v>
      </c>
      <c r="C1422" t="s">
        <v>456</v>
      </c>
      <c r="D1422" t="s">
        <v>688</v>
      </c>
      <c r="F1422" t="s">
        <v>539</v>
      </c>
      <c r="G1422" t="s">
        <v>540</v>
      </c>
      <c r="H1422" t="s">
        <v>541</v>
      </c>
      <c r="I1422" t="s">
        <v>542</v>
      </c>
      <c r="J1422" t="s">
        <v>543</v>
      </c>
      <c r="K1422">
        <v>21</v>
      </c>
      <c r="L1422" t="s">
        <v>544</v>
      </c>
      <c r="M1422" t="s">
        <v>545</v>
      </c>
      <c r="N1422" t="s">
        <v>546</v>
      </c>
      <c r="O1422" t="s">
        <v>547</v>
      </c>
      <c r="P1422" t="s">
        <v>548</v>
      </c>
      <c r="Q1422" t="s">
        <v>549</v>
      </c>
      <c r="R1422" t="s">
        <v>572</v>
      </c>
      <c r="S1422" t="s">
        <v>573</v>
      </c>
      <c r="T1422" s="113">
        <v>0.58499999999999996</v>
      </c>
      <c r="U1422" t="s">
        <v>639</v>
      </c>
    </row>
    <row r="1423" spans="1:21" x14ac:dyDescent="0.25">
      <c r="A1423" t="s">
        <v>686</v>
      </c>
      <c r="B1423" t="s">
        <v>687</v>
      </c>
      <c r="C1423" t="s">
        <v>456</v>
      </c>
      <c r="D1423" t="s">
        <v>688</v>
      </c>
      <c r="F1423" t="s">
        <v>539</v>
      </c>
      <c r="G1423" t="s">
        <v>540</v>
      </c>
      <c r="H1423" t="s">
        <v>541</v>
      </c>
      <c r="I1423" t="s">
        <v>542</v>
      </c>
      <c r="J1423" t="s">
        <v>543</v>
      </c>
      <c r="K1423">
        <v>21</v>
      </c>
      <c r="L1423" t="s">
        <v>574</v>
      </c>
      <c r="M1423" t="s">
        <v>575</v>
      </c>
      <c r="N1423" t="s">
        <v>546</v>
      </c>
      <c r="O1423" t="s">
        <v>547</v>
      </c>
      <c r="P1423" t="s">
        <v>548</v>
      </c>
      <c r="Q1423" t="s">
        <v>549</v>
      </c>
      <c r="R1423" t="s">
        <v>131</v>
      </c>
      <c r="S1423" t="s">
        <v>550</v>
      </c>
      <c r="T1423" s="113">
        <v>842.39</v>
      </c>
      <c r="U1423" t="s">
        <v>639</v>
      </c>
    </row>
    <row r="1424" spans="1:21" x14ac:dyDescent="0.25">
      <c r="A1424" t="s">
        <v>686</v>
      </c>
      <c r="B1424" t="s">
        <v>687</v>
      </c>
      <c r="C1424" t="s">
        <v>456</v>
      </c>
      <c r="D1424" t="s">
        <v>688</v>
      </c>
      <c r="F1424" t="s">
        <v>539</v>
      </c>
      <c r="G1424" t="s">
        <v>540</v>
      </c>
      <c r="H1424" t="s">
        <v>541</v>
      </c>
      <c r="I1424" t="s">
        <v>542</v>
      </c>
      <c r="J1424" t="s">
        <v>543</v>
      </c>
      <c r="K1424">
        <v>21</v>
      </c>
      <c r="L1424" t="s">
        <v>574</v>
      </c>
      <c r="M1424" t="s">
        <v>575</v>
      </c>
      <c r="N1424" t="s">
        <v>546</v>
      </c>
      <c r="O1424" t="s">
        <v>547</v>
      </c>
      <c r="P1424" t="s">
        <v>548</v>
      </c>
      <c r="Q1424" t="s">
        <v>549</v>
      </c>
      <c r="R1424" t="s">
        <v>552</v>
      </c>
      <c r="S1424" t="s">
        <v>553</v>
      </c>
      <c r="T1424" s="113">
        <v>121557</v>
      </c>
      <c r="U1424" t="s">
        <v>639</v>
      </c>
    </row>
    <row r="1425" spans="1:21" x14ac:dyDescent="0.25">
      <c r="A1425" t="s">
        <v>686</v>
      </c>
      <c r="B1425" t="s">
        <v>687</v>
      </c>
      <c r="C1425" t="s">
        <v>456</v>
      </c>
      <c r="D1425" t="s">
        <v>688</v>
      </c>
      <c r="F1425" t="s">
        <v>539</v>
      </c>
      <c r="G1425" t="s">
        <v>540</v>
      </c>
      <c r="H1425" t="s">
        <v>541</v>
      </c>
      <c r="I1425" t="s">
        <v>542</v>
      </c>
      <c r="J1425" t="s">
        <v>543</v>
      </c>
      <c r="K1425">
        <v>21</v>
      </c>
      <c r="L1425" t="s">
        <v>574</v>
      </c>
      <c r="M1425" t="s">
        <v>575</v>
      </c>
      <c r="N1425" t="s">
        <v>546</v>
      </c>
      <c r="O1425" t="s">
        <v>547</v>
      </c>
      <c r="P1425" t="s">
        <v>548</v>
      </c>
      <c r="Q1425" t="s">
        <v>549</v>
      </c>
      <c r="R1425" t="s">
        <v>554</v>
      </c>
      <c r="S1425" t="s">
        <v>555</v>
      </c>
      <c r="T1425" s="113">
        <v>60.19</v>
      </c>
      <c r="U1425" t="s">
        <v>639</v>
      </c>
    </row>
    <row r="1426" spans="1:21" x14ac:dyDescent="0.25">
      <c r="A1426" t="s">
        <v>686</v>
      </c>
      <c r="B1426" t="s">
        <v>687</v>
      </c>
      <c r="C1426" t="s">
        <v>456</v>
      </c>
      <c r="D1426" t="s">
        <v>688</v>
      </c>
      <c r="F1426" t="s">
        <v>539</v>
      </c>
      <c r="G1426" t="s">
        <v>540</v>
      </c>
      <c r="H1426" t="s">
        <v>541</v>
      </c>
      <c r="I1426" t="s">
        <v>542</v>
      </c>
      <c r="J1426" t="s">
        <v>543</v>
      </c>
      <c r="K1426">
        <v>21</v>
      </c>
      <c r="L1426" t="s">
        <v>574</v>
      </c>
      <c r="M1426" t="s">
        <v>575</v>
      </c>
      <c r="N1426" t="s">
        <v>546</v>
      </c>
      <c r="O1426" t="s">
        <v>547</v>
      </c>
      <c r="P1426" t="s">
        <v>548</v>
      </c>
      <c r="Q1426" t="s">
        <v>549</v>
      </c>
      <c r="R1426" t="s">
        <v>556</v>
      </c>
      <c r="S1426" t="s">
        <v>557</v>
      </c>
      <c r="T1426" s="113">
        <v>55425</v>
      </c>
      <c r="U1426" t="s">
        <v>639</v>
      </c>
    </row>
    <row r="1427" spans="1:21" x14ac:dyDescent="0.25">
      <c r="A1427" t="s">
        <v>686</v>
      </c>
      <c r="B1427" t="s">
        <v>687</v>
      </c>
      <c r="C1427" t="s">
        <v>456</v>
      </c>
      <c r="D1427" t="s">
        <v>688</v>
      </c>
      <c r="F1427" t="s">
        <v>539</v>
      </c>
      <c r="G1427" t="s">
        <v>540</v>
      </c>
      <c r="H1427" t="s">
        <v>541</v>
      </c>
      <c r="I1427" t="s">
        <v>542</v>
      </c>
      <c r="J1427" t="s">
        <v>543</v>
      </c>
      <c r="K1427">
        <v>21</v>
      </c>
      <c r="L1427" t="s">
        <v>574</v>
      </c>
      <c r="M1427" t="s">
        <v>575</v>
      </c>
      <c r="N1427" t="s">
        <v>546</v>
      </c>
      <c r="O1427" t="s">
        <v>547</v>
      </c>
      <c r="P1427" t="s">
        <v>548</v>
      </c>
      <c r="Q1427" t="s">
        <v>549</v>
      </c>
      <c r="R1427" t="s">
        <v>558</v>
      </c>
      <c r="S1427" t="s">
        <v>559</v>
      </c>
      <c r="T1427" s="113">
        <v>44471</v>
      </c>
      <c r="U1427" t="s">
        <v>639</v>
      </c>
    </row>
    <row r="1428" spans="1:21" x14ac:dyDescent="0.25">
      <c r="A1428" t="s">
        <v>686</v>
      </c>
      <c r="B1428" t="s">
        <v>687</v>
      </c>
      <c r="C1428" t="s">
        <v>456</v>
      </c>
      <c r="D1428" t="s">
        <v>688</v>
      </c>
      <c r="F1428" t="s">
        <v>539</v>
      </c>
      <c r="G1428" t="s">
        <v>540</v>
      </c>
      <c r="H1428" t="s">
        <v>541</v>
      </c>
      <c r="I1428" t="s">
        <v>542</v>
      </c>
      <c r="J1428" t="s">
        <v>543</v>
      </c>
      <c r="K1428">
        <v>21</v>
      </c>
      <c r="L1428" t="s">
        <v>574</v>
      </c>
      <c r="M1428" t="s">
        <v>575</v>
      </c>
      <c r="N1428" t="s">
        <v>546</v>
      </c>
      <c r="O1428" t="s">
        <v>547</v>
      </c>
      <c r="P1428" t="s">
        <v>548</v>
      </c>
      <c r="Q1428" t="s">
        <v>549</v>
      </c>
      <c r="R1428" t="s">
        <v>560</v>
      </c>
      <c r="S1428" t="s">
        <v>561</v>
      </c>
      <c r="T1428" s="113">
        <v>92906</v>
      </c>
      <c r="U1428" t="s">
        <v>639</v>
      </c>
    </row>
    <row r="1429" spans="1:21" x14ac:dyDescent="0.25">
      <c r="A1429" t="s">
        <v>686</v>
      </c>
      <c r="B1429" t="s">
        <v>687</v>
      </c>
      <c r="C1429" t="s">
        <v>456</v>
      </c>
      <c r="D1429" t="s">
        <v>688</v>
      </c>
      <c r="F1429" t="s">
        <v>539</v>
      </c>
      <c r="G1429" t="s">
        <v>540</v>
      </c>
      <c r="H1429" t="s">
        <v>541</v>
      </c>
      <c r="I1429" t="s">
        <v>542</v>
      </c>
      <c r="J1429" t="s">
        <v>543</v>
      </c>
      <c r="K1429">
        <v>21</v>
      </c>
      <c r="L1429" t="s">
        <v>574</v>
      </c>
      <c r="M1429" t="s">
        <v>575</v>
      </c>
      <c r="N1429" t="s">
        <v>546</v>
      </c>
      <c r="O1429" t="s">
        <v>547</v>
      </c>
      <c r="P1429" t="s">
        <v>548</v>
      </c>
      <c r="Q1429" t="s">
        <v>549</v>
      </c>
      <c r="R1429" t="s">
        <v>562</v>
      </c>
      <c r="S1429" t="s">
        <v>563</v>
      </c>
      <c r="T1429" s="113">
        <v>44827</v>
      </c>
      <c r="U1429" t="s">
        <v>639</v>
      </c>
    </row>
    <row r="1430" spans="1:21" x14ac:dyDescent="0.25">
      <c r="A1430" t="s">
        <v>686</v>
      </c>
      <c r="B1430" t="s">
        <v>687</v>
      </c>
      <c r="C1430" t="s">
        <v>456</v>
      </c>
      <c r="D1430" t="s">
        <v>688</v>
      </c>
      <c r="F1430" t="s">
        <v>539</v>
      </c>
      <c r="G1430" t="s">
        <v>540</v>
      </c>
      <c r="H1430" t="s">
        <v>541</v>
      </c>
      <c r="I1430" t="s">
        <v>542</v>
      </c>
      <c r="J1430" t="s">
        <v>543</v>
      </c>
      <c r="K1430">
        <v>21</v>
      </c>
      <c r="L1430" t="s">
        <v>574</v>
      </c>
      <c r="M1430" t="s">
        <v>575</v>
      </c>
      <c r="N1430" t="s">
        <v>546</v>
      </c>
      <c r="O1430" t="s">
        <v>547</v>
      </c>
      <c r="P1430" t="s">
        <v>548</v>
      </c>
      <c r="Q1430" t="s">
        <v>549</v>
      </c>
      <c r="R1430" t="s">
        <v>564</v>
      </c>
      <c r="S1430" t="s">
        <v>565</v>
      </c>
      <c r="T1430" s="113">
        <v>173809</v>
      </c>
      <c r="U1430" t="s">
        <v>639</v>
      </c>
    </row>
    <row r="1431" spans="1:21" x14ac:dyDescent="0.25">
      <c r="A1431" t="s">
        <v>686</v>
      </c>
      <c r="B1431" t="s">
        <v>687</v>
      </c>
      <c r="C1431" t="s">
        <v>456</v>
      </c>
      <c r="D1431" t="s">
        <v>688</v>
      </c>
      <c r="F1431" t="s">
        <v>539</v>
      </c>
      <c r="G1431" t="s">
        <v>540</v>
      </c>
      <c r="H1431" t="s">
        <v>541</v>
      </c>
      <c r="I1431" t="s">
        <v>542</v>
      </c>
      <c r="J1431" t="s">
        <v>543</v>
      </c>
      <c r="K1431">
        <v>21</v>
      </c>
      <c r="L1431" t="s">
        <v>574</v>
      </c>
      <c r="M1431" t="s">
        <v>575</v>
      </c>
      <c r="N1431" t="s">
        <v>546</v>
      </c>
      <c r="O1431" t="s">
        <v>547</v>
      </c>
      <c r="P1431" t="s">
        <v>548</v>
      </c>
      <c r="Q1431" t="s">
        <v>549</v>
      </c>
      <c r="R1431" t="s">
        <v>566</v>
      </c>
      <c r="S1431" t="s">
        <v>567</v>
      </c>
      <c r="T1431" s="113">
        <v>91319</v>
      </c>
      <c r="U1431" t="s">
        <v>639</v>
      </c>
    </row>
    <row r="1432" spans="1:21" x14ac:dyDescent="0.25">
      <c r="A1432" t="s">
        <v>686</v>
      </c>
      <c r="B1432" t="s">
        <v>687</v>
      </c>
      <c r="C1432" t="s">
        <v>456</v>
      </c>
      <c r="D1432" t="s">
        <v>688</v>
      </c>
      <c r="F1432" t="s">
        <v>539</v>
      </c>
      <c r="G1432" t="s">
        <v>540</v>
      </c>
      <c r="H1432" t="s">
        <v>541</v>
      </c>
      <c r="I1432" t="s">
        <v>542</v>
      </c>
      <c r="J1432" t="s">
        <v>543</v>
      </c>
      <c r="K1432">
        <v>21</v>
      </c>
      <c r="L1432" t="s">
        <v>574</v>
      </c>
      <c r="M1432" t="s">
        <v>575</v>
      </c>
      <c r="N1432" t="s">
        <v>546</v>
      </c>
      <c r="O1432" t="s">
        <v>547</v>
      </c>
      <c r="P1432" t="s">
        <v>548</v>
      </c>
      <c r="Q1432" t="s">
        <v>549</v>
      </c>
      <c r="R1432" t="s">
        <v>568</v>
      </c>
      <c r="S1432" t="s">
        <v>569</v>
      </c>
      <c r="T1432" s="113">
        <v>73545</v>
      </c>
      <c r="U1432" t="s">
        <v>639</v>
      </c>
    </row>
    <row r="1433" spans="1:21" x14ac:dyDescent="0.25">
      <c r="A1433" t="s">
        <v>686</v>
      </c>
      <c r="B1433" t="s">
        <v>687</v>
      </c>
      <c r="C1433" t="s">
        <v>456</v>
      </c>
      <c r="D1433" t="s">
        <v>688</v>
      </c>
      <c r="F1433" t="s">
        <v>539</v>
      </c>
      <c r="G1433" t="s">
        <v>540</v>
      </c>
      <c r="H1433" t="s">
        <v>541</v>
      </c>
      <c r="I1433" t="s">
        <v>542</v>
      </c>
      <c r="J1433" t="s">
        <v>543</v>
      </c>
      <c r="K1433">
        <v>21</v>
      </c>
      <c r="L1433" t="s">
        <v>574</v>
      </c>
      <c r="M1433" t="s">
        <v>575</v>
      </c>
      <c r="N1433" t="s">
        <v>546</v>
      </c>
      <c r="O1433" t="s">
        <v>547</v>
      </c>
      <c r="P1433" t="s">
        <v>548</v>
      </c>
      <c r="Q1433" t="s">
        <v>549</v>
      </c>
      <c r="R1433" t="s">
        <v>570</v>
      </c>
      <c r="S1433" t="s">
        <v>571</v>
      </c>
      <c r="T1433" s="113">
        <v>83931</v>
      </c>
      <c r="U1433" t="s">
        <v>639</v>
      </c>
    </row>
    <row r="1434" spans="1:21" x14ac:dyDescent="0.25">
      <c r="A1434" t="s">
        <v>686</v>
      </c>
      <c r="B1434" t="s">
        <v>687</v>
      </c>
      <c r="C1434" t="s">
        <v>456</v>
      </c>
      <c r="D1434" t="s">
        <v>688</v>
      </c>
      <c r="F1434" t="s">
        <v>539</v>
      </c>
      <c r="G1434" t="s">
        <v>540</v>
      </c>
      <c r="H1434" t="s">
        <v>541</v>
      </c>
      <c r="I1434" t="s">
        <v>542</v>
      </c>
      <c r="J1434" t="s">
        <v>543</v>
      </c>
      <c r="K1434">
        <v>21</v>
      </c>
      <c r="L1434" t="s">
        <v>574</v>
      </c>
      <c r="M1434" t="s">
        <v>575</v>
      </c>
      <c r="N1434" t="s">
        <v>546</v>
      </c>
      <c r="O1434" t="s">
        <v>547</v>
      </c>
      <c r="P1434" t="s">
        <v>548</v>
      </c>
      <c r="Q1434" t="s">
        <v>549</v>
      </c>
      <c r="R1434" t="s">
        <v>572</v>
      </c>
      <c r="S1434" t="s">
        <v>573</v>
      </c>
      <c r="T1434" s="113">
        <v>0.41</v>
      </c>
      <c r="U1434" t="s">
        <v>639</v>
      </c>
    </row>
    <row r="1435" spans="1:21" x14ac:dyDescent="0.25">
      <c r="A1435" t="s">
        <v>686</v>
      </c>
      <c r="B1435" t="s">
        <v>687</v>
      </c>
      <c r="C1435" t="s">
        <v>456</v>
      </c>
      <c r="D1435" t="s">
        <v>688</v>
      </c>
      <c r="F1435" t="s">
        <v>539</v>
      </c>
      <c r="G1435" t="s">
        <v>540</v>
      </c>
      <c r="H1435" t="s">
        <v>541</v>
      </c>
      <c r="I1435" t="s">
        <v>542</v>
      </c>
      <c r="J1435" t="s">
        <v>543</v>
      </c>
      <c r="K1435">
        <v>21</v>
      </c>
      <c r="L1435" t="s">
        <v>576</v>
      </c>
      <c r="M1435" t="s">
        <v>547</v>
      </c>
      <c r="N1435" t="s">
        <v>546</v>
      </c>
      <c r="O1435" t="s">
        <v>547</v>
      </c>
      <c r="P1435" t="s">
        <v>548</v>
      </c>
      <c r="Q1435" t="s">
        <v>549</v>
      </c>
      <c r="R1435" t="s">
        <v>131</v>
      </c>
      <c r="S1435" t="s">
        <v>550</v>
      </c>
      <c r="T1435" s="113">
        <v>275991</v>
      </c>
      <c r="U1435" t="s">
        <v>639</v>
      </c>
    </row>
    <row r="1436" spans="1:21" x14ac:dyDescent="0.25">
      <c r="A1436" t="s">
        <v>686</v>
      </c>
      <c r="B1436" t="s">
        <v>687</v>
      </c>
      <c r="C1436" t="s">
        <v>456</v>
      </c>
      <c r="D1436" t="s">
        <v>688</v>
      </c>
      <c r="F1436" t="s">
        <v>539</v>
      </c>
      <c r="G1436" t="s">
        <v>540</v>
      </c>
      <c r="H1436" t="s">
        <v>541</v>
      </c>
      <c r="I1436" t="s">
        <v>542</v>
      </c>
      <c r="J1436" t="s">
        <v>543</v>
      </c>
      <c r="K1436">
        <v>21</v>
      </c>
      <c r="L1436" t="s">
        <v>576</v>
      </c>
      <c r="M1436" t="s">
        <v>547</v>
      </c>
      <c r="N1436" t="s">
        <v>546</v>
      </c>
      <c r="O1436" t="s">
        <v>547</v>
      </c>
      <c r="P1436" t="s">
        <v>548</v>
      </c>
      <c r="Q1436" t="s">
        <v>549</v>
      </c>
      <c r="R1436" t="s">
        <v>552</v>
      </c>
      <c r="S1436" t="s">
        <v>553</v>
      </c>
      <c r="T1436" s="113">
        <v>11204</v>
      </c>
      <c r="U1436" t="s">
        <v>639</v>
      </c>
    </row>
    <row r="1437" spans="1:21" x14ac:dyDescent="0.25">
      <c r="A1437" t="s">
        <v>686</v>
      </c>
      <c r="B1437" t="s">
        <v>687</v>
      </c>
      <c r="C1437" t="s">
        <v>456</v>
      </c>
      <c r="D1437" t="s">
        <v>688</v>
      </c>
      <c r="F1437" t="s">
        <v>539</v>
      </c>
      <c r="G1437" t="s">
        <v>540</v>
      </c>
      <c r="H1437" t="s">
        <v>541</v>
      </c>
      <c r="I1437" t="s">
        <v>542</v>
      </c>
      <c r="J1437" t="s">
        <v>543</v>
      </c>
      <c r="K1437">
        <v>21</v>
      </c>
      <c r="L1437" t="s">
        <v>576</v>
      </c>
      <c r="M1437" t="s">
        <v>547</v>
      </c>
      <c r="N1437" t="s">
        <v>546</v>
      </c>
      <c r="O1437" t="s">
        <v>547</v>
      </c>
      <c r="P1437" t="s">
        <v>548</v>
      </c>
      <c r="Q1437" t="s">
        <v>549</v>
      </c>
      <c r="R1437" t="s">
        <v>554</v>
      </c>
      <c r="S1437" t="s">
        <v>555</v>
      </c>
      <c r="T1437" s="113">
        <v>55.23</v>
      </c>
      <c r="U1437" t="s">
        <v>639</v>
      </c>
    </row>
    <row r="1438" spans="1:21" x14ac:dyDescent="0.25">
      <c r="A1438" t="s">
        <v>686</v>
      </c>
      <c r="B1438" t="s">
        <v>687</v>
      </c>
      <c r="C1438" t="s">
        <v>456</v>
      </c>
      <c r="D1438" t="s">
        <v>688</v>
      </c>
      <c r="F1438" t="s">
        <v>539</v>
      </c>
      <c r="G1438" t="s">
        <v>540</v>
      </c>
      <c r="H1438" t="s">
        <v>541</v>
      </c>
      <c r="I1438" t="s">
        <v>542</v>
      </c>
      <c r="J1438" t="s">
        <v>543</v>
      </c>
      <c r="K1438">
        <v>21</v>
      </c>
      <c r="L1438" t="s">
        <v>576</v>
      </c>
      <c r="M1438" t="s">
        <v>547</v>
      </c>
      <c r="N1438" t="s">
        <v>546</v>
      </c>
      <c r="O1438" t="s">
        <v>547</v>
      </c>
      <c r="P1438" t="s">
        <v>548</v>
      </c>
      <c r="Q1438" t="s">
        <v>549</v>
      </c>
      <c r="R1438" t="s">
        <v>556</v>
      </c>
      <c r="S1438" t="s">
        <v>557</v>
      </c>
      <c r="T1438" s="113">
        <v>52626</v>
      </c>
      <c r="U1438" t="s">
        <v>639</v>
      </c>
    </row>
    <row r="1439" spans="1:21" x14ac:dyDescent="0.25">
      <c r="A1439" t="s">
        <v>686</v>
      </c>
      <c r="B1439" t="s">
        <v>687</v>
      </c>
      <c r="C1439" t="s">
        <v>456</v>
      </c>
      <c r="D1439" t="s">
        <v>688</v>
      </c>
      <c r="F1439" t="s">
        <v>539</v>
      </c>
      <c r="G1439" t="s">
        <v>540</v>
      </c>
      <c r="H1439" t="s">
        <v>541</v>
      </c>
      <c r="I1439" t="s">
        <v>542</v>
      </c>
      <c r="J1439" t="s">
        <v>543</v>
      </c>
      <c r="K1439">
        <v>21</v>
      </c>
      <c r="L1439" t="s">
        <v>576</v>
      </c>
      <c r="M1439" t="s">
        <v>547</v>
      </c>
      <c r="N1439" t="s">
        <v>546</v>
      </c>
      <c r="O1439" t="s">
        <v>547</v>
      </c>
      <c r="P1439" t="s">
        <v>548</v>
      </c>
      <c r="Q1439" t="s">
        <v>549</v>
      </c>
      <c r="R1439" t="s">
        <v>558</v>
      </c>
      <c r="S1439" t="s">
        <v>559</v>
      </c>
      <c r="T1439" s="113">
        <v>39798</v>
      </c>
      <c r="U1439" t="s">
        <v>639</v>
      </c>
    </row>
    <row r="1440" spans="1:21" x14ac:dyDescent="0.25">
      <c r="A1440" t="s">
        <v>686</v>
      </c>
      <c r="B1440" t="s">
        <v>687</v>
      </c>
      <c r="C1440" t="s">
        <v>456</v>
      </c>
      <c r="D1440" t="s">
        <v>688</v>
      </c>
      <c r="F1440" t="s">
        <v>539</v>
      </c>
      <c r="G1440" t="s">
        <v>540</v>
      </c>
      <c r="H1440" t="s">
        <v>541</v>
      </c>
      <c r="I1440" t="s">
        <v>542</v>
      </c>
      <c r="J1440" t="s">
        <v>543</v>
      </c>
      <c r="K1440">
        <v>21</v>
      </c>
      <c r="L1440" t="s">
        <v>576</v>
      </c>
      <c r="M1440" t="s">
        <v>547</v>
      </c>
      <c r="N1440" t="s">
        <v>546</v>
      </c>
      <c r="O1440" t="s">
        <v>547</v>
      </c>
      <c r="P1440" t="s">
        <v>548</v>
      </c>
      <c r="Q1440" t="s">
        <v>549</v>
      </c>
      <c r="R1440" t="s">
        <v>560</v>
      </c>
      <c r="S1440" t="s">
        <v>561</v>
      </c>
      <c r="T1440" s="113">
        <v>39044</v>
      </c>
      <c r="U1440" t="s">
        <v>639</v>
      </c>
    </row>
    <row r="1441" spans="1:23" x14ac:dyDescent="0.25">
      <c r="A1441" t="s">
        <v>686</v>
      </c>
      <c r="B1441" t="s">
        <v>687</v>
      </c>
      <c r="C1441" t="s">
        <v>456</v>
      </c>
      <c r="D1441" t="s">
        <v>688</v>
      </c>
      <c r="F1441" t="s">
        <v>539</v>
      </c>
      <c r="G1441" t="s">
        <v>540</v>
      </c>
      <c r="H1441" t="s">
        <v>541</v>
      </c>
      <c r="I1441" t="s">
        <v>542</v>
      </c>
      <c r="J1441" t="s">
        <v>543</v>
      </c>
      <c r="K1441">
        <v>21</v>
      </c>
      <c r="L1441" t="s">
        <v>576</v>
      </c>
      <c r="M1441" t="s">
        <v>547</v>
      </c>
      <c r="N1441" t="s">
        <v>546</v>
      </c>
      <c r="O1441" t="s">
        <v>547</v>
      </c>
      <c r="P1441" t="s">
        <v>548</v>
      </c>
      <c r="Q1441" t="s">
        <v>549</v>
      </c>
      <c r="R1441" t="s">
        <v>562</v>
      </c>
      <c r="S1441" t="s">
        <v>563</v>
      </c>
      <c r="T1441" s="113">
        <v>7701</v>
      </c>
      <c r="U1441" t="s">
        <v>639</v>
      </c>
    </row>
    <row r="1442" spans="1:23" x14ac:dyDescent="0.25">
      <c r="A1442" t="s">
        <v>686</v>
      </c>
      <c r="B1442" t="s">
        <v>687</v>
      </c>
      <c r="C1442" t="s">
        <v>456</v>
      </c>
      <c r="D1442" t="s">
        <v>688</v>
      </c>
      <c r="F1442" t="s">
        <v>539</v>
      </c>
      <c r="G1442" t="s">
        <v>540</v>
      </c>
      <c r="H1442" t="s">
        <v>541</v>
      </c>
      <c r="I1442" t="s">
        <v>542</v>
      </c>
      <c r="J1442" t="s">
        <v>543</v>
      </c>
      <c r="K1442">
        <v>21</v>
      </c>
      <c r="L1442" t="s">
        <v>576</v>
      </c>
      <c r="M1442" t="s">
        <v>547</v>
      </c>
      <c r="N1442" t="s">
        <v>546</v>
      </c>
      <c r="O1442" t="s">
        <v>547</v>
      </c>
      <c r="P1442" t="s">
        <v>548</v>
      </c>
      <c r="Q1442" t="s">
        <v>549</v>
      </c>
      <c r="R1442" t="s">
        <v>564</v>
      </c>
      <c r="S1442" t="s">
        <v>565</v>
      </c>
      <c r="T1442" s="113">
        <v>14359</v>
      </c>
      <c r="U1442" t="s">
        <v>639</v>
      </c>
    </row>
    <row r="1443" spans="1:23" x14ac:dyDescent="0.25">
      <c r="A1443" t="s">
        <v>686</v>
      </c>
      <c r="B1443" t="s">
        <v>687</v>
      </c>
      <c r="C1443" t="s">
        <v>456</v>
      </c>
      <c r="D1443" t="s">
        <v>688</v>
      </c>
      <c r="F1443" t="s">
        <v>539</v>
      </c>
      <c r="G1443" t="s">
        <v>540</v>
      </c>
      <c r="H1443" t="s">
        <v>541</v>
      </c>
      <c r="I1443" t="s">
        <v>542</v>
      </c>
      <c r="J1443" t="s">
        <v>543</v>
      </c>
      <c r="K1443">
        <v>21</v>
      </c>
      <c r="L1443" t="s">
        <v>576</v>
      </c>
      <c r="M1443" t="s">
        <v>547</v>
      </c>
      <c r="N1443" t="s">
        <v>546</v>
      </c>
      <c r="O1443" t="s">
        <v>547</v>
      </c>
      <c r="P1443" t="s">
        <v>548</v>
      </c>
      <c r="Q1443" t="s">
        <v>549</v>
      </c>
      <c r="R1443" t="s">
        <v>566</v>
      </c>
      <c r="S1443" t="s">
        <v>567</v>
      </c>
      <c r="T1443" s="113">
        <v>2422</v>
      </c>
      <c r="U1443" t="s">
        <v>639</v>
      </c>
    </row>
    <row r="1444" spans="1:23" x14ac:dyDescent="0.25">
      <c r="A1444" t="s">
        <v>686</v>
      </c>
      <c r="B1444" t="s">
        <v>687</v>
      </c>
      <c r="C1444" t="s">
        <v>456</v>
      </c>
      <c r="D1444" t="s">
        <v>688</v>
      </c>
      <c r="F1444" t="s">
        <v>539</v>
      </c>
      <c r="G1444" t="s">
        <v>540</v>
      </c>
      <c r="H1444" t="s">
        <v>541</v>
      </c>
      <c r="I1444" t="s">
        <v>542</v>
      </c>
      <c r="J1444" t="s">
        <v>543</v>
      </c>
      <c r="K1444">
        <v>21</v>
      </c>
      <c r="L1444" t="s">
        <v>576</v>
      </c>
      <c r="M1444" t="s">
        <v>547</v>
      </c>
      <c r="N1444" t="s">
        <v>546</v>
      </c>
      <c r="O1444" t="s">
        <v>547</v>
      </c>
      <c r="P1444" t="s">
        <v>548</v>
      </c>
      <c r="Q1444" t="s">
        <v>549</v>
      </c>
      <c r="R1444" t="s">
        <v>568</v>
      </c>
      <c r="S1444" t="s">
        <v>569</v>
      </c>
      <c r="T1444" s="113">
        <v>53139</v>
      </c>
      <c r="U1444" t="s">
        <v>639</v>
      </c>
    </row>
    <row r="1445" spans="1:23" x14ac:dyDescent="0.25">
      <c r="A1445" t="s">
        <v>686</v>
      </c>
      <c r="B1445" t="s">
        <v>687</v>
      </c>
      <c r="C1445" t="s">
        <v>456</v>
      </c>
      <c r="D1445" t="s">
        <v>688</v>
      </c>
      <c r="F1445" t="s">
        <v>539</v>
      </c>
      <c r="G1445" t="s">
        <v>540</v>
      </c>
      <c r="H1445" t="s">
        <v>541</v>
      </c>
      <c r="I1445" t="s">
        <v>542</v>
      </c>
      <c r="J1445" t="s">
        <v>543</v>
      </c>
      <c r="K1445">
        <v>21</v>
      </c>
      <c r="L1445" t="s">
        <v>576</v>
      </c>
      <c r="M1445" t="s">
        <v>547</v>
      </c>
      <c r="N1445" t="s">
        <v>546</v>
      </c>
      <c r="O1445" t="s">
        <v>547</v>
      </c>
      <c r="P1445" t="s">
        <v>548</v>
      </c>
      <c r="Q1445" t="s">
        <v>549</v>
      </c>
      <c r="R1445" t="s">
        <v>570</v>
      </c>
      <c r="S1445" t="s">
        <v>571</v>
      </c>
      <c r="T1445" s="113">
        <v>0.29299999999999998</v>
      </c>
      <c r="U1445" t="s">
        <v>639</v>
      </c>
    </row>
    <row r="1446" spans="1:23" x14ac:dyDescent="0.25">
      <c r="A1446" t="s">
        <v>686</v>
      </c>
      <c r="B1446" t="s">
        <v>687</v>
      </c>
      <c r="C1446" t="s">
        <v>456</v>
      </c>
      <c r="D1446" t="s">
        <v>688</v>
      </c>
      <c r="F1446" t="s">
        <v>539</v>
      </c>
      <c r="G1446" t="s">
        <v>540</v>
      </c>
      <c r="H1446" t="s">
        <v>541</v>
      </c>
      <c r="I1446" t="s">
        <v>542</v>
      </c>
      <c r="J1446" t="s">
        <v>543</v>
      </c>
      <c r="K1446">
        <v>21</v>
      </c>
      <c r="L1446" t="s">
        <v>576</v>
      </c>
      <c r="M1446" t="s">
        <v>547</v>
      </c>
      <c r="N1446" t="s">
        <v>546</v>
      </c>
      <c r="O1446" t="s">
        <v>547</v>
      </c>
      <c r="P1446" t="s">
        <v>548</v>
      </c>
      <c r="Q1446" t="s">
        <v>549</v>
      </c>
      <c r="R1446" t="s">
        <v>572</v>
      </c>
      <c r="S1446" t="s">
        <v>573</v>
      </c>
      <c r="T1446" s="113">
        <v>0.17499999999999999</v>
      </c>
      <c r="U1446" t="s">
        <v>639</v>
      </c>
    </row>
    <row r="1447" spans="1:23" s="47" customFormat="1" x14ac:dyDescent="0.25">
      <c r="A1447" s="47" t="s">
        <v>59</v>
      </c>
      <c r="B1447" s="47" t="s">
        <v>689</v>
      </c>
      <c r="C1447" s="47" t="s">
        <v>187</v>
      </c>
      <c r="D1447" s="47" t="s">
        <v>538</v>
      </c>
      <c r="F1447" s="47" t="s">
        <v>539</v>
      </c>
      <c r="G1447" s="47" t="s">
        <v>540</v>
      </c>
      <c r="H1447" s="47" t="s">
        <v>541</v>
      </c>
      <c r="I1447" s="47" t="s">
        <v>542</v>
      </c>
      <c r="J1447" s="47" t="s">
        <v>543</v>
      </c>
      <c r="K1447" s="47">
        <v>21</v>
      </c>
      <c r="L1447" s="47" t="s">
        <v>544</v>
      </c>
      <c r="M1447" s="47" t="s">
        <v>545</v>
      </c>
      <c r="N1447" s="47" t="s">
        <v>546</v>
      </c>
      <c r="O1447" s="47" t="s">
        <v>547</v>
      </c>
      <c r="P1447" s="47" t="s">
        <v>548</v>
      </c>
      <c r="Q1447" s="47" t="s">
        <v>549</v>
      </c>
      <c r="R1447" s="47" t="s">
        <v>131</v>
      </c>
      <c r="S1447" s="47" t="s">
        <v>550</v>
      </c>
      <c r="T1447" s="114">
        <v>1534.2</v>
      </c>
      <c r="U1447" s="47" t="s">
        <v>674</v>
      </c>
      <c r="V1447" s="53" t="s">
        <v>858</v>
      </c>
      <c r="W1447" s="114">
        <f>SUM(T1448:T1450)</f>
        <v>561.1</v>
      </c>
    </row>
    <row r="1448" spans="1:23" s="47" customFormat="1" x14ac:dyDescent="0.25">
      <c r="A1448" s="47" t="s">
        <v>59</v>
      </c>
      <c r="B1448" s="47" t="s">
        <v>689</v>
      </c>
      <c r="C1448" s="47" t="s">
        <v>187</v>
      </c>
      <c r="D1448" s="47" t="s">
        <v>538</v>
      </c>
      <c r="F1448" s="47" t="s">
        <v>539</v>
      </c>
      <c r="G1448" s="47" t="s">
        <v>540</v>
      </c>
      <c r="H1448" s="47" t="s">
        <v>541</v>
      </c>
      <c r="I1448" s="47" t="s">
        <v>542</v>
      </c>
      <c r="J1448" s="47" t="s">
        <v>543</v>
      </c>
      <c r="K1448" s="47">
        <v>21</v>
      </c>
      <c r="L1448" s="47" t="s">
        <v>544</v>
      </c>
      <c r="M1448" s="47" t="s">
        <v>545</v>
      </c>
      <c r="N1448" s="47" t="s">
        <v>546</v>
      </c>
      <c r="O1448" s="47" t="s">
        <v>547</v>
      </c>
      <c r="P1448" s="47" t="s">
        <v>548</v>
      </c>
      <c r="Q1448" s="47" t="s">
        <v>549</v>
      </c>
      <c r="R1448" s="47" t="s">
        <v>552</v>
      </c>
      <c r="S1448" s="47" t="s">
        <v>553</v>
      </c>
      <c r="T1448" s="114">
        <v>148.1</v>
      </c>
      <c r="U1448" s="47" t="s">
        <v>674</v>
      </c>
      <c r="V1448" s="53" t="s">
        <v>859</v>
      </c>
      <c r="W1448" s="114">
        <f>SUM(T1451:T1457)</f>
        <v>973</v>
      </c>
    </row>
    <row r="1449" spans="1:23" s="47" customFormat="1" x14ac:dyDescent="0.25">
      <c r="A1449" s="47" t="s">
        <v>59</v>
      </c>
      <c r="B1449" s="47" t="s">
        <v>689</v>
      </c>
      <c r="C1449" s="47" t="s">
        <v>187</v>
      </c>
      <c r="D1449" s="47" t="s">
        <v>538</v>
      </c>
      <c r="F1449" s="47" t="s">
        <v>539</v>
      </c>
      <c r="G1449" s="47" t="s">
        <v>540</v>
      </c>
      <c r="H1449" s="47" t="s">
        <v>541</v>
      </c>
      <c r="I1449" s="47" t="s">
        <v>542</v>
      </c>
      <c r="J1449" s="47" t="s">
        <v>543</v>
      </c>
      <c r="K1449" s="47">
        <v>21</v>
      </c>
      <c r="L1449" s="47" t="s">
        <v>544</v>
      </c>
      <c r="M1449" s="47" t="s">
        <v>545</v>
      </c>
      <c r="N1449" s="47" t="s">
        <v>546</v>
      </c>
      <c r="O1449" s="47" t="s">
        <v>547</v>
      </c>
      <c r="P1449" s="47" t="s">
        <v>548</v>
      </c>
      <c r="Q1449" s="47" t="s">
        <v>549</v>
      </c>
      <c r="R1449" s="47" t="s">
        <v>554</v>
      </c>
      <c r="S1449" s="47" t="s">
        <v>555</v>
      </c>
      <c r="T1449" s="114">
        <v>279.10000000000002</v>
      </c>
      <c r="U1449" s="47" t="s">
        <v>674</v>
      </c>
      <c r="V1449" s="53" t="s">
        <v>862</v>
      </c>
      <c r="W1449" s="114">
        <f>SUM(T1448:T1457)</f>
        <v>1534.1</v>
      </c>
    </row>
    <row r="1450" spans="1:23" s="47" customFormat="1" x14ac:dyDescent="0.25">
      <c r="A1450" s="47" t="s">
        <v>59</v>
      </c>
      <c r="B1450" s="47" t="s">
        <v>689</v>
      </c>
      <c r="C1450" s="47" t="s">
        <v>187</v>
      </c>
      <c r="D1450" s="47" t="s">
        <v>538</v>
      </c>
      <c r="F1450" s="47" t="s">
        <v>539</v>
      </c>
      <c r="G1450" s="47" t="s">
        <v>540</v>
      </c>
      <c r="H1450" s="47" t="s">
        <v>541</v>
      </c>
      <c r="I1450" s="47" t="s">
        <v>542</v>
      </c>
      <c r="J1450" s="47" t="s">
        <v>543</v>
      </c>
      <c r="K1450" s="47">
        <v>21</v>
      </c>
      <c r="L1450" s="47" t="s">
        <v>544</v>
      </c>
      <c r="M1450" s="47" t="s">
        <v>545</v>
      </c>
      <c r="N1450" s="47" t="s">
        <v>546</v>
      </c>
      <c r="O1450" s="47" t="s">
        <v>547</v>
      </c>
      <c r="P1450" s="47" t="s">
        <v>548</v>
      </c>
      <c r="Q1450" s="47" t="s">
        <v>549</v>
      </c>
      <c r="R1450" s="47" t="s">
        <v>556</v>
      </c>
      <c r="S1450" s="47" t="s">
        <v>557</v>
      </c>
      <c r="T1450" s="114">
        <v>133.9</v>
      </c>
      <c r="U1450" s="47" t="s">
        <v>674</v>
      </c>
      <c r="V1450" s="53"/>
      <c r="W1450" s="114"/>
    </row>
    <row r="1451" spans="1:23" s="47" customFormat="1" x14ac:dyDescent="0.25">
      <c r="A1451" s="47" t="s">
        <v>59</v>
      </c>
      <c r="B1451" s="47" t="s">
        <v>689</v>
      </c>
      <c r="C1451" s="47" t="s">
        <v>187</v>
      </c>
      <c r="D1451" s="47" t="s">
        <v>538</v>
      </c>
      <c r="F1451" s="47" t="s">
        <v>539</v>
      </c>
      <c r="G1451" s="47" t="s">
        <v>540</v>
      </c>
      <c r="H1451" s="47" t="s">
        <v>541</v>
      </c>
      <c r="I1451" s="47" t="s">
        <v>542</v>
      </c>
      <c r="J1451" s="47" t="s">
        <v>543</v>
      </c>
      <c r="K1451" s="47">
        <v>21</v>
      </c>
      <c r="L1451" s="47" t="s">
        <v>544</v>
      </c>
      <c r="M1451" s="47" t="s">
        <v>545</v>
      </c>
      <c r="N1451" s="47" t="s">
        <v>546</v>
      </c>
      <c r="O1451" s="47" t="s">
        <v>547</v>
      </c>
      <c r="P1451" s="47" t="s">
        <v>548</v>
      </c>
      <c r="Q1451" s="47" t="s">
        <v>549</v>
      </c>
      <c r="R1451" s="47" t="s">
        <v>558</v>
      </c>
      <c r="S1451" s="47" t="s">
        <v>559</v>
      </c>
      <c r="T1451" s="114">
        <v>67.599999999999994</v>
      </c>
      <c r="U1451" s="47" t="s">
        <v>674</v>
      </c>
      <c r="V1451" s="53"/>
      <c r="W1451" s="114"/>
    </row>
    <row r="1452" spans="1:23" s="47" customFormat="1" x14ac:dyDescent="0.25">
      <c r="A1452" s="47" t="s">
        <v>59</v>
      </c>
      <c r="B1452" s="47" t="s">
        <v>689</v>
      </c>
      <c r="C1452" s="47" t="s">
        <v>187</v>
      </c>
      <c r="D1452" s="47" t="s">
        <v>538</v>
      </c>
      <c r="F1452" s="47" t="s">
        <v>539</v>
      </c>
      <c r="G1452" s="47" t="s">
        <v>540</v>
      </c>
      <c r="H1452" s="47" t="s">
        <v>541</v>
      </c>
      <c r="I1452" s="47" t="s">
        <v>542</v>
      </c>
      <c r="J1452" s="47" t="s">
        <v>543</v>
      </c>
      <c r="K1452" s="47">
        <v>21</v>
      </c>
      <c r="L1452" s="47" t="s">
        <v>544</v>
      </c>
      <c r="M1452" s="47" t="s">
        <v>545</v>
      </c>
      <c r="N1452" s="47" t="s">
        <v>546</v>
      </c>
      <c r="O1452" s="47" t="s">
        <v>547</v>
      </c>
      <c r="P1452" s="47" t="s">
        <v>548</v>
      </c>
      <c r="Q1452" s="47" t="s">
        <v>549</v>
      </c>
      <c r="R1452" s="47" t="s">
        <v>560</v>
      </c>
      <c r="S1452" s="47" t="s">
        <v>561</v>
      </c>
      <c r="T1452" s="114">
        <v>188.4</v>
      </c>
      <c r="U1452" s="47" t="s">
        <v>674</v>
      </c>
      <c r="V1452" s="53"/>
      <c r="W1452" s="114"/>
    </row>
    <row r="1453" spans="1:23" s="47" customFormat="1" x14ac:dyDescent="0.25">
      <c r="A1453" s="47" t="s">
        <v>59</v>
      </c>
      <c r="B1453" s="47" t="s">
        <v>689</v>
      </c>
      <c r="C1453" s="47" t="s">
        <v>187</v>
      </c>
      <c r="D1453" s="47" t="s">
        <v>538</v>
      </c>
      <c r="F1453" s="47" t="s">
        <v>539</v>
      </c>
      <c r="G1453" s="47" t="s">
        <v>540</v>
      </c>
      <c r="H1453" s="47" t="s">
        <v>541</v>
      </c>
      <c r="I1453" s="47" t="s">
        <v>542</v>
      </c>
      <c r="J1453" s="47" t="s">
        <v>543</v>
      </c>
      <c r="K1453" s="47">
        <v>21</v>
      </c>
      <c r="L1453" s="47" t="s">
        <v>544</v>
      </c>
      <c r="M1453" s="47" t="s">
        <v>545</v>
      </c>
      <c r="N1453" s="47" t="s">
        <v>546</v>
      </c>
      <c r="O1453" s="47" t="s">
        <v>547</v>
      </c>
      <c r="P1453" s="47" t="s">
        <v>548</v>
      </c>
      <c r="Q1453" s="47" t="s">
        <v>549</v>
      </c>
      <c r="R1453" s="47" t="s">
        <v>562</v>
      </c>
      <c r="S1453" s="47" t="s">
        <v>563</v>
      </c>
      <c r="T1453" s="114">
        <v>110.7</v>
      </c>
      <c r="U1453" s="47" t="s">
        <v>674</v>
      </c>
      <c r="V1453" s="53"/>
      <c r="W1453" s="114"/>
    </row>
    <row r="1454" spans="1:23" s="47" customFormat="1" x14ac:dyDescent="0.25">
      <c r="A1454" s="47" t="s">
        <v>59</v>
      </c>
      <c r="B1454" s="47" t="s">
        <v>689</v>
      </c>
      <c r="C1454" s="47" t="s">
        <v>187</v>
      </c>
      <c r="D1454" s="47" t="s">
        <v>538</v>
      </c>
      <c r="F1454" s="47" t="s">
        <v>539</v>
      </c>
      <c r="G1454" s="47" t="s">
        <v>540</v>
      </c>
      <c r="H1454" s="47" t="s">
        <v>541</v>
      </c>
      <c r="I1454" s="47" t="s">
        <v>542</v>
      </c>
      <c r="J1454" s="47" t="s">
        <v>543</v>
      </c>
      <c r="K1454" s="47">
        <v>21</v>
      </c>
      <c r="L1454" s="47" t="s">
        <v>544</v>
      </c>
      <c r="M1454" s="47" t="s">
        <v>545</v>
      </c>
      <c r="N1454" s="47" t="s">
        <v>546</v>
      </c>
      <c r="O1454" s="47" t="s">
        <v>547</v>
      </c>
      <c r="P1454" s="47" t="s">
        <v>548</v>
      </c>
      <c r="Q1454" s="47" t="s">
        <v>549</v>
      </c>
      <c r="R1454" s="47" t="s">
        <v>564</v>
      </c>
      <c r="S1454" s="47" t="s">
        <v>565</v>
      </c>
      <c r="T1454" s="114">
        <v>290.2</v>
      </c>
      <c r="U1454" s="47" t="s">
        <v>674</v>
      </c>
      <c r="V1454" s="53"/>
      <c r="W1454" s="114"/>
    </row>
    <row r="1455" spans="1:23" s="47" customFormat="1" x14ac:dyDescent="0.25">
      <c r="A1455" s="47" t="s">
        <v>59</v>
      </c>
      <c r="B1455" s="47" t="s">
        <v>689</v>
      </c>
      <c r="C1455" s="47" t="s">
        <v>187</v>
      </c>
      <c r="D1455" s="47" t="s">
        <v>538</v>
      </c>
      <c r="F1455" s="47" t="s">
        <v>539</v>
      </c>
      <c r="G1455" s="47" t="s">
        <v>540</v>
      </c>
      <c r="H1455" s="47" t="s">
        <v>541</v>
      </c>
      <c r="I1455" s="47" t="s">
        <v>542</v>
      </c>
      <c r="J1455" s="47" t="s">
        <v>543</v>
      </c>
      <c r="K1455" s="47">
        <v>21</v>
      </c>
      <c r="L1455" s="47" t="s">
        <v>544</v>
      </c>
      <c r="M1455" s="47" t="s">
        <v>545</v>
      </c>
      <c r="N1455" s="47" t="s">
        <v>546</v>
      </c>
      <c r="O1455" s="47" t="s">
        <v>547</v>
      </c>
      <c r="P1455" s="47" t="s">
        <v>548</v>
      </c>
      <c r="Q1455" s="47" t="s">
        <v>549</v>
      </c>
      <c r="R1455" s="47" t="s">
        <v>566</v>
      </c>
      <c r="S1455" s="47" t="s">
        <v>567</v>
      </c>
      <c r="T1455" s="114">
        <v>151.80000000000001</v>
      </c>
      <c r="U1455" s="47" t="s">
        <v>674</v>
      </c>
      <c r="V1455" s="53"/>
      <c r="W1455" s="114"/>
    </row>
    <row r="1456" spans="1:23" s="47" customFormat="1" x14ac:dyDescent="0.25">
      <c r="A1456" s="47" t="s">
        <v>59</v>
      </c>
      <c r="B1456" s="47" t="s">
        <v>689</v>
      </c>
      <c r="C1456" s="47" t="s">
        <v>187</v>
      </c>
      <c r="D1456" s="47" t="s">
        <v>538</v>
      </c>
      <c r="F1456" s="47" t="s">
        <v>539</v>
      </c>
      <c r="G1456" s="47" t="s">
        <v>540</v>
      </c>
      <c r="H1456" s="47" t="s">
        <v>541</v>
      </c>
      <c r="I1456" s="47" t="s">
        <v>542</v>
      </c>
      <c r="J1456" s="47" t="s">
        <v>543</v>
      </c>
      <c r="K1456" s="47">
        <v>21</v>
      </c>
      <c r="L1456" s="47" t="s">
        <v>544</v>
      </c>
      <c r="M1456" s="47" t="s">
        <v>545</v>
      </c>
      <c r="N1456" s="47" t="s">
        <v>546</v>
      </c>
      <c r="O1456" s="47" t="s">
        <v>547</v>
      </c>
      <c r="P1456" s="47" t="s">
        <v>548</v>
      </c>
      <c r="Q1456" s="47" t="s">
        <v>549</v>
      </c>
      <c r="R1456" s="47" t="s">
        <v>568</v>
      </c>
      <c r="S1456" s="47" t="s">
        <v>569</v>
      </c>
      <c r="T1456" s="114">
        <v>160</v>
      </c>
      <c r="U1456" s="47" t="s">
        <v>674</v>
      </c>
      <c r="V1456" s="53"/>
      <c r="W1456" s="114"/>
    </row>
    <row r="1457" spans="1:23" s="47" customFormat="1" x14ac:dyDescent="0.25">
      <c r="A1457" s="47" t="s">
        <v>59</v>
      </c>
      <c r="B1457" s="47" t="s">
        <v>689</v>
      </c>
      <c r="C1457" s="47" t="s">
        <v>187</v>
      </c>
      <c r="D1457" s="47" t="s">
        <v>538</v>
      </c>
      <c r="F1457" s="47" t="s">
        <v>539</v>
      </c>
      <c r="G1457" s="47" t="s">
        <v>540</v>
      </c>
      <c r="H1457" s="47" t="s">
        <v>541</v>
      </c>
      <c r="I1457" s="47" t="s">
        <v>542</v>
      </c>
      <c r="J1457" s="47" t="s">
        <v>543</v>
      </c>
      <c r="K1457" s="47">
        <v>21</v>
      </c>
      <c r="L1457" s="47" t="s">
        <v>544</v>
      </c>
      <c r="M1457" s="47" t="s">
        <v>545</v>
      </c>
      <c r="N1457" s="47" t="s">
        <v>546</v>
      </c>
      <c r="O1457" s="47" t="s">
        <v>547</v>
      </c>
      <c r="P1457" s="47" t="s">
        <v>548</v>
      </c>
      <c r="Q1457" s="47" t="s">
        <v>549</v>
      </c>
      <c r="R1457" s="47" t="s">
        <v>570</v>
      </c>
      <c r="S1457" s="47" t="s">
        <v>571</v>
      </c>
      <c r="T1457" s="114">
        <v>4.3</v>
      </c>
      <c r="U1457" s="47" t="s">
        <v>674</v>
      </c>
      <c r="V1457" s="53"/>
      <c r="W1457" s="114"/>
    </row>
    <row r="1458" spans="1:23" x14ac:dyDescent="0.25">
      <c r="A1458" t="s">
        <v>59</v>
      </c>
      <c r="B1458" t="s">
        <v>689</v>
      </c>
      <c r="C1458" t="s">
        <v>187</v>
      </c>
      <c r="D1458" t="s">
        <v>538</v>
      </c>
      <c r="F1458" t="s">
        <v>539</v>
      </c>
      <c r="G1458" t="s">
        <v>540</v>
      </c>
      <c r="H1458" t="s">
        <v>541</v>
      </c>
      <c r="I1458" t="s">
        <v>542</v>
      </c>
      <c r="J1458" t="s">
        <v>543</v>
      </c>
      <c r="K1458">
        <v>21</v>
      </c>
      <c r="L1458" t="s">
        <v>574</v>
      </c>
      <c r="M1458" t="s">
        <v>575</v>
      </c>
      <c r="N1458" t="s">
        <v>546</v>
      </c>
      <c r="O1458" t="s">
        <v>547</v>
      </c>
      <c r="P1458" t="s">
        <v>548</v>
      </c>
      <c r="Q1458" t="s">
        <v>549</v>
      </c>
      <c r="R1458" t="s">
        <v>131</v>
      </c>
      <c r="S1458" t="s">
        <v>550</v>
      </c>
      <c r="T1458" s="113">
        <v>777.7</v>
      </c>
      <c r="U1458" t="s">
        <v>674</v>
      </c>
    </row>
    <row r="1459" spans="1:23" x14ac:dyDescent="0.25">
      <c r="A1459" t="s">
        <v>59</v>
      </c>
      <c r="B1459" t="s">
        <v>689</v>
      </c>
      <c r="C1459" t="s">
        <v>187</v>
      </c>
      <c r="D1459" t="s">
        <v>538</v>
      </c>
      <c r="F1459" t="s">
        <v>539</v>
      </c>
      <c r="G1459" t="s">
        <v>540</v>
      </c>
      <c r="H1459" t="s">
        <v>541</v>
      </c>
      <c r="I1459" t="s">
        <v>542</v>
      </c>
      <c r="J1459" t="s">
        <v>543</v>
      </c>
      <c r="K1459">
        <v>21</v>
      </c>
      <c r="L1459" t="s">
        <v>574</v>
      </c>
      <c r="M1459" t="s">
        <v>575</v>
      </c>
      <c r="N1459" t="s">
        <v>546</v>
      </c>
      <c r="O1459" t="s">
        <v>547</v>
      </c>
      <c r="P1459" t="s">
        <v>548</v>
      </c>
      <c r="Q1459" t="s">
        <v>549</v>
      </c>
      <c r="R1459" t="s">
        <v>552</v>
      </c>
      <c r="S1459" t="s">
        <v>553</v>
      </c>
      <c r="T1459" s="113">
        <v>91.4</v>
      </c>
      <c r="U1459" t="s">
        <v>674</v>
      </c>
    </row>
    <row r="1460" spans="1:23" x14ac:dyDescent="0.25">
      <c r="A1460" t="s">
        <v>59</v>
      </c>
      <c r="B1460" t="s">
        <v>689</v>
      </c>
      <c r="C1460" t="s">
        <v>187</v>
      </c>
      <c r="D1460" t="s">
        <v>538</v>
      </c>
      <c r="F1460" t="s">
        <v>539</v>
      </c>
      <c r="G1460" t="s">
        <v>540</v>
      </c>
      <c r="H1460" t="s">
        <v>541</v>
      </c>
      <c r="I1460" t="s">
        <v>542</v>
      </c>
      <c r="J1460" t="s">
        <v>543</v>
      </c>
      <c r="K1460">
        <v>21</v>
      </c>
      <c r="L1460" t="s">
        <v>574</v>
      </c>
      <c r="M1460" t="s">
        <v>575</v>
      </c>
      <c r="N1460" t="s">
        <v>546</v>
      </c>
      <c r="O1460" t="s">
        <v>547</v>
      </c>
      <c r="P1460" t="s">
        <v>548</v>
      </c>
      <c r="Q1460" t="s">
        <v>549</v>
      </c>
      <c r="R1460" t="s">
        <v>554</v>
      </c>
      <c r="S1460" t="s">
        <v>555</v>
      </c>
      <c r="T1460" s="113">
        <v>88.8</v>
      </c>
      <c r="U1460" t="s">
        <v>674</v>
      </c>
    </row>
    <row r="1461" spans="1:23" x14ac:dyDescent="0.25">
      <c r="A1461" t="s">
        <v>59</v>
      </c>
      <c r="B1461" t="s">
        <v>689</v>
      </c>
      <c r="C1461" t="s">
        <v>187</v>
      </c>
      <c r="D1461" t="s">
        <v>538</v>
      </c>
      <c r="F1461" t="s">
        <v>539</v>
      </c>
      <c r="G1461" t="s">
        <v>540</v>
      </c>
      <c r="H1461" t="s">
        <v>541</v>
      </c>
      <c r="I1461" t="s">
        <v>542</v>
      </c>
      <c r="J1461" t="s">
        <v>543</v>
      </c>
      <c r="K1461">
        <v>21</v>
      </c>
      <c r="L1461" t="s">
        <v>574</v>
      </c>
      <c r="M1461" t="s">
        <v>575</v>
      </c>
      <c r="N1461" t="s">
        <v>546</v>
      </c>
      <c r="O1461" t="s">
        <v>547</v>
      </c>
      <c r="P1461" t="s">
        <v>548</v>
      </c>
      <c r="Q1461" t="s">
        <v>549</v>
      </c>
      <c r="R1461" t="s">
        <v>556</v>
      </c>
      <c r="S1461" t="s">
        <v>557</v>
      </c>
      <c r="T1461" s="113">
        <v>36.1</v>
      </c>
      <c r="U1461" t="s">
        <v>674</v>
      </c>
    </row>
    <row r="1462" spans="1:23" x14ac:dyDescent="0.25">
      <c r="A1462" t="s">
        <v>59</v>
      </c>
      <c r="B1462" t="s">
        <v>689</v>
      </c>
      <c r="C1462" t="s">
        <v>187</v>
      </c>
      <c r="D1462" t="s">
        <v>538</v>
      </c>
      <c r="F1462" t="s">
        <v>539</v>
      </c>
      <c r="G1462" t="s">
        <v>540</v>
      </c>
      <c r="H1462" t="s">
        <v>541</v>
      </c>
      <c r="I1462" t="s">
        <v>542</v>
      </c>
      <c r="J1462" t="s">
        <v>543</v>
      </c>
      <c r="K1462">
        <v>21</v>
      </c>
      <c r="L1462" t="s">
        <v>574</v>
      </c>
      <c r="M1462" t="s">
        <v>575</v>
      </c>
      <c r="N1462" t="s">
        <v>546</v>
      </c>
      <c r="O1462" t="s">
        <v>547</v>
      </c>
      <c r="P1462" t="s">
        <v>548</v>
      </c>
      <c r="Q1462" t="s">
        <v>549</v>
      </c>
      <c r="R1462" t="s">
        <v>558</v>
      </c>
      <c r="S1462" t="s">
        <v>559</v>
      </c>
      <c r="T1462" s="113">
        <v>15.8</v>
      </c>
      <c r="U1462" t="s">
        <v>674</v>
      </c>
    </row>
    <row r="1463" spans="1:23" x14ac:dyDescent="0.25">
      <c r="A1463" t="s">
        <v>59</v>
      </c>
      <c r="B1463" t="s">
        <v>689</v>
      </c>
      <c r="C1463" t="s">
        <v>187</v>
      </c>
      <c r="D1463" t="s">
        <v>538</v>
      </c>
      <c r="F1463" t="s">
        <v>539</v>
      </c>
      <c r="G1463" t="s">
        <v>540</v>
      </c>
      <c r="H1463" t="s">
        <v>541</v>
      </c>
      <c r="I1463" t="s">
        <v>542</v>
      </c>
      <c r="J1463" t="s">
        <v>543</v>
      </c>
      <c r="K1463">
        <v>21</v>
      </c>
      <c r="L1463" t="s">
        <v>574</v>
      </c>
      <c r="M1463" t="s">
        <v>575</v>
      </c>
      <c r="N1463" t="s">
        <v>546</v>
      </c>
      <c r="O1463" t="s">
        <v>547</v>
      </c>
      <c r="P1463" t="s">
        <v>548</v>
      </c>
      <c r="Q1463" t="s">
        <v>549</v>
      </c>
      <c r="R1463" t="s">
        <v>560</v>
      </c>
      <c r="S1463" t="s">
        <v>561</v>
      </c>
      <c r="T1463" s="113">
        <v>47.4</v>
      </c>
      <c r="U1463" t="s">
        <v>674</v>
      </c>
    </row>
    <row r="1464" spans="1:23" x14ac:dyDescent="0.25">
      <c r="A1464" t="s">
        <v>59</v>
      </c>
      <c r="B1464" t="s">
        <v>689</v>
      </c>
      <c r="C1464" t="s">
        <v>187</v>
      </c>
      <c r="D1464" t="s">
        <v>538</v>
      </c>
      <c r="F1464" t="s">
        <v>539</v>
      </c>
      <c r="G1464" t="s">
        <v>540</v>
      </c>
      <c r="H1464" t="s">
        <v>541</v>
      </c>
      <c r="I1464" t="s">
        <v>542</v>
      </c>
      <c r="J1464" t="s">
        <v>543</v>
      </c>
      <c r="K1464">
        <v>21</v>
      </c>
      <c r="L1464" t="s">
        <v>574</v>
      </c>
      <c r="M1464" t="s">
        <v>575</v>
      </c>
      <c r="N1464" t="s">
        <v>546</v>
      </c>
      <c r="O1464" t="s">
        <v>547</v>
      </c>
      <c r="P1464" t="s">
        <v>548</v>
      </c>
      <c r="Q1464" t="s">
        <v>549</v>
      </c>
      <c r="R1464" t="s">
        <v>562</v>
      </c>
      <c r="S1464" t="s">
        <v>563</v>
      </c>
      <c r="T1464" s="113">
        <v>64.099999999999994</v>
      </c>
      <c r="U1464" t="s">
        <v>674</v>
      </c>
    </row>
    <row r="1465" spans="1:23" x14ac:dyDescent="0.25">
      <c r="A1465" t="s">
        <v>59</v>
      </c>
      <c r="B1465" t="s">
        <v>689</v>
      </c>
      <c r="C1465" t="s">
        <v>187</v>
      </c>
      <c r="D1465" t="s">
        <v>538</v>
      </c>
      <c r="F1465" t="s">
        <v>539</v>
      </c>
      <c r="G1465" t="s">
        <v>540</v>
      </c>
      <c r="H1465" t="s">
        <v>541</v>
      </c>
      <c r="I1465" t="s">
        <v>542</v>
      </c>
      <c r="J1465" t="s">
        <v>543</v>
      </c>
      <c r="K1465">
        <v>21</v>
      </c>
      <c r="L1465" t="s">
        <v>574</v>
      </c>
      <c r="M1465" t="s">
        <v>575</v>
      </c>
      <c r="N1465" t="s">
        <v>546</v>
      </c>
      <c r="O1465" t="s">
        <v>547</v>
      </c>
      <c r="P1465" t="s">
        <v>548</v>
      </c>
      <c r="Q1465" t="s">
        <v>549</v>
      </c>
      <c r="R1465" t="s">
        <v>564</v>
      </c>
      <c r="S1465" t="s">
        <v>565</v>
      </c>
      <c r="T1465" s="113">
        <v>219.5</v>
      </c>
      <c r="U1465" t="s">
        <v>674</v>
      </c>
    </row>
    <row r="1466" spans="1:23" x14ac:dyDescent="0.25">
      <c r="A1466" t="s">
        <v>59</v>
      </c>
      <c r="B1466" t="s">
        <v>689</v>
      </c>
      <c r="C1466" t="s">
        <v>187</v>
      </c>
      <c r="D1466" t="s">
        <v>538</v>
      </c>
      <c r="F1466" t="s">
        <v>539</v>
      </c>
      <c r="G1466" t="s">
        <v>540</v>
      </c>
      <c r="H1466" t="s">
        <v>541</v>
      </c>
      <c r="I1466" t="s">
        <v>542</v>
      </c>
      <c r="J1466" t="s">
        <v>543</v>
      </c>
      <c r="K1466">
        <v>21</v>
      </c>
      <c r="L1466" t="s">
        <v>574</v>
      </c>
      <c r="M1466" t="s">
        <v>575</v>
      </c>
      <c r="N1466" t="s">
        <v>546</v>
      </c>
      <c r="O1466" t="s">
        <v>547</v>
      </c>
      <c r="P1466" t="s">
        <v>548</v>
      </c>
      <c r="Q1466" t="s">
        <v>549</v>
      </c>
      <c r="R1466" t="s">
        <v>566</v>
      </c>
      <c r="S1466" t="s">
        <v>567</v>
      </c>
      <c r="T1466" s="113">
        <v>131.69999999999999</v>
      </c>
      <c r="U1466" t="s">
        <v>674</v>
      </c>
    </row>
    <row r="1467" spans="1:23" x14ac:dyDescent="0.25">
      <c r="A1467" t="s">
        <v>59</v>
      </c>
      <c r="B1467" t="s">
        <v>689</v>
      </c>
      <c r="C1467" t="s">
        <v>187</v>
      </c>
      <c r="D1467" t="s">
        <v>538</v>
      </c>
      <c r="F1467" t="s">
        <v>539</v>
      </c>
      <c r="G1467" t="s">
        <v>540</v>
      </c>
      <c r="H1467" t="s">
        <v>541</v>
      </c>
      <c r="I1467" t="s">
        <v>542</v>
      </c>
      <c r="J1467" t="s">
        <v>543</v>
      </c>
      <c r="K1467">
        <v>21</v>
      </c>
      <c r="L1467" t="s">
        <v>574</v>
      </c>
      <c r="M1467" t="s">
        <v>575</v>
      </c>
      <c r="N1467" t="s">
        <v>546</v>
      </c>
      <c r="O1467" t="s">
        <v>547</v>
      </c>
      <c r="P1467" t="s">
        <v>548</v>
      </c>
      <c r="Q1467" t="s">
        <v>549</v>
      </c>
      <c r="R1467" t="s">
        <v>568</v>
      </c>
      <c r="S1467" t="s">
        <v>569</v>
      </c>
      <c r="T1467" s="113">
        <v>78.7</v>
      </c>
      <c r="U1467" t="s">
        <v>674</v>
      </c>
    </row>
    <row r="1468" spans="1:23" x14ac:dyDescent="0.25">
      <c r="A1468" t="s">
        <v>59</v>
      </c>
      <c r="B1468" t="s">
        <v>689</v>
      </c>
      <c r="C1468" t="s">
        <v>187</v>
      </c>
      <c r="D1468" t="s">
        <v>538</v>
      </c>
      <c r="F1468" t="s">
        <v>539</v>
      </c>
      <c r="G1468" t="s">
        <v>540</v>
      </c>
      <c r="H1468" t="s">
        <v>541</v>
      </c>
      <c r="I1468" t="s">
        <v>542</v>
      </c>
      <c r="J1468" t="s">
        <v>543</v>
      </c>
      <c r="K1468">
        <v>21</v>
      </c>
      <c r="L1468" t="s">
        <v>574</v>
      </c>
      <c r="M1468" t="s">
        <v>575</v>
      </c>
      <c r="N1468" t="s">
        <v>546</v>
      </c>
      <c r="O1468" t="s">
        <v>547</v>
      </c>
      <c r="P1468" t="s">
        <v>548</v>
      </c>
      <c r="Q1468" t="s">
        <v>549</v>
      </c>
      <c r="R1468" t="s">
        <v>570</v>
      </c>
      <c r="S1468" t="s">
        <v>571</v>
      </c>
      <c r="T1468" s="113">
        <v>4.0999999999999996</v>
      </c>
      <c r="U1468" t="s">
        <v>674</v>
      </c>
    </row>
    <row r="1469" spans="1:23" x14ac:dyDescent="0.25">
      <c r="A1469" t="s">
        <v>59</v>
      </c>
      <c r="B1469" t="s">
        <v>689</v>
      </c>
      <c r="C1469" t="s">
        <v>187</v>
      </c>
      <c r="D1469" t="s">
        <v>538</v>
      </c>
      <c r="F1469" t="s">
        <v>539</v>
      </c>
      <c r="G1469" t="s">
        <v>540</v>
      </c>
      <c r="H1469" t="s">
        <v>541</v>
      </c>
      <c r="I1469" t="s">
        <v>542</v>
      </c>
      <c r="J1469" t="s">
        <v>543</v>
      </c>
      <c r="K1469">
        <v>21</v>
      </c>
      <c r="L1469" t="s">
        <v>576</v>
      </c>
      <c r="M1469" t="s">
        <v>547</v>
      </c>
      <c r="N1469" t="s">
        <v>546</v>
      </c>
      <c r="O1469" t="s">
        <v>547</v>
      </c>
      <c r="P1469" t="s">
        <v>548</v>
      </c>
      <c r="Q1469" t="s">
        <v>549</v>
      </c>
      <c r="R1469" t="s">
        <v>131</v>
      </c>
      <c r="S1469" t="s">
        <v>550</v>
      </c>
      <c r="T1469" s="113">
        <v>756.5</v>
      </c>
      <c r="U1469" t="s">
        <v>674</v>
      </c>
    </row>
    <row r="1470" spans="1:23" x14ac:dyDescent="0.25">
      <c r="A1470" t="s">
        <v>59</v>
      </c>
      <c r="B1470" t="s">
        <v>689</v>
      </c>
      <c r="C1470" t="s">
        <v>187</v>
      </c>
      <c r="D1470" t="s">
        <v>538</v>
      </c>
      <c r="F1470" t="s">
        <v>539</v>
      </c>
      <c r="G1470" t="s">
        <v>540</v>
      </c>
      <c r="H1470" t="s">
        <v>541</v>
      </c>
      <c r="I1470" t="s">
        <v>542</v>
      </c>
      <c r="J1470" t="s">
        <v>543</v>
      </c>
      <c r="K1470">
        <v>21</v>
      </c>
      <c r="L1470" t="s">
        <v>576</v>
      </c>
      <c r="M1470" t="s">
        <v>547</v>
      </c>
      <c r="N1470" t="s">
        <v>546</v>
      </c>
      <c r="O1470" t="s">
        <v>547</v>
      </c>
      <c r="P1470" t="s">
        <v>548</v>
      </c>
      <c r="Q1470" t="s">
        <v>549</v>
      </c>
      <c r="R1470" t="s">
        <v>552</v>
      </c>
      <c r="S1470" t="s">
        <v>553</v>
      </c>
      <c r="T1470" s="113">
        <v>56.8</v>
      </c>
      <c r="U1470" t="s">
        <v>674</v>
      </c>
    </row>
    <row r="1471" spans="1:23" x14ac:dyDescent="0.25">
      <c r="A1471" t="s">
        <v>59</v>
      </c>
      <c r="B1471" t="s">
        <v>689</v>
      </c>
      <c r="C1471" t="s">
        <v>187</v>
      </c>
      <c r="D1471" t="s">
        <v>538</v>
      </c>
      <c r="F1471" t="s">
        <v>539</v>
      </c>
      <c r="G1471" t="s">
        <v>540</v>
      </c>
      <c r="H1471" t="s">
        <v>541</v>
      </c>
      <c r="I1471" t="s">
        <v>542</v>
      </c>
      <c r="J1471" t="s">
        <v>543</v>
      </c>
      <c r="K1471">
        <v>21</v>
      </c>
      <c r="L1471" t="s">
        <v>576</v>
      </c>
      <c r="M1471" t="s">
        <v>547</v>
      </c>
      <c r="N1471" t="s">
        <v>546</v>
      </c>
      <c r="O1471" t="s">
        <v>547</v>
      </c>
      <c r="P1471" t="s">
        <v>548</v>
      </c>
      <c r="Q1471" t="s">
        <v>549</v>
      </c>
      <c r="R1471" t="s">
        <v>554</v>
      </c>
      <c r="S1471" t="s">
        <v>555</v>
      </c>
      <c r="T1471" s="113">
        <v>190.3</v>
      </c>
      <c r="U1471" t="s">
        <v>674</v>
      </c>
    </row>
    <row r="1472" spans="1:23" x14ac:dyDescent="0.25">
      <c r="A1472" t="s">
        <v>59</v>
      </c>
      <c r="B1472" t="s">
        <v>689</v>
      </c>
      <c r="C1472" t="s">
        <v>187</v>
      </c>
      <c r="D1472" t="s">
        <v>538</v>
      </c>
      <c r="F1472" t="s">
        <v>539</v>
      </c>
      <c r="G1472" t="s">
        <v>540</v>
      </c>
      <c r="H1472" t="s">
        <v>541</v>
      </c>
      <c r="I1472" t="s">
        <v>542</v>
      </c>
      <c r="J1472" t="s">
        <v>543</v>
      </c>
      <c r="K1472">
        <v>21</v>
      </c>
      <c r="L1472" t="s">
        <v>576</v>
      </c>
      <c r="M1472" t="s">
        <v>547</v>
      </c>
      <c r="N1472" t="s">
        <v>546</v>
      </c>
      <c r="O1472" t="s">
        <v>547</v>
      </c>
      <c r="P1472" t="s">
        <v>548</v>
      </c>
      <c r="Q1472" t="s">
        <v>549</v>
      </c>
      <c r="R1472" t="s">
        <v>556</v>
      </c>
      <c r="S1472" t="s">
        <v>557</v>
      </c>
      <c r="T1472" s="113">
        <v>97.8</v>
      </c>
      <c r="U1472" t="s">
        <v>674</v>
      </c>
    </row>
    <row r="1473" spans="1:23" x14ac:dyDescent="0.25">
      <c r="A1473" t="s">
        <v>59</v>
      </c>
      <c r="B1473" t="s">
        <v>689</v>
      </c>
      <c r="C1473" t="s">
        <v>187</v>
      </c>
      <c r="D1473" t="s">
        <v>538</v>
      </c>
      <c r="F1473" t="s">
        <v>539</v>
      </c>
      <c r="G1473" t="s">
        <v>540</v>
      </c>
      <c r="H1473" t="s">
        <v>541</v>
      </c>
      <c r="I1473" t="s">
        <v>542</v>
      </c>
      <c r="J1473" t="s">
        <v>543</v>
      </c>
      <c r="K1473">
        <v>21</v>
      </c>
      <c r="L1473" t="s">
        <v>576</v>
      </c>
      <c r="M1473" t="s">
        <v>547</v>
      </c>
      <c r="N1473" t="s">
        <v>546</v>
      </c>
      <c r="O1473" t="s">
        <v>547</v>
      </c>
      <c r="P1473" t="s">
        <v>548</v>
      </c>
      <c r="Q1473" t="s">
        <v>549</v>
      </c>
      <c r="R1473" t="s">
        <v>558</v>
      </c>
      <c r="S1473" t="s">
        <v>559</v>
      </c>
      <c r="T1473" s="113">
        <v>51.9</v>
      </c>
      <c r="U1473" t="s">
        <v>674</v>
      </c>
    </row>
    <row r="1474" spans="1:23" x14ac:dyDescent="0.25">
      <c r="A1474" t="s">
        <v>59</v>
      </c>
      <c r="B1474" t="s">
        <v>689</v>
      </c>
      <c r="C1474" t="s">
        <v>187</v>
      </c>
      <c r="D1474" t="s">
        <v>538</v>
      </c>
      <c r="F1474" t="s">
        <v>539</v>
      </c>
      <c r="G1474" t="s">
        <v>540</v>
      </c>
      <c r="H1474" t="s">
        <v>541</v>
      </c>
      <c r="I1474" t="s">
        <v>542</v>
      </c>
      <c r="J1474" t="s">
        <v>543</v>
      </c>
      <c r="K1474">
        <v>21</v>
      </c>
      <c r="L1474" t="s">
        <v>576</v>
      </c>
      <c r="M1474" t="s">
        <v>547</v>
      </c>
      <c r="N1474" t="s">
        <v>546</v>
      </c>
      <c r="O1474" t="s">
        <v>547</v>
      </c>
      <c r="P1474" t="s">
        <v>548</v>
      </c>
      <c r="Q1474" t="s">
        <v>549</v>
      </c>
      <c r="R1474" t="s">
        <v>560</v>
      </c>
      <c r="S1474" t="s">
        <v>561</v>
      </c>
      <c r="T1474" s="113">
        <v>141</v>
      </c>
      <c r="U1474" t="s">
        <v>674</v>
      </c>
    </row>
    <row r="1475" spans="1:23" x14ac:dyDescent="0.25">
      <c r="A1475" t="s">
        <v>59</v>
      </c>
      <c r="B1475" t="s">
        <v>689</v>
      </c>
      <c r="C1475" t="s">
        <v>187</v>
      </c>
      <c r="D1475" t="s">
        <v>538</v>
      </c>
      <c r="F1475" t="s">
        <v>539</v>
      </c>
      <c r="G1475" t="s">
        <v>540</v>
      </c>
      <c r="H1475" t="s">
        <v>541</v>
      </c>
      <c r="I1475" t="s">
        <v>542</v>
      </c>
      <c r="J1475" t="s">
        <v>543</v>
      </c>
      <c r="K1475">
        <v>21</v>
      </c>
      <c r="L1475" t="s">
        <v>576</v>
      </c>
      <c r="M1475" t="s">
        <v>547</v>
      </c>
      <c r="N1475" t="s">
        <v>546</v>
      </c>
      <c r="O1475" t="s">
        <v>547</v>
      </c>
      <c r="P1475" t="s">
        <v>548</v>
      </c>
      <c r="Q1475" t="s">
        <v>549</v>
      </c>
      <c r="R1475" t="s">
        <v>562</v>
      </c>
      <c r="S1475" t="s">
        <v>563</v>
      </c>
      <c r="T1475" s="113">
        <v>46.6</v>
      </c>
      <c r="U1475" t="s">
        <v>674</v>
      </c>
    </row>
    <row r="1476" spans="1:23" x14ac:dyDescent="0.25">
      <c r="A1476" t="s">
        <v>59</v>
      </c>
      <c r="B1476" t="s">
        <v>689</v>
      </c>
      <c r="C1476" t="s">
        <v>187</v>
      </c>
      <c r="D1476" t="s">
        <v>538</v>
      </c>
      <c r="F1476" t="s">
        <v>539</v>
      </c>
      <c r="G1476" t="s">
        <v>540</v>
      </c>
      <c r="H1476" t="s">
        <v>541</v>
      </c>
      <c r="I1476" t="s">
        <v>542</v>
      </c>
      <c r="J1476" t="s">
        <v>543</v>
      </c>
      <c r="K1476">
        <v>21</v>
      </c>
      <c r="L1476" t="s">
        <v>576</v>
      </c>
      <c r="M1476" t="s">
        <v>547</v>
      </c>
      <c r="N1476" t="s">
        <v>546</v>
      </c>
      <c r="O1476" t="s">
        <v>547</v>
      </c>
      <c r="P1476" t="s">
        <v>548</v>
      </c>
      <c r="Q1476" t="s">
        <v>549</v>
      </c>
      <c r="R1476" t="s">
        <v>564</v>
      </c>
      <c r="S1476" t="s">
        <v>565</v>
      </c>
      <c r="T1476" s="113">
        <v>70.7</v>
      </c>
      <c r="U1476" t="s">
        <v>674</v>
      </c>
    </row>
    <row r="1477" spans="1:23" x14ac:dyDescent="0.25">
      <c r="A1477" t="s">
        <v>59</v>
      </c>
      <c r="B1477" t="s">
        <v>689</v>
      </c>
      <c r="C1477" t="s">
        <v>187</v>
      </c>
      <c r="D1477" t="s">
        <v>538</v>
      </c>
      <c r="F1477" t="s">
        <v>539</v>
      </c>
      <c r="G1477" t="s">
        <v>540</v>
      </c>
      <c r="H1477" t="s">
        <v>541</v>
      </c>
      <c r="I1477" t="s">
        <v>542</v>
      </c>
      <c r="J1477" t="s">
        <v>543</v>
      </c>
      <c r="K1477">
        <v>21</v>
      </c>
      <c r="L1477" t="s">
        <v>576</v>
      </c>
      <c r="M1477" t="s">
        <v>547</v>
      </c>
      <c r="N1477" t="s">
        <v>546</v>
      </c>
      <c r="O1477" t="s">
        <v>547</v>
      </c>
      <c r="P1477" t="s">
        <v>548</v>
      </c>
      <c r="Q1477" t="s">
        <v>549</v>
      </c>
      <c r="R1477" t="s">
        <v>566</v>
      </c>
      <c r="S1477" t="s">
        <v>567</v>
      </c>
      <c r="T1477" s="113">
        <v>20</v>
      </c>
      <c r="U1477" t="s">
        <v>674</v>
      </c>
    </row>
    <row r="1478" spans="1:23" x14ac:dyDescent="0.25">
      <c r="A1478" t="s">
        <v>59</v>
      </c>
      <c r="B1478" t="s">
        <v>689</v>
      </c>
      <c r="C1478" t="s">
        <v>187</v>
      </c>
      <c r="D1478" t="s">
        <v>538</v>
      </c>
      <c r="F1478" t="s">
        <v>539</v>
      </c>
      <c r="G1478" t="s">
        <v>540</v>
      </c>
      <c r="H1478" t="s">
        <v>541</v>
      </c>
      <c r="I1478" t="s">
        <v>542</v>
      </c>
      <c r="J1478" t="s">
        <v>543</v>
      </c>
      <c r="K1478">
        <v>21</v>
      </c>
      <c r="L1478" t="s">
        <v>576</v>
      </c>
      <c r="M1478" t="s">
        <v>547</v>
      </c>
      <c r="N1478" t="s">
        <v>546</v>
      </c>
      <c r="O1478" t="s">
        <v>547</v>
      </c>
      <c r="P1478" t="s">
        <v>548</v>
      </c>
      <c r="Q1478" t="s">
        <v>549</v>
      </c>
      <c r="R1478" t="s">
        <v>568</v>
      </c>
      <c r="S1478" t="s">
        <v>569</v>
      </c>
      <c r="T1478" s="113">
        <v>81.3</v>
      </c>
      <c r="U1478" t="s">
        <v>674</v>
      </c>
    </row>
    <row r="1479" spans="1:23" x14ac:dyDescent="0.25">
      <c r="A1479" t="s">
        <v>59</v>
      </c>
      <c r="B1479" t="s">
        <v>689</v>
      </c>
      <c r="C1479" t="s">
        <v>187</v>
      </c>
      <c r="D1479" t="s">
        <v>538</v>
      </c>
      <c r="F1479" t="s">
        <v>539</v>
      </c>
      <c r="G1479" t="s">
        <v>540</v>
      </c>
      <c r="H1479" t="s">
        <v>541</v>
      </c>
      <c r="I1479" t="s">
        <v>542</v>
      </c>
      <c r="J1479" t="s">
        <v>543</v>
      </c>
      <c r="K1479">
        <v>21</v>
      </c>
      <c r="L1479" t="s">
        <v>576</v>
      </c>
      <c r="M1479" t="s">
        <v>547</v>
      </c>
      <c r="N1479" t="s">
        <v>546</v>
      </c>
      <c r="O1479" t="s">
        <v>547</v>
      </c>
      <c r="P1479" t="s">
        <v>548</v>
      </c>
      <c r="Q1479" t="s">
        <v>549</v>
      </c>
      <c r="R1479" t="s">
        <v>570</v>
      </c>
      <c r="S1479" t="s">
        <v>571</v>
      </c>
      <c r="T1479" s="113">
        <v>0.3</v>
      </c>
      <c r="U1479" t="s">
        <v>674</v>
      </c>
    </row>
    <row r="1480" spans="1:23" s="12" customFormat="1" x14ac:dyDescent="0.25">
      <c r="A1480" s="12" t="s">
        <v>219</v>
      </c>
      <c r="B1480" s="12" t="s">
        <v>690</v>
      </c>
      <c r="C1480" s="12" t="s">
        <v>187</v>
      </c>
      <c r="D1480" s="12" t="s">
        <v>538</v>
      </c>
      <c r="F1480" s="12" t="s">
        <v>539</v>
      </c>
      <c r="G1480" s="12" t="s">
        <v>540</v>
      </c>
      <c r="H1480" s="12" t="s">
        <v>541</v>
      </c>
      <c r="I1480" s="12" t="s">
        <v>542</v>
      </c>
      <c r="J1480" s="12" t="s">
        <v>543</v>
      </c>
      <c r="K1480" s="12">
        <v>21</v>
      </c>
      <c r="L1480" s="12" t="s">
        <v>544</v>
      </c>
      <c r="M1480" s="12" t="s">
        <v>545</v>
      </c>
      <c r="N1480" s="12" t="s">
        <v>546</v>
      </c>
      <c r="O1480" s="12" t="s">
        <v>547</v>
      </c>
      <c r="P1480" s="12" t="s">
        <v>548</v>
      </c>
      <c r="Q1480" s="12" t="s">
        <v>549</v>
      </c>
      <c r="R1480" s="12" t="s">
        <v>131</v>
      </c>
      <c r="S1480" s="12" t="s">
        <v>550</v>
      </c>
      <c r="T1480" s="117">
        <v>300.39999999999998</v>
      </c>
      <c r="U1480" s="12" t="s">
        <v>691</v>
      </c>
      <c r="V1480" s="52"/>
      <c r="W1480" s="117"/>
    </row>
    <row r="1481" spans="1:23" s="12" customFormat="1" x14ac:dyDescent="0.25">
      <c r="A1481" s="12" t="s">
        <v>219</v>
      </c>
      <c r="B1481" s="12" t="s">
        <v>690</v>
      </c>
      <c r="C1481" s="12" t="s">
        <v>187</v>
      </c>
      <c r="D1481" s="12" t="s">
        <v>538</v>
      </c>
      <c r="F1481" s="12" t="s">
        <v>539</v>
      </c>
      <c r="G1481" s="12" t="s">
        <v>540</v>
      </c>
      <c r="H1481" s="12" t="s">
        <v>541</v>
      </c>
      <c r="I1481" s="12" t="s">
        <v>542</v>
      </c>
      <c r="J1481" s="12" t="s">
        <v>543</v>
      </c>
      <c r="K1481" s="12">
        <v>21</v>
      </c>
      <c r="L1481" s="12" t="s">
        <v>544</v>
      </c>
      <c r="M1481" s="12" t="s">
        <v>545</v>
      </c>
      <c r="N1481" s="12" t="s">
        <v>546</v>
      </c>
      <c r="O1481" s="12" t="s">
        <v>547</v>
      </c>
      <c r="P1481" s="12" t="s">
        <v>548</v>
      </c>
      <c r="Q1481" s="12" t="s">
        <v>549</v>
      </c>
      <c r="R1481" s="12" t="s">
        <v>552</v>
      </c>
      <c r="S1481" s="12" t="s">
        <v>553</v>
      </c>
      <c r="T1481" s="117">
        <v>14.6</v>
      </c>
      <c r="U1481" s="12" t="s">
        <v>691</v>
      </c>
      <c r="V1481" s="52"/>
      <c r="W1481" s="117"/>
    </row>
    <row r="1482" spans="1:23" s="12" customFormat="1" x14ac:dyDescent="0.25">
      <c r="A1482" s="12" t="s">
        <v>219</v>
      </c>
      <c r="B1482" s="12" t="s">
        <v>690</v>
      </c>
      <c r="C1482" s="12" t="s">
        <v>187</v>
      </c>
      <c r="D1482" s="12" t="s">
        <v>538</v>
      </c>
      <c r="F1482" s="12" t="s">
        <v>539</v>
      </c>
      <c r="G1482" s="12" t="s">
        <v>540</v>
      </c>
      <c r="H1482" s="12" t="s">
        <v>541</v>
      </c>
      <c r="I1482" s="12" t="s">
        <v>542</v>
      </c>
      <c r="J1482" s="12" t="s">
        <v>543</v>
      </c>
      <c r="K1482" s="12">
        <v>21</v>
      </c>
      <c r="L1482" s="12" t="s">
        <v>544</v>
      </c>
      <c r="M1482" s="12" t="s">
        <v>545</v>
      </c>
      <c r="N1482" s="12" t="s">
        <v>546</v>
      </c>
      <c r="O1482" s="12" t="s">
        <v>547</v>
      </c>
      <c r="P1482" s="12" t="s">
        <v>548</v>
      </c>
      <c r="Q1482" s="12" t="s">
        <v>549</v>
      </c>
      <c r="R1482" s="12" t="s">
        <v>554</v>
      </c>
      <c r="S1482" s="12" t="s">
        <v>555</v>
      </c>
      <c r="T1482" s="117">
        <v>10.3</v>
      </c>
      <c r="U1482" s="12" t="s">
        <v>691</v>
      </c>
      <c r="V1482" s="52"/>
      <c r="W1482" s="117" t="s">
        <v>861</v>
      </c>
    </row>
    <row r="1483" spans="1:23" s="12" customFormat="1" x14ac:dyDescent="0.25">
      <c r="A1483" s="12" t="s">
        <v>219</v>
      </c>
      <c r="B1483" s="12" t="s">
        <v>690</v>
      </c>
      <c r="C1483" s="12" t="s">
        <v>187</v>
      </c>
      <c r="D1483" s="12" t="s">
        <v>538</v>
      </c>
      <c r="F1483" s="12" t="s">
        <v>539</v>
      </c>
      <c r="G1483" s="12" t="s">
        <v>540</v>
      </c>
      <c r="H1483" s="12" t="s">
        <v>541</v>
      </c>
      <c r="I1483" s="12" t="s">
        <v>542</v>
      </c>
      <c r="J1483" s="12" t="s">
        <v>543</v>
      </c>
      <c r="K1483" s="12">
        <v>21</v>
      </c>
      <c r="L1483" s="12" t="s">
        <v>544</v>
      </c>
      <c r="M1483" s="12" t="s">
        <v>545</v>
      </c>
      <c r="N1483" s="12" t="s">
        <v>546</v>
      </c>
      <c r="O1483" s="12" t="s">
        <v>547</v>
      </c>
      <c r="P1483" s="12" t="s">
        <v>548</v>
      </c>
      <c r="Q1483" s="12" t="s">
        <v>549</v>
      </c>
      <c r="R1483" s="12" t="s">
        <v>556</v>
      </c>
      <c r="S1483" s="12" t="s">
        <v>557</v>
      </c>
      <c r="T1483" s="117">
        <v>28.2</v>
      </c>
      <c r="U1483" s="12" t="s">
        <v>691</v>
      </c>
      <c r="V1483" s="52"/>
      <c r="W1483" s="117"/>
    </row>
    <row r="1484" spans="1:23" s="12" customFormat="1" x14ac:dyDescent="0.25">
      <c r="A1484" s="12" t="s">
        <v>219</v>
      </c>
      <c r="B1484" s="12" t="s">
        <v>690</v>
      </c>
      <c r="C1484" s="12" t="s">
        <v>187</v>
      </c>
      <c r="D1484" s="12" t="s">
        <v>538</v>
      </c>
      <c r="F1484" s="12" t="s">
        <v>539</v>
      </c>
      <c r="G1484" s="12" t="s">
        <v>540</v>
      </c>
      <c r="H1484" s="12" t="s">
        <v>541</v>
      </c>
      <c r="I1484" s="12" t="s">
        <v>542</v>
      </c>
      <c r="J1484" s="12" t="s">
        <v>543</v>
      </c>
      <c r="K1484" s="12">
        <v>21</v>
      </c>
      <c r="L1484" s="12" t="s">
        <v>544</v>
      </c>
      <c r="M1484" s="12" t="s">
        <v>545</v>
      </c>
      <c r="N1484" s="12" t="s">
        <v>546</v>
      </c>
      <c r="O1484" s="12" t="s">
        <v>547</v>
      </c>
      <c r="P1484" s="12" t="s">
        <v>548</v>
      </c>
      <c r="Q1484" s="12" t="s">
        <v>549</v>
      </c>
      <c r="R1484" s="12" t="s">
        <v>558</v>
      </c>
      <c r="S1484" s="12" t="s">
        <v>559</v>
      </c>
      <c r="T1484" s="117">
        <v>79.400000000000006</v>
      </c>
      <c r="U1484" s="12" t="s">
        <v>691</v>
      </c>
      <c r="V1484" s="52"/>
      <c r="W1484" s="117"/>
    </row>
    <row r="1485" spans="1:23" s="12" customFormat="1" x14ac:dyDescent="0.25">
      <c r="A1485" s="12" t="s">
        <v>219</v>
      </c>
      <c r="B1485" s="12" t="s">
        <v>690</v>
      </c>
      <c r="C1485" s="12" t="s">
        <v>187</v>
      </c>
      <c r="D1485" s="12" t="s">
        <v>538</v>
      </c>
      <c r="F1485" s="12" t="s">
        <v>539</v>
      </c>
      <c r="G1485" s="12" t="s">
        <v>540</v>
      </c>
      <c r="H1485" s="12" t="s">
        <v>541</v>
      </c>
      <c r="I1485" s="12" t="s">
        <v>542</v>
      </c>
      <c r="J1485" s="12" t="s">
        <v>543</v>
      </c>
      <c r="K1485" s="12">
        <v>21</v>
      </c>
      <c r="L1485" s="12" t="s">
        <v>544</v>
      </c>
      <c r="M1485" s="12" t="s">
        <v>545</v>
      </c>
      <c r="N1485" s="12" t="s">
        <v>546</v>
      </c>
      <c r="O1485" s="12" t="s">
        <v>547</v>
      </c>
      <c r="P1485" s="12" t="s">
        <v>548</v>
      </c>
      <c r="Q1485" s="12" t="s">
        <v>549</v>
      </c>
      <c r="R1485" s="12" t="s">
        <v>560</v>
      </c>
      <c r="S1485" s="12" t="s">
        <v>561</v>
      </c>
      <c r="T1485" s="117">
        <v>60.7</v>
      </c>
      <c r="U1485" s="12" t="s">
        <v>691</v>
      </c>
      <c r="V1485" s="52"/>
      <c r="W1485" s="117"/>
    </row>
    <row r="1486" spans="1:23" s="12" customFormat="1" x14ac:dyDescent="0.25">
      <c r="A1486" s="12" t="s">
        <v>219</v>
      </c>
      <c r="B1486" s="12" t="s">
        <v>690</v>
      </c>
      <c r="C1486" s="12" t="s">
        <v>187</v>
      </c>
      <c r="D1486" s="12" t="s">
        <v>538</v>
      </c>
      <c r="F1486" s="12" t="s">
        <v>539</v>
      </c>
      <c r="G1486" s="12" t="s">
        <v>540</v>
      </c>
      <c r="H1486" s="12" t="s">
        <v>541</v>
      </c>
      <c r="I1486" s="12" t="s">
        <v>542</v>
      </c>
      <c r="J1486" s="12" t="s">
        <v>543</v>
      </c>
      <c r="K1486" s="12">
        <v>21</v>
      </c>
      <c r="L1486" s="12" t="s">
        <v>544</v>
      </c>
      <c r="M1486" s="12" t="s">
        <v>545</v>
      </c>
      <c r="N1486" s="12" t="s">
        <v>546</v>
      </c>
      <c r="O1486" s="12" t="s">
        <v>547</v>
      </c>
      <c r="P1486" s="12" t="s">
        <v>548</v>
      </c>
      <c r="Q1486" s="12" t="s">
        <v>549</v>
      </c>
      <c r="R1486" s="12" t="s">
        <v>562</v>
      </c>
      <c r="S1486" s="12" t="s">
        <v>563</v>
      </c>
      <c r="T1486" s="117">
        <v>0.9</v>
      </c>
      <c r="U1486" s="12" t="s">
        <v>691</v>
      </c>
      <c r="V1486" s="52"/>
      <c r="W1486" s="117"/>
    </row>
    <row r="1487" spans="1:23" s="12" customFormat="1" x14ac:dyDescent="0.25">
      <c r="A1487" s="12" t="s">
        <v>219</v>
      </c>
      <c r="B1487" s="12" t="s">
        <v>690</v>
      </c>
      <c r="C1487" s="12" t="s">
        <v>187</v>
      </c>
      <c r="D1487" s="12" t="s">
        <v>538</v>
      </c>
      <c r="F1487" s="12" t="s">
        <v>539</v>
      </c>
      <c r="G1487" s="12" t="s">
        <v>540</v>
      </c>
      <c r="H1487" s="12" t="s">
        <v>541</v>
      </c>
      <c r="I1487" s="12" t="s">
        <v>542</v>
      </c>
      <c r="J1487" s="12" t="s">
        <v>543</v>
      </c>
      <c r="K1487" s="12">
        <v>21</v>
      </c>
      <c r="L1487" s="12" t="s">
        <v>544</v>
      </c>
      <c r="M1487" s="12" t="s">
        <v>545</v>
      </c>
      <c r="N1487" s="12" t="s">
        <v>546</v>
      </c>
      <c r="O1487" s="12" t="s">
        <v>547</v>
      </c>
      <c r="P1487" s="12" t="s">
        <v>548</v>
      </c>
      <c r="Q1487" s="12" t="s">
        <v>549</v>
      </c>
      <c r="R1487" s="12" t="s">
        <v>564</v>
      </c>
      <c r="S1487" s="12" t="s">
        <v>565</v>
      </c>
      <c r="T1487" s="117">
        <v>31.8</v>
      </c>
      <c r="U1487" s="12" t="s">
        <v>691</v>
      </c>
      <c r="V1487" s="52"/>
      <c r="W1487" s="117"/>
    </row>
    <row r="1488" spans="1:23" s="12" customFormat="1" x14ac:dyDescent="0.25">
      <c r="A1488" s="12" t="s">
        <v>219</v>
      </c>
      <c r="B1488" s="12" t="s">
        <v>690</v>
      </c>
      <c r="C1488" s="12" t="s">
        <v>187</v>
      </c>
      <c r="D1488" s="12" t="s">
        <v>538</v>
      </c>
      <c r="F1488" s="12" t="s">
        <v>539</v>
      </c>
      <c r="G1488" s="12" t="s">
        <v>540</v>
      </c>
      <c r="H1488" s="12" t="s">
        <v>541</v>
      </c>
      <c r="I1488" s="12" t="s">
        <v>542</v>
      </c>
      <c r="J1488" s="12" t="s">
        <v>543</v>
      </c>
      <c r="K1488" s="12">
        <v>21</v>
      </c>
      <c r="L1488" s="12" t="s">
        <v>544</v>
      </c>
      <c r="M1488" s="12" t="s">
        <v>545</v>
      </c>
      <c r="N1488" s="12" t="s">
        <v>546</v>
      </c>
      <c r="O1488" s="12" t="s">
        <v>547</v>
      </c>
      <c r="P1488" s="12" t="s">
        <v>548</v>
      </c>
      <c r="Q1488" s="12" t="s">
        <v>549</v>
      </c>
      <c r="R1488" s="12" t="s">
        <v>566</v>
      </c>
      <c r="S1488" s="12" t="s">
        <v>567</v>
      </c>
      <c r="T1488" s="117">
        <v>21.9</v>
      </c>
      <c r="U1488" s="12" t="s">
        <v>691</v>
      </c>
      <c r="V1488" s="52"/>
      <c r="W1488" s="117"/>
    </row>
    <row r="1489" spans="1:23" s="12" customFormat="1" x14ac:dyDescent="0.25">
      <c r="A1489" s="12" t="s">
        <v>219</v>
      </c>
      <c r="B1489" s="12" t="s">
        <v>690</v>
      </c>
      <c r="C1489" s="12" t="s">
        <v>187</v>
      </c>
      <c r="D1489" s="12" t="s">
        <v>538</v>
      </c>
      <c r="F1489" s="12" t="s">
        <v>539</v>
      </c>
      <c r="G1489" s="12" t="s">
        <v>540</v>
      </c>
      <c r="H1489" s="12" t="s">
        <v>541</v>
      </c>
      <c r="I1489" s="12" t="s">
        <v>542</v>
      </c>
      <c r="J1489" s="12" t="s">
        <v>543</v>
      </c>
      <c r="K1489" s="12">
        <v>21</v>
      </c>
      <c r="L1489" s="12" t="s">
        <v>544</v>
      </c>
      <c r="M1489" s="12" t="s">
        <v>545</v>
      </c>
      <c r="N1489" s="12" t="s">
        <v>546</v>
      </c>
      <c r="O1489" s="12" t="s">
        <v>547</v>
      </c>
      <c r="P1489" s="12" t="s">
        <v>548</v>
      </c>
      <c r="Q1489" s="12" t="s">
        <v>549</v>
      </c>
      <c r="R1489" s="12" t="s">
        <v>568</v>
      </c>
      <c r="S1489" s="12" t="s">
        <v>569</v>
      </c>
      <c r="T1489" s="117">
        <v>52.5</v>
      </c>
      <c r="U1489" s="12" t="s">
        <v>691</v>
      </c>
      <c r="V1489" s="52"/>
      <c r="W1489" s="117"/>
    </row>
    <row r="1490" spans="1:23" s="12" customFormat="1" x14ac:dyDescent="0.25">
      <c r="A1490" s="12" t="s">
        <v>219</v>
      </c>
      <c r="B1490" s="12" t="s">
        <v>690</v>
      </c>
      <c r="C1490" s="12" t="s">
        <v>187</v>
      </c>
      <c r="D1490" s="12" t="s">
        <v>538</v>
      </c>
      <c r="F1490" s="12" t="s">
        <v>539</v>
      </c>
      <c r="G1490" s="12" t="s">
        <v>540</v>
      </c>
      <c r="H1490" s="12" t="s">
        <v>541</v>
      </c>
      <c r="I1490" s="12" t="s">
        <v>542</v>
      </c>
      <c r="J1490" s="12" t="s">
        <v>543</v>
      </c>
      <c r="K1490" s="12">
        <v>21</v>
      </c>
      <c r="L1490" s="12" t="s">
        <v>544</v>
      </c>
      <c r="M1490" s="12" t="s">
        <v>545</v>
      </c>
      <c r="N1490" s="12" t="s">
        <v>546</v>
      </c>
      <c r="O1490" s="12" t="s">
        <v>547</v>
      </c>
      <c r="P1490" s="12" t="s">
        <v>548</v>
      </c>
      <c r="Q1490" s="12" t="s">
        <v>549</v>
      </c>
      <c r="R1490" s="12" t="s">
        <v>572</v>
      </c>
      <c r="S1490" s="12" t="s">
        <v>573</v>
      </c>
      <c r="T1490" s="117">
        <v>0</v>
      </c>
      <c r="U1490" s="12" t="s">
        <v>691</v>
      </c>
      <c r="V1490" s="52"/>
      <c r="W1490" s="117"/>
    </row>
    <row r="1491" spans="1:23" x14ac:dyDescent="0.25">
      <c r="A1491" t="s">
        <v>219</v>
      </c>
      <c r="B1491" t="s">
        <v>690</v>
      </c>
      <c r="C1491" t="s">
        <v>187</v>
      </c>
      <c r="D1491" t="s">
        <v>538</v>
      </c>
      <c r="F1491" t="s">
        <v>539</v>
      </c>
      <c r="G1491" t="s">
        <v>540</v>
      </c>
      <c r="H1491" t="s">
        <v>541</v>
      </c>
      <c r="I1491" t="s">
        <v>542</v>
      </c>
      <c r="J1491" t="s">
        <v>543</v>
      </c>
      <c r="K1491">
        <v>21</v>
      </c>
      <c r="L1491" t="s">
        <v>574</v>
      </c>
      <c r="M1491" t="s">
        <v>575</v>
      </c>
      <c r="N1491" t="s">
        <v>546</v>
      </c>
      <c r="O1491" t="s">
        <v>547</v>
      </c>
      <c r="P1491" t="s">
        <v>548</v>
      </c>
      <c r="Q1491" t="s">
        <v>549</v>
      </c>
      <c r="R1491" t="s">
        <v>131</v>
      </c>
      <c r="S1491" t="s">
        <v>550</v>
      </c>
      <c r="T1491" s="113">
        <v>160.5</v>
      </c>
      <c r="U1491" t="s">
        <v>691</v>
      </c>
    </row>
    <row r="1492" spans="1:23" x14ac:dyDescent="0.25">
      <c r="A1492" t="s">
        <v>219</v>
      </c>
      <c r="B1492" t="s">
        <v>690</v>
      </c>
      <c r="C1492" t="s">
        <v>187</v>
      </c>
      <c r="D1492" t="s">
        <v>538</v>
      </c>
      <c r="F1492" t="s">
        <v>539</v>
      </c>
      <c r="G1492" t="s">
        <v>540</v>
      </c>
      <c r="H1492" t="s">
        <v>541</v>
      </c>
      <c r="I1492" t="s">
        <v>542</v>
      </c>
      <c r="J1492" t="s">
        <v>543</v>
      </c>
      <c r="K1492">
        <v>21</v>
      </c>
      <c r="L1492" t="s">
        <v>574</v>
      </c>
      <c r="M1492" t="s">
        <v>575</v>
      </c>
      <c r="N1492" t="s">
        <v>546</v>
      </c>
      <c r="O1492" t="s">
        <v>547</v>
      </c>
      <c r="P1492" t="s">
        <v>548</v>
      </c>
      <c r="Q1492" t="s">
        <v>549</v>
      </c>
      <c r="R1492" t="s">
        <v>552</v>
      </c>
      <c r="S1492" t="s">
        <v>553</v>
      </c>
      <c r="T1492" s="113">
        <v>10.9</v>
      </c>
      <c r="U1492" t="s">
        <v>691</v>
      </c>
    </row>
    <row r="1493" spans="1:23" x14ac:dyDescent="0.25">
      <c r="A1493" t="s">
        <v>219</v>
      </c>
      <c r="B1493" t="s">
        <v>690</v>
      </c>
      <c r="C1493" t="s">
        <v>187</v>
      </c>
      <c r="D1493" t="s">
        <v>538</v>
      </c>
      <c r="F1493" t="s">
        <v>539</v>
      </c>
      <c r="G1493" t="s">
        <v>540</v>
      </c>
      <c r="H1493" t="s">
        <v>541</v>
      </c>
      <c r="I1493" t="s">
        <v>542</v>
      </c>
      <c r="J1493" t="s">
        <v>543</v>
      </c>
      <c r="K1493">
        <v>21</v>
      </c>
      <c r="L1493" t="s">
        <v>574</v>
      </c>
      <c r="M1493" t="s">
        <v>575</v>
      </c>
      <c r="N1493" t="s">
        <v>546</v>
      </c>
      <c r="O1493" t="s">
        <v>547</v>
      </c>
      <c r="P1493" t="s">
        <v>548</v>
      </c>
      <c r="Q1493" t="s">
        <v>549</v>
      </c>
      <c r="R1493" t="s">
        <v>554</v>
      </c>
      <c r="S1493" t="s">
        <v>555</v>
      </c>
      <c r="T1493" s="113">
        <v>6</v>
      </c>
      <c r="U1493" t="s">
        <v>691</v>
      </c>
    </row>
    <row r="1494" spans="1:23" x14ac:dyDescent="0.25">
      <c r="A1494" t="s">
        <v>219</v>
      </c>
      <c r="B1494" t="s">
        <v>690</v>
      </c>
      <c r="C1494" t="s">
        <v>187</v>
      </c>
      <c r="D1494" t="s">
        <v>538</v>
      </c>
      <c r="F1494" t="s">
        <v>539</v>
      </c>
      <c r="G1494" t="s">
        <v>540</v>
      </c>
      <c r="H1494" t="s">
        <v>541</v>
      </c>
      <c r="I1494" t="s">
        <v>542</v>
      </c>
      <c r="J1494" t="s">
        <v>543</v>
      </c>
      <c r="K1494">
        <v>21</v>
      </c>
      <c r="L1494" t="s">
        <v>574</v>
      </c>
      <c r="M1494" t="s">
        <v>575</v>
      </c>
      <c r="N1494" t="s">
        <v>546</v>
      </c>
      <c r="O1494" t="s">
        <v>547</v>
      </c>
      <c r="P1494" t="s">
        <v>548</v>
      </c>
      <c r="Q1494" t="s">
        <v>549</v>
      </c>
      <c r="R1494" t="s">
        <v>556</v>
      </c>
      <c r="S1494" t="s">
        <v>557</v>
      </c>
      <c r="T1494" s="113">
        <v>15.1</v>
      </c>
      <c r="U1494" t="s">
        <v>691</v>
      </c>
    </row>
    <row r="1495" spans="1:23" x14ac:dyDescent="0.25">
      <c r="A1495" t="s">
        <v>219</v>
      </c>
      <c r="B1495" t="s">
        <v>690</v>
      </c>
      <c r="C1495" t="s">
        <v>187</v>
      </c>
      <c r="D1495" t="s">
        <v>538</v>
      </c>
      <c r="F1495" t="s">
        <v>539</v>
      </c>
      <c r="G1495" t="s">
        <v>540</v>
      </c>
      <c r="H1495" t="s">
        <v>541</v>
      </c>
      <c r="I1495" t="s">
        <v>542</v>
      </c>
      <c r="J1495" t="s">
        <v>543</v>
      </c>
      <c r="K1495">
        <v>21</v>
      </c>
      <c r="L1495" t="s">
        <v>574</v>
      </c>
      <c r="M1495" t="s">
        <v>575</v>
      </c>
      <c r="N1495" t="s">
        <v>546</v>
      </c>
      <c r="O1495" t="s">
        <v>547</v>
      </c>
      <c r="P1495" t="s">
        <v>548</v>
      </c>
      <c r="Q1495" t="s">
        <v>549</v>
      </c>
      <c r="R1495" t="s">
        <v>558</v>
      </c>
      <c r="S1495" t="s">
        <v>559</v>
      </c>
      <c r="T1495" s="113">
        <v>30.5</v>
      </c>
      <c r="U1495" t="s">
        <v>691</v>
      </c>
    </row>
    <row r="1496" spans="1:23" x14ac:dyDescent="0.25">
      <c r="A1496" t="s">
        <v>219</v>
      </c>
      <c r="B1496" t="s">
        <v>690</v>
      </c>
      <c r="C1496" t="s">
        <v>187</v>
      </c>
      <c r="D1496" t="s">
        <v>538</v>
      </c>
      <c r="F1496" t="s">
        <v>539</v>
      </c>
      <c r="G1496" t="s">
        <v>540</v>
      </c>
      <c r="H1496" t="s">
        <v>541</v>
      </c>
      <c r="I1496" t="s">
        <v>542</v>
      </c>
      <c r="J1496" t="s">
        <v>543</v>
      </c>
      <c r="K1496">
        <v>21</v>
      </c>
      <c r="L1496" t="s">
        <v>574</v>
      </c>
      <c r="M1496" t="s">
        <v>575</v>
      </c>
      <c r="N1496" t="s">
        <v>546</v>
      </c>
      <c r="O1496" t="s">
        <v>547</v>
      </c>
      <c r="P1496" t="s">
        <v>548</v>
      </c>
      <c r="Q1496" t="s">
        <v>549</v>
      </c>
      <c r="R1496" t="s">
        <v>560</v>
      </c>
      <c r="S1496" t="s">
        <v>561</v>
      </c>
      <c r="T1496" s="113">
        <v>32.6</v>
      </c>
      <c r="U1496" t="s">
        <v>691</v>
      </c>
    </row>
    <row r="1497" spans="1:23" x14ac:dyDescent="0.25">
      <c r="A1497" t="s">
        <v>219</v>
      </c>
      <c r="B1497" t="s">
        <v>690</v>
      </c>
      <c r="C1497" t="s">
        <v>187</v>
      </c>
      <c r="D1497" t="s">
        <v>538</v>
      </c>
      <c r="F1497" t="s">
        <v>539</v>
      </c>
      <c r="G1497" t="s">
        <v>540</v>
      </c>
      <c r="H1497" t="s">
        <v>541</v>
      </c>
      <c r="I1497" t="s">
        <v>542</v>
      </c>
      <c r="J1497" t="s">
        <v>543</v>
      </c>
      <c r="K1497">
        <v>21</v>
      </c>
      <c r="L1497" t="s">
        <v>574</v>
      </c>
      <c r="M1497" t="s">
        <v>575</v>
      </c>
      <c r="N1497" t="s">
        <v>546</v>
      </c>
      <c r="O1497" t="s">
        <v>547</v>
      </c>
      <c r="P1497" t="s">
        <v>548</v>
      </c>
      <c r="Q1497" t="s">
        <v>549</v>
      </c>
      <c r="R1497" t="s">
        <v>562</v>
      </c>
      <c r="S1497" t="s">
        <v>563</v>
      </c>
      <c r="T1497" s="113">
        <v>0.7</v>
      </c>
      <c r="U1497" t="s">
        <v>691</v>
      </c>
    </row>
    <row r="1498" spans="1:23" x14ac:dyDescent="0.25">
      <c r="A1498" t="s">
        <v>219</v>
      </c>
      <c r="B1498" t="s">
        <v>690</v>
      </c>
      <c r="C1498" t="s">
        <v>187</v>
      </c>
      <c r="D1498" t="s">
        <v>538</v>
      </c>
      <c r="F1498" t="s">
        <v>539</v>
      </c>
      <c r="G1498" t="s">
        <v>540</v>
      </c>
      <c r="H1498" t="s">
        <v>541</v>
      </c>
      <c r="I1498" t="s">
        <v>542</v>
      </c>
      <c r="J1498" t="s">
        <v>543</v>
      </c>
      <c r="K1498">
        <v>21</v>
      </c>
      <c r="L1498" t="s">
        <v>574</v>
      </c>
      <c r="M1498" t="s">
        <v>575</v>
      </c>
      <c r="N1498" t="s">
        <v>546</v>
      </c>
      <c r="O1498" t="s">
        <v>547</v>
      </c>
      <c r="P1498" t="s">
        <v>548</v>
      </c>
      <c r="Q1498" t="s">
        <v>549</v>
      </c>
      <c r="R1498" t="s">
        <v>564</v>
      </c>
      <c r="S1498" t="s">
        <v>565</v>
      </c>
      <c r="T1498" s="113">
        <v>30.4</v>
      </c>
      <c r="U1498" t="s">
        <v>691</v>
      </c>
    </row>
    <row r="1499" spans="1:23" x14ac:dyDescent="0.25">
      <c r="A1499" t="s">
        <v>219</v>
      </c>
      <c r="B1499" t="s">
        <v>690</v>
      </c>
      <c r="C1499" t="s">
        <v>187</v>
      </c>
      <c r="D1499" t="s">
        <v>538</v>
      </c>
      <c r="F1499" t="s">
        <v>539</v>
      </c>
      <c r="G1499" t="s">
        <v>540</v>
      </c>
      <c r="H1499" t="s">
        <v>541</v>
      </c>
      <c r="I1499" t="s">
        <v>542</v>
      </c>
      <c r="J1499" t="s">
        <v>543</v>
      </c>
      <c r="K1499">
        <v>21</v>
      </c>
      <c r="L1499" t="s">
        <v>574</v>
      </c>
      <c r="M1499" t="s">
        <v>575</v>
      </c>
      <c r="N1499" t="s">
        <v>546</v>
      </c>
      <c r="O1499" t="s">
        <v>547</v>
      </c>
      <c r="P1499" t="s">
        <v>548</v>
      </c>
      <c r="Q1499" t="s">
        <v>549</v>
      </c>
      <c r="R1499" t="s">
        <v>566</v>
      </c>
      <c r="S1499" t="s">
        <v>567</v>
      </c>
      <c r="T1499" s="113">
        <v>13.8</v>
      </c>
      <c r="U1499" t="s">
        <v>691</v>
      </c>
    </row>
    <row r="1500" spans="1:23" x14ac:dyDescent="0.25">
      <c r="A1500" t="s">
        <v>219</v>
      </c>
      <c r="B1500" t="s">
        <v>690</v>
      </c>
      <c r="C1500" t="s">
        <v>187</v>
      </c>
      <c r="D1500" t="s">
        <v>538</v>
      </c>
      <c r="F1500" t="s">
        <v>539</v>
      </c>
      <c r="G1500" t="s">
        <v>540</v>
      </c>
      <c r="H1500" t="s">
        <v>541</v>
      </c>
      <c r="I1500" t="s">
        <v>542</v>
      </c>
      <c r="J1500" t="s">
        <v>543</v>
      </c>
      <c r="K1500">
        <v>21</v>
      </c>
      <c r="L1500" t="s">
        <v>574</v>
      </c>
      <c r="M1500" t="s">
        <v>575</v>
      </c>
      <c r="N1500" t="s">
        <v>546</v>
      </c>
      <c r="O1500" t="s">
        <v>547</v>
      </c>
      <c r="P1500" t="s">
        <v>548</v>
      </c>
      <c r="Q1500" t="s">
        <v>549</v>
      </c>
      <c r="R1500" t="s">
        <v>568</v>
      </c>
      <c r="S1500" t="s">
        <v>569</v>
      </c>
      <c r="T1500" s="113">
        <v>20.6</v>
      </c>
      <c r="U1500" t="s">
        <v>691</v>
      </c>
    </row>
    <row r="1501" spans="1:23" x14ac:dyDescent="0.25">
      <c r="A1501" t="s">
        <v>219</v>
      </c>
      <c r="B1501" t="s">
        <v>690</v>
      </c>
      <c r="C1501" t="s">
        <v>187</v>
      </c>
      <c r="D1501" t="s">
        <v>538</v>
      </c>
      <c r="F1501" t="s">
        <v>539</v>
      </c>
      <c r="G1501" t="s">
        <v>540</v>
      </c>
      <c r="H1501" t="s">
        <v>541</v>
      </c>
      <c r="I1501" t="s">
        <v>542</v>
      </c>
      <c r="J1501" t="s">
        <v>543</v>
      </c>
      <c r="K1501">
        <v>21</v>
      </c>
      <c r="L1501" t="s">
        <v>574</v>
      </c>
      <c r="M1501" t="s">
        <v>575</v>
      </c>
      <c r="N1501" t="s">
        <v>546</v>
      </c>
      <c r="O1501" t="s">
        <v>547</v>
      </c>
      <c r="P1501" t="s">
        <v>548</v>
      </c>
      <c r="Q1501" t="s">
        <v>549</v>
      </c>
      <c r="R1501" t="s">
        <v>572</v>
      </c>
      <c r="S1501" t="s">
        <v>573</v>
      </c>
      <c r="T1501" s="113">
        <v>0</v>
      </c>
      <c r="U1501" t="s">
        <v>691</v>
      </c>
    </row>
    <row r="1502" spans="1:23" x14ac:dyDescent="0.25">
      <c r="A1502" t="s">
        <v>219</v>
      </c>
      <c r="B1502" t="s">
        <v>690</v>
      </c>
      <c r="C1502" t="s">
        <v>187</v>
      </c>
      <c r="D1502" t="s">
        <v>538</v>
      </c>
      <c r="F1502" t="s">
        <v>539</v>
      </c>
      <c r="G1502" t="s">
        <v>540</v>
      </c>
      <c r="H1502" t="s">
        <v>541</v>
      </c>
      <c r="I1502" t="s">
        <v>542</v>
      </c>
      <c r="J1502" t="s">
        <v>543</v>
      </c>
      <c r="K1502">
        <v>21</v>
      </c>
      <c r="L1502" t="s">
        <v>576</v>
      </c>
      <c r="M1502" t="s">
        <v>547</v>
      </c>
      <c r="N1502" t="s">
        <v>546</v>
      </c>
      <c r="O1502" t="s">
        <v>547</v>
      </c>
      <c r="P1502" t="s">
        <v>548</v>
      </c>
      <c r="Q1502" t="s">
        <v>549</v>
      </c>
      <c r="R1502" t="s">
        <v>131</v>
      </c>
      <c r="S1502" t="s">
        <v>550</v>
      </c>
      <c r="T1502" s="113">
        <v>139.80000000000001</v>
      </c>
      <c r="U1502" t="s">
        <v>691</v>
      </c>
    </row>
    <row r="1503" spans="1:23" x14ac:dyDescent="0.25">
      <c r="A1503" t="s">
        <v>219</v>
      </c>
      <c r="B1503" t="s">
        <v>690</v>
      </c>
      <c r="C1503" t="s">
        <v>187</v>
      </c>
      <c r="D1503" t="s">
        <v>538</v>
      </c>
      <c r="F1503" t="s">
        <v>539</v>
      </c>
      <c r="G1503" t="s">
        <v>540</v>
      </c>
      <c r="H1503" t="s">
        <v>541</v>
      </c>
      <c r="I1503" t="s">
        <v>542</v>
      </c>
      <c r="J1503" t="s">
        <v>543</v>
      </c>
      <c r="K1503">
        <v>21</v>
      </c>
      <c r="L1503" t="s">
        <v>576</v>
      </c>
      <c r="M1503" t="s">
        <v>547</v>
      </c>
      <c r="N1503" t="s">
        <v>546</v>
      </c>
      <c r="O1503" t="s">
        <v>547</v>
      </c>
      <c r="P1503" t="s">
        <v>548</v>
      </c>
      <c r="Q1503" t="s">
        <v>549</v>
      </c>
      <c r="R1503" t="s">
        <v>552</v>
      </c>
      <c r="S1503" t="s">
        <v>553</v>
      </c>
      <c r="T1503" s="113">
        <v>3.8</v>
      </c>
      <c r="U1503" t="s">
        <v>691</v>
      </c>
    </row>
    <row r="1504" spans="1:23" x14ac:dyDescent="0.25">
      <c r="A1504" t="s">
        <v>219</v>
      </c>
      <c r="B1504" t="s">
        <v>690</v>
      </c>
      <c r="C1504" t="s">
        <v>187</v>
      </c>
      <c r="D1504" t="s">
        <v>538</v>
      </c>
      <c r="F1504" t="s">
        <v>539</v>
      </c>
      <c r="G1504" t="s">
        <v>540</v>
      </c>
      <c r="H1504" t="s">
        <v>541</v>
      </c>
      <c r="I1504" t="s">
        <v>542</v>
      </c>
      <c r="J1504" t="s">
        <v>543</v>
      </c>
      <c r="K1504">
        <v>21</v>
      </c>
      <c r="L1504" t="s">
        <v>576</v>
      </c>
      <c r="M1504" t="s">
        <v>547</v>
      </c>
      <c r="N1504" t="s">
        <v>546</v>
      </c>
      <c r="O1504" t="s">
        <v>547</v>
      </c>
      <c r="P1504" t="s">
        <v>548</v>
      </c>
      <c r="Q1504" t="s">
        <v>549</v>
      </c>
      <c r="R1504" t="s">
        <v>554</v>
      </c>
      <c r="S1504" t="s">
        <v>555</v>
      </c>
      <c r="T1504" s="113">
        <v>4.3</v>
      </c>
      <c r="U1504" t="s">
        <v>691</v>
      </c>
    </row>
    <row r="1505" spans="1:21" x14ac:dyDescent="0.25">
      <c r="A1505" t="s">
        <v>219</v>
      </c>
      <c r="B1505" t="s">
        <v>690</v>
      </c>
      <c r="C1505" t="s">
        <v>187</v>
      </c>
      <c r="D1505" t="s">
        <v>538</v>
      </c>
      <c r="F1505" t="s">
        <v>539</v>
      </c>
      <c r="G1505" t="s">
        <v>540</v>
      </c>
      <c r="H1505" t="s">
        <v>541</v>
      </c>
      <c r="I1505" t="s">
        <v>542</v>
      </c>
      <c r="J1505" t="s">
        <v>543</v>
      </c>
      <c r="K1505">
        <v>21</v>
      </c>
      <c r="L1505" t="s">
        <v>576</v>
      </c>
      <c r="M1505" t="s">
        <v>547</v>
      </c>
      <c r="N1505" t="s">
        <v>546</v>
      </c>
      <c r="O1505" t="s">
        <v>547</v>
      </c>
      <c r="P1505" t="s">
        <v>548</v>
      </c>
      <c r="Q1505" t="s">
        <v>549</v>
      </c>
      <c r="R1505" t="s">
        <v>556</v>
      </c>
      <c r="S1505" t="s">
        <v>557</v>
      </c>
      <c r="T1505" s="113">
        <v>13.1</v>
      </c>
      <c r="U1505" t="s">
        <v>691</v>
      </c>
    </row>
    <row r="1506" spans="1:21" x14ac:dyDescent="0.25">
      <c r="A1506" t="s">
        <v>219</v>
      </c>
      <c r="B1506" t="s">
        <v>690</v>
      </c>
      <c r="C1506" t="s">
        <v>187</v>
      </c>
      <c r="D1506" t="s">
        <v>538</v>
      </c>
      <c r="F1506" t="s">
        <v>539</v>
      </c>
      <c r="G1506" t="s">
        <v>540</v>
      </c>
      <c r="H1506" t="s">
        <v>541</v>
      </c>
      <c r="I1506" t="s">
        <v>542</v>
      </c>
      <c r="J1506" t="s">
        <v>543</v>
      </c>
      <c r="K1506">
        <v>21</v>
      </c>
      <c r="L1506" t="s">
        <v>576</v>
      </c>
      <c r="M1506" t="s">
        <v>547</v>
      </c>
      <c r="N1506" t="s">
        <v>546</v>
      </c>
      <c r="O1506" t="s">
        <v>547</v>
      </c>
      <c r="P1506" t="s">
        <v>548</v>
      </c>
      <c r="Q1506" t="s">
        <v>549</v>
      </c>
      <c r="R1506" t="s">
        <v>558</v>
      </c>
      <c r="S1506" t="s">
        <v>559</v>
      </c>
      <c r="T1506" s="113">
        <v>49</v>
      </c>
      <c r="U1506" t="s">
        <v>691</v>
      </c>
    </row>
    <row r="1507" spans="1:21" x14ac:dyDescent="0.25">
      <c r="A1507" t="s">
        <v>219</v>
      </c>
      <c r="B1507" t="s">
        <v>690</v>
      </c>
      <c r="C1507" t="s">
        <v>187</v>
      </c>
      <c r="D1507" t="s">
        <v>538</v>
      </c>
      <c r="F1507" t="s">
        <v>539</v>
      </c>
      <c r="G1507" t="s">
        <v>540</v>
      </c>
      <c r="H1507" t="s">
        <v>541</v>
      </c>
      <c r="I1507" t="s">
        <v>542</v>
      </c>
      <c r="J1507" t="s">
        <v>543</v>
      </c>
      <c r="K1507">
        <v>21</v>
      </c>
      <c r="L1507" t="s">
        <v>576</v>
      </c>
      <c r="M1507" t="s">
        <v>547</v>
      </c>
      <c r="N1507" t="s">
        <v>546</v>
      </c>
      <c r="O1507" t="s">
        <v>547</v>
      </c>
      <c r="P1507" t="s">
        <v>548</v>
      </c>
      <c r="Q1507" t="s">
        <v>549</v>
      </c>
      <c r="R1507" t="s">
        <v>560</v>
      </c>
      <c r="S1507" t="s">
        <v>561</v>
      </c>
      <c r="T1507" s="113">
        <v>28.1</v>
      </c>
      <c r="U1507" t="s">
        <v>691</v>
      </c>
    </row>
    <row r="1508" spans="1:21" x14ac:dyDescent="0.25">
      <c r="A1508" t="s">
        <v>219</v>
      </c>
      <c r="B1508" t="s">
        <v>690</v>
      </c>
      <c r="C1508" t="s">
        <v>187</v>
      </c>
      <c r="D1508" t="s">
        <v>538</v>
      </c>
      <c r="F1508" t="s">
        <v>539</v>
      </c>
      <c r="G1508" t="s">
        <v>540</v>
      </c>
      <c r="H1508" t="s">
        <v>541</v>
      </c>
      <c r="I1508" t="s">
        <v>542</v>
      </c>
      <c r="J1508" t="s">
        <v>543</v>
      </c>
      <c r="K1508">
        <v>21</v>
      </c>
      <c r="L1508" t="s">
        <v>576</v>
      </c>
      <c r="M1508" t="s">
        <v>547</v>
      </c>
      <c r="N1508" t="s">
        <v>546</v>
      </c>
      <c r="O1508" t="s">
        <v>547</v>
      </c>
      <c r="P1508" t="s">
        <v>548</v>
      </c>
      <c r="Q1508" t="s">
        <v>549</v>
      </c>
      <c r="R1508" t="s">
        <v>562</v>
      </c>
      <c r="S1508" t="s">
        <v>563</v>
      </c>
      <c r="T1508" s="113">
        <v>0.2</v>
      </c>
      <c r="U1508" t="s">
        <v>691</v>
      </c>
    </row>
    <row r="1509" spans="1:21" x14ac:dyDescent="0.25">
      <c r="A1509" t="s">
        <v>219</v>
      </c>
      <c r="B1509" t="s">
        <v>690</v>
      </c>
      <c r="C1509" t="s">
        <v>187</v>
      </c>
      <c r="D1509" t="s">
        <v>538</v>
      </c>
      <c r="F1509" t="s">
        <v>539</v>
      </c>
      <c r="G1509" t="s">
        <v>540</v>
      </c>
      <c r="H1509" t="s">
        <v>541</v>
      </c>
      <c r="I1509" t="s">
        <v>542</v>
      </c>
      <c r="J1509" t="s">
        <v>543</v>
      </c>
      <c r="K1509">
        <v>21</v>
      </c>
      <c r="L1509" t="s">
        <v>576</v>
      </c>
      <c r="M1509" t="s">
        <v>547</v>
      </c>
      <c r="N1509" t="s">
        <v>546</v>
      </c>
      <c r="O1509" t="s">
        <v>547</v>
      </c>
      <c r="P1509" t="s">
        <v>548</v>
      </c>
      <c r="Q1509" t="s">
        <v>549</v>
      </c>
      <c r="R1509" t="s">
        <v>564</v>
      </c>
      <c r="S1509" t="s">
        <v>565</v>
      </c>
      <c r="T1509" s="113">
        <v>1.4</v>
      </c>
      <c r="U1509" t="s">
        <v>691</v>
      </c>
    </row>
    <row r="1510" spans="1:21" x14ac:dyDescent="0.25">
      <c r="A1510" t="s">
        <v>219</v>
      </c>
      <c r="B1510" t="s">
        <v>690</v>
      </c>
      <c r="C1510" t="s">
        <v>187</v>
      </c>
      <c r="D1510" t="s">
        <v>538</v>
      </c>
      <c r="F1510" t="s">
        <v>539</v>
      </c>
      <c r="G1510" t="s">
        <v>540</v>
      </c>
      <c r="H1510" t="s">
        <v>541</v>
      </c>
      <c r="I1510" t="s">
        <v>542</v>
      </c>
      <c r="J1510" t="s">
        <v>543</v>
      </c>
      <c r="K1510">
        <v>21</v>
      </c>
      <c r="L1510" t="s">
        <v>576</v>
      </c>
      <c r="M1510" t="s">
        <v>547</v>
      </c>
      <c r="N1510" t="s">
        <v>546</v>
      </c>
      <c r="O1510" t="s">
        <v>547</v>
      </c>
      <c r="P1510" t="s">
        <v>548</v>
      </c>
      <c r="Q1510" t="s">
        <v>549</v>
      </c>
      <c r="R1510" t="s">
        <v>566</v>
      </c>
      <c r="S1510" t="s">
        <v>567</v>
      </c>
      <c r="T1510" s="113">
        <v>8.1</v>
      </c>
      <c r="U1510" t="s">
        <v>691</v>
      </c>
    </row>
    <row r="1511" spans="1:21" x14ac:dyDescent="0.25">
      <c r="A1511" t="s">
        <v>219</v>
      </c>
      <c r="B1511" t="s">
        <v>690</v>
      </c>
      <c r="C1511" t="s">
        <v>187</v>
      </c>
      <c r="D1511" t="s">
        <v>538</v>
      </c>
      <c r="F1511" t="s">
        <v>539</v>
      </c>
      <c r="G1511" t="s">
        <v>540</v>
      </c>
      <c r="H1511" t="s">
        <v>541</v>
      </c>
      <c r="I1511" t="s">
        <v>542</v>
      </c>
      <c r="J1511" t="s">
        <v>543</v>
      </c>
      <c r="K1511">
        <v>21</v>
      </c>
      <c r="L1511" t="s">
        <v>576</v>
      </c>
      <c r="M1511" t="s">
        <v>547</v>
      </c>
      <c r="N1511" t="s">
        <v>546</v>
      </c>
      <c r="O1511" t="s">
        <v>547</v>
      </c>
      <c r="P1511" t="s">
        <v>548</v>
      </c>
      <c r="Q1511" t="s">
        <v>549</v>
      </c>
      <c r="R1511" t="s">
        <v>568</v>
      </c>
      <c r="S1511" t="s">
        <v>569</v>
      </c>
      <c r="T1511" s="113">
        <v>31.9</v>
      </c>
      <c r="U1511" t="s">
        <v>691</v>
      </c>
    </row>
    <row r="1512" spans="1:21" x14ac:dyDescent="0.25">
      <c r="A1512" t="s">
        <v>219</v>
      </c>
      <c r="B1512" t="s">
        <v>690</v>
      </c>
      <c r="C1512" t="s">
        <v>187</v>
      </c>
      <c r="D1512" t="s">
        <v>538</v>
      </c>
      <c r="F1512" t="s">
        <v>539</v>
      </c>
      <c r="G1512" t="s">
        <v>540</v>
      </c>
      <c r="H1512" t="s">
        <v>541</v>
      </c>
      <c r="I1512" t="s">
        <v>542</v>
      </c>
      <c r="J1512" t="s">
        <v>543</v>
      </c>
      <c r="K1512">
        <v>21</v>
      </c>
      <c r="L1512" t="s">
        <v>576</v>
      </c>
      <c r="M1512" t="s">
        <v>547</v>
      </c>
      <c r="N1512" t="s">
        <v>546</v>
      </c>
      <c r="O1512" t="s">
        <v>547</v>
      </c>
      <c r="P1512" t="s">
        <v>548</v>
      </c>
      <c r="Q1512" t="s">
        <v>549</v>
      </c>
      <c r="R1512" t="s">
        <v>572</v>
      </c>
      <c r="S1512" t="s">
        <v>573</v>
      </c>
      <c r="T1512" s="113">
        <v>0</v>
      </c>
      <c r="U1512" t="s">
        <v>691</v>
      </c>
    </row>
    <row r="1513" spans="1:21" x14ac:dyDescent="0.25">
      <c r="A1513" t="s">
        <v>692</v>
      </c>
      <c r="B1513" t="s">
        <v>693</v>
      </c>
      <c r="C1513" t="s">
        <v>187</v>
      </c>
      <c r="D1513" t="s">
        <v>538</v>
      </c>
      <c r="F1513" t="s">
        <v>539</v>
      </c>
      <c r="G1513" t="s">
        <v>540</v>
      </c>
      <c r="H1513" t="s">
        <v>541</v>
      </c>
      <c r="I1513" t="s">
        <v>542</v>
      </c>
      <c r="J1513" t="s">
        <v>543</v>
      </c>
      <c r="K1513">
        <v>21</v>
      </c>
      <c r="L1513" t="s">
        <v>544</v>
      </c>
      <c r="M1513" t="s">
        <v>545</v>
      </c>
      <c r="N1513" t="s">
        <v>546</v>
      </c>
      <c r="O1513" t="s">
        <v>547</v>
      </c>
      <c r="P1513" t="s">
        <v>548</v>
      </c>
      <c r="Q1513" t="s">
        <v>549</v>
      </c>
      <c r="R1513" t="s">
        <v>131</v>
      </c>
      <c r="S1513" t="s">
        <v>550</v>
      </c>
      <c r="T1513" s="113">
        <v>590234</v>
      </c>
      <c r="U1513" t="s">
        <v>639</v>
      </c>
    </row>
    <row r="1514" spans="1:21" x14ac:dyDescent="0.25">
      <c r="A1514" t="s">
        <v>692</v>
      </c>
      <c r="B1514" t="s">
        <v>693</v>
      </c>
      <c r="C1514" t="s">
        <v>187</v>
      </c>
      <c r="D1514" t="s">
        <v>538</v>
      </c>
      <c r="F1514" t="s">
        <v>539</v>
      </c>
      <c r="G1514" t="s">
        <v>540</v>
      </c>
      <c r="H1514" t="s">
        <v>541</v>
      </c>
      <c r="I1514" t="s">
        <v>542</v>
      </c>
      <c r="J1514" t="s">
        <v>543</v>
      </c>
      <c r="K1514">
        <v>21</v>
      </c>
      <c r="L1514" t="s">
        <v>544</v>
      </c>
      <c r="M1514" t="s">
        <v>545</v>
      </c>
      <c r="N1514" t="s">
        <v>546</v>
      </c>
      <c r="O1514" t="s">
        <v>547</v>
      </c>
      <c r="P1514" t="s">
        <v>548</v>
      </c>
      <c r="Q1514" t="s">
        <v>549</v>
      </c>
      <c r="R1514" t="s">
        <v>552</v>
      </c>
      <c r="S1514" t="s">
        <v>553</v>
      </c>
      <c r="T1514" s="113">
        <v>34225</v>
      </c>
      <c r="U1514" t="s">
        <v>639</v>
      </c>
    </row>
    <row r="1515" spans="1:21" x14ac:dyDescent="0.25">
      <c r="A1515" t="s">
        <v>692</v>
      </c>
      <c r="B1515" t="s">
        <v>693</v>
      </c>
      <c r="C1515" t="s">
        <v>187</v>
      </c>
      <c r="D1515" t="s">
        <v>538</v>
      </c>
      <c r="F1515" t="s">
        <v>539</v>
      </c>
      <c r="G1515" t="s">
        <v>540</v>
      </c>
      <c r="H1515" t="s">
        <v>541</v>
      </c>
      <c r="I1515" t="s">
        <v>542</v>
      </c>
      <c r="J1515" t="s">
        <v>543</v>
      </c>
      <c r="K1515">
        <v>21</v>
      </c>
      <c r="L1515" t="s">
        <v>544</v>
      </c>
      <c r="M1515" t="s">
        <v>545</v>
      </c>
      <c r="N1515" t="s">
        <v>546</v>
      </c>
      <c r="O1515" t="s">
        <v>547</v>
      </c>
      <c r="P1515" t="s">
        <v>548</v>
      </c>
      <c r="Q1515" t="s">
        <v>549</v>
      </c>
      <c r="R1515" t="s">
        <v>554</v>
      </c>
      <c r="S1515" t="s">
        <v>555</v>
      </c>
      <c r="T1515" s="113">
        <v>58.72</v>
      </c>
      <c r="U1515" t="s">
        <v>639</v>
      </c>
    </row>
    <row r="1516" spans="1:21" x14ac:dyDescent="0.25">
      <c r="A1516" t="s">
        <v>692</v>
      </c>
      <c r="B1516" t="s">
        <v>693</v>
      </c>
      <c r="C1516" t="s">
        <v>187</v>
      </c>
      <c r="D1516" t="s">
        <v>538</v>
      </c>
      <c r="F1516" t="s">
        <v>539</v>
      </c>
      <c r="G1516" t="s">
        <v>540</v>
      </c>
      <c r="H1516" t="s">
        <v>541</v>
      </c>
      <c r="I1516" t="s">
        <v>542</v>
      </c>
      <c r="J1516" t="s">
        <v>543</v>
      </c>
      <c r="K1516">
        <v>21</v>
      </c>
      <c r="L1516" t="s">
        <v>544</v>
      </c>
      <c r="M1516" t="s">
        <v>545</v>
      </c>
      <c r="N1516" t="s">
        <v>546</v>
      </c>
      <c r="O1516" t="s">
        <v>547</v>
      </c>
      <c r="P1516" t="s">
        <v>548</v>
      </c>
      <c r="Q1516" t="s">
        <v>549</v>
      </c>
      <c r="R1516" t="s">
        <v>556</v>
      </c>
      <c r="S1516" t="s">
        <v>557</v>
      </c>
      <c r="T1516" s="113">
        <v>63424</v>
      </c>
      <c r="U1516" t="s">
        <v>639</v>
      </c>
    </row>
    <row r="1517" spans="1:21" x14ac:dyDescent="0.25">
      <c r="A1517" t="s">
        <v>692</v>
      </c>
      <c r="B1517" t="s">
        <v>693</v>
      </c>
      <c r="C1517" t="s">
        <v>187</v>
      </c>
      <c r="D1517" t="s">
        <v>538</v>
      </c>
      <c r="F1517" t="s">
        <v>539</v>
      </c>
      <c r="G1517" t="s">
        <v>540</v>
      </c>
      <c r="H1517" t="s">
        <v>541</v>
      </c>
      <c r="I1517" t="s">
        <v>542</v>
      </c>
      <c r="J1517" t="s">
        <v>543</v>
      </c>
      <c r="K1517">
        <v>21</v>
      </c>
      <c r="L1517" t="s">
        <v>544</v>
      </c>
      <c r="M1517" t="s">
        <v>545</v>
      </c>
      <c r="N1517" t="s">
        <v>546</v>
      </c>
      <c r="O1517" t="s">
        <v>547</v>
      </c>
      <c r="P1517" t="s">
        <v>548</v>
      </c>
      <c r="Q1517" t="s">
        <v>549</v>
      </c>
      <c r="R1517" t="s">
        <v>558</v>
      </c>
      <c r="S1517" t="s">
        <v>559</v>
      </c>
      <c r="T1517" s="113">
        <v>40629</v>
      </c>
      <c r="U1517" t="s">
        <v>639</v>
      </c>
    </row>
    <row r="1518" spans="1:21" x14ac:dyDescent="0.25">
      <c r="A1518" t="s">
        <v>692</v>
      </c>
      <c r="B1518" t="s">
        <v>693</v>
      </c>
      <c r="C1518" t="s">
        <v>187</v>
      </c>
      <c r="D1518" t="s">
        <v>538</v>
      </c>
      <c r="F1518" t="s">
        <v>539</v>
      </c>
      <c r="G1518" t="s">
        <v>540</v>
      </c>
      <c r="H1518" t="s">
        <v>541</v>
      </c>
      <c r="I1518" t="s">
        <v>542</v>
      </c>
      <c r="J1518" t="s">
        <v>543</v>
      </c>
      <c r="K1518">
        <v>21</v>
      </c>
      <c r="L1518" t="s">
        <v>544</v>
      </c>
      <c r="M1518" t="s">
        <v>545</v>
      </c>
      <c r="N1518" t="s">
        <v>546</v>
      </c>
      <c r="O1518" t="s">
        <v>547</v>
      </c>
      <c r="P1518" t="s">
        <v>548</v>
      </c>
      <c r="Q1518" t="s">
        <v>549</v>
      </c>
      <c r="R1518" t="s">
        <v>560</v>
      </c>
      <c r="S1518" t="s">
        <v>561</v>
      </c>
      <c r="T1518" s="113">
        <v>83634</v>
      </c>
      <c r="U1518" t="s">
        <v>639</v>
      </c>
    </row>
    <row r="1519" spans="1:21" x14ac:dyDescent="0.25">
      <c r="A1519" t="s">
        <v>692</v>
      </c>
      <c r="B1519" t="s">
        <v>693</v>
      </c>
      <c r="C1519" t="s">
        <v>187</v>
      </c>
      <c r="D1519" t="s">
        <v>538</v>
      </c>
      <c r="F1519" t="s">
        <v>539</v>
      </c>
      <c r="G1519" t="s">
        <v>540</v>
      </c>
      <c r="H1519" t="s">
        <v>541</v>
      </c>
      <c r="I1519" t="s">
        <v>542</v>
      </c>
      <c r="J1519" t="s">
        <v>543</v>
      </c>
      <c r="K1519">
        <v>21</v>
      </c>
      <c r="L1519" t="s">
        <v>544</v>
      </c>
      <c r="M1519" t="s">
        <v>545</v>
      </c>
      <c r="N1519" t="s">
        <v>546</v>
      </c>
      <c r="O1519" t="s">
        <v>547</v>
      </c>
      <c r="P1519" t="s">
        <v>548</v>
      </c>
      <c r="Q1519" t="s">
        <v>549</v>
      </c>
      <c r="R1519" t="s">
        <v>562</v>
      </c>
      <c r="S1519" t="s">
        <v>563</v>
      </c>
      <c r="T1519" s="113">
        <v>7.67</v>
      </c>
      <c r="U1519" t="s">
        <v>639</v>
      </c>
    </row>
    <row r="1520" spans="1:21" x14ac:dyDescent="0.25">
      <c r="A1520" t="s">
        <v>692</v>
      </c>
      <c r="B1520" t="s">
        <v>693</v>
      </c>
      <c r="C1520" t="s">
        <v>187</v>
      </c>
      <c r="D1520" t="s">
        <v>538</v>
      </c>
      <c r="F1520" t="s">
        <v>539</v>
      </c>
      <c r="G1520" t="s">
        <v>540</v>
      </c>
      <c r="H1520" t="s">
        <v>541</v>
      </c>
      <c r="I1520" t="s">
        <v>542</v>
      </c>
      <c r="J1520" t="s">
        <v>543</v>
      </c>
      <c r="K1520">
        <v>21</v>
      </c>
      <c r="L1520" t="s">
        <v>544</v>
      </c>
      <c r="M1520" t="s">
        <v>545</v>
      </c>
      <c r="N1520" t="s">
        <v>546</v>
      </c>
      <c r="O1520" t="s">
        <v>547</v>
      </c>
      <c r="P1520" t="s">
        <v>548</v>
      </c>
      <c r="Q1520" t="s">
        <v>549</v>
      </c>
      <c r="R1520" t="s">
        <v>564</v>
      </c>
      <c r="S1520" t="s">
        <v>565</v>
      </c>
      <c r="T1520" s="113">
        <v>80113</v>
      </c>
      <c r="U1520" t="s">
        <v>639</v>
      </c>
    </row>
    <row r="1521" spans="1:21" x14ac:dyDescent="0.25">
      <c r="A1521" t="s">
        <v>692</v>
      </c>
      <c r="B1521" t="s">
        <v>693</v>
      </c>
      <c r="C1521" t="s">
        <v>187</v>
      </c>
      <c r="D1521" t="s">
        <v>538</v>
      </c>
      <c r="F1521" t="s">
        <v>539</v>
      </c>
      <c r="G1521" t="s">
        <v>540</v>
      </c>
      <c r="H1521" t="s">
        <v>541</v>
      </c>
      <c r="I1521" t="s">
        <v>542</v>
      </c>
      <c r="J1521" t="s">
        <v>543</v>
      </c>
      <c r="K1521">
        <v>21</v>
      </c>
      <c r="L1521" t="s">
        <v>544</v>
      </c>
      <c r="M1521" t="s">
        <v>545</v>
      </c>
      <c r="N1521" t="s">
        <v>546</v>
      </c>
      <c r="O1521" t="s">
        <v>547</v>
      </c>
      <c r="P1521" t="s">
        <v>548</v>
      </c>
      <c r="Q1521" t="s">
        <v>549</v>
      </c>
      <c r="R1521" t="s">
        <v>566</v>
      </c>
      <c r="S1521" t="s">
        <v>567</v>
      </c>
      <c r="T1521" s="113">
        <v>76334</v>
      </c>
      <c r="U1521" t="s">
        <v>639</v>
      </c>
    </row>
    <row r="1522" spans="1:21" x14ac:dyDescent="0.25">
      <c r="A1522" t="s">
        <v>692</v>
      </c>
      <c r="B1522" t="s">
        <v>693</v>
      </c>
      <c r="C1522" t="s">
        <v>187</v>
      </c>
      <c r="D1522" t="s">
        <v>538</v>
      </c>
      <c r="F1522" t="s">
        <v>539</v>
      </c>
      <c r="G1522" t="s">
        <v>540</v>
      </c>
      <c r="H1522" t="s">
        <v>541</v>
      </c>
      <c r="I1522" t="s">
        <v>542</v>
      </c>
      <c r="J1522" t="s">
        <v>543</v>
      </c>
      <c r="K1522">
        <v>21</v>
      </c>
      <c r="L1522" t="s">
        <v>544</v>
      </c>
      <c r="M1522" t="s">
        <v>545</v>
      </c>
      <c r="N1522" t="s">
        <v>546</v>
      </c>
      <c r="O1522" t="s">
        <v>547</v>
      </c>
      <c r="P1522" t="s">
        <v>548</v>
      </c>
      <c r="Q1522" t="s">
        <v>549</v>
      </c>
      <c r="R1522" t="s">
        <v>568</v>
      </c>
      <c r="S1522" t="s">
        <v>569</v>
      </c>
      <c r="T1522" s="113">
        <v>138739</v>
      </c>
      <c r="U1522" t="s">
        <v>639</v>
      </c>
    </row>
    <row r="1523" spans="1:21" x14ac:dyDescent="0.25">
      <c r="A1523" t="s">
        <v>692</v>
      </c>
      <c r="B1523" t="s">
        <v>693</v>
      </c>
      <c r="C1523" t="s">
        <v>187</v>
      </c>
      <c r="D1523" t="s">
        <v>538</v>
      </c>
      <c r="F1523" t="s">
        <v>539</v>
      </c>
      <c r="G1523" t="s">
        <v>540</v>
      </c>
      <c r="H1523" t="s">
        <v>541</v>
      </c>
      <c r="I1523" t="s">
        <v>542</v>
      </c>
      <c r="J1523" t="s">
        <v>543</v>
      </c>
      <c r="K1523">
        <v>21</v>
      </c>
      <c r="L1523" t="s">
        <v>544</v>
      </c>
      <c r="M1523" t="s">
        <v>545</v>
      </c>
      <c r="N1523" t="s">
        <v>546</v>
      </c>
      <c r="O1523" t="s">
        <v>547</v>
      </c>
      <c r="P1523" t="s">
        <v>548</v>
      </c>
      <c r="Q1523" t="s">
        <v>549</v>
      </c>
      <c r="R1523" t="s">
        <v>570</v>
      </c>
      <c r="S1523" t="s">
        <v>571</v>
      </c>
      <c r="T1523" s="113">
        <v>6748</v>
      </c>
      <c r="U1523" t="s">
        <v>639</v>
      </c>
    </row>
    <row r="1524" spans="1:21" x14ac:dyDescent="0.25">
      <c r="A1524" t="s">
        <v>692</v>
      </c>
      <c r="B1524" t="s">
        <v>693</v>
      </c>
      <c r="C1524" t="s">
        <v>187</v>
      </c>
      <c r="D1524" t="s">
        <v>538</v>
      </c>
      <c r="F1524" t="s">
        <v>539</v>
      </c>
      <c r="G1524" t="s">
        <v>540</v>
      </c>
      <c r="H1524" t="s">
        <v>541</v>
      </c>
      <c r="I1524" t="s">
        <v>542</v>
      </c>
      <c r="J1524" t="s">
        <v>543</v>
      </c>
      <c r="K1524">
        <v>21</v>
      </c>
      <c r="L1524" t="s">
        <v>574</v>
      </c>
      <c r="M1524" t="s">
        <v>575</v>
      </c>
      <c r="N1524" t="s">
        <v>546</v>
      </c>
      <c r="O1524" t="s">
        <v>547</v>
      </c>
      <c r="P1524" t="s">
        <v>548</v>
      </c>
      <c r="Q1524" t="s">
        <v>549</v>
      </c>
      <c r="R1524" t="s">
        <v>131</v>
      </c>
      <c r="S1524" t="s">
        <v>550</v>
      </c>
      <c r="T1524" s="113">
        <v>358835</v>
      </c>
      <c r="U1524" t="s">
        <v>639</v>
      </c>
    </row>
    <row r="1525" spans="1:21" x14ac:dyDescent="0.25">
      <c r="A1525" t="s">
        <v>692</v>
      </c>
      <c r="B1525" t="s">
        <v>693</v>
      </c>
      <c r="C1525" t="s">
        <v>187</v>
      </c>
      <c r="D1525" t="s">
        <v>538</v>
      </c>
      <c r="F1525" t="s">
        <v>539</v>
      </c>
      <c r="G1525" t="s">
        <v>540</v>
      </c>
      <c r="H1525" t="s">
        <v>541</v>
      </c>
      <c r="I1525" t="s">
        <v>542</v>
      </c>
      <c r="J1525" t="s">
        <v>543</v>
      </c>
      <c r="K1525">
        <v>21</v>
      </c>
      <c r="L1525" t="s">
        <v>574</v>
      </c>
      <c r="M1525" t="s">
        <v>575</v>
      </c>
      <c r="N1525" t="s">
        <v>546</v>
      </c>
      <c r="O1525" t="s">
        <v>547</v>
      </c>
      <c r="P1525" t="s">
        <v>548</v>
      </c>
      <c r="Q1525" t="s">
        <v>549</v>
      </c>
      <c r="R1525" t="s">
        <v>552</v>
      </c>
      <c r="S1525" t="s">
        <v>553</v>
      </c>
      <c r="T1525" s="113">
        <v>24195</v>
      </c>
      <c r="U1525" t="s">
        <v>639</v>
      </c>
    </row>
    <row r="1526" spans="1:21" x14ac:dyDescent="0.25">
      <c r="A1526" t="s">
        <v>692</v>
      </c>
      <c r="B1526" t="s">
        <v>693</v>
      </c>
      <c r="C1526" t="s">
        <v>187</v>
      </c>
      <c r="D1526" t="s">
        <v>538</v>
      </c>
      <c r="F1526" t="s">
        <v>539</v>
      </c>
      <c r="G1526" t="s">
        <v>540</v>
      </c>
      <c r="H1526" t="s">
        <v>541</v>
      </c>
      <c r="I1526" t="s">
        <v>542</v>
      </c>
      <c r="J1526" t="s">
        <v>543</v>
      </c>
      <c r="K1526">
        <v>21</v>
      </c>
      <c r="L1526" t="s">
        <v>574</v>
      </c>
      <c r="M1526" t="s">
        <v>575</v>
      </c>
      <c r="N1526" t="s">
        <v>546</v>
      </c>
      <c r="O1526" t="s">
        <v>547</v>
      </c>
      <c r="P1526" t="s">
        <v>548</v>
      </c>
      <c r="Q1526" t="s">
        <v>549</v>
      </c>
      <c r="R1526" t="s">
        <v>554</v>
      </c>
      <c r="S1526" t="s">
        <v>555</v>
      </c>
      <c r="T1526" s="113">
        <v>27685</v>
      </c>
      <c r="U1526" t="s">
        <v>639</v>
      </c>
    </row>
    <row r="1527" spans="1:21" x14ac:dyDescent="0.25">
      <c r="A1527" t="s">
        <v>692</v>
      </c>
      <c r="B1527" t="s">
        <v>693</v>
      </c>
      <c r="C1527" t="s">
        <v>187</v>
      </c>
      <c r="D1527" t="s">
        <v>538</v>
      </c>
      <c r="F1527" t="s">
        <v>539</v>
      </c>
      <c r="G1527" t="s">
        <v>540</v>
      </c>
      <c r="H1527" t="s">
        <v>541</v>
      </c>
      <c r="I1527" t="s">
        <v>542</v>
      </c>
      <c r="J1527" t="s">
        <v>543</v>
      </c>
      <c r="K1527">
        <v>21</v>
      </c>
      <c r="L1527" t="s">
        <v>574</v>
      </c>
      <c r="M1527" t="s">
        <v>575</v>
      </c>
      <c r="N1527" t="s">
        <v>546</v>
      </c>
      <c r="O1527" t="s">
        <v>547</v>
      </c>
      <c r="P1527" t="s">
        <v>548</v>
      </c>
      <c r="Q1527" t="s">
        <v>549</v>
      </c>
      <c r="R1527" t="s">
        <v>556</v>
      </c>
      <c r="S1527" t="s">
        <v>557</v>
      </c>
      <c r="T1527" s="113">
        <v>30.21</v>
      </c>
      <c r="U1527" t="s">
        <v>639</v>
      </c>
    </row>
    <row r="1528" spans="1:21" x14ac:dyDescent="0.25">
      <c r="A1528" t="s">
        <v>692</v>
      </c>
      <c r="B1528" t="s">
        <v>693</v>
      </c>
      <c r="C1528" t="s">
        <v>187</v>
      </c>
      <c r="D1528" t="s">
        <v>538</v>
      </c>
      <c r="F1528" t="s">
        <v>539</v>
      </c>
      <c r="G1528" t="s">
        <v>540</v>
      </c>
      <c r="H1528" t="s">
        <v>541</v>
      </c>
      <c r="I1528" t="s">
        <v>542</v>
      </c>
      <c r="J1528" t="s">
        <v>543</v>
      </c>
      <c r="K1528">
        <v>21</v>
      </c>
      <c r="L1528" t="s">
        <v>574</v>
      </c>
      <c r="M1528" t="s">
        <v>575</v>
      </c>
      <c r="N1528" t="s">
        <v>546</v>
      </c>
      <c r="O1528" t="s">
        <v>547</v>
      </c>
      <c r="P1528" t="s">
        <v>548</v>
      </c>
      <c r="Q1528" t="s">
        <v>549</v>
      </c>
      <c r="R1528" t="s">
        <v>558</v>
      </c>
      <c r="S1528" t="s">
        <v>559</v>
      </c>
      <c r="T1528" s="113">
        <v>20525</v>
      </c>
      <c r="U1528" t="s">
        <v>639</v>
      </c>
    </row>
    <row r="1529" spans="1:21" x14ac:dyDescent="0.25">
      <c r="A1529" t="s">
        <v>692</v>
      </c>
      <c r="B1529" t="s">
        <v>693</v>
      </c>
      <c r="C1529" t="s">
        <v>187</v>
      </c>
      <c r="D1529" t="s">
        <v>538</v>
      </c>
      <c r="F1529" t="s">
        <v>539</v>
      </c>
      <c r="G1529" t="s">
        <v>540</v>
      </c>
      <c r="H1529" t="s">
        <v>541</v>
      </c>
      <c r="I1529" t="s">
        <v>542</v>
      </c>
      <c r="J1529" t="s">
        <v>543</v>
      </c>
      <c r="K1529">
        <v>21</v>
      </c>
      <c r="L1529" t="s">
        <v>574</v>
      </c>
      <c r="M1529" t="s">
        <v>575</v>
      </c>
      <c r="N1529" t="s">
        <v>546</v>
      </c>
      <c r="O1529" t="s">
        <v>547</v>
      </c>
      <c r="P1529" t="s">
        <v>548</v>
      </c>
      <c r="Q1529" t="s">
        <v>549</v>
      </c>
      <c r="R1529" t="s">
        <v>560</v>
      </c>
      <c r="S1529" t="s">
        <v>561</v>
      </c>
      <c r="T1529" s="113">
        <v>50398</v>
      </c>
      <c r="U1529" t="s">
        <v>639</v>
      </c>
    </row>
    <row r="1530" spans="1:21" x14ac:dyDescent="0.25">
      <c r="A1530" t="s">
        <v>692</v>
      </c>
      <c r="B1530" t="s">
        <v>693</v>
      </c>
      <c r="C1530" t="s">
        <v>187</v>
      </c>
      <c r="D1530" t="s">
        <v>538</v>
      </c>
      <c r="F1530" t="s">
        <v>539</v>
      </c>
      <c r="G1530" t="s">
        <v>540</v>
      </c>
      <c r="H1530" t="s">
        <v>541</v>
      </c>
      <c r="I1530" t="s">
        <v>542</v>
      </c>
      <c r="J1530" t="s">
        <v>543</v>
      </c>
      <c r="K1530">
        <v>21</v>
      </c>
      <c r="L1530" t="s">
        <v>574</v>
      </c>
      <c r="M1530" t="s">
        <v>575</v>
      </c>
      <c r="N1530" t="s">
        <v>546</v>
      </c>
      <c r="O1530" t="s">
        <v>547</v>
      </c>
      <c r="P1530" t="s">
        <v>548</v>
      </c>
      <c r="Q1530" t="s">
        <v>549</v>
      </c>
      <c r="R1530" t="s">
        <v>562</v>
      </c>
      <c r="S1530" t="s">
        <v>563</v>
      </c>
      <c r="T1530" s="113">
        <v>5919</v>
      </c>
      <c r="U1530" t="s">
        <v>639</v>
      </c>
    </row>
    <row r="1531" spans="1:21" x14ac:dyDescent="0.25">
      <c r="A1531" t="s">
        <v>692</v>
      </c>
      <c r="B1531" t="s">
        <v>693</v>
      </c>
      <c r="C1531" t="s">
        <v>187</v>
      </c>
      <c r="D1531" t="s">
        <v>538</v>
      </c>
      <c r="F1531" t="s">
        <v>539</v>
      </c>
      <c r="G1531" t="s">
        <v>540</v>
      </c>
      <c r="H1531" t="s">
        <v>541</v>
      </c>
      <c r="I1531" t="s">
        <v>542</v>
      </c>
      <c r="J1531" t="s">
        <v>543</v>
      </c>
      <c r="K1531">
        <v>21</v>
      </c>
      <c r="L1531" t="s">
        <v>574</v>
      </c>
      <c r="M1531" t="s">
        <v>575</v>
      </c>
      <c r="N1531" t="s">
        <v>546</v>
      </c>
      <c r="O1531" t="s">
        <v>547</v>
      </c>
      <c r="P1531" t="s">
        <v>548</v>
      </c>
      <c r="Q1531" t="s">
        <v>549</v>
      </c>
      <c r="R1531" t="s">
        <v>564</v>
      </c>
      <c r="S1531" t="s">
        <v>565</v>
      </c>
      <c r="T1531" s="113">
        <v>65673</v>
      </c>
      <c r="U1531" t="s">
        <v>639</v>
      </c>
    </row>
    <row r="1532" spans="1:21" x14ac:dyDescent="0.25">
      <c r="A1532" t="s">
        <v>692</v>
      </c>
      <c r="B1532" t="s">
        <v>693</v>
      </c>
      <c r="C1532" t="s">
        <v>187</v>
      </c>
      <c r="D1532" t="s">
        <v>538</v>
      </c>
      <c r="F1532" t="s">
        <v>539</v>
      </c>
      <c r="G1532" t="s">
        <v>540</v>
      </c>
      <c r="H1532" t="s">
        <v>541</v>
      </c>
      <c r="I1532" t="s">
        <v>542</v>
      </c>
      <c r="J1532" t="s">
        <v>543</v>
      </c>
      <c r="K1532">
        <v>21</v>
      </c>
      <c r="L1532" t="s">
        <v>574</v>
      </c>
      <c r="M1532" t="s">
        <v>575</v>
      </c>
      <c r="N1532" t="s">
        <v>546</v>
      </c>
      <c r="O1532" t="s">
        <v>547</v>
      </c>
      <c r="P1532" t="s">
        <v>548</v>
      </c>
      <c r="Q1532" t="s">
        <v>549</v>
      </c>
      <c r="R1532" t="s">
        <v>566</v>
      </c>
      <c r="S1532" t="s">
        <v>567</v>
      </c>
      <c r="T1532" s="113">
        <v>44494</v>
      </c>
      <c r="U1532" t="s">
        <v>639</v>
      </c>
    </row>
    <row r="1533" spans="1:21" x14ac:dyDescent="0.25">
      <c r="A1533" t="s">
        <v>692</v>
      </c>
      <c r="B1533" t="s">
        <v>693</v>
      </c>
      <c r="C1533" t="s">
        <v>187</v>
      </c>
      <c r="D1533" t="s">
        <v>538</v>
      </c>
      <c r="F1533" t="s">
        <v>539</v>
      </c>
      <c r="G1533" t="s">
        <v>540</v>
      </c>
      <c r="H1533" t="s">
        <v>541</v>
      </c>
      <c r="I1533" t="s">
        <v>542</v>
      </c>
      <c r="J1533" t="s">
        <v>543</v>
      </c>
      <c r="K1533">
        <v>21</v>
      </c>
      <c r="L1533" t="s">
        <v>574</v>
      </c>
      <c r="M1533" t="s">
        <v>575</v>
      </c>
      <c r="N1533" t="s">
        <v>546</v>
      </c>
      <c r="O1533" t="s">
        <v>547</v>
      </c>
      <c r="P1533" t="s">
        <v>548</v>
      </c>
      <c r="Q1533" t="s">
        <v>549</v>
      </c>
      <c r="R1533" t="s">
        <v>568</v>
      </c>
      <c r="S1533" t="s">
        <v>569</v>
      </c>
      <c r="T1533" s="113">
        <v>83292</v>
      </c>
      <c r="U1533" t="s">
        <v>639</v>
      </c>
    </row>
    <row r="1534" spans="1:21" x14ac:dyDescent="0.25">
      <c r="A1534" t="s">
        <v>692</v>
      </c>
      <c r="B1534" t="s">
        <v>693</v>
      </c>
      <c r="C1534" t="s">
        <v>187</v>
      </c>
      <c r="D1534" t="s">
        <v>538</v>
      </c>
      <c r="F1534" t="s">
        <v>539</v>
      </c>
      <c r="G1534" t="s">
        <v>540</v>
      </c>
      <c r="H1534" t="s">
        <v>541</v>
      </c>
      <c r="I1534" t="s">
        <v>542</v>
      </c>
      <c r="J1534" t="s">
        <v>543</v>
      </c>
      <c r="K1534">
        <v>21</v>
      </c>
      <c r="L1534" t="s">
        <v>574</v>
      </c>
      <c r="M1534" t="s">
        <v>575</v>
      </c>
      <c r="N1534" t="s">
        <v>546</v>
      </c>
      <c r="O1534" t="s">
        <v>547</v>
      </c>
      <c r="P1534" t="s">
        <v>548</v>
      </c>
      <c r="Q1534" t="s">
        <v>549</v>
      </c>
      <c r="R1534" t="s">
        <v>570</v>
      </c>
      <c r="S1534" t="s">
        <v>571</v>
      </c>
      <c r="T1534" s="113">
        <v>6445</v>
      </c>
      <c r="U1534" t="s">
        <v>639</v>
      </c>
    </row>
    <row r="1535" spans="1:21" x14ac:dyDescent="0.25">
      <c r="A1535" t="s">
        <v>692</v>
      </c>
      <c r="B1535" t="s">
        <v>693</v>
      </c>
      <c r="C1535" t="s">
        <v>187</v>
      </c>
      <c r="D1535" t="s">
        <v>538</v>
      </c>
      <c r="F1535" t="s">
        <v>539</v>
      </c>
      <c r="G1535" t="s">
        <v>540</v>
      </c>
      <c r="H1535" t="s">
        <v>541</v>
      </c>
      <c r="I1535" t="s">
        <v>542</v>
      </c>
      <c r="J1535" t="s">
        <v>543</v>
      </c>
      <c r="K1535">
        <v>21</v>
      </c>
      <c r="L1535" t="s">
        <v>576</v>
      </c>
      <c r="M1535" t="s">
        <v>547</v>
      </c>
      <c r="N1535" t="s">
        <v>546</v>
      </c>
      <c r="O1535" t="s">
        <v>547</v>
      </c>
      <c r="P1535" t="s">
        <v>548</v>
      </c>
      <c r="Q1535" t="s">
        <v>549</v>
      </c>
      <c r="R1535" t="s">
        <v>131</v>
      </c>
      <c r="S1535" t="s">
        <v>550</v>
      </c>
      <c r="T1535" s="113">
        <v>231399</v>
      </c>
      <c r="U1535" t="s">
        <v>639</v>
      </c>
    </row>
    <row r="1536" spans="1:21" x14ac:dyDescent="0.25">
      <c r="A1536" t="s">
        <v>692</v>
      </c>
      <c r="B1536" t="s">
        <v>693</v>
      </c>
      <c r="C1536" t="s">
        <v>187</v>
      </c>
      <c r="D1536" t="s">
        <v>538</v>
      </c>
      <c r="F1536" t="s">
        <v>539</v>
      </c>
      <c r="G1536" t="s">
        <v>540</v>
      </c>
      <c r="H1536" t="s">
        <v>541</v>
      </c>
      <c r="I1536" t="s">
        <v>542</v>
      </c>
      <c r="J1536" t="s">
        <v>543</v>
      </c>
      <c r="K1536">
        <v>21</v>
      </c>
      <c r="L1536" t="s">
        <v>576</v>
      </c>
      <c r="M1536" t="s">
        <v>547</v>
      </c>
      <c r="N1536" t="s">
        <v>546</v>
      </c>
      <c r="O1536" t="s">
        <v>547</v>
      </c>
      <c r="P1536" t="s">
        <v>548</v>
      </c>
      <c r="Q1536" t="s">
        <v>549</v>
      </c>
      <c r="R1536" t="s">
        <v>552</v>
      </c>
      <c r="S1536" t="s">
        <v>553</v>
      </c>
      <c r="T1536" s="113">
        <v>10.029999999999999</v>
      </c>
      <c r="U1536" t="s">
        <v>639</v>
      </c>
    </row>
    <row r="1537" spans="1:23" x14ac:dyDescent="0.25">
      <c r="A1537" t="s">
        <v>692</v>
      </c>
      <c r="B1537" t="s">
        <v>693</v>
      </c>
      <c r="C1537" t="s">
        <v>187</v>
      </c>
      <c r="D1537" t="s">
        <v>538</v>
      </c>
      <c r="F1537" t="s">
        <v>539</v>
      </c>
      <c r="G1537" t="s">
        <v>540</v>
      </c>
      <c r="H1537" t="s">
        <v>541</v>
      </c>
      <c r="I1537" t="s">
        <v>542</v>
      </c>
      <c r="J1537" t="s">
        <v>543</v>
      </c>
      <c r="K1537">
        <v>21</v>
      </c>
      <c r="L1537" t="s">
        <v>576</v>
      </c>
      <c r="M1537" t="s">
        <v>547</v>
      </c>
      <c r="N1537" t="s">
        <v>546</v>
      </c>
      <c r="O1537" t="s">
        <v>547</v>
      </c>
      <c r="P1537" t="s">
        <v>548</v>
      </c>
      <c r="Q1537" t="s">
        <v>549</v>
      </c>
      <c r="R1537" t="s">
        <v>554</v>
      </c>
      <c r="S1537" t="s">
        <v>555</v>
      </c>
      <c r="T1537" s="113">
        <v>31035</v>
      </c>
      <c r="U1537" t="s">
        <v>639</v>
      </c>
    </row>
    <row r="1538" spans="1:23" x14ac:dyDescent="0.25">
      <c r="A1538" t="s">
        <v>692</v>
      </c>
      <c r="B1538" t="s">
        <v>693</v>
      </c>
      <c r="C1538" t="s">
        <v>187</v>
      </c>
      <c r="D1538" t="s">
        <v>538</v>
      </c>
      <c r="F1538" t="s">
        <v>539</v>
      </c>
      <c r="G1538" t="s">
        <v>540</v>
      </c>
      <c r="H1538" t="s">
        <v>541</v>
      </c>
      <c r="I1538" t="s">
        <v>542</v>
      </c>
      <c r="J1538" t="s">
        <v>543</v>
      </c>
      <c r="K1538">
        <v>21</v>
      </c>
      <c r="L1538" t="s">
        <v>576</v>
      </c>
      <c r="M1538" t="s">
        <v>547</v>
      </c>
      <c r="N1538" t="s">
        <v>546</v>
      </c>
      <c r="O1538" t="s">
        <v>547</v>
      </c>
      <c r="P1538" t="s">
        <v>548</v>
      </c>
      <c r="Q1538" t="s">
        <v>549</v>
      </c>
      <c r="R1538" t="s">
        <v>556</v>
      </c>
      <c r="S1538" t="s">
        <v>557</v>
      </c>
      <c r="T1538" s="113">
        <v>33214</v>
      </c>
      <c r="U1538" t="s">
        <v>639</v>
      </c>
    </row>
    <row r="1539" spans="1:23" x14ac:dyDescent="0.25">
      <c r="A1539" t="s">
        <v>692</v>
      </c>
      <c r="B1539" t="s">
        <v>693</v>
      </c>
      <c r="C1539" t="s">
        <v>187</v>
      </c>
      <c r="D1539" t="s">
        <v>538</v>
      </c>
      <c r="F1539" t="s">
        <v>539</v>
      </c>
      <c r="G1539" t="s">
        <v>540</v>
      </c>
      <c r="H1539" t="s">
        <v>541</v>
      </c>
      <c r="I1539" t="s">
        <v>542</v>
      </c>
      <c r="J1539" t="s">
        <v>543</v>
      </c>
      <c r="K1539">
        <v>21</v>
      </c>
      <c r="L1539" t="s">
        <v>576</v>
      </c>
      <c r="M1539" t="s">
        <v>547</v>
      </c>
      <c r="N1539" t="s">
        <v>546</v>
      </c>
      <c r="O1539" t="s">
        <v>547</v>
      </c>
      <c r="P1539" t="s">
        <v>548</v>
      </c>
      <c r="Q1539" t="s">
        <v>549</v>
      </c>
      <c r="R1539" t="s">
        <v>558</v>
      </c>
      <c r="S1539" t="s">
        <v>559</v>
      </c>
      <c r="T1539" s="113">
        <v>20104</v>
      </c>
      <c r="U1539" t="s">
        <v>639</v>
      </c>
    </row>
    <row r="1540" spans="1:23" x14ac:dyDescent="0.25">
      <c r="A1540" t="s">
        <v>692</v>
      </c>
      <c r="B1540" t="s">
        <v>693</v>
      </c>
      <c r="C1540" t="s">
        <v>187</v>
      </c>
      <c r="D1540" t="s">
        <v>538</v>
      </c>
      <c r="F1540" t="s">
        <v>539</v>
      </c>
      <c r="G1540" t="s">
        <v>540</v>
      </c>
      <c r="H1540" t="s">
        <v>541</v>
      </c>
      <c r="I1540" t="s">
        <v>542</v>
      </c>
      <c r="J1540" t="s">
        <v>543</v>
      </c>
      <c r="K1540">
        <v>21</v>
      </c>
      <c r="L1540" t="s">
        <v>576</v>
      </c>
      <c r="M1540" t="s">
        <v>547</v>
      </c>
      <c r="N1540" t="s">
        <v>546</v>
      </c>
      <c r="O1540" t="s">
        <v>547</v>
      </c>
      <c r="P1540" t="s">
        <v>548</v>
      </c>
      <c r="Q1540" t="s">
        <v>549</v>
      </c>
      <c r="R1540" t="s">
        <v>560</v>
      </c>
      <c r="S1540" t="s">
        <v>561</v>
      </c>
      <c r="T1540" s="113">
        <v>33236</v>
      </c>
      <c r="U1540" t="s">
        <v>639</v>
      </c>
    </row>
    <row r="1541" spans="1:23" x14ac:dyDescent="0.25">
      <c r="A1541" t="s">
        <v>692</v>
      </c>
      <c r="B1541" t="s">
        <v>693</v>
      </c>
      <c r="C1541" t="s">
        <v>187</v>
      </c>
      <c r="D1541" t="s">
        <v>538</v>
      </c>
      <c r="F1541" t="s">
        <v>539</v>
      </c>
      <c r="G1541" t="s">
        <v>540</v>
      </c>
      <c r="H1541" t="s">
        <v>541</v>
      </c>
      <c r="I1541" t="s">
        <v>542</v>
      </c>
      <c r="J1541" t="s">
        <v>543</v>
      </c>
      <c r="K1541">
        <v>21</v>
      </c>
      <c r="L1541" t="s">
        <v>576</v>
      </c>
      <c r="M1541" t="s">
        <v>547</v>
      </c>
      <c r="N1541" t="s">
        <v>546</v>
      </c>
      <c r="O1541" t="s">
        <v>547</v>
      </c>
      <c r="P1541" t="s">
        <v>548</v>
      </c>
      <c r="Q1541" t="s">
        <v>549</v>
      </c>
      <c r="R1541" t="s">
        <v>562</v>
      </c>
      <c r="S1541" t="s">
        <v>563</v>
      </c>
      <c r="T1541" s="113">
        <v>1.75</v>
      </c>
      <c r="U1541" t="s">
        <v>639</v>
      </c>
    </row>
    <row r="1542" spans="1:23" x14ac:dyDescent="0.25">
      <c r="A1542" t="s">
        <v>692</v>
      </c>
      <c r="B1542" t="s">
        <v>693</v>
      </c>
      <c r="C1542" t="s">
        <v>187</v>
      </c>
      <c r="D1542" t="s">
        <v>538</v>
      </c>
      <c r="F1542" t="s">
        <v>539</v>
      </c>
      <c r="G1542" t="s">
        <v>540</v>
      </c>
      <c r="H1542" t="s">
        <v>541</v>
      </c>
      <c r="I1542" t="s">
        <v>542</v>
      </c>
      <c r="J1542" t="s">
        <v>543</v>
      </c>
      <c r="K1542">
        <v>21</v>
      </c>
      <c r="L1542" t="s">
        <v>576</v>
      </c>
      <c r="M1542" t="s">
        <v>547</v>
      </c>
      <c r="N1542" t="s">
        <v>546</v>
      </c>
      <c r="O1542" t="s">
        <v>547</v>
      </c>
      <c r="P1542" t="s">
        <v>548</v>
      </c>
      <c r="Q1542" t="s">
        <v>549</v>
      </c>
      <c r="R1542" t="s">
        <v>564</v>
      </c>
      <c r="S1542" t="s">
        <v>565</v>
      </c>
      <c r="T1542" s="113">
        <v>14.44</v>
      </c>
      <c r="U1542" t="s">
        <v>639</v>
      </c>
    </row>
    <row r="1543" spans="1:23" x14ac:dyDescent="0.25">
      <c r="A1543" t="s">
        <v>692</v>
      </c>
      <c r="B1543" t="s">
        <v>693</v>
      </c>
      <c r="C1543" t="s">
        <v>187</v>
      </c>
      <c r="D1543" t="s">
        <v>538</v>
      </c>
      <c r="F1543" t="s">
        <v>539</v>
      </c>
      <c r="G1543" t="s">
        <v>540</v>
      </c>
      <c r="H1543" t="s">
        <v>541</v>
      </c>
      <c r="I1543" t="s">
        <v>542</v>
      </c>
      <c r="J1543" t="s">
        <v>543</v>
      </c>
      <c r="K1543">
        <v>21</v>
      </c>
      <c r="L1543" t="s">
        <v>576</v>
      </c>
      <c r="M1543" t="s">
        <v>547</v>
      </c>
      <c r="N1543" t="s">
        <v>546</v>
      </c>
      <c r="O1543" t="s">
        <v>547</v>
      </c>
      <c r="P1543" t="s">
        <v>548</v>
      </c>
      <c r="Q1543" t="s">
        <v>549</v>
      </c>
      <c r="R1543" t="s">
        <v>566</v>
      </c>
      <c r="S1543" t="s">
        <v>567</v>
      </c>
      <c r="T1543" s="113">
        <v>31.84</v>
      </c>
      <c r="U1543" t="s">
        <v>639</v>
      </c>
    </row>
    <row r="1544" spans="1:23" x14ac:dyDescent="0.25">
      <c r="A1544" t="s">
        <v>692</v>
      </c>
      <c r="B1544" t="s">
        <v>693</v>
      </c>
      <c r="C1544" t="s">
        <v>187</v>
      </c>
      <c r="D1544" t="s">
        <v>538</v>
      </c>
      <c r="F1544" t="s">
        <v>539</v>
      </c>
      <c r="G1544" t="s">
        <v>540</v>
      </c>
      <c r="H1544" t="s">
        <v>541</v>
      </c>
      <c r="I1544" t="s">
        <v>542</v>
      </c>
      <c r="J1544" t="s">
        <v>543</v>
      </c>
      <c r="K1544">
        <v>21</v>
      </c>
      <c r="L1544" t="s">
        <v>576</v>
      </c>
      <c r="M1544" t="s">
        <v>547</v>
      </c>
      <c r="N1544" t="s">
        <v>546</v>
      </c>
      <c r="O1544" t="s">
        <v>547</v>
      </c>
      <c r="P1544" t="s">
        <v>548</v>
      </c>
      <c r="Q1544" t="s">
        <v>549</v>
      </c>
      <c r="R1544" t="s">
        <v>568</v>
      </c>
      <c r="S1544" t="s">
        <v>569</v>
      </c>
      <c r="T1544" s="113">
        <v>55448</v>
      </c>
      <c r="U1544" t="s">
        <v>639</v>
      </c>
    </row>
    <row r="1545" spans="1:23" x14ac:dyDescent="0.25">
      <c r="A1545" t="s">
        <v>692</v>
      </c>
      <c r="B1545" t="s">
        <v>693</v>
      </c>
      <c r="C1545" t="s">
        <v>187</v>
      </c>
      <c r="D1545" t="s">
        <v>538</v>
      </c>
      <c r="F1545" t="s">
        <v>539</v>
      </c>
      <c r="G1545" t="s">
        <v>540</v>
      </c>
      <c r="H1545" t="s">
        <v>541</v>
      </c>
      <c r="I1545" t="s">
        <v>542</v>
      </c>
      <c r="J1545" t="s">
        <v>543</v>
      </c>
      <c r="K1545">
        <v>21</v>
      </c>
      <c r="L1545" t="s">
        <v>576</v>
      </c>
      <c r="M1545" t="s">
        <v>547</v>
      </c>
      <c r="N1545" t="s">
        <v>546</v>
      </c>
      <c r="O1545" t="s">
        <v>547</v>
      </c>
      <c r="P1545" t="s">
        <v>548</v>
      </c>
      <c r="Q1545" t="s">
        <v>549</v>
      </c>
      <c r="R1545" t="s">
        <v>570</v>
      </c>
      <c r="S1545" t="s">
        <v>571</v>
      </c>
      <c r="T1545" s="113">
        <v>0.30299999999999999</v>
      </c>
      <c r="U1545" t="s">
        <v>639</v>
      </c>
    </row>
    <row r="1546" spans="1:23" s="47" customFormat="1" x14ac:dyDescent="0.25">
      <c r="A1546" s="47" t="s">
        <v>13</v>
      </c>
      <c r="B1546" s="47" t="s">
        <v>694</v>
      </c>
      <c r="C1546" s="47" t="s">
        <v>187</v>
      </c>
      <c r="D1546" s="47" t="s">
        <v>538</v>
      </c>
      <c r="F1546" s="47" t="s">
        <v>539</v>
      </c>
      <c r="G1546" s="47" t="s">
        <v>540</v>
      </c>
      <c r="H1546" s="47" t="s">
        <v>541</v>
      </c>
      <c r="I1546" s="47" t="s">
        <v>542</v>
      </c>
      <c r="J1546" s="47" t="s">
        <v>543</v>
      </c>
      <c r="K1546" s="47">
        <v>21</v>
      </c>
      <c r="L1546" s="47" t="s">
        <v>544</v>
      </c>
      <c r="M1546" s="47" t="s">
        <v>545</v>
      </c>
      <c r="N1546" s="47" t="s">
        <v>546</v>
      </c>
      <c r="O1546" s="47" t="s">
        <v>547</v>
      </c>
      <c r="P1546" s="47" t="s">
        <v>548</v>
      </c>
      <c r="Q1546" s="47" t="s">
        <v>549</v>
      </c>
      <c r="R1546" s="47" t="s">
        <v>131</v>
      </c>
      <c r="S1546" s="47" t="s">
        <v>550</v>
      </c>
      <c r="T1546" s="114">
        <v>10538.1</v>
      </c>
      <c r="U1546" s="47" t="s">
        <v>695</v>
      </c>
      <c r="V1546" s="53" t="s">
        <v>858</v>
      </c>
      <c r="W1546" s="114">
        <f>SUM(T1547:T1549)</f>
        <v>2767.7</v>
      </c>
    </row>
    <row r="1547" spans="1:23" s="47" customFormat="1" x14ac:dyDescent="0.25">
      <c r="A1547" s="47" t="s">
        <v>13</v>
      </c>
      <c r="B1547" s="47" t="s">
        <v>694</v>
      </c>
      <c r="C1547" s="47" t="s">
        <v>187</v>
      </c>
      <c r="D1547" s="47" t="s">
        <v>538</v>
      </c>
      <c r="F1547" s="47" t="s">
        <v>539</v>
      </c>
      <c r="G1547" s="47" t="s">
        <v>540</v>
      </c>
      <c r="H1547" s="47" t="s">
        <v>541</v>
      </c>
      <c r="I1547" s="47" t="s">
        <v>542</v>
      </c>
      <c r="J1547" s="47" t="s">
        <v>543</v>
      </c>
      <c r="K1547" s="47">
        <v>21</v>
      </c>
      <c r="L1547" s="47" t="s">
        <v>544</v>
      </c>
      <c r="M1547" s="47" t="s">
        <v>545</v>
      </c>
      <c r="N1547" s="47" t="s">
        <v>546</v>
      </c>
      <c r="O1547" s="47" t="s">
        <v>547</v>
      </c>
      <c r="P1547" s="47" t="s">
        <v>548</v>
      </c>
      <c r="Q1547" s="47" t="s">
        <v>549</v>
      </c>
      <c r="R1547" s="47" t="s">
        <v>552</v>
      </c>
      <c r="S1547" s="47" t="s">
        <v>553</v>
      </c>
      <c r="T1547" s="114">
        <v>770.4</v>
      </c>
      <c r="U1547" s="47" t="s">
        <v>695</v>
      </c>
      <c r="V1547" s="53" t="s">
        <v>859</v>
      </c>
      <c r="W1547" s="114">
        <f>SUM(T1550:T1555)</f>
        <v>7770.3</v>
      </c>
    </row>
    <row r="1548" spans="1:23" s="47" customFormat="1" x14ac:dyDescent="0.25">
      <c r="A1548" s="47" t="s">
        <v>13</v>
      </c>
      <c r="B1548" s="47" t="s">
        <v>694</v>
      </c>
      <c r="C1548" s="47" t="s">
        <v>187</v>
      </c>
      <c r="D1548" s="47" t="s">
        <v>538</v>
      </c>
      <c r="F1548" s="47" t="s">
        <v>539</v>
      </c>
      <c r="G1548" s="47" t="s">
        <v>540</v>
      </c>
      <c r="H1548" s="47" t="s">
        <v>541</v>
      </c>
      <c r="I1548" s="47" t="s">
        <v>542</v>
      </c>
      <c r="J1548" s="47" t="s">
        <v>543</v>
      </c>
      <c r="K1548" s="47">
        <v>21</v>
      </c>
      <c r="L1548" s="47" t="s">
        <v>544</v>
      </c>
      <c r="M1548" s="47" t="s">
        <v>545</v>
      </c>
      <c r="N1548" s="47" t="s">
        <v>546</v>
      </c>
      <c r="O1548" s="47" t="s">
        <v>547</v>
      </c>
      <c r="P1548" s="47" t="s">
        <v>548</v>
      </c>
      <c r="Q1548" s="47" t="s">
        <v>549</v>
      </c>
      <c r="R1548" s="47" t="s">
        <v>554</v>
      </c>
      <c r="S1548" s="47" t="s">
        <v>555</v>
      </c>
      <c r="T1548" s="114">
        <v>596.79999999999995</v>
      </c>
      <c r="U1548" s="47" t="s">
        <v>695</v>
      </c>
      <c r="V1548" s="53" t="s">
        <v>862</v>
      </c>
      <c r="W1548" s="114">
        <f>SUM(T1547:T1555)</f>
        <v>10537.999999999998</v>
      </c>
    </row>
    <row r="1549" spans="1:23" s="47" customFormat="1" x14ac:dyDescent="0.25">
      <c r="A1549" s="47" t="s">
        <v>13</v>
      </c>
      <c r="B1549" s="47" t="s">
        <v>694</v>
      </c>
      <c r="C1549" s="47" t="s">
        <v>187</v>
      </c>
      <c r="D1549" s="47" t="s">
        <v>538</v>
      </c>
      <c r="F1549" s="47" t="s">
        <v>539</v>
      </c>
      <c r="G1549" s="47" t="s">
        <v>540</v>
      </c>
      <c r="H1549" s="47" t="s">
        <v>541</v>
      </c>
      <c r="I1549" s="47" t="s">
        <v>542</v>
      </c>
      <c r="J1549" s="47" t="s">
        <v>543</v>
      </c>
      <c r="K1549" s="47">
        <v>21</v>
      </c>
      <c r="L1549" s="47" t="s">
        <v>544</v>
      </c>
      <c r="M1549" s="47" t="s">
        <v>545</v>
      </c>
      <c r="N1549" s="47" t="s">
        <v>546</v>
      </c>
      <c r="O1549" s="47" t="s">
        <v>547</v>
      </c>
      <c r="P1549" s="47" t="s">
        <v>548</v>
      </c>
      <c r="Q1549" s="47" t="s">
        <v>549</v>
      </c>
      <c r="R1549" s="47" t="s">
        <v>556</v>
      </c>
      <c r="S1549" s="47" t="s">
        <v>557</v>
      </c>
      <c r="T1549" s="114">
        <v>1400.5</v>
      </c>
      <c r="U1549" s="47" t="s">
        <v>695</v>
      </c>
      <c r="V1549" s="53"/>
      <c r="W1549" s="114"/>
    </row>
    <row r="1550" spans="1:23" s="47" customFormat="1" x14ac:dyDescent="0.25">
      <c r="A1550" s="47" t="s">
        <v>13</v>
      </c>
      <c r="B1550" s="47" t="s">
        <v>694</v>
      </c>
      <c r="C1550" s="47" t="s">
        <v>187</v>
      </c>
      <c r="D1550" s="47" t="s">
        <v>538</v>
      </c>
      <c r="F1550" s="47" t="s">
        <v>539</v>
      </c>
      <c r="G1550" s="47" t="s">
        <v>540</v>
      </c>
      <c r="H1550" s="47" t="s">
        <v>541</v>
      </c>
      <c r="I1550" s="47" t="s">
        <v>542</v>
      </c>
      <c r="J1550" s="47" t="s">
        <v>543</v>
      </c>
      <c r="K1550" s="47">
        <v>21</v>
      </c>
      <c r="L1550" s="47" t="s">
        <v>544</v>
      </c>
      <c r="M1550" s="47" t="s">
        <v>545</v>
      </c>
      <c r="N1550" s="47" t="s">
        <v>546</v>
      </c>
      <c r="O1550" s="47" t="s">
        <v>547</v>
      </c>
      <c r="P1550" s="47" t="s">
        <v>548</v>
      </c>
      <c r="Q1550" s="47" t="s">
        <v>549</v>
      </c>
      <c r="R1550" s="47" t="s">
        <v>558</v>
      </c>
      <c r="S1550" s="47" t="s">
        <v>559</v>
      </c>
      <c r="T1550" s="114">
        <v>1029.5</v>
      </c>
      <c r="U1550" s="47" t="s">
        <v>695</v>
      </c>
      <c r="V1550" s="53"/>
      <c r="W1550" s="114"/>
    </row>
    <row r="1551" spans="1:23" s="47" customFormat="1" x14ac:dyDescent="0.25">
      <c r="A1551" s="47" t="s">
        <v>13</v>
      </c>
      <c r="B1551" s="47" t="s">
        <v>694</v>
      </c>
      <c r="C1551" s="47" t="s">
        <v>187</v>
      </c>
      <c r="D1551" s="47" t="s">
        <v>538</v>
      </c>
      <c r="F1551" s="47" t="s">
        <v>539</v>
      </c>
      <c r="G1551" s="47" t="s">
        <v>540</v>
      </c>
      <c r="H1551" s="47" t="s">
        <v>541</v>
      </c>
      <c r="I1551" s="47" t="s">
        <v>542</v>
      </c>
      <c r="J1551" s="47" t="s">
        <v>543</v>
      </c>
      <c r="K1551" s="47">
        <v>21</v>
      </c>
      <c r="L1551" s="47" t="s">
        <v>544</v>
      </c>
      <c r="M1551" s="47" t="s">
        <v>545</v>
      </c>
      <c r="N1551" s="47" t="s">
        <v>546</v>
      </c>
      <c r="O1551" s="47" t="s">
        <v>547</v>
      </c>
      <c r="P1551" s="47" t="s">
        <v>548</v>
      </c>
      <c r="Q1551" s="47" t="s">
        <v>549</v>
      </c>
      <c r="R1551" s="47" t="s">
        <v>560</v>
      </c>
      <c r="S1551" s="47" t="s">
        <v>561</v>
      </c>
      <c r="T1551" s="114">
        <v>1705.6</v>
      </c>
      <c r="U1551" s="47" t="s">
        <v>695</v>
      </c>
      <c r="V1551" s="53"/>
      <c r="W1551" s="114"/>
    </row>
    <row r="1552" spans="1:23" s="47" customFormat="1" x14ac:dyDescent="0.25">
      <c r="A1552" s="47" t="s">
        <v>13</v>
      </c>
      <c r="B1552" s="47" t="s">
        <v>694</v>
      </c>
      <c r="C1552" s="47" t="s">
        <v>187</v>
      </c>
      <c r="D1552" s="47" t="s">
        <v>538</v>
      </c>
      <c r="F1552" s="47" t="s">
        <v>539</v>
      </c>
      <c r="G1552" s="47" t="s">
        <v>540</v>
      </c>
      <c r="H1552" s="47" t="s">
        <v>541</v>
      </c>
      <c r="I1552" s="47" t="s">
        <v>542</v>
      </c>
      <c r="J1552" s="47" t="s">
        <v>543</v>
      </c>
      <c r="K1552" s="47">
        <v>21</v>
      </c>
      <c r="L1552" s="47" t="s">
        <v>544</v>
      </c>
      <c r="M1552" s="47" t="s">
        <v>545</v>
      </c>
      <c r="N1552" s="47" t="s">
        <v>546</v>
      </c>
      <c r="O1552" s="47" t="s">
        <v>547</v>
      </c>
      <c r="P1552" s="47" t="s">
        <v>548</v>
      </c>
      <c r="Q1552" s="47" t="s">
        <v>549</v>
      </c>
      <c r="R1552" s="47" t="s">
        <v>562</v>
      </c>
      <c r="S1552" s="47" t="s">
        <v>563</v>
      </c>
      <c r="T1552" s="114">
        <v>1355.3</v>
      </c>
      <c r="U1552" s="47" t="s">
        <v>695</v>
      </c>
      <c r="V1552" s="53"/>
      <c r="W1552" s="114"/>
    </row>
    <row r="1553" spans="1:23" s="47" customFormat="1" x14ac:dyDescent="0.25">
      <c r="A1553" s="47" t="s">
        <v>13</v>
      </c>
      <c r="B1553" s="47" t="s">
        <v>694</v>
      </c>
      <c r="C1553" s="47" t="s">
        <v>187</v>
      </c>
      <c r="D1553" s="47" t="s">
        <v>538</v>
      </c>
      <c r="F1553" s="47" t="s">
        <v>539</v>
      </c>
      <c r="G1553" s="47" t="s">
        <v>540</v>
      </c>
      <c r="H1553" s="47" t="s">
        <v>541</v>
      </c>
      <c r="I1553" s="47" t="s">
        <v>542</v>
      </c>
      <c r="J1553" s="47" t="s">
        <v>543</v>
      </c>
      <c r="K1553" s="47">
        <v>21</v>
      </c>
      <c r="L1553" s="47" t="s">
        <v>544</v>
      </c>
      <c r="M1553" s="47" t="s">
        <v>545</v>
      </c>
      <c r="N1553" s="47" t="s">
        <v>546</v>
      </c>
      <c r="O1553" s="47" t="s">
        <v>547</v>
      </c>
      <c r="P1553" s="47" t="s">
        <v>548</v>
      </c>
      <c r="Q1553" s="47" t="s">
        <v>549</v>
      </c>
      <c r="R1553" s="47" t="s">
        <v>564</v>
      </c>
      <c r="S1553" s="47" t="s">
        <v>565</v>
      </c>
      <c r="T1553" s="114">
        <v>1133.2</v>
      </c>
      <c r="U1553" s="47" t="s">
        <v>695</v>
      </c>
      <c r="V1553" s="53"/>
      <c r="W1553" s="114"/>
    </row>
    <row r="1554" spans="1:23" s="47" customFormat="1" x14ac:dyDescent="0.25">
      <c r="A1554" s="47" t="s">
        <v>13</v>
      </c>
      <c r="B1554" s="47" t="s">
        <v>694</v>
      </c>
      <c r="C1554" s="47" t="s">
        <v>187</v>
      </c>
      <c r="D1554" s="47" t="s">
        <v>538</v>
      </c>
      <c r="F1554" s="47" t="s">
        <v>539</v>
      </c>
      <c r="G1554" s="47" t="s">
        <v>540</v>
      </c>
      <c r="H1554" s="47" t="s">
        <v>541</v>
      </c>
      <c r="I1554" s="47" t="s">
        <v>542</v>
      </c>
      <c r="J1554" s="47" t="s">
        <v>543</v>
      </c>
      <c r="K1554" s="47">
        <v>21</v>
      </c>
      <c r="L1554" s="47" t="s">
        <v>544</v>
      </c>
      <c r="M1554" s="47" t="s">
        <v>545</v>
      </c>
      <c r="N1554" s="47" t="s">
        <v>546</v>
      </c>
      <c r="O1554" s="47" t="s">
        <v>547</v>
      </c>
      <c r="P1554" s="47" t="s">
        <v>548</v>
      </c>
      <c r="Q1554" s="47" t="s">
        <v>549</v>
      </c>
      <c r="R1554" s="47" t="s">
        <v>566</v>
      </c>
      <c r="S1554" s="47" t="s">
        <v>567</v>
      </c>
      <c r="T1554" s="114">
        <v>1347.4</v>
      </c>
      <c r="U1554" s="47" t="s">
        <v>695</v>
      </c>
      <c r="V1554" s="53"/>
      <c r="W1554" s="114"/>
    </row>
    <row r="1555" spans="1:23" s="47" customFormat="1" x14ac:dyDescent="0.25">
      <c r="A1555" s="47" t="s">
        <v>13</v>
      </c>
      <c r="B1555" s="47" t="s">
        <v>694</v>
      </c>
      <c r="C1555" s="47" t="s">
        <v>187</v>
      </c>
      <c r="D1555" s="47" t="s">
        <v>538</v>
      </c>
      <c r="F1555" s="47" t="s">
        <v>539</v>
      </c>
      <c r="G1555" s="47" t="s">
        <v>540</v>
      </c>
      <c r="H1555" s="47" t="s">
        <v>541</v>
      </c>
      <c r="I1555" s="47" t="s">
        <v>542</v>
      </c>
      <c r="J1555" s="47" t="s">
        <v>543</v>
      </c>
      <c r="K1555" s="47">
        <v>21</v>
      </c>
      <c r="L1555" s="47" t="s">
        <v>544</v>
      </c>
      <c r="M1555" s="47" t="s">
        <v>545</v>
      </c>
      <c r="N1555" s="47" t="s">
        <v>546</v>
      </c>
      <c r="O1555" s="47" t="s">
        <v>547</v>
      </c>
      <c r="P1555" s="47" t="s">
        <v>548</v>
      </c>
      <c r="Q1555" s="47" t="s">
        <v>549</v>
      </c>
      <c r="R1555" s="47" t="s">
        <v>568</v>
      </c>
      <c r="S1555" s="47" t="s">
        <v>569</v>
      </c>
      <c r="T1555" s="114">
        <v>1199.3</v>
      </c>
      <c r="U1555" s="47" t="s">
        <v>695</v>
      </c>
      <c r="V1555" s="53"/>
      <c r="W1555" s="114"/>
    </row>
    <row r="1556" spans="1:23" x14ac:dyDescent="0.25">
      <c r="A1556" t="s">
        <v>13</v>
      </c>
      <c r="B1556" t="s">
        <v>694</v>
      </c>
      <c r="C1556" t="s">
        <v>187</v>
      </c>
      <c r="D1556" t="s">
        <v>538</v>
      </c>
      <c r="F1556" t="s">
        <v>539</v>
      </c>
      <c r="G1556" t="s">
        <v>540</v>
      </c>
      <c r="H1556" t="s">
        <v>541</v>
      </c>
      <c r="I1556" t="s">
        <v>542</v>
      </c>
      <c r="J1556" t="s">
        <v>543</v>
      </c>
      <c r="K1556">
        <v>21</v>
      </c>
      <c r="L1556" t="s">
        <v>574</v>
      </c>
      <c r="M1556" t="s">
        <v>575</v>
      </c>
      <c r="N1556" t="s">
        <v>546</v>
      </c>
      <c r="O1556" t="s">
        <v>547</v>
      </c>
      <c r="P1556" t="s">
        <v>548</v>
      </c>
      <c r="Q1556" t="s">
        <v>549</v>
      </c>
      <c r="R1556" t="s">
        <v>131</v>
      </c>
      <c r="S1556" t="s">
        <v>550</v>
      </c>
      <c r="T1556" s="113">
        <v>6747.1</v>
      </c>
      <c r="U1556" t="s">
        <v>695</v>
      </c>
    </row>
    <row r="1557" spans="1:23" x14ac:dyDescent="0.25">
      <c r="A1557" t="s">
        <v>13</v>
      </c>
      <c r="B1557" t="s">
        <v>694</v>
      </c>
      <c r="C1557" t="s">
        <v>187</v>
      </c>
      <c r="D1557" t="s">
        <v>538</v>
      </c>
      <c r="F1557" t="s">
        <v>539</v>
      </c>
      <c r="G1557" t="s">
        <v>540</v>
      </c>
      <c r="H1557" t="s">
        <v>541</v>
      </c>
      <c r="I1557" t="s">
        <v>542</v>
      </c>
      <c r="J1557" t="s">
        <v>543</v>
      </c>
      <c r="K1557">
        <v>21</v>
      </c>
      <c r="L1557" t="s">
        <v>574</v>
      </c>
      <c r="M1557" t="s">
        <v>575</v>
      </c>
      <c r="N1557" t="s">
        <v>546</v>
      </c>
      <c r="O1557" t="s">
        <v>547</v>
      </c>
      <c r="P1557" t="s">
        <v>548</v>
      </c>
      <c r="Q1557" t="s">
        <v>549</v>
      </c>
      <c r="R1557" t="s">
        <v>552</v>
      </c>
      <c r="S1557" t="s">
        <v>553</v>
      </c>
      <c r="T1557" s="113">
        <v>593.1</v>
      </c>
      <c r="U1557" t="s">
        <v>695</v>
      </c>
    </row>
    <row r="1558" spans="1:23" x14ac:dyDescent="0.25">
      <c r="A1558" t="s">
        <v>13</v>
      </c>
      <c r="B1558" t="s">
        <v>694</v>
      </c>
      <c r="C1558" t="s">
        <v>187</v>
      </c>
      <c r="D1558" t="s">
        <v>538</v>
      </c>
      <c r="F1558" t="s">
        <v>539</v>
      </c>
      <c r="G1558" t="s">
        <v>540</v>
      </c>
      <c r="H1558" t="s">
        <v>541</v>
      </c>
      <c r="I1558" t="s">
        <v>542</v>
      </c>
      <c r="J1558" t="s">
        <v>543</v>
      </c>
      <c r="K1558">
        <v>21</v>
      </c>
      <c r="L1558" t="s">
        <v>574</v>
      </c>
      <c r="M1558" t="s">
        <v>575</v>
      </c>
      <c r="N1558" t="s">
        <v>546</v>
      </c>
      <c r="O1558" t="s">
        <v>547</v>
      </c>
      <c r="P1558" t="s">
        <v>548</v>
      </c>
      <c r="Q1558" t="s">
        <v>549</v>
      </c>
      <c r="R1558" t="s">
        <v>554</v>
      </c>
      <c r="S1558" t="s">
        <v>555</v>
      </c>
      <c r="T1558" s="113">
        <v>326.5</v>
      </c>
      <c r="U1558" t="s">
        <v>695</v>
      </c>
    </row>
    <row r="1559" spans="1:23" x14ac:dyDescent="0.25">
      <c r="A1559" t="s">
        <v>13</v>
      </c>
      <c r="B1559" t="s">
        <v>694</v>
      </c>
      <c r="C1559" t="s">
        <v>187</v>
      </c>
      <c r="D1559" t="s">
        <v>538</v>
      </c>
      <c r="F1559" t="s">
        <v>539</v>
      </c>
      <c r="G1559" t="s">
        <v>540</v>
      </c>
      <c r="H1559" t="s">
        <v>541</v>
      </c>
      <c r="I1559" t="s">
        <v>542</v>
      </c>
      <c r="J1559" t="s">
        <v>543</v>
      </c>
      <c r="K1559">
        <v>21</v>
      </c>
      <c r="L1559" t="s">
        <v>574</v>
      </c>
      <c r="M1559" t="s">
        <v>575</v>
      </c>
      <c r="N1559" t="s">
        <v>546</v>
      </c>
      <c r="O1559" t="s">
        <v>547</v>
      </c>
      <c r="P1559" t="s">
        <v>548</v>
      </c>
      <c r="Q1559" t="s">
        <v>549</v>
      </c>
      <c r="R1559" t="s">
        <v>556</v>
      </c>
      <c r="S1559" t="s">
        <v>557</v>
      </c>
      <c r="T1559" s="113">
        <v>852.8</v>
      </c>
      <c r="U1559" t="s">
        <v>695</v>
      </c>
    </row>
    <row r="1560" spans="1:23" x14ac:dyDescent="0.25">
      <c r="A1560" t="s">
        <v>13</v>
      </c>
      <c r="B1560" t="s">
        <v>694</v>
      </c>
      <c r="C1560" t="s">
        <v>187</v>
      </c>
      <c r="D1560" t="s">
        <v>538</v>
      </c>
      <c r="F1560" t="s">
        <v>539</v>
      </c>
      <c r="G1560" t="s">
        <v>540</v>
      </c>
      <c r="H1560" t="s">
        <v>541</v>
      </c>
      <c r="I1560" t="s">
        <v>542</v>
      </c>
      <c r="J1560" t="s">
        <v>543</v>
      </c>
      <c r="K1560">
        <v>21</v>
      </c>
      <c r="L1560" t="s">
        <v>574</v>
      </c>
      <c r="M1560" t="s">
        <v>575</v>
      </c>
      <c r="N1560" t="s">
        <v>546</v>
      </c>
      <c r="O1560" t="s">
        <v>547</v>
      </c>
      <c r="P1560" t="s">
        <v>548</v>
      </c>
      <c r="Q1560" t="s">
        <v>549</v>
      </c>
      <c r="R1560" t="s">
        <v>558</v>
      </c>
      <c r="S1560" t="s">
        <v>559</v>
      </c>
      <c r="T1560" s="113">
        <v>320.3</v>
      </c>
      <c r="U1560" t="s">
        <v>695</v>
      </c>
    </row>
    <row r="1561" spans="1:23" x14ac:dyDescent="0.25">
      <c r="A1561" t="s">
        <v>13</v>
      </c>
      <c r="B1561" t="s">
        <v>694</v>
      </c>
      <c r="C1561" t="s">
        <v>187</v>
      </c>
      <c r="D1561" t="s">
        <v>538</v>
      </c>
      <c r="F1561" t="s">
        <v>539</v>
      </c>
      <c r="G1561" t="s">
        <v>540</v>
      </c>
      <c r="H1561" t="s">
        <v>541</v>
      </c>
      <c r="I1561" t="s">
        <v>542</v>
      </c>
      <c r="J1561" t="s">
        <v>543</v>
      </c>
      <c r="K1561">
        <v>21</v>
      </c>
      <c r="L1561" t="s">
        <v>574</v>
      </c>
      <c r="M1561" t="s">
        <v>575</v>
      </c>
      <c r="N1561" t="s">
        <v>546</v>
      </c>
      <c r="O1561" t="s">
        <v>547</v>
      </c>
      <c r="P1561" t="s">
        <v>548</v>
      </c>
      <c r="Q1561" t="s">
        <v>549</v>
      </c>
      <c r="R1561" t="s">
        <v>560</v>
      </c>
      <c r="S1561" t="s">
        <v>561</v>
      </c>
      <c r="T1561" s="113">
        <v>952</v>
      </c>
      <c r="U1561" t="s">
        <v>695</v>
      </c>
    </row>
    <row r="1562" spans="1:23" x14ac:dyDescent="0.25">
      <c r="A1562" t="s">
        <v>13</v>
      </c>
      <c r="B1562" t="s">
        <v>694</v>
      </c>
      <c r="C1562" t="s">
        <v>187</v>
      </c>
      <c r="D1562" t="s">
        <v>538</v>
      </c>
      <c r="F1562" t="s">
        <v>539</v>
      </c>
      <c r="G1562" t="s">
        <v>540</v>
      </c>
      <c r="H1562" t="s">
        <v>541</v>
      </c>
      <c r="I1562" t="s">
        <v>542</v>
      </c>
      <c r="J1562" t="s">
        <v>543</v>
      </c>
      <c r="K1562">
        <v>21</v>
      </c>
      <c r="L1562" t="s">
        <v>574</v>
      </c>
      <c r="M1562" t="s">
        <v>575</v>
      </c>
      <c r="N1562" t="s">
        <v>546</v>
      </c>
      <c r="O1562" t="s">
        <v>547</v>
      </c>
      <c r="P1562" t="s">
        <v>548</v>
      </c>
      <c r="Q1562" t="s">
        <v>549</v>
      </c>
      <c r="R1562" t="s">
        <v>562</v>
      </c>
      <c r="S1562" t="s">
        <v>563</v>
      </c>
      <c r="T1562" s="113">
        <v>1002.6</v>
      </c>
      <c r="U1562" t="s">
        <v>695</v>
      </c>
    </row>
    <row r="1563" spans="1:23" x14ac:dyDescent="0.25">
      <c r="A1563" t="s">
        <v>13</v>
      </c>
      <c r="B1563" t="s">
        <v>694</v>
      </c>
      <c r="C1563" t="s">
        <v>187</v>
      </c>
      <c r="D1563" t="s">
        <v>538</v>
      </c>
      <c r="F1563" t="s">
        <v>539</v>
      </c>
      <c r="G1563" t="s">
        <v>540</v>
      </c>
      <c r="H1563" t="s">
        <v>541</v>
      </c>
      <c r="I1563" t="s">
        <v>542</v>
      </c>
      <c r="J1563" t="s">
        <v>543</v>
      </c>
      <c r="K1563">
        <v>21</v>
      </c>
      <c r="L1563" t="s">
        <v>574</v>
      </c>
      <c r="M1563" t="s">
        <v>575</v>
      </c>
      <c r="N1563" t="s">
        <v>546</v>
      </c>
      <c r="O1563" t="s">
        <v>547</v>
      </c>
      <c r="P1563" t="s">
        <v>548</v>
      </c>
      <c r="Q1563" t="s">
        <v>549</v>
      </c>
      <c r="R1563" t="s">
        <v>564</v>
      </c>
      <c r="S1563" t="s">
        <v>565</v>
      </c>
      <c r="T1563" s="113">
        <v>973.7</v>
      </c>
      <c r="U1563" t="s">
        <v>695</v>
      </c>
    </row>
    <row r="1564" spans="1:23" x14ac:dyDescent="0.25">
      <c r="A1564" t="s">
        <v>13</v>
      </c>
      <c r="B1564" t="s">
        <v>694</v>
      </c>
      <c r="C1564" t="s">
        <v>187</v>
      </c>
      <c r="D1564" t="s">
        <v>538</v>
      </c>
      <c r="F1564" t="s">
        <v>539</v>
      </c>
      <c r="G1564" t="s">
        <v>540</v>
      </c>
      <c r="H1564" t="s">
        <v>541</v>
      </c>
      <c r="I1564" t="s">
        <v>542</v>
      </c>
      <c r="J1564" t="s">
        <v>543</v>
      </c>
      <c r="K1564">
        <v>21</v>
      </c>
      <c r="L1564" t="s">
        <v>574</v>
      </c>
      <c r="M1564" t="s">
        <v>575</v>
      </c>
      <c r="N1564" t="s">
        <v>546</v>
      </c>
      <c r="O1564" t="s">
        <v>547</v>
      </c>
      <c r="P1564" t="s">
        <v>548</v>
      </c>
      <c r="Q1564" t="s">
        <v>549</v>
      </c>
      <c r="R1564" t="s">
        <v>566</v>
      </c>
      <c r="S1564" t="s">
        <v>567</v>
      </c>
      <c r="T1564" s="113">
        <v>966.1</v>
      </c>
      <c r="U1564" t="s">
        <v>695</v>
      </c>
    </row>
    <row r="1565" spans="1:23" x14ac:dyDescent="0.25">
      <c r="A1565" t="s">
        <v>13</v>
      </c>
      <c r="B1565" t="s">
        <v>694</v>
      </c>
      <c r="C1565" t="s">
        <v>187</v>
      </c>
      <c r="D1565" t="s">
        <v>538</v>
      </c>
      <c r="F1565" t="s">
        <v>539</v>
      </c>
      <c r="G1565" t="s">
        <v>540</v>
      </c>
      <c r="H1565" t="s">
        <v>541</v>
      </c>
      <c r="I1565" t="s">
        <v>542</v>
      </c>
      <c r="J1565" t="s">
        <v>543</v>
      </c>
      <c r="K1565">
        <v>21</v>
      </c>
      <c r="L1565" t="s">
        <v>574</v>
      </c>
      <c r="M1565" t="s">
        <v>575</v>
      </c>
      <c r="N1565" t="s">
        <v>546</v>
      </c>
      <c r="O1565" t="s">
        <v>547</v>
      </c>
      <c r="P1565" t="s">
        <v>548</v>
      </c>
      <c r="Q1565" t="s">
        <v>549</v>
      </c>
      <c r="R1565" t="s">
        <v>568</v>
      </c>
      <c r="S1565" t="s">
        <v>569</v>
      </c>
      <c r="T1565" s="113">
        <v>760</v>
      </c>
      <c r="U1565" t="s">
        <v>695</v>
      </c>
    </row>
    <row r="1566" spans="1:23" x14ac:dyDescent="0.25">
      <c r="A1566" t="s">
        <v>13</v>
      </c>
      <c r="B1566" t="s">
        <v>694</v>
      </c>
      <c r="C1566" t="s">
        <v>187</v>
      </c>
      <c r="D1566" t="s">
        <v>538</v>
      </c>
      <c r="F1566" t="s">
        <v>539</v>
      </c>
      <c r="G1566" t="s">
        <v>540</v>
      </c>
      <c r="H1566" t="s">
        <v>541</v>
      </c>
      <c r="I1566" t="s">
        <v>542</v>
      </c>
      <c r="J1566" t="s">
        <v>543</v>
      </c>
      <c r="K1566">
        <v>21</v>
      </c>
      <c r="L1566" t="s">
        <v>576</v>
      </c>
      <c r="M1566" t="s">
        <v>547</v>
      </c>
      <c r="N1566" t="s">
        <v>546</v>
      </c>
      <c r="O1566" t="s">
        <v>547</v>
      </c>
      <c r="P1566" t="s">
        <v>548</v>
      </c>
      <c r="Q1566" t="s">
        <v>549</v>
      </c>
      <c r="R1566" t="s">
        <v>131</v>
      </c>
      <c r="S1566" t="s">
        <v>550</v>
      </c>
      <c r="T1566" s="113">
        <v>3791</v>
      </c>
      <c r="U1566" t="s">
        <v>695</v>
      </c>
    </row>
    <row r="1567" spans="1:23" x14ac:dyDescent="0.25">
      <c r="A1567" t="s">
        <v>13</v>
      </c>
      <c r="B1567" t="s">
        <v>694</v>
      </c>
      <c r="C1567" t="s">
        <v>187</v>
      </c>
      <c r="D1567" t="s">
        <v>538</v>
      </c>
      <c r="F1567" t="s">
        <v>539</v>
      </c>
      <c r="G1567" t="s">
        <v>540</v>
      </c>
      <c r="H1567" t="s">
        <v>541</v>
      </c>
      <c r="I1567" t="s">
        <v>542</v>
      </c>
      <c r="J1567" t="s">
        <v>543</v>
      </c>
      <c r="K1567">
        <v>21</v>
      </c>
      <c r="L1567" t="s">
        <v>576</v>
      </c>
      <c r="M1567" t="s">
        <v>547</v>
      </c>
      <c r="N1567" t="s">
        <v>546</v>
      </c>
      <c r="O1567" t="s">
        <v>547</v>
      </c>
      <c r="P1567" t="s">
        <v>548</v>
      </c>
      <c r="Q1567" t="s">
        <v>549</v>
      </c>
      <c r="R1567" t="s">
        <v>552</v>
      </c>
      <c r="S1567" t="s">
        <v>553</v>
      </c>
      <c r="T1567" s="113">
        <v>177.3</v>
      </c>
      <c r="U1567" t="s">
        <v>695</v>
      </c>
    </row>
    <row r="1568" spans="1:23" x14ac:dyDescent="0.25">
      <c r="A1568" t="s">
        <v>13</v>
      </c>
      <c r="B1568" t="s">
        <v>694</v>
      </c>
      <c r="C1568" t="s">
        <v>187</v>
      </c>
      <c r="D1568" t="s">
        <v>538</v>
      </c>
      <c r="F1568" t="s">
        <v>539</v>
      </c>
      <c r="G1568" t="s">
        <v>540</v>
      </c>
      <c r="H1568" t="s">
        <v>541</v>
      </c>
      <c r="I1568" t="s">
        <v>542</v>
      </c>
      <c r="J1568" t="s">
        <v>543</v>
      </c>
      <c r="K1568">
        <v>21</v>
      </c>
      <c r="L1568" t="s">
        <v>576</v>
      </c>
      <c r="M1568" t="s">
        <v>547</v>
      </c>
      <c r="N1568" t="s">
        <v>546</v>
      </c>
      <c r="O1568" t="s">
        <v>547</v>
      </c>
      <c r="P1568" t="s">
        <v>548</v>
      </c>
      <c r="Q1568" t="s">
        <v>549</v>
      </c>
      <c r="R1568" t="s">
        <v>554</v>
      </c>
      <c r="S1568" t="s">
        <v>555</v>
      </c>
      <c r="T1568" s="113">
        <v>270.3</v>
      </c>
      <c r="U1568" t="s">
        <v>695</v>
      </c>
    </row>
    <row r="1569" spans="1:23" x14ac:dyDescent="0.25">
      <c r="A1569" t="s">
        <v>13</v>
      </c>
      <c r="B1569" t="s">
        <v>694</v>
      </c>
      <c r="C1569" t="s">
        <v>187</v>
      </c>
      <c r="D1569" t="s">
        <v>538</v>
      </c>
      <c r="F1569" t="s">
        <v>539</v>
      </c>
      <c r="G1569" t="s">
        <v>540</v>
      </c>
      <c r="H1569" t="s">
        <v>541</v>
      </c>
      <c r="I1569" t="s">
        <v>542</v>
      </c>
      <c r="J1569" t="s">
        <v>543</v>
      </c>
      <c r="K1569">
        <v>21</v>
      </c>
      <c r="L1569" t="s">
        <v>576</v>
      </c>
      <c r="M1569" t="s">
        <v>547</v>
      </c>
      <c r="N1569" t="s">
        <v>546</v>
      </c>
      <c r="O1569" t="s">
        <v>547</v>
      </c>
      <c r="P1569" t="s">
        <v>548</v>
      </c>
      <c r="Q1569" t="s">
        <v>549</v>
      </c>
      <c r="R1569" t="s">
        <v>556</v>
      </c>
      <c r="S1569" t="s">
        <v>557</v>
      </c>
      <c r="T1569" s="113">
        <v>547.79999999999995</v>
      </c>
      <c r="U1569" t="s">
        <v>695</v>
      </c>
    </row>
    <row r="1570" spans="1:23" x14ac:dyDescent="0.25">
      <c r="A1570" t="s">
        <v>13</v>
      </c>
      <c r="B1570" t="s">
        <v>694</v>
      </c>
      <c r="C1570" t="s">
        <v>187</v>
      </c>
      <c r="D1570" t="s">
        <v>538</v>
      </c>
      <c r="F1570" t="s">
        <v>539</v>
      </c>
      <c r="G1570" t="s">
        <v>540</v>
      </c>
      <c r="H1570" t="s">
        <v>541</v>
      </c>
      <c r="I1570" t="s">
        <v>542</v>
      </c>
      <c r="J1570" t="s">
        <v>543</v>
      </c>
      <c r="K1570">
        <v>21</v>
      </c>
      <c r="L1570" t="s">
        <v>576</v>
      </c>
      <c r="M1570" t="s">
        <v>547</v>
      </c>
      <c r="N1570" t="s">
        <v>546</v>
      </c>
      <c r="O1570" t="s">
        <v>547</v>
      </c>
      <c r="P1570" t="s">
        <v>548</v>
      </c>
      <c r="Q1570" t="s">
        <v>549</v>
      </c>
      <c r="R1570" t="s">
        <v>558</v>
      </c>
      <c r="S1570" t="s">
        <v>559</v>
      </c>
      <c r="T1570" s="113">
        <v>709.2</v>
      </c>
      <c r="U1570" t="s">
        <v>695</v>
      </c>
    </row>
    <row r="1571" spans="1:23" x14ac:dyDescent="0.25">
      <c r="A1571" t="s">
        <v>13</v>
      </c>
      <c r="B1571" t="s">
        <v>694</v>
      </c>
      <c r="C1571" t="s">
        <v>187</v>
      </c>
      <c r="D1571" t="s">
        <v>538</v>
      </c>
      <c r="F1571" t="s">
        <v>539</v>
      </c>
      <c r="G1571" t="s">
        <v>540</v>
      </c>
      <c r="H1571" t="s">
        <v>541</v>
      </c>
      <c r="I1571" t="s">
        <v>542</v>
      </c>
      <c r="J1571" t="s">
        <v>543</v>
      </c>
      <c r="K1571">
        <v>21</v>
      </c>
      <c r="L1571" t="s">
        <v>576</v>
      </c>
      <c r="M1571" t="s">
        <v>547</v>
      </c>
      <c r="N1571" t="s">
        <v>546</v>
      </c>
      <c r="O1571" t="s">
        <v>547</v>
      </c>
      <c r="P1571" t="s">
        <v>548</v>
      </c>
      <c r="Q1571" t="s">
        <v>549</v>
      </c>
      <c r="R1571" t="s">
        <v>560</v>
      </c>
      <c r="S1571" t="s">
        <v>561</v>
      </c>
      <c r="T1571" s="113">
        <v>753.5</v>
      </c>
      <c r="U1571" t="s">
        <v>695</v>
      </c>
    </row>
    <row r="1572" spans="1:23" x14ac:dyDescent="0.25">
      <c r="A1572" t="s">
        <v>13</v>
      </c>
      <c r="B1572" t="s">
        <v>694</v>
      </c>
      <c r="C1572" t="s">
        <v>187</v>
      </c>
      <c r="D1572" t="s">
        <v>538</v>
      </c>
      <c r="F1572" t="s">
        <v>539</v>
      </c>
      <c r="G1572" t="s">
        <v>540</v>
      </c>
      <c r="H1572" t="s">
        <v>541</v>
      </c>
      <c r="I1572" t="s">
        <v>542</v>
      </c>
      <c r="J1572" t="s">
        <v>543</v>
      </c>
      <c r="K1572">
        <v>21</v>
      </c>
      <c r="L1572" t="s">
        <v>576</v>
      </c>
      <c r="M1572" t="s">
        <v>547</v>
      </c>
      <c r="N1572" t="s">
        <v>546</v>
      </c>
      <c r="O1572" t="s">
        <v>547</v>
      </c>
      <c r="P1572" t="s">
        <v>548</v>
      </c>
      <c r="Q1572" t="s">
        <v>549</v>
      </c>
      <c r="R1572" t="s">
        <v>562</v>
      </c>
      <c r="S1572" t="s">
        <v>563</v>
      </c>
      <c r="T1572" s="113">
        <v>352.7</v>
      </c>
      <c r="U1572" t="s">
        <v>695</v>
      </c>
    </row>
    <row r="1573" spans="1:23" x14ac:dyDescent="0.25">
      <c r="A1573" t="s">
        <v>13</v>
      </c>
      <c r="B1573" t="s">
        <v>694</v>
      </c>
      <c r="C1573" t="s">
        <v>187</v>
      </c>
      <c r="D1573" t="s">
        <v>538</v>
      </c>
      <c r="F1573" t="s">
        <v>539</v>
      </c>
      <c r="G1573" t="s">
        <v>540</v>
      </c>
      <c r="H1573" t="s">
        <v>541</v>
      </c>
      <c r="I1573" t="s">
        <v>542</v>
      </c>
      <c r="J1573" t="s">
        <v>543</v>
      </c>
      <c r="K1573">
        <v>21</v>
      </c>
      <c r="L1573" t="s">
        <v>576</v>
      </c>
      <c r="M1573" t="s">
        <v>547</v>
      </c>
      <c r="N1573" t="s">
        <v>546</v>
      </c>
      <c r="O1573" t="s">
        <v>547</v>
      </c>
      <c r="P1573" t="s">
        <v>548</v>
      </c>
      <c r="Q1573" t="s">
        <v>549</v>
      </c>
      <c r="R1573" t="s">
        <v>564</v>
      </c>
      <c r="S1573" t="s">
        <v>565</v>
      </c>
      <c r="T1573" s="113">
        <v>159.5</v>
      </c>
      <c r="U1573" t="s">
        <v>695</v>
      </c>
    </row>
    <row r="1574" spans="1:23" x14ac:dyDescent="0.25">
      <c r="A1574" t="s">
        <v>13</v>
      </c>
      <c r="B1574" t="s">
        <v>694</v>
      </c>
      <c r="C1574" t="s">
        <v>187</v>
      </c>
      <c r="D1574" t="s">
        <v>538</v>
      </c>
      <c r="F1574" t="s">
        <v>539</v>
      </c>
      <c r="G1574" t="s">
        <v>540</v>
      </c>
      <c r="H1574" t="s">
        <v>541</v>
      </c>
      <c r="I1574" t="s">
        <v>542</v>
      </c>
      <c r="J1574" t="s">
        <v>543</v>
      </c>
      <c r="K1574">
        <v>21</v>
      </c>
      <c r="L1574" t="s">
        <v>576</v>
      </c>
      <c r="M1574" t="s">
        <v>547</v>
      </c>
      <c r="N1574" t="s">
        <v>546</v>
      </c>
      <c r="O1574" t="s">
        <v>547</v>
      </c>
      <c r="P1574" t="s">
        <v>548</v>
      </c>
      <c r="Q1574" t="s">
        <v>549</v>
      </c>
      <c r="R1574" t="s">
        <v>566</v>
      </c>
      <c r="S1574" t="s">
        <v>567</v>
      </c>
      <c r="T1574" s="113">
        <v>381.4</v>
      </c>
      <c r="U1574" t="s">
        <v>695</v>
      </c>
    </row>
    <row r="1575" spans="1:23" x14ac:dyDescent="0.25">
      <c r="A1575" t="s">
        <v>13</v>
      </c>
      <c r="B1575" t="s">
        <v>694</v>
      </c>
      <c r="C1575" t="s">
        <v>187</v>
      </c>
      <c r="D1575" t="s">
        <v>538</v>
      </c>
      <c r="F1575" t="s">
        <v>539</v>
      </c>
      <c r="G1575" t="s">
        <v>540</v>
      </c>
      <c r="H1575" t="s">
        <v>541</v>
      </c>
      <c r="I1575" t="s">
        <v>542</v>
      </c>
      <c r="J1575" t="s">
        <v>543</v>
      </c>
      <c r="K1575">
        <v>21</v>
      </c>
      <c r="L1575" t="s">
        <v>576</v>
      </c>
      <c r="M1575" t="s">
        <v>547</v>
      </c>
      <c r="N1575" t="s">
        <v>546</v>
      </c>
      <c r="O1575" t="s">
        <v>547</v>
      </c>
      <c r="P1575" t="s">
        <v>548</v>
      </c>
      <c r="Q1575" t="s">
        <v>549</v>
      </c>
      <c r="R1575" t="s">
        <v>568</v>
      </c>
      <c r="S1575" t="s">
        <v>569</v>
      </c>
      <c r="T1575" s="113">
        <v>439.3</v>
      </c>
      <c r="U1575" t="s">
        <v>695</v>
      </c>
    </row>
    <row r="1576" spans="1:23" s="47" customFormat="1" x14ac:dyDescent="0.25">
      <c r="A1576" s="47" t="s">
        <v>63</v>
      </c>
      <c r="B1576" s="47" t="s">
        <v>696</v>
      </c>
      <c r="C1576" s="47" t="s">
        <v>187</v>
      </c>
      <c r="D1576" s="47" t="s">
        <v>538</v>
      </c>
      <c r="F1576" s="47" t="s">
        <v>539</v>
      </c>
      <c r="G1576" s="47" t="s">
        <v>540</v>
      </c>
      <c r="H1576" s="47" t="s">
        <v>541</v>
      </c>
      <c r="I1576" s="47" t="s">
        <v>542</v>
      </c>
      <c r="J1576" s="47" t="s">
        <v>543</v>
      </c>
      <c r="K1576" s="47">
        <v>21</v>
      </c>
      <c r="L1576" s="47" t="s">
        <v>544</v>
      </c>
      <c r="M1576" s="47" t="s">
        <v>545</v>
      </c>
      <c r="N1576" s="47" t="s">
        <v>546</v>
      </c>
      <c r="O1576" s="47" t="s">
        <v>547</v>
      </c>
      <c r="P1576" s="47" t="s">
        <v>548</v>
      </c>
      <c r="Q1576" s="47" t="s">
        <v>549</v>
      </c>
      <c r="R1576" s="47" t="s">
        <v>131</v>
      </c>
      <c r="S1576" s="47" t="s">
        <v>550</v>
      </c>
      <c r="T1576" s="114">
        <v>155.51499999999999</v>
      </c>
      <c r="U1576" s="47" t="s">
        <v>639</v>
      </c>
      <c r="V1576" s="53" t="s">
        <v>858</v>
      </c>
      <c r="W1576" s="114">
        <f>SUM(T1577:T1579)</f>
        <v>53.618000000000002</v>
      </c>
    </row>
    <row r="1577" spans="1:23" s="47" customFormat="1" x14ac:dyDescent="0.25">
      <c r="A1577" s="47" t="s">
        <v>63</v>
      </c>
      <c r="B1577" s="47" t="s">
        <v>696</v>
      </c>
      <c r="C1577" s="47" t="s">
        <v>187</v>
      </c>
      <c r="D1577" s="47" t="s">
        <v>538</v>
      </c>
      <c r="F1577" s="47" t="s">
        <v>539</v>
      </c>
      <c r="G1577" s="47" t="s">
        <v>540</v>
      </c>
      <c r="H1577" s="47" t="s">
        <v>541</v>
      </c>
      <c r="I1577" s="47" t="s">
        <v>542</v>
      </c>
      <c r="J1577" s="47" t="s">
        <v>543</v>
      </c>
      <c r="K1577" s="47">
        <v>21</v>
      </c>
      <c r="L1577" s="47" t="s">
        <v>544</v>
      </c>
      <c r="M1577" s="47" t="s">
        <v>545</v>
      </c>
      <c r="N1577" s="47" t="s">
        <v>546</v>
      </c>
      <c r="O1577" s="47" t="s">
        <v>547</v>
      </c>
      <c r="P1577" s="47" t="s">
        <v>548</v>
      </c>
      <c r="Q1577" s="47" t="s">
        <v>549</v>
      </c>
      <c r="R1577" s="47" t="s">
        <v>552</v>
      </c>
      <c r="S1577" s="47" t="s">
        <v>553</v>
      </c>
      <c r="T1577" s="114">
        <v>12.086</v>
      </c>
      <c r="U1577" s="47" t="s">
        <v>639</v>
      </c>
      <c r="V1577" s="53" t="s">
        <v>859</v>
      </c>
      <c r="W1577" s="114">
        <f>SUM(T1580:T1586)</f>
        <v>101.89699999999999</v>
      </c>
    </row>
    <row r="1578" spans="1:23" s="47" customFormat="1" x14ac:dyDescent="0.25">
      <c r="A1578" s="47" t="s">
        <v>63</v>
      </c>
      <c r="B1578" s="47" t="s">
        <v>696</v>
      </c>
      <c r="C1578" s="47" t="s">
        <v>187</v>
      </c>
      <c r="D1578" s="47" t="s">
        <v>538</v>
      </c>
      <c r="F1578" s="47" t="s">
        <v>539</v>
      </c>
      <c r="G1578" s="47" t="s">
        <v>540</v>
      </c>
      <c r="H1578" s="47" t="s">
        <v>541</v>
      </c>
      <c r="I1578" s="47" t="s">
        <v>542</v>
      </c>
      <c r="J1578" s="47" t="s">
        <v>543</v>
      </c>
      <c r="K1578" s="47">
        <v>21</v>
      </c>
      <c r="L1578" s="47" t="s">
        <v>544</v>
      </c>
      <c r="M1578" s="47" t="s">
        <v>545</v>
      </c>
      <c r="N1578" s="47" t="s">
        <v>546</v>
      </c>
      <c r="O1578" s="47" t="s">
        <v>547</v>
      </c>
      <c r="P1578" s="47" t="s">
        <v>548</v>
      </c>
      <c r="Q1578" s="47" t="s">
        <v>549</v>
      </c>
      <c r="R1578" s="47" t="s">
        <v>554</v>
      </c>
      <c r="S1578" s="47" t="s">
        <v>555</v>
      </c>
      <c r="T1578" s="114">
        <v>17.989999999999998</v>
      </c>
      <c r="U1578" s="47" t="s">
        <v>639</v>
      </c>
      <c r="V1578" s="112" t="s">
        <v>862</v>
      </c>
      <c r="W1578" s="115">
        <f>SUM(T1577:T1586)</f>
        <v>155.51500000000001</v>
      </c>
    </row>
    <row r="1579" spans="1:23" s="47" customFormat="1" x14ac:dyDescent="0.25">
      <c r="A1579" s="47" t="s">
        <v>63</v>
      </c>
      <c r="B1579" s="47" t="s">
        <v>696</v>
      </c>
      <c r="C1579" s="47" t="s">
        <v>187</v>
      </c>
      <c r="D1579" s="47" t="s">
        <v>538</v>
      </c>
      <c r="F1579" s="47" t="s">
        <v>539</v>
      </c>
      <c r="G1579" s="47" t="s">
        <v>540</v>
      </c>
      <c r="H1579" s="47" t="s">
        <v>541</v>
      </c>
      <c r="I1579" s="47" t="s">
        <v>542</v>
      </c>
      <c r="J1579" s="47" t="s">
        <v>543</v>
      </c>
      <c r="K1579" s="47">
        <v>21</v>
      </c>
      <c r="L1579" s="47" t="s">
        <v>544</v>
      </c>
      <c r="M1579" s="47" t="s">
        <v>545</v>
      </c>
      <c r="N1579" s="47" t="s">
        <v>546</v>
      </c>
      <c r="O1579" s="47" t="s">
        <v>547</v>
      </c>
      <c r="P1579" s="47" t="s">
        <v>548</v>
      </c>
      <c r="Q1579" s="47" t="s">
        <v>549</v>
      </c>
      <c r="R1579" s="47" t="s">
        <v>556</v>
      </c>
      <c r="S1579" s="47" t="s">
        <v>557</v>
      </c>
      <c r="T1579" s="114">
        <v>23.542000000000002</v>
      </c>
      <c r="U1579" s="47" t="s">
        <v>639</v>
      </c>
      <c r="V1579" s="53"/>
      <c r="W1579" s="114"/>
    </row>
    <row r="1580" spans="1:23" s="47" customFormat="1" x14ac:dyDescent="0.25">
      <c r="A1580" s="47" t="s">
        <v>63</v>
      </c>
      <c r="B1580" s="47" t="s">
        <v>696</v>
      </c>
      <c r="C1580" s="47" t="s">
        <v>187</v>
      </c>
      <c r="D1580" s="47" t="s">
        <v>538</v>
      </c>
      <c r="F1580" s="47" t="s">
        <v>539</v>
      </c>
      <c r="G1580" s="47" t="s">
        <v>540</v>
      </c>
      <c r="H1580" s="47" t="s">
        <v>541</v>
      </c>
      <c r="I1580" s="47" t="s">
        <v>542</v>
      </c>
      <c r="J1580" s="47" t="s">
        <v>543</v>
      </c>
      <c r="K1580" s="47">
        <v>21</v>
      </c>
      <c r="L1580" s="47" t="s">
        <v>544</v>
      </c>
      <c r="M1580" s="47" t="s">
        <v>545</v>
      </c>
      <c r="N1580" s="47" t="s">
        <v>546</v>
      </c>
      <c r="O1580" s="47" t="s">
        <v>547</v>
      </c>
      <c r="P1580" s="47" t="s">
        <v>548</v>
      </c>
      <c r="Q1580" s="47" t="s">
        <v>549</v>
      </c>
      <c r="R1580" s="47" t="s">
        <v>558</v>
      </c>
      <c r="S1580" s="47" t="s">
        <v>559</v>
      </c>
      <c r="T1580" s="114">
        <v>18.928000000000001</v>
      </c>
      <c r="U1580" s="47" t="s">
        <v>639</v>
      </c>
      <c r="V1580" s="53"/>
      <c r="W1580" s="114"/>
    </row>
    <row r="1581" spans="1:23" s="47" customFormat="1" x14ac:dyDescent="0.25">
      <c r="A1581" s="47" t="s">
        <v>63</v>
      </c>
      <c r="B1581" s="47" t="s">
        <v>696</v>
      </c>
      <c r="C1581" s="47" t="s">
        <v>187</v>
      </c>
      <c r="D1581" s="47" t="s">
        <v>538</v>
      </c>
      <c r="F1581" s="47" t="s">
        <v>539</v>
      </c>
      <c r="G1581" s="47" t="s">
        <v>540</v>
      </c>
      <c r="H1581" s="47" t="s">
        <v>541</v>
      </c>
      <c r="I1581" s="47" t="s">
        <v>542</v>
      </c>
      <c r="J1581" s="47" t="s">
        <v>543</v>
      </c>
      <c r="K1581" s="47">
        <v>21</v>
      </c>
      <c r="L1581" s="47" t="s">
        <v>544</v>
      </c>
      <c r="M1581" s="47" t="s">
        <v>545</v>
      </c>
      <c r="N1581" s="47" t="s">
        <v>546</v>
      </c>
      <c r="O1581" s="47" t="s">
        <v>547</v>
      </c>
      <c r="P1581" s="47" t="s">
        <v>548</v>
      </c>
      <c r="Q1581" s="47" t="s">
        <v>549</v>
      </c>
      <c r="R1581" s="47" t="s">
        <v>560</v>
      </c>
      <c r="S1581" s="47" t="s">
        <v>561</v>
      </c>
      <c r="T1581" s="114">
        <v>25.01</v>
      </c>
      <c r="U1581" s="47" t="s">
        <v>639</v>
      </c>
      <c r="V1581" s="53"/>
      <c r="W1581" s="114"/>
    </row>
    <row r="1582" spans="1:23" s="47" customFormat="1" x14ac:dyDescent="0.25">
      <c r="A1582" s="47" t="s">
        <v>63</v>
      </c>
      <c r="B1582" s="47" t="s">
        <v>696</v>
      </c>
      <c r="C1582" s="47" t="s">
        <v>187</v>
      </c>
      <c r="D1582" s="47" t="s">
        <v>538</v>
      </c>
      <c r="F1582" s="47" t="s">
        <v>539</v>
      </c>
      <c r="G1582" s="47" t="s">
        <v>540</v>
      </c>
      <c r="H1582" s="47" t="s">
        <v>541</v>
      </c>
      <c r="I1582" s="47" t="s">
        <v>542</v>
      </c>
      <c r="J1582" s="47" t="s">
        <v>543</v>
      </c>
      <c r="K1582" s="47">
        <v>21</v>
      </c>
      <c r="L1582" s="47" t="s">
        <v>544</v>
      </c>
      <c r="M1582" s="47" t="s">
        <v>545</v>
      </c>
      <c r="N1582" s="47" t="s">
        <v>546</v>
      </c>
      <c r="O1582" s="47" t="s">
        <v>547</v>
      </c>
      <c r="P1582" s="47" t="s">
        <v>548</v>
      </c>
      <c r="Q1582" s="47" t="s">
        <v>549</v>
      </c>
      <c r="R1582" s="47" t="s">
        <v>562</v>
      </c>
      <c r="S1582" s="47" t="s">
        <v>563</v>
      </c>
      <c r="T1582" s="114">
        <v>2.2309999999999999</v>
      </c>
      <c r="U1582" s="47" t="s">
        <v>639</v>
      </c>
      <c r="V1582" s="53"/>
      <c r="W1582" s="114"/>
    </row>
    <row r="1583" spans="1:23" s="47" customFormat="1" x14ac:dyDescent="0.25">
      <c r="A1583" s="47" t="s">
        <v>63</v>
      </c>
      <c r="B1583" s="47" t="s">
        <v>696</v>
      </c>
      <c r="C1583" s="47" t="s">
        <v>187</v>
      </c>
      <c r="D1583" s="47" t="s">
        <v>538</v>
      </c>
      <c r="F1583" s="47" t="s">
        <v>539</v>
      </c>
      <c r="G1583" s="47" t="s">
        <v>540</v>
      </c>
      <c r="H1583" s="47" t="s">
        <v>541</v>
      </c>
      <c r="I1583" s="47" t="s">
        <v>542</v>
      </c>
      <c r="J1583" s="47" t="s">
        <v>543</v>
      </c>
      <c r="K1583" s="47">
        <v>21</v>
      </c>
      <c r="L1583" s="47" t="s">
        <v>544</v>
      </c>
      <c r="M1583" s="47" t="s">
        <v>545</v>
      </c>
      <c r="N1583" s="47" t="s">
        <v>546</v>
      </c>
      <c r="O1583" s="47" t="s">
        <v>547</v>
      </c>
      <c r="P1583" s="47" t="s">
        <v>548</v>
      </c>
      <c r="Q1583" s="47" t="s">
        <v>549</v>
      </c>
      <c r="R1583" s="47" t="s">
        <v>564</v>
      </c>
      <c r="S1583" s="47" t="s">
        <v>565</v>
      </c>
      <c r="T1583" s="114">
        <v>20.568999999999999</v>
      </c>
      <c r="U1583" s="47" t="s">
        <v>639</v>
      </c>
      <c r="V1583" s="53"/>
      <c r="W1583" s="114"/>
    </row>
    <row r="1584" spans="1:23" s="47" customFormat="1" x14ac:dyDescent="0.25">
      <c r="A1584" s="47" t="s">
        <v>63</v>
      </c>
      <c r="B1584" s="47" t="s">
        <v>696</v>
      </c>
      <c r="C1584" s="47" t="s">
        <v>187</v>
      </c>
      <c r="D1584" s="47" t="s">
        <v>538</v>
      </c>
      <c r="F1584" s="47" t="s">
        <v>539</v>
      </c>
      <c r="G1584" s="47" t="s">
        <v>540</v>
      </c>
      <c r="H1584" s="47" t="s">
        <v>541</v>
      </c>
      <c r="I1584" s="47" t="s">
        <v>542</v>
      </c>
      <c r="J1584" s="47" t="s">
        <v>543</v>
      </c>
      <c r="K1584" s="47">
        <v>21</v>
      </c>
      <c r="L1584" s="47" t="s">
        <v>544</v>
      </c>
      <c r="M1584" s="47" t="s">
        <v>545</v>
      </c>
      <c r="N1584" s="47" t="s">
        <v>546</v>
      </c>
      <c r="O1584" s="47" t="s">
        <v>547</v>
      </c>
      <c r="P1584" s="47" t="s">
        <v>548</v>
      </c>
      <c r="Q1584" s="47" t="s">
        <v>549</v>
      </c>
      <c r="R1584" s="47" t="s">
        <v>566</v>
      </c>
      <c r="S1584" s="47" t="s">
        <v>567</v>
      </c>
      <c r="T1584" s="114">
        <v>13.712999999999999</v>
      </c>
      <c r="U1584" s="47" t="s">
        <v>639</v>
      </c>
      <c r="V1584" s="53"/>
      <c r="W1584" s="114"/>
    </row>
    <row r="1585" spans="1:23" s="47" customFormat="1" x14ac:dyDescent="0.25">
      <c r="A1585" s="47" t="s">
        <v>63</v>
      </c>
      <c r="B1585" s="47" t="s">
        <v>696</v>
      </c>
      <c r="C1585" s="47" t="s">
        <v>187</v>
      </c>
      <c r="D1585" s="47" t="s">
        <v>538</v>
      </c>
      <c r="F1585" s="47" t="s">
        <v>539</v>
      </c>
      <c r="G1585" s="47" t="s">
        <v>540</v>
      </c>
      <c r="H1585" s="47" t="s">
        <v>541</v>
      </c>
      <c r="I1585" s="47" t="s">
        <v>542</v>
      </c>
      <c r="J1585" s="47" t="s">
        <v>543</v>
      </c>
      <c r="K1585" s="47">
        <v>21</v>
      </c>
      <c r="L1585" s="47" t="s">
        <v>544</v>
      </c>
      <c r="M1585" s="47" t="s">
        <v>545</v>
      </c>
      <c r="N1585" s="47" t="s">
        <v>546</v>
      </c>
      <c r="O1585" s="47" t="s">
        <v>547</v>
      </c>
      <c r="P1585" s="47" t="s">
        <v>548</v>
      </c>
      <c r="Q1585" s="47" t="s">
        <v>549</v>
      </c>
      <c r="R1585" s="47" t="s">
        <v>568</v>
      </c>
      <c r="S1585" s="47" t="s">
        <v>569</v>
      </c>
      <c r="T1585" s="114">
        <v>19.707000000000001</v>
      </c>
      <c r="U1585" s="47" t="s">
        <v>639</v>
      </c>
      <c r="V1585" s="53"/>
      <c r="W1585" s="114"/>
    </row>
    <row r="1586" spans="1:23" s="47" customFormat="1" x14ac:dyDescent="0.25">
      <c r="A1586" s="47" t="s">
        <v>63</v>
      </c>
      <c r="B1586" s="47" t="s">
        <v>696</v>
      </c>
      <c r="C1586" s="47" t="s">
        <v>187</v>
      </c>
      <c r="D1586" s="47" t="s">
        <v>538</v>
      </c>
      <c r="F1586" s="47" t="s">
        <v>539</v>
      </c>
      <c r="G1586" s="47" t="s">
        <v>540</v>
      </c>
      <c r="H1586" s="47" t="s">
        <v>541</v>
      </c>
      <c r="I1586" s="47" t="s">
        <v>542</v>
      </c>
      <c r="J1586" s="47" t="s">
        <v>543</v>
      </c>
      <c r="K1586" s="47">
        <v>21</v>
      </c>
      <c r="L1586" s="47" t="s">
        <v>544</v>
      </c>
      <c r="M1586" s="47" t="s">
        <v>545</v>
      </c>
      <c r="N1586" s="47" t="s">
        <v>546</v>
      </c>
      <c r="O1586" s="47" t="s">
        <v>547</v>
      </c>
      <c r="P1586" s="47" t="s">
        <v>548</v>
      </c>
      <c r="Q1586" s="47" t="s">
        <v>549</v>
      </c>
      <c r="R1586" s="47" t="s">
        <v>570</v>
      </c>
      <c r="S1586" s="47" t="s">
        <v>571</v>
      </c>
      <c r="T1586" s="114">
        <v>1.7390000000000001</v>
      </c>
      <c r="U1586" s="47" t="s">
        <v>639</v>
      </c>
      <c r="V1586" s="53"/>
      <c r="W1586" s="114"/>
    </row>
    <row r="1587" spans="1:23" x14ac:dyDescent="0.25">
      <c r="A1587" t="s">
        <v>63</v>
      </c>
      <c r="B1587" t="s">
        <v>696</v>
      </c>
      <c r="C1587" t="s">
        <v>187</v>
      </c>
      <c r="D1587" t="s">
        <v>538</v>
      </c>
      <c r="F1587" t="s">
        <v>539</v>
      </c>
      <c r="G1587" t="s">
        <v>540</v>
      </c>
      <c r="H1587" t="s">
        <v>541</v>
      </c>
      <c r="I1587" t="s">
        <v>542</v>
      </c>
      <c r="J1587" t="s">
        <v>543</v>
      </c>
      <c r="K1587">
        <v>21</v>
      </c>
      <c r="L1587" t="s">
        <v>574</v>
      </c>
      <c r="M1587" t="s">
        <v>575</v>
      </c>
      <c r="N1587" t="s">
        <v>546</v>
      </c>
      <c r="O1587" t="s">
        <v>547</v>
      </c>
      <c r="P1587" t="s">
        <v>548</v>
      </c>
      <c r="Q1587" t="s">
        <v>549</v>
      </c>
      <c r="R1587" t="s">
        <v>131</v>
      </c>
      <c r="S1587" t="s">
        <v>550</v>
      </c>
      <c r="T1587" s="113">
        <v>104396</v>
      </c>
      <c r="U1587" t="s">
        <v>639</v>
      </c>
    </row>
    <row r="1588" spans="1:23" x14ac:dyDescent="0.25">
      <c r="A1588" t="s">
        <v>63</v>
      </c>
      <c r="B1588" t="s">
        <v>696</v>
      </c>
      <c r="C1588" t="s">
        <v>187</v>
      </c>
      <c r="D1588" t="s">
        <v>538</v>
      </c>
      <c r="F1588" t="s">
        <v>539</v>
      </c>
      <c r="G1588" t="s">
        <v>540</v>
      </c>
      <c r="H1588" t="s">
        <v>541</v>
      </c>
      <c r="I1588" t="s">
        <v>542</v>
      </c>
      <c r="J1588" t="s">
        <v>543</v>
      </c>
      <c r="K1588">
        <v>21</v>
      </c>
      <c r="L1588" t="s">
        <v>574</v>
      </c>
      <c r="M1588" t="s">
        <v>575</v>
      </c>
      <c r="N1588" t="s">
        <v>546</v>
      </c>
      <c r="O1588" t="s">
        <v>547</v>
      </c>
      <c r="P1588" t="s">
        <v>548</v>
      </c>
      <c r="Q1588" t="s">
        <v>549</v>
      </c>
      <c r="R1588" t="s">
        <v>552</v>
      </c>
      <c r="S1588" t="s">
        <v>553</v>
      </c>
      <c r="T1588" s="113">
        <v>9.85</v>
      </c>
      <c r="U1588" t="s">
        <v>639</v>
      </c>
    </row>
    <row r="1589" spans="1:23" x14ac:dyDescent="0.25">
      <c r="A1589" t="s">
        <v>63</v>
      </c>
      <c r="B1589" t="s">
        <v>696</v>
      </c>
      <c r="C1589" t="s">
        <v>187</v>
      </c>
      <c r="D1589" t="s">
        <v>538</v>
      </c>
      <c r="F1589" t="s">
        <v>539</v>
      </c>
      <c r="G1589" t="s">
        <v>540</v>
      </c>
      <c r="H1589" t="s">
        <v>541</v>
      </c>
      <c r="I1589" t="s">
        <v>542</v>
      </c>
      <c r="J1589" t="s">
        <v>543</v>
      </c>
      <c r="K1589">
        <v>21</v>
      </c>
      <c r="L1589" t="s">
        <v>574</v>
      </c>
      <c r="M1589" t="s">
        <v>575</v>
      </c>
      <c r="N1589" t="s">
        <v>546</v>
      </c>
      <c r="O1589" t="s">
        <v>547</v>
      </c>
      <c r="P1589" t="s">
        <v>548</v>
      </c>
      <c r="Q1589" t="s">
        <v>549</v>
      </c>
      <c r="R1589" t="s">
        <v>554</v>
      </c>
      <c r="S1589" t="s">
        <v>555</v>
      </c>
      <c r="T1589" s="113">
        <v>9529</v>
      </c>
      <c r="U1589" t="s">
        <v>639</v>
      </c>
    </row>
    <row r="1590" spans="1:23" x14ac:dyDescent="0.25">
      <c r="A1590" t="s">
        <v>63</v>
      </c>
      <c r="B1590" t="s">
        <v>696</v>
      </c>
      <c r="C1590" t="s">
        <v>187</v>
      </c>
      <c r="D1590" t="s">
        <v>538</v>
      </c>
      <c r="F1590" t="s">
        <v>539</v>
      </c>
      <c r="G1590" t="s">
        <v>540</v>
      </c>
      <c r="H1590" t="s">
        <v>541</v>
      </c>
      <c r="I1590" t="s">
        <v>542</v>
      </c>
      <c r="J1590" t="s">
        <v>543</v>
      </c>
      <c r="K1590">
        <v>21</v>
      </c>
      <c r="L1590" t="s">
        <v>574</v>
      </c>
      <c r="M1590" t="s">
        <v>575</v>
      </c>
      <c r="N1590" t="s">
        <v>546</v>
      </c>
      <c r="O1590" t="s">
        <v>547</v>
      </c>
      <c r="P1590" t="s">
        <v>548</v>
      </c>
      <c r="Q1590" t="s">
        <v>549</v>
      </c>
      <c r="R1590" t="s">
        <v>556</v>
      </c>
      <c r="S1590" t="s">
        <v>557</v>
      </c>
      <c r="T1590" s="113">
        <v>15.08</v>
      </c>
      <c r="U1590" t="s">
        <v>639</v>
      </c>
    </row>
    <row r="1591" spans="1:23" x14ac:dyDescent="0.25">
      <c r="A1591" t="s">
        <v>63</v>
      </c>
      <c r="B1591" t="s">
        <v>696</v>
      </c>
      <c r="C1591" t="s">
        <v>187</v>
      </c>
      <c r="D1591" t="s">
        <v>538</v>
      </c>
      <c r="F1591" t="s">
        <v>539</v>
      </c>
      <c r="G1591" t="s">
        <v>540</v>
      </c>
      <c r="H1591" t="s">
        <v>541</v>
      </c>
      <c r="I1591" t="s">
        <v>542</v>
      </c>
      <c r="J1591" t="s">
        <v>543</v>
      </c>
      <c r="K1591">
        <v>21</v>
      </c>
      <c r="L1591" t="s">
        <v>574</v>
      </c>
      <c r="M1591" t="s">
        <v>575</v>
      </c>
      <c r="N1591" t="s">
        <v>546</v>
      </c>
      <c r="O1591" t="s">
        <v>547</v>
      </c>
      <c r="P1591" t="s">
        <v>548</v>
      </c>
      <c r="Q1591" t="s">
        <v>549</v>
      </c>
      <c r="R1591" t="s">
        <v>558</v>
      </c>
      <c r="S1591" t="s">
        <v>559</v>
      </c>
      <c r="T1591" s="113">
        <v>7487</v>
      </c>
      <c r="U1591" t="s">
        <v>639</v>
      </c>
    </row>
    <row r="1592" spans="1:23" x14ac:dyDescent="0.25">
      <c r="A1592" t="s">
        <v>63</v>
      </c>
      <c r="B1592" t="s">
        <v>696</v>
      </c>
      <c r="C1592" t="s">
        <v>187</v>
      </c>
      <c r="D1592" t="s">
        <v>538</v>
      </c>
      <c r="F1592" t="s">
        <v>539</v>
      </c>
      <c r="G1592" t="s">
        <v>540</v>
      </c>
      <c r="H1592" t="s">
        <v>541</v>
      </c>
      <c r="I1592" t="s">
        <v>542</v>
      </c>
      <c r="J1592" t="s">
        <v>543</v>
      </c>
      <c r="K1592">
        <v>21</v>
      </c>
      <c r="L1592" t="s">
        <v>574</v>
      </c>
      <c r="M1592" t="s">
        <v>575</v>
      </c>
      <c r="N1592" t="s">
        <v>546</v>
      </c>
      <c r="O1592" t="s">
        <v>547</v>
      </c>
      <c r="P1592" t="s">
        <v>548</v>
      </c>
      <c r="Q1592" t="s">
        <v>549</v>
      </c>
      <c r="R1592" t="s">
        <v>560</v>
      </c>
      <c r="S1592" t="s">
        <v>561</v>
      </c>
      <c r="T1592" s="113">
        <v>14.19</v>
      </c>
      <c r="U1592" t="s">
        <v>639</v>
      </c>
    </row>
    <row r="1593" spans="1:23" x14ac:dyDescent="0.25">
      <c r="A1593" t="s">
        <v>63</v>
      </c>
      <c r="B1593" t="s">
        <v>696</v>
      </c>
      <c r="C1593" t="s">
        <v>187</v>
      </c>
      <c r="D1593" t="s">
        <v>538</v>
      </c>
      <c r="F1593" t="s">
        <v>539</v>
      </c>
      <c r="G1593" t="s">
        <v>540</v>
      </c>
      <c r="H1593" t="s">
        <v>541</v>
      </c>
      <c r="I1593" t="s">
        <v>542</v>
      </c>
      <c r="J1593" t="s">
        <v>543</v>
      </c>
      <c r="K1593">
        <v>21</v>
      </c>
      <c r="L1593" t="s">
        <v>574</v>
      </c>
      <c r="M1593" t="s">
        <v>575</v>
      </c>
      <c r="N1593" t="s">
        <v>546</v>
      </c>
      <c r="O1593" t="s">
        <v>547</v>
      </c>
      <c r="P1593" t="s">
        <v>548</v>
      </c>
      <c r="Q1593" t="s">
        <v>549</v>
      </c>
      <c r="R1593" t="s">
        <v>562</v>
      </c>
      <c r="S1593" t="s">
        <v>563</v>
      </c>
      <c r="T1593" s="113">
        <v>2121</v>
      </c>
      <c r="U1593" t="s">
        <v>639</v>
      </c>
    </row>
    <row r="1594" spans="1:23" x14ac:dyDescent="0.25">
      <c r="A1594" t="s">
        <v>63</v>
      </c>
      <c r="B1594" t="s">
        <v>696</v>
      </c>
      <c r="C1594" t="s">
        <v>187</v>
      </c>
      <c r="D1594" t="s">
        <v>538</v>
      </c>
      <c r="F1594" t="s">
        <v>539</v>
      </c>
      <c r="G1594" t="s">
        <v>540</v>
      </c>
      <c r="H1594" t="s">
        <v>541</v>
      </c>
      <c r="I1594" t="s">
        <v>542</v>
      </c>
      <c r="J1594" t="s">
        <v>543</v>
      </c>
      <c r="K1594">
        <v>21</v>
      </c>
      <c r="L1594" t="s">
        <v>574</v>
      </c>
      <c r="M1594" t="s">
        <v>575</v>
      </c>
      <c r="N1594" t="s">
        <v>546</v>
      </c>
      <c r="O1594" t="s">
        <v>547</v>
      </c>
      <c r="P1594" t="s">
        <v>548</v>
      </c>
      <c r="Q1594" t="s">
        <v>549</v>
      </c>
      <c r="R1594" t="s">
        <v>564</v>
      </c>
      <c r="S1594" t="s">
        <v>565</v>
      </c>
      <c r="T1594" s="113">
        <v>19942</v>
      </c>
      <c r="U1594" t="s">
        <v>639</v>
      </c>
    </row>
    <row r="1595" spans="1:23" x14ac:dyDescent="0.25">
      <c r="A1595" t="s">
        <v>63</v>
      </c>
      <c r="B1595" t="s">
        <v>696</v>
      </c>
      <c r="C1595" t="s">
        <v>187</v>
      </c>
      <c r="D1595" t="s">
        <v>538</v>
      </c>
      <c r="F1595" t="s">
        <v>539</v>
      </c>
      <c r="G1595" t="s">
        <v>540</v>
      </c>
      <c r="H1595" t="s">
        <v>541</v>
      </c>
      <c r="I1595" t="s">
        <v>542</v>
      </c>
      <c r="J1595" t="s">
        <v>543</v>
      </c>
      <c r="K1595">
        <v>21</v>
      </c>
      <c r="L1595" t="s">
        <v>574</v>
      </c>
      <c r="M1595" t="s">
        <v>575</v>
      </c>
      <c r="N1595" t="s">
        <v>546</v>
      </c>
      <c r="O1595" t="s">
        <v>547</v>
      </c>
      <c r="P1595" t="s">
        <v>548</v>
      </c>
      <c r="Q1595" t="s">
        <v>549</v>
      </c>
      <c r="R1595" t="s">
        <v>566</v>
      </c>
      <c r="S1595" t="s">
        <v>567</v>
      </c>
      <c r="T1595" s="113">
        <v>9693</v>
      </c>
      <c r="U1595" t="s">
        <v>639</v>
      </c>
    </row>
    <row r="1596" spans="1:23" x14ac:dyDescent="0.25">
      <c r="A1596" t="s">
        <v>63</v>
      </c>
      <c r="B1596" t="s">
        <v>696</v>
      </c>
      <c r="C1596" t="s">
        <v>187</v>
      </c>
      <c r="D1596" t="s">
        <v>538</v>
      </c>
      <c r="F1596" t="s">
        <v>539</v>
      </c>
      <c r="G1596" t="s">
        <v>540</v>
      </c>
      <c r="H1596" t="s">
        <v>541</v>
      </c>
      <c r="I1596" t="s">
        <v>542</v>
      </c>
      <c r="J1596" t="s">
        <v>543</v>
      </c>
      <c r="K1596">
        <v>21</v>
      </c>
      <c r="L1596" t="s">
        <v>574</v>
      </c>
      <c r="M1596" t="s">
        <v>575</v>
      </c>
      <c r="N1596" t="s">
        <v>546</v>
      </c>
      <c r="O1596" t="s">
        <v>547</v>
      </c>
      <c r="P1596" t="s">
        <v>548</v>
      </c>
      <c r="Q1596" t="s">
        <v>549</v>
      </c>
      <c r="R1596" t="s">
        <v>568</v>
      </c>
      <c r="S1596" t="s">
        <v>569</v>
      </c>
      <c r="T1596" s="113">
        <v>14765</v>
      </c>
      <c r="U1596" t="s">
        <v>639</v>
      </c>
    </row>
    <row r="1597" spans="1:23" x14ac:dyDescent="0.25">
      <c r="A1597" t="s">
        <v>63</v>
      </c>
      <c r="B1597" t="s">
        <v>696</v>
      </c>
      <c r="C1597" t="s">
        <v>187</v>
      </c>
      <c r="D1597" t="s">
        <v>538</v>
      </c>
      <c r="F1597" t="s">
        <v>539</v>
      </c>
      <c r="G1597" t="s">
        <v>540</v>
      </c>
      <c r="H1597" t="s">
        <v>541</v>
      </c>
      <c r="I1597" t="s">
        <v>542</v>
      </c>
      <c r="J1597" t="s">
        <v>543</v>
      </c>
      <c r="K1597">
        <v>21</v>
      </c>
      <c r="L1597" t="s">
        <v>574</v>
      </c>
      <c r="M1597" t="s">
        <v>575</v>
      </c>
      <c r="N1597" t="s">
        <v>546</v>
      </c>
      <c r="O1597" t="s">
        <v>547</v>
      </c>
      <c r="P1597" t="s">
        <v>548</v>
      </c>
      <c r="Q1597" t="s">
        <v>549</v>
      </c>
      <c r="R1597" t="s">
        <v>570</v>
      </c>
      <c r="S1597" t="s">
        <v>571</v>
      </c>
      <c r="T1597" s="113">
        <v>1739</v>
      </c>
      <c r="U1597" t="s">
        <v>639</v>
      </c>
    </row>
    <row r="1598" spans="1:23" x14ac:dyDescent="0.25">
      <c r="A1598" t="s">
        <v>63</v>
      </c>
      <c r="B1598" t="s">
        <v>696</v>
      </c>
      <c r="C1598" t="s">
        <v>187</v>
      </c>
      <c r="D1598" t="s">
        <v>538</v>
      </c>
      <c r="F1598" t="s">
        <v>539</v>
      </c>
      <c r="G1598" t="s">
        <v>540</v>
      </c>
      <c r="H1598" t="s">
        <v>541</v>
      </c>
      <c r="I1598" t="s">
        <v>542</v>
      </c>
      <c r="J1598" t="s">
        <v>543</v>
      </c>
      <c r="K1598">
        <v>21</v>
      </c>
      <c r="L1598" t="s">
        <v>576</v>
      </c>
      <c r="M1598" t="s">
        <v>547</v>
      </c>
      <c r="N1598" t="s">
        <v>546</v>
      </c>
      <c r="O1598" t="s">
        <v>547</v>
      </c>
      <c r="P1598" t="s">
        <v>548</v>
      </c>
      <c r="Q1598" t="s">
        <v>549</v>
      </c>
      <c r="R1598" t="s">
        <v>131</v>
      </c>
      <c r="S1598" t="s">
        <v>550</v>
      </c>
      <c r="T1598" s="113">
        <v>51119</v>
      </c>
      <c r="U1598" t="s">
        <v>639</v>
      </c>
    </row>
    <row r="1599" spans="1:23" x14ac:dyDescent="0.25">
      <c r="A1599" t="s">
        <v>63</v>
      </c>
      <c r="B1599" t="s">
        <v>696</v>
      </c>
      <c r="C1599" t="s">
        <v>187</v>
      </c>
      <c r="D1599" t="s">
        <v>538</v>
      </c>
      <c r="F1599" t="s">
        <v>539</v>
      </c>
      <c r="G1599" t="s">
        <v>540</v>
      </c>
      <c r="H1599" t="s">
        <v>541</v>
      </c>
      <c r="I1599" t="s">
        <v>542</v>
      </c>
      <c r="J1599" t="s">
        <v>543</v>
      </c>
      <c r="K1599">
        <v>21</v>
      </c>
      <c r="L1599" t="s">
        <v>576</v>
      </c>
      <c r="M1599" t="s">
        <v>547</v>
      </c>
      <c r="N1599" t="s">
        <v>546</v>
      </c>
      <c r="O1599" t="s">
        <v>547</v>
      </c>
      <c r="P1599" t="s">
        <v>548</v>
      </c>
      <c r="Q1599" t="s">
        <v>549</v>
      </c>
      <c r="R1599" t="s">
        <v>552</v>
      </c>
      <c r="S1599" t="s">
        <v>553</v>
      </c>
      <c r="T1599" s="113">
        <v>2236</v>
      </c>
      <c r="U1599" t="s">
        <v>639</v>
      </c>
    </row>
    <row r="1600" spans="1:23" x14ac:dyDescent="0.25">
      <c r="A1600" t="s">
        <v>63</v>
      </c>
      <c r="B1600" t="s">
        <v>696</v>
      </c>
      <c r="C1600" t="s">
        <v>187</v>
      </c>
      <c r="D1600" t="s">
        <v>538</v>
      </c>
      <c r="F1600" t="s">
        <v>539</v>
      </c>
      <c r="G1600" t="s">
        <v>540</v>
      </c>
      <c r="H1600" t="s">
        <v>541</v>
      </c>
      <c r="I1600" t="s">
        <v>542</v>
      </c>
      <c r="J1600" t="s">
        <v>543</v>
      </c>
      <c r="K1600">
        <v>21</v>
      </c>
      <c r="L1600" t="s">
        <v>576</v>
      </c>
      <c r="M1600" t="s">
        <v>547</v>
      </c>
      <c r="N1600" t="s">
        <v>546</v>
      </c>
      <c r="O1600" t="s">
        <v>547</v>
      </c>
      <c r="P1600" t="s">
        <v>548</v>
      </c>
      <c r="Q1600" t="s">
        <v>549</v>
      </c>
      <c r="R1600" t="s">
        <v>554</v>
      </c>
      <c r="S1600" t="s">
        <v>555</v>
      </c>
      <c r="T1600" s="113">
        <v>8461</v>
      </c>
      <c r="U1600" t="s">
        <v>639</v>
      </c>
    </row>
    <row r="1601" spans="1:23" x14ac:dyDescent="0.25">
      <c r="A1601" t="s">
        <v>63</v>
      </c>
      <c r="B1601" t="s">
        <v>696</v>
      </c>
      <c r="C1601" t="s">
        <v>187</v>
      </c>
      <c r="D1601" t="s">
        <v>538</v>
      </c>
      <c r="F1601" t="s">
        <v>539</v>
      </c>
      <c r="G1601" t="s">
        <v>540</v>
      </c>
      <c r="H1601" t="s">
        <v>541</v>
      </c>
      <c r="I1601" t="s">
        <v>542</v>
      </c>
      <c r="J1601" t="s">
        <v>543</v>
      </c>
      <c r="K1601">
        <v>21</v>
      </c>
      <c r="L1601" t="s">
        <v>576</v>
      </c>
      <c r="M1601" t="s">
        <v>547</v>
      </c>
      <c r="N1601" t="s">
        <v>546</v>
      </c>
      <c r="O1601" t="s">
        <v>547</v>
      </c>
      <c r="P1601" t="s">
        <v>548</v>
      </c>
      <c r="Q1601" t="s">
        <v>549</v>
      </c>
      <c r="R1601" t="s">
        <v>556</v>
      </c>
      <c r="S1601" t="s">
        <v>557</v>
      </c>
      <c r="T1601" s="113">
        <v>8462</v>
      </c>
      <c r="U1601" t="s">
        <v>639</v>
      </c>
    </row>
    <row r="1602" spans="1:23" x14ac:dyDescent="0.25">
      <c r="A1602" t="s">
        <v>63</v>
      </c>
      <c r="B1602" t="s">
        <v>696</v>
      </c>
      <c r="C1602" t="s">
        <v>187</v>
      </c>
      <c r="D1602" t="s">
        <v>538</v>
      </c>
      <c r="F1602" t="s">
        <v>539</v>
      </c>
      <c r="G1602" t="s">
        <v>540</v>
      </c>
      <c r="H1602" t="s">
        <v>541</v>
      </c>
      <c r="I1602" t="s">
        <v>542</v>
      </c>
      <c r="J1602" t="s">
        <v>543</v>
      </c>
      <c r="K1602">
        <v>21</v>
      </c>
      <c r="L1602" t="s">
        <v>576</v>
      </c>
      <c r="M1602" t="s">
        <v>547</v>
      </c>
      <c r="N1602" t="s">
        <v>546</v>
      </c>
      <c r="O1602" t="s">
        <v>547</v>
      </c>
      <c r="P1602" t="s">
        <v>548</v>
      </c>
      <c r="Q1602" t="s">
        <v>549</v>
      </c>
      <c r="R1602" t="s">
        <v>558</v>
      </c>
      <c r="S1602" t="s">
        <v>559</v>
      </c>
      <c r="T1602" s="113">
        <v>11441</v>
      </c>
      <c r="U1602" t="s">
        <v>639</v>
      </c>
    </row>
    <row r="1603" spans="1:23" x14ac:dyDescent="0.25">
      <c r="A1603" t="s">
        <v>63</v>
      </c>
      <c r="B1603" t="s">
        <v>696</v>
      </c>
      <c r="C1603" t="s">
        <v>187</v>
      </c>
      <c r="D1603" t="s">
        <v>538</v>
      </c>
      <c r="F1603" t="s">
        <v>539</v>
      </c>
      <c r="G1603" t="s">
        <v>540</v>
      </c>
      <c r="H1603" t="s">
        <v>541</v>
      </c>
      <c r="I1603" t="s">
        <v>542</v>
      </c>
      <c r="J1603" t="s">
        <v>543</v>
      </c>
      <c r="K1603">
        <v>21</v>
      </c>
      <c r="L1603" t="s">
        <v>576</v>
      </c>
      <c r="M1603" t="s">
        <v>547</v>
      </c>
      <c r="N1603" t="s">
        <v>546</v>
      </c>
      <c r="O1603" t="s">
        <v>547</v>
      </c>
      <c r="P1603" t="s">
        <v>548</v>
      </c>
      <c r="Q1603" t="s">
        <v>549</v>
      </c>
      <c r="R1603" t="s">
        <v>560</v>
      </c>
      <c r="S1603" t="s">
        <v>561</v>
      </c>
      <c r="T1603" s="113">
        <v>10.82</v>
      </c>
      <c r="U1603" t="s">
        <v>639</v>
      </c>
    </row>
    <row r="1604" spans="1:23" x14ac:dyDescent="0.25">
      <c r="A1604" t="s">
        <v>63</v>
      </c>
      <c r="B1604" t="s">
        <v>696</v>
      </c>
      <c r="C1604" t="s">
        <v>187</v>
      </c>
      <c r="D1604" t="s">
        <v>538</v>
      </c>
      <c r="F1604" t="s">
        <v>539</v>
      </c>
      <c r="G1604" t="s">
        <v>540</v>
      </c>
      <c r="H1604" t="s">
        <v>541</v>
      </c>
      <c r="I1604" t="s">
        <v>542</v>
      </c>
      <c r="J1604" t="s">
        <v>543</v>
      </c>
      <c r="K1604">
        <v>21</v>
      </c>
      <c r="L1604" t="s">
        <v>576</v>
      </c>
      <c r="M1604" t="s">
        <v>547</v>
      </c>
      <c r="N1604" t="s">
        <v>546</v>
      </c>
      <c r="O1604" t="s">
        <v>547</v>
      </c>
      <c r="P1604" t="s">
        <v>548</v>
      </c>
      <c r="Q1604" t="s">
        <v>549</v>
      </c>
      <c r="R1604" t="s">
        <v>562</v>
      </c>
      <c r="S1604" t="s">
        <v>563</v>
      </c>
      <c r="T1604" s="113">
        <v>0.11</v>
      </c>
      <c r="U1604" t="s">
        <v>639</v>
      </c>
    </row>
    <row r="1605" spans="1:23" x14ac:dyDescent="0.25">
      <c r="A1605" t="s">
        <v>63</v>
      </c>
      <c r="B1605" t="s">
        <v>696</v>
      </c>
      <c r="C1605" t="s">
        <v>187</v>
      </c>
      <c r="D1605" t="s">
        <v>538</v>
      </c>
      <c r="F1605" t="s">
        <v>539</v>
      </c>
      <c r="G1605" t="s">
        <v>540</v>
      </c>
      <c r="H1605" t="s">
        <v>541</v>
      </c>
      <c r="I1605" t="s">
        <v>542</v>
      </c>
      <c r="J1605" t="s">
        <v>543</v>
      </c>
      <c r="K1605">
        <v>21</v>
      </c>
      <c r="L1605" t="s">
        <v>576</v>
      </c>
      <c r="M1605" t="s">
        <v>547</v>
      </c>
      <c r="N1605" t="s">
        <v>546</v>
      </c>
      <c r="O1605" t="s">
        <v>547</v>
      </c>
      <c r="P1605" t="s">
        <v>548</v>
      </c>
      <c r="Q1605" t="s">
        <v>549</v>
      </c>
      <c r="R1605" t="s">
        <v>564</v>
      </c>
      <c r="S1605" t="s">
        <v>565</v>
      </c>
      <c r="T1605" s="113">
        <v>0.627</v>
      </c>
      <c r="U1605" t="s">
        <v>639</v>
      </c>
    </row>
    <row r="1606" spans="1:23" x14ac:dyDescent="0.25">
      <c r="A1606" t="s">
        <v>63</v>
      </c>
      <c r="B1606" t="s">
        <v>696</v>
      </c>
      <c r="C1606" t="s">
        <v>187</v>
      </c>
      <c r="D1606" t="s">
        <v>538</v>
      </c>
      <c r="F1606" t="s">
        <v>539</v>
      </c>
      <c r="G1606" t="s">
        <v>540</v>
      </c>
      <c r="H1606" t="s">
        <v>541</v>
      </c>
      <c r="I1606" t="s">
        <v>542</v>
      </c>
      <c r="J1606" t="s">
        <v>543</v>
      </c>
      <c r="K1606">
        <v>21</v>
      </c>
      <c r="L1606" t="s">
        <v>576</v>
      </c>
      <c r="M1606" t="s">
        <v>547</v>
      </c>
      <c r="N1606" t="s">
        <v>546</v>
      </c>
      <c r="O1606" t="s">
        <v>547</v>
      </c>
      <c r="P1606" t="s">
        <v>548</v>
      </c>
      <c r="Q1606" t="s">
        <v>549</v>
      </c>
      <c r="R1606" t="s">
        <v>566</v>
      </c>
      <c r="S1606" t="s">
        <v>567</v>
      </c>
      <c r="T1606" s="113">
        <v>4.0199999999999996</v>
      </c>
      <c r="U1606" t="s">
        <v>639</v>
      </c>
    </row>
    <row r="1607" spans="1:23" x14ac:dyDescent="0.25">
      <c r="A1607" t="s">
        <v>63</v>
      </c>
      <c r="B1607" t="s">
        <v>696</v>
      </c>
      <c r="C1607" t="s">
        <v>187</v>
      </c>
      <c r="D1607" t="s">
        <v>538</v>
      </c>
      <c r="F1607" t="s">
        <v>539</v>
      </c>
      <c r="G1607" t="s">
        <v>540</v>
      </c>
      <c r="H1607" t="s">
        <v>541</v>
      </c>
      <c r="I1607" t="s">
        <v>542</v>
      </c>
      <c r="J1607" t="s">
        <v>543</v>
      </c>
      <c r="K1607">
        <v>21</v>
      </c>
      <c r="L1607" t="s">
        <v>576</v>
      </c>
      <c r="M1607" t="s">
        <v>547</v>
      </c>
      <c r="N1607" t="s">
        <v>546</v>
      </c>
      <c r="O1607" t="s">
        <v>547</v>
      </c>
      <c r="P1607" t="s">
        <v>548</v>
      </c>
      <c r="Q1607" t="s">
        <v>549</v>
      </c>
      <c r="R1607" t="s">
        <v>568</v>
      </c>
      <c r="S1607" t="s">
        <v>569</v>
      </c>
      <c r="T1607" s="113">
        <v>4942</v>
      </c>
      <c r="U1607" t="s">
        <v>639</v>
      </c>
    </row>
    <row r="1608" spans="1:23" x14ac:dyDescent="0.25">
      <c r="A1608" t="s">
        <v>63</v>
      </c>
      <c r="B1608" t="s">
        <v>696</v>
      </c>
      <c r="C1608" t="s">
        <v>187</v>
      </c>
      <c r="D1608" t="s">
        <v>538</v>
      </c>
      <c r="F1608" t="s">
        <v>539</v>
      </c>
      <c r="G1608" t="s">
        <v>540</v>
      </c>
      <c r="H1608" t="s">
        <v>541</v>
      </c>
      <c r="I1608" t="s">
        <v>542</v>
      </c>
      <c r="J1608" t="s">
        <v>543</v>
      </c>
      <c r="K1608">
        <v>21</v>
      </c>
      <c r="L1608" t="s">
        <v>576</v>
      </c>
      <c r="M1608" t="s">
        <v>547</v>
      </c>
      <c r="N1608" t="s">
        <v>546</v>
      </c>
      <c r="O1608" t="s">
        <v>547</v>
      </c>
      <c r="P1608" t="s">
        <v>548</v>
      </c>
      <c r="Q1608" t="s">
        <v>549</v>
      </c>
      <c r="R1608" t="s">
        <v>570</v>
      </c>
      <c r="S1608" t="s">
        <v>571</v>
      </c>
      <c r="T1608" s="113">
        <v>0</v>
      </c>
      <c r="U1608" t="s">
        <v>639</v>
      </c>
    </row>
    <row r="1609" spans="1:23" s="49" customFormat="1" x14ac:dyDescent="0.25">
      <c r="A1609" s="49" t="s">
        <v>479</v>
      </c>
      <c r="B1609" s="49" t="s">
        <v>697</v>
      </c>
      <c r="C1609" s="49" t="s">
        <v>187</v>
      </c>
      <c r="D1609" s="49" t="s">
        <v>538</v>
      </c>
      <c r="F1609" s="49" t="s">
        <v>539</v>
      </c>
      <c r="G1609" s="49" t="s">
        <v>540</v>
      </c>
      <c r="H1609" s="49" t="s">
        <v>541</v>
      </c>
      <c r="I1609" s="49" t="s">
        <v>542</v>
      </c>
      <c r="J1609" s="49" t="s">
        <v>543</v>
      </c>
      <c r="K1609" s="49">
        <v>21</v>
      </c>
      <c r="L1609" s="49" t="s">
        <v>544</v>
      </c>
      <c r="M1609" s="49" t="s">
        <v>545</v>
      </c>
      <c r="N1609" s="49" t="s">
        <v>546</v>
      </c>
      <c r="O1609" s="49" t="s">
        <v>547</v>
      </c>
      <c r="P1609" s="49" t="s">
        <v>548</v>
      </c>
      <c r="Q1609" s="49" t="s">
        <v>549</v>
      </c>
      <c r="R1609" s="49" t="s">
        <v>131</v>
      </c>
      <c r="S1609" s="49" t="s">
        <v>550</v>
      </c>
      <c r="T1609" s="116">
        <v>502.1</v>
      </c>
      <c r="U1609" s="49" t="s">
        <v>698</v>
      </c>
      <c r="V1609" s="50" t="s">
        <v>858</v>
      </c>
      <c r="W1609" s="116">
        <f>('ILO employment 2007'!T1610+'ILO employment 2007'!T1611+'ILO employment 2007'!T1612)*( 1 +'ILO employment 2007'!T1619/('ILO employment 2007'!T1609-'ILO employment 2007'!T1619))</f>
        <v>78.569445001001796</v>
      </c>
    </row>
    <row r="1610" spans="1:23" s="49" customFormat="1" x14ac:dyDescent="0.25">
      <c r="A1610" s="49" t="s">
        <v>479</v>
      </c>
      <c r="B1610" s="49" t="s">
        <v>697</v>
      </c>
      <c r="C1610" s="49" t="s">
        <v>187</v>
      </c>
      <c r="D1610" s="49" t="s">
        <v>538</v>
      </c>
      <c r="F1610" s="49" t="s">
        <v>539</v>
      </c>
      <c r="G1610" s="49" t="s">
        <v>540</v>
      </c>
      <c r="H1610" s="49" t="s">
        <v>541</v>
      </c>
      <c r="I1610" s="49" t="s">
        <v>542</v>
      </c>
      <c r="J1610" s="49" t="s">
        <v>543</v>
      </c>
      <c r="K1610" s="49">
        <v>21</v>
      </c>
      <c r="L1610" s="49" t="s">
        <v>544</v>
      </c>
      <c r="M1610" s="49" t="s">
        <v>545</v>
      </c>
      <c r="N1610" s="49" t="s">
        <v>546</v>
      </c>
      <c r="O1610" s="49" t="s">
        <v>547</v>
      </c>
      <c r="P1610" s="49" t="s">
        <v>548</v>
      </c>
      <c r="Q1610" s="49" t="s">
        <v>549</v>
      </c>
      <c r="R1610" s="49" t="s">
        <v>552</v>
      </c>
      <c r="S1610" s="49" t="s">
        <v>553</v>
      </c>
      <c r="T1610" s="116">
        <v>14.8</v>
      </c>
      <c r="U1610" s="49" t="s">
        <v>698</v>
      </c>
      <c r="V1610" s="50" t="s">
        <v>859</v>
      </c>
      <c r="W1610" s="116">
        <f>('ILO employment 2007'!T1613+'ILO employment 2007'!T1614+'ILO employment 2007'!T1615+'ILO employment 2007'!T1616+'ILO employment 2007'!T1617+'ILO employment 2007'!T1618)*( 1 +'ILO employment 2007'!T1619/('ILO employment 2007'!T1609-'ILO employment 2007'!T1619))</f>
        <v>423.53055499899813</v>
      </c>
    </row>
    <row r="1611" spans="1:23" s="49" customFormat="1" x14ac:dyDescent="0.25">
      <c r="A1611" s="49" t="s">
        <v>479</v>
      </c>
      <c r="B1611" s="49" t="s">
        <v>697</v>
      </c>
      <c r="C1611" s="49" t="s">
        <v>187</v>
      </c>
      <c r="D1611" s="49" t="s">
        <v>538</v>
      </c>
      <c r="F1611" s="49" t="s">
        <v>539</v>
      </c>
      <c r="G1611" s="49" t="s">
        <v>540</v>
      </c>
      <c r="H1611" s="49" t="s">
        <v>541</v>
      </c>
      <c r="I1611" s="49" t="s">
        <v>542</v>
      </c>
      <c r="J1611" s="49" t="s">
        <v>543</v>
      </c>
      <c r="K1611" s="49">
        <v>21</v>
      </c>
      <c r="L1611" s="49" t="s">
        <v>544</v>
      </c>
      <c r="M1611" s="49" t="s">
        <v>545</v>
      </c>
      <c r="N1611" s="49" t="s">
        <v>546</v>
      </c>
      <c r="O1611" s="49" t="s">
        <v>547</v>
      </c>
      <c r="P1611" s="49" t="s">
        <v>548</v>
      </c>
      <c r="Q1611" s="49" t="s">
        <v>549</v>
      </c>
      <c r="R1611" s="49" t="s">
        <v>554</v>
      </c>
      <c r="S1611" s="49" t="s">
        <v>555</v>
      </c>
      <c r="T1611" s="116">
        <v>17.7</v>
      </c>
      <c r="U1611" s="49" t="s">
        <v>698</v>
      </c>
      <c r="V1611" s="50" t="s">
        <v>862</v>
      </c>
      <c r="W1611" s="116">
        <f>SUM(T1610:T1619)</f>
        <v>502.1</v>
      </c>
    </row>
    <row r="1612" spans="1:23" s="49" customFormat="1" x14ac:dyDescent="0.25">
      <c r="A1612" s="49" t="s">
        <v>479</v>
      </c>
      <c r="B1612" s="49" t="s">
        <v>697</v>
      </c>
      <c r="C1612" s="49" t="s">
        <v>187</v>
      </c>
      <c r="D1612" s="49" t="s">
        <v>538</v>
      </c>
      <c r="F1612" s="49" t="s">
        <v>539</v>
      </c>
      <c r="G1612" s="49" t="s">
        <v>540</v>
      </c>
      <c r="H1612" s="49" t="s">
        <v>541</v>
      </c>
      <c r="I1612" s="49" t="s">
        <v>542</v>
      </c>
      <c r="J1612" s="49" t="s">
        <v>543</v>
      </c>
      <c r="K1612" s="49">
        <v>21</v>
      </c>
      <c r="L1612" s="49" t="s">
        <v>544</v>
      </c>
      <c r="M1612" s="49" t="s">
        <v>545</v>
      </c>
      <c r="N1612" s="49" t="s">
        <v>546</v>
      </c>
      <c r="O1612" s="49" t="s">
        <v>547</v>
      </c>
      <c r="P1612" s="49" t="s">
        <v>548</v>
      </c>
      <c r="Q1612" s="49" t="s">
        <v>549</v>
      </c>
      <c r="R1612" s="49" t="s">
        <v>556</v>
      </c>
      <c r="S1612" s="49" t="s">
        <v>557</v>
      </c>
      <c r="T1612" s="116">
        <v>45.6</v>
      </c>
      <c r="U1612" s="49" t="s">
        <v>698</v>
      </c>
      <c r="V1612" s="50"/>
      <c r="W1612" s="116"/>
    </row>
    <row r="1613" spans="1:23" s="49" customFormat="1" x14ac:dyDescent="0.25">
      <c r="A1613" s="49" t="s">
        <v>479</v>
      </c>
      <c r="B1613" s="49" t="s">
        <v>697</v>
      </c>
      <c r="C1613" s="49" t="s">
        <v>187</v>
      </c>
      <c r="D1613" s="49" t="s">
        <v>538</v>
      </c>
      <c r="F1613" s="49" t="s">
        <v>539</v>
      </c>
      <c r="G1613" s="49" t="s">
        <v>540</v>
      </c>
      <c r="H1613" s="49" t="s">
        <v>541</v>
      </c>
      <c r="I1613" s="49" t="s">
        <v>542</v>
      </c>
      <c r="J1613" s="49" t="s">
        <v>543</v>
      </c>
      <c r="K1613" s="49">
        <v>21</v>
      </c>
      <c r="L1613" s="49" t="s">
        <v>544</v>
      </c>
      <c r="M1613" s="49" t="s">
        <v>545</v>
      </c>
      <c r="N1613" s="49" t="s">
        <v>546</v>
      </c>
      <c r="O1613" s="49" t="s">
        <v>547</v>
      </c>
      <c r="P1613" s="49" t="s">
        <v>548</v>
      </c>
      <c r="Q1613" s="49" t="s">
        <v>549</v>
      </c>
      <c r="R1613" s="49" t="s">
        <v>558</v>
      </c>
      <c r="S1613" s="49" t="s">
        <v>559</v>
      </c>
      <c r="T1613" s="116">
        <v>46</v>
      </c>
      <c r="U1613" s="49" t="s">
        <v>698</v>
      </c>
      <c r="V1613" s="50"/>
      <c r="W1613" s="116"/>
    </row>
    <row r="1614" spans="1:23" s="49" customFormat="1" x14ac:dyDescent="0.25">
      <c r="A1614" s="49" t="s">
        <v>479</v>
      </c>
      <c r="B1614" s="49" t="s">
        <v>697</v>
      </c>
      <c r="C1614" s="49" t="s">
        <v>187</v>
      </c>
      <c r="D1614" s="49" t="s">
        <v>538</v>
      </c>
      <c r="F1614" s="49" t="s">
        <v>539</v>
      </c>
      <c r="G1614" s="49" t="s">
        <v>540</v>
      </c>
      <c r="H1614" s="49" t="s">
        <v>541</v>
      </c>
      <c r="I1614" s="49" t="s">
        <v>542</v>
      </c>
      <c r="J1614" s="49" t="s">
        <v>543</v>
      </c>
      <c r="K1614" s="49">
        <v>21</v>
      </c>
      <c r="L1614" s="49" t="s">
        <v>544</v>
      </c>
      <c r="M1614" s="49" t="s">
        <v>545</v>
      </c>
      <c r="N1614" s="49" t="s">
        <v>546</v>
      </c>
      <c r="O1614" s="49" t="s">
        <v>547</v>
      </c>
      <c r="P1614" s="49" t="s">
        <v>548</v>
      </c>
      <c r="Q1614" s="49" t="s">
        <v>549</v>
      </c>
      <c r="R1614" s="49" t="s">
        <v>560</v>
      </c>
      <c r="S1614" s="49" t="s">
        <v>561</v>
      </c>
      <c r="T1614" s="116">
        <v>93.4</v>
      </c>
      <c r="U1614" s="49" t="s">
        <v>698</v>
      </c>
      <c r="V1614" s="50"/>
      <c r="W1614" s="116"/>
    </row>
    <row r="1615" spans="1:23" s="49" customFormat="1" x14ac:dyDescent="0.25">
      <c r="A1615" s="49" t="s">
        <v>479</v>
      </c>
      <c r="B1615" s="49" t="s">
        <v>697</v>
      </c>
      <c r="C1615" s="49" t="s">
        <v>187</v>
      </c>
      <c r="D1615" s="49" t="s">
        <v>538</v>
      </c>
      <c r="F1615" s="49" t="s">
        <v>539</v>
      </c>
      <c r="G1615" s="49" t="s">
        <v>540</v>
      </c>
      <c r="H1615" s="49" t="s">
        <v>541</v>
      </c>
      <c r="I1615" s="49" t="s">
        <v>542</v>
      </c>
      <c r="J1615" s="49" t="s">
        <v>543</v>
      </c>
      <c r="K1615" s="49">
        <v>21</v>
      </c>
      <c r="L1615" s="49" t="s">
        <v>544</v>
      </c>
      <c r="M1615" s="49" t="s">
        <v>545</v>
      </c>
      <c r="N1615" s="49" t="s">
        <v>546</v>
      </c>
      <c r="O1615" s="49" t="s">
        <v>547</v>
      </c>
      <c r="P1615" s="49" t="s">
        <v>548</v>
      </c>
      <c r="Q1615" s="49" t="s">
        <v>549</v>
      </c>
      <c r="R1615" s="49" t="s">
        <v>562</v>
      </c>
      <c r="S1615" s="49" t="s">
        <v>563</v>
      </c>
      <c r="T1615" s="116">
        <v>18.5</v>
      </c>
      <c r="U1615" s="49" t="s">
        <v>698</v>
      </c>
      <c r="V1615" s="50"/>
      <c r="W1615" s="116"/>
    </row>
    <row r="1616" spans="1:23" s="49" customFormat="1" x14ac:dyDescent="0.25">
      <c r="A1616" s="49" t="s">
        <v>479</v>
      </c>
      <c r="B1616" s="49" t="s">
        <v>697</v>
      </c>
      <c r="C1616" s="49" t="s">
        <v>187</v>
      </c>
      <c r="D1616" s="49" t="s">
        <v>538</v>
      </c>
      <c r="F1616" s="49" t="s">
        <v>539</v>
      </c>
      <c r="G1616" s="49" t="s">
        <v>540</v>
      </c>
      <c r="H1616" s="49" t="s">
        <v>541</v>
      </c>
      <c r="I1616" s="49" t="s">
        <v>542</v>
      </c>
      <c r="J1616" s="49" t="s">
        <v>543</v>
      </c>
      <c r="K1616" s="49">
        <v>21</v>
      </c>
      <c r="L1616" s="49" t="s">
        <v>544</v>
      </c>
      <c r="M1616" s="49" t="s">
        <v>545</v>
      </c>
      <c r="N1616" s="49" t="s">
        <v>546</v>
      </c>
      <c r="O1616" s="49" t="s">
        <v>547</v>
      </c>
      <c r="P1616" s="49" t="s">
        <v>548</v>
      </c>
      <c r="Q1616" s="49" t="s">
        <v>549</v>
      </c>
      <c r="R1616" s="49" t="s">
        <v>564</v>
      </c>
      <c r="S1616" s="49" t="s">
        <v>565</v>
      </c>
      <c r="T1616" s="116">
        <v>96.6</v>
      </c>
      <c r="U1616" s="49" t="s">
        <v>698</v>
      </c>
      <c r="V1616" s="50"/>
      <c r="W1616" s="116"/>
    </row>
    <row r="1617" spans="1:23" s="49" customFormat="1" x14ac:dyDescent="0.25">
      <c r="A1617" s="49" t="s">
        <v>479</v>
      </c>
      <c r="B1617" s="49" t="s">
        <v>697</v>
      </c>
      <c r="C1617" s="49" t="s">
        <v>187</v>
      </c>
      <c r="D1617" s="49" t="s">
        <v>538</v>
      </c>
      <c r="F1617" s="49" t="s">
        <v>539</v>
      </c>
      <c r="G1617" s="49" t="s">
        <v>540</v>
      </c>
      <c r="H1617" s="49" t="s">
        <v>541</v>
      </c>
      <c r="I1617" s="49" t="s">
        <v>542</v>
      </c>
      <c r="J1617" s="49" t="s">
        <v>543</v>
      </c>
      <c r="K1617" s="49">
        <v>21</v>
      </c>
      <c r="L1617" s="49" t="s">
        <v>544</v>
      </c>
      <c r="M1617" s="49" t="s">
        <v>545</v>
      </c>
      <c r="N1617" s="49" t="s">
        <v>546</v>
      </c>
      <c r="O1617" s="49" t="s">
        <v>547</v>
      </c>
      <c r="P1617" s="49" t="s">
        <v>548</v>
      </c>
      <c r="Q1617" s="49" t="s">
        <v>549</v>
      </c>
      <c r="R1617" s="49" t="s">
        <v>566</v>
      </c>
      <c r="S1617" s="49" t="s">
        <v>567</v>
      </c>
      <c r="T1617" s="116">
        <v>64.7</v>
      </c>
      <c r="U1617" s="49" t="s">
        <v>698</v>
      </c>
      <c r="V1617" s="50"/>
      <c r="W1617" s="116"/>
    </row>
    <row r="1618" spans="1:23" s="49" customFormat="1" x14ac:dyDescent="0.25">
      <c r="A1618" s="49" t="s">
        <v>479</v>
      </c>
      <c r="B1618" s="49" t="s">
        <v>697</v>
      </c>
      <c r="C1618" s="49" t="s">
        <v>187</v>
      </c>
      <c r="D1618" s="49" t="s">
        <v>538</v>
      </c>
      <c r="F1618" s="49" t="s">
        <v>539</v>
      </c>
      <c r="G1618" s="49" t="s">
        <v>540</v>
      </c>
      <c r="H1618" s="49" t="s">
        <v>541</v>
      </c>
      <c r="I1618" s="49" t="s">
        <v>542</v>
      </c>
      <c r="J1618" s="49" t="s">
        <v>543</v>
      </c>
      <c r="K1618" s="49">
        <v>21</v>
      </c>
      <c r="L1618" s="49" t="s">
        <v>544</v>
      </c>
      <c r="M1618" s="49" t="s">
        <v>545</v>
      </c>
      <c r="N1618" s="49" t="s">
        <v>546</v>
      </c>
      <c r="O1618" s="49" t="s">
        <v>547</v>
      </c>
      <c r="P1618" s="49" t="s">
        <v>548</v>
      </c>
      <c r="Q1618" s="49" t="s">
        <v>549</v>
      </c>
      <c r="R1618" s="49" t="s">
        <v>568</v>
      </c>
      <c r="S1618" s="49" t="s">
        <v>569</v>
      </c>
      <c r="T1618" s="116">
        <v>101.8</v>
      </c>
      <c r="U1618" s="49" t="s">
        <v>698</v>
      </c>
      <c r="V1618" s="50"/>
      <c r="W1618" s="116"/>
    </row>
    <row r="1619" spans="1:23" s="49" customFormat="1" x14ac:dyDescent="0.25">
      <c r="A1619" s="49" t="s">
        <v>479</v>
      </c>
      <c r="B1619" s="49" t="s">
        <v>697</v>
      </c>
      <c r="C1619" s="49" t="s">
        <v>187</v>
      </c>
      <c r="D1619" s="49" t="s">
        <v>538</v>
      </c>
      <c r="F1619" s="49" t="s">
        <v>539</v>
      </c>
      <c r="G1619" s="49" t="s">
        <v>540</v>
      </c>
      <c r="H1619" s="49" t="s">
        <v>541</v>
      </c>
      <c r="I1619" s="49" t="s">
        <v>542</v>
      </c>
      <c r="J1619" s="49" t="s">
        <v>543</v>
      </c>
      <c r="K1619" s="49">
        <v>21</v>
      </c>
      <c r="L1619" s="49" t="s">
        <v>544</v>
      </c>
      <c r="M1619" s="49" t="s">
        <v>545</v>
      </c>
      <c r="N1619" s="49" t="s">
        <v>546</v>
      </c>
      <c r="O1619" s="49" t="s">
        <v>547</v>
      </c>
      <c r="P1619" s="49" t="s">
        <v>548</v>
      </c>
      <c r="Q1619" s="49" t="s">
        <v>549</v>
      </c>
      <c r="R1619" s="49" t="s">
        <v>572</v>
      </c>
      <c r="S1619" s="49" t="s">
        <v>573</v>
      </c>
      <c r="T1619" s="116">
        <v>3</v>
      </c>
      <c r="U1619" s="49" t="s">
        <v>698</v>
      </c>
      <c r="V1619" s="50"/>
      <c r="W1619" s="116"/>
    </row>
    <row r="1620" spans="1:23" x14ac:dyDescent="0.25">
      <c r="A1620" t="s">
        <v>479</v>
      </c>
      <c r="B1620" t="s">
        <v>697</v>
      </c>
      <c r="C1620" t="s">
        <v>187</v>
      </c>
      <c r="D1620" t="s">
        <v>538</v>
      </c>
      <c r="F1620" t="s">
        <v>539</v>
      </c>
      <c r="G1620" t="s">
        <v>540</v>
      </c>
      <c r="H1620" t="s">
        <v>541</v>
      </c>
      <c r="I1620" t="s">
        <v>542</v>
      </c>
      <c r="J1620" t="s">
        <v>543</v>
      </c>
      <c r="K1620">
        <v>21</v>
      </c>
      <c r="L1620" t="s">
        <v>574</v>
      </c>
      <c r="M1620" t="s">
        <v>575</v>
      </c>
      <c r="N1620" t="s">
        <v>546</v>
      </c>
      <c r="O1620" t="s">
        <v>547</v>
      </c>
      <c r="P1620" t="s">
        <v>548</v>
      </c>
      <c r="Q1620" t="s">
        <v>549</v>
      </c>
      <c r="R1620" t="s">
        <v>131</v>
      </c>
      <c r="S1620" t="s">
        <v>550</v>
      </c>
      <c r="T1620" s="113">
        <v>335</v>
      </c>
      <c r="U1620" t="s">
        <v>698</v>
      </c>
    </row>
    <row r="1621" spans="1:23" x14ac:dyDescent="0.25">
      <c r="A1621" t="s">
        <v>479</v>
      </c>
      <c r="B1621" t="s">
        <v>697</v>
      </c>
      <c r="C1621" t="s">
        <v>187</v>
      </c>
      <c r="D1621" t="s">
        <v>538</v>
      </c>
      <c r="F1621" t="s">
        <v>539</v>
      </c>
      <c r="G1621" t="s">
        <v>540</v>
      </c>
      <c r="H1621" t="s">
        <v>541</v>
      </c>
      <c r="I1621" t="s">
        <v>542</v>
      </c>
      <c r="J1621" t="s">
        <v>543</v>
      </c>
      <c r="K1621">
        <v>21</v>
      </c>
      <c r="L1621" t="s">
        <v>574</v>
      </c>
      <c r="M1621" t="s">
        <v>575</v>
      </c>
      <c r="N1621" t="s">
        <v>546</v>
      </c>
      <c r="O1621" t="s">
        <v>547</v>
      </c>
      <c r="P1621" t="s">
        <v>548</v>
      </c>
      <c r="Q1621" t="s">
        <v>549</v>
      </c>
      <c r="R1621" t="s">
        <v>552</v>
      </c>
      <c r="S1621" t="s">
        <v>553</v>
      </c>
      <c r="T1621" s="113">
        <v>11.8</v>
      </c>
      <c r="U1621" t="s">
        <v>698</v>
      </c>
    </row>
    <row r="1622" spans="1:23" x14ac:dyDescent="0.25">
      <c r="A1622" t="s">
        <v>479</v>
      </c>
      <c r="B1622" t="s">
        <v>697</v>
      </c>
      <c r="C1622" t="s">
        <v>187</v>
      </c>
      <c r="D1622" t="s">
        <v>538</v>
      </c>
      <c r="F1622" t="s">
        <v>539</v>
      </c>
      <c r="G1622" t="s">
        <v>540</v>
      </c>
      <c r="H1622" t="s">
        <v>541</v>
      </c>
      <c r="I1622" t="s">
        <v>542</v>
      </c>
      <c r="J1622" t="s">
        <v>543</v>
      </c>
      <c r="K1622">
        <v>21</v>
      </c>
      <c r="L1622" t="s">
        <v>574</v>
      </c>
      <c r="M1622" t="s">
        <v>575</v>
      </c>
      <c r="N1622" t="s">
        <v>546</v>
      </c>
      <c r="O1622" t="s">
        <v>547</v>
      </c>
      <c r="P1622" t="s">
        <v>548</v>
      </c>
      <c r="Q1622" t="s">
        <v>549</v>
      </c>
      <c r="R1622" t="s">
        <v>554</v>
      </c>
      <c r="S1622" t="s">
        <v>555</v>
      </c>
      <c r="T1622" s="113">
        <v>11.5</v>
      </c>
      <c r="U1622" t="s">
        <v>698</v>
      </c>
    </row>
    <row r="1623" spans="1:23" x14ac:dyDescent="0.25">
      <c r="A1623" t="s">
        <v>479</v>
      </c>
      <c r="B1623" t="s">
        <v>697</v>
      </c>
      <c r="C1623" t="s">
        <v>187</v>
      </c>
      <c r="D1623" t="s">
        <v>538</v>
      </c>
      <c r="F1623" t="s">
        <v>539</v>
      </c>
      <c r="G1623" t="s">
        <v>540</v>
      </c>
      <c r="H1623" t="s">
        <v>541</v>
      </c>
      <c r="I1623" t="s">
        <v>542</v>
      </c>
      <c r="J1623" t="s">
        <v>543</v>
      </c>
      <c r="K1623">
        <v>21</v>
      </c>
      <c r="L1623" t="s">
        <v>574</v>
      </c>
      <c r="M1623" t="s">
        <v>575</v>
      </c>
      <c r="N1623" t="s">
        <v>546</v>
      </c>
      <c r="O1623" t="s">
        <v>547</v>
      </c>
      <c r="P1623" t="s">
        <v>548</v>
      </c>
      <c r="Q1623" t="s">
        <v>549</v>
      </c>
      <c r="R1623" t="s">
        <v>556</v>
      </c>
      <c r="S1623" t="s">
        <v>557</v>
      </c>
      <c r="T1623" s="113">
        <v>23.3</v>
      </c>
      <c r="U1623" t="s">
        <v>698</v>
      </c>
    </row>
    <row r="1624" spans="1:23" x14ac:dyDescent="0.25">
      <c r="A1624" t="s">
        <v>479</v>
      </c>
      <c r="B1624" t="s">
        <v>697</v>
      </c>
      <c r="C1624" t="s">
        <v>187</v>
      </c>
      <c r="D1624" t="s">
        <v>538</v>
      </c>
      <c r="F1624" t="s">
        <v>539</v>
      </c>
      <c r="G1624" t="s">
        <v>540</v>
      </c>
      <c r="H1624" t="s">
        <v>541</v>
      </c>
      <c r="I1624" t="s">
        <v>542</v>
      </c>
      <c r="J1624" t="s">
        <v>543</v>
      </c>
      <c r="K1624">
        <v>21</v>
      </c>
      <c r="L1624" t="s">
        <v>574</v>
      </c>
      <c r="M1624" t="s">
        <v>575</v>
      </c>
      <c r="N1624" t="s">
        <v>546</v>
      </c>
      <c r="O1624" t="s">
        <v>547</v>
      </c>
      <c r="P1624" t="s">
        <v>548</v>
      </c>
      <c r="Q1624" t="s">
        <v>549</v>
      </c>
      <c r="R1624" t="s">
        <v>558</v>
      </c>
      <c r="S1624" t="s">
        <v>559</v>
      </c>
      <c r="T1624" s="113">
        <v>18.8</v>
      </c>
      <c r="U1624" t="s">
        <v>698</v>
      </c>
    </row>
    <row r="1625" spans="1:23" x14ac:dyDescent="0.25">
      <c r="A1625" t="s">
        <v>479</v>
      </c>
      <c r="B1625" t="s">
        <v>697</v>
      </c>
      <c r="C1625" t="s">
        <v>187</v>
      </c>
      <c r="D1625" t="s">
        <v>538</v>
      </c>
      <c r="F1625" t="s">
        <v>539</v>
      </c>
      <c r="G1625" t="s">
        <v>540</v>
      </c>
      <c r="H1625" t="s">
        <v>541</v>
      </c>
      <c r="I1625" t="s">
        <v>542</v>
      </c>
      <c r="J1625" t="s">
        <v>543</v>
      </c>
      <c r="K1625">
        <v>21</v>
      </c>
      <c r="L1625" t="s">
        <v>574</v>
      </c>
      <c r="M1625" t="s">
        <v>575</v>
      </c>
      <c r="N1625" t="s">
        <v>546</v>
      </c>
      <c r="O1625" t="s">
        <v>547</v>
      </c>
      <c r="P1625" t="s">
        <v>548</v>
      </c>
      <c r="Q1625" t="s">
        <v>549</v>
      </c>
      <c r="R1625" t="s">
        <v>560</v>
      </c>
      <c r="S1625" t="s">
        <v>561</v>
      </c>
      <c r="T1625" s="113">
        <v>58.1</v>
      </c>
      <c r="U1625" t="s">
        <v>698</v>
      </c>
    </row>
    <row r="1626" spans="1:23" x14ac:dyDescent="0.25">
      <c r="A1626" t="s">
        <v>479</v>
      </c>
      <c r="B1626" t="s">
        <v>697</v>
      </c>
      <c r="C1626" t="s">
        <v>187</v>
      </c>
      <c r="D1626" t="s">
        <v>538</v>
      </c>
      <c r="F1626" t="s">
        <v>539</v>
      </c>
      <c r="G1626" t="s">
        <v>540</v>
      </c>
      <c r="H1626" t="s">
        <v>541</v>
      </c>
      <c r="I1626" t="s">
        <v>542</v>
      </c>
      <c r="J1626" t="s">
        <v>543</v>
      </c>
      <c r="K1626">
        <v>21</v>
      </c>
      <c r="L1626" t="s">
        <v>574</v>
      </c>
      <c r="M1626" t="s">
        <v>575</v>
      </c>
      <c r="N1626" t="s">
        <v>546</v>
      </c>
      <c r="O1626" t="s">
        <v>547</v>
      </c>
      <c r="P1626" t="s">
        <v>548</v>
      </c>
      <c r="Q1626" t="s">
        <v>549</v>
      </c>
      <c r="R1626" t="s">
        <v>562</v>
      </c>
      <c r="S1626" t="s">
        <v>563</v>
      </c>
      <c r="T1626" s="113">
        <v>14.5</v>
      </c>
      <c r="U1626" t="s">
        <v>698</v>
      </c>
    </row>
    <row r="1627" spans="1:23" x14ac:dyDescent="0.25">
      <c r="A1627" t="s">
        <v>479</v>
      </c>
      <c r="B1627" t="s">
        <v>697</v>
      </c>
      <c r="C1627" t="s">
        <v>187</v>
      </c>
      <c r="D1627" t="s">
        <v>538</v>
      </c>
      <c r="F1627" t="s">
        <v>539</v>
      </c>
      <c r="G1627" t="s">
        <v>540</v>
      </c>
      <c r="H1627" t="s">
        <v>541</v>
      </c>
      <c r="I1627" t="s">
        <v>542</v>
      </c>
      <c r="J1627" t="s">
        <v>543</v>
      </c>
      <c r="K1627">
        <v>21</v>
      </c>
      <c r="L1627" t="s">
        <v>574</v>
      </c>
      <c r="M1627" t="s">
        <v>575</v>
      </c>
      <c r="N1627" t="s">
        <v>546</v>
      </c>
      <c r="O1627" t="s">
        <v>547</v>
      </c>
      <c r="P1627" t="s">
        <v>548</v>
      </c>
      <c r="Q1627" t="s">
        <v>549</v>
      </c>
      <c r="R1627" t="s">
        <v>564</v>
      </c>
      <c r="S1627" t="s">
        <v>565</v>
      </c>
      <c r="T1627" s="113">
        <v>84.1</v>
      </c>
      <c r="U1627" t="s">
        <v>698</v>
      </c>
    </row>
    <row r="1628" spans="1:23" x14ac:dyDescent="0.25">
      <c r="A1628" t="s">
        <v>479</v>
      </c>
      <c r="B1628" t="s">
        <v>697</v>
      </c>
      <c r="C1628" t="s">
        <v>187</v>
      </c>
      <c r="D1628" t="s">
        <v>538</v>
      </c>
      <c r="F1628" t="s">
        <v>539</v>
      </c>
      <c r="G1628" t="s">
        <v>540</v>
      </c>
      <c r="H1628" t="s">
        <v>541</v>
      </c>
      <c r="I1628" t="s">
        <v>542</v>
      </c>
      <c r="J1628" t="s">
        <v>543</v>
      </c>
      <c r="K1628">
        <v>21</v>
      </c>
      <c r="L1628" t="s">
        <v>574</v>
      </c>
      <c r="M1628" t="s">
        <v>575</v>
      </c>
      <c r="N1628" t="s">
        <v>546</v>
      </c>
      <c r="O1628" t="s">
        <v>547</v>
      </c>
      <c r="P1628" t="s">
        <v>548</v>
      </c>
      <c r="Q1628" t="s">
        <v>549</v>
      </c>
      <c r="R1628" t="s">
        <v>566</v>
      </c>
      <c r="S1628" t="s">
        <v>567</v>
      </c>
      <c r="T1628" s="113">
        <v>47.5</v>
      </c>
      <c r="U1628" t="s">
        <v>698</v>
      </c>
    </row>
    <row r="1629" spans="1:23" x14ac:dyDescent="0.25">
      <c r="A1629" t="s">
        <v>479</v>
      </c>
      <c r="B1629" t="s">
        <v>697</v>
      </c>
      <c r="C1629" t="s">
        <v>187</v>
      </c>
      <c r="D1629" t="s">
        <v>538</v>
      </c>
      <c r="F1629" t="s">
        <v>539</v>
      </c>
      <c r="G1629" t="s">
        <v>540</v>
      </c>
      <c r="H1629" t="s">
        <v>541</v>
      </c>
      <c r="I1629" t="s">
        <v>542</v>
      </c>
      <c r="J1629" t="s">
        <v>543</v>
      </c>
      <c r="K1629">
        <v>21</v>
      </c>
      <c r="L1629" t="s">
        <v>574</v>
      </c>
      <c r="M1629" t="s">
        <v>575</v>
      </c>
      <c r="N1629" t="s">
        <v>546</v>
      </c>
      <c r="O1629" t="s">
        <v>547</v>
      </c>
      <c r="P1629" t="s">
        <v>548</v>
      </c>
      <c r="Q1629" t="s">
        <v>549</v>
      </c>
      <c r="R1629" t="s">
        <v>568</v>
      </c>
      <c r="S1629" t="s">
        <v>569</v>
      </c>
      <c r="T1629" s="113">
        <v>63.2</v>
      </c>
      <c r="U1629" t="s">
        <v>698</v>
      </c>
    </row>
    <row r="1630" spans="1:23" x14ac:dyDescent="0.25">
      <c r="A1630" t="s">
        <v>479</v>
      </c>
      <c r="B1630" t="s">
        <v>697</v>
      </c>
      <c r="C1630" t="s">
        <v>187</v>
      </c>
      <c r="D1630" t="s">
        <v>538</v>
      </c>
      <c r="F1630" t="s">
        <v>539</v>
      </c>
      <c r="G1630" t="s">
        <v>540</v>
      </c>
      <c r="H1630" t="s">
        <v>541</v>
      </c>
      <c r="I1630" t="s">
        <v>542</v>
      </c>
      <c r="J1630" t="s">
        <v>543</v>
      </c>
      <c r="K1630">
        <v>21</v>
      </c>
      <c r="L1630" t="s">
        <v>574</v>
      </c>
      <c r="M1630" t="s">
        <v>575</v>
      </c>
      <c r="N1630" t="s">
        <v>546</v>
      </c>
      <c r="O1630" t="s">
        <v>547</v>
      </c>
      <c r="P1630" t="s">
        <v>548</v>
      </c>
      <c r="Q1630" t="s">
        <v>549</v>
      </c>
      <c r="R1630" t="s">
        <v>572</v>
      </c>
      <c r="S1630" t="s">
        <v>573</v>
      </c>
      <c r="T1630" s="113">
        <v>2.2000000000000002</v>
      </c>
      <c r="U1630" t="s">
        <v>698</v>
      </c>
    </row>
    <row r="1631" spans="1:23" x14ac:dyDescent="0.25">
      <c r="A1631" t="s">
        <v>479</v>
      </c>
      <c r="B1631" t="s">
        <v>697</v>
      </c>
      <c r="C1631" t="s">
        <v>187</v>
      </c>
      <c r="D1631" t="s">
        <v>538</v>
      </c>
      <c r="F1631" t="s">
        <v>539</v>
      </c>
      <c r="G1631" t="s">
        <v>540</v>
      </c>
      <c r="H1631" t="s">
        <v>541</v>
      </c>
      <c r="I1631" t="s">
        <v>542</v>
      </c>
      <c r="J1631" t="s">
        <v>543</v>
      </c>
      <c r="K1631">
        <v>21</v>
      </c>
      <c r="L1631" t="s">
        <v>576</v>
      </c>
      <c r="M1631" t="s">
        <v>547</v>
      </c>
      <c r="N1631" t="s">
        <v>546</v>
      </c>
      <c r="O1631" t="s">
        <v>547</v>
      </c>
      <c r="P1631" t="s">
        <v>548</v>
      </c>
      <c r="Q1631" t="s">
        <v>549</v>
      </c>
      <c r="R1631" t="s">
        <v>131</v>
      </c>
      <c r="S1631" t="s">
        <v>550</v>
      </c>
      <c r="T1631" s="113">
        <v>167.1</v>
      </c>
      <c r="U1631" t="s">
        <v>698</v>
      </c>
    </row>
    <row r="1632" spans="1:23" x14ac:dyDescent="0.25">
      <c r="A1632" t="s">
        <v>479</v>
      </c>
      <c r="B1632" t="s">
        <v>697</v>
      </c>
      <c r="C1632" t="s">
        <v>187</v>
      </c>
      <c r="D1632" t="s">
        <v>538</v>
      </c>
      <c r="F1632" t="s">
        <v>539</v>
      </c>
      <c r="G1632" t="s">
        <v>540</v>
      </c>
      <c r="H1632" t="s">
        <v>541</v>
      </c>
      <c r="I1632" t="s">
        <v>542</v>
      </c>
      <c r="J1632" t="s">
        <v>543</v>
      </c>
      <c r="K1632">
        <v>21</v>
      </c>
      <c r="L1632" t="s">
        <v>576</v>
      </c>
      <c r="M1632" t="s">
        <v>547</v>
      </c>
      <c r="N1632" t="s">
        <v>546</v>
      </c>
      <c r="O1632" t="s">
        <v>547</v>
      </c>
      <c r="P1632" t="s">
        <v>548</v>
      </c>
      <c r="Q1632" t="s">
        <v>549</v>
      </c>
      <c r="R1632" t="s">
        <v>552</v>
      </c>
      <c r="S1632" t="s">
        <v>553</v>
      </c>
      <c r="T1632" s="113">
        <v>3</v>
      </c>
      <c r="U1632" t="s">
        <v>698</v>
      </c>
    </row>
    <row r="1633" spans="1:23" x14ac:dyDescent="0.25">
      <c r="A1633" t="s">
        <v>479</v>
      </c>
      <c r="B1633" t="s">
        <v>697</v>
      </c>
      <c r="C1633" t="s">
        <v>187</v>
      </c>
      <c r="D1633" t="s">
        <v>538</v>
      </c>
      <c r="F1633" t="s">
        <v>539</v>
      </c>
      <c r="G1633" t="s">
        <v>540</v>
      </c>
      <c r="H1633" t="s">
        <v>541</v>
      </c>
      <c r="I1633" t="s">
        <v>542</v>
      </c>
      <c r="J1633" t="s">
        <v>543</v>
      </c>
      <c r="K1633">
        <v>21</v>
      </c>
      <c r="L1633" t="s">
        <v>576</v>
      </c>
      <c r="M1633" t="s">
        <v>547</v>
      </c>
      <c r="N1633" t="s">
        <v>546</v>
      </c>
      <c r="O1633" t="s">
        <v>547</v>
      </c>
      <c r="P1633" t="s">
        <v>548</v>
      </c>
      <c r="Q1633" t="s">
        <v>549</v>
      </c>
      <c r="R1633" t="s">
        <v>554</v>
      </c>
      <c r="S1633" t="s">
        <v>555</v>
      </c>
      <c r="T1633" s="113">
        <v>6.2</v>
      </c>
      <c r="U1633" t="s">
        <v>698</v>
      </c>
    </row>
    <row r="1634" spans="1:23" x14ac:dyDescent="0.25">
      <c r="A1634" t="s">
        <v>479</v>
      </c>
      <c r="B1634" t="s">
        <v>697</v>
      </c>
      <c r="C1634" t="s">
        <v>187</v>
      </c>
      <c r="D1634" t="s">
        <v>538</v>
      </c>
      <c r="F1634" t="s">
        <v>539</v>
      </c>
      <c r="G1634" t="s">
        <v>540</v>
      </c>
      <c r="H1634" t="s">
        <v>541</v>
      </c>
      <c r="I1634" t="s">
        <v>542</v>
      </c>
      <c r="J1634" t="s">
        <v>543</v>
      </c>
      <c r="K1634">
        <v>21</v>
      </c>
      <c r="L1634" t="s">
        <v>576</v>
      </c>
      <c r="M1634" t="s">
        <v>547</v>
      </c>
      <c r="N1634" t="s">
        <v>546</v>
      </c>
      <c r="O1634" t="s">
        <v>547</v>
      </c>
      <c r="P1634" t="s">
        <v>548</v>
      </c>
      <c r="Q1634" t="s">
        <v>549</v>
      </c>
      <c r="R1634" t="s">
        <v>556</v>
      </c>
      <c r="S1634" t="s">
        <v>557</v>
      </c>
      <c r="T1634" s="113">
        <v>22.3</v>
      </c>
      <c r="U1634" t="s">
        <v>698</v>
      </c>
    </row>
    <row r="1635" spans="1:23" x14ac:dyDescent="0.25">
      <c r="A1635" t="s">
        <v>479</v>
      </c>
      <c r="B1635" t="s">
        <v>697</v>
      </c>
      <c r="C1635" t="s">
        <v>187</v>
      </c>
      <c r="D1635" t="s">
        <v>538</v>
      </c>
      <c r="F1635" t="s">
        <v>539</v>
      </c>
      <c r="G1635" t="s">
        <v>540</v>
      </c>
      <c r="H1635" t="s">
        <v>541</v>
      </c>
      <c r="I1635" t="s">
        <v>542</v>
      </c>
      <c r="J1635" t="s">
        <v>543</v>
      </c>
      <c r="K1635">
        <v>21</v>
      </c>
      <c r="L1635" t="s">
        <v>576</v>
      </c>
      <c r="M1635" t="s">
        <v>547</v>
      </c>
      <c r="N1635" t="s">
        <v>546</v>
      </c>
      <c r="O1635" t="s">
        <v>547</v>
      </c>
      <c r="P1635" t="s">
        <v>548</v>
      </c>
      <c r="Q1635" t="s">
        <v>549</v>
      </c>
      <c r="R1635" t="s">
        <v>558</v>
      </c>
      <c r="S1635" t="s">
        <v>559</v>
      </c>
      <c r="T1635" s="113">
        <v>27.2</v>
      </c>
      <c r="U1635" t="s">
        <v>698</v>
      </c>
    </row>
    <row r="1636" spans="1:23" x14ac:dyDescent="0.25">
      <c r="A1636" t="s">
        <v>479</v>
      </c>
      <c r="B1636" t="s">
        <v>697</v>
      </c>
      <c r="C1636" t="s">
        <v>187</v>
      </c>
      <c r="D1636" t="s">
        <v>538</v>
      </c>
      <c r="F1636" t="s">
        <v>539</v>
      </c>
      <c r="G1636" t="s">
        <v>540</v>
      </c>
      <c r="H1636" t="s">
        <v>541</v>
      </c>
      <c r="I1636" t="s">
        <v>542</v>
      </c>
      <c r="J1636" t="s">
        <v>543</v>
      </c>
      <c r="K1636">
        <v>21</v>
      </c>
      <c r="L1636" t="s">
        <v>576</v>
      </c>
      <c r="M1636" t="s">
        <v>547</v>
      </c>
      <c r="N1636" t="s">
        <v>546</v>
      </c>
      <c r="O1636" t="s">
        <v>547</v>
      </c>
      <c r="P1636" t="s">
        <v>548</v>
      </c>
      <c r="Q1636" t="s">
        <v>549</v>
      </c>
      <c r="R1636" t="s">
        <v>560</v>
      </c>
      <c r="S1636" t="s">
        <v>561</v>
      </c>
      <c r="T1636" s="113">
        <v>35.299999999999997</v>
      </c>
      <c r="U1636" t="s">
        <v>698</v>
      </c>
    </row>
    <row r="1637" spans="1:23" x14ac:dyDescent="0.25">
      <c r="A1637" t="s">
        <v>479</v>
      </c>
      <c r="B1637" t="s">
        <v>697</v>
      </c>
      <c r="C1637" t="s">
        <v>187</v>
      </c>
      <c r="D1637" t="s">
        <v>538</v>
      </c>
      <c r="F1637" t="s">
        <v>539</v>
      </c>
      <c r="G1637" t="s">
        <v>540</v>
      </c>
      <c r="H1637" t="s">
        <v>541</v>
      </c>
      <c r="I1637" t="s">
        <v>542</v>
      </c>
      <c r="J1637" t="s">
        <v>543</v>
      </c>
      <c r="K1637">
        <v>21</v>
      </c>
      <c r="L1637" t="s">
        <v>576</v>
      </c>
      <c r="M1637" t="s">
        <v>547</v>
      </c>
      <c r="N1637" t="s">
        <v>546</v>
      </c>
      <c r="O1637" t="s">
        <v>547</v>
      </c>
      <c r="P1637" t="s">
        <v>548</v>
      </c>
      <c r="Q1637" t="s">
        <v>549</v>
      </c>
      <c r="R1637" t="s">
        <v>562</v>
      </c>
      <c r="S1637" t="s">
        <v>563</v>
      </c>
      <c r="T1637" s="113">
        <v>4</v>
      </c>
      <c r="U1637" t="s">
        <v>698</v>
      </c>
    </row>
    <row r="1638" spans="1:23" x14ac:dyDescent="0.25">
      <c r="A1638" t="s">
        <v>479</v>
      </c>
      <c r="B1638" t="s">
        <v>697</v>
      </c>
      <c r="C1638" t="s">
        <v>187</v>
      </c>
      <c r="D1638" t="s">
        <v>538</v>
      </c>
      <c r="F1638" t="s">
        <v>539</v>
      </c>
      <c r="G1638" t="s">
        <v>540</v>
      </c>
      <c r="H1638" t="s">
        <v>541</v>
      </c>
      <c r="I1638" t="s">
        <v>542</v>
      </c>
      <c r="J1638" t="s">
        <v>543</v>
      </c>
      <c r="K1638">
        <v>21</v>
      </c>
      <c r="L1638" t="s">
        <v>576</v>
      </c>
      <c r="M1638" t="s">
        <v>547</v>
      </c>
      <c r="N1638" t="s">
        <v>546</v>
      </c>
      <c r="O1638" t="s">
        <v>547</v>
      </c>
      <c r="P1638" t="s">
        <v>548</v>
      </c>
      <c r="Q1638" t="s">
        <v>549</v>
      </c>
      <c r="R1638" t="s">
        <v>564</v>
      </c>
      <c r="S1638" t="s">
        <v>565</v>
      </c>
      <c r="T1638" s="113">
        <v>12.5</v>
      </c>
      <c r="U1638" t="s">
        <v>698</v>
      </c>
    </row>
    <row r="1639" spans="1:23" x14ac:dyDescent="0.25">
      <c r="A1639" t="s">
        <v>479</v>
      </c>
      <c r="B1639" t="s">
        <v>697</v>
      </c>
      <c r="C1639" t="s">
        <v>187</v>
      </c>
      <c r="D1639" t="s">
        <v>538</v>
      </c>
      <c r="F1639" t="s">
        <v>539</v>
      </c>
      <c r="G1639" t="s">
        <v>540</v>
      </c>
      <c r="H1639" t="s">
        <v>541</v>
      </c>
      <c r="I1639" t="s">
        <v>542</v>
      </c>
      <c r="J1639" t="s">
        <v>543</v>
      </c>
      <c r="K1639">
        <v>21</v>
      </c>
      <c r="L1639" t="s">
        <v>576</v>
      </c>
      <c r="M1639" t="s">
        <v>547</v>
      </c>
      <c r="N1639" t="s">
        <v>546</v>
      </c>
      <c r="O1639" t="s">
        <v>547</v>
      </c>
      <c r="P1639" t="s">
        <v>548</v>
      </c>
      <c r="Q1639" t="s">
        <v>549</v>
      </c>
      <c r="R1639" t="s">
        <v>566</v>
      </c>
      <c r="S1639" t="s">
        <v>567</v>
      </c>
      <c r="T1639" s="113">
        <v>17.2</v>
      </c>
      <c r="U1639" t="s">
        <v>698</v>
      </c>
    </row>
    <row r="1640" spans="1:23" x14ac:dyDescent="0.25">
      <c r="A1640" t="s">
        <v>479</v>
      </c>
      <c r="B1640" t="s">
        <v>697</v>
      </c>
      <c r="C1640" t="s">
        <v>187</v>
      </c>
      <c r="D1640" t="s">
        <v>538</v>
      </c>
      <c r="F1640" t="s">
        <v>539</v>
      </c>
      <c r="G1640" t="s">
        <v>540</v>
      </c>
      <c r="H1640" t="s">
        <v>541</v>
      </c>
      <c r="I1640" t="s">
        <v>542</v>
      </c>
      <c r="J1640" t="s">
        <v>543</v>
      </c>
      <c r="K1640">
        <v>21</v>
      </c>
      <c r="L1640" t="s">
        <v>576</v>
      </c>
      <c r="M1640" t="s">
        <v>547</v>
      </c>
      <c r="N1640" t="s">
        <v>546</v>
      </c>
      <c r="O1640" t="s">
        <v>547</v>
      </c>
      <c r="P1640" t="s">
        <v>548</v>
      </c>
      <c r="Q1640" t="s">
        <v>549</v>
      </c>
      <c r="R1640" t="s">
        <v>568</v>
      </c>
      <c r="S1640" t="s">
        <v>569</v>
      </c>
      <c r="T1640" s="113">
        <v>38.6</v>
      </c>
      <c r="U1640" t="s">
        <v>698</v>
      </c>
    </row>
    <row r="1641" spans="1:23" x14ac:dyDescent="0.25">
      <c r="A1641" t="s">
        <v>479</v>
      </c>
      <c r="B1641" t="s">
        <v>697</v>
      </c>
      <c r="C1641" t="s">
        <v>187</v>
      </c>
      <c r="D1641" t="s">
        <v>538</v>
      </c>
      <c r="F1641" t="s">
        <v>539</v>
      </c>
      <c r="G1641" t="s">
        <v>540</v>
      </c>
      <c r="H1641" t="s">
        <v>541</v>
      </c>
      <c r="I1641" t="s">
        <v>542</v>
      </c>
      <c r="J1641" t="s">
        <v>543</v>
      </c>
      <c r="K1641">
        <v>21</v>
      </c>
      <c r="L1641" t="s">
        <v>576</v>
      </c>
      <c r="M1641" t="s">
        <v>547</v>
      </c>
      <c r="N1641" t="s">
        <v>546</v>
      </c>
      <c r="O1641" t="s">
        <v>547</v>
      </c>
      <c r="P1641" t="s">
        <v>548</v>
      </c>
      <c r="Q1641" t="s">
        <v>549</v>
      </c>
      <c r="R1641" t="s">
        <v>572</v>
      </c>
      <c r="S1641" t="s">
        <v>573</v>
      </c>
      <c r="T1641" s="113">
        <v>0.8</v>
      </c>
      <c r="U1641" t="s">
        <v>698</v>
      </c>
    </row>
    <row r="1642" spans="1:23" s="49" customFormat="1" x14ac:dyDescent="0.25">
      <c r="A1642" s="49" t="s">
        <v>356</v>
      </c>
      <c r="B1642" s="49" t="s">
        <v>699</v>
      </c>
      <c r="C1642" s="49" t="s">
        <v>187</v>
      </c>
      <c r="D1642" s="49" t="s">
        <v>538</v>
      </c>
      <c r="F1642" s="49" t="s">
        <v>539</v>
      </c>
      <c r="G1642" s="49" t="s">
        <v>540</v>
      </c>
      <c r="H1642" s="49" t="s">
        <v>541</v>
      </c>
      <c r="I1642" s="49" t="s">
        <v>542</v>
      </c>
      <c r="J1642" s="49" t="s">
        <v>543</v>
      </c>
      <c r="K1642" s="49">
        <v>21</v>
      </c>
      <c r="L1642" s="49" t="s">
        <v>544</v>
      </c>
      <c r="M1642" s="49" t="s">
        <v>545</v>
      </c>
      <c r="N1642" s="49" t="s">
        <v>546</v>
      </c>
      <c r="O1642" s="49" t="s">
        <v>547</v>
      </c>
      <c r="P1642" s="49" t="s">
        <v>548</v>
      </c>
      <c r="Q1642" s="49" t="s">
        <v>549</v>
      </c>
      <c r="R1642" s="49" t="s">
        <v>131</v>
      </c>
      <c r="S1642" s="49" t="s">
        <v>550</v>
      </c>
      <c r="T1642" s="116">
        <v>42906.7</v>
      </c>
      <c r="U1642" s="49" t="s">
        <v>700</v>
      </c>
      <c r="V1642" s="50" t="s">
        <v>858</v>
      </c>
      <c r="W1642" s="116">
        <f>('ILO employment 2007'!T1643+'ILO employment 2007'!T1644+'ILO employment 2007'!T1645)*( 1 +'ILO employment 2007'!T1653/('ILO employment 2007'!T1642-'ILO employment 2007'!T1653))</f>
        <v>7963.3742389812214</v>
      </c>
    </row>
    <row r="1643" spans="1:23" s="49" customFormat="1" x14ac:dyDescent="0.25">
      <c r="A1643" s="49" t="s">
        <v>356</v>
      </c>
      <c r="B1643" s="49" t="s">
        <v>699</v>
      </c>
      <c r="C1643" s="49" t="s">
        <v>187</v>
      </c>
      <c r="D1643" s="49" t="s">
        <v>538</v>
      </c>
      <c r="F1643" s="49" t="s">
        <v>539</v>
      </c>
      <c r="G1643" s="49" t="s">
        <v>540</v>
      </c>
      <c r="H1643" s="49" t="s">
        <v>541</v>
      </c>
      <c r="I1643" s="49" t="s">
        <v>542</v>
      </c>
      <c r="J1643" s="49" t="s">
        <v>543</v>
      </c>
      <c r="K1643" s="49">
        <v>21</v>
      </c>
      <c r="L1643" s="49" t="s">
        <v>544</v>
      </c>
      <c r="M1643" s="49" t="s">
        <v>545</v>
      </c>
      <c r="N1643" s="49" t="s">
        <v>546</v>
      </c>
      <c r="O1643" s="49" t="s">
        <v>547</v>
      </c>
      <c r="P1643" s="49" t="s">
        <v>548</v>
      </c>
      <c r="Q1643" s="49" t="s">
        <v>549</v>
      </c>
      <c r="R1643" s="49" t="s">
        <v>552</v>
      </c>
      <c r="S1643" s="49" t="s">
        <v>553</v>
      </c>
      <c r="T1643" s="116">
        <v>914.7</v>
      </c>
      <c r="U1643" s="49" t="s">
        <v>700</v>
      </c>
      <c r="V1643" s="50" t="s">
        <v>859</v>
      </c>
      <c r="W1643" s="116">
        <f>('ILO employment 2007'!T1646+'ILO employment 2007'!T1647+'ILO employment 2007'!T1648+'ILO employment 2007'!T1649+'ILO employment 2007'!T1650+'ILO employment 2007'!T1651+'ILO employment 2007'!T1652)*( 1 +'ILO employment 2007'!T1653/('ILO employment 2007'!T1642-'ILO employment 2007'!T1653))</f>
        <v>34943.125759154253</v>
      </c>
    </row>
    <row r="1644" spans="1:23" s="49" customFormat="1" x14ac:dyDescent="0.25">
      <c r="A1644" s="49" t="s">
        <v>356</v>
      </c>
      <c r="B1644" s="49" t="s">
        <v>699</v>
      </c>
      <c r="C1644" s="49" t="s">
        <v>187</v>
      </c>
      <c r="D1644" s="49" t="s">
        <v>538</v>
      </c>
      <c r="F1644" s="49" t="s">
        <v>539</v>
      </c>
      <c r="G1644" s="49" t="s">
        <v>540</v>
      </c>
      <c r="H1644" s="49" t="s">
        <v>541</v>
      </c>
      <c r="I1644" s="49" t="s">
        <v>542</v>
      </c>
      <c r="J1644" s="49" t="s">
        <v>543</v>
      </c>
      <c r="K1644" s="49">
        <v>21</v>
      </c>
      <c r="L1644" s="49" t="s">
        <v>544</v>
      </c>
      <c r="M1644" s="49" t="s">
        <v>545</v>
      </c>
      <c r="N1644" s="49" t="s">
        <v>546</v>
      </c>
      <c r="O1644" s="49" t="s">
        <v>547</v>
      </c>
      <c r="P1644" s="49" t="s">
        <v>548</v>
      </c>
      <c r="Q1644" s="49" t="s">
        <v>549</v>
      </c>
      <c r="R1644" s="49" t="s">
        <v>554</v>
      </c>
      <c r="S1644" s="49" t="s">
        <v>555</v>
      </c>
      <c r="T1644" s="116">
        <v>2972.3</v>
      </c>
      <c r="U1644" s="49" t="s">
        <v>700</v>
      </c>
      <c r="V1644" s="50" t="s">
        <v>862</v>
      </c>
      <c r="W1644" s="116">
        <f>SUM(T1643:T1653)</f>
        <v>42906.5</v>
      </c>
    </row>
    <row r="1645" spans="1:23" s="49" customFormat="1" x14ac:dyDescent="0.25">
      <c r="A1645" s="49" t="s">
        <v>356</v>
      </c>
      <c r="B1645" s="49" t="s">
        <v>699</v>
      </c>
      <c r="C1645" s="49" t="s">
        <v>187</v>
      </c>
      <c r="D1645" s="49" t="s">
        <v>538</v>
      </c>
      <c r="F1645" s="49" t="s">
        <v>539</v>
      </c>
      <c r="G1645" s="49" t="s">
        <v>540</v>
      </c>
      <c r="H1645" s="49" t="s">
        <v>541</v>
      </c>
      <c r="I1645" s="49" t="s">
        <v>542</v>
      </c>
      <c r="J1645" s="49" t="s">
        <v>543</v>
      </c>
      <c r="K1645" s="49">
        <v>21</v>
      </c>
      <c r="L1645" s="49" t="s">
        <v>544</v>
      </c>
      <c r="M1645" s="49" t="s">
        <v>545</v>
      </c>
      <c r="N1645" s="49" t="s">
        <v>546</v>
      </c>
      <c r="O1645" s="49" t="s">
        <v>547</v>
      </c>
      <c r="P1645" s="49" t="s">
        <v>548</v>
      </c>
      <c r="Q1645" s="49" t="s">
        <v>549</v>
      </c>
      <c r="R1645" s="49" t="s">
        <v>556</v>
      </c>
      <c r="S1645" s="49" t="s">
        <v>557</v>
      </c>
      <c r="T1645" s="116">
        <v>4076.3</v>
      </c>
      <c r="U1645" s="49" t="s">
        <v>700</v>
      </c>
      <c r="V1645" s="50"/>
      <c r="W1645" s="116"/>
    </row>
    <row r="1646" spans="1:23" s="49" customFormat="1" x14ac:dyDescent="0.25">
      <c r="A1646" s="49" t="s">
        <v>356</v>
      </c>
      <c r="B1646" s="49" t="s">
        <v>699</v>
      </c>
      <c r="C1646" s="49" t="s">
        <v>187</v>
      </c>
      <c r="D1646" s="49" t="s">
        <v>538</v>
      </c>
      <c r="F1646" s="49" t="s">
        <v>539</v>
      </c>
      <c r="G1646" s="49" t="s">
        <v>540</v>
      </c>
      <c r="H1646" s="49" t="s">
        <v>541</v>
      </c>
      <c r="I1646" s="49" t="s">
        <v>542</v>
      </c>
      <c r="J1646" s="49" t="s">
        <v>543</v>
      </c>
      <c r="K1646" s="49">
        <v>21</v>
      </c>
      <c r="L1646" s="49" t="s">
        <v>544</v>
      </c>
      <c r="M1646" s="49" t="s">
        <v>545</v>
      </c>
      <c r="N1646" s="49" t="s">
        <v>546</v>
      </c>
      <c r="O1646" s="49" t="s">
        <v>547</v>
      </c>
      <c r="P1646" s="49" t="s">
        <v>548</v>
      </c>
      <c r="Q1646" s="49" t="s">
        <v>549</v>
      </c>
      <c r="R1646" s="49" t="s">
        <v>558</v>
      </c>
      <c r="S1646" s="49" t="s">
        <v>559</v>
      </c>
      <c r="T1646" s="116">
        <v>2972.1</v>
      </c>
      <c r="U1646" s="49" t="s">
        <v>700</v>
      </c>
      <c r="V1646" s="50"/>
      <c r="W1646" s="116"/>
    </row>
    <row r="1647" spans="1:23" s="49" customFormat="1" x14ac:dyDescent="0.25">
      <c r="A1647" s="49" t="s">
        <v>356</v>
      </c>
      <c r="B1647" s="49" t="s">
        <v>699</v>
      </c>
      <c r="C1647" s="49" t="s">
        <v>187</v>
      </c>
      <c r="D1647" s="49" t="s">
        <v>538</v>
      </c>
      <c r="F1647" s="49" t="s">
        <v>539</v>
      </c>
      <c r="G1647" s="49" t="s">
        <v>540</v>
      </c>
      <c r="H1647" s="49" t="s">
        <v>541</v>
      </c>
      <c r="I1647" s="49" t="s">
        <v>542</v>
      </c>
      <c r="J1647" s="49" t="s">
        <v>543</v>
      </c>
      <c r="K1647" s="49">
        <v>21</v>
      </c>
      <c r="L1647" s="49" t="s">
        <v>544</v>
      </c>
      <c r="M1647" s="49" t="s">
        <v>545</v>
      </c>
      <c r="N1647" s="49" t="s">
        <v>546</v>
      </c>
      <c r="O1647" s="49" t="s">
        <v>547</v>
      </c>
      <c r="P1647" s="49" t="s">
        <v>548</v>
      </c>
      <c r="Q1647" s="49" t="s">
        <v>549</v>
      </c>
      <c r="R1647" s="49" t="s">
        <v>560</v>
      </c>
      <c r="S1647" s="49" t="s">
        <v>561</v>
      </c>
      <c r="T1647" s="116">
        <v>7789.8</v>
      </c>
      <c r="U1647" s="49" t="s">
        <v>700</v>
      </c>
      <c r="V1647" s="50"/>
      <c r="W1647" s="116"/>
    </row>
    <row r="1648" spans="1:23" s="49" customFormat="1" x14ac:dyDescent="0.25">
      <c r="A1648" s="49" t="s">
        <v>356</v>
      </c>
      <c r="B1648" s="49" t="s">
        <v>699</v>
      </c>
      <c r="C1648" s="49" t="s">
        <v>187</v>
      </c>
      <c r="D1648" s="49" t="s">
        <v>538</v>
      </c>
      <c r="F1648" s="49" t="s">
        <v>539</v>
      </c>
      <c r="G1648" s="49" t="s">
        <v>540</v>
      </c>
      <c r="H1648" s="49" t="s">
        <v>541</v>
      </c>
      <c r="I1648" s="49" t="s">
        <v>542</v>
      </c>
      <c r="J1648" s="49" t="s">
        <v>543</v>
      </c>
      <c r="K1648" s="49">
        <v>21</v>
      </c>
      <c r="L1648" s="49" t="s">
        <v>544</v>
      </c>
      <c r="M1648" s="49" t="s">
        <v>545</v>
      </c>
      <c r="N1648" s="49" t="s">
        <v>546</v>
      </c>
      <c r="O1648" s="49" t="s">
        <v>547</v>
      </c>
      <c r="P1648" s="49" t="s">
        <v>548</v>
      </c>
      <c r="Q1648" s="49" t="s">
        <v>549</v>
      </c>
      <c r="R1648" s="49" t="s">
        <v>562</v>
      </c>
      <c r="S1648" s="49" t="s">
        <v>563</v>
      </c>
      <c r="T1648" s="116">
        <v>5644</v>
      </c>
      <c r="U1648" s="49" t="s">
        <v>700</v>
      </c>
      <c r="V1648" s="50"/>
      <c r="W1648" s="116"/>
    </row>
    <row r="1649" spans="1:23" s="49" customFormat="1" x14ac:dyDescent="0.25">
      <c r="A1649" s="49" t="s">
        <v>356</v>
      </c>
      <c r="B1649" s="49" t="s">
        <v>699</v>
      </c>
      <c r="C1649" s="49" t="s">
        <v>187</v>
      </c>
      <c r="D1649" s="49" t="s">
        <v>538</v>
      </c>
      <c r="F1649" s="49" t="s">
        <v>539</v>
      </c>
      <c r="G1649" s="49" t="s">
        <v>540</v>
      </c>
      <c r="H1649" s="49" t="s">
        <v>541</v>
      </c>
      <c r="I1649" s="49" t="s">
        <v>542</v>
      </c>
      <c r="J1649" s="49" t="s">
        <v>543</v>
      </c>
      <c r="K1649" s="49">
        <v>21</v>
      </c>
      <c r="L1649" s="49" t="s">
        <v>544</v>
      </c>
      <c r="M1649" s="49" t="s">
        <v>545</v>
      </c>
      <c r="N1649" s="49" t="s">
        <v>546</v>
      </c>
      <c r="O1649" s="49" t="s">
        <v>547</v>
      </c>
      <c r="P1649" s="49" t="s">
        <v>548</v>
      </c>
      <c r="Q1649" s="49" t="s">
        <v>549</v>
      </c>
      <c r="R1649" s="49" t="s">
        <v>564</v>
      </c>
      <c r="S1649" s="49" t="s">
        <v>565</v>
      </c>
      <c r="T1649" s="116">
        <v>6738.8</v>
      </c>
      <c r="U1649" s="49" t="s">
        <v>700</v>
      </c>
      <c r="V1649" s="50"/>
      <c r="W1649" s="116"/>
    </row>
    <row r="1650" spans="1:23" s="49" customFormat="1" x14ac:dyDescent="0.25">
      <c r="A1650" s="49" t="s">
        <v>356</v>
      </c>
      <c r="B1650" s="49" t="s">
        <v>699</v>
      </c>
      <c r="C1650" s="49" t="s">
        <v>187</v>
      </c>
      <c r="D1650" s="49" t="s">
        <v>538</v>
      </c>
      <c r="F1650" s="49" t="s">
        <v>539</v>
      </c>
      <c r="G1650" s="49" t="s">
        <v>540</v>
      </c>
      <c r="H1650" s="49" t="s">
        <v>541</v>
      </c>
      <c r="I1650" s="49" t="s">
        <v>542</v>
      </c>
      <c r="J1650" s="49" t="s">
        <v>543</v>
      </c>
      <c r="K1650" s="49">
        <v>21</v>
      </c>
      <c r="L1650" s="49" t="s">
        <v>544</v>
      </c>
      <c r="M1650" s="49" t="s">
        <v>545</v>
      </c>
      <c r="N1650" s="49" t="s">
        <v>546</v>
      </c>
      <c r="O1650" s="49" t="s">
        <v>547</v>
      </c>
      <c r="P1650" s="49" t="s">
        <v>548</v>
      </c>
      <c r="Q1650" s="49" t="s">
        <v>549</v>
      </c>
      <c r="R1650" s="49" t="s">
        <v>566</v>
      </c>
      <c r="S1650" s="49" t="s">
        <v>567</v>
      </c>
      <c r="T1650" s="116">
        <v>3646.2</v>
      </c>
      <c r="U1650" s="49" t="s">
        <v>700</v>
      </c>
      <c r="V1650" s="50"/>
      <c r="W1650" s="116"/>
    </row>
    <row r="1651" spans="1:23" s="49" customFormat="1" x14ac:dyDescent="0.25">
      <c r="A1651" s="49" t="s">
        <v>356</v>
      </c>
      <c r="B1651" s="49" t="s">
        <v>699</v>
      </c>
      <c r="C1651" s="49" t="s">
        <v>187</v>
      </c>
      <c r="D1651" s="49" t="s">
        <v>538</v>
      </c>
      <c r="F1651" s="49" t="s">
        <v>539</v>
      </c>
      <c r="G1651" s="49" t="s">
        <v>540</v>
      </c>
      <c r="H1651" s="49" t="s">
        <v>541</v>
      </c>
      <c r="I1651" s="49" t="s">
        <v>542</v>
      </c>
      <c r="J1651" s="49" t="s">
        <v>543</v>
      </c>
      <c r="K1651" s="49">
        <v>21</v>
      </c>
      <c r="L1651" s="49" t="s">
        <v>544</v>
      </c>
      <c r="M1651" s="49" t="s">
        <v>545</v>
      </c>
      <c r="N1651" s="49" t="s">
        <v>546</v>
      </c>
      <c r="O1651" s="49" t="s">
        <v>547</v>
      </c>
      <c r="P1651" s="49" t="s">
        <v>548</v>
      </c>
      <c r="Q1651" s="49" t="s">
        <v>549</v>
      </c>
      <c r="R1651" s="49" t="s">
        <v>568</v>
      </c>
      <c r="S1651" s="49" t="s">
        <v>569</v>
      </c>
      <c r="T1651" s="116">
        <v>8091.3</v>
      </c>
      <c r="U1651" s="49" t="s">
        <v>700</v>
      </c>
      <c r="V1651" s="50"/>
      <c r="W1651" s="116"/>
    </row>
    <row r="1652" spans="1:23" s="49" customFormat="1" x14ac:dyDescent="0.25">
      <c r="A1652" s="49" t="s">
        <v>356</v>
      </c>
      <c r="B1652" s="49" t="s">
        <v>699</v>
      </c>
      <c r="C1652" s="49" t="s">
        <v>187</v>
      </c>
      <c r="D1652" s="49" t="s">
        <v>538</v>
      </c>
      <c r="F1652" s="49" t="s">
        <v>539</v>
      </c>
      <c r="G1652" s="49" t="s">
        <v>540</v>
      </c>
      <c r="H1652" s="49" t="s">
        <v>541</v>
      </c>
      <c r="I1652" s="49" t="s">
        <v>542</v>
      </c>
      <c r="J1652" s="49" t="s">
        <v>543</v>
      </c>
      <c r="K1652" s="49">
        <v>21</v>
      </c>
      <c r="L1652" s="49" t="s">
        <v>544</v>
      </c>
      <c r="M1652" s="49" t="s">
        <v>545</v>
      </c>
      <c r="N1652" s="49" t="s">
        <v>546</v>
      </c>
      <c r="O1652" s="49" t="s">
        <v>547</v>
      </c>
      <c r="P1652" s="49" t="s">
        <v>548</v>
      </c>
      <c r="Q1652" s="49" t="s">
        <v>549</v>
      </c>
      <c r="R1652" s="49" t="s">
        <v>570</v>
      </c>
      <c r="S1652" s="49" t="s">
        <v>571</v>
      </c>
      <c r="T1652" s="116">
        <v>60.6</v>
      </c>
      <c r="U1652" s="49" t="s">
        <v>700</v>
      </c>
      <c r="V1652" s="50"/>
      <c r="W1652" s="116"/>
    </row>
    <row r="1653" spans="1:23" s="49" customFormat="1" x14ac:dyDescent="0.25">
      <c r="A1653" s="49" t="s">
        <v>356</v>
      </c>
      <c r="B1653" s="49" t="s">
        <v>699</v>
      </c>
      <c r="C1653" s="49" t="s">
        <v>187</v>
      </c>
      <c r="D1653" s="49" t="s">
        <v>538</v>
      </c>
      <c r="F1653" s="49" t="s">
        <v>539</v>
      </c>
      <c r="G1653" s="49" t="s">
        <v>540</v>
      </c>
      <c r="H1653" s="49" t="s">
        <v>541</v>
      </c>
      <c r="I1653" s="49" t="s">
        <v>542</v>
      </c>
      <c r="J1653" s="49" t="s">
        <v>543</v>
      </c>
      <c r="K1653" s="49">
        <v>21</v>
      </c>
      <c r="L1653" s="49" t="s">
        <v>544</v>
      </c>
      <c r="M1653" s="49" t="s">
        <v>545</v>
      </c>
      <c r="N1653" s="49" t="s">
        <v>546</v>
      </c>
      <c r="O1653" s="49" t="s">
        <v>547</v>
      </c>
      <c r="P1653" s="49" t="s">
        <v>548</v>
      </c>
      <c r="Q1653" s="49" t="s">
        <v>549</v>
      </c>
      <c r="R1653" s="49" t="s">
        <v>572</v>
      </c>
      <c r="S1653" s="49" t="s">
        <v>573</v>
      </c>
      <c r="T1653" s="116">
        <v>0.4</v>
      </c>
      <c r="U1653" s="49" t="s">
        <v>700</v>
      </c>
      <c r="V1653" s="50"/>
      <c r="W1653" s="116"/>
    </row>
    <row r="1654" spans="1:23" x14ac:dyDescent="0.25">
      <c r="A1654" t="s">
        <v>356</v>
      </c>
      <c r="B1654" t="s">
        <v>699</v>
      </c>
      <c r="C1654" t="s">
        <v>187</v>
      </c>
      <c r="D1654" t="s">
        <v>538</v>
      </c>
      <c r="F1654" t="s">
        <v>539</v>
      </c>
      <c r="G1654" t="s">
        <v>540</v>
      </c>
      <c r="H1654" t="s">
        <v>541</v>
      </c>
      <c r="I1654" t="s">
        <v>542</v>
      </c>
      <c r="J1654" t="s">
        <v>543</v>
      </c>
      <c r="K1654">
        <v>21</v>
      </c>
      <c r="L1654" t="s">
        <v>574</v>
      </c>
      <c r="M1654" t="s">
        <v>575</v>
      </c>
      <c r="N1654" t="s">
        <v>546</v>
      </c>
      <c r="O1654" t="s">
        <v>547</v>
      </c>
      <c r="P1654" t="s">
        <v>548</v>
      </c>
      <c r="Q1654" t="s">
        <v>549</v>
      </c>
      <c r="R1654" t="s">
        <v>131</v>
      </c>
      <c r="S1654" t="s">
        <v>550</v>
      </c>
      <c r="T1654" s="113">
        <v>26840.6</v>
      </c>
      <c r="U1654" t="s">
        <v>700</v>
      </c>
    </row>
    <row r="1655" spans="1:23" x14ac:dyDescent="0.25">
      <c r="A1655" t="s">
        <v>356</v>
      </c>
      <c r="B1655" t="s">
        <v>699</v>
      </c>
      <c r="C1655" t="s">
        <v>187</v>
      </c>
      <c r="D1655" t="s">
        <v>538</v>
      </c>
      <c r="F1655" t="s">
        <v>539</v>
      </c>
      <c r="G1655" t="s">
        <v>540</v>
      </c>
      <c r="H1655" t="s">
        <v>541</v>
      </c>
      <c r="I1655" t="s">
        <v>542</v>
      </c>
      <c r="J1655" t="s">
        <v>543</v>
      </c>
      <c r="K1655">
        <v>21</v>
      </c>
      <c r="L1655" t="s">
        <v>574</v>
      </c>
      <c r="M1655" t="s">
        <v>575</v>
      </c>
      <c r="N1655" t="s">
        <v>546</v>
      </c>
      <c r="O1655" t="s">
        <v>547</v>
      </c>
      <c r="P1655" t="s">
        <v>548</v>
      </c>
      <c r="Q1655" t="s">
        <v>549</v>
      </c>
      <c r="R1655" t="s">
        <v>552</v>
      </c>
      <c r="S1655" t="s">
        <v>553</v>
      </c>
      <c r="T1655" s="113">
        <v>630.6</v>
      </c>
      <c r="U1655" t="s">
        <v>700</v>
      </c>
    </row>
    <row r="1656" spans="1:23" x14ac:dyDescent="0.25">
      <c r="A1656" t="s">
        <v>356</v>
      </c>
      <c r="B1656" t="s">
        <v>699</v>
      </c>
      <c r="C1656" t="s">
        <v>187</v>
      </c>
      <c r="D1656" t="s">
        <v>538</v>
      </c>
      <c r="F1656" t="s">
        <v>539</v>
      </c>
      <c r="G1656" t="s">
        <v>540</v>
      </c>
      <c r="H1656" t="s">
        <v>541</v>
      </c>
      <c r="I1656" t="s">
        <v>542</v>
      </c>
      <c r="J1656" t="s">
        <v>543</v>
      </c>
      <c r="K1656">
        <v>21</v>
      </c>
      <c r="L1656" t="s">
        <v>574</v>
      </c>
      <c r="M1656" t="s">
        <v>575</v>
      </c>
      <c r="N1656" t="s">
        <v>546</v>
      </c>
      <c r="O1656" t="s">
        <v>547</v>
      </c>
      <c r="P1656" t="s">
        <v>548</v>
      </c>
      <c r="Q1656" t="s">
        <v>549</v>
      </c>
      <c r="R1656" t="s">
        <v>554</v>
      </c>
      <c r="S1656" t="s">
        <v>555</v>
      </c>
      <c r="T1656" s="113">
        <v>1632.2</v>
      </c>
      <c r="U1656" t="s">
        <v>700</v>
      </c>
    </row>
    <row r="1657" spans="1:23" x14ac:dyDescent="0.25">
      <c r="A1657" t="s">
        <v>356</v>
      </c>
      <c r="B1657" t="s">
        <v>699</v>
      </c>
      <c r="C1657" t="s">
        <v>187</v>
      </c>
      <c r="D1657" t="s">
        <v>538</v>
      </c>
      <c r="F1657" t="s">
        <v>539</v>
      </c>
      <c r="G1657" t="s">
        <v>540</v>
      </c>
      <c r="H1657" t="s">
        <v>541</v>
      </c>
      <c r="I1657" t="s">
        <v>542</v>
      </c>
      <c r="J1657" t="s">
        <v>543</v>
      </c>
      <c r="K1657">
        <v>21</v>
      </c>
      <c r="L1657" t="s">
        <v>574</v>
      </c>
      <c r="M1657" t="s">
        <v>575</v>
      </c>
      <c r="N1657" t="s">
        <v>546</v>
      </c>
      <c r="O1657" t="s">
        <v>547</v>
      </c>
      <c r="P1657" t="s">
        <v>548</v>
      </c>
      <c r="Q1657" t="s">
        <v>549</v>
      </c>
      <c r="R1657" t="s">
        <v>556</v>
      </c>
      <c r="S1657" t="s">
        <v>557</v>
      </c>
      <c r="T1657" s="113">
        <v>2483.1999999999998</v>
      </c>
      <c r="U1657" t="s">
        <v>700</v>
      </c>
    </row>
    <row r="1658" spans="1:23" x14ac:dyDescent="0.25">
      <c r="A1658" t="s">
        <v>356</v>
      </c>
      <c r="B1658" t="s">
        <v>699</v>
      </c>
      <c r="C1658" t="s">
        <v>187</v>
      </c>
      <c r="D1658" t="s">
        <v>538</v>
      </c>
      <c r="F1658" t="s">
        <v>539</v>
      </c>
      <c r="G1658" t="s">
        <v>540</v>
      </c>
      <c r="H1658" t="s">
        <v>541</v>
      </c>
      <c r="I1658" t="s">
        <v>542</v>
      </c>
      <c r="J1658" t="s">
        <v>543</v>
      </c>
      <c r="K1658">
        <v>21</v>
      </c>
      <c r="L1658" t="s">
        <v>574</v>
      </c>
      <c r="M1658" t="s">
        <v>575</v>
      </c>
      <c r="N1658" t="s">
        <v>546</v>
      </c>
      <c r="O1658" t="s">
        <v>547</v>
      </c>
      <c r="P1658" t="s">
        <v>548</v>
      </c>
      <c r="Q1658" t="s">
        <v>549</v>
      </c>
      <c r="R1658" t="s">
        <v>558</v>
      </c>
      <c r="S1658" t="s">
        <v>559</v>
      </c>
      <c r="T1658" s="113">
        <v>1162.8</v>
      </c>
      <c r="U1658" t="s">
        <v>700</v>
      </c>
    </row>
    <row r="1659" spans="1:23" x14ac:dyDescent="0.25">
      <c r="A1659" t="s">
        <v>356</v>
      </c>
      <c r="B1659" t="s">
        <v>699</v>
      </c>
      <c r="C1659" t="s">
        <v>187</v>
      </c>
      <c r="D1659" t="s">
        <v>538</v>
      </c>
      <c r="F1659" t="s">
        <v>539</v>
      </c>
      <c r="G1659" t="s">
        <v>540</v>
      </c>
      <c r="H1659" t="s">
        <v>541</v>
      </c>
      <c r="I1659" t="s">
        <v>542</v>
      </c>
      <c r="J1659" t="s">
        <v>543</v>
      </c>
      <c r="K1659">
        <v>21</v>
      </c>
      <c r="L1659" t="s">
        <v>574</v>
      </c>
      <c r="M1659" t="s">
        <v>575</v>
      </c>
      <c r="N1659" t="s">
        <v>546</v>
      </c>
      <c r="O1659" t="s">
        <v>547</v>
      </c>
      <c r="P1659" t="s">
        <v>548</v>
      </c>
      <c r="Q1659" t="s">
        <v>549</v>
      </c>
      <c r="R1659" t="s">
        <v>560</v>
      </c>
      <c r="S1659" t="s">
        <v>561</v>
      </c>
      <c r="T1659" s="113">
        <v>3617.8</v>
      </c>
      <c r="U1659" t="s">
        <v>700</v>
      </c>
    </row>
    <row r="1660" spans="1:23" x14ac:dyDescent="0.25">
      <c r="A1660" t="s">
        <v>356</v>
      </c>
      <c r="B1660" t="s">
        <v>699</v>
      </c>
      <c r="C1660" t="s">
        <v>187</v>
      </c>
      <c r="D1660" t="s">
        <v>538</v>
      </c>
      <c r="F1660" t="s">
        <v>539</v>
      </c>
      <c r="G1660" t="s">
        <v>540</v>
      </c>
      <c r="H1660" t="s">
        <v>541</v>
      </c>
      <c r="I1660" t="s">
        <v>542</v>
      </c>
      <c r="J1660" t="s">
        <v>543</v>
      </c>
      <c r="K1660">
        <v>21</v>
      </c>
      <c r="L1660" t="s">
        <v>574</v>
      </c>
      <c r="M1660" t="s">
        <v>575</v>
      </c>
      <c r="N1660" t="s">
        <v>546</v>
      </c>
      <c r="O1660" t="s">
        <v>547</v>
      </c>
      <c r="P1660" t="s">
        <v>548</v>
      </c>
      <c r="Q1660" t="s">
        <v>549</v>
      </c>
      <c r="R1660" t="s">
        <v>562</v>
      </c>
      <c r="S1660" t="s">
        <v>563</v>
      </c>
      <c r="T1660" s="113">
        <v>4980.3</v>
      </c>
      <c r="U1660" t="s">
        <v>700</v>
      </c>
    </row>
    <row r="1661" spans="1:23" x14ac:dyDescent="0.25">
      <c r="A1661" t="s">
        <v>356</v>
      </c>
      <c r="B1661" t="s">
        <v>699</v>
      </c>
      <c r="C1661" t="s">
        <v>187</v>
      </c>
      <c r="D1661" t="s">
        <v>538</v>
      </c>
      <c r="F1661" t="s">
        <v>539</v>
      </c>
      <c r="G1661" t="s">
        <v>540</v>
      </c>
      <c r="H1661" t="s">
        <v>541</v>
      </c>
      <c r="I1661" t="s">
        <v>542</v>
      </c>
      <c r="J1661" t="s">
        <v>543</v>
      </c>
      <c r="K1661">
        <v>21</v>
      </c>
      <c r="L1661" t="s">
        <v>574</v>
      </c>
      <c r="M1661" t="s">
        <v>575</v>
      </c>
      <c r="N1661" t="s">
        <v>546</v>
      </c>
      <c r="O1661" t="s">
        <v>547</v>
      </c>
      <c r="P1661" t="s">
        <v>548</v>
      </c>
      <c r="Q1661" t="s">
        <v>549</v>
      </c>
      <c r="R1661" t="s">
        <v>564</v>
      </c>
      <c r="S1661" t="s">
        <v>565</v>
      </c>
      <c r="T1661" s="113">
        <v>5133.6000000000004</v>
      </c>
      <c r="U1661" t="s">
        <v>700</v>
      </c>
    </row>
    <row r="1662" spans="1:23" x14ac:dyDescent="0.25">
      <c r="A1662" t="s">
        <v>356</v>
      </c>
      <c r="B1662" t="s">
        <v>699</v>
      </c>
      <c r="C1662" t="s">
        <v>187</v>
      </c>
      <c r="D1662" t="s">
        <v>538</v>
      </c>
      <c r="F1662" t="s">
        <v>539</v>
      </c>
      <c r="G1662" t="s">
        <v>540</v>
      </c>
      <c r="H1662" t="s">
        <v>541</v>
      </c>
      <c r="I1662" t="s">
        <v>542</v>
      </c>
      <c r="J1662" t="s">
        <v>543</v>
      </c>
      <c r="K1662">
        <v>21</v>
      </c>
      <c r="L1662" t="s">
        <v>574</v>
      </c>
      <c r="M1662" t="s">
        <v>575</v>
      </c>
      <c r="N1662" t="s">
        <v>546</v>
      </c>
      <c r="O1662" t="s">
        <v>547</v>
      </c>
      <c r="P1662" t="s">
        <v>548</v>
      </c>
      <c r="Q1662" t="s">
        <v>549</v>
      </c>
      <c r="R1662" t="s">
        <v>566</v>
      </c>
      <c r="S1662" t="s">
        <v>567</v>
      </c>
      <c r="T1662" s="113">
        <v>2955.6</v>
      </c>
      <c r="U1662" t="s">
        <v>700</v>
      </c>
    </row>
    <row r="1663" spans="1:23" x14ac:dyDescent="0.25">
      <c r="A1663" t="s">
        <v>356</v>
      </c>
      <c r="B1663" t="s">
        <v>699</v>
      </c>
      <c r="C1663" t="s">
        <v>187</v>
      </c>
      <c r="D1663" t="s">
        <v>538</v>
      </c>
      <c r="F1663" t="s">
        <v>539</v>
      </c>
      <c r="G1663" t="s">
        <v>540</v>
      </c>
      <c r="H1663" t="s">
        <v>541</v>
      </c>
      <c r="I1663" t="s">
        <v>542</v>
      </c>
      <c r="J1663" t="s">
        <v>543</v>
      </c>
      <c r="K1663">
        <v>21</v>
      </c>
      <c r="L1663" t="s">
        <v>574</v>
      </c>
      <c r="M1663" t="s">
        <v>575</v>
      </c>
      <c r="N1663" t="s">
        <v>546</v>
      </c>
      <c r="O1663" t="s">
        <v>547</v>
      </c>
      <c r="P1663" t="s">
        <v>548</v>
      </c>
      <c r="Q1663" t="s">
        <v>549</v>
      </c>
      <c r="R1663" t="s">
        <v>568</v>
      </c>
      <c r="S1663" t="s">
        <v>569</v>
      </c>
      <c r="T1663" s="113">
        <v>4185.1000000000004</v>
      </c>
      <c r="U1663" t="s">
        <v>700</v>
      </c>
    </row>
    <row r="1664" spans="1:23" x14ac:dyDescent="0.25">
      <c r="A1664" t="s">
        <v>356</v>
      </c>
      <c r="B1664" t="s">
        <v>699</v>
      </c>
      <c r="C1664" t="s">
        <v>187</v>
      </c>
      <c r="D1664" t="s">
        <v>538</v>
      </c>
      <c r="F1664" t="s">
        <v>539</v>
      </c>
      <c r="G1664" t="s">
        <v>540</v>
      </c>
      <c r="H1664" t="s">
        <v>541</v>
      </c>
      <c r="I1664" t="s">
        <v>542</v>
      </c>
      <c r="J1664" t="s">
        <v>543</v>
      </c>
      <c r="K1664">
        <v>21</v>
      </c>
      <c r="L1664" t="s">
        <v>574</v>
      </c>
      <c r="M1664" t="s">
        <v>575</v>
      </c>
      <c r="N1664" t="s">
        <v>546</v>
      </c>
      <c r="O1664" t="s">
        <v>547</v>
      </c>
      <c r="P1664" t="s">
        <v>548</v>
      </c>
      <c r="Q1664" t="s">
        <v>549</v>
      </c>
      <c r="R1664" t="s">
        <v>570</v>
      </c>
      <c r="S1664" t="s">
        <v>571</v>
      </c>
      <c r="T1664" s="113">
        <v>59</v>
      </c>
      <c r="U1664" t="s">
        <v>700</v>
      </c>
    </row>
    <row r="1665" spans="1:21" x14ac:dyDescent="0.25">
      <c r="A1665" t="s">
        <v>356</v>
      </c>
      <c r="B1665" t="s">
        <v>699</v>
      </c>
      <c r="C1665" t="s">
        <v>187</v>
      </c>
      <c r="D1665" t="s">
        <v>538</v>
      </c>
      <c r="F1665" t="s">
        <v>539</v>
      </c>
      <c r="G1665" t="s">
        <v>540</v>
      </c>
      <c r="H1665" t="s">
        <v>541</v>
      </c>
      <c r="I1665" t="s">
        <v>542</v>
      </c>
      <c r="J1665" t="s">
        <v>543</v>
      </c>
      <c r="K1665">
        <v>21</v>
      </c>
      <c r="L1665" t="s">
        <v>574</v>
      </c>
      <c r="M1665" t="s">
        <v>575</v>
      </c>
      <c r="N1665" t="s">
        <v>546</v>
      </c>
      <c r="O1665" t="s">
        <v>547</v>
      </c>
      <c r="P1665" t="s">
        <v>548</v>
      </c>
      <c r="Q1665" t="s">
        <v>549</v>
      </c>
      <c r="R1665" t="s">
        <v>572</v>
      </c>
      <c r="S1665" t="s">
        <v>573</v>
      </c>
      <c r="T1665" s="113">
        <v>0.4</v>
      </c>
      <c r="U1665" t="s">
        <v>700</v>
      </c>
    </row>
    <row r="1666" spans="1:21" x14ac:dyDescent="0.25">
      <c r="A1666" t="s">
        <v>356</v>
      </c>
      <c r="B1666" t="s">
        <v>699</v>
      </c>
      <c r="C1666" t="s">
        <v>187</v>
      </c>
      <c r="D1666" t="s">
        <v>538</v>
      </c>
      <c r="F1666" t="s">
        <v>539</v>
      </c>
      <c r="G1666" t="s">
        <v>540</v>
      </c>
      <c r="H1666" t="s">
        <v>541</v>
      </c>
      <c r="I1666" t="s">
        <v>542</v>
      </c>
      <c r="J1666" t="s">
        <v>543</v>
      </c>
      <c r="K1666">
        <v>21</v>
      </c>
      <c r="L1666" t="s">
        <v>576</v>
      </c>
      <c r="M1666" t="s">
        <v>547</v>
      </c>
      <c r="N1666" t="s">
        <v>546</v>
      </c>
      <c r="O1666" t="s">
        <v>547</v>
      </c>
      <c r="P1666" t="s">
        <v>548</v>
      </c>
      <c r="Q1666" t="s">
        <v>549</v>
      </c>
      <c r="R1666" t="s">
        <v>131</v>
      </c>
      <c r="S1666" t="s">
        <v>550</v>
      </c>
      <c r="T1666" s="113">
        <v>16066</v>
      </c>
      <c r="U1666" t="s">
        <v>700</v>
      </c>
    </row>
    <row r="1667" spans="1:21" x14ac:dyDescent="0.25">
      <c r="A1667" t="s">
        <v>356</v>
      </c>
      <c r="B1667" t="s">
        <v>699</v>
      </c>
      <c r="C1667" t="s">
        <v>187</v>
      </c>
      <c r="D1667" t="s">
        <v>538</v>
      </c>
      <c r="F1667" t="s">
        <v>539</v>
      </c>
      <c r="G1667" t="s">
        <v>540</v>
      </c>
      <c r="H1667" t="s">
        <v>541</v>
      </c>
      <c r="I1667" t="s">
        <v>542</v>
      </c>
      <c r="J1667" t="s">
        <v>543</v>
      </c>
      <c r="K1667">
        <v>21</v>
      </c>
      <c r="L1667" t="s">
        <v>576</v>
      </c>
      <c r="M1667" t="s">
        <v>547</v>
      </c>
      <c r="N1667" t="s">
        <v>546</v>
      </c>
      <c r="O1667" t="s">
        <v>547</v>
      </c>
      <c r="P1667" t="s">
        <v>548</v>
      </c>
      <c r="Q1667" t="s">
        <v>549</v>
      </c>
      <c r="R1667" t="s">
        <v>552</v>
      </c>
      <c r="S1667" t="s">
        <v>553</v>
      </c>
      <c r="T1667" s="113">
        <v>284.10000000000002</v>
      </c>
      <c r="U1667" t="s">
        <v>700</v>
      </c>
    </row>
    <row r="1668" spans="1:21" x14ac:dyDescent="0.25">
      <c r="A1668" t="s">
        <v>356</v>
      </c>
      <c r="B1668" t="s">
        <v>699</v>
      </c>
      <c r="C1668" t="s">
        <v>187</v>
      </c>
      <c r="D1668" t="s">
        <v>538</v>
      </c>
      <c r="F1668" t="s">
        <v>539</v>
      </c>
      <c r="G1668" t="s">
        <v>540</v>
      </c>
      <c r="H1668" t="s">
        <v>541</v>
      </c>
      <c r="I1668" t="s">
        <v>542</v>
      </c>
      <c r="J1668" t="s">
        <v>543</v>
      </c>
      <c r="K1668">
        <v>21</v>
      </c>
      <c r="L1668" t="s">
        <v>576</v>
      </c>
      <c r="M1668" t="s">
        <v>547</v>
      </c>
      <c r="N1668" t="s">
        <v>546</v>
      </c>
      <c r="O1668" t="s">
        <v>547</v>
      </c>
      <c r="P1668" t="s">
        <v>548</v>
      </c>
      <c r="Q1668" t="s">
        <v>549</v>
      </c>
      <c r="R1668" t="s">
        <v>554</v>
      </c>
      <c r="S1668" t="s">
        <v>555</v>
      </c>
      <c r="T1668" s="113">
        <v>1340</v>
      </c>
      <c r="U1668" t="s">
        <v>700</v>
      </c>
    </row>
    <row r="1669" spans="1:21" x14ac:dyDescent="0.25">
      <c r="A1669" t="s">
        <v>356</v>
      </c>
      <c r="B1669" t="s">
        <v>699</v>
      </c>
      <c r="C1669" t="s">
        <v>187</v>
      </c>
      <c r="D1669" t="s">
        <v>538</v>
      </c>
      <c r="F1669" t="s">
        <v>539</v>
      </c>
      <c r="G1669" t="s">
        <v>540</v>
      </c>
      <c r="H1669" t="s">
        <v>541</v>
      </c>
      <c r="I1669" t="s">
        <v>542</v>
      </c>
      <c r="J1669" t="s">
        <v>543</v>
      </c>
      <c r="K1669">
        <v>21</v>
      </c>
      <c r="L1669" t="s">
        <v>576</v>
      </c>
      <c r="M1669" t="s">
        <v>547</v>
      </c>
      <c r="N1669" t="s">
        <v>546</v>
      </c>
      <c r="O1669" t="s">
        <v>547</v>
      </c>
      <c r="P1669" t="s">
        <v>548</v>
      </c>
      <c r="Q1669" t="s">
        <v>549</v>
      </c>
      <c r="R1669" t="s">
        <v>556</v>
      </c>
      <c r="S1669" t="s">
        <v>557</v>
      </c>
      <c r="T1669" s="113">
        <v>1593.1</v>
      </c>
      <c r="U1669" t="s">
        <v>700</v>
      </c>
    </row>
    <row r="1670" spans="1:21" x14ac:dyDescent="0.25">
      <c r="A1670" t="s">
        <v>356</v>
      </c>
      <c r="B1670" t="s">
        <v>699</v>
      </c>
      <c r="C1670" t="s">
        <v>187</v>
      </c>
      <c r="D1670" t="s">
        <v>538</v>
      </c>
      <c r="F1670" t="s">
        <v>539</v>
      </c>
      <c r="G1670" t="s">
        <v>540</v>
      </c>
      <c r="H1670" t="s">
        <v>541</v>
      </c>
      <c r="I1670" t="s">
        <v>542</v>
      </c>
      <c r="J1670" t="s">
        <v>543</v>
      </c>
      <c r="K1670">
        <v>21</v>
      </c>
      <c r="L1670" t="s">
        <v>576</v>
      </c>
      <c r="M1670" t="s">
        <v>547</v>
      </c>
      <c r="N1670" t="s">
        <v>546</v>
      </c>
      <c r="O1670" t="s">
        <v>547</v>
      </c>
      <c r="P1670" t="s">
        <v>548</v>
      </c>
      <c r="Q1670" t="s">
        <v>549</v>
      </c>
      <c r="R1670" t="s">
        <v>558</v>
      </c>
      <c r="S1670" t="s">
        <v>559</v>
      </c>
      <c r="T1670" s="113">
        <v>1809.4</v>
      </c>
      <c r="U1670" t="s">
        <v>700</v>
      </c>
    </row>
    <row r="1671" spans="1:21" x14ac:dyDescent="0.25">
      <c r="A1671" t="s">
        <v>356</v>
      </c>
      <c r="B1671" t="s">
        <v>699</v>
      </c>
      <c r="C1671" t="s">
        <v>187</v>
      </c>
      <c r="D1671" t="s">
        <v>538</v>
      </c>
      <c r="F1671" t="s">
        <v>539</v>
      </c>
      <c r="G1671" t="s">
        <v>540</v>
      </c>
      <c r="H1671" t="s">
        <v>541</v>
      </c>
      <c r="I1671" t="s">
        <v>542</v>
      </c>
      <c r="J1671" t="s">
        <v>543</v>
      </c>
      <c r="K1671">
        <v>21</v>
      </c>
      <c r="L1671" t="s">
        <v>576</v>
      </c>
      <c r="M1671" t="s">
        <v>547</v>
      </c>
      <c r="N1671" t="s">
        <v>546</v>
      </c>
      <c r="O1671" t="s">
        <v>547</v>
      </c>
      <c r="P1671" t="s">
        <v>548</v>
      </c>
      <c r="Q1671" t="s">
        <v>549</v>
      </c>
      <c r="R1671" t="s">
        <v>560</v>
      </c>
      <c r="S1671" t="s">
        <v>561</v>
      </c>
      <c r="T1671" s="113">
        <v>4172</v>
      </c>
      <c r="U1671" t="s">
        <v>700</v>
      </c>
    </row>
    <row r="1672" spans="1:21" x14ac:dyDescent="0.25">
      <c r="A1672" t="s">
        <v>356</v>
      </c>
      <c r="B1672" t="s">
        <v>699</v>
      </c>
      <c r="C1672" t="s">
        <v>187</v>
      </c>
      <c r="D1672" t="s">
        <v>538</v>
      </c>
      <c r="F1672" t="s">
        <v>539</v>
      </c>
      <c r="G1672" t="s">
        <v>540</v>
      </c>
      <c r="H1672" t="s">
        <v>541</v>
      </c>
      <c r="I1672" t="s">
        <v>542</v>
      </c>
      <c r="J1672" t="s">
        <v>543</v>
      </c>
      <c r="K1672">
        <v>21</v>
      </c>
      <c r="L1672" t="s">
        <v>576</v>
      </c>
      <c r="M1672" t="s">
        <v>547</v>
      </c>
      <c r="N1672" t="s">
        <v>546</v>
      </c>
      <c r="O1672" t="s">
        <v>547</v>
      </c>
      <c r="P1672" t="s">
        <v>548</v>
      </c>
      <c r="Q1672" t="s">
        <v>549</v>
      </c>
      <c r="R1672" t="s">
        <v>562</v>
      </c>
      <c r="S1672" t="s">
        <v>563</v>
      </c>
      <c r="T1672" s="113">
        <v>663.7</v>
      </c>
      <c r="U1672" t="s">
        <v>700</v>
      </c>
    </row>
    <row r="1673" spans="1:21" x14ac:dyDescent="0.25">
      <c r="A1673" t="s">
        <v>356</v>
      </c>
      <c r="B1673" t="s">
        <v>699</v>
      </c>
      <c r="C1673" t="s">
        <v>187</v>
      </c>
      <c r="D1673" t="s">
        <v>538</v>
      </c>
      <c r="F1673" t="s">
        <v>539</v>
      </c>
      <c r="G1673" t="s">
        <v>540</v>
      </c>
      <c r="H1673" t="s">
        <v>541</v>
      </c>
      <c r="I1673" t="s">
        <v>542</v>
      </c>
      <c r="J1673" t="s">
        <v>543</v>
      </c>
      <c r="K1673">
        <v>21</v>
      </c>
      <c r="L1673" t="s">
        <v>576</v>
      </c>
      <c r="M1673" t="s">
        <v>547</v>
      </c>
      <c r="N1673" t="s">
        <v>546</v>
      </c>
      <c r="O1673" t="s">
        <v>547</v>
      </c>
      <c r="P1673" t="s">
        <v>548</v>
      </c>
      <c r="Q1673" t="s">
        <v>549</v>
      </c>
      <c r="R1673" t="s">
        <v>564</v>
      </c>
      <c r="S1673" t="s">
        <v>565</v>
      </c>
      <c r="T1673" s="113">
        <v>1605.2</v>
      </c>
      <c r="U1673" t="s">
        <v>700</v>
      </c>
    </row>
    <row r="1674" spans="1:21" x14ac:dyDescent="0.25">
      <c r="A1674" t="s">
        <v>356</v>
      </c>
      <c r="B1674" t="s">
        <v>699</v>
      </c>
      <c r="C1674" t="s">
        <v>187</v>
      </c>
      <c r="D1674" t="s">
        <v>538</v>
      </c>
      <c r="F1674" t="s">
        <v>539</v>
      </c>
      <c r="G1674" t="s">
        <v>540</v>
      </c>
      <c r="H1674" t="s">
        <v>541</v>
      </c>
      <c r="I1674" t="s">
        <v>542</v>
      </c>
      <c r="J1674" t="s">
        <v>543</v>
      </c>
      <c r="K1674">
        <v>21</v>
      </c>
      <c r="L1674" t="s">
        <v>576</v>
      </c>
      <c r="M1674" t="s">
        <v>547</v>
      </c>
      <c r="N1674" t="s">
        <v>546</v>
      </c>
      <c r="O1674" t="s">
        <v>547</v>
      </c>
      <c r="P1674" t="s">
        <v>548</v>
      </c>
      <c r="Q1674" t="s">
        <v>549</v>
      </c>
      <c r="R1674" t="s">
        <v>566</v>
      </c>
      <c r="S1674" t="s">
        <v>567</v>
      </c>
      <c r="T1674" s="113">
        <v>690.6</v>
      </c>
      <c r="U1674" t="s">
        <v>700</v>
      </c>
    </row>
    <row r="1675" spans="1:21" x14ac:dyDescent="0.25">
      <c r="A1675" t="s">
        <v>356</v>
      </c>
      <c r="B1675" t="s">
        <v>699</v>
      </c>
      <c r="C1675" t="s">
        <v>187</v>
      </c>
      <c r="D1675" t="s">
        <v>538</v>
      </c>
      <c r="F1675" t="s">
        <v>539</v>
      </c>
      <c r="G1675" t="s">
        <v>540</v>
      </c>
      <c r="H1675" t="s">
        <v>541</v>
      </c>
      <c r="I1675" t="s">
        <v>542</v>
      </c>
      <c r="J1675" t="s">
        <v>543</v>
      </c>
      <c r="K1675">
        <v>21</v>
      </c>
      <c r="L1675" t="s">
        <v>576</v>
      </c>
      <c r="M1675" t="s">
        <v>547</v>
      </c>
      <c r="N1675" t="s">
        <v>546</v>
      </c>
      <c r="O1675" t="s">
        <v>547</v>
      </c>
      <c r="P1675" t="s">
        <v>548</v>
      </c>
      <c r="Q1675" t="s">
        <v>549</v>
      </c>
      <c r="R1675" t="s">
        <v>568</v>
      </c>
      <c r="S1675" t="s">
        <v>569</v>
      </c>
      <c r="T1675" s="113">
        <v>3906.2</v>
      </c>
      <c r="U1675" t="s">
        <v>700</v>
      </c>
    </row>
    <row r="1676" spans="1:21" x14ac:dyDescent="0.25">
      <c r="A1676" t="s">
        <v>356</v>
      </c>
      <c r="B1676" t="s">
        <v>699</v>
      </c>
      <c r="C1676" t="s">
        <v>187</v>
      </c>
      <c r="D1676" t="s">
        <v>538</v>
      </c>
      <c r="F1676" t="s">
        <v>539</v>
      </c>
      <c r="G1676" t="s">
        <v>540</v>
      </c>
      <c r="H1676" t="s">
        <v>541</v>
      </c>
      <c r="I1676" t="s">
        <v>542</v>
      </c>
      <c r="J1676" t="s">
        <v>543</v>
      </c>
      <c r="K1676">
        <v>21</v>
      </c>
      <c r="L1676" t="s">
        <v>576</v>
      </c>
      <c r="M1676" t="s">
        <v>547</v>
      </c>
      <c r="N1676" t="s">
        <v>546</v>
      </c>
      <c r="O1676" t="s">
        <v>547</v>
      </c>
      <c r="P1676" t="s">
        <v>548</v>
      </c>
      <c r="Q1676" t="s">
        <v>549</v>
      </c>
      <c r="R1676" t="s">
        <v>570</v>
      </c>
      <c r="S1676" t="s">
        <v>571</v>
      </c>
      <c r="T1676" s="113">
        <v>1.6</v>
      </c>
      <c r="U1676" t="s">
        <v>700</v>
      </c>
    </row>
    <row r="1677" spans="1:21" x14ac:dyDescent="0.25">
      <c r="A1677" t="s">
        <v>356</v>
      </c>
      <c r="B1677" t="s">
        <v>699</v>
      </c>
      <c r="C1677" t="s">
        <v>187</v>
      </c>
      <c r="D1677" t="s">
        <v>538</v>
      </c>
      <c r="F1677" t="s">
        <v>539</v>
      </c>
      <c r="G1677" t="s">
        <v>540</v>
      </c>
      <c r="H1677" t="s">
        <v>541</v>
      </c>
      <c r="I1677" t="s">
        <v>542</v>
      </c>
      <c r="J1677" t="s">
        <v>543</v>
      </c>
      <c r="K1677">
        <v>21</v>
      </c>
      <c r="L1677" t="s">
        <v>576</v>
      </c>
      <c r="M1677" t="s">
        <v>547</v>
      </c>
      <c r="N1677" t="s">
        <v>546</v>
      </c>
      <c r="O1677" t="s">
        <v>547</v>
      </c>
      <c r="P1677" t="s">
        <v>548</v>
      </c>
      <c r="Q1677" t="s">
        <v>549</v>
      </c>
      <c r="R1677" t="s">
        <v>572</v>
      </c>
      <c r="S1677" t="s">
        <v>573</v>
      </c>
      <c r="T1677" s="113">
        <v>0</v>
      </c>
      <c r="U1677" t="s">
        <v>700</v>
      </c>
    </row>
    <row r="1678" spans="1:21" x14ac:dyDescent="0.25">
      <c r="A1678" t="s">
        <v>216</v>
      </c>
      <c r="B1678" t="s">
        <v>701</v>
      </c>
      <c r="C1678" t="s">
        <v>187</v>
      </c>
      <c r="D1678" t="s">
        <v>538</v>
      </c>
      <c r="F1678" t="s">
        <v>539</v>
      </c>
      <c r="G1678" t="s">
        <v>540</v>
      </c>
      <c r="H1678" t="s">
        <v>541</v>
      </c>
      <c r="I1678" t="s">
        <v>542</v>
      </c>
      <c r="J1678" t="s">
        <v>543</v>
      </c>
      <c r="K1678">
        <v>21</v>
      </c>
      <c r="L1678" t="s">
        <v>544</v>
      </c>
      <c r="M1678" t="s">
        <v>545</v>
      </c>
      <c r="N1678" t="s">
        <v>546</v>
      </c>
      <c r="O1678" t="s">
        <v>547</v>
      </c>
      <c r="P1678" t="s">
        <v>548</v>
      </c>
      <c r="Q1678" t="s">
        <v>549</v>
      </c>
      <c r="R1678" t="s">
        <v>131</v>
      </c>
      <c r="S1678" t="s">
        <v>550</v>
      </c>
      <c r="T1678" s="113">
        <v>1247.2</v>
      </c>
      <c r="U1678" t="s">
        <v>639</v>
      </c>
    </row>
    <row r="1679" spans="1:21" x14ac:dyDescent="0.25">
      <c r="A1679" t="s">
        <v>216</v>
      </c>
      <c r="B1679" t="s">
        <v>701</v>
      </c>
      <c r="C1679" t="s">
        <v>187</v>
      </c>
      <c r="D1679" t="s">
        <v>538</v>
      </c>
      <c r="F1679" t="s">
        <v>539</v>
      </c>
      <c r="G1679" t="s">
        <v>540</v>
      </c>
      <c r="H1679" t="s">
        <v>541</v>
      </c>
      <c r="I1679" t="s">
        <v>542</v>
      </c>
      <c r="J1679" t="s">
        <v>543</v>
      </c>
      <c r="K1679">
        <v>21</v>
      </c>
      <c r="L1679" t="s">
        <v>544</v>
      </c>
      <c r="M1679" t="s">
        <v>545</v>
      </c>
      <c r="N1679" t="s">
        <v>546</v>
      </c>
      <c r="O1679" t="s">
        <v>547</v>
      </c>
      <c r="P1679" t="s">
        <v>548</v>
      </c>
      <c r="Q1679" t="s">
        <v>549</v>
      </c>
      <c r="R1679" t="s">
        <v>552</v>
      </c>
      <c r="S1679" t="s">
        <v>553</v>
      </c>
      <c r="T1679" s="113">
        <v>82.6</v>
      </c>
      <c r="U1679" t="s">
        <v>639</v>
      </c>
    </row>
    <row r="1680" spans="1:21" x14ac:dyDescent="0.25">
      <c r="A1680" t="s">
        <v>216</v>
      </c>
      <c r="B1680" t="s">
        <v>701</v>
      </c>
      <c r="C1680" t="s">
        <v>187</v>
      </c>
      <c r="D1680" t="s">
        <v>538</v>
      </c>
      <c r="F1680" t="s">
        <v>539</v>
      </c>
      <c r="G1680" t="s">
        <v>540</v>
      </c>
      <c r="H1680" t="s">
        <v>541</v>
      </c>
      <c r="I1680" t="s">
        <v>542</v>
      </c>
      <c r="J1680" t="s">
        <v>543</v>
      </c>
      <c r="K1680">
        <v>21</v>
      </c>
      <c r="L1680" t="s">
        <v>544</v>
      </c>
      <c r="M1680" t="s">
        <v>545</v>
      </c>
      <c r="N1680" t="s">
        <v>546</v>
      </c>
      <c r="O1680" t="s">
        <v>547</v>
      </c>
      <c r="P1680" t="s">
        <v>548</v>
      </c>
      <c r="Q1680" t="s">
        <v>549</v>
      </c>
      <c r="R1680" t="s">
        <v>554</v>
      </c>
      <c r="S1680" t="s">
        <v>555</v>
      </c>
      <c r="T1680" s="113">
        <v>161.30000000000001</v>
      </c>
      <c r="U1680" t="s">
        <v>639</v>
      </c>
    </row>
    <row r="1681" spans="1:21" x14ac:dyDescent="0.25">
      <c r="A1681" t="s">
        <v>216</v>
      </c>
      <c r="B1681" t="s">
        <v>701</v>
      </c>
      <c r="C1681" t="s">
        <v>187</v>
      </c>
      <c r="D1681" t="s">
        <v>538</v>
      </c>
      <c r="F1681" t="s">
        <v>539</v>
      </c>
      <c r="G1681" t="s">
        <v>540</v>
      </c>
      <c r="H1681" t="s">
        <v>541</v>
      </c>
      <c r="I1681" t="s">
        <v>542</v>
      </c>
      <c r="J1681" t="s">
        <v>543</v>
      </c>
      <c r="K1681">
        <v>21</v>
      </c>
      <c r="L1681" t="s">
        <v>544</v>
      </c>
      <c r="M1681" t="s">
        <v>545</v>
      </c>
      <c r="N1681" t="s">
        <v>546</v>
      </c>
      <c r="O1681" t="s">
        <v>547</v>
      </c>
      <c r="P1681" t="s">
        <v>548</v>
      </c>
      <c r="Q1681" t="s">
        <v>549</v>
      </c>
      <c r="R1681" t="s">
        <v>556</v>
      </c>
      <c r="S1681" t="s">
        <v>557</v>
      </c>
      <c r="T1681" s="113">
        <v>97.4</v>
      </c>
      <c r="U1681" t="s">
        <v>639</v>
      </c>
    </row>
    <row r="1682" spans="1:21" x14ac:dyDescent="0.25">
      <c r="A1682" t="s">
        <v>216</v>
      </c>
      <c r="B1682" t="s">
        <v>701</v>
      </c>
      <c r="C1682" t="s">
        <v>187</v>
      </c>
      <c r="D1682" t="s">
        <v>538</v>
      </c>
      <c r="F1682" t="s">
        <v>539</v>
      </c>
      <c r="G1682" t="s">
        <v>540</v>
      </c>
      <c r="H1682" t="s">
        <v>541</v>
      </c>
      <c r="I1682" t="s">
        <v>542</v>
      </c>
      <c r="J1682" t="s">
        <v>543</v>
      </c>
      <c r="K1682">
        <v>21</v>
      </c>
      <c r="L1682" t="s">
        <v>544</v>
      </c>
      <c r="M1682" t="s">
        <v>545</v>
      </c>
      <c r="N1682" t="s">
        <v>546</v>
      </c>
      <c r="O1682" t="s">
        <v>547</v>
      </c>
      <c r="P1682" t="s">
        <v>548</v>
      </c>
      <c r="Q1682" t="s">
        <v>549</v>
      </c>
      <c r="R1682" t="s">
        <v>558</v>
      </c>
      <c r="S1682" t="s">
        <v>559</v>
      </c>
      <c r="T1682" s="113">
        <v>22.5</v>
      </c>
      <c r="U1682" t="s">
        <v>639</v>
      </c>
    </row>
    <row r="1683" spans="1:21" x14ac:dyDescent="0.25">
      <c r="A1683" t="s">
        <v>216</v>
      </c>
      <c r="B1683" t="s">
        <v>701</v>
      </c>
      <c r="C1683" t="s">
        <v>187</v>
      </c>
      <c r="D1683" t="s">
        <v>538</v>
      </c>
      <c r="F1683" t="s">
        <v>539</v>
      </c>
      <c r="G1683" t="s">
        <v>540</v>
      </c>
      <c r="H1683" t="s">
        <v>541</v>
      </c>
      <c r="I1683" t="s">
        <v>542</v>
      </c>
      <c r="J1683" t="s">
        <v>543</v>
      </c>
      <c r="K1683">
        <v>21</v>
      </c>
      <c r="L1683" t="s">
        <v>544</v>
      </c>
      <c r="M1683" t="s">
        <v>545</v>
      </c>
      <c r="N1683" t="s">
        <v>546</v>
      </c>
      <c r="O1683" t="s">
        <v>547</v>
      </c>
      <c r="P1683" t="s">
        <v>548</v>
      </c>
      <c r="Q1683" t="s">
        <v>549</v>
      </c>
      <c r="R1683" t="s">
        <v>560</v>
      </c>
      <c r="S1683" t="s">
        <v>561</v>
      </c>
      <c r="T1683" s="113">
        <v>163.6</v>
      </c>
      <c r="U1683" t="s">
        <v>639</v>
      </c>
    </row>
    <row r="1684" spans="1:21" x14ac:dyDescent="0.25">
      <c r="A1684" t="s">
        <v>216</v>
      </c>
      <c r="B1684" t="s">
        <v>701</v>
      </c>
      <c r="C1684" t="s">
        <v>187</v>
      </c>
      <c r="D1684" t="s">
        <v>538</v>
      </c>
      <c r="F1684" t="s">
        <v>539</v>
      </c>
      <c r="G1684" t="s">
        <v>540</v>
      </c>
      <c r="H1684" t="s">
        <v>541</v>
      </c>
      <c r="I1684" t="s">
        <v>542</v>
      </c>
      <c r="J1684" t="s">
        <v>543</v>
      </c>
      <c r="K1684">
        <v>21</v>
      </c>
      <c r="L1684" t="s">
        <v>544</v>
      </c>
      <c r="M1684" t="s">
        <v>545</v>
      </c>
      <c r="N1684" t="s">
        <v>546</v>
      </c>
      <c r="O1684" t="s">
        <v>547</v>
      </c>
      <c r="P1684" t="s">
        <v>548</v>
      </c>
      <c r="Q1684" t="s">
        <v>549</v>
      </c>
      <c r="R1684" t="s">
        <v>562</v>
      </c>
      <c r="S1684" t="s">
        <v>563</v>
      </c>
      <c r="T1684" s="113">
        <v>185</v>
      </c>
      <c r="U1684" t="s">
        <v>639</v>
      </c>
    </row>
    <row r="1685" spans="1:21" x14ac:dyDescent="0.25">
      <c r="A1685" t="s">
        <v>216</v>
      </c>
      <c r="B1685" t="s">
        <v>701</v>
      </c>
      <c r="C1685" t="s">
        <v>187</v>
      </c>
      <c r="D1685" t="s">
        <v>538</v>
      </c>
      <c r="F1685" t="s">
        <v>539</v>
      </c>
      <c r="G1685" t="s">
        <v>540</v>
      </c>
      <c r="H1685" t="s">
        <v>541</v>
      </c>
      <c r="I1685" t="s">
        <v>542</v>
      </c>
      <c r="J1685" t="s">
        <v>543</v>
      </c>
      <c r="K1685">
        <v>21</v>
      </c>
      <c r="L1685" t="s">
        <v>544</v>
      </c>
      <c r="M1685" t="s">
        <v>545</v>
      </c>
      <c r="N1685" t="s">
        <v>546</v>
      </c>
      <c r="O1685" t="s">
        <v>547</v>
      </c>
      <c r="P1685" t="s">
        <v>548</v>
      </c>
      <c r="Q1685" t="s">
        <v>549</v>
      </c>
      <c r="R1685" t="s">
        <v>564</v>
      </c>
      <c r="S1685" t="s">
        <v>565</v>
      </c>
      <c r="T1685" s="113">
        <v>123.8</v>
      </c>
      <c r="U1685" t="s">
        <v>639</v>
      </c>
    </row>
    <row r="1686" spans="1:21" x14ac:dyDescent="0.25">
      <c r="A1686" t="s">
        <v>216</v>
      </c>
      <c r="B1686" t="s">
        <v>701</v>
      </c>
      <c r="C1686" t="s">
        <v>187</v>
      </c>
      <c r="D1686" t="s">
        <v>538</v>
      </c>
      <c r="F1686" t="s">
        <v>539</v>
      </c>
      <c r="G1686" t="s">
        <v>540</v>
      </c>
      <c r="H1686" t="s">
        <v>541</v>
      </c>
      <c r="I1686" t="s">
        <v>542</v>
      </c>
      <c r="J1686" t="s">
        <v>543</v>
      </c>
      <c r="K1686">
        <v>21</v>
      </c>
      <c r="L1686" t="s">
        <v>544</v>
      </c>
      <c r="M1686" t="s">
        <v>545</v>
      </c>
      <c r="N1686" t="s">
        <v>546</v>
      </c>
      <c r="O1686" t="s">
        <v>547</v>
      </c>
      <c r="P1686" t="s">
        <v>548</v>
      </c>
      <c r="Q1686" t="s">
        <v>549</v>
      </c>
      <c r="R1686" t="s">
        <v>566</v>
      </c>
      <c r="S1686" t="s">
        <v>567</v>
      </c>
      <c r="T1686" s="113">
        <v>92.3</v>
      </c>
      <c r="U1686" t="s">
        <v>639</v>
      </c>
    </row>
    <row r="1687" spans="1:21" x14ac:dyDescent="0.25">
      <c r="A1687" t="s">
        <v>216</v>
      </c>
      <c r="B1687" t="s">
        <v>701</v>
      </c>
      <c r="C1687" t="s">
        <v>187</v>
      </c>
      <c r="D1687" t="s">
        <v>538</v>
      </c>
      <c r="F1687" t="s">
        <v>539</v>
      </c>
      <c r="G1687" t="s">
        <v>540</v>
      </c>
      <c r="H1687" t="s">
        <v>541</v>
      </c>
      <c r="I1687" t="s">
        <v>542</v>
      </c>
      <c r="J1687" t="s">
        <v>543</v>
      </c>
      <c r="K1687">
        <v>21</v>
      </c>
      <c r="L1687" t="s">
        <v>544</v>
      </c>
      <c r="M1687" t="s">
        <v>545</v>
      </c>
      <c r="N1687" t="s">
        <v>546</v>
      </c>
      <c r="O1687" t="s">
        <v>547</v>
      </c>
      <c r="P1687" t="s">
        <v>548</v>
      </c>
      <c r="Q1687" t="s">
        <v>549</v>
      </c>
      <c r="R1687" t="s">
        <v>568</v>
      </c>
      <c r="S1687" t="s">
        <v>569</v>
      </c>
      <c r="T1687" s="113">
        <v>311.60000000000002</v>
      </c>
      <c r="U1687" t="s">
        <v>639</v>
      </c>
    </row>
    <row r="1688" spans="1:21" x14ac:dyDescent="0.25">
      <c r="A1688" t="s">
        <v>216</v>
      </c>
      <c r="B1688" t="s">
        <v>701</v>
      </c>
      <c r="C1688" t="s">
        <v>187</v>
      </c>
      <c r="D1688" t="s">
        <v>538</v>
      </c>
      <c r="F1688" t="s">
        <v>539</v>
      </c>
      <c r="G1688" t="s">
        <v>540</v>
      </c>
      <c r="H1688" t="s">
        <v>541</v>
      </c>
      <c r="I1688" t="s">
        <v>542</v>
      </c>
      <c r="J1688" t="s">
        <v>543</v>
      </c>
      <c r="K1688">
        <v>21</v>
      </c>
      <c r="L1688" t="s">
        <v>544</v>
      </c>
      <c r="M1688" t="s">
        <v>545</v>
      </c>
      <c r="N1688" t="s">
        <v>546</v>
      </c>
      <c r="O1688" t="s">
        <v>547</v>
      </c>
      <c r="P1688" t="s">
        <v>548</v>
      </c>
      <c r="Q1688" t="s">
        <v>549</v>
      </c>
      <c r="R1688" t="s">
        <v>570</v>
      </c>
      <c r="S1688" t="s">
        <v>571</v>
      </c>
      <c r="T1688" s="113">
        <v>7.1</v>
      </c>
      <c r="U1688" t="s">
        <v>639</v>
      </c>
    </row>
    <row r="1689" spans="1:21" x14ac:dyDescent="0.25">
      <c r="A1689" t="s">
        <v>216</v>
      </c>
      <c r="B1689" t="s">
        <v>701</v>
      </c>
      <c r="C1689" t="s">
        <v>187</v>
      </c>
      <c r="D1689" t="s">
        <v>538</v>
      </c>
      <c r="F1689" t="s">
        <v>539</v>
      </c>
      <c r="G1689" t="s">
        <v>540</v>
      </c>
      <c r="H1689" t="s">
        <v>541</v>
      </c>
      <c r="I1689" t="s">
        <v>542</v>
      </c>
      <c r="J1689" t="s">
        <v>543</v>
      </c>
      <c r="K1689">
        <v>21</v>
      </c>
      <c r="L1689" t="s">
        <v>574</v>
      </c>
      <c r="M1689" t="s">
        <v>575</v>
      </c>
      <c r="N1689" t="s">
        <v>546</v>
      </c>
      <c r="O1689" t="s">
        <v>547</v>
      </c>
      <c r="P1689" t="s">
        <v>548</v>
      </c>
      <c r="Q1689" t="s">
        <v>549</v>
      </c>
      <c r="R1689" t="s">
        <v>131</v>
      </c>
      <c r="S1689" t="s">
        <v>550</v>
      </c>
      <c r="T1689" s="113">
        <v>621.5</v>
      </c>
      <c r="U1689" t="s">
        <v>639</v>
      </c>
    </row>
    <row r="1690" spans="1:21" x14ac:dyDescent="0.25">
      <c r="A1690" t="s">
        <v>216</v>
      </c>
      <c r="B1690" t="s">
        <v>701</v>
      </c>
      <c r="C1690" t="s">
        <v>187</v>
      </c>
      <c r="D1690" t="s">
        <v>538</v>
      </c>
      <c r="F1690" t="s">
        <v>539</v>
      </c>
      <c r="G1690" t="s">
        <v>540</v>
      </c>
      <c r="H1690" t="s">
        <v>541</v>
      </c>
      <c r="I1690" t="s">
        <v>542</v>
      </c>
      <c r="J1690" t="s">
        <v>543</v>
      </c>
      <c r="K1690">
        <v>21</v>
      </c>
      <c r="L1690" t="s">
        <v>574</v>
      </c>
      <c r="M1690" t="s">
        <v>575</v>
      </c>
      <c r="N1690" t="s">
        <v>546</v>
      </c>
      <c r="O1690" t="s">
        <v>547</v>
      </c>
      <c r="P1690" t="s">
        <v>548</v>
      </c>
      <c r="Q1690" t="s">
        <v>549</v>
      </c>
      <c r="R1690" t="s">
        <v>552</v>
      </c>
      <c r="S1690" t="s">
        <v>553</v>
      </c>
      <c r="T1690" s="113">
        <v>49.5</v>
      </c>
      <c r="U1690" t="s">
        <v>639</v>
      </c>
    </row>
    <row r="1691" spans="1:21" x14ac:dyDescent="0.25">
      <c r="A1691" t="s">
        <v>216</v>
      </c>
      <c r="B1691" t="s">
        <v>701</v>
      </c>
      <c r="C1691" t="s">
        <v>187</v>
      </c>
      <c r="D1691" t="s">
        <v>538</v>
      </c>
      <c r="F1691" t="s">
        <v>539</v>
      </c>
      <c r="G1691" t="s">
        <v>540</v>
      </c>
      <c r="H1691" t="s">
        <v>541</v>
      </c>
      <c r="I1691" t="s">
        <v>542</v>
      </c>
      <c r="J1691" t="s">
        <v>543</v>
      </c>
      <c r="K1691">
        <v>21</v>
      </c>
      <c r="L1691" t="s">
        <v>574</v>
      </c>
      <c r="M1691" t="s">
        <v>575</v>
      </c>
      <c r="N1691" t="s">
        <v>546</v>
      </c>
      <c r="O1691" t="s">
        <v>547</v>
      </c>
      <c r="P1691" t="s">
        <v>548</v>
      </c>
      <c r="Q1691" t="s">
        <v>549</v>
      </c>
      <c r="R1691" t="s">
        <v>554</v>
      </c>
      <c r="S1691" t="s">
        <v>555</v>
      </c>
      <c r="T1691" s="113">
        <v>57.4</v>
      </c>
      <c r="U1691" t="s">
        <v>639</v>
      </c>
    </row>
    <row r="1692" spans="1:21" x14ac:dyDescent="0.25">
      <c r="A1692" t="s">
        <v>216</v>
      </c>
      <c r="B1692" t="s">
        <v>701</v>
      </c>
      <c r="C1692" t="s">
        <v>187</v>
      </c>
      <c r="D1692" t="s">
        <v>538</v>
      </c>
      <c r="F1692" t="s">
        <v>539</v>
      </c>
      <c r="G1692" t="s">
        <v>540</v>
      </c>
      <c r="H1692" t="s">
        <v>541</v>
      </c>
      <c r="I1692" t="s">
        <v>542</v>
      </c>
      <c r="J1692" t="s">
        <v>543</v>
      </c>
      <c r="K1692">
        <v>21</v>
      </c>
      <c r="L1692" t="s">
        <v>574</v>
      </c>
      <c r="M1692" t="s">
        <v>575</v>
      </c>
      <c r="N1692" t="s">
        <v>546</v>
      </c>
      <c r="O1692" t="s">
        <v>547</v>
      </c>
      <c r="P1692" t="s">
        <v>548</v>
      </c>
      <c r="Q1692" t="s">
        <v>549</v>
      </c>
      <c r="R1692" t="s">
        <v>556</v>
      </c>
      <c r="S1692" t="s">
        <v>557</v>
      </c>
      <c r="T1692" s="113">
        <v>25.5</v>
      </c>
      <c r="U1692" t="s">
        <v>639</v>
      </c>
    </row>
    <row r="1693" spans="1:21" x14ac:dyDescent="0.25">
      <c r="A1693" t="s">
        <v>216</v>
      </c>
      <c r="B1693" t="s">
        <v>701</v>
      </c>
      <c r="C1693" t="s">
        <v>187</v>
      </c>
      <c r="D1693" t="s">
        <v>538</v>
      </c>
      <c r="F1693" t="s">
        <v>539</v>
      </c>
      <c r="G1693" t="s">
        <v>540</v>
      </c>
      <c r="H1693" t="s">
        <v>541</v>
      </c>
      <c r="I1693" t="s">
        <v>542</v>
      </c>
      <c r="J1693" t="s">
        <v>543</v>
      </c>
      <c r="K1693">
        <v>21</v>
      </c>
      <c r="L1693" t="s">
        <v>574</v>
      </c>
      <c r="M1693" t="s">
        <v>575</v>
      </c>
      <c r="N1693" t="s">
        <v>546</v>
      </c>
      <c r="O1693" t="s">
        <v>547</v>
      </c>
      <c r="P1693" t="s">
        <v>548</v>
      </c>
      <c r="Q1693" t="s">
        <v>549</v>
      </c>
      <c r="R1693" t="s">
        <v>558</v>
      </c>
      <c r="S1693" t="s">
        <v>559</v>
      </c>
      <c r="T1693" s="113">
        <v>4</v>
      </c>
      <c r="U1693" t="s">
        <v>639</v>
      </c>
    </row>
    <row r="1694" spans="1:21" x14ac:dyDescent="0.25">
      <c r="A1694" t="s">
        <v>216</v>
      </c>
      <c r="B1694" t="s">
        <v>701</v>
      </c>
      <c r="C1694" t="s">
        <v>187</v>
      </c>
      <c r="D1694" t="s">
        <v>538</v>
      </c>
      <c r="F1694" t="s">
        <v>539</v>
      </c>
      <c r="G1694" t="s">
        <v>540</v>
      </c>
      <c r="H1694" t="s">
        <v>541</v>
      </c>
      <c r="I1694" t="s">
        <v>542</v>
      </c>
      <c r="J1694" t="s">
        <v>543</v>
      </c>
      <c r="K1694">
        <v>21</v>
      </c>
      <c r="L1694" t="s">
        <v>574</v>
      </c>
      <c r="M1694" t="s">
        <v>575</v>
      </c>
      <c r="N1694" t="s">
        <v>546</v>
      </c>
      <c r="O1694" t="s">
        <v>547</v>
      </c>
      <c r="P1694" t="s">
        <v>548</v>
      </c>
      <c r="Q1694" t="s">
        <v>549</v>
      </c>
      <c r="R1694" t="s">
        <v>560</v>
      </c>
      <c r="S1694" t="s">
        <v>561</v>
      </c>
      <c r="T1694" s="113">
        <v>42.3</v>
      </c>
      <c r="U1694" t="s">
        <v>639</v>
      </c>
    </row>
    <row r="1695" spans="1:21" x14ac:dyDescent="0.25">
      <c r="A1695" t="s">
        <v>216</v>
      </c>
      <c r="B1695" t="s">
        <v>701</v>
      </c>
      <c r="C1695" t="s">
        <v>187</v>
      </c>
      <c r="D1695" t="s">
        <v>538</v>
      </c>
      <c r="F1695" t="s">
        <v>539</v>
      </c>
      <c r="G1695" t="s">
        <v>540</v>
      </c>
      <c r="H1695" t="s">
        <v>541</v>
      </c>
      <c r="I1695" t="s">
        <v>542</v>
      </c>
      <c r="J1695" t="s">
        <v>543</v>
      </c>
      <c r="K1695">
        <v>21</v>
      </c>
      <c r="L1695" t="s">
        <v>574</v>
      </c>
      <c r="M1695" t="s">
        <v>575</v>
      </c>
      <c r="N1695" t="s">
        <v>546</v>
      </c>
      <c r="O1695" t="s">
        <v>547</v>
      </c>
      <c r="P1695" t="s">
        <v>548</v>
      </c>
      <c r="Q1695" t="s">
        <v>549</v>
      </c>
      <c r="R1695" t="s">
        <v>562</v>
      </c>
      <c r="S1695" t="s">
        <v>563</v>
      </c>
      <c r="T1695" s="113">
        <v>92.6</v>
      </c>
      <c r="U1695" t="s">
        <v>639</v>
      </c>
    </row>
    <row r="1696" spans="1:21" x14ac:dyDescent="0.25">
      <c r="A1696" t="s">
        <v>216</v>
      </c>
      <c r="B1696" t="s">
        <v>701</v>
      </c>
      <c r="C1696" t="s">
        <v>187</v>
      </c>
      <c r="D1696" t="s">
        <v>538</v>
      </c>
      <c r="F1696" t="s">
        <v>539</v>
      </c>
      <c r="G1696" t="s">
        <v>540</v>
      </c>
      <c r="H1696" t="s">
        <v>541</v>
      </c>
      <c r="I1696" t="s">
        <v>542</v>
      </c>
      <c r="J1696" t="s">
        <v>543</v>
      </c>
      <c r="K1696">
        <v>21</v>
      </c>
      <c r="L1696" t="s">
        <v>574</v>
      </c>
      <c r="M1696" t="s">
        <v>575</v>
      </c>
      <c r="N1696" t="s">
        <v>546</v>
      </c>
      <c r="O1696" t="s">
        <v>547</v>
      </c>
      <c r="P1696" t="s">
        <v>548</v>
      </c>
      <c r="Q1696" t="s">
        <v>549</v>
      </c>
      <c r="R1696" t="s">
        <v>564</v>
      </c>
      <c r="S1696" t="s">
        <v>565</v>
      </c>
      <c r="T1696" s="113">
        <v>90.6</v>
      </c>
      <c r="U1696" t="s">
        <v>639</v>
      </c>
    </row>
    <row r="1697" spans="1:23" x14ac:dyDescent="0.25">
      <c r="A1697" t="s">
        <v>216</v>
      </c>
      <c r="B1697" t="s">
        <v>701</v>
      </c>
      <c r="C1697" t="s">
        <v>187</v>
      </c>
      <c r="D1697" t="s">
        <v>538</v>
      </c>
      <c r="F1697" t="s">
        <v>539</v>
      </c>
      <c r="G1697" t="s">
        <v>540</v>
      </c>
      <c r="H1697" t="s">
        <v>541</v>
      </c>
      <c r="I1697" t="s">
        <v>542</v>
      </c>
      <c r="J1697" t="s">
        <v>543</v>
      </c>
      <c r="K1697">
        <v>21</v>
      </c>
      <c r="L1697" t="s">
        <v>574</v>
      </c>
      <c r="M1697" t="s">
        <v>575</v>
      </c>
      <c r="N1697" t="s">
        <v>546</v>
      </c>
      <c r="O1697" t="s">
        <v>547</v>
      </c>
      <c r="P1697" t="s">
        <v>548</v>
      </c>
      <c r="Q1697" t="s">
        <v>549</v>
      </c>
      <c r="R1697" t="s">
        <v>566</v>
      </c>
      <c r="S1697" t="s">
        <v>567</v>
      </c>
      <c r="T1697" s="113">
        <v>85.8</v>
      </c>
      <c r="U1697" t="s">
        <v>639</v>
      </c>
    </row>
    <row r="1698" spans="1:23" x14ac:dyDescent="0.25">
      <c r="A1698" t="s">
        <v>216</v>
      </c>
      <c r="B1698" t="s">
        <v>701</v>
      </c>
      <c r="C1698" t="s">
        <v>187</v>
      </c>
      <c r="D1698" t="s">
        <v>538</v>
      </c>
      <c r="F1698" t="s">
        <v>539</v>
      </c>
      <c r="G1698" t="s">
        <v>540</v>
      </c>
      <c r="H1698" t="s">
        <v>541</v>
      </c>
      <c r="I1698" t="s">
        <v>542</v>
      </c>
      <c r="J1698" t="s">
        <v>543</v>
      </c>
      <c r="K1698">
        <v>21</v>
      </c>
      <c r="L1698" t="s">
        <v>574</v>
      </c>
      <c r="M1698" t="s">
        <v>575</v>
      </c>
      <c r="N1698" t="s">
        <v>546</v>
      </c>
      <c r="O1698" t="s">
        <v>547</v>
      </c>
      <c r="P1698" t="s">
        <v>548</v>
      </c>
      <c r="Q1698" t="s">
        <v>549</v>
      </c>
      <c r="R1698" t="s">
        <v>568</v>
      </c>
      <c r="S1698" t="s">
        <v>569</v>
      </c>
      <c r="T1698" s="113">
        <v>167</v>
      </c>
      <c r="U1698" t="s">
        <v>639</v>
      </c>
    </row>
    <row r="1699" spans="1:23" x14ac:dyDescent="0.25">
      <c r="A1699" t="s">
        <v>216</v>
      </c>
      <c r="B1699" t="s">
        <v>701</v>
      </c>
      <c r="C1699" t="s">
        <v>187</v>
      </c>
      <c r="D1699" t="s">
        <v>538</v>
      </c>
      <c r="F1699" t="s">
        <v>539</v>
      </c>
      <c r="G1699" t="s">
        <v>540</v>
      </c>
      <c r="H1699" t="s">
        <v>541</v>
      </c>
      <c r="I1699" t="s">
        <v>542</v>
      </c>
      <c r="J1699" t="s">
        <v>543</v>
      </c>
      <c r="K1699">
        <v>21</v>
      </c>
      <c r="L1699" t="s">
        <v>574</v>
      </c>
      <c r="M1699" t="s">
        <v>575</v>
      </c>
      <c r="N1699" t="s">
        <v>546</v>
      </c>
      <c r="O1699" t="s">
        <v>547</v>
      </c>
      <c r="P1699" t="s">
        <v>548</v>
      </c>
      <c r="Q1699" t="s">
        <v>549</v>
      </c>
      <c r="R1699" t="s">
        <v>570</v>
      </c>
      <c r="S1699" t="s">
        <v>571</v>
      </c>
      <c r="T1699" s="113">
        <v>7</v>
      </c>
      <c r="U1699" t="s">
        <v>639</v>
      </c>
    </row>
    <row r="1700" spans="1:23" x14ac:dyDescent="0.25">
      <c r="A1700" t="s">
        <v>216</v>
      </c>
      <c r="B1700" t="s">
        <v>701</v>
      </c>
      <c r="C1700" t="s">
        <v>187</v>
      </c>
      <c r="D1700" t="s">
        <v>538</v>
      </c>
      <c r="F1700" t="s">
        <v>539</v>
      </c>
      <c r="G1700" t="s">
        <v>540</v>
      </c>
      <c r="H1700" t="s">
        <v>541</v>
      </c>
      <c r="I1700" t="s">
        <v>542</v>
      </c>
      <c r="J1700" t="s">
        <v>543</v>
      </c>
      <c r="K1700">
        <v>21</v>
      </c>
      <c r="L1700" t="s">
        <v>576</v>
      </c>
      <c r="M1700" t="s">
        <v>547</v>
      </c>
      <c r="N1700" t="s">
        <v>546</v>
      </c>
      <c r="O1700" t="s">
        <v>547</v>
      </c>
      <c r="P1700" t="s">
        <v>548</v>
      </c>
      <c r="Q1700" t="s">
        <v>549</v>
      </c>
      <c r="R1700" t="s">
        <v>131</v>
      </c>
      <c r="S1700" t="s">
        <v>550</v>
      </c>
      <c r="T1700" s="113">
        <v>625.70000000000005</v>
      </c>
      <c r="U1700" t="s">
        <v>639</v>
      </c>
    </row>
    <row r="1701" spans="1:23" x14ac:dyDescent="0.25">
      <c r="A1701" t="s">
        <v>216</v>
      </c>
      <c r="B1701" t="s">
        <v>701</v>
      </c>
      <c r="C1701" t="s">
        <v>187</v>
      </c>
      <c r="D1701" t="s">
        <v>538</v>
      </c>
      <c r="F1701" t="s">
        <v>539</v>
      </c>
      <c r="G1701" t="s">
        <v>540</v>
      </c>
      <c r="H1701" t="s">
        <v>541</v>
      </c>
      <c r="I1701" t="s">
        <v>542</v>
      </c>
      <c r="J1701" t="s">
        <v>543</v>
      </c>
      <c r="K1701">
        <v>21</v>
      </c>
      <c r="L1701" t="s">
        <v>576</v>
      </c>
      <c r="M1701" t="s">
        <v>547</v>
      </c>
      <c r="N1701" t="s">
        <v>546</v>
      </c>
      <c r="O1701" t="s">
        <v>547</v>
      </c>
      <c r="P1701" t="s">
        <v>548</v>
      </c>
      <c r="Q1701" t="s">
        <v>549</v>
      </c>
      <c r="R1701" t="s">
        <v>552</v>
      </c>
      <c r="S1701" t="s">
        <v>553</v>
      </c>
      <c r="T1701" s="113">
        <v>33.200000000000003</v>
      </c>
      <c r="U1701" t="s">
        <v>639</v>
      </c>
    </row>
    <row r="1702" spans="1:23" x14ac:dyDescent="0.25">
      <c r="A1702" t="s">
        <v>216</v>
      </c>
      <c r="B1702" t="s">
        <v>701</v>
      </c>
      <c r="C1702" t="s">
        <v>187</v>
      </c>
      <c r="D1702" t="s">
        <v>538</v>
      </c>
      <c r="F1702" t="s">
        <v>539</v>
      </c>
      <c r="G1702" t="s">
        <v>540</v>
      </c>
      <c r="H1702" t="s">
        <v>541</v>
      </c>
      <c r="I1702" t="s">
        <v>542</v>
      </c>
      <c r="J1702" t="s">
        <v>543</v>
      </c>
      <c r="K1702">
        <v>21</v>
      </c>
      <c r="L1702" t="s">
        <v>576</v>
      </c>
      <c r="M1702" t="s">
        <v>547</v>
      </c>
      <c r="N1702" t="s">
        <v>546</v>
      </c>
      <c r="O1702" t="s">
        <v>547</v>
      </c>
      <c r="P1702" t="s">
        <v>548</v>
      </c>
      <c r="Q1702" t="s">
        <v>549</v>
      </c>
      <c r="R1702" t="s">
        <v>554</v>
      </c>
      <c r="S1702" t="s">
        <v>555</v>
      </c>
      <c r="T1702" s="113">
        <v>103.9</v>
      </c>
      <c r="U1702" t="s">
        <v>639</v>
      </c>
    </row>
    <row r="1703" spans="1:23" x14ac:dyDescent="0.25">
      <c r="A1703" t="s">
        <v>216</v>
      </c>
      <c r="B1703" t="s">
        <v>701</v>
      </c>
      <c r="C1703" t="s">
        <v>187</v>
      </c>
      <c r="D1703" t="s">
        <v>538</v>
      </c>
      <c r="F1703" t="s">
        <v>539</v>
      </c>
      <c r="G1703" t="s">
        <v>540</v>
      </c>
      <c r="H1703" t="s">
        <v>541</v>
      </c>
      <c r="I1703" t="s">
        <v>542</v>
      </c>
      <c r="J1703" t="s">
        <v>543</v>
      </c>
      <c r="K1703">
        <v>21</v>
      </c>
      <c r="L1703" t="s">
        <v>576</v>
      </c>
      <c r="M1703" t="s">
        <v>547</v>
      </c>
      <c r="N1703" t="s">
        <v>546</v>
      </c>
      <c r="O1703" t="s">
        <v>547</v>
      </c>
      <c r="P1703" t="s">
        <v>548</v>
      </c>
      <c r="Q1703" t="s">
        <v>549</v>
      </c>
      <c r="R1703" t="s">
        <v>556</v>
      </c>
      <c r="S1703" t="s">
        <v>557</v>
      </c>
      <c r="T1703" s="113">
        <v>71.900000000000006</v>
      </c>
      <c r="U1703" t="s">
        <v>639</v>
      </c>
    </row>
    <row r="1704" spans="1:23" x14ac:dyDescent="0.25">
      <c r="A1704" t="s">
        <v>216</v>
      </c>
      <c r="B1704" t="s">
        <v>701</v>
      </c>
      <c r="C1704" t="s">
        <v>187</v>
      </c>
      <c r="D1704" t="s">
        <v>538</v>
      </c>
      <c r="F1704" t="s">
        <v>539</v>
      </c>
      <c r="G1704" t="s">
        <v>540</v>
      </c>
      <c r="H1704" t="s">
        <v>541</v>
      </c>
      <c r="I1704" t="s">
        <v>542</v>
      </c>
      <c r="J1704" t="s">
        <v>543</v>
      </c>
      <c r="K1704">
        <v>21</v>
      </c>
      <c r="L1704" t="s">
        <v>576</v>
      </c>
      <c r="M1704" t="s">
        <v>547</v>
      </c>
      <c r="N1704" t="s">
        <v>546</v>
      </c>
      <c r="O1704" t="s">
        <v>547</v>
      </c>
      <c r="P1704" t="s">
        <v>548</v>
      </c>
      <c r="Q1704" t="s">
        <v>549</v>
      </c>
      <c r="R1704" t="s">
        <v>558</v>
      </c>
      <c r="S1704" t="s">
        <v>559</v>
      </c>
      <c r="T1704" s="113">
        <v>18.5</v>
      </c>
      <c r="U1704" t="s">
        <v>639</v>
      </c>
    </row>
    <row r="1705" spans="1:23" x14ac:dyDescent="0.25">
      <c r="A1705" t="s">
        <v>216</v>
      </c>
      <c r="B1705" t="s">
        <v>701</v>
      </c>
      <c r="C1705" t="s">
        <v>187</v>
      </c>
      <c r="D1705" t="s">
        <v>538</v>
      </c>
      <c r="F1705" t="s">
        <v>539</v>
      </c>
      <c r="G1705" t="s">
        <v>540</v>
      </c>
      <c r="H1705" t="s">
        <v>541</v>
      </c>
      <c r="I1705" t="s">
        <v>542</v>
      </c>
      <c r="J1705" t="s">
        <v>543</v>
      </c>
      <c r="K1705">
        <v>21</v>
      </c>
      <c r="L1705" t="s">
        <v>576</v>
      </c>
      <c r="M1705" t="s">
        <v>547</v>
      </c>
      <c r="N1705" t="s">
        <v>546</v>
      </c>
      <c r="O1705" t="s">
        <v>547</v>
      </c>
      <c r="P1705" t="s">
        <v>548</v>
      </c>
      <c r="Q1705" t="s">
        <v>549</v>
      </c>
      <c r="R1705" t="s">
        <v>560</v>
      </c>
      <c r="S1705" t="s">
        <v>561</v>
      </c>
      <c r="T1705" s="113">
        <v>121.3</v>
      </c>
      <c r="U1705" t="s">
        <v>639</v>
      </c>
    </row>
    <row r="1706" spans="1:23" x14ac:dyDescent="0.25">
      <c r="A1706" t="s">
        <v>216</v>
      </c>
      <c r="B1706" t="s">
        <v>701</v>
      </c>
      <c r="C1706" t="s">
        <v>187</v>
      </c>
      <c r="D1706" t="s">
        <v>538</v>
      </c>
      <c r="F1706" t="s">
        <v>539</v>
      </c>
      <c r="G1706" t="s">
        <v>540</v>
      </c>
      <c r="H1706" t="s">
        <v>541</v>
      </c>
      <c r="I1706" t="s">
        <v>542</v>
      </c>
      <c r="J1706" t="s">
        <v>543</v>
      </c>
      <c r="K1706">
        <v>21</v>
      </c>
      <c r="L1706" t="s">
        <v>576</v>
      </c>
      <c r="M1706" t="s">
        <v>547</v>
      </c>
      <c r="N1706" t="s">
        <v>546</v>
      </c>
      <c r="O1706" t="s">
        <v>547</v>
      </c>
      <c r="P1706" t="s">
        <v>548</v>
      </c>
      <c r="Q1706" t="s">
        <v>549</v>
      </c>
      <c r="R1706" t="s">
        <v>562</v>
      </c>
      <c r="S1706" t="s">
        <v>563</v>
      </c>
      <c r="T1706" s="113">
        <v>92.4</v>
      </c>
      <c r="U1706" t="s">
        <v>639</v>
      </c>
    </row>
    <row r="1707" spans="1:23" x14ac:dyDescent="0.25">
      <c r="A1707" t="s">
        <v>216</v>
      </c>
      <c r="B1707" t="s">
        <v>701</v>
      </c>
      <c r="C1707" t="s">
        <v>187</v>
      </c>
      <c r="D1707" t="s">
        <v>538</v>
      </c>
      <c r="F1707" t="s">
        <v>539</v>
      </c>
      <c r="G1707" t="s">
        <v>540</v>
      </c>
      <c r="H1707" t="s">
        <v>541</v>
      </c>
      <c r="I1707" t="s">
        <v>542</v>
      </c>
      <c r="J1707" t="s">
        <v>543</v>
      </c>
      <c r="K1707">
        <v>21</v>
      </c>
      <c r="L1707" t="s">
        <v>576</v>
      </c>
      <c r="M1707" t="s">
        <v>547</v>
      </c>
      <c r="N1707" t="s">
        <v>546</v>
      </c>
      <c r="O1707" t="s">
        <v>547</v>
      </c>
      <c r="P1707" t="s">
        <v>548</v>
      </c>
      <c r="Q1707" t="s">
        <v>549</v>
      </c>
      <c r="R1707" t="s">
        <v>564</v>
      </c>
      <c r="S1707" t="s">
        <v>565</v>
      </c>
      <c r="T1707" s="113">
        <v>33.200000000000003</v>
      </c>
      <c r="U1707" t="s">
        <v>639</v>
      </c>
    </row>
    <row r="1708" spans="1:23" x14ac:dyDescent="0.25">
      <c r="A1708" t="s">
        <v>216</v>
      </c>
      <c r="B1708" t="s">
        <v>701</v>
      </c>
      <c r="C1708" t="s">
        <v>187</v>
      </c>
      <c r="D1708" t="s">
        <v>538</v>
      </c>
      <c r="F1708" t="s">
        <v>539</v>
      </c>
      <c r="G1708" t="s">
        <v>540</v>
      </c>
      <c r="H1708" t="s">
        <v>541</v>
      </c>
      <c r="I1708" t="s">
        <v>542</v>
      </c>
      <c r="J1708" t="s">
        <v>543</v>
      </c>
      <c r="K1708">
        <v>21</v>
      </c>
      <c r="L1708" t="s">
        <v>576</v>
      </c>
      <c r="M1708" t="s">
        <v>547</v>
      </c>
      <c r="N1708" t="s">
        <v>546</v>
      </c>
      <c r="O1708" t="s">
        <v>547</v>
      </c>
      <c r="P1708" t="s">
        <v>548</v>
      </c>
      <c r="Q1708" t="s">
        <v>549</v>
      </c>
      <c r="R1708" t="s">
        <v>566</v>
      </c>
      <c r="S1708" t="s">
        <v>567</v>
      </c>
      <c r="T1708" s="113">
        <v>6.5</v>
      </c>
      <c r="U1708" t="s">
        <v>639</v>
      </c>
    </row>
    <row r="1709" spans="1:23" x14ac:dyDescent="0.25">
      <c r="A1709" t="s">
        <v>216</v>
      </c>
      <c r="B1709" t="s">
        <v>701</v>
      </c>
      <c r="C1709" t="s">
        <v>187</v>
      </c>
      <c r="D1709" t="s">
        <v>538</v>
      </c>
      <c r="F1709" t="s">
        <v>539</v>
      </c>
      <c r="G1709" t="s">
        <v>540</v>
      </c>
      <c r="H1709" t="s">
        <v>541</v>
      </c>
      <c r="I1709" t="s">
        <v>542</v>
      </c>
      <c r="J1709" t="s">
        <v>543</v>
      </c>
      <c r="K1709">
        <v>21</v>
      </c>
      <c r="L1709" t="s">
        <v>576</v>
      </c>
      <c r="M1709" t="s">
        <v>547</v>
      </c>
      <c r="N1709" t="s">
        <v>546</v>
      </c>
      <c r="O1709" t="s">
        <v>547</v>
      </c>
      <c r="P1709" t="s">
        <v>548</v>
      </c>
      <c r="Q1709" t="s">
        <v>549</v>
      </c>
      <c r="R1709" t="s">
        <v>568</v>
      </c>
      <c r="S1709" t="s">
        <v>569</v>
      </c>
      <c r="T1709" s="113">
        <v>144.69999999999999</v>
      </c>
      <c r="U1709" t="s">
        <v>639</v>
      </c>
    </row>
    <row r="1710" spans="1:23" x14ac:dyDescent="0.25">
      <c r="A1710" t="s">
        <v>216</v>
      </c>
      <c r="B1710" t="s">
        <v>701</v>
      </c>
      <c r="C1710" t="s">
        <v>187</v>
      </c>
      <c r="D1710" t="s">
        <v>538</v>
      </c>
      <c r="F1710" t="s">
        <v>539</v>
      </c>
      <c r="G1710" t="s">
        <v>540</v>
      </c>
      <c r="H1710" t="s">
        <v>541</v>
      </c>
      <c r="I1710" t="s">
        <v>542</v>
      </c>
      <c r="J1710" t="s">
        <v>543</v>
      </c>
      <c r="K1710">
        <v>21</v>
      </c>
      <c r="L1710" t="s">
        <v>576</v>
      </c>
      <c r="M1710" t="s">
        <v>547</v>
      </c>
      <c r="N1710" t="s">
        <v>546</v>
      </c>
      <c r="O1710" t="s">
        <v>547</v>
      </c>
      <c r="P1710" t="s">
        <v>548</v>
      </c>
      <c r="Q1710" t="s">
        <v>549</v>
      </c>
      <c r="R1710" t="s">
        <v>570</v>
      </c>
      <c r="S1710" t="s">
        <v>571</v>
      </c>
      <c r="T1710" s="113">
        <v>0.1</v>
      </c>
      <c r="U1710" t="s">
        <v>639</v>
      </c>
    </row>
    <row r="1711" spans="1:23" s="47" customFormat="1" x14ac:dyDescent="0.25">
      <c r="A1711" s="47" t="s">
        <v>211</v>
      </c>
      <c r="B1711" s="47" t="s">
        <v>702</v>
      </c>
      <c r="C1711" s="47" t="s">
        <v>703</v>
      </c>
      <c r="D1711" s="47" t="s">
        <v>704</v>
      </c>
      <c r="F1711" s="47" t="s">
        <v>539</v>
      </c>
      <c r="G1711" s="47" t="s">
        <v>540</v>
      </c>
      <c r="H1711" s="47" t="s">
        <v>541</v>
      </c>
      <c r="I1711" s="47" t="s">
        <v>542</v>
      </c>
      <c r="J1711" s="47" t="s">
        <v>543</v>
      </c>
      <c r="K1711" s="47">
        <v>21</v>
      </c>
      <c r="L1711" s="47" t="s">
        <v>544</v>
      </c>
      <c r="M1711" s="47" t="s">
        <v>545</v>
      </c>
      <c r="N1711" s="47" t="s">
        <v>546</v>
      </c>
      <c r="O1711" s="47" t="s">
        <v>547</v>
      </c>
      <c r="P1711" s="47" t="s">
        <v>548</v>
      </c>
      <c r="Q1711" s="47" t="s">
        <v>549</v>
      </c>
      <c r="R1711" s="47" t="s">
        <v>131</v>
      </c>
      <c r="S1711" s="47" t="s">
        <v>550</v>
      </c>
      <c r="T1711" s="114">
        <v>1024.0999999999999</v>
      </c>
      <c r="U1711" s="47" t="s">
        <v>705</v>
      </c>
      <c r="V1711" s="53" t="s">
        <v>858</v>
      </c>
      <c r="W1711" s="114">
        <f>SUM(T1712:T1714)</f>
        <v>201.404</v>
      </c>
    </row>
    <row r="1712" spans="1:23" s="47" customFormat="1" x14ac:dyDescent="0.25">
      <c r="A1712" s="47" t="s">
        <v>211</v>
      </c>
      <c r="B1712" s="47" t="s">
        <v>702</v>
      </c>
      <c r="C1712" s="47" t="s">
        <v>703</v>
      </c>
      <c r="D1712" s="47" t="s">
        <v>704</v>
      </c>
      <c r="F1712" s="47" t="s">
        <v>539</v>
      </c>
      <c r="G1712" s="47" t="s">
        <v>540</v>
      </c>
      <c r="H1712" s="47" t="s">
        <v>541</v>
      </c>
      <c r="I1712" s="47" t="s">
        <v>542</v>
      </c>
      <c r="J1712" s="47" t="s">
        <v>543</v>
      </c>
      <c r="K1712" s="47">
        <v>21</v>
      </c>
      <c r="L1712" s="47" t="s">
        <v>544</v>
      </c>
      <c r="M1712" s="47" t="s">
        <v>545</v>
      </c>
      <c r="N1712" s="47" t="s">
        <v>546</v>
      </c>
      <c r="O1712" s="47" t="s">
        <v>547</v>
      </c>
      <c r="P1712" s="47" t="s">
        <v>548</v>
      </c>
      <c r="Q1712" s="47" t="s">
        <v>549</v>
      </c>
      <c r="R1712" s="47" t="s">
        <v>552</v>
      </c>
      <c r="S1712" s="47" t="s">
        <v>553</v>
      </c>
      <c r="T1712" s="114">
        <v>43.073</v>
      </c>
      <c r="U1712" s="47" t="s">
        <v>705</v>
      </c>
      <c r="V1712" s="53" t="s">
        <v>859</v>
      </c>
      <c r="W1712" s="114">
        <f>SUM(T1715:T1720)</f>
        <v>822.65300000000002</v>
      </c>
    </row>
    <row r="1713" spans="1:23" s="47" customFormat="1" x14ac:dyDescent="0.25">
      <c r="A1713" s="47" t="s">
        <v>211</v>
      </c>
      <c r="B1713" s="47" t="s">
        <v>702</v>
      </c>
      <c r="C1713" s="47" t="s">
        <v>703</v>
      </c>
      <c r="D1713" s="47" t="s">
        <v>704</v>
      </c>
      <c r="F1713" s="47" t="s">
        <v>539</v>
      </c>
      <c r="G1713" s="47" t="s">
        <v>540</v>
      </c>
      <c r="H1713" s="47" t="s">
        <v>541</v>
      </c>
      <c r="I1713" s="47" t="s">
        <v>542</v>
      </c>
      <c r="J1713" s="47" t="s">
        <v>543</v>
      </c>
      <c r="K1713" s="47">
        <v>21</v>
      </c>
      <c r="L1713" s="47" t="s">
        <v>544</v>
      </c>
      <c r="M1713" s="47" t="s">
        <v>545</v>
      </c>
      <c r="N1713" s="47" t="s">
        <v>546</v>
      </c>
      <c r="O1713" s="47" t="s">
        <v>547</v>
      </c>
      <c r="P1713" s="47" t="s">
        <v>548</v>
      </c>
      <c r="Q1713" s="47" t="s">
        <v>549</v>
      </c>
      <c r="R1713" s="47" t="s">
        <v>554</v>
      </c>
      <c r="S1713" s="47" t="s">
        <v>555</v>
      </c>
      <c r="T1713" s="114">
        <v>113.187</v>
      </c>
      <c r="U1713" s="47" t="s">
        <v>705</v>
      </c>
      <c r="V1713" s="53" t="s">
        <v>862</v>
      </c>
      <c r="W1713" s="114">
        <f>SUM(T1712:T1720)</f>
        <v>1024.057</v>
      </c>
    </row>
    <row r="1714" spans="1:23" s="47" customFormat="1" x14ac:dyDescent="0.25">
      <c r="A1714" s="47" t="s">
        <v>211</v>
      </c>
      <c r="B1714" s="47" t="s">
        <v>702</v>
      </c>
      <c r="C1714" s="47" t="s">
        <v>703</v>
      </c>
      <c r="D1714" s="47" t="s">
        <v>704</v>
      </c>
      <c r="F1714" s="47" t="s">
        <v>539</v>
      </c>
      <c r="G1714" s="47" t="s">
        <v>540</v>
      </c>
      <c r="H1714" s="47" t="s">
        <v>541</v>
      </c>
      <c r="I1714" s="47" t="s">
        <v>542</v>
      </c>
      <c r="J1714" s="47" t="s">
        <v>543</v>
      </c>
      <c r="K1714" s="47">
        <v>21</v>
      </c>
      <c r="L1714" s="47" t="s">
        <v>544</v>
      </c>
      <c r="M1714" s="47" t="s">
        <v>545</v>
      </c>
      <c r="N1714" s="47" t="s">
        <v>546</v>
      </c>
      <c r="O1714" s="47" t="s">
        <v>547</v>
      </c>
      <c r="P1714" s="47" t="s">
        <v>548</v>
      </c>
      <c r="Q1714" s="47" t="s">
        <v>549</v>
      </c>
      <c r="R1714" s="47" t="s">
        <v>556</v>
      </c>
      <c r="S1714" s="47" t="s">
        <v>557</v>
      </c>
      <c r="T1714" s="114">
        <v>45.143999999999998</v>
      </c>
      <c r="U1714" s="47" t="s">
        <v>705</v>
      </c>
      <c r="V1714" s="53"/>
      <c r="W1714" s="114"/>
    </row>
    <row r="1715" spans="1:23" s="47" customFormat="1" x14ac:dyDescent="0.25">
      <c r="A1715" s="47" t="s">
        <v>211</v>
      </c>
      <c r="B1715" s="47" t="s">
        <v>702</v>
      </c>
      <c r="C1715" s="47" t="s">
        <v>703</v>
      </c>
      <c r="D1715" s="47" t="s">
        <v>704</v>
      </c>
      <c r="F1715" s="47" t="s">
        <v>539</v>
      </c>
      <c r="G1715" s="47" t="s">
        <v>540</v>
      </c>
      <c r="H1715" s="47" t="s">
        <v>541</v>
      </c>
      <c r="I1715" s="47" t="s">
        <v>542</v>
      </c>
      <c r="J1715" s="47" t="s">
        <v>543</v>
      </c>
      <c r="K1715" s="47">
        <v>21</v>
      </c>
      <c r="L1715" s="47" t="s">
        <v>544</v>
      </c>
      <c r="M1715" s="47" t="s">
        <v>545</v>
      </c>
      <c r="N1715" s="47" t="s">
        <v>546</v>
      </c>
      <c r="O1715" s="47" t="s">
        <v>547</v>
      </c>
      <c r="P1715" s="47" t="s">
        <v>548</v>
      </c>
      <c r="Q1715" s="47" t="s">
        <v>549</v>
      </c>
      <c r="R1715" s="47" t="s">
        <v>558</v>
      </c>
      <c r="S1715" s="47" t="s">
        <v>559</v>
      </c>
      <c r="T1715" s="114">
        <v>24.378</v>
      </c>
      <c r="U1715" s="47" t="s">
        <v>705</v>
      </c>
      <c r="V1715" s="53"/>
      <c r="W1715" s="114"/>
    </row>
    <row r="1716" spans="1:23" s="47" customFormat="1" x14ac:dyDescent="0.25">
      <c r="A1716" s="47" t="s">
        <v>211</v>
      </c>
      <c r="B1716" s="47" t="s">
        <v>702</v>
      </c>
      <c r="C1716" s="47" t="s">
        <v>703</v>
      </c>
      <c r="D1716" s="47" t="s">
        <v>704</v>
      </c>
      <c r="F1716" s="47" t="s">
        <v>539</v>
      </c>
      <c r="G1716" s="47" t="s">
        <v>540</v>
      </c>
      <c r="H1716" s="47" t="s">
        <v>541</v>
      </c>
      <c r="I1716" s="47" t="s">
        <v>542</v>
      </c>
      <c r="J1716" s="47" t="s">
        <v>543</v>
      </c>
      <c r="K1716" s="47">
        <v>21</v>
      </c>
      <c r="L1716" s="47" t="s">
        <v>544</v>
      </c>
      <c r="M1716" s="47" t="s">
        <v>545</v>
      </c>
      <c r="N1716" s="47" t="s">
        <v>546</v>
      </c>
      <c r="O1716" s="47" t="s">
        <v>547</v>
      </c>
      <c r="P1716" s="47" t="s">
        <v>548</v>
      </c>
      <c r="Q1716" s="47" t="s">
        <v>549</v>
      </c>
      <c r="R1716" s="47" t="s">
        <v>560</v>
      </c>
      <c r="S1716" s="47" t="s">
        <v>561</v>
      </c>
      <c r="T1716" s="114">
        <v>174.333</v>
      </c>
      <c r="U1716" s="47" t="s">
        <v>705</v>
      </c>
      <c r="V1716" s="53"/>
      <c r="W1716" s="114"/>
    </row>
    <row r="1717" spans="1:23" s="47" customFormat="1" x14ac:dyDescent="0.25">
      <c r="A1717" s="47" t="s">
        <v>211</v>
      </c>
      <c r="B1717" s="47" t="s">
        <v>702</v>
      </c>
      <c r="C1717" s="47" t="s">
        <v>703</v>
      </c>
      <c r="D1717" s="47" t="s">
        <v>704</v>
      </c>
      <c r="F1717" s="47" t="s">
        <v>539</v>
      </c>
      <c r="G1717" s="47" t="s">
        <v>540</v>
      </c>
      <c r="H1717" s="47" t="s">
        <v>541</v>
      </c>
      <c r="I1717" s="47" t="s">
        <v>542</v>
      </c>
      <c r="J1717" s="47" t="s">
        <v>543</v>
      </c>
      <c r="K1717" s="47">
        <v>21</v>
      </c>
      <c r="L1717" s="47" t="s">
        <v>544</v>
      </c>
      <c r="M1717" s="47" t="s">
        <v>545</v>
      </c>
      <c r="N1717" s="47" t="s">
        <v>546</v>
      </c>
      <c r="O1717" s="47" t="s">
        <v>547</v>
      </c>
      <c r="P1717" s="47" t="s">
        <v>548</v>
      </c>
      <c r="Q1717" s="47" t="s">
        <v>549</v>
      </c>
      <c r="R1717" s="47" t="s">
        <v>562</v>
      </c>
      <c r="S1717" s="47" t="s">
        <v>563</v>
      </c>
      <c r="T1717" s="114">
        <v>302.584</v>
      </c>
      <c r="U1717" s="47" t="s">
        <v>705</v>
      </c>
      <c r="V1717" s="53"/>
      <c r="W1717" s="114"/>
    </row>
    <row r="1718" spans="1:23" s="47" customFormat="1" x14ac:dyDescent="0.25">
      <c r="A1718" s="47" t="s">
        <v>211</v>
      </c>
      <c r="B1718" s="47" t="s">
        <v>702</v>
      </c>
      <c r="C1718" s="47" t="s">
        <v>703</v>
      </c>
      <c r="D1718" s="47" t="s">
        <v>704</v>
      </c>
      <c r="F1718" s="47" t="s">
        <v>539</v>
      </c>
      <c r="G1718" s="47" t="s">
        <v>540</v>
      </c>
      <c r="H1718" s="47" t="s">
        <v>541</v>
      </c>
      <c r="I1718" s="47" t="s">
        <v>542</v>
      </c>
      <c r="J1718" s="47" t="s">
        <v>543</v>
      </c>
      <c r="K1718" s="47">
        <v>21</v>
      </c>
      <c r="L1718" s="47" t="s">
        <v>544</v>
      </c>
      <c r="M1718" s="47" t="s">
        <v>545</v>
      </c>
      <c r="N1718" s="47" t="s">
        <v>546</v>
      </c>
      <c r="O1718" s="47" t="s">
        <v>547</v>
      </c>
      <c r="P1718" s="47" t="s">
        <v>548</v>
      </c>
      <c r="Q1718" s="47" t="s">
        <v>549</v>
      </c>
      <c r="R1718" s="47" t="s">
        <v>564</v>
      </c>
      <c r="S1718" s="47" t="s">
        <v>565</v>
      </c>
      <c r="T1718" s="114">
        <v>74.227999999999994</v>
      </c>
      <c r="U1718" s="47" t="s">
        <v>705</v>
      </c>
      <c r="V1718" s="53"/>
      <c r="W1718" s="114"/>
    </row>
    <row r="1719" spans="1:23" s="47" customFormat="1" x14ac:dyDescent="0.25">
      <c r="A1719" s="47" t="s">
        <v>211</v>
      </c>
      <c r="B1719" s="47" t="s">
        <v>702</v>
      </c>
      <c r="C1719" s="47" t="s">
        <v>703</v>
      </c>
      <c r="D1719" s="47" t="s">
        <v>704</v>
      </c>
      <c r="F1719" s="47" t="s">
        <v>539</v>
      </c>
      <c r="G1719" s="47" t="s">
        <v>540</v>
      </c>
      <c r="H1719" s="47" t="s">
        <v>541</v>
      </c>
      <c r="I1719" s="47" t="s">
        <v>542</v>
      </c>
      <c r="J1719" s="47" t="s">
        <v>543</v>
      </c>
      <c r="K1719" s="47">
        <v>21</v>
      </c>
      <c r="L1719" s="47" t="s">
        <v>544</v>
      </c>
      <c r="M1719" s="47" t="s">
        <v>545</v>
      </c>
      <c r="N1719" s="47" t="s">
        <v>546</v>
      </c>
      <c r="O1719" s="47" t="s">
        <v>547</v>
      </c>
      <c r="P1719" s="47" t="s">
        <v>548</v>
      </c>
      <c r="Q1719" s="47" t="s">
        <v>549</v>
      </c>
      <c r="R1719" s="47" t="s">
        <v>566</v>
      </c>
      <c r="S1719" s="47" t="s">
        <v>567</v>
      </c>
      <c r="T1719" s="114">
        <v>32.204999999999998</v>
      </c>
      <c r="U1719" s="47" t="s">
        <v>705</v>
      </c>
      <c r="V1719" s="53"/>
      <c r="W1719" s="114"/>
    </row>
    <row r="1720" spans="1:23" s="47" customFormat="1" x14ac:dyDescent="0.25">
      <c r="A1720" s="47" t="s">
        <v>211</v>
      </c>
      <c r="B1720" s="47" t="s">
        <v>702</v>
      </c>
      <c r="C1720" s="47" t="s">
        <v>703</v>
      </c>
      <c r="D1720" s="47" t="s">
        <v>704</v>
      </c>
      <c r="F1720" s="47" t="s">
        <v>539</v>
      </c>
      <c r="G1720" s="47" t="s">
        <v>540</v>
      </c>
      <c r="H1720" s="47" t="s">
        <v>541</v>
      </c>
      <c r="I1720" s="47" t="s">
        <v>542</v>
      </c>
      <c r="J1720" s="47" t="s">
        <v>543</v>
      </c>
      <c r="K1720" s="47">
        <v>21</v>
      </c>
      <c r="L1720" s="47" t="s">
        <v>544</v>
      </c>
      <c r="M1720" s="47" t="s">
        <v>545</v>
      </c>
      <c r="N1720" s="47" t="s">
        <v>546</v>
      </c>
      <c r="O1720" s="47" t="s">
        <v>547</v>
      </c>
      <c r="P1720" s="47" t="s">
        <v>548</v>
      </c>
      <c r="Q1720" s="47" t="s">
        <v>549</v>
      </c>
      <c r="R1720" s="47" t="s">
        <v>568</v>
      </c>
      <c r="S1720" s="47" t="s">
        <v>569</v>
      </c>
      <c r="T1720" s="114">
        <v>214.92500000000001</v>
      </c>
      <c r="U1720" s="47" t="s">
        <v>705</v>
      </c>
      <c r="V1720" s="53"/>
      <c r="W1720" s="114"/>
    </row>
    <row r="1721" spans="1:23" x14ac:dyDescent="0.25">
      <c r="A1721" t="s">
        <v>211</v>
      </c>
      <c r="B1721" t="s">
        <v>702</v>
      </c>
      <c r="C1721" t="s">
        <v>703</v>
      </c>
      <c r="D1721" t="s">
        <v>704</v>
      </c>
      <c r="F1721" t="s">
        <v>539</v>
      </c>
      <c r="G1721" t="s">
        <v>540</v>
      </c>
      <c r="H1721" t="s">
        <v>541</v>
      </c>
      <c r="I1721" t="s">
        <v>542</v>
      </c>
      <c r="J1721" t="s">
        <v>543</v>
      </c>
      <c r="K1721">
        <v>21</v>
      </c>
      <c r="L1721" t="s">
        <v>574</v>
      </c>
      <c r="M1721" t="s">
        <v>575</v>
      </c>
      <c r="N1721" t="s">
        <v>546</v>
      </c>
      <c r="O1721" t="s">
        <v>547</v>
      </c>
      <c r="P1721" t="s">
        <v>548</v>
      </c>
      <c r="Q1721" t="s">
        <v>549</v>
      </c>
      <c r="R1721" t="s">
        <v>131</v>
      </c>
      <c r="S1721" t="s">
        <v>550</v>
      </c>
      <c r="T1721" s="113">
        <v>504213</v>
      </c>
      <c r="U1721" t="s">
        <v>705</v>
      </c>
    </row>
    <row r="1722" spans="1:23" x14ac:dyDescent="0.25">
      <c r="A1722" t="s">
        <v>211</v>
      </c>
      <c r="B1722" t="s">
        <v>702</v>
      </c>
      <c r="C1722" t="s">
        <v>703</v>
      </c>
      <c r="D1722" t="s">
        <v>704</v>
      </c>
      <c r="F1722" t="s">
        <v>539</v>
      </c>
      <c r="G1722" t="s">
        <v>540</v>
      </c>
      <c r="H1722" t="s">
        <v>541</v>
      </c>
      <c r="I1722" t="s">
        <v>542</v>
      </c>
      <c r="J1722" t="s">
        <v>543</v>
      </c>
      <c r="K1722">
        <v>21</v>
      </c>
      <c r="L1722" t="s">
        <v>574</v>
      </c>
      <c r="M1722" t="s">
        <v>575</v>
      </c>
      <c r="N1722" t="s">
        <v>546</v>
      </c>
      <c r="O1722" t="s">
        <v>547</v>
      </c>
      <c r="P1722" t="s">
        <v>548</v>
      </c>
      <c r="Q1722" t="s">
        <v>549</v>
      </c>
      <c r="R1722" t="s">
        <v>552</v>
      </c>
      <c r="S1722" t="s">
        <v>553</v>
      </c>
      <c r="T1722" s="113">
        <v>22.35</v>
      </c>
      <c r="U1722" t="s">
        <v>705</v>
      </c>
    </row>
    <row r="1723" spans="1:23" x14ac:dyDescent="0.25">
      <c r="A1723" t="s">
        <v>211</v>
      </c>
      <c r="B1723" t="s">
        <v>702</v>
      </c>
      <c r="C1723" t="s">
        <v>703</v>
      </c>
      <c r="D1723" t="s">
        <v>704</v>
      </c>
      <c r="F1723" t="s">
        <v>539</v>
      </c>
      <c r="G1723" t="s">
        <v>540</v>
      </c>
      <c r="H1723" t="s">
        <v>541</v>
      </c>
      <c r="I1723" t="s">
        <v>542</v>
      </c>
      <c r="J1723" t="s">
        <v>543</v>
      </c>
      <c r="K1723">
        <v>21</v>
      </c>
      <c r="L1723" t="s">
        <v>574</v>
      </c>
      <c r="M1723" t="s">
        <v>575</v>
      </c>
      <c r="N1723" t="s">
        <v>546</v>
      </c>
      <c r="O1723" t="s">
        <v>547</v>
      </c>
      <c r="P1723" t="s">
        <v>548</v>
      </c>
      <c r="Q1723" t="s">
        <v>549</v>
      </c>
      <c r="R1723" t="s">
        <v>554</v>
      </c>
      <c r="S1723" t="s">
        <v>555</v>
      </c>
      <c r="T1723" s="113">
        <v>46868</v>
      </c>
      <c r="U1723" t="s">
        <v>705</v>
      </c>
    </row>
    <row r="1724" spans="1:23" x14ac:dyDescent="0.25">
      <c r="A1724" t="s">
        <v>211</v>
      </c>
      <c r="B1724" t="s">
        <v>702</v>
      </c>
      <c r="C1724" t="s">
        <v>703</v>
      </c>
      <c r="D1724" t="s">
        <v>704</v>
      </c>
      <c r="F1724" t="s">
        <v>539</v>
      </c>
      <c r="G1724" t="s">
        <v>540</v>
      </c>
      <c r="H1724" t="s">
        <v>541</v>
      </c>
      <c r="I1724" t="s">
        <v>542</v>
      </c>
      <c r="J1724" t="s">
        <v>543</v>
      </c>
      <c r="K1724">
        <v>21</v>
      </c>
      <c r="L1724" t="s">
        <v>574</v>
      </c>
      <c r="M1724" t="s">
        <v>575</v>
      </c>
      <c r="N1724" t="s">
        <v>546</v>
      </c>
      <c r="O1724" t="s">
        <v>547</v>
      </c>
      <c r="P1724" t="s">
        <v>548</v>
      </c>
      <c r="Q1724" t="s">
        <v>549</v>
      </c>
      <c r="R1724" t="s">
        <v>556</v>
      </c>
      <c r="S1724" t="s">
        <v>557</v>
      </c>
      <c r="T1724" s="113">
        <v>25.88</v>
      </c>
      <c r="U1724" t="s">
        <v>705</v>
      </c>
    </row>
    <row r="1725" spans="1:23" x14ac:dyDescent="0.25">
      <c r="A1725" t="s">
        <v>211</v>
      </c>
      <c r="B1725" t="s">
        <v>702</v>
      </c>
      <c r="C1725" t="s">
        <v>703</v>
      </c>
      <c r="D1725" t="s">
        <v>704</v>
      </c>
      <c r="F1725" t="s">
        <v>539</v>
      </c>
      <c r="G1725" t="s">
        <v>540</v>
      </c>
      <c r="H1725" t="s">
        <v>541</v>
      </c>
      <c r="I1725" t="s">
        <v>542</v>
      </c>
      <c r="J1725" t="s">
        <v>543</v>
      </c>
      <c r="K1725">
        <v>21</v>
      </c>
      <c r="L1725" t="s">
        <v>574</v>
      </c>
      <c r="M1725" t="s">
        <v>575</v>
      </c>
      <c r="N1725" t="s">
        <v>546</v>
      </c>
      <c r="O1725" t="s">
        <v>547</v>
      </c>
      <c r="P1725" t="s">
        <v>548</v>
      </c>
      <c r="Q1725" t="s">
        <v>549</v>
      </c>
      <c r="R1725" t="s">
        <v>558</v>
      </c>
      <c r="S1725" t="s">
        <v>559</v>
      </c>
      <c r="T1725" s="113">
        <v>9839</v>
      </c>
      <c r="U1725" t="s">
        <v>705</v>
      </c>
    </row>
    <row r="1726" spans="1:23" x14ac:dyDescent="0.25">
      <c r="A1726" t="s">
        <v>211</v>
      </c>
      <c r="B1726" t="s">
        <v>702</v>
      </c>
      <c r="C1726" t="s">
        <v>703</v>
      </c>
      <c r="D1726" t="s">
        <v>704</v>
      </c>
      <c r="F1726" t="s">
        <v>539</v>
      </c>
      <c r="G1726" t="s">
        <v>540</v>
      </c>
      <c r="H1726" t="s">
        <v>541</v>
      </c>
      <c r="I1726" t="s">
        <v>542</v>
      </c>
      <c r="J1726" t="s">
        <v>543</v>
      </c>
      <c r="K1726">
        <v>21</v>
      </c>
      <c r="L1726" t="s">
        <v>574</v>
      </c>
      <c r="M1726" t="s">
        <v>575</v>
      </c>
      <c r="N1726" t="s">
        <v>546</v>
      </c>
      <c r="O1726" t="s">
        <v>547</v>
      </c>
      <c r="P1726" t="s">
        <v>548</v>
      </c>
      <c r="Q1726" t="s">
        <v>549</v>
      </c>
      <c r="R1726" t="s">
        <v>560</v>
      </c>
      <c r="S1726" t="s">
        <v>561</v>
      </c>
      <c r="T1726" s="113">
        <v>71.400000000000006</v>
      </c>
      <c r="U1726" t="s">
        <v>705</v>
      </c>
    </row>
    <row r="1727" spans="1:23" x14ac:dyDescent="0.25">
      <c r="A1727" t="s">
        <v>211</v>
      </c>
      <c r="B1727" t="s">
        <v>702</v>
      </c>
      <c r="C1727" t="s">
        <v>703</v>
      </c>
      <c r="D1727" t="s">
        <v>704</v>
      </c>
      <c r="F1727" t="s">
        <v>539</v>
      </c>
      <c r="G1727" t="s">
        <v>540</v>
      </c>
      <c r="H1727" t="s">
        <v>541</v>
      </c>
      <c r="I1727" t="s">
        <v>542</v>
      </c>
      <c r="J1727" t="s">
        <v>543</v>
      </c>
      <c r="K1727">
        <v>21</v>
      </c>
      <c r="L1727" t="s">
        <v>574</v>
      </c>
      <c r="M1727" t="s">
        <v>575</v>
      </c>
      <c r="N1727" t="s">
        <v>546</v>
      </c>
      <c r="O1727" t="s">
        <v>547</v>
      </c>
      <c r="P1727" t="s">
        <v>548</v>
      </c>
      <c r="Q1727" t="s">
        <v>549</v>
      </c>
      <c r="R1727" t="s">
        <v>562</v>
      </c>
      <c r="S1727" t="s">
        <v>563</v>
      </c>
      <c r="T1727" s="113">
        <v>160098</v>
      </c>
      <c r="U1727" t="s">
        <v>705</v>
      </c>
    </row>
    <row r="1728" spans="1:23" x14ac:dyDescent="0.25">
      <c r="A1728" t="s">
        <v>211</v>
      </c>
      <c r="B1728" t="s">
        <v>702</v>
      </c>
      <c r="C1728" t="s">
        <v>703</v>
      </c>
      <c r="D1728" t="s">
        <v>704</v>
      </c>
      <c r="F1728" t="s">
        <v>539</v>
      </c>
      <c r="G1728" t="s">
        <v>540</v>
      </c>
      <c r="H1728" t="s">
        <v>541</v>
      </c>
      <c r="I1728" t="s">
        <v>542</v>
      </c>
      <c r="J1728" t="s">
        <v>543</v>
      </c>
      <c r="K1728">
        <v>21</v>
      </c>
      <c r="L1728" t="s">
        <v>574</v>
      </c>
      <c r="M1728" t="s">
        <v>575</v>
      </c>
      <c r="N1728" t="s">
        <v>546</v>
      </c>
      <c r="O1728" t="s">
        <v>547</v>
      </c>
      <c r="P1728" t="s">
        <v>548</v>
      </c>
      <c r="Q1728" t="s">
        <v>549</v>
      </c>
      <c r="R1728" t="s">
        <v>564</v>
      </c>
      <c r="S1728" t="s">
        <v>565</v>
      </c>
      <c r="T1728" s="113">
        <v>40629</v>
      </c>
      <c r="U1728" t="s">
        <v>705</v>
      </c>
    </row>
    <row r="1729" spans="1:23" x14ac:dyDescent="0.25">
      <c r="A1729" t="s">
        <v>211</v>
      </c>
      <c r="B1729" t="s">
        <v>702</v>
      </c>
      <c r="C1729" t="s">
        <v>703</v>
      </c>
      <c r="D1729" t="s">
        <v>704</v>
      </c>
      <c r="F1729" t="s">
        <v>539</v>
      </c>
      <c r="G1729" t="s">
        <v>540</v>
      </c>
      <c r="H1729" t="s">
        <v>541</v>
      </c>
      <c r="I1729" t="s">
        <v>542</v>
      </c>
      <c r="J1729" t="s">
        <v>543</v>
      </c>
      <c r="K1729">
        <v>21</v>
      </c>
      <c r="L1729" t="s">
        <v>574</v>
      </c>
      <c r="M1729" t="s">
        <v>575</v>
      </c>
      <c r="N1729" t="s">
        <v>546</v>
      </c>
      <c r="O1729" t="s">
        <v>547</v>
      </c>
      <c r="P1729" t="s">
        <v>548</v>
      </c>
      <c r="Q1729" t="s">
        <v>549</v>
      </c>
      <c r="R1729" t="s">
        <v>566</v>
      </c>
      <c r="S1729" t="s">
        <v>567</v>
      </c>
      <c r="T1729" s="113">
        <v>21231</v>
      </c>
      <c r="U1729" t="s">
        <v>705</v>
      </c>
    </row>
    <row r="1730" spans="1:23" x14ac:dyDescent="0.25">
      <c r="A1730" t="s">
        <v>211</v>
      </c>
      <c r="B1730" t="s">
        <v>702</v>
      </c>
      <c r="C1730" t="s">
        <v>703</v>
      </c>
      <c r="D1730" t="s">
        <v>704</v>
      </c>
      <c r="F1730" t="s">
        <v>539</v>
      </c>
      <c r="G1730" t="s">
        <v>540</v>
      </c>
      <c r="H1730" t="s">
        <v>541</v>
      </c>
      <c r="I1730" t="s">
        <v>542</v>
      </c>
      <c r="J1730" t="s">
        <v>543</v>
      </c>
      <c r="K1730">
        <v>21</v>
      </c>
      <c r="L1730" t="s">
        <v>574</v>
      </c>
      <c r="M1730" t="s">
        <v>575</v>
      </c>
      <c r="N1730" t="s">
        <v>546</v>
      </c>
      <c r="O1730" t="s">
        <v>547</v>
      </c>
      <c r="P1730" t="s">
        <v>548</v>
      </c>
      <c r="Q1730" t="s">
        <v>549</v>
      </c>
      <c r="R1730" t="s">
        <v>568</v>
      </c>
      <c r="S1730" t="s">
        <v>569</v>
      </c>
      <c r="T1730" s="113">
        <v>105875</v>
      </c>
      <c r="U1730" t="s">
        <v>705</v>
      </c>
    </row>
    <row r="1731" spans="1:23" x14ac:dyDescent="0.25">
      <c r="A1731" t="s">
        <v>211</v>
      </c>
      <c r="B1731" t="s">
        <v>702</v>
      </c>
      <c r="C1731" t="s">
        <v>703</v>
      </c>
      <c r="D1731" t="s">
        <v>704</v>
      </c>
      <c r="F1731" t="s">
        <v>539</v>
      </c>
      <c r="G1731" t="s">
        <v>540</v>
      </c>
      <c r="H1731" t="s">
        <v>541</v>
      </c>
      <c r="I1731" t="s">
        <v>542</v>
      </c>
      <c r="J1731" t="s">
        <v>543</v>
      </c>
      <c r="K1731">
        <v>21</v>
      </c>
      <c r="L1731" t="s">
        <v>576</v>
      </c>
      <c r="M1731" t="s">
        <v>547</v>
      </c>
      <c r="N1731" t="s">
        <v>546</v>
      </c>
      <c r="O1731" t="s">
        <v>547</v>
      </c>
      <c r="P1731" t="s">
        <v>548</v>
      </c>
      <c r="Q1731" t="s">
        <v>549</v>
      </c>
      <c r="R1731" t="s">
        <v>131</v>
      </c>
      <c r="S1731" t="s">
        <v>550</v>
      </c>
      <c r="T1731" s="113">
        <v>519887</v>
      </c>
      <c r="U1731" t="s">
        <v>705</v>
      </c>
    </row>
    <row r="1732" spans="1:23" x14ac:dyDescent="0.25">
      <c r="A1732" t="s">
        <v>211</v>
      </c>
      <c r="B1732" t="s">
        <v>702</v>
      </c>
      <c r="C1732" t="s">
        <v>703</v>
      </c>
      <c r="D1732" t="s">
        <v>704</v>
      </c>
      <c r="F1732" t="s">
        <v>539</v>
      </c>
      <c r="G1732" t="s">
        <v>540</v>
      </c>
      <c r="H1732" t="s">
        <v>541</v>
      </c>
      <c r="I1732" t="s">
        <v>542</v>
      </c>
      <c r="J1732" t="s">
        <v>543</v>
      </c>
      <c r="K1732">
        <v>21</v>
      </c>
      <c r="L1732" t="s">
        <v>576</v>
      </c>
      <c r="M1732" t="s">
        <v>547</v>
      </c>
      <c r="N1732" t="s">
        <v>546</v>
      </c>
      <c r="O1732" t="s">
        <v>547</v>
      </c>
      <c r="P1732" t="s">
        <v>548</v>
      </c>
      <c r="Q1732" t="s">
        <v>549</v>
      </c>
      <c r="R1732" t="s">
        <v>552</v>
      </c>
      <c r="S1732" t="s">
        <v>553</v>
      </c>
      <c r="T1732" s="113">
        <v>20723</v>
      </c>
      <c r="U1732" t="s">
        <v>705</v>
      </c>
    </row>
    <row r="1733" spans="1:23" x14ac:dyDescent="0.25">
      <c r="A1733" t="s">
        <v>211</v>
      </c>
      <c r="B1733" t="s">
        <v>702</v>
      </c>
      <c r="C1733" t="s">
        <v>703</v>
      </c>
      <c r="D1733" t="s">
        <v>704</v>
      </c>
      <c r="F1733" t="s">
        <v>539</v>
      </c>
      <c r="G1733" t="s">
        <v>540</v>
      </c>
      <c r="H1733" t="s">
        <v>541</v>
      </c>
      <c r="I1733" t="s">
        <v>542</v>
      </c>
      <c r="J1733" t="s">
        <v>543</v>
      </c>
      <c r="K1733">
        <v>21</v>
      </c>
      <c r="L1733" t="s">
        <v>576</v>
      </c>
      <c r="M1733" t="s">
        <v>547</v>
      </c>
      <c r="N1733" t="s">
        <v>546</v>
      </c>
      <c r="O1733" t="s">
        <v>547</v>
      </c>
      <c r="P1733" t="s">
        <v>548</v>
      </c>
      <c r="Q1733" t="s">
        <v>549</v>
      </c>
      <c r="R1733" t="s">
        <v>554</v>
      </c>
      <c r="S1733" t="s">
        <v>555</v>
      </c>
      <c r="T1733" s="113">
        <v>66319</v>
      </c>
      <c r="U1733" t="s">
        <v>705</v>
      </c>
    </row>
    <row r="1734" spans="1:23" x14ac:dyDescent="0.25">
      <c r="A1734" t="s">
        <v>211</v>
      </c>
      <c r="B1734" t="s">
        <v>702</v>
      </c>
      <c r="C1734" t="s">
        <v>703</v>
      </c>
      <c r="D1734" t="s">
        <v>704</v>
      </c>
      <c r="F1734" t="s">
        <v>539</v>
      </c>
      <c r="G1734" t="s">
        <v>540</v>
      </c>
      <c r="H1734" t="s">
        <v>541</v>
      </c>
      <c r="I1734" t="s">
        <v>542</v>
      </c>
      <c r="J1734" t="s">
        <v>543</v>
      </c>
      <c r="K1734">
        <v>21</v>
      </c>
      <c r="L1734" t="s">
        <v>576</v>
      </c>
      <c r="M1734" t="s">
        <v>547</v>
      </c>
      <c r="N1734" t="s">
        <v>546</v>
      </c>
      <c r="O1734" t="s">
        <v>547</v>
      </c>
      <c r="P1734" t="s">
        <v>548</v>
      </c>
      <c r="Q1734" t="s">
        <v>549</v>
      </c>
      <c r="R1734" t="s">
        <v>556</v>
      </c>
      <c r="S1734" t="s">
        <v>557</v>
      </c>
      <c r="T1734" s="113">
        <v>19264</v>
      </c>
      <c r="U1734" t="s">
        <v>705</v>
      </c>
    </row>
    <row r="1735" spans="1:23" x14ac:dyDescent="0.25">
      <c r="A1735" t="s">
        <v>211</v>
      </c>
      <c r="B1735" t="s">
        <v>702</v>
      </c>
      <c r="C1735" t="s">
        <v>703</v>
      </c>
      <c r="D1735" t="s">
        <v>704</v>
      </c>
      <c r="F1735" t="s">
        <v>539</v>
      </c>
      <c r="G1735" t="s">
        <v>540</v>
      </c>
      <c r="H1735" t="s">
        <v>541</v>
      </c>
      <c r="I1735" t="s">
        <v>542</v>
      </c>
      <c r="J1735" t="s">
        <v>543</v>
      </c>
      <c r="K1735">
        <v>21</v>
      </c>
      <c r="L1735" t="s">
        <v>576</v>
      </c>
      <c r="M1735" t="s">
        <v>547</v>
      </c>
      <c r="N1735" t="s">
        <v>546</v>
      </c>
      <c r="O1735" t="s">
        <v>547</v>
      </c>
      <c r="P1735" t="s">
        <v>548</v>
      </c>
      <c r="Q1735" t="s">
        <v>549</v>
      </c>
      <c r="R1735" t="s">
        <v>558</v>
      </c>
      <c r="S1735" t="s">
        <v>559</v>
      </c>
      <c r="T1735" s="113">
        <v>14539</v>
      </c>
      <c r="U1735" t="s">
        <v>705</v>
      </c>
    </row>
    <row r="1736" spans="1:23" x14ac:dyDescent="0.25">
      <c r="A1736" t="s">
        <v>211</v>
      </c>
      <c r="B1736" t="s">
        <v>702</v>
      </c>
      <c r="C1736" t="s">
        <v>703</v>
      </c>
      <c r="D1736" t="s">
        <v>704</v>
      </c>
      <c r="F1736" t="s">
        <v>539</v>
      </c>
      <c r="G1736" t="s">
        <v>540</v>
      </c>
      <c r="H1736" t="s">
        <v>541</v>
      </c>
      <c r="I1736" t="s">
        <v>542</v>
      </c>
      <c r="J1736" t="s">
        <v>543</v>
      </c>
      <c r="K1736">
        <v>21</v>
      </c>
      <c r="L1736" t="s">
        <v>576</v>
      </c>
      <c r="M1736" t="s">
        <v>547</v>
      </c>
      <c r="N1736" t="s">
        <v>546</v>
      </c>
      <c r="O1736" t="s">
        <v>547</v>
      </c>
      <c r="P1736" t="s">
        <v>548</v>
      </c>
      <c r="Q1736" t="s">
        <v>549</v>
      </c>
      <c r="R1736" t="s">
        <v>560</v>
      </c>
      <c r="S1736" t="s">
        <v>561</v>
      </c>
      <c r="T1736" s="113">
        <v>102933</v>
      </c>
      <c r="U1736" t="s">
        <v>705</v>
      </c>
    </row>
    <row r="1737" spans="1:23" x14ac:dyDescent="0.25">
      <c r="A1737" t="s">
        <v>211</v>
      </c>
      <c r="B1737" t="s">
        <v>702</v>
      </c>
      <c r="C1737" t="s">
        <v>703</v>
      </c>
      <c r="D1737" t="s">
        <v>704</v>
      </c>
      <c r="F1737" t="s">
        <v>539</v>
      </c>
      <c r="G1737" t="s">
        <v>540</v>
      </c>
      <c r="H1737" t="s">
        <v>541</v>
      </c>
      <c r="I1737" t="s">
        <v>542</v>
      </c>
      <c r="J1737" t="s">
        <v>543</v>
      </c>
      <c r="K1737">
        <v>21</v>
      </c>
      <c r="L1737" t="s">
        <v>576</v>
      </c>
      <c r="M1737" t="s">
        <v>547</v>
      </c>
      <c r="N1737" t="s">
        <v>546</v>
      </c>
      <c r="O1737" t="s">
        <v>547</v>
      </c>
      <c r="P1737" t="s">
        <v>548</v>
      </c>
      <c r="Q1737" t="s">
        <v>549</v>
      </c>
      <c r="R1737" t="s">
        <v>562</v>
      </c>
      <c r="S1737" t="s">
        <v>563</v>
      </c>
      <c r="T1737" s="113">
        <v>142486</v>
      </c>
      <c r="U1737" t="s">
        <v>705</v>
      </c>
    </row>
    <row r="1738" spans="1:23" x14ac:dyDescent="0.25">
      <c r="A1738" t="s">
        <v>211</v>
      </c>
      <c r="B1738" t="s">
        <v>702</v>
      </c>
      <c r="C1738" t="s">
        <v>703</v>
      </c>
      <c r="D1738" t="s">
        <v>704</v>
      </c>
      <c r="F1738" t="s">
        <v>539</v>
      </c>
      <c r="G1738" t="s">
        <v>540</v>
      </c>
      <c r="H1738" t="s">
        <v>541</v>
      </c>
      <c r="I1738" t="s">
        <v>542</v>
      </c>
      <c r="J1738" t="s">
        <v>543</v>
      </c>
      <c r="K1738">
        <v>21</v>
      </c>
      <c r="L1738" t="s">
        <v>576</v>
      </c>
      <c r="M1738" t="s">
        <v>547</v>
      </c>
      <c r="N1738" t="s">
        <v>546</v>
      </c>
      <c r="O1738" t="s">
        <v>547</v>
      </c>
      <c r="P1738" t="s">
        <v>548</v>
      </c>
      <c r="Q1738" t="s">
        <v>549</v>
      </c>
      <c r="R1738" t="s">
        <v>564</v>
      </c>
      <c r="S1738" t="s">
        <v>565</v>
      </c>
      <c r="T1738" s="113">
        <v>33599</v>
      </c>
      <c r="U1738" t="s">
        <v>705</v>
      </c>
    </row>
    <row r="1739" spans="1:23" x14ac:dyDescent="0.25">
      <c r="A1739" t="s">
        <v>211</v>
      </c>
      <c r="B1739" t="s">
        <v>702</v>
      </c>
      <c r="C1739" t="s">
        <v>703</v>
      </c>
      <c r="D1739" t="s">
        <v>704</v>
      </c>
      <c r="F1739" t="s">
        <v>539</v>
      </c>
      <c r="G1739" t="s">
        <v>540</v>
      </c>
      <c r="H1739" t="s">
        <v>541</v>
      </c>
      <c r="I1739" t="s">
        <v>542</v>
      </c>
      <c r="J1739" t="s">
        <v>543</v>
      </c>
      <c r="K1739">
        <v>21</v>
      </c>
      <c r="L1739" t="s">
        <v>576</v>
      </c>
      <c r="M1739" t="s">
        <v>547</v>
      </c>
      <c r="N1739" t="s">
        <v>546</v>
      </c>
      <c r="O1739" t="s">
        <v>547</v>
      </c>
      <c r="P1739" t="s">
        <v>548</v>
      </c>
      <c r="Q1739" t="s">
        <v>549</v>
      </c>
      <c r="R1739" t="s">
        <v>566</v>
      </c>
      <c r="S1739" t="s">
        <v>567</v>
      </c>
      <c r="T1739" s="113">
        <v>10974</v>
      </c>
      <c r="U1739" t="s">
        <v>705</v>
      </c>
    </row>
    <row r="1740" spans="1:23" x14ac:dyDescent="0.25">
      <c r="A1740" t="s">
        <v>211</v>
      </c>
      <c r="B1740" t="s">
        <v>702</v>
      </c>
      <c r="C1740" t="s">
        <v>703</v>
      </c>
      <c r="D1740" t="s">
        <v>704</v>
      </c>
      <c r="F1740" t="s">
        <v>539</v>
      </c>
      <c r="G1740" t="s">
        <v>540</v>
      </c>
      <c r="H1740" t="s">
        <v>541</v>
      </c>
      <c r="I1740" t="s">
        <v>542</v>
      </c>
      <c r="J1740" t="s">
        <v>543</v>
      </c>
      <c r="K1740">
        <v>21</v>
      </c>
      <c r="L1740" t="s">
        <v>576</v>
      </c>
      <c r="M1740" t="s">
        <v>547</v>
      </c>
      <c r="N1740" t="s">
        <v>546</v>
      </c>
      <c r="O1740" t="s">
        <v>547</v>
      </c>
      <c r="P1740" t="s">
        <v>548</v>
      </c>
      <c r="Q1740" t="s">
        <v>549</v>
      </c>
      <c r="R1740" t="s">
        <v>568</v>
      </c>
      <c r="S1740" t="s">
        <v>569</v>
      </c>
      <c r="T1740" s="113">
        <v>109.05</v>
      </c>
      <c r="U1740" t="s">
        <v>705</v>
      </c>
    </row>
    <row r="1741" spans="1:23" s="49" customFormat="1" x14ac:dyDescent="0.25">
      <c r="A1741" s="49" t="s">
        <v>706</v>
      </c>
      <c r="B1741" s="49" t="s">
        <v>707</v>
      </c>
      <c r="C1741" s="49" t="s">
        <v>187</v>
      </c>
      <c r="D1741" s="49" t="s">
        <v>538</v>
      </c>
      <c r="E1741" s="49">
        <v>1</v>
      </c>
      <c r="F1741" s="49" t="s">
        <v>539</v>
      </c>
      <c r="G1741" s="49" t="s">
        <v>540</v>
      </c>
      <c r="H1741" s="49" t="s">
        <v>541</v>
      </c>
      <c r="I1741" s="49" t="s">
        <v>542</v>
      </c>
      <c r="J1741" s="49" t="s">
        <v>543</v>
      </c>
      <c r="K1741" s="49">
        <v>21</v>
      </c>
      <c r="L1741" s="49" t="s">
        <v>544</v>
      </c>
      <c r="M1741" s="49" t="s">
        <v>545</v>
      </c>
      <c r="N1741" s="49" t="s">
        <v>546</v>
      </c>
      <c r="O1741" s="49" t="s">
        <v>547</v>
      </c>
      <c r="P1741" s="49" t="s">
        <v>548</v>
      </c>
      <c r="Q1741" s="49" t="s">
        <v>549</v>
      </c>
      <c r="R1741" s="49" t="s">
        <v>131</v>
      </c>
      <c r="S1741" s="49" t="s">
        <v>550</v>
      </c>
      <c r="T1741" s="116">
        <v>10056.200000000001</v>
      </c>
      <c r="U1741" s="49" t="s">
        <v>639</v>
      </c>
      <c r="V1741" s="50" t="s">
        <v>858</v>
      </c>
      <c r="W1741" s="116">
        <f>('ILO employment 2007'!T1742+'ILO employment 2007'!T1743+'ILO employment 2007'!T1744)*( 1 +'ILO employment 2007'!T1751/('ILO employment 2007'!T1741-'ILO employment 2007'!T1751))</f>
        <v>675.64859288734158</v>
      </c>
    </row>
    <row r="1742" spans="1:23" s="49" customFormat="1" x14ac:dyDescent="0.25">
      <c r="A1742" s="49" t="s">
        <v>706</v>
      </c>
      <c r="B1742" s="49" t="s">
        <v>707</v>
      </c>
      <c r="C1742" s="49" t="s">
        <v>187</v>
      </c>
      <c r="D1742" s="49" t="s">
        <v>538</v>
      </c>
      <c r="E1742" s="49">
        <v>1</v>
      </c>
      <c r="F1742" s="49" t="s">
        <v>539</v>
      </c>
      <c r="G1742" s="49" t="s">
        <v>540</v>
      </c>
      <c r="H1742" s="49" t="s">
        <v>541</v>
      </c>
      <c r="I1742" s="49" t="s">
        <v>542</v>
      </c>
      <c r="J1742" s="49" t="s">
        <v>543</v>
      </c>
      <c r="K1742" s="49">
        <v>21</v>
      </c>
      <c r="L1742" s="49" t="s">
        <v>544</v>
      </c>
      <c r="M1742" s="49" t="s">
        <v>545</v>
      </c>
      <c r="N1742" s="49" t="s">
        <v>546</v>
      </c>
      <c r="O1742" s="49" t="s">
        <v>547</v>
      </c>
      <c r="P1742" s="49" t="s">
        <v>548</v>
      </c>
      <c r="Q1742" s="49" t="s">
        <v>549</v>
      </c>
      <c r="R1742" s="49" t="s">
        <v>552</v>
      </c>
      <c r="S1742" s="49" t="s">
        <v>553</v>
      </c>
      <c r="T1742" s="116">
        <v>93.4</v>
      </c>
      <c r="U1742" s="49" t="s">
        <v>639</v>
      </c>
      <c r="V1742" s="50" t="s">
        <v>859</v>
      </c>
      <c r="W1742" s="116">
        <f>('ILO employment 2007'!T1745+'ILO employment 2007'!T1746+'ILO employment 2007'!T1747+'ILO employment 2007'!T1748+'ILO employment 2007'!T1749+'ILO employment 2007'!T1750)*( 1 +'ILO employment 2007'!T1751/('ILO employment 2007'!T1741-'ILO employment 2007'!T1751))</f>
        <v>9380.6514439194252</v>
      </c>
    </row>
    <row r="1743" spans="1:23" s="49" customFormat="1" x14ac:dyDescent="0.25">
      <c r="A1743" s="49" t="s">
        <v>706</v>
      </c>
      <c r="B1743" s="49" t="s">
        <v>707</v>
      </c>
      <c r="C1743" s="49" t="s">
        <v>187</v>
      </c>
      <c r="D1743" s="49" t="s">
        <v>538</v>
      </c>
      <c r="E1743" s="49">
        <v>1</v>
      </c>
      <c r="F1743" s="49" t="s">
        <v>539</v>
      </c>
      <c r="G1743" s="49" t="s">
        <v>540</v>
      </c>
      <c r="H1743" s="49" t="s">
        <v>541</v>
      </c>
      <c r="I1743" s="49" t="s">
        <v>542</v>
      </c>
      <c r="J1743" s="49" t="s">
        <v>543</v>
      </c>
      <c r="K1743" s="49">
        <v>21</v>
      </c>
      <c r="L1743" s="49" t="s">
        <v>544</v>
      </c>
      <c r="M1743" s="49" t="s">
        <v>545</v>
      </c>
      <c r="N1743" s="49" t="s">
        <v>546</v>
      </c>
      <c r="O1743" s="49" t="s">
        <v>547</v>
      </c>
      <c r="P1743" s="49" t="s">
        <v>548</v>
      </c>
      <c r="Q1743" s="49" t="s">
        <v>549</v>
      </c>
      <c r="R1743" s="49" t="s">
        <v>554</v>
      </c>
      <c r="S1743" s="49" t="s">
        <v>555</v>
      </c>
      <c r="T1743" s="116">
        <v>153.9</v>
      </c>
      <c r="U1743" s="49" t="s">
        <v>639</v>
      </c>
      <c r="V1743" s="50" t="s">
        <v>862</v>
      </c>
      <c r="W1743" s="116">
        <f>SUM(T1742:T1751)</f>
        <v>10056.300000000001</v>
      </c>
    </row>
    <row r="1744" spans="1:23" s="49" customFormat="1" x14ac:dyDescent="0.25">
      <c r="A1744" s="49" t="s">
        <v>706</v>
      </c>
      <c r="B1744" s="49" t="s">
        <v>707</v>
      </c>
      <c r="C1744" s="49" t="s">
        <v>187</v>
      </c>
      <c r="D1744" s="49" t="s">
        <v>538</v>
      </c>
      <c r="E1744" s="49">
        <v>1</v>
      </c>
      <c r="F1744" s="49" t="s">
        <v>539</v>
      </c>
      <c r="G1744" s="49" t="s">
        <v>540</v>
      </c>
      <c r="H1744" s="49" t="s">
        <v>541</v>
      </c>
      <c r="I1744" s="49" t="s">
        <v>542</v>
      </c>
      <c r="J1744" s="49" t="s">
        <v>543</v>
      </c>
      <c r="K1744" s="49">
        <v>21</v>
      </c>
      <c r="L1744" s="49" t="s">
        <v>544</v>
      </c>
      <c r="M1744" s="49" t="s">
        <v>545</v>
      </c>
      <c r="N1744" s="49" t="s">
        <v>546</v>
      </c>
      <c r="O1744" s="49" t="s">
        <v>547</v>
      </c>
      <c r="P1744" s="49" t="s">
        <v>548</v>
      </c>
      <c r="Q1744" s="49" t="s">
        <v>549</v>
      </c>
      <c r="R1744" s="49" t="s">
        <v>556</v>
      </c>
      <c r="S1744" s="49" t="s">
        <v>557</v>
      </c>
      <c r="T1744" s="116">
        <v>428.1</v>
      </c>
      <c r="U1744" s="49" t="s">
        <v>639</v>
      </c>
      <c r="V1744" s="50"/>
      <c r="W1744" s="116"/>
    </row>
    <row r="1745" spans="1:23" s="49" customFormat="1" x14ac:dyDescent="0.25">
      <c r="A1745" s="49" t="s">
        <v>706</v>
      </c>
      <c r="B1745" s="49" t="s">
        <v>707</v>
      </c>
      <c r="C1745" s="49" t="s">
        <v>187</v>
      </c>
      <c r="D1745" s="49" t="s">
        <v>538</v>
      </c>
      <c r="E1745" s="49">
        <v>1</v>
      </c>
      <c r="F1745" s="49" t="s">
        <v>539</v>
      </c>
      <c r="G1745" s="49" t="s">
        <v>540</v>
      </c>
      <c r="H1745" s="49" t="s">
        <v>541</v>
      </c>
      <c r="I1745" s="49" t="s">
        <v>542</v>
      </c>
      <c r="J1745" s="49" t="s">
        <v>543</v>
      </c>
      <c r="K1745" s="49">
        <v>21</v>
      </c>
      <c r="L1745" s="49" t="s">
        <v>544</v>
      </c>
      <c r="M1745" s="49" t="s">
        <v>545</v>
      </c>
      <c r="N1745" s="49" t="s">
        <v>546</v>
      </c>
      <c r="O1745" s="49" t="s">
        <v>547</v>
      </c>
      <c r="P1745" s="49" t="s">
        <v>548</v>
      </c>
      <c r="Q1745" s="49" t="s">
        <v>549</v>
      </c>
      <c r="R1745" s="49" t="s">
        <v>558</v>
      </c>
      <c r="S1745" s="49" t="s">
        <v>559</v>
      </c>
      <c r="T1745" s="116">
        <v>889.2</v>
      </c>
      <c r="U1745" s="49" t="s">
        <v>639</v>
      </c>
      <c r="V1745" s="50"/>
      <c r="W1745" s="116"/>
    </row>
    <row r="1746" spans="1:23" s="49" customFormat="1" x14ac:dyDescent="0.25">
      <c r="A1746" s="49" t="s">
        <v>706</v>
      </c>
      <c r="B1746" s="49" t="s">
        <v>707</v>
      </c>
      <c r="C1746" s="49" t="s">
        <v>187</v>
      </c>
      <c r="D1746" s="49" t="s">
        <v>538</v>
      </c>
      <c r="E1746" s="49">
        <v>1</v>
      </c>
      <c r="F1746" s="49" t="s">
        <v>539</v>
      </c>
      <c r="G1746" s="49" t="s">
        <v>540</v>
      </c>
      <c r="H1746" s="49" t="s">
        <v>541</v>
      </c>
      <c r="I1746" s="49" t="s">
        <v>542</v>
      </c>
      <c r="J1746" s="49" t="s">
        <v>543</v>
      </c>
      <c r="K1746" s="49">
        <v>21</v>
      </c>
      <c r="L1746" s="49" t="s">
        <v>544</v>
      </c>
      <c r="M1746" s="49" t="s">
        <v>545</v>
      </c>
      <c r="N1746" s="49" t="s">
        <v>546</v>
      </c>
      <c r="O1746" s="49" t="s">
        <v>547</v>
      </c>
      <c r="P1746" s="49" t="s">
        <v>548</v>
      </c>
      <c r="Q1746" s="49" t="s">
        <v>549</v>
      </c>
      <c r="R1746" s="49" t="s">
        <v>560</v>
      </c>
      <c r="S1746" s="49" t="s">
        <v>561</v>
      </c>
      <c r="T1746" s="116">
        <v>717.6</v>
      </c>
      <c r="U1746" s="49" t="s">
        <v>639</v>
      </c>
      <c r="V1746" s="50"/>
      <c r="W1746" s="116"/>
    </row>
    <row r="1747" spans="1:23" s="49" customFormat="1" x14ac:dyDescent="0.25">
      <c r="A1747" s="49" t="s">
        <v>706</v>
      </c>
      <c r="B1747" s="49" t="s">
        <v>707</v>
      </c>
      <c r="C1747" s="49" t="s">
        <v>187</v>
      </c>
      <c r="D1747" s="49" t="s">
        <v>538</v>
      </c>
      <c r="E1747" s="49">
        <v>1</v>
      </c>
      <c r="F1747" s="49" t="s">
        <v>539</v>
      </c>
      <c r="G1747" s="49" t="s">
        <v>540</v>
      </c>
      <c r="H1747" s="49" t="s">
        <v>541</v>
      </c>
      <c r="I1747" s="49" t="s">
        <v>542</v>
      </c>
      <c r="J1747" s="49" t="s">
        <v>543</v>
      </c>
      <c r="K1747" s="49">
        <v>21</v>
      </c>
      <c r="L1747" s="49" t="s">
        <v>544</v>
      </c>
      <c r="M1747" s="49" t="s">
        <v>545</v>
      </c>
      <c r="N1747" s="49" t="s">
        <v>546</v>
      </c>
      <c r="O1747" s="49" t="s">
        <v>547</v>
      </c>
      <c r="P1747" s="49" t="s">
        <v>548</v>
      </c>
      <c r="Q1747" s="49" t="s">
        <v>549</v>
      </c>
      <c r="R1747" s="49" t="s">
        <v>562</v>
      </c>
      <c r="S1747" s="49" t="s">
        <v>563</v>
      </c>
      <c r="T1747" s="116">
        <v>4165.8</v>
      </c>
      <c r="U1747" s="49" t="s">
        <v>639</v>
      </c>
      <c r="V1747" s="50"/>
      <c r="W1747" s="116"/>
    </row>
    <row r="1748" spans="1:23" s="49" customFormat="1" x14ac:dyDescent="0.25">
      <c r="A1748" s="49" t="s">
        <v>706</v>
      </c>
      <c r="B1748" s="49" t="s">
        <v>707</v>
      </c>
      <c r="C1748" s="49" t="s">
        <v>187</v>
      </c>
      <c r="D1748" s="49" t="s">
        <v>538</v>
      </c>
      <c r="E1748" s="49">
        <v>1</v>
      </c>
      <c r="F1748" s="49" t="s">
        <v>539</v>
      </c>
      <c r="G1748" s="49" t="s">
        <v>540</v>
      </c>
      <c r="H1748" s="49" t="s">
        <v>541</v>
      </c>
      <c r="I1748" s="49" t="s">
        <v>542</v>
      </c>
      <c r="J1748" s="49" t="s">
        <v>543</v>
      </c>
      <c r="K1748" s="49">
        <v>21</v>
      </c>
      <c r="L1748" s="49" t="s">
        <v>544</v>
      </c>
      <c r="M1748" s="49" t="s">
        <v>545</v>
      </c>
      <c r="N1748" s="49" t="s">
        <v>546</v>
      </c>
      <c r="O1748" s="49" t="s">
        <v>547</v>
      </c>
      <c r="P1748" s="49" t="s">
        <v>548</v>
      </c>
      <c r="Q1748" s="49" t="s">
        <v>549</v>
      </c>
      <c r="R1748" s="49" t="s">
        <v>564</v>
      </c>
      <c r="S1748" s="49" t="s">
        <v>565</v>
      </c>
      <c r="T1748" s="116">
        <v>1613.5</v>
      </c>
      <c r="U1748" s="49" t="s">
        <v>639</v>
      </c>
      <c r="V1748" s="50"/>
      <c r="W1748" s="116"/>
    </row>
    <row r="1749" spans="1:23" s="49" customFormat="1" x14ac:dyDescent="0.25">
      <c r="A1749" s="49" t="s">
        <v>706</v>
      </c>
      <c r="B1749" s="49" t="s">
        <v>707</v>
      </c>
      <c r="C1749" s="49" t="s">
        <v>187</v>
      </c>
      <c r="D1749" s="49" t="s">
        <v>538</v>
      </c>
      <c r="E1749" s="49">
        <v>1</v>
      </c>
      <c r="F1749" s="49" t="s">
        <v>539</v>
      </c>
      <c r="G1749" s="49" t="s">
        <v>540</v>
      </c>
      <c r="H1749" s="49" t="s">
        <v>541</v>
      </c>
      <c r="I1749" s="49" t="s">
        <v>542</v>
      </c>
      <c r="J1749" s="49" t="s">
        <v>543</v>
      </c>
      <c r="K1749" s="49">
        <v>21</v>
      </c>
      <c r="L1749" s="49" t="s">
        <v>544</v>
      </c>
      <c r="M1749" s="49" t="s">
        <v>545</v>
      </c>
      <c r="N1749" s="49" t="s">
        <v>546</v>
      </c>
      <c r="O1749" s="49" t="s">
        <v>547</v>
      </c>
      <c r="P1749" s="49" t="s">
        <v>548</v>
      </c>
      <c r="Q1749" s="49" t="s">
        <v>549</v>
      </c>
      <c r="R1749" s="49" t="s">
        <v>566</v>
      </c>
      <c r="S1749" s="49" t="s">
        <v>567</v>
      </c>
      <c r="T1749" s="116">
        <v>330.4</v>
      </c>
      <c r="U1749" s="49" t="s">
        <v>639</v>
      </c>
      <c r="V1749" s="50"/>
      <c r="W1749" s="116"/>
    </row>
    <row r="1750" spans="1:23" s="49" customFormat="1" x14ac:dyDescent="0.25">
      <c r="A1750" s="49" t="s">
        <v>706</v>
      </c>
      <c r="B1750" s="49" t="s">
        <v>707</v>
      </c>
      <c r="C1750" s="49" t="s">
        <v>187</v>
      </c>
      <c r="D1750" s="49" t="s">
        <v>538</v>
      </c>
      <c r="E1750" s="49">
        <v>1</v>
      </c>
      <c r="F1750" s="49" t="s">
        <v>539</v>
      </c>
      <c r="G1750" s="49" t="s">
        <v>540</v>
      </c>
      <c r="H1750" s="49" t="s">
        <v>541</v>
      </c>
      <c r="I1750" s="49" t="s">
        <v>542</v>
      </c>
      <c r="J1750" s="49" t="s">
        <v>543</v>
      </c>
      <c r="K1750" s="49">
        <v>21</v>
      </c>
      <c r="L1750" s="49" t="s">
        <v>544</v>
      </c>
      <c r="M1750" s="49" t="s">
        <v>545</v>
      </c>
      <c r="N1750" s="49" t="s">
        <v>546</v>
      </c>
      <c r="O1750" s="49" t="s">
        <v>547</v>
      </c>
      <c r="P1750" s="49" t="s">
        <v>548</v>
      </c>
      <c r="Q1750" s="49" t="s">
        <v>549</v>
      </c>
      <c r="R1750" s="49" t="s">
        <v>568</v>
      </c>
      <c r="S1750" s="49" t="s">
        <v>569</v>
      </c>
      <c r="T1750" s="116">
        <v>1660.7</v>
      </c>
      <c r="U1750" s="49" t="s">
        <v>639</v>
      </c>
      <c r="V1750" s="50"/>
      <c r="W1750" s="116"/>
    </row>
    <row r="1751" spans="1:23" s="49" customFormat="1" x14ac:dyDescent="0.25">
      <c r="A1751" s="49" t="s">
        <v>706</v>
      </c>
      <c r="B1751" s="49" t="s">
        <v>707</v>
      </c>
      <c r="C1751" s="49" t="s">
        <v>187</v>
      </c>
      <c r="D1751" s="49" t="s">
        <v>538</v>
      </c>
      <c r="E1751" s="49">
        <v>1</v>
      </c>
      <c r="F1751" s="49" t="s">
        <v>539</v>
      </c>
      <c r="G1751" s="49" t="s">
        <v>540</v>
      </c>
      <c r="H1751" s="49" t="s">
        <v>541</v>
      </c>
      <c r="I1751" s="49" t="s">
        <v>542</v>
      </c>
      <c r="J1751" s="49" t="s">
        <v>543</v>
      </c>
      <c r="K1751" s="49">
        <v>21</v>
      </c>
      <c r="L1751" s="49" t="s">
        <v>544</v>
      </c>
      <c r="M1751" s="49" t="s">
        <v>545</v>
      </c>
      <c r="N1751" s="49" t="s">
        <v>546</v>
      </c>
      <c r="O1751" s="49" t="s">
        <v>547</v>
      </c>
      <c r="P1751" s="49" t="s">
        <v>548</v>
      </c>
      <c r="Q1751" s="49" t="s">
        <v>549</v>
      </c>
      <c r="R1751" s="49" t="s">
        <v>572</v>
      </c>
      <c r="S1751" s="49" t="s">
        <v>573</v>
      </c>
      <c r="T1751" s="116">
        <v>3.7</v>
      </c>
      <c r="U1751" s="49" t="s">
        <v>639</v>
      </c>
      <c r="V1751" s="50"/>
      <c r="W1751" s="116"/>
    </row>
    <row r="1752" spans="1:23" x14ac:dyDescent="0.25">
      <c r="A1752" t="s">
        <v>706</v>
      </c>
      <c r="B1752" t="s">
        <v>707</v>
      </c>
      <c r="C1752" t="s">
        <v>187</v>
      </c>
      <c r="D1752" t="s">
        <v>538</v>
      </c>
      <c r="E1752">
        <v>1</v>
      </c>
      <c r="F1752" t="s">
        <v>539</v>
      </c>
      <c r="G1752" t="s">
        <v>540</v>
      </c>
      <c r="H1752" t="s">
        <v>541</v>
      </c>
      <c r="I1752" t="s">
        <v>542</v>
      </c>
      <c r="J1752" t="s">
        <v>543</v>
      </c>
      <c r="K1752">
        <v>21</v>
      </c>
      <c r="L1752" t="s">
        <v>574</v>
      </c>
      <c r="M1752" t="s">
        <v>575</v>
      </c>
      <c r="N1752" t="s">
        <v>546</v>
      </c>
      <c r="O1752" t="s">
        <v>547</v>
      </c>
      <c r="P1752" t="s">
        <v>548</v>
      </c>
      <c r="Q1752" t="s">
        <v>549</v>
      </c>
      <c r="R1752" t="s">
        <v>131</v>
      </c>
      <c r="S1752" t="s">
        <v>550</v>
      </c>
      <c r="T1752" s="113">
        <v>7323.7</v>
      </c>
      <c r="U1752" t="s">
        <v>639</v>
      </c>
    </row>
    <row r="1753" spans="1:23" x14ac:dyDescent="0.25">
      <c r="A1753" t="s">
        <v>706</v>
      </c>
      <c r="B1753" t="s">
        <v>707</v>
      </c>
      <c r="C1753" t="s">
        <v>187</v>
      </c>
      <c r="D1753" t="s">
        <v>538</v>
      </c>
      <c r="E1753">
        <v>1</v>
      </c>
      <c r="F1753" t="s">
        <v>539</v>
      </c>
      <c r="G1753" t="s">
        <v>540</v>
      </c>
      <c r="H1753" t="s">
        <v>541</v>
      </c>
      <c r="I1753" t="s">
        <v>542</v>
      </c>
      <c r="J1753" t="s">
        <v>543</v>
      </c>
      <c r="K1753">
        <v>21</v>
      </c>
      <c r="L1753" t="s">
        <v>574</v>
      </c>
      <c r="M1753" t="s">
        <v>575</v>
      </c>
      <c r="N1753" t="s">
        <v>546</v>
      </c>
      <c r="O1753" t="s">
        <v>547</v>
      </c>
      <c r="P1753" t="s">
        <v>548</v>
      </c>
      <c r="Q1753" t="s">
        <v>549</v>
      </c>
      <c r="R1753" t="s">
        <v>552</v>
      </c>
      <c r="S1753" t="s">
        <v>553</v>
      </c>
      <c r="T1753" s="113">
        <v>82.1</v>
      </c>
      <c r="U1753" t="s">
        <v>639</v>
      </c>
    </row>
    <row r="1754" spans="1:23" x14ac:dyDescent="0.25">
      <c r="A1754" t="s">
        <v>706</v>
      </c>
      <c r="B1754" t="s">
        <v>707</v>
      </c>
      <c r="C1754" t="s">
        <v>187</v>
      </c>
      <c r="D1754" t="s">
        <v>538</v>
      </c>
      <c r="E1754">
        <v>1</v>
      </c>
      <c r="F1754" t="s">
        <v>539</v>
      </c>
      <c r="G1754" t="s">
        <v>540</v>
      </c>
      <c r="H1754" t="s">
        <v>541</v>
      </c>
      <c r="I1754" t="s">
        <v>542</v>
      </c>
      <c r="J1754" t="s">
        <v>543</v>
      </c>
      <c r="K1754">
        <v>21</v>
      </c>
      <c r="L1754" t="s">
        <v>574</v>
      </c>
      <c r="M1754" t="s">
        <v>575</v>
      </c>
      <c r="N1754" t="s">
        <v>546</v>
      </c>
      <c r="O1754" t="s">
        <v>547</v>
      </c>
      <c r="P1754" t="s">
        <v>548</v>
      </c>
      <c r="Q1754" t="s">
        <v>549</v>
      </c>
      <c r="R1754" t="s">
        <v>554</v>
      </c>
      <c r="S1754" t="s">
        <v>555</v>
      </c>
      <c r="T1754" s="113">
        <v>111.9</v>
      </c>
      <c r="U1754" t="s">
        <v>639</v>
      </c>
    </row>
    <row r="1755" spans="1:23" x14ac:dyDescent="0.25">
      <c r="A1755" t="s">
        <v>706</v>
      </c>
      <c r="B1755" t="s">
        <v>707</v>
      </c>
      <c r="C1755" t="s">
        <v>187</v>
      </c>
      <c r="D1755" t="s">
        <v>538</v>
      </c>
      <c r="E1755">
        <v>1</v>
      </c>
      <c r="F1755" t="s">
        <v>539</v>
      </c>
      <c r="G1755" t="s">
        <v>540</v>
      </c>
      <c r="H1755" t="s">
        <v>541</v>
      </c>
      <c r="I1755" t="s">
        <v>542</v>
      </c>
      <c r="J1755" t="s">
        <v>543</v>
      </c>
      <c r="K1755">
        <v>21</v>
      </c>
      <c r="L1755" t="s">
        <v>574</v>
      </c>
      <c r="M1755" t="s">
        <v>575</v>
      </c>
      <c r="N1755" t="s">
        <v>546</v>
      </c>
      <c r="O1755" t="s">
        <v>547</v>
      </c>
      <c r="P1755" t="s">
        <v>548</v>
      </c>
      <c r="Q1755" t="s">
        <v>549</v>
      </c>
      <c r="R1755" t="s">
        <v>556</v>
      </c>
      <c r="S1755" t="s">
        <v>557</v>
      </c>
      <c r="T1755" s="113">
        <v>266.7</v>
      </c>
      <c r="U1755" t="s">
        <v>639</v>
      </c>
    </row>
    <row r="1756" spans="1:23" x14ac:dyDescent="0.25">
      <c r="A1756" t="s">
        <v>706</v>
      </c>
      <c r="B1756" t="s">
        <v>707</v>
      </c>
      <c r="C1756" t="s">
        <v>187</v>
      </c>
      <c r="D1756" t="s">
        <v>538</v>
      </c>
      <c r="E1756">
        <v>1</v>
      </c>
      <c r="F1756" t="s">
        <v>539</v>
      </c>
      <c r="G1756" t="s">
        <v>540</v>
      </c>
      <c r="H1756" t="s">
        <v>541</v>
      </c>
      <c r="I1756" t="s">
        <v>542</v>
      </c>
      <c r="J1756" t="s">
        <v>543</v>
      </c>
      <c r="K1756">
        <v>21</v>
      </c>
      <c r="L1756" t="s">
        <v>574</v>
      </c>
      <c r="M1756" t="s">
        <v>575</v>
      </c>
      <c r="N1756" t="s">
        <v>546</v>
      </c>
      <c r="O1756" t="s">
        <v>547</v>
      </c>
      <c r="P1756" t="s">
        <v>548</v>
      </c>
      <c r="Q1756" t="s">
        <v>549</v>
      </c>
      <c r="R1756" t="s">
        <v>558</v>
      </c>
      <c r="S1756" t="s">
        <v>559</v>
      </c>
      <c r="T1756" s="113">
        <v>662.7</v>
      </c>
      <c r="U1756" t="s">
        <v>639</v>
      </c>
    </row>
    <row r="1757" spans="1:23" x14ac:dyDescent="0.25">
      <c r="A1757" t="s">
        <v>706</v>
      </c>
      <c r="B1757" t="s">
        <v>707</v>
      </c>
      <c r="C1757" t="s">
        <v>187</v>
      </c>
      <c r="D1757" t="s">
        <v>538</v>
      </c>
      <c r="E1757">
        <v>1</v>
      </c>
      <c r="F1757" t="s">
        <v>539</v>
      </c>
      <c r="G1757" t="s">
        <v>540</v>
      </c>
      <c r="H1757" t="s">
        <v>541</v>
      </c>
      <c r="I1757" t="s">
        <v>542</v>
      </c>
      <c r="J1757" t="s">
        <v>543</v>
      </c>
      <c r="K1757">
        <v>21</v>
      </c>
      <c r="L1757" t="s">
        <v>574</v>
      </c>
      <c r="M1757" t="s">
        <v>575</v>
      </c>
      <c r="N1757" t="s">
        <v>546</v>
      </c>
      <c r="O1757" t="s">
        <v>547</v>
      </c>
      <c r="P1757" t="s">
        <v>548</v>
      </c>
      <c r="Q1757" t="s">
        <v>549</v>
      </c>
      <c r="R1757" t="s">
        <v>560</v>
      </c>
      <c r="S1757" t="s">
        <v>561</v>
      </c>
      <c r="T1757" s="113">
        <v>677.1</v>
      </c>
      <c r="U1757" t="s">
        <v>639</v>
      </c>
    </row>
    <row r="1758" spans="1:23" x14ac:dyDescent="0.25">
      <c r="A1758" t="s">
        <v>706</v>
      </c>
      <c r="B1758" t="s">
        <v>707</v>
      </c>
      <c r="C1758" t="s">
        <v>187</v>
      </c>
      <c r="D1758" t="s">
        <v>538</v>
      </c>
      <c r="E1758">
        <v>1</v>
      </c>
      <c r="F1758" t="s">
        <v>539</v>
      </c>
      <c r="G1758" t="s">
        <v>540</v>
      </c>
      <c r="H1758" t="s">
        <v>541</v>
      </c>
      <c r="I1758" t="s">
        <v>542</v>
      </c>
      <c r="J1758" t="s">
        <v>543</v>
      </c>
      <c r="K1758">
        <v>21</v>
      </c>
      <c r="L1758" t="s">
        <v>574</v>
      </c>
      <c r="M1758" t="s">
        <v>575</v>
      </c>
      <c r="N1758" t="s">
        <v>546</v>
      </c>
      <c r="O1758" t="s">
        <v>547</v>
      </c>
      <c r="P1758" t="s">
        <v>548</v>
      </c>
      <c r="Q1758" t="s">
        <v>549</v>
      </c>
      <c r="R1758" t="s">
        <v>562</v>
      </c>
      <c r="S1758" t="s">
        <v>563</v>
      </c>
      <c r="T1758" s="113">
        <v>2531.6</v>
      </c>
      <c r="U1758" t="s">
        <v>639</v>
      </c>
    </row>
    <row r="1759" spans="1:23" x14ac:dyDescent="0.25">
      <c r="A1759" t="s">
        <v>706</v>
      </c>
      <c r="B1759" t="s">
        <v>707</v>
      </c>
      <c r="C1759" t="s">
        <v>187</v>
      </c>
      <c r="D1759" t="s">
        <v>538</v>
      </c>
      <c r="E1759">
        <v>1</v>
      </c>
      <c r="F1759" t="s">
        <v>539</v>
      </c>
      <c r="G1759" t="s">
        <v>540</v>
      </c>
      <c r="H1759" t="s">
        <v>541</v>
      </c>
      <c r="I1759" t="s">
        <v>542</v>
      </c>
      <c r="J1759" t="s">
        <v>543</v>
      </c>
      <c r="K1759">
        <v>21</v>
      </c>
      <c r="L1759" t="s">
        <v>574</v>
      </c>
      <c r="M1759" t="s">
        <v>575</v>
      </c>
      <c r="N1759" t="s">
        <v>546</v>
      </c>
      <c r="O1759" t="s">
        <v>547</v>
      </c>
      <c r="P1759" t="s">
        <v>548</v>
      </c>
      <c r="Q1759" t="s">
        <v>549</v>
      </c>
      <c r="R1759" t="s">
        <v>564</v>
      </c>
      <c r="S1759" t="s">
        <v>565</v>
      </c>
      <c r="T1759" s="113">
        <v>1313.6</v>
      </c>
      <c r="U1759" t="s">
        <v>639</v>
      </c>
    </row>
    <row r="1760" spans="1:23" x14ac:dyDescent="0.25">
      <c r="A1760" t="s">
        <v>706</v>
      </c>
      <c r="B1760" t="s">
        <v>707</v>
      </c>
      <c r="C1760" t="s">
        <v>187</v>
      </c>
      <c r="D1760" t="s">
        <v>538</v>
      </c>
      <c r="E1760">
        <v>1</v>
      </c>
      <c r="F1760" t="s">
        <v>539</v>
      </c>
      <c r="G1760" t="s">
        <v>540</v>
      </c>
      <c r="H1760" t="s">
        <v>541</v>
      </c>
      <c r="I1760" t="s">
        <v>542</v>
      </c>
      <c r="J1760" t="s">
        <v>543</v>
      </c>
      <c r="K1760">
        <v>21</v>
      </c>
      <c r="L1760" t="s">
        <v>574</v>
      </c>
      <c r="M1760" t="s">
        <v>575</v>
      </c>
      <c r="N1760" t="s">
        <v>546</v>
      </c>
      <c r="O1760" t="s">
        <v>547</v>
      </c>
      <c r="P1760" t="s">
        <v>548</v>
      </c>
      <c r="Q1760" t="s">
        <v>549</v>
      </c>
      <c r="R1760" t="s">
        <v>566</v>
      </c>
      <c r="S1760" t="s">
        <v>567</v>
      </c>
      <c r="T1760" s="113">
        <v>319.7</v>
      </c>
      <c r="U1760" t="s">
        <v>639</v>
      </c>
    </row>
    <row r="1761" spans="1:23" x14ac:dyDescent="0.25">
      <c r="A1761" t="s">
        <v>706</v>
      </c>
      <c r="B1761" t="s">
        <v>707</v>
      </c>
      <c r="C1761" t="s">
        <v>187</v>
      </c>
      <c r="D1761" t="s">
        <v>538</v>
      </c>
      <c r="E1761">
        <v>1</v>
      </c>
      <c r="F1761" t="s">
        <v>539</v>
      </c>
      <c r="G1761" t="s">
        <v>540</v>
      </c>
      <c r="H1761" t="s">
        <v>541</v>
      </c>
      <c r="I1761" t="s">
        <v>542</v>
      </c>
      <c r="J1761" t="s">
        <v>543</v>
      </c>
      <c r="K1761">
        <v>21</v>
      </c>
      <c r="L1761" t="s">
        <v>574</v>
      </c>
      <c r="M1761" t="s">
        <v>575</v>
      </c>
      <c r="N1761" t="s">
        <v>546</v>
      </c>
      <c r="O1761" t="s">
        <v>547</v>
      </c>
      <c r="P1761" t="s">
        <v>548</v>
      </c>
      <c r="Q1761" t="s">
        <v>549</v>
      </c>
      <c r="R1761" t="s">
        <v>568</v>
      </c>
      <c r="S1761" t="s">
        <v>569</v>
      </c>
      <c r="T1761" s="113">
        <v>1355.4</v>
      </c>
      <c r="U1761" t="s">
        <v>639</v>
      </c>
    </row>
    <row r="1762" spans="1:23" x14ac:dyDescent="0.25">
      <c r="A1762" t="s">
        <v>706</v>
      </c>
      <c r="B1762" t="s">
        <v>707</v>
      </c>
      <c r="C1762" t="s">
        <v>187</v>
      </c>
      <c r="D1762" t="s">
        <v>538</v>
      </c>
      <c r="E1762">
        <v>1</v>
      </c>
      <c r="F1762" t="s">
        <v>539</v>
      </c>
      <c r="G1762" t="s">
        <v>540</v>
      </c>
      <c r="H1762" t="s">
        <v>541</v>
      </c>
      <c r="I1762" t="s">
        <v>542</v>
      </c>
      <c r="J1762" t="s">
        <v>543</v>
      </c>
      <c r="K1762">
        <v>21</v>
      </c>
      <c r="L1762" t="s">
        <v>574</v>
      </c>
      <c r="M1762" t="s">
        <v>575</v>
      </c>
      <c r="N1762" t="s">
        <v>546</v>
      </c>
      <c r="O1762" t="s">
        <v>547</v>
      </c>
      <c r="P1762" t="s">
        <v>548</v>
      </c>
      <c r="Q1762" t="s">
        <v>549</v>
      </c>
      <c r="R1762" t="s">
        <v>572</v>
      </c>
      <c r="S1762" t="s">
        <v>573</v>
      </c>
      <c r="T1762" s="113">
        <v>2.9</v>
      </c>
      <c r="U1762" t="s">
        <v>639</v>
      </c>
    </row>
    <row r="1763" spans="1:23" x14ac:dyDescent="0.25">
      <c r="A1763" t="s">
        <v>706</v>
      </c>
      <c r="B1763" t="s">
        <v>707</v>
      </c>
      <c r="C1763" t="s">
        <v>187</v>
      </c>
      <c r="D1763" t="s">
        <v>538</v>
      </c>
      <c r="E1763">
        <v>1</v>
      </c>
      <c r="F1763" t="s">
        <v>539</v>
      </c>
      <c r="G1763" t="s">
        <v>540</v>
      </c>
      <c r="H1763" t="s">
        <v>541</v>
      </c>
      <c r="I1763" t="s">
        <v>542</v>
      </c>
      <c r="J1763" t="s">
        <v>543</v>
      </c>
      <c r="K1763">
        <v>21</v>
      </c>
      <c r="L1763" t="s">
        <v>576</v>
      </c>
      <c r="M1763" t="s">
        <v>547</v>
      </c>
      <c r="N1763" t="s">
        <v>546</v>
      </c>
      <c r="O1763" t="s">
        <v>547</v>
      </c>
      <c r="P1763" t="s">
        <v>548</v>
      </c>
      <c r="Q1763" t="s">
        <v>549</v>
      </c>
      <c r="R1763" t="s">
        <v>131</v>
      </c>
      <c r="S1763" t="s">
        <v>550</v>
      </c>
      <c r="T1763" s="113">
        <v>2732.6</v>
      </c>
      <c r="U1763" t="s">
        <v>639</v>
      </c>
    </row>
    <row r="1764" spans="1:23" x14ac:dyDescent="0.25">
      <c r="A1764" t="s">
        <v>706</v>
      </c>
      <c r="B1764" t="s">
        <v>707</v>
      </c>
      <c r="C1764" t="s">
        <v>187</v>
      </c>
      <c r="D1764" t="s">
        <v>538</v>
      </c>
      <c r="E1764">
        <v>1</v>
      </c>
      <c r="F1764" t="s">
        <v>539</v>
      </c>
      <c r="G1764" t="s">
        <v>540</v>
      </c>
      <c r="H1764" t="s">
        <v>541</v>
      </c>
      <c r="I1764" t="s">
        <v>542</v>
      </c>
      <c r="J1764" t="s">
        <v>543</v>
      </c>
      <c r="K1764">
        <v>21</v>
      </c>
      <c r="L1764" t="s">
        <v>576</v>
      </c>
      <c r="M1764" t="s">
        <v>547</v>
      </c>
      <c r="N1764" t="s">
        <v>546</v>
      </c>
      <c r="O1764" t="s">
        <v>547</v>
      </c>
      <c r="P1764" t="s">
        <v>548</v>
      </c>
      <c r="Q1764" t="s">
        <v>549</v>
      </c>
      <c r="R1764" t="s">
        <v>552</v>
      </c>
      <c r="S1764" t="s">
        <v>553</v>
      </c>
      <c r="T1764" s="113">
        <v>11.3</v>
      </c>
      <c r="U1764" t="s">
        <v>639</v>
      </c>
    </row>
    <row r="1765" spans="1:23" x14ac:dyDescent="0.25">
      <c r="A1765" t="s">
        <v>706</v>
      </c>
      <c r="B1765" t="s">
        <v>707</v>
      </c>
      <c r="C1765" t="s">
        <v>187</v>
      </c>
      <c r="D1765" t="s">
        <v>538</v>
      </c>
      <c r="E1765">
        <v>1</v>
      </c>
      <c r="F1765" t="s">
        <v>539</v>
      </c>
      <c r="G1765" t="s">
        <v>540</v>
      </c>
      <c r="H1765" t="s">
        <v>541</v>
      </c>
      <c r="I1765" t="s">
        <v>542</v>
      </c>
      <c r="J1765" t="s">
        <v>543</v>
      </c>
      <c r="K1765">
        <v>21</v>
      </c>
      <c r="L1765" t="s">
        <v>576</v>
      </c>
      <c r="M1765" t="s">
        <v>547</v>
      </c>
      <c r="N1765" t="s">
        <v>546</v>
      </c>
      <c r="O1765" t="s">
        <v>547</v>
      </c>
      <c r="P1765" t="s">
        <v>548</v>
      </c>
      <c r="Q1765" t="s">
        <v>549</v>
      </c>
      <c r="R1765" t="s">
        <v>554</v>
      </c>
      <c r="S1765" t="s">
        <v>555</v>
      </c>
      <c r="T1765" s="113">
        <v>42</v>
      </c>
      <c r="U1765" t="s">
        <v>639</v>
      </c>
    </row>
    <row r="1766" spans="1:23" x14ac:dyDescent="0.25">
      <c r="A1766" t="s">
        <v>706</v>
      </c>
      <c r="B1766" t="s">
        <v>707</v>
      </c>
      <c r="C1766" t="s">
        <v>187</v>
      </c>
      <c r="D1766" t="s">
        <v>538</v>
      </c>
      <c r="E1766">
        <v>1</v>
      </c>
      <c r="F1766" t="s">
        <v>539</v>
      </c>
      <c r="G1766" t="s">
        <v>540</v>
      </c>
      <c r="H1766" t="s">
        <v>541</v>
      </c>
      <c r="I1766" t="s">
        <v>542</v>
      </c>
      <c r="J1766" t="s">
        <v>543</v>
      </c>
      <c r="K1766">
        <v>21</v>
      </c>
      <c r="L1766" t="s">
        <v>576</v>
      </c>
      <c r="M1766" t="s">
        <v>547</v>
      </c>
      <c r="N1766" t="s">
        <v>546</v>
      </c>
      <c r="O1766" t="s">
        <v>547</v>
      </c>
      <c r="P1766" t="s">
        <v>548</v>
      </c>
      <c r="Q1766" t="s">
        <v>549</v>
      </c>
      <c r="R1766" t="s">
        <v>556</v>
      </c>
      <c r="S1766" t="s">
        <v>557</v>
      </c>
      <c r="T1766" s="113">
        <v>161.4</v>
      </c>
      <c r="U1766" t="s">
        <v>639</v>
      </c>
    </row>
    <row r="1767" spans="1:23" x14ac:dyDescent="0.25">
      <c r="A1767" t="s">
        <v>706</v>
      </c>
      <c r="B1767" t="s">
        <v>707</v>
      </c>
      <c r="C1767" t="s">
        <v>187</v>
      </c>
      <c r="D1767" t="s">
        <v>538</v>
      </c>
      <c r="E1767">
        <v>1</v>
      </c>
      <c r="F1767" t="s">
        <v>539</v>
      </c>
      <c r="G1767" t="s">
        <v>540</v>
      </c>
      <c r="H1767" t="s">
        <v>541</v>
      </c>
      <c r="I1767" t="s">
        <v>542</v>
      </c>
      <c r="J1767" t="s">
        <v>543</v>
      </c>
      <c r="K1767">
        <v>21</v>
      </c>
      <c r="L1767" t="s">
        <v>576</v>
      </c>
      <c r="M1767" t="s">
        <v>547</v>
      </c>
      <c r="N1767" t="s">
        <v>546</v>
      </c>
      <c r="O1767" t="s">
        <v>547</v>
      </c>
      <c r="P1767" t="s">
        <v>548</v>
      </c>
      <c r="Q1767" t="s">
        <v>549</v>
      </c>
      <c r="R1767" t="s">
        <v>558</v>
      </c>
      <c r="S1767" t="s">
        <v>559</v>
      </c>
      <c r="T1767" s="113">
        <v>226.5</v>
      </c>
      <c r="U1767" t="s">
        <v>639</v>
      </c>
    </row>
    <row r="1768" spans="1:23" x14ac:dyDescent="0.25">
      <c r="A1768" t="s">
        <v>706</v>
      </c>
      <c r="B1768" t="s">
        <v>707</v>
      </c>
      <c r="C1768" t="s">
        <v>187</v>
      </c>
      <c r="D1768" t="s">
        <v>538</v>
      </c>
      <c r="E1768">
        <v>1</v>
      </c>
      <c r="F1768" t="s">
        <v>539</v>
      </c>
      <c r="G1768" t="s">
        <v>540</v>
      </c>
      <c r="H1768" t="s">
        <v>541</v>
      </c>
      <c r="I1768" t="s">
        <v>542</v>
      </c>
      <c r="J1768" t="s">
        <v>543</v>
      </c>
      <c r="K1768">
        <v>21</v>
      </c>
      <c r="L1768" t="s">
        <v>576</v>
      </c>
      <c r="M1768" t="s">
        <v>547</v>
      </c>
      <c r="N1768" t="s">
        <v>546</v>
      </c>
      <c r="O1768" t="s">
        <v>547</v>
      </c>
      <c r="P1768" t="s">
        <v>548</v>
      </c>
      <c r="Q1768" t="s">
        <v>549</v>
      </c>
      <c r="R1768" t="s">
        <v>560</v>
      </c>
      <c r="S1768" t="s">
        <v>561</v>
      </c>
      <c r="T1768" s="113">
        <v>40.5</v>
      </c>
      <c r="U1768" t="s">
        <v>639</v>
      </c>
    </row>
    <row r="1769" spans="1:23" x14ac:dyDescent="0.25">
      <c r="A1769" t="s">
        <v>706</v>
      </c>
      <c r="B1769" t="s">
        <v>707</v>
      </c>
      <c r="C1769" t="s">
        <v>187</v>
      </c>
      <c r="D1769" t="s">
        <v>538</v>
      </c>
      <c r="E1769">
        <v>1</v>
      </c>
      <c r="F1769" t="s">
        <v>539</v>
      </c>
      <c r="G1769" t="s">
        <v>540</v>
      </c>
      <c r="H1769" t="s">
        <v>541</v>
      </c>
      <c r="I1769" t="s">
        <v>542</v>
      </c>
      <c r="J1769" t="s">
        <v>543</v>
      </c>
      <c r="K1769">
        <v>21</v>
      </c>
      <c r="L1769" t="s">
        <v>576</v>
      </c>
      <c r="M1769" t="s">
        <v>547</v>
      </c>
      <c r="N1769" t="s">
        <v>546</v>
      </c>
      <c r="O1769" t="s">
        <v>547</v>
      </c>
      <c r="P1769" t="s">
        <v>548</v>
      </c>
      <c r="Q1769" t="s">
        <v>549</v>
      </c>
      <c r="R1769" t="s">
        <v>562</v>
      </c>
      <c r="S1769" t="s">
        <v>563</v>
      </c>
      <c r="T1769" s="113">
        <v>1634.2</v>
      </c>
      <c r="U1769" t="s">
        <v>639</v>
      </c>
    </row>
    <row r="1770" spans="1:23" x14ac:dyDescent="0.25">
      <c r="A1770" t="s">
        <v>706</v>
      </c>
      <c r="B1770" t="s">
        <v>707</v>
      </c>
      <c r="C1770" t="s">
        <v>187</v>
      </c>
      <c r="D1770" t="s">
        <v>538</v>
      </c>
      <c r="E1770">
        <v>1</v>
      </c>
      <c r="F1770" t="s">
        <v>539</v>
      </c>
      <c r="G1770" t="s">
        <v>540</v>
      </c>
      <c r="H1770" t="s">
        <v>541</v>
      </c>
      <c r="I1770" t="s">
        <v>542</v>
      </c>
      <c r="J1770" t="s">
        <v>543</v>
      </c>
      <c r="K1770">
        <v>21</v>
      </c>
      <c r="L1770" t="s">
        <v>576</v>
      </c>
      <c r="M1770" t="s">
        <v>547</v>
      </c>
      <c r="N1770" t="s">
        <v>546</v>
      </c>
      <c r="O1770" t="s">
        <v>547</v>
      </c>
      <c r="P1770" t="s">
        <v>548</v>
      </c>
      <c r="Q1770" t="s">
        <v>549</v>
      </c>
      <c r="R1770" t="s">
        <v>564</v>
      </c>
      <c r="S1770" t="s">
        <v>565</v>
      </c>
      <c r="T1770" s="113">
        <v>299.89999999999998</v>
      </c>
      <c r="U1770" t="s">
        <v>639</v>
      </c>
    </row>
    <row r="1771" spans="1:23" x14ac:dyDescent="0.25">
      <c r="A1771" t="s">
        <v>706</v>
      </c>
      <c r="B1771" t="s">
        <v>707</v>
      </c>
      <c r="C1771" t="s">
        <v>187</v>
      </c>
      <c r="D1771" t="s">
        <v>538</v>
      </c>
      <c r="E1771">
        <v>1</v>
      </c>
      <c r="F1771" t="s">
        <v>539</v>
      </c>
      <c r="G1771" t="s">
        <v>540</v>
      </c>
      <c r="H1771" t="s">
        <v>541</v>
      </c>
      <c r="I1771" t="s">
        <v>542</v>
      </c>
      <c r="J1771" t="s">
        <v>543</v>
      </c>
      <c r="K1771">
        <v>21</v>
      </c>
      <c r="L1771" t="s">
        <v>576</v>
      </c>
      <c r="M1771" t="s">
        <v>547</v>
      </c>
      <c r="N1771" t="s">
        <v>546</v>
      </c>
      <c r="O1771" t="s">
        <v>547</v>
      </c>
      <c r="P1771" t="s">
        <v>548</v>
      </c>
      <c r="Q1771" t="s">
        <v>549</v>
      </c>
      <c r="R1771" t="s">
        <v>566</v>
      </c>
      <c r="S1771" t="s">
        <v>567</v>
      </c>
      <c r="T1771" s="113">
        <v>10.7</v>
      </c>
      <c r="U1771" t="s">
        <v>639</v>
      </c>
    </row>
    <row r="1772" spans="1:23" x14ac:dyDescent="0.25">
      <c r="A1772" t="s">
        <v>706</v>
      </c>
      <c r="B1772" t="s">
        <v>707</v>
      </c>
      <c r="C1772" t="s">
        <v>187</v>
      </c>
      <c r="D1772" t="s">
        <v>538</v>
      </c>
      <c r="E1772">
        <v>1</v>
      </c>
      <c r="F1772" t="s">
        <v>539</v>
      </c>
      <c r="G1772" t="s">
        <v>540</v>
      </c>
      <c r="H1772" t="s">
        <v>541</v>
      </c>
      <c r="I1772" t="s">
        <v>542</v>
      </c>
      <c r="J1772" t="s">
        <v>543</v>
      </c>
      <c r="K1772">
        <v>21</v>
      </c>
      <c r="L1772" t="s">
        <v>576</v>
      </c>
      <c r="M1772" t="s">
        <v>547</v>
      </c>
      <c r="N1772" t="s">
        <v>546</v>
      </c>
      <c r="O1772" t="s">
        <v>547</v>
      </c>
      <c r="P1772" t="s">
        <v>548</v>
      </c>
      <c r="Q1772" t="s">
        <v>549</v>
      </c>
      <c r="R1772" t="s">
        <v>568</v>
      </c>
      <c r="S1772" t="s">
        <v>569</v>
      </c>
      <c r="T1772" s="113">
        <v>305.3</v>
      </c>
      <c r="U1772" t="s">
        <v>639</v>
      </c>
    </row>
    <row r="1773" spans="1:23" x14ac:dyDescent="0.25">
      <c r="A1773" t="s">
        <v>706</v>
      </c>
      <c r="B1773" t="s">
        <v>707</v>
      </c>
      <c r="C1773" t="s">
        <v>187</v>
      </c>
      <c r="D1773" t="s">
        <v>538</v>
      </c>
      <c r="E1773">
        <v>1</v>
      </c>
      <c r="F1773" t="s">
        <v>539</v>
      </c>
      <c r="G1773" t="s">
        <v>540</v>
      </c>
      <c r="H1773" t="s">
        <v>541</v>
      </c>
      <c r="I1773" t="s">
        <v>542</v>
      </c>
      <c r="J1773" t="s">
        <v>543</v>
      </c>
      <c r="K1773">
        <v>21</v>
      </c>
      <c r="L1773" t="s">
        <v>576</v>
      </c>
      <c r="M1773" t="s">
        <v>547</v>
      </c>
      <c r="N1773" t="s">
        <v>546</v>
      </c>
      <c r="O1773" t="s">
        <v>547</v>
      </c>
      <c r="P1773" t="s">
        <v>548</v>
      </c>
      <c r="Q1773" t="s">
        <v>549</v>
      </c>
      <c r="R1773" t="s">
        <v>572</v>
      </c>
      <c r="S1773" t="s">
        <v>573</v>
      </c>
      <c r="T1773" s="113">
        <v>0.8</v>
      </c>
      <c r="U1773" t="s">
        <v>639</v>
      </c>
    </row>
    <row r="1774" spans="1:23" s="49" customFormat="1" x14ac:dyDescent="0.25">
      <c r="A1774" s="49" t="s">
        <v>65</v>
      </c>
      <c r="B1774" s="49" t="s">
        <v>708</v>
      </c>
      <c r="C1774" s="49" t="s">
        <v>187</v>
      </c>
      <c r="D1774" s="49" t="s">
        <v>538</v>
      </c>
      <c r="F1774" s="49" t="s">
        <v>539</v>
      </c>
      <c r="G1774" s="49" t="s">
        <v>540</v>
      </c>
      <c r="H1774" s="49" t="s">
        <v>541</v>
      </c>
      <c r="I1774" s="49" t="s">
        <v>542</v>
      </c>
      <c r="J1774" s="49" t="s">
        <v>543</v>
      </c>
      <c r="K1774" s="49">
        <v>21</v>
      </c>
      <c r="L1774" s="49" t="s">
        <v>544</v>
      </c>
      <c r="M1774" s="49" t="s">
        <v>545</v>
      </c>
      <c r="N1774" s="49" t="s">
        <v>546</v>
      </c>
      <c r="O1774" s="49" t="s">
        <v>547</v>
      </c>
      <c r="P1774" s="49" t="s">
        <v>548</v>
      </c>
      <c r="Q1774" s="49" t="s">
        <v>549</v>
      </c>
      <c r="R1774" s="49" t="s">
        <v>131</v>
      </c>
      <c r="S1774" s="49" t="s">
        <v>550</v>
      </c>
      <c r="T1774" s="116">
        <v>8310</v>
      </c>
      <c r="U1774" s="49" t="s">
        <v>639</v>
      </c>
      <c r="V1774" s="50" t="s">
        <v>858</v>
      </c>
      <c r="W1774" s="116">
        <f>('ILO employment 2007'!T1775+'ILO employment 2007'!T1776+'ILO employment 2007'!T1777)*( 1 +'ILO employment 2007'!T1785/('ILO employment 2007'!T1774-'ILO employment 2007'!T1785))</f>
        <v>3917.5569635676857</v>
      </c>
    </row>
    <row r="1775" spans="1:23" s="49" customFormat="1" x14ac:dyDescent="0.25">
      <c r="A1775" s="49" t="s">
        <v>65</v>
      </c>
      <c r="B1775" s="49" t="s">
        <v>708</v>
      </c>
      <c r="C1775" s="49" t="s">
        <v>187</v>
      </c>
      <c r="D1775" s="49" t="s">
        <v>538</v>
      </c>
      <c r="F1775" s="49" t="s">
        <v>539</v>
      </c>
      <c r="G1775" s="49" t="s">
        <v>540</v>
      </c>
      <c r="H1775" s="49" t="s">
        <v>541</v>
      </c>
      <c r="I1775" s="49" t="s">
        <v>542</v>
      </c>
      <c r="J1775" s="49" t="s">
        <v>543</v>
      </c>
      <c r="K1775" s="49">
        <v>21</v>
      </c>
      <c r="L1775" s="49" t="s">
        <v>544</v>
      </c>
      <c r="M1775" s="49" t="s">
        <v>545</v>
      </c>
      <c r="N1775" s="49" t="s">
        <v>546</v>
      </c>
      <c r="O1775" s="49" t="s">
        <v>547</v>
      </c>
      <c r="P1775" s="49" t="s">
        <v>548</v>
      </c>
      <c r="Q1775" s="49" t="s">
        <v>549</v>
      </c>
      <c r="R1775" s="49" t="s">
        <v>552</v>
      </c>
      <c r="S1775" s="49" t="s">
        <v>553</v>
      </c>
      <c r="T1775" s="116">
        <v>879</v>
      </c>
      <c r="U1775" s="49" t="s">
        <v>639</v>
      </c>
      <c r="V1775" s="50" t="s">
        <v>859</v>
      </c>
      <c r="W1775" s="116">
        <f>('ILO employment 2007'!T1778+'ILO employment 2007'!T1779+'ILO employment 2007'!T1780+'ILO employment 2007'!T1781+'ILO employment 2007'!T1782+'ILO employment 2007'!T1783+'ILO employment 2007'!T1784)*( 1 +'ILO employment 2007'!T1785/('ILO employment 2007'!T1774-'ILO employment 2007'!T1785))</f>
        <v>4392.4430364323134</v>
      </c>
    </row>
    <row r="1776" spans="1:23" s="49" customFormat="1" x14ac:dyDescent="0.25">
      <c r="A1776" s="49" t="s">
        <v>65</v>
      </c>
      <c r="B1776" s="49" t="s">
        <v>708</v>
      </c>
      <c r="C1776" s="49" t="s">
        <v>187</v>
      </c>
      <c r="D1776" s="49" t="s">
        <v>538</v>
      </c>
      <c r="F1776" s="49" t="s">
        <v>539</v>
      </c>
      <c r="G1776" s="49" t="s">
        <v>540</v>
      </c>
      <c r="H1776" s="49" t="s">
        <v>541</v>
      </c>
      <c r="I1776" s="49" t="s">
        <v>542</v>
      </c>
      <c r="J1776" s="49" t="s">
        <v>543</v>
      </c>
      <c r="K1776" s="49">
        <v>21</v>
      </c>
      <c r="L1776" s="49" t="s">
        <v>544</v>
      </c>
      <c r="M1776" s="49" t="s">
        <v>545</v>
      </c>
      <c r="N1776" s="49" t="s">
        <v>546</v>
      </c>
      <c r="O1776" s="49" t="s">
        <v>547</v>
      </c>
      <c r="P1776" s="49" t="s">
        <v>548</v>
      </c>
      <c r="Q1776" s="49" t="s">
        <v>549</v>
      </c>
      <c r="R1776" s="49" t="s">
        <v>554</v>
      </c>
      <c r="S1776" s="49" t="s">
        <v>555</v>
      </c>
      <c r="T1776" s="116">
        <v>1528</v>
      </c>
      <c r="U1776" s="49" t="s">
        <v>639</v>
      </c>
      <c r="V1776" s="50" t="s">
        <v>862</v>
      </c>
      <c r="W1776" s="116">
        <f>SUM(T1775:T1785)</f>
        <v>8310</v>
      </c>
    </row>
    <row r="1777" spans="1:23" s="49" customFormat="1" x14ac:dyDescent="0.25">
      <c r="A1777" s="49" t="s">
        <v>65</v>
      </c>
      <c r="B1777" s="49" t="s">
        <v>708</v>
      </c>
      <c r="C1777" s="49" t="s">
        <v>187</v>
      </c>
      <c r="D1777" s="49" t="s">
        <v>538</v>
      </c>
      <c r="F1777" s="49" t="s">
        <v>539</v>
      </c>
      <c r="G1777" s="49" t="s">
        <v>540</v>
      </c>
      <c r="H1777" s="49" t="s">
        <v>541</v>
      </c>
      <c r="I1777" s="49" t="s">
        <v>542</v>
      </c>
      <c r="J1777" s="49" t="s">
        <v>543</v>
      </c>
      <c r="K1777" s="49">
        <v>21</v>
      </c>
      <c r="L1777" s="49" t="s">
        <v>544</v>
      </c>
      <c r="M1777" s="49" t="s">
        <v>545</v>
      </c>
      <c r="N1777" s="49" t="s">
        <v>546</v>
      </c>
      <c r="O1777" s="49" t="s">
        <v>547</v>
      </c>
      <c r="P1777" s="49" t="s">
        <v>548</v>
      </c>
      <c r="Q1777" s="49" t="s">
        <v>549</v>
      </c>
      <c r="R1777" s="49" t="s">
        <v>556</v>
      </c>
      <c r="S1777" s="49" t="s">
        <v>557</v>
      </c>
      <c r="T1777" s="116">
        <v>1462</v>
      </c>
      <c r="U1777" s="49" t="s">
        <v>639</v>
      </c>
      <c r="V1777" s="50"/>
      <c r="W1777" s="116"/>
    </row>
    <row r="1778" spans="1:23" s="49" customFormat="1" x14ac:dyDescent="0.25">
      <c r="A1778" s="49" t="s">
        <v>65</v>
      </c>
      <c r="B1778" s="49" t="s">
        <v>708</v>
      </c>
      <c r="C1778" s="49" t="s">
        <v>187</v>
      </c>
      <c r="D1778" s="49" t="s">
        <v>538</v>
      </c>
      <c r="F1778" s="49" t="s">
        <v>539</v>
      </c>
      <c r="G1778" s="49" t="s">
        <v>540</v>
      </c>
      <c r="H1778" s="49" t="s">
        <v>541</v>
      </c>
      <c r="I1778" s="49" t="s">
        <v>542</v>
      </c>
      <c r="J1778" s="49" t="s">
        <v>543</v>
      </c>
      <c r="K1778" s="49">
        <v>21</v>
      </c>
      <c r="L1778" s="49" t="s">
        <v>544</v>
      </c>
      <c r="M1778" s="49" t="s">
        <v>545</v>
      </c>
      <c r="N1778" s="49" t="s">
        <v>546</v>
      </c>
      <c r="O1778" s="49" t="s">
        <v>547</v>
      </c>
      <c r="P1778" s="49" t="s">
        <v>548</v>
      </c>
      <c r="Q1778" s="49" t="s">
        <v>549</v>
      </c>
      <c r="R1778" s="49" t="s">
        <v>558</v>
      </c>
      <c r="S1778" s="49" t="s">
        <v>559</v>
      </c>
      <c r="T1778" s="116">
        <v>1009</v>
      </c>
      <c r="U1778" s="49" t="s">
        <v>639</v>
      </c>
      <c r="V1778" s="50"/>
      <c r="W1778" s="116"/>
    </row>
    <row r="1779" spans="1:23" s="49" customFormat="1" x14ac:dyDescent="0.25">
      <c r="A1779" s="49" t="s">
        <v>65</v>
      </c>
      <c r="B1779" s="49" t="s">
        <v>708</v>
      </c>
      <c r="C1779" s="49" t="s">
        <v>187</v>
      </c>
      <c r="D1779" s="49" t="s">
        <v>538</v>
      </c>
      <c r="F1779" s="49" t="s">
        <v>539</v>
      </c>
      <c r="G1779" s="49" t="s">
        <v>540</v>
      </c>
      <c r="H1779" s="49" t="s">
        <v>541</v>
      </c>
      <c r="I1779" s="49" t="s">
        <v>542</v>
      </c>
      <c r="J1779" s="49" t="s">
        <v>543</v>
      </c>
      <c r="K1779" s="49">
        <v>21</v>
      </c>
      <c r="L1779" s="49" t="s">
        <v>544</v>
      </c>
      <c r="M1779" s="49" t="s">
        <v>545</v>
      </c>
      <c r="N1779" s="49" t="s">
        <v>546</v>
      </c>
      <c r="O1779" s="49" t="s">
        <v>547</v>
      </c>
      <c r="P1779" s="49" t="s">
        <v>548</v>
      </c>
      <c r="Q1779" s="49" t="s">
        <v>549</v>
      </c>
      <c r="R1779" s="49" t="s">
        <v>560</v>
      </c>
      <c r="S1779" s="49" t="s">
        <v>561</v>
      </c>
      <c r="T1779" s="116">
        <v>1171</v>
      </c>
      <c r="U1779" s="49" t="s">
        <v>639</v>
      </c>
      <c r="V1779" s="50"/>
      <c r="W1779" s="116"/>
    </row>
    <row r="1780" spans="1:23" s="49" customFormat="1" x14ac:dyDescent="0.25">
      <c r="A1780" s="49" t="s">
        <v>65</v>
      </c>
      <c r="B1780" s="49" t="s">
        <v>708</v>
      </c>
      <c r="C1780" s="49" t="s">
        <v>187</v>
      </c>
      <c r="D1780" s="49" t="s">
        <v>538</v>
      </c>
      <c r="F1780" s="49" t="s">
        <v>539</v>
      </c>
      <c r="G1780" s="49" t="s">
        <v>540</v>
      </c>
      <c r="H1780" s="49" t="s">
        <v>541</v>
      </c>
      <c r="I1780" s="49" t="s">
        <v>542</v>
      </c>
      <c r="J1780" s="49" t="s">
        <v>543</v>
      </c>
      <c r="K1780" s="49">
        <v>21</v>
      </c>
      <c r="L1780" s="49" t="s">
        <v>544</v>
      </c>
      <c r="M1780" s="49" t="s">
        <v>545</v>
      </c>
      <c r="N1780" s="49" t="s">
        <v>546</v>
      </c>
      <c r="O1780" s="49" t="s">
        <v>547</v>
      </c>
      <c r="P1780" s="49" t="s">
        <v>548</v>
      </c>
      <c r="Q1780" s="49" t="s">
        <v>549</v>
      </c>
      <c r="R1780" s="49" t="s">
        <v>562</v>
      </c>
      <c r="S1780" s="49" t="s">
        <v>563</v>
      </c>
      <c r="T1780" s="116">
        <v>121</v>
      </c>
      <c r="U1780" s="49" t="s">
        <v>639</v>
      </c>
      <c r="V1780" s="50"/>
      <c r="W1780" s="116"/>
    </row>
    <row r="1781" spans="1:23" s="49" customFormat="1" x14ac:dyDescent="0.25">
      <c r="A1781" s="49" t="s">
        <v>65</v>
      </c>
      <c r="B1781" s="49" t="s">
        <v>708</v>
      </c>
      <c r="C1781" s="49" t="s">
        <v>187</v>
      </c>
      <c r="D1781" s="49" t="s">
        <v>538</v>
      </c>
      <c r="F1781" s="49" t="s">
        <v>539</v>
      </c>
      <c r="G1781" s="49" t="s">
        <v>540</v>
      </c>
      <c r="H1781" s="49" t="s">
        <v>541</v>
      </c>
      <c r="I1781" s="49" t="s">
        <v>542</v>
      </c>
      <c r="J1781" s="49" t="s">
        <v>543</v>
      </c>
      <c r="K1781" s="49">
        <v>21</v>
      </c>
      <c r="L1781" s="49" t="s">
        <v>544</v>
      </c>
      <c r="M1781" s="49" t="s">
        <v>545</v>
      </c>
      <c r="N1781" s="49" t="s">
        <v>546</v>
      </c>
      <c r="O1781" s="49" t="s">
        <v>547</v>
      </c>
      <c r="P1781" s="49" t="s">
        <v>548</v>
      </c>
      <c r="Q1781" s="49" t="s">
        <v>549</v>
      </c>
      <c r="R1781" s="49" t="s">
        <v>564</v>
      </c>
      <c r="S1781" s="49" t="s">
        <v>565</v>
      </c>
      <c r="T1781" s="116">
        <v>740</v>
      </c>
      <c r="U1781" s="49" t="s">
        <v>639</v>
      </c>
      <c r="V1781" s="50"/>
      <c r="W1781" s="116"/>
    </row>
    <row r="1782" spans="1:23" s="49" customFormat="1" x14ac:dyDescent="0.25">
      <c r="A1782" s="49" t="s">
        <v>65</v>
      </c>
      <c r="B1782" s="49" t="s">
        <v>708</v>
      </c>
      <c r="C1782" s="49" t="s">
        <v>187</v>
      </c>
      <c r="D1782" s="49" t="s">
        <v>538</v>
      </c>
      <c r="F1782" s="49" t="s">
        <v>539</v>
      </c>
      <c r="G1782" s="49" t="s">
        <v>540</v>
      </c>
      <c r="H1782" s="49" t="s">
        <v>541</v>
      </c>
      <c r="I1782" s="49" t="s">
        <v>542</v>
      </c>
      <c r="J1782" s="49" t="s">
        <v>543</v>
      </c>
      <c r="K1782" s="49">
        <v>21</v>
      </c>
      <c r="L1782" s="49" t="s">
        <v>544</v>
      </c>
      <c r="M1782" s="49" t="s">
        <v>545</v>
      </c>
      <c r="N1782" s="49" t="s">
        <v>546</v>
      </c>
      <c r="O1782" s="49" t="s">
        <v>547</v>
      </c>
      <c r="P1782" s="49" t="s">
        <v>548</v>
      </c>
      <c r="Q1782" s="49" t="s">
        <v>549</v>
      </c>
      <c r="R1782" s="49" t="s">
        <v>566</v>
      </c>
      <c r="S1782" s="49" t="s">
        <v>567</v>
      </c>
      <c r="T1782" s="116">
        <v>475</v>
      </c>
      <c r="U1782" s="49" t="s">
        <v>639</v>
      </c>
      <c r="V1782" s="50"/>
      <c r="W1782" s="116"/>
    </row>
    <row r="1783" spans="1:23" s="49" customFormat="1" x14ac:dyDescent="0.25">
      <c r="A1783" s="49" t="s">
        <v>65</v>
      </c>
      <c r="B1783" s="49" t="s">
        <v>708</v>
      </c>
      <c r="C1783" s="49" t="s">
        <v>187</v>
      </c>
      <c r="D1783" s="49" t="s">
        <v>538</v>
      </c>
      <c r="F1783" s="49" t="s">
        <v>539</v>
      </c>
      <c r="G1783" s="49" t="s">
        <v>540</v>
      </c>
      <c r="H1783" s="49" t="s">
        <v>541</v>
      </c>
      <c r="I1783" s="49" t="s">
        <v>542</v>
      </c>
      <c r="J1783" s="49" t="s">
        <v>543</v>
      </c>
      <c r="K1783" s="49">
        <v>21</v>
      </c>
      <c r="L1783" s="49" t="s">
        <v>544</v>
      </c>
      <c r="M1783" s="49" t="s">
        <v>545</v>
      </c>
      <c r="N1783" s="49" t="s">
        <v>546</v>
      </c>
      <c r="O1783" s="49" t="s">
        <v>547</v>
      </c>
      <c r="P1783" s="49" t="s">
        <v>548</v>
      </c>
      <c r="Q1783" s="49" t="s">
        <v>549</v>
      </c>
      <c r="R1783" s="49" t="s">
        <v>568</v>
      </c>
      <c r="S1783" s="49" t="s">
        <v>569</v>
      </c>
      <c r="T1783" s="116">
        <v>786</v>
      </c>
      <c r="U1783" s="49" t="s">
        <v>639</v>
      </c>
      <c r="V1783" s="50"/>
      <c r="W1783" s="116"/>
    </row>
    <row r="1784" spans="1:23" s="49" customFormat="1" x14ac:dyDescent="0.25">
      <c r="A1784" s="49" t="s">
        <v>65</v>
      </c>
      <c r="B1784" s="49" t="s">
        <v>708</v>
      </c>
      <c r="C1784" s="49" t="s">
        <v>187</v>
      </c>
      <c r="D1784" s="49" t="s">
        <v>538</v>
      </c>
      <c r="F1784" s="49" t="s">
        <v>539</v>
      </c>
      <c r="G1784" s="49" t="s">
        <v>540</v>
      </c>
      <c r="H1784" s="49" t="s">
        <v>541</v>
      </c>
      <c r="I1784" s="49" t="s">
        <v>542</v>
      </c>
      <c r="J1784" s="49" t="s">
        <v>543</v>
      </c>
      <c r="K1784" s="49">
        <v>21</v>
      </c>
      <c r="L1784" s="49" t="s">
        <v>544</v>
      </c>
      <c r="M1784" s="49" t="s">
        <v>545</v>
      </c>
      <c r="N1784" s="49" t="s">
        <v>546</v>
      </c>
      <c r="O1784" s="49" t="s">
        <v>547</v>
      </c>
      <c r="P1784" s="49" t="s">
        <v>548</v>
      </c>
      <c r="Q1784" s="49" t="s">
        <v>549</v>
      </c>
      <c r="R1784" s="49" t="s">
        <v>570</v>
      </c>
      <c r="S1784" s="49" t="s">
        <v>571</v>
      </c>
      <c r="T1784" s="116">
        <v>36</v>
      </c>
      <c r="U1784" s="49" t="s">
        <v>639</v>
      </c>
      <c r="V1784" s="50"/>
      <c r="W1784" s="116"/>
    </row>
    <row r="1785" spans="1:23" s="49" customFormat="1" x14ac:dyDescent="0.25">
      <c r="A1785" s="49" t="s">
        <v>65</v>
      </c>
      <c r="B1785" s="49" t="s">
        <v>708</v>
      </c>
      <c r="C1785" s="49" t="s">
        <v>187</v>
      </c>
      <c r="D1785" s="49" t="s">
        <v>538</v>
      </c>
      <c r="F1785" s="49" t="s">
        <v>539</v>
      </c>
      <c r="G1785" s="49" t="s">
        <v>540</v>
      </c>
      <c r="H1785" s="49" t="s">
        <v>541</v>
      </c>
      <c r="I1785" s="49" t="s">
        <v>542</v>
      </c>
      <c r="J1785" s="49" t="s">
        <v>543</v>
      </c>
      <c r="K1785" s="49">
        <v>21</v>
      </c>
      <c r="L1785" s="49" t="s">
        <v>544</v>
      </c>
      <c r="M1785" s="49" t="s">
        <v>545</v>
      </c>
      <c r="N1785" s="49" t="s">
        <v>546</v>
      </c>
      <c r="O1785" s="49" t="s">
        <v>547</v>
      </c>
      <c r="P1785" s="49" t="s">
        <v>548</v>
      </c>
      <c r="Q1785" s="49" t="s">
        <v>549</v>
      </c>
      <c r="R1785" s="49" t="s">
        <v>572</v>
      </c>
      <c r="S1785" s="49" t="s">
        <v>573</v>
      </c>
      <c r="T1785" s="116">
        <v>103</v>
      </c>
      <c r="U1785" s="49" t="s">
        <v>639</v>
      </c>
      <c r="V1785" s="50"/>
      <c r="W1785" s="116"/>
    </row>
    <row r="1786" spans="1:23" x14ac:dyDescent="0.25">
      <c r="A1786" t="s">
        <v>65</v>
      </c>
      <c r="B1786" t="s">
        <v>708</v>
      </c>
      <c r="C1786" t="s">
        <v>187</v>
      </c>
      <c r="D1786" t="s">
        <v>538</v>
      </c>
      <c r="F1786" t="s">
        <v>539</v>
      </c>
      <c r="G1786" t="s">
        <v>540</v>
      </c>
      <c r="H1786" t="s">
        <v>541</v>
      </c>
      <c r="I1786" t="s">
        <v>542</v>
      </c>
      <c r="J1786" t="s">
        <v>543</v>
      </c>
      <c r="K1786">
        <v>21</v>
      </c>
      <c r="L1786" t="s">
        <v>574</v>
      </c>
      <c r="M1786" t="s">
        <v>575</v>
      </c>
      <c r="N1786" t="s">
        <v>546</v>
      </c>
      <c r="O1786" t="s">
        <v>547</v>
      </c>
      <c r="P1786" t="s">
        <v>548</v>
      </c>
      <c r="Q1786" t="s">
        <v>549</v>
      </c>
      <c r="R1786" t="s">
        <v>131</v>
      </c>
      <c r="S1786" t="s">
        <v>550</v>
      </c>
      <c r="T1786" s="113">
        <v>4548</v>
      </c>
      <c r="U1786" t="s">
        <v>639</v>
      </c>
    </row>
    <row r="1787" spans="1:23" x14ac:dyDescent="0.25">
      <c r="A1787" t="s">
        <v>65</v>
      </c>
      <c r="B1787" t="s">
        <v>708</v>
      </c>
      <c r="C1787" t="s">
        <v>187</v>
      </c>
      <c r="D1787" t="s">
        <v>538</v>
      </c>
      <c r="F1787" t="s">
        <v>539</v>
      </c>
      <c r="G1787" t="s">
        <v>540</v>
      </c>
      <c r="H1787" t="s">
        <v>541</v>
      </c>
      <c r="I1787" t="s">
        <v>542</v>
      </c>
      <c r="J1787" t="s">
        <v>543</v>
      </c>
      <c r="K1787">
        <v>21</v>
      </c>
      <c r="L1787" t="s">
        <v>574</v>
      </c>
      <c r="M1787" t="s">
        <v>575</v>
      </c>
      <c r="N1787" t="s">
        <v>546</v>
      </c>
      <c r="O1787" t="s">
        <v>547</v>
      </c>
      <c r="P1787" t="s">
        <v>548</v>
      </c>
      <c r="Q1787" t="s">
        <v>549</v>
      </c>
      <c r="R1787" t="s">
        <v>552</v>
      </c>
      <c r="S1787" t="s">
        <v>553</v>
      </c>
      <c r="T1787" s="113">
        <v>637</v>
      </c>
      <c r="U1787" t="s">
        <v>639</v>
      </c>
    </row>
    <row r="1788" spans="1:23" x14ac:dyDescent="0.25">
      <c r="A1788" t="s">
        <v>65</v>
      </c>
      <c r="B1788" t="s">
        <v>708</v>
      </c>
      <c r="C1788" t="s">
        <v>187</v>
      </c>
      <c r="D1788" t="s">
        <v>538</v>
      </c>
      <c r="F1788" t="s">
        <v>539</v>
      </c>
      <c r="G1788" t="s">
        <v>540</v>
      </c>
      <c r="H1788" t="s">
        <v>541</v>
      </c>
      <c r="I1788" t="s">
        <v>542</v>
      </c>
      <c r="J1788" t="s">
        <v>543</v>
      </c>
      <c r="K1788">
        <v>21</v>
      </c>
      <c r="L1788" t="s">
        <v>574</v>
      </c>
      <c r="M1788" t="s">
        <v>575</v>
      </c>
      <c r="N1788" t="s">
        <v>546</v>
      </c>
      <c r="O1788" t="s">
        <v>547</v>
      </c>
      <c r="P1788" t="s">
        <v>548</v>
      </c>
      <c r="Q1788" t="s">
        <v>549</v>
      </c>
      <c r="R1788" t="s">
        <v>554</v>
      </c>
      <c r="S1788" t="s">
        <v>555</v>
      </c>
      <c r="T1788" s="113">
        <v>824</v>
      </c>
      <c r="U1788" t="s">
        <v>639</v>
      </c>
    </row>
    <row r="1789" spans="1:23" x14ac:dyDescent="0.25">
      <c r="A1789" t="s">
        <v>65</v>
      </c>
      <c r="B1789" t="s">
        <v>708</v>
      </c>
      <c r="C1789" t="s">
        <v>187</v>
      </c>
      <c r="D1789" t="s">
        <v>538</v>
      </c>
      <c r="F1789" t="s">
        <v>539</v>
      </c>
      <c r="G1789" t="s">
        <v>540</v>
      </c>
      <c r="H1789" t="s">
        <v>541</v>
      </c>
      <c r="I1789" t="s">
        <v>542</v>
      </c>
      <c r="J1789" t="s">
        <v>543</v>
      </c>
      <c r="K1789">
        <v>21</v>
      </c>
      <c r="L1789" t="s">
        <v>574</v>
      </c>
      <c r="M1789" t="s">
        <v>575</v>
      </c>
      <c r="N1789" t="s">
        <v>546</v>
      </c>
      <c r="O1789" t="s">
        <v>547</v>
      </c>
      <c r="P1789" t="s">
        <v>548</v>
      </c>
      <c r="Q1789" t="s">
        <v>549</v>
      </c>
      <c r="R1789" t="s">
        <v>556</v>
      </c>
      <c r="S1789" t="s">
        <v>557</v>
      </c>
      <c r="T1789" s="113">
        <v>674</v>
      </c>
      <c r="U1789" t="s">
        <v>639</v>
      </c>
    </row>
    <row r="1790" spans="1:23" x14ac:dyDescent="0.25">
      <c r="A1790" t="s">
        <v>65</v>
      </c>
      <c r="B1790" t="s">
        <v>708</v>
      </c>
      <c r="C1790" t="s">
        <v>187</v>
      </c>
      <c r="D1790" t="s">
        <v>538</v>
      </c>
      <c r="F1790" t="s">
        <v>539</v>
      </c>
      <c r="G1790" t="s">
        <v>540</v>
      </c>
      <c r="H1790" t="s">
        <v>541</v>
      </c>
      <c r="I1790" t="s">
        <v>542</v>
      </c>
      <c r="J1790" t="s">
        <v>543</v>
      </c>
      <c r="K1790">
        <v>21</v>
      </c>
      <c r="L1790" t="s">
        <v>574</v>
      </c>
      <c r="M1790" t="s">
        <v>575</v>
      </c>
      <c r="N1790" t="s">
        <v>546</v>
      </c>
      <c r="O1790" t="s">
        <v>547</v>
      </c>
      <c r="P1790" t="s">
        <v>548</v>
      </c>
      <c r="Q1790" t="s">
        <v>549</v>
      </c>
      <c r="R1790" t="s">
        <v>558</v>
      </c>
      <c r="S1790" t="s">
        <v>559</v>
      </c>
      <c r="T1790" s="113">
        <v>309</v>
      </c>
      <c r="U1790" t="s">
        <v>639</v>
      </c>
    </row>
    <row r="1791" spans="1:23" x14ac:dyDescent="0.25">
      <c r="A1791" t="s">
        <v>65</v>
      </c>
      <c r="B1791" t="s">
        <v>708</v>
      </c>
      <c r="C1791" t="s">
        <v>187</v>
      </c>
      <c r="D1791" t="s">
        <v>538</v>
      </c>
      <c r="F1791" t="s">
        <v>539</v>
      </c>
      <c r="G1791" t="s">
        <v>540</v>
      </c>
      <c r="H1791" t="s">
        <v>541</v>
      </c>
      <c r="I1791" t="s">
        <v>542</v>
      </c>
      <c r="J1791" t="s">
        <v>543</v>
      </c>
      <c r="K1791">
        <v>21</v>
      </c>
      <c r="L1791" t="s">
        <v>574</v>
      </c>
      <c r="M1791" t="s">
        <v>575</v>
      </c>
      <c r="N1791" t="s">
        <v>546</v>
      </c>
      <c r="O1791" t="s">
        <v>547</v>
      </c>
      <c r="P1791" t="s">
        <v>548</v>
      </c>
      <c r="Q1791" t="s">
        <v>549</v>
      </c>
      <c r="R1791" t="s">
        <v>560</v>
      </c>
      <c r="S1791" t="s">
        <v>561</v>
      </c>
      <c r="T1791" s="113">
        <v>364</v>
      </c>
      <c r="U1791" t="s">
        <v>639</v>
      </c>
    </row>
    <row r="1792" spans="1:23" x14ac:dyDescent="0.25">
      <c r="A1792" t="s">
        <v>65</v>
      </c>
      <c r="B1792" t="s">
        <v>708</v>
      </c>
      <c r="C1792" t="s">
        <v>187</v>
      </c>
      <c r="D1792" t="s">
        <v>538</v>
      </c>
      <c r="F1792" t="s">
        <v>539</v>
      </c>
      <c r="G1792" t="s">
        <v>540</v>
      </c>
      <c r="H1792" t="s">
        <v>541</v>
      </c>
      <c r="I1792" t="s">
        <v>542</v>
      </c>
      <c r="J1792" t="s">
        <v>543</v>
      </c>
      <c r="K1792">
        <v>21</v>
      </c>
      <c r="L1792" t="s">
        <v>574</v>
      </c>
      <c r="M1792" t="s">
        <v>575</v>
      </c>
      <c r="N1792" t="s">
        <v>546</v>
      </c>
      <c r="O1792" t="s">
        <v>547</v>
      </c>
      <c r="P1792" t="s">
        <v>548</v>
      </c>
      <c r="Q1792" t="s">
        <v>549</v>
      </c>
      <c r="R1792" t="s">
        <v>562</v>
      </c>
      <c r="S1792" t="s">
        <v>563</v>
      </c>
      <c r="T1792" s="113">
        <v>88</v>
      </c>
      <c r="U1792" t="s">
        <v>639</v>
      </c>
    </row>
    <row r="1793" spans="1:21" x14ac:dyDescent="0.25">
      <c r="A1793" t="s">
        <v>65</v>
      </c>
      <c r="B1793" t="s">
        <v>708</v>
      </c>
      <c r="C1793" t="s">
        <v>187</v>
      </c>
      <c r="D1793" t="s">
        <v>538</v>
      </c>
      <c r="F1793" t="s">
        <v>539</v>
      </c>
      <c r="G1793" t="s">
        <v>540</v>
      </c>
      <c r="H1793" t="s">
        <v>541</v>
      </c>
      <c r="I1793" t="s">
        <v>542</v>
      </c>
      <c r="J1793" t="s">
        <v>543</v>
      </c>
      <c r="K1793">
        <v>21</v>
      </c>
      <c r="L1793" t="s">
        <v>574</v>
      </c>
      <c r="M1793" t="s">
        <v>575</v>
      </c>
      <c r="N1793" t="s">
        <v>546</v>
      </c>
      <c r="O1793" t="s">
        <v>547</v>
      </c>
      <c r="P1793" t="s">
        <v>548</v>
      </c>
      <c r="Q1793" t="s">
        <v>549</v>
      </c>
      <c r="R1793" t="s">
        <v>564</v>
      </c>
      <c r="S1793" t="s">
        <v>565</v>
      </c>
      <c r="T1793" s="113">
        <v>706</v>
      </c>
      <c r="U1793" t="s">
        <v>639</v>
      </c>
    </row>
    <row r="1794" spans="1:21" x14ac:dyDescent="0.25">
      <c r="A1794" t="s">
        <v>65</v>
      </c>
      <c r="B1794" t="s">
        <v>708</v>
      </c>
      <c r="C1794" t="s">
        <v>187</v>
      </c>
      <c r="D1794" t="s">
        <v>538</v>
      </c>
      <c r="F1794" t="s">
        <v>539</v>
      </c>
      <c r="G1794" t="s">
        <v>540</v>
      </c>
      <c r="H1794" t="s">
        <v>541</v>
      </c>
      <c r="I1794" t="s">
        <v>542</v>
      </c>
      <c r="J1794" t="s">
        <v>543</v>
      </c>
      <c r="K1794">
        <v>21</v>
      </c>
      <c r="L1794" t="s">
        <v>574</v>
      </c>
      <c r="M1794" t="s">
        <v>575</v>
      </c>
      <c r="N1794" t="s">
        <v>546</v>
      </c>
      <c r="O1794" t="s">
        <v>547</v>
      </c>
      <c r="P1794" t="s">
        <v>548</v>
      </c>
      <c r="Q1794" t="s">
        <v>549</v>
      </c>
      <c r="R1794" t="s">
        <v>566</v>
      </c>
      <c r="S1794" t="s">
        <v>567</v>
      </c>
      <c r="T1794" s="113">
        <v>427</v>
      </c>
      <c r="U1794" t="s">
        <v>639</v>
      </c>
    </row>
    <row r="1795" spans="1:21" x14ac:dyDescent="0.25">
      <c r="A1795" t="s">
        <v>65</v>
      </c>
      <c r="B1795" t="s">
        <v>708</v>
      </c>
      <c r="C1795" t="s">
        <v>187</v>
      </c>
      <c r="D1795" t="s">
        <v>538</v>
      </c>
      <c r="F1795" t="s">
        <v>539</v>
      </c>
      <c r="G1795" t="s">
        <v>540</v>
      </c>
      <c r="H1795" t="s">
        <v>541</v>
      </c>
      <c r="I1795" t="s">
        <v>542</v>
      </c>
      <c r="J1795" t="s">
        <v>543</v>
      </c>
      <c r="K1795">
        <v>21</v>
      </c>
      <c r="L1795" t="s">
        <v>574</v>
      </c>
      <c r="M1795" t="s">
        <v>575</v>
      </c>
      <c r="N1795" t="s">
        <v>546</v>
      </c>
      <c r="O1795" t="s">
        <v>547</v>
      </c>
      <c r="P1795" t="s">
        <v>548</v>
      </c>
      <c r="Q1795" t="s">
        <v>549</v>
      </c>
      <c r="R1795" t="s">
        <v>568</v>
      </c>
      <c r="S1795" t="s">
        <v>569</v>
      </c>
      <c r="T1795" s="113">
        <v>415</v>
      </c>
      <c r="U1795" t="s">
        <v>639</v>
      </c>
    </row>
    <row r="1796" spans="1:21" x14ac:dyDescent="0.25">
      <c r="A1796" t="s">
        <v>65</v>
      </c>
      <c r="B1796" t="s">
        <v>708</v>
      </c>
      <c r="C1796" t="s">
        <v>187</v>
      </c>
      <c r="D1796" t="s">
        <v>538</v>
      </c>
      <c r="F1796" t="s">
        <v>539</v>
      </c>
      <c r="G1796" t="s">
        <v>540</v>
      </c>
      <c r="H1796" t="s">
        <v>541</v>
      </c>
      <c r="I1796" t="s">
        <v>542</v>
      </c>
      <c r="J1796" t="s">
        <v>543</v>
      </c>
      <c r="K1796">
        <v>21</v>
      </c>
      <c r="L1796" t="s">
        <v>574</v>
      </c>
      <c r="M1796" t="s">
        <v>575</v>
      </c>
      <c r="N1796" t="s">
        <v>546</v>
      </c>
      <c r="O1796" t="s">
        <v>547</v>
      </c>
      <c r="P1796" t="s">
        <v>548</v>
      </c>
      <c r="Q1796" t="s">
        <v>549</v>
      </c>
      <c r="R1796" t="s">
        <v>570</v>
      </c>
      <c r="S1796" t="s">
        <v>571</v>
      </c>
      <c r="T1796" s="113">
        <v>33</v>
      </c>
      <c r="U1796" t="s">
        <v>639</v>
      </c>
    </row>
    <row r="1797" spans="1:21" x14ac:dyDescent="0.25">
      <c r="A1797" t="s">
        <v>65</v>
      </c>
      <c r="B1797" t="s">
        <v>708</v>
      </c>
      <c r="C1797" t="s">
        <v>187</v>
      </c>
      <c r="D1797" t="s">
        <v>538</v>
      </c>
      <c r="F1797" t="s">
        <v>539</v>
      </c>
      <c r="G1797" t="s">
        <v>540</v>
      </c>
      <c r="H1797" t="s">
        <v>541</v>
      </c>
      <c r="I1797" t="s">
        <v>542</v>
      </c>
      <c r="J1797" t="s">
        <v>543</v>
      </c>
      <c r="K1797">
        <v>21</v>
      </c>
      <c r="L1797" t="s">
        <v>574</v>
      </c>
      <c r="M1797" t="s">
        <v>575</v>
      </c>
      <c r="N1797" t="s">
        <v>546</v>
      </c>
      <c r="O1797" t="s">
        <v>547</v>
      </c>
      <c r="P1797" t="s">
        <v>548</v>
      </c>
      <c r="Q1797" t="s">
        <v>549</v>
      </c>
      <c r="R1797" t="s">
        <v>572</v>
      </c>
      <c r="S1797" t="s">
        <v>573</v>
      </c>
      <c r="T1797" s="113">
        <v>70</v>
      </c>
      <c r="U1797" t="s">
        <v>639</v>
      </c>
    </row>
    <row r="1798" spans="1:21" x14ac:dyDescent="0.25">
      <c r="A1798" t="s">
        <v>65</v>
      </c>
      <c r="B1798" t="s">
        <v>708</v>
      </c>
      <c r="C1798" t="s">
        <v>187</v>
      </c>
      <c r="D1798" t="s">
        <v>538</v>
      </c>
      <c r="F1798" t="s">
        <v>539</v>
      </c>
      <c r="G1798" t="s">
        <v>540</v>
      </c>
      <c r="H1798" t="s">
        <v>541</v>
      </c>
      <c r="I1798" t="s">
        <v>542</v>
      </c>
      <c r="J1798" t="s">
        <v>543</v>
      </c>
      <c r="K1798">
        <v>21</v>
      </c>
      <c r="L1798" t="s">
        <v>576</v>
      </c>
      <c r="M1798" t="s">
        <v>547</v>
      </c>
      <c r="N1798" t="s">
        <v>546</v>
      </c>
      <c r="O1798" t="s">
        <v>547</v>
      </c>
      <c r="P1798" t="s">
        <v>548</v>
      </c>
      <c r="Q1798" t="s">
        <v>549</v>
      </c>
      <c r="R1798" t="s">
        <v>131</v>
      </c>
      <c r="S1798" t="s">
        <v>550</v>
      </c>
      <c r="T1798" s="113">
        <v>3763</v>
      </c>
      <c r="U1798" t="s">
        <v>639</v>
      </c>
    </row>
    <row r="1799" spans="1:21" x14ac:dyDescent="0.25">
      <c r="A1799" t="s">
        <v>65</v>
      </c>
      <c r="B1799" t="s">
        <v>708</v>
      </c>
      <c r="C1799" t="s">
        <v>187</v>
      </c>
      <c r="D1799" t="s">
        <v>538</v>
      </c>
      <c r="F1799" t="s">
        <v>539</v>
      </c>
      <c r="G1799" t="s">
        <v>540</v>
      </c>
      <c r="H1799" t="s">
        <v>541</v>
      </c>
      <c r="I1799" t="s">
        <v>542</v>
      </c>
      <c r="J1799" t="s">
        <v>543</v>
      </c>
      <c r="K1799">
        <v>21</v>
      </c>
      <c r="L1799" t="s">
        <v>576</v>
      </c>
      <c r="M1799" t="s">
        <v>547</v>
      </c>
      <c r="N1799" t="s">
        <v>546</v>
      </c>
      <c r="O1799" t="s">
        <v>547</v>
      </c>
      <c r="P1799" t="s">
        <v>548</v>
      </c>
      <c r="Q1799" t="s">
        <v>549</v>
      </c>
      <c r="R1799" t="s">
        <v>552</v>
      </c>
      <c r="S1799" t="s">
        <v>553</v>
      </c>
      <c r="T1799" s="113">
        <v>242</v>
      </c>
      <c r="U1799" t="s">
        <v>639</v>
      </c>
    </row>
    <row r="1800" spans="1:21" x14ac:dyDescent="0.25">
      <c r="A1800" t="s">
        <v>65</v>
      </c>
      <c r="B1800" t="s">
        <v>708</v>
      </c>
      <c r="C1800" t="s">
        <v>187</v>
      </c>
      <c r="D1800" t="s">
        <v>538</v>
      </c>
      <c r="F1800" t="s">
        <v>539</v>
      </c>
      <c r="G1800" t="s">
        <v>540</v>
      </c>
      <c r="H1800" t="s">
        <v>541</v>
      </c>
      <c r="I1800" t="s">
        <v>542</v>
      </c>
      <c r="J1800" t="s">
        <v>543</v>
      </c>
      <c r="K1800">
        <v>21</v>
      </c>
      <c r="L1800" t="s">
        <v>576</v>
      </c>
      <c r="M1800" t="s">
        <v>547</v>
      </c>
      <c r="N1800" t="s">
        <v>546</v>
      </c>
      <c r="O1800" t="s">
        <v>547</v>
      </c>
      <c r="P1800" t="s">
        <v>548</v>
      </c>
      <c r="Q1800" t="s">
        <v>549</v>
      </c>
      <c r="R1800" t="s">
        <v>554</v>
      </c>
      <c r="S1800" t="s">
        <v>555</v>
      </c>
      <c r="T1800" s="113">
        <v>704</v>
      </c>
      <c r="U1800" t="s">
        <v>639</v>
      </c>
    </row>
    <row r="1801" spans="1:21" x14ac:dyDescent="0.25">
      <c r="A1801" t="s">
        <v>65</v>
      </c>
      <c r="B1801" t="s">
        <v>708</v>
      </c>
      <c r="C1801" t="s">
        <v>187</v>
      </c>
      <c r="D1801" t="s">
        <v>538</v>
      </c>
      <c r="F1801" t="s">
        <v>539</v>
      </c>
      <c r="G1801" t="s">
        <v>540</v>
      </c>
      <c r="H1801" t="s">
        <v>541</v>
      </c>
      <c r="I1801" t="s">
        <v>542</v>
      </c>
      <c r="J1801" t="s">
        <v>543</v>
      </c>
      <c r="K1801">
        <v>21</v>
      </c>
      <c r="L1801" t="s">
        <v>576</v>
      </c>
      <c r="M1801" t="s">
        <v>547</v>
      </c>
      <c r="N1801" t="s">
        <v>546</v>
      </c>
      <c r="O1801" t="s">
        <v>547</v>
      </c>
      <c r="P1801" t="s">
        <v>548</v>
      </c>
      <c r="Q1801" t="s">
        <v>549</v>
      </c>
      <c r="R1801" t="s">
        <v>556</v>
      </c>
      <c r="S1801" t="s">
        <v>557</v>
      </c>
      <c r="T1801" s="113">
        <v>788</v>
      </c>
      <c r="U1801" t="s">
        <v>639</v>
      </c>
    </row>
    <row r="1802" spans="1:21" x14ac:dyDescent="0.25">
      <c r="A1802" t="s">
        <v>65</v>
      </c>
      <c r="B1802" t="s">
        <v>708</v>
      </c>
      <c r="C1802" t="s">
        <v>187</v>
      </c>
      <c r="D1802" t="s">
        <v>538</v>
      </c>
      <c r="F1802" t="s">
        <v>539</v>
      </c>
      <c r="G1802" t="s">
        <v>540</v>
      </c>
      <c r="H1802" t="s">
        <v>541</v>
      </c>
      <c r="I1802" t="s">
        <v>542</v>
      </c>
      <c r="J1802" t="s">
        <v>543</v>
      </c>
      <c r="K1802">
        <v>21</v>
      </c>
      <c r="L1802" t="s">
        <v>576</v>
      </c>
      <c r="M1802" t="s">
        <v>547</v>
      </c>
      <c r="N1802" t="s">
        <v>546</v>
      </c>
      <c r="O1802" t="s">
        <v>547</v>
      </c>
      <c r="P1802" t="s">
        <v>548</v>
      </c>
      <c r="Q1802" t="s">
        <v>549</v>
      </c>
      <c r="R1802" t="s">
        <v>558</v>
      </c>
      <c r="S1802" t="s">
        <v>559</v>
      </c>
      <c r="T1802" s="113">
        <v>700</v>
      </c>
      <c r="U1802" t="s">
        <v>639</v>
      </c>
    </row>
    <row r="1803" spans="1:21" x14ac:dyDescent="0.25">
      <c r="A1803" t="s">
        <v>65</v>
      </c>
      <c r="B1803" t="s">
        <v>708</v>
      </c>
      <c r="C1803" t="s">
        <v>187</v>
      </c>
      <c r="D1803" t="s">
        <v>538</v>
      </c>
      <c r="F1803" t="s">
        <v>539</v>
      </c>
      <c r="G1803" t="s">
        <v>540</v>
      </c>
      <c r="H1803" t="s">
        <v>541</v>
      </c>
      <c r="I1803" t="s">
        <v>542</v>
      </c>
      <c r="J1803" t="s">
        <v>543</v>
      </c>
      <c r="K1803">
        <v>21</v>
      </c>
      <c r="L1803" t="s">
        <v>576</v>
      </c>
      <c r="M1803" t="s">
        <v>547</v>
      </c>
      <c r="N1803" t="s">
        <v>546</v>
      </c>
      <c r="O1803" t="s">
        <v>547</v>
      </c>
      <c r="P1803" t="s">
        <v>548</v>
      </c>
      <c r="Q1803" t="s">
        <v>549</v>
      </c>
      <c r="R1803" t="s">
        <v>560</v>
      </c>
      <c r="S1803" t="s">
        <v>561</v>
      </c>
      <c r="T1803" s="113">
        <v>807</v>
      </c>
      <c r="U1803" t="s">
        <v>639</v>
      </c>
    </row>
    <row r="1804" spans="1:21" x14ac:dyDescent="0.25">
      <c r="A1804" t="s">
        <v>65</v>
      </c>
      <c r="B1804" t="s">
        <v>708</v>
      </c>
      <c r="C1804" t="s">
        <v>187</v>
      </c>
      <c r="D1804" t="s">
        <v>538</v>
      </c>
      <c r="F1804" t="s">
        <v>539</v>
      </c>
      <c r="G1804" t="s">
        <v>540</v>
      </c>
      <c r="H1804" t="s">
        <v>541</v>
      </c>
      <c r="I1804" t="s">
        <v>542</v>
      </c>
      <c r="J1804" t="s">
        <v>543</v>
      </c>
      <c r="K1804">
        <v>21</v>
      </c>
      <c r="L1804" t="s">
        <v>576</v>
      </c>
      <c r="M1804" t="s">
        <v>547</v>
      </c>
      <c r="N1804" t="s">
        <v>546</v>
      </c>
      <c r="O1804" t="s">
        <v>547</v>
      </c>
      <c r="P1804" t="s">
        <v>548</v>
      </c>
      <c r="Q1804" t="s">
        <v>549</v>
      </c>
      <c r="R1804" t="s">
        <v>562</v>
      </c>
      <c r="S1804" t="s">
        <v>563</v>
      </c>
      <c r="T1804" s="113">
        <v>33</v>
      </c>
      <c r="U1804" t="s">
        <v>639</v>
      </c>
    </row>
    <row r="1805" spans="1:21" x14ac:dyDescent="0.25">
      <c r="A1805" t="s">
        <v>65</v>
      </c>
      <c r="B1805" t="s">
        <v>708</v>
      </c>
      <c r="C1805" t="s">
        <v>187</v>
      </c>
      <c r="D1805" t="s">
        <v>538</v>
      </c>
      <c r="F1805" t="s">
        <v>539</v>
      </c>
      <c r="G1805" t="s">
        <v>540</v>
      </c>
      <c r="H1805" t="s">
        <v>541</v>
      </c>
      <c r="I1805" t="s">
        <v>542</v>
      </c>
      <c r="J1805" t="s">
        <v>543</v>
      </c>
      <c r="K1805">
        <v>21</v>
      </c>
      <c r="L1805" t="s">
        <v>576</v>
      </c>
      <c r="M1805" t="s">
        <v>547</v>
      </c>
      <c r="N1805" t="s">
        <v>546</v>
      </c>
      <c r="O1805" t="s">
        <v>547</v>
      </c>
      <c r="P1805" t="s">
        <v>548</v>
      </c>
      <c r="Q1805" t="s">
        <v>549</v>
      </c>
      <c r="R1805" t="s">
        <v>564</v>
      </c>
      <c r="S1805" t="s">
        <v>565</v>
      </c>
      <c r="T1805" s="113">
        <v>34</v>
      </c>
      <c r="U1805" t="s">
        <v>639</v>
      </c>
    </row>
    <row r="1806" spans="1:21" x14ac:dyDescent="0.25">
      <c r="A1806" t="s">
        <v>65</v>
      </c>
      <c r="B1806" t="s">
        <v>708</v>
      </c>
      <c r="C1806" t="s">
        <v>187</v>
      </c>
      <c r="D1806" t="s">
        <v>538</v>
      </c>
      <c r="F1806" t="s">
        <v>539</v>
      </c>
      <c r="G1806" t="s">
        <v>540</v>
      </c>
      <c r="H1806" t="s">
        <v>541</v>
      </c>
      <c r="I1806" t="s">
        <v>542</v>
      </c>
      <c r="J1806" t="s">
        <v>543</v>
      </c>
      <c r="K1806">
        <v>21</v>
      </c>
      <c r="L1806" t="s">
        <v>576</v>
      </c>
      <c r="M1806" t="s">
        <v>547</v>
      </c>
      <c r="N1806" t="s">
        <v>546</v>
      </c>
      <c r="O1806" t="s">
        <v>547</v>
      </c>
      <c r="P1806" t="s">
        <v>548</v>
      </c>
      <c r="Q1806" t="s">
        <v>549</v>
      </c>
      <c r="R1806" t="s">
        <v>566</v>
      </c>
      <c r="S1806" t="s">
        <v>567</v>
      </c>
      <c r="T1806" s="113">
        <v>47</v>
      </c>
      <c r="U1806" t="s">
        <v>639</v>
      </c>
    </row>
    <row r="1807" spans="1:21" x14ac:dyDescent="0.25">
      <c r="A1807" t="s">
        <v>65</v>
      </c>
      <c r="B1807" t="s">
        <v>708</v>
      </c>
      <c r="C1807" t="s">
        <v>187</v>
      </c>
      <c r="D1807" t="s">
        <v>538</v>
      </c>
      <c r="F1807" t="s">
        <v>539</v>
      </c>
      <c r="G1807" t="s">
        <v>540</v>
      </c>
      <c r="H1807" t="s">
        <v>541</v>
      </c>
      <c r="I1807" t="s">
        <v>542</v>
      </c>
      <c r="J1807" t="s">
        <v>543</v>
      </c>
      <c r="K1807">
        <v>21</v>
      </c>
      <c r="L1807" t="s">
        <v>576</v>
      </c>
      <c r="M1807" t="s">
        <v>547</v>
      </c>
      <c r="N1807" t="s">
        <v>546</v>
      </c>
      <c r="O1807" t="s">
        <v>547</v>
      </c>
      <c r="P1807" t="s">
        <v>548</v>
      </c>
      <c r="Q1807" t="s">
        <v>549</v>
      </c>
      <c r="R1807" t="s">
        <v>568</v>
      </c>
      <c r="S1807" t="s">
        <v>569</v>
      </c>
      <c r="T1807" s="113">
        <v>371</v>
      </c>
      <c r="U1807" t="s">
        <v>639</v>
      </c>
    </row>
    <row r="1808" spans="1:21" x14ac:dyDescent="0.25">
      <c r="A1808" t="s">
        <v>65</v>
      </c>
      <c r="B1808" t="s">
        <v>708</v>
      </c>
      <c r="C1808" t="s">
        <v>187</v>
      </c>
      <c r="D1808" t="s">
        <v>538</v>
      </c>
      <c r="F1808" t="s">
        <v>539</v>
      </c>
      <c r="G1808" t="s">
        <v>540</v>
      </c>
      <c r="H1808" t="s">
        <v>541</v>
      </c>
      <c r="I1808" t="s">
        <v>542</v>
      </c>
      <c r="J1808" t="s">
        <v>543</v>
      </c>
      <c r="K1808">
        <v>21</v>
      </c>
      <c r="L1808" t="s">
        <v>576</v>
      </c>
      <c r="M1808" t="s">
        <v>547</v>
      </c>
      <c r="N1808" t="s">
        <v>546</v>
      </c>
      <c r="O1808" t="s">
        <v>547</v>
      </c>
      <c r="P1808" t="s">
        <v>548</v>
      </c>
      <c r="Q1808" t="s">
        <v>549</v>
      </c>
      <c r="R1808" t="s">
        <v>570</v>
      </c>
      <c r="S1808" t="s">
        <v>571</v>
      </c>
      <c r="T1808" s="113">
        <v>3</v>
      </c>
      <c r="U1808" t="s">
        <v>639</v>
      </c>
    </row>
    <row r="1809" spans="1:23" x14ac:dyDescent="0.25">
      <c r="A1809" t="s">
        <v>65</v>
      </c>
      <c r="B1809" t="s">
        <v>708</v>
      </c>
      <c r="C1809" t="s">
        <v>187</v>
      </c>
      <c r="D1809" t="s">
        <v>538</v>
      </c>
      <c r="F1809" t="s">
        <v>539</v>
      </c>
      <c r="G1809" t="s">
        <v>540</v>
      </c>
      <c r="H1809" t="s">
        <v>541</v>
      </c>
      <c r="I1809" t="s">
        <v>542</v>
      </c>
      <c r="J1809" t="s">
        <v>543</v>
      </c>
      <c r="K1809">
        <v>21</v>
      </c>
      <c r="L1809" t="s">
        <v>576</v>
      </c>
      <c r="M1809" t="s">
        <v>547</v>
      </c>
      <c r="N1809" t="s">
        <v>546</v>
      </c>
      <c r="O1809" t="s">
        <v>547</v>
      </c>
      <c r="P1809" t="s">
        <v>548</v>
      </c>
      <c r="Q1809" t="s">
        <v>549</v>
      </c>
      <c r="R1809" t="s">
        <v>572</v>
      </c>
      <c r="S1809" t="s">
        <v>573</v>
      </c>
      <c r="T1809" s="113">
        <v>33</v>
      </c>
      <c r="U1809" t="s">
        <v>639</v>
      </c>
    </row>
    <row r="1810" spans="1:23" s="12" customFormat="1" x14ac:dyDescent="0.25">
      <c r="A1810" s="12" t="s">
        <v>709</v>
      </c>
      <c r="B1810" s="12" t="s">
        <v>710</v>
      </c>
      <c r="C1810" s="12" t="s">
        <v>187</v>
      </c>
      <c r="D1810" s="12" t="s">
        <v>538</v>
      </c>
      <c r="F1810" s="12" t="s">
        <v>539</v>
      </c>
      <c r="G1810" s="12" t="s">
        <v>540</v>
      </c>
      <c r="H1810" s="12" t="s">
        <v>541</v>
      </c>
      <c r="I1810" s="12" t="s">
        <v>542</v>
      </c>
      <c r="J1810" s="12" t="s">
        <v>543</v>
      </c>
      <c r="K1810" s="12">
        <v>21</v>
      </c>
      <c r="L1810" s="12" t="s">
        <v>544</v>
      </c>
      <c r="M1810" s="12" t="s">
        <v>545</v>
      </c>
      <c r="N1810" s="12" t="s">
        <v>546</v>
      </c>
      <c r="O1810" s="12" t="s">
        <v>547</v>
      </c>
      <c r="P1810" s="12" t="s">
        <v>548</v>
      </c>
      <c r="Q1810" s="12" t="s">
        <v>549</v>
      </c>
      <c r="R1810" s="12" t="s">
        <v>131</v>
      </c>
      <c r="S1810" s="12" t="s">
        <v>550</v>
      </c>
      <c r="T1810" s="117">
        <v>53779</v>
      </c>
      <c r="U1810" s="12" t="s">
        <v>711</v>
      </c>
      <c r="V1810" s="52"/>
      <c r="W1810" s="117"/>
    </row>
    <row r="1811" spans="1:23" s="12" customFormat="1" x14ac:dyDescent="0.25">
      <c r="A1811" s="12" t="s">
        <v>709</v>
      </c>
      <c r="B1811" s="12" t="s">
        <v>710</v>
      </c>
      <c r="C1811" s="12" t="s">
        <v>187</v>
      </c>
      <c r="D1811" s="12" t="s">
        <v>538</v>
      </c>
      <c r="F1811" s="12" t="s">
        <v>539</v>
      </c>
      <c r="G1811" s="12" t="s">
        <v>540</v>
      </c>
      <c r="H1811" s="12" t="s">
        <v>541</v>
      </c>
      <c r="I1811" s="12" t="s">
        <v>542</v>
      </c>
      <c r="J1811" s="12" t="s">
        <v>543</v>
      </c>
      <c r="K1811" s="12">
        <v>21</v>
      </c>
      <c r="L1811" s="12" t="s">
        <v>544</v>
      </c>
      <c r="M1811" s="12" t="s">
        <v>545</v>
      </c>
      <c r="N1811" s="12" t="s">
        <v>546</v>
      </c>
      <c r="O1811" s="12" t="s">
        <v>547</v>
      </c>
      <c r="P1811" s="12" t="s">
        <v>548</v>
      </c>
      <c r="Q1811" s="12" t="s">
        <v>549</v>
      </c>
      <c r="R1811" s="12" t="s">
        <v>552</v>
      </c>
      <c r="S1811" s="12" t="s">
        <v>553</v>
      </c>
      <c r="T1811" s="117">
        <v>7014</v>
      </c>
      <c r="U1811" s="12" t="s">
        <v>711</v>
      </c>
      <c r="V1811" s="52"/>
      <c r="W1811" s="117"/>
    </row>
    <row r="1812" spans="1:23" s="12" customFormat="1" x14ac:dyDescent="0.25">
      <c r="A1812" s="12" t="s">
        <v>709</v>
      </c>
      <c r="B1812" s="12" t="s">
        <v>710</v>
      </c>
      <c r="C1812" s="12" t="s">
        <v>187</v>
      </c>
      <c r="D1812" s="12" t="s">
        <v>538</v>
      </c>
      <c r="F1812" s="12" t="s">
        <v>539</v>
      </c>
      <c r="G1812" s="12" t="s">
        <v>540</v>
      </c>
      <c r="H1812" s="12" t="s">
        <v>541</v>
      </c>
      <c r="I1812" s="12" t="s">
        <v>542</v>
      </c>
      <c r="J1812" s="12" t="s">
        <v>543</v>
      </c>
      <c r="K1812" s="12">
        <v>21</v>
      </c>
      <c r="L1812" s="12" t="s">
        <v>544</v>
      </c>
      <c r="M1812" s="12" t="s">
        <v>545</v>
      </c>
      <c r="N1812" s="12" t="s">
        <v>546</v>
      </c>
      <c r="O1812" s="12" t="s">
        <v>547</v>
      </c>
      <c r="P1812" s="12" t="s">
        <v>548</v>
      </c>
      <c r="Q1812" s="12" t="s">
        <v>549</v>
      </c>
      <c r="R1812" s="12" t="s">
        <v>554</v>
      </c>
      <c r="S1812" s="12" t="s">
        <v>555</v>
      </c>
      <c r="T1812" s="117">
        <v>4932</v>
      </c>
      <c r="U1812" s="12" t="s">
        <v>711</v>
      </c>
      <c r="V1812" s="52"/>
      <c r="W1812" s="117"/>
    </row>
    <row r="1813" spans="1:23" s="12" customFormat="1" x14ac:dyDescent="0.25">
      <c r="A1813" s="12" t="s">
        <v>709</v>
      </c>
      <c r="B1813" s="12" t="s">
        <v>710</v>
      </c>
      <c r="C1813" s="12" t="s">
        <v>187</v>
      </c>
      <c r="D1813" s="12" t="s">
        <v>538</v>
      </c>
      <c r="F1813" s="12" t="s">
        <v>539</v>
      </c>
      <c r="G1813" s="12" t="s">
        <v>540</v>
      </c>
      <c r="H1813" s="12" t="s">
        <v>541</v>
      </c>
      <c r="I1813" s="12" t="s">
        <v>542</v>
      </c>
      <c r="J1813" s="12" t="s">
        <v>543</v>
      </c>
      <c r="K1813" s="12">
        <v>21</v>
      </c>
      <c r="L1813" s="12" t="s">
        <v>544</v>
      </c>
      <c r="M1813" s="12" t="s">
        <v>545</v>
      </c>
      <c r="N1813" s="12" t="s">
        <v>546</v>
      </c>
      <c r="O1813" s="12" t="s">
        <v>547</v>
      </c>
      <c r="P1813" s="12" t="s">
        <v>548</v>
      </c>
      <c r="Q1813" s="12" t="s">
        <v>549</v>
      </c>
      <c r="R1813" s="12" t="s">
        <v>556</v>
      </c>
      <c r="S1813" s="12" t="s">
        <v>557</v>
      </c>
      <c r="T1813" s="117">
        <v>8137</v>
      </c>
      <c r="U1813" s="12" t="s">
        <v>711</v>
      </c>
      <c r="V1813" s="52"/>
      <c r="W1813" s="117"/>
    </row>
    <row r="1814" spans="1:23" s="12" customFormat="1" x14ac:dyDescent="0.25">
      <c r="A1814" s="12" t="s">
        <v>709</v>
      </c>
      <c r="B1814" s="12" t="s">
        <v>710</v>
      </c>
      <c r="C1814" s="12" t="s">
        <v>187</v>
      </c>
      <c r="D1814" s="12" t="s">
        <v>538</v>
      </c>
      <c r="F1814" s="12" t="s">
        <v>539</v>
      </c>
      <c r="G1814" s="12" t="s">
        <v>540</v>
      </c>
      <c r="H1814" s="12" t="s">
        <v>541</v>
      </c>
      <c r="I1814" s="12" t="s">
        <v>542</v>
      </c>
      <c r="J1814" s="12" t="s">
        <v>543</v>
      </c>
      <c r="K1814" s="12">
        <v>21</v>
      </c>
      <c r="L1814" s="12" t="s">
        <v>544</v>
      </c>
      <c r="M1814" s="12" t="s">
        <v>545</v>
      </c>
      <c r="N1814" s="12" t="s">
        <v>546</v>
      </c>
      <c r="O1814" s="12" t="s">
        <v>547</v>
      </c>
      <c r="P1814" s="12" t="s">
        <v>548</v>
      </c>
      <c r="Q1814" s="12" t="s">
        <v>549</v>
      </c>
      <c r="R1814" s="12" t="s">
        <v>558</v>
      </c>
      <c r="S1814" s="12" t="s">
        <v>559</v>
      </c>
      <c r="T1814" s="117">
        <v>8724</v>
      </c>
      <c r="U1814" s="12" t="s">
        <v>711</v>
      </c>
      <c r="V1814" s="52"/>
      <c r="W1814" s="117"/>
    </row>
    <row r="1815" spans="1:23" s="12" customFormat="1" x14ac:dyDescent="0.25">
      <c r="A1815" s="12" t="s">
        <v>709</v>
      </c>
      <c r="B1815" s="12" t="s">
        <v>710</v>
      </c>
      <c r="C1815" s="12" t="s">
        <v>187</v>
      </c>
      <c r="D1815" s="12" t="s">
        <v>538</v>
      </c>
      <c r="F1815" s="12" t="s">
        <v>539</v>
      </c>
      <c r="G1815" s="12" t="s">
        <v>540</v>
      </c>
      <c r="H1815" s="12" t="s">
        <v>541</v>
      </c>
      <c r="I1815" s="12" t="s">
        <v>542</v>
      </c>
      <c r="J1815" s="12" t="s">
        <v>543</v>
      </c>
      <c r="K1815" s="12">
        <v>21</v>
      </c>
      <c r="L1815" s="12" t="s">
        <v>544</v>
      </c>
      <c r="M1815" s="12" t="s">
        <v>545</v>
      </c>
      <c r="N1815" s="12" t="s">
        <v>546</v>
      </c>
      <c r="O1815" s="12" t="s">
        <v>547</v>
      </c>
      <c r="P1815" s="12" t="s">
        <v>548</v>
      </c>
      <c r="Q1815" s="12" t="s">
        <v>549</v>
      </c>
      <c r="R1815" s="12" t="s">
        <v>560</v>
      </c>
      <c r="S1815" s="12" t="s">
        <v>561</v>
      </c>
      <c r="T1815" s="117">
        <v>8397</v>
      </c>
      <c r="U1815" s="12" t="s">
        <v>711</v>
      </c>
      <c r="V1815" s="52"/>
      <c r="W1815" s="117"/>
    </row>
    <row r="1816" spans="1:23" s="12" customFormat="1" x14ac:dyDescent="0.25">
      <c r="A1816" s="12" t="s">
        <v>709</v>
      </c>
      <c r="B1816" s="12" t="s">
        <v>710</v>
      </c>
      <c r="C1816" s="12" t="s">
        <v>187</v>
      </c>
      <c r="D1816" s="12" t="s">
        <v>538</v>
      </c>
      <c r="F1816" s="12" t="s">
        <v>539</v>
      </c>
      <c r="G1816" s="12" t="s">
        <v>540</v>
      </c>
      <c r="H1816" s="12" t="s">
        <v>541</v>
      </c>
      <c r="I1816" s="12" t="s">
        <v>542</v>
      </c>
      <c r="J1816" s="12" t="s">
        <v>543</v>
      </c>
      <c r="K1816" s="12">
        <v>21</v>
      </c>
      <c r="L1816" s="12" t="s">
        <v>544</v>
      </c>
      <c r="M1816" s="12" t="s">
        <v>545</v>
      </c>
      <c r="N1816" s="12" t="s">
        <v>546</v>
      </c>
      <c r="O1816" s="12" t="s">
        <v>547</v>
      </c>
      <c r="P1816" s="12" t="s">
        <v>548</v>
      </c>
      <c r="Q1816" s="12" t="s">
        <v>549</v>
      </c>
      <c r="R1816" s="12" t="s">
        <v>562</v>
      </c>
      <c r="S1816" s="12" t="s">
        <v>563</v>
      </c>
      <c r="T1816" s="117">
        <v>0.42399999999999999</v>
      </c>
      <c r="U1816" s="12" t="s">
        <v>711</v>
      </c>
      <c r="V1816" s="52"/>
      <c r="W1816" s="117"/>
    </row>
    <row r="1817" spans="1:23" s="12" customFormat="1" x14ac:dyDescent="0.25">
      <c r="A1817" s="12" t="s">
        <v>709</v>
      </c>
      <c r="B1817" s="12" t="s">
        <v>710</v>
      </c>
      <c r="C1817" s="12" t="s">
        <v>187</v>
      </c>
      <c r="D1817" s="12" t="s">
        <v>538</v>
      </c>
      <c r="F1817" s="12" t="s">
        <v>539</v>
      </c>
      <c r="G1817" s="12" t="s">
        <v>540</v>
      </c>
      <c r="H1817" s="12" t="s">
        <v>541</v>
      </c>
      <c r="I1817" s="12" t="s">
        <v>542</v>
      </c>
      <c r="J1817" s="12" t="s">
        <v>543</v>
      </c>
      <c r="K1817" s="12">
        <v>21</v>
      </c>
      <c r="L1817" s="12" t="s">
        <v>544</v>
      </c>
      <c r="M1817" s="12" t="s">
        <v>545</v>
      </c>
      <c r="N1817" s="12" t="s">
        <v>546</v>
      </c>
      <c r="O1817" s="12" t="s">
        <v>547</v>
      </c>
      <c r="P1817" s="12" t="s">
        <v>548</v>
      </c>
      <c r="Q1817" s="12" t="s">
        <v>549</v>
      </c>
      <c r="R1817" s="12" t="s">
        <v>564</v>
      </c>
      <c r="S1817" s="12" t="s">
        <v>565</v>
      </c>
      <c r="T1817" s="117">
        <v>6146</v>
      </c>
      <c r="U1817" s="12" t="s">
        <v>711</v>
      </c>
      <c r="V1817" s="52"/>
      <c r="W1817" s="117"/>
    </row>
    <row r="1818" spans="1:23" s="12" customFormat="1" x14ac:dyDescent="0.25">
      <c r="A1818" s="12" t="s">
        <v>709</v>
      </c>
      <c r="B1818" s="12" t="s">
        <v>710</v>
      </c>
      <c r="C1818" s="12" t="s">
        <v>187</v>
      </c>
      <c r="D1818" s="12" t="s">
        <v>538</v>
      </c>
      <c r="F1818" s="12" t="s">
        <v>539</v>
      </c>
      <c r="G1818" s="12" t="s">
        <v>540</v>
      </c>
      <c r="H1818" s="12" t="s">
        <v>541</v>
      </c>
      <c r="I1818" s="12" t="s">
        <v>542</v>
      </c>
      <c r="J1818" s="12" t="s">
        <v>543</v>
      </c>
      <c r="K1818" s="12">
        <v>21</v>
      </c>
      <c r="L1818" s="12" t="s">
        <v>544</v>
      </c>
      <c r="M1818" s="12" t="s">
        <v>545</v>
      </c>
      <c r="N1818" s="12" t="s">
        <v>546</v>
      </c>
      <c r="O1818" s="12" t="s">
        <v>547</v>
      </c>
      <c r="P1818" s="12" t="s">
        <v>548</v>
      </c>
      <c r="Q1818" s="12" t="s">
        <v>549</v>
      </c>
      <c r="R1818" s="12" t="s">
        <v>566</v>
      </c>
      <c r="S1818" s="12" t="s">
        <v>567</v>
      </c>
      <c r="T1818" s="117">
        <v>2633</v>
      </c>
      <c r="U1818" s="12" t="s">
        <v>711</v>
      </c>
      <c r="V1818" s="52"/>
      <c r="W1818" s="117"/>
    </row>
    <row r="1819" spans="1:23" s="12" customFormat="1" x14ac:dyDescent="0.25">
      <c r="A1819" s="12" t="s">
        <v>709</v>
      </c>
      <c r="B1819" s="12" t="s">
        <v>710</v>
      </c>
      <c r="C1819" s="12" t="s">
        <v>187</v>
      </c>
      <c r="D1819" s="12" t="s">
        <v>538</v>
      </c>
      <c r="F1819" s="12" t="s">
        <v>539</v>
      </c>
      <c r="G1819" s="12" t="s">
        <v>540</v>
      </c>
      <c r="H1819" s="12" t="s">
        <v>541</v>
      </c>
      <c r="I1819" s="12" t="s">
        <v>542</v>
      </c>
      <c r="J1819" s="12" t="s">
        <v>543</v>
      </c>
      <c r="K1819" s="12">
        <v>21</v>
      </c>
      <c r="L1819" s="12" t="s">
        <v>544</v>
      </c>
      <c r="M1819" s="12" t="s">
        <v>545</v>
      </c>
      <c r="N1819" s="12" t="s">
        <v>546</v>
      </c>
      <c r="O1819" s="12" t="s">
        <v>547</v>
      </c>
      <c r="P1819" s="12" t="s">
        <v>548</v>
      </c>
      <c r="Q1819" s="12" t="s">
        <v>549</v>
      </c>
      <c r="R1819" s="12" t="s">
        <v>568</v>
      </c>
      <c r="S1819" s="12" t="s">
        <v>569</v>
      </c>
      <c r="T1819" s="117">
        <v>6922</v>
      </c>
      <c r="U1819" s="12" t="s">
        <v>711</v>
      </c>
      <c r="V1819" s="52"/>
      <c r="W1819" s="117"/>
    </row>
    <row r="1820" spans="1:23" s="12" customFormat="1" x14ac:dyDescent="0.25">
      <c r="A1820" s="12" t="s">
        <v>709</v>
      </c>
      <c r="B1820" s="12" t="s">
        <v>710</v>
      </c>
      <c r="C1820" s="12" t="s">
        <v>187</v>
      </c>
      <c r="D1820" s="12" t="s">
        <v>538</v>
      </c>
      <c r="F1820" s="12" t="s">
        <v>539</v>
      </c>
      <c r="G1820" s="12" t="s">
        <v>540</v>
      </c>
      <c r="H1820" s="12" t="s">
        <v>541</v>
      </c>
      <c r="I1820" s="12" t="s">
        <v>542</v>
      </c>
      <c r="J1820" s="12" t="s">
        <v>543</v>
      </c>
      <c r="K1820" s="12">
        <v>21</v>
      </c>
      <c r="L1820" s="12" t="s">
        <v>544</v>
      </c>
      <c r="M1820" s="12" t="s">
        <v>545</v>
      </c>
      <c r="N1820" s="12" t="s">
        <v>546</v>
      </c>
      <c r="O1820" s="12" t="s">
        <v>547</v>
      </c>
      <c r="P1820" s="12" t="s">
        <v>548</v>
      </c>
      <c r="Q1820" s="12" t="s">
        <v>549</v>
      </c>
      <c r="R1820" s="12" t="s">
        <v>570</v>
      </c>
      <c r="S1820" s="12" t="s">
        <v>571</v>
      </c>
      <c r="T1820" s="117">
        <v>0.44900000000000001</v>
      </c>
      <c r="U1820" s="12" t="s">
        <v>711</v>
      </c>
      <c r="V1820" s="52"/>
      <c r="W1820" s="117"/>
    </row>
    <row r="1821" spans="1:23" x14ac:dyDescent="0.25">
      <c r="A1821" t="s">
        <v>709</v>
      </c>
      <c r="B1821" t="s">
        <v>710</v>
      </c>
      <c r="C1821" t="s">
        <v>187</v>
      </c>
      <c r="D1821" t="s">
        <v>538</v>
      </c>
      <c r="F1821" t="s">
        <v>539</v>
      </c>
      <c r="G1821" t="s">
        <v>540</v>
      </c>
      <c r="H1821" t="s">
        <v>541</v>
      </c>
      <c r="I1821" t="s">
        <v>542</v>
      </c>
      <c r="J1821" t="s">
        <v>543</v>
      </c>
      <c r="K1821">
        <v>21</v>
      </c>
      <c r="L1821" t="s">
        <v>574</v>
      </c>
      <c r="M1821" t="s">
        <v>575</v>
      </c>
      <c r="N1821" t="s">
        <v>546</v>
      </c>
      <c r="O1821" t="s">
        <v>547</v>
      </c>
      <c r="P1821" t="s">
        <v>548</v>
      </c>
      <c r="Q1821" t="s">
        <v>549</v>
      </c>
      <c r="R1821" t="s">
        <v>131</v>
      </c>
      <c r="S1821" t="s">
        <v>550</v>
      </c>
      <c r="T1821" s="113">
        <v>26478</v>
      </c>
      <c r="U1821" t="s">
        <v>711</v>
      </c>
    </row>
    <row r="1822" spans="1:23" x14ac:dyDescent="0.25">
      <c r="A1822" t="s">
        <v>709</v>
      </c>
      <c r="B1822" t="s">
        <v>710</v>
      </c>
      <c r="C1822" t="s">
        <v>187</v>
      </c>
      <c r="D1822" t="s">
        <v>538</v>
      </c>
      <c r="F1822" t="s">
        <v>539</v>
      </c>
      <c r="G1822" t="s">
        <v>540</v>
      </c>
      <c r="H1822" t="s">
        <v>541</v>
      </c>
      <c r="I1822" t="s">
        <v>542</v>
      </c>
      <c r="J1822" t="s">
        <v>543</v>
      </c>
      <c r="K1822">
        <v>21</v>
      </c>
      <c r="L1822" t="s">
        <v>574</v>
      </c>
      <c r="M1822" t="s">
        <v>575</v>
      </c>
      <c r="N1822" t="s">
        <v>546</v>
      </c>
      <c r="O1822" t="s">
        <v>547</v>
      </c>
      <c r="P1822" t="s">
        <v>548</v>
      </c>
      <c r="Q1822" t="s">
        <v>549</v>
      </c>
      <c r="R1822" t="s">
        <v>552</v>
      </c>
      <c r="S1822" t="s">
        <v>553</v>
      </c>
      <c r="T1822" s="113">
        <v>4611</v>
      </c>
      <c r="U1822" t="s">
        <v>711</v>
      </c>
    </row>
    <row r="1823" spans="1:23" x14ac:dyDescent="0.25">
      <c r="A1823" t="s">
        <v>709</v>
      </c>
      <c r="B1823" t="s">
        <v>710</v>
      </c>
      <c r="C1823" t="s">
        <v>187</v>
      </c>
      <c r="D1823" t="s">
        <v>538</v>
      </c>
      <c r="F1823" t="s">
        <v>539</v>
      </c>
      <c r="G1823" t="s">
        <v>540</v>
      </c>
      <c r="H1823" t="s">
        <v>541</v>
      </c>
      <c r="I1823" t="s">
        <v>542</v>
      </c>
      <c r="J1823" t="s">
        <v>543</v>
      </c>
      <c r="K1823">
        <v>21</v>
      </c>
      <c r="L1823" t="s">
        <v>574</v>
      </c>
      <c r="M1823" t="s">
        <v>575</v>
      </c>
      <c r="N1823" t="s">
        <v>546</v>
      </c>
      <c r="O1823" t="s">
        <v>547</v>
      </c>
      <c r="P1823" t="s">
        <v>548</v>
      </c>
      <c r="Q1823" t="s">
        <v>549</v>
      </c>
      <c r="R1823" t="s">
        <v>554</v>
      </c>
      <c r="S1823" t="s">
        <v>555</v>
      </c>
      <c r="T1823" s="113">
        <v>2036</v>
      </c>
      <c r="U1823" t="s">
        <v>711</v>
      </c>
    </row>
    <row r="1824" spans="1:23" x14ac:dyDescent="0.25">
      <c r="A1824" t="s">
        <v>709</v>
      </c>
      <c r="B1824" t="s">
        <v>710</v>
      </c>
      <c r="C1824" t="s">
        <v>187</v>
      </c>
      <c r="D1824" t="s">
        <v>538</v>
      </c>
      <c r="F1824" t="s">
        <v>539</v>
      </c>
      <c r="G1824" t="s">
        <v>540</v>
      </c>
      <c r="H1824" t="s">
        <v>541</v>
      </c>
      <c r="I1824" t="s">
        <v>542</v>
      </c>
      <c r="J1824" t="s">
        <v>543</v>
      </c>
      <c r="K1824">
        <v>21</v>
      </c>
      <c r="L1824" t="s">
        <v>574</v>
      </c>
      <c r="M1824" t="s">
        <v>575</v>
      </c>
      <c r="N1824" t="s">
        <v>546</v>
      </c>
      <c r="O1824" t="s">
        <v>547</v>
      </c>
      <c r="P1824" t="s">
        <v>548</v>
      </c>
      <c r="Q1824" t="s">
        <v>549</v>
      </c>
      <c r="R1824" t="s">
        <v>556</v>
      </c>
      <c r="S1824" t="s">
        <v>557</v>
      </c>
      <c r="T1824" s="113">
        <v>3.62</v>
      </c>
      <c r="U1824" t="s">
        <v>711</v>
      </c>
    </row>
    <row r="1825" spans="1:21" x14ac:dyDescent="0.25">
      <c r="A1825" t="s">
        <v>709</v>
      </c>
      <c r="B1825" t="s">
        <v>710</v>
      </c>
      <c r="C1825" t="s">
        <v>187</v>
      </c>
      <c r="D1825" t="s">
        <v>538</v>
      </c>
      <c r="F1825" t="s">
        <v>539</v>
      </c>
      <c r="G1825" t="s">
        <v>540</v>
      </c>
      <c r="H1825" t="s">
        <v>541</v>
      </c>
      <c r="I1825" t="s">
        <v>542</v>
      </c>
      <c r="J1825" t="s">
        <v>543</v>
      </c>
      <c r="K1825">
        <v>21</v>
      </c>
      <c r="L1825" t="s">
        <v>574</v>
      </c>
      <c r="M1825" t="s">
        <v>575</v>
      </c>
      <c r="N1825" t="s">
        <v>546</v>
      </c>
      <c r="O1825" t="s">
        <v>547</v>
      </c>
      <c r="P1825" t="s">
        <v>548</v>
      </c>
      <c r="Q1825" t="s">
        <v>549</v>
      </c>
      <c r="R1825" t="s">
        <v>558</v>
      </c>
      <c r="S1825" t="s">
        <v>559</v>
      </c>
      <c r="T1825" s="113">
        <v>1932</v>
      </c>
      <c r="U1825" t="s">
        <v>711</v>
      </c>
    </row>
    <row r="1826" spans="1:21" x14ac:dyDescent="0.25">
      <c r="A1826" t="s">
        <v>709</v>
      </c>
      <c r="B1826" t="s">
        <v>710</v>
      </c>
      <c r="C1826" t="s">
        <v>187</v>
      </c>
      <c r="D1826" t="s">
        <v>538</v>
      </c>
      <c r="F1826" t="s">
        <v>539</v>
      </c>
      <c r="G1826" t="s">
        <v>540</v>
      </c>
      <c r="H1826" t="s">
        <v>541</v>
      </c>
      <c r="I1826" t="s">
        <v>542</v>
      </c>
      <c r="J1826" t="s">
        <v>543</v>
      </c>
      <c r="K1826">
        <v>21</v>
      </c>
      <c r="L1826" t="s">
        <v>574</v>
      </c>
      <c r="M1826" t="s">
        <v>575</v>
      </c>
      <c r="N1826" t="s">
        <v>546</v>
      </c>
      <c r="O1826" t="s">
        <v>547</v>
      </c>
      <c r="P1826" t="s">
        <v>548</v>
      </c>
      <c r="Q1826" t="s">
        <v>549</v>
      </c>
      <c r="R1826" t="s">
        <v>560</v>
      </c>
      <c r="S1826" t="s">
        <v>561</v>
      </c>
      <c r="T1826" s="113">
        <v>3311</v>
      </c>
      <c r="U1826" t="s">
        <v>711</v>
      </c>
    </row>
    <row r="1827" spans="1:21" x14ac:dyDescent="0.25">
      <c r="A1827" t="s">
        <v>709</v>
      </c>
      <c r="B1827" t="s">
        <v>710</v>
      </c>
      <c r="C1827" t="s">
        <v>187</v>
      </c>
      <c r="D1827" t="s">
        <v>538</v>
      </c>
      <c r="F1827" t="s">
        <v>539</v>
      </c>
      <c r="G1827" t="s">
        <v>540</v>
      </c>
      <c r="H1827" t="s">
        <v>541</v>
      </c>
      <c r="I1827" t="s">
        <v>542</v>
      </c>
      <c r="J1827" t="s">
        <v>543</v>
      </c>
      <c r="K1827">
        <v>21</v>
      </c>
      <c r="L1827" t="s">
        <v>574</v>
      </c>
      <c r="M1827" t="s">
        <v>575</v>
      </c>
      <c r="N1827" t="s">
        <v>546</v>
      </c>
      <c r="O1827" t="s">
        <v>547</v>
      </c>
      <c r="P1827" t="s">
        <v>548</v>
      </c>
      <c r="Q1827" t="s">
        <v>549</v>
      </c>
      <c r="R1827" t="s">
        <v>562</v>
      </c>
      <c r="S1827" t="s">
        <v>563</v>
      </c>
      <c r="T1827" s="113">
        <v>0.33200000000000002</v>
      </c>
      <c r="U1827" t="s">
        <v>711</v>
      </c>
    </row>
    <row r="1828" spans="1:21" x14ac:dyDescent="0.25">
      <c r="A1828" t="s">
        <v>709</v>
      </c>
      <c r="B1828" t="s">
        <v>710</v>
      </c>
      <c r="C1828" t="s">
        <v>187</v>
      </c>
      <c r="D1828" t="s">
        <v>538</v>
      </c>
      <c r="F1828" t="s">
        <v>539</v>
      </c>
      <c r="G1828" t="s">
        <v>540</v>
      </c>
      <c r="H1828" t="s">
        <v>541</v>
      </c>
      <c r="I1828" t="s">
        <v>542</v>
      </c>
      <c r="J1828" t="s">
        <v>543</v>
      </c>
      <c r="K1828">
        <v>21</v>
      </c>
      <c r="L1828" t="s">
        <v>574</v>
      </c>
      <c r="M1828" t="s">
        <v>575</v>
      </c>
      <c r="N1828" t="s">
        <v>546</v>
      </c>
      <c r="O1828" t="s">
        <v>547</v>
      </c>
      <c r="P1828" t="s">
        <v>548</v>
      </c>
      <c r="Q1828" t="s">
        <v>549</v>
      </c>
      <c r="R1828" t="s">
        <v>564</v>
      </c>
      <c r="S1828" t="s">
        <v>565</v>
      </c>
      <c r="T1828" s="113">
        <v>5.62</v>
      </c>
      <c r="U1828" t="s">
        <v>711</v>
      </c>
    </row>
    <row r="1829" spans="1:21" x14ac:dyDescent="0.25">
      <c r="A1829" t="s">
        <v>709</v>
      </c>
      <c r="B1829" t="s">
        <v>710</v>
      </c>
      <c r="C1829" t="s">
        <v>187</v>
      </c>
      <c r="D1829" t="s">
        <v>538</v>
      </c>
      <c r="F1829" t="s">
        <v>539</v>
      </c>
      <c r="G1829" t="s">
        <v>540</v>
      </c>
      <c r="H1829" t="s">
        <v>541</v>
      </c>
      <c r="I1829" t="s">
        <v>542</v>
      </c>
      <c r="J1829" t="s">
        <v>543</v>
      </c>
      <c r="K1829">
        <v>21</v>
      </c>
      <c r="L1829" t="s">
        <v>574</v>
      </c>
      <c r="M1829" t="s">
        <v>575</v>
      </c>
      <c r="N1829" t="s">
        <v>546</v>
      </c>
      <c r="O1829" t="s">
        <v>547</v>
      </c>
      <c r="P1829" t="s">
        <v>548</v>
      </c>
      <c r="Q1829" t="s">
        <v>549</v>
      </c>
      <c r="R1829" t="s">
        <v>566</v>
      </c>
      <c r="S1829" t="s">
        <v>567</v>
      </c>
      <c r="T1829" s="113">
        <v>2151</v>
      </c>
      <c r="U1829" t="s">
        <v>711</v>
      </c>
    </row>
    <row r="1830" spans="1:21" x14ac:dyDescent="0.25">
      <c r="A1830" t="s">
        <v>709</v>
      </c>
      <c r="B1830" t="s">
        <v>710</v>
      </c>
      <c r="C1830" t="s">
        <v>187</v>
      </c>
      <c r="D1830" t="s">
        <v>538</v>
      </c>
      <c r="F1830" t="s">
        <v>539</v>
      </c>
      <c r="G1830" t="s">
        <v>540</v>
      </c>
      <c r="H1830" t="s">
        <v>541</v>
      </c>
      <c r="I1830" t="s">
        <v>542</v>
      </c>
      <c r="J1830" t="s">
        <v>543</v>
      </c>
      <c r="K1830">
        <v>21</v>
      </c>
      <c r="L1830" t="s">
        <v>574</v>
      </c>
      <c r="M1830" t="s">
        <v>575</v>
      </c>
      <c r="N1830" t="s">
        <v>546</v>
      </c>
      <c r="O1830" t="s">
        <v>547</v>
      </c>
      <c r="P1830" t="s">
        <v>548</v>
      </c>
      <c r="Q1830" t="s">
        <v>549</v>
      </c>
      <c r="R1830" t="s">
        <v>568</v>
      </c>
      <c r="S1830" t="s">
        <v>569</v>
      </c>
      <c r="T1830" s="113">
        <v>2.54</v>
      </c>
      <c r="U1830" t="s">
        <v>711</v>
      </c>
    </row>
    <row r="1831" spans="1:21" x14ac:dyDescent="0.25">
      <c r="A1831" t="s">
        <v>709</v>
      </c>
      <c r="B1831" t="s">
        <v>710</v>
      </c>
      <c r="C1831" t="s">
        <v>187</v>
      </c>
      <c r="D1831" t="s">
        <v>538</v>
      </c>
      <c r="F1831" t="s">
        <v>539</v>
      </c>
      <c r="G1831" t="s">
        <v>540</v>
      </c>
      <c r="H1831" t="s">
        <v>541</v>
      </c>
      <c r="I1831" t="s">
        <v>542</v>
      </c>
      <c r="J1831" t="s">
        <v>543</v>
      </c>
      <c r="K1831">
        <v>21</v>
      </c>
      <c r="L1831" t="s">
        <v>574</v>
      </c>
      <c r="M1831" t="s">
        <v>575</v>
      </c>
      <c r="N1831" t="s">
        <v>546</v>
      </c>
      <c r="O1831" t="s">
        <v>547</v>
      </c>
      <c r="P1831" t="s">
        <v>548</v>
      </c>
      <c r="Q1831" t="s">
        <v>549</v>
      </c>
      <c r="R1831" t="s">
        <v>570</v>
      </c>
      <c r="S1831" t="s">
        <v>571</v>
      </c>
      <c r="T1831" s="113">
        <v>0.32500000000000001</v>
      </c>
      <c r="U1831" t="s">
        <v>711</v>
      </c>
    </row>
    <row r="1832" spans="1:21" x14ac:dyDescent="0.25">
      <c r="A1832" t="s">
        <v>709</v>
      </c>
      <c r="B1832" t="s">
        <v>710</v>
      </c>
      <c r="C1832" t="s">
        <v>187</v>
      </c>
      <c r="D1832" t="s">
        <v>538</v>
      </c>
      <c r="F1832" t="s">
        <v>539</v>
      </c>
      <c r="G1832" t="s">
        <v>540</v>
      </c>
      <c r="H1832" t="s">
        <v>541</v>
      </c>
      <c r="I1832" t="s">
        <v>542</v>
      </c>
      <c r="J1832" t="s">
        <v>543</v>
      </c>
      <c r="K1832">
        <v>21</v>
      </c>
      <c r="L1832" t="s">
        <v>576</v>
      </c>
      <c r="M1832" t="s">
        <v>547</v>
      </c>
      <c r="N1832" t="s">
        <v>546</v>
      </c>
      <c r="O1832" t="s">
        <v>547</v>
      </c>
      <c r="P1832" t="s">
        <v>548</v>
      </c>
      <c r="Q1832" t="s">
        <v>549</v>
      </c>
      <c r="R1832" t="s">
        <v>131</v>
      </c>
      <c r="S1832" t="s">
        <v>550</v>
      </c>
      <c r="T1832" s="113">
        <v>27302</v>
      </c>
      <c r="U1832" t="s">
        <v>711</v>
      </c>
    </row>
    <row r="1833" spans="1:21" x14ac:dyDescent="0.25">
      <c r="A1833" t="s">
        <v>709</v>
      </c>
      <c r="B1833" t="s">
        <v>710</v>
      </c>
      <c r="C1833" t="s">
        <v>187</v>
      </c>
      <c r="D1833" t="s">
        <v>538</v>
      </c>
      <c r="F1833" t="s">
        <v>539</v>
      </c>
      <c r="G1833" t="s">
        <v>540</v>
      </c>
      <c r="H1833" t="s">
        <v>541</v>
      </c>
      <c r="I1833" t="s">
        <v>542</v>
      </c>
      <c r="J1833" t="s">
        <v>543</v>
      </c>
      <c r="K1833">
        <v>21</v>
      </c>
      <c r="L1833" t="s">
        <v>576</v>
      </c>
      <c r="M1833" t="s">
        <v>547</v>
      </c>
      <c r="N1833" t="s">
        <v>546</v>
      </c>
      <c r="O1833" t="s">
        <v>547</v>
      </c>
      <c r="P1833" t="s">
        <v>548</v>
      </c>
      <c r="Q1833" t="s">
        <v>549</v>
      </c>
      <c r="R1833" t="s">
        <v>552</v>
      </c>
      <c r="S1833" t="s">
        <v>553</v>
      </c>
      <c r="T1833" s="113">
        <v>2401</v>
      </c>
      <c r="U1833" t="s">
        <v>711</v>
      </c>
    </row>
    <row r="1834" spans="1:21" x14ac:dyDescent="0.25">
      <c r="A1834" t="s">
        <v>709</v>
      </c>
      <c r="B1834" t="s">
        <v>710</v>
      </c>
      <c r="C1834" t="s">
        <v>187</v>
      </c>
      <c r="D1834" t="s">
        <v>538</v>
      </c>
      <c r="F1834" t="s">
        <v>539</v>
      </c>
      <c r="G1834" t="s">
        <v>540</v>
      </c>
      <c r="H1834" t="s">
        <v>541</v>
      </c>
      <c r="I1834" t="s">
        <v>542</v>
      </c>
      <c r="J1834" t="s">
        <v>543</v>
      </c>
      <c r="K1834">
        <v>21</v>
      </c>
      <c r="L1834" t="s">
        <v>576</v>
      </c>
      <c r="M1834" t="s">
        <v>547</v>
      </c>
      <c r="N1834" t="s">
        <v>546</v>
      </c>
      <c r="O1834" t="s">
        <v>547</v>
      </c>
      <c r="P1834" t="s">
        <v>548</v>
      </c>
      <c r="Q1834" t="s">
        <v>549</v>
      </c>
      <c r="R1834" t="s">
        <v>554</v>
      </c>
      <c r="S1834" t="s">
        <v>555</v>
      </c>
      <c r="T1834" s="113">
        <v>2899</v>
      </c>
      <c r="U1834" t="s">
        <v>711</v>
      </c>
    </row>
    <row r="1835" spans="1:21" x14ac:dyDescent="0.25">
      <c r="A1835" t="s">
        <v>709</v>
      </c>
      <c r="B1835" t="s">
        <v>710</v>
      </c>
      <c r="C1835" t="s">
        <v>187</v>
      </c>
      <c r="D1835" t="s">
        <v>538</v>
      </c>
      <c r="F1835" t="s">
        <v>539</v>
      </c>
      <c r="G1835" t="s">
        <v>540</v>
      </c>
      <c r="H1835" t="s">
        <v>541</v>
      </c>
      <c r="I1835" t="s">
        <v>542</v>
      </c>
      <c r="J1835" t="s">
        <v>543</v>
      </c>
      <c r="K1835">
        <v>21</v>
      </c>
      <c r="L1835" t="s">
        <v>576</v>
      </c>
      <c r="M1835" t="s">
        <v>547</v>
      </c>
      <c r="N1835" t="s">
        <v>546</v>
      </c>
      <c r="O1835" t="s">
        <v>547</v>
      </c>
      <c r="P1835" t="s">
        <v>548</v>
      </c>
      <c r="Q1835" t="s">
        <v>549</v>
      </c>
      <c r="R1835" t="s">
        <v>556</v>
      </c>
      <c r="S1835" t="s">
        <v>557</v>
      </c>
      <c r="T1835" s="113">
        <v>4512</v>
      </c>
      <c r="U1835" t="s">
        <v>711</v>
      </c>
    </row>
    <row r="1836" spans="1:21" x14ac:dyDescent="0.25">
      <c r="A1836" t="s">
        <v>709</v>
      </c>
      <c r="B1836" t="s">
        <v>710</v>
      </c>
      <c r="C1836" t="s">
        <v>187</v>
      </c>
      <c r="D1836" t="s">
        <v>538</v>
      </c>
      <c r="F1836" t="s">
        <v>539</v>
      </c>
      <c r="G1836" t="s">
        <v>540</v>
      </c>
      <c r="H1836" t="s">
        <v>541</v>
      </c>
      <c r="I1836" t="s">
        <v>542</v>
      </c>
      <c r="J1836" t="s">
        <v>543</v>
      </c>
      <c r="K1836">
        <v>21</v>
      </c>
      <c r="L1836" t="s">
        <v>576</v>
      </c>
      <c r="M1836" t="s">
        <v>547</v>
      </c>
      <c r="N1836" t="s">
        <v>546</v>
      </c>
      <c r="O1836" t="s">
        <v>547</v>
      </c>
      <c r="P1836" t="s">
        <v>548</v>
      </c>
      <c r="Q1836" t="s">
        <v>549</v>
      </c>
      <c r="R1836" t="s">
        <v>558</v>
      </c>
      <c r="S1836" t="s">
        <v>559</v>
      </c>
      <c r="T1836" s="113">
        <v>6786</v>
      </c>
      <c r="U1836" t="s">
        <v>711</v>
      </c>
    </row>
    <row r="1837" spans="1:21" x14ac:dyDescent="0.25">
      <c r="A1837" t="s">
        <v>709</v>
      </c>
      <c r="B1837" t="s">
        <v>710</v>
      </c>
      <c r="C1837" t="s">
        <v>187</v>
      </c>
      <c r="D1837" t="s">
        <v>538</v>
      </c>
      <c r="F1837" t="s">
        <v>539</v>
      </c>
      <c r="G1837" t="s">
        <v>540</v>
      </c>
      <c r="H1837" t="s">
        <v>541</v>
      </c>
      <c r="I1837" t="s">
        <v>542</v>
      </c>
      <c r="J1837" t="s">
        <v>543</v>
      </c>
      <c r="K1837">
        <v>21</v>
      </c>
      <c r="L1837" t="s">
        <v>576</v>
      </c>
      <c r="M1837" t="s">
        <v>547</v>
      </c>
      <c r="N1837" t="s">
        <v>546</v>
      </c>
      <c r="O1837" t="s">
        <v>547</v>
      </c>
      <c r="P1837" t="s">
        <v>548</v>
      </c>
      <c r="Q1837" t="s">
        <v>549</v>
      </c>
      <c r="R1837" t="s">
        <v>560</v>
      </c>
      <c r="S1837" t="s">
        <v>561</v>
      </c>
      <c r="T1837" s="113">
        <v>5081</v>
      </c>
      <c r="U1837" t="s">
        <v>711</v>
      </c>
    </row>
    <row r="1838" spans="1:21" x14ac:dyDescent="0.25">
      <c r="A1838" t="s">
        <v>709</v>
      </c>
      <c r="B1838" t="s">
        <v>710</v>
      </c>
      <c r="C1838" t="s">
        <v>187</v>
      </c>
      <c r="D1838" t="s">
        <v>538</v>
      </c>
      <c r="F1838" t="s">
        <v>539</v>
      </c>
      <c r="G1838" t="s">
        <v>540</v>
      </c>
      <c r="H1838" t="s">
        <v>541</v>
      </c>
      <c r="I1838" t="s">
        <v>542</v>
      </c>
      <c r="J1838" t="s">
        <v>543</v>
      </c>
      <c r="K1838">
        <v>21</v>
      </c>
      <c r="L1838" t="s">
        <v>576</v>
      </c>
      <c r="M1838" t="s">
        <v>547</v>
      </c>
      <c r="N1838" t="s">
        <v>546</v>
      </c>
      <c r="O1838" t="s">
        <v>547</v>
      </c>
      <c r="P1838" t="s">
        <v>548</v>
      </c>
      <c r="Q1838" t="s">
        <v>549</v>
      </c>
      <c r="R1838" t="s">
        <v>562</v>
      </c>
      <c r="S1838" t="s">
        <v>563</v>
      </c>
      <c r="T1838" s="113">
        <v>0.105</v>
      </c>
      <c r="U1838" t="s">
        <v>711</v>
      </c>
    </row>
    <row r="1839" spans="1:21" x14ac:dyDescent="0.25">
      <c r="A1839" t="s">
        <v>709</v>
      </c>
      <c r="B1839" t="s">
        <v>710</v>
      </c>
      <c r="C1839" t="s">
        <v>187</v>
      </c>
      <c r="D1839" t="s">
        <v>538</v>
      </c>
      <c r="F1839" t="s">
        <v>539</v>
      </c>
      <c r="G1839" t="s">
        <v>540</v>
      </c>
      <c r="H1839" t="s">
        <v>541</v>
      </c>
      <c r="I1839" t="s">
        <v>542</v>
      </c>
      <c r="J1839" t="s">
        <v>543</v>
      </c>
      <c r="K1839">
        <v>21</v>
      </c>
      <c r="L1839" t="s">
        <v>576</v>
      </c>
      <c r="M1839" t="s">
        <v>547</v>
      </c>
      <c r="N1839" t="s">
        <v>546</v>
      </c>
      <c r="O1839" t="s">
        <v>547</v>
      </c>
      <c r="P1839" t="s">
        <v>548</v>
      </c>
      <c r="Q1839" t="s">
        <v>549</v>
      </c>
      <c r="R1839" t="s">
        <v>564</v>
      </c>
      <c r="S1839" t="s">
        <v>565</v>
      </c>
      <c r="T1839" s="113">
        <v>0.52600000000000002</v>
      </c>
      <c r="U1839" t="s">
        <v>711</v>
      </c>
    </row>
    <row r="1840" spans="1:21" x14ac:dyDescent="0.25">
      <c r="A1840" t="s">
        <v>709</v>
      </c>
      <c r="B1840" t="s">
        <v>710</v>
      </c>
      <c r="C1840" t="s">
        <v>187</v>
      </c>
      <c r="D1840" t="s">
        <v>538</v>
      </c>
      <c r="F1840" t="s">
        <v>539</v>
      </c>
      <c r="G1840" t="s">
        <v>540</v>
      </c>
      <c r="H1840" t="s">
        <v>541</v>
      </c>
      <c r="I1840" t="s">
        <v>542</v>
      </c>
      <c r="J1840" t="s">
        <v>543</v>
      </c>
      <c r="K1840">
        <v>21</v>
      </c>
      <c r="L1840" t="s">
        <v>576</v>
      </c>
      <c r="M1840" t="s">
        <v>547</v>
      </c>
      <c r="N1840" t="s">
        <v>546</v>
      </c>
      <c r="O1840" t="s">
        <v>547</v>
      </c>
      <c r="P1840" t="s">
        <v>548</v>
      </c>
      <c r="Q1840" t="s">
        <v>549</v>
      </c>
      <c r="R1840" t="s">
        <v>566</v>
      </c>
      <c r="S1840" t="s">
        <v>567</v>
      </c>
      <c r="T1840" s="113">
        <v>0.49</v>
      </c>
      <c r="U1840" t="s">
        <v>711</v>
      </c>
    </row>
    <row r="1841" spans="1:23" x14ac:dyDescent="0.25">
      <c r="A1841" t="s">
        <v>709</v>
      </c>
      <c r="B1841" t="s">
        <v>710</v>
      </c>
      <c r="C1841" t="s">
        <v>187</v>
      </c>
      <c r="D1841" t="s">
        <v>538</v>
      </c>
      <c r="F1841" t="s">
        <v>539</v>
      </c>
      <c r="G1841" t="s">
        <v>540</v>
      </c>
      <c r="H1841" t="s">
        <v>541</v>
      </c>
      <c r="I1841" t="s">
        <v>542</v>
      </c>
      <c r="J1841" t="s">
        <v>543</v>
      </c>
      <c r="K1841">
        <v>21</v>
      </c>
      <c r="L1841" t="s">
        <v>576</v>
      </c>
      <c r="M1841" t="s">
        <v>547</v>
      </c>
      <c r="N1841" t="s">
        <v>546</v>
      </c>
      <c r="O1841" t="s">
        <v>547</v>
      </c>
      <c r="P1841" t="s">
        <v>548</v>
      </c>
      <c r="Q1841" t="s">
        <v>549</v>
      </c>
      <c r="R1841" t="s">
        <v>568</v>
      </c>
      <c r="S1841" t="s">
        <v>569</v>
      </c>
      <c r="T1841" s="113">
        <v>4367</v>
      </c>
      <c r="U1841" t="s">
        <v>711</v>
      </c>
    </row>
    <row r="1842" spans="1:23" x14ac:dyDescent="0.25">
      <c r="A1842" t="s">
        <v>709</v>
      </c>
      <c r="B1842" t="s">
        <v>710</v>
      </c>
      <c r="C1842" t="s">
        <v>187</v>
      </c>
      <c r="D1842" t="s">
        <v>538</v>
      </c>
      <c r="F1842" t="s">
        <v>539</v>
      </c>
      <c r="G1842" t="s">
        <v>540</v>
      </c>
      <c r="H1842" t="s">
        <v>541</v>
      </c>
      <c r="I1842" t="s">
        <v>542</v>
      </c>
      <c r="J1842" t="s">
        <v>543</v>
      </c>
      <c r="K1842">
        <v>21</v>
      </c>
      <c r="L1842" t="s">
        <v>576</v>
      </c>
      <c r="M1842" t="s">
        <v>547</v>
      </c>
      <c r="N1842" t="s">
        <v>546</v>
      </c>
      <c r="O1842" t="s">
        <v>547</v>
      </c>
      <c r="P1842" t="s">
        <v>548</v>
      </c>
      <c r="Q1842" t="s">
        <v>549</v>
      </c>
      <c r="R1842" t="s">
        <v>570</v>
      </c>
      <c r="S1842" t="s">
        <v>571</v>
      </c>
      <c r="U1842" t="s">
        <v>711</v>
      </c>
    </row>
    <row r="1843" spans="1:23" s="49" customFormat="1" x14ac:dyDescent="0.25">
      <c r="A1843" s="49" t="s">
        <v>485</v>
      </c>
      <c r="B1843" s="49" t="s">
        <v>712</v>
      </c>
      <c r="C1843" s="49" t="s">
        <v>187</v>
      </c>
      <c r="D1843" s="49" t="s">
        <v>538</v>
      </c>
      <c r="F1843" s="49" t="s">
        <v>539</v>
      </c>
      <c r="G1843" s="49" t="s">
        <v>540</v>
      </c>
      <c r="H1843" s="49" t="s">
        <v>541</v>
      </c>
      <c r="I1843" s="49" t="s">
        <v>542</v>
      </c>
      <c r="J1843" s="49" t="s">
        <v>543</v>
      </c>
      <c r="K1843" s="49">
        <v>21</v>
      </c>
      <c r="L1843" s="49" t="s">
        <v>544</v>
      </c>
      <c r="M1843" s="49" t="s">
        <v>545</v>
      </c>
      <c r="N1843" s="49" t="s">
        <v>546</v>
      </c>
      <c r="O1843" s="49" t="s">
        <v>547</v>
      </c>
      <c r="P1843" s="49" t="s">
        <v>548</v>
      </c>
      <c r="Q1843" s="49" t="s">
        <v>549</v>
      </c>
      <c r="R1843" s="49" t="s">
        <v>131</v>
      </c>
      <c r="S1843" s="49" t="s">
        <v>550</v>
      </c>
      <c r="T1843" s="116">
        <v>2174.5</v>
      </c>
      <c r="U1843" s="49" t="s">
        <v>713</v>
      </c>
      <c r="V1843" s="50" t="s">
        <v>858</v>
      </c>
      <c r="W1843" s="116">
        <f>('ILO employment 2007'!T1844+'ILO employment 2007'!T1845+'ILO employment 2007'!T1846)*( 1 +'ILO employment 2007'!T1854/('ILO employment 2007'!T1843-'ILO employment 2007'!T1854))</f>
        <v>897.9</v>
      </c>
    </row>
    <row r="1844" spans="1:23" s="49" customFormat="1" x14ac:dyDescent="0.25">
      <c r="A1844" s="49" t="s">
        <v>485</v>
      </c>
      <c r="B1844" s="49" t="s">
        <v>712</v>
      </c>
      <c r="C1844" s="49" t="s">
        <v>187</v>
      </c>
      <c r="D1844" s="49" t="s">
        <v>538</v>
      </c>
      <c r="F1844" s="49" t="s">
        <v>539</v>
      </c>
      <c r="G1844" s="49" t="s">
        <v>540</v>
      </c>
      <c r="H1844" s="49" t="s">
        <v>541</v>
      </c>
      <c r="I1844" s="49" t="s">
        <v>542</v>
      </c>
      <c r="J1844" s="49" t="s">
        <v>543</v>
      </c>
      <c r="K1844" s="49">
        <v>21</v>
      </c>
      <c r="L1844" s="49" t="s">
        <v>544</v>
      </c>
      <c r="M1844" s="49" t="s">
        <v>545</v>
      </c>
      <c r="N1844" s="49" t="s">
        <v>546</v>
      </c>
      <c r="O1844" s="49" t="s">
        <v>547</v>
      </c>
      <c r="P1844" s="49" t="s">
        <v>548</v>
      </c>
      <c r="Q1844" s="49" t="s">
        <v>549</v>
      </c>
      <c r="R1844" s="49" t="s">
        <v>552</v>
      </c>
      <c r="S1844" s="49" t="s">
        <v>553</v>
      </c>
      <c r="T1844" s="116">
        <v>283.2</v>
      </c>
      <c r="U1844" s="49" t="s">
        <v>713</v>
      </c>
      <c r="V1844" s="50" t="s">
        <v>859</v>
      </c>
      <c r="W1844" s="116">
        <f>('ILO employment 2007'!T1847+'ILO employment 2007'!T1848+'ILO employment 2007'!T1849+'ILO employment 2007'!T1850+'ILO employment 2007'!T1851+'ILO employment 2007'!T1852+'ILO employment 2007'!T1853)*( 1 +'ILO employment 2007'!T1854/('ILO employment 2007'!T1843-'ILO employment 2007'!T1854))</f>
        <v>1276.5</v>
      </c>
    </row>
    <row r="1845" spans="1:23" s="49" customFormat="1" x14ac:dyDescent="0.25">
      <c r="A1845" s="49" t="s">
        <v>485</v>
      </c>
      <c r="B1845" s="49" t="s">
        <v>712</v>
      </c>
      <c r="C1845" s="49" t="s">
        <v>187</v>
      </c>
      <c r="D1845" s="49" t="s">
        <v>538</v>
      </c>
      <c r="F1845" s="49" t="s">
        <v>539</v>
      </c>
      <c r="G1845" s="49" t="s">
        <v>540</v>
      </c>
      <c r="H1845" s="49" t="s">
        <v>541</v>
      </c>
      <c r="I1845" s="49" t="s">
        <v>542</v>
      </c>
      <c r="J1845" s="49" t="s">
        <v>543</v>
      </c>
      <c r="K1845" s="49">
        <v>21</v>
      </c>
      <c r="L1845" s="49" t="s">
        <v>544</v>
      </c>
      <c r="M1845" s="49" t="s">
        <v>545</v>
      </c>
      <c r="N1845" s="49" t="s">
        <v>546</v>
      </c>
      <c r="O1845" s="49" t="s">
        <v>547</v>
      </c>
      <c r="P1845" s="49" t="s">
        <v>548</v>
      </c>
      <c r="Q1845" s="49" t="s">
        <v>549</v>
      </c>
      <c r="R1845" s="49" t="s">
        <v>554</v>
      </c>
      <c r="S1845" s="49" t="s">
        <v>555</v>
      </c>
      <c r="T1845" s="116">
        <v>357.3</v>
      </c>
      <c r="U1845" s="49" t="s">
        <v>713</v>
      </c>
      <c r="V1845" s="50" t="s">
        <v>862</v>
      </c>
      <c r="W1845" s="116">
        <f>SUM(T1844:T1854)</f>
        <v>2174.4</v>
      </c>
    </row>
    <row r="1846" spans="1:23" s="49" customFormat="1" x14ac:dyDescent="0.25">
      <c r="A1846" s="49" t="s">
        <v>485</v>
      </c>
      <c r="B1846" s="49" t="s">
        <v>712</v>
      </c>
      <c r="C1846" s="49" t="s">
        <v>187</v>
      </c>
      <c r="D1846" s="49" t="s">
        <v>538</v>
      </c>
      <c r="F1846" s="49" t="s">
        <v>539</v>
      </c>
      <c r="G1846" s="49" t="s">
        <v>540</v>
      </c>
      <c r="H1846" s="49" t="s">
        <v>541</v>
      </c>
      <c r="I1846" s="49" t="s">
        <v>542</v>
      </c>
      <c r="J1846" s="49" t="s">
        <v>543</v>
      </c>
      <c r="K1846" s="49">
        <v>21</v>
      </c>
      <c r="L1846" s="49" t="s">
        <v>544</v>
      </c>
      <c r="M1846" s="49" t="s">
        <v>545</v>
      </c>
      <c r="N1846" s="49" t="s">
        <v>546</v>
      </c>
      <c r="O1846" s="49" t="s">
        <v>547</v>
      </c>
      <c r="P1846" s="49" t="s">
        <v>548</v>
      </c>
      <c r="Q1846" s="49" t="s">
        <v>549</v>
      </c>
      <c r="R1846" s="49" t="s">
        <v>556</v>
      </c>
      <c r="S1846" s="49" t="s">
        <v>557</v>
      </c>
      <c r="T1846" s="116">
        <v>257.39999999999998</v>
      </c>
      <c r="U1846" s="49" t="s">
        <v>713</v>
      </c>
      <c r="V1846" s="50"/>
      <c r="W1846" s="116"/>
    </row>
    <row r="1847" spans="1:23" s="49" customFormat="1" x14ac:dyDescent="0.25">
      <c r="A1847" s="49" t="s">
        <v>485</v>
      </c>
      <c r="B1847" s="49" t="s">
        <v>712</v>
      </c>
      <c r="C1847" s="49" t="s">
        <v>187</v>
      </c>
      <c r="D1847" s="49" t="s">
        <v>538</v>
      </c>
      <c r="F1847" s="49" t="s">
        <v>539</v>
      </c>
      <c r="G1847" s="49" t="s">
        <v>540</v>
      </c>
      <c r="H1847" s="49" t="s">
        <v>541</v>
      </c>
      <c r="I1847" s="49" t="s">
        <v>542</v>
      </c>
      <c r="J1847" s="49" t="s">
        <v>543</v>
      </c>
      <c r="K1847" s="49">
        <v>21</v>
      </c>
      <c r="L1847" s="49" t="s">
        <v>544</v>
      </c>
      <c r="M1847" s="49" t="s">
        <v>545</v>
      </c>
      <c r="N1847" s="49" t="s">
        <v>546</v>
      </c>
      <c r="O1847" s="49" t="s">
        <v>547</v>
      </c>
      <c r="P1847" s="49" t="s">
        <v>548</v>
      </c>
      <c r="Q1847" s="49" t="s">
        <v>549</v>
      </c>
      <c r="R1847" s="49" t="s">
        <v>558</v>
      </c>
      <c r="S1847" s="49" t="s">
        <v>559</v>
      </c>
      <c r="T1847" s="116">
        <v>265.7</v>
      </c>
      <c r="U1847" s="49" t="s">
        <v>713</v>
      </c>
      <c r="V1847" s="50"/>
      <c r="W1847" s="116"/>
    </row>
    <row r="1848" spans="1:23" s="49" customFormat="1" x14ac:dyDescent="0.25">
      <c r="A1848" s="49" t="s">
        <v>485</v>
      </c>
      <c r="B1848" s="49" t="s">
        <v>712</v>
      </c>
      <c r="C1848" s="49" t="s">
        <v>187</v>
      </c>
      <c r="D1848" s="49" t="s">
        <v>538</v>
      </c>
      <c r="F1848" s="49" t="s">
        <v>539</v>
      </c>
      <c r="G1848" s="49" t="s">
        <v>540</v>
      </c>
      <c r="H1848" s="49" t="s">
        <v>541</v>
      </c>
      <c r="I1848" s="49" t="s">
        <v>542</v>
      </c>
      <c r="J1848" s="49" t="s">
        <v>543</v>
      </c>
      <c r="K1848" s="49">
        <v>21</v>
      </c>
      <c r="L1848" s="49" t="s">
        <v>544</v>
      </c>
      <c r="M1848" s="49" t="s">
        <v>545</v>
      </c>
      <c r="N1848" s="49" t="s">
        <v>546</v>
      </c>
      <c r="O1848" s="49" t="s">
        <v>547</v>
      </c>
      <c r="P1848" s="49" t="s">
        <v>548</v>
      </c>
      <c r="Q1848" s="49" t="s">
        <v>549</v>
      </c>
      <c r="R1848" s="49" t="s">
        <v>560</v>
      </c>
      <c r="S1848" s="49" t="s">
        <v>561</v>
      </c>
      <c r="T1848" s="116">
        <v>328.7</v>
      </c>
      <c r="U1848" s="49" t="s">
        <v>713</v>
      </c>
      <c r="V1848" s="50"/>
      <c r="W1848" s="116"/>
    </row>
    <row r="1849" spans="1:23" s="49" customFormat="1" x14ac:dyDescent="0.25">
      <c r="A1849" s="49" t="s">
        <v>485</v>
      </c>
      <c r="B1849" s="49" t="s">
        <v>712</v>
      </c>
      <c r="C1849" s="49" t="s">
        <v>187</v>
      </c>
      <c r="D1849" s="49" t="s">
        <v>538</v>
      </c>
      <c r="F1849" s="49" t="s">
        <v>539</v>
      </c>
      <c r="G1849" s="49" t="s">
        <v>540</v>
      </c>
      <c r="H1849" s="49" t="s">
        <v>541</v>
      </c>
      <c r="I1849" s="49" t="s">
        <v>542</v>
      </c>
      <c r="J1849" s="49" t="s">
        <v>543</v>
      </c>
      <c r="K1849" s="49">
        <v>21</v>
      </c>
      <c r="L1849" s="49" t="s">
        <v>544</v>
      </c>
      <c r="M1849" s="49" t="s">
        <v>545</v>
      </c>
      <c r="N1849" s="49" t="s">
        <v>546</v>
      </c>
      <c r="O1849" s="49" t="s">
        <v>547</v>
      </c>
      <c r="P1849" s="49" t="s">
        <v>548</v>
      </c>
      <c r="Q1849" s="49" t="s">
        <v>549</v>
      </c>
      <c r="R1849" s="49" t="s">
        <v>562</v>
      </c>
      <c r="S1849" s="49" t="s">
        <v>563</v>
      </c>
      <c r="T1849" s="116">
        <v>150.69999999999999</v>
      </c>
      <c r="U1849" s="49" t="s">
        <v>713</v>
      </c>
      <c r="V1849" s="50"/>
      <c r="W1849" s="116"/>
    </row>
    <row r="1850" spans="1:23" s="49" customFormat="1" x14ac:dyDescent="0.25">
      <c r="A1850" s="49" t="s">
        <v>485</v>
      </c>
      <c r="B1850" s="49" t="s">
        <v>712</v>
      </c>
      <c r="C1850" s="49" t="s">
        <v>187</v>
      </c>
      <c r="D1850" s="49" t="s">
        <v>538</v>
      </c>
      <c r="F1850" s="49" t="s">
        <v>539</v>
      </c>
      <c r="G1850" s="49" t="s">
        <v>540</v>
      </c>
      <c r="H1850" s="49" t="s">
        <v>541</v>
      </c>
      <c r="I1850" s="49" t="s">
        <v>542</v>
      </c>
      <c r="J1850" s="49" t="s">
        <v>543</v>
      </c>
      <c r="K1850" s="49">
        <v>21</v>
      </c>
      <c r="L1850" s="49" t="s">
        <v>544</v>
      </c>
      <c r="M1850" s="49" t="s">
        <v>545</v>
      </c>
      <c r="N1850" s="49" t="s">
        <v>546</v>
      </c>
      <c r="O1850" s="49" t="s">
        <v>547</v>
      </c>
      <c r="P1850" s="49" t="s">
        <v>548</v>
      </c>
      <c r="Q1850" s="49" t="s">
        <v>549</v>
      </c>
      <c r="R1850" s="49" t="s">
        <v>564</v>
      </c>
      <c r="S1850" s="49" t="s">
        <v>565</v>
      </c>
      <c r="T1850" s="116">
        <v>223.1</v>
      </c>
      <c r="U1850" s="49" t="s">
        <v>713</v>
      </c>
      <c r="V1850" s="50"/>
      <c r="W1850" s="116"/>
    </row>
    <row r="1851" spans="1:23" s="49" customFormat="1" x14ac:dyDescent="0.25">
      <c r="A1851" s="49" t="s">
        <v>485</v>
      </c>
      <c r="B1851" s="49" t="s">
        <v>712</v>
      </c>
      <c r="C1851" s="49" t="s">
        <v>187</v>
      </c>
      <c r="D1851" s="49" t="s">
        <v>538</v>
      </c>
      <c r="F1851" s="49" t="s">
        <v>539</v>
      </c>
      <c r="G1851" s="49" t="s">
        <v>540</v>
      </c>
      <c r="H1851" s="49" t="s">
        <v>541</v>
      </c>
      <c r="I1851" s="49" t="s">
        <v>542</v>
      </c>
      <c r="J1851" s="49" t="s">
        <v>543</v>
      </c>
      <c r="K1851" s="49">
        <v>21</v>
      </c>
      <c r="L1851" s="49" t="s">
        <v>544</v>
      </c>
      <c r="M1851" s="49" t="s">
        <v>545</v>
      </c>
      <c r="N1851" s="49" t="s">
        <v>546</v>
      </c>
      <c r="O1851" s="49" t="s">
        <v>547</v>
      </c>
      <c r="P1851" s="49" t="s">
        <v>548</v>
      </c>
      <c r="Q1851" s="49" t="s">
        <v>549</v>
      </c>
      <c r="R1851" s="49" t="s">
        <v>566</v>
      </c>
      <c r="S1851" s="49" t="s">
        <v>567</v>
      </c>
      <c r="T1851" s="116">
        <v>181.8</v>
      </c>
      <c r="U1851" s="49" t="s">
        <v>713</v>
      </c>
      <c r="V1851" s="50"/>
      <c r="W1851" s="116"/>
    </row>
    <row r="1852" spans="1:23" s="49" customFormat="1" x14ac:dyDescent="0.25">
      <c r="A1852" s="49" t="s">
        <v>485</v>
      </c>
      <c r="B1852" s="49" t="s">
        <v>712</v>
      </c>
      <c r="C1852" s="49" t="s">
        <v>187</v>
      </c>
      <c r="D1852" s="49" t="s">
        <v>538</v>
      </c>
      <c r="F1852" s="49" t="s">
        <v>539</v>
      </c>
      <c r="G1852" s="49" t="s">
        <v>540</v>
      </c>
      <c r="H1852" s="49" t="s">
        <v>541</v>
      </c>
      <c r="I1852" s="49" t="s">
        <v>542</v>
      </c>
      <c r="J1852" s="49" t="s">
        <v>543</v>
      </c>
      <c r="K1852" s="49">
        <v>21</v>
      </c>
      <c r="L1852" s="49" t="s">
        <v>544</v>
      </c>
      <c r="M1852" s="49" t="s">
        <v>545</v>
      </c>
      <c r="N1852" s="49" t="s">
        <v>546</v>
      </c>
      <c r="O1852" s="49" t="s">
        <v>547</v>
      </c>
      <c r="P1852" s="49" t="s">
        <v>548</v>
      </c>
      <c r="Q1852" s="49" t="s">
        <v>549</v>
      </c>
      <c r="R1852" s="49" t="s">
        <v>568</v>
      </c>
      <c r="S1852" s="49" t="s">
        <v>569</v>
      </c>
      <c r="T1852" s="116">
        <v>120.1</v>
      </c>
      <c r="U1852" s="49" t="s">
        <v>713</v>
      </c>
      <c r="V1852" s="50"/>
      <c r="W1852" s="116"/>
    </row>
    <row r="1853" spans="1:23" s="49" customFormat="1" x14ac:dyDescent="0.25">
      <c r="A1853" s="49" t="s">
        <v>485</v>
      </c>
      <c r="B1853" s="49" t="s">
        <v>712</v>
      </c>
      <c r="C1853" s="49" t="s">
        <v>187</v>
      </c>
      <c r="D1853" s="49" t="s">
        <v>538</v>
      </c>
      <c r="F1853" s="49" t="s">
        <v>539</v>
      </c>
      <c r="G1853" s="49" t="s">
        <v>540</v>
      </c>
      <c r="H1853" s="49" t="s">
        <v>541</v>
      </c>
      <c r="I1853" s="49" t="s">
        <v>542</v>
      </c>
      <c r="J1853" s="49" t="s">
        <v>543</v>
      </c>
      <c r="K1853" s="49">
        <v>21</v>
      </c>
      <c r="L1853" s="49" t="s">
        <v>544</v>
      </c>
      <c r="M1853" s="49" t="s">
        <v>545</v>
      </c>
      <c r="N1853" s="49" t="s">
        <v>546</v>
      </c>
      <c r="O1853" s="49" t="s">
        <v>547</v>
      </c>
      <c r="P1853" s="49" t="s">
        <v>548</v>
      </c>
      <c r="Q1853" s="49" t="s">
        <v>549</v>
      </c>
      <c r="R1853" s="49" t="s">
        <v>570</v>
      </c>
      <c r="S1853" s="49" t="s">
        <v>571</v>
      </c>
      <c r="T1853" s="116">
        <v>6.4</v>
      </c>
      <c r="U1853" s="49" t="s">
        <v>713</v>
      </c>
      <c r="V1853" s="50"/>
      <c r="W1853" s="116"/>
    </row>
    <row r="1854" spans="1:23" s="49" customFormat="1" x14ac:dyDescent="0.25">
      <c r="A1854" s="49" t="s">
        <v>485</v>
      </c>
      <c r="B1854" s="49" t="s">
        <v>712</v>
      </c>
      <c r="C1854" s="49" t="s">
        <v>187</v>
      </c>
      <c r="D1854" s="49" t="s">
        <v>538</v>
      </c>
      <c r="F1854" s="49" t="s">
        <v>539</v>
      </c>
      <c r="G1854" s="49" t="s">
        <v>540</v>
      </c>
      <c r="H1854" s="49" t="s">
        <v>541</v>
      </c>
      <c r="I1854" s="49" t="s">
        <v>542</v>
      </c>
      <c r="J1854" s="49" t="s">
        <v>543</v>
      </c>
      <c r="K1854" s="49">
        <v>21</v>
      </c>
      <c r="L1854" s="49" t="s">
        <v>544</v>
      </c>
      <c r="M1854" s="49" t="s">
        <v>545</v>
      </c>
      <c r="N1854" s="49" t="s">
        <v>546</v>
      </c>
      <c r="O1854" s="49" t="s">
        <v>547</v>
      </c>
      <c r="P1854" s="49" t="s">
        <v>548</v>
      </c>
      <c r="Q1854" s="49" t="s">
        <v>549</v>
      </c>
      <c r="R1854" s="49" t="s">
        <v>572</v>
      </c>
      <c r="S1854" s="49" t="s">
        <v>573</v>
      </c>
      <c r="T1854" s="116"/>
      <c r="U1854" s="49" t="s">
        <v>713</v>
      </c>
      <c r="V1854" s="50"/>
      <c r="W1854" s="116"/>
    </row>
    <row r="1855" spans="1:23" x14ac:dyDescent="0.25">
      <c r="A1855" t="s">
        <v>485</v>
      </c>
      <c r="B1855" t="s">
        <v>712</v>
      </c>
      <c r="C1855" t="s">
        <v>187</v>
      </c>
      <c r="D1855" t="s">
        <v>538</v>
      </c>
      <c r="F1855" t="s">
        <v>539</v>
      </c>
      <c r="G1855" t="s">
        <v>540</v>
      </c>
      <c r="H1855" t="s">
        <v>541</v>
      </c>
      <c r="I1855" t="s">
        <v>542</v>
      </c>
      <c r="J1855" t="s">
        <v>543</v>
      </c>
      <c r="K1855">
        <v>21</v>
      </c>
      <c r="L1855" t="s">
        <v>574</v>
      </c>
      <c r="M1855" t="s">
        <v>575</v>
      </c>
      <c r="N1855" t="s">
        <v>546</v>
      </c>
      <c r="O1855" t="s">
        <v>547</v>
      </c>
      <c r="P1855" t="s">
        <v>548</v>
      </c>
      <c r="Q1855" t="s">
        <v>549</v>
      </c>
      <c r="R1855" t="s">
        <v>131</v>
      </c>
      <c r="S1855" t="s">
        <v>550</v>
      </c>
      <c r="T1855" s="113">
        <v>1165</v>
      </c>
      <c r="U1855" t="s">
        <v>713</v>
      </c>
    </row>
    <row r="1856" spans="1:23" x14ac:dyDescent="0.25">
      <c r="A1856" t="s">
        <v>485</v>
      </c>
      <c r="B1856" t="s">
        <v>712</v>
      </c>
      <c r="C1856" t="s">
        <v>187</v>
      </c>
      <c r="D1856" t="s">
        <v>538</v>
      </c>
      <c r="F1856" t="s">
        <v>539</v>
      </c>
      <c r="G1856" t="s">
        <v>540</v>
      </c>
      <c r="H1856" t="s">
        <v>541</v>
      </c>
      <c r="I1856" t="s">
        <v>542</v>
      </c>
      <c r="J1856" t="s">
        <v>543</v>
      </c>
      <c r="K1856">
        <v>21</v>
      </c>
      <c r="L1856" t="s">
        <v>574</v>
      </c>
      <c r="M1856" t="s">
        <v>575</v>
      </c>
      <c r="N1856" t="s">
        <v>546</v>
      </c>
      <c r="O1856" t="s">
        <v>547</v>
      </c>
      <c r="P1856" t="s">
        <v>548</v>
      </c>
      <c r="Q1856" t="s">
        <v>549</v>
      </c>
      <c r="R1856" t="s">
        <v>552</v>
      </c>
      <c r="S1856" t="s">
        <v>553</v>
      </c>
      <c r="T1856" s="113">
        <v>170</v>
      </c>
      <c r="U1856" t="s">
        <v>713</v>
      </c>
    </row>
    <row r="1857" spans="1:21" x14ac:dyDescent="0.25">
      <c r="A1857" t="s">
        <v>485</v>
      </c>
      <c r="B1857" t="s">
        <v>712</v>
      </c>
      <c r="C1857" t="s">
        <v>187</v>
      </c>
      <c r="D1857" t="s">
        <v>538</v>
      </c>
      <c r="F1857" t="s">
        <v>539</v>
      </c>
      <c r="G1857" t="s">
        <v>540</v>
      </c>
      <c r="H1857" t="s">
        <v>541</v>
      </c>
      <c r="I1857" t="s">
        <v>542</v>
      </c>
      <c r="J1857" t="s">
        <v>543</v>
      </c>
      <c r="K1857">
        <v>21</v>
      </c>
      <c r="L1857" t="s">
        <v>574</v>
      </c>
      <c r="M1857" t="s">
        <v>575</v>
      </c>
      <c r="N1857" t="s">
        <v>546</v>
      </c>
      <c r="O1857" t="s">
        <v>547</v>
      </c>
      <c r="P1857" t="s">
        <v>548</v>
      </c>
      <c r="Q1857" t="s">
        <v>549</v>
      </c>
      <c r="R1857" t="s">
        <v>554</v>
      </c>
      <c r="S1857" t="s">
        <v>555</v>
      </c>
      <c r="T1857" s="113">
        <v>164.1</v>
      </c>
      <c r="U1857" t="s">
        <v>713</v>
      </c>
    </row>
    <row r="1858" spans="1:21" x14ac:dyDescent="0.25">
      <c r="A1858" t="s">
        <v>485</v>
      </c>
      <c r="B1858" t="s">
        <v>712</v>
      </c>
      <c r="C1858" t="s">
        <v>187</v>
      </c>
      <c r="D1858" t="s">
        <v>538</v>
      </c>
      <c r="F1858" t="s">
        <v>539</v>
      </c>
      <c r="G1858" t="s">
        <v>540</v>
      </c>
      <c r="H1858" t="s">
        <v>541</v>
      </c>
      <c r="I1858" t="s">
        <v>542</v>
      </c>
      <c r="J1858" t="s">
        <v>543</v>
      </c>
      <c r="K1858">
        <v>21</v>
      </c>
      <c r="L1858" t="s">
        <v>574</v>
      </c>
      <c r="M1858" t="s">
        <v>575</v>
      </c>
      <c r="N1858" t="s">
        <v>546</v>
      </c>
      <c r="O1858" t="s">
        <v>547</v>
      </c>
      <c r="P1858" t="s">
        <v>548</v>
      </c>
      <c r="Q1858" t="s">
        <v>549</v>
      </c>
      <c r="R1858" t="s">
        <v>556</v>
      </c>
      <c r="S1858" t="s">
        <v>557</v>
      </c>
      <c r="T1858" s="113">
        <v>114.3</v>
      </c>
      <c r="U1858" t="s">
        <v>713</v>
      </c>
    </row>
    <row r="1859" spans="1:21" x14ac:dyDescent="0.25">
      <c r="A1859" t="s">
        <v>485</v>
      </c>
      <c r="B1859" t="s">
        <v>712</v>
      </c>
      <c r="C1859" t="s">
        <v>187</v>
      </c>
      <c r="D1859" t="s">
        <v>538</v>
      </c>
      <c r="F1859" t="s">
        <v>539</v>
      </c>
      <c r="G1859" t="s">
        <v>540</v>
      </c>
      <c r="H1859" t="s">
        <v>541</v>
      </c>
      <c r="I1859" t="s">
        <v>542</v>
      </c>
      <c r="J1859" t="s">
        <v>543</v>
      </c>
      <c r="K1859">
        <v>21</v>
      </c>
      <c r="L1859" t="s">
        <v>574</v>
      </c>
      <c r="M1859" t="s">
        <v>575</v>
      </c>
      <c r="N1859" t="s">
        <v>546</v>
      </c>
      <c r="O1859" t="s">
        <v>547</v>
      </c>
      <c r="P1859" t="s">
        <v>548</v>
      </c>
      <c r="Q1859" t="s">
        <v>549</v>
      </c>
      <c r="R1859" t="s">
        <v>558</v>
      </c>
      <c r="S1859" t="s">
        <v>559</v>
      </c>
      <c r="T1859" s="113">
        <v>59.4</v>
      </c>
      <c r="U1859" t="s">
        <v>713</v>
      </c>
    </row>
    <row r="1860" spans="1:21" x14ac:dyDescent="0.25">
      <c r="A1860" t="s">
        <v>485</v>
      </c>
      <c r="B1860" t="s">
        <v>712</v>
      </c>
      <c r="C1860" t="s">
        <v>187</v>
      </c>
      <c r="D1860" t="s">
        <v>538</v>
      </c>
      <c r="F1860" t="s">
        <v>539</v>
      </c>
      <c r="G1860" t="s">
        <v>540</v>
      </c>
      <c r="H1860" t="s">
        <v>541</v>
      </c>
      <c r="I1860" t="s">
        <v>542</v>
      </c>
      <c r="J1860" t="s">
        <v>543</v>
      </c>
      <c r="K1860">
        <v>21</v>
      </c>
      <c r="L1860" t="s">
        <v>574</v>
      </c>
      <c r="M1860" t="s">
        <v>575</v>
      </c>
      <c r="N1860" t="s">
        <v>546</v>
      </c>
      <c r="O1860" t="s">
        <v>547</v>
      </c>
      <c r="P1860" t="s">
        <v>548</v>
      </c>
      <c r="Q1860" t="s">
        <v>549</v>
      </c>
      <c r="R1860" t="s">
        <v>560</v>
      </c>
      <c r="S1860" t="s">
        <v>561</v>
      </c>
      <c r="T1860" s="113">
        <v>110</v>
      </c>
      <c r="U1860" t="s">
        <v>713</v>
      </c>
    </row>
    <row r="1861" spans="1:21" x14ac:dyDescent="0.25">
      <c r="A1861" t="s">
        <v>485</v>
      </c>
      <c r="B1861" t="s">
        <v>712</v>
      </c>
      <c r="C1861" t="s">
        <v>187</v>
      </c>
      <c r="D1861" t="s">
        <v>538</v>
      </c>
      <c r="F1861" t="s">
        <v>539</v>
      </c>
      <c r="G1861" t="s">
        <v>540</v>
      </c>
      <c r="H1861" t="s">
        <v>541</v>
      </c>
      <c r="I1861" t="s">
        <v>542</v>
      </c>
      <c r="J1861" t="s">
        <v>543</v>
      </c>
      <c r="K1861">
        <v>21</v>
      </c>
      <c r="L1861" t="s">
        <v>574</v>
      </c>
      <c r="M1861" t="s">
        <v>575</v>
      </c>
      <c r="N1861" t="s">
        <v>546</v>
      </c>
      <c r="O1861" t="s">
        <v>547</v>
      </c>
      <c r="P1861" t="s">
        <v>548</v>
      </c>
      <c r="Q1861" t="s">
        <v>549</v>
      </c>
      <c r="R1861" t="s">
        <v>562</v>
      </c>
      <c r="S1861" t="s">
        <v>563</v>
      </c>
      <c r="T1861" s="113">
        <v>107.7</v>
      </c>
      <c r="U1861" t="s">
        <v>713</v>
      </c>
    </row>
    <row r="1862" spans="1:21" x14ac:dyDescent="0.25">
      <c r="A1862" t="s">
        <v>485</v>
      </c>
      <c r="B1862" t="s">
        <v>712</v>
      </c>
      <c r="C1862" t="s">
        <v>187</v>
      </c>
      <c r="D1862" t="s">
        <v>538</v>
      </c>
      <c r="F1862" t="s">
        <v>539</v>
      </c>
      <c r="G1862" t="s">
        <v>540</v>
      </c>
      <c r="H1862" t="s">
        <v>541</v>
      </c>
      <c r="I1862" t="s">
        <v>542</v>
      </c>
      <c r="J1862" t="s">
        <v>543</v>
      </c>
      <c r="K1862">
        <v>21</v>
      </c>
      <c r="L1862" t="s">
        <v>574</v>
      </c>
      <c r="M1862" t="s">
        <v>575</v>
      </c>
      <c r="N1862" t="s">
        <v>546</v>
      </c>
      <c r="O1862" t="s">
        <v>547</v>
      </c>
      <c r="P1862" t="s">
        <v>548</v>
      </c>
      <c r="Q1862" t="s">
        <v>549</v>
      </c>
      <c r="R1862" t="s">
        <v>564</v>
      </c>
      <c r="S1862" t="s">
        <v>565</v>
      </c>
      <c r="T1862" s="113">
        <v>213.1</v>
      </c>
      <c r="U1862" t="s">
        <v>713</v>
      </c>
    </row>
    <row r="1863" spans="1:21" x14ac:dyDescent="0.25">
      <c r="A1863" t="s">
        <v>485</v>
      </c>
      <c r="B1863" t="s">
        <v>712</v>
      </c>
      <c r="C1863" t="s">
        <v>187</v>
      </c>
      <c r="D1863" t="s">
        <v>538</v>
      </c>
      <c r="F1863" t="s">
        <v>539</v>
      </c>
      <c r="G1863" t="s">
        <v>540</v>
      </c>
      <c r="H1863" t="s">
        <v>541</v>
      </c>
      <c r="I1863" t="s">
        <v>542</v>
      </c>
      <c r="J1863" t="s">
        <v>543</v>
      </c>
      <c r="K1863">
        <v>21</v>
      </c>
      <c r="L1863" t="s">
        <v>574</v>
      </c>
      <c r="M1863" t="s">
        <v>575</v>
      </c>
      <c r="N1863" t="s">
        <v>546</v>
      </c>
      <c r="O1863" t="s">
        <v>547</v>
      </c>
      <c r="P1863" t="s">
        <v>548</v>
      </c>
      <c r="Q1863" t="s">
        <v>549</v>
      </c>
      <c r="R1863" t="s">
        <v>566</v>
      </c>
      <c r="S1863" t="s">
        <v>567</v>
      </c>
      <c r="T1863" s="113">
        <v>150.4</v>
      </c>
      <c r="U1863" t="s">
        <v>713</v>
      </c>
    </row>
    <row r="1864" spans="1:21" x14ac:dyDescent="0.25">
      <c r="A1864" t="s">
        <v>485</v>
      </c>
      <c r="B1864" t="s">
        <v>712</v>
      </c>
      <c r="C1864" t="s">
        <v>187</v>
      </c>
      <c r="D1864" t="s">
        <v>538</v>
      </c>
      <c r="F1864" t="s">
        <v>539</v>
      </c>
      <c r="G1864" t="s">
        <v>540</v>
      </c>
      <c r="H1864" t="s">
        <v>541</v>
      </c>
      <c r="I1864" t="s">
        <v>542</v>
      </c>
      <c r="J1864" t="s">
        <v>543</v>
      </c>
      <c r="K1864">
        <v>21</v>
      </c>
      <c r="L1864" t="s">
        <v>574</v>
      </c>
      <c r="M1864" t="s">
        <v>575</v>
      </c>
      <c r="N1864" t="s">
        <v>546</v>
      </c>
      <c r="O1864" t="s">
        <v>547</v>
      </c>
      <c r="P1864" t="s">
        <v>548</v>
      </c>
      <c r="Q1864" t="s">
        <v>549</v>
      </c>
      <c r="R1864" t="s">
        <v>568</v>
      </c>
      <c r="S1864" t="s">
        <v>569</v>
      </c>
      <c r="T1864" s="113">
        <v>72.7</v>
      </c>
      <c r="U1864" t="s">
        <v>713</v>
      </c>
    </row>
    <row r="1865" spans="1:21" x14ac:dyDescent="0.25">
      <c r="A1865" t="s">
        <v>485</v>
      </c>
      <c r="B1865" t="s">
        <v>712</v>
      </c>
      <c r="C1865" t="s">
        <v>187</v>
      </c>
      <c r="D1865" t="s">
        <v>538</v>
      </c>
      <c r="F1865" t="s">
        <v>539</v>
      </c>
      <c r="G1865" t="s">
        <v>540</v>
      </c>
      <c r="H1865" t="s">
        <v>541</v>
      </c>
      <c r="I1865" t="s">
        <v>542</v>
      </c>
      <c r="J1865" t="s">
        <v>543</v>
      </c>
      <c r="K1865">
        <v>21</v>
      </c>
      <c r="L1865" t="s">
        <v>574</v>
      </c>
      <c r="M1865" t="s">
        <v>575</v>
      </c>
      <c r="N1865" t="s">
        <v>546</v>
      </c>
      <c r="O1865" t="s">
        <v>547</v>
      </c>
      <c r="P1865" t="s">
        <v>548</v>
      </c>
      <c r="Q1865" t="s">
        <v>549</v>
      </c>
      <c r="R1865" t="s">
        <v>570</v>
      </c>
      <c r="S1865" t="s">
        <v>571</v>
      </c>
      <c r="T1865" s="113">
        <v>3.4</v>
      </c>
      <c r="U1865" t="s">
        <v>713</v>
      </c>
    </row>
    <row r="1866" spans="1:21" x14ac:dyDescent="0.25">
      <c r="A1866" t="s">
        <v>485</v>
      </c>
      <c r="B1866" t="s">
        <v>712</v>
      </c>
      <c r="C1866" t="s">
        <v>187</v>
      </c>
      <c r="D1866" t="s">
        <v>538</v>
      </c>
      <c r="F1866" t="s">
        <v>539</v>
      </c>
      <c r="G1866" t="s">
        <v>540</v>
      </c>
      <c r="H1866" t="s">
        <v>541</v>
      </c>
      <c r="I1866" t="s">
        <v>542</v>
      </c>
      <c r="J1866" t="s">
        <v>543</v>
      </c>
      <c r="K1866">
        <v>21</v>
      </c>
      <c r="L1866" t="s">
        <v>574</v>
      </c>
      <c r="M1866" t="s">
        <v>575</v>
      </c>
      <c r="N1866" t="s">
        <v>546</v>
      </c>
      <c r="O1866" t="s">
        <v>547</v>
      </c>
      <c r="P1866" t="s">
        <v>548</v>
      </c>
      <c r="Q1866" t="s">
        <v>549</v>
      </c>
      <c r="R1866" t="s">
        <v>572</v>
      </c>
      <c r="S1866" t="s">
        <v>573</v>
      </c>
      <c r="U1866" t="s">
        <v>713</v>
      </c>
    </row>
    <row r="1867" spans="1:21" x14ac:dyDescent="0.25">
      <c r="A1867" t="s">
        <v>485</v>
      </c>
      <c r="B1867" t="s">
        <v>712</v>
      </c>
      <c r="C1867" t="s">
        <v>187</v>
      </c>
      <c r="D1867" t="s">
        <v>538</v>
      </c>
      <c r="F1867" t="s">
        <v>539</v>
      </c>
      <c r="G1867" t="s">
        <v>540</v>
      </c>
      <c r="H1867" t="s">
        <v>541</v>
      </c>
      <c r="I1867" t="s">
        <v>542</v>
      </c>
      <c r="J1867" t="s">
        <v>543</v>
      </c>
      <c r="K1867">
        <v>21</v>
      </c>
      <c r="L1867" t="s">
        <v>576</v>
      </c>
      <c r="M1867" t="s">
        <v>547</v>
      </c>
      <c r="N1867" t="s">
        <v>546</v>
      </c>
      <c r="O1867" t="s">
        <v>547</v>
      </c>
      <c r="P1867" t="s">
        <v>548</v>
      </c>
      <c r="Q1867" t="s">
        <v>549</v>
      </c>
      <c r="R1867" t="s">
        <v>131</v>
      </c>
      <c r="S1867" t="s">
        <v>550</v>
      </c>
      <c r="T1867" s="113">
        <v>1009.5</v>
      </c>
      <c r="U1867" t="s">
        <v>713</v>
      </c>
    </row>
    <row r="1868" spans="1:21" x14ac:dyDescent="0.25">
      <c r="A1868" t="s">
        <v>485</v>
      </c>
      <c r="B1868" t="s">
        <v>712</v>
      </c>
      <c r="C1868" t="s">
        <v>187</v>
      </c>
      <c r="D1868" t="s">
        <v>538</v>
      </c>
      <c r="F1868" t="s">
        <v>539</v>
      </c>
      <c r="G1868" t="s">
        <v>540</v>
      </c>
      <c r="H1868" t="s">
        <v>541</v>
      </c>
      <c r="I1868" t="s">
        <v>542</v>
      </c>
      <c r="J1868" t="s">
        <v>543</v>
      </c>
      <c r="K1868">
        <v>21</v>
      </c>
      <c r="L1868" t="s">
        <v>576</v>
      </c>
      <c r="M1868" t="s">
        <v>547</v>
      </c>
      <c r="N1868" t="s">
        <v>546</v>
      </c>
      <c r="O1868" t="s">
        <v>547</v>
      </c>
      <c r="P1868" t="s">
        <v>548</v>
      </c>
      <c r="Q1868" t="s">
        <v>549</v>
      </c>
      <c r="R1868" t="s">
        <v>552</v>
      </c>
      <c r="S1868" t="s">
        <v>553</v>
      </c>
      <c r="T1868" s="113">
        <v>113.2</v>
      </c>
      <c r="U1868" t="s">
        <v>713</v>
      </c>
    </row>
    <row r="1869" spans="1:21" x14ac:dyDescent="0.25">
      <c r="A1869" t="s">
        <v>485</v>
      </c>
      <c r="B1869" t="s">
        <v>712</v>
      </c>
      <c r="C1869" t="s">
        <v>187</v>
      </c>
      <c r="D1869" t="s">
        <v>538</v>
      </c>
      <c r="F1869" t="s">
        <v>539</v>
      </c>
      <c r="G1869" t="s">
        <v>540</v>
      </c>
      <c r="H1869" t="s">
        <v>541</v>
      </c>
      <c r="I1869" t="s">
        <v>542</v>
      </c>
      <c r="J1869" t="s">
        <v>543</v>
      </c>
      <c r="K1869">
        <v>21</v>
      </c>
      <c r="L1869" t="s">
        <v>576</v>
      </c>
      <c r="M1869" t="s">
        <v>547</v>
      </c>
      <c r="N1869" t="s">
        <v>546</v>
      </c>
      <c r="O1869" t="s">
        <v>547</v>
      </c>
      <c r="P1869" t="s">
        <v>548</v>
      </c>
      <c r="Q1869" t="s">
        <v>549</v>
      </c>
      <c r="R1869" t="s">
        <v>554</v>
      </c>
      <c r="S1869" t="s">
        <v>555</v>
      </c>
      <c r="T1869" s="113">
        <v>193.3</v>
      </c>
      <c r="U1869" t="s">
        <v>713</v>
      </c>
    </row>
    <row r="1870" spans="1:21" x14ac:dyDescent="0.25">
      <c r="A1870" t="s">
        <v>485</v>
      </c>
      <c r="B1870" t="s">
        <v>712</v>
      </c>
      <c r="C1870" t="s">
        <v>187</v>
      </c>
      <c r="D1870" t="s">
        <v>538</v>
      </c>
      <c r="F1870" t="s">
        <v>539</v>
      </c>
      <c r="G1870" t="s">
        <v>540</v>
      </c>
      <c r="H1870" t="s">
        <v>541</v>
      </c>
      <c r="I1870" t="s">
        <v>542</v>
      </c>
      <c r="J1870" t="s">
        <v>543</v>
      </c>
      <c r="K1870">
        <v>21</v>
      </c>
      <c r="L1870" t="s">
        <v>576</v>
      </c>
      <c r="M1870" t="s">
        <v>547</v>
      </c>
      <c r="N1870" t="s">
        <v>546</v>
      </c>
      <c r="O1870" t="s">
        <v>547</v>
      </c>
      <c r="P1870" t="s">
        <v>548</v>
      </c>
      <c r="Q1870" t="s">
        <v>549</v>
      </c>
      <c r="R1870" t="s">
        <v>556</v>
      </c>
      <c r="S1870" t="s">
        <v>557</v>
      </c>
      <c r="T1870" s="113">
        <v>143.1</v>
      </c>
      <c r="U1870" t="s">
        <v>713</v>
      </c>
    </row>
    <row r="1871" spans="1:21" x14ac:dyDescent="0.25">
      <c r="A1871" t="s">
        <v>485</v>
      </c>
      <c r="B1871" t="s">
        <v>712</v>
      </c>
      <c r="C1871" t="s">
        <v>187</v>
      </c>
      <c r="D1871" t="s">
        <v>538</v>
      </c>
      <c r="F1871" t="s">
        <v>539</v>
      </c>
      <c r="G1871" t="s">
        <v>540</v>
      </c>
      <c r="H1871" t="s">
        <v>541</v>
      </c>
      <c r="I1871" t="s">
        <v>542</v>
      </c>
      <c r="J1871" t="s">
        <v>543</v>
      </c>
      <c r="K1871">
        <v>21</v>
      </c>
      <c r="L1871" t="s">
        <v>576</v>
      </c>
      <c r="M1871" t="s">
        <v>547</v>
      </c>
      <c r="N1871" t="s">
        <v>546</v>
      </c>
      <c r="O1871" t="s">
        <v>547</v>
      </c>
      <c r="P1871" t="s">
        <v>548</v>
      </c>
      <c r="Q1871" t="s">
        <v>549</v>
      </c>
      <c r="R1871" t="s">
        <v>558</v>
      </c>
      <c r="S1871" t="s">
        <v>559</v>
      </c>
      <c r="T1871" s="113">
        <v>206.3</v>
      </c>
      <c r="U1871" t="s">
        <v>713</v>
      </c>
    </row>
    <row r="1872" spans="1:21" x14ac:dyDescent="0.25">
      <c r="A1872" t="s">
        <v>485</v>
      </c>
      <c r="B1872" t="s">
        <v>712</v>
      </c>
      <c r="C1872" t="s">
        <v>187</v>
      </c>
      <c r="D1872" t="s">
        <v>538</v>
      </c>
      <c r="F1872" t="s">
        <v>539</v>
      </c>
      <c r="G1872" t="s">
        <v>540</v>
      </c>
      <c r="H1872" t="s">
        <v>541</v>
      </c>
      <c r="I1872" t="s">
        <v>542</v>
      </c>
      <c r="J1872" t="s">
        <v>543</v>
      </c>
      <c r="K1872">
        <v>21</v>
      </c>
      <c r="L1872" t="s">
        <v>576</v>
      </c>
      <c r="M1872" t="s">
        <v>547</v>
      </c>
      <c r="N1872" t="s">
        <v>546</v>
      </c>
      <c r="O1872" t="s">
        <v>547</v>
      </c>
      <c r="P1872" t="s">
        <v>548</v>
      </c>
      <c r="Q1872" t="s">
        <v>549</v>
      </c>
      <c r="R1872" t="s">
        <v>560</v>
      </c>
      <c r="S1872" t="s">
        <v>561</v>
      </c>
      <c r="T1872" s="113">
        <v>218.7</v>
      </c>
      <c r="U1872" t="s">
        <v>713</v>
      </c>
    </row>
    <row r="1873" spans="1:23" x14ac:dyDescent="0.25">
      <c r="A1873" t="s">
        <v>485</v>
      </c>
      <c r="B1873" t="s">
        <v>712</v>
      </c>
      <c r="C1873" t="s">
        <v>187</v>
      </c>
      <c r="D1873" t="s">
        <v>538</v>
      </c>
      <c r="F1873" t="s">
        <v>539</v>
      </c>
      <c r="G1873" t="s">
        <v>540</v>
      </c>
      <c r="H1873" t="s">
        <v>541</v>
      </c>
      <c r="I1873" t="s">
        <v>542</v>
      </c>
      <c r="J1873" t="s">
        <v>543</v>
      </c>
      <c r="K1873">
        <v>21</v>
      </c>
      <c r="L1873" t="s">
        <v>576</v>
      </c>
      <c r="M1873" t="s">
        <v>547</v>
      </c>
      <c r="N1873" t="s">
        <v>546</v>
      </c>
      <c r="O1873" t="s">
        <v>547</v>
      </c>
      <c r="P1873" t="s">
        <v>548</v>
      </c>
      <c r="Q1873" t="s">
        <v>549</v>
      </c>
      <c r="R1873" t="s">
        <v>562</v>
      </c>
      <c r="S1873" t="s">
        <v>563</v>
      </c>
      <c r="T1873" s="113">
        <v>43</v>
      </c>
      <c r="U1873" t="s">
        <v>713</v>
      </c>
    </row>
    <row r="1874" spans="1:23" x14ac:dyDescent="0.25">
      <c r="A1874" t="s">
        <v>485</v>
      </c>
      <c r="B1874" t="s">
        <v>712</v>
      </c>
      <c r="C1874" t="s">
        <v>187</v>
      </c>
      <c r="D1874" t="s">
        <v>538</v>
      </c>
      <c r="F1874" t="s">
        <v>539</v>
      </c>
      <c r="G1874" t="s">
        <v>540</v>
      </c>
      <c r="H1874" t="s">
        <v>541</v>
      </c>
      <c r="I1874" t="s">
        <v>542</v>
      </c>
      <c r="J1874" t="s">
        <v>543</v>
      </c>
      <c r="K1874">
        <v>21</v>
      </c>
      <c r="L1874" t="s">
        <v>576</v>
      </c>
      <c r="M1874" t="s">
        <v>547</v>
      </c>
      <c r="N1874" t="s">
        <v>546</v>
      </c>
      <c r="O1874" t="s">
        <v>547</v>
      </c>
      <c r="P1874" t="s">
        <v>548</v>
      </c>
      <c r="Q1874" t="s">
        <v>549</v>
      </c>
      <c r="R1874" t="s">
        <v>564</v>
      </c>
      <c r="S1874" t="s">
        <v>565</v>
      </c>
      <c r="T1874" s="113">
        <v>10</v>
      </c>
      <c r="U1874" t="s">
        <v>713</v>
      </c>
    </row>
    <row r="1875" spans="1:23" x14ac:dyDescent="0.25">
      <c r="A1875" t="s">
        <v>485</v>
      </c>
      <c r="B1875" t="s">
        <v>712</v>
      </c>
      <c r="C1875" t="s">
        <v>187</v>
      </c>
      <c r="D1875" t="s">
        <v>538</v>
      </c>
      <c r="F1875" t="s">
        <v>539</v>
      </c>
      <c r="G1875" t="s">
        <v>540</v>
      </c>
      <c r="H1875" t="s">
        <v>541</v>
      </c>
      <c r="I1875" t="s">
        <v>542</v>
      </c>
      <c r="J1875" t="s">
        <v>543</v>
      </c>
      <c r="K1875">
        <v>21</v>
      </c>
      <c r="L1875" t="s">
        <v>576</v>
      </c>
      <c r="M1875" t="s">
        <v>547</v>
      </c>
      <c r="N1875" t="s">
        <v>546</v>
      </c>
      <c r="O1875" t="s">
        <v>547</v>
      </c>
      <c r="P1875" t="s">
        <v>548</v>
      </c>
      <c r="Q1875" t="s">
        <v>549</v>
      </c>
      <c r="R1875" t="s">
        <v>566</v>
      </c>
      <c r="S1875" t="s">
        <v>567</v>
      </c>
      <c r="T1875" s="113">
        <v>31.4</v>
      </c>
      <c r="U1875" t="s">
        <v>713</v>
      </c>
    </row>
    <row r="1876" spans="1:23" x14ac:dyDescent="0.25">
      <c r="A1876" t="s">
        <v>485</v>
      </c>
      <c r="B1876" t="s">
        <v>712</v>
      </c>
      <c r="C1876" t="s">
        <v>187</v>
      </c>
      <c r="D1876" t="s">
        <v>538</v>
      </c>
      <c r="F1876" t="s">
        <v>539</v>
      </c>
      <c r="G1876" t="s">
        <v>540</v>
      </c>
      <c r="H1876" t="s">
        <v>541</v>
      </c>
      <c r="I1876" t="s">
        <v>542</v>
      </c>
      <c r="J1876" t="s">
        <v>543</v>
      </c>
      <c r="K1876">
        <v>21</v>
      </c>
      <c r="L1876" t="s">
        <v>576</v>
      </c>
      <c r="M1876" t="s">
        <v>547</v>
      </c>
      <c r="N1876" t="s">
        <v>546</v>
      </c>
      <c r="O1876" t="s">
        <v>547</v>
      </c>
      <c r="P1876" t="s">
        <v>548</v>
      </c>
      <c r="Q1876" t="s">
        <v>549</v>
      </c>
      <c r="R1876" t="s">
        <v>568</v>
      </c>
      <c r="S1876" t="s">
        <v>569</v>
      </c>
      <c r="T1876" s="113">
        <v>47.4</v>
      </c>
      <c r="U1876" t="s">
        <v>713</v>
      </c>
    </row>
    <row r="1877" spans="1:23" x14ac:dyDescent="0.25">
      <c r="A1877" t="s">
        <v>485</v>
      </c>
      <c r="B1877" t="s">
        <v>712</v>
      </c>
      <c r="C1877" t="s">
        <v>187</v>
      </c>
      <c r="D1877" t="s">
        <v>538</v>
      </c>
      <c r="F1877" t="s">
        <v>539</v>
      </c>
      <c r="G1877" t="s">
        <v>540</v>
      </c>
      <c r="H1877" t="s">
        <v>541</v>
      </c>
      <c r="I1877" t="s">
        <v>542</v>
      </c>
      <c r="J1877" t="s">
        <v>543</v>
      </c>
      <c r="K1877">
        <v>21</v>
      </c>
      <c r="L1877" t="s">
        <v>576</v>
      </c>
      <c r="M1877" t="s">
        <v>547</v>
      </c>
      <c r="N1877" t="s">
        <v>546</v>
      </c>
      <c r="O1877" t="s">
        <v>547</v>
      </c>
      <c r="P1877" t="s">
        <v>548</v>
      </c>
      <c r="Q1877" t="s">
        <v>549</v>
      </c>
      <c r="R1877" t="s">
        <v>570</v>
      </c>
      <c r="S1877" t="s">
        <v>571</v>
      </c>
      <c r="T1877" s="113">
        <v>3</v>
      </c>
      <c r="U1877" t="s">
        <v>713</v>
      </c>
    </row>
    <row r="1878" spans="1:23" x14ac:dyDescent="0.25">
      <c r="A1878" t="s">
        <v>485</v>
      </c>
      <c r="B1878" t="s">
        <v>712</v>
      </c>
      <c r="C1878" t="s">
        <v>187</v>
      </c>
      <c r="D1878" t="s">
        <v>538</v>
      </c>
      <c r="F1878" t="s">
        <v>539</v>
      </c>
      <c r="G1878" t="s">
        <v>540</v>
      </c>
      <c r="H1878" t="s">
        <v>541</v>
      </c>
      <c r="I1878" t="s">
        <v>542</v>
      </c>
      <c r="J1878" t="s">
        <v>543</v>
      </c>
      <c r="K1878">
        <v>21</v>
      </c>
      <c r="L1878" t="s">
        <v>576</v>
      </c>
      <c r="M1878" t="s">
        <v>547</v>
      </c>
      <c r="N1878" t="s">
        <v>546</v>
      </c>
      <c r="O1878" t="s">
        <v>547</v>
      </c>
      <c r="P1878" t="s">
        <v>548</v>
      </c>
      <c r="Q1878" t="s">
        <v>549</v>
      </c>
      <c r="R1878" t="s">
        <v>572</v>
      </c>
      <c r="S1878" t="s">
        <v>573</v>
      </c>
      <c r="U1878" t="s">
        <v>713</v>
      </c>
    </row>
    <row r="1879" spans="1:23" s="47" customFormat="1" x14ac:dyDescent="0.25">
      <c r="A1879" s="47" t="s">
        <v>3</v>
      </c>
      <c r="B1879" s="47" t="s">
        <v>714</v>
      </c>
      <c r="C1879" s="47" t="s">
        <v>187</v>
      </c>
      <c r="D1879" s="47" t="s">
        <v>538</v>
      </c>
      <c r="F1879" s="47" t="s">
        <v>539</v>
      </c>
      <c r="G1879" s="47" t="s">
        <v>540</v>
      </c>
      <c r="H1879" s="47" t="s">
        <v>541</v>
      </c>
      <c r="I1879" s="47" t="s">
        <v>542</v>
      </c>
      <c r="J1879" s="47" t="s">
        <v>543</v>
      </c>
      <c r="K1879" s="47">
        <v>21</v>
      </c>
      <c r="L1879" s="47" t="s">
        <v>544</v>
      </c>
      <c r="M1879" s="47" t="s">
        <v>545</v>
      </c>
      <c r="N1879" s="47" t="s">
        <v>546</v>
      </c>
      <c r="O1879" s="47" t="s">
        <v>547</v>
      </c>
      <c r="P1879" s="47" t="s">
        <v>548</v>
      </c>
      <c r="Q1879" s="47" t="s">
        <v>549</v>
      </c>
      <c r="R1879" s="47" t="s">
        <v>131</v>
      </c>
      <c r="S1879" s="47" t="s">
        <v>550</v>
      </c>
      <c r="T1879" s="114">
        <v>2443</v>
      </c>
      <c r="U1879" s="47" t="s">
        <v>715</v>
      </c>
      <c r="V1879" s="53" t="s">
        <v>858</v>
      </c>
      <c r="W1879" s="114">
        <f>SUM(T1880:T1882)</f>
        <v>1034</v>
      </c>
    </row>
    <row r="1880" spans="1:23" s="47" customFormat="1" x14ac:dyDescent="0.25">
      <c r="A1880" s="47" t="s">
        <v>3</v>
      </c>
      <c r="B1880" s="47" t="s">
        <v>714</v>
      </c>
      <c r="C1880" s="47" t="s">
        <v>187</v>
      </c>
      <c r="D1880" s="47" t="s">
        <v>538</v>
      </c>
      <c r="F1880" s="47" t="s">
        <v>539</v>
      </c>
      <c r="G1880" s="47" t="s">
        <v>540</v>
      </c>
      <c r="H1880" s="47" t="s">
        <v>541</v>
      </c>
      <c r="I1880" s="47" t="s">
        <v>542</v>
      </c>
      <c r="J1880" s="47" t="s">
        <v>543</v>
      </c>
      <c r="K1880" s="47">
        <v>21</v>
      </c>
      <c r="L1880" s="47" t="s">
        <v>544</v>
      </c>
      <c r="M1880" s="47" t="s">
        <v>545</v>
      </c>
      <c r="N1880" s="47" t="s">
        <v>546</v>
      </c>
      <c r="O1880" s="47" t="s">
        <v>547</v>
      </c>
      <c r="P1880" s="47" t="s">
        <v>548</v>
      </c>
      <c r="Q1880" s="47" t="s">
        <v>549</v>
      </c>
      <c r="R1880" s="47" t="s">
        <v>552</v>
      </c>
      <c r="S1880" s="47" t="s">
        <v>553</v>
      </c>
      <c r="T1880" s="114">
        <v>141</v>
      </c>
      <c r="U1880" s="47" t="s">
        <v>715</v>
      </c>
      <c r="V1880" s="53" t="s">
        <v>859</v>
      </c>
      <c r="W1880" s="114">
        <f>SUM(T1883:T1889)</f>
        <v>1410</v>
      </c>
    </row>
    <row r="1881" spans="1:23" s="47" customFormat="1" x14ac:dyDescent="0.25">
      <c r="A1881" s="47" t="s">
        <v>3</v>
      </c>
      <c r="B1881" s="47" t="s">
        <v>714</v>
      </c>
      <c r="C1881" s="47" t="s">
        <v>187</v>
      </c>
      <c r="D1881" s="47" t="s">
        <v>538</v>
      </c>
      <c r="F1881" s="47" t="s">
        <v>539</v>
      </c>
      <c r="G1881" s="47" t="s">
        <v>540</v>
      </c>
      <c r="H1881" s="47" t="s">
        <v>541</v>
      </c>
      <c r="I1881" s="47" t="s">
        <v>542</v>
      </c>
      <c r="J1881" s="47" t="s">
        <v>543</v>
      </c>
      <c r="K1881" s="47">
        <v>21</v>
      </c>
      <c r="L1881" s="47" t="s">
        <v>544</v>
      </c>
      <c r="M1881" s="47" t="s">
        <v>545</v>
      </c>
      <c r="N1881" s="47" t="s">
        <v>546</v>
      </c>
      <c r="O1881" s="47" t="s">
        <v>547</v>
      </c>
      <c r="P1881" s="47" t="s">
        <v>548</v>
      </c>
      <c r="Q1881" s="47" t="s">
        <v>549</v>
      </c>
      <c r="R1881" s="47" t="s">
        <v>554</v>
      </c>
      <c r="S1881" s="47" t="s">
        <v>555</v>
      </c>
      <c r="T1881" s="114">
        <v>277</v>
      </c>
      <c r="U1881" s="47" t="s">
        <v>715</v>
      </c>
      <c r="V1881" s="53" t="s">
        <v>862</v>
      </c>
      <c r="W1881" s="114">
        <f>SUM(T1880:T1889)</f>
        <v>2444</v>
      </c>
    </row>
    <row r="1882" spans="1:23" s="47" customFormat="1" x14ac:dyDescent="0.25">
      <c r="A1882" s="47" t="s">
        <v>3</v>
      </c>
      <c r="B1882" s="47" t="s">
        <v>714</v>
      </c>
      <c r="C1882" s="47" t="s">
        <v>187</v>
      </c>
      <c r="D1882" s="47" t="s">
        <v>538</v>
      </c>
      <c r="F1882" s="47" t="s">
        <v>539</v>
      </c>
      <c r="G1882" s="47" t="s">
        <v>540</v>
      </c>
      <c r="H1882" s="47" t="s">
        <v>541</v>
      </c>
      <c r="I1882" s="47" t="s">
        <v>542</v>
      </c>
      <c r="J1882" s="47" t="s">
        <v>543</v>
      </c>
      <c r="K1882" s="47">
        <v>21</v>
      </c>
      <c r="L1882" s="47" t="s">
        <v>544</v>
      </c>
      <c r="M1882" s="47" t="s">
        <v>545</v>
      </c>
      <c r="N1882" s="47" t="s">
        <v>546</v>
      </c>
      <c r="O1882" s="47" t="s">
        <v>547</v>
      </c>
      <c r="P1882" s="47" t="s">
        <v>548</v>
      </c>
      <c r="Q1882" s="47" t="s">
        <v>549</v>
      </c>
      <c r="R1882" s="47" t="s">
        <v>556</v>
      </c>
      <c r="S1882" s="47" t="s">
        <v>557</v>
      </c>
      <c r="T1882" s="114">
        <v>616</v>
      </c>
      <c r="U1882" s="47" t="s">
        <v>715</v>
      </c>
      <c r="V1882" s="53"/>
      <c r="W1882" s="114"/>
    </row>
    <row r="1883" spans="1:23" s="47" customFormat="1" x14ac:dyDescent="0.25">
      <c r="A1883" s="47" t="s">
        <v>3</v>
      </c>
      <c r="B1883" s="47" t="s">
        <v>714</v>
      </c>
      <c r="C1883" s="47" t="s">
        <v>187</v>
      </c>
      <c r="D1883" s="47" t="s">
        <v>538</v>
      </c>
      <c r="F1883" s="47" t="s">
        <v>539</v>
      </c>
      <c r="G1883" s="47" t="s">
        <v>540</v>
      </c>
      <c r="H1883" s="47" t="s">
        <v>541</v>
      </c>
      <c r="I1883" s="47" t="s">
        <v>542</v>
      </c>
      <c r="J1883" s="47" t="s">
        <v>543</v>
      </c>
      <c r="K1883" s="47">
        <v>21</v>
      </c>
      <c r="L1883" s="47" t="s">
        <v>544</v>
      </c>
      <c r="M1883" s="47" t="s">
        <v>545</v>
      </c>
      <c r="N1883" s="47" t="s">
        <v>546</v>
      </c>
      <c r="O1883" s="47" t="s">
        <v>547</v>
      </c>
      <c r="P1883" s="47" t="s">
        <v>548</v>
      </c>
      <c r="Q1883" s="47" t="s">
        <v>549</v>
      </c>
      <c r="R1883" s="47" t="s">
        <v>558</v>
      </c>
      <c r="S1883" s="47" t="s">
        <v>559</v>
      </c>
      <c r="T1883" s="114">
        <v>169</v>
      </c>
      <c r="U1883" s="47" t="s">
        <v>715</v>
      </c>
      <c r="V1883" s="53"/>
      <c r="W1883" s="114"/>
    </row>
    <row r="1884" spans="1:23" s="47" customFormat="1" x14ac:dyDescent="0.25">
      <c r="A1884" s="47" t="s">
        <v>3</v>
      </c>
      <c r="B1884" s="47" t="s">
        <v>714</v>
      </c>
      <c r="C1884" s="47" t="s">
        <v>187</v>
      </c>
      <c r="D1884" s="47" t="s">
        <v>538</v>
      </c>
      <c r="F1884" s="47" t="s">
        <v>539</v>
      </c>
      <c r="G1884" s="47" t="s">
        <v>540</v>
      </c>
      <c r="H1884" s="47" t="s">
        <v>541</v>
      </c>
      <c r="I1884" s="47" t="s">
        <v>542</v>
      </c>
      <c r="J1884" s="47" t="s">
        <v>543</v>
      </c>
      <c r="K1884" s="47">
        <v>21</v>
      </c>
      <c r="L1884" s="47" t="s">
        <v>544</v>
      </c>
      <c r="M1884" s="47" t="s">
        <v>545</v>
      </c>
      <c r="N1884" s="47" t="s">
        <v>546</v>
      </c>
      <c r="O1884" s="47" t="s">
        <v>547</v>
      </c>
      <c r="P1884" s="47" t="s">
        <v>548</v>
      </c>
      <c r="Q1884" s="47" t="s">
        <v>549</v>
      </c>
      <c r="R1884" s="47" t="s">
        <v>560</v>
      </c>
      <c r="S1884" s="47" t="s">
        <v>561</v>
      </c>
      <c r="T1884" s="114">
        <v>591</v>
      </c>
      <c r="U1884" s="47" t="s">
        <v>715</v>
      </c>
      <c r="V1884" s="53"/>
      <c r="W1884" s="114"/>
    </row>
    <row r="1885" spans="1:23" s="47" customFormat="1" x14ac:dyDescent="0.25">
      <c r="A1885" s="47" t="s">
        <v>3</v>
      </c>
      <c r="B1885" s="47" t="s">
        <v>714</v>
      </c>
      <c r="C1885" s="47" t="s">
        <v>187</v>
      </c>
      <c r="D1885" s="47" t="s">
        <v>538</v>
      </c>
      <c r="F1885" s="47" t="s">
        <v>539</v>
      </c>
      <c r="G1885" s="47" t="s">
        <v>540</v>
      </c>
      <c r="H1885" s="47" t="s">
        <v>541</v>
      </c>
      <c r="I1885" s="47" t="s">
        <v>542</v>
      </c>
      <c r="J1885" s="47" t="s">
        <v>543</v>
      </c>
      <c r="K1885" s="47">
        <v>21</v>
      </c>
      <c r="L1885" s="47" t="s">
        <v>544</v>
      </c>
      <c r="M1885" s="47" t="s">
        <v>545</v>
      </c>
      <c r="N1885" s="47" t="s">
        <v>546</v>
      </c>
      <c r="O1885" s="47" t="s">
        <v>547</v>
      </c>
      <c r="P1885" s="47" t="s">
        <v>548</v>
      </c>
      <c r="Q1885" s="47" t="s">
        <v>549</v>
      </c>
      <c r="R1885" s="47" t="s">
        <v>562</v>
      </c>
      <c r="S1885" s="47" t="s">
        <v>563</v>
      </c>
      <c r="T1885" s="114">
        <v>61</v>
      </c>
      <c r="U1885" s="47" t="s">
        <v>715</v>
      </c>
      <c r="V1885" s="53"/>
      <c r="W1885" s="114"/>
    </row>
    <row r="1886" spans="1:23" s="47" customFormat="1" x14ac:dyDescent="0.25">
      <c r="A1886" s="47" t="s">
        <v>3</v>
      </c>
      <c r="B1886" s="47" t="s">
        <v>714</v>
      </c>
      <c r="C1886" s="47" t="s">
        <v>187</v>
      </c>
      <c r="D1886" s="47" t="s">
        <v>538</v>
      </c>
      <c r="F1886" s="47" t="s">
        <v>539</v>
      </c>
      <c r="G1886" s="47" t="s">
        <v>540</v>
      </c>
      <c r="H1886" s="47" t="s">
        <v>541</v>
      </c>
      <c r="I1886" s="47" t="s">
        <v>542</v>
      </c>
      <c r="J1886" s="47" t="s">
        <v>543</v>
      </c>
      <c r="K1886" s="47">
        <v>21</v>
      </c>
      <c r="L1886" s="47" t="s">
        <v>544</v>
      </c>
      <c r="M1886" s="47" t="s">
        <v>545</v>
      </c>
      <c r="N1886" s="47" t="s">
        <v>546</v>
      </c>
      <c r="O1886" s="47" t="s">
        <v>547</v>
      </c>
      <c r="P1886" s="47" t="s">
        <v>548</v>
      </c>
      <c r="Q1886" s="47" t="s">
        <v>549</v>
      </c>
      <c r="R1886" s="47" t="s">
        <v>564</v>
      </c>
      <c r="S1886" s="47" t="s">
        <v>565</v>
      </c>
      <c r="T1886" s="114">
        <v>275</v>
      </c>
      <c r="U1886" s="47" t="s">
        <v>715</v>
      </c>
      <c r="V1886" s="53"/>
      <c r="W1886" s="114"/>
    </row>
    <row r="1887" spans="1:23" s="47" customFormat="1" x14ac:dyDescent="0.25">
      <c r="A1887" s="47" t="s">
        <v>3</v>
      </c>
      <c r="B1887" s="47" t="s">
        <v>714</v>
      </c>
      <c r="C1887" s="47" t="s">
        <v>187</v>
      </c>
      <c r="D1887" s="47" t="s">
        <v>538</v>
      </c>
      <c r="F1887" s="47" t="s">
        <v>539</v>
      </c>
      <c r="G1887" s="47" t="s">
        <v>540</v>
      </c>
      <c r="H1887" s="47" t="s">
        <v>541</v>
      </c>
      <c r="I1887" s="47" t="s">
        <v>542</v>
      </c>
      <c r="J1887" s="47" t="s">
        <v>543</v>
      </c>
      <c r="K1887" s="47">
        <v>21</v>
      </c>
      <c r="L1887" s="47" t="s">
        <v>544</v>
      </c>
      <c r="M1887" s="47" t="s">
        <v>545</v>
      </c>
      <c r="N1887" s="47" t="s">
        <v>546</v>
      </c>
      <c r="O1887" s="47" t="s">
        <v>547</v>
      </c>
      <c r="P1887" s="47" t="s">
        <v>548</v>
      </c>
      <c r="Q1887" s="47" t="s">
        <v>549</v>
      </c>
      <c r="R1887" s="47" t="s">
        <v>566</v>
      </c>
      <c r="S1887" s="47" t="s">
        <v>567</v>
      </c>
      <c r="T1887" s="114">
        <v>178</v>
      </c>
      <c r="U1887" s="47" t="s">
        <v>715</v>
      </c>
      <c r="V1887" s="53"/>
      <c r="W1887" s="114"/>
    </row>
    <row r="1888" spans="1:23" s="47" customFormat="1" x14ac:dyDescent="0.25">
      <c r="A1888" s="47" t="s">
        <v>3</v>
      </c>
      <c r="B1888" s="47" t="s">
        <v>714</v>
      </c>
      <c r="C1888" s="47" t="s">
        <v>187</v>
      </c>
      <c r="D1888" s="47" t="s">
        <v>538</v>
      </c>
      <c r="F1888" s="47" t="s">
        <v>539</v>
      </c>
      <c r="G1888" s="47" t="s">
        <v>540</v>
      </c>
      <c r="H1888" s="47" t="s">
        <v>541</v>
      </c>
      <c r="I1888" s="47" t="s">
        <v>542</v>
      </c>
      <c r="J1888" s="47" t="s">
        <v>543</v>
      </c>
      <c r="K1888" s="47">
        <v>21</v>
      </c>
      <c r="L1888" s="47" t="s">
        <v>544</v>
      </c>
      <c r="M1888" s="47" t="s">
        <v>545</v>
      </c>
      <c r="N1888" s="47" t="s">
        <v>546</v>
      </c>
      <c r="O1888" s="47" t="s">
        <v>547</v>
      </c>
      <c r="P1888" s="47" t="s">
        <v>548</v>
      </c>
      <c r="Q1888" s="47" t="s">
        <v>549</v>
      </c>
      <c r="R1888" s="47" t="s">
        <v>568</v>
      </c>
      <c r="S1888" s="47" t="s">
        <v>569</v>
      </c>
      <c r="T1888" s="114">
        <v>117</v>
      </c>
      <c r="U1888" s="47" t="s">
        <v>715</v>
      </c>
      <c r="V1888" s="53"/>
      <c r="W1888" s="114"/>
    </row>
    <row r="1889" spans="1:23" s="47" customFormat="1" x14ac:dyDescent="0.25">
      <c r="A1889" s="47" t="s">
        <v>3</v>
      </c>
      <c r="B1889" s="47" t="s">
        <v>714</v>
      </c>
      <c r="C1889" s="47" t="s">
        <v>187</v>
      </c>
      <c r="D1889" s="47" t="s">
        <v>538</v>
      </c>
      <c r="F1889" s="47" t="s">
        <v>539</v>
      </c>
      <c r="G1889" s="47" t="s">
        <v>540</v>
      </c>
      <c r="H1889" s="47" t="s">
        <v>541</v>
      </c>
      <c r="I1889" s="47" t="s">
        <v>542</v>
      </c>
      <c r="J1889" s="47" t="s">
        <v>543</v>
      </c>
      <c r="K1889" s="47">
        <v>21</v>
      </c>
      <c r="L1889" s="47" t="s">
        <v>544</v>
      </c>
      <c r="M1889" s="47" t="s">
        <v>545</v>
      </c>
      <c r="N1889" s="47" t="s">
        <v>546</v>
      </c>
      <c r="O1889" s="47" t="s">
        <v>547</v>
      </c>
      <c r="P1889" s="47" t="s">
        <v>548</v>
      </c>
      <c r="Q1889" s="47" t="s">
        <v>549</v>
      </c>
      <c r="R1889" s="47" t="s">
        <v>570</v>
      </c>
      <c r="S1889" s="47" t="s">
        <v>571</v>
      </c>
      <c r="T1889" s="114">
        <v>19</v>
      </c>
      <c r="U1889" s="47" t="s">
        <v>715</v>
      </c>
      <c r="V1889" s="53"/>
      <c r="W1889" s="114"/>
    </row>
    <row r="1890" spans="1:23" x14ac:dyDescent="0.25">
      <c r="A1890" t="s">
        <v>3</v>
      </c>
      <c r="B1890" t="s">
        <v>714</v>
      </c>
      <c r="C1890" t="s">
        <v>187</v>
      </c>
      <c r="D1890" t="s">
        <v>538</v>
      </c>
      <c r="F1890" t="s">
        <v>539</v>
      </c>
      <c r="G1890" t="s">
        <v>540</v>
      </c>
      <c r="H1890" t="s">
        <v>541</v>
      </c>
      <c r="I1890" t="s">
        <v>542</v>
      </c>
      <c r="J1890" t="s">
        <v>543</v>
      </c>
      <c r="K1890">
        <v>21</v>
      </c>
      <c r="L1890" t="s">
        <v>574</v>
      </c>
      <c r="M1890" t="s">
        <v>575</v>
      </c>
      <c r="N1890" t="s">
        <v>546</v>
      </c>
      <c r="O1890" t="s">
        <v>547</v>
      </c>
      <c r="P1890" t="s">
        <v>548</v>
      </c>
      <c r="Q1890" t="s">
        <v>549</v>
      </c>
      <c r="R1890" t="s">
        <v>131</v>
      </c>
      <c r="S1890" t="s">
        <v>550</v>
      </c>
      <c r="T1890" s="113">
        <v>1289</v>
      </c>
      <c r="U1890" t="s">
        <v>715</v>
      </c>
    </row>
    <row r="1891" spans="1:23" x14ac:dyDescent="0.25">
      <c r="A1891" t="s">
        <v>3</v>
      </c>
      <c r="B1891" t="s">
        <v>714</v>
      </c>
      <c r="C1891" t="s">
        <v>187</v>
      </c>
      <c r="D1891" t="s">
        <v>538</v>
      </c>
      <c r="F1891" t="s">
        <v>539</v>
      </c>
      <c r="G1891" t="s">
        <v>540</v>
      </c>
      <c r="H1891" t="s">
        <v>541</v>
      </c>
      <c r="I1891" t="s">
        <v>542</v>
      </c>
      <c r="J1891" t="s">
        <v>543</v>
      </c>
      <c r="K1891">
        <v>21</v>
      </c>
      <c r="L1891" t="s">
        <v>574</v>
      </c>
      <c r="M1891" t="s">
        <v>575</v>
      </c>
      <c r="N1891" t="s">
        <v>546</v>
      </c>
      <c r="O1891" t="s">
        <v>547</v>
      </c>
      <c r="P1891" t="s">
        <v>548</v>
      </c>
      <c r="Q1891" t="s">
        <v>549</v>
      </c>
      <c r="R1891" t="s">
        <v>552</v>
      </c>
      <c r="S1891" t="s">
        <v>553</v>
      </c>
      <c r="T1891" s="113">
        <v>96</v>
      </c>
      <c r="U1891" t="s">
        <v>715</v>
      </c>
    </row>
    <row r="1892" spans="1:23" x14ac:dyDescent="0.25">
      <c r="A1892" t="s">
        <v>3</v>
      </c>
      <c r="B1892" t="s">
        <v>714</v>
      </c>
      <c r="C1892" t="s">
        <v>187</v>
      </c>
      <c r="D1892" t="s">
        <v>538</v>
      </c>
      <c r="F1892" t="s">
        <v>539</v>
      </c>
      <c r="G1892" t="s">
        <v>540</v>
      </c>
      <c r="H1892" t="s">
        <v>541</v>
      </c>
      <c r="I1892" t="s">
        <v>542</v>
      </c>
      <c r="J1892" t="s">
        <v>543</v>
      </c>
      <c r="K1892">
        <v>21</v>
      </c>
      <c r="L1892" t="s">
        <v>574</v>
      </c>
      <c r="M1892" t="s">
        <v>575</v>
      </c>
      <c r="N1892" t="s">
        <v>546</v>
      </c>
      <c r="O1892" t="s">
        <v>547</v>
      </c>
      <c r="P1892" t="s">
        <v>548</v>
      </c>
      <c r="Q1892" t="s">
        <v>549</v>
      </c>
      <c r="R1892" t="s">
        <v>554</v>
      </c>
      <c r="S1892" t="s">
        <v>555</v>
      </c>
      <c r="T1892" s="113">
        <v>153</v>
      </c>
      <c r="U1892" t="s">
        <v>715</v>
      </c>
    </row>
    <row r="1893" spans="1:23" x14ac:dyDescent="0.25">
      <c r="A1893" t="s">
        <v>3</v>
      </c>
      <c r="B1893" t="s">
        <v>714</v>
      </c>
      <c r="C1893" t="s">
        <v>187</v>
      </c>
      <c r="D1893" t="s">
        <v>538</v>
      </c>
      <c r="F1893" t="s">
        <v>539</v>
      </c>
      <c r="G1893" t="s">
        <v>540</v>
      </c>
      <c r="H1893" t="s">
        <v>541</v>
      </c>
      <c r="I1893" t="s">
        <v>542</v>
      </c>
      <c r="J1893" t="s">
        <v>543</v>
      </c>
      <c r="K1893">
        <v>21</v>
      </c>
      <c r="L1893" t="s">
        <v>574</v>
      </c>
      <c r="M1893" t="s">
        <v>575</v>
      </c>
      <c r="N1893" t="s">
        <v>546</v>
      </c>
      <c r="O1893" t="s">
        <v>547</v>
      </c>
      <c r="P1893" t="s">
        <v>548</v>
      </c>
      <c r="Q1893" t="s">
        <v>549</v>
      </c>
      <c r="R1893" t="s">
        <v>556</v>
      </c>
      <c r="S1893" t="s">
        <v>557</v>
      </c>
      <c r="T1893" s="113">
        <v>285</v>
      </c>
      <c r="U1893" t="s">
        <v>715</v>
      </c>
    </row>
    <row r="1894" spans="1:23" x14ac:dyDescent="0.25">
      <c r="A1894" t="s">
        <v>3</v>
      </c>
      <c r="B1894" t="s">
        <v>714</v>
      </c>
      <c r="C1894" t="s">
        <v>187</v>
      </c>
      <c r="D1894" t="s">
        <v>538</v>
      </c>
      <c r="F1894" t="s">
        <v>539</v>
      </c>
      <c r="G1894" t="s">
        <v>540</v>
      </c>
      <c r="H1894" t="s">
        <v>541</v>
      </c>
      <c r="I1894" t="s">
        <v>542</v>
      </c>
      <c r="J1894" t="s">
        <v>543</v>
      </c>
      <c r="K1894">
        <v>21</v>
      </c>
      <c r="L1894" t="s">
        <v>574</v>
      </c>
      <c r="M1894" t="s">
        <v>575</v>
      </c>
      <c r="N1894" t="s">
        <v>546</v>
      </c>
      <c r="O1894" t="s">
        <v>547</v>
      </c>
      <c r="P1894" t="s">
        <v>548</v>
      </c>
      <c r="Q1894" t="s">
        <v>549</v>
      </c>
      <c r="R1894" t="s">
        <v>558</v>
      </c>
      <c r="S1894" t="s">
        <v>559</v>
      </c>
      <c r="T1894" s="113">
        <v>64</v>
      </c>
      <c r="U1894" t="s">
        <v>715</v>
      </c>
    </row>
    <row r="1895" spans="1:23" x14ac:dyDescent="0.25">
      <c r="A1895" t="s">
        <v>3</v>
      </c>
      <c r="B1895" t="s">
        <v>714</v>
      </c>
      <c r="C1895" t="s">
        <v>187</v>
      </c>
      <c r="D1895" t="s">
        <v>538</v>
      </c>
      <c r="F1895" t="s">
        <v>539</v>
      </c>
      <c r="G1895" t="s">
        <v>540</v>
      </c>
      <c r="H1895" t="s">
        <v>541</v>
      </c>
      <c r="I1895" t="s">
        <v>542</v>
      </c>
      <c r="J1895" t="s">
        <v>543</v>
      </c>
      <c r="K1895">
        <v>21</v>
      </c>
      <c r="L1895" t="s">
        <v>574</v>
      </c>
      <c r="M1895" t="s">
        <v>575</v>
      </c>
      <c r="N1895" t="s">
        <v>546</v>
      </c>
      <c r="O1895" t="s">
        <v>547</v>
      </c>
      <c r="P1895" t="s">
        <v>548</v>
      </c>
      <c r="Q1895" t="s">
        <v>549</v>
      </c>
      <c r="R1895" t="s">
        <v>560</v>
      </c>
      <c r="S1895" t="s">
        <v>561</v>
      </c>
      <c r="T1895" s="113">
        <v>182</v>
      </c>
      <c r="U1895" t="s">
        <v>715</v>
      </c>
    </row>
    <row r="1896" spans="1:23" x14ac:dyDescent="0.25">
      <c r="A1896" t="s">
        <v>3</v>
      </c>
      <c r="B1896" t="s">
        <v>714</v>
      </c>
      <c r="C1896" t="s">
        <v>187</v>
      </c>
      <c r="D1896" t="s">
        <v>538</v>
      </c>
      <c r="F1896" t="s">
        <v>539</v>
      </c>
      <c r="G1896" t="s">
        <v>540</v>
      </c>
      <c r="H1896" t="s">
        <v>541</v>
      </c>
      <c r="I1896" t="s">
        <v>542</v>
      </c>
      <c r="J1896" t="s">
        <v>543</v>
      </c>
      <c r="K1896">
        <v>21</v>
      </c>
      <c r="L1896" t="s">
        <v>574</v>
      </c>
      <c r="M1896" t="s">
        <v>575</v>
      </c>
      <c r="N1896" t="s">
        <v>546</v>
      </c>
      <c r="O1896" t="s">
        <v>547</v>
      </c>
      <c r="P1896" t="s">
        <v>548</v>
      </c>
      <c r="Q1896" t="s">
        <v>549</v>
      </c>
      <c r="R1896" t="s">
        <v>562</v>
      </c>
      <c r="S1896" t="s">
        <v>563</v>
      </c>
      <c r="T1896" s="113">
        <v>48</v>
      </c>
      <c r="U1896" t="s">
        <v>715</v>
      </c>
    </row>
    <row r="1897" spans="1:23" x14ac:dyDescent="0.25">
      <c r="A1897" t="s">
        <v>3</v>
      </c>
      <c r="B1897" t="s">
        <v>714</v>
      </c>
      <c r="C1897" t="s">
        <v>187</v>
      </c>
      <c r="D1897" t="s">
        <v>538</v>
      </c>
      <c r="F1897" t="s">
        <v>539</v>
      </c>
      <c r="G1897" t="s">
        <v>540</v>
      </c>
      <c r="H1897" t="s">
        <v>541</v>
      </c>
      <c r="I1897" t="s">
        <v>542</v>
      </c>
      <c r="J1897" t="s">
        <v>543</v>
      </c>
      <c r="K1897">
        <v>21</v>
      </c>
      <c r="L1897" t="s">
        <v>574</v>
      </c>
      <c r="M1897" t="s">
        <v>575</v>
      </c>
      <c r="N1897" t="s">
        <v>546</v>
      </c>
      <c r="O1897" t="s">
        <v>547</v>
      </c>
      <c r="P1897" t="s">
        <v>548</v>
      </c>
      <c r="Q1897" t="s">
        <v>549</v>
      </c>
      <c r="R1897" t="s">
        <v>564</v>
      </c>
      <c r="S1897" t="s">
        <v>565</v>
      </c>
      <c r="T1897" s="113">
        <v>255</v>
      </c>
      <c r="U1897" t="s">
        <v>715</v>
      </c>
    </row>
    <row r="1898" spans="1:23" x14ac:dyDescent="0.25">
      <c r="A1898" t="s">
        <v>3</v>
      </c>
      <c r="B1898" t="s">
        <v>714</v>
      </c>
      <c r="C1898" t="s">
        <v>187</v>
      </c>
      <c r="D1898" t="s">
        <v>538</v>
      </c>
      <c r="F1898" t="s">
        <v>539</v>
      </c>
      <c r="G1898" t="s">
        <v>540</v>
      </c>
      <c r="H1898" t="s">
        <v>541</v>
      </c>
      <c r="I1898" t="s">
        <v>542</v>
      </c>
      <c r="J1898" t="s">
        <v>543</v>
      </c>
      <c r="K1898">
        <v>21</v>
      </c>
      <c r="L1898" t="s">
        <v>574</v>
      </c>
      <c r="M1898" t="s">
        <v>575</v>
      </c>
      <c r="N1898" t="s">
        <v>546</v>
      </c>
      <c r="O1898" t="s">
        <v>547</v>
      </c>
      <c r="P1898" t="s">
        <v>548</v>
      </c>
      <c r="Q1898" t="s">
        <v>549</v>
      </c>
      <c r="R1898" t="s">
        <v>566</v>
      </c>
      <c r="S1898" t="s">
        <v>567</v>
      </c>
      <c r="T1898" s="113">
        <v>150</v>
      </c>
      <c r="U1898" t="s">
        <v>715</v>
      </c>
    </row>
    <row r="1899" spans="1:23" x14ac:dyDescent="0.25">
      <c r="A1899" t="s">
        <v>3</v>
      </c>
      <c r="B1899" t="s">
        <v>714</v>
      </c>
      <c r="C1899" t="s">
        <v>187</v>
      </c>
      <c r="D1899" t="s">
        <v>538</v>
      </c>
      <c r="F1899" t="s">
        <v>539</v>
      </c>
      <c r="G1899" t="s">
        <v>540</v>
      </c>
      <c r="H1899" t="s">
        <v>541</v>
      </c>
      <c r="I1899" t="s">
        <v>542</v>
      </c>
      <c r="J1899" t="s">
        <v>543</v>
      </c>
      <c r="K1899">
        <v>21</v>
      </c>
      <c r="L1899" t="s">
        <v>574</v>
      </c>
      <c r="M1899" t="s">
        <v>575</v>
      </c>
      <c r="N1899" t="s">
        <v>546</v>
      </c>
      <c r="O1899" t="s">
        <v>547</v>
      </c>
      <c r="P1899" t="s">
        <v>548</v>
      </c>
      <c r="Q1899" t="s">
        <v>549</v>
      </c>
      <c r="R1899" t="s">
        <v>568</v>
      </c>
      <c r="S1899" t="s">
        <v>569</v>
      </c>
      <c r="T1899" s="113">
        <v>41</v>
      </c>
      <c r="U1899" t="s">
        <v>715</v>
      </c>
    </row>
    <row r="1900" spans="1:23" x14ac:dyDescent="0.25">
      <c r="A1900" t="s">
        <v>3</v>
      </c>
      <c r="B1900" t="s">
        <v>714</v>
      </c>
      <c r="C1900" t="s">
        <v>187</v>
      </c>
      <c r="D1900" t="s">
        <v>538</v>
      </c>
      <c r="F1900" t="s">
        <v>539</v>
      </c>
      <c r="G1900" t="s">
        <v>540</v>
      </c>
      <c r="H1900" t="s">
        <v>541</v>
      </c>
      <c r="I1900" t="s">
        <v>542</v>
      </c>
      <c r="J1900" t="s">
        <v>543</v>
      </c>
      <c r="K1900">
        <v>21</v>
      </c>
      <c r="L1900" t="s">
        <v>574</v>
      </c>
      <c r="M1900" t="s">
        <v>575</v>
      </c>
      <c r="N1900" t="s">
        <v>546</v>
      </c>
      <c r="O1900" t="s">
        <v>547</v>
      </c>
      <c r="P1900" t="s">
        <v>548</v>
      </c>
      <c r="Q1900" t="s">
        <v>549</v>
      </c>
      <c r="R1900" t="s">
        <v>570</v>
      </c>
      <c r="S1900" t="s">
        <v>571</v>
      </c>
      <c r="T1900" s="113">
        <v>16</v>
      </c>
      <c r="U1900" t="s">
        <v>715</v>
      </c>
    </row>
    <row r="1901" spans="1:23" x14ac:dyDescent="0.25">
      <c r="A1901" t="s">
        <v>3</v>
      </c>
      <c r="B1901" t="s">
        <v>714</v>
      </c>
      <c r="C1901" t="s">
        <v>187</v>
      </c>
      <c r="D1901" t="s">
        <v>538</v>
      </c>
      <c r="F1901" t="s">
        <v>539</v>
      </c>
      <c r="G1901" t="s">
        <v>540</v>
      </c>
      <c r="H1901" t="s">
        <v>541</v>
      </c>
      <c r="I1901" t="s">
        <v>542</v>
      </c>
      <c r="J1901" t="s">
        <v>543</v>
      </c>
      <c r="K1901">
        <v>21</v>
      </c>
      <c r="L1901" t="s">
        <v>576</v>
      </c>
      <c r="M1901" t="s">
        <v>547</v>
      </c>
      <c r="N1901" t="s">
        <v>546</v>
      </c>
      <c r="O1901" t="s">
        <v>547</v>
      </c>
      <c r="P1901" t="s">
        <v>548</v>
      </c>
      <c r="Q1901" t="s">
        <v>549</v>
      </c>
      <c r="R1901" t="s">
        <v>131</v>
      </c>
      <c r="S1901" t="s">
        <v>550</v>
      </c>
      <c r="T1901" s="113">
        <v>1154</v>
      </c>
      <c r="U1901" t="s">
        <v>715</v>
      </c>
    </row>
    <row r="1902" spans="1:23" x14ac:dyDescent="0.25">
      <c r="A1902" t="s">
        <v>3</v>
      </c>
      <c r="B1902" t="s">
        <v>714</v>
      </c>
      <c r="C1902" t="s">
        <v>187</v>
      </c>
      <c r="D1902" t="s">
        <v>538</v>
      </c>
      <c r="F1902" t="s">
        <v>539</v>
      </c>
      <c r="G1902" t="s">
        <v>540</v>
      </c>
      <c r="H1902" t="s">
        <v>541</v>
      </c>
      <c r="I1902" t="s">
        <v>542</v>
      </c>
      <c r="J1902" t="s">
        <v>543</v>
      </c>
      <c r="K1902">
        <v>21</v>
      </c>
      <c r="L1902" t="s">
        <v>576</v>
      </c>
      <c r="M1902" t="s">
        <v>547</v>
      </c>
      <c r="N1902" t="s">
        <v>546</v>
      </c>
      <c r="O1902" t="s">
        <v>547</v>
      </c>
      <c r="P1902" t="s">
        <v>548</v>
      </c>
      <c r="Q1902" t="s">
        <v>549</v>
      </c>
      <c r="R1902" t="s">
        <v>552</v>
      </c>
      <c r="S1902" t="s">
        <v>553</v>
      </c>
      <c r="T1902" s="113">
        <v>44</v>
      </c>
      <c r="U1902" t="s">
        <v>715</v>
      </c>
    </row>
    <row r="1903" spans="1:23" x14ac:dyDescent="0.25">
      <c r="A1903" t="s">
        <v>3</v>
      </c>
      <c r="B1903" t="s">
        <v>714</v>
      </c>
      <c r="C1903" t="s">
        <v>187</v>
      </c>
      <c r="D1903" t="s">
        <v>538</v>
      </c>
      <c r="F1903" t="s">
        <v>539</v>
      </c>
      <c r="G1903" t="s">
        <v>540</v>
      </c>
      <c r="H1903" t="s">
        <v>541</v>
      </c>
      <c r="I1903" t="s">
        <v>542</v>
      </c>
      <c r="J1903" t="s">
        <v>543</v>
      </c>
      <c r="K1903">
        <v>21</v>
      </c>
      <c r="L1903" t="s">
        <v>576</v>
      </c>
      <c r="M1903" t="s">
        <v>547</v>
      </c>
      <c r="N1903" t="s">
        <v>546</v>
      </c>
      <c r="O1903" t="s">
        <v>547</v>
      </c>
      <c r="P1903" t="s">
        <v>548</v>
      </c>
      <c r="Q1903" t="s">
        <v>549</v>
      </c>
      <c r="R1903" t="s">
        <v>554</v>
      </c>
      <c r="S1903" t="s">
        <v>555</v>
      </c>
      <c r="T1903" s="113">
        <v>124</v>
      </c>
      <c r="U1903" t="s">
        <v>715</v>
      </c>
    </row>
    <row r="1904" spans="1:23" x14ac:dyDescent="0.25">
      <c r="A1904" t="s">
        <v>3</v>
      </c>
      <c r="B1904" t="s">
        <v>714</v>
      </c>
      <c r="C1904" t="s">
        <v>187</v>
      </c>
      <c r="D1904" t="s">
        <v>538</v>
      </c>
      <c r="F1904" t="s">
        <v>539</v>
      </c>
      <c r="G1904" t="s">
        <v>540</v>
      </c>
      <c r="H1904" t="s">
        <v>541</v>
      </c>
      <c r="I1904" t="s">
        <v>542</v>
      </c>
      <c r="J1904" t="s">
        <v>543</v>
      </c>
      <c r="K1904">
        <v>21</v>
      </c>
      <c r="L1904" t="s">
        <v>576</v>
      </c>
      <c r="M1904" t="s">
        <v>547</v>
      </c>
      <c r="N1904" t="s">
        <v>546</v>
      </c>
      <c r="O1904" t="s">
        <v>547</v>
      </c>
      <c r="P1904" t="s">
        <v>548</v>
      </c>
      <c r="Q1904" t="s">
        <v>549</v>
      </c>
      <c r="R1904" t="s">
        <v>556</v>
      </c>
      <c r="S1904" t="s">
        <v>557</v>
      </c>
      <c r="T1904" s="113">
        <v>331</v>
      </c>
      <c r="U1904" t="s">
        <v>715</v>
      </c>
    </row>
    <row r="1905" spans="1:23" x14ac:dyDescent="0.25">
      <c r="A1905" t="s">
        <v>3</v>
      </c>
      <c r="B1905" t="s">
        <v>714</v>
      </c>
      <c r="C1905" t="s">
        <v>187</v>
      </c>
      <c r="D1905" t="s">
        <v>538</v>
      </c>
      <c r="F1905" t="s">
        <v>539</v>
      </c>
      <c r="G1905" t="s">
        <v>540</v>
      </c>
      <c r="H1905" t="s">
        <v>541</v>
      </c>
      <c r="I1905" t="s">
        <v>542</v>
      </c>
      <c r="J1905" t="s">
        <v>543</v>
      </c>
      <c r="K1905">
        <v>21</v>
      </c>
      <c r="L1905" t="s">
        <v>576</v>
      </c>
      <c r="M1905" t="s">
        <v>547</v>
      </c>
      <c r="N1905" t="s">
        <v>546</v>
      </c>
      <c r="O1905" t="s">
        <v>547</v>
      </c>
      <c r="P1905" t="s">
        <v>548</v>
      </c>
      <c r="Q1905" t="s">
        <v>549</v>
      </c>
      <c r="R1905" t="s">
        <v>558</v>
      </c>
      <c r="S1905" t="s">
        <v>559</v>
      </c>
      <c r="T1905" s="113">
        <v>105</v>
      </c>
      <c r="U1905" t="s">
        <v>715</v>
      </c>
    </row>
    <row r="1906" spans="1:23" x14ac:dyDescent="0.25">
      <c r="A1906" t="s">
        <v>3</v>
      </c>
      <c r="B1906" t="s">
        <v>714</v>
      </c>
      <c r="C1906" t="s">
        <v>187</v>
      </c>
      <c r="D1906" t="s">
        <v>538</v>
      </c>
      <c r="F1906" t="s">
        <v>539</v>
      </c>
      <c r="G1906" t="s">
        <v>540</v>
      </c>
      <c r="H1906" t="s">
        <v>541</v>
      </c>
      <c r="I1906" t="s">
        <v>542</v>
      </c>
      <c r="J1906" t="s">
        <v>543</v>
      </c>
      <c r="K1906">
        <v>21</v>
      </c>
      <c r="L1906" t="s">
        <v>576</v>
      </c>
      <c r="M1906" t="s">
        <v>547</v>
      </c>
      <c r="N1906" t="s">
        <v>546</v>
      </c>
      <c r="O1906" t="s">
        <v>547</v>
      </c>
      <c r="P1906" t="s">
        <v>548</v>
      </c>
      <c r="Q1906" t="s">
        <v>549</v>
      </c>
      <c r="R1906" t="s">
        <v>560</v>
      </c>
      <c r="S1906" t="s">
        <v>561</v>
      </c>
      <c r="T1906" s="113">
        <v>409</v>
      </c>
      <c r="U1906" t="s">
        <v>715</v>
      </c>
    </row>
    <row r="1907" spans="1:23" x14ac:dyDescent="0.25">
      <c r="A1907" t="s">
        <v>3</v>
      </c>
      <c r="B1907" t="s">
        <v>714</v>
      </c>
      <c r="C1907" t="s">
        <v>187</v>
      </c>
      <c r="D1907" t="s">
        <v>538</v>
      </c>
      <c r="F1907" t="s">
        <v>539</v>
      </c>
      <c r="G1907" t="s">
        <v>540</v>
      </c>
      <c r="H1907" t="s">
        <v>541</v>
      </c>
      <c r="I1907" t="s">
        <v>542</v>
      </c>
      <c r="J1907" t="s">
        <v>543</v>
      </c>
      <c r="K1907">
        <v>21</v>
      </c>
      <c r="L1907" t="s">
        <v>576</v>
      </c>
      <c r="M1907" t="s">
        <v>547</v>
      </c>
      <c r="N1907" t="s">
        <v>546</v>
      </c>
      <c r="O1907" t="s">
        <v>547</v>
      </c>
      <c r="P1907" t="s">
        <v>548</v>
      </c>
      <c r="Q1907" t="s">
        <v>549</v>
      </c>
      <c r="R1907" t="s">
        <v>562</v>
      </c>
      <c r="S1907" t="s">
        <v>563</v>
      </c>
      <c r="T1907" s="113">
        <v>13</v>
      </c>
      <c r="U1907" t="s">
        <v>715</v>
      </c>
    </row>
    <row r="1908" spans="1:23" x14ac:dyDescent="0.25">
      <c r="A1908" t="s">
        <v>3</v>
      </c>
      <c r="B1908" t="s">
        <v>714</v>
      </c>
      <c r="C1908" t="s">
        <v>187</v>
      </c>
      <c r="D1908" t="s">
        <v>538</v>
      </c>
      <c r="F1908" t="s">
        <v>539</v>
      </c>
      <c r="G1908" t="s">
        <v>540</v>
      </c>
      <c r="H1908" t="s">
        <v>541</v>
      </c>
      <c r="I1908" t="s">
        <v>542</v>
      </c>
      <c r="J1908" t="s">
        <v>543</v>
      </c>
      <c r="K1908">
        <v>21</v>
      </c>
      <c r="L1908" t="s">
        <v>576</v>
      </c>
      <c r="M1908" t="s">
        <v>547</v>
      </c>
      <c r="N1908" t="s">
        <v>546</v>
      </c>
      <c r="O1908" t="s">
        <v>547</v>
      </c>
      <c r="P1908" t="s">
        <v>548</v>
      </c>
      <c r="Q1908" t="s">
        <v>549</v>
      </c>
      <c r="R1908" t="s">
        <v>564</v>
      </c>
      <c r="S1908" t="s">
        <v>565</v>
      </c>
      <c r="T1908" s="113">
        <v>20</v>
      </c>
      <c r="U1908" t="s">
        <v>715</v>
      </c>
    </row>
    <row r="1909" spans="1:23" x14ac:dyDescent="0.25">
      <c r="A1909" t="s">
        <v>3</v>
      </c>
      <c r="B1909" t="s">
        <v>714</v>
      </c>
      <c r="C1909" t="s">
        <v>187</v>
      </c>
      <c r="D1909" t="s">
        <v>538</v>
      </c>
      <c r="F1909" t="s">
        <v>539</v>
      </c>
      <c r="G1909" t="s">
        <v>540</v>
      </c>
      <c r="H1909" t="s">
        <v>541</v>
      </c>
      <c r="I1909" t="s">
        <v>542</v>
      </c>
      <c r="J1909" t="s">
        <v>543</v>
      </c>
      <c r="K1909">
        <v>21</v>
      </c>
      <c r="L1909" t="s">
        <v>576</v>
      </c>
      <c r="M1909" t="s">
        <v>547</v>
      </c>
      <c r="N1909" t="s">
        <v>546</v>
      </c>
      <c r="O1909" t="s">
        <v>547</v>
      </c>
      <c r="P1909" t="s">
        <v>548</v>
      </c>
      <c r="Q1909" t="s">
        <v>549</v>
      </c>
      <c r="R1909" t="s">
        <v>566</v>
      </c>
      <c r="S1909" t="s">
        <v>567</v>
      </c>
      <c r="T1909" s="113">
        <v>28</v>
      </c>
      <c r="U1909" t="s">
        <v>715</v>
      </c>
    </row>
    <row r="1910" spans="1:23" x14ac:dyDescent="0.25">
      <c r="A1910" t="s">
        <v>3</v>
      </c>
      <c r="B1910" t="s">
        <v>714</v>
      </c>
      <c r="C1910" t="s">
        <v>187</v>
      </c>
      <c r="D1910" t="s">
        <v>538</v>
      </c>
      <c r="F1910" t="s">
        <v>539</v>
      </c>
      <c r="G1910" t="s">
        <v>540</v>
      </c>
      <c r="H1910" t="s">
        <v>541</v>
      </c>
      <c r="I1910" t="s">
        <v>542</v>
      </c>
      <c r="J1910" t="s">
        <v>543</v>
      </c>
      <c r="K1910">
        <v>21</v>
      </c>
      <c r="L1910" t="s">
        <v>576</v>
      </c>
      <c r="M1910" t="s">
        <v>547</v>
      </c>
      <c r="N1910" t="s">
        <v>546</v>
      </c>
      <c r="O1910" t="s">
        <v>547</v>
      </c>
      <c r="P1910" t="s">
        <v>548</v>
      </c>
      <c r="Q1910" t="s">
        <v>549</v>
      </c>
      <c r="R1910" t="s">
        <v>568</v>
      </c>
      <c r="S1910" t="s">
        <v>569</v>
      </c>
      <c r="T1910" s="113">
        <v>77</v>
      </c>
      <c r="U1910" t="s">
        <v>715</v>
      </c>
    </row>
    <row r="1911" spans="1:23" x14ac:dyDescent="0.25">
      <c r="A1911" t="s">
        <v>3</v>
      </c>
      <c r="B1911" t="s">
        <v>714</v>
      </c>
      <c r="C1911" t="s">
        <v>187</v>
      </c>
      <c r="D1911" t="s">
        <v>538</v>
      </c>
      <c r="F1911" t="s">
        <v>539</v>
      </c>
      <c r="G1911" t="s">
        <v>540</v>
      </c>
      <c r="H1911" t="s">
        <v>541</v>
      </c>
      <c r="I1911" t="s">
        <v>542</v>
      </c>
      <c r="J1911" t="s">
        <v>543</v>
      </c>
      <c r="K1911">
        <v>21</v>
      </c>
      <c r="L1911" t="s">
        <v>576</v>
      </c>
      <c r="M1911" t="s">
        <v>547</v>
      </c>
      <c r="N1911" t="s">
        <v>546</v>
      </c>
      <c r="O1911" t="s">
        <v>547</v>
      </c>
      <c r="P1911" t="s">
        <v>548</v>
      </c>
      <c r="Q1911" t="s">
        <v>549</v>
      </c>
      <c r="R1911" t="s">
        <v>570</v>
      </c>
      <c r="S1911" t="s">
        <v>571</v>
      </c>
      <c r="T1911" s="113">
        <v>2</v>
      </c>
      <c r="U1911" t="s">
        <v>715</v>
      </c>
    </row>
    <row r="1912" spans="1:23" s="49" customFormat="1" x14ac:dyDescent="0.25">
      <c r="A1912" s="49" t="s">
        <v>716</v>
      </c>
      <c r="B1912" s="49" t="s">
        <v>717</v>
      </c>
      <c r="C1912" s="49" t="s">
        <v>187</v>
      </c>
      <c r="D1912" s="49" t="s">
        <v>538</v>
      </c>
      <c r="F1912" s="49" t="s">
        <v>539</v>
      </c>
      <c r="G1912" s="49" t="s">
        <v>540</v>
      </c>
      <c r="H1912" s="49" t="s">
        <v>541</v>
      </c>
      <c r="I1912" s="49" t="s">
        <v>542</v>
      </c>
      <c r="J1912" s="49" t="s">
        <v>543</v>
      </c>
      <c r="K1912" s="49">
        <v>21</v>
      </c>
      <c r="L1912" s="49" t="s">
        <v>544</v>
      </c>
      <c r="M1912" s="49" t="s">
        <v>545</v>
      </c>
      <c r="N1912" s="49" t="s">
        <v>546</v>
      </c>
      <c r="O1912" s="49" t="s">
        <v>547</v>
      </c>
      <c r="P1912" s="49" t="s">
        <v>548</v>
      </c>
      <c r="Q1912" s="49" t="s">
        <v>549</v>
      </c>
      <c r="R1912" s="49" t="s">
        <v>131</v>
      </c>
      <c r="S1912" s="49" t="s">
        <v>550</v>
      </c>
      <c r="T1912" s="116">
        <v>47651</v>
      </c>
      <c r="U1912" s="49" t="s">
        <v>718</v>
      </c>
      <c r="V1912" s="50" t="s">
        <v>858</v>
      </c>
      <c r="W1912" s="116">
        <f>('ILO employment 2007'!T1913+'ILO employment 2007'!T1914+'ILO employment 2007'!T1915)*( 1 +'ILO employment 2007'!T1922/('ILO employment 2007'!T1912-'ILO employment 2007'!T1922))</f>
        <v>9025</v>
      </c>
    </row>
    <row r="1913" spans="1:23" s="49" customFormat="1" x14ac:dyDescent="0.25">
      <c r="A1913" s="49" t="s">
        <v>716</v>
      </c>
      <c r="B1913" s="49" t="s">
        <v>717</v>
      </c>
      <c r="C1913" s="49" t="s">
        <v>187</v>
      </c>
      <c r="D1913" s="49" t="s">
        <v>538</v>
      </c>
      <c r="F1913" s="49" t="s">
        <v>539</v>
      </c>
      <c r="G1913" s="49" t="s">
        <v>540</v>
      </c>
      <c r="H1913" s="49" t="s">
        <v>541</v>
      </c>
      <c r="I1913" s="49" t="s">
        <v>542</v>
      </c>
      <c r="J1913" s="49" t="s">
        <v>543</v>
      </c>
      <c r="K1913" s="49">
        <v>21</v>
      </c>
      <c r="L1913" s="49" t="s">
        <v>544</v>
      </c>
      <c r="M1913" s="49" t="s">
        <v>545</v>
      </c>
      <c r="N1913" s="49" t="s">
        <v>546</v>
      </c>
      <c r="O1913" s="49" t="s">
        <v>547</v>
      </c>
      <c r="P1913" s="49" t="s">
        <v>548</v>
      </c>
      <c r="Q1913" s="49" t="s">
        <v>549</v>
      </c>
      <c r="R1913" s="49" t="s">
        <v>552</v>
      </c>
      <c r="S1913" s="49" t="s">
        <v>553</v>
      </c>
      <c r="T1913" s="116">
        <v>5865</v>
      </c>
      <c r="U1913" s="49" t="s">
        <v>718</v>
      </c>
      <c r="V1913" s="50" t="s">
        <v>859</v>
      </c>
      <c r="W1913" s="116">
        <f>('ILO employment 2007'!T1916+'ILO employment 2007'!T1917+'ILO employment 2007'!T1918+'ILO employment 2007'!T1919+'ILO employment 2007'!T1920+'ILO employment 2007'!T1921)*( 1 +'ILO employment 2007'!T1922/('ILO employment 2007'!T1912-'ILO employment 2007'!T1922))</f>
        <v>38626</v>
      </c>
    </row>
    <row r="1914" spans="1:23" s="49" customFormat="1" x14ac:dyDescent="0.25">
      <c r="A1914" s="49" t="s">
        <v>716</v>
      </c>
      <c r="B1914" s="49" t="s">
        <v>717</v>
      </c>
      <c r="C1914" s="49" t="s">
        <v>187</v>
      </c>
      <c r="D1914" s="49" t="s">
        <v>538</v>
      </c>
      <c r="F1914" s="49" t="s">
        <v>539</v>
      </c>
      <c r="G1914" s="49" t="s">
        <v>540</v>
      </c>
      <c r="H1914" s="49" t="s">
        <v>541</v>
      </c>
      <c r="I1914" s="49" t="s">
        <v>542</v>
      </c>
      <c r="J1914" s="49" t="s">
        <v>543</v>
      </c>
      <c r="K1914" s="49">
        <v>21</v>
      </c>
      <c r="L1914" s="49" t="s">
        <v>544</v>
      </c>
      <c r="M1914" s="49" t="s">
        <v>545</v>
      </c>
      <c r="N1914" s="49" t="s">
        <v>546</v>
      </c>
      <c r="O1914" s="49" t="s">
        <v>547</v>
      </c>
      <c r="P1914" s="49" t="s">
        <v>548</v>
      </c>
      <c r="Q1914" s="49" t="s">
        <v>549</v>
      </c>
      <c r="R1914" s="49" t="s">
        <v>554</v>
      </c>
      <c r="S1914" s="49" t="s">
        <v>555</v>
      </c>
      <c r="T1914" s="116">
        <v>783</v>
      </c>
      <c r="U1914" s="49" t="s">
        <v>718</v>
      </c>
      <c r="V1914" s="50" t="s">
        <v>862</v>
      </c>
      <c r="W1914" s="116">
        <f>SUM(T1913:T1922)</f>
        <v>47651</v>
      </c>
    </row>
    <row r="1915" spans="1:23" s="49" customFormat="1" x14ac:dyDescent="0.25">
      <c r="A1915" s="49" t="s">
        <v>716</v>
      </c>
      <c r="B1915" s="49" t="s">
        <v>717</v>
      </c>
      <c r="C1915" s="49" t="s">
        <v>187</v>
      </c>
      <c r="D1915" s="49" t="s">
        <v>538</v>
      </c>
      <c r="F1915" s="49" t="s">
        <v>539</v>
      </c>
      <c r="G1915" s="49" t="s">
        <v>540</v>
      </c>
      <c r="H1915" s="49" t="s">
        <v>541</v>
      </c>
      <c r="I1915" s="49" t="s">
        <v>542</v>
      </c>
      <c r="J1915" s="49" t="s">
        <v>543</v>
      </c>
      <c r="K1915" s="49">
        <v>21</v>
      </c>
      <c r="L1915" s="49" t="s">
        <v>544</v>
      </c>
      <c r="M1915" s="49" t="s">
        <v>545</v>
      </c>
      <c r="N1915" s="49" t="s">
        <v>546</v>
      </c>
      <c r="O1915" s="49" t="s">
        <v>547</v>
      </c>
      <c r="P1915" s="49" t="s">
        <v>548</v>
      </c>
      <c r="Q1915" s="49" t="s">
        <v>549</v>
      </c>
      <c r="R1915" s="49" t="s">
        <v>556</v>
      </c>
      <c r="S1915" s="49" t="s">
        <v>557</v>
      </c>
      <c r="T1915" s="116">
        <v>2377</v>
      </c>
      <c r="U1915" s="49" t="s">
        <v>718</v>
      </c>
      <c r="V1915" s="50"/>
      <c r="W1915" s="116"/>
    </row>
    <row r="1916" spans="1:23" s="49" customFormat="1" x14ac:dyDescent="0.25">
      <c r="A1916" s="49" t="s">
        <v>716</v>
      </c>
      <c r="B1916" s="49" t="s">
        <v>717</v>
      </c>
      <c r="C1916" s="49" t="s">
        <v>187</v>
      </c>
      <c r="D1916" s="49" t="s">
        <v>538</v>
      </c>
      <c r="F1916" s="49" t="s">
        <v>539</v>
      </c>
      <c r="G1916" s="49" t="s">
        <v>540</v>
      </c>
      <c r="H1916" s="49" t="s">
        <v>541</v>
      </c>
      <c r="I1916" s="49" t="s">
        <v>542</v>
      </c>
      <c r="J1916" s="49" t="s">
        <v>543</v>
      </c>
      <c r="K1916" s="49">
        <v>21</v>
      </c>
      <c r="L1916" s="49" t="s">
        <v>544</v>
      </c>
      <c r="M1916" s="49" t="s">
        <v>545</v>
      </c>
      <c r="N1916" s="49" t="s">
        <v>546</v>
      </c>
      <c r="O1916" s="49" t="s">
        <v>547</v>
      </c>
      <c r="P1916" s="49" t="s">
        <v>548</v>
      </c>
      <c r="Q1916" s="49" t="s">
        <v>549</v>
      </c>
      <c r="R1916" s="49" t="s">
        <v>558</v>
      </c>
      <c r="S1916" s="49" t="s">
        <v>559</v>
      </c>
      <c r="T1916" s="116">
        <v>684</v>
      </c>
      <c r="U1916" s="49" t="s">
        <v>718</v>
      </c>
      <c r="V1916" s="50"/>
      <c r="W1916" s="116"/>
    </row>
    <row r="1917" spans="1:23" s="49" customFormat="1" x14ac:dyDescent="0.25">
      <c r="A1917" s="49" t="s">
        <v>716</v>
      </c>
      <c r="B1917" s="49" t="s">
        <v>717</v>
      </c>
      <c r="C1917" s="49" t="s">
        <v>187</v>
      </c>
      <c r="D1917" s="49" t="s">
        <v>538</v>
      </c>
      <c r="F1917" s="49" t="s">
        <v>539</v>
      </c>
      <c r="G1917" s="49" t="s">
        <v>540</v>
      </c>
      <c r="H1917" s="49" t="s">
        <v>541</v>
      </c>
      <c r="I1917" s="49" t="s">
        <v>542</v>
      </c>
      <c r="J1917" s="49" t="s">
        <v>543</v>
      </c>
      <c r="K1917" s="49">
        <v>21</v>
      </c>
      <c r="L1917" s="49" t="s">
        <v>544</v>
      </c>
      <c r="M1917" s="49" t="s">
        <v>545</v>
      </c>
      <c r="N1917" s="49" t="s">
        <v>546</v>
      </c>
      <c r="O1917" s="49" t="s">
        <v>547</v>
      </c>
      <c r="P1917" s="49" t="s">
        <v>548</v>
      </c>
      <c r="Q1917" s="49" t="s">
        <v>549</v>
      </c>
      <c r="R1917" s="49" t="s">
        <v>560</v>
      </c>
      <c r="S1917" s="49" t="s">
        <v>561</v>
      </c>
      <c r="T1917" s="116">
        <v>2658</v>
      </c>
      <c r="U1917" s="49" t="s">
        <v>718</v>
      </c>
      <c r="V1917" s="50"/>
      <c r="W1917" s="116"/>
    </row>
    <row r="1918" spans="1:23" s="49" customFormat="1" x14ac:dyDescent="0.25">
      <c r="A1918" s="49" t="s">
        <v>716</v>
      </c>
      <c r="B1918" s="49" t="s">
        <v>717</v>
      </c>
      <c r="C1918" s="49" t="s">
        <v>187</v>
      </c>
      <c r="D1918" s="49" t="s">
        <v>538</v>
      </c>
      <c r="F1918" s="49" t="s">
        <v>539</v>
      </c>
      <c r="G1918" s="49" t="s">
        <v>540</v>
      </c>
      <c r="H1918" s="49" t="s">
        <v>541</v>
      </c>
      <c r="I1918" s="49" t="s">
        <v>542</v>
      </c>
      <c r="J1918" s="49" t="s">
        <v>543</v>
      </c>
      <c r="K1918" s="49">
        <v>21</v>
      </c>
      <c r="L1918" s="49" t="s">
        <v>544</v>
      </c>
      <c r="M1918" s="49" t="s">
        <v>545</v>
      </c>
      <c r="N1918" s="49" t="s">
        <v>546</v>
      </c>
      <c r="O1918" s="49" t="s">
        <v>547</v>
      </c>
      <c r="P1918" s="49" t="s">
        <v>548</v>
      </c>
      <c r="Q1918" s="49" t="s">
        <v>549</v>
      </c>
      <c r="R1918" s="49" t="s">
        <v>562</v>
      </c>
      <c r="S1918" s="49" t="s">
        <v>563</v>
      </c>
      <c r="T1918" s="116">
        <v>17328</v>
      </c>
      <c r="U1918" s="49" t="s">
        <v>718</v>
      </c>
      <c r="V1918" s="50"/>
      <c r="W1918" s="116"/>
    </row>
    <row r="1919" spans="1:23" s="49" customFormat="1" x14ac:dyDescent="0.25">
      <c r="A1919" s="49" t="s">
        <v>716</v>
      </c>
      <c r="B1919" s="49" t="s">
        <v>717</v>
      </c>
      <c r="C1919" s="49" t="s">
        <v>187</v>
      </c>
      <c r="D1919" s="49" t="s">
        <v>538</v>
      </c>
      <c r="F1919" s="49" t="s">
        <v>539</v>
      </c>
      <c r="G1919" s="49" t="s">
        <v>540</v>
      </c>
      <c r="H1919" s="49" t="s">
        <v>541</v>
      </c>
      <c r="I1919" s="49" t="s">
        <v>542</v>
      </c>
      <c r="J1919" s="49" t="s">
        <v>543</v>
      </c>
      <c r="K1919" s="49">
        <v>21</v>
      </c>
      <c r="L1919" s="49" t="s">
        <v>544</v>
      </c>
      <c r="M1919" s="49" t="s">
        <v>545</v>
      </c>
      <c r="N1919" s="49" t="s">
        <v>546</v>
      </c>
      <c r="O1919" s="49" t="s">
        <v>547</v>
      </c>
      <c r="P1919" s="49" t="s">
        <v>548</v>
      </c>
      <c r="Q1919" s="49" t="s">
        <v>549</v>
      </c>
      <c r="R1919" s="49" t="s">
        <v>564</v>
      </c>
      <c r="S1919" s="49" t="s">
        <v>565</v>
      </c>
      <c r="T1919" s="116">
        <v>7290</v>
      </c>
      <c r="U1919" s="49" t="s">
        <v>718</v>
      </c>
      <c r="V1919" s="50"/>
      <c r="W1919" s="116"/>
    </row>
    <row r="1920" spans="1:23" s="49" customFormat="1" x14ac:dyDescent="0.25">
      <c r="A1920" s="49" t="s">
        <v>716</v>
      </c>
      <c r="B1920" s="49" t="s">
        <v>717</v>
      </c>
      <c r="C1920" s="49" t="s">
        <v>187</v>
      </c>
      <c r="D1920" s="49" t="s">
        <v>538</v>
      </c>
      <c r="F1920" s="49" t="s">
        <v>539</v>
      </c>
      <c r="G1920" s="49" t="s">
        <v>540</v>
      </c>
      <c r="H1920" s="49" t="s">
        <v>541</v>
      </c>
      <c r="I1920" s="49" t="s">
        <v>542</v>
      </c>
      <c r="J1920" s="49" t="s">
        <v>543</v>
      </c>
      <c r="K1920" s="49">
        <v>21</v>
      </c>
      <c r="L1920" s="49" t="s">
        <v>544</v>
      </c>
      <c r="M1920" s="49" t="s">
        <v>545</v>
      </c>
      <c r="N1920" s="49" t="s">
        <v>546</v>
      </c>
      <c r="O1920" s="49" t="s">
        <v>547</v>
      </c>
      <c r="P1920" s="49" t="s">
        <v>548</v>
      </c>
      <c r="Q1920" s="49" t="s">
        <v>549</v>
      </c>
      <c r="R1920" s="49" t="s">
        <v>566</v>
      </c>
      <c r="S1920" s="49" t="s">
        <v>567</v>
      </c>
      <c r="T1920" s="116">
        <v>1945</v>
      </c>
      <c r="U1920" s="49" t="s">
        <v>718</v>
      </c>
      <c r="V1920" s="50"/>
      <c r="W1920" s="116"/>
    </row>
    <row r="1921" spans="1:23" s="49" customFormat="1" x14ac:dyDescent="0.25">
      <c r="A1921" s="49" t="s">
        <v>716</v>
      </c>
      <c r="B1921" s="49" t="s">
        <v>717</v>
      </c>
      <c r="C1921" s="49" t="s">
        <v>187</v>
      </c>
      <c r="D1921" s="49" t="s">
        <v>538</v>
      </c>
      <c r="F1921" s="49" t="s">
        <v>539</v>
      </c>
      <c r="G1921" s="49" t="s">
        <v>540</v>
      </c>
      <c r="H1921" s="49" t="s">
        <v>541</v>
      </c>
      <c r="I1921" s="49" t="s">
        <v>542</v>
      </c>
      <c r="J1921" s="49" t="s">
        <v>543</v>
      </c>
      <c r="K1921" s="49">
        <v>21</v>
      </c>
      <c r="L1921" s="49" t="s">
        <v>544</v>
      </c>
      <c r="M1921" s="49" t="s">
        <v>545</v>
      </c>
      <c r="N1921" s="49" t="s">
        <v>546</v>
      </c>
      <c r="O1921" s="49" t="s">
        <v>547</v>
      </c>
      <c r="P1921" s="49" t="s">
        <v>548</v>
      </c>
      <c r="Q1921" s="49" t="s">
        <v>549</v>
      </c>
      <c r="R1921" s="49" t="s">
        <v>568</v>
      </c>
      <c r="S1921" s="49" t="s">
        <v>569</v>
      </c>
      <c r="T1921" s="116">
        <v>8721</v>
      </c>
      <c r="U1921" s="49" t="s">
        <v>718</v>
      </c>
      <c r="V1921" s="50"/>
      <c r="W1921" s="116"/>
    </row>
    <row r="1922" spans="1:23" s="49" customFormat="1" x14ac:dyDescent="0.25">
      <c r="A1922" s="49" t="s">
        <v>716</v>
      </c>
      <c r="B1922" s="49" t="s">
        <v>717</v>
      </c>
      <c r="C1922" s="49" t="s">
        <v>187</v>
      </c>
      <c r="D1922" s="49" t="s">
        <v>538</v>
      </c>
      <c r="F1922" s="49" t="s">
        <v>539</v>
      </c>
      <c r="G1922" s="49" t="s">
        <v>540</v>
      </c>
      <c r="H1922" s="49" t="s">
        <v>541</v>
      </c>
      <c r="I1922" s="49" t="s">
        <v>542</v>
      </c>
      <c r="J1922" s="49" t="s">
        <v>543</v>
      </c>
      <c r="K1922" s="49">
        <v>21</v>
      </c>
      <c r="L1922" s="49" t="s">
        <v>544</v>
      </c>
      <c r="M1922" s="49" t="s">
        <v>545</v>
      </c>
      <c r="N1922" s="49" t="s">
        <v>546</v>
      </c>
      <c r="O1922" s="49" t="s">
        <v>547</v>
      </c>
      <c r="P1922" s="49" t="s">
        <v>548</v>
      </c>
      <c r="Q1922" s="49" t="s">
        <v>549</v>
      </c>
      <c r="R1922" s="49" t="s">
        <v>572</v>
      </c>
      <c r="S1922" s="49" t="s">
        <v>573</v>
      </c>
      <c r="T1922" s="116"/>
      <c r="U1922" s="49" t="s">
        <v>718</v>
      </c>
      <c r="V1922" s="50"/>
      <c r="W1922" s="116"/>
    </row>
    <row r="1923" spans="1:23" x14ac:dyDescent="0.25">
      <c r="A1923" t="s">
        <v>716</v>
      </c>
      <c r="B1923" t="s">
        <v>717</v>
      </c>
      <c r="C1923" t="s">
        <v>187</v>
      </c>
      <c r="D1923" t="s">
        <v>538</v>
      </c>
      <c r="F1923" t="s">
        <v>539</v>
      </c>
      <c r="G1923" t="s">
        <v>540</v>
      </c>
      <c r="H1923" t="s">
        <v>541</v>
      </c>
      <c r="I1923" t="s">
        <v>542</v>
      </c>
      <c r="J1923" t="s">
        <v>543</v>
      </c>
      <c r="K1923">
        <v>21</v>
      </c>
      <c r="L1923" t="s">
        <v>574</v>
      </c>
      <c r="M1923" t="s">
        <v>575</v>
      </c>
      <c r="N1923" t="s">
        <v>546</v>
      </c>
      <c r="O1923" t="s">
        <v>547</v>
      </c>
      <c r="P1923" t="s">
        <v>548</v>
      </c>
      <c r="Q1923" t="s">
        <v>549</v>
      </c>
      <c r="R1923" t="s">
        <v>131</v>
      </c>
      <c r="S1923" t="s">
        <v>550</v>
      </c>
      <c r="T1923" s="113">
        <v>38118</v>
      </c>
      <c r="U1923" t="s">
        <v>718</v>
      </c>
    </row>
    <row r="1924" spans="1:23" x14ac:dyDescent="0.25">
      <c r="A1924" t="s">
        <v>716</v>
      </c>
      <c r="B1924" t="s">
        <v>717</v>
      </c>
      <c r="C1924" t="s">
        <v>187</v>
      </c>
      <c r="D1924" t="s">
        <v>538</v>
      </c>
      <c r="F1924" t="s">
        <v>539</v>
      </c>
      <c r="G1924" t="s">
        <v>540</v>
      </c>
      <c r="H1924" t="s">
        <v>541</v>
      </c>
      <c r="I1924" t="s">
        <v>542</v>
      </c>
      <c r="J1924" t="s">
        <v>543</v>
      </c>
      <c r="K1924">
        <v>21</v>
      </c>
      <c r="L1924" t="s">
        <v>574</v>
      </c>
      <c r="M1924" t="s">
        <v>575</v>
      </c>
      <c r="N1924" t="s">
        <v>546</v>
      </c>
      <c r="O1924" t="s">
        <v>547</v>
      </c>
      <c r="P1924" t="s">
        <v>548</v>
      </c>
      <c r="Q1924" t="s">
        <v>549</v>
      </c>
      <c r="R1924" t="s">
        <v>552</v>
      </c>
      <c r="S1924" t="s">
        <v>553</v>
      </c>
      <c r="T1924" s="113">
        <v>5662</v>
      </c>
      <c r="U1924" t="s">
        <v>718</v>
      </c>
    </row>
    <row r="1925" spans="1:23" x14ac:dyDescent="0.25">
      <c r="A1925" t="s">
        <v>716</v>
      </c>
      <c r="B1925" t="s">
        <v>717</v>
      </c>
      <c r="C1925" t="s">
        <v>187</v>
      </c>
      <c r="D1925" t="s">
        <v>538</v>
      </c>
      <c r="F1925" t="s">
        <v>539</v>
      </c>
      <c r="G1925" t="s">
        <v>540</v>
      </c>
      <c r="H1925" t="s">
        <v>541</v>
      </c>
      <c r="I1925" t="s">
        <v>542</v>
      </c>
      <c r="J1925" t="s">
        <v>543</v>
      </c>
      <c r="K1925">
        <v>21</v>
      </c>
      <c r="L1925" t="s">
        <v>574</v>
      </c>
      <c r="M1925" t="s">
        <v>575</v>
      </c>
      <c r="N1925" t="s">
        <v>546</v>
      </c>
      <c r="O1925" t="s">
        <v>547</v>
      </c>
      <c r="P1925" t="s">
        <v>548</v>
      </c>
      <c r="Q1925" t="s">
        <v>549</v>
      </c>
      <c r="R1925" t="s">
        <v>554</v>
      </c>
      <c r="S1925" t="s">
        <v>555</v>
      </c>
      <c r="T1925" s="113">
        <v>687</v>
      </c>
      <c r="U1925" t="s">
        <v>718</v>
      </c>
    </row>
    <row r="1926" spans="1:23" x14ac:dyDescent="0.25">
      <c r="A1926" t="s">
        <v>716</v>
      </c>
      <c r="B1926" t="s">
        <v>717</v>
      </c>
      <c r="C1926" t="s">
        <v>187</v>
      </c>
      <c r="D1926" t="s">
        <v>538</v>
      </c>
      <c r="F1926" t="s">
        <v>539</v>
      </c>
      <c r="G1926" t="s">
        <v>540</v>
      </c>
      <c r="H1926" t="s">
        <v>541</v>
      </c>
      <c r="I1926" t="s">
        <v>542</v>
      </c>
      <c r="J1926" t="s">
        <v>543</v>
      </c>
      <c r="K1926">
        <v>21</v>
      </c>
      <c r="L1926" t="s">
        <v>574</v>
      </c>
      <c r="M1926" t="s">
        <v>575</v>
      </c>
      <c r="N1926" t="s">
        <v>546</v>
      </c>
      <c r="O1926" t="s">
        <v>547</v>
      </c>
      <c r="P1926" t="s">
        <v>548</v>
      </c>
      <c r="Q1926" t="s">
        <v>549</v>
      </c>
      <c r="R1926" t="s">
        <v>556</v>
      </c>
      <c r="S1926" t="s">
        <v>557</v>
      </c>
      <c r="T1926" s="113">
        <v>1689</v>
      </c>
      <c r="U1926" t="s">
        <v>718</v>
      </c>
    </row>
    <row r="1927" spans="1:23" x14ac:dyDescent="0.25">
      <c r="A1927" t="s">
        <v>716</v>
      </c>
      <c r="B1927" t="s">
        <v>717</v>
      </c>
      <c r="C1927" t="s">
        <v>187</v>
      </c>
      <c r="D1927" t="s">
        <v>538</v>
      </c>
      <c r="F1927" t="s">
        <v>539</v>
      </c>
      <c r="G1927" t="s">
        <v>540</v>
      </c>
      <c r="H1927" t="s">
        <v>541</v>
      </c>
      <c r="I1927" t="s">
        <v>542</v>
      </c>
      <c r="J1927" t="s">
        <v>543</v>
      </c>
      <c r="K1927">
        <v>21</v>
      </c>
      <c r="L1927" t="s">
        <v>574</v>
      </c>
      <c r="M1927" t="s">
        <v>575</v>
      </c>
      <c r="N1927" t="s">
        <v>546</v>
      </c>
      <c r="O1927" t="s">
        <v>547</v>
      </c>
      <c r="P1927" t="s">
        <v>548</v>
      </c>
      <c r="Q1927" t="s">
        <v>549</v>
      </c>
      <c r="R1927" t="s">
        <v>558</v>
      </c>
      <c r="S1927" t="s">
        <v>559</v>
      </c>
      <c r="T1927" s="113">
        <v>662</v>
      </c>
      <c r="U1927" t="s">
        <v>718</v>
      </c>
    </row>
    <row r="1928" spans="1:23" x14ac:dyDescent="0.25">
      <c r="A1928" t="s">
        <v>716</v>
      </c>
      <c r="B1928" t="s">
        <v>717</v>
      </c>
      <c r="C1928" t="s">
        <v>187</v>
      </c>
      <c r="D1928" t="s">
        <v>538</v>
      </c>
      <c r="F1928" t="s">
        <v>539</v>
      </c>
      <c r="G1928" t="s">
        <v>540</v>
      </c>
      <c r="H1928" t="s">
        <v>541</v>
      </c>
      <c r="I1928" t="s">
        <v>542</v>
      </c>
      <c r="J1928" t="s">
        <v>543</v>
      </c>
      <c r="K1928">
        <v>21</v>
      </c>
      <c r="L1928" t="s">
        <v>574</v>
      </c>
      <c r="M1928" t="s">
        <v>575</v>
      </c>
      <c r="N1928" t="s">
        <v>546</v>
      </c>
      <c r="O1928" t="s">
        <v>547</v>
      </c>
      <c r="P1928" t="s">
        <v>548</v>
      </c>
      <c r="Q1928" t="s">
        <v>549</v>
      </c>
      <c r="R1928" t="s">
        <v>560</v>
      </c>
      <c r="S1928" t="s">
        <v>561</v>
      </c>
      <c r="T1928" s="113">
        <v>2582</v>
      </c>
      <c r="U1928" t="s">
        <v>718</v>
      </c>
    </row>
    <row r="1929" spans="1:23" x14ac:dyDescent="0.25">
      <c r="A1929" t="s">
        <v>716</v>
      </c>
      <c r="B1929" t="s">
        <v>717</v>
      </c>
      <c r="C1929" t="s">
        <v>187</v>
      </c>
      <c r="D1929" t="s">
        <v>538</v>
      </c>
      <c r="F1929" t="s">
        <v>539</v>
      </c>
      <c r="G1929" t="s">
        <v>540</v>
      </c>
      <c r="H1929" t="s">
        <v>541</v>
      </c>
      <c r="I1929" t="s">
        <v>542</v>
      </c>
      <c r="J1929" t="s">
        <v>543</v>
      </c>
      <c r="K1929">
        <v>21</v>
      </c>
      <c r="L1929" t="s">
        <v>574</v>
      </c>
      <c r="M1929" t="s">
        <v>575</v>
      </c>
      <c r="N1929" t="s">
        <v>546</v>
      </c>
      <c r="O1929" t="s">
        <v>547</v>
      </c>
      <c r="P1929" t="s">
        <v>548</v>
      </c>
      <c r="Q1929" t="s">
        <v>549</v>
      </c>
      <c r="R1929" t="s">
        <v>562</v>
      </c>
      <c r="S1929" t="s">
        <v>563</v>
      </c>
      <c r="T1929" s="113">
        <v>11790</v>
      </c>
      <c r="U1929" t="s">
        <v>718</v>
      </c>
    </row>
    <row r="1930" spans="1:23" x14ac:dyDescent="0.25">
      <c r="A1930" t="s">
        <v>716</v>
      </c>
      <c r="B1930" t="s">
        <v>717</v>
      </c>
      <c r="C1930" t="s">
        <v>187</v>
      </c>
      <c r="D1930" t="s">
        <v>538</v>
      </c>
      <c r="F1930" t="s">
        <v>539</v>
      </c>
      <c r="G1930" t="s">
        <v>540</v>
      </c>
      <c r="H1930" t="s">
        <v>541</v>
      </c>
      <c r="I1930" t="s">
        <v>542</v>
      </c>
      <c r="J1930" t="s">
        <v>543</v>
      </c>
      <c r="K1930">
        <v>21</v>
      </c>
      <c r="L1930" t="s">
        <v>574</v>
      </c>
      <c r="M1930" t="s">
        <v>575</v>
      </c>
      <c r="N1930" t="s">
        <v>546</v>
      </c>
      <c r="O1930" t="s">
        <v>547</v>
      </c>
      <c r="P1930" t="s">
        <v>548</v>
      </c>
      <c r="Q1930" t="s">
        <v>549</v>
      </c>
      <c r="R1930" t="s">
        <v>564</v>
      </c>
      <c r="S1930" t="s">
        <v>565</v>
      </c>
      <c r="T1930" s="113">
        <v>6116</v>
      </c>
      <c r="U1930" t="s">
        <v>718</v>
      </c>
    </row>
    <row r="1931" spans="1:23" x14ac:dyDescent="0.25">
      <c r="A1931" t="s">
        <v>716</v>
      </c>
      <c r="B1931" t="s">
        <v>717</v>
      </c>
      <c r="C1931" t="s">
        <v>187</v>
      </c>
      <c r="D1931" t="s">
        <v>538</v>
      </c>
      <c r="F1931" t="s">
        <v>539</v>
      </c>
      <c r="G1931" t="s">
        <v>540</v>
      </c>
      <c r="H1931" t="s">
        <v>541</v>
      </c>
      <c r="I1931" t="s">
        <v>542</v>
      </c>
      <c r="J1931" t="s">
        <v>543</v>
      </c>
      <c r="K1931">
        <v>21</v>
      </c>
      <c r="L1931" t="s">
        <v>574</v>
      </c>
      <c r="M1931" t="s">
        <v>575</v>
      </c>
      <c r="N1931" t="s">
        <v>546</v>
      </c>
      <c r="O1931" t="s">
        <v>547</v>
      </c>
      <c r="P1931" t="s">
        <v>548</v>
      </c>
      <c r="Q1931" t="s">
        <v>549</v>
      </c>
      <c r="R1931" t="s">
        <v>566</v>
      </c>
      <c r="S1931" t="s">
        <v>567</v>
      </c>
      <c r="T1931" s="113">
        <v>1931</v>
      </c>
      <c r="U1931" t="s">
        <v>718</v>
      </c>
    </row>
    <row r="1932" spans="1:23" x14ac:dyDescent="0.25">
      <c r="A1932" t="s">
        <v>716</v>
      </c>
      <c r="B1932" t="s">
        <v>717</v>
      </c>
      <c r="C1932" t="s">
        <v>187</v>
      </c>
      <c r="D1932" t="s">
        <v>538</v>
      </c>
      <c r="F1932" t="s">
        <v>539</v>
      </c>
      <c r="G1932" t="s">
        <v>540</v>
      </c>
      <c r="H1932" t="s">
        <v>541</v>
      </c>
      <c r="I1932" t="s">
        <v>542</v>
      </c>
      <c r="J1932" t="s">
        <v>543</v>
      </c>
      <c r="K1932">
        <v>21</v>
      </c>
      <c r="L1932" t="s">
        <v>574</v>
      </c>
      <c r="M1932" t="s">
        <v>575</v>
      </c>
      <c r="N1932" t="s">
        <v>546</v>
      </c>
      <c r="O1932" t="s">
        <v>547</v>
      </c>
      <c r="P1932" t="s">
        <v>548</v>
      </c>
      <c r="Q1932" t="s">
        <v>549</v>
      </c>
      <c r="R1932" t="s">
        <v>568</v>
      </c>
      <c r="S1932" t="s">
        <v>569</v>
      </c>
      <c r="T1932" s="113">
        <v>6999</v>
      </c>
      <c r="U1932" t="s">
        <v>718</v>
      </c>
    </row>
    <row r="1933" spans="1:23" x14ac:dyDescent="0.25">
      <c r="A1933" t="s">
        <v>716</v>
      </c>
      <c r="B1933" t="s">
        <v>717</v>
      </c>
      <c r="C1933" t="s">
        <v>187</v>
      </c>
      <c r="D1933" t="s">
        <v>538</v>
      </c>
      <c r="F1933" t="s">
        <v>539</v>
      </c>
      <c r="G1933" t="s">
        <v>540</v>
      </c>
      <c r="H1933" t="s">
        <v>541</v>
      </c>
      <c r="I1933" t="s">
        <v>542</v>
      </c>
      <c r="J1933" t="s">
        <v>543</v>
      </c>
      <c r="K1933">
        <v>21</v>
      </c>
      <c r="L1933" t="s">
        <v>574</v>
      </c>
      <c r="M1933" t="s">
        <v>575</v>
      </c>
      <c r="N1933" t="s">
        <v>546</v>
      </c>
      <c r="O1933" t="s">
        <v>547</v>
      </c>
      <c r="P1933" t="s">
        <v>548</v>
      </c>
      <c r="Q1933" t="s">
        <v>549</v>
      </c>
      <c r="R1933" t="s">
        <v>572</v>
      </c>
      <c r="S1933" t="s">
        <v>573</v>
      </c>
      <c r="U1933" t="s">
        <v>718</v>
      </c>
    </row>
    <row r="1934" spans="1:23" x14ac:dyDescent="0.25">
      <c r="A1934" t="s">
        <v>716</v>
      </c>
      <c r="B1934" t="s">
        <v>717</v>
      </c>
      <c r="C1934" t="s">
        <v>187</v>
      </c>
      <c r="D1934" t="s">
        <v>538</v>
      </c>
      <c r="F1934" t="s">
        <v>539</v>
      </c>
      <c r="G1934" t="s">
        <v>540</v>
      </c>
      <c r="H1934" t="s">
        <v>541</v>
      </c>
      <c r="I1934" t="s">
        <v>542</v>
      </c>
      <c r="J1934" t="s">
        <v>543</v>
      </c>
      <c r="K1934">
        <v>21</v>
      </c>
      <c r="L1934" t="s">
        <v>576</v>
      </c>
      <c r="M1934" t="s">
        <v>547</v>
      </c>
      <c r="N1934" t="s">
        <v>546</v>
      </c>
      <c r="O1934" t="s">
        <v>547</v>
      </c>
      <c r="P1934" t="s">
        <v>548</v>
      </c>
      <c r="Q1934" t="s">
        <v>549</v>
      </c>
      <c r="R1934" t="s">
        <v>131</v>
      </c>
      <c r="S1934" t="s">
        <v>550</v>
      </c>
      <c r="T1934" s="113">
        <v>9533</v>
      </c>
      <c r="U1934" t="s">
        <v>718</v>
      </c>
    </row>
    <row r="1935" spans="1:23" x14ac:dyDescent="0.25">
      <c r="A1935" t="s">
        <v>716</v>
      </c>
      <c r="B1935" t="s">
        <v>717</v>
      </c>
      <c r="C1935" t="s">
        <v>187</v>
      </c>
      <c r="D1935" t="s">
        <v>538</v>
      </c>
      <c r="F1935" t="s">
        <v>539</v>
      </c>
      <c r="G1935" t="s">
        <v>540</v>
      </c>
      <c r="H1935" t="s">
        <v>541</v>
      </c>
      <c r="I1935" t="s">
        <v>542</v>
      </c>
      <c r="J1935" t="s">
        <v>543</v>
      </c>
      <c r="K1935">
        <v>21</v>
      </c>
      <c r="L1935" t="s">
        <v>576</v>
      </c>
      <c r="M1935" t="s">
        <v>547</v>
      </c>
      <c r="N1935" t="s">
        <v>546</v>
      </c>
      <c r="O1935" t="s">
        <v>547</v>
      </c>
      <c r="P1935" t="s">
        <v>548</v>
      </c>
      <c r="Q1935" t="s">
        <v>549</v>
      </c>
      <c r="R1935" t="s">
        <v>552</v>
      </c>
      <c r="S1935" t="s">
        <v>553</v>
      </c>
      <c r="T1935" s="113">
        <v>203</v>
      </c>
      <c r="U1935" t="s">
        <v>718</v>
      </c>
    </row>
    <row r="1936" spans="1:23" x14ac:dyDescent="0.25">
      <c r="A1936" t="s">
        <v>716</v>
      </c>
      <c r="B1936" t="s">
        <v>717</v>
      </c>
      <c r="C1936" t="s">
        <v>187</v>
      </c>
      <c r="D1936" t="s">
        <v>538</v>
      </c>
      <c r="F1936" t="s">
        <v>539</v>
      </c>
      <c r="G1936" t="s">
        <v>540</v>
      </c>
      <c r="H1936" t="s">
        <v>541</v>
      </c>
      <c r="I1936" t="s">
        <v>542</v>
      </c>
      <c r="J1936" t="s">
        <v>543</v>
      </c>
      <c r="K1936">
        <v>21</v>
      </c>
      <c r="L1936" t="s">
        <v>576</v>
      </c>
      <c r="M1936" t="s">
        <v>547</v>
      </c>
      <c r="N1936" t="s">
        <v>546</v>
      </c>
      <c r="O1936" t="s">
        <v>547</v>
      </c>
      <c r="P1936" t="s">
        <v>548</v>
      </c>
      <c r="Q1936" t="s">
        <v>549</v>
      </c>
      <c r="R1936" t="s">
        <v>554</v>
      </c>
      <c r="S1936" t="s">
        <v>555</v>
      </c>
      <c r="T1936" s="113">
        <v>96</v>
      </c>
      <c r="U1936" t="s">
        <v>718</v>
      </c>
    </row>
    <row r="1937" spans="1:23" x14ac:dyDescent="0.25">
      <c r="A1937" t="s">
        <v>716</v>
      </c>
      <c r="B1937" t="s">
        <v>717</v>
      </c>
      <c r="C1937" t="s">
        <v>187</v>
      </c>
      <c r="D1937" t="s">
        <v>538</v>
      </c>
      <c r="F1937" t="s">
        <v>539</v>
      </c>
      <c r="G1937" t="s">
        <v>540</v>
      </c>
      <c r="H1937" t="s">
        <v>541</v>
      </c>
      <c r="I1937" t="s">
        <v>542</v>
      </c>
      <c r="J1937" t="s">
        <v>543</v>
      </c>
      <c r="K1937">
        <v>21</v>
      </c>
      <c r="L1937" t="s">
        <v>576</v>
      </c>
      <c r="M1937" t="s">
        <v>547</v>
      </c>
      <c r="N1937" t="s">
        <v>546</v>
      </c>
      <c r="O1937" t="s">
        <v>547</v>
      </c>
      <c r="P1937" t="s">
        <v>548</v>
      </c>
      <c r="Q1937" t="s">
        <v>549</v>
      </c>
      <c r="R1937" t="s">
        <v>556</v>
      </c>
      <c r="S1937" t="s">
        <v>557</v>
      </c>
      <c r="T1937" s="113">
        <v>688</v>
      </c>
      <c r="U1937" t="s">
        <v>718</v>
      </c>
    </row>
    <row r="1938" spans="1:23" x14ac:dyDescent="0.25">
      <c r="A1938" t="s">
        <v>716</v>
      </c>
      <c r="B1938" t="s">
        <v>717</v>
      </c>
      <c r="C1938" t="s">
        <v>187</v>
      </c>
      <c r="D1938" t="s">
        <v>538</v>
      </c>
      <c r="F1938" t="s">
        <v>539</v>
      </c>
      <c r="G1938" t="s">
        <v>540</v>
      </c>
      <c r="H1938" t="s">
        <v>541</v>
      </c>
      <c r="I1938" t="s">
        <v>542</v>
      </c>
      <c r="J1938" t="s">
        <v>543</v>
      </c>
      <c r="K1938">
        <v>21</v>
      </c>
      <c r="L1938" t="s">
        <v>576</v>
      </c>
      <c r="M1938" t="s">
        <v>547</v>
      </c>
      <c r="N1938" t="s">
        <v>546</v>
      </c>
      <c r="O1938" t="s">
        <v>547</v>
      </c>
      <c r="P1938" t="s">
        <v>548</v>
      </c>
      <c r="Q1938" t="s">
        <v>549</v>
      </c>
      <c r="R1938" t="s">
        <v>558</v>
      </c>
      <c r="S1938" t="s">
        <v>559</v>
      </c>
      <c r="T1938" s="113">
        <v>22</v>
      </c>
      <c r="U1938" t="s">
        <v>718</v>
      </c>
    </row>
    <row r="1939" spans="1:23" x14ac:dyDescent="0.25">
      <c r="A1939" t="s">
        <v>716</v>
      </c>
      <c r="B1939" t="s">
        <v>717</v>
      </c>
      <c r="C1939" t="s">
        <v>187</v>
      </c>
      <c r="D1939" t="s">
        <v>538</v>
      </c>
      <c r="F1939" t="s">
        <v>539</v>
      </c>
      <c r="G1939" t="s">
        <v>540</v>
      </c>
      <c r="H1939" t="s">
        <v>541</v>
      </c>
      <c r="I1939" t="s">
        <v>542</v>
      </c>
      <c r="J1939" t="s">
        <v>543</v>
      </c>
      <c r="K1939">
        <v>21</v>
      </c>
      <c r="L1939" t="s">
        <v>576</v>
      </c>
      <c r="M1939" t="s">
        <v>547</v>
      </c>
      <c r="N1939" t="s">
        <v>546</v>
      </c>
      <c r="O1939" t="s">
        <v>547</v>
      </c>
      <c r="P1939" t="s">
        <v>548</v>
      </c>
      <c r="Q1939" t="s">
        <v>549</v>
      </c>
      <c r="R1939" t="s">
        <v>560</v>
      </c>
      <c r="S1939" t="s">
        <v>561</v>
      </c>
      <c r="T1939" s="113">
        <v>76</v>
      </c>
      <c r="U1939" t="s">
        <v>718</v>
      </c>
    </row>
    <row r="1940" spans="1:23" x14ac:dyDescent="0.25">
      <c r="A1940" t="s">
        <v>716</v>
      </c>
      <c r="B1940" t="s">
        <v>717</v>
      </c>
      <c r="C1940" t="s">
        <v>187</v>
      </c>
      <c r="D1940" t="s">
        <v>538</v>
      </c>
      <c r="F1940" t="s">
        <v>539</v>
      </c>
      <c r="G1940" t="s">
        <v>540</v>
      </c>
      <c r="H1940" t="s">
        <v>541</v>
      </c>
      <c r="I1940" t="s">
        <v>542</v>
      </c>
      <c r="J1940" t="s">
        <v>543</v>
      </c>
      <c r="K1940">
        <v>21</v>
      </c>
      <c r="L1940" t="s">
        <v>576</v>
      </c>
      <c r="M1940" t="s">
        <v>547</v>
      </c>
      <c r="N1940" t="s">
        <v>546</v>
      </c>
      <c r="O1940" t="s">
        <v>547</v>
      </c>
      <c r="P1940" t="s">
        <v>548</v>
      </c>
      <c r="Q1940" t="s">
        <v>549</v>
      </c>
      <c r="R1940" t="s">
        <v>562</v>
      </c>
      <c r="S1940" t="s">
        <v>563</v>
      </c>
      <c r="T1940" s="113">
        <v>5538</v>
      </c>
      <c r="U1940" t="s">
        <v>718</v>
      </c>
    </row>
    <row r="1941" spans="1:23" x14ac:dyDescent="0.25">
      <c r="A1941" t="s">
        <v>716</v>
      </c>
      <c r="B1941" t="s">
        <v>717</v>
      </c>
      <c r="C1941" t="s">
        <v>187</v>
      </c>
      <c r="D1941" t="s">
        <v>538</v>
      </c>
      <c r="F1941" t="s">
        <v>539</v>
      </c>
      <c r="G1941" t="s">
        <v>540</v>
      </c>
      <c r="H1941" t="s">
        <v>541</v>
      </c>
      <c r="I1941" t="s">
        <v>542</v>
      </c>
      <c r="J1941" t="s">
        <v>543</v>
      </c>
      <c r="K1941">
        <v>21</v>
      </c>
      <c r="L1941" t="s">
        <v>576</v>
      </c>
      <c r="M1941" t="s">
        <v>547</v>
      </c>
      <c r="N1941" t="s">
        <v>546</v>
      </c>
      <c r="O1941" t="s">
        <v>547</v>
      </c>
      <c r="P1941" t="s">
        <v>548</v>
      </c>
      <c r="Q1941" t="s">
        <v>549</v>
      </c>
      <c r="R1941" t="s">
        <v>564</v>
      </c>
      <c r="S1941" t="s">
        <v>565</v>
      </c>
      <c r="T1941" s="113">
        <v>1174</v>
      </c>
      <c r="U1941" t="s">
        <v>718</v>
      </c>
    </row>
    <row r="1942" spans="1:23" x14ac:dyDescent="0.25">
      <c r="A1942" t="s">
        <v>716</v>
      </c>
      <c r="B1942" t="s">
        <v>717</v>
      </c>
      <c r="C1942" t="s">
        <v>187</v>
      </c>
      <c r="D1942" t="s">
        <v>538</v>
      </c>
      <c r="F1942" t="s">
        <v>539</v>
      </c>
      <c r="G1942" t="s">
        <v>540</v>
      </c>
      <c r="H1942" t="s">
        <v>541</v>
      </c>
      <c r="I1942" t="s">
        <v>542</v>
      </c>
      <c r="J1942" t="s">
        <v>543</v>
      </c>
      <c r="K1942">
        <v>21</v>
      </c>
      <c r="L1942" t="s">
        <v>576</v>
      </c>
      <c r="M1942" t="s">
        <v>547</v>
      </c>
      <c r="N1942" t="s">
        <v>546</v>
      </c>
      <c r="O1942" t="s">
        <v>547</v>
      </c>
      <c r="P1942" t="s">
        <v>548</v>
      </c>
      <c r="Q1942" t="s">
        <v>549</v>
      </c>
      <c r="R1942" t="s">
        <v>566</v>
      </c>
      <c r="S1942" t="s">
        <v>567</v>
      </c>
      <c r="T1942" s="113">
        <v>14</v>
      </c>
      <c r="U1942" t="s">
        <v>718</v>
      </c>
    </row>
    <row r="1943" spans="1:23" x14ac:dyDescent="0.25">
      <c r="A1943" t="s">
        <v>716</v>
      </c>
      <c r="B1943" t="s">
        <v>717</v>
      </c>
      <c r="C1943" t="s">
        <v>187</v>
      </c>
      <c r="D1943" t="s">
        <v>538</v>
      </c>
      <c r="F1943" t="s">
        <v>539</v>
      </c>
      <c r="G1943" t="s">
        <v>540</v>
      </c>
      <c r="H1943" t="s">
        <v>541</v>
      </c>
      <c r="I1943" t="s">
        <v>542</v>
      </c>
      <c r="J1943" t="s">
        <v>543</v>
      </c>
      <c r="K1943">
        <v>21</v>
      </c>
      <c r="L1943" t="s">
        <v>576</v>
      </c>
      <c r="M1943" t="s">
        <v>547</v>
      </c>
      <c r="N1943" t="s">
        <v>546</v>
      </c>
      <c r="O1943" t="s">
        <v>547</v>
      </c>
      <c r="P1943" t="s">
        <v>548</v>
      </c>
      <c r="Q1943" t="s">
        <v>549</v>
      </c>
      <c r="R1943" t="s">
        <v>568</v>
      </c>
      <c r="S1943" t="s">
        <v>569</v>
      </c>
      <c r="T1943" s="113">
        <v>1722</v>
      </c>
      <c r="U1943" t="s">
        <v>718</v>
      </c>
    </row>
    <row r="1944" spans="1:23" x14ac:dyDescent="0.25">
      <c r="A1944" t="s">
        <v>716</v>
      </c>
      <c r="B1944" t="s">
        <v>717</v>
      </c>
      <c r="C1944" t="s">
        <v>187</v>
      </c>
      <c r="D1944" t="s">
        <v>538</v>
      </c>
      <c r="F1944" t="s">
        <v>539</v>
      </c>
      <c r="G1944" t="s">
        <v>540</v>
      </c>
      <c r="H1944" t="s">
        <v>541</v>
      </c>
      <c r="I1944" t="s">
        <v>542</v>
      </c>
      <c r="J1944" t="s">
        <v>543</v>
      </c>
      <c r="K1944">
        <v>21</v>
      </c>
      <c r="L1944" t="s">
        <v>576</v>
      </c>
      <c r="M1944" t="s">
        <v>547</v>
      </c>
      <c r="N1944" t="s">
        <v>546</v>
      </c>
      <c r="O1944" t="s">
        <v>547</v>
      </c>
      <c r="P1944" t="s">
        <v>548</v>
      </c>
      <c r="Q1944" t="s">
        <v>549</v>
      </c>
      <c r="R1944" t="s">
        <v>572</v>
      </c>
      <c r="S1944" t="s">
        <v>573</v>
      </c>
      <c r="U1944" t="s">
        <v>718</v>
      </c>
    </row>
    <row r="1945" spans="1:23" s="49" customFormat="1" x14ac:dyDescent="0.25">
      <c r="A1945" s="49" t="s">
        <v>33</v>
      </c>
      <c r="B1945" s="49" t="s">
        <v>719</v>
      </c>
      <c r="C1945" s="49" t="s">
        <v>187</v>
      </c>
      <c r="D1945" s="49" t="s">
        <v>538</v>
      </c>
      <c r="F1945" s="49" t="s">
        <v>539</v>
      </c>
      <c r="G1945" s="49" t="s">
        <v>540</v>
      </c>
      <c r="H1945" s="49" t="s">
        <v>541</v>
      </c>
      <c r="I1945" s="49" t="s">
        <v>542</v>
      </c>
      <c r="J1945" s="49" t="s">
        <v>543</v>
      </c>
      <c r="K1945" s="49">
        <v>21</v>
      </c>
      <c r="L1945" s="49" t="s">
        <v>544</v>
      </c>
      <c r="M1945" s="49" t="s">
        <v>545</v>
      </c>
      <c r="N1945" s="49" t="s">
        <v>546</v>
      </c>
      <c r="O1945" s="49" t="s">
        <v>547</v>
      </c>
      <c r="P1945" s="49" t="s">
        <v>548</v>
      </c>
      <c r="Q1945" s="49" t="s">
        <v>549</v>
      </c>
      <c r="R1945" s="49" t="s">
        <v>131</v>
      </c>
      <c r="S1945" s="49" t="s">
        <v>550</v>
      </c>
      <c r="T1945" s="116">
        <v>1264</v>
      </c>
      <c r="U1945" s="49" t="s">
        <v>668</v>
      </c>
      <c r="V1945" s="50" t="s">
        <v>858</v>
      </c>
      <c r="W1945" s="116">
        <f>('ILO employment 2007'!T1946+'ILO employment 2007'!T1947+'ILO employment 2007'!T1948)*( 1 +'ILO employment 2007'!T1955/('ILO employment 2007'!T1945-'ILO employment 2007'!T1955))</f>
        <v>216.60000000000002</v>
      </c>
    </row>
    <row r="1946" spans="1:23" s="49" customFormat="1" x14ac:dyDescent="0.25">
      <c r="A1946" s="49" t="s">
        <v>33</v>
      </c>
      <c r="B1946" s="49" t="s">
        <v>719</v>
      </c>
      <c r="C1946" s="49" t="s">
        <v>187</v>
      </c>
      <c r="D1946" s="49" t="s">
        <v>538</v>
      </c>
      <c r="F1946" s="49" t="s">
        <v>539</v>
      </c>
      <c r="G1946" s="49" t="s">
        <v>540</v>
      </c>
      <c r="H1946" s="49" t="s">
        <v>541</v>
      </c>
      <c r="I1946" s="49" t="s">
        <v>542</v>
      </c>
      <c r="J1946" s="49" t="s">
        <v>543</v>
      </c>
      <c r="K1946" s="49">
        <v>21</v>
      </c>
      <c r="L1946" s="49" t="s">
        <v>544</v>
      </c>
      <c r="M1946" s="49" t="s">
        <v>545</v>
      </c>
      <c r="N1946" s="49" t="s">
        <v>546</v>
      </c>
      <c r="O1946" s="49" t="s">
        <v>547</v>
      </c>
      <c r="P1946" s="49" t="s">
        <v>548</v>
      </c>
      <c r="Q1946" s="49" t="s">
        <v>549</v>
      </c>
      <c r="R1946" s="49" t="s">
        <v>552</v>
      </c>
      <c r="S1946" s="49" t="s">
        <v>553</v>
      </c>
      <c r="T1946" s="116">
        <v>37.200000000000003</v>
      </c>
      <c r="U1946" s="49" t="s">
        <v>668</v>
      </c>
      <c r="V1946" s="50" t="s">
        <v>859</v>
      </c>
      <c r="W1946" s="116">
        <f>('ILO employment 2007'!T1949+'ILO employment 2007'!T1950+'ILO employment 2007'!T1951+'ILO employment 2007'!T1952+'ILO employment 2007'!T1953+'ILO employment 2007'!T1954)*( 1 +'ILO employment 2007'!T1955/('ILO employment 2007'!T1945-'ILO employment 2007'!T1955))</f>
        <v>1047.2</v>
      </c>
    </row>
    <row r="1947" spans="1:23" s="49" customFormat="1" x14ac:dyDescent="0.25">
      <c r="A1947" s="49" t="s">
        <v>33</v>
      </c>
      <c r="B1947" s="49" t="s">
        <v>719</v>
      </c>
      <c r="C1947" s="49" t="s">
        <v>187</v>
      </c>
      <c r="D1947" s="49" t="s">
        <v>538</v>
      </c>
      <c r="F1947" s="49" t="s">
        <v>539</v>
      </c>
      <c r="G1947" s="49" t="s">
        <v>540</v>
      </c>
      <c r="H1947" s="49" t="s">
        <v>541</v>
      </c>
      <c r="I1947" s="49" t="s">
        <v>542</v>
      </c>
      <c r="J1947" s="49" t="s">
        <v>543</v>
      </c>
      <c r="K1947" s="49">
        <v>21</v>
      </c>
      <c r="L1947" s="49" t="s">
        <v>544</v>
      </c>
      <c r="M1947" s="49" t="s">
        <v>545</v>
      </c>
      <c r="N1947" s="49" t="s">
        <v>546</v>
      </c>
      <c r="O1947" s="49" t="s">
        <v>547</v>
      </c>
      <c r="P1947" s="49" t="s">
        <v>548</v>
      </c>
      <c r="Q1947" s="49" t="s">
        <v>549</v>
      </c>
      <c r="R1947" s="49" t="s">
        <v>554</v>
      </c>
      <c r="S1947" s="49" t="s">
        <v>555</v>
      </c>
      <c r="T1947" s="116">
        <v>117.7</v>
      </c>
      <c r="U1947" s="49" t="s">
        <v>668</v>
      </c>
      <c r="V1947" s="50" t="s">
        <v>862</v>
      </c>
      <c r="W1947" s="116">
        <f>SUM(T1946:T1955)</f>
        <v>1263.8</v>
      </c>
    </row>
    <row r="1948" spans="1:23" s="49" customFormat="1" x14ac:dyDescent="0.25">
      <c r="A1948" s="49" t="s">
        <v>33</v>
      </c>
      <c r="B1948" s="49" t="s">
        <v>719</v>
      </c>
      <c r="C1948" s="49" t="s">
        <v>187</v>
      </c>
      <c r="D1948" s="49" t="s">
        <v>538</v>
      </c>
      <c r="F1948" s="49" t="s">
        <v>539</v>
      </c>
      <c r="G1948" s="49" t="s">
        <v>540</v>
      </c>
      <c r="H1948" s="49" t="s">
        <v>541</v>
      </c>
      <c r="I1948" s="49" t="s">
        <v>542</v>
      </c>
      <c r="J1948" s="49" t="s">
        <v>543</v>
      </c>
      <c r="K1948" s="49">
        <v>21</v>
      </c>
      <c r="L1948" s="49" t="s">
        <v>544</v>
      </c>
      <c r="M1948" s="49" t="s">
        <v>545</v>
      </c>
      <c r="N1948" s="49" t="s">
        <v>546</v>
      </c>
      <c r="O1948" s="49" t="s">
        <v>547</v>
      </c>
      <c r="P1948" s="49" t="s">
        <v>548</v>
      </c>
      <c r="Q1948" s="49" t="s">
        <v>549</v>
      </c>
      <c r="R1948" s="49" t="s">
        <v>556</v>
      </c>
      <c r="S1948" s="49" t="s">
        <v>557</v>
      </c>
      <c r="T1948" s="116">
        <v>61.7</v>
      </c>
      <c r="U1948" s="49" t="s">
        <v>668</v>
      </c>
      <c r="V1948" s="50"/>
      <c r="W1948" s="116"/>
    </row>
    <row r="1949" spans="1:23" s="49" customFormat="1" x14ac:dyDescent="0.25">
      <c r="A1949" s="49" t="s">
        <v>33</v>
      </c>
      <c r="B1949" s="49" t="s">
        <v>719</v>
      </c>
      <c r="C1949" s="49" t="s">
        <v>187</v>
      </c>
      <c r="D1949" s="49" t="s">
        <v>538</v>
      </c>
      <c r="F1949" s="49" t="s">
        <v>539</v>
      </c>
      <c r="G1949" s="49" t="s">
        <v>540</v>
      </c>
      <c r="H1949" s="49" t="s">
        <v>541</v>
      </c>
      <c r="I1949" s="49" t="s">
        <v>542</v>
      </c>
      <c r="J1949" s="49" t="s">
        <v>543</v>
      </c>
      <c r="K1949" s="49">
        <v>21</v>
      </c>
      <c r="L1949" s="49" t="s">
        <v>544</v>
      </c>
      <c r="M1949" s="49" t="s">
        <v>545</v>
      </c>
      <c r="N1949" s="49" t="s">
        <v>546</v>
      </c>
      <c r="O1949" s="49" t="s">
        <v>547</v>
      </c>
      <c r="P1949" s="49" t="s">
        <v>548</v>
      </c>
      <c r="Q1949" s="49" t="s">
        <v>549</v>
      </c>
      <c r="R1949" s="49" t="s">
        <v>558</v>
      </c>
      <c r="S1949" s="49" t="s">
        <v>559</v>
      </c>
      <c r="T1949" s="116">
        <v>141.6</v>
      </c>
      <c r="U1949" s="49" t="s">
        <v>668</v>
      </c>
      <c r="V1949" s="50"/>
      <c r="W1949" s="116"/>
    </row>
    <row r="1950" spans="1:23" s="49" customFormat="1" x14ac:dyDescent="0.25">
      <c r="A1950" s="49" t="s">
        <v>33</v>
      </c>
      <c r="B1950" s="49" t="s">
        <v>719</v>
      </c>
      <c r="C1950" s="49" t="s">
        <v>187</v>
      </c>
      <c r="D1950" s="49" t="s">
        <v>538</v>
      </c>
      <c r="F1950" s="49" t="s">
        <v>539</v>
      </c>
      <c r="G1950" s="49" t="s">
        <v>540</v>
      </c>
      <c r="H1950" s="49" t="s">
        <v>541</v>
      </c>
      <c r="I1950" s="49" t="s">
        <v>542</v>
      </c>
      <c r="J1950" s="49" t="s">
        <v>543</v>
      </c>
      <c r="K1950" s="49">
        <v>21</v>
      </c>
      <c r="L1950" s="49" t="s">
        <v>544</v>
      </c>
      <c r="M1950" s="49" t="s">
        <v>545</v>
      </c>
      <c r="N1950" s="49" t="s">
        <v>546</v>
      </c>
      <c r="O1950" s="49" t="s">
        <v>547</v>
      </c>
      <c r="P1950" s="49" t="s">
        <v>548</v>
      </c>
      <c r="Q1950" s="49" t="s">
        <v>549</v>
      </c>
      <c r="R1950" s="49" t="s">
        <v>560</v>
      </c>
      <c r="S1950" s="49" t="s">
        <v>561</v>
      </c>
      <c r="T1950" s="116">
        <v>210.4</v>
      </c>
      <c r="U1950" s="49" t="s">
        <v>668</v>
      </c>
      <c r="V1950" s="50"/>
      <c r="W1950" s="116"/>
    </row>
    <row r="1951" spans="1:23" s="49" customFormat="1" x14ac:dyDescent="0.25">
      <c r="A1951" s="49" t="s">
        <v>33</v>
      </c>
      <c r="B1951" s="49" t="s">
        <v>719</v>
      </c>
      <c r="C1951" s="49" t="s">
        <v>187</v>
      </c>
      <c r="D1951" s="49" t="s">
        <v>538</v>
      </c>
      <c r="F1951" s="49" t="s">
        <v>539</v>
      </c>
      <c r="G1951" s="49" t="s">
        <v>540</v>
      </c>
      <c r="H1951" s="49" t="s">
        <v>541</v>
      </c>
      <c r="I1951" s="49" t="s">
        <v>542</v>
      </c>
      <c r="J1951" s="49" t="s">
        <v>543</v>
      </c>
      <c r="K1951" s="49">
        <v>21</v>
      </c>
      <c r="L1951" s="49" t="s">
        <v>544</v>
      </c>
      <c r="M1951" s="49" t="s">
        <v>545</v>
      </c>
      <c r="N1951" s="49" t="s">
        <v>546</v>
      </c>
      <c r="O1951" s="49" t="s">
        <v>547</v>
      </c>
      <c r="P1951" s="49" t="s">
        <v>548</v>
      </c>
      <c r="Q1951" s="49" t="s">
        <v>549</v>
      </c>
      <c r="R1951" s="49" t="s">
        <v>562</v>
      </c>
      <c r="S1951" s="49" t="s">
        <v>563</v>
      </c>
      <c r="T1951" s="116">
        <v>183.2</v>
      </c>
      <c r="U1951" s="49" t="s">
        <v>668</v>
      </c>
      <c r="V1951" s="50"/>
      <c r="W1951" s="116"/>
    </row>
    <row r="1952" spans="1:23" s="49" customFormat="1" x14ac:dyDescent="0.25">
      <c r="A1952" s="49" t="s">
        <v>33</v>
      </c>
      <c r="B1952" s="49" t="s">
        <v>719</v>
      </c>
      <c r="C1952" s="49" t="s">
        <v>187</v>
      </c>
      <c r="D1952" s="49" t="s">
        <v>538</v>
      </c>
      <c r="F1952" s="49" t="s">
        <v>539</v>
      </c>
      <c r="G1952" s="49" t="s">
        <v>540</v>
      </c>
      <c r="H1952" s="49" t="s">
        <v>541</v>
      </c>
      <c r="I1952" s="49" t="s">
        <v>542</v>
      </c>
      <c r="J1952" s="49" t="s">
        <v>543</v>
      </c>
      <c r="K1952" s="49">
        <v>21</v>
      </c>
      <c r="L1952" s="49" t="s">
        <v>544</v>
      </c>
      <c r="M1952" s="49" t="s">
        <v>545</v>
      </c>
      <c r="N1952" s="49" t="s">
        <v>546</v>
      </c>
      <c r="O1952" s="49" t="s">
        <v>547</v>
      </c>
      <c r="P1952" s="49" t="s">
        <v>548</v>
      </c>
      <c r="Q1952" s="49" t="s">
        <v>549</v>
      </c>
      <c r="R1952" s="49" t="s">
        <v>564</v>
      </c>
      <c r="S1952" s="49" t="s">
        <v>565</v>
      </c>
      <c r="T1952" s="116">
        <v>180.7</v>
      </c>
      <c r="U1952" s="49" t="s">
        <v>668</v>
      </c>
      <c r="V1952" s="50"/>
      <c r="W1952" s="116"/>
    </row>
    <row r="1953" spans="1:23" s="49" customFormat="1" x14ac:dyDescent="0.25">
      <c r="A1953" s="49" t="s">
        <v>33</v>
      </c>
      <c r="B1953" s="49" t="s">
        <v>719</v>
      </c>
      <c r="C1953" s="49" t="s">
        <v>187</v>
      </c>
      <c r="D1953" s="49" t="s">
        <v>538</v>
      </c>
      <c r="F1953" s="49" t="s">
        <v>539</v>
      </c>
      <c r="G1953" s="49" t="s">
        <v>540</v>
      </c>
      <c r="H1953" s="49" t="s">
        <v>541</v>
      </c>
      <c r="I1953" s="49" t="s">
        <v>542</v>
      </c>
      <c r="J1953" s="49" t="s">
        <v>543</v>
      </c>
      <c r="K1953" s="49">
        <v>21</v>
      </c>
      <c r="L1953" s="49" t="s">
        <v>544</v>
      </c>
      <c r="M1953" s="49" t="s">
        <v>545</v>
      </c>
      <c r="N1953" s="49" t="s">
        <v>546</v>
      </c>
      <c r="O1953" s="49" t="s">
        <v>547</v>
      </c>
      <c r="P1953" s="49" t="s">
        <v>548</v>
      </c>
      <c r="Q1953" s="49" t="s">
        <v>549</v>
      </c>
      <c r="R1953" s="49" t="s">
        <v>566</v>
      </c>
      <c r="S1953" s="49" t="s">
        <v>567</v>
      </c>
      <c r="T1953" s="116">
        <v>84.6</v>
      </c>
      <c r="U1953" s="49" t="s">
        <v>668</v>
      </c>
      <c r="V1953" s="50"/>
      <c r="W1953" s="116"/>
    </row>
    <row r="1954" spans="1:23" s="49" customFormat="1" x14ac:dyDescent="0.25">
      <c r="A1954" s="49" t="s">
        <v>33</v>
      </c>
      <c r="B1954" s="49" t="s">
        <v>719</v>
      </c>
      <c r="C1954" s="49" t="s">
        <v>187</v>
      </c>
      <c r="D1954" s="49" t="s">
        <v>538</v>
      </c>
      <c r="F1954" s="49" t="s">
        <v>539</v>
      </c>
      <c r="G1954" s="49" t="s">
        <v>540</v>
      </c>
      <c r="H1954" s="49" t="s">
        <v>541</v>
      </c>
      <c r="I1954" s="49" t="s">
        <v>542</v>
      </c>
      <c r="J1954" s="49" t="s">
        <v>543</v>
      </c>
      <c r="K1954" s="49">
        <v>21</v>
      </c>
      <c r="L1954" s="49" t="s">
        <v>544</v>
      </c>
      <c r="M1954" s="49" t="s">
        <v>545</v>
      </c>
      <c r="N1954" s="49" t="s">
        <v>546</v>
      </c>
      <c r="O1954" s="49" t="s">
        <v>547</v>
      </c>
      <c r="P1954" s="49" t="s">
        <v>548</v>
      </c>
      <c r="Q1954" s="49" t="s">
        <v>549</v>
      </c>
      <c r="R1954" s="49" t="s">
        <v>568</v>
      </c>
      <c r="S1954" s="49" t="s">
        <v>569</v>
      </c>
      <c r="T1954" s="116">
        <v>246.7</v>
      </c>
      <c r="U1954" s="49" t="s">
        <v>668</v>
      </c>
      <c r="V1954" s="50"/>
      <c r="W1954" s="116"/>
    </row>
    <row r="1955" spans="1:23" s="49" customFormat="1" x14ac:dyDescent="0.25">
      <c r="A1955" s="49" t="s">
        <v>33</v>
      </c>
      <c r="B1955" s="49" t="s">
        <v>719</v>
      </c>
      <c r="C1955" s="49" t="s">
        <v>187</v>
      </c>
      <c r="D1955" s="49" t="s">
        <v>538</v>
      </c>
      <c r="F1955" s="49" t="s">
        <v>539</v>
      </c>
      <c r="G1955" s="49" t="s">
        <v>540</v>
      </c>
      <c r="H1955" s="49" t="s">
        <v>541</v>
      </c>
      <c r="I1955" s="49" t="s">
        <v>542</v>
      </c>
      <c r="J1955" s="49" t="s">
        <v>543</v>
      </c>
      <c r="K1955" s="49">
        <v>21</v>
      </c>
      <c r="L1955" s="49" t="s">
        <v>544</v>
      </c>
      <c r="M1955" s="49" t="s">
        <v>545</v>
      </c>
      <c r="N1955" s="49" t="s">
        <v>546</v>
      </c>
      <c r="O1955" s="49" t="s">
        <v>547</v>
      </c>
      <c r="P1955" s="49" t="s">
        <v>548</v>
      </c>
      <c r="Q1955" s="49" t="s">
        <v>549</v>
      </c>
      <c r="R1955" s="49" t="s">
        <v>572</v>
      </c>
      <c r="S1955" s="49" t="s">
        <v>573</v>
      </c>
      <c r="T1955" s="116"/>
      <c r="U1955" s="49" t="s">
        <v>668</v>
      </c>
      <c r="V1955" s="50"/>
      <c r="W1955" s="116"/>
    </row>
    <row r="1956" spans="1:23" x14ac:dyDescent="0.25">
      <c r="A1956" t="s">
        <v>33</v>
      </c>
      <c r="B1956" t="s">
        <v>719</v>
      </c>
      <c r="C1956" t="s">
        <v>187</v>
      </c>
      <c r="D1956" t="s">
        <v>538</v>
      </c>
      <c r="F1956" t="s">
        <v>539</v>
      </c>
      <c r="G1956" t="s">
        <v>540</v>
      </c>
      <c r="H1956" t="s">
        <v>541</v>
      </c>
      <c r="I1956" t="s">
        <v>542</v>
      </c>
      <c r="J1956" t="s">
        <v>543</v>
      </c>
      <c r="K1956">
        <v>21</v>
      </c>
      <c r="L1956" t="s">
        <v>574</v>
      </c>
      <c r="M1956" t="s">
        <v>575</v>
      </c>
      <c r="N1956" t="s">
        <v>546</v>
      </c>
      <c r="O1956" t="s">
        <v>547</v>
      </c>
      <c r="P1956" t="s">
        <v>548</v>
      </c>
      <c r="Q1956" t="s">
        <v>549</v>
      </c>
      <c r="R1956" t="s">
        <v>131</v>
      </c>
      <c r="S1956" t="s">
        <v>550</v>
      </c>
      <c r="T1956" s="113">
        <v>799.1</v>
      </c>
      <c r="U1956" t="s">
        <v>668</v>
      </c>
    </row>
    <row r="1957" spans="1:23" x14ac:dyDescent="0.25">
      <c r="A1957" t="s">
        <v>33</v>
      </c>
      <c r="B1957" t="s">
        <v>719</v>
      </c>
      <c r="C1957" t="s">
        <v>187</v>
      </c>
      <c r="D1957" t="s">
        <v>538</v>
      </c>
      <c r="F1957" t="s">
        <v>539</v>
      </c>
      <c r="G1957" t="s">
        <v>540</v>
      </c>
      <c r="H1957" t="s">
        <v>541</v>
      </c>
      <c r="I1957" t="s">
        <v>542</v>
      </c>
      <c r="J1957" t="s">
        <v>543</v>
      </c>
      <c r="K1957">
        <v>21</v>
      </c>
      <c r="L1957" t="s">
        <v>574</v>
      </c>
      <c r="M1957" t="s">
        <v>575</v>
      </c>
      <c r="N1957" t="s">
        <v>546</v>
      </c>
      <c r="O1957" t="s">
        <v>547</v>
      </c>
      <c r="P1957" t="s">
        <v>548</v>
      </c>
      <c r="Q1957" t="s">
        <v>549</v>
      </c>
      <c r="R1957" t="s">
        <v>552</v>
      </c>
      <c r="S1957" t="s">
        <v>553</v>
      </c>
      <c r="T1957" s="113">
        <v>21</v>
      </c>
      <c r="U1957" t="s">
        <v>668</v>
      </c>
    </row>
    <row r="1958" spans="1:23" x14ac:dyDescent="0.25">
      <c r="A1958" t="s">
        <v>33</v>
      </c>
      <c r="B1958" t="s">
        <v>719</v>
      </c>
      <c r="C1958" t="s">
        <v>187</v>
      </c>
      <c r="D1958" t="s">
        <v>538</v>
      </c>
      <c r="F1958" t="s">
        <v>539</v>
      </c>
      <c r="G1958" t="s">
        <v>540</v>
      </c>
      <c r="H1958" t="s">
        <v>541</v>
      </c>
      <c r="I1958" t="s">
        <v>542</v>
      </c>
      <c r="J1958" t="s">
        <v>543</v>
      </c>
      <c r="K1958">
        <v>21</v>
      </c>
      <c r="L1958" t="s">
        <v>574</v>
      </c>
      <c r="M1958" t="s">
        <v>575</v>
      </c>
      <c r="N1958" t="s">
        <v>546</v>
      </c>
      <c r="O1958" t="s">
        <v>547</v>
      </c>
      <c r="P1958" t="s">
        <v>548</v>
      </c>
      <c r="Q1958" t="s">
        <v>549</v>
      </c>
      <c r="R1958" t="s">
        <v>554</v>
      </c>
      <c r="S1958" t="s">
        <v>555</v>
      </c>
      <c r="T1958" s="113">
        <v>50.7</v>
      </c>
      <c r="U1958" t="s">
        <v>668</v>
      </c>
    </row>
    <row r="1959" spans="1:23" x14ac:dyDescent="0.25">
      <c r="A1959" t="s">
        <v>33</v>
      </c>
      <c r="B1959" t="s">
        <v>719</v>
      </c>
      <c r="C1959" t="s">
        <v>187</v>
      </c>
      <c r="D1959" t="s">
        <v>538</v>
      </c>
      <c r="F1959" t="s">
        <v>539</v>
      </c>
      <c r="G1959" t="s">
        <v>540</v>
      </c>
      <c r="H1959" t="s">
        <v>541</v>
      </c>
      <c r="I1959" t="s">
        <v>542</v>
      </c>
      <c r="J1959" t="s">
        <v>543</v>
      </c>
      <c r="K1959">
        <v>21</v>
      </c>
      <c r="L1959" t="s">
        <v>574</v>
      </c>
      <c r="M1959" t="s">
        <v>575</v>
      </c>
      <c r="N1959" t="s">
        <v>546</v>
      </c>
      <c r="O1959" t="s">
        <v>547</v>
      </c>
      <c r="P1959" t="s">
        <v>548</v>
      </c>
      <c r="Q1959" t="s">
        <v>549</v>
      </c>
      <c r="R1959" t="s">
        <v>556</v>
      </c>
      <c r="S1959" t="s">
        <v>557</v>
      </c>
      <c r="T1959" s="113">
        <v>35.9</v>
      </c>
      <c r="U1959" t="s">
        <v>668</v>
      </c>
    </row>
    <row r="1960" spans="1:23" x14ac:dyDescent="0.25">
      <c r="A1960" t="s">
        <v>33</v>
      </c>
      <c r="B1960" t="s">
        <v>719</v>
      </c>
      <c r="C1960" t="s">
        <v>187</v>
      </c>
      <c r="D1960" t="s">
        <v>538</v>
      </c>
      <c r="F1960" t="s">
        <v>539</v>
      </c>
      <c r="G1960" t="s">
        <v>540</v>
      </c>
      <c r="H1960" t="s">
        <v>541</v>
      </c>
      <c r="I1960" t="s">
        <v>542</v>
      </c>
      <c r="J1960" t="s">
        <v>543</v>
      </c>
      <c r="K1960">
        <v>21</v>
      </c>
      <c r="L1960" t="s">
        <v>574</v>
      </c>
      <c r="M1960" t="s">
        <v>575</v>
      </c>
      <c r="N1960" t="s">
        <v>546</v>
      </c>
      <c r="O1960" t="s">
        <v>547</v>
      </c>
      <c r="P1960" t="s">
        <v>548</v>
      </c>
      <c r="Q1960" t="s">
        <v>549</v>
      </c>
      <c r="R1960" t="s">
        <v>558</v>
      </c>
      <c r="S1960" t="s">
        <v>559</v>
      </c>
      <c r="T1960" s="113">
        <v>43.9</v>
      </c>
      <c r="U1960" t="s">
        <v>668</v>
      </c>
    </row>
    <row r="1961" spans="1:23" x14ac:dyDescent="0.25">
      <c r="A1961" t="s">
        <v>33</v>
      </c>
      <c r="B1961" t="s">
        <v>719</v>
      </c>
      <c r="C1961" t="s">
        <v>187</v>
      </c>
      <c r="D1961" t="s">
        <v>538</v>
      </c>
      <c r="F1961" t="s">
        <v>539</v>
      </c>
      <c r="G1961" t="s">
        <v>540</v>
      </c>
      <c r="H1961" t="s">
        <v>541</v>
      </c>
      <c r="I1961" t="s">
        <v>542</v>
      </c>
      <c r="J1961" t="s">
        <v>543</v>
      </c>
      <c r="K1961">
        <v>21</v>
      </c>
      <c r="L1961" t="s">
        <v>574</v>
      </c>
      <c r="M1961" t="s">
        <v>575</v>
      </c>
      <c r="N1961" t="s">
        <v>546</v>
      </c>
      <c r="O1961" t="s">
        <v>547</v>
      </c>
      <c r="P1961" t="s">
        <v>548</v>
      </c>
      <c r="Q1961" t="s">
        <v>549</v>
      </c>
      <c r="R1961" t="s">
        <v>560</v>
      </c>
      <c r="S1961" t="s">
        <v>561</v>
      </c>
      <c r="T1961" s="113">
        <v>107.6</v>
      </c>
      <c r="U1961" t="s">
        <v>668</v>
      </c>
    </row>
    <row r="1962" spans="1:23" x14ac:dyDescent="0.25">
      <c r="A1962" t="s">
        <v>33</v>
      </c>
      <c r="B1962" t="s">
        <v>719</v>
      </c>
      <c r="C1962" t="s">
        <v>187</v>
      </c>
      <c r="D1962" t="s">
        <v>538</v>
      </c>
      <c r="F1962" t="s">
        <v>539</v>
      </c>
      <c r="G1962" t="s">
        <v>540</v>
      </c>
      <c r="H1962" t="s">
        <v>541</v>
      </c>
      <c r="I1962" t="s">
        <v>542</v>
      </c>
      <c r="J1962" t="s">
        <v>543</v>
      </c>
      <c r="K1962">
        <v>21</v>
      </c>
      <c r="L1962" t="s">
        <v>574</v>
      </c>
      <c r="M1962" t="s">
        <v>575</v>
      </c>
      <c r="N1962" t="s">
        <v>546</v>
      </c>
      <c r="O1962" t="s">
        <v>547</v>
      </c>
      <c r="P1962" t="s">
        <v>548</v>
      </c>
      <c r="Q1962" t="s">
        <v>549</v>
      </c>
      <c r="R1962" t="s">
        <v>562</v>
      </c>
      <c r="S1962" t="s">
        <v>563</v>
      </c>
      <c r="T1962" s="113">
        <v>168.4</v>
      </c>
      <c r="U1962" t="s">
        <v>668</v>
      </c>
    </row>
    <row r="1963" spans="1:23" x14ac:dyDescent="0.25">
      <c r="A1963" t="s">
        <v>33</v>
      </c>
      <c r="B1963" t="s">
        <v>719</v>
      </c>
      <c r="C1963" t="s">
        <v>187</v>
      </c>
      <c r="D1963" t="s">
        <v>538</v>
      </c>
      <c r="F1963" t="s">
        <v>539</v>
      </c>
      <c r="G1963" t="s">
        <v>540</v>
      </c>
      <c r="H1963" t="s">
        <v>541</v>
      </c>
      <c r="I1963" t="s">
        <v>542</v>
      </c>
      <c r="J1963" t="s">
        <v>543</v>
      </c>
      <c r="K1963">
        <v>21</v>
      </c>
      <c r="L1963" t="s">
        <v>574</v>
      </c>
      <c r="M1963" t="s">
        <v>575</v>
      </c>
      <c r="N1963" t="s">
        <v>546</v>
      </c>
      <c r="O1963" t="s">
        <v>547</v>
      </c>
      <c r="P1963" t="s">
        <v>548</v>
      </c>
      <c r="Q1963" t="s">
        <v>549</v>
      </c>
      <c r="R1963" t="s">
        <v>564</v>
      </c>
      <c r="S1963" t="s">
        <v>565</v>
      </c>
      <c r="T1963" s="113">
        <v>154.6</v>
      </c>
      <c r="U1963" t="s">
        <v>668</v>
      </c>
    </row>
    <row r="1964" spans="1:23" x14ac:dyDescent="0.25">
      <c r="A1964" t="s">
        <v>33</v>
      </c>
      <c r="B1964" t="s">
        <v>719</v>
      </c>
      <c r="C1964" t="s">
        <v>187</v>
      </c>
      <c r="D1964" t="s">
        <v>538</v>
      </c>
      <c r="F1964" t="s">
        <v>539</v>
      </c>
      <c r="G1964" t="s">
        <v>540</v>
      </c>
      <c r="H1964" t="s">
        <v>541</v>
      </c>
      <c r="I1964" t="s">
        <v>542</v>
      </c>
      <c r="J1964" t="s">
        <v>543</v>
      </c>
      <c r="K1964">
        <v>21</v>
      </c>
      <c r="L1964" t="s">
        <v>574</v>
      </c>
      <c r="M1964" t="s">
        <v>575</v>
      </c>
      <c r="N1964" t="s">
        <v>546</v>
      </c>
      <c r="O1964" t="s">
        <v>547</v>
      </c>
      <c r="P1964" t="s">
        <v>548</v>
      </c>
      <c r="Q1964" t="s">
        <v>549</v>
      </c>
      <c r="R1964" t="s">
        <v>566</v>
      </c>
      <c r="S1964" t="s">
        <v>567</v>
      </c>
      <c r="T1964" s="113">
        <v>81.599999999999994</v>
      </c>
      <c r="U1964" t="s">
        <v>668</v>
      </c>
    </row>
    <row r="1965" spans="1:23" x14ac:dyDescent="0.25">
      <c r="A1965" t="s">
        <v>33</v>
      </c>
      <c r="B1965" t="s">
        <v>719</v>
      </c>
      <c r="C1965" t="s">
        <v>187</v>
      </c>
      <c r="D1965" t="s">
        <v>538</v>
      </c>
      <c r="F1965" t="s">
        <v>539</v>
      </c>
      <c r="G1965" t="s">
        <v>540</v>
      </c>
      <c r="H1965" t="s">
        <v>541</v>
      </c>
      <c r="I1965" t="s">
        <v>542</v>
      </c>
      <c r="J1965" t="s">
        <v>543</v>
      </c>
      <c r="K1965">
        <v>21</v>
      </c>
      <c r="L1965" t="s">
        <v>574</v>
      </c>
      <c r="M1965" t="s">
        <v>575</v>
      </c>
      <c r="N1965" t="s">
        <v>546</v>
      </c>
      <c r="O1965" t="s">
        <v>547</v>
      </c>
      <c r="P1965" t="s">
        <v>548</v>
      </c>
      <c r="Q1965" t="s">
        <v>549</v>
      </c>
      <c r="R1965" t="s">
        <v>568</v>
      </c>
      <c r="S1965" t="s">
        <v>569</v>
      </c>
      <c r="T1965" s="113">
        <v>135.4</v>
      </c>
      <c r="U1965" t="s">
        <v>668</v>
      </c>
    </row>
    <row r="1966" spans="1:23" x14ac:dyDescent="0.25">
      <c r="A1966" t="s">
        <v>33</v>
      </c>
      <c r="B1966" t="s">
        <v>719</v>
      </c>
      <c r="C1966" t="s">
        <v>187</v>
      </c>
      <c r="D1966" t="s">
        <v>538</v>
      </c>
      <c r="F1966" t="s">
        <v>539</v>
      </c>
      <c r="G1966" t="s">
        <v>540</v>
      </c>
      <c r="H1966" t="s">
        <v>541</v>
      </c>
      <c r="I1966" t="s">
        <v>542</v>
      </c>
      <c r="J1966" t="s">
        <v>543</v>
      </c>
      <c r="K1966">
        <v>21</v>
      </c>
      <c r="L1966" t="s">
        <v>574</v>
      </c>
      <c r="M1966" t="s">
        <v>575</v>
      </c>
      <c r="N1966" t="s">
        <v>546</v>
      </c>
      <c r="O1966" t="s">
        <v>547</v>
      </c>
      <c r="P1966" t="s">
        <v>548</v>
      </c>
      <c r="Q1966" t="s">
        <v>549</v>
      </c>
      <c r="R1966" t="s">
        <v>572</v>
      </c>
      <c r="S1966" t="s">
        <v>573</v>
      </c>
      <c r="U1966" t="s">
        <v>668</v>
      </c>
    </row>
    <row r="1967" spans="1:23" x14ac:dyDescent="0.25">
      <c r="A1967" t="s">
        <v>33</v>
      </c>
      <c r="B1967" t="s">
        <v>719</v>
      </c>
      <c r="C1967" t="s">
        <v>187</v>
      </c>
      <c r="D1967" t="s">
        <v>538</v>
      </c>
      <c r="F1967" t="s">
        <v>539</v>
      </c>
      <c r="G1967" t="s">
        <v>540</v>
      </c>
      <c r="H1967" t="s">
        <v>541</v>
      </c>
      <c r="I1967" t="s">
        <v>542</v>
      </c>
      <c r="J1967" t="s">
        <v>543</v>
      </c>
      <c r="K1967">
        <v>21</v>
      </c>
      <c r="L1967" t="s">
        <v>576</v>
      </c>
      <c r="M1967" t="s">
        <v>547</v>
      </c>
      <c r="N1967" t="s">
        <v>546</v>
      </c>
      <c r="O1967" t="s">
        <v>547</v>
      </c>
      <c r="P1967" t="s">
        <v>548</v>
      </c>
      <c r="Q1967" t="s">
        <v>549</v>
      </c>
      <c r="R1967" t="s">
        <v>131</v>
      </c>
      <c r="S1967" t="s">
        <v>550</v>
      </c>
      <c r="T1967" s="113">
        <v>464.9</v>
      </c>
      <c r="U1967" t="s">
        <v>668</v>
      </c>
    </row>
    <row r="1968" spans="1:23" x14ac:dyDescent="0.25">
      <c r="A1968" t="s">
        <v>33</v>
      </c>
      <c r="B1968" t="s">
        <v>719</v>
      </c>
      <c r="C1968" t="s">
        <v>187</v>
      </c>
      <c r="D1968" t="s">
        <v>538</v>
      </c>
      <c r="F1968" t="s">
        <v>539</v>
      </c>
      <c r="G1968" t="s">
        <v>540</v>
      </c>
      <c r="H1968" t="s">
        <v>541</v>
      </c>
      <c r="I1968" t="s">
        <v>542</v>
      </c>
      <c r="J1968" t="s">
        <v>543</v>
      </c>
      <c r="K1968">
        <v>21</v>
      </c>
      <c r="L1968" t="s">
        <v>576</v>
      </c>
      <c r="M1968" t="s">
        <v>547</v>
      </c>
      <c r="N1968" t="s">
        <v>546</v>
      </c>
      <c r="O1968" t="s">
        <v>547</v>
      </c>
      <c r="P1968" t="s">
        <v>548</v>
      </c>
      <c r="Q1968" t="s">
        <v>549</v>
      </c>
      <c r="R1968" t="s">
        <v>552</v>
      </c>
      <c r="S1968" t="s">
        <v>553</v>
      </c>
      <c r="T1968" s="113">
        <v>16.2</v>
      </c>
      <c r="U1968" t="s">
        <v>668</v>
      </c>
    </row>
    <row r="1969" spans="1:23" x14ac:dyDescent="0.25">
      <c r="A1969" t="s">
        <v>33</v>
      </c>
      <c r="B1969" t="s">
        <v>719</v>
      </c>
      <c r="C1969" t="s">
        <v>187</v>
      </c>
      <c r="D1969" t="s">
        <v>538</v>
      </c>
      <c r="F1969" t="s">
        <v>539</v>
      </c>
      <c r="G1969" t="s">
        <v>540</v>
      </c>
      <c r="H1969" t="s">
        <v>541</v>
      </c>
      <c r="I1969" t="s">
        <v>542</v>
      </c>
      <c r="J1969" t="s">
        <v>543</v>
      </c>
      <c r="K1969">
        <v>21</v>
      </c>
      <c r="L1969" t="s">
        <v>576</v>
      </c>
      <c r="M1969" t="s">
        <v>547</v>
      </c>
      <c r="N1969" t="s">
        <v>546</v>
      </c>
      <c r="O1969" t="s">
        <v>547</v>
      </c>
      <c r="P1969" t="s">
        <v>548</v>
      </c>
      <c r="Q1969" t="s">
        <v>549</v>
      </c>
      <c r="R1969" t="s">
        <v>554</v>
      </c>
      <c r="S1969" t="s">
        <v>555</v>
      </c>
      <c r="T1969" s="113">
        <v>67.099999999999994</v>
      </c>
      <c r="U1969" t="s">
        <v>668</v>
      </c>
    </row>
    <row r="1970" spans="1:23" x14ac:dyDescent="0.25">
      <c r="A1970" t="s">
        <v>33</v>
      </c>
      <c r="B1970" t="s">
        <v>719</v>
      </c>
      <c r="C1970" t="s">
        <v>187</v>
      </c>
      <c r="D1970" t="s">
        <v>538</v>
      </c>
      <c r="F1970" t="s">
        <v>539</v>
      </c>
      <c r="G1970" t="s">
        <v>540</v>
      </c>
      <c r="H1970" t="s">
        <v>541</v>
      </c>
      <c r="I1970" t="s">
        <v>542</v>
      </c>
      <c r="J1970" t="s">
        <v>543</v>
      </c>
      <c r="K1970">
        <v>21</v>
      </c>
      <c r="L1970" t="s">
        <v>576</v>
      </c>
      <c r="M1970" t="s">
        <v>547</v>
      </c>
      <c r="N1970" t="s">
        <v>546</v>
      </c>
      <c r="O1970" t="s">
        <v>547</v>
      </c>
      <c r="P1970" t="s">
        <v>548</v>
      </c>
      <c r="Q1970" t="s">
        <v>549</v>
      </c>
      <c r="R1970" t="s">
        <v>556</v>
      </c>
      <c r="S1970" t="s">
        <v>557</v>
      </c>
      <c r="T1970" s="113">
        <v>25.7</v>
      </c>
      <c r="U1970" t="s">
        <v>668</v>
      </c>
    </row>
    <row r="1971" spans="1:23" x14ac:dyDescent="0.25">
      <c r="A1971" t="s">
        <v>33</v>
      </c>
      <c r="B1971" t="s">
        <v>719</v>
      </c>
      <c r="C1971" t="s">
        <v>187</v>
      </c>
      <c r="D1971" t="s">
        <v>538</v>
      </c>
      <c r="F1971" t="s">
        <v>539</v>
      </c>
      <c r="G1971" t="s">
        <v>540</v>
      </c>
      <c r="H1971" t="s">
        <v>541</v>
      </c>
      <c r="I1971" t="s">
        <v>542</v>
      </c>
      <c r="J1971" t="s">
        <v>543</v>
      </c>
      <c r="K1971">
        <v>21</v>
      </c>
      <c r="L1971" t="s">
        <v>576</v>
      </c>
      <c r="M1971" t="s">
        <v>547</v>
      </c>
      <c r="N1971" t="s">
        <v>546</v>
      </c>
      <c r="O1971" t="s">
        <v>547</v>
      </c>
      <c r="P1971" t="s">
        <v>548</v>
      </c>
      <c r="Q1971" t="s">
        <v>549</v>
      </c>
      <c r="R1971" t="s">
        <v>558</v>
      </c>
      <c r="S1971" t="s">
        <v>559</v>
      </c>
      <c r="T1971" s="113">
        <v>97.8</v>
      </c>
      <c r="U1971" t="s">
        <v>668</v>
      </c>
    </row>
    <row r="1972" spans="1:23" x14ac:dyDescent="0.25">
      <c r="A1972" t="s">
        <v>33</v>
      </c>
      <c r="B1972" t="s">
        <v>719</v>
      </c>
      <c r="C1972" t="s">
        <v>187</v>
      </c>
      <c r="D1972" t="s">
        <v>538</v>
      </c>
      <c r="F1972" t="s">
        <v>539</v>
      </c>
      <c r="G1972" t="s">
        <v>540</v>
      </c>
      <c r="H1972" t="s">
        <v>541</v>
      </c>
      <c r="I1972" t="s">
        <v>542</v>
      </c>
      <c r="J1972" t="s">
        <v>543</v>
      </c>
      <c r="K1972">
        <v>21</v>
      </c>
      <c r="L1972" t="s">
        <v>576</v>
      </c>
      <c r="M1972" t="s">
        <v>547</v>
      </c>
      <c r="N1972" t="s">
        <v>546</v>
      </c>
      <c r="O1972" t="s">
        <v>547</v>
      </c>
      <c r="P1972" t="s">
        <v>548</v>
      </c>
      <c r="Q1972" t="s">
        <v>549</v>
      </c>
      <c r="R1972" t="s">
        <v>560</v>
      </c>
      <c r="S1972" t="s">
        <v>561</v>
      </c>
      <c r="T1972" s="113">
        <v>102.9</v>
      </c>
      <c r="U1972" t="s">
        <v>668</v>
      </c>
    </row>
    <row r="1973" spans="1:23" x14ac:dyDescent="0.25">
      <c r="A1973" t="s">
        <v>33</v>
      </c>
      <c r="B1973" t="s">
        <v>719</v>
      </c>
      <c r="C1973" t="s">
        <v>187</v>
      </c>
      <c r="D1973" t="s">
        <v>538</v>
      </c>
      <c r="F1973" t="s">
        <v>539</v>
      </c>
      <c r="G1973" t="s">
        <v>540</v>
      </c>
      <c r="H1973" t="s">
        <v>541</v>
      </c>
      <c r="I1973" t="s">
        <v>542</v>
      </c>
      <c r="J1973" t="s">
        <v>543</v>
      </c>
      <c r="K1973">
        <v>21</v>
      </c>
      <c r="L1973" t="s">
        <v>576</v>
      </c>
      <c r="M1973" t="s">
        <v>547</v>
      </c>
      <c r="N1973" t="s">
        <v>546</v>
      </c>
      <c r="O1973" t="s">
        <v>547</v>
      </c>
      <c r="P1973" t="s">
        <v>548</v>
      </c>
      <c r="Q1973" t="s">
        <v>549</v>
      </c>
      <c r="R1973" t="s">
        <v>562</v>
      </c>
      <c r="S1973" t="s">
        <v>563</v>
      </c>
      <c r="T1973" s="113">
        <v>14.8</v>
      </c>
      <c r="U1973" t="s">
        <v>668</v>
      </c>
    </row>
    <row r="1974" spans="1:23" x14ac:dyDescent="0.25">
      <c r="A1974" t="s">
        <v>33</v>
      </c>
      <c r="B1974" t="s">
        <v>719</v>
      </c>
      <c r="C1974" t="s">
        <v>187</v>
      </c>
      <c r="D1974" t="s">
        <v>538</v>
      </c>
      <c r="F1974" t="s">
        <v>539</v>
      </c>
      <c r="G1974" t="s">
        <v>540</v>
      </c>
      <c r="H1974" t="s">
        <v>541</v>
      </c>
      <c r="I1974" t="s">
        <v>542</v>
      </c>
      <c r="J1974" t="s">
        <v>543</v>
      </c>
      <c r="K1974">
        <v>21</v>
      </c>
      <c r="L1974" t="s">
        <v>576</v>
      </c>
      <c r="M1974" t="s">
        <v>547</v>
      </c>
      <c r="N1974" t="s">
        <v>546</v>
      </c>
      <c r="O1974" t="s">
        <v>547</v>
      </c>
      <c r="P1974" t="s">
        <v>548</v>
      </c>
      <c r="Q1974" t="s">
        <v>549</v>
      </c>
      <c r="R1974" t="s">
        <v>564</v>
      </c>
      <c r="S1974" t="s">
        <v>565</v>
      </c>
      <c r="T1974" s="113">
        <v>26.1</v>
      </c>
      <c r="U1974" t="s">
        <v>668</v>
      </c>
    </row>
    <row r="1975" spans="1:23" x14ac:dyDescent="0.25">
      <c r="A1975" t="s">
        <v>33</v>
      </c>
      <c r="B1975" t="s">
        <v>719</v>
      </c>
      <c r="C1975" t="s">
        <v>187</v>
      </c>
      <c r="D1975" t="s">
        <v>538</v>
      </c>
      <c r="F1975" t="s">
        <v>539</v>
      </c>
      <c r="G1975" t="s">
        <v>540</v>
      </c>
      <c r="H1975" t="s">
        <v>541</v>
      </c>
      <c r="I1975" t="s">
        <v>542</v>
      </c>
      <c r="J1975" t="s">
        <v>543</v>
      </c>
      <c r="K1975">
        <v>21</v>
      </c>
      <c r="L1975" t="s">
        <v>576</v>
      </c>
      <c r="M1975" t="s">
        <v>547</v>
      </c>
      <c r="N1975" t="s">
        <v>546</v>
      </c>
      <c r="O1975" t="s">
        <v>547</v>
      </c>
      <c r="P1975" t="s">
        <v>548</v>
      </c>
      <c r="Q1975" t="s">
        <v>549</v>
      </c>
      <c r="R1975" t="s">
        <v>566</v>
      </c>
      <c r="S1975" t="s">
        <v>567</v>
      </c>
      <c r="T1975" s="113">
        <v>3</v>
      </c>
      <c r="U1975" t="s">
        <v>668</v>
      </c>
    </row>
    <row r="1976" spans="1:23" x14ac:dyDescent="0.25">
      <c r="A1976" t="s">
        <v>33</v>
      </c>
      <c r="B1976" t="s">
        <v>719</v>
      </c>
      <c r="C1976" t="s">
        <v>187</v>
      </c>
      <c r="D1976" t="s">
        <v>538</v>
      </c>
      <c r="F1976" t="s">
        <v>539</v>
      </c>
      <c r="G1976" t="s">
        <v>540</v>
      </c>
      <c r="H1976" t="s">
        <v>541</v>
      </c>
      <c r="I1976" t="s">
        <v>542</v>
      </c>
      <c r="J1976" t="s">
        <v>543</v>
      </c>
      <c r="K1976">
        <v>21</v>
      </c>
      <c r="L1976" t="s">
        <v>576</v>
      </c>
      <c r="M1976" t="s">
        <v>547</v>
      </c>
      <c r="N1976" t="s">
        <v>546</v>
      </c>
      <c r="O1976" t="s">
        <v>547</v>
      </c>
      <c r="P1976" t="s">
        <v>548</v>
      </c>
      <c r="Q1976" t="s">
        <v>549</v>
      </c>
      <c r="R1976" t="s">
        <v>568</v>
      </c>
      <c r="S1976" t="s">
        <v>569</v>
      </c>
      <c r="T1976" s="113">
        <v>111.3</v>
      </c>
      <c r="U1976" t="s">
        <v>668</v>
      </c>
    </row>
    <row r="1977" spans="1:23" x14ac:dyDescent="0.25">
      <c r="A1977" t="s">
        <v>33</v>
      </c>
      <c r="B1977" t="s">
        <v>719</v>
      </c>
      <c r="C1977" t="s">
        <v>187</v>
      </c>
      <c r="D1977" t="s">
        <v>538</v>
      </c>
      <c r="F1977" t="s">
        <v>539</v>
      </c>
      <c r="G1977" t="s">
        <v>540</v>
      </c>
      <c r="H1977" t="s">
        <v>541</v>
      </c>
      <c r="I1977" t="s">
        <v>542</v>
      </c>
      <c r="J1977" t="s">
        <v>543</v>
      </c>
      <c r="K1977">
        <v>21</v>
      </c>
      <c r="L1977" t="s">
        <v>576</v>
      </c>
      <c r="M1977" t="s">
        <v>547</v>
      </c>
      <c r="N1977" t="s">
        <v>546</v>
      </c>
      <c r="O1977" t="s">
        <v>547</v>
      </c>
      <c r="P1977" t="s">
        <v>548</v>
      </c>
      <c r="Q1977" t="s">
        <v>549</v>
      </c>
      <c r="R1977" t="s">
        <v>572</v>
      </c>
      <c r="S1977" t="s">
        <v>573</v>
      </c>
      <c r="U1977" t="s">
        <v>668</v>
      </c>
    </row>
    <row r="1978" spans="1:23" s="49" customFormat="1" x14ac:dyDescent="0.25">
      <c r="A1978" s="49" t="s">
        <v>365</v>
      </c>
      <c r="B1978" s="49" t="s">
        <v>720</v>
      </c>
      <c r="C1978" s="49" t="s">
        <v>187</v>
      </c>
      <c r="D1978" s="49" t="s">
        <v>538</v>
      </c>
      <c r="E1978" s="49">
        <v>1</v>
      </c>
      <c r="F1978" s="49" t="s">
        <v>539</v>
      </c>
      <c r="G1978" s="49" t="s">
        <v>540</v>
      </c>
      <c r="H1978" s="49" t="s">
        <v>541</v>
      </c>
      <c r="I1978" s="49" t="s">
        <v>542</v>
      </c>
      <c r="J1978" s="49" t="s">
        <v>543</v>
      </c>
      <c r="K1978" s="49">
        <v>21</v>
      </c>
      <c r="L1978" s="49" t="s">
        <v>544</v>
      </c>
      <c r="M1978" s="49" t="s">
        <v>545</v>
      </c>
      <c r="N1978" s="49" t="s">
        <v>546</v>
      </c>
      <c r="O1978" s="49" t="s">
        <v>547</v>
      </c>
      <c r="P1978" s="49" t="s">
        <v>548</v>
      </c>
      <c r="Q1978" s="49" t="s">
        <v>549</v>
      </c>
      <c r="R1978" s="49" t="s">
        <v>131</v>
      </c>
      <c r="S1978" s="49" t="s">
        <v>550</v>
      </c>
      <c r="T1978" s="116">
        <v>2716.3649999999998</v>
      </c>
      <c r="U1978" s="49" t="s">
        <v>721</v>
      </c>
      <c r="V1978" s="50" t="s">
        <v>858</v>
      </c>
      <c r="W1978" s="116">
        <f>('ILO employment 2007'!T1979+'ILO employment 2007'!T1980+'ILO employment 2007'!T1981)*( 1 +'ILO employment 2007'!T1989/('ILO employment 2007'!T1978-'ILO employment 2007'!T1989))</f>
        <v>337.73</v>
      </c>
    </row>
    <row r="1979" spans="1:23" s="49" customFormat="1" x14ac:dyDescent="0.25">
      <c r="A1979" s="49" t="s">
        <v>365</v>
      </c>
      <c r="B1979" s="49" t="s">
        <v>720</v>
      </c>
      <c r="C1979" s="49" t="s">
        <v>187</v>
      </c>
      <c r="D1979" s="49" t="s">
        <v>538</v>
      </c>
      <c r="E1979" s="49">
        <v>1</v>
      </c>
      <c r="F1979" s="49" t="s">
        <v>539</v>
      </c>
      <c r="G1979" s="49" t="s">
        <v>540</v>
      </c>
      <c r="H1979" s="49" t="s">
        <v>541</v>
      </c>
      <c r="I1979" s="49" t="s">
        <v>542</v>
      </c>
      <c r="J1979" s="49" t="s">
        <v>543</v>
      </c>
      <c r="K1979" s="49">
        <v>21</v>
      </c>
      <c r="L1979" s="49" t="s">
        <v>544</v>
      </c>
      <c r="M1979" s="49" t="s">
        <v>545</v>
      </c>
      <c r="N1979" s="49" t="s">
        <v>546</v>
      </c>
      <c r="O1979" s="49" t="s">
        <v>547</v>
      </c>
      <c r="P1979" s="49" t="s">
        <v>548</v>
      </c>
      <c r="Q1979" s="49" t="s">
        <v>549</v>
      </c>
      <c r="R1979" s="49" t="s">
        <v>552</v>
      </c>
      <c r="S1979" s="49" t="s">
        <v>553</v>
      </c>
      <c r="T1979" s="116">
        <v>91.147000000000006</v>
      </c>
      <c r="U1979" s="49" t="s">
        <v>721</v>
      </c>
      <c r="V1979" s="50" t="s">
        <v>859</v>
      </c>
      <c r="W1979" s="116">
        <f>('ILO employment 2007'!T1982+'ILO employment 2007'!T1983+'ILO employment 2007'!T1984+'ILO employment 2007'!T1985+'ILO employment 2007'!T1986+'ILO employment 2007'!T1987+'ILO employment 2007'!T1988)*( 1 +'ILO employment 2007'!T1989/('ILO employment 2007'!T1978-'ILO employment 2007'!T1989))</f>
        <v>2378.6349999999998</v>
      </c>
    </row>
    <row r="1980" spans="1:23" s="49" customFormat="1" x14ac:dyDescent="0.25">
      <c r="A1980" s="49" t="s">
        <v>365</v>
      </c>
      <c r="B1980" s="49" t="s">
        <v>720</v>
      </c>
      <c r="C1980" s="49" t="s">
        <v>187</v>
      </c>
      <c r="D1980" s="49" t="s">
        <v>538</v>
      </c>
      <c r="E1980" s="49">
        <v>1</v>
      </c>
      <c r="F1980" s="49" t="s">
        <v>539</v>
      </c>
      <c r="G1980" s="49" t="s">
        <v>540</v>
      </c>
      <c r="H1980" s="49" t="s">
        <v>541</v>
      </c>
      <c r="I1980" s="49" t="s">
        <v>542</v>
      </c>
      <c r="J1980" s="49" t="s">
        <v>543</v>
      </c>
      <c r="K1980" s="49">
        <v>21</v>
      </c>
      <c r="L1980" s="49" t="s">
        <v>544</v>
      </c>
      <c r="M1980" s="49" t="s">
        <v>545</v>
      </c>
      <c r="N1980" s="49" t="s">
        <v>546</v>
      </c>
      <c r="O1980" s="49" t="s">
        <v>547</v>
      </c>
      <c r="P1980" s="49" t="s">
        <v>548</v>
      </c>
      <c r="Q1980" s="49" t="s">
        <v>549</v>
      </c>
      <c r="R1980" s="49" t="s">
        <v>554</v>
      </c>
      <c r="S1980" s="49" t="s">
        <v>555</v>
      </c>
      <c r="T1980" s="116">
        <v>131.357</v>
      </c>
      <c r="U1980" s="49" t="s">
        <v>721</v>
      </c>
      <c r="V1980" s="50" t="s">
        <v>862</v>
      </c>
      <c r="W1980" s="116">
        <f>SUM(T1979:T1989)</f>
        <v>2716.3650000000002</v>
      </c>
    </row>
    <row r="1981" spans="1:23" s="49" customFormat="1" x14ac:dyDescent="0.25">
      <c r="A1981" s="49" t="s">
        <v>365</v>
      </c>
      <c r="B1981" s="49" t="s">
        <v>720</v>
      </c>
      <c r="C1981" s="49" t="s">
        <v>187</v>
      </c>
      <c r="D1981" s="49" t="s">
        <v>538</v>
      </c>
      <c r="E1981" s="49">
        <v>1</v>
      </c>
      <c r="F1981" s="49" t="s">
        <v>539</v>
      </c>
      <c r="G1981" s="49" t="s">
        <v>540</v>
      </c>
      <c r="H1981" s="49" t="s">
        <v>541</v>
      </c>
      <c r="I1981" s="49" t="s">
        <v>542</v>
      </c>
      <c r="J1981" s="49" t="s">
        <v>543</v>
      </c>
      <c r="K1981" s="49">
        <v>21</v>
      </c>
      <c r="L1981" s="49" t="s">
        <v>544</v>
      </c>
      <c r="M1981" s="49" t="s">
        <v>545</v>
      </c>
      <c r="N1981" s="49" t="s">
        <v>546</v>
      </c>
      <c r="O1981" s="49" t="s">
        <v>547</v>
      </c>
      <c r="P1981" s="49" t="s">
        <v>548</v>
      </c>
      <c r="Q1981" s="49" t="s">
        <v>549</v>
      </c>
      <c r="R1981" s="49" t="s">
        <v>556</v>
      </c>
      <c r="S1981" s="49" t="s">
        <v>557</v>
      </c>
      <c r="T1981" s="116">
        <v>115.226</v>
      </c>
      <c r="U1981" s="49" t="s">
        <v>721</v>
      </c>
      <c r="V1981" s="50"/>
      <c r="W1981" s="116"/>
    </row>
    <row r="1982" spans="1:23" s="49" customFormat="1" x14ac:dyDescent="0.25">
      <c r="A1982" s="49" t="s">
        <v>365</v>
      </c>
      <c r="B1982" s="49" t="s">
        <v>720</v>
      </c>
      <c r="C1982" s="49" t="s">
        <v>187</v>
      </c>
      <c r="D1982" s="49" t="s">
        <v>538</v>
      </c>
      <c r="E1982" s="49">
        <v>1</v>
      </c>
      <c r="F1982" s="49" t="s">
        <v>539</v>
      </c>
      <c r="G1982" s="49" t="s">
        <v>540</v>
      </c>
      <c r="H1982" s="49" t="s">
        <v>541</v>
      </c>
      <c r="I1982" s="49" t="s">
        <v>542</v>
      </c>
      <c r="J1982" s="49" t="s">
        <v>543</v>
      </c>
      <c r="K1982" s="49">
        <v>21</v>
      </c>
      <c r="L1982" s="49" t="s">
        <v>544</v>
      </c>
      <c r="M1982" s="49" t="s">
        <v>545</v>
      </c>
      <c r="N1982" s="49" t="s">
        <v>546</v>
      </c>
      <c r="O1982" s="49" t="s">
        <v>547</v>
      </c>
      <c r="P1982" s="49" t="s">
        <v>548</v>
      </c>
      <c r="Q1982" s="49" t="s">
        <v>549</v>
      </c>
      <c r="R1982" s="49" t="s">
        <v>558</v>
      </c>
      <c r="S1982" s="49" t="s">
        <v>559</v>
      </c>
      <c r="T1982" s="116">
        <v>147.59399999999999</v>
      </c>
      <c r="U1982" s="49" t="s">
        <v>721</v>
      </c>
      <c r="V1982" s="50"/>
      <c r="W1982" s="116"/>
    </row>
    <row r="1983" spans="1:23" s="49" customFormat="1" x14ac:dyDescent="0.25">
      <c r="A1983" s="49" t="s">
        <v>365</v>
      </c>
      <c r="B1983" s="49" t="s">
        <v>720</v>
      </c>
      <c r="C1983" s="49" t="s">
        <v>187</v>
      </c>
      <c r="D1983" s="49" t="s">
        <v>538</v>
      </c>
      <c r="E1983" s="49">
        <v>1</v>
      </c>
      <c r="F1983" s="49" t="s">
        <v>539</v>
      </c>
      <c r="G1983" s="49" t="s">
        <v>540</v>
      </c>
      <c r="H1983" s="49" t="s">
        <v>541</v>
      </c>
      <c r="I1983" s="49" t="s">
        <v>542</v>
      </c>
      <c r="J1983" s="49" t="s">
        <v>543</v>
      </c>
      <c r="K1983" s="49">
        <v>21</v>
      </c>
      <c r="L1983" s="49" t="s">
        <v>544</v>
      </c>
      <c r="M1983" s="49" t="s">
        <v>545</v>
      </c>
      <c r="N1983" s="49" t="s">
        <v>546</v>
      </c>
      <c r="O1983" s="49" t="s">
        <v>547</v>
      </c>
      <c r="P1983" s="49" t="s">
        <v>548</v>
      </c>
      <c r="Q1983" s="49" t="s">
        <v>549</v>
      </c>
      <c r="R1983" s="49" t="s">
        <v>560</v>
      </c>
      <c r="S1983" s="49" t="s">
        <v>561</v>
      </c>
      <c r="T1983" s="116">
        <v>425.59100000000001</v>
      </c>
      <c r="U1983" s="49" t="s">
        <v>721</v>
      </c>
      <c r="V1983" s="50"/>
      <c r="W1983" s="116"/>
    </row>
    <row r="1984" spans="1:23" s="49" customFormat="1" x14ac:dyDescent="0.25">
      <c r="A1984" s="49" t="s">
        <v>365</v>
      </c>
      <c r="B1984" s="49" t="s">
        <v>720</v>
      </c>
      <c r="C1984" s="49" t="s">
        <v>187</v>
      </c>
      <c r="D1984" s="49" t="s">
        <v>538</v>
      </c>
      <c r="E1984" s="49">
        <v>1</v>
      </c>
      <c r="F1984" s="49" t="s">
        <v>539</v>
      </c>
      <c r="G1984" s="49" t="s">
        <v>540</v>
      </c>
      <c r="H1984" s="49" t="s">
        <v>541</v>
      </c>
      <c r="I1984" s="49" t="s">
        <v>542</v>
      </c>
      <c r="J1984" s="49" t="s">
        <v>543</v>
      </c>
      <c r="K1984" s="49">
        <v>21</v>
      </c>
      <c r="L1984" s="49" t="s">
        <v>544</v>
      </c>
      <c r="M1984" s="49" t="s">
        <v>545</v>
      </c>
      <c r="N1984" s="49" t="s">
        <v>546</v>
      </c>
      <c r="O1984" s="49" t="s">
        <v>547</v>
      </c>
      <c r="P1984" s="49" t="s">
        <v>548</v>
      </c>
      <c r="Q1984" s="49" t="s">
        <v>549</v>
      </c>
      <c r="R1984" s="49" t="s">
        <v>562</v>
      </c>
      <c r="S1984" s="49" t="s">
        <v>563</v>
      </c>
      <c r="T1984" s="116">
        <v>739.83399999999995</v>
      </c>
      <c r="U1984" s="49" t="s">
        <v>721</v>
      </c>
      <c r="V1984" s="50"/>
      <c r="W1984" s="116"/>
    </row>
    <row r="1985" spans="1:23" s="49" customFormat="1" x14ac:dyDescent="0.25">
      <c r="A1985" s="49" t="s">
        <v>365</v>
      </c>
      <c r="B1985" s="49" t="s">
        <v>720</v>
      </c>
      <c r="C1985" s="49" t="s">
        <v>187</v>
      </c>
      <c r="D1985" s="49" t="s">
        <v>538</v>
      </c>
      <c r="E1985" s="49">
        <v>1</v>
      </c>
      <c r="F1985" s="49" t="s">
        <v>539</v>
      </c>
      <c r="G1985" s="49" t="s">
        <v>540</v>
      </c>
      <c r="H1985" s="49" t="s">
        <v>541</v>
      </c>
      <c r="I1985" s="49" t="s">
        <v>542</v>
      </c>
      <c r="J1985" s="49" t="s">
        <v>543</v>
      </c>
      <c r="K1985" s="49">
        <v>21</v>
      </c>
      <c r="L1985" s="49" t="s">
        <v>544</v>
      </c>
      <c r="M1985" s="49" t="s">
        <v>545</v>
      </c>
      <c r="N1985" s="49" t="s">
        <v>546</v>
      </c>
      <c r="O1985" s="49" t="s">
        <v>547</v>
      </c>
      <c r="P1985" s="49" t="s">
        <v>548</v>
      </c>
      <c r="Q1985" s="49" t="s">
        <v>549</v>
      </c>
      <c r="R1985" s="49" t="s">
        <v>564</v>
      </c>
      <c r="S1985" s="49" t="s">
        <v>565</v>
      </c>
      <c r="T1985" s="116">
        <v>422.99400000000003</v>
      </c>
      <c r="U1985" s="49" t="s">
        <v>721</v>
      </c>
      <c r="V1985" s="50"/>
      <c r="W1985" s="116"/>
    </row>
    <row r="1986" spans="1:23" s="49" customFormat="1" x14ac:dyDescent="0.25">
      <c r="A1986" s="49" t="s">
        <v>365</v>
      </c>
      <c r="B1986" s="49" t="s">
        <v>720</v>
      </c>
      <c r="C1986" s="49" t="s">
        <v>187</v>
      </c>
      <c r="D1986" s="49" t="s">
        <v>538</v>
      </c>
      <c r="E1986" s="49">
        <v>1</v>
      </c>
      <c r="F1986" s="49" t="s">
        <v>539</v>
      </c>
      <c r="G1986" s="49" t="s">
        <v>540</v>
      </c>
      <c r="H1986" s="49" t="s">
        <v>541</v>
      </c>
      <c r="I1986" s="49" t="s">
        <v>542</v>
      </c>
      <c r="J1986" s="49" t="s">
        <v>543</v>
      </c>
      <c r="K1986" s="49">
        <v>21</v>
      </c>
      <c r="L1986" s="49" t="s">
        <v>544</v>
      </c>
      <c r="M1986" s="49" t="s">
        <v>545</v>
      </c>
      <c r="N1986" s="49" t="s">
        <v>546</v>
      </c>
      <c r="O1986" s="49" t="s">
        <v>547</v>
      </c>
      <c r="P1986" s="49" t="s">
        <v>548</v>
      </c>
      <c r="Q1986" s="49" t="s">
        <v>549</v>
      </c>
      <c r="R1986" s="49" t="s">
        <v>566</v>
      </c>
      <c r="S1986" s="49" t="s">
        <v>567</v>
      </c>
      <c r="T1986" s="116">
        <v>109.764</v>
      </c>
      <c r="U1986" s="49" t="s">
        <v>721</v>
      </c>
      <c r="V1986" s="50"/>
      <c r="W1986" s="116"/>
    </row>
    <row r="1987" spans="1:23" s="49" customFormat="1" x14ac:dyDescent="0.25">
      <c r="A1987" s="49" t="s">
        <v>365</v>
      </c>
      <c r="B1987" s="49" t="s">
        <v>720</v>
      </c>
      <c r="C1987" s="49" t="s">
        <v>187</v>
      </c>
      <c r="D1987" s="49" t="s">
        <v>538</v>
      </c>
      <c r="E1987" s="49">
        <v>1</v>
      </c>
      <c r="F1987" s="49" t="s">
        <v>539</v>
      </c>
      <c r="G1987" s="49" t="s">
        <v>540</v>
      </c>
      <c r="H1987" s="49" t="s">
        <v>541</v>
      </c>
      <c r="I1987" s="49" t="s">
        <v>542</v>
      </c>
      <c r="J1987" s="49" t="s">
        <v>543</v>
      </c>
      <c r="K1987" s="49">
        <v>21</v>
      </c>
      <c r="L1987" s="49" t="s">
        <v>544</v>
      </c>
      <c r="M1987" s="49" t="s">
        <v>545</v>
      </c>
      <c r="N1987" s="49" t="s">
        <v>546</v>
      </c>
      <c r="O1987" s="49" t="s">
        <v>547</v>
      </c>
      <c r="P1987" s="49" t="s">
        <v>548</v>
      </c>
      <c r="Q1987" s="49" t="s">
        <v>549</v>
      </c>
      <c r="R1987" s="49" t="s">
        <v>568</v>
      </c>
      <c r="S1987" s="49" t="s">
        <v>569</v>
      </c>
      <c r="T1987" s="116">
        <v>523.66399999999999</v>
      </c>
      <c r="U1987" s="49" t="s">
        <v>721</v>
      </c>
      <c r="V1987" s="50"/>
      <c r="W1987" s="116"/>
    </row>
    <row r="1988" spans="1:23" s="49" customFormat="1" x14ac:dyDescent="0.25">
      <c r="A1988" s="49" t="s">
        <v>365</v>
      </c>
      <c r="B1988" s="49" t="s">
        <v>720</v>
      </c>
      <c r="C1988" s="49" t="s">
        <v>187</v>
      </c>
      <c r="D1988" s="49" t="s">
        <v>538</v>
      </c>
      <c r="E1988" s="49">
        <v>1</v>
      </c>
      <c r="F1988" s="49" t="s">
        <v>539</v>
      </c>
      <c r="G1988" s="49" t="s">
        <v>540</v>
      </c>
      <c r="H1988" s="49" t="s">
        <v>541</v>
      </c>
      <c r="I1988" s="49" t="s">
        <v>542</v>
      </c>
      <c r="J1988" s="49" t="s">
        <v>543</v>
      </c>
      <c r="K1988" s="49">
        <v>21</v>
      </c>
      <c r="L1988" s="49" t="s">
        <v>544</v>
      </c>
      <c r="M1988" s="49" t="s">
        <v>545</v>
      </c>
      <c r="N1988" s="49" t="s">
        <v>546</v>
      </c>
      <c r="O1988" s="49" t="s">
        <v>547</v>
      </c>
      <c r="P1988" s="49" t="s">
        <v>548</v>
      </c>
      <c r="Q1988" s="49" t="s">
        <v>549</v>
      </c>
      <c r="R1988" s="49" t="s">
        <v>570</v>
      </c>
      <c r="S1988" s="49" t="s">
        <v>571</v>
      </c>
      <c r="T1988" s="116">
        <v>9.1940000000000008</v>
      </c>
      <c r="U1988" s="49" t="s">
        <v>721</v>
      </c>
      <c r="V1988" s="50"/>
      <c r="W1988" s="116"/>
    </row>
    <row r="1989" spans="1:23" s="49" customFormat="1" x14ac:dyDescent="0.25">
      <c r="A1989" s="49" t="s">
        <v>365</v>
      </c>
      <c r="B1989" s="49" t="s">
        <v>720</v>
      </c>
      <c r="C1989" s="49" t="s">
        <v>187</v>
      </c>
      <c r="D1989" s="49" t="s">
        <v>538</v>
      </c>
      <c r="E1989" s="49">
        <v>1</v>
      </c>
      <c r="F1989" s="49" t="s">
        <v>539</v>
      </c>
      <c r="G1989" s="49" t="s">
        <v>540</v>
      </c>
      <c r="H1989" s="49" t="s">
        <v>541</v>
      </c>
      <c r="I1989" s="49" t="s">
        <v>542</v>
      </c>
      <c r="J1989" s="49" t="s">
        <v>543</v>
      </c>
      <c r="K1989" s="49">
        <v>21</v>
      </c>
      <c r="L1989" s="49" t="s">
        <v>544</v>
      </c>
      <c r="M1989" s="49" t="s">
        <v>545</v>
      </c>
      <c r="N1989" s="49" t="s">
        <v>546</v>
      </c>
      <c r="O1989" s="49" t="s">
        <v>547</v>
      </c>
      <c r="P1989" s="49" t="s">
        <v>548</v>
      </c>
      <c r="Q1989" s="49" t="s">
        <v>549</v>
      </c>
      <c r="R1989" s="49" t="s">
        <v>572</v>
      </c>
      <c r="S1989" s="49" t="s">
        <v>573</v>
      </c>
      <c r="T1989" s="116"/>
      <c r="U1989" s="49" t="s">
        <v>721</v>
      </c>
      <c r="V1989" s="50"/>
      <c r="W1989" s="116"/>
    </row>
    <row r="1990" spans="1:23" x14ac:dyDescent="0.25">
      <c r="A1990" t="s">
        <v>365</v>
      </c>
      <c r="B1990" t="s">
        <v>720</v>
      </c>
      <c r="C1990" t="s">
        <v>187</v>
      </c>
      <c r="D1990" t="s">
        <v>538</v>
      </c>
      <c r="E1990">
        <v>1</v>
      </c>
      <c r="F1990" t="s">
        <v>539</v>
      </c>
      <c r="G1990" t="s">
        <v>540</v>
      </c>
      <c r="H1990" t="s">
        <v>541</v>
      </c>
      <c r="I1990" t="s">
        <v>542</v>
      </c>
      <c r="J1990" t="s">
        <v>543</v>
      </c>
      <c r="K1990">
        <v>21</v>
      </c>
      <c r="L1990" t="s">
        <v>574</v>
      </c>
      <c r="M1990" t="s">
        <v>575</v>
      </c>
      <c r="N1990" t="s">
        <v>546</v>
      </c>
      <c r="O1990" t="s">
        <v>547</v>
      </c>
      <c r="P1990" t="s">
        <v>548</v>
      </c>
      <c r="Q1990" t="s">
        <v>549</v>
      </c>
      <c r="R1990" t="s">
        <v>131</v>
      </c>
      <c r="S1990" t="s">
        <v>550</v>
      </c>
      <c r="T1990" s="113">
        <v>1653612</v>
      </c>
      <c r="U1990" t="s">
        <v>721</v>
      </c>
    </row>
    <row r="1991" spans="1:23" x14ac:dyDescent="0.25">
      <c r="A1991" t="s">
        <v>365</v>
      </c>
      <c r="B1991" t="s">
        <v>720</v>
      </c>
      <c r="C1991" t="s">
        <v>187</v>
      </c>
      <c r="D1991" t="s">
        <v>538</v>
      </c>
      <c r="E1991">
        <v>1</v>
      </c>
      <c r="F1991" t="s">
        <v>539</v>
      </c>
      <c r="G1991" t="s">
        <v>540</v>
      </c>
      <c r="H1991" t="s">
        <v>541</v>
      </c>
      <c r="I1991" t="s">
        <v>542</v>
      </c>
      <c r="J1991" t="s">
        <v>543</v>
      </c>
      <c r="K1991">
        <v>21</v>
      </c>
      <c r="L1991" t="s">
        <v>574</v>
      </c>
      <c r="M1991" t="s">
        <v>575</v>
      </c>
      <c r="N1991" t="s">
        <v>546</v>
      </c>
      <c r="O1991" t="s">
        <v>547</v>
      </c>
      <c r="P1991" t="s">
        <v>548</v>
      </c>
      <c r="Q1991" t="s">
        <v>549</v>
      </c>
      <c r="R1991" t="s">
        <v>552</v>
      </c>
      <c r="S1991" t="s">
        <v>553</v>
      </c>
      <c r="T1991" s="113">
        <v>59593</v>
      </c>
      <c r="U1991" t="s">
        <v>721</v>
      </c>
    </row>
    <row r="1992" spans="1:23" x14ac:dyDescent="0.25">
      <c r="A1992" t="s">
        <v>365</v>
      </c>
      <c r="B1992" t="s">
        <v>720</v>
      </c>
      <c r="C1992" t="s">
        <v>187</v>
      </c>
      <c r="D1992" t="s">
        <v>538</v>
      </c>
      <c r="E1992">
        <v>1</v>
      </c>
      <c r="F1992" t="s">
        <v>539</v>
      </c>
      <c r="G1992" t="s">
        <v>540</v>
      </c>
      <c r="H1992" t="s">
        <v>541</v>
      </c>
      <c r="I1992" t="s">
        <v>542</v>
      </c>
      <c r="J1992" t="s">
        <v>543</v>
      </c>
      <c r="K1992">
        <v>21</v>
      </c>
      <c r="L1992" t="s">
        <v>574</v>
      </c>
      <c r="M1992" t="s">
        <v>575</v>
      </c>
      <c r="N1992" t="s">
        <v>546</v>
      </c>
      <c r="O1992" t="s">
        <v>547</v>
      </c>
      <c r="P1992" t="s">
        <v>548</v>
      </c>
      <c r="Q1992" t="s">
        <v>549</v>
      </c>
      <c r="R1992" t="s">
        <v>554</v>
      </c>
      <c r="S1992" t="s">
        <v>555</v>
      </c>
      <c r="T1992" s="113">
        <v>54.14</v>
      </c>
      <c r="U1992" t="s">
        <v>721</v>
      </c>
    </row>
    <row r="1993" spans="1:23" x14ac:dyDescent="0.25">
      <c r="A1993" t="s">
        <v>365</v>
      </c>
      <c r="B1993" t="s">
        <v>720</v>
      </c>
      <c r="C1993" t="s">
        <v>187</v>
      </c>
      <c r="D1993" t="s">
        <v>538</v>
      </c>
      <c r="E1993">
        <v>1</v>
      </c>
      <c r="F1993" t="s">
        <v>539</v>
      </c>
      <c r="G1993" t="s">
        <v>540</v>
      </c>
      <c r="H1993" t="s">
        <v>541</v>
      </c>
      <c r="I1993" t="s">
        <v>542</v>
      </c>
      <c r="J1993" t="s">
        <v>543</v>
      </c>
      <c r="K1993">
        <v>21</v>
      </c>
      <c r="L1993" t="s">
        <v>574</v>
      </c>
      <c r="M1993" t="s">
        <v>575</v>
      </c>
      <c r="N1993" t="s">
        <v>546</v>
      </c>
      <c r="O1993" t="s">
        <v>547</v>
      </c>
      <c r="P1993" t="s">
        <v>548</v>
      </c>
      <c r="Q1993" t="s">
        <v>549</v>
      </c>
      <c r="R1993" t="s">
        <v>556</v>
      </c>
      <c r="S1993" t="s">
        <v>557</v>
      </c>
      <c r="T1993" s="113">
        <v>68573</v>
      </c>
      <c r="U1993" t="s">
        <v>721</v>
      </c>
    </row>
    <row r="1994" spans="1:23" x14ac:dyDescent="0.25">
      <c r="A1994" t="s">
        <v>365</v>
      </c>
      <c r="B1994" t="s">
        <v>720</v>
      </c>
      <c r="C1994" t="s">
        <v>187</v>
      </c>
      <c r="D1994" t="s">
        <v>538</v>
      </c>
      <c r="E1994">
        <v>1</v>
      </c>
      <c r="F1994" t="s">
        <v>539</v>
      </c>
      <c r="G1994" t="s">
        <v>540</v>
      </c>
      <c r="H1994" t="s">
        <v>541</v>
      </c>
      <c r="I1994" t="s">
        <v>542</v>
      </c>
      <c r="J1994" t="s">
        <v>543</v>
      </c>
      <c r="K1994">
        <v>21</v>
      </c>
      <c r="L1994" t="s">
        <v>574</v>
      </c>
      <c r="M1994" t="s">
        <v>575</v>
      </c>
      <c r="N1994" t="s">
        <v>546</v>
      </c>
      <c r="O1994" t="s">
        <v>547</v>
      </c>
      <c r="P1994" t="s">
        <v>548</v>
      </c>
      <c r="Q1994" t="s">
        <v>549</v>
      </c>
      <c r="R1994" t="s">
        <v>558</v>
      </c>
      <c r="S1994" t="s">
        <v>559</v>
      </c>
      <c r="T1994" s="113">
        <v>69058</v>
      </c>
      <c r="U1994" t="s">
        <v>721</v>
      </c>
    </row>
    <row r="1995" spans="1:23" x14ac:dyDescent="0.25">
      <c r="A1995" t="s">
        <v>365</v>
      </c>
      <c r="B1995" t="s">
        <v>720</v>
      </c>
      <c r="C1995" t="s">
        <v>187</v>
      </c>
      <c r="D1995" t="s">
        <v>538</v>
      </c>
      <c r="E1995">
        <v>1</v>
      </c>
      <c r="F1995" t="s">
        <v>539</v>
      </c>
      <c r="G1995" t="s">
        <v>540</v>
      </c>
      <c r="H1995" t="s">
        <v>541</v>
      </c>
      <c r="I1995" t="s">
        <v>542</v>
      </c>
      <c r="J1995" t="s">
        <v>543</v>
      </c>
      <c r="K1995">
        <v>21</v>
      </c>
      <c r="L1995" t="s">
        <v>574</v>
      </c>
      <c r="M1995" t="s">
        <v>575</v>
      </c>
      <c r="N1995" t="s">
        <v>546</v>
      </c>
      <c r="O1995" t="s">
        <v>547</v>
      </c>
      <c r="P1995" t="s">
        <v>548</v>
      </c>
      <c r="Q1995" t="s">
        <v>549</v>
      </c>
      <c r="R1995" t="s">
        <v>560</v>
      </c>
      <c r="S1995" t="s">
        <v>561</v>
      </c>
      <c r="T1995" s="113">
        <v>174343</v>
      </c>
      <c r="U1995" t="s">
        <v>721</v>
      </c>
    </row>
    <row r="1996" spans="1:23" x14ac:dyDescent="0.25">
      <c r="A1996" t="s">
        <v>365</v>
      </c>
      <c r="B1996" t="s">
        <v>720</v>
      </c>
      <c r="C1996" t="s">
        <v>187</v>
      </c>
      <c r="D1996" t="s">
        <v>538</v>
      </c>
      <c r="E1996">
        <v>1</v>
      </c>
      <c r="F1996" t="s">
        <v>539</v>
      </c>
      <c r="G1996" t="s">
        <v>540</v>
      </c>
      <c r="H1996" t="s">
        <v>541</v>
      </c>
      <c r="I1996" t="s">
        <v>542</v>
      </c>
      <c r="J1996" t="s">
        <v>543</v>
      </c>
      <c r="K1996">
        <v>21</v>
      </c>
      <c r="L1996" t="s">
        <v>574</v>
      </c>
      <c r="M1996" t="s">
        <v>575</v>
      </c>
      <c r="N1996" t="s">
        <v>546</v>
      </c>
      <c r="O1996" t="s">
        <v>547</v>
      </c>
      <c r="P1996" t="s">
        <v>548</v>
      </c>
      <c r="Q1996" t="s">
        <v>549</v>
      </c>
      <c r="R1996" t="s">
        <v>562</v>
      </c>
      <c r="S1996" t="s">
        <v>563</v>
      </c>
      <c r="T1996" s="113">
        <v>496493</v>
      </c>
      <c r="U1996" t="s">
        <v>721</v>
      </c>
    </row>
    <row r="1997" spans="1:23" x14ac:dyDescent="0.25">
      <c r="A1997" t="s">
        <v>365</v>
      </c>
      <c r="B1997" t="s">
        <v>720</v>
      </c>
      <c r="C1997" t="s">
        <v>187</v>
      </c>
      <c r="D1997" t="s">
        <v>538</v>
      </c>
      <c r="E1997">
        <v>1</v>
      </c>
      <c r="F1997" t="s">
        <v>539</v>
      </c>
      <c r="G1997" t="s">
        <v>540</v>
      </c>
      <c r="H1997" t="s">
        <v>541</v>
      </c>
      <c r="I1997" t="s">
        <v>542</v>
      </c>
      <c r="J1997" t="s">
        <v>543</v>
      </c>
      <c r="K1997">
        <v>21</v>
      </c>
      <c r="L1997" t="s">
        <v>574</v>
      </c>
      <c r="M1997" t="s">
        <v>575</v>
      </c>
      <c r="N1997" t="s">
        <v>546</v>
      </c>
      <c r="O1997" t="s">
        <v>547</v>
      </c>
      <c r="P1997" t="s">
        <v>548</v>
      </c>
      <c r="Q1997" t="s">
        <v>549</v>
      </c>
      <c r="R1997" t="s">
        <v>564</v>
      </c>
      <c r="S1997" t="s">
        <v>565</v>
      </c>
      <c r="T1997" s="113">
        <v>351734</v>
      </c>
      <c r="U1997" t="s">
        <v>721</v>
      </c>
    </row>
    <row r="1998" spans="1:23" x14ac:dyDescent="0.25">
      <c r="A1998" t="s">
        <v>365</v>
      </c>
      <c r="B1998" t="s">
        <v>720</v>
      </c>
      <c r="C1998" t="s">
        <v>187</v>
      </c>
      <c r="D1998" t="s">
        <v>538</v>
      </c>
      <c r="E1998">
        <v>1</v>
      </c>
      <c r="F1998" t="s">
        <v>539</v>
      </c>
      <c r="G1998" t="s">
        <v>540</v>
      </c>
      <c r="H1998" t="s">
        <v>541</v>
      </c>
      <c r="I1998" t="s">
        <v>542</v>
      </c>
      <c r="J1998" t="s">
        <v>543</v>
      </c>
      <c r="K1998">
        <v>21</v>
      </c>
      <c r="L1998" t="s">
        <v>574</v>
      </c>
      <c r="M1998" t="s">
        <v>575</v>
      </c>
      <c r="N1998" t="s">
        <v>546</v>
      </c>
      <c r="O1998" t="s">
        <v>547</v>
      </c>
      <c r="P1998" t="s">
        <v>548</v>
      </c>
      <c r="Q1998" t="s">
        <v>549</v>
      </c>
      <c r="R1998" t="s">
        <v>566</v>
      </c>
      <c r="S1998" t="s">
        <v>567</v>
      </c>
      <c r="T1998" s="113">
        <v>105623</v>
      </c>
      <c r="U1998" t="s">
        <v>721</v>
      </c>
    </row>
    <row r="1999" spans="1:23" x14ac:dyDescent="0.25">
      <c r="A1999" t="s">
        <v>365</v>
      </c>
      <c r="B1999" t="s">
        <v>720</v>
      </c>
      <c r="C1999" t="s">
        <v>187</v>
      </c>
      <c r="D1999" t="s">
        <v>538</v>
      </c>
      <c r="E1999">
        <v>1</v>
      </c>
      <c r="F1999" t="s">
        <v>539</v>
      </c>
      <c r="G1999" t="s">
        <v>540</v>
      </c>
      <c r="H1999" t="s">
        <v>541</v>
      </c>
      <c r="I1999" t="s">
        <v>542</v>
      </c>
      <c r="J1999" t="s">
        <v>543</v>
      </c>
      <c r="K1999">
        <v>21</v>
      </c>
      <c r="L1999" t="s">
        <v>574</v>
      </c>
      <c r="M1999" t="s">
        <v>575</v>
      </c>
      <c r="N1999" t="s">
        <v>546</v>
      </c>
      <c r="O1999" t="s">
        <v>547</v>
      </c>
      <c r="P1999" t="s">
        <v>548</v>
      </c>
      <c r="Q1999" t="s">
        <v>549</v>
      </c>
      <c r="R1999" t="s">
        <v>568</v>
      </c>
      <c r="S1999" t="s">
        <v>569</v>
      </c>
      <c r="T1999" s="113">
        <v>265.29000000000002</v>
      </c>
      <c r="U1999" t="s">
        <v>721</v>
      </c>
    </row>
    <row r="2000" spans="1:23" x14ac:dyDescent="0.25">
      <c r="A2000" t="s">
        <v>365</v>
      </c>
      <c r="B2000" t="s">
        <v>720</v>
      </c>
      <c r="C2000" t="s">
        <v>187</v>
      </c>
      <c r="D2000" t="s">
        <v>538</v>
      </c>
      <c r="E2000">
        <v>1</v>
      </c>
      <c r="F2000" t="s">
        <v>539</v>
      </c>
      <c r="G2000" t="s">
        <v>540</v>
      </c>
      <c r="H2000" t="s">
        <v>541</v>
      </c>
      <c r="I2000" t="s">
        <v>542</v>
      </c>
      <c r="J2000" t="s">
        <v>543</v>
      </c>
      <c r="K2000">
        <v>21</v>
      </c>
      <c r="L2000" t="s">
        <v>574</v>
      </c>
      <c r="M2000" t="s">
        <v>575</v>
      </c>
      <c r="N2000" t="s">
        <v>546</v>
      </c>
      <c r="O2000" t="s">
        <v>547</v>
      </c>
      <c r="P2000" t="s">
        <v>548</v>
      </c>
      <c r="Q2000" t="s">
        <v>549</v>
      </c>
      <c r="R2000" t="s">
        <v>570</v>
      </c>
      <c r="S2000" t="s">
        <v>571</v>
      </c>
      <c r="T2000" s="113">
        <v>8765</v>
      </c>
      <c r="U2000" t="s">
        <v>721</v>
      </c>
    </row>
    <row r="2001" spans="1:23" x14ac:dyDescent="0.25">
      <c r="A2001" t="s">
        <v>365</v>
      </c>
      <c r="B2001" t="s">
        <v>720</v>
      </c>
      <c r="C2001" t="s">
        <v>187</v>
      </c>
      <c r="D2001" t="s">
        <v>538</v>
      </c>
      <c r="E2001">
        <v>1</v>
      </c>
      <c r="F2001" t="s">
        <v>539</v>
      </c>
      <c r="G2001" t="s">
        <v>540</v>
      </c>
      <c r="H2001" t="s">
        <v>541</v>
      </c>
      <c r="I2001" t="s">
        <v>542</v>
      </c>
      <c r="J2001" t="s">
        <v>543</v>
      </c>
      <c r="K2001">
        <v>21</v>
      </c>
      <c r="L2001" t="s">
        <v>574</v>
      </c>
      <c r="M2001" t="s">
        <v>575</v>
      </c>
      <c r="N2001" t="s">
        <v>546</v>
      </c>
      <c r="O2001" t="s">
        <v>547</v>
      </c>
      <c r="P2001" t="s">
        <v>548</v>
      </c>
      <c r="Q2001" t="s">
        <v>549</v>
      </c>
      <c r="R2001" t="s">
        <v>572</v>
      </c>
      <c r="S2001" t="s">
        <v>573</v>
      </c>
      <c r="U2001" t="s">
        <v>721</v>
      </c>
    </row>
    <row r="2002" spans="1:23" x14ac:dyDescent="0.25">
      <c r="A2002" t="s">
        <v>365</v>
      </c>
      <c r="B2002" t="s">
        <v>720</v>
      </c>
      <c r="C2002" t="s">
        <v>187</v>
      </c>
      <c r="D2002" t="s">
        <v>538</v>
      </c>
      <c r="E2002">
        <v>1</v>
      </c>
      <c r="F2002" t="s">
        <v>539</v>
      </c>
      <c r="G2002" t="s">
        <v>540</v>
      </c>
      <c r="H2002" t="s">
        <v>541</v>
      </c>
      <c r="I2002" t="s">
        <v>542</v>
      </c>
      <c r="J2002" t="s">
        <v>543</v>
      </c>
      <c r="K2002">
        <v>21</v>
      </c>
      <c r="L2002" t="s">
        <v>576</v>
      </c>
      <c r="M2002" t="s">
        <v>547</v>
      </c>
      <c r="N2002" t="s">
        <v>546</v>
      </c>
      <c r="O2002" t="s">
        <v>547</v>
      </c>
      <c r="P2002" t="s">
        <v>548</v>
      </c>
      <c r="Q2002" t="s">
        <v>549</v>
      </c>
      <c r="R2002" t="s">
        <v>131</v>
      </c>
      <c r="S2002" t="s">
        <v>550</v>
      </c>
      <c r="T2002" s="113">
        <v>1062753</v>
      </c>
      <c r="U2002" t="s">
        <v>721</v>
      </c>
    </row>
    <row r="2003" spans="1:23" x14ac:dyDescent="0.25">
      <c r="A2003" t="s">
        <v>365</v>
      </c>
      <c r="B2003" t="s">
        <v>720</v>
      </c>
      <c r="C2003" t="s">
        <v>187</v>
      </c>
      <c r="D2003" t="s">
        <v>538</v>
      </c>
      <c r="E2003">
        <v>1</v>
      </c>
      <c r="F2003" t="s">
        <v>539</v>
      </c>
      <c r="G2003" t="s">
        <v>540</v>
      </c>
      <c r="H2003" t="s">
        <v>541</v>
      </c>
      <c r="I2003" t="s">
        <v>542</v>
      </c>
      <c r="J2003" t="s">
        <v>543</v>
      </c>
      <c r="K2003">
        <v>21</v>
      </c>
      <c r="L2003" t="s">
        <v>576</v>
      </c>
      <c r="M2003" t="s">
        <v>547</v>
      </c>
      <c r="N2003" t="s">
        <v>546</v>
      </c>
      <c r="O2003" t="s">
        <v>547</v>
      </c>
      <c r="P2003" t="s">
        <v>548</v>
      </c>
      <c r="Q2003" t="s">
        <v>549</v>
      </c>
      <c r="R2003" t="s">
        <v>552</v>
      </c>
      <c r="S2003" t="s">
        <v>553</v>
      </c>
      <c r="T2003" s="113">
        <v>31554</v>
      </c>
      <c r="U2003" t="s">
        <v>721</v>
      </c>
    </row>
    <row r="2004" spans="1:23" x14ac:dyDescent="0.25">
      <c r="A2004" t="s">
        <v>365</v>
      </c>
      <c r="B2004" t="s">
        <v>720</v>
      </c>
      <c r="C2004" t="s">
        <v>187</v>
      </c>
      <c r="D2004" t="s">
        <v>538</v>
      </c>
      <c r="E2004">
        <v>1</v>
      </c>
      <c r="F2004" t="s">
        <v>539</v>
      </c>
      <c r="G2004" t="s">
        <v>540</v>
      </c>
      <c r="H2004" t="s">
        <v>541</v>
      </c>
      <c r="I2004" t="s">
        <v>542</v>
      </c>
      <c r="J2004" t="s">
        <v>543</v>
      </c>
      <c r="K2004">
        <v>21</v>
      </c>
      <c r="L2004" t="s">
        <v>576</v>
      </c>
      <c r="M2004" t="s">
        <v>547</v>
      </c>
      <c r="N2004" t="s">
        <v>546</v>
      </c>
      <c r="O2004" t="s">
        <v>547</v>
      </c>
      <c r="P2004" t="s">
        <v>548</v>
      </c>
      <c r="Q2004" t="s">
        <v>549</v>
      </c>
      <c r="R2004" t="s">
        <v>554</v>
      </c>
      <c r="S2004" t="s">
        <v>555</v>
      </c>
      <c r="T2004" s="113">
        <v>77217</v>
      </c>
      <c r="U2004" t="s">
        <v>721</v>
      </c>
    </row>
    <row r="2005" spans="1:23" x14ac:dyDescent="0.25">
      <c r="A2005" t="s">
        <v>365</v>
      </c>
      <c r="B2005" t="s">
        <v>720</v>
      </c>
      <c r="C2005" t="s">
        <v>187</v>
      </c>
      <c r="D2005" t="s">
        <v>538</v>
      </c>
      <c r="E2005">
        <v>1</v>
      </c>
      <c r="F2005" t="s">
        <v>539</v>
      </c>
      <c r="G2005" t="s">
        <v>540</v>
      </c>
      <c r="H2005" t="s">
        <v>541</v>
      </c>
      <c r="I2005" t="s">
        <v>542</v>
      </c>
      <c r="J2005" t="s">
        <v>543</v>
      </c>
      <c r="K2005">
        <v>21</v>
      </c>
      <c r="L2005" t="s">
        <v>576</v>
      </c>
      <c r="M2005" t="s">
        <v>547</v>
      </c>
      <c r="N2005" t="s">
        <v>546</v>
      </c>
      <c r="O2005" t="s">
        <v>547</v>
      </c>
      <c r="P2005" t="s">
        <v>548</v>
      </c>
      <c r="Q2005" t="s">
        <v>549</v>
      </c>
      <c r="R2005" t="s">
        <v>556</v>
      </c>
      <c r="S2005" t="s">
        <v>557</v>
      </c>
      <c r="T2005" s="113">
        <v>46653</v>
      </c>
      <c r="U2005" t="s">
        <v>721</v>
      </c>
    </row>
    <row r="2006" spans="1:23" x14ac:dyDescent="0.25">
      <c r="A2006" t="s">
        <v>365</v>
      </c>
      <c r="B2006" t="s">
        <v>720</v>
      </c>
      <c r="C2006" t="s">
        <v>187</v>
      </c>
      <c r="D2006" t="s">
        <v>538</v>
      </c>
      <c r="E2006">
        <v>1</v>
      </c>
      <c r="F2006" t="s">
        <v>539</v>
      </c>
      <c r="G2006" t="s">
        <v>540</v>
      </c>
      <c r="H2006" t="s">
        <v>541</v>
      </c>
      <c r="I2006" t="s">
        <v>542</v>
      </c>
      <c r="J2006" t="s">
        <v>543</v>
      </c>
      <c r="K2006">
        <v>21</v>
      </c>
      <c r="L2006" t="s">
        <v>576</v>
      </c>
      <c r="M2006" t="s">
        <v>547</v>
      </c>
      <c r="N2006" t="s">
        <v>546</v>
      </c>
      <c r="O2006" t="s">
        <v>547</v>
      </c>
      <c r="P2006" t="s">
        <v>548</v>
      </c>
      <c r="Q2006" t="s">
        <v>549</v>
      </c>
      <c r="R2006" t="s">
        <v>558</v>
      </c>
      <c r="S2006" t="s">
        <v>559</v>
      </c>
      <c r="T2006" s="113">
        <v>78.260000000000005</v>
      </c>
      <c r="U2006" t="s">
        <v>721</v>
      </c>
    </row>
    <row r="2007" spans="1:23" x14ac:dyDescent="0.25">
      <c r="A2007" t="s">
        <v>365</v>
      </c>
      <c r="B2007" t="s">
        <v>720</v>
      </c>
      <c r="C2007" t="s">
        <v>187</v>
      </c>
      <c r="D2007" t="s">
        <v>538</v>
      </c>
      <c r="E2007">
        <v>1</v>
      </c>
      <c r="F2007" t="s">
        <v>539</v>
      </c>
      <c r="G2007" t="s">
        <v>540</v>
      </c>
      <c r="H2007" t="s">
        <v>541</v>
      </c>
      <c r="I2007" t="s">
        <v>542</v>
      </c>
      <c r="J2007" t="s">
        <v>543</v>
      </c>
      <c r="K2007">
        <v>21</v>
      </c>
      <c r="L2007" t="s">
        <v>576</v>
      </c>
      <c r="M2007" t="s">
        <v>547</v>
      </c>
      <c r="N2007" t="s">
        <v>546</v>
      </c>
      <c r="O2007" t="s">
        <v>547</v>
      </c>
      <c r="P2007" t="s">
        <v>548</v>
      </c>
      <c r="Q2007" t="s">
        <v>549</v>
      </c>
      <c r="R2007" t="s">
        <v>560</v>
      </c>
      <c r="S2007" t="s">
        <v>561</v>
      </c>
      <c r="T2007" s="113">
        <v>251248</v>
      </c>
      <c r="U2007" t="s">
        <v>721</v>
      </c>
    </row>
    <row r="2008" spans="1:23" x14ac:dyDescent="0.25">
      <c r="A2008" t="s">
        <v>365</v>
      </c>
      <c r="B2008" t="s">
        <v>720</v>
      </c>
      <c r="C2008" t="s">
        <v>187</v>
      </c>
      <c r="D2008" t="s">
        <v>538</v>
      </c>
      <c r="E2008">
        <v>1</v>
      </c>
      <c r="F2008" t="s">
        <v>539</v>
      </c>
      <c r="G2008" t="s">
        <v>540</v>
      </c>
      <c r="H2008" t="s">
        <v>541</v>
      </c>
      <c r="I2008" t="s">
        <v>542</v>
      </c>
      <c r="J2008" t="s">
        <v>543</v>
      </c>
      <c r="K2008">
        <v>21</v>
      </c>
      <c r="L2008" t="s">
        <v>576</v>
      </c>
      <c r="M2008" t="s">
        <v>547</v>
      </c>
      <c r="N2008" t="s">
        <v>546</v>
      </c>
      <c r="O2008" t="s">
        <v>547</v>
      </c>
      <c r="P2008" t="s">
        <v>548</v>
      </c>
      <c r="Q2008" t="s">
        <v>549</v>
      </c>
      <c r="R2008" t="s">
        <v>562</v>
      </c>
      <c r="S2008" t="s">
        <v>563</v>
      </c>
      <c r="T2008" s="113">
        <v>243341</v>
      </c>
      <c r="U2008" t="s">
        <v>721</v>
      </c>
    </row>
    <row r="2009" spans="1:23" x14ac:dyDescent="0.25">
      <c r="A2009" t="s">
        <v>365</v>
      </c>
      <c r="B2009" t="s">
        <v>720</v>
      </c>
      <c r="C2009" t="s">
        <v>187</v>
      </c>
      <c r="D2009" t="s">
        <v>538</v>
      </c>
      <c r="E2009">
        <v>1</v>
      </c>
      <c r="F2009" t="s">
        <v>539</v>
      </c>
      <c r="G2009" t="s">
        <v>540</v>
      </c>
      <c r="H2009" t="s">
        <v>541</v>
      </c>
      <c r="I2009" t="s">
        <v>542</v>
      </c>
      <c r="J2009" t="s">
        <v>543</v>
      </c>
      <c r="K2009">
        <v>21</v>
      </c>
      <c r="L2009" t="s">
        <v>576</v>
      </c>
      <c r="M2009" t="s">
        <v>547</v>
      </c>
      <c r="N2009" t="s">
        <v>546</v>
      </c>
      <c r="O2009" t="s">
        <v>547</v>
      </c>
      <c r="P2009" t="s">
        <v>548</v>
      </c>
      <c r="Q2009" t="s">
        <v>549</v>
      </c>
      <c r="R2009" t="s">
        <v>564</v>
      </c>
      <c r="S2009" t="s">
        <v>565</v>
      </c>
      <c r="T2009" s="113">
        <v>71.260000000000005</v>
      </c>
      <c r="U2009" t="s">
        <v>721</v>
      </c>
    </row>
    <row r="2010" spans="1:23" x14ac:dyDescent="0.25">
      <c r="A2010" t="s">
        <v>365</v>
      </c>
      <c r="B2010" t="s">
        <v>720</v>
      </c>
      <c r="C2010" t="s">
        <v>187</v>
      </c>
      <c r="D2010" t="s">
        <v>538</v>
      </c>
      <c r="E2010">
        <v>1</v>
      </c>
      <c r="F2010" t="s">
        <v>539</v>
      </c>
      <c r="G2010" t="s">
        <v>540</v>
      </c>
      <c r="H2010" t="s">
        <v>541</v>
      </c>
      <c r="I2010" t="s">
        <v>542</v>
      </c>
      <c r="J2010" t="s">
        <v>543</v>
      </c>
      <c r="K2010">
        <v>21</v>
      </c>
      <c r="L2010" t="s">
        <v>576</v>
      </c>
      <c r="M2010" t="s">
        <v>547</v>
      </c>
      <c r="N2010" t="s">
        <v>546</v>
      </c>
      <c r="O2010" t="s">
        <v>547</v>
      </c>
      <c r="P2010" t="s">
        <v>548</v>
      </c>
      <c r="Q2010" t="s">
        <v>549</v>
      </c>
      <c r="R2010" t="s">
        <v>566</v>
      </c>
      <c r="S2010" t="s">
        <v>567</v>
      </c>
      <c r="T2010" s="113">
        <v>4141</v>
      </c>
      <c r="U2010" t="s">
        <v>721</v>
      </c>
    </row>
    <row r="2011" spans="1:23" x14ac:dyDescent="0.25">
      <c r="A2011" t="s">
        <v>365</v>
      </c>
      <c r="B2011" t="s">
        <v>720</v>
      </c>
      <c r="C2011" t="s">
        <v>187</v>
      </c>
      <c r="D2011" t="s">
        <v>538</v>
      </c>
      <c r="E2011">
        <v>1</v>
      </c>
      <c r="F2011" t="s">
        <v>539</v>
      </c>
      <c r="G2011" t="s">
        <v>540</v>
      </c>
      <c r="H2011" t="s">
        <v>541</v>
      </c>
      <c r="I2011" t="s">
        <v>542</v>
      </c>
      <c r="J2011" t="s">
        <v>543</v>
      </c>
      <c r="K2011">
        <v>21</v>
      </c>
      <c r="L2011" t="s">
        <v>576</v>
      </c>
      <c r="M2011" t="s">
        <v>547</v>
      </c>
      <c r="N2011" t="s">
        <v>546</v>
      </c>
      <c r="O2011" t="s">
        <v>547</v>
      </c>
      <c r="P2011" t="s">
        <v>548</v>
      </c>
      <c r="Q2011" t="s">
        <v>549</v>
      </c>
      <c r="R2011" t="s">
        <v>568</v>
      </c>
      <c r="S2011" t="s">
        <v>569</v>
      </c>
      <c r="T2011" s="113">
        <v>258374</v>
      </c>
      <c r="U2011" t="s">
        <v>721</v>
      </c>
    </row>
    <row r="2012" spans="1:23" x14ac:dyDescent="0.25">
      <c r="A2012" t="s">
        <v>365</v>
      </c>
      <c r="B2012" t="s">
        <v>720</v>
      </c>
      <c r="C2012" t="s">
        <v>187</v>
      </c>
      <c r="D2012" t="s">
        <v>538</v>
      </c>
      <c r="E2012">
        <v>1</v>
      </c>
      <c r="F2012" t="s">
        <v>539</v>
      </c>
      <c r="G2012" t="s">
        <v>540</v>
      </c>
      <c r="H2012" t="s">
        <v>541</v>
      </c>
      <c r="I2012" t="s">
        <v>542</v>
      </c>
      <c r="J2012" t="s">
        <v>543</v>
      </c>
      <c r="K2012">
        <v>21</v>
      </c>
      <c r="L2012" t="s">
        <v>576</v>
      </c>
      <c r="M2012" t="s">
        <v>547</v>
      </c>
      <c r="N2012" t="s">
        <v>546</v>
      </c>
      <c r="O2012" t="s">
        <v>547</v>
      </c>
      <c r="P2012" t="s">
        <v>548</v>
      </c>
      <c r="Q2012" t="s">
        <v>549</v>
      </c>
      <c r="R2012" t="s">
        <v>570</v>
      </c>
      <c r="S2012" t="s">
        <v>571</v>
      </c>
      <c r="T2012" s="113">
        <v>0.42899999999999999</v>
      </c>
      <c r="U2012" t="s">
        <v>721</v>
      </c>
    </row>
    <row r="2013" spans="1:23" x14ac:dyDescent="0.25">
      <c r="A2013" t="s">
        <v>365</v>
      </c>
      <c r="B2013" t="s">
        <v>720</v>
      </c>
      <c r="C2013" t="s">
        <v>187</v>
      </c>
      <c r="D2013" t="s">
        <v>538</v>
      </c>
      <c r="E2013">
        <v>1</v>
      </c>
      <c r="F2013" t="s">
        <v>539</v>
      </c>
      <c r="G2013" t="s">
        <v>540</v>
      </c>
      <c r="H2013" t="s">
        <v>541</v>
      </c>
      <c r="I2013" t="s">
        <v>542</v>
      </c>
      <c r="J2013" t="s">
        <v>543</v>
      </c>
      <c r="K2013">
        <v>21</v>
      </c>
      <c r="L2013" t="s">
        <v>576</v>
      </c>
      <c r="M2013" t="s">
        <v>547</v>
      </c>
      <c r="N2013" t="s">
        <v>546</v>
      </c>
      <c r="O2013" t="s">
        <v>547</v>
      </c>
      <c r="P2013" t="s">
        <v>548</v>
      </c>
      <c r="Q2013" t="s">
        <v>549</v>
      </c>
      <c r="R2013" t="s">
        <v>572</v>
      </c>
      <c r="S2013" t="s">
        <v>573</v>
      </c>
      <c r="U2013" t="s">
        <v>721</v>
      </c>
    </row>
    <row r="2014" spans="1:23" s="47" customFormat="1" x14ac:dyDescent="0.25">
      <c r="A2014" s="47" t="s">
        <v>28</v>
      </c>
      <c r="B2014" s="47" t="s">
        <v>722</v>
      </c>
      <c r="C2014" s="47" t="s">
        <v>187</v>
      </c>
      <c r="D2014" s="47" t="s">
        <v>538</v>
      </c>
      <c r="E2014" s="47">
        <v>1</v>
      </c>
      <c r="F2014" s="47" t="s">
        <v>539</v>
      </c>
      <c r="G2014" s="47" t="s">
        <v>540</v>
      </c>
      <c r="H2014" s="47" t="s">
        <v>541</v>
      </c>
      <c r="I2014" s="47" t="s">
        <v>542</v>
      </c>
      <c r="J2014" s="47" t="s">
        <v>543</v>
      </c>
      <c r="K2014" s="47">
        <v>21</v>
      </c>
      <c r="L2014" s="47" t="s">
        <v>544</v>
      </c>
      <c r="M2014" s="47" t="s">
        <v>545</v>
      </c>
      <c r="N2014" s="47" t="s">
        <v>546</v>
      </c>
      <c r="O2014" s="47" t="s">
        <v>547</v>
      </c>
      <c r="P2014" s="47" t="s">
        <v>548</v>
      </c>
      <c r="Q2014" s="47" t="s">
        <v>549</v>
      </c>
      <c r="R2014" s="47" t="s">
        <v>131</v>
      </c>
      <c r="S2014" s="47" t="s">
        <v>550</v>
      </c>
      <c r="T2014" s="114">
        <v>4163.6670000000004</v>
      </c>
      <c r="U2014" s="47" t="s">
        <v>723</v>
      </c>
      <c r="V2014" s="53" t="s">
        <v>858</v>
      </c>
      <c r="W2014" s="114">
        <f>SUM(T2015:T2017)</f>
        <v>909.90300000000002</v>
      </c>
    </row>
    <row r="2015" spans="1:23" s="47" customFormat="1" x14ac:dyDescent="0.25">
      <c r="A2015" s="47" t="s">
        <v>28</v>
      </c>
      <c r="B2015" s="47" t="s">
        <v>722</v>
      </c>
      <c r="C2015" s="47" t="s">
        <v>187</v>
      </c>
      <c r="D2015" s="47" t="s">
        <v>538</v>
      </c>
      <c r="E2015" s="47">
        <v>1</v>
      </c>
      <c r="F2015" s="47" t="s">
        <v>539</v>
      </c>
      <c r="G2015" s="47" t="s">
        <v>540</v>
      </c>
      <c r="H2015" s="47" t="s">
        <v>541</v>
      </c>
      <c r="I2015" s="47" t="s">
        <v>542</v>
      </c>
      <c r="J2015" s="47" t="s">
        <v>543</v>
      </c>
      <c r="K2015" s="47">
        <v>21</v>
      </c>
      <c r="L2015" s="47" t="s">
        <v>544</v>
      </c>
      <c r="M2015" s="47" t="s">
        <v>545</v>
      </c>
      <c r="N2015" s="47" t="s">
        <v>546</v>
      </c>
      <c r="O2015" s="47" t="s">
        <v>547</v>
      </c>
      <c r="P2015" s="47" t="s">
        <v>548</v>
      </c>
      <c r="Q2015" s="47" t="s">
        <v>549</v>
      </c>
      <c r="R2015" s="47" t="s">
        <v>552</v>
      </c>
      <c r="S2015" s="47" t="s">
        <v>553</v>
      </c>
      <c r="T2015" s="114">
        <v>16.305</v>
      </c>
      <c r="U2015" s="47" t="s">
        <v>723</v>
      </c>
      <c r="V2015" s="53" t="s">
        <v>859</v>
      </c>
      <c r="W2015" s="114">
        <f>SUM(T2018:T2024)</f>
        <v>3253.7669999999998</v>
      </c>
    </row>
    <row r="2016" spans="1:23" s="47" customFormat="1" x14ac:dyDescent="0.25">
      <c r="A2016" s="47" t="s">
        <v>28</v>
      </c>
      <c r="B2016" s="47" t="s">
        <v>722</v>
      </c>
      <c r="C2016" s="47" t="s">
        <v>187</v>
      </c>
      <c r="D2016" s="47" t="s">
        <v>538</v>
      </c>
      <c r="E2016" s="47">
        <v>1</v>
      </c>
      <c r="F2016" s="47" t="s">
        <v>539</v>
      </c>
      <c r="G2016" s="47" t="s">
        <v>540</v>
      </c>
      <c r="H2016" s="47" t="s">
        <v>541</v>
      </c>
      <c r="I2016" s="47" t="s">
        <v>542</v>
      </c>
      <c r="J2016" s="47" t="s">
        <v>543</v>
      </c>
      <c r="K2016" s="47">
        <v>21</v>
      </c>
      <c r="L2016" s="47" t="s">
        <v>544</v>
      </c>
      <c r="M2016" s="47" t="s">
        <v>545</v>
      </c>
      <c r="N2016" s="47" t="s">
        <v>546</v>
      </c>
      <c r="O2016" s="47" t="s">
        <v>547</v>
      </c>
      <c r="P2016" s="47" t="s">
        <v>548</v>
      </c>
      <c r="Q2016" s="47" t="s">
        <v>549</v>
      </c>
      <c r="R2016" s="47" t="s">
        <v>554</v>
      </c>
      <c r="S2016" s="47" t="s">
        <v>555</v>
      </c>
      <c r="T2016" s="114">
        <v>389.99599999999998</v>
      </c>
      <c r="U2016" s="47" t="s">
        <v>723</v>
      </c>
      <c r="V2016" s="112" t="s">
        <v>862</v>
      </c>
      <c r="W2016" s="115">
        <f>SUM(T2015:T2024)</f>
        <v>4163.67</v>
      </c>
    </row>
    <row r="2017" spans="1:24" s="47" customFormat="1" x14ac:dyDescent="0.25">
      <c r="A2017" s="47" t="s">
        <v>28</v>
      </c>
      <c r="B2017" s="47" t="s">
        <v>722</v>
      </c>
      <c r="C2017" s="47" t="s">
        <v>187</v>
      </c>
      <c r="D2017" s="47" t="s">
        <v>538</v>
      </c>
      <c r="E2017" s="47">
        <v>1</v>
      </c>
      <c r="F2017" s="47" t="s">
        <v>539</v>
      </c>
      <c r="G2017" s="47" t="s">
        <v>540</v>
      </c>
      <c r="H2017" s="47" t="s">
        <v>541</v>
      </c>
      <c r="I2017" s="47" t="s">
        <v>542</v>
      </c>
      <c r="J2017" s="47" t="s">
        <v>543</v>
      </c>
      <c r="K2017" s="47">
        <v>21</v>
      </c>
      <c r="L2017" s="47" t="s">
        <v>544</v>
      </c>
      <c r="M2017" s="47" t="s">
        <v>545</v>
      </c>
      <c r="N2017" s="47" t="s">
        <v>546</v>
      </c>
      <c r="O2017" s="47" t="s">
        <v>547</v>
      </c>
      <c r="P2017" s="47" t="s">
        <v>548</v>
      </c>
      <c r="Q2017" s="47" t="s">
        <v>549</v>
      </c>
      <c r="R2017" s="47" t="s">
        <v>556</v>
      </c>
      <c r="S2017" s="47" t="s">
        <v>557</v>
      </c>
      <c r="T2017" s="114">
        <v>503.60199999999998</v>
      </c>
      <c r="U2017" s="47" t="s">
        <v>723</v>
      </c>
      <c r="V2017" s="53"/>
      <c r="W2017" s="114"/>
    </row>
    <row r="2018" spans="1:24" s="47" customFormat="1" x14ac:dyDescent="0.25">
      <c r="A2018" s="47" t="s">
        <v>28</v>
      </c>
      <c r="B2018" s="47" t="s">
        <v>722</v>
      </c>
      <c r="C2018" s="47" t="s">
        <v>187</v>
      </c>
      <c r="D2018" s="47" t="s">
        <v>538</v>
      </c>
      <c r="E2018" s="47">
        <v>1</v>
      </c>
      <c r="F2018" s="47" t="s">
        <v>539</v>
      </c>
      <c r="G2018" s="47" t="s">
        <v>540</v>
      </c>
      <c r="H2018" s="47" t="s">
        <v>541</v>
      </c>
      <c r="I2018" s="47" t="s">
        <v>542</v>
      </c>
      <c r="J2018" s="47" t="s">
        <v>543</v>
      </c>
      <c r="K2018" s="47">
        <v>21</v>
      </c>
      <c r="L2018" s="47" t="s">
        <v>544</v>
      </c>
      <c r="M2018" s="47" t="s">
        <v>545</v>
      </c>
      <c r="N2018" s="47" t="s">
        <v>546</v>
      </c>
      <c r="O2018" s="47" t="s">
        <v>547</v>
      </c>
      <c r="P2018" s="47" t="s">
        <v>548</v>
      </c>
      <c r="Q2018" s="47" t="s">
        <v>549</v>
      </c>
      <c r="R2018" s="47" t="s">
        <v>558</v>
      </c>
      <c r="S2018" s="47" t="s">
        <v>559</v>
      </c>
      <c r="T2018" s="114">
        <v>315.899</v>
      </c>
      <c r="U2018" s="47" t="s">
        <v>723</v>
      </c>
      <c r="V2018" s="53"/>
      <c r="W2018" s="123" t="s">
        <v>860</v>
      </c>
      <c r="X2018" s="47" t="s">
        <v>867</v>
      </c>
    </row>
    <row r="2019" spans="1:24" s="47" customFormat="1" x14ac:dyDescent="0.25">
      <c r="A2019" s="47" t="s">
        <v>28</v>
      </c>
      <c r="B2019" s="47" t="s">
        <v>722</v>
      </c>
      <c r="C2019" s="47" t="s">
        <v>187</v>
      </c>
      <c r="D2019" s="47" t="s">
        <v>538</v>
      </c>
      <c r="E2019" s="47">
        <v>1</v>
      </c>
      <c r="F2019" s="47" t="s">
        <v>539</v>
      </c>
      <c r="G2019" s="47" t="s">
        <v>540</v>
      </c>
      <c r="H2019" s="47" t="s">
        <v>541</v>
      </c>
      <c r="I2019" s="47" t="s">
        <v>542</v>
      </c>
      <c r="J2019" s="47" t="s">
        <v>543</v>
      </c>
      <c r="K2019" s="47">
        <v>21</v>
      </c>
      <c r="L2019" s="47" t="s">
        <v>544</v>
      </c>
      <c r="M2019" s="47" t="s">
        <v>545</v>
      </c>
      <c r="N2019" s="47" t="s">
        <v>546</v>
      </c>
      <c r="O2019" s="47" t="s">
        <v>547</v>
      </c>
      <c r="P2019" s="47" t="s">
        <v>548</v>
      </c>
      <c r="Q2019" s="47" t="s">
        <v>549</v>
      </c>
      <c r="R2019" s="47" t="s">
        <v>560</v>
      </c>
      <c r="S2019" s="47" t="s">
        <v>561</v>
      </c>
      <c r="T2019" s="114">
        <v>645.61</v>
      </c>
      <c r="U2019" s="47" t="s">
        <v>723</v>
      </c>
      <c r="V2019" s="53"/>
      <c r="W2019" s="152" t="s">
        <v>881</v>
      </c>
    </row>
    <row r="2020" spans="1:24" s="47" customFormat="1" x14ac:dyDescent="0.25">
      <c r="A2020" s="47" t="s">
        <v>28</v>
      </c>
      <c r="B2020" s="47" t="s">
        <v>722</v>
      </c>
      <c r="C2020" s="47" t="s">
        <v>187</v>
      </c>
      <c r="D2020" s="47" t="s">
        <v>538</v>
      </c>
      <c r="E2020" s="47">
        <v>1</v>
      </c>
      <c r="F2020" s="47" t="s">
        <v>539</v>
      </c>
      <c r="G2020" s="47" t="s">
        <v>540</v>
      </c>
      <c r="H2020" s="47" t="s">
        <v>541</v>
      </c>
      <c r="I2020" s="47" t="s">
        <v>542</v>
      </c>
      <c r="J2020" s="47" t="s">
        <v>543</v>
      </c>
      <c r="K2020" s="47">
        <v>21</v>
      </c>
      <c r="L2020" s="47" t="s">
        <v>544</v>
      </c>
      <c r="M2020" s="47" t="s">
        <v>545</v>
      </c>
      <c r="N2020" s="47" t="s">
        <v>546</v>
      </c>
      <c r="O2020" s="47" t="s">
        <v>547</v>
      </c>
      <c r="P2020" s="47" t="s">
        <v>548</v>
      </c>
      <c r="Q2020" s="47" t="s">
        <v>549</v>
      </c>
      <c r="R2020" s="47" t="s">
        <v>562</v>
      </c>
      <c r="S2020" s="47" t="s">
        <v>563</v>
      </c>
      <c r="T2020" s="114">
        <v>21.675999999999998</v>
      </c>
      <c r="U2020" s="47" t="s">
        <v>723</v>
      </c>
      <c r="V2020" s="53"/>
      <c r="W2020" s="123" t="s">
        <v>339</v>
      </c>
    </row>
    <row r="2021" spans="1:24" s="47" customFormat="1" x14ac:dyDescent="0.25">
      <c r="A2021" s="47" t="s">
        <v>28</v>
      </c>
      <c r="B2021" s="47" t="s">
        <v>722</v>
      </c>
      <c r="C2021" s="47" t="s">
        <v>187</v>
      </c>
      <c r="D2021" s="47" t="s">
        <v>538</v>
      </c>
      <c r="E2021" s="47">
        <v>1</v>
      </c>
      <c r="F2021" s="47" t="s">
        <v>539</v>
      </c>
      <c r="G2021" s="47" t="s">
        <v>540</v>
      </c>
      <c r="H2021" s="47" t="s">
        <v>541</v>
      </c>
      <c r="I2021" s="47" t="s">
        <v>542</v>
      </c>
      <c r="J2021" s="47" t="s">
        <v>543</v>
      </c>
      <c r="K2021" s="47">
        <v>21</v>
      </c>
      <c r="L2021" s="47" t="s">
        <v>544</v>
      </c>
      <c r="M2021" s="47" t="s">
        <v>545</v>
      </c>
      <c r="N2021" s="47" t="s">
        <v>546</v>
      </c>
      <c r="O2021" s="47" t="s">
        <v>547</v>
      </c>
      <c r="P2021" s="47" t="s">
        <v>548</v>
      </c>
      <c r="Q2021" s="47" t="s">
        <v>549</v>
      </c>
      <c r="R2021" s="47" t="s">
        <v>564</v>
      </c>
      <c r="S2021" s="47" t="s">
        <v>565</v>
      </c>
      <c r="T2021" s="114">
        <v>519.75</v>
      </c>
      <c r="U2021" s="47" t="s">
        <v>723</v>
      </c>
      <c r="V2021" s="53"/>
      <c r="W2021" s="114"/>
    </row>
    <row r="2022" spans="1:24" s="47" customFormat="1" x14ac:dyDescent="0.25">
      <c r="A2022" s="47" t="s">
        <v>28</v>
      </c>
      <c r="B2022" s="47" t="s">
        <v>722</v>
      </c>
      <c r="C2022" s="47" t="s">
        <v>187</v>
      </c>
      <c r="D2022" s="47" t="s">
        <v>538</v>
      </c>
      <c r="E2022" s="47">
        <v>1</v>
      </c>
      <c r="F2022" s="47" t="s">
        <v>539</v>
      </c>
      <c r="G2022" s="47" t="s">
        <v>540</v>
      </c>
      <c r="H2022" s="47" t="s">
        <v>541</v>
      </c>
      <c r="I2022" s="47" t="s">
        <v>542</v>
      </c>
      <c r="J2022" s="47" t="s">
        <v>543</v>
      </c>
      <c r="K2022" s="47">
        <v>21</v>
      </c>
      <c r="L2022" s="47" t="s">
        <v>544</v>
      </c>
      <c r="M2022" s="47" t="s">
        <v>545</v>
      </c>
      <c r="N2022" s="47" t="s">
        <v>546</v>
      </c>
      <c r="O2022" s="47" t="s">
        <v>547</v>
      </c>
      <c r="P2022" s="47" t="s">
        <v>548</v>
      </c>
      <c r="Q2022" s="47" t="s">
        <v>549</v>
      </c>
      <c r="R2022" s="47" t="s">
        <v>566</v>
      </c>
      <c r="S2022" s="47" t="s">
        <v>567</v>
      </c>
      <c r="T2022" s="114">
        <v>412.096</v>
      </c>
      <c r="U2022" s="47" t="s">
        <v>723</v>
      </c>
      <c r="V2022" s="53"/>
      <c r="W2022" s="114"/>
    </row>
    <row r="2023" spans="1:24" s="47" customFormat="1" x14ac:dyDescent="0.25">
      <c r="A2023" s="47" t="s">
        <v>28</v>
      </c>
      <c r="B2023" s="47" t="s">
        <v>722</v>
      </c>
      <c r="C2023" s="47" t="s">
        <v>187</v>
      </c>
      <c r="D2023" s="47" t="s">
        <v>538</v>
      </c>
      <c r="E2023" s="47">
        <v>1</v>
      </c>
      <c r="F2023" s="47" t="s">
        <v>539</v>
      </c>
      <c r="G2023" s="47" t="s">
        <v>540</v>
      </c>
      <c r="H2023" s="47" t="s">
        <v>541</v>
      </c>
      <c r="I2023" s="47" t="s">
        <v>542</v>
      </c>
      <c r="J2023" s="47" t="s">
        <v>543</v>
      </c>
      <c r="K2023" s="47">
        <v>21</v>
      </c>
      <c r="L2023" s="47" t="s">
        <v>544</v>
      </c>
      <c r="M2023" s="47" t="s">
        <v>545</v>
      </c>
      <c r="N2023" s="47" t="s">
        <v>546</v>
      </c>
      <c r="O2023" s="47" t="s">
        <v>547</v>
      </c>
      <c r="P2023" s="47" t="s">
        <v>548</v>
      </c>
      <c r="Q2023" s="47" t="s">
        <v>549</v>
      </c>
      <c r="R2023" s="47" t="s">
        <v>568</v>
      </c>
      <c r="S2023" s="47" t="s">
        <v>569</v>
      </c>
      <c r="T2023" s="114">
        <v>1262.7270000000001</v>
      </c>
      <c r="U2023" s="47" t="s">
        <v>723</v>
      </c>
      <c r="V2023" s="53"/>
      <c r="W2023" s="114"/>
    </row>
    <row r="2024" spans="1:24" s="47" customFormat="1" x14ac:dyDescent="0.25">
      <c r="A2024" s="47" t="s">
        <v>28</v>
      </c>
      <c r="B2024" s="47" t="s">
        <v>722</v>
      </c>
      <c r="C2024" s="47" t="s">
        <v>187</v>
      </c>
      <c r="D2024" s="47" t="s">
        <v>538</v>
      </c>
      <c r="E2024" s="47">
        <v>1</v>
      </c>
      <c r="F2024" s="47" t="s">
        <v>539</v>
      </c>
      <c r="G2024" s="47" t="s">
        <v>540</v>
      </c>
      <c r="H2024" s="47" t="s">
        <v>541</v>
      </c>
      <c r="I2024" s="47" t="s">
        <v>542</v>
      </c>
      <c r="J2024" s="47" t="s">
        <v>543</v>
      </c>
      <c r="K2024" s="47">
        <v>21</v>
      </c>
      <c r="L2024" s="47" t="s">
        <v>544</v>
      </c>
      <c r="M2024" s="47" t="s">
        <v>545</v>
      </c>
      <c r="N2024" s="47" t="s">
        <v>546</v>
      </c>
      <c r="O2024" s="47" t="s">
        <v>547</v>
      </c>
      <c r="P2024" s="47" t="s">
        <v>548</v>
      </c>
      <c r="Q2024" s="47" t="s">
        <v>549</v>
      </c>
      <c r="R2024" s="47" t="s">
        <v>570</v>
      </c>
      <c r="S2024" s="47" t="s">
        <v>571</v>
      </c>
      <c r="T2024" s="114">
        <v>76.009</v>
      </c>
      <c r="U2024" s="47" t="s">
        <v>723</v>
      </c>
      <c r="V2024" s="53"/>
      <c r="W2024" s="114"/>
    </row>
    <row r="2025" spans="1:24" x14ac:dyDescent="0.25">
      <c r="A2025" t="s">
        <v>28</v>
      </c>
      <c r="B2025" t="s">
        <v>722</v>
      </c>
      <c r="C2025" t="s">
        <v>187</v>
      </c>
      <c r="D2025" t="s">
        <v>538</v>
      </c>
      <c r="E2025">
        <v>1</v>
      </c>
      <c r="F2025" t="s">
        <v>539</v>
      </c>
      <c r="G2025" t="s">
        <v>540</v>
      </c>
      <c r="H2025" t="s">
        <v>541</v>
      </c>
      <c r="I2025" t="s">
        <v>542</v>
      </c>
      <c r="J2025" t="s">
        <v>543</v>
      </c>
      <c r="K2025">
        <v>21</v>
      </c>
      <c r="L2025" t="s">
        <v>574</v>
      </c>
      <c r="M2025" t="s">
        <v>575</v>
      </c>
      <c r="N2025" t="s">
        <v>546</v>
      </c>
      <c r="O2025" t="s">
        <v>547</v>
      </c>
      <c r="P2025" t="s">
        <v>548</v>
      </c>
      <c r="Q2025" t="s">
        <v>549</v>
      </c>
      <c r="R2025" t="s">
        <v>131</v>
      </c>
      <c r="S2025" t="s">
        <v>550</v>
      </c>
      <c r="T2025" s="113">
        <v>2269002</v>
      </c>
      <c r="U2025" t="s">
        <v>723</v>
      </c>
      <c r="V2025" s="122" t="s">
        <v>869</v>
      </c>
    </row>
    <row r="2026" spans="1:24" x14ac:dyDescent="0.25">
      <c r="A2026" t="s">
        <v>28</v>
      </c>
      <c r="B2026" t="s">
        <v>722</v>
      </c>
      <c r="C2026" t="s">
        <v>187</v>
      </c>
      <c r="D2026" t="s">
        <v>538</v>
      </c>
      <c r="E2026">
        <v>1</v>
      </c>
      <c r="F2026" t="s">
        <v>539</v>
      </c>
      <c r="G2026" t="s">
        <v>540</v>
      </c>
      <c r="H2026" t="s">
        <v>541</v>
      </c>
      <c r="I2026" t="s">
        <v>542</v>
      </c>
      <c r="J2026" t="s">
        <v>543</v>
      </c>
      <c r="K2026">
        <v>21</v>
      </c>
      <c r="L2026" t="s">
        <v>574</v>
      </c>
      <c r="M2026" t="s">
        <v>575</v>
      </c>
      <c r="N2026" t="s">
        <v>546</v>
      </c>
      <c r="O2026" t="s">
        <v>547</v>
      </c>
      <c r="P2026" t="s">
        <v>548</v>
      </c>
      <c r="Q2026" t="s">
        <v>549</v>
      </c>
      <c r="R2026" t="s">
        <v>552</v>
      </c>
      <c r="S2026" t="s">
        <v>553</v>
      </c>
      <c r="T2026" s="113">
        <v>11798</v>
      </c>
      <c r="U2026" t="s">
        <v>723</v>
      </c>
      <c r="V2026" s="47" t="s">
        <v>550</v>
      </c>
      <c r="W2026" s="114">
        <f>T2014+T2047</f>
        <v>13361.445</v>
      </c>
    </row>
    <row r="2027" spans="1:24" x14ac:dyDescent="0.25">
      <c r="A2027" t="s">
        <v>28</v>
      </c>
      <c r="B2027" t="s">
        <v>722</v>
      </c>
      <c r="C2027" t="s">
        <v>187</v>
      </c>
      <c r="D2027" t="s">
        <v>538</v>
      </c>
      <c r="E2027">
        <v>1</v>
      </c>
      <c r="F2027" t="s">
        <v>539</v>
      </c>
      <c r="G2027" t="s">
        <v>540</v>
      </c>
      <c r="H2027" t="s">
        <v>541</v>
      </c>
      <c r="I2027" t="s">
        <v>542</v>
      </c>
      <c r="J2027" t="s">
        <v>543</v>
      </c>
      <c r="K2027">
        <v>21</v>
      </c>
      <c r="L2027" t="s">
        <v>574</v>
      </c>
      <c r="M2027" t="s">
        <v>575</v>
      </c>
      <c r="N2027" t="s">
        <v>546</v>
      </c>
      <c r="O2027" t="s">
        <v>547</v>
      </c>
      <c r="P2027" t="s">
        <v>548</v>
      </c>
      <c r="Q2027" t="s">
        <v>549</v>
      </c>
      <c r="R2027" t="s">
        <v>554</v>
      </c>
      <c r="S2027" t="s">
        <v>555</v>
      </c>
      <c r="T2027" s="113">
        <v>173537</v>
      </c>
      <c r="U2027" t="s">
        <v>723</v>
      </c>
      <c r="V2027" s="47" t="s">
        <v>553</v>
      </c>
      <c r="W2027" s="114">
        <f t="shared" ref="W2027:W2036" si="0">T2015+T2048</f>
        <v>58.384</v>
      </c>
    </row>
    <row r="2028" spans="1:24" x14ac:dyDescent="0.25">
      <c r="A2028" t="s">
        <v>28</v>
      </c>
      <c r="B2028" t="s">
        <v>722</v>
      </c>
      <c r="C2028" t="s">
        <v>187</v>
      </c>
      <c r="D2028" t="s">
        <v>538</v>
      </c>
      <c r="E2028">
        <v>1</v>
      </c>
      <c r="F2028" t="s">
        <v>539</v>
      </c>
      <c r="G2028" t="s">
        <v>540</v>
      </c>
      <c r="H2028" t="s">
        <v>541</v>
      </c>
      <c r="I2028" t="s">
        <v>542</v>
      </c>
      <c r="J2028" t="s">
        <v>543</v>
      </c>
      <c r="K2028">
        <v>21</v>
      </c>
      <c r="L2028" t="s">
        <v>574</v>
      </c>
      <c r="M2028" t="s">
        <v>575</v>
      </c>
      <c r="N2028" t="s">
        <v>546</v>
      </c>
      <c r="O2028" t="s">
        <v>547</v>
      </c>
      <c r="P2028" t="s">
        <v>548</v>
      </c>
      <c r="Q2028" t="s">
        <v>549</v>
      </c>
      <c r="R2028" t="s">
        <v>556</v>
      </c>
      <c r="S2028" t="s">
        <v>557</v>
      </c>
      <c r="T2028" s="113">
        <v>299111</v>
      </c>
      <c r="U2028" t="s">
        <v>723</v>
      </c>
      <c r="V2028" s="47" t="s">
        <v>555</v>
      </c>
      <c r="W2028" s="114">
        <f t="shared" si="0"/>
        <v>1220.8440000000001</v>
      </c>
    </row>
    <row r="2029" spans="1:24" x14ac:dyDescent="0.25">
      <c r="A2029" t="s">
        <v>28</v>
      </c>
      <c r="B2029" t="s">
        <v>722</v>
      </c>
      <c r="C2029" t="s">
        <v>187</v>
      </c>
      <c r="D2029" t="s">
        <v>538</v>
      </c>
      <c r="E2029">
        <v>1</v>
      </c>
      <c r="F2029" t="s">
        <v>539</v>
      </c>
      <c r="G2029" t="s">
        <v>540</v>
      </c>
      <c r="H2029" t="s">
        <v>541</v>
      </c>
      <c r="I2029" t="s">
        <v>542</v>
      </c>
      <c r="J2029" t="s">
        <v>543</v>
      </c>
      <c r="K2029">
        <v>21</v>
      </c>
      <c r="L2029" t="s">
        <v>574</v>
      </c>
      <c r="M2029" t="s">
        <v>575</v>
      </c>
      <c r="N2029" t="s">
        <v>546</v>
      </c>
      <c r="O2029" t="s">
        <v>547</v>
      </c>
      <c r="P2029" t="s">
        <v>548</v>
      </c>
      <c r="Q2029" t="s">
        <v>549</v>
      </c>
      <c r="R2029" t="s">
        <v>558</v>
      </c>
      <c r="S2029" t="s">
        <v>559</v>
      </c>
      <c r="T2029" s="113">
        <v>145517</v>
      </c>
      <c r="U2029" t="s">
        <v>723</v>
      </c>
      <c r="V2029" s="47" t="s">
        <v>557</v>
      </c>
      <c r="W2029" s="114">
        <f t="shared" si="0"/>
        <v>1364.377</v>
      </c>
    </row>
    <row r="2030" spans="1:24" x14ac:dyDescent="0.25">
      <c r="A2030" t="s">
        <v>28</v>
      </c>
      <c r="B2030" t="s">
        <v>722</v>
      </c>
      <c r="C2030" t="s">
        <v>187</v>
      </c>
      <c r="D2030" t="s">
        <v>538</v>
      </c>
      <c r="E2030">
        <v>1</v>
      </c>
      <c r="F2030" t="s">
        <v>539</v>
      </c>
      <c r="G2030" t="s">
        <v>540</v>
      </c>
      <c r="H2030" t="s">
        <v>541</v>
      </c>
      <c r="I2030" t="s">
        <v>542</v>
      </c>
      <c r="J2030" t="s">
        <v>543</v>
      </c>
      <c r="K2030">
        <v>21</v>
      </c>
      <c r="L2030" t="s">
        <v>574</v>
      </c>
      <c r="M2030" t="s">
        <v>575</v>
      </c>
      <c r="N2030" t="s">
        <v>546</v>
      </c>
      <c r="O2030" t="s">
        <v>547</v>
      </c>
      <c r="P2030" t="s">
        <v>548</v>
      </c>
      <c r="Q2030" t="s">
        <v>549</v>
      </c>
      <c r="R2030" t="s">
        <v>560</v>
      </c>
      <c r="S2030" t="s">
        <v>561</v>
      </c>
      <c r="T2030" s="113">
        <v>221.57</v>
      </c>
      <c r="U2030" t="s">
        <v>723</v>
      </c>
      <c r="V2030" s="47" t="s">
        <v>559</v>
      </c>
      <c r="W2030" s="114">
        <f t="shared" si="0"/>
        <v>856.83</v>
      </c>
    </row>
    <row r="2031" spans="1:24" x14ac:dyDescent="0.25">
      <c r="A2031" t="s">
        <v>28</v>
      </c>
      <c r="B2031" t="s">
        <v>722</v>
      </c>
      <c r="C2031" t="s">
        <v>187</v>
      </c>
      <c r="D2031" t="s">
        <v>538</v>
      </c>
      <c r="E2031">
        <v>1</v>
      </c>
      <c r="F2031" t="s">
        <v>539</v>
      </c>
      <c r="G2031" t="s">
        <v>540</v>
      </c>
      <c r="H2031" t="s">
        <v>541</v>
      </c>
      <c r="I2031" t="s">
        <v>542</v>
      </c>
      <c r="J2031" t="s">
        <v>543</v>
      </c>
      <c r="K2031">
        <v>21</v>
      </c>
      <c r="L2031" t="s">
        <v>574</v>
      </c>
      <c r="M2031" t="s">
        <v>575</v>
      </c>
      <c r="N2031" t="s">
        <v>546</v>
      </c>
      <c r="O2031" t="s">
        <v>547</v>
      </c>
      <c r="P2031" t="s">
        <v>548</v>
      </c>
      <c r="Q2031" t="s">
        <v>549</v>
      </c>
      <c r="R2031" t="s">
        <v>562</v>
      </c>
      <c r="S2031" t="s">
        <v>563</v>
      </c>
      <c r="T2031" s="113">
        <v>18.760000000000002</v>
      </c>
      <c r="U2031" t="s">
        <v>723</v>
      </c>
      <c r="V2031" s="47" t="s">
        <v>561</v>
      </c>
      <c r="W2031" s="114">
        <f t="shared" si="0"/>
        <v>2188.8000000000002</v>
      </c>
    </row>
    <row r="2032" spans="1:24" x14ac:dyDescent="0.25">
      <c r="A2032" t="s">
        <v>28</v>
      </c>
      <c r="B2032" t="s">
        <v>722</v>
      </c>
      <c r="C2032" t="s">
        <v>187</v>
      </c>
      <c r="D2032" t="s">
        <v>538</v>
      </c>
      <c r="E2032">
        <v>1</v>
      </c>
      <c r="F2032" t="s">
        <v>539</v>
      </c>
      <c r="G2032" t="s">
        <v>540</v>
      </c>
      <c r="H2032" t="s">
        <v>541</v>
      </c>
      <c r="I2032" t="s">
        <v>542</v>
      </c>
      <c r="J2032" t="s">
        <v>543</v>
      </c>
      <c r="K2032">
        <v>21</v>
      </c>
      <c r="L2032" t="s">
        <v>574</v>
      </c>
      <c r="M2032" t="s">
        <v>575</v>
      </c>
      <c r="N2032" t="s">
        <v>546</v>
      </c>
      <c r="O2032" t="s">
        <v>547</v>
      </c>
      <c r="P2032" t="s">
        <v>548</v>
      </c>
      <c r="Q2032" t="s">
        <v>549</v>
      </c>
      <c r="R2032" t="s">
        <v>564</v>
      </c>
      <c r="S2032" t="s">
        <v>565</v>
      </c>
      <c r="T2032" s="113">
        <v>380942</v>
      </c>
      <c r="U2032" t="s">
        <v>723</v>
      </c>
      <c r="V2032" s="47" t="s">
        <v>563</v>
      </c>
      <c r="W2032" s="114">
        <f t="shared" si="0"/>
        <v>411.67</v>
      </c>
    </row>
    <row r="2033" spans="1:23" x14ac:dyDescent="0.25">
      <c r="A2033" t="s">
        <v>28</v>
      </c>
      <c r="B2033" t="s">
        <v>722</v>
      </c>
      <c r="C2033" t="s">
        <v>187</v>
      </c>
      <c r="D2033" t="s">
        <v>538</v>
      </c>
      <c r="E2033">
        <v>1</v>
      </c>
      <c r="F2033" t="s">
        <v>539</v>
      </c>
      <c r="G2033" t="s">
        <v>540</v>
      </c>
      <c r="H2033" t="s">
        <v>541</v>
      </c>
      <c r="I2033" t="s">
        <v>542</v>
      </c>
      <c r="J2033" t="s">
        <v>543</v>
      </c>
      <c r="K2033">
        <v>21</v>
      </c>
      <c r="L2033" t="s">
        <v>574</v>
      </c>
      <c r="M2033" t="s">
        <v>575</v>
      </c>
      <c r="N2033" t="s">
        <v>546</v>
      </c>
      <c r="O2033" t="s">
        <v>547</v>
      </c>
      <c r="P2033" t="s">
        <v>548</v>
      </c>
      <c r="Q2033" t="s">
        <v>549</v>
      </c>
      <c r="R2033" t="s">
        <v>566</v>
      </c>
      <c r="S2033" t="s">
        <v>567</v>
      </c>
      <c r="T2033" s="113">
        <v>379738</v>
      </c>
      <c r="U2033" t="s">
        <v>723</v>
      </c>
      <c r="V2033" s="47" t="s">
        <v>565</v>
      </c>
      <c r="W2033" s="114">
        <f t="shared" si="0"/>
        <v>1547.835</v>
      </c>
    </row>
    <row r="2034" spans="1:23" x14ac:dyDescent="0.25">
      <c r="A2034" t="s">
        <v>28</v>
      </c>
      <c r="B2034" t="s">
        <v>722</v>
      </c>
      <c r="C2034" t="s">
        <v>187</v>
      </c>
      <c r="D2034" t="s">
        <v>538</v>
      </c>
      <c r="E2034">
        <v>1</v>
      </c>
      <c r="F2034" t="s">
        <v>539</v>
      </c>
      <c r="G2034" t="s">
        <v>540</v>
      </c>
      <c r="H2034" t="s">
        <v>541</v>
      </c>
      <c r="I2034" t="s">
        <v>542</v>
      </c>
      <c r="J2034" t="s">
        <v>543</v>
      </c>
      <c r="K2034">
        <v>21</v>
      </c>
      <c r="L2034" t="s">
        <v>574</v>
      </c>
      <c r="M2034" t="s">
        <v>575</v>
      </c>
      <c r="N2034" t="s">
        <v>546</v>
      </c>
      <c r="O2034" t="s">
        <v>547</v>
      </c>
      <c r="P2034" t="s">
        <v>548</v>
      </c>
      <c r="Q2034" t="s">
        <v>549</v>
      </c>
      <c r="R2034" t="s">
        <v>568</v>
      </c>
      <c r="S2034" t="s">
        <v>569</v>
      </c>
      <c r="T2034" s="113">
        <v>565383</v>
      </c>
      <c r="U2034" t="s">
        <v>723</v>
      </c>
      <c r="V2034" s="47" t="s">
        <v>567</v>
      </c>
      <c r="W2034" s="114">
        <f t="shared" si="0"/>
        <v>1287.8630000000001</v>
      </c>
    </row>
    <row r="2035" spans="1:23" x14ac:dyDescent="0.25">
      <c r="A2035" t="s">
        <v>28</v>
      </c>
      <c r="B2035" t="s">
        <v>722</v>
      </c>
      <c r="C2035" t="s">
        <v>187</v>
      </c>
      <c r="D2035" t="s">
        <v>538</v>
      </c>
      <c r="E2035">
        <v>1</v>
      </c>
      <c r="F2035" t="s">
        <v>539</v>
      </c>
      <c r="G2035" t="s">
        <v>540</v>
      </c>
      <c r="H2035" t="s">
        <v>541</v>
      </c>
      <c r="I2035" t="s">
        <v>542</v>
      </c>
      <c r="J2035" t="s">
        <v>543</v>
      </c>
      <c r="K2035">
        <v>21</v>
      </c>
      <c r="L2035" t="s">
        <v>574</v>
      </c>
      <c r="M2035" t="s">
        <v>575</v>
      </c>
      <c r="N2035" t="s">
        <v>546</v>
      </c>
      <c r="O2035" t="s">
        <v>547</v>
      </c>
      <c r="P2035" t="s">
        <v>548</v>
      </c>
      <c r="Q2035" t="s">
        <v>549</v>
      </c>
      <c r="R2035" t="s">
        <v>570</v>
      </c>
      <c r="S2035" t="s">
        <v>571</v>
      </c>
      <c r="T2035" s="113">
        <v>72646</v>
      </c>
      <c r="U2035" t="s">
        <v>723</v>
      </c>
      <c r="V2035" s="47" t="s">
        <v>569</v>
      </c>
      <c r="W2035" s="114">
        <f t="shared" si="0"/>
        <v>4234.8810000000003</v>
      </c>
    </row>
    <row r="2036" spans="1:23" x14ac:dyDescent="0.25">
      <c r="A2036" t="s">
        <v>28</v>
      </c>
      <c r="B2036" t="s">
        <v>722</v>
      </c>
      <c r="C2036" t="s">
        <v>187</v>
      </c>
      <c r="D2036" t="s">
        <v>538</v>
      </c>
      <c r="E2036">
        <v>1</v>
      </c>
      <c r="F2036" t="s">
        <v>539</v>
      </c>
      <c r="G2036" t="s">
        <v>540</v>
      </c>
      <c r="H2036" t="s">
        <v>541</v>
      </c>
      <c r="I2036" t="s">
        <v>542</v>
      </c>
      <c r="J2036" t="s">
        <v>543</v>
      </c>
      <c r="K2036">
        <v>21</v>
      </c>
      <c r="L2036" t="s">
        <v>576</v>
      </c>
      <c r="M2036" t="s">
        <v>547</v>
      </c>
      <c r="N2036" t="s">
        <v>546</v>
      </c>
      <c r="O2036" t="s">
        <v>547</v>
      </c>
      <c r="P2036" t="s">
        <v>548</v>
      </c>
      <c r="Q2036" t="s">
        <v>549</v>
      </c>
      <c r="R2036" t="s">
        <v>131</v>
      </c>
      <c r="S2036" t="s">
        <v>550</v>
      </c>
      <c r="T2036" s="113">
        <v>1894666</v>
      </c>
      <c r="U2036" t="s">
        <v>723</v>
      </c>
      <c r="V2036" s="47" t="s">
        <v>571</v>
      </c>
      <c r="W2036" s="114">
        <f t="shared" si="0"/>
        <v>189.96299999999999</v>
      </c>
    </row>
    <row r="2037" spans="1:23" x14ac:dyDescent="0.25">
      <c r="A2037" t="s">
        <v>28</v>
      </c>
      <c r="B2037" t="s">
        <v>722</v>
      </c>
      <c r="C2037" t="s">
        <v>187</v>
      </c>
      <c r="D2037" t="s">
        <v>538</v>
      </c>
      <c r="E2037">
        <v>1</v>
      </c>
      <c r="F2037" t="s">
        <v>539</v>
      </c>
      <c r="G2037" t="s">
        <v>540</v>
      </c>
      <c r="H2037" t="s">
        <v>541</v>
      </c>
      <c r="I2037" t="s">
        <v>542</v>
      </c>
      <c r="J2037" t="s">
        <v>543</v>
      </c>
      <c r="K2037">
        <v>21</v>
      </c>
      <c r="L2037" t="s">
        <v>576</v>
      </c>
      <c r="M2037" t="s">
        <v>547</v>
      </c>
      <c r="N2037" t="s">
        <v>546</v>
      </c>
      <c r="O2037" t="s">
        <v>547</v>
      </c>
      <c r="P2037" t="s">
        <v>548</v>
      </c>
      <c r="Q2037" t="s">
        <v>549</v>
      </c>
      <c r="R2037" t="s">
        <v>552</v>
      </c>
      <c r="S2037" t="s">
        <v>553</v>
      </c>
      <c r="T2037" s="113">
        <v>4508</v>
      </c>
      <c r="U2037" t="s">
        <v>723</v>
      </c>
    </row>
    <row r="2038" spans="1:23" x14ac:dyDescent="0.25">
      <c r="A2038" t="s">
        <v>28</v>
      </c>
      <c r="B2038" t="s">
        <v>722</v>
      </c>
      <c r="C2038" t="s">
        <v>187</v>
      </c>
      <c r="D2038" t="s">
        <v>538</v>
      </c>
      <c r="E2038">
        <v>1</v>
      </c>
      <c r="F2038" t="s">
        <v>539</v>
      </c>
      <c r="G2038" t="s">
        <v>540</v>
      </c>
      <c r="H2038" t="s">
        <v>541</v>
      </c>
      <c r="I2038" t="s">
        <v>542</v>
      </c>
      <c r="J2038" t="s">
        <v>543</v>
      </c>
      <c r="K2038">
        <v>21</v>
      </c>
      <c r="L2038" t="s">
        <v>576</v>
      </c>
      <c r="M2038" t="s">
        <v>547</v>
      </c>
      <c r="N2038" t="s">
        <v>546</v>
      </c>
      <c r="O2038" t="s">
        <v>547</v>
      </c>
      <c r="P2038" t="s">
        <v>548</v>
      </c>
      <c r="Q2038" t="s">
        <v>549</v>
      </c>
      <c r="R2038" t="s">
        <v>554</v>
      </c>
      <c r="S2038" t="s">
        <v>555</v>
      </c>
      <c r="T2038" s="113">
        <v>216459</v>
      </c>
      <c r="U2038" t="s">
        <v>723</v>
      </c>
      <c r="V2038" s="48" t="s">
        <v>858</v>
      </c>
      <c r="W2038" s="113">
        <f>SUM(W2027:W2029)</f>
        <v>2643.605</v>
      </c>
    </row>
    <row r="2039" spans="1:23" x14ac:dyDescent="0.25">
      <c r="A2039" t="s">
        <v>28</v>
      </c>
      <c r="B2039" t="s">
        <v>722</v>
      </c>
      <c r="C2039" t="s">
        <v>187</v>
      </c>
      <c r="D2039" t="s">
        <v>538</v>
      </c>
      <c r="E2039">
        <v>1</v>
      </c>
      <c r="F2039" t="s">
        <v>539</v>
      </c>
      <c r="G2039" t="s">
        <v>540</v>
      </c>
      <c r="H2039" t="s">
        <v>541</v>
      </c>
      <c r="I2039" t="s">
        <v>542</v>
      </c>
      <c r="J2039" t="s">
        <v>543</v>
      </c>
      <c r="K2039">
        <v>21</v>
      </c>
      <c r="L2039" t="s">
        <v>576</v>
      </c>
      <c r="M2039" t="s">
        <v>547</v>
      </c>
      <c r="N2039" t="s">
        <v>546</v>
      </c>
      <c r="O2039" t="s">
        <v>547</v>
      </c>
      <c r="P2039" t="s">
        <v>548</v>
      </c>
      <c r="Q2039" t="s">
        <v>549</v>
      </c>
      <c r="R2039" t="s">
        <v>556</v>
      </c>
      <c r="S2039" t="s">
        <v>557</v>
      </c>
      <c r="T2039" s="113">
        <v>204491</v>
      </c>
      <c r="U2039" t="s">
        <v>723</v>
      </c>
      <c r="V2039" s="48" t="s">
        <v>859</v>
      </c>
      <c r="W2039" s="113">
        <f>SUM(W2030:W2036)</f>
        <v>10717.842000000001</v>
      </c>
    </row>
    <row r="2040" spans="1:23" x14ac:dyDescent="0.25">
      <c r="A2040" t="s">
        <v>28</v>
      </c>
      <c r="B2040" t="s">
        <v>722</v>
      </c>
      <c r="C2040" t="s">
        <v>187</v>
      </c>
      <c r="D2040" t="s">
        <v>538</v>
      </c>
      <c r="E2040">
        <v>1</v>
      </c>
      <c r="F2040" t="s">
        <v>539</v>
      </c>
      <c r="G2040" t="s">
        <v>540</v>
      </c>
      <c r="H2040" t="s">
        <v>541</v>
      </c>
      <c r="I2040" t="s">
        <v>542</v>
      </c>
      <c r="J2040" t="s">
        <v>543</v>
      </c>
      <c r="K2040">
        <v>21</v>
      </c>
      <c r="L2040" t="s">
        <v>576</v>
      </c>
      <c r="M2040" t="s">
        <v>547</v>
      </c>
      <c r="N2040" t="s">
        <v>546</v>
      </c>
      <c r="O2040" t="s">
        <v>547</v>
      </c>
      <c r="P2040" t="s">
        <v>548</v>
      </c>
      <c r="Q2040" t="s">
        <v>549</v>
      </c>
      <c r="R2040" t="s">
        <v>558</v>
      </c>
      <c r="S2040" t="s">
        <v>559</v>
      </c>
      <c r="T2040" s="113">
        <v>170382</v>
      </c>
      <c r="U2040" t="s">
        <v>723</v>
      </c>
      <c r="V2040" s="132" t="s">
        <v>862</v>
      </c>
      <c r="W2040" s="133">
        <f>SUM(W2027:W2036)</f>
        <v>13361.447</v>
      </c>
    </row>
    <row r="2041" spans="1:23" x14ac:dyDescent="0.25">
      <c r="A2041" t="s">
        <v>28</v>
      </c>
      <c r="B2041" t="s">
        <v>722</v>
      </c>
      <c r="C2041" t="s">
        <v>187</v>
      </c>
      <c r="D2041" t="s">
        <v>538</v>
      </c>
      <c r="E2041">
        <v>1</v>
      </c>
      <c r="F2041" t="s">
        <v>539</v>
      </c>
      <c r="G2041" t="s">
        <v>540</v>
      </c>
      <c r="H2041" t="s">
        <v>541</v>
      </c>
      <c r="I2041" t="s">
        <v>542</v>
      </c>
      <c r="J2041" t="s">
        <v>543</v>
      </c>
      <c r="K2041">
        <v>21</v>
      </c>
      <c r="L2041" t="s">
        <v>576</v>
      </c>
      <c r="M2041" t="s">
        <v>547</v>
      </c>
      <c r="N2041" t="s">
        <v>546</v>
      </c>
      <c r="O2041" t="s">
        <v>547</v>
      </c>
      <c r="P2041" t="s">
        <v>548</v>
      </c>
      <c r="Q2041" t="s">
        <v>549</v>
      </c>
      <c r="R2041" t="s">
        <v>560</v>
      </c>
      <c r="S2041" t="s">
        <v>561</v>
      </c>
      <c r="T2041" s="113">
        <v>424.04</v>
      </c>
      <c r="U2041" t="s">
        <v>723</v>
      </c>
    </row>
    <row r="2042" spans="1:23" x14ac:dyDescent="0.25">
      <c r="A2042" t="s">
        <v>28</v>
      </c>
      <c r="B2042" t="s">
        <v>722</v>
      </c>
      <c r="C2042" t="s">
        <v>187</v>
      </c>
      <c r="D2042" t="s">
        <v>538</v>
      </c>
      <c r="E2042">
        <v>1</v>
      </c>
      <c r="F2042" t="s">
        <v>539</v>
      </c>
      <c r="G2042" t="s">
        <v>540</v>
      </c>
      <c r="H2042" t="s">
        <v>541</v>
      </c>
      <c r="I2042" t="s">
        <v>542</v>
      </c>
      <c r="J2042" t="s">
        <v>543</v>
      </c>
      <c r="K2042">
        <v>21</v>
      </c>
      <c r="L2042" t="s">
        <v>576</v>
      </c>
      <c r="M2042" t="s">
        <v>547</v>
      </c>
      <c r="N2042" t="s">
        <v>546</v>
      </c>
      <c r="O2042" t="s">
        <v>547</v>
      </c>
      <c r="P2042" t="s">
        <v>548</v>
      </c>
      <c r="Q2042" t="s">
        <v>549</v>
      </c>
      <c r="R2042" t="s">
        <v>562</v>
      </c>
      <c r="S2042" t="s">
        <v>563</v>
      </c>
      <c r="T2042" s="113">
        <v>2916</v>
      </c>
      <c r="U2042" t="s">
        <v>723</v>
      </c>
    </row>
    <row r="2043" spans="1:23" x14ac:dyDescent="0.25">
      <c r="A2043" t="s">
        <v>28</v>
      </c>
      <c r="B2043" t="s">
        <v>722</v>
      </c>
      <c r="C2043" t="s">
        <v>187</v>
      </c>
      <c r="D2043" t="s">
        <v>538</v>
      </c>
      <c r="E2043">
        <v>1</v>
      </c>
      <c r="F2043" t="s">
        <v>539</v>
      </c>
      <c r="G2043" t="s">
        <v>540</v>
      </c>
      <c r="H2043" t="s">
        <v>541</v>
      </c>
      <c r="I2043" t="s">
        <v>542</v>
      </c>
      <c r="J2043" t="s">
        <v>543</v>
      </c>
      <c r="K2043">
        <v>21</v>
      </c>
      <c r="L2043" t="s">
        <v>576</v>
      </c>
      <c r="M2043" t="s">
        <v>547</v>
      </c>
      <c r="N2043" t="s">
        <v>546</v>
      </c>
      <c r="O2043" t="s">
        <v>547</v>
      </c>
      <c r="P2043" t="s">
        <v>548</v>
      </c>
      <c r="Q2043" t="s">
        <v>549</v>
      </c>
      <c r="R2043" t="s">
        <v>564</v>
      </c>
      <c r="S2043" t="s">
        <v>565</v>
      </c>
      <c r="T2043" s="113">
        <v>138807</v>
      </c>
      <c r="U2043" t="s">
        <v>723</v>
      </c>
    </row>
    <row r="2044" spans="1:23" x14ac:dyDescent="0.25">
      <c r="A2044" t="s">
        <v>28</v>
      </c>
      <c r="B2044" t="s">
        <v>722</v>
      </c>
      <c r="C2044" t="s">
        <v>187</v>
      </c>
      <c r="D2044" t="s">
        <v>538</v>
      </c>
      <c r="E2044">
        <v>1</v>
      </c>
      <c r="F2044" t="s">
        <v>539</v>
      </c>
      <c r="G2044" t="s">
        <v>540</v>
      </c>
      <c r="H2044" t="s">
        <v>541</v>
      </c>
      <c r="I2044" t="s">
        <v>542</v>
      </c>
      <c r="J2044" t="s">
        <v>543</v>
      </c>
      <c r="K2044">
        <v>21</v>
      </c>
      <c r="L2044" t="s">
        <v>576</v>
      </c>
      <c r="M2044" t="s">
        <v>547</v>
      </c>
      <c r="N2044" t="s">
        <v>546</v>
      </c>
      <c r="O2044" t="s">
        <v>547</v>
      </c>
      <c r="P2044" t="s">
        <v>548</v>
      </c>
      <c r="Q2044" t="s">
        <v>549</v>
      </c>
      <c r="R2044" t="s">
        <v>566</v>
      </c>
      <c r="S2044" t="s">
        <v>567</v>
      </c>
      <c r="T2044" s="113">
        <v>32358</v>
      </c>
      <c r="U2044" t="s">
        <v>723</v>
      </c>
    </row>
    <row r="2045" spans="1:23" x14ac:dyDescent="0.25">
      <c r="A2045" t="s">
        <v>28</v>
      </c>
      <c r="B2045" t="s">
        <v>722</v>
      </c>
      <c r="C2045" t="s">
        <v>187</v>
      </c>
      <c r="D2045" t="s">
        <v>538</v>
      </c>
      <c r="E2045">
        <v>1</v>
      </c>
      <c r="F2045" t="s">
        <v>539</v>
      </c>
      <c r="G2045" t="s">
        <v>540</v>
      </c>
      <c r="H2045" t="s">
        <v>541</v>
      </c>
      <c r="I2045" t="s">
        <v>542</v>
      </c>
      <c r="J2045" t="s">
        <v>543</v>
      </c>
      <c r="K2045">
        <v>21</v>
      </c>
      <c r="L2045" t="s">
        <v>576</v>
      </c>
      <c r="M2045" t="s">
        <v>547</v>
      </c>
      <c r="N2045" t="s">
        <v>546</v>
      </c>
      <c r="O2045" t="s">
        <v>547</v>
      </c>
      <c r="P2045" t="s">
        <v>548</v>
      </c>
      <c r="Q2045" t="s">
        <v>549</v>
      </c>
      <c r="R2045" t="s">
        <v>568</v>
      </c>
      <c r="S2045" t="s">
        <v>569</v>
      </c>
      <c r="T2045" s="113">
        <v>697344</v>
      </c>
      <c r="U2045" t="s">
        <v>723</v>
      </c>
    </row>
    <row r="2046" spans="1:23" x14ac:dyDescent="0.25">
      <c r="A2046" t="s">
        <v>28</v>
      </c>
      <c r="B2046" t="s">
        <v>722</v>
      </c>
      <c r="C2046" t="s">
        <v>187</v>
      </c>
      <c r="D2046" t="s">
        <v>538</v>
      </c>
      <c r="E2046">
        <v>1</v>
      </c>
      <c r="F2046" t="s">
        <v>539</v>
      </c>
      <c r="G2046" t="s">
        <v>540</v>
      </c>
      <c r="H2046" t="s">
        <v>541</v>
      </c>
      <c r="I2046" t="s">
        <v>542</v>
      </c>
      <c r="J2046" t="s">
        <v>543</v>
      </c>
      <c r="K2046">
        <v>21</v>
      </c>
      <c r="L2046" t="s">
        <v>576</v>
      </c>
      <c r="M2046" t="s">
        <v>547</v>
      </c>
      <c r="N2046" t="s">
        <v>546</v>
      </c>
      <c r="O2046" t="s">
        <v>547</v>
      </c>
      <c r="P2046" t="s">
        <v>548</v>
      </c>
      <c r="Q2046" t="s">
        <v>549</v>
      </c>
      <c r="R2046" t="s">
        <v>570</v>
      </c>
      <c r="S2046" t="s">
        <v>571</v>
      </c>
      <c r="T2046" s="113">
        <v>3363</v>
      </c>
      <c r="U2046" t="s">
        <v>723</v>
      </c>
    </row>
    <row r="2047" spans="1:23" s="47" customFormat="1" x14ac:dyDescent="0.25">
      <c r="A2047" s="47" t="s">
        <v>28</v>
      </c>
      <c r="B2047" s="47" t="s">
        <v>722</v>
      </c>
      <c r="C2047" s="47" t="s">
        <v>187</v>
      </c>
      <c r="D2047" s="47" t="s">
        <v>538</v>
      </c>
      <c r="E2047" s="47">
        <v>2</v>
      </c>
      <c r="F2047" s="47" t="s">
        <v>539</v>
      </c>
      <c r="G2047" s="47" t="s">
        <v>540</v>
      </c>
      <c r="H2047" s="47" t="s">
        <v>541</v>
      </c>
      <c r="I2047" s="47" t="s">
        <v>542</v>
      </c>
      <c r="J2047" s="47" t="s">
        <v>543</v>
      </c>
      <c r="K2047" s="47">
        <v>21</v>
      </c>
      <c r="L2047" s="47" t="s">
        <v>544</v>
      </c>
      <c r="M2047" s="47" t="s">
        <v>545</v>
      </c>
      <c r="N2047" s="47" t="s">
        <v>546</v>
      </c>
      <c r="O2047" s="47" t="s">
        <v>547</v>
      </c>
      <c r="P2047" s="47" t="s">
        <v>548</v>
      </c>
      <c r="Q2047" s="47" t="s">
        <v>549</v>
      </c>
      <c r="R2047" s="47" t="s">
        <v>131</v>
      </c>
      <c r="S2047" s="47" t="s">
        <v>550</v>
      </c>
      <c r="T2047" s="114">
        <v>9197.7780000000002</v>
      </c>
      <c r="U2047" s="47" t="s">
        <v>724</v>
      </c>
      <c r="V2047" s="53" t="s">
        <v>858</v>
      </c>
      <c r="W2047" s="114">
        <f>SUM(T2048:T2050)</f>
        <v>1733.7019999999998</v>
      </c>
    </row>
    <row r="2048" spans="1:23" s="47" customFormat="1" x14ac:dyDescent="0.25">
      <c r="A2048" s="47" t="s">
        <v>28</v>
      </c>
      <c r="B2048" s="47" t="s">
        <v>722</v>
      </c>
      <c r="C2048" s="47" t="s">
        <v>187</v>
      </c>
      <c r="D2048" s="47" t="s">
        <v>538</v>
      </c>
      <c r="E2048" s="47">
        <v>2</v>
      </c>
      <c r="F2048" s="47" t="s">
        <v>539</v>
      </c>
      <c r="G2048" s="47" t="s">
        <v>540</v>
      </c>
      <c r="H2048" s="47" t="s">
        <v>541</v>
      </c>
      <c r="I2048" s="47" t="s">
        <v>542</v>
      </c>
      <c r="J2048" s="47" t="s">
        <v>543</v>
      </c>
      <c r="K2048" s="47">
        <v>21</v>
      </c>
      <c r="L2048" s="47" t="s">
        <v>544</v>
      </c>
      <c r="M2048" s="47" t="s">
        <v>545</v>
      </c>
      <c r="N2048" s="47" t="s">
        <v>546</v>
      </c>
      <c r="O2048" s="47" t="s">
        <v>547</v>
      </c>
      <c r="P2048" s="47" t="s">
        <v>548</v>
      </c>
      <c r="Q2048" s="47" t="s">
        <v>549</v>
      </c>
      <c r="R2048" s="47" t="s">
        <v>552</v>
      </c>
      <c r="S2048" s="47" t="s">
        <v>553</v>
      </c>
      <c r="T2048" s="114">
        <v>42.079000000000001</v>
      </c>
      <c r="U2048" s="47" t="s">
        <v>724</v>
      </c>
      <c r="V2048" s="53" t="s">
        <v>859</v>
      </c>
      <c r="W2048" s="114">
        <f>SUM(T2051:T2057)</f>
        <v>7464.0750000000007</v>
      </c>
    </row>
    <row r="2049" spans="1:24" s="47" customFormat="1" x14ac:dyDescent="0.25">
      <c r="A2049" s="47" t="s">
        <v>28</v>
      </c>
      <c r="B2049" s="47" t="s">
        <v>722</v>
      </c>
      <c r="C2049" s="47" t="s">
        <v>187</v>
      </c>
      <c r="D2049" s="47" t="s">
        <v>538</v>
      </c>
      <c r="E2049" s="47">
        <v>2</v>
      </c>
      <c r="F2049" s="47" t="s">
        <v>539</v>
      </c>
      <c r="G2049" s="47" t="s">
        <v>540</v>
      </c>
      <c r="H2049" s="47" t="s">
        <v>541</v>
      </c>
      <c r="I2049" s="47" t="s">
        <v>542</v>
      </c>
      <c r="J2049" s="47" t="s">
        <v>543</v>
      </c>
      <c r="K2049" s="47">
        <v>21</v>
      </c>
      <c r="L2049" s="47" t="s">
        <v>544</v>
      </c>
      <c r="M2049" s="47" t="s">
        <v>545</v>
      </c>
      <c r="N2049" s="47" t="s">
        <v>546</v>
      </c>
      <c r="O2049" s="47" t="s">
        <v>547</v>
      </c>
      <c r="P2049" s="47" t="s">
        <v>548</v>
      </c>
      <c r="Q2049" s="47" t="s">
        <v>549</v>
      </c>
      <c r="R2049" s="47" t="s">
        <v>554</v>
      </c>
      <c r="S2049" s="47" t="s">
        <v>555</v>
      </c>
      <c r="T2049" s="114">
        <v>830.84799999999996</v>
      </c>
      <c r="U2049" s="47" t="s">
        <v>724</v>
      </c>
      <c r="V2049" s="112" t="s">
        <v>862</v>
      </c>
      <c r="W2049" s="115">
        <f>SUM(T2048:T2057)</f>
        <v>9197.777</v>
      </c>
    </row>
    <row r="2050" spans="1:24" s="47" customFormat="1" x14ac:dyDescent="0.25">
      <c r="A2050" s="47" t="s">
        <v>28</v>
      </c>
      <c r="B2050" s="47" t="s">
        <v>722</v>
      </c>
      <c r="C2050" s="47" t="s">
        <v>187</v>
      </c>
      <c r="D2050" s="47" t="s">
        <v>538</v>
      </c>
      <c r="E2050" s="47">
        <v>2</v>
      </c>
      <c r="F2050" s="47" t="s">
        <v>539</v>
      </c>
      <c r="G2050" s="47" t="s">
        <v>540</v>
      </c>
      <c r="H2050" s="47" t="s">
        <v>541</v>
      </c>
      <c r="I2050" s="47" t="s">
        <v>542</v>
      </c>
      <c r="J2050" s="47" t="s">
        <v>543</v>
      </c>
      <c r="K2050" s="47">
        <v>21</v>
      </c>
      <c r="L2050" s="47" t="s">
        <v>544</v>
      </c>
      <c r="M2050" s="47" t="s">
        <v>545</v>
      </c>
      <c r="N2050" s="47" t="s">
        <v>546</v>
      </c>
      <c r="O2050" s="47" t="s">
        <v>547</v>
      </c>
      <c r="P2050" s="47" t="s">
        <v>548</v>
      </c>
      <c r="Q2050" s="47" t="s">
        <v>549</v>
      </c>
      <c r="R2050" s="47" t="s">
        <v>556</v>
      </c>
      <c r="S2050" s="47" t="s">
        <v>557</v>
      </c>
      <c r="T2050" s="114">
        <v>860.77499999999998</v>
      </c>
      <c r="U2050" s="47" t="s">
        <v>724</v>
      </c>
      <c r="V2050" s="53"/>
      <c r="W2050" s="114"/>
    </row>
    <row r="2051" spans="1:24" s="47" customFormat="1" x14ac:dyDescent="0.25">
      <c r="A2051" s="47" t="s">
        <v>28</v>
      </c>
      <c r="B2051" s="47" t="s">
        <v>722</v>
      </c>
      <c r="C2051" s="47" t="s">
        <v>187</v>
      </c>
      <c r="D2051" s="47" t="s">
        <v>538</v>
      </c>
      <c r="E2051" s="47">
        <v>2</v>
      </c>
      <c r="F2051" s="47" t="s">
        <v>539</v>
      </c>
      <c r="G2051" s="47" t="s">
        <v>540</v>
      </c>
      <c r="H2051" s="47" t="s">
        <v>541</v>
      </c>
      <c r="I2051" s="47" t="s">
        <v>542</v>
      </c>
      <c r="J2051" s="47" t="s">
        <v>543</v>
      </c>
      <c r="K2051" s="47">
        <v>21</v>
      </c>
      <c r="L2051" s="47" t="s">
        <v>544</v>
      </c>
      <c r="M2051" s="47" t="s">
        <v>545</v>
      </c>
      <c r="N2051" s="47" t="s">
        <v>546</v>
      </c>
      <c r="O2051" s="47" t="s">
        <v>547</v>
      </c>
      <c r="P2051" s="47" t="s">
        <v>548</v>
      </c>
      <c r="Q2051" s="47" t="s">
        <v>549</v>
      </c>
      <c r="R2051" s="47" t="s">
        <v>558</v>
      </c>
      <c r="S2051" s="47" t="s">
        <v>559</v>
      </c>
      <c r="T2051" s="114">
        <v>540.93100000000004</v>
      </c>
      <c r="U2051" s="47" t="s">
        <v>724</v>
      </c>
      <c r="V2051" s="53"/>
      <c r="W2051" s="123" t="s">
        <v>860</v>
      </c>
      <c r="X2051" s="47" t="s">
        <v>868</v>
      </c>
    </row>
    <row r="2052" spans="1:24" s="47" customFormat="1" x14ac:dyDescent="0.25">
      <c r="A2052" s="47" t="s">
        <v>28</v>
      </c>
      <c r="B2052" s="47" t="s">
        <v>722</v>
      </c>
      <c r="C2052" s="47" t="s">
        <v>187</v>
      </c>
      <c r="D2052" s="47" t="s">
        <v>538</v>
      </c>
      <c r="E2052" s="47">
        <v>2</v>
      </c>
      <c r="F2052" s="47" t="s">
        <v>539</v>
      </c>
      <c r="G2052" s="47" t="s">
        <v>540</v>
      </c>
      <c r="H2052" s="47" t="s">
        <v>541</v>
      </c>
      <c r="I2052" s="47" t="s">
        <v>542</v>
      </c>
      <c r="J2052" s="47" t="s">
        <v>543</v>
      </c>
      <c r="K2052" s="47">
        <v>21</v>
      </c>
      <c r="L2052" s="47" t="s">
        <v>544</v>
      </c>
      <c r="M2052" s="47" t="s">
        <v>545</v>
      </c>
      <c r="N2052" s="47" t="s">
        <v>546</v>
      </c>
      <c r="O2052" s="47" t="s">
        <v>547</v>
      </c>
      <c r="P2052" s="47" t="s">
        <v>548</v>
      </c>
      <c r="Q2052" s="47" t="s">
        <v>549</v>
      </c>
      <c r="R2052" s="47" t="s">
        <v>560</v>
      </c>
      <c r="S2052" s="47" t="s">
        <v>561</v>
      </c>
      <c r="T2052" s="114">
        <v>1543.19</v>
      </c>
      <c r="U2052" s="47" t="s">
        <v>724</v>
      </c>
      <c r="V2052" s="53"/>
      <c r="W2052" s="152" t="s">
        <v>882</v>
      </c>
    </row>
    <row r="2053" spans="1:24" s="47" customFormat="1" x14ac:dyDescent="0.25">
      <c r="A2053" s="47" t="s">
        <v>28</v>
      </c>
      <c r="B2053" s="47" t="s">
        <v>722</v>
      </c>
      <c r="C2053" s="47" t="s">
        <v>187</v>
      </c>
      <c r="D2053" s="47" t="s">
        <v>538</v>
      </c>
      <c r="E2053" s="47">
        <v>2</v>
      </c>
      <c r="F2053" s="47" t="s">
        <v>539</v>
      </c>
      <c r="G2053" s="47" t="s">
        <v>540</v>
      </c>
      <c r="H2053" s="47" t="s">
        <v>541</v>
      </c>
      <c r="I2053" s="47" t="s">
        <v>542</v>
      </c>
      <c r="J2053" s="47" t="s">
        <v>543</v>
      </c>
      <c r="K2053" s="47">
        <v>21</v>
      </c>
      <c r="L2053" s="47" t="s">
        <v>544</v>
      </c>
      <c r="M2053" s="47" t="s">
        <v>545</v>
      </c>
      <c r="N2053" s="47" t="s">
        <v>546</v>
      </c>
      <c r="O2053" s="47" t="s">
        <v>547</v>
      </c>
      <c r="P2053" s="47" t="s">
        <v>548</v>
      </c>
      <c r="Q2053" s="47" t="s">
        <v>549</v>
      </c>
      <c r="R2053" s="47" t="s">
        <v>562</v>
      </c>
      <c r="S2053" s="47" t="s">
        <v>563</v>
      </c>
      <c r="T2053" s="114">
        <v>389.99400000000003</v>
      </c>
      <c r="U2053" s="47" t="s">
        <v>724</v>
      </c>
      <c r="V2053" s="53"/>
      <c r="W2053" s="114"/>
    </row>
    <row r="2054" spans="1:24" s="47" customFormat="1" x14ac:dyDescent="0.25">
      <c r="A2054" s="47" t="s">
        <v>28</v>
      </c>
      <c r="B2054" s="47" t="s">
        <v>722</v>
      </c>
      <c r="C2054" s="47" t="s">
        <v>187</v>
      </c>
      <c r="D2054" s="47" t="s">
        <v>538</v>
      </c>
      <c r="E2054" s="47">
        <v>2</v>
      </c>
      <c r="F2054" s="47" t="s">
        <v>539</v>
      </c>
      <c r="G2054" s="47" t="s">
        <v>540</v>
      </c>
      <c r="H2054" s="47" t="s">
        <v>541</v>
      </c>
      <c r="I2054" s="47" t="s">
        <v>542</v>
      </c>
      <c r="J2054" s="47" t="s">
        <v>543</v>
      </c>
      <c r="K2054" s="47">
        <v>21</v>
      </c>
      <c r="L2054" s="47" t="s">
        <v>544</v>
      </c>
      <c r="M2054" s="47" t="s">
        <v>545</v>
      </c>
      <c r="N2054" s="47" t="s">
        <v>546</v>
      </c>
      <c r="O2054" s="47" t="s">
        <v>547</v>
      </c>
      <c r="P2054" s="47" t="s">
        <v>548</v>
      </c>
      <c r="Q2054" s="47" t="s">
        <v>549</v>
      </c>
      <c r="R2054" s="47" t="s">
        <v>564</v>
      </c>
      <c r="S2054" s="47" t="s">
        <v>565</v>
      </c>
      <c r="T2054" s="114">
        <v>1028.085</v>
      </c>
      <c r="U2054" s="47" t="s">
        <v>724</v>
      </c>
      <c r="V2054" s="53"/>
      <c r="W2054" s="114"/>
    </row>
    <row r="2055" spans="1:24" s="47" customFormat="1" x14ac:dyDescent="0.25">
      <c r="A2055" s="47" t="s">
        <v>28</v>
      </c>
      <c r="B2055" s="47" t="s">
        <v>722</v>
      </c>
      <c r="C2055" s="47" t="s">
        <v>187</v>
      </c>
      <c r="D2055" s="47" t="s">
        <v>538</v>
      </c>
      <c r="E2055" s="47">
        <v>2</v>
      </c>
      <c r="F2055" s="47" t="s">
        <v>539</v>
      </c>
      <c r="G2055" s="47" t="s">
        <v>540</v>
      </c>
      <c r="H2055" s="47" t="s">
        <v>541</v>
      </c>
      <c r="I2055" s="47" t="s">
        <v>542</v>
      </c>
      <c r="J2055" s="47" t="s">
        <v>543</v>
      </c>
      <c r="K2055" s="47">
        <v>21</v>
      </c>
      <c r="L2055" s="47" t="s">
        <v>544</v>
      </c>
      <c r="M2055" s="47" t="s">
        <v>545</v>
      </c>
      <c r="N2055" s="47" t="s">
        <v>546</v>
      </c>
      <c r="O2055" s="47" t="s">
        <v>547</v>
      </c>
      <c r="P2055" s="47" t="s">
        <v>548</v>
      </c>
      <c r="Q2055" s="47" t="s">
        <v>549</v>
      </c>
      <c r="R2055" s="47" t="s">
        <v>566</v>
      </c>
      <c r="S2055" s="47" t="s">
        <v>567</v>
      </c>
      <c r="T2055" s="114">
        <v>875.76700000000005</v>
      </c>
      <c r="U2055" s="47" t="s">
        <v>724</v>
      </c>
      <c r="V2055" s="53"/>
      <c r="W2055" s="114"/>
    </row>
    <row r="2056" spans="1:24" s="47" customFormat="1" x14ac:dyDescent="0.25">
      <c r="A2056" s="47" t="s">
        <v>28</v>
      </c>
      <c r="B2056" s="47" t="s">
        <v>722</v>
      </c>
      <c r="C2056" s="47" t="s">
        <v>187</v>
      </c>
      <c r="D2056" s="47" t="s">
        <v>538</v>
      </c>
      <c r="E2056" s="47">
        <v>2</v>
      </c>
      <c r="F2056" s="47" t="s">
        <v>539</v>
      </c>
      <c r="G2056" s="47" t="s">
        <v>540</v>
      </c>
      <c r="H2056" s="47" t="s">
        <v>541</v>
      </c>
      <c r="I2056" s="47" t="s">
        <v>542</v>
      </c>
      <c r="J2056" s="47" t="s">
        <v>543</v>
      </c>
      <c r="K2056" s="47">
        <v>21</v>
      </c>
      <c r="L2056" s="47" t="s">
        <v>544</v>
      </c>
      <c r="M2056" s="47" t="s">
        <v>545</v>
      </c>
      <c r="N2056" s="47" t="s">
        <v>546</v>
      </c>
      <c r="O2056" s="47" t="s">
        <v>547</v>
      </c>
      <c r="P2056" s="47" t="s">
        <v>548</v>
      </c>
      <c r="Q2056" s="47" t="s">
        <v>549</v>
      </c>
      <c r="R2056" s="47" t="s">
        <v>568</v>
      </c>
      <c r="S2056" s="47" t="s">
        <v>569</v>
      </c>
      <c r="T2056" s="114">
        <v>2972.154</v>
      </c>
      <c r="U2056" s="47" t="s">
        <v>724</v>
      </c>
      <c r="V2056" s="53"/>
      <c r="W2056" s="114"/>
    </row>
    <row r="2057" spans="1:24" s="47" customFormat="1" x14ac:dyDescent="0.25">
      <c r="A2057" s="47" t="s">
        <v>28</v>
      </c>
      <c r="B2057" s="47" t="s">
        <v>722</v>
      </c>
      <c r="C2057" s="47" t="s">
        <v>187</v>
      </c>
      <c r="D2057" s="47" t="s">
        <v>538</v>
      </c>
      <c r="E2057" s="47">
        <v>2</v>
      </c>
      <c r="F2057" s="47" t="s">
        <v>539</v>
      </c>
      <c r="G2057" s="47" t="s">
        <v>540</v>
      </c>
      <c r="H2057" s="47" t="s">
        <v>541</v>
      </c>
      <c r="I2057" s="47" t="s">
        <v>542</v>
      </c>
      <c r="J2057" s="47" t="s">
        <v>543</v>
      </c>
      <c r="K2057" s="47">
        <v>21</v>
      </c>
      <c r="L2057" s="47" t="s">
        <v>544</v>
      </c>
      <c r="M2057" s="47" t="s">
        <v>545</v>
      </c>
      <c r="N2057" s="47" t="s">
        <v>546</v>
      </c>
      <c r="O2057" s="47" t="s">
        <v>547</v>
      </c>
      <c r="P2057" s="47" t="s">
        <v>548</v>
      </c>
      <c r="Q2057" s="47" t="s">
        <v>549</v>
      </c>
      <c r="R2057" s="47" t="s">
        <v>570</v>
      </c>
      <c r="S2057" s="47" t="s">
        <v>571</v>
      </c>
      <c r="T2057" s="114">
        <v>113.95399999999999</v>
      </c>
      <c r="U2057" s="47" t="s">
        <v>724</v>
      </c>
      <c r="V2057" s="53"/>
      <c r="W2057" s="114"/>
    </row>
    <row r="2058" spans="1:24" x14ac:dyDescent="0.25">
      <c r="A2058" t="s">
        <v>28</v>
      </c>
      <c r="B2058" t="s">
        <v>722</v>
      </c>
      <c r="C2058" t="s">
        <v>187</v>
      </c>
      <c r="D2058" t="s">
        <v>538</v>
      </c>
      <c r="E2058">
        <v>2</v>
      </c>
      <c r="F2058" t="s">
        <v>539</v>
      </c>
      <c r="G2058" t="s">
        <v>540</v>
      </c>
      <c r="H2058" t="s">
        <v>541</v>
      </c>
      <c r="I2058" t="s">
        <v>542</v>
      </c>
      <c r="J2058" t="s">
        <v>543</v>
      </c>
      <c r="K2058">
        <v>21</v>
      </c>
      <c r="L2058" t="s">
        <v>574</v>
      </c>
      <c r="M2058" t="s">
        <v>575</v>
      </c>
      <c r="N2058" t="s">
        <v>546</v>
      </c>
      <c r="O2058" t="s">
        <v>547</v>
      </c>
      <c r="P2058" t="s">
        <v>548</v>
      </c>
      <c r="Q2058" t="s">
        <v>549</v>
      </c>
      <c r="R2058" t="s">
        <v>131</v>
      </c>
      <c r="S2058" t="s">
        <v>550</v>
      </c>
      <c r="T2058" s="113">
        <v>5015009</v>
      </c>
      <c r="U2058" t="s">
        <v>724</v>
      </c>
    </row>
    <row r="2059" spans="1:24" x14ac:dyDescent="0.25">
      <c r="A2059" t="s">
        <v>28</v>
      </c>
      <c r="B2059" t="s">
        <v>722</v>
      </c>
      <c r="C2059" t="s">
        <v>187</v>
      </c>
      <c r="D2059" t="s">
        <v>538</v>
      </c>
      <c r="E2059">
        <v>2</v>
      </c>
      <c r="F2059" t="s">
        <v>539</v>
      </c>
      <c r="G2059" t="s">
        <v>540</v>
      </c>
      <c r="H2059" t="s">
        <v>541</v>
      </c>
      <c r="I2059" t="s">
        <v>542</v>
      </c>
      <c r="J2059" t="s">
        <v>543</v>
      </c>
      <c r="K2059">
        <v>21</v>
      </c>
      <c r="L2059" t="s">
        <v>574</v>
      </c>
      <c r="M2059" t="s">
        <v>575</v>
      </c>
      <c r="N2059" t="s">
        <v>546</v>
      </c>
      <c r="O2059" t="s">
        <v>547</v>
      </c>
      <c r="P2059" t="s">
        <v>548</v>
      </c>
      <c r="Q2059" t="s">
        <v>549</v>
      </c>
      <c r="R2059" t="s">
        <v>552</v>
      </c>
      <c r="S2059" t="s">
        <v>553</v>
      </c>
      <c r="T2059" s="113">
        <v>29567</v>
      </c>
      <c r="U2059" t="s">
        <v>724</v>
      </c>
    </row>
    <row r="2060" spans="1:24" x14ac:dyDescent="0.25">
      <c r="A2060" t="s">
        <v>28</v>
      </c>
      <c r="B2060" t="s">
        <v>722</v>
      </c>
      <c r="C2060" t="s">
        <v>187</v>
      </c>
      <c r="D2060" t="s">
        <v>538</v>
      </c>
      <c r="E2060">
        <v>2</v>
      </c>
      <c r="F2060" t="s">
        <v>539</v>
      </c>
      <c r="G2060" t="s">
        <v>540</v>
      </c>
      <c r="H2060" t="s">
        <v>541</v>
      </c>
      <c r="I2060" t="s">
        <v>542</v>
      </c>
      <c r="J2060" t="s">
        <v>543</v>
      </c>
      <c r="K2060">
        <v>21</v>
      </c>
      <c r="L2060" t="s">
        <v>574</v>
      </c>
      <c r="M2060" t="s">
        <v>575</v>
      </c>
      <c r="N2060" t="s">
        <v>546</v>
      </c>
      <c r="O2060" t="s">
        <v>547</v>
      </c>
      <c r="P2060" t="s">
        <v>548</v>
      </c>
      <c r="Q2060" t="s">
        <v>549</v>
      </c>
      <c r="R2060" t="s">
        <v>554</v>
      </c>
      <c r="S2060" t="s">
        <v>555</v>
      </c>
      <c r="T2060" s="113">
        <v>368163</v>
      </c>
      <c r="U2060" t="s">
        <v>724</v>
      </c>
    </row>
    <row r="2061" spans="1:24" x14ac:dyDescent="0.25">
      <c r="A2061" t="s">
        <v>28</v>
      </c>
      <c r="B2061" t="s">
        <v>722</v>
      </c>
      <c r="C2061" t="s">
        <v>187</v>
      </c>
      <c r="D2061" t="s">
        <v>538</v>
      </c>
      <c r="E2061">
        <v>2</v>
      </c>
      <c r="F2061" t="s">
        <v>539</v>
      </c>
      <c r="G2061" t="s">
        <v>540</v>
      </c>
      <c r="H2061" t="s">
        <v>541</v>
      </c>
      <c r="I2061" t="s">
        <v>542</v>
      </c>
      <c r="J2061" t="s">
        <v>543</v>
      </c>
      <c r="K2061">
        <v>21</v>
      </c>
      <c r="L2061" t="s">
        <v>574</v>
      </c>
      <c r="M2061" t="s">
        <v>575</v>
      </c>
      <c r="N2061" t="s">
        <v>546</v>
      </c>
      <c r="O2061" t="s">
        <v>547</v>
      </c>
      <c r="P2061" t="s">
        <v>548</v>
      </c>
      <c r="Q2061" t="s">
        <v>549</v>
      </c>
      <c r="R2061" t="s">
        <v>556</v>
      </c>
      <c r="S2061" t="s">
        <v>557</v>
      </c>
      <c r="T2061" s="113">
        <v>541067</v>
      </c>
      <c r="U2061" t="s">
        <v>724</v>
      </c>
    </row>
    <row r="2062" spans="1:24" x14ac:dyDescent="0.25">
      <c r="A2062" t="s">
        <v>28</v>
      </c>
      <c r="B2062" t="s">
        <v>722</v>
      </c>
      <c r="C2062" t="s">
        <v>187</v>
      </c>
      <c r="D2062" t="s">
        <v>538</v>
      </c>
      <c r="E2062">
        <v>2</v>
      </c>
      <c r="F2062" t="s">
        <v>539</v>
      </c>
      <c r="G2062" t="s">
        <v>540</v>
      </c>
      <c r="H2062" t="s">
        <v>541</v>
      </c>
      <c r="I2062" t="s">
        <v>542</v>
      </c>
      <c r="J2062" t="s">
        <v>543</v>
      </c>
      <c r="K2062">
        <v>21</v>
      </c>
      <c r="L2062" t="s">
        <v>574</v>
      </c>
      <c r="M2062" t="s">
        <v>575</v>
      </c>
      <c r="N2062" t="s">
        <v>546</v>
      </c>
      <c r="O2062" t="s">
        <v>547</v>
      </c>
      <c r="P2062" t="s">
        <v>548</v>
      </c>
      <c r="Q2062" t="s">
        <v>549</v>
      </c>
      <c r="R2062" t="s">
        <v>558</v>
      </c>
      <c r="S2062" t="s">
        <v>559</v>
      </c>
      <c r="T2062" s="113">
        <v>251977</v>
      </c>
      <c r="U2062" t="s">
        <v>724</v>
      </c>
    </row>
    <row r="2063" spans="1:24" x14ac:dyDescent="0.25">
      <c r="A2063" t="s">
        <v>28</v>
      </c>
      <c r="B2063" t="s">
        <v>722</v>
      </c>
      <c r="C2063" t="s">
        <v>187</v>
      </c>
      <c r="D2063" t="s">
        <v>538</v>
      </c>
      <c r="E2063">
        <v>2</v>
      </c>
      <c r="F2063" t="s">
        <v>539</v>
      </c>
      <c r="G2063" t="s">
        <v>540</v>
      </c>
      <c r="H2063" t="s">
        <v>541</v>
      </c>
      <c r="I2063" t="s">
        <v>542</v>
      </c>
      <c r="J2063" t="s">
        <v>543</v>
      </c>
      <c r="K2063">
        <v>21</v>
      </c>
      <c r="L2063" t="s">
        <v>574</v>
      </c>
      <c r="M2063" t="s">
        <v>575</v>
      </c>
      <c r="N2063" t="s">
        <v>546</v>
      </c>
      <c r="O2063" t="s">
        <v>547</v>
      </c>
      <c r="P2063" t="s">
        <v>548</v>
      </c>
      <c r="Q2063" t="s">
        <v>549</v>
      </c>
      <c r="R2063" t="s">
        <v>560</v>
      </c>
      <c r="S2063" t="s">
        <v>561</v>
      </c>
      <c r="T2063" s="113">
        <v>483399</v>
      </c>
      <c r="U2063" t="s">
        <v>724</v>
      </c>
    </row>
    <row r="2064" spans="1:24" x14ac:dyDescent="0.25">
      <c r="A2064" t="s">
        <v>28</v>
      </c>
      <c r="B2064" t="s">
        <v>722</v>
      </c>
      <c r="C2064" t="s">
        <v>187</v>
      </c>
      <c r="D2064" t="s">
        <v>538</v>
      </c>
      <c r="E2064">
        <v>2</v>
      </c>
      <c r="F2064" t="s">
        <v>539</v>
      </c>
      <c r="G2064" t="s">
        <v>540</v>
      </c>
      <c r="H2064" t="s">
        <v>541</v>
      </c>
      <c r="I2064" t="s">
        <v>542</v>
      </c>
      <c r="J2064" t="s">
        <v>543</v>
      </c>
      <c r="K2064">
        <v>21</v>
      </c>
      <c r="L2064" t="s">
        <v>574</v>
      </c>
      <c r="M2064" t="s">
        <v>575</v>
      </c>
      <c r="N2064" t="s">
        <v>546</v>
      </c>
      <c r="O2064" t="s">
        <v>547</v>
      </c>
      <c r="P2064" t="s">
        <v>548</v>
      </c>
      <c r="Q2064" t="s">
        <v>549</v>
      </c>
      <c r="R2064" t="s">
        <v>562</v>
      </c>
      <c r="S2064" t="s">
        <v>563</v>
      </c>
      <c r="T2064" s="113">
        <v>294286</v>
      </c>
      <c r="U2064" t="s">
        <v>724</v>
      </c>
    </row>
    <row r="2065" spans="1:23" x14ac:dyDescent="0.25">
      <c r="A2065" t="s">
        <v>28</v>
      </c>
      <c r="B2065" t="s">
        <v>722</v>
      </c>
      <c r="C2065" t="s">
        <v>187</v>
      </c>
      <c r="D2065" t="s">
        <v>538</v>
      </c>
      <c r="E2065">
        <v>2</v>
      </c>
      <c r="F2065" t="s">
        <v>539</v>
      </c>
      <c r="G2065" t="s">
        <v>540</v>
      </c>
      <c r="H2065" t="s">
        <v>541</v>
      </c>
      <c r="I2065" t="s">
        <v>542</v>
      </c>
      <c r="J2065" t="s">
        <v>543</v>
      </c>
      <c r="K2065">
        <v>21</v>
      </c>
      <c r="L2065" t="s">
        <v>574</v>
      </c>
      <c r="M2065" t="s">
        <v>575</v>
      </c>
      <c r="N2065" t="s">
        <v>546</v>
      </c>
      <c r="O2065" t="s">
        <v>547</v>
      </c>
      <c r="P2065" t="s">
        <v>548</v>
      </c>
      <c r="Q2065" t="s">
        <v>549</v>
      </c>
      <c r="R2065" t="s">
        <v>564</v>
      </c>
      <c r="S2065" t="s">
        <v>565</v>
      </c>
      <c r="T2065" s="113">
        <v>713717</v>
      </c>
      <c r="U2065" t="s">
        <v>724</v>
      </c>
    </row>
    <row r="2066" spans="1:23" x14ac:dyDescent="0.25">
      <c r="A2066" t="s">
        <v>28</v>
      </c>
      <c r="B2066" t="s">
        <v>722</v>
      </c>
      <c r="C2066" t="s">
        <v>187</v>
      </c>
      <c r="D2066" t="s">
        <v>538</v>
      </c>
      <c r="E2066">
        <v>2</v>
      </c>
      <c r="F2066" t="s">
        <v>539</v>
      </c>
      <c r="G2066" t="s">
        <v>540</v>
      </c>
      <c r="H2066" t="s">
        <v>541</v>
      </c>
      <c r="I2066" t="s">
        <v>542</v>
      </c>
      <c r="J2066" t="s">
        <v>543</v>
      </c>
      <c r="K2066">
        <v>21</v>
      </c>
      <c r="L2066" t="s">
        <v>574</v>
      </c>
      <c r="M2066" t="s">
        <v>575</v>
      </c>
      <c r="N2066" t="s">
        <v>546</v>
      </c>
      <c r="O2066" t="s">
        <v>547</v>
      </c>
      <c r="P2066" t="s">
        <v>548</v>
      </c>
      <c r="Q2066" t="s">
        <v>549</v>
      </c>
      <c r="R2066" t="s">
        <v>566</v>
      </c>
      <c r="S2066" t="s">
        <v>567</v>
      </c>
      <c r="T2066" s="113">
        <v>827156</v>
      </c>
      <c r="U2066" t="s">
        <v>724</v>
      </c>
    </row>
    <row r="2067" spans="1:23" x14ac:dyDescent="0.25">
      <c r="A2067" t="s">
        <v>28</v>
      </c>
      <c r="B2067" t="s">
        <v>722</v>
      </c>
      <c r="C2067" t="s">
        <v>187</v>
      </c>
      <c r="D2067" t="s">
        <v>538</v>
      </c>
      <c r="E2067">
        <v>2</v>
      </c>
      <c r="F2067" t="s">
        <v>539</v>
      </c>
      <c r="G2067" t="s">
        <v>540</v>
      </c>
      <c r="H2067" t="s">
        <v>541</v>
      </c>
      <c r="I2067" t="s">
        <v>542</v>
      </c>
      <c r="J2067" t="s">
        <v>543</v>
      </c>
      <c r="K2067">
        <v>21</v>
      </c>
      <c r="L2067" t="s">
        <v>574</v>
      </c>
      <c r="M2067" t="s">
        <v>575</v>
      </c>
      <c r="N2067" t="s">
        <v>546</v>
      </c>
      <c r="O2067" t="s">
        <v>547</v>
      </c>
      <c r="P2067" t="s">
        <v>548</v>
      </c>
      <c r="Q2067" t="s">
        <v>549</v>
      </c>
      <c r="R2067" t="s">
        <v>568</v>
      </c>
      <c r="S2067" t="s">
        <v>569</v>
      </c>
      <c r="T2067" s="113">
        <v>1395359</v>
      </c>
      <c r="U2067" t="s">
        <v>724</v>
      </c>
    </row>
    <row r="2068" spans="1:23" x14ac:dyDescent="0.25">
      <c r="A2068" t="s">
        <v>28</v>
      </c>
      <c r="B2068" t="s">
        <v>722</v>
      </c>
      <c r="C2068" t="s">
        <v>187</v>
      </c>
      <c r="D2068" t="s">
        <v>538</v>
      </c>
      <c r="E2068">
        <v>2</v>
      </c>
      <c r="F2068" t="s">
        <v>539</v>
      </c>
      <c r="G2068" t="s">
        <v>540</v>
      </c>
      <c r="H2068" t="s">
        <v>541</v>
      </c>
      <c r="I2068" t="s">
        <v>542</v>
      </c>
      <c r="J2068" t="s">
        <v>543</v>
      </c>
      <c r="K2068">
        <v>21</v>
      </c>
      <c r="L2068" t="s">
        <v>574</v>
      </c>
      <c r="M2068" t="s">
        <v>575</v>
      </c>
      <c r="N2068" t="s">
        <v>546</v>
      </c>
      <c r="O2068" t="s">
        <v>547</v>
      </c>
      <c r="P2068" t="s">
        <v>548</v>
      </c>
      <c r="Q2068" t="s">
        <v>549</v>
      </c>
      <c r="R2068" t="s">
        <v>570</v>
      </c>
      <c r="S2068" t="s">
        <v>571</v>
      </c>
      <c r="T2068" s="113">
        <v>110317</v>
      </c>
      <c r="U2068" t="s">
        <v>724</v>
      </c>
    </row>
    <row r="2069" spans="1:23" x14ac:dyDescent="0.25">
      <c r="A2069" t="s">
        <v>28</v>
      </c>
      <c r="B2069" t="s">
        <v>722</v>
      </c>
      <c r="C2069" t="s">
        <v>187</v>
      </c>
      <c r="D2069" t="s">
        <v>538</v>
      </c>
      <c r="E2069">
        <v>2</v>
      </c>
      <c r="F2069" t="s">
        <v>539</v>
      </c>
      <c r="G2069" t="s">
        <v>540</v>
      </c>
      <c r="H2069" t="s">
        <v>541</v>
      </c>
      <c r="I2069" t="s">
        <v>542</v>
      </c>
      <c r="J2069" t="s">
        <v>543</v>
      </c>
      <c r="K2069">
        <v>21</v>
      </c>
      <c r="L2069" t="s">
        <v>576</v>
      </c>
      <c r="M2069" t="s">
        <v>547</v>
      </c>
      <c r="N2069" t="s">
        <v>546</v>
      </c>
      <c r="O2069" t="s">
        <v>547</v>
      </c>
      <c r="P2069" t="s">
        <v>548</v>
      </c>
      <c r="Q2069" t="s">
        <v>549</v>
      </c>
      <c r="R2069" t="s">
        <v>131</v>
      </c>
      <c r="S2069" t="s">
        <v>550</v>
      </c>
      <c r="T2069" s="113">
        <v>4182769</v>
      </c>
      <c r="U2069" t="s">
        <v>724</v>
      </c>
    </row>
    <row r="2070" spans="1:23" x14ac:dyDescent="0.25">
      <c r="A2070" t="s">
        <v>28</v>
      </c>
      <c r="B2070" t="s">
        <v>722</v>
      </c>
      <c r="C2070" t="s">
        <v>187</v>
      </c>
      <c r="D2070" t="s">
        <v>538</v>
      </c>
      <c r="E2070">
        <v>2</v>
      </c>
      <c r="F2070" t="s">
        <v>539</v>
      </c>
      <c r="G2070" t="s">
        <v>540</v>
      </c>
      <c r="H2070" t="s">
        <v>541</v>
      </c>
      <c r="I2070" t="s">
        <v>542</v>
      </c>
      <c r="J2070" t="s">
        <v>543</v>
      </c>
      <c r="K2070">
        <v>21</v>
      </c>
      <c r="L2070" t="s">
        <v>576</v>
      </c>
      <c r="M2070" t="s">
        <v>547</v>
      </c>
      <c r="N2070" t="s">
        <v>546</v>
      </c>
      <c r="O2070" t="s">
        <v>547</v>
      </c>
      <c r="P2070" t="s">
        <v>548</v>
      </c>
      <c r="Q2070" t="s">
        <v>549</v>
      </c>
      <c r="R2070" t="s">
        <v>552</v>
      </c>
      <c r="S2070" t="s">
        <v>553</v>
      </c>
      <c r="T2070" s="113">
        <v>12512</v>
      </c>
      <c r="U2070" t="s">
        <v>724</v>
      </c>
    </row>
    <row r="2071" spans="1:23" x14ac:dyDescent="0.25">
      <c r="A2071" t="s">
        <v>28</v>
      </c>
      <c r="B2071" t="s">
        <v>722</v>
      </c>
      <c r="C2071" t="s">
        <v>187</v>
      </c>
      <c r="D2071" t="s">
        <v>538</v>
      </c>
      <c r="E2071">
        <v>2</v>
      </c>
      <c r="F2071" t="s">
        <v>539</v>
      </c>
      <c r="G2071" t="s">
        <v>540</v>
      </c>
      <c r="H2071" t="s">
        <v>541</v>
      </c>
      <c r="I2071" t="s">
        <v>542</v>
      </c>
      <c r="J2071" t="s">
        <v>543</v>
      </c>
      <c r="K2071">
        <v>21</v>
      </c>
      <c r="L2071" t="s">
        <v>576</v>
      </c>
      <c r="M2071" t="s">
        <v>547</v>
      </c>
      <c r="N2071" t="s">
        <v>546</v>
      </c>
      <c r="O2071" t="s">
        <v>547</v>
      </c>
      <c r="P2071" t="s">
        <v>548</v>
      </c>
      <c r="Q2071" t="s">
        <v>549</v>
      </c>
      <c r="R2071" t="s">
        <v>554</v>
      </c>
      <c r="S2071" t="s">
        <v>555</v>
      </c>
      <c r="T2071" s="113">
        <v>462685</v>
      </c>
      <c r="U2071" t="s">
        <v>724</v>
      </c>
    </row>
    <row r="2072" spans="1:23" x14ac:dyDescent="0.25">
      <c r="A2072" t="s">
        <v>28</v>
      </c>
      <c r="B2072" t="s">
        <v>722</v>
      </c>
      <c r="C2072" t="s">
        <v>187</v>
      </c>
      <c r="D2072" t="s">
        <v>538</v>
      </c>
      <c r="E2072">
        <v>2</v>
      </c>
      <c r="F2072" t="s">
        <v>539</v>
      </c>
      <c r="G2072" t="s">
        <v>540</v>
      </c>
      <c r="H2072" t="s">
        <v>541</v>
      </c>
      <c r="I2072" t="s">
        <v>542</v>
      </c>
      <c r="J2072" t="s">
        <v>543</v>
      </c>
      <c r="K2072">
        <v>21</v>
      </c>
      <c r="L2072" t="s">
        <v>576</v>
      </c>
      <c r="M2072" t="s">
        <v>547</v>
      </c>
      <c r="N2072" t="s">
        <v>546</v>
      </c>
      <c r="O2072" t="s">
        <v>547</v>
      </c>
      <c r="P2072" t="s">
        <v>548</v>
      </c>
      <c r="Q2072" t="s">
        <v>549</v>
      </c>
      <c r="R2072" t="s">
        <v>556</v>
      </c>
      <c r="S2072" t="s">
        <v>557</v>
      </c>
      <c r="T2072" s="113">
        <v>319708</v>
      </c>
      <c r="U2072" t="s">
        <v>724</v>
      </c>
    </row>
    <row r="2073" spans="1:23" x14ac:dyDescent="0.25">
      <c r="A2073" t="s">
        <v>28</v>
      </c>
      <c r="B2073" t="s">
        <v>722</v>
      </c>
      <c r="C2073" t="s">
        <v>187</v>
      </c>
      <c r="D2073" t="s">
        <v>538</v>
      </c>
      <c r="E2073">
        <v>2</v>
      </c>
      <c r="F2073" t="s">
        <v>539</v>
      </c>
      <c r="G2073" t="s">
        <v>540</v>
      </c>
      <c r="H2073" t="s">
        <v>541</v>
      </c>
      <c r="I2073" t="s">
        <v>542</v>
      </c>
      <c r="J2073" t="s">
        <v>543</v>
      </c>
      <c r="K2073">
        <v>21</v>
      </c>
      <c r="L2073" t="s">
        <v>576</v>
      </c>
      <c r="M2073" t="s">
        <v>547</v>
      </c>
      <c r="N2073" t="s">
        <v>546</v>
      </c>
      <c r="O2073" t="s">
        <v>547</v>
      </c>
      <c r="P2073" t="s">
        <v>548</v>
      </c>
      <c r="Q2073" t="s">
        <v>549</v>
      </c>
      <c r="R2073" t="s">
        <v>558</v>
      </c>
      <c r="S2073" t="s">
        <v>559</v>
      </c>
      <c r="T2073" s="113">
        <v>288955</v>
      </c>
      <c r="U2073" t="s">
        <v>724</v>
      </c>
    </row>
    <row r="2074" spans="1:23" x14ac:dyDescent="0.25">
      <c r="A2074" t="s">
        <v>28</v>
      </c>
      <c r="B2074" t="s">
        <v>722</v>
      </c>
      <c r="C2074" t="s">
        <v>187</v>
      </c>
      <c r="D2074" t="s">
        <v>538</v>
      </c>
      <c r="E2074">
        <v>2</v>
      </c>
      <c r="F2074" t="s">
        <v>539</v>
      </c>
      <c r="G2074" t="s">
        <v>540</v>
      </c>
      <c r="H2074" t="s">
        <v>541</v>
      </c>
      <c r="I2074" t="s">
        <v>542</v>
      </c>
      <c r="J2074" t="s">
        <v>543</v>
      </c>
      <c r="K2074">
        <v>21</v>
      </c>
      <c r="L2074" t="s">
        <v>576</v>
      </c>
      <c r="M2074" t="s">
        <v>547</v>
      </c>
      <c r="N2074" t="s">
        <v>546</v>
      </c>
      <c r="O2074" t="s">
        <v>547</v>
      </c>
      <c r="P2074" t="s">
        <v>548</v>
      </c>
      <c r="Q2074" t="s">
        <v>549</v>
      </c>
      <c r="R2074" t="s">
        <v>560</v>
      </c>
      <c r="S2074" t="s">
        <v>561</v>
      </c>
      <c r="T2074" s="113">
        <v>1059.79</v>
      </c>
      <c r="U2074" t="s">
        <v>724</v>
      </c>
    </row>
    <row r="2075" spans="1:23" x14ac:dyDescent="0.25">
      <c r="A2075" t="s">
        <v>28</v>
      </c>
      <c r="B2075" t="s">
        <v>722</v>
      </c>
      <c r="C2075" t="s">
        <v>187</v>
      </c>
      <c r="D2075" t="s">
        <v>538</v>
      </c>
      <c r="E2075">
        <v>2</v>
      </c>
      <c r="F2075" t="s">
        <v>539</v>
      </c>
      <c r="G2075" t="s">
        <v>540</v>
      </c>
      <c r="H2075" t="s">
        <v>541</v>
      </c>
      <c r="I2075" t="s">
        <v>542</v>
      </c>
      <c r="J2075" t="s">
        <v>543</v>
      </c>
      <c r="K2075">
        <v>21</v>
      </c>
      <c r="L2075" t="s">
        <v>576</v>
      </c>
      <c r="M2075" t="s">
        <v>547</v>
      </c>
      <c r="N2075" t="s">
        <v>546</v>
      </c>
      <c r="O2075" t="s">
        <v>547</v>
      </c>
      <c r="P2075" t="s">
        <v>548</v>
      </c>
      <c r="Q2075" t="s">
        <v>549</v>
      </c>
      <c r="R2075" t="s">
        <v>562</v>
      </c>
      <c r="S2075" t="s">
        <v>563</v>
      </c>
      <c r="T2075" s="113">
        <v>95707</v>
      </c>
      <c r="U2075" t="s">
        <v>724</v>
      </c>
    </row>
    <row r="2076" spans="1:23" x14ac:dyDescent="0.25">
      <c r="A2076" t="s">
        <v>28</v>
      </c>
      <c r="B2076" t="s">
        <v>722</v>
      </c>
      <c r="C2076" t="s">
        <v>187</v>
      </c>
      <c r="D2076" t="s">
        <v>538</v>
      </c>
      <c r="E2076">
        <v>2</v>
      </c>
      <c r="F2076" t="s">
        <v>539</v>
      </c>
      <c r="G2076" t="s">
        <v>540</v>
      </c>
      <c r="H2076" t="s">
        <v>541</v>
      </c>
      <c r="I2076" t="s">
        <v>542</v>
      </c>
      <c r="J2076" t="s">
        <v>543</v>
      </c>
      <c r="K2076">
        <v>21</v>
      </c>
      <c r="L2076" t="s">
        <v>576</v>
      </c>
      <c r="M2076" t="s">
        <v>547</v>
      </c>
      <c r="N2076" t="s">
        <v>546</v>
      </c>
      <c r="O2076" t="s">
        <v>547</v>
      </c>
      <c r="P2076" t="s">
        <v>548</v>
      </c>
      <c r="Q2076" t="s">
        <v>549</v>
      </c>
      <c r="R2076" t="s">
        <v>564</v>
      </c>
      <c r="S2076" t="s">
        <v>565</v>
      </c>
      <c r="T2076" s="113">
        <v>314369</v>
      </c>
      <c r="U2076" t="s">
        <v>724</v>
      </c>
    </row>
    <row r="2077" spans="1:23" x14ac:dyDescent="0.25">
      <c r="A2077" t="s">
        <v>28</v>
      </c>
      <c r="B2077" t="s">
        <v>722</v>
      </c>
      <c r="C2077" t="s">
        <v>187</v>
      </c>
      <c r="D2077" t="s">
        <v>538</v>
      </c>
      <c r="E2077">
        <v>2</v>
      </c>
      <c r="F2077" t="s">
        <v>539</v>
      </c>
      <c r="G2077" t="s">
        <v>540</v>
      </c>
      <c r="H2077" t="s">
        <v>541</v>
      </c>
      <c r="I2077" t="s">
        <v>542</v>
      </c>
      <c r="J2077" t="s">
        <v>543</v>
      </c>
      <c r="K2077">
        <v>21</v>
      </c>
      <c r="L2077" t="s">
        <v>576</v>
      </c>
      <c r="M2077" t="s">
        <v>547</v>
      </c>
      <c r="N2077" t="s">
        <v>546</v>
      </c>
      <c r="O2077" t="s">
        <v>547</v>
      </c>
      <c r="P2077" t="s">
        <v>548</v>
      </c>
      <c r="Q2077" t="s">
        <v>549</v>
      </c>
      <c r="R2077" t="s">
        <v>566</v>
      </c>
      <c r="S2077" t="s">
        <v>567</v>
      </c>
      <c r="T2077" s="113">
        <v>48611</v>
      </c>
      <c r="U2077" t="s">
        <v>724</v>
      </c>
    </row>
    <row r="2078" spans="1:23" x14ac:dyDescent="0.25">
      <c r="A2078" t="s">
        <v>28</v>
      </c>
      <c r="B2078" t="s">
        <v>722</v>
      </c>
      <c r="C2078" t="s">
        <v>187</v>
      </c>
      <c r="D2078" t="s">
        <v>538</v>
      </c>
      <c r="E2078">
        <v>2</v>
      </c>
      <c r="F2078" t="s">
        <v>539</v>
      </c>
      <c r="G2078" t="s">
        <v>540</v>
      </c>
      <c r="H2078" t="s">
        <v>541</v>
      </c>
      <c r="I2078" t="s">
        <v>542</v>
      </c>
      <c r="J2078" t="s">
        <v>543</v>
      </c>
      <c r="K2078">
        <v>21</v>
      </c>
      <c r="L2078" t="s">
        <v>576</v>
      </c>
      <c r="M2078" t="s">
        <v>547</v>
      </c>
      <c r="N2078" t="s">
        <v>546</v>
      </c>
      <c r="O2078" t="s">
        <v>547</v>
      </c>
      <c r="P2078" t="s">
        <v>548</v>
      </c>
      <c r="Q2078" t="s">
        <v>549</v>
      </c>
      <c r="R2078" t="s">
        <v>568</v>
      </c>
      <c r="S2078" t="s">
        <v>569</v>
      </c>
      <c r="T2078" s="113">
        <v>1576795</v>
      </c>
      <c r="U2078" t="s">
        <v>724</v>
      </c>
    </row>
    <row r="2079" spans="1:23" x14ac:dyDescent="0.25">
      <c r="A2079" t="s">
        <v>28</v>
      </c>
      <c r="B2079" t="s">
        <v>722</v>
      </c>
      <c r="C2079" t="s">
        <v>187</v>
      </c>
      <c r="D2079" t="s">
        <v>538</v>
      </c>
      <c r="E2079">
        <v>2</v>
      </c>
      <c r="F2079" t="s">
        <v>539</v>
      </c>
      <c r="G2079" t="s">
        <v>540</v>
      </c>
      <c r="H2079" t="s">
        <v>541</v>
      </c>
      <c r="I2079" t="s">
        <v>542</v>
      </c>
      <c r="J2079" t="s">
        <v>543</v>
      </c>
      <c r="K2079">
        <v>21</v>
      </c>
      <c r="L2079" t="s">
        <v>576</v>
      </c>
      <c r="M2079" t="s">
        <v>547</v>
      </c>
      <c r="N2079" t="s">
        <v>546</v>
      </c>
      <c r="O2079" t="s">
        <v>547</v>
      </c>
      <c r="P2079" t="s">
        <v>548</v>
      </c>
      <c r="Q2079" t="s">
        <v>549</v>
      </c>
      <c r="R2079" t="s">
        <v>570</v>
      </c>
      <c r="S2079" t="s">
        <v>571</v>
      </c>
      <c r="T2079" s="113">
        <v>3637</v>
      </c>
      <c r="U2079" t="s">
        <v>724</v>
      </c>
    </row>
    <row r="2080" spans="1:23" s="49" customFormat="1" x14ac:dyDescent="0.25">
      <c r="A2080" s="49" t="s">
        <v>15</v>
      </c>
      <c r="B2080" s="49" t="s">
        <v>725</v>
      </c>
      <c r="C2080" s="49" t="s">
        <v>187</v>
      </c>
      <c r="D2080" s="49" t="s">
        <v>538</v>
      </c>
      <c r="F2080" s="49" t="s">
        <v>539</v>
      </c>
      <c r="G2080" s="49" t="s">
        <v>540</v>
      </c>
      <c r="H2080" s="49" t="s">
        <v>541</v>
      </c>
      <c r="I2080" s="49" t="s">
        <v>542</v>
      </c>
      <c r="J2080" s="49" t="s">
        <v>543</v>
      </c>
      <c r="K2080" s="49">
        <v>21</v>
      </c>
      <c r="L2080" s="49" t="s">
        <v>544</v>
      </c>
      <c r="M2080" s="49" t="s">
        <v>545</v>
      </c>
      <c r="N2080" s="49" t="s">
        <v>546</v>
      </c>
      <c r="O2080" s="49" t="s">
        <v>547</v>
      </c>
      <c r="P2080" s="49" t="s">
        <v>548</v>
      </c>
      <c r="Q2080" s="49" t="s">
        <v>549</v>
      </c>
      <c r="R2080" s="49" t="s">
        <v>131</v>
      </c>
      <c r="S2080" s="49" t="s">
        <v>550</v>
      </c>
      <c r="T2080" s="116">
        <v>33560</v>
      </c>
      <c r="U2080" s="49" t="s">
        <v>726</v>
      </c>
      <c r="V2080" s="50" t="s">
        <v>858</v>
      </c>
      <c r="W2080" s="116">
        <f>('ILO employment 2007'!T2081+'ILO employment 2007'!T2082+'ILO employment 2007'!T2083)*( 1 +'ILO employment 2007'!T2090/('ILO employment 2007'!T2080-'ILO employment 2007'!T2090))</f>
        <v>6345.1387195464031</v>
      </c>
    </row>
    <row r="2081" spans="1:23" s="49" customFormat="1" x14ac:dyDescent="0.25">
      <c r="A2081" s="49" t="s">
        <v>15</v>
      </c>
      <c r="B2081" s="49" t="s">
        <v>725</v>
      </c>
      <c r="C2081" s="49" t="s">
        <v>187</v>
      </c>
      <c r="D2081" s="49" t="s">
        <v>538</v>
      </c>
      <c r="F2081" s="49" t="s">
        <v>539</v>
      </c>
      <c r="G2081" s="49" t="s">
        <v>540</v>
      </c>
      <c r="H2081" s="49" t="s">
        <v>541</v>
      </c>
      <c r="I2081" s="49" t="s">
        <v>542</v>
      </c>
      <c r="J2081" s="49" t="s">
        <v>543</v>
      </c>
      <c r="K2081" s="49">
        <v>21</v>
      </c>
      <c r="L2081" s="49" t="s">
        <v>544</v>
      </c>
      <c r="M2081" s="49" t="s">
        <v>545</v>
      </c>
      <c r="N2081" s="49" t="s">
        <v>546</v>
      </c>
      <c r="O2081" s="49" t="s">
        <v>547</v>
      </c>
      <c r="P2081" s="49" t="s">
        <v>548</v>
      </c>
      <c r="Q2081" s="49" t="s">
        <v>549</v>
      </c>
      <c r="R2081" s="49" t="s">
        <v>552</v>
      </c>
      <c r="S2081" s="49" t="s">
        <v>553</v>
      </c>
      <c r="T2081" s="116">
        <v>3957.75</v>
      </c>
      <c r="U2081" s="49" t="s">
        <v>726</v>
      </c>
      <c r="V2081" s="50" t="s">
        <v>859</v>
      </c>
      <c r="W2081" s="116">
        <f>('ILO employment 2007'!T2084+'ILO employment 2007'!T2085+'ILO employment 2007'!T2086+'ILO employment 2007'!T2087+'ILO employment 2007'!T2088+'ILO employment 2007'!T2089)*( 1 +'ILO employment 2007'!T2090/('ILO employment 2007'!T2080-'ILO employment 2007'!T2090))</f>
        <v>27214.108178057701</v>
      </c>
    </row>
    <row r="2082" spans="1:23" s="49" customFormat="1" x14ac:dyDescent="0.25">
      <c r="A2082" s="49" t="s">
        <v>15</v>
      </c>
      <c r="B2082" s="49" t="s">
        <v>725</v>
      </c>
      <c r="C2082" s="49" t="s">
        <v>187</v>
      </c>
      <c r="D2082" s="49" t="s">
        <v>538</v>
      </c>
      <c r="F2082" s="49" t="s">
        <v>539</v>
      </c>
      <c r="G2082" s="49" t="s">
        <v>540</v>
      </c>
      <c r="H2082" s="49" t="s">
        <v>541</v>
      </c>
      <c r="I2082" s="49" t="s">
        <v>542</v>
      </c>
      <c r="J2082" s="49" t="s">
        <v>543</v>
      </c>
      <c r="K2082" s="49">
        <v>21</v>
      </c>
      <c r="L2082" s="49" t="s">
        <v>544</v>
      </c>
      <c r="M2082" s="49" t="s">
        <v>545</v>
      </c>
      <c r="N2082" s="49" t="s">
        <v>546</v>
      </c>
      <c r="O2082" s="49" t="s">
        <v>547</v>
      </c>
      <c r="P2082" s="49" t="s">
        <v>548</v>
      </c>
      <c r="Q2082" s="49" t="s">
        <v>549</v>
      </c>
      <c r="R2082" s="49" t="s">
        <v>554</v>
      </c>
      <c r="S2082" s="49" t="s">
        <v>555</v>
      </c>
      <c r="T2082" s="116">
        <v>1453.5</v>
      </c>
      <c r="U2082" s="49" t="s">
        <v>726</v>
      </c>
      <c r="V2082" s="50" t="s">
        <v>862</v>
      </c>
      <c r="W2082" s="116">
        <f>SUM(T2081:T2090)</f>
        <v>33559.25</v>
      </c>
    </row>
    <row r="2083" spans="1:23" s="49" customFormat="1" x14ac:dyDescent="0.25">
      <c r="A2083" s="49" t="s">
        <v>15</v>
      </c>
      <c r="B2083" s="49" t="s">
        <v>725</v>
      </c>
      <c r="C2083" s="49" t="s">
        <v>187</v>
      </c>
      <c r="D2083" s="49" t="s">
        <v>538</v>
      </c>
      <c r="F2083" s="49" t="s">
        <v>539</v>
      </c>
      <c r="G2083" s="49" t="s">
        <v>540</v>
      </c>
      <c r="H2083" s="49" t="s">
        <v>541</v>
      </c>
      <c r="I2083" s="49" t="s">
        <v>542</v>
      </c>
      <c r="J2083" s="49" t="s">
        <v>543</v>
      </c>
      <c r="K2083" s="49">
        <v>21</v>
      </c>
      <c r="L2083" s="49" t="s">
        <v>544</v>
      </c>
      <c r="M2083" s="49" t="s">
        <v>545</v>
      </c>
      <c r="N2083" s="49" t="s">
        <v>546</v>
      </c>
      <c r="O2083" s="49" t="s">
        <v>547</v>
      </c>
      <c r="P2083" s="49" t="s">
        <v>548</v>
      </c>
      <c r="Q2083" s="49" t="s">
        <v>549</v>
      </c>
      <c r="R2083" s="49" t="s">
        <v>556</v>
      </c>
      <c r="S2083" s="49" t="s">
        <v>557</v>
      </c>
      <c r="T2083" s="116">
        <v>907.75</v>
      </c>
      <c r="U2083" s="49" t="s">
        <v>726</v>
      </c>
      <c r="V2083" s="50"/>
      <c r="W2083" s="116"/>
    </row>
    <row r="2084" spans="1:23" s="49" customFormat="1" x14ac:dyDescent="0.25">
      <c r="A2084" s="49" t="s">
        <v>15</v>
      </c>
      <c r="B2084" s="49" t="s">
        <v>725</v>
      </c>
      <c r="C2084" s="49" t="s">
        <v>187</v>
      </c>
      <c r="D2084" s="49" t="s">
        <v>538</v>
      </c>
      <c r="F2084" s="49" t="s">
        <v>539</v>
      </c>
      <c r="G2084" s="49" t="s">
        <v>540</v>
      </c>
      <c r="H2084" s="49" t="s">
        <v>541</v>
      </c>
      <c r="I2084" s="49" t="s">
        <v>542</v>
      </c>
      <c r="J2084" s="49" t="s">
        <v>543</v>
      </c>
      <c r="K2084" s="49">
        <v>21</v>
      </c>
      <c r="L2084" s="49" t="s">
        <v>544</v>
      </c>
      <c r="M2084" s="49" t="s">
        <v>545</v>
      </c>
      <c r="N2084" s="49" t="s">
        <v>546</v>
      </c>
      <c r="O2084" s="49" t="s">
        <v>547</v>
      </c>
      <c r="P2084" s="49" t="s">
        <v>548</v>
      </c>
      <c r="Q2084" s="49" t="s">
        <v>549</v>
      </c>
      <c r="R2084" s="49" t="s">
        <v>558</v>
      </c>
      <c r="S2084" s="49" t="s">
        <v>559</v>
      </c>
      <c r="T2084" s="116">
        <v>1652.25</v>
      </c>
      <c r="U2084" s="49" t="s">
        <v>726</v>
      </c>
      <c r="V2084" s="50"/>
      <c r="W2084" s="116"/>
    </row>
    <row r="2085" spans="1:23" s="49" customFormat="1" x14ac:dyDescent="0.25">
      <c r="A2085" s="49" t="s">
        <v>15</v>
      </c>
      <c r="B2085" s="49" t="s">
        <v>725</v>
      </c>
      <c r="C2085" s="49" t="s">
        <v>187</v>
      </c>
      <c r="D2085" s="49" t="s">
        <v>538</v>
      </c>
      <c r="F2085" s="49" t="s">
        <v>539</v>
      </c>
      <c r="G2085" s="49" t="s">
        <v>540</v>
      </c>
      <c r="H2085" s="49" t="s">
        <v>541</v>
      </c>
      <c r="I2085" s="49" t="s">
        <v>542</v>
      </c>
      <c r="J2085" s="49" t="s">
        <v>543</v>
      </c>
      <c r="K2085" s="49">
        <v>21</v>
      </c>
      <c r="L2085" s="49" t="s">
        <v>544</v>
      </c>
      <c r="M2085" s="49" t="s">
        <v>545</v>
      </c>
      <c r="N2085" s="49" t="s">
        <v>546</v>
      </c>
      <c r="O2085" s="49" t="s">
        <v>547</v>
      </c>
      <c r="P2085" s="49" t="s">
        <v>548</v>
      </c>
      <c r="Q2085" s="49" t="s">
        <v>549</v>
      </c>
      <c r="R2085" s="49" t="s">
        <v>560</v>
      </c>
      <c r="S2085" s="49" t="s">
        <v>561</v>
      </c>
      <c r="T2085" s="116">
        <v>3247.75</v>
      </c>
      <c r="U2085" s="49" t="s">
        <v>726</v>
      </c>
      <c r="V2085" s="50"/>
      <c r="W2085" s="116"/>
    </row>
    <row r="2086" spans="1:23" s="49" customFormat="1" x14ac:dyDescent="0.25">
      <c r="A2086" s="49" t="s">
        <v>15</v>
      </c>
      <c r="B2086" s="49" t="s">
        <v>725</v>
      </c>
      <c r="C2086" s="49" t="s">
        <v>187</v>
      </c>
      <c r="D2086" s="49" t="s">
        <v>538</v>
      </c>
      <c r="F2086" s="49" t="s">
        <v>539</v>
      </c>
      <c r="G2086" s="49" t="s">
        <v>540</v>
      </c>
      <c r="H2086" s="49" t="s">
        <v>541</v>
      </c>
      <c r="I2086" s="49" t="s">
        <v>542</v>
      </c>
      <c r="J2086" s="49" t="s">
        <v>543</v>
      </c>
      <c r="K2086" s="49">
        <v>21</v>
      </c>
      <c r="L2086" s="49" t="s">
        <v>544</v>
      </c>
      <c r="M2086" s="49" t="s">
        <v>545</v>
      </c>
      <c r="N2086" s="49" t="s">
        <v>546</v>
      </c>
      <c r="O2086" s="49" t="s">
        <v>547</v>
      </c>
      <c r="P2086" s="49" t="s">
        <v>548</v>
      </c>
      <c r="Q2086" s="49" t="s">
        <v>549</v>
      </c>
      <c r="R2086" s="49" t="s">
        <v>562</v>
      </c>
      <c r="S2086" s="49" t="s">
        <v>563</v>
      </c>
      <c r="T2086" s="116">
        <v>6069</v>
      </c>
      <c r="U2086" s="49" t="s">
        <v>726</v>
      </c>
      <c r="V2086" s="50"/>
      <c r="W2086" s="116"/>
    </row>
    <row r="2087" spans="1:23" s="49" customFormat="1" x14ac:dyDescent="0.25">
      <c r="A2087" s="49" t="s">
        <v>15</v>
      </c>
      <c r="B2087" s="49" t="s">
        <v>725</v>
      </c>
      <c r="C2087" s="49" t="s">
        <v>187</v>
      </c>
      <c r="D2087" s="49" t="s">
        <v>538</v>
      </c>
      <c r="F2087" s="49" t="s">
        <v>539</v>
      </c>
      <c r="G2087" s="49" t="s">
        <v>540</v>
      </c>
      <c r="H2087" s="49" t="s">
        <v>541</v>
      </c>
      <c r="I2087" s="49" t="s">
        <v>542</v>
      </c>
      <c r="J2087" s="49" t="s">
        <v>543</v>
      </c>
      <c r="K2087" s="49">
        <v>21</v>
      </c>
      <c r="L2087" s="49" t="s">
        <v>544</v>
      </c>
      <c r="M2087" s="49" t="s">
        <v>545</v>
      </c>
      <c r="N2087" s="49" t="s">
        <v>546</v>
      </c>
      <c r="O2087" s="49" t="s">
        <v>547</v>
      </c>
      <c r="P2087" s="49" t="s">
        <v>548</v>
      </c>
      <c r="Q2087" s="49" t="s">
        <v>549</v>
      </c>
      <c r="R2087" s="49" t="s">
        <v>564</v>
      </c>
      <c r="S2087" s="49" t="s">
        <v>565</v>
      </c>
      <c r="T2087" s="116">
        <v>2811.25</v>
      </c>
      <c r="U2087" s="49" t="s">
        <v>726</v>
      </c>
      <c r="V2087" s="50"/>
      <c r="W2087" s="116"/>
    </row>
    <row r="2088" spans="1:23" s="49" customFormat="1" x14ac:dyDescent="0.25">
      <c r="A2088" s="49" t="s">
        <v>15</v>
      </c>
      <c r="B2088" s="49" t="s">
        <v>725</v>
      </c>
      <c r="C2088" s="49" t="s">
        <v>187</v>
      </c>
      <c r="D2088" s="49" t="s">
        <v>538</v>
      </c>
      <c r="F2088" s="49" t="s">
        <v>539</v>
      </c>
      <c r="G2088" s="49" t="s">
        <v>540</v>
      </c>
      <c r="H2088" s="49" t="s">
        <v>541</v>
      </c>
      <c r="I2088" s="49" t="s">
        <v>542</v>
      </c>
      <c r="J2088" s="49" t="s">
        <v>543</v>
      </c>
      <c r="K2088" s="49">
        <v>21</v>
      </c>
      <c r="L2088" s="49" t="s">
        <v>544</v>
      </c>
      <c r="M2088" s="49" t="s">
        <v>545</v>
      </c>
      <c r="N2088" s="49" t="s">
        <v>546</v>
      </c>
      <c r="O2088" s="49" t="s">
        <v>547</v>
      </c>
      <c r="P2088" s="49" t="s">
        <v>548</v>
      </c>
      <c r="Q2088" s="49" t="s">
        <v>549</v>
      </c>
      <c r="R2088" s="49" t="s">
        <v>566</v>
      </c>
      <c r="S2088" s="49" t="s">
        <v>567</v>
      </c>
      <c r="T2088" s="116">
        <v>2572.75</v>
      </c>
      <c r="U2088" s="49" t="s">
        <v>726</v>
      </c>
      <c r="V2088" s="50"/>
      <c r="W2088" s="116"/>
    </row>
    <row r="2089" spans="1:23" s="49" customFormat="1" x14ac:dyDescent="0.25">
      <c r="A2089" s="49" t="s">
        <v>15</v>
      </c>
      <c r="B2089" s="49" t="s">
        <v>725</v>
      </c>
      <c r="C2089" s="49" t="s">
        <v>187</v>
      </c>
      <c r="D2089" s="49" t="s">
        <v>538</v>
      </c>
      <c r="F2089" s="49" t="s">
        <v>539</v>
      </c>
      <c r="G2089" s="49" t="s">
        <v>540</v>
      </c>
      <c r="H2089" s="49" t="s">
        <v>541</v>
      </c>
      <c r="I2089" s="49" t="s">
        <v>542</v>
      </c>
      <c r="J2089" s="49" t="s">
        <v>543</v>
      </c>
      <c r="K2089" s="49">
        <v>21</v>
      </c>
      <c r="L2089" s="49" t="s">
        <v>544</v>
      </c>
      <c r="M2089" s="49" t="s">
        <v>545</v>
      </c>
      <c r="N2089" s="49" t="s">
        <v>546</v>
      </c>
      <c r="O2089" s="49" t="s">
        <v>547</v>
      </c>
      <c r="P2089" s="49" t="s">
        <v>548</v>
      </c>
      <c r="Q2089" s="49" t="s">
        <v>549</v>
      </c>
      <c r="R2089" s="49" t="s">
        <v>568</v>
      </c>
      <c r="S2089" s="49" t="s">
        <v>569</v>
      </c>
      <c r="T2089" s="116">
        <v>10749</v>
      </c>
      <c r="U2089" s="49" t="s">
        <v>726</v>
      </c>
      <c r="V2089" s="50"/>
      <c r="W2089" s="116"/>
    </row>
    <row r="2090" spans="1:23" s="49" customFormat="1" x14ac:dyDescent="0.25">
      <c r="A2090" s="49" t="s">
        <v>15</v>
      </c>
      <c r="B2090" s="49" t="s">
        <v>725</v>
      </c>
      <c r="C2090" s="49" t="s">
        <v>187</v>
      </c>
      <c r="D2090" s="49" t="s">
        <v>538</v>
      </c>
      <c r="F2090" s="49" t="s">
        <v>539</v>
      </c>
      <c r="G2090" s="49" t="s">
        <v>540</v>
      </c>
      <c r="H2090" s="49" t="s">
        <v>541</v>
      </c>
      <c r="I2090" s="49" t="s">
        <v>542</v>
      </c>
      <c r="J2090" s="49" t="s">
        <v>543</v>
      </c>
      <c r="K2090" s="49">
        <v>21</v>
      </c>
      <c r="L2090" s="49" t="s">
        <v>544</v>
      </c>
      <c r="M2090" s="49" t="s">
        <v>545</v>
      </c>
      <c r="N2090" s="49" t="s">
        <v>546</v>
      </c>
      <c r="O2090" s="49" t="s">
        <v>547</v>
      </c>
      <c r="P2090" s="49" t="s">
        <v>548</v>
      </c>
      <c r="Q2090" s="49" t="s">
        <v>549</v>
      </c>
      <c r="R2090" s="49" t="s">
        <v>572</v>
      </c>
      <c r="S2090" s="49" t="s">
        <v>573</v>
      </c>
      <c r="T2090" s="116">
        <v>138.25</v>
      </c>
      <c r="U2090" s="49" t="s">
        <v>726</v>
      </c>
      <c r="V2090" s="50"/>
      <c r="W2090" s="116"/>
    </row>
    <row r="2091" spans="1:23" x14ac:dyDescent="0.25">
      <c r="A2091" t="s">
        <v>15</v>
      </c>
      <c r="B2091" t="s">
        <v>725</v>
      </c>
      <c r="C2091" t="s">
        <v>187</v>
      </c>
      <c r="D2091" t="s">
        <v>538</v>
      </c>
      <c r="F2091" t="s">
        <v>539</v>
      </c>
      <c r="G2091" t="s">
        <v>540</v>
      </c>
      <c r="H2091" t="s">
        <v>541</v>
      </c>
      <c r="I2091" t="s">
        <v>542</v>
      </c>
      <c r="J2091" t="s">
        <v>543</v>
      </c>
      <c r="K2091">
        <v>21</v>
      </c>
      <c r="L2091" t="s">
        <v>574</v>
      </c>
      <c r="M2091" t="s">
        <v>575</v>
      </c>
      <c r="N2091" t="s">
        <v>546</v>
      </c>
      <c r="O2091" t="s">
        <v>547</v>
      </c>
      <c r="P2091" t="s">
        <v>548</v>
      </c>
      <c r="Q2091" t="s">
        <v>549</v>
      </c>
      <c r="R2091" t="s">
        <v>131</v>
      </c>
      <c r="S2091" t="s">
        <v>550</v>
      </c>
      <c r="T2091" s="113">
        <v>20542</v>
      </c>
      <c r="U2091" t="s">
        <v>726</v>
      </c>
    </row>
    <row r="2092" spans="1:23" x14ac:dyDescent="0.25">
      <c r="A2092" t="s">
        <v>15</v>
      </c>
      <c r="B2092" t="s">
        <v>725</v>
      </c>
      <c r="C2092" t="s">
        <v>187</v>
      </c>
      <c r="D2092" t="s">
        <v>538</v>
      </c>
      <c r="F2092" t="s">
        <v>539</v>
      </c>
      <c r="G2092" t="s">
        <v>540</v>
      </c>
      <c r="H2092" t="s">
        <v>541</v>
      </c>
      <c r="I2092" t="s">
        <v>542</v>
      </c>
      <c r="J2092" t="s">
        <v>543</v>
      </c>
      <c r="K2092">
        <v>21</v>
      </c>
      <c r="L2092" t="s">
        <v>574</v>
      </c>
      <c r="M2092" t="s">
        <v>575</v>
      </c>
      <c r="N2092" t="s">
        <v>546</v>
      </c>
      <c r="O2092" t="s">
        <v>547</v>
      </c>
      <c r="P2092" t="s">
        <v>548</v>
      </c>
      <c r="Q2092" t="s">
        <v>549</v>
      </c>
      <c r="R2092" t="s">
        <v>552</v>
      </c>
      <c r="S2092" t="s">
        <v>553</v>
      </c>
      <c r="T2092" s="113">
        <v>1677</v>
      </c>
      <c r="U2092" t="s">
        <v>726</v>
      </c>
    </row>
    <row r="2093" spans="1:23" x14ac:dyDescent="0.25">
      <c r="A2093" t="s">
        <v>15</v>
      </c>
      <c r="B2093" t="s">
        <v>725</v>
      </c>
      <c r="C2093" t="s">
        <v>187</v>
      </c>
      <c r="D2093" t="s">
        <v>538</v>
      </c>
      <c r="F2093" t="s">
        <v>539</v>
      </c>
      <c r="G2093" t="s">
        <v>540</v>
      </c>
      <c r="H2093" t="s">
        <v>541</v>
      </c>
      <c r="I2093" t="s">
        <v>542</v>
      </c>
      <c r="J2093" t="s">
        <v>543</v>
      </c>
      <c r="K2093">
        <v>21</v>
      </c>
      <c r="L2093" t="s">
        <v>574</v>
      </c>
      <c r="M2093" t="s">
        <v>575</v>
      </c>
      <c r="N2093" t="s">
        <v>546</v>
      </c>
      <c r="O2093" t="s">
        <v>547</v>
      </c>
      <c r="P2093" t="s">
        <v>548</v>
      </c>
      <c r="Q2093" t="s">
        <v>549</v>
      </c>
      <c r="R2093" t="s">
        <v>554</v>
      </c>
      <c r="S2093" t="s">
        <v>555</v>
      </c>
      <c r="T2093" s="113">
        <v>447</v>
      </c>
      <c r="U2093" t="s">
        <v>726</v>
      </c>
    </row>
    <row r="2094" spans="1:23" x14ac:dyDescent="0.25">
      <c r="A2094" t="s">
        <v>15</v>
      </c>
      <c r="B2094" t="s">
        <v>725</v>
      </c>
      <c r="C2094" t="s">
        <v>187</v>
      </c>
      <c r="D2094" t="s">
        <v>538</v>
      </c>
      <c r="F2094" t="s">
        <v>539</v>
      </c>
      <c r="G2094" t="s">
        <v>540</v>
      </c>
      <c r="H2094" t="s">
        <v>541</v>
      </c>
      <c r="I2094" t="s">
        <v>542</v>
      </c>
      <c r="J2094" t="s">
        <v>543</v>
      </c>
      <c r="K2094">
        <v>21</v>
      </c>
      <c r="L2094" t="s">
        <v>574</v>
      </c>
      <c r="M2094" t="s">
        <v>575</v>
      </c>
      <c r="N2094" t="s">
        <v>546</v>
      </c>
      <c r="O2094" t="s">
        <v>547</v>
      </c>
      <c r="P2094" t="s">
        <v>548</v>
      </c>
      <c r="Q2094" t="s">
        <v>549</v>
      </c>
      <c r="R2094" t="s">
        <v>556</v>
      </c>
      <c r="S2094" t="s">
        <v>557</v>
      </c>
      <c r="T2094" s="113">
        <v>443</v>
      </c>
      <c r="U2094" t="s">
        <v>726</v>
      </c>
    </row>
    <row r="2095" spans="1:23" x14ac:dyDescent="0.25">
      <c r="A2095" t="s">
        <v>15</v>
      </c>
      <c r="B2095" t="s">
        <v>725</v>
      </c>
      <c r="C2095" t="s">
        <v>187</v>
      </c>
      <c r="D2095" t="s">
        <v>538</v>
      </c>
      <c r="F2095" t="s">
        <v>539</v>
      </c>
      <c r="G2095" t="s">
        <v>540</v>
      </c>
      <c r="H2095" t="s">
        <v>541</v>
      </c>
      <c r="I2095" t="s">
        <v>542</v>
      </c>
      <c r="J2095" t="s">
        <v>543</v>
      </c>
      <c r="K2095">
        <v>21</v>
      </c>
      <c r="L2095" t="s">
        <v>574</v>
      </c>
      <c r="M2095" t="s">
        <v>575</v>
      </c>
      <c r="N2095" t="s">
        <v>546</v>
      </c>
      <c r="O2095" t="s">
        <v>547</v>
      </c>
      <c r="P2095" t="s">
        <v>548</v>
      </c>
      <c r="Q2095" t="s">
        <v>549</v>
      </c>
      <c r="R2095" t="s">
        <v>558</v>
      </c>
      <c r="S2095" t="s">
        <v>559</v>
      </c>
      <c r="T2095" s="113">
        <v>609</v>
      </c>
      <c r="U2095" t="s">
        <v>726</v>
      </c>
    </row>
    <row r="2096" spans="1:23" x14ac:dyDescent="0.25">
      <c r="A2096" t="s">
        <v>15</v>
      </c>
      <c r="B2096" t="s">
        <v>725</v>
      </c>
      <c r="C2096" t="s">
        <v>187</v>
      </c>
      <c r="D2096" t="s">
        <v>538</v>
      </c>
      <c r="F2096" t="s">
        <v>539</v>
      </c>
      <c r="G2096" t="s">
        <v>540</v>
      </c>
      <c r="H2096" t="s">
        <v>541</v>
      </c>
      <c r="I2096" t="s">
        <v>542</v>
      </c>
      <c r="J2096" t="s">
        <v>543</v>
      </c>
      <c r="K2096">
        <v>21</v>
      </c>
      <c r="L2096" t="s">
        <v>574</v>
      </c>
      <c r="M2096" t="s">
        <v>575</v>
      </c>
      <c r="N2096" t="s">
        <v>546</v>
      </c>
      <c r="O2096" t="s">
        <v>547</v>
      </c>
      <c r="P2096" t="s">
        <v>548</v>
      </c>
      <c r="Q2096" t="s">
        <v>549</v>
      </c>
      <c r="R2096" t="s">
        <v>560</v>
      </c>
      <c r="S2096" t="s">
        <v>561</v>
      </c>
      <c r="T2096" s="113">
        <v>1583</v>
      </c>
      <c r="U2096" t="s">
        <v>726</v>
      </c>
    </row>
    <row r="2097" spans="1:21" x14ac:dyDescent="0.25">
      <c r="A2097" t="s">
        <v>15</v>
      </c>
      <c r="B2097" t="s">
        <v>725</v>
      </c>
      <c r="C2097" t="s">
        <v>187</v>
      </c>
      <c r="D2097" t="s">
        <v>538</v>
      </c>
      <c r="F2097" t="s">
        <v>539</v>
      </c>
      <c r="G2097" t="s">
        <v>540</v>
      </c>
      <c r="H2097" t="s">
        <v>541</v>
      </c>
      <c r="I2097" t="s">
        <v>542</v>
      </c>
      <c r="J2097" t="s">
        <v>543</v>
      </c>
      <c r="K2097">
        <v>21</v>
      </c>
      <c r="L2097" t="s">
        <v>574</v>
      </c>
      <c r="M2097" t="s">
        <v>575</v>
      </c>
      <c r="N2097" t="s">
        <v>546</v>
      </c>
      <c r="O2097" t="s">
        <v>547</v>
      </c>
      <c r="P2097" t="s">
        <v>548</v>
      </c>
      <c r="Q2097" t="s">
        <v>549</v>
      </c>
      <c r="R2097" t="s">
        <v>562</v>
      </c>
      <c r="S2097" t="s">
        <v>563</v>
      </c>
      <c r="T2097" s="113">
        <v>5139</v>
      </c>
      <c r="U2097" t="s">
        <v>726</v>
      </c>
    </row>
    <row r="2098" spans="1:21" x14ac:dyDescent="0.25">
      <c r="A2098" t="s">
        <v>15</v>
      </c>
      <c r="B2098" t="s">
        <v>725</v>
      </c>
      <c r="C2098" t="s">
        <v>187</v>
      </c>
      <c r="D2098" t="s">
        <v>538</v>
      </c>
      <c r="F2098" t="s">
        <v>539</v>
      </c>
      <c r="G2098" t="s">
        <v>540</v>
      </c>
      <c r="H2098" t="s">
        <v>541</v>
      </c>
      <c r="I2098" t="s">
        <v>542</v>
      </c>
      <c r="J2098" t="s">
        <v>543</v>
      </c>
      <c r="K2098">
        <v>21</v>
      </c>
      <c r="L2098" t="s">
        <v>574</v>
      </c>
      <c r="M2098" t="s">
        <v>575</v>
      </c>
      <c r="N2098" t="s">
        <v>546</v>
      </c>
      <c r="O2098" t="s">
        <v>547</v>
      </c>
      <c r="P2098" t="s">
        <v>548</v>
      </c>
      <c r="Q2098" t="s">
        <v>549</v>
      </c>
      <c r="R2098" t="s">
        <v>564</v>
      </c>
      <c r="S2098" t="s">
        <v>565</v>
      </c>
      <c r="T2098" s="113">
        <v>2121</v>
      </c>
      <c r="U2098" t="s">
        <v>726</v>
      </c>
    </row>
    <row r="2099" spans="1:21" x14ac:dyDescent="0.25">
      <c r="A2099" t="s">
        <v>15</v>
      </c>
      <c r="B2099" t="s">
        <v>725</v>
      </c>
      <c r="C2099" t="s">
        <v>187</v>
      </c>
      <c r="D2099" t="s">
        <v>538</v>
      </c>
      <c r="F2099" t="s">
        <v>539</v>
      </c>
      <c r="G2099" t="s">
        <v>540</v>
      </c>
      <c r="H2099" t="s">
        <v>541</v>
      </c>
      <c r="I2099" t="s">
        <v>542</v>
      </c>
      <c r="J2099" t="s">
        <v>543</v>
      </c>
      <c r="K2099">
        <v>21</v>
      </c>
      <c r="L2099" t="s">
        <v>574</v>
      </c>
      <c r="M2099" t="s">
        <v>575</v>
      </c>
      <c r="N2099" t="s">
        <v>546</v>
      </c>
      <c r="O2099" t="s">
        <v>547</v>
      </c>
      <c r="P2099" t="s">
        <v>548</v>
      </c>
      <c r="Q2099" t="s">
        <v>549</v>
      </c>
      <c r="R2099" t="s">
        <v>566</v>
      </c>
      <c r="S2099" t="s">
        <v>567</v>
      </c>
      <c r="T2099" s="113">
        <v>2332</v>
      </c>
      <c r="U2099" t="s">
        <v>726</v>
      </c>
    </row>
    <row r="2100" spans="1:21" x14ac:dyDescent="0.25">
      <c r="A2100" t="s">
        <v>15</v>
      </c>
      <c r="B2100" t="s">
        <v>725</v>
      </c>
      <c r="C2100" t="s">
        <v>187</v>
      </c>
      <c r="D2100" t="s">
        <v>538</v>
      </c>
      <c r="F2100" t="s">
        <v>539</v>
      </c>
      <c r="G2100" t="s">
        <v>540</v>
      </c>
      <c r="H2100" t="s">
        <v>541</v>
      </c>
      <c r="I2100" t="s">
        <v>542</v>
      </c>
      <c r="J2100" t="s">
        <v>543</v>
      </c>
      <c r="K2100">
        <v>21</v>
      </c>
      <c r="L2100" t="s">
        <v>574</v>
      </c>
      <c r="M2100" t="s">
        <v>575</v>
      </c>
      <c r="N2100" t="s">
        <v>546</v>
      </c>
      <c r="O2100" t="s">
        <v>547</v>
      </c>
      <c r="P2100" t="s">
        <v>548</v>
      </c>
      <c r="Q2100" t="s">
        <v>549</v>
      </c>
      <c r="R2100" t="s">
        <v>568</v>
      </c>
      <c r="S2100" t="s">
        <v>569</v>
      </c>
      <c r="T2100" s="113">
        <v>6072</v>
      </c>
      <c r="U2100" t="s">
        <v>726</v>
      </c>
    </row>
    <row r="2101" spans="1:21" x14ac:dyDescent="0.25">
      <c r="A2101" t="s">
        <v>15</v>
      </c>
      <c r="B2101" t="s">
        <v>725</v>
      </c>
      <c r="C2101" t="s">
        <v>187</v>
      </c>
      <c r="D2101" t="s">
        <v>538</v>
      </c>
      <c r="F2101" t="s">
        <v>539</v>
      </c>
      <c r="G2101" t="s">
        <v>540</v>
      </c>
      <c r="H2101" t="s">
        <v>541</v>
      </c>
      <c r="I2101" t="s">
        <v>542</v>
      </c>
      <c r="J2101" t="s">
        <v>543</v>
      </c>
      <c r="K2101">
        <v>21</v>
      </c>
      <c r="L2101" t="s">
        <v>574</v>
      </c>
      <c r="M2101" t="s">
        <v>575</v>
      </c>
      <c r="N2101" t="s">
        <v>546</v>
      </c>
      <c r="O2101" t="s">
        <v>547</v>
      </c>
      <c r="P2101" t="s">
        <v>548</v>
      </c>
      <c r="Q2101" t="s">
        <v>549</v>
      </c>
      <c r="R2101" t="s">
        <v>572</v>
      </c>
      <c r="S2101" t="s">
        <v>573</v>
      </c>
      <c r="T2101" s="113">
        <v>120</v>
      </c>
      <c r="U2101" t="s">
        <v>726</v>
      </c>
    </row>
    <row r="2102" spans="1:21" x14ac:dyDescent="0.25">
      <c r="A2102" t="s">
        <v>15</v>
      </c>
      <c r="B2102" t="s">
        <v>725</v>
      </c>
      <c r="C2102" t="s">
        <v>187</v>
      </c>
      <c r="D2102" t="s">
        <v>538</v>
      </c>
      <c r="F2102" t="s">
        <v>539</v>
      </c>
      <c r="G2102" t="s">
        <v>540</v>
      </c>
      <c r="H2102" t="s">
        <v>541</v>
      </c>
      <c r="I2102" t="s">
        <v>542</v>
      </c>
      <c r="J2102" t="s">
        <v>543</v>
      </c>
      <c r="K2102">
        <v>21</v>
      </c>
      <c r="L2102" t="s">
        <v>576</v>
      </c>
      <c r="M2102" t="s">
        <v>547</v>
      </c>
      <c r="N2102" t="s">
        <v>546</v>
      </c>
      <c r="O2102" t="s">
        <v>547</v>
      </c>
      <c r="P2102" t="s">
        <v>548</v>
      </c>
      <c r="Q2102" t="s">
        <v>549</v>
      </c>
      <c r="R2102" t="s">
        <v>131</v>
      </c>
      <c r="S2102" t="s">
        <v>550</v>
      </c>
      <c r="T2102" s="113">
        <v>13018</v>
      </c>
      <c r="U2102" t="s">
        <v>726</v>
      </c>
    </row>
    <row r="2103" spans="1:21" x14ac:dyDescent="0.25">
      <c r="A2103" t="s">
        <v>15</v>
      </c>
      <c r="B2103" t="s">
        <v>725</v>
      </c>
      <c r="C2103" t="s">
        <v>187</v>
      </c>
      <c r="D2103" t="s">
        <v>538</v>
      </c>
      <c r="F2103" t="s">
        <v>539</v>
      </c>
      <c r="G2103" t="s">
        <v>540</v>
      </c>
      <c r="H2103" t="s">
        <v>541</v>
      </c>
      <c r="I2103" t="s">
        <v>542</v>
      </c>
      <c r="J2103" t="s">
        <v>543</v>
      </c>
      <c r="K2103">
        <v>21</v>
      </c>
      <c r="L2103" t="s">
        <v>576</v>
      </c>
      <c r="M2103" t="s">
        <v>547</v>
      </c>
      <c r="N2103" t="s">
        <v>546</v>
      </c>
      <c r="O2103" t="s">
        <v>547</v>
      </c>
      <c r="P2103" t="s">
        <v>548</v>
      </c>
      <c r="Q2103" t="s">
        <v>549</v>
      </c>
      <c r="R2103" t="s">
        <v>552</v>
      </c>
      <c r="S2103" t="s">
        <v>553</v>
      </c>
      <c r="T2103" s="113">
        <v>2281</v>
      </c>
      <c r="U2103" t="s">
        <v>726</v>
      </c>
    </row>
    <row r="2104" spans="1:21" x14ac:dyDescent="0.25">
      <c r="A2104" t="s">
        <v>15</v>
      </c>
      <c r="B2104" t="s">
        <v>725</v>
      </c>
      <c r="C2104" t="s">
        <v>187</v>
      </c>
      <c r="D2104" t="s">
        <v>538</v>
      </c>
      <c r="F2104" t="s">
        <v>539</v>
      </c>
      <c r="G2104" t="s">
        <v>540</v>
      </c>
      <c r="H2104" t="s">
        <v>541</v>
      </c>
      <c r="I2104" t="s">
        <v>542</v>
      </c>
      <c r="J2104" t="s">
        <v>543</v>
      </c>
      <c r="K2104">
        <v>21</v>
      </c>
      <c r="L2104" t="s">
        <v>576</v>
      </c>
      <c r="M2104" t="s">
        <v>547</v>
      </c>
      <c r="N2104" t="s">
        <v>546</v>
      </c>
      <c r="O2104" t="s">
        <v>547</v>
      </c>
      <c r="P2104" t="s">
        <v>548</v>
      </c>
      <c r="Q2104" t="s">
        <v>549</v>
      </c>
      <c r="R2104" t="s">
        <v>554</v>
      </c>
      <c r="S2104" t="s">
        <v>555</v>
      </c>
      <c r="T2104" s="113">
        <v>1007</v>
      </c>
      <c r="U2104" t="s">
        <v>726</v>
      </c>
    </row>
    <row r="2105" spans="1:21" x14ac:dyDescent="0.25">
      <c r="A2105" t="s">
        <v>15</v>
      </c>
      <c r="B2105" t="s">
        <v>725</v>
      </c>
      <c r="C2105" t="s">
        <v>187</v>
      </c>
      <c r="D2105" t="s">
        <v>538</v>
      </c>
      <c r="F2105" t="s">
        <v>539</v>
      </c>
      <c r="G2105" t="s">
        <v>540</v>
      </c>
      <c r="H2105" t="s">
        <v>541</v>
      </c>
      <c r="I2105" t="s">
        <v>542</v>
      </c>
      <c r="J2105" t="s">
        <v>543</v>
      </c>
      <c r="K2105">
        <v>21</v>
      </c>
      <c r="L2105" t="s">
        <v>576</v>
      </c>
      <c r="M2105" t="s">
        <v>547</v>
      </c>
      <c r="N2105" t="s">
        <v>546</v>
      </c>
      <c r="O2105" t="s">
        <v>547</v>
      </c>
      <c r="P2105" t="s">
        <v>548</v>
      </c>
      <c r="Q2105" t="s">
        <v>549</v>
      </c>
      <c r="R2105" t="s">
        <v>556</v>
      </c>
      <c r="S2105" t="s">
        <v>557</v>
      </c>
      <c r="T2105" s="113">
        <v>465</v>
      </c>
      <c r="U2105" t="s">
        <v>726</v>
      </c>
    </row>
    <row r="2106" spans="1:21" x14ac:dyDescent="0.25">
      <c r="A2106" t="s">
        <v>15</v>
      </c>
      <c r="B2106" t="s">
        <v>725</v>
      </c>
      <c r="C2106" t="s">
        <v>187</v>
      </c>
      <c r="D2106" t="s">
        <v>538</v>
      </c>
      <c r="F2106" t="s">
        <v>539</v>
      </c>
      <c r="G2106" t="s">
        <v>540</v>
      </c>
      <c r="H2106" t="s">
        <v>541</v>
      </c>
      <c r="I2106" t="s">
        <v>542</v>
      </c>
      <c r="J2106" t="s">
        <v>543</v>
      </c>
      <c r="K2106">
        <v>21</v>
      </c>
      <c r="L2106" t="s">
        <v>576</v>
      </c>
      <c r="M2106" t="s">
        <v>547</v>
      </c>
      <c r="N2106" t="s">
        <v>546</v>
      </c>
      <c r="O2106" t="s">
        <v>547</v>
      </c>
      <c r="P2106" t="s">
        <v>548</v>
      </c>
      <c r="Q2106" t="s">
        <v>549</v>
      </c>
      <c r="R2106" t="s">
        <v>558</v>
      </c>
      <c r="S2106" t="s">
        <v>559</v>
      </c>
      <c r="T2106" s="113">
        <v>1043</v>
      </c>
      <c r="U2106" t="s">
        <v>726</v>
      </c>
    </row>
    <row r="2107" spans="1:21" x14ac:dyDescent="0.25">
      <c r="A2107" t="s">
        <v>15</v>
      </c>
      <c r="B2107" t="s">
        <v>725</v>
      </c>
      <c r="C2107" t="s">
        <v>187</v>
      </c>
      <c r="D2107" t="s">
        <v>538</v>
      </c>
      <c r="F2107" t="s">
        <v>539</v>
      </c>
      <c r="G2107" t="s">
        <v>540</v>
      </c>
      <c r="H2107" t="s">
        <v>541</v>
      </c>
      <c r="I2107" t="s">
        <v>542</v>
      </c>
      <c r="J2107" t="s">
        <v>543</v>
      </c>
      <c r="K2107">
        <v>21</v>
      </c>
      <c r="L2107" t="s">
        <v>576</v>
      </c>
      <c r="M2107" t="s">
        <v>547</v>
      </c>
      <c r="N2107" t="s">
        <v>546</v>
      </c>
      <c r="O2107" t="s">
        <v>547</v>
      </c>
      <c r="P2107" t="s">
        <v>548</v>
      </c>
      <c r="Q2107" t="s">
        <v>549</v>
      </c>
      <c r="R2107" t="s">
        <v>560</v>
      </c>
      <c r="S2107" t="s">
        <v>561</v>
      </c>
      <c r="T2107" s="113">
        <v>1665</v>
      </c>
      <c r="U2107" t="s">
        <v>726</v>
      </c>
    </row>
    <row r="2108" spans="1:21" x14ac:dyDescent="0.25">
      <c r="A2108" t="s">
        <v>15</v>
      </c>
      <c r="B2108" t="s">
        <v>725</v>
      </c>
      <c r="C2108" t="s">
        <v>187</v>
      </c>
      <c r="D2108" t="s">
        <v>538</v>
      </c>
      <c r="F2108" t="s">
        <v>539</v>
      </c>
      <c r="G2108" t="s">
        <v>540</v>
      </c>
      <c r="H2108" t="s">
        <v>541</v>
      </c>
      <c r="I2108" t="s">
        <v>542</v>
      </c>
      <c r="J2108" t="s">
        <v>543</v>
      </c>
      <c r="K2108">
        <v>21</v>
      </c>
      <c r="L2108" t="s">
        <v>576</v>
      </c>
      <c r="M2108" t="s">
        <v>547</v>
      </c>
      <c r="N2108" t="s">
        <v>546</v>
      </c>
      <c r="O2108" t="s">
        <v>547</v>
      </c>
      <c r="P2108" t="s">
        <v>548</v>
      </c>
      <c r="Q2108" t="s">
        <v>549</v>
      </c>
      <c r="R2108" t="s">
        <v>562</v>
      </c>
      <c r="S2108" t="s">
        <v>563</v>
      </c>
      <c r="T2108" s="113">
        <v>930</v>
      </c>
      <c r="U2108" t="s">
        <v>726</v>
      </c>
    </row>
    <row r="2109" spans="1:21" x14ac:dyDescent="0.25">
      <c r="A2109" t="s">
        <v>15</v>
      </c>
      <c r="B2109" t="s">
        <v>725</v>
      </c>
      <c r="C2109" t="s">
        <v>187</v>
      </c>
      <c r="D2109" t="s">
        <v>538</v>
      </c>
      <c r="F2109" t="s">
        <v>539</v>
      </c>
      <c r="G2109" t="s">
        <v>540</v>
      </c>
      <c r="H2109" t="s">
        <v>541</v>
      </c>
      <c r="I2109" t="s">
        <v>542</v>
      </c>
      <c r="J2109" t="s">
        <v>543</v>
      </c>
      <c r="K2109">
        <v>21</v>
      </c>
      <c r="L2109" t="s">
        <v>576</v>
      </c>
      <c r="M2109" t="s">
        <v>547</v>
      </c>
      <c r="N2109" t="s">
        <v>546</v>
      </c>
      <c r="O2109" t="s">
        <v>547</v>
      </c>
      <c r="P2109" t="s">
        <v>548</v>
      </c>
      <c r="Q2109" t="s">
        <v>549</v>
      </c>
      <c r="R2109" t="s">
        <v>564</v>
      </c>
      <c r="S2109" t="s">
        <v>565</v>
      </c>
      <c r="T2109" s="113">
        <v>690</v>
      </c>
      <c r="U2109" t="s">
        <v>726</v>
      </c>
    </row>
    <row r="2110" spans="1:21" x14ac:dyDescent="0.25">
      <c r="A2110" t="s">
        <v>15</v>
      </c>
      <c r="B2110" t="s">
        <v>725</v>
      </c>
      <c r="C2110" t="s">
        <v>187</v>
      </c>
      <c r="D2110" t="s">
        <v>538</v>
      </c>
      <c r="F2110" t="s">
        <v>539</v>
      </c>
      <c r="G2110" t="s">
        <v>540</v>
      </c>
      <c r="H2110" t="s">
        <v>541</v>
      </c>
      <c r="I2110" t="s">
        <v>542</v>
      </c>
      <c r="J2110" t="s">
        <v>543</v>
      </c>
      <c r="K2110">
        <v>21</v>
      </c>
      <c r="L2110" t="s">
        <v>576</v>
      </c>
      <c r="M2110" t="s">
        <v>547</v>
      </c>
      <c r="N2110" t="s">
        <v>546</v>
      </c>
      <c r="O2110" t="s">
        <v>547</v>
      </c>
      <c r="P2110" t="s">
        <v>548</v>
      </c>
      <c r="Q2110" t="s">
        <v>549</v>
      </c>
      <c r="R2110" t="s">
        <v>566</v>
      </c>
      <c r="S2110" t="s">
        <v>567</v>
      </c>
      <c r="T2110" s="113">
        <v>241</v>
      </c>
      <c r="U2110" t="s">
        <v>726</v>
      </c>
    </row>
    <row r="2111" spans="1:21" x14ac:dyDescent="0.25">
      <c r="A2111" t="s">
        <v>15</v>
      </c>
      <c r="B2111" t="s">
        <v>725</v>
      </c>
      <c r="C2111" t="s">
        <v>187</v>
      </c>
      <c r="D2111" t="s">
        <v>538</v>
      </c>
      <c r="F2111" t="s">
        <v>539</v>
      </c>
      <c r="G2111" t="s">
        <v>540</v>
      </c>
      <c r="H2111" t="s">
        <v>541</v>
      </c>
      <c r="I2111" t="s">
        <v>542</v>
      </c>
      <c r="J2111" t="s">
        <v>543</v>
      </c>
      <c r="K2111">
        <v>21</v>
      </c>
      <c r="L2111" t="s">
        <v>576</v>
      </c>
      <c r="M2111" t="s">
        <v>547</v>
      </c>
      <c r="N2111" t="s">
        <v>546</v>
      </c>
      <c r="O2111" t="s">
        <v>547</v>
      </c>
      <c r="P2111" t="s">
        <v>548</v>
      </c>
      <c r="Q2111" t="s">
        <v>549</v>
      </c>
      <c r="R2111" t="s">
        <v>568</v>
      </c>
      <c r="S2111" t="s">
        <v>569</v>
      </c>
      <c r="T2111" s="113">
        <v>4677</v>
      </c>
      <c r="U2111" t="s">
        <v>726</v>
      </c>
    </row>
    <row r="2112" spans="1:21" x14ac:dyDescent="0.25">
      <c r="A2112" t="s">
        <v>15</v>
      </c>
      <c r="B2112" t="s">
        <v>725</v>
      </c>
      <c r="C2112" t="s">
        <v>187</v>
      </c>
      <c r="D2112" t="s">
        <v>538</v>
      </c>
      <c r="F2112" t="s">
        <v>539</v>
      </c>
      <c r="G2112" t="s">
        <v>540</v>
      </c>
      <c r="H2112" t="s">
        <v>541</v>
      </c>
      <c r="I2112" t="s">
        <v>542</v>
      </c>
      <c r="J2112" t="s">
        <v>543</v>
      </c>
      <c r="K2112">
        <v>21</v>
      </c>
      <c r="L2112" t="s">
        <v>576</v>
      </c>
      <c r="M2112" t="s">
        <v>547</v>
      </c>
      <c r="N2112" t="s">
        <v>546</v>
      </c>
      <c r="O2112" t="s">
        <v>547</v>
      </c>
      <c r="P2112" t="s">
        <v>548</v>
      </c>
      <c r="Q2112" t="s">
        <v>549</v>
      </c>
      <c r="R2112" t="s">
        <v>572</v>
      </c>
      <c r="S2112" t="s">
        <v>573</v>
      </c>
      <c r="T2112" s="113">
        <v>19</v>
      </c>
      <c r="U2112" t="s">
        <v>726</v>
      </c>
    </row>
    <row r="2113" spans="1:23" s="49" customFormat="1" x14ac:dyDescent="0.25">
      <c r="A2113" s="49" t="s">
        <v>67</v>
      </c>
      <c r="B2113" s="49" t="s">
        <v>727</v>
      </c>
      <c r="C2113" s="49" t="s">
        <v>187</v>
      </c>
      <c r="D2113" s="49" t="s">
        <v>538</v>
      </c>
      <c r="F2113" s="49" t="s">
        <v>539</v>
      </c>
      <c r="G2113" s="49" t="s">
        <v>540</v>
      </c>
      <c r="H2113" s="49" t="s">
        <v>541</v>
      </c>
      <c r="I2113" s="49" t="s">
        <v>542</v>
      </c>
      <c r="J2113" s="49" t="s">
        <v>543</v>
      </c>
      <c r="K2113" s="49">
        <v>21</v>
      </c>
      <c r="L2113" s="49" t="s">
        <v>544</v>
      </c>
      <c r="M2113" s="49" t="s">
        <v>545</v>
      </c>
      <c r="N2113" s="49" t="s">
        <v>546</v>
      </c>
      <c r="O2113" s="49" t="s">
        <v>547</v>
      </c>
      <c r="P2113" s="49" t="s">
        <v>548</v>
      </c>
      <c r="Q2113" s="49" t="s">
        <v>549</v>
      </c>
      <c r="R2113" s="49" t="s">
        <v>131</v>
      </c>
      <c r="S2113" s="49" t="s">
        <v>550</v>
      </c>
      <c r="T2113" s="116">
        <v>15241</v>
      </c>
      <c r="U2113" s="49" t="s">
        <v>728</v>
      </c>
      <c r="V2113" s="50" t="s">
        <v>858</v>
      </c>
      <c r="W2113" s="116">
        <f>('ILO employment 2007'!T2114+'ILO employment 2007'!T2115+'ILO employment 2007'!T2116)*( 1 +'ILO employment 2007'!T2124/('ILO employment 2007'!T2113-'ILO employment 2007'!T2124))</f>
        <v>5009.6434759779468</v>
      </c>
    </row>
    <row r="2114" spans="1:23" s="49" customFormat="1" x14ac:dyDescent="0.25">
      <c r="A2114" s="49" t="s">
        <v>67</v>
      </c>
      <c r="B2114" s="49" t="s">
        <v>727</v>
      </c>
      <c r="C2114" s="49" t="s">
        <v>187</v>
      </c>
      <c r="D2114" s="49" t="s">
        <v>538</v>
      </c>
      <c r="F2114" s="49" t="s">
        <v>539</v>
      </c>
      <c r="G2114" s="49" t="s">
        <v>540</v>
      </c>
      <c r="H2114" s="49" t="s">
        <v>541</v>
      </c>
      <c r="I2114" s="49" t="s">
        <v>542</v>
      </c>
      <c r="J2114" s="49" t="s">
        <v>543</v>
      </c>
      <c r="K2114" s="49">
        <v>21</v>
      </c>
      <c r="L2114" s="49" t="s">
        <v>544</v>
      </c>
      <c r="M2114" s="49" t="s">
        <v>545</v>
      </c>
      <c r="N2114" s="49" t="s">
        <v>546</v>
      </c>
      <c r="O2114" s="49" t="s">
        <v>547</v>
      </c>
      <c r="P2114" s="49" t="s">
        <v>548</v>
      </c>
      <c r="Q2114" s="49" t="s">
        <v>549</v>
      </c>
      <c r="R2114" s="49" t="s">
        <v>552</v>
      </c>
      <c r="S2114" s="49" t="s">
        <v>553</v>
      </c>
      <c r="T2114" s="116">
        <v>970</v>
      </c>
      <c r="U2114" s="49" t="s">
        <v>728</v>
      </c>
      <c r="V2114" s="50" t="s">
        <v>859</v>
      </c>
      <c r="W2114" s="116">
        <f>('ILO employment 2007'!T2117+'ILO employment 2007'!T2118+'ILO employment 2007'!T2119+'ILO employment 2007'!T2120+'ILO employment 2007'!T2121+'ILO employment 2007'!T2122+'ILO employment 2007'!T2123)*( 1 +'ILO employment 2007'!T2124/('ILO employment 2007'!T2113-'ILO employment 2007'!T2124))</f>
        <v>10231.356524022052</v>
      </c>
    </row>
    <row r="2115" spans="1:23" s="49" customFormat="1" x14ac:dyDescent="0.25">
      <c r="A2115" s="49" t="s">
        <v>67</v>
      </c>
      <c r="B2115" s="49" t="s">
        <v>727</v>
      </c>
      <c r="C2115" s="49" t="s">
        <v>187</v>
      </c>
      <c r="D2115" s="49" t="s">
        <v>538</v>
      </c>
      <c r="F2115" s="49" t="s">
        <v>539</v>
      </c>
      <c r="G2115" s="49" t="s">
        <v>540</v>
      </c>
      <c r="H2115" s="49" t="s">
        <v>541</v>
      </c>
      <c r="I2115" s="49" t="s">
        <v>542</v>
      </c>
      <c r="J2115" s="49" t="s">
        <v>543</v>
      </c>
      <c r="K2115" s="49">
        <v>21</v>
      </c>
      <c r="L2115" s="49" t="s">
        <v>544</v>
      </c>
      <c r="M2115" s="49" t="s">
        <v>545</v>
      </c>
      <c r="N2115" s="49" t="s">
        <v>546</v>
      </c>
      <c r="O2115" s="49" t="s">
        <v>547</v>
      </c>
      <c r="P2115" s="49" t="s">
        <v>548</v>
      </c>
      <c r="Q2115" s="49" t="s">
        <v>549</v>
      </c>
      <c r="R2115" s="49" t="s">
        <v>554</v>
      </c>
      <c r="S2115" s="49" t="s">
        <v>555</v>
      </c>
      <c r="T2115" s="116">
        <v>2337</v>
      </c>
      <c r="U2115" s="49" t="s">
        <v>728</v>
      </c>
      <c r="V2115" s="50" t="s">
        <v>862</v>
      </c>
      <c r="W2115" s="116">
        <f>SUM(T2114:T2124)</f>
        <v>15241</v>
      </c>
    </row>
    <row r="2116" spans="1:23" s="49" customFormat="1" x14ac:dyDescent="0.25">
      <c r="A2116" s="49" t="s">
        <v>67</v>
      </c>
      <c r="B2116" s="49" t="s">
        <v>727</v>
      </c>
      <c r="C2116" s="49" t="s">
        <v>187</v>
      </c>
      <c r="D2116" s="49" t="s">
        <v>538</v>
      </c>
      <c r="F2116" s="49" t="s">
        <v>539</v>
      </c>
      <c r="G2116" s="49" t="s">
        <v>540</v>
      </c>
      <c r="H2116" s="49" t="s">
        <v>541</v>
      </c>
      <c r="I2116" s="49" t="s">
        <v>542</v>
      </c>
      <c r="J2116" s="49" t="s">
        <v>543</v>
      </c>
      <c r="K2116" s="49">
        <v>21</v>
      </c>
      <c r="L2116" s="49" t="s">
        <v>544</v>
      </c>
      <c r="M2116" s="49" t="s">
        <v>545</v>
      </c>
      <c r="N2116" s="49" t="s">
        <v>546</v>
      </c>
      <c r="O2116" s="49" t="s">
        <v>547</v>
      </c>
      <c r="P2116" s="49" t="s">
        <v>548</v>
      </c>
      <c r="Q2116" s="49" t="s">
        <v>549</v>
      </c>
      <c r="R2116" s="49" t="s">
        <v>556</v>
      </c>
      <c r="S2116" s="49" t="s">
        <v>557</v>
      </c>
      <c r="T2116" s="116">
        <v>1701</v>
      </c>
      <c r="U2116" s="49" t="s">
        <v>728</v>
      </c>
      <c r="V2116" s="50"/>
      <c r="W2116" s="116"/>
    </row>
    <row r="2117" spans="1:23" s="49" customFormat="1" x14ac:dyDescent="0.25">
      <c r="A2117" s="49" t="s">
        <v>67</v>
      </c>
      <c r="B2117" s="49" t="s">
        <v>727</v>
      </c>
      <c r="C2117" s="49" t="s">
        <v>187</v>
      </c>
      <c r="D2117" s="49" t="s">
        <v>538</v>
      </c>
      <c r="F2117" s="49" t="s">
        <v>539</v>
      </c>
      <c r="G2117" s="49" t="s">
        <v>540</v>
      </c>
      <c r="H2117" s="49" t="s">
        <v>541</v>
      </c>
      <c r="I2117" s="49" t="s">
        <v>542</v>
      </c>
      <c r="J2117" s="49" t="s">
        <v>543</v>
      </c>
      <c r="K2117" s="49">
        <v>21</v>
      </c>
      <c r="L2117" s="49" t="s">
        <v>544</v>
      </c>
      <c r="M2117" s="49" t="s">
        <v>545</v>
      </c>
      <c r="N2117" s="49" t="s">
        <v>546</v>
      </c>
      <c r="O2117" s="49" t="s">
        <v>547</v>
      </c>
      <c r="P2117" s="49" t="s">
        <v>548</v>
      </c>
      <c r="Q2117" s="49" t="s">
        <v>549</v>
      </c>
      <c r="R2117" s="49" t="s">
        <v>558</v>
      </c>
      <c r="S2117" s="49" t="s">
        <v>559</v>
      </c>
      <c r="T2117" s="116">
        <v>1114</v>
      </c>
      <c r="U2117" s="49" t="s">
        <v>728</v>
      </c>
      <c r="V2117" s="50"/>
      <c r="W2117" s="116"/>
    </row>
    <row r="2118" spans="1:23" s="49" customFormat="1" x14ac:dyDescent="0.25">
      <c r="A2118" s="49" t="s">
        <v>67</v>
      </c>
      <c r="B2118" s="49" t="s">
        <v>727</v>
      </c>
      <c r="C2118" s="49" t="s">
        <v>187</v>
      </c>
      <c r="D2118" s="49" t="s">
        <v>538</v>
      </c>
      <c r="F2118" s="49" t="s">
        <v>539</v>
      </c>
      <c r="G2118" s="49" t="s">
        <v>540</v>
      </c>
      <c r="H2118" s="49" t="s">
        <v>541</v>
      </c>
      <c r="I2118" s="49" t="s">
        <v>542</v>
      </c>
      <c r="J2118" s="49" t="s">
        <v>543</v>
      </c>
      <c r="K2118" s="49">
        <v>21</v>
      </c>
      <c r="L2118" s="49" t="s">
        <v>544</v>
      </c>
      <c r="M2118" s="49" t="s">
        <v>545</v>
      </c>
      <c r="N2118" s="49" t="s">
        <v>546</v>
      </c>
      <c r="O2118" s="49" t="s">
        <v>547</v>
      </c>
      <c r="P2118" s="49" t="s">
        <v>548</v>
      </c>
      <c r="Q2118" s="49" t="s">
        <v>549</v>
      </c>
      <c r="R2118" s="49" t="s">
        <v>560</v>
      </c>
      <c r="S2118" s="49" t="s">
        <v>561</v>
      </c>
      <c r="T2118" s="116">
        <v>1783</v>
      </c>
      <c r="U2118" s="49" t="s">
        <v>728</v>
      </c>
      <c r="V2118" s="50"/>
      <c r="W2118" s="116"/>
    </row>
    <row r="2119" spans="1:23" s="49" customFormat="1" x14ac:dyDescent="0.25">
      <c r="A2119" s="49" t="s">
        <v>67</v>
      </c>
      <c r="B2119" s="49" t="s">
        <v>727</v>
      </c>
      <c r="C2119" s="49" t="s">
        <v>187</v>
      </c>
      <c r="D2119" s="49" t="s">
        <v>538</v>
      </c>
      <c r="F2119" s="49" t="s">
        <v>539</v>
      </c>
      <c r="G2119" s="49" t="s">
        <v>540</v>
      </c>
      <c r="H2119" s="49" t="s">
        <v>541</v>
      </c>
      <c r="I2119" s="49" t="s">
        <v>542</v>
      </c>
      <c r="J2119" s="49" t="s">
        <v>543</v>
      </c>
      <c r="K2119" s="49">
        <v>21</v>
      </c>
      <c r="L2119" s="49" t="s">
        <v>544</v>
      </c>
      <c r="M2119" s="49" t="s">
        <v>545</v>
      </c>
      <c r="N2119" s="49" t="s">
        <v>546</v>
      </c>
      <c r="O2119" s="49" t="s">
        <v>547</v>
      </c>
      <c r="P2119" s="49" t="s">
        <v>548</v>
      </c>
      <c r="Q2119" s="49" t="s">
        <v>549</v>
      </c>
      <c r="R2119" s="49" t="s">
        <v>562</v>
      </c>
      <c r="S2119" s="49" t="s">
        <v>563</v>
      </c>
      <c r="T2119" s="116">
        <v>2033</v>
      </c>
      <c r="U2119" s="49" t="s">
        <v>728</v>
      </c>
      <c r="V2119" s="50"/>
      <c r="W2119" s="116"/>
    </row>
    <row r="2120" spans="1:23" s="49" customFormat="1" x14ac:dyDescent="0.25">
      <c r="A2120" s="49" t="s">
        <v>67</v>
      </c>
      <c r="B2120" s="49" t="s">
        <v>727</v>
      </c>
      <c r="C2120" s="49" t="s">
        <v>187</v>
      </c>
      <c r="D2120" s="49" t="s">
        <v>538</v>
      </c>
      <c r="F2120" s="49" t="s">
        <v>539</v>
      </c>
      <c r="G2120" s="49" t="s">
        <v>540</v>
      </c>
      <c r="H2120" s="49" t="s">
        <v>541</v>
      </c>
      <c r="I2120" s="49" t="s">
        <v>542</v>
      </c>
      <c r="J2120" s="49" t="s">
        <v>543</v>
      </c>
      <c r="K2120" s="49">
        <v>21</v>
      </c>
      <c r="L2120" s="49" t="s">
        <v>544</v>
      </c>
      <c r="M2120" s="49" t="s">
        <v>545</v>
      </c>
      <c r="N2120" s="49" t="s">
        <v>546</v>
      </c>
      <c r="O2120" s="49" t="s">
        <v>547</v>
      </c>
      <c r="P2120" s="49" t="s">
        <v>548</v>
      </c>
      <c r="Q2120" s="49" t="s">
        <v>549</v>
      </c>
      <c r="R2120" s="49" t="s">
        <v>564</v>
      </c>
      <c r="S2120" s="49" t="s">
        <v>565</v>
      </c>
      <c r="T2120" s="116">
        <v>2498</v>
      </c>
      <c r="U2120" s="49" t="s">
        <v>728</v>
      </c>
      <c r="V2120" s="50"/>
      <c r="W2120" s="116"/>
    </row>
    <row r="2121" spans="1:23" s="49" customFormat="1" x14ac:dyDescent="0.25">
      <c r="A2121" s="49" t="s">
        <v>67</v>
      </c>
      <c r="B2121" s="49" t="s">
        <v>727</v>
      </c>
      <c r="C2121" s="49" t="s">
        <v>187</v>
      </c>
      <c r="D2121" s="49" t="s">
        <v>538</v>
      </c>
      <c r="F2121" s="49" t="s">
        <v>539</v>
      </c>
      <c r="G2121" s="49" t="s">
        <v>540</v>
      </c>
      <c r="H2121" s="49" t="s">
        <v>541</v>
      </c>
      <c r="I2121" s="49" t="s">
        <v>542</v>
      </c>
      <c r="J2121" s="49" t="s">
        <v>543</v>
      </c>
      <c r="K2121" s="49">
        <v>21</v>
      </c>
      <c r="L2121" s="49" t="s">
        <v>544</v>
      </c>
      <c r="M2121" s="49" t="s">
        <v>545</v>
      </c>
      <c r="N2121" s="49" t="s">
        <v>546</v>
      </c>
      <c r="O2121" s="49" t="s">
        <v>547</v>
      </c>
      <c r="P2121" s="49" t="s">
        <v>548</v>
      </c>
      <c r="Q2121" s="49" t="s">
        <v>549</v>
      </c>
      <c r="R2121" s="49" t="s">
        <v>566</v>
      </c>
      <c r="S2121" s="49" t="s">
        <v>567</v>
      </c>
      <c r="T2121" s="116">
        <v>1563</v>
      </c>
      <c r="U2121" s="49" t="s">
        <v>728</v>
      </c>
      <c r="V2121" s="50"/>
      <c r="W2121" s="116"/>
    </row>
    <row r="2122" spans="1:23" s="49" customFormat="1" x14ac:dyDescent="0.25">
      <c r="A2122" s="49" t="s">
        <v>67</v>
      </c>
      <c r="B2122" s="49" t="s">
        <v>727</v>
      </c>
      <c r="C2122" s="49" t="s">
        <v>187</v>
      </c>
      <c r="D2122" s="49" t="s">
        <v>538</v>
      </c>
      <c r="F2122" s="49" t="s">
        <v>539</v>
      </c>
      <c r="G2122" s="49" t="s">
        <v>540</v>
      </c>
      <c r="H2122" s="49" t="s">
        <v>541</v>
      </c>
      <c r="I2122" s="49" t="s">
        <v>542</v>
      </c>
      <c r="J2122" s="49" t="s">
        <v>543</v>
      </c>
      <c r="K2122" s="49">
        <v>21</v>
      </c>
      <c r="L2122" s="49" t="s">
        <v>544</v>
      </c>
      <c r="M2122" s="49" t="s">
        <v>545</v>
      </c>
      <c r="N2122" s="49" t="s">
        <v>546</v>
      </c>
      <c r="O2122" s="49" t="s">
        <v>547</v>
      </c>
      <c r="P2122" s="49" t="s">
        <v>548</v>
      </c>
      <c r="Q2122" s="49" t="s">
        <v>549</v>
      </c>
      <c r="R2122" s="49" t="s">
        <v>568</v>
      </c>
      <c r="S2122" s="49" t="s">
        <v>569</v>
      </c>
      <c r="T2122" s="116">
        <v>1180</v>
      </c>
      <c r="U2122" s="49" t="s">
        <v>728</v>
      </c>
      <c r="V2122" s="50"/>
      <c r="W2122" s="116"/>
    </row>
    <row r="2123" spans="1:23" s="49" customFormat="1" x14ac:dyDescent="0.25">
      <c r="A2123" s="49" t="s">
        <v>67</v>
      </c>
      <c r="B2123" s="49" t="s">
        <v>727</v>
      </c>
      <c r="C2123" s="49" t="s">
        <v>187</v>
      </c>
      <c r="D2123" s="49" t="s">
        <v>538</v>
      </c>
      <c r="F2123" s="49" t="s">
        <v>539</v>
      </c>
      <c r="G2123" s="49" t="s">
        <v>540</v>
      </c>
      <c r="H2123" s="49" t="s">
        <v>541</v>
      </c>
      <c r="I2123" s="49" t="s">
        <v>542</v>
      </c>
      <c r="J2123" s="49" t="s">
        <v>543</v>
      </c>
      <c r="K2123" s="49">
        <v>21</v>
      </c>
      <c r="L2123" s="49" t="s">
        <v>544</v>
      </c>
      <c r="M2123" s="49" t="s">
        <v>545</v>
      </c>
      <c r="N2123" s="49" t="s">
        <v>546</v>
      </c>
      <c r="O2123" s="49" t="s">
        <v>547</v>
      </c>
      <c r="P2123" s="49" t="s">
        <v>548</v>
      </c>
      <c r="Q2123" s="49" t="s">
        <v>549</v>
      </c>
      <c r="R2123" s="49" t="s">
        <v>570</v>
      </c>
      <c r="S2123" s="49" t="s">
        <v>571</v>
      </c>
      <c r="T2123" s="116">
        <v>57</v>
      </c>
      <c r="U2123" s="49" t="s">
        <v>728</v>
      </c>
      <c r="V2123" s="50"/>
      <c r="W2123" s="116"/>
    </row>
    <row r="2124" spans="1:23" s="49" customFormat="1" x14ac:dyDescent="0.25">
      <c r="A2124" s="49" t="s">
        <v>67</v>
      </c>
      <c r="B2124" s="49" t="s">
        <v>727</v>
      </c>
      <c r="C2124" s="49" t="s">
        <v>187</v>
      </c>
      <c r="D2124" s="49" t="s">
        <v>538</v>
      </c>
      <c r="F2124" s="49" t="s">
        <v>539</v>
      </c>
      <c r="G2124" s="49" t="s">
        <v>540</v>
      </c>
      <c r="H2124" s="49" t="s">
        <v>541</v>
      </c>
      <c r="I2124" s="49" t="s">
        <v>542</v>
      </c>
      <c r="J2124" s="49" t="s">
        <v>543</v>
      </c>
      <c r="K2124" s="49">
        <v>21</v>
      </c>
      <c r="L2124" s="49" t="s">
        <v>544</v>
      </c>
      <c r="M2124" s="49" t="s">
        <v>545</v>
      </c>
      <c r="N2124" s="49" t="s">
        <v>546</v>
      </c>
      <c r="O2124" s="49" t="s">
        <v>547</v>
      </c>
      <c r="P2124" s="49" t="s">
        <v>548</v>
      </c>
      <c r="Q2124" s="49" t="s">
        <v>549</v>
      </c>
      <c r="R2124" s="49" t="s">
        <v>572</v>
      </c>
      <c r="S2124" s="49" t="s">
        <v>573</v>
      </c>
      <c r="T2124" s="116">
        <v>5</v>
      </c>
      <c r="U2124" s="49" t="s">
        <v>728</v>
      </c>
      <c r="V2124" s="50"/>
      <c r="W2124" s="116"/>
    </row>
    <row r="2125" spans="1:23" x14ac:dyDescent="0.25">
      <c r="A2125" t="s">
        <v>67</v>
      </c>
      <c r="B2125" t="s">
        <v>727</v>
      </c>
      <c r="C2125" t="s">
        <v>187</v>
      </c>
      <c r="D2125" t="s">
        <v>538</v>
      </c>
      <c r="F2125" t="s">
        <v>539</v>
      </c>
      <c r="G2125" t="s">
        <v>540</v>
      </c>
      <c r="H2125" t="s">
        <v>541</v>
      </c>
      <c r="I2125" t="s">
        <v>542</v>
      </c>
      <c r="J2125" t="s">
        <v>543</v>
      </c>
      <c r="K2125">
        <v>21</v>
      </c>
      <c r="L2125" t="s">
        <v>574</v>
      </c>
      <c r="M2125" t="s">
        <v>575</v>
      </c>
      <c r="N2125" t="s">
        <v>546</v>
      </c>
      <c r="O2125" t="s">
        <v>547</v>
      </c>
      <c r="P2125" t="s">
        <v>548</v>
      </c>
      <c r="Q2125" t="s">
        <v>549</v>
      </c>
      <c r="R2125" t="s">
        <v>131</v>
      </c>
      <c r="S2125" t="s">
        <v>550</v>
      </c>
      <c r="T2125" s="113">
        <v>8403</v>
      </c>
      <c r="U2125" t="s">
        <v>728</v>
      </c>
    </row>
    <row r="2126" spans="1:23" x14ac:dyDescent="0.25">
      <c r="A2126" t="s">
        <v>67</v>
      </c>
      <c r="B2126" t="s">
        <v>727</v>
      </c>
      <c r="C2126" t="s">
        <v>187</v>
      </c>
      <c r="D2126" t="s">
        <v>538</v>
      </c>
      <c r="F2126" t="s">
        <v>539</v>
      </c>
      <c r="G2126" t="s">
        <v>540</v>
      </c>
      <c r="H2126" t="s">
        <v>541</v>
      </c>
      <c r="I2126" t="s">
        <v>542</v>
      </c>
      <c r="J2126" t="s">
        <v>543</v>
      </c>
      <c r="K2126">
        <v>21</v>
      </c>
      <c r="L2126" t="s">
        <v>574</v>
      </c>
      <c r="M2126" t="s">
        <v>575</v>
      </c>
      <c r="N2126" t="s">
        <v>546</v>
      </c>
      <c r="O2126" t="s">
        <v>547</v>
      </c>
      <c r="P2126" t="s">
        <v>548</v>
      </c>
      <c r="Q2126" t="s">
        <v>549</v>
      </c>
      <c r="R2126" t="s">
        <v>552</v>
      </c>
      <c r="S2126" t="s">
        <v>553</v>
      </c>
      <c r="T2126" s="113">
        <v>619</v>
      </c>
      <c r="U2126" t="s">
        <v>728</v>
      </c>
    </row>
    <row r="2127" spans="1:23" x14ac:dyDescent="0.25">
      <c r="A2127" t="s">
        <v>67</v>
      </c>
      <c r="B2127" t="s">
        <v>727</v>
      </c>
      <c r="C2127" t="s">
        <v>187</v>
      </c>
      <c r="D2127" t="s">
        <v>538</v>
      </c>
      <c r="F2127" t="s">
        <v>539</v>
      </c>
      <c r="G2127" t="s">
        <v>540</v>
      </c>
      <c r="H2127" t="s">
        <v>541</v>
      </c>
      <c r="I2127" t="s">
        <v>542</v>
      </c>
      <c r="J2127" t="s">
        <v>543</v>
      </c>
      <c r="K2127">
        <v>21</v>
      </c>
      <c r="L2127" t="s">
        <v>574</v>
      </c>
      <c r="M2127" t="s">
        <v>575</v>
      </c>
      <c r="N2127" t="s">
        <v>546</v>
      </c>
      <c r="O2127" t="s">
        <v>547</v>
      </c>
      <c r="P2127" t="s">
        <v>548</v>
      </c>
      <c r="Q2127" t="s">
        <v>549</v>
      </c>
      <c r="R2127" t="s">
        <v>554</v>
      </c>
      <c r="S2127" t="s">
        <v>555</v>
      </c>
      <c r="T2127" s="113">
        <v>837</v>
      </c>
      <c r="U2127" t="s">
        <v>728</v>
      </c>
    </row>
    <row r="2128" spans="1:23" x14ac:dyDescent="0.25">
      <c r="A2128" t="s">
        <v>67</v>
      </c>
      <c r="B2128" t="s">
        <v>727</v>
      </c>
      <c r="C2128" t="s">
        <v>187</v>
      </c>
      <c r="D2128" t="s">
        <v>538</v>
      </c>
      <c r="F2128" t="s">
        <v>539</v>
      </c>
      <c r="G2128" t="s">
        <v>540</v>
      </c>
      <c r="H2128" t="s">
        <v>541</v>
      </c>
      <c r="I2128" t="s">
        <v>542</v>
      </c>
      <c r="J2128" t="s">
        <v>543</v>
      </c>
      <c r="K2128">
        <v>21</v>
      </c>
      <c r="L2128" t="s">
        <v>574</v>
      </c>
      <c r="M2128" t="s">
        <v>575</v>
      </c>
      <c r="N2128" t="s">
        <v>546</v>
      </c>
      <c r="O2128" t="s">
        <v>547</v>
      </c>
      <c r="P2128" t="s">
        <v>548</v>
      </c>
      <c r="Q2128" t="s">
        <v>549</v>
      </c>
      <c r="R2128" t="s">
        <v>556</v>
      </c>
      <c r="S2128" t="s">
        <v>557</v>
      </c>
      <c r="T2128" s="113">
        <v>790</v>
      </c>
      <c r="U2128" t="s">
        <v>728</v>
      </c>
    </row>
    <row r="2129" spans="1:21" x14ac:dyDescent="0.25">
      <c r="A2129" t="s">
        <v>67</v>
      </c>
      <c r="B2129" t="s">
        <v>727</v>
      </c>
      <c r="C2129" t="s">
        <v>187</v>
      </c>
      <c r="D2129" t="s">
        <v>538</v>
      </c>
      <c r="F2129" t="s">
        <v>539</v>
      </c>
      <c r="G2129" t="s">
        <v>540</v>
      </c>
      <c r="H2129" t="s">
        <v>541</v>
      </c>
      <c r="I2129" t="s">
        <v>542</v>
      </c>
      <c r="J2129" t="s">
        <v>543</v>
      </c>
      <c r="K2129">
        <v>21</v>
      </c>
      <c r="L2129" t="s">
        <v>574</v>
      </c>
      <c r="M2129" t="s">
        <v>575</v>
      </c>
      <c r="N2129" t="s">
        <v>546</v>
      </c>
      <c r="O2129" t="s">
        <v>547</v>
      </c>
      <c r="P2129" t="s">
        <v>548</v>
      </c>
      <c r="Q2129" t="s">
        <v>549</v>
      </c>
      <c r="R2129" t="s">
        <v>558</v>
      </c>
      <c r="S2129" t="s">
        <v>559</v>
      </c>
      <c r="T2129" s="113">
        <v>386</v>
      </c>
      <c r="U2129" t="s">
        <v>728</v>
      </c>
    </row>
    <row r="2130" spans="1:21" x14ac:dyDescent="0.25">
      <c r="A2130" t="s">
        <v>67</v>
      </c>
      <c r="B2130" t="s">
        <v>727</v>
      </c>
      <c r="C2130" t="s">
        <v>187</v>
      </c>
      <c r="D2130" t="s">
        <v>538</v>
      </c>
      <c r="F2130" t="s">
        <v>539</v>
      </c>
      <c r="G2130" t="s">
        <v>540</v>
      </c>
      <c r="H2130" t="s">
        <v>541</v>
      </c>
      <c r="I2130" t="s">
        <v>542</v>
      </c>
      <c r="J2130" t="s">
        <v>543</v>
      </c>
      <c r="K2130">
        <v>21</v>
      </c>
      <c r="L2130" t="s">
        <v>574</v>
      </c>
      <c r="M2130" t="s">
        <v>575</v>
      </c>
      <c r="N2130" t="s">
        <v>546</v>
      </c>
      <c r="O2130" t="s">
        <v>547</v>
      </c>
      <c r="P2130" t="s">
        <v>548</v>
      </c>
      <c r="Q2130" t="s">
        <v>549</v>
      </c>
      <c r="R2130" t="s">
        <v>560</v>
      </c>
      <c r="S2130" t="s">
        <v>561</v>
      </c>
      <c r="T2130" s="113">
        <v>604</v>
      </c>
      <c r="U2130" t="s">
        <v>728</v>
      </c>
    </row>
    <row r="2131" spans="1:21" x14ac:dyDescent="0.25">
      <c r="A2131" t="s">
        <v>67</v>
      </c>
      <c r="B2131" t="s">
        <v>727</v>
      </c>
      <c r="C2131" t="s">
        <v>187</v>
      </c>
      <c r="D2131" t="s">
        <v>538</v>
      </c>
      <c r="F2131" t="s">
        <v>539</v>
      </c>
      <c r="G2131" t="s">
        <v>540</v>
      </c>
      <c r="H2131" t="s">
        <v>541</v>
      </c>
      <c r="I2131" t="s">
        <v>542</v>
      </c>
      <c r="J2131" t="s">
        <v>543</v>
      </c>
      <c r="K2131">
        <v>21</v>
      </c>
      <c r="L2131" t="s">
        <v>574</v>
      </c>
      <c r="M2131" t="s">
        <v>575</v>
      </c>
      <c r="N2131" t="s">
        <v>546</v>
      </c>
      <c r="O2131" t="s">
        <v>547</v>
      </c>
      <c r="P2131" t="s">
        <v>548</v>
      </c>
      <c r="Q2131" t="s">
        <v>549</v>
      </c>
      <c r="R2131" t="s">
        <v>562</v>
      </c>
      <c r="S2131" t="s">
        <v>563</v>
      </c>
      <c r="T2131" s="113">
        <v>1124</v>
      </c>
      <c r="U2131" t="s">
        <v>728</v>
      </c>
    </row>
    <row r="2132" spans="1:21" x14ac:dyDescent="0.25">
      <c r="A2132" t="s">
        <v>67</v>
      </c>
      <c r="B2132" t="s">
        <v>727</v>
      </c>
      <c r="C2132" t="s">
        <v>187</v>
      </c>
      <c r="D2132" t="s">
        <v>538</v>
      </c>
      <c r="F2132" t="s">
        <v>539</v>
      </c>
      <c r="G2132" t="s">
        <v>540</v>
      </c>
      <c r="H2132" t="s">
        <v>541</v>
      </c>
      <c r="I2132" t="s">
        <v>542</v>
      </c>
      <c r="J2132" t="s">
        <v>543</v>
      </c>
      <c r="K2132">
        <v>21</v>
      </c>
      <c r="L2132" t="s">
        <v>574</v>
      </c>
      <c r="M2132" t="s">
        <v>575</v>
      </c>
      <c r="N2132" t="s">
        <v>546</v>
      </c>
      <c r="O2132" t="s">
        <v>547</v>
      </c>
      <c r="P2132" t="s">
        <v>548</v>
      </c>
      <c r="Q2132" t="s">
        <v>549</v>
      </c>
      <c r="R2132" t="s">
        <v>564</v>
      </c>
      <c r="S2132" t="s">
        <v>565</v>
      </c>
      <c r="T2132" s="113">
        <v>2113</v>
      </c>
      <c r="U2132" t="s">
        <v>728</v>
      </c>
    </row>
    <row r="2133" spans="1:21" x14ac:dyDescent="0.25">
      <c r="A2133" t="s">
        <v>67</v>
      </c>
      <c r="B2133" t="s">
        <v>727</v>
      </c>
      <c r="C2133" t="s">
        <v>187</v>
      </c>
      <c r="D2133" t="s">
        <v>538</v>
      </c>
      <c r="F2133" t="s">
        <v>539</v>
      </c>
      <c r="G2133" t="s">
        <v>540</v>
      </c>
      <c r="H2133" t="s">
        <v>541</v>
      </c>
      <c r="I2133" t="s">
        <v>542</v>
      </c>
      <c r="J2133" t="s">
        <v>543</v>
      </c>
      <c r="K2133">
        <v>21</v>
      </c>
      <c r="L2133" t="s">
        <v>574</v>
      </c>
      <c r="M2133" t="s">
        <v>575</v>
      </c>
      <c r="N2133" t="s">
        <v>546</v>
      </c>
      <c r="O2133" t="s">
        <v>547</v>
      </c>
      <c r="P2133" t="s">
        <v>548</v>
      </c>
      <c r="Q2133" t="s">
        <v>549</v>
      </c>
      <c r="R2133" t="s">
        <v>566</v>
      </c>
      <c r="S2133" t="s">
        <v>567</v>
      </c>
      <c r="T2133" s="113">
        <v>1348</v>
      </c>
      <c r="U2133" t="s">
        <v>728</v>
      </c>
    </row>
    <row r="2134" spans="1:21" x14ac:dyDescent="0.25">
      <c r="A2134" t="s">
        <v>67</v>
      </c>
      <c r="B2134" t="s">
        <v>727</v>
      </c>
      <c r="C2134" t="s">
        <v>187</v>
      </c>
      <c r="D2134" t="s">
        <v>538</v>
      </c>
      <c r="F2134" t="s">
        <v>539</v>
      </c>
      <c r="G2134" t="s">
        <v>540</v>
      </c>
      <c r="H2134" t="s">
        <v>541</v>
      </c>
      <c r="I2134" t="s">
        <v>542</v>
      </c>
      <c r="J2134" t="s">
        <v>543</v>
      </c>
      <c r="K2134">
        <v>21</v>
      </c>
      <c r="L2134" t="s">
        <v>574</v>
      </c>
      <c r="M2134" t="s">
        <v>575</v>
      </c>
      <c r="N2134" t="s">
        <v>546</v>
      </c>
      <c r="O2134" t="s">
        <v>547</v>
      </c>
      <c r="P2134" t="s">
        <v>548</v>
      </c>
      <c r="Q2134" t="s">
        <v>549</v>
      </c>
      <c r="R2134" t="s">
        <v>568</v>
      </c>
      <c r="S2134" t="s">
        <v>569</v>
      </c>
      <c r="T2134" s="113">
        <v>522</v>
      </c>
      <c r="U2134" t="s">
        <v>728</v>
      </c>
    </row>
    <row r="2135" spans="1:21" x14ac:dyDescent="0.25">
      <c r="A2135" t="s">
        <v>67</v>
      </c>
      <c r="B2135" t="s">
        <v>727</v>
      </c>
      <c r="C2135" t="s">
        <v>187</v>
      </c>
      <c r="D2135" t="s">
        <v>538</v>
      </c>
      <c r="F2135" t="s">
        <v>539</v>
      </c>
      <c r="G2135" t="s">
        <v>540</v>
      </c>
      <c r="H2135" t="s">
        <v>541</v>
      </c>
      <c r="I2135" t="s">
        <v>542</v>
      </c>
      <c r="J2135" t="s">
        <v>543</v>
      </c>
      <c r="K2135">
        <v>21</v>
      </c>
      <c r="L2135" t="s">
        <v>574</v>
      </c>
      <c r="M2135" t="s">
        <v>575</v>
      </c>
      <c r="N2135" t="s">
        <v>546</v>
      </c>
      <c r="O2135" t="s">
        <v>547</v>
      </c>
      <c r="P2135" t="s">
        <v>548</v>
      </c>
      <c r="Q2135" t="s">
        <v>549</v>
      </c>
      <c r="R2135" t="s">
        <v>570</v>
      </c>
      <c r="S2135" t="s">
        <v>571</v>
      </c>
      <c r="T2135" s="113">
        <v>56</v>
      </c>
      <c r="U2135" t="s">
        <v>728</v>
      </c>
    </row>
    <row r="2136" spans="1:21" x14ac:dyDescent="0.25">
      <c r="A2136" t="s">
        <v>67</v>
      </c>
      <c r="B2136" t="s">
        <v>727</v>
      </c>
      <c r="C2136" t="s">
        <v>187</v>
      </c>
      <c r="D2136" t="s">
        <v>538</v>
      </c>
      <c r="F2136" t="s">
        <v>539</v>
      </c>
      <c r="G2136" t="s">
        <v>540</v>
      </c>
      <c r="H2136" t="s">
        <v>541</v>
      </c>
      <c r="I2136" t="s">
        <v>542</v>
      </c>
      <c r="J2136" t="s">
        <v>543</v>
      </c>
      <c r="K2136">
        <v>21</v>
      </c>
      <c r="L2136" t="s">
        <v>574</v>
      </c>
      <c r="M2136" t="s">
        <v>575</v>
      </c>
      <c r="N2136" t="s">
        <v>546</v>
      </c>
      <c r="O2136" t="s">
        <v>547</v>
      </c>
      <c r="P2136" t="s">
        <v>548</v>
      </c>
      <c r="Q2136" t="s">
        <v>549</v>
      </c>
      <c r="R2136" t="s">
        <v>572</v>
      </c>
      <c r="S2136" t="s">
        <v>573</v>
      </c>
      <c r="U2136" t="s">
        <v>728</v>
      </c>
    </row>
    <row r="2137" spans="1:21" x14ac:dyDescent="0.25">
      <c r="A2137" t="s">
        <v>67</v>
      </c>
      <c r="B2137" t="s">
        <v>727</v>
      </c>
      <c r="C2137" t="s">
        <v>187</v>
      </c>
      <c r="D2137" t="s">
        <v>538</v>
      </c>
      <c r="F2137" t="s">
        <v>539</v>
      </c>
      <c r="G2137" t="s">
        <v>540</v>
      </c>
      <c r="H2137" t="s">
        <v>541</v>
      </c>
      <c r="I2137" t="s">
        <v>542</v>
      </c>
      <c r="J2137" t="s">
        <v>543</v>
      </c>
      <c r="K2137">
        <v>21</v>
      </c>
      <c r="L2137" t="s">
        <v>576</v>
      </c>
      <c r="M2137" t="s">
        <v>547</v>
      </c>
      <c r="N2137" t="s">
        <v>546</v>
      </c>
      <c r="O2137" t="s">
        <v>547</v>
      </c>
      <c r="P2137" t="s">
        <v>548</v>
      </c>
      <c r="Q2137" t="s">
        <v>549</v>
      </c>
      <c r="R2137" t="s">
        <v>131</v>
      </c>
      <c r="S2137" t="s">
        <v>550</v>
      </c>
      <c r="T2137" s="113">
        <v>6838</v>
      </c>
      <c r="U2137" t="s">
        <v>728</v>
      </c>
    </row>
    <row r="2138" spans="1:21" x14ac:dyDescent="0.25">
      <c r="A2138" t="s">
        <v>67</v>
      </c>
      <c r="B2138" t="s">
        <v>727</v>
      </c>
      <c r="C2138" t="s">
        <v>187</v>
      </c>
      <c r="D2138" t="s">
        <v>538</v>
      </c>
      <c r="F2138" t="s">
        <v>539</v>
      </c>
      <c r="G2138" t="s">
        <v>540</v>
      </c>
      <c r="H2138" t="s">
        <v>541</v>
      </c>
      <c r="I2138" t="s">
        <v>542</v>
      </c>
      <c r="J2138" t="s">
        <v>543</v>
      </c>
      <c r="K2138">
        <v>21</v>
      </c>
      <c r="L2138" t="s">
        <v>576</v>
      </c>
      <c r="M2138" t="s">
        <v>547</v>
      </c>
      <c r="N2138" t="s">
        <v>546</v>
      </c>
      <c r="O2138" t="s">
        <v>547</v>
      </c>
      <c r="P2138" t="s">
        <v>548</v>
      </c>
      <c r="Q2138" t="s">
        <v>549</v>
      </c>
      <c r="R2138" t="s">
        <v>552</v>
      </c>
      <c r="S2138" t="s">
        <v>553</v>
      </c>
      <c r="T2138" s="113">
        <v>351</v>
      </c>
      <c r="U2138" t="s">
        <v>728</v>
      </c>
    </row>
    <row r="2139" spans="1:21" x14ac:dyDescent="0.25">
      <c r="A2139" t="s">
        <v>67</v>
      </c>
      <c r="B2139" t="s">
        <v>727</v>
      </c>
      <c r="C2139" t="s">
        <v>187</v>
      </c>
      <c r="D2139" t="s">
        <v>538</v>
      </c>
      <c r="F2139" t="s">
        <v>539</v>
      </c>
      <c r="G2139" t="s">
        <v>540</v>
      </c>
      <c r="H2139" t="s">
        <v>541</v>
      </c>
      <c r="I2139" t="s">
        <v>542</v>
      </c>
      <c r="J2139" t="s">
        <v>543</v>
      </c>
      <c r="K2139">
        <v>21</v>
      </c>
      <c r="L2139" t="s">
        <v>576</v>
      </c>
      <c r="M2139" t="s">
        <v>547</v>
      </c>
      <c r="N2139" t="s">
        <v>546</v>
      </c>
      <c r="O2139" t="s">
        <v>547</v>
      </c>
      <c r="P2139" t="s">
        <v>548</v>
      </c>
      <c r="Q2139" t="s">
        <v>549</v>
      </c>
      <c r="R2139" t="s">
        <v>554</v>
      </c>
      <c r="S2139" t="s">
        <v>555</v>
      </c>
      <c r="T2139" s="113">
        <v>1500</v>
      </c>
      <c r="U2139" t="s">
        <v>728</v>
      </c>
    </row>
    <row r="2140" spans="1:21" x14ac:dyDescent="0.25">
      <c r="A2140" t="s">
        <v>67</v>
      </c>
      <c r="B2140" t="s">
        <v>727</v>
      </c>
      <c r="C2140" t="s">
        <v>187</v>
      </c>
      <c r="D2140" t="s">
        <v>538</v>
      </c>
      <c r="F2140" t="s">
        <v>539</v>
      </c>
      <c r="G2140" t="s">
        <v>540</v>
      </c>
      <c r="H2140" t="s">
        <v>541</v>
      </c>
      <c r="I2140" t="s">
        <v>542</v>
      </c>
      <c r="J2140" t="s">
        <v>543</v>
      </c>
      <c r="K2140">
        <v>21</v>
      </c>
      <c r="L2140" t="s">
        <v>576</v>
      </c>
      <c r="M2140" t="s">
        <v>547</v>
      </c>
      <c r="N2140" t="s">
        <v>546</v>
      </c>
      <c r="O2140" t="s">
        <v>547</v>
      </c>
      <c r="P2140" t="s">
        <v>548</v>
      </c>
      <c r="Q2140" t="s">
        <v>549</v>
      </c>
      <c r="R2140" t="s">
        <v>556</v>
      </c>
      <c r="S2140" t="s">
        <v>557</v>
      </c>
      <c r="T2140" s="113">
        <v>911</v>
      </c>
      <c r="U2140" t="s">
        <v>728</v>
      </c>
    </row>
    <row r="2141" spans="1:21" x14ac:dyDescent="0.25">
      <c r="A2141" t="s">
        <v>67</v>
      </c>
      <c r="B2141" t="s">
        <v>727</v>
      </c>
      <c r="C2141" t="s">
        <v>187</v>
      </c>
      <c r="D2141" t="s">
        <v>538</v>
      </c>
      <c r="F2141" t="s">
        <v>539</v>
      </c>
      <c r="G2141" t="s">
        <v>540</v>
      </c>
      <c r="H2141" t="s">
        <v>541</v>
      </c>
      <c r="I2141" t="s">
        <v>542</v>
      </c>
      <c r="J2141" t="s">
        <v>543</v>
      </c>
      <c r="K2141">
        <v>21</v>
      </c>
      <c r="L2141" t="s">
        <v>576</v>
      </c>
      <c r="M2141" t="s">
        <v>547</v>
      </c>
      <c r="N2141" t="s">
        <v>546</v>
      </c>
      <c r="O2141" t="s">
        <v>547</v>
      </c>
      <c r="P2141" t="s">
        <v>548</v>
      </c>
      <c r="Q2141" t="s">
        <v>549</v>
      </c>
      <c r="R2141" t="s">
        <v>558</v>
      </c>
      <c r="S2141" t="s">
        <v>559</v>
      </c>
      <c r="T2141" s="113">
        <v>729</v>
      </c>
      <c r="U2141" t="s">
        <v>728</v>
      </c>
    </row>
    <row r="2142" spans="1:21" x14ac:dyDescent="0.25">
      <c r="A2142" t="s">
        <v>67</v>
      </c>
      <c r="B2142" t="s">
        <v>727</v>
      </c>
      <c r="C2142" t="s">
        <v>187</v>
      </c>
      <c r="D2142" t="s">
        <v>538</v>
      </c>
      <c r="F2142" t="s">
        <v>539</v>
      </c>
      <c r="G2142" t="s">
        <v>540</v>
      </c>
      <c r="H2142" t="s">
        <v>541</v>
      </c>
      <c r="I2142" t="s">
        <v>542</v>
      </c>
      <c r="J2142" t="s">
        <v>543</v>
      </c>
      <c r="K2142">
        <v>21</v>
      </c>
      <c r="L2142" t="s">
        <v>576</v>
      </c>
      <c r="M2142" t="s">
        <v>547</v>
      </c>
      <c r="N2142" t="s">
        <v>546</v>
      </c>
      <c r="O2142" t="s">
        <v>547</v>
      </c>
      <c r="P2142" t="s">
        <v>548</v>
      </c>
      <c r="Q2142" t="s">
        <v>549</v>
      </c>
      <c r="R2142" t="s">
        <v>560</v>
      </c>
      <c r="S2142" t="s">
        <v>561</v>
      </c>
      <c r="T2142" s="113">
        <v>1179</v>
      </c>
      <c r="U2142" t="s">
        <v>728</v>
      </c>
    </row>
    <row r="2143" spans="1:21" x14ac:dyDescent="0.25">
      <c r="A2143" t="s">
        <v>67</v>
      </c>
      <c r="B2143" t="s">
        <v>727</v>
      </c>
      <c r="C2143" t="s">
        <v>187</v>
      </c>
      <c r="D2143" t="s">
        <v>538</v>
      </c>
      <c r="F2143" t="s">
        <v>539</v>
      </c>
      <c r="G2143" t="s">
        <v>540</v>
      </c>
      <c r="H2143" t="s">
        <v>541</v>
      </c>
      <c r="I2143" t="s">
        <v>542</v>
      </c>
      <c r="J2143" t="s">
        <v>543</v>
      </c>
      <c r="K2143">
        <v>21</v>
      </c>
      <c r="L2143" t="s">
        <v>576</v>
      </c>
      <c r="M2143" t="s">
        <v>547</v>
      </c>
      <c r="N2143" t="s">
        <v>546</v>
      </c>
      <c r="O2143" t="s">
        <v>547</v>
      </c>
      <c r="P2143" t="s">
        <v>548</v>
      </c>
      <c r="Q2143" t="s">
        <v>549</v>
      </c>
      <c r="R2143" t="s">
        <v>562</v>
      </c>
      <c r="S2143" t="s">
        <v>563</v>
      </c>
      <c r="T2143" s="113">
        <v>908</v>
      </c>
      <c r="U2143" t="s">
        <v>728</v>
      </c>
    </row>
    <row r="2144" spans="1:21" x14ac:dyDescent="0.25">
      <c r="A2144" t="s">
        <v>67</v>
      </c>
      <c r="B2144" t="s">
        <v>727</v>
      </c>
      <c r="C2144" t="s">
        <v>187</v>
      </c>
      <c r="D2144" t="s">
        <v>538</v>
      </c>
      <c r="F2144" t="s">
        <v>539</v>
      </c>
      <c r="G2144" t="s">
        <v>540</v>
      </c>
      <c r="H2144" t="s">
        <v>541</v>
      </c>
      <c r="I2144" t="s">
        <v>542</v>
      </c>
      <c r="J2144" t="s">
        <v>543</v>
      </c>
      <c r="K2144">
        <v>21</v>
      </c>
      <c r="L2144" t="s">
        <v>576</v>
      </c>
      <c r="M2144" t="s">
        <v>547</v>
      </c>
      <c r="N2144" t="s">
        <v>546</v>
      </c>
      <c r="O2144" t="s">
        <v>547</v>
      </c>
      <c r="P2144" t="s">
        <v>548</v>
      </c>
      <c r="Q2144" t="s">
        <v>549</v>
      </c>
      <c r="R2144" t="s">
        <v>564</v>
      </c>
      <c r="S2144" t="s">
        <v>565</v>
      </c>
      <c r="T2144" s="113">
        <v>385</v>
      </c>
      <c r="U2144" t="s">
        <v>728</v>
      </c>
    </row>
    <row r="2145" spans="1:23" x14ac:dyDescent="0.25">
      <c r="A2145" t="s">
        <v>67</v>
      </c>
      <c r="B2145" t="s">
        <v>727</v>
      </c>
      <c r="C2145" t="s">
        <v>187</v>
      </c>
      <c r="D2145" t="s">
        <v>538</v>
      </c>
      <c r="F2145" t="s">
        <v>539</v>
      </c>
      <c r="G2145" t="s">
        <v>540</v>
      </c>
      <c r="H2145" t="s">
        <v>541</v>
      </c>
      <c r="I2145" t="s">
        <v>542</v>
      </c>
      <c r="J2145" t="s">
        <v>543</v>
      </c>
      <c r="K2145">
        <v>21</v>
      </c>
      <c r="L2145" t="s">
        <v>576</v>
      </c>
      <c r="M2145" t="s">
        <v>547</v>
      </c>
      <c r="N2145" t="s">
        <v>546</v>
      </c>
      <c r="O2145" t="s">
        <v>547</v>
      </c>
      <c r="P2145" t="s">
        <v>548</v>
      </c>
      <c r="Q2145" t="s">
        <v>549</v>
      </c>
      <c r="R2145" t="s">
        <v>566</v>
      </c>
      <c r="S2145" t="s">
        <v>567</v>
      </c>
      <c r="T2145" s="113">
        <v>215</v>
      </c>
      <c r="U2145" t="s">
        <v>728</v>
      </c>
    </row>
    <row r="2146" spans="1:23" x14ac:dyDescent="0.25">
      <c r="A2146" t="s">
        <v>67</v>
      </c>
      <c r="B2146" t="s">
        <v>727</v>
      </c>
      <c r="C2146" t="s">
        <v>187</v>
      </c>
      <c r="D2146" t="s">
        <v>538</v>
      </c>
      <c r="F2146" t="s">
        <v>539</v>
      </c>
      <c r="G2146" t="s">
        <v>540</v>
      </c>
      <c r="H2146" t="s">
        <v>541</v>
      </c>
      <c r="I2146" t="s">
        <v>542</v>
      </c>
      <c r="J2146" t="s">
        <v>543</v>
      </c>
      <c r="K2146">
        <v>21</v>
      </c>
      <c r="L2146" t="s">
        <v>576</v>
      </c>
      <c r="M2146" t="s">
        <v>547</v>
      </c>
      <c r="N2146" t="s">
        <v>546</v>
      </c>
      <c r="O2146" t="s">
        <v>547</v>
      </c>
      <c r="P2146" t="s">
        <v>548</v>
      </c>
      <c r="Q2146" t="s">
        <v>549</v>
      </c>
      <c r="R2146" t="s">
        <v>568</v>
      </c>
      <c r="S2146" t="s">
        <v>569</v>
      </c>
      <c r="T2146" s="113">
        <v>658</v>
      </c>
      <c r="U2146" t="s">
        <v>728</v>
      </c>
    </row>
    <row r="2147" spans="1:23" x14ac:dyDescent="0.25">
      <c r="A2147" t="s">
        <v>67</v>
      </c>
      <c r="B2147" t="s">
        <v>727</v>
      </c>
      <c r="C2147" t="s">
        <v>187</v>
      </c>
      <c r="D2147" t="s">
        <v>538</v>
      </c>
      <c r="F2147" t="s">
        <v>539</v>
      </c>
      <c r="G2147" t="s">
        <v>540</v>
      </c>
      <c r="H2147" t="s">
        <v>541</v>
      </c>
      <c r="I2147" t="s">
        <v>542</v>
      </c>
      <c r="J2147" t="s">
        <v>543</v>
      </c>
      <c r="K2147">
        <v>21</v>
      </c>
      <c r="L2147" t="s">
        <v>576</v>
      </c>
      <c r="M2147" t="s">
        <v>547</v>
      </c>
      <c r="N2147" t="s">
        <v>546</v>
      </c>
      <c r="O2147" t="s">
        <v>547</v>
      </c>
      <c r="P2147" t="s">
        <v>548</v>
      </c>
      <c r="Q2147" t="s">
        <v>549</v>
      </c>
      <c r="R2147" t="s">
        <v>570</v>
      </c>
      <c r="S2147" t="s">
        <v>571</v>
      </c>
      <c r="U2147" t="s">
        <v>728</v>
      </c>
    </row>
    <row r="2148" spans="1:23" x14ac:dyDescent="0.25">
      <c r="A2148" t="s">
        <v>67</v>
      </c>
      <c r="B2148" t="s">
        <v>727</v>
      </c>
      <c r="C2148" t="s">
        <v>187</v>
      </c>
      <c r="D2148" t="s">
        <v>538</v>
      </c>
      <c r="F2148" t="s">
        <v>539</v>
      </c>
      <c r="G2148" t="s">
        <v>540</v>
      </c>
      <c r="H2148" t="s">
        <v>541</v>
      </c>
      <c r="I2148" t="s">
        <v>542</v>
      </c>
      <c r="J2148" t="s">
        <v>543</v>
      </c>
      <c r="K2148">
        <v>21</v>
      </c>
      <c r="L2148" t="s">
        <v>576</v>
      </c>
      <c r="M2148" t="s">
        <v>547</v>
      </c>
      <c r="N2148" t="s">
        <v>546</v>
      </c>
      <c r="O2148" t="s">
        <v>547</v>
      </c>
      <c r="P2148" t="s">
        <v>548</v>
      </c>
      <c r="Q2148" t="s">
        <v>549</v>
      </c>
      <c r="R2148" t="s">
        <v>572</v>
      </c>
      <c r="S2148" t="s">
        <v>573</v>
      </c>
      <c r="U2148" t="s">
        <v>728</v>
      </c>
    </row>
    <row r="2149" spans="1:23" s="47" customFormat="1" x14ac:dyDescent="0.25">
      <c r="A2149" s="47" t="s">
        <v>69</v>
      </c>
      <c r="B2149" s="47" t="s">
        <v>729</v>
      </c>
      <c r="C2149" s="47" t="s">
        <v>187</v>
      </c>
      <c r="D2149" s="47" t="s">
        <v>538</v>
      </c>
      <c r="F2149" s="47" t="s">
        <v>539</v>
      </c>
      <c r="G2149" s="47" t="s">
        <v>540</v>
      </c>
      <c r="H2149" s="47" t="s">
        <v>541</v>
      </c>
      <c r="I2149" s="47" t="s">
        <v>542</v>
      </c>
      <c r="J2149" s="47" t="s">
        <v>543</v>
      </c>
      <c r="K2149" s="47">
        <v>21</v>
      </c>
      <c r="L2149" s="47" t="s">
        <v>544</v>
      </c>
      <c r="M2149" s="47" t="s">
        <v>545</v>
      </c>
      <c r="N2149" s="47" t="s">
        <v>546</v>
      </c>
      <c r="O2149" s="47" t="s">
        <v>547</v>
      </c>
      <c r="P2149" s="47" t="s">
        <v>548</v>
      </c>
      <c r="Q2149" s="47" t="s">
        <v>549</v>
      </c>
      <c r="R2149" s="47" t="s">
        <v>131</v>
      </c>
      <c r="S2149" s="47" t="s">
        <v>550</v>
      </c>
      <c r="T2149" s="114">
        <v>5169.7</v>
      </c>
      <c r="U2149" s="47" t="s">
        <v>639</v>
      </c>
      <c r="V2149" s="53" t="s">
        <v>858</v>
      </c>
      <c r="W2149" s="114">
        <f>SUM(T2150:T2152)</f>
        <v>1240.0999999999999</v>
      </c>
    </row>
    <row r="2150" spans="1:23" s="47" customFormat="1" x14ac:dyDescent="0.25">
      <c r="A2150" s="47" t="s">
        <v>69</v>
      </c>
      <c r="B2150" s="47" t="s">
        <v>729</v>
      </c>
      <c r="C2150" s="47" t="s">
        <v>187</v>
      </c>
      <c r="D2150" s="47" t="s">
        <v>538</v>
      </c>
      <c r="F2150" s="47" t="s">
        <v>539</v>
      </c>
      <c r="G2150" s="47" t="s">
        <v>540</v>
      </c>
      <c r="H2150" s="47" t="s">
        <v>541</v>
      </c>
      <c r="I2150" s="47" t="s">
        <v>542</v>
      </c>
      <c r="J2150" s="47" t="s">
        <v>543</v>
      </c>
      <c r="K2150" s="47">
        <v>21</v>
      </c>
      <c r="L2150" s="47" t="s">
        <v>544</v>
      </c>
      <c r="M2150" s="47" t="s">
        <v>545</v>
      </c>
      <c r="N2150" s="47" t="s">
        <v>546</v>
      </c>
      <c r="O2150" s="47" t="s">
        <v>547</v>
      </c>
      <c r="P2150" s="47" t="s">
        <v>548</v>
      </c>
      <c r="Q2150" s="47" t="s">
        <v>549</v>
      </c>
      <c r="R2150" s="47" t="s">
        <v>552</v>
      </c>
      <c r="S2150" s="47" t="s">
        <v>553</v>
      </c>
      <c r="T2150" s="114">
        <v>344.5</v>
      </c>
      <c r="U2150" s="47" t="s">
        <v>639</v>
      </c>
      <c r="V2150" s="53" t="s">
        <v>859</v>
      </c>
      <c r="W2150" s="114">
        <f>SUM(T2153:T2159)</f>
        <v>3929.7000000000003</v>
      </c>
    </row>
    <row r="2151" spans="1:23" s="47" customFormat="1" x14ac:dyDescent="0.25">
      <c r="A2151" s="47" t="s">
        <v>69</v>
      </c>
      <c r="B2151" s="47" t="s">
        <v>729</v>
      </c>
      <c r="C2151" s="47" t="s">
        <v>187</v>
      </c>
      <c r="D2151" s="47" t="s">
        <v>538</v>
      </c>
      <c r="F2151" s="47" t="s">
        <v>539</v>
      </c>
      <c r="G2151" s="47" t="s">
        <v>540</v>
      </c>
      <c r="H2151" s="47" t="s">
        <v>541</v>
      </c>
      <c r="I2151" s="47" t="s">
        <v>542</v>
      </c>
      <c r="J2151" s="47" t="s">
        <v>543</v>
      </c>
      <c r="K2151" s="47">
        <v>21</v>
      </c>
      <c r="L2151" s="47" t="s">
        <v>544</v>
      </c>
      <c r="M2151" s="47" t="s">
        <v>545</v>
      </c>
      <c r="N2151" s="47" t="s">
        <v>546</v>
      </c>
      <c r="O2151" s="47" t="s">
        <v>547</v>
      </c>
      <c r="P2151" s="47" t="s">
        <v>548</v>
      </c>
      <c r="Q2151" s="47" t="s">
        <v>549</v>
      </c>
      <c r="R2151" s="47" t="s">
        <v>554</v>
      </c>
      <c r="S2151" s="47" t="s">
        <v>555</v>
      </c>
      <c r="T2151" s="114">
        <v>442.6</v>
      </c>
      <c r="U2151" s="47" t="s">
        <v>639</v>
      </c>
      <c r="V2151" s="53" t="s">
        <v>862</v>
      </c>
      <c r="W2151" s="114">
        <f>SUM(T2150:T2159)</f>
        <v>5169.8000000000011</v>
      </c>
    </row>
    <row r="2152" spans="1:23" s="47" customFormat="1" x14ac:dyDescent="0.25">
      <c r="A2152" s="47" t="s">
        <v>69</v>
      </c>
      <c r="B2152" s="47" t="s">
        <v>729</v>
      </c>
      <c r="C2152" s="47" t="s">
        <v>187</v>
      </c>
      <c r="D2152" s="47" t="s">
        <v>538</v>
      </c>
      <c r="F2152" s="47" t="s">
        <v>539</v>
      </c>
      <c r="G2152" s="47" t="s">
        <v>540</v>
      </c>
      <c r="H2152" s="47" t="s">
        <v>541</v>
      </c>
      <c r="I2152" s="47" t="s">
        <v>542</v>
      </c>
      <c r="J2152" s="47" t="s">
        <v>543</v>
      </c>
      <c r="K2152" s="47">
        <v>21</v>
      </c>
      <c r="L2152" s="47" t="s">
        <v>544</v>
      </c>
      <c r="M2152" s="47" t="s">
        <v>545</v>
      </c>
      <c r="N2152" s="47" t="s">
        <v>546</v>
      </c>
      <c r="O2152" s="47" t="s">
        <v>547</v>
      </c>
      <c r="P2152" s="47" t="s">
        <v>548</v>
      </c>
      <c r="Q2152" s="47" t="s">
        <v>549</v>
      </c>
      <c r="R2152" s="47" t="s">
        <v>556</v>
      </c>
      <c r="S2152" s="47" t="s">
        <v>557</v>
      </c>
      <c r="T2152" s="114">
        <v>453</v>
      </c>
      <c r="U2152" s="47" t="s">
        <v>639</v>
      </c>
      <c r="V2152" s="53"/>
      <c r="W2152" s="114"/>
    </row>
    <row r="2153" spans="1:23" s="47" customFormat="1" x14ac:dyDescent="0.25">
      <c r="A2153" s="47" t="s">
        <v>69</v>
      </c>
      <c r="B2153" s="47" t="s">
        <v>729</v>
      </c>
      <c r="C2153" s="47" t="s">
        <v>187</v>
      </c>
      <c r="D2153" s="47" t="s">
        <v>538</v>
      </c>
      <c r="F2153" s="47" t="s">
        <v>539</v>
      </c>
      <c r="G2153" s="47" t="s">
        <v>540</v>
      </c>
      <c r="H2153" s="47" t="s">
        <v>541</v>
      </c>
      <c r="I2153" s="47" t="s">
        <v>542</v>
      </c>
      <c r="J2153" s="47" t="s">
        <v>543</v>
      </c>
      <c r="K2153" s="47">
        <v>21</v>
      </c>
      <c r="L2153" s="47" t="s">
        <v>544</v>
      </c>
      <c r="M2153" s="47" t="s">
        <v>545</v>
      </c>
      <c r="N2153" s="47" t="s">
        <v>546</v>
      </c>
      <c r="O2153" s="47" t="s">
        <v>547</v>
      </c>
      <c r="P2153" s="47" t="s">
        <v>548</v>
      </c>
      <c r="Q2153" s="47" t="s">
        <v>549</v>
      </c>
      <c r="R2153" s="47" t="s">
        <v>558</v>
      </c>
      <c r="S2153" s="47" t="s">
        <v>559</v>
      </c>
      <c r="T2153" s="114">
        <v>479.7</v>
      </c>
      <c r="U2153" s="47" t="s">
        <v>639</v>
      </c>
      <c r="V2153" s="53"/>
      <c r="W2153" s="114"/>
    </row>
    <row r="2154" spans="1:23" s="47" customFormat="1" x14ac:dyDescent="0.25">
      <c r="A2154" s="47" t="s">
        <v>69</v>
      </c>
      <c r="B2154" s="47" t="s">
        <v>729</v>
      </c>
      <c r="C2154" s="47" t="s">
        <v>187</v>
      </c>
      <c r="D2154" s="47" t="s">
        <v>538</v>
      </c>
      <c r="F2154" s="47" t="s">
        <v>539</v>
      </c>
      <c r="G2154" s="47" t="s">
        <v>540</v>
      </c>
      <c r="H2154" s="47" t="s">
        <v>541</v>
      </c>
      <c r="I2154" s="47" t="s">
        <v>542</v>
      </c>
      <c r="J2154" s="47" t="s">
        <v>543</v>
      </c>
      <c r="K2154" s="47">
        <v>21</v>
      </c>
      <c r="L2154" s="47" t="s">
        <v>544</v>
      </c>
      <c r="M2154" s="47" t="s">
        <v>545</v>
      </c>
      <c r="N2154" s="47" t="s">
        <v>546</v>
      </c>
      <c r="O2154" s="47" t="s">
        <v>547</v>
      </c>
      <c r="P2154" s="47" t="s">
        <v>548</v>
      </c>
      <c r="Q2154" s="47" t="s">
        <v>549</v>
      </c>
      <c r="R2154" s="47" t="s">
        <v>560</v>
      </c>
      <c r="S2154" s="47" t="s">
        <v>561</v>
      </c>
      <c r="T2154" s="114">
        <v>767.1</v>
      </c>
      <c r="U2154" s="47" t="s">
        <v>639</v>
      </c>
      <c r="V2154" s="53"/>
      <c r="W2154" s="114"/>
    </row>
    <row r="2155" spans="1:23" s="47" customFormat="1" x14ac:dyDescent="0.25">
      <c r="A2155" s="47" t="s">
        <v>69</v>
      </c>
      <c r="B2155" s="47" t="s">
        <v>729</v>
      </c>
      <c r="C2155" s="47" t="s">
        <v>187</v>
      </c>
      <c r="D2155" s="47" t="s">
        <v>538</v>
      </c>
      <c r="F2155" s="47" t="s">
        <v>539</v>
      </c>
      <c r="G2155" s="47" t="s">
        <v>540</v>
      </c>
      <c r="H2155" s="47" t="s">
        <v>541</v>
      </c>
      <c r="I2155" s="47" t="s">
        <v>542</v>
      </c>
      <c r="J2155" s="47" t="s">
        <v>543</v>
      </c>
      <c r="K2155" s="47">
        <v>21</v>
      </c>
      <c r="L2155" s="47" t="s">
        <v>544</v>
      </c>
      <c r="M2155" s="47" t="s">
        <v>545</v>
      </c>
      <c r="N2155" s="47" t="s">
        <v>546</v>
      </c>
      <c r="O2155" s="47" t="s">
        <v>547</v>
      </c>
      <c r="P2155" s="47" t="s">
        <v>548</v>
      </c>
      <c r="Q2155" s="47" t="s">
        <v>549</v>
      </c>
      <c r="R2155" s="47" t="s">
        <v>562</v>
      </c>
      <c r="S2155" s="47" t="s">
        <v>563</v>
      </c>
      <c r="T2155" s="114">
        <v>562.20000000000005</v>
      </c>
      <c r="U2155" s="47" t="s">
        <v>639</v>
      </c>
      <c r="V2155" s="53"/>
      <c r="W2155" s="114"/>
    </row>
    <row r="2156" spans="1:23" s="47" customFormat="1" x14ac:dyDescent="0.25">
      <c r="A2156" s="47" t="s">
        <v>69</v>
      </c>
      <c r="B2156" s="47" t="s">
        <v>729</v>
      </c>
      <c r="C2156" s="47" t="s">
        <v>187</v>
      </c>
      <c r="D2156" s="47" t="s">
        <v>538</v>
      </c>
      <c r="F2156" s="47" t="s">
        <v>539</v>
      </c>
      <c r="G2156" s="47" t="s">
        <v>540</v>
      </c>
      <c r="H2156" s="47" t="s">
        <v>541</v>
      </c>
      <c r="I2156" s="47" t="s">
        <v>542</v>
      </c>
      <c r="J2156" s="47" t="s">
        <v>543</v>
      </c>
      <c r="K2156" s="47">
        <v>21</v>
      </c>
      <c r="L2156" s="47" t="s">
        <v>544</v>
      </c>
      <c r="M2156" s="47" t="s">
        <v>545</v>
      </c>
      <c r="N2156" s="47" t="s">
        <v>546</v>
      </c>
      <c r="O2156" s="47" t="s">
        <v>547</v>
      </c>
      <c r="P2156" s="47" t="s">
        <v>548</v>
      </c>
      <c r="Q2156" s="47" t="s">
        <v>549</v>
      </c>
      <c r="R2156" s="47" t="s">
        <v>564</v>
      </c>
      <c r="S2156" s="47" t="s">
        <v>565</v>
      </c>
      <c r="T2156" s="114">
        <v>1020.8</v>
      </c>
      <c r="U2156" s="47" t="s">
        <v>639</v>
      </c>
      <c r="V2156" s="53"/>
      <c r="W2156" s="114"/>
    </row>
    <row r="2157" spans="1:23" s="47" customFormat="1" x14ac:dyDescent="0.25">
      <c r="A2157" s="47" t="s">
        <v>69</v>
      </c>
      <c r="B2157" s="47" t="s">
        <v>729</v>
      </c>
      <c r="C2157" s="47" t="s">
        <v>187</v>
      </c>
      <c r="D2157" s="47" t="s">
        <v>538</v>
      </c>
      <c r="F2157" s="47" t="s">
        <v>539</v>
      </c>
      <c r="G2157" s="47" t="s">
        <v>540</v>
      </c>
      <c r="H2157" s="47" t="s">
        <v>541</v>
      </c>
      <c r="I2157" s="47" t="s">
        <v>542</v>
      </c>
      <c r="J2157" s="47" t="s">
        <v>543</v>
      </c>
      <c r="K2157" s="47">
        <v>21</v>
      </c>
      <c r="L2157" s="47" t="s">
        <v>544</v>
      </c>
      <c r="M2157" s="47" t="s">
        <v>545</v>
      </c>
      <c r="N2157" s="47" t="s">
        <v>546</v>
      </c>
      <c r="O2157" s="47" t="s">
        <v>547</v>
      </c>
      <c r="P2157" s="47" t="s">
        <v>548</v>
      </c>
      <c r="Q2157" s="47" t="s">
        <v>549</v>
      </c>
      <c r="R2157" s="47" t="s">
        <v>566</v>
      </c>
      <c r="S2157" s="47" t="s">
        <v>567</v>
      </c>
      <c r="T2157" s="114">
        <v>402.8</v>
      </c>
      <c r="U2157" s="47" t="s">
        <v>639</v>
      </c>
      <c r="V2157" s="53"/>
      <c r="W2157" s="114"/>
    </row>
    <row r="2158" spans="1:23" s="47" customFormat="1" x14ac:dyDescent="0.25">
      <c r="A2158" s="47" t="s">
        <v>69</v>
      </c>
      <c r="B2158" s="47" t="s">
        <v>729</v>
      </c>
      <c r="C2158" s="47" t="s">
        <v>187</v>
      </c>
      <c r="D2158" s="47" t="s">
        <v>538</v>
      </c>
      <c r="F2158" s="47" t="s">
        <v>539</v>
      </c>
      <c r="G2158" s="47" t="s">
        <v>540</v>
      </c>
      <c r="H2158" s="47" t="s">
        <v>541</v>
      </c>
      <c r="I2158" s="47" t="s">
        <v>542</v>
      </c>
      <c r="J2158" s="47" t="s">
        <v>543</v>
      </c>
      <c r="K2158" s="47">
        <v>21</v>
      </c>
      <c r="L2158" s="47" t="s">
        <v>544</v>
      </c>
      <c r="M2158" s="47" t="s">
        <v>545</v>
      </c>
      <c r="N2158" s="47" t="s">
        <v>546</v>
      </c>
      <c r="O2158" s="47" t="s">
        <v>547</v>
      </c>
      <c r="P2158" s="47" t="s">
        <v>548</v>
      </c>
      <c r="Q2158" s="47" t="s">
        <v>549</v>
      </c>
      <c r="R2158" s="47" t="s">
        <v>568</v>
      </c>
      <c r="S2158" s="47" t="s">
        <v>569</v>
      </c>
      <c r="T2158" s="114">
        <v>662.1</v>
      </c>
      <c r="U2158" s="47" t="s">
        <v>639</v>
      </c>
      <c r="V2158" s="53"/>
      <c r="W2158" s="114"/>
    </row>
    <row r="2159" spans="1:23" s="47" customFormat="1" x14ac:dyDescent="0.25">
      <c r="A2159" s="47" t="s">
        <v>69</v>
      </c>
      <c r="B2159" s="47" t="s">
        <v>729</v>
      </c>
      <c r="C2159" s="47" t="s">
        <v>187</v>
      </c>
      <c r="D2159" s="47" t="s">
        <v>538</v>
      </c>
      <c r="F2159" s="47" t="s">
        <v>539</v>
      </c>
      <c r="G2159" s="47" t="s">
        <v>540</v>
      </c>
      <c r="H2159" s="47" t="s">
        <v>541</v>
      </c>
      <c r="I2159" s="47" t="s">
        <v>542</v>
      </c>
      <c r="J2159" s="47" t="s">
        <v>543</v>
      </c>
      <c r="K2159" s="47">
        <v>21</v>
      </c>
      <c r="L2159" s="47" t="s">
        <v>544</v>
      </c>
      <c r="M2159" s="47" t="s">
        <v>545</v>
      </c>
      <c r="N2159" s="47" t="s">
        <v>546</v>
      </c>
      <c r="O2159" s="47" t="s">
        <v>547</v>
      </c>
      <c r="P2159" s="47" t="s">
        <v>548</v>
      </c>
      <c r="Q2159" s="47" t="s">
        <v>549</v>
      </c>
      <c r="R2159" s="47" t="s">
        <v>570</v>
      </c>
      <c r="S2159" s="47" t="s">
        <v>571</v>
      </c>
      <c r="T2159" s="114">
        <v>35</v>
      </c>
      <c r="U2159" s="47" t="s">
        <v>639</v>
      </c>
      <c r="V2159" s="53"/>
      <c r="W2159" s="114"/>
    </row>
    <row r="2160" spans="1:23" x14ac:dyDescent="0.25">
      <c r="A2160" t="s">
        <v>69</v>
      </c>
      <c r="B2160" t="s">
        <v>729</v>
      </c>
      <c r="C2160" t="s">
        <v>187</v>
      </c>
      <c r="D2160" t="s">
        <v>538</v>
      </c>
      <c r="F2160" t="s">
        <v>539</v>
      </c>
      <c r="G2160" t="s">
        <v>540</v>
      </c>
      <c r="H2160" t="s">
        <v>541</v>
      </c>
      <c r="I2160" t="s">
        <v>542</v>
      </c>
      <c r="J2160" t="s">
        <v>543</v>
      </c>
      <c r="K2160">
        <v>21</v>
      </c>
      <c r="L2160" t="s">
        <v>574</v>
      </c>
      <c r="M2160" t="s">
        <v>575</v>
      </c>
      <c r="N2160" t="s">
        <v>546</v>
      </c>
      <c r="O2160" t="s">
        <v>547</v>
      </c>
      <c r="P2160" t="s">
        <v>548</v>
      </c>
      <c r="Q2160" t="s">
        <v>549</v>
      </c>
      <c r="R2160" t="s">
        <v>131</v>
      </c>
      <c r="S2160" t="s">
        <v>550</v>
      </c>
      <c r="T2160" s="113">
        <v>2789.3</v>
      </c>
      <c r="U2160" t="s">
        <v>639</v>
      </c>
    </row>
    <row r="2161" spans="1:21" x14ac:dyDescent="0.25">
      <c r="A2161" t="s">
        <v>69</v>
      </c>
      <c r="B2161" t="s">
        <v>729</v>
      </c>
      <c r="C2161" t="s">
        <v>187</v>
      </c>
      <c r="D2161" t="s">
        <v>538</v>
      </c>
      <c r="F2161" t="s">
        <v>539</v>
      </c>
      <c r="G2161" t="s">
        <v>540</v>
      </c>
      <c r="H2161" t="s">
        <v>541</v>
      </c>
      <c r="I2161" t="s">
        <v>542</v>
      </c>
      <c r="J2161" t="s">
        <v>543</v>
      </c>
      <c r="K2161">
        <v>21</v>
      </c>
      <c r="L2161" t="s">
        <v>574</v>
      </c>
      <c r="M2161" t="s">
        <v>575</v>
      </c>
      <c r="N2161" t="s">
        <v>546</v>
      </c>
      <c r="O2161" t="s">
        <v>547</v>
      </c>
      <c r="P2161" t="s">
        <v>548</v>
      </c>
      <c r="Q2161" t="s">
        <v>549</v>
      </c>
      <c r="R2161" t="s">
        <v>552</v>
      </c>
      <c r="S2161" t="s">
        <v>553</v>
      </c>
      <c r="T2161" s="113">
        <v>235.9</v>
      </c>
      <c r="U2161" t="s">
        <v>639</v>
      </c>
    </row>
    <row r="2162" spans="1:21" x14ac:dyDescent="0.25">
      <c r="A2162" t="s">
        <v>69</v>
      </c>
      <c r="B2162" t="s">
        <v>729</v>
      </c>
      <c r="C2162" t="s">
        <v>187</v>
      </c>
      <c r="D2162" t="s">
        <v>538</v>
      </c>
      <c r="F2162" t="s">
        <v>539</v>
      </c>
      <c r="G2162" t="s">
        <v>540</v>
      </c>
      <c r="H2162" t="s">
        <v>541</v>
      </c>
      <c r="I2162" t="s">
        <v>542</v>
      </c>
      <c r="J2162" t="s">
        <v>543</v>
      </c>
      <c r="K2162">
        <v>21</v>
      </c>
      <c r="L2162" t="s">
        <v>574</v>
      </c>
      <c r="M2162" t="s">
        <v>575</v>
      </c>
      <c r="N2162" t="s">
        <v>546</v>
      </c>
      <c r="O2162" t="s">
        <v>547</v>
      </c>
      <c r="P2162" t="s">
        <v>548</v>
      </c>
      <c r="Q2162" t="s">
        <v>549</v>
      </c>
      <c r="R2162" t="s">
        <v>554</v>
      </c>
      <c r="S2162" t="s">
        <v>555</v>
      </c>
      <c r="T2162" s="113">
        <v>193</v>
      </c>
      <c r="U2162" t="s">
        <v>639</v>
      </c>
    </row>
    <row r="2163" spans="1:21" x14ac:dyDescent="0.25">
      <c r="A2163" t="s">
        <v>69</v>
      </c>
      <c r="B2163" t="s">
        <v>729</v>
      </c>
      <c r="C2163" t="s">
        <v>187</v>
      </c>
      <c r="D2163" t="s">
        <v>538</v>
      </c>
      <c r="F2163" t="s">
        <v>539</v>
      </c>
      <c r="G2163" t="s">
        <v>540</v>
      </c>
      <c r="H2163" t="s">
        <v>541</v>
      </c>
      <c r="I2163" t="s">
        <v>542</v>
      </c>
      <c r="J2163" t="s">
        <v>543</v>
      </c>
      <c r="K2163">
        <v>21</v>
      </c>
      <c r="L2163" t="s">
        <v>574</v>
      </c>
      <c r="M2163" t="s">
        <v>575</v>
      </c>
      <c r="N2163" t="s">
        <v>546</v>
      </c>
      <c r="O2163" t="s">
        <v>547</v>
      </c>
      <c r="P2163" t="s">
        <v>548</v>
      </c>
      <c r="Q2163" t="s">
        <v>549</v>
      </c>
      <c r="R2163" t="s">
        <v>556</v>
      </c>
      <c r="S2163" t="s">
        <v>557</v>
      </c>
      <c r="T2163" s="113">
        <v>248.3</v>
      </c>
      <c r="U2163" t="s">
        <v>639</v>
      </c>
    </row>
    <row r="2164" spans="1:21" x14ac:dyDescent="0.25">
      <c r="A2164" t="s">
        <v>69</v>
      </c>
      <c r="B2164" t="s">
        <v>729</v>
      </c>
      <c r="C2164" t="s">
        <v>187</v>
      </c>
      <c r="D2164" t="s">
        <v>538</v>
      </c>
      <c r="F2164" t="s">
        <v>539</v>
      </c>
      <c r="G2164" t="s">
        <v>540</v>
      </c>
      <c r="H2164" t="s">
        <v>541</v>
      </c>
      <c r="I2164" t="s">
        <v>542</v>
      </c>
      <c r="J2164" t="s">
        <v>543</v>
      </c>
      <c r="K2164">
        <v>21</v>
      </c>
      <c r="L2164" t="s">
        <v>574</v>
      </c>
      <c r="M2164" t="s">
        <v>575</v>
      </c>
      <c r="N2164" t="s">
        <v>546</v>
      </c>
      <c r="O2164" t="s">
        <v>547</v>
      </c>
      <c r="P2164" t="s">
        <v>548</v>
      </c>
      <c r="Q2164" t="s">
        <v>549</v>
      </c>
      <c r="R2164" t="s">
        <v>558</v>
      </c>
      <c r="S2164" t="s">
        <v>559</v>
      </c>
      <c r="T2164" s="113">
        <v>179.5</v>
      </c>
      <c r="U2164" t="s">
        <v>639</v>
      </c>
    </row>
    <row r="2165" spans="1:21" x14ac:dyDescent="0.25">
      <c r="A2165" t="s">
        <v>69</v>
      </c>
      <c r="B2165" t="s">
        <v>729</v>
      </c>
      <c r="C2165" t="s">
        <v>187</v>
      </c>
      <c r="D2165" t="s">
        <v>538</v>
      </c>
      <c r="F2165" t="s">
        <v>539</v>
      </c>
      <c r="G2165" t="s">
        <v>540</v>
      </c>
      <c r="H2165" t="s">
        <v>541</v>
      </c>
      <c r="I2165" t="s">
        <v>542</v>
      </c>
      <c r="J2165" t="s">
        <v>543</v>
      </c>
      <c r="K2165">
        <v>21</v>
      </c>
      <c r="L2165" t="s">
        <v>574</v>
      </c>
      <c r="M2165" t="s">
        <v>575</v>
      </c>
      <c r="N2165" t="s">
        <v>546</v>
      </c>
      <c r="O2165" t="s">
        <v>547</v>
      </c>
      <c r="P2165" t="s">
        <v>548</v>
      </c>
      <c r="Q2165" t="s">
        <v>549</v>
      </c>
      <c r="R2165" t="s">
        <v>560</v>
      </c>
      <c r="S2165" t="s">
        <v>561</v>
      </c>
      <c r="T2165" s="113">
        <v>243.2</v>
      </c>
      <c r="U2165" t="s">
        <v>639</v>
      </c>
    </row>
    <row r="2166" spans="1:21" x14ac:dyDescent="0.25">
      <c r="A2166" t="s">
        <v>69</v>
      </c>
      <c r="B2166" t="s">
        <v>729</v>
      </c>
      <c r="C2166" t="s">
        <v>187</v>
      </c>
      <c r="D2166" t="s">
        <v>538</v>
      </c>
      <c r="F2166" t="s">
        <v>539</v>
      </c>
      <c r="G2166" t="s">
        <v>540</v>
      </c>
      <c r="H2166" t="s">
        <v>541</v>
      </c>
      <c r="I2166" t="s">
        <v>542</v>
      </c>
      <c r="J2166" t="s">
        <v>543</v>
      </c>
      <c r="K2166">
        <v>21</v>
      </c>
      <c r="L2166" t="s">
        <v>574</v>
      </c>
      <c r="M2166" t="s">
        <v>575</v>
      </c>
      <c r="N2166" t="s">
        <v>546</v>
      </c>
      <c r="O2166" t="s">
        <v>547</v>
      </c>
      <c r="P2166" t="s">
        <v>548</v>
      </c>
      <c r="Q2166" t="s">
        <v>549</v>
      </c>
      <c r="R2166" t="s">
        <v>562</v>
      </c>
      <c r="S2166" t="s">
        <v>563</v>
      </c>
      <c r="T2166" s="113">
        <v>287.8</v>
      </c>
      <c r="U2166" t="s">
        <v>639</v>
      </c>
    </row>
    <row r="2167" spans="1:21" x14ac:dyDescent="0.25">
      <c r="A2167" t="s">
        <v>69</v>
      </c>
      <c r="B2167" t="s">
        <v>729</v>
      </c>
      <c r="C2167" t="s">
        <v>187</v>
      </c>
      <c r="D2167" t="s">
        <v>538</v>
      </c>
      <c r="F2167" t="s">
        <v>539</v>
      </c>
      <c r="G2167" t="s">
        <v>540</v>
      </c>
      <c r="H2167" t="s">
        <v>541</v>
      </c>
      <c r="I2167" t="s">
        <v>542</v>
      </c>
      <c r="J2167" t="s">
        <v>543</v>
      </c>
      <c r="K2167">
        <v>21</v>
      </c>
      <c r="L2167" t="s">
        <v>574</v>
      </c>
      <c r="M2167" t="s">
        <v>575</v>
      </c>
      <c r="N2167" t="s">
        <v>546</v>
      </c>
      <c r="O2167" t="s">
        <v>547</v>
      </c>
      <c r="P2167" t="s">
        <v>548</v>
      </c>
      <c r="Q2167" t="s">
        <v>549</v>
      </c>
      <c r="R2167" t="s">
        <v>564</v>
      </c>
      <c r="S2167" t="s">
        <v>565</v>
      </c>
      <c r="T2167" s="113">
        <v>805.3</v>
      </c>
      <c r="U2167" t="s">
        <v>639</v>
      </c>
    </row>
    <row r="2168" spans="1:21" x14ac:dyDescent="0.25">
      <c r="A2168" t="s">
        <v>69</v>
      </c>
      <c r="B2168" t="s">
        <v>729</v>
      </c>
      <c r="C2168" t="s">
        <v>187</v>
      </c>
      <c r="D2168" t="s">
        <v>538</v>
      </c>
      <c r="F2168" t="s">
        <v>539</v>
      </c>
      <c r="G2168" t="s">
        <v>540</v>
      </c>
      <c r="H2168" t="s">
        <v>541</v>
      </c>
      <c r="I2168" t="s">
        <v>542</v>
      </c>
      <c r="J2168" t="s">
        <v>543</v>
      </c>
      <c r="K2168">
        <v>21</v>
      </c>
      <c r="L2168" t="s">
        <v>574</v>
      </c>
      <c r="M2168" t="s">
        <v>575</v>
      </c>
      <c r="N2168" t="s">
        <v>546</v>
      </c>
      <c r="O2168" t="s">
        <v>547</v>
      </c>
      <c r="P2168" t="s">
        <v>548</v>
      </c>
      <c r="Q2168" t="s">
        <v>549</v>
      </c>
      <c r="R2168" t="s">
        <v>566</v>
      </c>
      <c r="S2168" t="s">
        <v>567</v>
      </c>
      <c r="T2168" s="113">
        <v>334.8</v>
      </c>
      <c r="U2168" t="s">
        <v>639</v>
      </c>
    </row>
    <row r="2169" spans="1:21" x14ac:dyDescent="0.25">
      <c r="A2169" t="s">
        <v>69</v>
      </c>
      <c r="B2169" t="s">
        <v>729</v>
      </c>
      <c r="C2169" t="s">
        <v>187</v>
      </c>
      <c r="D2169" t="s">
        <v>538</v>
      </c>
      <c r="F2169" t="s">
        <v>539</v>
      </c>
      <c r="G2169" t="s">
        <v>540</v>
      </c>
      <c r="H2169" t="s">
        <v>541</v>
      </c>
      <c r="I2169" t="s">
        <v>542</v>
      </c>
      <c r="J2169" t="s">
        <v>543</v>
      </c>
      <c r="K2169">
        <v>21</v>
      </c>
      <c r="L2169" t="s">
        <v>574</v>
      </c>
      <c r="M2169" t="s">
        <v>575</v>
      </c>
      <c r="N2169" t="s">
        <v>546</v>
      </c>
      <c r="O2169" t="s">
        <v>547</v>
      </c>
      <c r="P2169" t="s">
        <v>548</v>
      </c>
      <c r="Q2169" t="s">
        <v>549</v>
      </c>
      <c r="R2169" t="s">
        <v>568</v>
      </c>
      <c r="S2169" t="s">
        <v>569</v>
      </c>
      <c r="T2169" s="113">
        <v>231.7</v>
      </c>
      <c r="U2169" t="s">
        <v>639</v>
      </c>
    </row>
    <row r="2170" spans="1:21" x14ac:dyDescent="0.25">
      <c r="A2170" t="s">
        <v>69</v>
      </c>
      <c r="B2170" t="s">
        <v>729</v>
      </c>
      <c r="C2170" t="s">
        <v>187</v>
      </c>
      <c r="D2170" t="s">
        <v>538</v>
      </c>
      <c r="F2170" t="s">
        <v>539</v>
      </c>
      <c r="G2170" t="s">
        <v>540</v>
      </c>
      <c r="H2170" t="s">
        <v>541</v>
      </c>
      <c r="I2170" t="s">
        <v>542</v>
      </c>
      <c r="J2170" t="s">
        <v>543</v>
      </c>
      <c r="K2170">
        <v>21</v>
      </c>
      <c r="L2170" t="s">
        <v>574</v>
      </c>
      <c r="M2170" t="s">
        <v>575</v>
      </c>
      <c r="N2170" t="s">
        <v>546</v>
      </c>
      <c r="O2170" t="s">
        <v>547</v>
      </c>
      <c r="P2170" t="s">
        <v>548</v>
      </c>
      <c r="Q2170" t="s">
        <v>549</v>
      </c>
      <c r="R2170" t="s">
        <v>570</v>
      </c>
      <c r="S2170" t="s">
        <v>571</v>
      </c>
      <c r="T2170" s="113">
        <v>29.9</v>
      </c>
      <c r="U2170" t="s">
        <v>639</v>
      </c>
    </row>
    <row r="2171" spans="1:21" x14ac:dyDescent="0.25">
      <c r="A2171" t="s">
        <v>69</v>
      </c>
      <c r="B2171" t="s">
        <v>729</v>
      </c>
      <c r="C2171" t="s">
        <v>187</v>
      </c>
      <c r="D2171" t="s">
        <v>538</v>
      </c>
      <c r="F2171" t="s">
        <v>539</v>
      </c>
      <c r="G2171" t="s">
        <v>540</v>
      </c>
      <c r="H2171" t="s">
        <v>541</v>
      </c>
      <c r="I2171" t="s">
        <v>542</v>
      </c>
      <c r="J2171" t="s">
        <v>543</v>
      </c>
      <c r="K2171">
        <v>21</v>
      </c>
      <c r="L2171" t="s">
        <v>576</v>
      </c>
      <c r="M2171" t="s">
        <v>547</v>
      </c>
      <c r="N2171" t="s">
        <v>546</v>
      </c>
      <c r="O2171" t="s">
        <v>547</v>
      </c>
      <c r="P2171" t="s">
        <v>548</v>
      </c>
      <c r="Q2171" t="s">
        <v>549</v>
      </c>
      <c r="R2171" t="s">
        <v>131</v>
      </c>
      <c r="S2171" t="s">
        <v>550</v>
      </c>
      <c r="T2171" s="113">
        <v>2380.4</v>
      </c>
      <c r="U2171" t="s">
        <v>639</v>
      </c>
    </row>
    <row r="2172" spans="1:21" x14ac:dyDescent="0.25">
      <c r="A2172" t="s">
        <v>69</v>
      </c>
      <c r="B2172" t="s">
        <v>729</v>
      </c>
      <c r="C2172" t="s">
        <v>187</v>
      </c>
      <c r="D2172" t="s">
        <v>538</v>
      </c>
      <c r="F2172" t="s">
        <v>539</v>
      </c>
      <c r="G2172" t="s">
        <v>540</v>
      </c>
      <c r="H2172" t="s">
        <v>541</v>
      </c>
      <c r="I2172" t="s">
        <v>542</v>
      </c>
      <c r="J2172" t="s">
        <v>543</v>
      </c>
      <c r="K2172">
        <v>21</v>
      </c>
      <c r="L2172" t="s">
        <v>576</v>
      </c>
      <c r="M2172" t="s">
        <v>547</v>
      </c>
      <c r="N2172" t="s">
        <v>546</v>
      </c>
      <c r="O2172" t="s">
        <v>547</v>
      </c>
      <c r="P2172" t="s">
        <v>548</v>
      </c>
      <c r="Q2172" t="s">
        <v>549</v>
      </c>
      <c r="R2172" t="s">
        <v>552</v>
      </c>
      <c r="S2172" t="s">
        <v>553</v>
      </c>
      <c r="T2172" s="113">
        <v>108.6</v>
      </c>
      <c r="U2172" t="s">
        <v>639</v>
      </c>
    </row>
    <row r="2173" spans="1:21" x14ac:dyDescent="0.25">
      <c r="A2173" t="s">
        <v>69</v>
      </c>
      <c r="B2173" t="s">
        <v>729</v>
      </c>
      <c r="C2173" t="s">
        <v>187</v>
      </c>
      <c r="D2173" t="s">
        <v>538</v>
      </c>
      <c r="F2173" t="s">
        <v>539</v>
      </c>
      <c r="G2173" t="s">
        <v>540</v>
      </c>
      <c r="H2173" t="s">
        <v>541</v>
      </c>
      <c r="I2173" t="s">
        <v>542</v>
      </c>
      <c r="J2173" t="s">
        <v>543</v>
      </c>
      <c r="K2173">
        <v>21</v>
      </c>
      <c r="L2173" t="s">
        <v>576</v>
      </c>
      <c r="M2173" t="s">
        <v>547</v>
      </c>
      <c r="N2173" t="s">
        <v>546</v>
      </c>
      <c r="O2173" t="s">
        <v>547</v>
      </c>
      <c r="P2173" t="s">
        <v>548</v>
      </c>
      <c r="Q2173" t="s">
        <v>549</v>
      </c>
      <c r="R2173" t="s">
        <v>554</v>
      </c>
      <c r="S2173" t="s">
        <v>555</v>
      </c>
      <c r="T2173" s="113">
        <v>249.6</v>
      </c>
      <c r="U2173" t="s">
        <v>639</v>
      </c>
    </row>
    <row r="2174" spans="1:21" x14ac:dyDescent="0.25">
      <c r="A2174" t="s">
        <v>69</v>
      </c>
      <c r="B2174" t="s">
        <v>729</v>
      </c>
      <c r="C2174" t="s">
        <v>187</v>
      </c>
      <c r="D2174" t="s">
        <v>538</v>
      </c>
      <c r="F2174" t="s">
        <v>539</v>
      </c>
      <c r="G2174" t="s">
        <v>540</v>
      </c>
      <c r="H2174" t="s">
        <v>541</v>
      </c>
      <c r="I2174" t="s">
        <v>542</v>
      </c>
      <c r="J2174" t="s">
        <v>543</v>
      </c>
      <c r="K2174">
        <v>21</v>
      </c>
      <c r="L2174" t="s">
        <v>576</v>
      </c>
      <c r="M2174" t="s">
        <v>547</v>
      </c>
      <c r="N2174" t="s">
        <v>546</v>
      </c>
      <c r="O2174" t="s">
        <v>547</v>
      </c>
      <c r="P2174" t="s">
        <v>548</v>
      </c>
      <c r="Q2174" t="s">
        <v>549</v>
      </c>
      <c r="R2174" t="s">
        <v>556</v>
      </c>
      <c r="S2174" t="s">
        <v>557</v>
      </c>
      <c r="T2174" s="113">
        <v>204.7</v>
      </c>
      <c r="U2174" t="s">
        <v>639</v>
      </c>
    </row>
    <row r="2175" spans="1:21" x14ac:dyDescent="0.25">
      <c r="A2175" t="s">
        <v>69</v>
      </c>
      <c r="B2175" t="s">
        <v>729</v>
      </c>
      <c r="C2175" t="s">
        <v>187</v>
      </c>
      <c r="D2175" t="s">
        <v>538</v>
      </c>
      <c r="F2175" t="s">
        <v>539</v>
      </c>
      <c r="G2175" t="s">
        <v>540</v>
      </c>
      <c r="H2175" t="s">
        <v>541</v>
      </c>
      <c r="I2175" t="s">
        <v>542</v>
      </c>
      <c r="J2175" t="s">
        <v>543</v>
      </c>
      <c r="K2175">
        <v>21</v>
      </c>
      <c r="L2175" t="s">
        <v>576</v>
      </c>
      <c r="M2175" t="s">
        <v>547</v>
      </c>
      <c r="N2175" t="s">
        <v>546</v>
      </c>
      <c r="O2175" t="s">
        <v>547</v>
      </c>
      <c r="P2175" t="s">
        <v>548</v>
      </c>
      <c r="Q2175" t="s">
        <v>549</v>
      </c>
      <c r="R2175" t="s">
        <v>558</v>
      </c>
      <c r="S2175" t="s">
        <v>559</v>
      </c>
      <c r="T2175" s="113">
        <v>300.2</v>
      </c>
      <c r="U2175" t="s">
        <v>639</v>
      </c>
    </row>
    <row r="2176" spans="1:21" x14ac:dyDescent="0.25">
      <c r="A2176" t="s">
        <v>69</v>
      </c>
      <c r="B2176" t="s">
        <v>729</v>
      </c>
      <c r="C2176" t="s">
        <v>187</v>
      </c>
      <c r="D2176" t="s">
        <v>538</v>
      </c>
      <c r="F2176" t="s">
        <v>539</v>
      </c>
      <c r="G2176" t="s">
        <v>540</v>
      </c>
      <c r="H2176" t="s">
        <v>541</v>
      </c>
      <c r="I2176" t="s">
        <v>542</v>
      </c>
      <c r="J2176" t="s">
        <v>543</v>
      </c>
      <c r="K2176">
        <v>21</v>
      </c>
      <c r="L2176" t="s">
        <v>576</v>
      </c>
      <c r="M2176" t="s">
        <v>547</v>
      </c>
      <c r="N2176" t="s">
        <v>546</v>
      </c>
      <c r="O2176" t="s">
        <v>547</v>
      </c>
      <c r="P2176" t="s">
        <v>548</v>
      </c>
      <c r="Q2176" t="s">
        <v>549</v>
      </c>
      <c r="R2176" t="s">
        <v>560</v>
      </c>
      <c r="S2176" t="s">
        <v>561</v>
      </c>
      <c r="T2176" s="113">
        <v>523.9</v>
      </c>
      <c r="U2176" t="s">
        <v>639</v>
      </c>
    </row>
    <row r="2177" spans="1:21" x14ac:dyDescent="0.25">
      <c r="A2177" t="s">
        <v>69</v>
      </c>
      <c r="B2177" t="s">
        <v>729</v>
      </c>
      <c r="C2177" t="s">
        <v>187</v>
      </c>
      <c r="D2177" t="s">
        <v>538</v>
      </c>
      <c r="F2177" t="s">
        <v>539</v>
      </c>
      <c r="G2177" t="s">
        <v>540</v>
      </c>
      <c r="H2177" t="s">
        <v>541</v>
      </c>
      <c r="I2177" t="s">
        <v>542</v>
      </c>
      <c r="J2177" t="s">
        <v>543</v>
      </c>
      <c r="K2177">
        <v>21</v>
      </c>
      <c r="L2177" t="s">
        <v>576</v>
      </c>
      <c r="M2177" t="s">
        <v>547</v>
      </c>
      <c r="N2177" t="s">
        <v>546</v>
      </c>
      <c r="O2177" t="s">
        <v>547</v>
      </c>
      <c r="P2177" t="s">
        <v>548</v>
      </c>
      <c r="Q2177" t="s">
        <v>549</v>
      </c>
      <c r="R2177" t="s">
        <v>562</v>
      </c>
      <c r="S2177" t="s">
        <v>563</v>
      </c>
      <c r="T2177" s="113">
        <v>274.39999999999998</v>
      </c>
      <c r="U2177" t="s">
        <v>639</v>
      </c>
    </row>
    <row r="2178" spans="1:21" x14ac:dyDescent="0.25">
      <c r="A2178" t="s">
        <v>69</v>
      </c>
      <c r="B2178" t="s">
        <v>729</v>
      </c>
      <c r="C2178" t="s">
        <v>187</v>
      </c>
      <c r="D2178" t="s">
        <v>538</v>
      </c>
      <c r="F2178" t="s">
        <v>539</v>
      </c>
      <c r="G2178" t="s">
        <v>540</v>
      </c>
      <c r="H2178" t="s">
        <v>541</v>
      </c>
      <c r="I2178" t="s">
        <v>542</v>
      </c>
      <c r="J2178" t="s">
        <v>543</v>
      </c>
      <c r="K2178">
        <v>21</v>
      </c>
      <c r="L2178" t="s">
        <v>576</v>
      </c>
      <c r="M2178" t="s">
        <v>547</v>
      </c>
      <c r="N2178" t="s">
        <v>546</v>
      </c>
      <c r="O2178" t="s">
        <v>547</v>
      </c>
      <c r="P2178" t="s">
        <v>548</v>
      </c>
      <c r="Q2178" t="s">
        <v>549</v>
      </c>
      <c r="R2178" t="s">
        <v>564</v>
      </c>
      <c r="S2178" t="s">
        <v>565</v>
      </c>
      <c r="T2178" s="113">
        <v>215.5</v>
      </c>
      <c r="U2178" t="s">
        <v>639</v>
      </c>
    </row>
    <row r="2179" spans="1:21" x14ac:dyDescent="0.25">
      <c r="A2179" t="s">
        <v>69</v>
      </c>
      <c r="B2179" t="s">
        <v>729</v>
      </c>
      <c r="C2179" t="s">
        <v>187</v>
      </c>
      <c r="D2179" t="s">
        <v>538</v>
      </c>
      <c r="F2179" t="s">
        <v>539</v>
      </c>
      <c r="G2179" t="s">
        <v>540</v>
      </c>
      <c r="H2179" t="s">
        <v>541</v>
      </c>
      <c r="I2179" t="s">
        <v>542</v>
      </c>
      <c r="J2179" t="s">
        <v>543</v>
      </c>
      <c r="K2179">
        <v>21</v>
      </c>
      <c r="L2179" t="s">
        <v>576</v>
      </c>
      <c r="M2179" t="s">
        <v>547</v>
      </c>
      <c r="N2179" t="s">
        <v>546</v>
      </c>
      <c r="O2179" t="s">
        <v>547</v>
      </c>
      <c r="P2179" t="s">
        <v>548</v>
      </c>
      <c r="Q2179" t="s">
        <v>549</v>
      </c>
      <c r="R2179" t="s">
        <v>566</v>
      </c>
      <c r="S2179" t="s">
        <v>567</v>
      </c>
      <c r="T2179" s="113">
        <v>68</v>
      </c>
      <c r="U2179" t="s">
        <v>639</v>
      </c>
    </row>
    <row r="2180" spans="1:21" x14ac:dyDescent="0.25">
      <c r="A2180" t="s">
        <v>69</v>
      </c>
      <c r="B2180" t="s">
        <v>729</v>
      </c>
      <c r="C2180" t="s">
        <v>187</v>
      </c>
      <c r="D2180" t="s">
        <v>538</v>
      </c>
      <c r="F2180" t="s">
        <v>539</v>
      </c>
      <c r="G2180" t="s">
        <v>540</v>
      </c>
      <c r="H2180" t="s">
        <v>541</v>
      </c>
      <c r="I2180" t="s">
        <v>542</v>
      </c>
      <c r="J2180" t="s">
        <v>543</v>
      </c>
      <c r="K2180">
        <v>21</v>
      </c>
      <c r="L2180" t="s">
        <v>576</v>
      </c>
      <c r="M2180" t="s">
        <v>547</v>
      </c>
      <c r="N2180" t="s">
        <v>546</v>
      </c>
      <c r="O2180" t="s">
        <v>547</v>
      </c>
      <c r="P2180" t="s">
        <v>548</v>
      </c>
      <c r="Q2180" t="s">
        <v>549</v>
      </c>
      <c r="R2180" t="s">
        <v>568</v>
      </c>
      <c r="S2180" t="s">
        <v>569</v>
      </c>
      <c r="T2180" s="113">
        <v>430.4</v>
      </c>
      <c r="U2180" t="s">
        <v>639</v>
      </c>
    </row>
    <row r="2181" spans="1:21" x14ac:dyDescent="0.25">
      <c r="A2181" t="s">
        <v>69</v>
      </c>
      <c r="B2181" t="s">
        <v>729</v>
      </c>
      <c r="C2181" t="s">
        <v>187</v>
      </c>
      <c r="D2181" t="s">
        <v>538</v>
      </c>
      <c r="F2181" t="s">
        <v>539</v>
      </c>
      <c r="G2181" t="s">
        <v>540</v>
      </c>
      <c r="H2181" t="s">
        <v>541</v>
      </c>
      <c r="I2181" t="s">
        <v>542</v>
      </c>
      <c r="J2181" t="s">
        <v>543</v>
      </c>
      <c r="K2181">
        <v>21</v>
      </c>
      <c r="L2181" t="s">
        <v>576</v>
      </c>
      <c r="M2181" t="s">
        <v>547</v>
      </c>
      <c r="N2181" t="s">
        <v>546</v>
      </c>
      <c r="O2181" t="s">
        <v>547</v>
      </c>
      <c r="P2181" t="s">
        <v>548</v>
      </c>
      <c r="Q2181" t="s">
        <v>549</v>
      </c>
      <c r="R2181" t="s">
        <v>570</v>
      </c>
      <c r="S2181" t="s">
        <v>571</v>
      </c>
      <c r="T2181" s="113">
        <v>5.0999999999999996</v>
      </c>
      <c r="U2181" t="s">
        <v>639</v>
      </c>
    </row>
    <row r="2182" spans="1:21" x14ac:dyDescent="0.25">
      <c r="A2182" t="s">
        <v>730</v>
      </c>
      <c r="B2182" t="s">
        <v>731</v>
      </c>
      <c r="C2182" t="s">
        <v>187</v>
      </c>
      <c r="D2182" t="s">
        <v>538</v>
      </c>
      <c r="F2182" t="s">
        <v>539</v>
      </c>
      <c r="G2182" t="s">
        <v>540</v>
      </c>
      <c r="H2182" t="s">
        <v>541</v>
      </c>
      <c r="I2182" t="s">
        <v>542</v>
      </c>
      <c r="J2182" t="s">
        <v>543</v>
      </c>
      <c r="K2182">
        <v>21</v>
      </c>
      <c r="L2182" t="s">
        <v>544</v>
      </c>
      <c r="M2182" t="s">
        <v>545</v>
      </c>
      <c r="N2182" t="s">
        <v>546</v>
      </c>
      <c r="O2182" t="s">
        <v>547</v>
      </c>
      <c r="P2182" t="s">
        <v>548</v>
      </c>
      <c r="Q2182" t="s">
        <v>549</v>
      </c>
      <c r="R2182" t="s">
        <v>131</v>
      </c>
      <c r="S2182" t="s">
        <v>550</v>
      </c>
      <c r="T2182" s="113">
        <v>1241</v>
      </c>
      <c r="U2182" t="s">
        <v>732</v>
      </c>
    </row>
    <row r="2183" spans="1:21" x14ac:dyDescent="0.25">
      <c r="A2183" t="s">
        <v>730</v>
      </c>
      <c r="B2183" t="s">
        <v>731</v>
      </c>
      <c r="C2183" t="s">
        <v>187</v>
      </c>
      <c r="D2183" t="s">
        <v>538</v>
      </c>
      <c r="F2183" t="s">
        <v>539</v>
      </c>
      <c r="G2183" t="s">
        <v>540</v>
      </c>
      <c r="H2183" t="s">
        <v>541</v>
      </c>
      <c r="I2183" t="s">
        <v>542</v>
      </c>
      <c r="J2183" t="s">
        <v>543</v>
      </c>
      <c r="K2183">
        <v>21</v>
      </c>
      <c r="L2183" t="s">
        <v>544</v>
      </c>
      <c r="M2183" t="s">
        <v>545</v>
      </c>
      <c r="N2183" t="s">
        <v>546</v>
      </c>
      <c r="O2183" t="s">
        <v>547</v>
      </c>
      <c r="P2183" t="s">
        <v>548</v>
      </c>
      <c r="Q2183" t="s">
        <v>549</v>
      </c>
      <c r="R2183" t="s">
        <v>552</v>
      </c>
      <c r="S2183" t="s">
        <v>553</v>
      </c>
      <c r="T2183" s="113">
        <v>151</v>
      </c>
      <c r="U2183" t="s">
        <v>732</v>
      </c>
    </row>
    <row r="2184" spans="1:21" x14ac:dyDescent="0.25">
      <c r="A2184" t="s">
        <v>730</v>
      </c>
      <c r="B2184" t="s">
        <v>731</v>
      </c>
      <c r="C2184" t="s">
        <v>187</v>
      </c>
      <c r="D2184" t="s">
        <v>538</v>
      </c>
      <c r="F2184" t="s">
        <v>539</v>
      </c>
      <c r="G2184" t="s">
        <v>540</v>
      </c>
      <c r="H2184" t="s">
        <v>541</v>
      </c>
      <c r="I2184" t="s">
        <v>542</v>
      </c>
      <c r="J2184" t="s">
        <v>543</v>
      </c>
      <c r="K2184">
        <v>21</v>
      </c>
      <c r="L2184" t="s">
        <v>544</v>
      </c>
      <c r="M2184" t="s">
        <v>545</v>
      </c>
      <c r="N2184" t="s">
        <v>546</v>
      </c>
      <c r="O2184" t="s">
        <v>547</v>
      </c>
      <c r="P2184" t="s">
        <v>548</v>
      </c>
      <c r="Q2184" t="s">
        <v>549</v>
      </c>
      <c r="R2184" t="s">
        <v>554</v>
      </c>
      <c r="S2184" t="s">
        <v>555</v>
      </c>
      <c r="T2184" s="113">
        <v>209</v>
      </c>
      <c r="U2184" t="s">
        <v>732</v>
      </c>
    </row>
    <row r="2185" spans="1:21" x14ac:dyDescent="0.25">
      <c r="A2185" t="s">
        <v>730</v>
      </c>
      <c r="B2185" t="s">
        <v>731</v>
      </c>
      <c r="C2185" t="s">
        <v>187</v>
      </c>
      <c r="D2185" t="s">
        <v>538</v>
      </c>
      <c r="F2185" t="s">
        <v>539</v>
      </c>
      <c r="G2185" t="s">
        <v>540</v>
      </c>
      <c r="H2185" t="s">
        <v>541</v>
      </c>
      <c r="I2185" t="s">
        <v>542</v>
      </c>
      <c r="J2185" t="s">
        <v>543</v>
      </c>
      <c r="K2185">
        <v>21</v>
      </c>
      <c r="L2185" t="s">
        <v>544</v>
      </c>
      <c r="M2185" t="s">
        <v>545</v>
      </c>
      <c r="N2185" t="s">
        <v>546</v>
      </c>
      <c r="O2185" t="s">
        <v>547</v>
      </c>
      <c r="P2185" t="s">
        <v>548</v>
      </c>
      <c r="Q2185" t="s">
        <v>549</v>
      </c>
      <c r="R2185" t="s">
        <v>556</v>
      </c>
      <c r="S2185" t="s">
        <v>557</v>
      </c>
      <c r="T2185" s="113">
        <v>48</v>
      </c>
      <c r="U2185" t="s">
        <v>732</v>
      </c>
    </row>
    <row r="2186" spans="1:21" x14ac:dyDescent="0.25">
      <c r="A2186" t="s">
        <v>730</v>
      </c>
      <c r="B2186" t="s">
        <v>731</v>
      </c>
      <c r="C2186" t="s">
        <v>187</v>
      </c>
      <c r="D2186" t="s">
        <v>538</v>
      </c>
      <c r="F2186" t="s">
        <v>539</v>
      </c>
      <c r="G2186" t="s">
        <v>540</v>
      </c>
      <c r="H2186" t="s">
        <v>541</v>
      </c>
      <c r="I2186" t="s">
        <v>542</v>
      </c>
      <c r="J2186" t="s">
        <v>543</v>
      </c>
      <c r="K2186">
        <v>21</v>
      </c>
      <c r="L2186" t="s">
        <v>544</v>
      </c>
      <c r="M2186" t="s">
        <v>545</v>
      </c>
      <c r="N2186" t="s">
        <v>546</v>
      </c>
      <c r="O2186" t="s">
        <v>547</v>
      </c>
      <c r="P2186" t="s">
        <v>548</v>
      </c>
      <c r="Q2186" t="s">
        <v>549</v>
      </c>
      <c r="R2186" t="s">
        <v>558</v>
      </c>
      <c r="S2186" t="s">
        <v>559</v>
      </c>
      <c r="T2186" s="113">
        <v>202</v>
      </c>
      <c r="U2186" t="s">
        <v>732</v>
      </c>
    </row>
    <row r="2187" spans="1:21" x14ac:dyDescent="0.25">
      <c r="A2187" t="s">
        <v>730</v>
      </c>
      <c r="B2187" t="s">
        <v>731</v>
      </c>
      <c r="C2187" t="s">
        <v>187</v>
      </c>
      <c r="D2187" t="s">
        <v>538</v>
      </c>
      <c r="F2187" t="s">
        <v>539</v>
      </c>
      <c r="G2187" t="s">
        <v>540</v>
      </c>
      <c r="H2187" t="s">
        <v>541</v>
      </c>
      <c r="I2187" t="s">
        <v>542</v>
      </c>
      <c r="J2187" t="s">
        <v>543</v>
      </c>
      <c r="K2187">
        <v>21</v>
      </c>
      <c r="L2187" t="s">
        <v>544</v>
      </c>
      <c r="M2187" t="s">
        <v>545</v>
      </c>
      <c r="N2187" t="s">
        <v>546</v>
      </c>
      <c r="O2187" t="s">
        <v>547</v>
      </c>
      <c r="P2187" t="s">
        <v>548</v>
      </c>
      <c r="Q2187" t="s">
        <v>549</v>
      </c>
      <c r="R2187" t="s">
        <v>560</v>
      </c>
      <c r="S2187" t="s">
        <v>561</v>
      </c>
      <c r="T2187" s="113">
        <v>298</v>
      </c>
      <c r="U2187" t="s">
        <v>733</v>
      </c>
    </row>
    <row r="2188" spans="1:21" x14ac:dyDescent="0.25">
      <c r="A2188" t="s">
        <v>730</v>
      </c>
      <c r="B2188" t="s">
        <v>731</v>
      </c>
      <c r="C2188" t="s">
        <v>187</v>
      </c>
      <c r="D2188" t="s">
        <v>538</v>
      </c>
      <c r="F2188" t="s">
        <v>539</v>
      </c>
      <c r="G2188" t="s">
        <v>540</v>
      </c>
      <c r="H2188" t="s">
        <v>541</v>
      </c>
      <c r="I2188" t="s">
        <v>542</v>
      </c>
      <c r="J2188" t="s">
        <v>543</v>
      </c>
      <c r="K2188">
        <v>21</v>
      </c>
      <c r="L2188" t="s">
        <v>544</v>
      </c>
      <c r="M2188" t="s">
        <v>545</v>
      </c>
      <c r="N2188" t="s">
        <v>546</v>
      </c>
      <c r="O2188" t="s">
        <v>547</v>
      </c>
      <c r="P2188" t="s">
        <v>548</v>
      </c>
      <c r="Q2188" t="s">
        <v>549</v>
      </c>
      <c r="R2188" t="s">
        <v>562</v>
      </c>
      <c r="S2188" t="s">
        <v>563</v>
      </c>
      <c r="T2188" s="113">
        <v>30</v>
      </c>
      <c r="U2188" t="s">
        <v>732</v>
      </c>
    </row>
    <row r="2189" spans="1:21" x14ac:dyDescent="0.25">
      <c r="A2189" t="s">
        <v>730</v>
      </c>
      <c r="B2189" t="s">
        <v>731</v>
      </c>
      <c r="C2189" t="s">
        <v>187</v>
      </c>
      <c r="D2189" t="s">
        <v>538</v>
      </c>
      <c r="F2189" t="s">
        <v>539</v>
      </c>
      <c r="G2189" t="s">
        <v>540</v>
      </c>
      <c r="H2189" t="s">
        <v>541</v>
      </c>
      <c r="I2189" t="s">
        <v>542</v>
      </c>
      <c r="J2189" t="s">
        <v>543</v>
      </c>
      <c r="K2189">
        <v>21</v>
      </c>
      <c r="L2189" t="s">
        <v>544</v>
      </c>
      <c r="M2189" t="s">
        <v>545</v>
      </c>
      <c r="N2189" t="s">
        <v>546</v>
      </c>
      <c r="O2189" t="s">
        <v>547</v>
      </c>
      <c r="P2189" t="s">
        <v>548</v>
      </c>
      <c r="Q2189" t="s">
        <v>549</v>
      </c>
      <c r="R2189" t="s">
        <v>564</v>
      </c>
      <c r="S2189" t="s">
        <v>565</v>
      </c>
      <c r="T2189" s="113">
        <v>108</v>
      </c>
      <c r="U2189" t="s">
        <v>732</v>
      </c>
    </row>
    <row r="2190" spans="1:21" x14ac:dyDescent="0.25">
      <c r="A2190" t="s">
        <v>730</v>
      </c>
      <c r="B2190" t="s">
        <v>731</v>
      </c>
      <c r="C2190" t="s">
        <v>187</v>
      </c>
      <c r="D2190" t="s">
        <v>538</v>
      </c>
      <c r="F2190" t="s">
        <v>539</v>
      </c>
      <c r="G2190" t="s">
        <v>540</v>
      </c>
      <c r="H2190" t="s">
        <v>541</v>
      </c>
      <c r="I2190" t="s">
        <v>542</v>
      </c>
      <c r="J2190" t="s">
        <v>543</v>
      </c>
      <c r="K2190">
        <v>21</v>
      </c>
      <c r="L2190" t="s">
        <v>544</v>
      </c>
      <c r="M2190" t="s">
        <v>545</v>
      </c>
      <c r="N2190" t="s">
        <v>546</v>
      </c>
      <c r="O2190" t="s">
        <v>547</v>
      </c>
      <c r="P2190" t="s">
        <v>548</v>
      </c>
      <c r="Q2190" t="s">
        <v>549</v>
      </c>
      <c r="R2190" t="s">
        <v>566</v>
      </c>
      <c r="S2190" t="s">
        <v>567</v>
      </c>
      <c r="T2190" s="113">
        <v>136</v>
      </c>
      <c r="U2190" t="s">
        <v>732</v>
      </c>
    </row>
    <row r="2191" spans="1:21" x14ac:dyDescent="0.25">
      <c r="A2191" t="s">
        <v>730</v>
      </c>
      <c r="B2191" t="s">
        <v>731</v>
      </c>
      <c r="C2191" t="s">
        <v>187</v>
      </c>
      <c r="D2191" t="s">
        <v>538</v>
      </c>
      <c r="F2191" t="s">
        <v>539</v>
      </c>
      <c r="G2191" t="s">
        <v>540</v>
      </c>
      <c r="H2191" t="s">
        <v>541</v>
      </c>
      <c r="I2191" t="s">
        <v>542</v>
      </c>
      <c r="J2191" t="s">
        <v>543</v>
      </c>
      <c r="K2191">
        <v>21</v>
      </c>
      <c r="L2191" t="s">
        <v>544</v>
      </c>
      <c r="M2191" t="s">
        <v>545</v>
      </c>
      <c r="N2191" t="s">
        <v>546</v>
      </c>
      <c r="O2191" t="s">
        <v>547</v>
      </c>
      <c r="P2191" t="s">
        <v>548</v>
      </c>
      <c r="Q2191" t="s">
        <v>549</v>
      </c>
      <c r="R2191" t="s">
        <v>568</v>
      </c>
      <c r="S2191" t="s">
        <v>569</v>
      </c>
      <c r="T2191" s="113">
        <v>59</v>
      </c>
      <c r="U2191" t="s">
        <v>734</v>
      </c>
    </row>
    <row r="2192" spans="1:21" x14ac:dyDescent="0.25">
      <c r="A2192" t="s">
        <v>730</v>
      </c>
      <c r="B2192" t="s">
        <v>731</v>
      </c>
      <c r="C2192" t="s">
        <v>187</v>
      </c>
      <c r="D2192" t="s">
        <v>538</v>
      </c>
      <c r="F2192" t="s">
        <v>539</v>
      </c>
      <c r="G2192" t="s">
        <v>540</v>
      </c>
      <c r="H2192" t="s">
        <v>541</v>
      </c>
      <c r="I2192" t="s">
        <v>542</v>
      </c>
      <c r="J2192" t="s">
        <v>543</v>
      </c>
      <c r="K2192">
        <v>21</v>
      </c>
      <c r="L2192" t="s">
        <v>574</v>
      </c>
      <c r="M2192" t="s">
        <v>575</v>
      </c>
      <c r="N2192" t="s">
        <v>546</v>
      </c>
      <c r="O2192" t="s">
        <v>547</v>
      </c>
      <c r="P2192" t="s">
        <v>548</v>
      </c>
      <c r="Q2192" t="s">
        <v>549</v>
      </c>
      <c r="R2192" t="s">
        <v>131</v>
      </c>
      <c r="S2192" t="s">
        <v>550</v>
      </c>
      <c r="T2192" s="113">
        <v>677</v>
      </c>
      <c r="U2192" t="s">
        <v>732</v>
      </c>
    </row>
    <row r="2193" spans="1:21" x14ac:dyDescent="0.25">
      <c r="A2193" t="s">
        <v>730</v>
      </c>
      <c r="B2193" t="s">
        <v>731</v>
      </c>
      <c r="C2193" t="s">
        <v>187</v>
      </c>
      <c r="D2193" t="s">
        <v>538</v>
      </c>
      <c r="F2193" t="s">
        <v>539</v>
      </c>
      <c r="G2193" t="s">
        <v>540</v>
      </c>
      <c r="H2193" t="s">
        <v>541</v>
      </c>
      <c r="I2193" t="s">
        <v>542</v>
      </c>
      <c r="J2193" t="s">
        <v>543</v>
      </c>
      <c r="K2193">
        <v>21</v>
      </c>
      <c r="L2193" t="s">
        <v>574</v>
      </c>
      <c r="M2193" t="s">
        <v>575</v>
      </c>
      <c r="N2193" t="s">
        <v>546</v>
      </c>
      <c r="O2193" t="s">
        <v>547</v>
      </c>
      <c r="P2193" t="s">
        <v>548</v>
      </c>
      <c r="Q2193" t="s">
        <v>549</v>
      </c>
      <c r="R2193" t="s">
        <v>552</v>
      </c>
      <c r="S2193" t="s">
        <v>553</v>
      </c>
      <c r="T2193" s="113">
        <v>90</v>
      </c>
      <c r="U2193" t="s">
        <v>732</v>
      </c>
    </row>
    <row r="2194" spans="1:21" x14ac:dyDescent="0.25">
      <c r="A2194" t="s">
        <v>730</v>
      </c>
      <c r="B2194" t="s">
        <v>731</v>
      </c>
      <c r="C2194" t="s">
        <v>187</v>
      </c>
      <c r="D2194" t="s">
        <v>538</v>
      </c>
      <c r="F2194" t="s">
        <v>539</v>
      </c>
      <c r="G2194" t="s">
        <v>540</v>
      </c>
      <c r="H2194" t="s">
        <v>541</v>
      </c>
      <c r="I2194" t="s">
        <v>542</v>
      </c>
      <c r="J2194" t="s">
        <v>543</v>
      </c>
      <c r="K2194">
        <v>21</v>
      </c>
      <c r="L2194" t="s">
        <v>574</v>
      </c>
      <c r="M2194" t="s">
        <v>575</v>
      </c>
      <c r="N2194" t="s">
        <v>546</v>
      </c>
      <c r="O2194" t="s">
        <v>547</v>
      </c>
      <c r="P2194" t="s">
        <v>548</v>
      </c>
      <c r="Q2194" t="s">
        <v>549</v>
      </c>
      <c r="R2194" t="s">
        <v>554</v>
      </c>
      <c r="S2194" t="s">
        <v>555</v>
      </c>
      <c r="T2194" s="113">
        <v>71</v>
      </c>
      <c r="U2194" t="s">
        <v>732</v>
      </c>
    </row>
    <row r="2195" spans="1:21" x14ac:dyDescent="0.25">
      <c r="A2195" t="s">
        <v>730</v>
      </c>
      <c r="B2195" t="s">
        <v>731</v>
      </c>
      <c r="C2195" t="s">
        <v>187</v>
      </c>
      <c r="D2195" t="s">
        <v>538</v>
      </c>
      <c r="F2195" t="s">
        <v>539</v>
      </c>
      <c r="G2195" t="s">
        <v>540</v>
      </c>
      <c r="H2195" t="s">
        <v>541</v>
      </c>
      <c r="I2195" t="s">
        <v>542</v>
      </c>
      <c r="J2195" t="s">
        <v>543</v>
      </c>
      <c r="K2195">
        <v>21</v>
      </c>
      <c r="L2195" t="s">
        <v>574</v>
      </c>
      <c r="M2195" t="s">
        <v>575</v>
      </c>
      <c r="N2195" t="s">
        <v>546</v>
      </c>
      <c r="O2195" t="s">
        <v>547</v>
      </c>
      <c r="P2195" t="s">
        <v>548</v>
      </c>
      <c r="Q2195" t="s">
        <v>549</v>
      </c>
      <c r="R2195" t="s">
        <v>556</v>
      </c>
      <c r="S2195" t="s">
        <v>557</v>
      </c>
      <c r="T2195" s="113">
        <v>21</v>
      </c>
      <c r="U2195" t="s">
        <v>732</v>
      </c>
    </row>
    <row r="2196" spans="1:21" x14ac:dyDescent="0.25">
      <c r="A2196" t="s">
        <v>730</v>
      </c>
      <c r="B2196" t="s">
        <v>731</v>
      </c>
      <c r="C2196" t="s">
        <v>187</v>
      </c>
      <c r="D2196" t="s">
        <v>538</v>
      </c>
      <c r="F2196" t="s">
        <v>539</v>
      </c>
      <c r="G2196" t="s">
        <v>540</v>
      </c>
      <c r="H2196" t="s">
        <v>541</v>
      </c>
      <c r="I2196" t="s">
        <v>542</v>
      </c>
      <c r="J2196" t="s">
        <v>543</v>
      </c>
      <c r="K2196">
        <v>21</v>
      </c>
      <c r="L2196" t="s">
        <v>574</v>
      </c>
      <c r="M2196" t="s">
        <v>575</v>
      </c>
      <c r="N2196" t="s">
        <v>546</v>
      </c>
      <c r="O2196" t="s">
        <v>547</v>
      </c>
      <c r="P2196" t="s">
        <v>548</v>
      </c>
      <c r="Q2196" t="s">
        <v>549</v>
      </c>
      <c r="R2196" t="s">
        <v>558</v>
      </c>
      <c r="S2196" t="s">
        <v>559</v>
      </c>
      <c r="T2196" s="113">
        <v>44</v>
      </c>
      <c r="U2196" t="s">
        <v>732</v>
      </c>
    </row>
    <row r="2197" spans="1:21" x14ac:dyDescent="0.25">
      <c r="A2197" t="s">
        <v>730</v>
      </c>
      <c r="B2197" t="s">
        <v>731</v>
      </c>
      <c r="C2197" t="s">
        <v>187</v>
      </c>
      <c r="D2197" t="s">
        <v>538</v>
      </c>
      <c r="F2197" t="s">
        <v>539</v>
      </c>
      <c r="G2197" t="s">
        <v>540</v>
      </c>
      <c r="H2197" t="s">
        <v>541</v>
      </c>
      <c r="I2197" t="s">
        <v>542</v>
      </c>
      <c r="J2197" t="s">
        <v>543</v>
      </c>
      <c r="K2197">
        <v>21</v>
      </c>
      <c r="L2197" t="s">
        <v>574</v>
      </c>
      <c r="M2197" t="s">
        <v>575</v>
      </c>
      <c r="N2197" t="s">
        <v>546</v>
      </c>
      <c r="O2197" t="s">
        <v>547</v>
      </c>
      <c r="P2197" t="s">
        <v>548</v>
      </c>
      <c r="Q2197" t="s">
        <v>549</v>
      </c>
      <c r="R2197" t="s">
        <v>560</v>
      </c>
      <c r="S2197" t="s">
        <v>561</v>
      </c>
      <c r="T2197" s="113">
        <v>166</v>
      </c>
      <c r="U2197" t="s">
        <v>733</v>
      </c>
    </row>
    <row r="2198" spans="1:21" x14ac:dyDescent="0.25">
      <c r="A2198" t="s">
        <v>730</v>
      </c>
      <c r="B2198" t="s">
        <v>731</v>
      </c>
      <c r="C2198" t="s">
        <v>187</v>
      </c>
      <c r="D2198" t="s">
        <v>538</v>
      </c>
      <c r="F2198" t="s">
        <v>539</v>
      </c>
      <c r="G2198" t="s">
        <v>540</v>
      </c>
      <c r="H2198" t="s">
        <v>541</v>
      </c>
      <c r="I2198" t="s">
        <v>542</v>
      </c>
      <c r="J2198" t="s">
        <v>543</v>
      </c>
      <c r="K2198">
        <v>21</v>
      </c>
      <c r="L2198" t="s">
        <v>574</v>
      </c>
      <c r="M2198" t="s">
        <v>575</v>
      </c>
      <c r="N2198" t="s">
        <v>546</v>
      </c>
      <c r="O2198" t="s">
        <v>547</v>
      </c>
      <c r="P2198" t="s">
        <v>548</v>
      </c>
      <c r="Q2198" t="s">
        <v>549</v>
      </c>
      <c r="R2198" t="s">
        <v>562</v>
      </c>
      <c r="S2198" t="s">
        <v>563</v>
      </c>
      <c r="T2198" s="113">
        <v>28</v>
      </c>
      <c r="U2198" t="s">
        <v>732</v>
      </c>
    </row>
    <row r="2199" spans="1:21" x14ac:dyDescent="0.25">
      <c r="A2199" t="s">
        <v>730</v>
      </c>
      <c r="B2199" t="s">
        <v>731</v>
      </c>
      <c r="C2199" t="s">
        <v>187</v>
      </c>
      <c r="D2199" t="s">
        <v>538</v>
      </c>
      <c r="F2199" t="s">
        <v>539</v>
      </c>
      <c r="G2199" t="s">
        <v>540</v>
      </c>
      <c r="H2199" t="s">
        <v>541</v>
      </c>
      <c r="I2199" t="s">
        <v>542</v>
      </c>
      <c r="J2199" t="s">
        <v>543</v>
      </c>
      <c r="K2199">
        <v>21</v>
      </c>
      <c r="L2199" t="s">
        <v>574</v>
      </c>
      <c r="M2199" t="s">
        <v>575</v>
      </c>
      <c r="N2199" t="s">
        <v>546</v>
      </c>
      <c r="O2199" t="s">
        <v>547</v>
      </c>
      <c r="P2199" t="s">
        <v>548</v>
      </c>
      <c r="Q2199" t="s">
        <v>549</v>
      </c>
      <c r="R2199" t="s">
        <v>564</v>
      </c>
      <c r="S2199" t="s">
        <v>565</v>
      </c>
      <c r="T2199" s="113">
        <v>105</v>
      </c>
      <c r="U2199" t="s">
        <v>732</v>
      </c>
    </row>
    <row r="2200" spans="1:21" x14ac:dyDescent="0.25">
      <c r="A2200" t="s">
        <v>730</v>
      </c>
      <c r="B2200" t="s">
        <v>731</v>
      </c>
      <c r="C2200" t="s">
        <v>187</v>
      </c>
      <c r="D2200" t="s">
        <v>538</v>
      </c>
      <c r="F2200" t="s">
        <v>539</v>
      </c>
      <c r="G2200" t="s">
        <v>540</v>
      </c>
      <c r="H2200" t="s">
        <v>541</v>
      </c>
      <c r="I2200" t="s">
        <v>542</v>
      </c>
      <c r="J2200" t="s">
        <v>543</v>
      </c>
      <c r="K2200">
        <v>21</v>
      </c>
      <c r="L2200" t="s">
        <v>574</v>
      </c>
      <c r="M2200" t="s">
        <v>575</v>
      </c>
      <c r="N2200" t="s">
        <v>546</v>
      </c>
      <c r="O2200" t="s">
        <v>547</v>
      </c>
      <c r="P2200" t="s">
        <v>548</v>
      </c>
      <c r="Q2200" t="s">
        <v>549</v>
      </c>
      <c r="R2200" t="s">
        <v>566</v>
      </c>
      <c r="S2200" t="s">
        <v>567</v>
      </c>
      <c r="T2200" s="113">
        <v>101</v>
      </c>
      <c r="U2200" t="s">
        <v>732</v>
      </c>
    </row>
    <row r="2201" spans="1:21" x14ac:dyDescent="0.25">
      <c r="A2201" t="s">
        <v>730</v>
      </c>
      <c r="B2201" t="s">
        <v>731</v>
      </c>
      <c r="C2201" t="s">
        <v>187</v>
      </c>
      <c r="D2201" t="s">
        <v>538</v>
      </c>
      <c r="F2201" t="s">
        <v>539</v>
      </c>
      <c r="G2201" t="s">
        <v>540</v>
      </c>
      <c r="H2201" t="s">
        <v>541</v>
      </c>
      <c r="I2201" t="s">
        <v>542</v>
      </c>
      <c r="J2201" t="s">
        <v>543</v>
      </c>
      <c r="K2201">
        <v>21</v>
      </c>
      <c r="L2201" t="s">
        <v>574</v>
      </c>
      <c r="M2201" t="s">
        <v>575</v>
      </c>
      <c r="N2201" t="s">
        <v>546</v>
      </c>
      <c r="O2201" t="s">
        <v>547</v>
      </c>
      <c r="P2201" t="s">
        <v>548</v>
      </c>
      <c r="Q2201" t="s">
        <v>549</v>
      </c>
      <c r="R2201" t="s">
        <v>568</v>
      </c>
      <c r="S2201" t="s">
        <v>569</v>
      </c>
      <c r="T2201" s="113">
        <v>52</v>
      </c>
      <c r="U2201" t="s">
        <v>734</v>
      </c>
    </row>
    <row r="2202" spans="1:21" x14ac:dyDescent="0.25">
      <c r="A2202" t="s">
        <v>730</v>
      </c>
      <c r="B2202" t="s">
        <v>731</v>
      </c>
      <c r="C2202" t="s">
        <v>187</v>
      </c>
      <c r="D2202" t="s">
        <v>538</v>
      </c>
      <c r="F2202" t="s">
        <v>539</v>
      </c>
      <c r="G2202" t="s">
        <v>540</v>
      </c>
      <c r="H2202" t="s">
        <v>541</v>
      </c>
      <c r="I2202" t="s">
        <v>542</v>
      </c>
      <c r="J2202" t="s">
        <v>543</v>
      </c>
      <c r="K2202">
        <v>21</v>
      </c>
      <c r="L2202" t="s">
        <v>576</v>
      </c>
      <c r="M2202" t="s">
        <v>547</v>
      </c>
      <c r="N2202" t="s">
        <v>546</v>
      </c>
      <c r="O2202" t="s">
        <v>547</v>
      </c>
      <c r="P2202" t="s">
        <v>548</v>
      </c>
      <c r="Q2202" t="s">
        <v>549</v>
      </c>
      <c r="R2202" t="s">
        <v>131</v>
      </c>
      <c r="S2202" t="s">
        <v>550</v>
      </c>
      <c r="T2202" s="113">
        <v>564</v>
      </c>
      <c r="U2202" t="s">
        <v>732</v>
      </c>
    </row>
    <row r="2203" spans="1:21" x14ac:dyDescent="0.25">
      <c r="A2203" t="s">
        <v>730</v>
      </c>
      <c r="B2203" t="s">
        <v>731</v>
      </c>
      <c r="C2203" t="s">
        <v>187</v>
      </c>
      <c r="D2203" t="s">
        <v>538</v>
      </c>
      <c r="F2203" t="s">
        <v>539</v>
      </c>
      <c r="G2203" t="s">
        <v>540</v>
      </c>
      <c r="H2203" t="s">
        <v>541</v>
      </c>
      <c r="I2203" t="s">
        <v>542</v>
      </c>
      <c r="J2203" t="s">
        <v>543</v>
      </c>
      <c r="K2203">
        <v>21</v>
      </c>
      <c r="L2203" t="s">
        <v>576</v>
      </c>
      <c r="M2203" t="s">
        <v>547</v>
      </c>
      <c r="N2203" t="s">
        <v>546</v>
      </c>
      <c r="O2203" t="s">
        <v>547</v>
      </c>
      <c r="P2203" t="s">
        <v>548</v>
      </c>
      <c r="Q2203" t="s">
        <v>549</v>
      </c>
      <c r="R2203" t="s">
        <v>552</v>
      </c>
      <c r="S2203" t="s">
        <v>553</v>
      </c>
      <c r="T2203" s="113">
        <v>62</v>
      </c>
      <c r="U2203" t="s">
        <v>732</v>
      </c>
    </row>
    <row r="2204" spans="1:21" x14ac:dyDescent="0.25">
      <c r="A2204" t="s">
        <v>730</v>
      </c>
      <c r="B2204" t="s">
        <v>731</v>
      </c>
      <c r="C2204" t="s">
        <v>187</v>
      </c>
      <c r="D2204" t="s">
        <v>538</v>
      </c>
      <c r="F2204" t="s">
        <v>539</v>
      </c>
      <c r="G2204" t="s">
        <v>540</v>
      </c>
      <c r="H2204" t="s">
        <v>541</v>
      </c>
      <c r="I2204" t="s">
        <v>542</v>
      </c>
      <c r="J2204" t="s">
        <v>543</v>
      </c>
      <c r="K2204">
        <v>21</v>
      </c>
      <c r="L2204" t="s">
        <v>576</v>
      </c>
      <c r="M2204" t="s">
        <v>547</v>
      </c>
      <c r="N2204" t="s">
        <v>546</v>
      </c>
      <c r="O2204" t="s">
        <v>547</v>
      </c>
      <c r="P2204" t="s">
        <v>548</v>
      </c>
      <c r="Q2204" t="s">
        <v>549</v>
      </c>
      <c r="R2204" t="s">
        <v>554</v>
      </c>
      <c r="S2204" t="s">
        <v>555</v>
      </c>
      <c r="T2204" s="113">
        <v>138</v>
      </c>
      <c r="U2204" t="s">
        <v>732</v>
      </c>
    </row>
    <row r="2205" spans="1:21" x14ac:dyDescent="0.25">
      <c r="A2205" t="s">
        <v>730</v>
      </c>
      <c r="B2205" t="s">
        <v>731</v>
      </c>
      <c r="C2205" t="s">
        <v>187</v>
      </c>
      <c r="D2205" t="s">
        <v>538</v>
      </c>
      <c r="F2205" t="s">
        <v>539</v>
      </c>
      <c r="G2205" t="s">
        <v>540</v>
      </c>
      <c r="H2205" t="s">
        <v>541</v>
      </c>
      <c r="I2205" t="s">
        <v>542</v>
      </c>
      <c r="J2205" t="s">
        <v>543</v>
      </c>
      <c r="K2205">
        <v>21</v>
      </c>
      <c r="L2205" t="s">
        <v>576</v>
      </c>
      <c r="M2205" t="s">
        <v>547</v>
      </c>
      <c r="N2205" t="s">
        <v>546</v>
      </c>
      <c r="O2205" t="s">
        <v>547</v>
      </c>
      <c r="P2205" t="s">
        <v>548</v>
      </c>
      <c r="Q2205" t="s">
        <v>549</v>
      </c>
      <c r="R2205" t="s">
        <v>556</v>
      </c>
      <c r="S2205" t="s">
        <v>557</v>
      </c>
      <c r="T2205" s="113">
        <v>28</v>
      </c>
      <c r="U2205" t="s">
        <v>732</v>
      </c>
    </row>
    <row r="2206" spans="1:21" x14ac:dyDescent="0.25">
      <c r="A2206" t="s">
        <v>730</v>
      </c>
      <c r="B2206" t="s">
        <v>731</v>
      </c>
      <c r="C2206" t="s">
        <v>187</v>
      </c>
      <c r="D2206" t="s">
        <v>538</v>
      </c>
      <c r="F2206" t="s">
        <v>539</v>
      </c>
      <c r="G2206" t="s">
        <v>540</v>
      </c>
      <c r="H2206" t="s">
        <v>541</v>
      </c>
      <c r="I2206" t="s">
        <v>542</v>
      </c>
      <c r="J2206" t="s">
        <v>543</v>
      </c>
      <c r="K2206">
        <v>21</v>
      </c>
      <c r="L2206" t="s">
        <v>576</v>
      </c>
      <c r="M2206" t="s">
        <v>547</v>
      </c>
      <c r="N2206" t="s">
        <v>546</v>
      </c>
      <c r="O2206" t="s">
        <v>547</v>
      </c>
      <c r="P2206" t="s">
        <v>548</v>
      </c>
      <c r="Q2206" t="s">
        <v>549</v>
      </c>
      <c r="R2206" t="s">
        <v>558</v>
      </c>
      <c r="S2206" t="s">
        <v>559</v>
      </c>
      <c r="T2206" s="113">
        <v>158</v>
      </c>
      <c r="U2206" t="s">
        <v>732</v>
      </c>
    </row>
    <row r="2207" spans="1:21" x14ac:dyDescent="0.25">
      <c r="A2207" t="s">
        <v>730</v>
      </c>
      <c r="B2207" t="s">
        <v>731</v>
      </c>
      <c r="C2207" t="s">
        <v>187</v>
      </c>
      <c r="D2207" t="s">
        <v>538</v>
      </c>
      <c r="F2207" t="s">
        <v>539</v>
      </c>
      <c r="G2207" t="s">
        <v>540</v>
      </c>
      <c r="H2207" t="s">
        <v>541</v>
      </c>
      <c r="I2207" t="s">
        <v>542</v>
      </c>
      <c r="J2207" t="s">
        <v>543</v>
      </c>
      <c r="K2207">
        <v>21</v>
      </c>
      <c r="L2207" t="s">
        <v>576</v>
      </c>
      <c r="M2207" t="s">
        <v>547</v>
      </c>
      <c r="N2207" t="s">
        <v>546</v>
      </c>
      <c r="O2207" t="s">
        <v>547</v>
      </c>
      <c r="P2207" t="s">
        <v>548</v>
      </c>
      <c r="Q2207" t="s">
        <v>549</v>
      </c>
      <c r="R2207" t="s">
        <v>560</v>
      </c>
      <c r="S2207" t="s">
        <v>561</v>
      </c>
      <c r="T2207" s="113">
        <v>132</v>
      </c>
      <c r="U2207" t="s">
        <v>733</v>
      </c>
    </row>
    <row r="2208" spans="1:21" x14ac:dyDescent="0.25">
      <c r="A2208" t="s">
        <v>730</v>
      </c>
      <c r="B2208" t="s">
        <v>731</v>
      </c>
      <c r="C2208" t="s">
        <v>187</v>
      </c>
      <c r="D2208" t="s">
        <v>538</v>
      </c>
      <c r="F2208" t="s">
        <v>539</v>
      </c>
      <c r="G2208" t="s">
        <v>540</v>
      </c>
      <c r="H2208" t="s">
        <v>541</v>
      </c>
      <c r="I2208" t="s">
        <v>542</v>
      </c>
      <c r="J2208" t="s">
        <v>543</v>
      </c>
      <c r="K2208">
        <v>21</v>
      </c>
      <c r="L2208" t="s">
        <v>576</v>
      </c>
      <c r="M2208" t="s">
        <v>547</v>
      </c>
      <c r="N2208" t="s">
        <v>546</v>
      </c>
      <c r="O2208" t="s">
        <v>547</v>
      </c>
      <c r="P2208" t="s">
        <v>548</v>
      </c>
      <c r="Q2208" t="s">
        <v>549</v>
      </c>
      <c r="R2208" t="s">
        <v>562</v>
      </c>
      <c r="S2208" t="s">
        <v>563</v>
      </c>
      <c r="T2208" s="113">
        <v>2</v>
      </c>
      <c r="U2208" t="s">
        <v>732</v>
      </c>
    </row>
    <row r="2209" spans="1:23" x14ac:dyDescent="0.25">
      <c r="A2209" t="s">
        <v>730</v>
      </c>
      <c r="B2209" t="s">
        <v>731</v>
      </c>
      <c r="C2209" t="s">
        <v>187</v>
      </c>
      <c r="D2209" t="s">
        <v>538</v>
      </c>
      <c r="F2209" t="s">
        <v>539</v>
      </c>
      <c r="G2209" t="s">
        <v>540</v>
      </c>
      <c r="H2209" t="s">
        <v>541</v>
      </c>
      <c r="I2209" t="s">
        <v>542</v>
      </c>
      <c r="J2209" t="s">
        <v>543</v>
      </c>
      <c r="K2209">
        <v>21</v>
      </c>
      <c r="L2209" t="s">
        <v>576</v>
      </c>
      <c r="M2209" t="s">
        <v>547</v>
      </c>
      <c r="N2209" t="s">
        <v>546</v>
      </c>
      <c r="O2209" t="s">
        <v>547</v>
      </c>
      <c r="P2209" t="s">
        <v>548</v>
      </c>
      <c r="Q2209" t="s">
        <v>549</v>
      </c>
      <c r="R2209" t="s">
        <v>564</v>
      </c>
      <c r="S2209" t="s">
        <v>565</v>
      </c>
      <c r="T2209" s="113">
        <v>3</v>
      </c>
      <c r="U2209" t="s">
        <v>732</v>
      </c>
    </row>
    <row r="2210" spans="1:23" x14ac:dyDescent="0.25">
      <c r="A2210" t="s">
        <v>730</v>
      </c>
      <c r="B2210" t="s">
        <v>731</v>
      </c>
      <c r="C2210" t="s">
        <v>187</v>
      </c>
      <c r="D2210" t="s">
        <v>538</v>
      </c>
      <c r="F2210" t="s">
        <v>539</v>
      </c>
      <c r="G2210" t="s">
        <v>540</v>
      </c>
      <c r="H2210" t="s">
        <v>541</v>
      </c>
      <c r="I2210" t="s">
        <v>542</v>
      </c>
      <c r="J2210" t="s">
        <v>543</v>
      </c>
      <c r="K2210">
        <v>21</v>
      </c>
      <c r="L2210" t="s">
        <v>576</v>
      </c>
      <c r="M2210" t="s">
        <v>547</v>
      </c>
      <c r="N2210" t="s">
        <v>546</v>
      </c>
      <c r="O2210" t="s">
        <v>547</v>
      </c>
      <c r="P2210" t="s">
        <v>548</v>
      </c>
      <c r="Q2210" t="s">
        <v>549</v>
      </c>
      <c r="R2210" t="s">
        <v>566</v>
      </c>
      <c r="S2210" t="s">
        <v>567</v>
      </c>
      <c r="T2210" s="113">
        <v>36</v>
      </c>
      <c r="U2210" t="s">
        <v>732</v>
      </c>
    </row>
    <row r="2211" spans="1:23" x14ac:dyDescent="0.25">
      <c r="A2211" t="s">
        <v>730</v>
      </c>
      <c r="B2211" t="s">
        <v>731</v>
      </c>
      <c r="C2211" t="s">
        <v>187</v>
      </c>
      <c r="D2211" t="s">
        <v>538</v>
      </c>
      <c r="F2211" t="s">
        <v>539</v>
      </c>
      <c r="G2211" t="s">
        <v>540</v>
      </c>
      <c r="H2211" t="s">
        <v>541</v>
      </c>
      <c r="I2211" t="s">
        <v>542</v>
      </c>
      <c r="J2211" t="s">
        <v>543</v>
      </c>
      <c r="K2211">
        <v>21</v>
      </c>
      <c r="L2211" t="s">
        <v>576</v>
      </c>
      <c r="M2211" t="s">
        <v>547</v>
      </c>
      <c r="N2211" t="s">
        <v>546</v>
      </c>
      <c r="O2211" t="s">
        <v>547</v>
      </c>
      <c r="P2211" t="s">
        <v>548</v>
      </c>
      <c r="Q2211" t="s">
        <v>549</v>
      </c>
      <c r="R2211" t="s">
        <v>568</v>
      </c>
      <c r="S2211" t="s">
        <v>569</v>
      </c>
      <c r="T2211" s="113">
        <v>7</v>
      </c>
      <c r="U2211" t="s">
        <v>734</v>
      </c>
    </row>
    <row r="2212" spans="1:23" s="49" customFormat="1" x14ac:dyDescent="0.25">
      <c r="A2212" s="49" t="s">
        <v>199</v>
      </c>
      <c r="B2212" s="49" t="s">
        <v>735</v>
      </c>
      <c r="C2212" s="49" t="s">
        <v>187</v>
      </c>
      <c r="D2212" s="49" t="s">
        <v>538</v>
      </c>
      <c r="F2212" s="49" t="s">
        <v>539</v>
      </c>
      <c r="G2212" s="49" t="s">
        <v>540</v>
      </c>
      <c r="H2212" s="49" t="s">
        <v>541</v>
      </c>
      <c r="I2212" s="49" t="s">
        <v>542</v>
      </c>
      <c r="J2212" s="49" t="s">
        <v>543</v>
      </c>
      <c r="K2212" s="49">
        <v>21</v>
      </c>
      <c r="L2212" s="49" t="s">
        <v>544</v>
      </c>
      <c r="M2212" s="49" t="s">
        <v>545</v>
      </c>
      <c r="N2212" s="49" t="s">
        <v>546</v>
      </c>
      <c r="O2212" s="49" t="s">
        <v>547</v>
      </c>
      <c r="P2212" s="49" t="s">
        <v>548</v>
      </c>
      <c r="Q2212" s="49" t="s">
        <v>549</v>
      </c>
      <c r="R2212" s="49" t="s">
        <v>131</v>
      </c>
      <c r="S2212" s="49" t="s">
        <v>550</v>
      </c>
      <c r="T2212" s="116">
        <v>827.58299999999997</v>
      </c>
      <c r="U2212" s="49" t="s">
        <v>551</v>
      </c>
      <c r="V2212" s="50" t="s">
        <v>858</v>
      </c>
      <c r="W2212" s="116">
        <f>('ILO employment 2007'!T2213+'ILO employment 2007'!T2214+'ILO employment 2007'!T2215)*( 1 +'ILO employment 2007'!T2222/('ILO employment 2007'!T2212-'ILO employment 2007'!T2222))</f>
        <v>200.64127011829592</v>
      </c>
    </row>
    <row r="2213" spans="1:23" s="49" customFormat="1" x14ac:dyDescent="0.25">
      <c r="A2213" s="49" t="s">
        <v>199</v>
      </c>
      <c r="B2213" s="49" t="s">
        <v>735</v>
      </c>
      <c r="C2213" s="49" t="s">
        <v>187</v>
      </c>
      <c r="D2213" s="49" t="s">
        <v>538</v>
      </c>
      <c r="F2213" s="49" t="s">
        <v>539</v>
      </c>
      <c r="G2213" s="49" t="s">
        <v>540</v>
      </c>
      <c r="H2213" s="49" t="s">
        <v>541</v>
      </c>
      <c r="I2213" s="49" t="s">
        <v>542</v>
      </c>
      <c r="J2213" s="49" t="s">
        <v>543</v>
      </c>
      <c r="K2213" s="49">
        <v>21</v>
      </c>
      <c r="L2213" s="49" t="s">
        <v>544</v>
      </c>
      <c r="M2213" s="49" t="s">
        <v>545</v>
      </c>
      <c r="N2213" s="49" t="s">
        <v>546</v>
      </c>
      <c r="O2213" s="49" t="s">
        <v>547</v>
      </c>
      <c r="P2213" s="49" t="s">
        <v>548</v>
      </c>
      <c r="Q2213" s="49" t="s">
        <v>549</v>
      </c>
      <c r="R2213" s="49" t="s">
        <v>552</v>
      </c>
      <c r="S2213" s="49" t="s">
        <v>553</v>
      </c>
      <c r="T2213" s="116">
        <v>24.619</v>
      </c>
      <c r="U2213" s="49" t="s">
        <v>551</v>
      </c>
      <c r="V2213" s="50" t="s">
        <v>859</v>
      </c>
      <c r="W2213" s="116">
        <f>('ILO employment 2007'!T2216+'ILO employment 2007'!T2217+'ILO employment 2007'!T2218+'ILO employment 2007'!T2219+'ILO employment 2007'!T2220+'ILO employment 2007'!T2221)*( 1 +'ILO employment 2007'!T2222/('ILO employment 2007'!T2212-'ILO employment 2007'!T2222))</f>
        <v>626.94172988170396</v>
      </c>
    </row>
    <row r="2214" spans="1:23" s="49" customFormat="1" x14ac:dyDescent="0.25">
      <c r="A2214" s="49" t="s">
        <v>199</v>
      </c>
      <c r="B2214" s="49" t="s">
        <v>735</v>
      </c>
      <c r="C2214" s="49" t="s">
        <v>187</v>
      </c>
      <c r="D2214" s="49" t="s">
        <v>538</v>
      </c>
      <c r="F2214" s="49" t="s">
        <v>539</v>
      </c>
      <c r="G2214" s="49" t="s">
        <v>540</v>
      </c>
      <c r="H2214" s="49" t="s">
        <v>541</v>
      </c>
      <c r="I2214" s="49" t="s">
        <v>542</v>
      </c>
      <c r="J2214" s="49" t="s">
        <v>543</v>
      </c>
      <c r="K2214" s="49">
        <v>21</v>
      </c>
      <c r="L2214" s="49" t="s">
        <v>544</v>
      </c>
      <c r="M2214" s="49" t="s">
        <v>545</v>
      </c>
      <c r="N2214" s="49" t="s">
        <v>546</v>
      </c>
      <c r="O2214" s="49" t="s">
        <v>547</v>
      </c>
      <c r="P2214" s="49" t="s">
        <v>548</v>
      </c>
      <c r="Q2214" s="49" t="s">
        <v>549</v>
      </c>
      <c r="R2214" s="49" t="s">
        <v>554</v>
      </c>
      <c r="S2214" s="49" t="s">
        <v>555</v>
      </c>
      <c r="T2214" s="116">
        <v>109.008</v>
      </c>
      <c r="U2214" s="49" t="s">
        <v>551</v>
      </c>
      <c r="V2214" s="50" t="s">
        <v>862</v>
      </c>
      <c r="W2214" s="116">
        <f>SUM(T2213:T2222)</f>
        <v>827.58299999999997</v>
      </c>
    </row>
    <row r="2215" spans="1:23" s="49" customFormat="1" x14ac:dyDescent="0.25">
      <c r="A2215" s="49" t="s">
        <v>199</v>
      </c>
      <c r="B2215" s="49" t="s">
        <v>735</v>
      </c>
      <c r="C2215" s="49" t="s">
        <v>187</v>
      </c>
      <c r="D2215" s="49" t="s">
        <v>538</v>
      </c>
      <c r="F2215" s="49" t="s">
        <v>539</v>
      </c>
      <c r="G2215" s="49" t="s">
        <v>540</v>
      </c>
      <c r="H2215" s="49" t="s">
        <v>541</v>
      </c>
      <c r="I2215" s="49" t="s">
        <v>542</v>
      </c>
      <c r="J2215" s="49" t="s">
        <v>543</v>
      </c>
      <c r="K2215" s="49">
        <v>21</v>
      </c>
      <c r="L2215" s="49" t="s">
        <v>544</v>
      </c>
      <c r="M2215" s="49" t="s">
        <v>545</v>
      </c>
      <c r="N2215" s="49" t="s">
        <v>546</v>
      </c>
      <c r="O2215" s="49" t="s">
        <v>547</v>
      </c>
      <c r="P2215" s="49" t="s">
        <v>548</v>
      </c>
      <c r="Q2215" s="49" t="s">
        <v>549</v>
      </c>
      <c r="R2215" s="49" t="s">
        <v>556</v>
      </c>
      <c r="S2215" s="49" t="s">
        <v>557</v>
      </c>
      <c r="T2215" s="116">
        <v>66.646000000000001</v>
      </c>
      <c r="U2215" s="49" t="s">
        <v>551</v>
      </c>
      <c r="V2215" s="50"/>
      <c r="W2215" s="116"/>
    </row>
    <row r="2216" spans="1:23" s="49" customFormat="1" x14ac:dyDescent="0.25">
      <c r="A2216" s="49" t="s">
        <v>199</v>
      </c>
      <c r="B2216" s="49" t="s">
        <v>735</v>
      </c>
      <c r="C2216" s="49" t="s">
        <v>187</v>
      </c>
      <c r="D2216" s="49" t="s">
        <v>538</v>
      </c>
      <c r="F2216" s="49" t="s">
        <v>539</v>
      </c>
      <c r="G2216" s="49" t="s">
        <v>540</v>
      </c>
      <c r="H2216" s="49" t="s">
        <v>541</v>
      </c>
      <c r="I2216" s="49" t="s">
        <v>542</v>
      </c>
      <c r="J2216" s="49" t="s">
        <v>543</v>
      </c>
      <c r="K2216" s="49">
        <v>21</v>
      </c>
      <c r="L2216" s="49" t="s">
        <v>544</v>
      </c>
      <c r="M2216" s="49" t="s">
        <v>545</v>
      </c>
      <c r="N2216" s="49" t="s">
        <v>546</v>
      </c>
      <c r="O2216" s="49" t="s">
        <v>547</v>
      </c>
      <c r="P2216" s="49" t="s">
        <v>548</v>
      </c>
      <c r="Q2216" s="49" t="s">
        <v>549</v>
      </c>
      <c r="R2216" s="49" t="s">
        <v>558</v>
      </c>
      <c r="S2216" s="49" t="s">
        <v>559</v>
      </c>
      <c r="T2216" s="116">
        <v>73.653999999999996</v>
      </c>
      <c r="U2216" s="49" t="s">
        <v>551</v>
      </c>
      <c r="V2216" s="50"/>
      <c r="W2216" s="116"/>
    </row>
    <row r="2217" spans="1:23" s="49" customFormat="1" x14ac:dyDescent="0.25">
      <c r="A2217" s="49" t="s">
        <v>199</v>
      </c>
      <c r="B2217" s="49" t="s">
        <v>735</v>
      </c>
      <c r="C2217" s="49" t="s">
        <v>187</v>
      </c>
      <c r="D2217" s="49" t="s">
        <v>538</v>
      </c>
      <c r="F2217" s="49" t="s">
        <v>539</v>
      </c>
      <c r="G2217" s="49" t="s">
        <v>540</v>
      </c>
      <c r="H2217" s="49" t="s">
        <v>541</v>
      </c>
      <c r="I2217" s="49" t="s">
        <v>542</v>
      </c>
      <c r="J2217" s="49" t="s">
        <v>543</v>
      </c>
      <c r="K2217" s="49">
        <v>21</v>
      </c>
      <c r="L2217" s="49" t="s">
        <v>544</v>
      </c>
      <c r="M2217" s="49" t="s">
        <v>545</v>
      </c>
      <c r="N2217" s="49" t="s">
        <v>546</v>
      </c>
      <c r="O2217" s="49" t="s">
        <v>547</v>
      </c>
      <c r="P2217" s="49" t="s">
        <v>548</v>
      </c>
      <c r="Q2217" s="49" t="s">
        <v>549</v>
      </c>
      <c r="R2217" s="49" t="s">
        <v>560</v>
      </c>
      <c r="S2217" s="49" t="s">
        <v>561</v>
      </c>
      <c r="T2217" s="116">
        <v>73.891000000000005</v>
      </c>
      <c r="U2217" s="49" t="s">
        <v>551</v>
      </c>
      <c r="V2217" s="50"/>
      <c r="W2217" s="116"/>
    </row>
    <row r="2218" spans="1:23" s="49" customFormat="1" x14ac:dyDescent="0.25">
      <c r="A2218" s="49" t="s">
        <v>199</v>
      </c>
      <c r="B2218" s="49" t="s">
        <v>735</v>
      </c>
      <c r="C2218" s="49" t="s">
        <v>187</v>
      </c>
      <c r="D2218" s="49" t="s">
        <v>538</v>
      </c>
      <c r="F2218" s="49" t="s">
        <v>539</v>
      </c>
      <c r="G2218" s="49" t="s">
        <v>540</v>
      </c>
      <c r="H2218" s="49" t="s">
        <v>541</v>
      </c>
      <c r="I2218" s="49" t="s">
        <v>542</v>
      </c>
      <c r="J2218" s="49" t="s">
        <v>543</v>
      </c>
      <c r="K2218" s="49">
        <v>21</v>
      </c>
      <c r="L2218" s="49" t="s">
        <v>544</v>
      </c>
      <c r="M2218" s="49" t="s">
        <v>545</v>
      </c>
      <c r="N2218" s="49" t="s">
        <v>546</v>
      </c>
      <c r="O2218" s="49" t="s">
        <v>547</v>
      </c>
      <c r="P2218" s="49" t="s">
        <v>548</v>
      </c>
      <c r="Q2218" s="49" t="s">
        <v>549</v>
      </c>
      <c r="R2218" s="49" t="s">
        <v>562</v>
      </c>
      <c r="S2218" s="49" t="s">
        <v>563</v>
      </c>
      <c r="T2218" s="116">
        <v>6.9429999999999996</v>
      </c>
      <c r="U2218" s="49" t="s">
        <v>551</v>
      </c>
      <c r="V2218" s="50"/>
      <c r="W2218" s="116"/>
    </row>
    <row r="2219" spans="1:23" s="49" customFormat="1" x14ac:dyDescent="0.25">
      <c r="A2219" s="49" t="s">
        <v>199</v>
      </c>
      <c r="B2219" s="49" t="s">
        <v>735</v>
      </c>
      <c r="C2219" s="49" t="s">
        <v>187</v>
      </c>
      <c r="D2219" s="49" t="s">
        <v>538</v>
      </c>
      <c r="F2219" s="49" t="s">
        <v>539</v>
      </c>
      <c r="G2219" s="49" t="s">
        <v>540</v>
      </c>
      <c r="H2219" s="49" t="s">
        <v>541</v>
      </c>
      <c r="I2219" s="49" t="s">
        <v>542</v>
      </c>
      <c r="J2219" s="49" t="s">
        <v>543</v>
      </c>
      <c r="K2219" s="49">
        <v>21</v>
      </c>
      <c r="L2219" s="49" t="s">
        <v>544</v>
      </c>
      <c r="M2219" s="49" t="s">
        <v>545</v>
      </c>
      <c r="N2219" s="49" t="s">
        <v>546</v>
      </c>
      <c r="O2219" s="49" t="s">
        <v>547</v>
      </c>
      <c r="P2219" s="49" t="s">
        <v>548</v>
      </c>
      <c r="Q2219" s="49" t="s">
        <v>549</v>
      </c>
      <c r="R2219" s="49" t="s">
        <v>564</v>
      </c>
      <c r="S2219" s="49" t="s">
        <v>565</v>
      </c>
      <c r="T2219" s="116">
        <v>211.05099999999999</v>
      </c>
      <c r="U2219" s="49" t="s">
        <v>551</v>
      </c>
      <c r="V2219" s="50"/>
      <c r="W2219" s="116"/>
    </row>
    <row r="2220" spans="1:23" s="49" customFormat="1" x14ac:dyDescent="0.25">
      <c r="A2220" s="49" t="s">
        <v>199</v>
      </c>
      <c r="B2220" s="49" t="s">
        <v>735</v>
      </c>
      <c r="C2220" s="49" t="s">
        <v>187</v>
      </c>
      <c r="D2220" s="49" t="s">
        <v>538</v>
      </c>
      <c r="F2220" s="49" t="s">
        <v>539</v>
      </c>
      <c r="G2220" s="49" t="s">
        <v>540</v>
      </c>
      <c r="H2220" s="49" t="s">
        <v>541</v>
      </c>
      <c r="I2220" s="49" t="s">
        <v>542</v>
      </c>
      <c r="J2220" s="49" t="s">
        <v>543</v>
      </c>
      <c r="K2220" s="49">
        <v>21</v>
      </c>
      <c r="L2220" s="49" t="s">
        <v>544</v>
      </c>
      <c r="M2220" s="49" t="s">
        <v>545</v>
      </c>
      <c r="N2220" s="49" t="s">
        <v>546</v>
      </c>
      <c r="O2220" s="49" t="s">
        <v>547</v>
      </c>
      <c r="P2220" s="49" t="s">
        <v>548</v>
      </c>
      <c r="Q2220" s="49" t="s">
        <v>549</v>
      </c>
      <c r="R2220" s="49" t="s">
        <v>566</v>
      </c>
      <c r="S2220" s="49" t="s">
        <v>567</v>
      </c>
      <c r="T2220" s="116">
        <v>88.814999999999998</v>
      </c>
      <c r="U2220" s="49" t="s">
        <v>551</v>
      </c>
      <c r="V2220" s="50"/>
      <c r="W2220" s="116"/>
    </row>
    <row r="2221" spans="1:23" s="49" customFormat="1" x14ac:dyDescent="0.25">
      <c r="A2221" s="49" t="s">
        <v>199</v>
      </c>
      <c r="B2221" s="49" t="s">
        <v>735</v>
      </c>
      <c r="C2221" s="49" t="s">
        <v>187</v>
      </c>
      <c r="D2221" s="49" t="s">
        <v>538</v>
      </c>
      <c r="F2221" s="49" t="s">
        <v>539</v>
      </c>
      <c r="G2221" s="49" t="s">
        <v>540</v>
      </c>
      <c r="H2221" s="49" t="s">
        <v>541</v>
      </c>
      <c r="I2221" s="49" t="s">
        <v>542</v>
      </c>
      <c r="J2221" s="49" t="s">
        <v>543</v>
      </c>
      <c r="K2221" s="49">
        <v>21</v>
      </c>
      <c r="L2221" s="49" t="s">
        <v>544</v>
      </c>
      <c r="M2221" s="49" t="s">
        <v>545</v>
      </c>
      <c r="N2221" s="49" t="s">
        <v>546</v>
      </c>
      <c r="O2221" s="49" t="s">
        <v>547</v>
      </c>
      <c r="P2221" s="49" t="s">
        <v>548</v>
      </c>
      <c r="Q2221" s="49" t="s">
        <v>549</v>
      </c>
      <c r="R2221" s="49" t="s">
        <v>568</v>
      </c>
      <c r="S2221" s="49" t="s">
        <v>569</v>
      </c>
      <c r="T2221" s="116">
        <v>171.43700000000001</v>
      </c>
      <c r="U2221" s="49" t="s">
        <v>551</v>
      </c>
      <c r="V2221" s="50"/>
      <c r="W2221" s="116"/>
    </row>
    <row r="2222" spans="1:23" s="49" customFormat="1" x14ac:dyDescent="0.25">
      <c r="A2222" s="49" t="s">
        <v>199</v>
      </c>
      <c r="B2222" s="49" t="s">
        <v>735</v>
      </c>
      <c r="C2222" s="49" t="s">
        <v>187</v>
      </c>
      <c r="D2222" s="49" t="s">
        <v>538</v>
      </c>
      <c r="F2222" s="49" t="s">
        <v>539</v>
      </c>
      <c r="G2222" s="49" t="s">
        <v>540</v>
      </c>
      <c r="H2222" s="49" t="s">
        <v>541</v>
      </c>
      <c r="I2222" s="49" t="s">
        <v>542</v>
      </c>
      <c r="J2222" s="49" t="s">
        <v>543</v>
      </c>
      <c r="K2222" s="49">
        <v>21</v>
      </c>
      <c r="L2222" s="49" t="s">
        <v>544</v>
      </c>
      <c r="M2222" s="49" t="s">
        <v>545</v>
      </c>
      <c r="N2222" s="49" t="s">
        <v>546</v>
      </c>
      <c r="O2222" s="49" t="s">
        <v>547</v>
      </c>
      <c r="P2222" s="49" t="s">
        <v>548</v>
      </c>
      <c r="Q2222" s="49" t="s">
        <v>549</v>
      </c>
      <c r="R2222" s="49" t="s">
        <v>572</v>
      </c>
      <c r="S2222" s="49" t="s">
        <v>573</v>
      </c>
      <c r="T2222" s="116">
        <v>1.5189999999999999</v>
      </c>
      <c r="U2222" s="49" t="s">
        <v>551</v>
      </c>
      <c r="V2222" s="50"/>
      <c r="W2222" s="116"/>
    </row>
    <row r="2223" spans="1:23" x14ac:dyDescent="0.25">
      <c r="A2223" t="s">
        <v>199</v>
      </c>
      <c r="B2223" t="s">
        <v>735</v>
      </c>
      <c r="C2223" t="s">
        <v>187</v>
      </c>
      <c r="D2223" t="s">
        <v>538</v>
      </c>
      <c r="F2223" t="s">
        <v>539</v>
      </c>
      <c r="G2223" t="s">
        <v>540</v>
      </c>
      <c r="H2223" t="s">
        <v>541</v>
      </c>
      <c r="I2223" t="s">
        <v>542</v>
      </c>
      <c r="J2223" t="s">
        <v>543</v>
      </c>
      <c r="K2223">
        <v>21</v>
      </c>
      <c r="L2223" t="s">
        <v>574</v>
      </c>
      <c r="M2223" t="s">
        <v>575</v>
      </c>
      <c r="N2223" t="s">
        <v>546</v>
      </c>
      <c r="O2223" t="s">
        <v>547</v>
      </c>
      <c r="P2223" t="s">
        <v>548</v>
      </c>
      <c r="Q2223" t="s">
        <v>549</v>
      </c>
      <c r="R2223" t="s">
        <v>131</v>
      </c>
      <c r="S2223" t="s">
        <v>550</v>
      </c>
      <c r="T2223" s="113">
        <v>726752</v>
      </c>
      <c r="U2223" t="s">
        <v>551</v>
      </c>
    </row>
    <row r="2224" spans="1:23" x14ac:dyDescent="0.25">
      <c r="A2224" t="s">
        <v>199</v>
      </c>
      <c r="B2224" t="s">
        <v>735</v>
      </c>
      <c r="C2224" t="s">
        <v>187</v>
      </c>
      <c r="D2224" t="s">
        <v>538</v>
      </c>
      <c r="F2224" t="s">
        <v>539</v>
      </c>
      <c r="G2224" t="s">
        <v>540</v>
      </c>
      <c r="H2224" t="s">
        <v>541</v>
      </c>
      <c r="I2224" t="s">
        <v>542</v>
      </c>
      <c r="J2224" t="s">
        <v>543</v>
      </c>
      <c r="K2224">
        <v>21</v>
      </c>
      <c r="L2224" t="s">
        <v>574</v>
      </c>
      <c r="M2224" t="s">
        <v>575</v>
      </c>
      <c r="N2224" t="s">
        <v>546</v>
      </c>
      <c r="O2224" t="s">
        <v>547</v>
      </c>
      <c r="P2224" t="s">
        <v>548</v>
      </c>
      <c r="Q2224" t="s">
        <v>549</v>
      </c>
      <c r="R2224" t="s">
        <v>552</v>
      </c>
      <c r="S2224" t="s">
        <v>553</v>
      </c>
      <c r="T2224" s="113">
        <v>22937</v>
      </c>
      <c r="U2224" t="s">
        <v>551</v>
      </c>
    </row>
    <row r="2225" spans="1:21" x14ac:dyDescent="0.25">
      <c r="A2225" t="s">
        <v>199</v>
      </c>
      <c r="B2225" t="s">
        <v>735</v>
      </c>
      <c r="C2225" t="s">
        <v>187</v>
      </c>
      <c r="D2225" t="s">
        <v>538</v>
      </c>
      <c r="F2225" t="s">
        <v>539</v>
      </c>
      <c r="G2225" t="s">
        <v>540</v>
      </c>
      <c r="H2225" t="s">
        <v>541</v>
      </c>
      <c r="I2225" t="s">
        <v>542</v>
      </c>
      <c r="J2225" t="s">
        <v>543</v>
      </c>
      <c r="K2225">
        <v>21</v>
      </c>
      <c r="L2225" t="s">
        <v>574</v>
      </c>
      <c r="M2225" t="s">
        <v>575</v>
      </c>
      <c r="N2225" t="s">
        <v>546</v>
      </c>
      <c r="O2225" t="s">
        <v>547</v>
      </c>
      <c r="P2225" t="s">
        <v>548</v>
      </c>
      <c r="Q2225" t="s">
        <v>549</v>
      </c>
      <c r="R2225" t="s">
        <v>554</v>
      </c>
      <c r="S2225" t="s">
        <v>555</v>
      </c>
      <c r="T2225" s="113">
        <v>85682</v>
      </c>
      <c r="U2225" t="s">
        <v>551</v>
      </c>
    </row>
    <row r="2226" spans="1:21" x14ac:dyDescent="0.25">
      <c r="A2226" t="s">
        <v>199</v>
      </c>
      <c r="B2226" t="s">
        <v>735</v>
      </c>
      <c r="C2226" t="s">
        <v>187</v>
      </c>
      <c r="D2226" t="s">
        <v>538</v>
      </c>
      <c r="F2226" t="s">
        <v>539</v>
      </c>
      <c r="G2226" t="s">
        <v>540</v>
      </c>
      <c r="H2226" t="s">
        <v>541</v>
      </c>
      <c r="I2226" t="s">
        <v>542</v>
      </c>
      <c r="J2226" t="s">
        <v>543</v>
      </c>
      <c r="K2226">
        <v>21</v>
      </c>
      <c r="L2226" t="s">
        <v>574</v>
      </c>
      <c r="M2226" t="s">
        <v>575</v>
      </c>
      <c r="N2226" t="s">
        <v>546</v>
      </c>
      <c r="O2226" t="s">
        <v>547</v>
      </c>
      <c r="P2226" t="s">
        <v>548</v>
      </c>
      <c r="Q2226" t="s">
        <v>549</v>
      </c>
      <c r="R2226" t="s">
        <v>556</v>
      </c>
      <c r="S2226" t="s">
        <v>557</v>
      </c>
      <c r="T2226" s="113">
        <v>55698</v>
      </c>
      <c r="U2226" t="s">
        <v>551</v>
      </c>
    </row>
    <row r="2227" spans="1:21" x14ac:dyDescent="0.25">
      <c r="A2227" t="s">
        <v>199</v>
      </c>
      <c r="B2227" t="s">
        <v>735</v>
      </c>
      <c r="C2227" t="s">
        <v>187</v>
      </c>
      <c r="D2227" t="s">
        <v>538</v>
      </c>
      <c r="F2227" t="s">
        <v>539</v>
      </c>
      <c r="G2227" t="s">
        <v>540</v>
      </c>
      <c r="H2227" t="s">
        <v>541</v>
      </c>
      <c r="I2227" t="s">
        <v>542</v>
      </c>
      <c r="J2227" t="s">
        <v>543</v>
      </c>
      <c r="K2227">
        <v>21</v>
      </c>
      <c r="L2227" t="s">
        <v>574</v>
      </c>
      <c r="M2227" t="s">
        <v>575</v>
      </c>
      <c r="N2227" t="s">
        <v>546</v>
      </c>
      <c r="O2227" t="s">
        <v>547</v>
      </c>
      <c r="P2227" t="s">
        <v>548</v>
      </c>
      <c r="Q2227" t="s">
        <v>549</v>
      </c>
      <c r="R2227" t="s">
        <v>558</v>
      </c>
      <c r="S2227" t="s">
        <v>559</v>
      </c>
      <c r="T2227" s="113">
        <v>60857</v>
      </c>
      <c r="U2227" t="s">
        <v>551</v>
      </c>
    </row>
    <row r="2228" spans="1:21" x14ac:dyDescent="0.25">
      <c r="A2228" t="s">
        <v>199</v>
      </c>
      <c r="B2228" t="s">
        <v>735</v>
      </c>
      <c r="C2228" t="s">
        <v>187</v>
      </c>
      <c r="D2228" t="s">
        <v>538</v>
      </c>
      <c r="F2228" t="s">
        <v>539</v>
      </c>
      <c r="G2228" t="s">
        <v>540</v>
      </c>
      <c r="H2228" t="s">
        <v>541</v>
      </c>
      <c r="I2228" t="s">
        <v>542</v>
      </c>
      <c r="J2228" t="s">
        <v>543</v>
      </c>
      <c r="K2228">
        <v>21</v>
      </c>
      <c r="L2228" t="s">
        <v>574</v>
      </c>
      <c r="M2228" t="s">
        <v>575</v>
      </c>
      <c r="N2228" t="s">
        <v>546</v>
      </c>
      <c r="O2228" t="s">
        <v>547</v>
      </c>
      <c r="P2228" t="s">
        <v>548</v>
      </c>
      <c r="Q2228" t="s">
        <v>549</v>
      </c>
      <c r="R2228" t="s">
        <v>560</v>
      </c>
      <c r="S2228" t="s">
        <v>561</v>
      </c>
      <c r="T2228" s="113">
        <v>66457</v>
      </c>
      <c r="U2228" t="s">
        <v>551</v>
      </c>
    </row>
    <row r="2229" spans="1:21" x14ac:dyDescent="0.25">
      <c r="A2229" t="s">
        <v>199</v>
      </c>
      <c r="B2229" t="s">
        <v>735</v>
      </c>
      <c r="C2229" t="s">
        <v>187</v>
      </c>
      <c r="D2229" t="s">
        <v>538</v>
      </c>
      <c r="F2229" t="s">
        <v>539</v>
      </c>
      <c r="G2229" t="s">
        <v>540</v>
      </c>
      <c r="H2229" t="s">
        <v>541</v>
      </c>
      <c r="I2229" t="s">
        <v>542</v>
      </c>
      <c r="J2229" t="s">
        <v>543</v>
      </c>
      <c r="K2229">
        <v>21</v>
      </c>
      <c r="L2229" t="s">
        <v>574</v>
      </c>
      <c r="M2229" t="s">
        <v>575</v>
      </c>
      <c r="N2229" t="s">
        <v>546</v>
      </c>
      <c r="O2229" t="s">
        <v>547</v>
      </c>
      <c r="P2229" t="s">
        <v>548</v>
      </c>
      <c r="Q2229" t="s">
        <v>549</v>
      </c>
      <c r="R2229" t="s">
        <v>562</v>
      </c>
      <c r="S2229" t="s">
        <v>563</v>
      </c>
      <c r="T2229" s="113">
        <v>6943</v>
      </c>
      <c r="U2229" t="s">
        <v>551</v>
      </c>
    </row>
    <row r="2230" spans="1:21" x14ac:dyDescent="0.25">
      <c r="A2230" t="s">
        <v>199</v>
      </c>
      <c r="B2230" t="s">
        <v>735</v>
      </c>
      <c r="C2230" t="s">
        <v>187</v>
      </c>
      <c r="D2230" t="s">
        <v>538</v>
      </c>
      <c r="F2230" t="s">
        <v>539</v>
      </c>
      <c r="G2230" t="s">
        <v>540</v>
      </c>
      <c r="H2230" t="s">
        <v>541</v>
      </c>
      <c r="I2230" t="s">
        <v>542</v>
      </c>
      <c r="J2230" t="s">
        <v>543</v>
      </c>
      <c r="K2230">
        <v>21</v>
      </c>
      <c r="L2230" t="s">
        <v>574</v>
      </c>
      <c r="M2230" t="s">
        <v>575</v>
      </c>
      <c r="N2230" t="s">
        <v>546</v>
      </c>
      <c r="O2230" t="s">
        <v>547</v>
      </c>
      <c r="P2230" t="s">
        <v>548</v>
      </c>
      <c r="Q2230" t="s">
        <v>549</v>
      </c>
      <c r="R2230" t="s">
        <v>564</v>
      </c>
      <c r="S2230" t="s">
        <v>565</v>
      </c>
      <c r="T2230" s="113">
        <v>210686</v>
      </c>
      <c r="U2230" t="s">
        <v>551</v>
      </c>
    </row>
    <row r="2231" spans="1:21" x14ac:dyDescent="0.25">
      <c r="A2231" t="s">
        <v>199</v>
      </c>
      <c r="B2231" t="s">
        <v>735</v>
      </c>
      <c r="C2231" t="s">
        <v>187</v>
      </c>
      <c r="D2231" t="s">
        <v>538</v>
      </c>
      <c r="F2231" t="s">
        <v>539</v>
      </c>
      <c r="G2231" t="s">
        <v>540</v>
      </c>
      <c r="H2231" t="s">
        <v>541</v>
      </c>
      <c r="I2231" t="s">
        <v>542</v>
      </c>
      <c r="J2231" t="s">
        <v>543</v>
      </c>
      <c r="K2231">
        <v>21</v>
      </c>
      <c r="L2231" t="s">
        <v>574</v>
      </c>
      <c r="M2231" t="s">
        <v>575</v>
      </c>
      <c r="N2231" t="s">
        <v>546</v>
      </c>
      <c r="O2231" t="s">
        <v>547</v>
      </c>
      <c r="P2231" t="s">
        <v>548</v>
      </c>
      <c r="Q2231" t="s">
        <v>549</v>
      </c>
      <c r="R2231" t="s">
        <v>566</v>
      </c>
      <c r="S2231" t="s">
        <v>567</v>
      </c>
      <c r="T2231" s="113">
        <v>88225</v>
      </c>
      <c r="U2231" t="s">
        <v>551</v>
      </c>
    </row>
    <row r="2232" spans="1:21" x14ac:dyDescent="0.25">
      <c r="A2232" t="s">
        <v>199</v>
      </c>
      <c r="B2232" t="s">
        <v>735</v>
      </c>
      <c r="C2232" t="s">
        <v>187</v>
      </c>
      <c r="D2232" t="s">
        <v>538</v>
      </c>
      <c r="F2232" t="s">
        <v>539</v>
      </c>
      <c r="G2232" t="s">
        <v>540</v>
      </c>
      <c r="H2232" t="s">
        <v>541</v>
      </c>
      <c r="I2232" t="s">
        <v>542</v>
      </c>
      <c r="J2232" t="s">
        <v>543</v>
      </c>
      <c r="K2232">
        <v>21</v>
      </c>
      <c r="L2232" t="s">
        <v>574</v>
      </c>
      <c r="M2232" t="s">
        <v>575</v>
      </c>
      <c r="N2232" t="s">
        <v>546</v>
      </c>
      <c r="O2232" t="s">
        <v>547</v>
      </c>
      <c r="P2232" t="s">
        <v>548</v>
      </c>
      <c r="Q2232" t="s">
        <v>549</v>
      </c>
      <c r="R2232" t="s">
        <v>568</v>
      </c>
      <c r="S2232" t="s">
        <v>569</v>
      </c>
      <c r="T2232" s="113">
        <v>128083</v>
      </c>
      <c r="U2232" t="s">
        <v>551</v>
      </c>
    </row>
    <row r="2233" spans="1:21" x14ac:dyDescent="0.25">
      <c r="A2233" t="s">
        <v>199</v>
      </c>
      <c r="B2233" t="s">
        <v>735</v>
      </c>
      <c r="C2233" t="s">
        <v>187</v>
      </c>
      <c r="D2233" t="s">
        <v>538</v>
      </c>
      <c r="F2233" t="s">
        <v>539</v>
      </c>
      <c r="G2233" t="s">
        <v>540</v>
      </c>
      <c r="H2233" t="s">
        <v>541</v>
      </c>
      <c r="I2233" t="s">
        <v>542</v>
      </c>
      <c r="J2233" t="s">
        <v>543</v>
      </c>
      <c r="K2233">
        <v>21</v>
      </c>
      <c r="L2233" t="s">
        <v>574</v>
      </c>
      <c r="M2233" t="s">
        <v>575</v>
      </c>
      <c r="N2233" t="s">
        <v>546</v>
      </c>
      <c r="O2233" t="s">
        <v>547</v>
      </c>
      <c r="P2233" t="s">
        <v>548</v>
      </c>
      <c r="Q2233" t="s">
        <v>549</v>
      </c>
      <c r="R2233" t="s">
        <v>572</v>
      </c>
      <c r="S2233" t="s">
        <v>573</v>
      </c>
      <c r="T2233" s="113">
        <v>1184</v>
      </c>
      <c r="U2233" t="s">
        <v>551</v>
      </c>
    </row>
    <row r="2234" spans="1:21" x14ac:dyDescent="0.25">
      <c r="A2234" t="s">
        <v>199</v>
      </c>
      <c r="B2234" t="s">
        <v>735</v>
      </c>
      <c r="C2234" t="s">
        <v>187</v>
      </c>
      <c r="D2234" t="s">
        <v>538</v>
      </c>
      <c r="F2234" t="s">
        <v>539</v>
      </c>
      <c r="G2234" t="s">
        <v>540</v>
      </c>
      <c r="H2234" t="s">
        <v>541</v>
      </c>
      <c r="I2234" t="s">
        <v>542</v>
      </c>
      <c r="J2234" t="s">
        <v>543</v>
      </c>
      <c r="K2234">
        <v>21</v>
      </c>
      <c r="L2234" t="s">
        <v>576</v>
      </c>
      <c r="M2234" t="s">
        <v>547</v>
      </c>
      <c r="N2234" t="s">
        <v>546</v>
      </c>
      <c r="O2234" t="s">
        <v>547</v>
      </c>
      <c r="P2234" t="s">
        <v>548</v>
      </c>
      <c r="Q2234" t="s">
        <v>549</v>
      </c>
      <c r="R2234" t="s">
        <v>131</v>
      </c>
      <c r="S2234" t="s">
        <v>550</v>
      </c>
      <c r="T2234" s="113">
        <v>100831</v>
      </c>
      <c r="U2234" t="s">
        <v>551</v>
      </c>
    </row>
    <row r="2235" spans="1:21" x14ac:dyDescent="0.25">
      <c r="A2235" t="s">
        <v>199</v>
      </c>
      <c r="B2235" t="s">
        <v>735</v>
      </c>
      <c r="C2235" t="s">
        <v>187</v>
      </c>
      <c r="D2235" t="s">
        <v>538</v>
      </c>
      <c r="F2235" t="s">
        <v>539</v>
      </c>
      <c r="G2235" t="s">
        <v>540</v>
      </c>
      <c r="H2235" t="s">
        <v>541</v>
      </c>
      <c r="I2235" t="s">
        <v>542</v>
      </c>
      <c r="J2235" t="s">
        <v>543</v>
      </c>
      <c r="K2235">
        <v>21</v>
      </c>
      <c r="L2235" t="s">
        <v>576</v>
      </c>
      <c r="M2235" t="s">
        <v>547</v>
      </c>
      <c r="N2235" t="s">
        <v>546</v>
      </c>
      <c r="O2235" t="s">
        <v>547</v>
      </c>
      <c r="P2235" t="s">
        <v>548</v>
      </c>
      <c r="Q2235" t="s">
        <v>549</v>
      </c>
      <c r="R2235" t="s">
        <v>552</v>
      </c>
      <c r="S2235" t="s">
        <v>553</v>
      </c>
      <c r="T2235" s="113">
        <v>1682</v>
      </c>
      <c r="U2235" t="s">
        <v>551</v>
      </c>
    </row>
    <row r="2236" spans="1:21" x14ac:dyDescent="0.25">
      <c r="A2236" t="s">
        <v>199</v>
      </c>
      <c r="B2236" t="s">
        <v>735</v>
      </c>
      <c r="C2236" t="s">
        <v>187</v>
      </c>
      <c r="D2236" t="s">
        <v>538</v>
      </c>
      <c r="F2236" t="s">
        <v>539</v>
      </c>
      <c r="G2236" t="s">
        <v>540</v>
      </c>
      <c r="H2236" t="s">
        <v>541</v>
      </c>
      <c r="I2236" t="s">
        <v>542</v>
      </c>
      <c r="J2236" t="s">
        <v>543</v>
      </c>
      <c r="K2236">
        <v>21</v>
      </c>
      <c r="L2236" t="s">
        <v>576</v>
      </c>
      <c r="M2236" t="s">
        <v>547</v>
      </c>
      <c r="N2236" t="s">
        <v>546</v>
      </c>
      <c r="O2236" t="s">
        <v>547</v>
      </c>
      <c r="P2236" t="s">
        <v>548</v>
      </c>
      <c r="Q2236" t="s">
        <v>549</v>
      </c>
      <c r="R2236" t="s">
        <v>554</v>
      </c>
      <c r="S2236" t="s">
        <v>555</v>
      </c>
      <c r="T2236" s="113">
        <v>23326</v>
      </c>
      <c r="U2236" t="s">
        <v>551</v>
      </c>
    </row>
    <row r="2237" spans="1:21" x14ac:dyDescent="0.25">
      <c r="A2237" t="s">
        <v>199</v>
      </c>
      <c r="B2237" t="s">
        <v>735</v>
      </c>
      <c r="C2237" t="s">
        <v>187</v>
      </c>
      <c r="D2237" t="s">
        <v>538</v>
      </c>
      <c r="F2237" t="s">
        <v>539</v>
      </c>
      <c r="G2237" t="s">
        <v>540</v>
      </c>
      <c r="H2237" t="s">
        <v>541</v>
      </c>
      <c r="I2237" t="s">
        <v>542</v>
      </c>
      <c r="J2237" t="s">
        <v>543</v>
      </c>
      <c r="K2237">
        <v>21</v>
      </c>
      <c r="L2237" t="s">
        <v>576</v>
      </c>
      <c r="M2237" t="s">
        <v>547</v>
      </c>
      <c r="N2237" t="s">
        <v>546</v>
      </c>
      <c r="O2237" t="s">
        <v>547</v>
      </c>
      <c r="P2237" t="s">
        <v>548</v>
      </c>
      <c r="Q2237" t="s">
        <v>549</v>
      </c>
      <c r="R2237" t="s">
        <v>556</v>
      </c>
      <c r="S2237" t="s">
        <v>557</v>
      </c>
      <c r="T2237" s="113">
        <v>10948</v>
      </c>
      <c r="U2237" t="s">
        <v>551</v>
      </c>
    </row>
    <row r="2238" spans="1:21" x14ac:dyDescent="0.25">
      <c r="A2238" t="s">
        <v>199</v>
      </c>
      <c r="B2238" t="s">
        <v>735</v>
      </c>
      <c r="C2238" t="s">
        <v>187</v>
      </c>
      <c r="D2238" t="s">
        <v>538</v>
      </c>
      <c r="F2238" t="s">
        <v>539</v>
      </c>
      <c r="G2238" t="s">
        <v>540</v>
      </c>
      <c r="H2238" t="s">
        <v>541</v>
      </c>
      <c r="I2238" t="s">
        <v>542</v>
      </c>
      <c r="J2238" t="s">
        <v>543</v>
      </c>
      <c r="K2238">
        <v>21</v>
      </c>
      <c r="L2238" t="s">
        <v>576</v>
      </c>
      <c r="M2238" t="s">
        <v>547</v>
      </c>
      <c r="N2238" t="s">
        <v>546</v>
      </c>
      <c r="O2238" t="s">
        <v>547</v>
      </c>
      <c r="P2238" t="s">
        <v>548</v>
      </c>
      <c r="Q2238" t="s">
        <v>549</v>
      </c>
      <c r="R2238" t="s">
        <v>558</v>
      </c>
      <c r="S2238" t="s">
        <v>559</v>
      </c>
      <c r="T2238" s="113">
        <v>12797</v>
      </c>
      <c r="U2238" t="s">
        <v>551</v>
      </c>
    </row>
    <row r="2239" spans="1:21" x14ac:dyDescent="0.25">
      <c r="A2239" t="s">
        <v>199</v>
      </c>
      <c r="B2239" t="s">
        <v>735</v>
      </c>
      <c r="C2239" t="s">
        <v>187</v>
      </c>
      <c r="D2239" t="s">
        <v>538</v>
      </c>
      <c r="F2239" t="s">
        <v>539</v>
      </c>
      <c r="G2239" t="s">
        <v>540</v>
      </c>
      <c r="H2239" t="s">
        <v>541</v>
      </c>
      <c r="I2239" t="s">
        <v>542</v>
      </c>
      <c r="J2239" t="s">
        <v>543</v>
      </c>
      <c r="K2239">
        <v>21</v>
      </c>
      <c r="L2239" t="s">
        <v>576</v>
      </c>
      <c r="M2239" t="s">
        <v>547</v>
      </c>
      <c r="N2239" t="s">
        <v>546</v>
      </c>
      <c r="O2239" t="s">
        <v>547</v>
      </c>
      <c r="P2239" t="s">
        <v>548</v>
      </c>
      <c r="Q2239" t="s">
        <v>549</v>
      </c>
      <c r="R2239" t="s">
        <v>560</v>
      </c>
      <c r="S2239" t="s">
        <v>561</v>
      </c>
      <c r="T2239" s="113">
        <v>7434</v>
      </c>
      <c r="U2239" t="s">
        <v>551</v>
      </c>
    </row>
    <row r="2240" spans="1:21" x14ac:dyDescent="0.25">
      <c r="A2240" t="s">
        <v>199</v>
      </c>
      <c r="B2240" t="s">
        <v>735</v>
      </c>
      <c r="C2240" t="s">
        <v>187</v>
      </c>
      <c r="D2240" t="s">
        <v>538</v>
      </c>
      <c r="F2240" t="s">
        <v>539</v>
      </c>
      <c r="G2240" t="s">
        <v>540</v>
      </c>
      <c r="H2240" t="s">
        <v>541</v>
      </c>
      <c r="I2240" t="s">
        <v>542</v>
      </c>
      <c r="J2240" t="s">
        <v>543</v>
      </c>
      <c r="K2240">
        <v>21</v>
      </c>
      <c r="L2240" t="s">
        <v>576</v>
      </c>
      <c r="M2240" t="s">
        <v>547</v>
      </c>
      <c r="N2240" t="s">
        <v>546</v>
      </c>
      <c r="O2240" t="s">
        <v>547</v>
      </c>
      <c r="P2240" t="s">
        <v>548</v>
      </c>
      <c r="Q2240" t="s">
        <v>549</v>
      </c>
      <c r="R2240" t="s">
        <v>562</v>
      </c>
      <c r="S2240" t="s">
        <v>563</v>
      </c>
      <c r="U2240" t="s">
        <v>551</v>
      </c>
    </row>
    <row r="2241" spans="1:23" x14ac:dyDescent="0.25">
      <c r="A2241" t="s">
        <v>199</v>
      </c>
      <c r="B2241" t="s">
        <v>735</v>
      </c>
      <c r="C2241" t="s">
        <v>187</v>
      </c>
      <c r="D2241" t="s">
        <v>538</v>
      </c>
      <c r="F2241" t="s">
        <v>539</v>
      </c>
      <c r="G2241" t="s">
        <v>540</v>
      </c>
      <c r="H2241" t="s">
        <v>541</v>
      </c>
      <c r="I2241" t="s">
        <v>542</v>
      </c>
      <c r="J2241" t="s">
        <v>543</v>
      </c>
      <c r="K2241">
        <v>21</v>
      </c>
      <c r="L2241" t="s">
        <v>576</v>
      </c>
      <c r="M2241" t="s">
        <v>547</v>
      </c>
      <c r="N2241" t="s">
        <v>546</v>
      </c>
      <c r="O2241" t="s">
        <v>547</v>
      </c>
      <c r="P2241" t="s">
        <v>548</v>
      </c>
      <c r="Q2241" t="s">
        <v>549</v>
      </c>
      <c r="R2241" t="s">
        <v>564</v>
      </c>
      <c r="S2241" t="s">
        <v>565</v>
      </c>
      <c r="T2241" s="113">
        <v>0.36499999999999999</v>
      </c>
      <c r="U2241" t="s">
        <v>551</v>
      </c>
    </row>
    <row r="2242" spans="1:23" x14ac:dyDescent="0.25">
      <c r="A2242" t="s">
        <v>199</v>
      </c>
      <c r="B2242" t="s">
        <v>735</v>
      </c>
      <c r="C2242" t="s">
        <v>187</v>
      </c>
      <c r="D2242" t="s">
        <v>538</v>
      </c>
      <c r="F2242" t="s">
        <v>539</v>
      </c>
      <c r="G2242" t="s">
        <v>540</v>
      </c>
      <c r="H2242" t="s">
        <v>541</v>
      </c>
      <c r="I2242" t="s">
        <v>542</v>
      </c>
      <c r="J2242" t="s">
        <v>543</v>
      </c>
      <c r="K2242">
        <v>21</v>
      </c>
      <c r="L2242" t="s">
        <v>576</v>
      </c>
      <c r="M2242" t="s">
        <v>547</v>
      </c>
      <c r="N2242" t="s">
        <v>546</v>
      </c>
      <c r="O2242" t="s">
        <v>547</v>
      </c>
      <c r="P2242" t="s">
        <v>548</v>
      </c>
      <c r="Q2242" t="s">
        <v>549</v>
      </c>
      <c r="R2242" t="s">
        <v>566</v>
      </c>
      <c r="S2242" t="s">
        <v>567</v>
      </c>
      <c r="T2242" s="113">
        <v>0.59</v>
      </c>
      <c r="U2242" t="s">
        <v>551</v>
      </c>
    </row>
    <row r="2243" spans="1:23" x14ac:dyDescent="0.25">
      <c r="A2243" t="s">
        <v>199</v>
      </c>
      <c r="B2243" t="s">
        <v>735</v>
      </c>
      <c r="C2243" t="s">
        <v>187</v>
      </c>
      <c r="D2243" t="s">
        <v>538</v>
      </c>
      <c r="F2243" t="s">
        <v>539</v>
      </c>
      <c r="G2243" t="s">
        <v>540</v>
      </c>
      <c r="H2243" t="s">
        <v>541</v>
      </c>
      <c r="I2243" t="s">
        <v>542</v>
      </c>
      <c r="J2243" t="s">
        <v>543</v>
      </c>
      <c r="K2243">
        <v>21</v>
      </c>
      <c r="L2243" t="s">
        <v>576</v>
      </c>
      <c r="M2243" t="s">
        <v>547</v>
      </c>
      <c r="N2243" t="s">
        <v>546</v>
      </c>
      <c r="O2243" t="s">
        <v>547</v>
      </c>
      <c r="P2243" t="s">
        <v>548</v>
      </c>
      <c r="Q2243" t="s">
        <v>549</v>
      </c>
      <c r="R2243" t="s">
        <v>568</v>
      </c>
      <c r="S2243" t="s">
        <v>569</v>
      </c>
      <c r="T2243" s="113">
        <v>43354</v>
      </c>
      <c r="U2243" t="s">
        <v>551</v>
      </c>
    </row>
    <row r="2244" spans="1:23" x14ac:dyDescent="0.25">
      <c r="A2244" t="s">
        <v>199</v>
      </c>
      <c r="B2244" t="s">
        <v>735</v>
      </c>
      <c r="C2244" t="s">
        <v>187</v>
      </c>
      <c r="D2244" t="s">
        <v>538</v>
      </c>
      <c r="F2244" t="s">
        <v>539</v>
      </c>
      <c r="G2244" t="s">
        <v>540</v>
      </c>
      <c r="H2244" t="s">
        <v>541</v>
      </c>
      <c r="I2244" t="s">
        <v>542</v>
      </c>
      <c r="J2244" t="s">
        <v>543</v>
      </c>
      <c r="K2244">
        <v>21</v>
      </c>
      <c r="L2244" t="s">
        <v>576</v>
      </c>
      <c r="M2244" t="s">
        <v>547</v>
      </c>
      <c r="N2244" t="s">
        <v>546</v>
      </c>
      <c r="O2244" t="s">
        <v>547</v>
      </c>
      <c r="P2244" t="s">
        <v>548</v>
      </c>
      <c r="Q2244" t="s">
        <v>549</v>
      </c>
      <c r="R2244" t="s">
        <v>572</v>
      </c>
      <c r="S2244" t="s">
        <v>573</v>
      </c>
      <c r="T2244" s="113">
        <v>0.33500000000000002</v>
      </c>
      <c r="U2244" t="s">
        <v>551</v>
      </c>
    </row>
    <row r="2245" spans="1:23" s="47" customFormat="1" x14ac:dyDescent="0.25">
      <c r="A2245" s="47" t="s">
        <v>85</v>
      </c>
      <c r="B2245" s="47" t="s">
        <v>736</v>
      </c>
      <c r="C2245" s="47" t="s">
        <v>187</v>
      </c>
      <c r="D2245" s="47" t="s">
        <v>538</v>
      </c>
      <c r="F2245" s="47" t="s">
        <v>539</v>
      </c>
      <c r="G2245" s="47" t="s">
        <v>540</v>
      </c>
      <c r="H2245" s="47" t="s">
        <v>541</v>
      </c>
      <c r="I2245" s="47" t="s">
        <v>542</v>
      </c>
      <c r="J2245" s="47" t="s">
        <v>543</v>
      </c>
      <c r="K2245" s="47">
        <v>21</v>
      </c>
      <c r="L2245" s="47" t="s">
        <v>544</v>
      </c>
      <c r="M2245" s="47" t="s">
        <v>545</v>
      </c>
      <c r="N2245" s="47" t="s">
        <v>546</v>
      </c>
      <c r="O2245" s="47" t="s">
        <v>547</v>
      </c>
      <c r="P2245" s="47" t="s">
        <v>548</v>
      </c>
      <c r="Q2245" s="47" t="s">
        <v>549</v>
      </c>
      <c r="R2245" s="47" t="s">
        <v>131</v>
      </c>
      <c r="S2245" s="47" t="s">
        <v>550</v>
      </c>
      <c r="T2245" s="114">
        <v>9353.2999999999993</v>
      </c>
      <c r="U2245" s="47" t="s">
        <v>639</v>
      </c>
      <c r="V2245" s="53" t="s">
        <v>858</v>
      </c>
      <c r="W2245" s="114">
        <f>SUM(T2246:T2248)</f>
        <v>1986.1999999999998</v>
      </c>
    </row>
    <row r="2246" spans="1:23" s="47" customFormat="1" x14ac:dyDescent="0.25">
      <c r="A2246" s="47" t="s">
        <v>85</v>
      </c>
      <c r="B2246" s="47" t="s">
        <v>736</v>
      </c>
      <c r="C2246" s="47" t="s">
        <v>187</v>
      </c>
      <c r="D2246" s="47" t="s">
        <v>538</v>
      </c>
      <c r="F2246" s="47" t="s">
        <v>539</v>
      </c>
      <c r="G2246" s="47" t="s">
        <v>540</v>
      </c>
      <c r="H2246" s="47" t="s">
        <v>541</v>
      </c>
      <c r="I2246" s="47" t="s">
        <v>542</v>
      </c>
      <c r="J2246" s="47" t="s">
        <v>543</v>
      </c>
      <c r="K2246" s="47">
        <v>21</v>
      </c>
      <c r="L2246" s="47" t="s">
        <v>544</v>
      </c>
      <c r="M2246" s="47" t="s">
        <v>545</v>
      </c>
      <c r="N2246" s="47" t="s">
        <v>546</v>
      </c>
      <c r="O2246" s="47" t="s">
        <v>547</v>
      </c>
      <c r="P2246" s="47" t="s">
        <v>548</v>
      </c>
      <c r="Q2246" s="47" t="s">
        <v>549</v>
      </c>
      <c r="R2246" s="47" t="s">
        <v>552</v>
      </c>
      <c r="S2246" s="47" t="s">
        <v>553</v>
      </c>
      <c r="T2246" s="114">
        <v>252.6</v>
      </c>
      <c r="U2246" s="47" t="s">
        <v>639</v>
      </c>
      <c r="V2246" s="53" t="s">
        <v>859</v>
      </c>
      <c r="W2246" s="114">
        <f>SUM(T2249:T2254)</f>
        <v>7367.1</v>
      </c>
    </row>
    <row r="2247" spans="1:23" s="47" customFormat="1" x14ac:dyDescent="0.25">
      <c r="A2247" s="47" t="s">
        <v>85</v>
      </c>
      <c r="B2247" s="47" t="s">
        <v>736</v>
      </c>
      <c r="C2247" s="47" t="s">
        <v>187</v>
      </c>
      <c r="D2247" s="47" t="s">
        <v>538</v>
      </c>
      <c r="F2247" s="47" t="s">
        <v>539</v>
      </c>
      <c r="G2247" s="47" t="s">
        <v>540</v>
      </c>
      <c r="H2247" s="47" t="s">
        <v>541</v>
      </c>
      <c r="I2247" s="47" t="s">
        <v>542</v>
      </c>
      <c r="J2247" s="47" t="s">
        <v>543</v>
      </c>
      <c r="K2247" s="47">
        <v>21</v>
      </c>
      <c r="L2247" s="47" t="s">
        <v>544</v>
      </c>
      <c r="M2247" s="47" t="s">
        <v>545</v>
      </c>
      <c r="N2247" s="47" t="s">
        <v>546</v>
      </c>
      <c r="O2247" s="47" t="s">
        <v>547</v>
      </c>
      <c r="P2247" s="47" t="s">
        <v>548</v>
      </c>
      <c r="Q2247" s="47" t="s">
        <v>549</v>
      </c>
      <c r="R2247" s="47" t="s">
        <v>554</v>
      </c>
      <c r="S2247" s="47" t="s">
        <v>555</v>
      </c>
      <c r="T2247" s="114">
        <v>876.2</v>
      </c>
      <c r="U2247" s="47" t="s">
        <v>639</v>
      </c>
      <c r="V2247" s="53" t="s">
        <v>862</v>
      </c>
      <c r="W2247" s="114">
        <f>SUM(T2246:T2254)</f>
        <v>9353.2999999999993</v>
      </c>
    </row>
    <row r="2248" spans="1:23" s="47" customFormat="1" x14ac:dyDescent="0.25">
      <c r="A2248" s="47" t="s">
        <v>85</v>
      </c>
      <c r="B2248" s="47" t="s">
        <v>736</v>
      </c>
      <c r="C2248" s="47" t="s">
        <v>187</v>
      </c>
      <c r="D2248" s="47" t="s">
        <v>538</v>
      </c>
      <c r="F2248" s="47" t="s">
        <v>539</v>
      </c>
      <c r="G2248" s="47" t="s">
        <v>540</v>
      </c>
      <c r="H2248" s="47" t="s">
        <v>541</v>
      </c>
      <c r="I2248" s="47" t="s">
        <v>542</v>
      </c>
      <c r="J2248" s="47" t="s">
        <v>543</v>
      </c>
      <c r="K2248" s="47">
        <v>21</v>
      </c>
      <c r="L2248" s="47" t="s">
        <v>544</v>
      </c>
      <c r="M2248" s="47" t="s">
        <v>545</v>
      </c>
      <c r="N2248" s="47" t="s">
        <v>546</v>
      </c>
      <c r="O2248" s="47" t="s">
        <v>547</v>
      </c>
      <c r="P2248" s="47" t="s">
        <v>548</v>
      </c>
      <c r="Q2248" s="47" t="s">
        <v>549</v>
      </c>
      <c r="R2248" s="47" t="s">
        <v>556</v>
      </c>
      <c r="S2248" s="47" t="s">
        <v>557</v>
      </c>
      <c r="T2248" s="114">
        <v>857.4</v>
      </c>
      <c r="U2248" s="47" t="s">
        <v>639</v>
      </c>
      <c r="V2248" s="53"/>
      <c r="W2248" s="118" t="s">
        <v>870</v>
      </c>
    </row>
    <row r="2249" spans="1:23" s="47" customFormat="1" x14ac:dyDescent="0.25">
      <c r="A2249" s="47" t="s">
        <v>85</v>
      </c>
      <c r="B2249" s="47" t="s">
        <v>736</v>
      </c>
      <c r="C2249" s="47" t="s">
        <v>187</v>
      </c>
      <c r="D2249" s="47" t="s">
        <v>538</v>
      </c>
      <c r="F2249" s="47" t="s">
        <v>539</v>
      </c>
      <c r="G2249" s="47" t="s">
        <v>540</v>
      </c>
      <c r="H2249" s="47" t="s">
        <v>541</v>
      </c>
      <c r="I2249" s="47" t="s">
        <v>542</v>
      </c>
      <c r="J2249" s="47" t="s">
        <v>543</v>
      </c>
      <c r="K2249" s="47">
        <v>21</v>
      </c>
      <c r="L2249" s="47" t="s">
        <v>544</v>
      </c>
      <c r="M2249" s="47" t="s">
        <v>545</v>
      </c>
      <c r="N2249" s="47" t="s">
        <v>546</v>
      </c>
      <c r="O2249" s="47" t="s">
        <v>547</v>
      </c>
      <c r="P2249" s="47" t="s">
        <v>548</v>
      </c>
      <c r="Q2249" s="47" t="s">
        <v>549</v>
      </c>
      <c r="R2249" s="47" t="s">
        <v>558</v>
      </c>
      <c r="S2249" s="47" t="s">
        <v>559</v>
      </c>
      <c r="T2249" s="114">
        <v>410.8</v>
      </c>
      <c r="U2249" s="47" t="s">
        <v>639</v>
      </c>
      <c r="V2249" s="53"/>
      <c r="W2249" s="120" t="s">
        <v>871</v>
      </c>
    </row>
    <row r="2250" spans="1:23" s="47" customFormat="1" x14ac:dyDescent="0.25">
      <c r="A2250" s="47" t="s">
        <v>85</v>
      </c>
      <c r="B2250" s="47" t="s">
        <v>736</v>
      </c>
      <c r="C2250" s="47" t="s">
        <v>187</v>
      </c>
      <c r="D2250" s="47" t="s">
        <v>538</v>
      </c>
      <c r="F2250" s="47" t="s">
        <v>539</v>
      </c>
      <c r="G2250" s="47" t="s">
        <v>540</v>
      </c>
      <c r="H2250" s="47" t="s">
        <v>541</v>
      </c>
      <c r="I2250" s="47" t="s">
        <v>542</v>
      </c>
      <c r="J2250" s="47" t="s">
        <v>543</v>
      </c>
      <c r="K2250" s="47">
        <v>21</v>
      </c>
      <c r="L2250" s="47" t="s">
        <v>544</v>
      </c>
      <c r="M2250" s="47" t="s">
        <v>545</v>
      </c>
      <c r="N2250" s="47" t="s">
        <v>546</v>
      </c>
      <c r="O2250" s="47" t="s">
        <v>547</v>
      </c>
      <c r="P2250" s="47" t="s">
        <v>548</v>
      </c>
      <c r="Q2250" s="47" t="s">
        <v>549</v>
      </c>
      <c r="R2250" s="47" t="s">
        <v>560</v>
      </c>
      <c r="S2250" s="47" t="s">
        <v>561</v>
      </c>
      <c r="T2250" s="114">
        <v>946</v>
      </c>
      <c r="U2250" s="47" t="s">
        <v>639</v>
      </c>
      <c r="V2250" s="53"/>
      <c r="W2250" s="114"/>
    </row>
    <row r="2251" spans="1:23" s="47" customFormat="1" x14ac:dyDescent="0.25">
      <c r="A2251" s="47" t="s">
        <v>85</v>
      </c>
      <c r="B2251" s="47" t="s">
        <v>736</v>
      </c>
      <c r="C2251" s="47" t="s">
        <v>187</v>
      </c>
      <c r="D2251" s="47" t="s">
        <v>538</v>
      </c>
      <c r="F2251" s="47" t="s">
        <v>539</v>
      </c>
      <c r="G2251" s="47" t="s">
        <v>540</v>
      </c>
      <c r="H2251" s="47" t="s">
        <v>541</v>
      </c>
      <c r="I2251" s="47" t="s">
        <v>542</v>
      </c>
      <c r="J2251" s="47" t="s">
        <v>543</v>
      </c>
      <c r="K2251" s="47">
        <v>21</v>
      </c>
      <c r="L2251" s="47" t="s">
        <v>544</v>
      </c>
      <c r="M2251" s="47" t="s">
        <v>545</v>
      </c>
      <c r="N2251" s="47" t="s">
        <v>546</v>
      </c>
      <c r="O2251" s="47" t="s">
        <v>547</v>
      </c>
      <c r="P2251" s="47" t="s">
        <v>548</v>
      </c>
      <c r="Q2251" s="47" t="s">
        <v>549</v>
      </c>
      <c r="R2251" s="47" t="s">
        <v>562</v>
      </c>
      <c r="S2251" s="47" t="s">
        <v>563</v>
      </c>
      <c r="T2251" s="114">
        <v>2343.5</v>
      </c>
      <c r="U2251" s="47" t="s">
        <v>639</v>
      </c>
      <c r="V2251" s="53"/>
      <c r="W2251" s="114"/>
    </row>
    <row r="2252" spans="1:23" s="47" customFormat="1" x14ac:dyDescent="0.25">
      <c r="A2252" s="47" t="s">
        <v>85</v>
      </c>
      <c r="B2252" s="47" t="s">
        <v>736</v>
      </c>
      <c r="C2252" s="47" t="s">
        <v>187</v>
      </c>
      <c r="D2252" s="47" t="s">
        <v>538</v>
      </c>
      <c r="F2252" s="47" t="s">
        <v>539</v>
      </c>
      <c r="G2252" s="47" t="s">
        <v>540</v>
      </c>
      <c r="H2252" s="47" t="s">
        <v>541</v>
      </c>
      <c r="I2252" s="47" t="s">
        <v>542</v>
      </c>
      <c r="J2252" s="47" t="s">
        <v>543</v>
      </c>
      <c r="K2252" s="47">
        <v>21</v>
      </c>
      <c r="L2252" s="47" t="s">
        <v>544</v>
      </c>
      <c r="M2252" s="47" t="s">
        <v>545</v>
      </c>
      <c r="N2252" s="47" t="s">
        <v>546</v>
      </c>
      <c r="O2252" s="47" t="s">
        <v>547</v>
      </c>
      <c r="P2252" s="47" t="s">
        <v>548</v>
      </c>
      <c r="Q2252" s="47" t="s">
        <v>549</v>
      </c>
      <c r="R2252" s="47" t="s">
        <v>564</v>
      </c>
      <c r="S2252" s="47" t="s">
        <v>565</v>
      </c>
      <c r="T2252" s="114">
        <v>1523.8</v>
      </c>
      <c r="U2252" s="47" t="s">
        <v>639</v>
      </c>
      <c r="V2252" s="53"/>
      <c r="W2252" s="114"/>
    </row>
    <row r="2253" spans="1:23" s="47" customFormat="1" x14ac:dyDescent="0.25">
      <c r="A2253" s="47" t="s">
        <v>85</v>
      </c>
      <c r="B2253" s="47" t="s">
        <v>736</v>
      </c>
      <c r="C2253" s="47" t="s">
        <v>187</v>
      </c>
      <c r="D2253" s="47" t="s">
        <v>538</v>
      </c>
      <c r="F2253" s="47" t="s">
        <v>539</v>
      </c>
      <c r="G2253" s="47" t="s">
        <v>540</v>
      </c>
      <c r="H2253" s="47" t="s">
        <v>541</v>
      </c>
      <c r="I2253" s="47" t="s">
        <v>542</v>
      </c>
      <c r="J2253" s="47" t="s">
        <v>543</v>
      </c>
      <c r="K2253" s="47">
        <v>21</v>
      </c>
      <c r="L2253" s="47" t="s">
        <v>544</v>
      </c>
      <c r="M2253" s="47" t="s">
        <v>545</v>
      </c>
      <c r="N2253" s="47" t="s">
        <v>546</v>
      </c>
      <c r="O2253" s="47" t="s">
        <v>547</v>
      </c>
      <c r="P2253" s="47" t="s">
        <v>548</v>
      </c>
      <c r="Q2253" s="47" t="s">
        <v>549</v>
      </c>
      <c r="R2253" s="47" t="s">
        <v>737</v>
      </c>
      <c r="S2253" s="47" t="s">
        <v>738</v>
      </c>
      <c r="T2253" s="114">
        <v>1089.5999999999999</v>
      </c>
      <c r="U2253" s="47" t="s">
        <v>639</v>
      </c>
      <c r="V2253" s="53"/>
      <c r="W2253" s="114"/>
    </row>
    <row r="2254" spans="1:23" s="47" customFormat="1" x14ac:dyDescent="0.25">
      <c r="A2254" s="47" t="s">
        <v>85</v>
      </c>
      <c r="B2254" s="47" t="s">
        <v>736</v>
      </c>
      <c r="C2254" s="47" t="s">
        <v>187</v>
      </c>
      <c r="D2254" s="47" t="s">
        <v>538</v>
      </c>
      <c r="F2254" s="47" t="s">
        <v>539</v>
      </c>
      <c r="G2254" s="47" t="s">
        <v>540</v>
      </c>
      <c r="H2254" s="47" t="s">
        <v>541</v>
      </c>
      <c r="I2254" s="47" t="s">
        <v>542</v>
      </c>
      <c r="J2254" s="47" t="s">
        <v>543</v>
      </c>
      <c r="K2254" s="47">
        <v>21</v>
      </c>
      <c r="L2254" s="47" t="s">
        <v>544</v>
      </c>
      <c r="M2254" s="47" t="s">
        <v>545</v>
      </c>
      <c r="N2254" s="47" t="s">
        <v>546</v>
      </c>
      <c r="O2254" s="47" t="s">
        <v>547</v>
      </c>
      <c r="P2254" s="47" t="s">
        <v>548</v>
      </c>
      <c r="Q2254" s="47" t="s">
        <v>549</v>
      </c>
      <c r="R2254" s="47" t="s">
        <v>568</v>
      </c>
      <c r="S2254" s="47" t="s">
        <v>569</v>
      </c>
      <c r="T2254" s="114">
        <v>1053.4000000000001</v>
      </c>
      <c r="U2254" s="47" t="s">
        <v>639</v>
      </c>
      <c r="V2254" s="53"/>
      <c r="W2254" s="114"/>
    </row>
    <row r="2255" spans="1:23" x14ac:dyDescent="0.25">
      <c r="A2255" t="s">
        <v>85</v>
      </c>
      <c r="B2255" t="s">
        <v>736</v>
      </c>
      <c r="C2255" t="s">
        <v>187</v>
      </c>
      <c r="D2255" t="s">
        <v>538</v>
      </c>
      <c r="F2255" t="s">
        <v>539</v>
      </c>
      <c r="G2255" t="s">
        <v>540</v>
      </c>
      <c r="H2255" t="s">
        <v>541</v>
      </c>
      <c r="I2255" t="s">
        <v>542</v>
      </c>
      <c r="J2255" t="s">
        <v>543</v>
      </c>
      <c r="K2255">
        <v>21</v>
      </c>
      <c r="L2255" t="s">
        <v>574</v>
      </c>
      <c r="M2255" t="s">
        <v>575</v>
      </c>
      <c r="N2255" t="s">
        <v>546</v>
      </c>
      <c r="O2255" t="s">
        <v>547</v>
      </c>
      <c r="P2255" t="s">
        <v>548</v>
      </c>
      <c r="Q2255" t="s">
        <v>549</v>
      </c>
      <c r="R2255" t="s">
        <v>131</v>
      </c>
      <c r="S2255" t="s">
        <v>550</v>
      </c>
      <c r="T2255" s="113">
        <v>5116.3</v>
      </c>
      <c r="U2255" t="s">
        <v>639</v>
      </c>
    </row>
    <row r="2256" spans="1:23" x14ac:dyDescent="0.25">
      <c r="A2256" t="s">
        <v>85</v>
      </c>
      <c r="B2256" t="s">
        <v>736</v>
      </c>
      <c r="C2256" t="s">
        <v>187</v>
      </c>
      <c r="D2256" t="s">
        <v>538</v>
      </c>
      <c r="F2256" t="s">
        <v>539</v>
      </c>
      <c r="G2256" t="s">
        <v>540</v>
      </c>
      <c r="H2256" t="s">
        <v>541</v>
      </c>
      <c r="I2256" t="s">
        <v>542</v>
      </c>
      <c r="J2256" t="s">
        <v>543</v>
      </c>
      <c r="K2256">
        <v>21</v>
      </c>
      <c r="L2256" t="s">
        <v>574</v>
      </c>
      <c r="M2256" t="s">
        <v>575</v>
      </c>
      <c r="N2256" t="s">
        <v>546</v>
      </c>
      <c r="O2256" t="s">
        <v>547</v>
      </c>
      <c r="P2256" t="s">
        <v>548</v>
      </c>
      <c r="Q2256" t="s">
        <v>549</v>
      </c>
      <c r="R2256" t="s">
        <v>552</v>
      </c>
      <c r="S2256" t="s">
        <v>553</v>
      </c>
      <c r="T2256" s="113">
        <v>181.5</v>
      </c>
      <c r="U2256" t="s">
        <v>639</v>
      </c>
    </row>
    <row r="2257" spans="1:21" x14ac:dyDescent="0.25">
      <c r="A2257" t="s">
        <v>85</v>
      </c>
      <c r="B2257" t="s">
        <v>736</v>
      </c>
      <c r="C2257" t="s">
        <v>187</v>
      </c>
      <c r="D2257" t="s">
        <v>538</v>
      </c>
      <c r="F2257" t="s">
        <v>539</v>
      </c>
      <c r="G2257" t="s">
        <v>540</v>
      </c>
      <c r="H2257" t="s">
        <v>541</v>
      </c>
      <c r="I2257" t="s">
        <v>542</v>
      </c>
      <c r="J2257" t="s">
        <v>543</v>
      </c>
      <c r="K2257">
        <v>21</v>
      </c>
      <c r="L2257" t="s">
        <v>574</v>
      </c>
      <c r="M2257" t="s">
        <v>575</v>
      </c>
      <c r="N2257" t="s">
        <v>546</v>
      </c>
      <c r="O2257" t="s">
        <v>547</v>
      </c>
      <c r="P2257" t="s">
        <v>548</v>
      </c>
      <c r="Q2257" t="s">
        <v>549</v>
      </c>
      <c r="R2257" t="s">
        <v>554</v>
      </c>
      <c r="S2257" t="s">
        <v>555</v>
      </c>
      <c r="T2257" s="113">
        <v>427.8</v>
      </c>
      <c r="U2257" t="s">
        <v>639</v>
      </c>
    </row>
    <row r="2258" spans="1:21" x14ac:dyDescent="0.25">
      <c r="A2258" t="s">
        <v>85</v>
      </c>
      <c r="B2258" t="s">
        <v>736</v>
      </c>
      <c r="C2258" t="s">
        <v>187</v>
      </c>
      <c r="D2258" t="s">
        <v>538</v>
      </c>
      <c r="F2258" t="s">
        <v>539</v>
      </c>
      <c r="G2258" t="s">
        <v>540</v>
      </c>
      <c r="H2258" t="s">
        <v>541</v>
      </c>
      <c r="I2258" t="s">
        <v>542</v>
      </c>
      <c r="J2258" t="s">
        <v>543</v>
      </c>
      <c r="K2258">
        <v>21</v>
      </c>
      <c r="L2258" t="s">
        <v>574</v>
      </c>
      <c r="M2258" t="s">
        <v>575</v>
      </c>
      <c r="N2258" t="s">
        <v>546</v>
      </c>
      <c r="O2258" t="s">
        <v>547</v>
      </c>
      <c r="P2258" t="s">
        <v>548</v>
      </c>
      <c r="Q2258" t="s">
        <v>549</v>
      </c>
      <c r="R2258" t="s">
        <v>556</v>
      </c>
      <c r="S2258" t="s">
        <v>557</v>
      </c>
      <c r="T2258" s="113">
        <v>332.5</v>
      </c>
      <c r="U2258" t="s">
        <v>639</v>
      </c>
    </row>
    <row r="2259" spans="1:21" x14ac:dyDescent="0.25">
      <c r="A2259" t="s">
        <v>85</v>
      </c>
      <c r="B2259" t="s">
        <v>736</v>
      </c>
      <c r="C2259" t="s">
        <v>187</v>
      </c>
      <c r="D2259" t="s">
        <v>538</v>
      </c>
      <c r="F2259" t="s">
        <v>539</v>
      </c>
      <c r="G2259" t="s">
        <v>540</v>
      </c>
      <c r="H2259" t="s">
        <v>541</v>
      </c>
      <c r="I2259" t="s">
        <v>542</v>
      </c>
      <c r="J2259" t="s">
        <v>543</v>
      </c>
      <c r="K2259">
        <v>21</v>
      </c>
      <c r="L2259" t="s">
        <v>574</v>
      </c>
      <c r="M2259" t="s">
        <v>575</v>
      </c>
      <c r="N2259" t="s">
        <v>546</v>
      </c>
      <c r="O2259" t="s">
        <v>547</v>
      </c>
      <c r="P2259" t="s">
        <v>548</v>
      </c>
      <c r="Q2259" t="s">
        <v>549</v>
      </c>
      <c r="R2259" t="s">
        <v>558</v>
      </c>
      <c r="S2259" t="s">
        <v>559</v>
      </c>
      <c r="T2259" s="113">
        <v>115.3</v>
      </c>
      <c r="U2259" t="s">
        <v>639</v>
      </c>
    </row>
    <row r="2260" spans="1:21" x14ac:dyDescent="0.25">
      <c r="A2260" t="s">
        <v>85</v>
      </c>
      <c r="B2260" t="s">
        <v>736</v>
      </c>
      <c r="C2260" t="s">
        <v>187</v>
      </c>
      <c r="D2260" t="s">
        <v>538</v>
      </c>
      <c r="F2260" t="s">
        <v>539</v>
      </c>
      <c r="G2260" t="s">
        <v>540</v>
      </c>
      <c r="H2260" t="s">
        <v>541</v>
      </c>
      <c r="I2260" t="s">
        <v>542</v>
      </c>
      <c r="J2260" t="s">
        <v>543</v>
      </c>
      <c r="K2260">
        <v>21</v>
      </c>
      <c r="L2260" t="s">
        <v>574</v>
      </c>
      <c r="M2260" t="s">
        <v>575</v>
      </c>
      <c r="N2260" t="s">
        <v>546</v>
      </c>
      <c r="O2260" t="s">
        <v>547</v>
      </c>
      <c r="P2260" t="s">
        <v>548</v>
      </c>
      <c r="Q2260" t="s">
        <v>549</v>
      </c>
      <c r="R2260" t="s">
        <v>560</v>
      </c>
      <c r="S2260" t="s">
        <v>561</v>
      </c>
      <c r="T2260" s="113">
        <v>335</v>
      </c>
      <c r="U2260" t="s">
        <v>639</v>
      </c>
    </row>
    <row r="2261" spans="1:21" x14ac:dyDescent="0.25">
      <c r="A2261" t="s">
        <v>85</v>
      </c>
      <c r="B2261" t="s">
        <v>736</v>
      </c>
      <c r="C2261" t="s">
        <v>187</v>
      </c>
      <c r="D2261" t="s">
        <v>538</v>
      </c>
      <c r="F2261" t="s">
        <v>539</v>
      </c>
      <c r="G2261" t="s">
        <v>540</v>
      </c>
      <c r="H2261" t="s">
        <v>541</v>
      </c>
      <c r="I2261" t="s">
        <v>542</v>
      </c>
      <c r="J2261" t="s">
        <v>543</v>
      </c>
      <c r="K2261">
        <v>21</v>
      </c>
      <c r="L2261" t="s">
        <v>574</v>
      </c>
      <c r="M2261" t="s">
        <v>575</v>
      </c>
      <c r="N2261" t="s">
        <v>546</v>
      </c>
      <c r="O2261" t="s">
        <v>547</v>
      </c>
      <c r="P2261" t="s">
        <v>548</v>
      </c>
      <c r="Q2261" t="s">
        <v>549</v>
      </c>
      <c r="R2261" t="s">
        <v>562</v>
      </c>
      <c r="S2261" t="s">
        <v>563</v>
      </c>
      <c r="T2261" s="113">
        <v>1184.7</v>
      </c>
      <c r="U2261" t="s">
        <v>639</v>
      </c>
    </row>
    <row r="2262" spans="1:21" x14ac:dyDescent="0.25">
      <c r="A2262" t="s">
        <v>85</v>
      </c>
      <c r="B2262" t="s">
        <v>736</v>
      </c>
      <c r="C2262" t="s">
        <v>187</v>
      </c>
      <c r="D2262" t="s">
        <v>538</v>
      </c>
      <c r="F2262" t="s">
        <v>539</v>
      </c>
      <c r="G2262" t="s">
        <v>540</v>
      </c>
      <c r="H2262" t="s">
        <v>541</v>
      </c>
      <c r="I2262" t="s">
        <v>542</v>
      </c>
      <c r="J2262" t="s">
        <v>543</v>
      </c>
      <c r="K2262">
        <v>21</v>
      </c>
      <c r="L2262" t="s">
        <v>574</v>
      </c>
      <c r="M2262" t="s">
        <v>575</v>
      </c>
      <c r="N2262" t="s">
        <v>546</v>
      </c>
      <c r="O2262" t="s">
        <v>547</v>
      </c>
      <c r="P2262" t="s">
        <v>548</v>
      </c>
      <c r="Q2262" t="s">
        <v>549</v>
      </c>
      <c r="R2262" t="s">
        <v>564</v>
      </c>
      <c r="S2262" t="s">
        <v>565</v>
      </c>
      <c r="T2262" s="113">
        <v>1142.3</v>
      </c>
      <c r="U2262" t="s">
        <v>639</v>
      </c>
    </row>
    <row r="2263" spans="1:21" x14ac:dyDescent="0.25">
      <c r="A2263" t="s">
        <v>85</v>
      </c>
      <c r="B2263" t="s">
        <v>736</v>
      </c>
      <c r="C2263" t="s">
        <v>187</v>
      </c>
      <c r="D2263" t="s">
        <v>538</v>
      </c>
      <c r="F2263" t="s">
        <v>539</v>
      </c>
      <c r="G2263" t="s">
        <v>540</v>
      </c>
      <c r="H2263" t="s">
        <v>541</v>
      </c>
      <c r="I2263" t="s">
        <v>542</v>
      </c>
      <c r="J2263" t="s">
        <v>543</v>
      </c>
      <c r="K2263">
        <v>21</v>
      </c>
      <c r="L2263" t="s">
        <v>574</v>
      </c>
      <c r="M2263" t="s">
        <v>575</v>
      </c>
      <c r="N2263" t="s">
        <v>546</v>
      </c>
      <c r="O2263" t="s">
        <v>547</v>
      </c>
      <c r="P2263" t="s">
        <v>548</v>
      </c>
      <c r="Q2263" t="s">
        <v>549</v>
      </c>
      <c r="R2263" t="s">
        <v>737</v>
      </c>
      <c r="S2263" t="s">
        <v>738</v>
      </c>
      <c r="T2263" s="113">
        <v>787.2</v>
      </c>
      <c r="U2263" t="s">
        <v>639</v>
      </c>
    </row>
    <row r="2264" spans="1:21" x14ac:dyDescent="0.25">
      <c r="A2264" t="s">
        <v>85</v>
      </c>
      <c r="B2264" t="s">
        <v>736</v>
      </c>
      <c r="C2264" t="s">
        <v>187</v>
      </c>
      <c r="D2264" t="s">
        <v>538</v>
      </c>
      <c r="F2264" t="s">
        <v>539</v>
      </c>
      <c r="G2264" t="s">
        <v>540</v>
      </c>
      <c r="H2264" t="s">
        <v>541</v>
      </c>
      <c r="I2264" t="s">
        <v>542</v>
      </c>
      <c r="J2264" t="s">
        <v>543</v>
      </c>
      <c r="K2264">
        <v>21</v>
      </c>
      <c r="L2264" t="s">
        <v>574</v>
      </c>
      <c r="M2264" t="s">
        <v>575</v>
      </c>
      <c r="N2264" t="s">
        <v>546</v>
      </c>
      <c r="O2264" t="s">
        <v>547</v>
      </c>
      <c r="P2264" t="s">
        <v>548</v>
      </c>
      <c r="Q2264" t="s">
        <v>549</v>
      </c>
      <c r="R2264" t="s">
        <v>568</v>
      </c>
      <c r="S2264" t="s">
        <v>569</v>
      </c>
      <c r="T2264" s="113">
        <v>610</v>
      </c>
      <c r="U2264" t="s">
        <v>639</v>
      </c>
    </row>
    <row r="2265" spans="1:21" x14ac:dyDescent="0.25">
      <c r="A2265" t="s">
        <v>85</v>
      </c>
      <c r="B2265" t="s">
        <v>736</v>
      </c>
      <c r="C2265" t="s">
        <v>187</v>
      </c>
      <c r="D2265" t="s">
        <v>538</v>
      </c>
      <c r="F2265" t="s">
        <v>539</v>
      </c>
      <c r="G2265" t="s">
        <v>540</v>
      </c>
      <c r="H2265" t="s">
        <v>541</v>
      </c>
      <c r="I2265" t="s">
        <v>542</v>
      </c>
      <c r="J2265" t="s">
        <v>543</v>
      </c>
      <c r="K2265">
        <v>21</v>
      </c>
      <c r="L2265" t="s">
        <v>576</v>
      </c>
      <c r="M2265" t="s">
        <v>547</v>
      </c>
      <c r="N2265" t="s">
        <v>546</v>
      </c>
      <c r="O2265" t="s">
        <v>547</v>
      </c>
      <c r="P2265" t="s">
        <v>548</v>
      </c>
      <c r="Q2265" t="s">
        <v>549</v>
      </c>
      <c r="R2265" t="s">
        <v>131</v>
      </c>
      <c r="S2265" t="s">
        <v>550</v>
      </c>
      <c r="T2265" s="113">
        <v>4237</v>
      </c>
      <c r="U2265" t="s">
        <v>639</v>
      </c>
    </row>
    <row r="2266" spans="1:21" x14ac:dyDescent="0.25">
      <c r="A2266" t="s">
        <v>85</v>
      </c>
      <c r="B2266" t="s">
        <v>736</v>
      </c>
      <c r="C2266" t="s">
        <v>187</v>
      </c>
      <c r="D2266" t="s">
        <v>538</v>
      </c>
      <c r="F2266" t="s">
        <v>539</v>
      </c>
      <c r="G2266" t="s">
        <v>540</v>
      </c>
      <c r="H2266" t="s">
        <v>541</v>
      </c>
      <c r="I2266" t="s">
        <v>542</v>
      </c>
      <c r="J2266" t="s">
        <v>543</v>
      </c>
      <c r="K2266">
        <v>21</v>
      </c>
      <c r="L2266" t="s">
        <v>576</v>
      </c>
      <c r="M2266" t="s">
        <v>547</v>
      </c>
      <c r="N2266" t="s">
        <v>546</v>
      </c>
      <c r="O2266" t="s">
        <v>547</v>
      </c>
      <c r="P2266" t="s">
        <v>548</v>
      </c>
      <c r="Q2266" t="s">
        <v>549</v>
      </c>
      <c r="R2266" t="s">
        <v>552</v>
      </c>
      <c r="S2266" t="s">
        <v>553</v>
      </c>
      <c r="T2266" s="113">
        <v>71.099999999999994</v>
      </c>
      <c r="U2266" t="s">
        <v>639</v>
      </c>
    </row>
    <row r="2267" spans="1:21" x14ac:dyDescent="0.25">
      <c r="A2267" t="s">
        <v>85</v>
      </c>
      <c r="B2267" t="s">
        <v>736</v>
      </c>
      <c r="C2267" t="s">
        <v>187</v>
      </c>
      <c r="D2267" t="s">
        <v>538</v>
      </c>
      <c r="F2267" t="s">
        <v>539</v>
      </c>
      <c r="G2267" t="s">
        <v>540</v>
      </c>
      <c r="H2267" t="s">
        <v>541</v>
      </c>
      <c r="I2267" t="s">
        <v>542</v>
      </c>
      <c r="J2267" t="s">
        <v>543</v>
      </c>
      <c r="K2267">
        <v>21</v>
      </c>
      <c r="L2267" t="s">
        <v>576</v>
      </c>
      <c r="M2267" t="s">
        <v>547</v>
      </c>
      <c r="N2267" t="s">
        <v>546</v>
      </c>
      <c r="O2267" t="s">
        <v>547</v>
      </c>
      <c r="P2267" t="s">
        <v>548</v>
      </c>
      <c r="Q2267" t="s">
        <v>549</v>
      </c>
      <c r="R2267" t="s">
        <v>554</v>
      </c>
      <c r="S2267" t="s">
        <v>555</v>
      </c>
      <c r="T2267" s="113">
        <v>448.4</v>
      </c>
      <c r="U2267" t="s">
        <v>639</v>
      </c>
    </row>
    <row r="2268" spans="1:21" x14ac:dyDescent="0.25">
      <c r="A2268" t="s">
        <v>85</v>
      </c>
      <c r="B2268" t="s">
        <v>736</v>
      </c>
      <c r="C2268" t="s">
        <v>187</v>
      </c>
      <c r="D2268" t="s">
        <v>538</v>
      </c>
      <c r="F2268" t="s">
        <v>539</v>
      </c>
      <c r="G2268" t="s">
        <v>540</v>
      </c>
      <c r="H2268" t="s">
        <v>541</v>
      </c>
      <c r="I2268" t="s">
        <v>542</v>
      </c>
      <c r="J2268" t="s">
        <v>543</v>
      </c>
      <c r="K2268">
        <v>21</v>
      </c>
      <c r="L2268" t="s">
        <v>576</v>
      </c>
      <c r="M2268" t="s">
        <v>547</v>
      </c>
      <c r="N2268" t="s">
        <v>546</v>
      </c>
      <c r="O2268" t="s">
        <v>547</v>
      </c>
      <c r="P2268" t="s">
        <v>548</v>
      </c>
      <c r="Q2268" t="s">
        <v>549</v>
      </c>
      <c r="R2268" t="s">
        <v>556</v>
      </c>
      <c r="S2268" t="s">
        <v>557</v>
      </c>
      <c r="T2268" s="113">
        <v>524.79999999999995</v>
      </c>
      <c r="U2268" t="s">
        <v>639</v>
      </c>
    </row>
    <row r="2269" spans="1:21" x14ac:dyDescent="0.25">
      <c r="A2269" t="s">
        <v>85</v>
      </c>
      <c r="B2269" t="s">
        <v>736</v>
      </c>
      <c r="C2269" t="s">
        <v>187</v>
      </c>
      <c r="D2269" t="s">
        <v>538</v>
      </c>
      <c r="F2269" t="s">
        <v>539</v>
      </c>
      <c r="G2269" t="s">
        <v>540</v>
      </c>
      <c r="H2269" t="s">
        <v>541</v>
      </c>
      <c r="I2269" t="s">
        <v>542</v>
      </c>
      <c r="J2269" t="s">
        <v>543</v>
      </c>
      <c r="K2269">
        <v>21</v>
      </c>
      <c r="L2269" t="s">
        <v>576</v>
      </c>
      <c r="M2269" t="s">
        <v>547</v>
      </c>
      <c r="N2269" t="s">
        <v>546</v>
      </c>
      <c r="O2269" t="s">
        <v>547</v>
      </c>
      <c r="P2269" t="s">
        <v>548</v>
      </c>
      <c r="Q2269" t="s">
        <v>549</v>
      </c>
      <c r="R2269" t="s">
        <v>558</v>
      </c>
      <c r="S2269" t="s">
        <v>559</v>
      </c>
      <c r="T2269" s="113">
        <v>295.5</v>
      </c>
      <c r="U2269" t="s">
        <v>639</v>
      </c>
    </row>
    <row r="2270" spans="1:21" x14ac:dyDescent="0.25">
      <c r="A2270" t="s">
        <v>85</v>
      </c>
      <c r="B2270" t="s">
        <v>736</v>
      </c>
      <c r="C2270" t="s">
        <v>187</v>
      </c>
      <c r="D2270" t="s">
        <v>538</v>
      </c>
      <c r="F2270" t="s">
        <v>539</v>
      </c>
      <c r="G2270" t="s">
        <v>540</v>
      </c>
      <c r="H2270" t="s">
        <v>541</v>
      </c>
      <c r="I2270" t="s">
        <v>542</v>
      </c>
      <c r="J2270" t="s">
        <v>543</v>
      </c>
      <c r="K2270">
        <v>21</v>
      </c>
      <c r="L2270" t="s">
        <v>576</v>
      </c>
      <c r="M2270" t="s">
        <v>547</v>
      </c>
      <c r="N2270" t="s">
        <v>546</v>
      </c>
      <c r="O2270" t="s">
        <v>547</v>
      </c>
      <c r="P2270" t="s">
        <v>548</v>
      </c>
      <c r="Q2270" t="s">
        <v>549</v>
      </c>
      <c r="R2270" t="s">
        <v>560</v>
      </c>
      <c r="S2270" t="s">
        <v>561</v>
      </c>
      <c r="T2270" s="113">
        <v>611</v>
      </c>
      <c r="U2270" t="s">
        <v>639</v>
      </c>
    </row>
    <row r="2271" spans="1:21" x14ac:dyDescent="0.25">
      <c r="A2271" t="s">
        <v>85</v>
      </c>
      <c r="B2271" t="s">
        <v>736</v>
      </c>
      <c r="C2271" t="s">
        <v>187</v>
      </c>
      <c r="D2271" t="s">
        <v>538</v>
      </c>
      <c r="F2271" t="s">
        <v>539</v>
      </c>
      <c r="G2271" t="s">
        <v>540</v>
      </c>
      <c r="H2271" t="s">
        <v>541</v>
      </c>
      <c r="I2271" t="s">
        <v>542</v>
      </c>
      <c r="J2271" t="s">
        <v>543</v>
      </c>
      <c r="K2271">
        <v>21</v>
      </c>
      <c r="L2271" t="s">
        <v>576</v>
      </c>
      <c r="M2271" t="s">
        <v>547</v>
      </c>
      <c r="N2271" t="s">
        <v>546</v>
      </c>
      <c r="O2271" t="s">
        <v>547</v>
      </c>
      <c r="P2271" t="s">
        <v>548</v>
      </c>
      <c r="Q2271" t="s">
        <v>549</v>
      </c>
      <c r="R2271" t="s">
        <v>562</v>
      </c>
      <c r="S2271" t="s">
        <v>563</v>
      </c>
      <c r="T2271" s="113">
        <v>1158.9000000000001</v>
      </c>
      <c r="U2271" t="s">
        <v>639</v>
      </c>
    </row>
    <row r="2272" spans="1:21" x14ac:dyDescent="0.25">
      <c r="A2272" t="s">
        <v>85</v>
      </c>
      <c r="B2272" t="s">
        <v>736</v>
      </c>
      <c r="C2272" t="s">
        <v>187</v>
      </c>
      <c r="D2272" t="s">
        <v>538</v>
      </c>
      <c r="F2272" t="s">
        <v>539</v>
      </c>
      <c r="G2272" t="s">
        <v>540</v>
      </c>
      <c r="H2272" t="s">
        <v>541</v>
      </c>
      <c r="I2272" t="s">
        <v>542</v>
      </c>
      <c r="J2272" t="s">
        <v>543</v>
      </c>
      <c r="K2272">
        <v>21</v>
      </c>
      <c r="L2272" t="s">
        <v>576</v>
      </c>
      <c r="M2272" t="s">
        <v>547</v>
      </c>
      <c r="N2272" t="s">
        <v>546</v>
      </c>
      <c r="O2272" t="s">
        <v>547</v>
      </c>
      <c r="P2272" t="s">
        <v>548</v>
      </c>
      <c r="Q2272" t="s">
        <v>549</v>
      </c>
      <c r="R2272" t="s">
        <v>564</v>
      </c>
      <c r="S2272" t="s">
        <v>565</v>
      </c>
      <c r="T2272" s="113">
        <v>381.5</v>
      </c>
      <c r="U2272" t="s">
        <v>639</v>
      </c>
    </row>
    <row r="2273" spans="1:23" x14ac:dyDescent="0.25">
      <c r="A2273" t="s">
        <v>85</v>
      </c>
      <c r="B2273" t="s">
        <v>736</v>
      </c>
      <c r="C2273" t="s">
        <v>187</v>
      </c>
      <c r="D2273" t="s">
        <v>538</v>
      </c>
      <c r="F2273" t="s">
        <v>539</v>
      </c>
      <c r="G2273" t="s">
        <v>540</v>
      </c>
      <c r="H2273" t="s">
        <v>541</v>
      </c>
      <c r="I2273" t="s">
        <v>542</v>
      </c>
      <c r="J2273" t="s">
        <v>543</v>
      </c>
      <c r="K2273">
        <v>21</v>
      </c>
      <c r="L2273" t="s">
        <v>576</v>
      </c>
      <c r="M2273" t="s">
        <v>547</v>
      </c>
      <c r="N2273" t="s">
        <v>546</v>
      </c>
      <c r="O2273" t="s">
        <v>547</v>
      </c>
      <c r="P2273" t="s">
        <v>548</v>
      </c>
      <c r="Q2273" t="s">
        <v>549</v>
      </c>
      <c r="R2273" t="s">
        <v>737</v>
      </c>
      <c r="S2273" t="s">
        <v>738</v>
      </c>
      <c r="T2273" s="113">
        <v>302.39999999999998</v>
      </c>
      <c r="U2273" t="s">
        <v>639</v>
      </c>
    </row>
    <row r="2274" spans="1:23" x14ac:dyDescent="0.25">
      <c r="A2274" t="s">
        <v>85</v>
      </c>
      <c r="B2274" t="s">
        <v>736</v>
      </c>
      <c r="C2274" t="s">
        <v>187</v>
      </c>
      <c r="D2274" t="s">
        <v>538</v>
      </c>
      <c r="F2274" t="s">
        <v>539</v>
      </c>
      <c r="G2274" t="s">
        <v>540</v>
      </c>
      <c r="H2274" t="s">
        <v>541</v>
      </c>
      <c r="I2274" t="s">
        <v>542</v>
      </c>
      <c r="J2274" t="s">
        <v>543</v>
      </c>
      <c r="K2274">
        <v>21</v>
      </c>
      <c r="L2274" t="s">
        <v>576</v>
      </c>
      <c r="M2274" t="s">
        <v>547</v>
      </c>
      <c r="N2274" t="s">
        <v>546</v>
      </c>
      <c r="O2274" t="s">
        <v>547</v>
      </c>
      <c r="P2274" t="s">
        <v>548</v>
      </c>
      <c r="Q2274" t="s">
        <v>549</v>
      </c>
      <c r="R2274" t="s">
        <v>568</v>
      </c>
      <c r="S2274" t="s">
        <v>569</v>
      </c>
      <c r="T2274" s="113">
        <v>443.4</v>
      </c>
      <c r="U2274" t="s">
        <v>639</v>
      </c>
    </row>
    <row r="2275" spans="1:23" s="47" customFormat="1" x14ac:dyDescent="0.25">
      <c r="A2275" s="47" t="s">
        <v>120</v>
      </c>
      <c r="B2275" s="47" t="s">
        <v>739</v>
      </c>
      <c r="C2275" s="47" t="s">
        <v>187</v>
      </c>
      <c r="D2275" s="47" t="s">
        <v>538</v>
      </c>
      <c r="F2275" s="47" t="s">
        <v>539</v>
      </c>
      <c r="G2275" s="47" t="s">
        <v>540</v>
      </c>
      <c r="H2275" s="47" t="s">
        <v>541</v>
      </c>
      <c r="I2275" s="47" t="s">
        <v>542</v>
      </c>
      <c r="J2275" s="47" t="s">
        <v>543</v>
      </c>
      <c r="K2275" s="47">
        <v>21</v>
      </c>
      <c r="L2275" s="47" t="s">
        <v>544</v>
      </c>
      <c r="M2275" s="47" t="s">
        <v>545</v>
      </c>
      <c r="N2275" s="47" t="s">
        <v>546</v>
      </c>
      <c r="O2275" s="47" t="s">
        <v>547</v>
      </c>
      <c r="P2275" s="47" t="s">
        <v>548</v>
      </c>
      <c r="Q2275" s="47" t="s">
        <v>549</v>
      </c>
      <c r="R2275" s="47" t="s">
        <v>131</v>
      </c>
      <c r="S2275" s="47" t="s">
        <v>550</v>
      </c>
      <c r="T2275" s="114">
        <v>70570</v>
      </c>
      <c r="U2275" s="47" t="s">
        <v>740</v>
      </c>
      <c r="V2275" s="53" t="s">
        <v>858</v>
      </c>
      <c r="W2275" s="114">
        <f>SUM(T2276:T2278)</f>
        <v>28093</v>
      </c>
    </row>
    <row r="2276" spans="1:23" s="47" customFormat="1" x14ac:dyDescent="0.25">
      <c r="A2276" s="47" t="s">
        <v>120</v>
      </c>
      <c r="B2276" s="47" t="s">
        <v>739</v>
      </c>
      <c r="C2276" s="47" t="s">
        <v>187</v>
      </c>
      <c r="D2276" s="47" t="s">
        <v>538</v>
      </c>
      <c r="F2276" s="47" t="s">
        <v>539</v>
      </c>
      <c r="G2276" s="47" t="s">
        <v>540</v>
      </c>
      <c r="H2276" s="47" t="s">
        <v>541</v>
      </c>
      <c r="I2276" s="47" t="s">
        <v>542</v>
      </c>
      <c r="J2276" s="47" t="s">
        <v>543</v>
      </c>
      <c r="K2276" s="47">
        <v>21</v>
      </c>
      <c r="L2276" s="47" t="s">
        <v>544</v>
      </c>
      <c r="M2276" s="47" t="s">
        <v>545</v>
      </c>
      <c r="N2276" s="47" t="s">
        <v>546</v>
      </c>
      <c r="O2276" s="47" t="s">
        <v>547</v>
      </c>
      <c r="P2276" s="47" t="s">
        <v>548</v>
      </c>
      <c r="Q2276" s="47" t="s">
        <v>549</v>
      </c>
      <c r="R2276" s="47" t="s">
        <v>552</v>
      </c>
      <c r="S2276" s="47" t="s">
        <v>553</v>
      </c>
      <c r="T2276" s="114">
        <v>4868</v>
      </c>
      <c r="U2276" s="47" t="s">
        <v>740</v>
      </c>
      <c r="V2276" s="53" t="s">
        <v>859</v>
      </c>
      <c r="W2276" s="114">
        <f>SUM(T2279:T2284)</f>
        <v>42477</v>
      </c>
    </row>
    <row r="2277" spans="1:23" s="47" customFormat="1" x14ac:dyDescent="0.25">
      <c r="A2277" s="47" t="s">
        <v>120</v>
      </c>
      <c r="B2277" s="47" t="s">
        <v>739</v>
      </c>
      <c r="C2277" s="47" t="s">
        <v>187</v>
      </c>
      <c r="D2277" s="47" t="s">
        <v>538</v>
      </c>
      <c r="F2277" s="47" t="s">
        <v>539</v>
      </c>
      <c r="G2277" s="47" t="s">
        <v>540</v>
      </c>
      <c r="H2277" s="47" t="s">
        <v>541</v>
      </c>
      <c r="I2277" s="47" t="s">
        <v>542</v>
      </c>
      <c r="J2277" s="47" t="s">
        <v>543</v>
      </c>
      <c r="K2277" s="47">
        <v>21</v>
      </c>
      <c r="L2277" s="47" t="s">
        <v>544</v>
      </c>
      <c r="M2277" s="47" t="s">
        <v>545</v>
      </c>
      <c r="N2277" s="47" t="s">
        <v>546</v>
      </c>
      <c r="O2277" s="47" t="s">
        <v>547</v>
      </c>
      <c r="P2277" s="47" t="s">
        <v>548</v>
      </c>
      <c r="Q2277" s="47" t="s">
        <v>549</v>
      </c>
      <c r="R2277" s="47" t="s">
        <v>554</v>
      </c>
      <c r="S2277" s="47" t="s">
        <v>555</v>
      </c>
      <c r="T2277" s="114">
        <v>12693</v>
      </c>
      <c r="U2277" s="47" t="s">
        <v>740</v>
      </c>
      <c r="V2277" s="53" t="s">
        <v>862</v>
      </c>
      <c r="W2277" s="114">
        <f>SUM(T2276:T2284)</f>
        <v>70570</v>
      </c>
    </row>
    <row r="2278" spans="1:23" s="47" customFormat="1" x14ac:dyDescent="0.25">
      <c r="A2278" s="47" t="s">
        <v>120</v>
      </c>
      <c r="B2278" s="47" t="s">
        <v>739</v>
      </c>
      <c r="C2278" s="47" t="s">
        <v>187</v>
      </c>
      <c r="D2278" s="47" t="s">
        <v>538</v>
      </c>
      <c r="F2278" s="47" t="s">
        <v>539</v>
      </c>
      <c r="G2278" s="47" t="s">
        <v>540</v>
      </c>
      <c r="H2278" s="47" t="s">
        <v>541</v>
      </c>
      <c r="I2278" s="47" t="s">
        <v>542</v>
      </c>
      <c r="J2278" s="47" t="s">
        <v>543</v>
      </c>
      <c r="K2278" s="47">
        <v>21</v>
      </c>
      <c r="L2278" s="47" t="s">
        <v>544</v>
      </c>
      <c r="M2278" s="47" t="s">
        <v>545</v>
      </c>
      <c r="N2278" s="47" t="s">
        <v>546</v>
      </c>
      <c r="O2278" s="47" t="s">
        <v>547</v>
      </c>
      <c r="P2278" s="47" t="s">
        <v>548</v>
      </c>
      <c r="Q2278" s="47" t="s">
        <v>549</v>
      </c>
      <c r="R2278" s="47" t="s">
        <v>556</v>
      </c>
      <c r="S2278" s="47" t="s">
        <v>557</v>
      </c>
      <c r="T2278" s="114">
        <v>10532</v>
      </c>
      <c r="U2278" s="47" t="s">
        <v>740</v>
      </c>
      <c r="V2278" s="53"/>
      <c r="W2278" s="114"/>
    </row>
    <row r="2279" spans="1:23" s="47" customFormat="1" x14ac:dyDescent="0.25">
      <c r="A2279" s="47" t="s">
        <v>120</v>
      </c>
      <c r="B2279" s="47" t="s">
        <v>739</v>
      </c>
      <c r="C2279" s="47" t="s">
        <v>187</v>
      </c>
      <c r="D2279" s="47" t="s">
        <v>538</v>
      </c>
      <c r="F2279" s="47" t="s">
        <v>539</v>
      </c>
      <c r="G2279" s="47" t="s">
        <v>540</v>
      </c>
      <c r="H2279" s="47" t="s">
        <v>541</v>
      </c>
      <c r="I2279" s="47" t="s">
        <v>542</v>
      </c>
      <c r="J2279" s="47" t="s">
        <v>543</v>
      </c>
      <c r="K2279" s="47">
        <v>21</v>
      </c>
      <c r="L2279" s="47" t="s">
        <v>544</v>
      </c>
      <c r="M2279" s="47" t="s">
        <v>545</v>
      </c>
      <c r="N2279" s="47" t="s">
        <v>546</v>
      </c>
      <c r="O2279" s="47" t="s">
        <v>547</v>
      </c>
      <c r="P2279" s="47" t="s">
        <v>548</v>
      </c>
      <c r="Q2279" s="47" t="s">
        <v>549</v>
      </c>
      <c r="R2279" s="47" t="s">
        <v>558</v>
      </c>
      <c r="S2279" s="47" t="s">
        <v>559</v>
      </c>
      <c r="T2279" s="114">
        <v>2101</v>
      </c>
      <c r="U2279" s="47" t="s">
        <v>740</v>
      </c>
      <c r="V2279" s="53"/>
      <c r="W2279" s="114"/>
    </row>
    <row r="2280" spans="1:23" s="47" customFormat="1" x14ac:dyDescent="0.25">
      <c r="A2280" s="47" t="s">
        <v>120</v>
      </c>
      <c r="B2280" s="47" t="s">
        <v>739</v>
      </c>
      <c r="C2280" s="47" t="s">
        <v>187</v>
      </c>
      <c r="D2280" s="47" t="s">
        <v>538</v>
      </c>
      <c r="F2280" s="47" t="s">
        <v>539</v>
      </c>
      <c r="G2280" s="47" t="s">
        <v>540</v>
      </c>
      <c r="H2280" s="47" t="s">
        <v>541</v>
      </c>
      <c r="I2280" s="47" t="s">
        <v>542</v>
      </c>
      <c r="J2280" s="47" t="s">
        <v>543</v>
      </c>
      <c r="K2280" s="47">
        <v>21</v>
      </c>
      <c r="L2280" s="47" t="s">
        <v>544</v>
      </c>
      <c r="M2280" s="47" t="s">
        <v>545</v>
      </c>
      <c r="N2280" s="47" t="s">
        <v>546</v>
      </c>
      <c r="O2280" s="47" t="s">
        <v>547</v>
      </c>
      <c r="P2280" s="47" t="s">
        <v>548</v>
      </c>
      <c r="Q2280" s="47" t="s">
        <v>549</v>
      </c>
      <c r="R2280" s="47" t="s">
        <v>560</v>
      </c>
      <c r="S2280" s="47" t="s">
        <v>561</v>
      </c>
      <c r="T2280" s="114">
        <v>9868</v>
      </c>
      <c r="U2280" s="47" t="s">
        <v>740</v>
      </c>
      <c r="V2280" s="53"/>
      <c r="W2280" s="114"/>
    </row>
    <row r="2281" spans="1:23" s="47" customFormat="1" x14ac:dyDescent="0.25">
      <c r="A2281" s="47" t="s">
        <v>120</v>
      </c>
      <c r="B2281" s="47" t="s">
        <v>739</v>
      </c>
      <c r="C2281" s="47" t="s">
        <v>187</v>
      </c>
      <c r="D2281" s="47" t="s">
        <v>538</v>
      </c>
      <c r="F2281" s="47" t="s">
        <v>539</v>
      </c>
      <c r="G2281" s="47" t="s">
        <v>540</v>
      </c>
      <c r="H2281" s="47" t="s">
        <v>541</v>
      </c>
      <c r="I2281" s="47" t="s">
        <v>542</v>
      </c>
      <c r="J2281" s="47" t="s">
        <v>543</v>
      </c>
      <c r="K2281" s="47">
        <v>21</v>
      </c>
      <c r="L2281" s="47" t="s">
        <v>544</v>
      </c>
      <c r="M2281" s="47" t="s">
        <v>545</v>
      </c>
      <c r="N2281" s="47" t="s">
        <v>546</v>
      </c>
      <c r="O2281" s="47" t="s">
        <v>547</v>
      </c>
      <c r="P2281" s="47" t="s">
        <v>548</v>
      </c>
      <c r="Q2281" s="47" t="s">
        <v>549</v>
      </c>
      <c r="R2281" s="47" t="s">
        <v>562</v>
      </c>
      <c r="S2281" s="47" t="s">
        <v>563</v>
      </c>
      <c r="T2281" s="114">
        <v>3147</v>
      </c>
      <c r="U2281" s="47" t="s">
        <v>740</v>
      </c>
      <c r="V2281" s="53"/>
      <c r="W2281" s="114"/>
    </row>
    <row r="2282" spans="1:23" s="47" customFormat="1" x14ac:dyDescent="0.25">
      <c r="A2282" s="47" t="s">
        <v>120</v>
      </c>
      <c r="B2282" s="47" t="s">
        <v>739</v>
      </c>
      <c r="C2282" s="47" t="s">
        <v>187</v>
      </c>
      <c r="D2282" s="47" t="s">
        <v>538</v>
      </c>
      <c r="F2282" s="47" t="s">
        <v>539</v>
      </c>
      <c r="G2282" s="47" t="s">
        <v>540</v>
      </c>
      <c r="H2282" s="47" t="s">
        <v>541</v>
      </c>
      <c r="I2282" s="47" t="s">
        <v>542</v>
      </c>
      <c r="J2282" s="47" t="s">
        <v>543</v>
      </c>
      <c r="K2282" s="47">
        <v>21</v>
      </c>
      <c r="L2282" s="47" t="s">
        <v>544</v>
      </c>
      <c r="M2282" s="47" t="s">
        <v>545</v>
      </c>
      <c r="N2282" s="47" t="s">
        <v>546</v>
      </c>
      <c r="O2282" s="47" t="s">
        <v>547</v>
      </c>
      <c r="P2282" s="47" t="s">
        <v>548</v>
      </c>
      <c r="Q2282" s="47" t="s">
        <v>549</v>
      </c>
      <c r="R2282" s="47" t="s">
        <v>564</v>
      </c>
      <c r="S2282" s="47" t="s">
        <v>565</v>
      </c>
      <c r="T2282" s="114">
        <v>10666</v>
      </c>
      <c r="U2282" s="47" t="s">
        <v>740</v>
      </c>
      <c r="V2282" s="53"/>
      <c r="W2282" s="114"/>
    </row>
    <row r="2283" spans="1:23" s="47" customFormat="1" x14ac:dyDescent="0.25">
      <c r="A2283" s="47" t="s">
        <v>120</v>
      </c>
      <c r="B2283" s="47" t="s">
        <v>739</v>
      </c>
      <c r="C2283" s="47" t="s">
        <v>187</v>
      </c>
      <c r="D2283" s="47" t="s">
        <v>538</v>
      </c>
      <c r="F2283" s="47" t="s">
        <v>539</v>
      </c>
      <c r="G2283" s="47" t="s">
        <v>540</v>
      </c>
      <c r="H2283" s="47" t="s">
        <v>541</v>
      </c>
      <c r="I2283" s="47" t="s">
        <v>542</v>
      </c>
      <c r="J2283" s="47" t="s">
        <v>543</v>
      </c>
      <c r="K2283" s="47">
        <v>21</v>
      </c>
      <c r="L2283" s="47" t="s">
        <v>544</v>
      </c>
      <c r="M2283" s="47" t="s">
        <v>545</v>
      </c>
      <c r="N2283" s="47" t="s">
        <v>546</v>
      </c>
      <c r="O2283" s="47" t="s">
        <v>547</v>
      </c>
      <c r="P2283" s="47" t="s">
        <v>548</v>
      </c>
      <c r="Q2283" s="47" t="s">
        <v>549</v>
      </c>
      <c r="R2283" s="47" t="s">
        <v>566</v>
      </c>
      <c r="S2283" s="47" t="s">
        <v>567</v>
      </c>
      <c r="T2283" s="114">
        <v>8650</v>
      </c>
      <c r="U2283" s="47" t="s">
        <v>740</v>
      </c>
      <c r="V2283" s="53"/>
      <c r="W2283" s="114"/>
    </row>
    <row r="2284" spans="1:23" s="47" customFormat="1" x14ac:dyDescent="0.25">
      <c r="A2284" s="47" t="s">
        <v>120</v>
      </c>
      <c r="B2284" s="47" t="s">
        <v>739</v>
      </c>
      <c r="C2284" s="47" t="s">
        <v>187</v>
      </c>
      <c r="D2284" s="47" t="s">
        <v>538</v>
      </c>
      <c r="F2284" s="47" t="s">
        <v>539</v>
      </c>
      <c r="G2284" s="47" t="s">
        <v>540</v>
      </c>
      <c r="H2284" s="47" t="s">
        <v>541</v>
      </c>
      <c r="I2284" s="47" t="s">
        <v>542</v>
      </c>
      <c r="J2284" s="47" t="s">
        <v>543</v>
      </c>
      <c r="K2284" s="47">
        <v>21</v>
      </c>
      <c r="L2284" s="47" t="s">
        <v>544</v>
      </c>
      <c r="M2284" s="47" t="s">
        <v>545</v>
      </c>
      <c r="N2284" s="47" t="s">
        <v>546</v>
      </c>
      <c r="O2284" s="47" t="s">
        <v>547</v>
      </c>
      <c r="P2284" s="47" t="s">
        <v>548</v>
      </c>
      <c r="Q2284" s="47" t="s">
        <v>549</v>
      </c>
      <c r="R2284" s="47" t="s">
        <v>568</v>
      </c>
      <c r="S2284" s="47" t="s">
        <v>569</v>
      </c>
      <c r="T2284" s="114">
        <v>8045</v>
      </c>
      <c r="U2284" s="47" t="s">
        <v>740</v>
      </c>
      <c r="V2284" s="53"/>
      <c r="W2284" s="114"/>
    </row>
    <row r="2285" spans="1:23" x14ac:dyDescent="0.25">
      <c r="A2285" t="s">
        <v>120</v>
      </c>
      <c r="B2285" t="s">
        <v>739</v>
      </c>
      <c r="C2285" t="s">
        <v>187</v>
      </c>
      <c r="D2285" t="s">
        <v>538</v>
      </c>
      <c r="F2285" t="s">
        <v>539</v>
      </c>
      <c r="G2285" t="s">
        <v>540</v>
      </c>
      <c r="H2285" t="s">
        <v>541</v>
      </c>
      <c r="I2285" t="s">
        <v>542</v>
      </c>
      <c r="J2285" t="s">
        <v>543</v>
      </c>
      <c r="K2285">
        <v>21</v>
      </c>
      <c r="L2285" t="s">
        <v>574</v>
      </c>
      <c r="M2285" t="s">
        <v>575</v>
      </c>
      <c r="N2285" t="s">
        <v>546</v>
      </c>
      <c r="O2285" t="s">
        <v>547</v>
      </c>
      <c r="P2285" t="s">
        <v>548</v>
      </c>
      <c r="Q2285" t="s">
        <v>549</v>
      </c>
      <c r="R2285" t="s">
        <v>131</v>
      </c>
      <c r="S2285" t="s">
        <v>550</v>
      </c>
      <c r="T2285" s="113">
        <v>35650</v>
      </c>
      <c r="U2285" t="s">
        <v>740</v>
      </c>
    </row>
    <row r="2286" spans="1:23" x14ac:dyDescent="0.25">
      <c r="A2286" t="s">
        <v>120</v>
      </c>
      <c r="B2286" t="s">
        <v>739</v>
      </c>
      <c r="C2286" t="s">
        <v>187</v>
      </c>
      <c r="D2286" t="s">
        <v>538</v>
      </c>
      <c r="F2286" t="s">
        <v>539</v>
      </c>
      <c r="G2286" t="s">
        <v>540</v>
      </c>
      <c r="H2286" t="s">
        <v>541</v>
      </c>
      <c r="I2286" t="s">
        <v>542</v>
      </c>
      <c r="J2286" t="s">
        <v>543</v>
      </c>
      <c r="K2286">
        <v>21</v>
      </c>
      <c r="L2286" t="s">
        <v>574</v>
      </c>
      <c r="M2286" t="s">
        <v>575</v>
      </c>
      <c r="N2286" t="s">
        <v>546</v>
      </c>
      <c r="O2286" t="s">
        <v>547</v>
      </c>
      <c r="P2286" t="s">
        <v>548</v>
      </c>
      <c r="Q2286" t="s">
        <v>549</v>
      </c>
      <c r="R2286" t="s">
        <v>552</v>
      </c>
      <c r="S2286" t="s">
        <v>553</v>
      </c>
      <c r="T2286" s="113">
        <v>2985</v>
      </c>
      <c r="U2286" t="s">
        <v>740</v>
      </c>
    </row>
    <row r="2287" spans="1:23" x14ac:dyDescent="0.25">
      <c r="A2287" t="s">
        <v>120</v>
      </c>
      <c r="B2287" t="s">
        <v>739</v>
      </c>
      <c r="C2287" t="s">
        <v>187</v>
      </c>
      <c r="D2287" t="s">
        <v>538</v>
      </c>
      <c r="F2287" t="s">
        <v>539</v>
      </c>
      <c r="G2287" t="s">
        <v>540</v>
      </c>
      <c r="H2287" t="s">
        <v>541</v>
      </c>
      <c r="I2287" t="s">
        <v>542</v>
      </c>
      <c r="J2287" t="s">
        <v>543</v>
      </c>
      <c r="K2287">
        <v>21</v>
      </c>
      <c r="L2287" t="s">
        <v>574</v>
      </c>
      <c r="M2287" t="s">
        <v>575</v>
      </c>
      <c r="N2287" t="s">
        <v>546</v>
      </c>
      <c r="O2287" t="s">
        <v>547</v>
      </c>
      <c r="P2287" t="s">
        <v>548</v>
      </c>
      <c r="Q2287" t="s">
        <v>549</v>
      </c>
      <c r="R2287" t="s">
        <v>554</v>
      </c>
      <c r="S2287" t="s">
        <v>555</v>
      </c>
      <c r="T2287" s="113">
        <v>4923</v>
      </c>
      <c r="U2287" t="s">
        <v>740</v>
      </c>
    </row>
    <row r="2288" spans="1:23" x14ac:dyDescent="0.25">
      <c r="A2288" t="s">
        <v>120</v>
      </c>
      <c r="B2288" t="s">
        <v>739</v>
      </c>
      <c r="C2288" t="s">
        <v>187</v>
      </c>
      <c r="D2288" t="s">
        <v>538</v>
      </c>
      <c r="F2288" t="s">
        <v>539</v>
      </c>
      <c r="G2288" t="s">
        <v>540</v>
      </c>
      <c r="H2288" t="s">
        <v>541</v>
      </c>
      <c r="I2288" t="s">
        <v>542</v>
      </c>
      <c r="J2288" t="s">
        <v>543</v>
      </c>
      <c r="K2288">
        <v>21</v>
      </c>
      <c r="L2288" t="s">
        <v>574</v>
      </c>
      <c r="M2288" t="s">
        <v>575</v>
      </c>
      <c r="N2288" t="s">
        <v>546</v>
      </c>
      <c r="O2288" t="s">
        <v>547</v>
      </c>
      <c r="P2288" t="s">
        <v>548</v>
      </c>
      <c r="Q2288" t="s">
        <v>549</v>
      </c>
      <c r="R2288" t="s">
        <v>556</v>
      </c>
      <c r="S2288" t="s">
        <v>557</v>
      </c>
      <c r="T2288" s="113">
        <v>3441</v>
      </c>
      <c r="U2288" t="s">
        <v>740</v>
      </c>
    </row>
    <row r="2289" spans="1:21" x14ac:dyDescent="0.25">
      <c r="A2289" t="s">
        <v>120</v>
      </c>
      <c r="B2289" t="s">
        <v>739</v>
      </c>
      <c r="C2289" t="s">
        <v>187</v>
      </c>
      <c r="D2289" t="s">
        <v>538</v>
      </c>
      <c r="F2289" t="s">
        <v>539</v>
      </c>
      <c r="G2289" t="s">
        <v>540</v>
      </c>
      <c r="H2289" t="s">
        <v>541</v>
      </c>
      <c r="I2289" t="s">
        <v>542</v>
      </c>
      <c r="J2289" t="s">
        <v>543</v>
      </c>
      <c r="K2289">
        <v>21</v>
      </c>
      <c r="L2289" t="s">
        <v>574</v>
      </c>
      <c r="M2289" t="s">
        <v>575</v>
      </c>
      <c r="N2289" t="s">
        <v>546</v>
      </c>
      <c r="O2289" t="s">
        <v>547</v>
      </c>
      <c r="P2289" t="s">
        <v>548</v>
      </c>
      <c r="Q2289" t="s">
        <v>549</v>
      </c>
      <c r="R2289" t="s">
        <v>558</v>
      </c>
      <c r="S2289" t="s">
        <v>559</v>
      </c>
      <c r="T2289" s="113">
        <v>208</v>
      </c>
      <c r="U2289" t="s">
        <v>740</v>
      </c>
    </row>
    <row r="2290" spans="1:21" x14ac:dyDescent="0.25">
      <c r="A2290" t="s">
        <v>120</v>
      </c>
      <c r="B2290" t="s">
        <v>739</v>
      </c>
      <c r="C2290" t="s">
        <v>187</v>
      </c>
      <c r="D2290" t="s">
        <v>538</v>
      </c>
      <c r="F2290" t="s">
        <v>539</v>
      </c>
      <c r="G2290" t="s">
        <v>540</v>
      </c>
      <c r="H2290" t="s">
        <v>541</v>
      </c>
      <c r="I2290" t="s">
        <v>542</v>
      </c>
      <c r="J2290" t="s">
        <v>543</v>
      </c>
      <c r="K2290">
        <v>21</v>
      </c>
      <c r="L2290" t="s">
        <v>574</v>
      </c>
      <c r="M2290" t="s">
        <v>575</v>
      </c>
      <c r="N2290" t="s">
        <v>546</v>
      </c>
      <c r="O2290" t="s">
        <v>547</v>
      </c>
      <c r="P2290" t="s">
        <v>548</v>
      </c>
      <c r="Q2290" t="s">
        <v>549</v>
      </c>
      <c r="R2290" t="s">
        <v>560</v>
      </c>
      <c r="S2290" t="s">
        <v>561</v>
      </c>
      <c r="T2290" s="113">
        <v>2875</v>
      </c>
      <c r="U2290" t="s">
        <v>740</v>
      </c>
    </row>
    <row r="2291" spans="1:21" x14ac:dyDescent="0.25">
      <c r="A2291" t="s">
        <v>120</v>
      </c>
      <c r="B2291" t="s">
        <v>739</v>
      </c>
      <c r="C2291" t="s">
        <v>187</v>
      </c>
      <c r="D2291" t="s">
        <v>538</v>
      </c>
      <c r="F2291" t="s">
        <v>539</v>
      </c>
      <c r="G2291" t="s">
        <v>540</v>
      </c>
      <c r="H2291" t="s">
        <v>541</v>
      </c>
      <c r="I2291" t="s">
        <v>542</v>
      </c>
      <c r="J2291" t="s">
        <v>543</v>
      </c>
      <c r="K2291">
        <v>21</v>
      </c>
      <c r="L2291" t="s">
        <v>574</v>
      </c>
      <c r="M2291" t="s">
        <v>575</v>
      </c>
      <c r="N2291" t="s">
        <v>546</v>
      </c>
      <c r="O2291" t="s">
        <v>547</v>
      </c>
      <c r="P2291" t="s">
        <v>548</v>
      </c>
      <c r="Q2291" t="s">
        <v>549</v>
      </c>
      <c r="R2291" t="s">
        <v>562</v>
      </c>
      <c r="S2291" t="s">
        <v>563</v>
      </c>
      <c r="T2291" s="113">
        <v>1543</v>
      </c>
      <c r="U2291" t="s">
        <v>740</v>
      </c>
    </row>
    <row r="2292" spans="1:21" x14ac:dyDescent="0.25">
      <c r="A2292" t="s">
        <v>120</v>
      </c>
      <c r="B2292" t="s">
        <v>739</v>
      </c>
      <c r="C2292" t="s">
        <v>187</v>
      </c>
      <c r="D2292" t="s">
        <v>538</v>
      </c>
      <c r="F2292" t="s">
        <v>539</v>
      </c>
      <c r="G2292" t="s">
        <v>540</v>
      </c>
      <c r="H2292" t="s">
        <v>541</v>
      </c>
      <c r="I2292" t="s">
        <v>542</v>
      </c>
      <c r="J2292" t="s">
        <v>543</v>
      </c>
      <c r="K2292">
        <v>21</v>
      </c>
      <c r="L2292" t="s">
        <v>574</v>
      </c>
      <c r="M2292" t="s">
        <v>575</v>
      </c>
      <c r="N2292" t="s">
        <v>546</v>
      </c>
      <c r="O2292" t="s">
        <v>547</v>
      </c>
      <c r="P2292" t="s">
        <v>548</v>
      </c>
      <c r="Q2292" t="s">
        <v>549</v>
      </c>
      <c r="R2292" t="s">
        <v>564</v>
      </c>
      <c r="S2292" t="s">
        <v>565</v>
      </c>
      <c r="T2292" s="113">
        <v>8135</v>
      </c>
      <c r="U2292" t="s">
        <v>740</v>
      </c>
    </row>
    <row r="2293" spans="1:21" x14ac:dyDescent="0.25">
      <c r="A2293" t="s">
        <v>120</v>
      </c>
      <c r="B2293" t="s">
        <v>739</v>
      </c>
      <c r="C2293" t="s">
        <v>187</v>
      </c>
      <c r="D2293" t="s">
        <v>538</v>
      </c>
      <c r="F2293" t="s">
        <v>539</v>
      </c>
      <c r="G2293" t="s">
        <v>540</v>
      </c>
      <c r="H2293" t="s">
        <v>541</v>
      </c>
      <c r="I2293" t="s">
        <v>542</v>
      </c>
      <c r="J2293" t="s">
        <v>543</v>
      </c>
      <c r="K2293">
        <v>21</v>
      </c>
      <c r="L2293" t="s">
        <v>574</v>
      </c>
      <c r="M2293" t="s">
        <v>575</v>
      </c>
      <c r="N2293" t="s">
        <v>546</v>
      </c>
      <c r="O2293" t="s">
        <v>547</v>
      </c>
      <c r="P2293" t="s">
        <v>548</v>
      </c>
      <c r="Q2293" t="s">
        <v>549</v>
      </c>
      <c r="R2293" t="s">
        <v>566</v>
      </c>
      <c r="S2293" t="s">
        <v>567</v>
      </c>
      <c r="T2293" s="113">
        <v>7559</v>
      </c>
      <c r="U2293" t="s">
        <v>740</v>
      </c>
    </row>
    <row r="2294" spans="1:21" x14ac:dyDescent="0.25">
      <c r="A2294" t="s">
        <v>120</v>
      </c>
      <c r="B2294" t="s">
        <v>739</v>
      </c>
      <c r="C2294" t="s">
        <v>187</v>
      </c>
      <c r="D2294" t="s">
        <v>538</v>
      </c>
      <c r="F2294" t="s">
        <v>539</v>
      </c>
      <c r="G2294" t="s">
        <v>540</v>
      </c>
      <c r="H2294" t="s">
        <v>541</v>
      </c>
      <c r="I2294" t="s">
        <v>542</v>
      </c>
      <c r="J2294" t="s">
        <v>543</v>
      </c>
      <c r="K2294">
        <v>21</v>
      </c>
      <c r="L2294" t="s">
        <v>574</v>
      </c>
      <c r="M2294" t="s">
        <v>575</v>
      </c>
      <c r="N2294" t="s">
        <v>546</v>
      </c>
      <c r="O2294" t="s">
        <v>547</v>
      </c>
      <c r="P2294" t="s">
        <v>548</v>
      </c>
      <c r="Q2294" t="s">
        <v>549</v>
      </c>
      <c r="R2294" t="s">
        <v>568</v>
      </c>
      <c r="S2294" t="s">
        <v>569</v>
      </c>
      <c r="T2294" s="113">
        <v>3981</v>
      </c>
      <c r="U2294" t="s">
        <v>740</v>
      </c>
    </row>
    <row r="2295" spans="1:21" x14ac:dyDescent="0.25">
      <c r="A2295" t="s">
        <v>120</v>
      </c>
      <c r="B2295" t="s">
        <v>739</v>
      </c>
      <c r="C2295" t="s">
        <v>187</v>
      </c>
      <c r="D2295" t="s">
        <v>538</v>
      </c>
      <c r="F2295" t="s">
        <v>539</v>
      </c>
      <c r="G2295" t="s">
        <v>540</v>
      </c>
      <c r="H2295" t="s">
        <v>541</v>
      </c>
      <c r="I2295" t="s">
        <v>542</v>
      </c>
      <c r="J2295" t="s">
        <v>543</v>
      </c>
      <c r="K2295">
        <v>21</v>
      </c>
      <c r="L2295" t="s">
        <v>576</v>
      </c>
      <c r="M2295" t="s">
        <v>547</v>
      </c>
      <c r="N2295" t="s">
        <v>546</v>
      </c>
      <c r="O2295" t="s">
        <v>547</v>
      </c>
      <c r="P2295" t="s">
        <v>548</v>
      </c>
      <c r="Q2295" t="s">
        <v>549</v>
      </c>
      <c r="R2295" t="s">
        <v>131</v>
      </c>
      <c r="S2295" t="s">
        <v>550</v>
      </c>
      <c r="T2295" s="113">
        <v>34920</v>
      </c>
      <c r="U2295" t="s">
        <v>740</v>
      </c>
    </row>
    <row r="2296" spans="1:21" x14ac:dyDescent="0.25">
      <c r="A2296" t="s">
        <v>120</v>
      </c>
      <c r="B2296" t="s">
        <v>739</v>
      </c>
      <c r="C2296" t="s">
        <v>187</v>
      </c>
      <c r="D2296" t="s">
        <v>538</v>
      </c>
      <c r="F2296" t="s">
        <v>539</v>
      </c>
      <c r="G2296" t="s">
        <v>540</v>
      </c>
      <c r="H2296" t="s">
        <v>541</v>
      </c>
      <c r="I2296" t="s">
        <v>542</v>
      </c>
      <c r="J2296" t="s">
        <v>543</v>
      </c>
      <c r="K2296">
        <v>21</v>
      </c>
      <c r="L2296" t="s">
        <v>576</v>
      </c>
      <c r="M2296" t="s">
        <v>547</v>
      </c>
      <c r="N2296" t="s">
        <v>546</v>
      </c>
      <c r="O2296" t="s">
        <v>547</v>
      </c>
      <c r="P2296" t="s">
        <v>548</v>
      </c>
      <c r="Q2296" t="s">
        <v>549</v>
      </c>
      <c r="R2296" t="s">
        <v>552</v>
      </c>
      <c r="S2296" t="s">
        <v>553</v>
      </c>
      <c r="T2296" s="113">
        <v>1883</v>
      </c>
      <c r="U2296" t="s">
        <v>740</v>
      </c>
    </row>
    <row r="2297" spans="1:21" x14ac:dyDescent="0.25">
      <c r="A2297" t="s">
        <v>120</v>
      </c>
      <c r="B2297" t="s">
        <v>739</v>
      </c>
      <c r="C2297" t="s">
        <v>187</v>
      </c>
      <c r="D2297" t="s">
        <v>538</v>
      </c>
      <c r="F2297" t="s">
        <v>539</v>
      </c>
      <c r="G2297" t="s">
        <v>540</v>
      </c>
      <c r="H2297" t="s">
        <v>541</v>
      </c>
      <c r="I2297" t="s">
        <v>542</v>
      </c>
      <c r="J2297" t="s">
        <v>543</v>
      </c>
      <c r="K2297">
        <v>21</v>
      </c>
      <c r="L2297" t="s">
        <v>576</v>
      </c>
      <c r="M2297" t="s">
        <v>547</v>
      </c>
      <c r="N2297" t="s">
        <v>546</v>
      </c>
      <c r="O2297" t="s">
        <v>547</v>
      </c>
      <c r="P2297" t="s">
        <v>548</v>
      </c>
      <c r="Q2297" t="s">
        <v>549</v>
      </c>
      <c r="R2297" t="s">
        <v>554</v>
      </c>
      <c r="S2297" t="s">
        <v>555</v>
      </c>
      <c r="T2297" s="113">
        <v>7771</v>
      </c>
      <c r="U2297" t="s">
        <v>740</v>
      </c>
    </row>
    <row r="2298" spans="1:21" x14ac:dyDescent="0.25">
      <c r="A2298" t="s">
        <v>120</v>
      </c>
      <c r="B2298" t="s">
        <v>739</v>
      </c>
      <c r="C2298" t="s">
        <v>187</v>
      </c>
      <c r="D2298" t="s">
        <v>538</v>
      </c>
      <c r="F2298" t="s">
        <v>539</v>
      </c>
      <c r="G2298" t="s">
        <v>540</v>
      </c>
      <c r="H2298" t="s">
        <v>541</v>
      </c>
      <c r="I2298" t="s">
        <v>542</v>
      </c>
      <c r="J2298" t="s">
        <v>543</v>
      </c>
      <c r="K2298">
        <v>21</v>
      </c>
      <c r="L2298" t="s">
        <v>576</v>
      </c>
      <c r="M2298" t="s">
        <v>547</v>
      </c>
      <c r="N2298" t="s">
        <v>546</v>
      </c>
      <c r="O2298" t="s">
        <v>547</v>
      </c>
      <c r="P2298" t="s">
        <v>548</v>
      </c>
      <c r="Q2298" t="s">
        <v>549</v>
      </c>
      <c r="R2298" t="s">
        <v>556</v>
      </c>
      <c r="S2298" t="s">
        <v>557</v>
      </c>
      <c r="T2298" s="113">
        <v>7091</v>
      </c>
      <c r="U2298" t="s">
        <v>740</v>
      </c>
    </row>
    <row r="2299" spans="1:21" x14ac:dyDescent="0.25">
      <c r="A2299" t="s">
        <v>120</v>
      </c>
      <c r="B2299" t="s">
        <v>739</v>
      </c>
      <c r="C2299" t="s">
        <v>187</v>
      </c>
      <c r="D2299" t="s">
        <v>538</v>
      </c>
      <c r="F2299" t="s">
        <v>539</v>
      </c>
      <c r="G2299" t="s">
        <v>540</v>
      </c>
      <c r="H2299" t="s">
        <v>541</v>
      </c>
      <c r="I2299" t="s">
        <v>542</v>
      </c>
      <c r="J2299" t="s">
        <v>543</v>
      </c>
      <c r="K2299">
        <v>21</v>
      </c>
      <c r="L2299" t="s">
        <v>576</v>
      </c>
      <c r="M2299" t="s">
        <v>547</v>
      </c>
      <c r="N2299" t="s">
        <v>546</v>
      </c>
      <c r="O2299" t="s">
        <v>547</v>
      </c>
      <c r="P2299" t="s">
        <v>548</v>
      </c>
      <c r="Q2299" t="s">
        <v>549</v>
      </c>
      <c r="R2299" t="s">
        <v>558</v>
      </c>
      <c r="S2299" t="s">
        <v>559</v>
      </c>
      <c r="T2299" s="113">
        <v>1893</v>
      </c>
      <c r="U2299" t="s">
        <v>740</v>
      </c>
    </row>
    <row r="2300" spans="1:21" x14ac:dyDescent="0.25">
      <c r="A2300" t="s">
        <v>120</v>
      </c>
      <c r="B2300" t="s">
        <v>739</v>
      </c>
      <c r="C2300" t="s">
        <v>187</v>
      </c>
      <c r="D2300" t="s">
        <v>538</v>
      </c>
      <c r="F2300" t="s">
        <v>539</v>
      </c>
      <c r="G2300" t="s">
        <v>540</v>
      </c>
      <c r="H2300" t="s">
        <v>541</v>
      </c>
      <c r="I2300" t="s">
        <v>542</v>
      </c>
      <c r="J2300" t="s">
        <v>543</v>
      </c>
      <c r="K2300">
        <v>21</v>
      </c>
      <c r="L2300" t="s">
        <v>576</v>
      </c>
      <c r="M2300" t="s">
        <v>547</v>
      </c>
      <c r="N2300" t="s">
        <v>546</v>
      </c>
      <c r="O2300" t="s">
        <v>547</v>
      </c>
      <c r="P2300" t="s">
        <v>548</v>
      </c>
      <c r="Q2300" t="s">
        <v>549</v>
      </c>
      <c r="R2300" t="s">
        <v>560</v>
      </c>
      <c r="S2300" t="s">
        <v>561</v>
      </c>
      <c r="T2300" s="113">
        <v>6993</v>
      </c>
      <c r="U2300" t="s">
        <v>740</v>
      </c>
    </row>
    <row r="2301" spans="1:21" x14ac:dyDescent="0.25">
      <c r="A2301" t="s">
        <v>120</v>
      </c>
      <c r="B2301" t="s">
        <v>739</v>
      </c>
      <c r="C2301" t="s">
        <v>187</v>
      </c>
      <c r="D2301" t="s">
        <v>538</v>
      </c>
      <c r="F2301" t="s">
        <v>539</v>
      </c>
      <c r="G2301" t="s">
        <v>540</v>
      </c>
      <c r="H2301" t="s">
        <v>541</v>
      </c>
      <c r="I2301" t="s">
        <v>542</v>
      </c>
      <c r="J2301" t="s">
        <v>543</v>
      </c>
      <c r="K2301">
        <v>21</v>
      </c>
      <c r="L2301" t="s">
        <v>576</v>
      </c>
      <c r="M2301" t="s">
        <v>547</v>
      </c>
      <c r="N2301" t="s">
        <v>546</v>
      </c>
      <c r="O2301" t="s">
        <v>547</v>
      </c>
      <c r="P2301" t="s">
        <v>548</v>
      </c>
      <c r="Q2301" t="s">
        <v>549</v>
      </c>
      <c r="R2301" t="s">
        <v>562</v>
      </c>
      <c r="S2301" t="s">
        <v>563</v>
      </c>
      <c r="T2301" s="113">
        <v>1604</v>
      </c>
      <c r="U2301" t="s">
        <v>740</v>
      </c>
    </row>
    <row r="2302" spans="1:21" x14ac:dyDescent="0.25">
      <c r="A2302" t="s">
        <v>120</v>
      </c>
      <c r="B2302" t="s">
        <v>739</v>
      </c>
      <c r="C2302" t="s">
        <v>187</v>
      </c>
      <c r="D2302" t="s">
        <v>538</v>
      </c>
      <c r="F2302" t="s">
        <v>539</v>
      </c>
      <c r="G2302" t="s">
        <v>540</v>
      </c>
      <c r="H2302" t="s">
        <v>541</v>
      </c>
      <c r="I2302" t="s">
        <v>542</v>
      </c>
      <c r="J2302" t="s">
        <v>543</v>
      </c>
      <c r="K2302">
        <v>21</v>
      </c>
      <c r="L2302" t="s">
        <v>576</v>
      </c>
      <c r="M2302" t="s">
        <v>547</v>
      </c>
      <c r="N2302" t="s">
        <v>546</v>
      </c>
      <c r="O2302" t="s">
        <v>547</v>
      </c>
      <c r="P2302" t="s">
        <v>548</v>
      </c>
      <c r="Q2302" t="s">
        <v>549</v>
      </c>
      <c r="R2302" t="s">
        <v>564</v>
      </c>
      <c r="S2302" t="s">
        <v>565</v>
      </c>
      <c r="T2302" s="113">
        <v>2531</v>
      </c>
      <c r="U2302" t="s">
        <v>740</v>
      </c>
    </row>
    <row r="2303" spans="1:21" x14ac:dyDescent="0.25">
      <c r="A2303" t="s">
        <v>120</v>
      </c>
      <c r="B2303" t="s">
        <v>739</v>
      </c>
      <c r="C2303" t="s">
        <v>187</v>
      </c>
      <c r="D2303" t="s">
        <v>538</v>
      </c>
      <c r="F2303" t="s">
        <v>539</v>
      </c>
      <c r="G2303" t="s">
        <v>540</v>
      </c>
      <c r="H2303" t="s">
        <v>541</v>
      </c>
      <c r="I2303" t="s">
        <v>542</v>
      </c>
      <c r="J2303" t="s">
        <v>543</v>
      </c>
      <c r="K2303">
        <v>21</v>
      </c>
      <c r="L2303" t="s">
        <v>576</v>
      </c>
      <c r="M2303" t="s">
        <v>547</v>
      </c>
      <c r="N2303" t="s">
        <v>546</v>
      </c>
      <c r="O2303" t="s">
        <v>547</v>
      </c>
      <c r="P2303" t="s">
        <v>548</v>
      </c>
      <c r="Q2303" t="s">
        <v>549</v>
      </c>
      <c r="R2303" t="s">
        <v>566</v>
      </c>
      <c r="S2303" t="s">
        <v>567</v>
      </c>
      <c r="T2303" s="113">
        <v>1091</v>
      </c>
      <c r="U2303" t="s">
        <v>740</v>
      </c>
    </row>
    <row r="2304" spans="1:21" x14ac:dyDescent="0.25">
      <c r="A2304" t="s">
        <v>120</v>
      </c>
      <c r="B2304" t="s">
        <v>739</v>
      </c>
      <c r="C2304" t="s">
        <v>187</v>
      </c>
      <c r="D2304" t="s">
        <v>538</v>
      </c>
      <c r="F2304" t="s">
        <v>539</v>
      </c>
      <c r="G2304" t="s">
        <v>540</v>
      </c>
      <c r="H2304" t="s">
        <v>541</v>
      </c>
      <c r="I2304" t="s">
        <v>542</v>
      </c>
      <c r="J2304" t="s">
        <v>543</v>
      </c>
      <c r="K2304">
        <v>21</v>
      </c>
      <c r="L2304" t="s">
        <v>576</v>
      </c>
      <c r="M2304" t="s">
        <v>547</v>
      </c>
      <c r="N2304" t="s">
        <v>546</v>
      </c>
      <c r="O2304" t="s">
        <v>547</v>
      </c>
      <c r="P2304" t="s">
        <v>548</v>
      </c>
      <c r="Q2304" t="s">
        <v>549</v>
      </c>
      <c r="R2304" t="s">
        <v>568</v>
      </c>
      <c r="S2304" t="s">
        <v>569</v>
      </c>
      <c r="T2304" s="113">
        <v>4064</v>
      </c>
      <c r="U2304" t="s">
        <v>740</v>
      </c>
    </row>
    <row r="2305" spans="1:21" x14ac:dyDescent="0.25">
      <c r="A2305" t="s">
        <v>741</v>
      </c>
      <c r="B2305" t="s">
        <v>742</v>
      </c>
      <c r="C2305" t="s">
        <v>703</v>
      </c>
      <c r="D2305" t="s">
        <v>704</v>
      </c>
      <c r="F2305" t="s">
        <v>539</v>
      </c>
      <c r="G2305" t="s">
        <v>540</v>
      </c>
      <c r="H2305" t="s">
        <v>541</v>
      </c>
      <c r="I2305" t="s">
        <v>542</v>
      </c>
      <c r="J2305" t="s">
        <v>543</v>
      </c>
      <c r="K2305">
        <v>21</v>
      </c>
      <c r="L2305" t="s">
        <v>544</v>
      </c>
      <c r="M2305" t="s">
        <v>545</v>
      </c>
      <c r="N2305" t="s">
        <v>546</v>
      </c>
      <c r="O2305" t="s">
        <v>547</v>
      </c>
      <c r="P2305" t="s">
        <v>548</v>
      </c>
      <c r="Q2305" t="s">
        <v>549</v>
      </c>
      <c r="R2305" t="s">
        <v>131</v>
      </c>
      <c r="S2305" t="s">
        <v>550</v>
      </c>
      <c r="T2305" s="113">
        <v>21483</v>
      </c>
      <c r="U2305" t="s">
        <v>743</v>
      </c>
    </row>
    <row r="2306" spans="1:21" x14ac:dyDescent="0.25">
      <c r="A2306" t="s">
        <v>741</v>
      </c>
      <c r="B2306" t="s">
        <v>742</v>
      </c>
      <c r="C2306" t="s">
        <v>703</v>
      </c>
      <c r="D2306" t="s">
        <v>704</v>
      </c>
      <c r="F2306" t="s">
        <v>539</v>
      </c>
      <c r="G2306" t="s">
        <v>540</v>
      </c>
      <c r="H2306" t="s">
        <v>541</v>
      </c>
      <c r="I2306" t="s">
        <v>542</v>
      </c>
      <c r="J2306" t="s">
        <v>543</v>
      </c>
      <c r="K2306">
        <v>21</v>
      </c>
      <c r="L2306" t="s">
        <v>544</v>
      </c>
      <c r="M2306" t="s">
        <v>545</v>
      </c>
      <c r="N2306" t="s">
        <v>546</v>
      </c>
      <c r="O2306" t="s">
        <v>547</v>
      </c>
      <c r="P2306" t="s">
        <v>548</v>
      </c>
      <c r="Q2306" t="s">
        <v>549</v>
      </c>
      <c r="R2306" t="s">
        <v>552</v>
      </c>
      <c r="S2306" t="s">
        <v>553</v>
      </c>
      <c r="T2306" s="113">
        <v>0.33200000000000002</v>
      </c>
      <c r="U2306" t="s">
        <v>743</v>
      </c>
    </row>
    <row r="2307" spans="1:21" x14ac:dyDescent="0.25">
      <c r="A2307" t="s">
        <v>741</v>
      </c>
      <c r="B2307" t="s">
        <v>742</v>
      </c>
      <c r="C2307" t="s">
        <v>703</v>
      </c>
      <c r="D2307" t="s">
        <v>704</v>
      </c>
      <c r="F2307" t="s">
        <v>539</v>
      </c>
      <c r="G2307" t="s">
        <v>540</v>
      </c>
      <c r="H2307" t="s">
        <v>541</v>
      </c>
      <c r="I2307" t="s">
        <v>542</v>
      </c>
      <c r="J2307" t="s">
        <v>543</v>
      </c>
      <c r="K2307">
        <v>21</v>
      </c>
      <c r="L2307" t="s">
        <v>544</v>
      </c>
      <c r="M2307" t="s">
        <v>545</v>
      </c>
      <c r="N2307" t="s">
        <v>546</v>
      </c>
      <c r="O2307" t="s">
        <v>547</v>
      </c>
      <c r="P2307" t="s">
        <v>548</v>
      </c>
      <c r="Q2307" t="s">
        <v>549</v>
      </c>
      <c r="R2307" t="s">
        <v>554</v>
      </c>
      <c r="S2307" t="s">
        <v>555</v>
      </c>
      <c r="T2307" s="113">
        <v>1.95</v>
      </c>
      <c r="U2307" t="s">
        <v>743</v>
      </c>
    </row>
    <row r="2308" spans="1:21" x14ac:dyDescent="0.25">
      <c r="A2308" t="s">
        <v>741</v>
      </c>
      <c r="B2308" t="s">
        <v>742</v>
      </c>
      <c r="C2308" t="s">
        <v>703</v>
      </c>
      <c r="D2308" t="s">
        <v>704</v>
      </c>
      <c r="F2308" t="s">
        <v>539</v>
      </c>
      <c r="G2308" t="s">
        <v>540</v>
      </c>
      <c r="H2308" t="s">
        <v>541</v>
      </c>
      <c r="I2308" t="s">
        <v>542</v>
      </c>
      <c r="J2308" t="s">
        <v>543</v>
      </c>
      <c r="K2308">
        <v>21</v>
      </c>
      <c r="L2308" t="s">
        <v>544</v>
      </c>
      <c r="M2308" t="s">
        <v>545</v>
      </c>
      <c r="N2308" t="s">
        <v>546</v>
      </c>
      <c r="O2308" t="s">
        <v>547</v>
      </c>
      <c r="P2308" t="s">
        <v>548</v>
      </c>
      <c r="Q2308" t="s">
        <v>549</v>
      </c>
      <c r="R2308" t="s">
        <v>556</v>
      </c>
      <c r="S2308" t="s">
        <v>557</v>
      </c>
      <c r="T2308" s="113">
        <v>4.4400000000000004</v>
      </c>
      <c r="U2308" t="s">
        <v>743</v>
      </c>
    </row>
    <row r="2309" spans="1:21" x14ac:dyDescent="0.25">
      <c r="A2309" t="s">
        <v>741</v>
      </c>
      <c r="B2309" t="s">
        <v>742</v>
      </c>
      <c r="C2309" t="s">
        <v>703</v>
      </c>
      <c r="D2309" t="s">
        <v>704</v>
      </c>
      <c r="F2309" t="s">
        <v>539</v>
      </c>
      <c r="G2309" t="s">
        <v>540</v>
      </c>
      <c r="H2309" t="s">
        <v>541</v>
      </c>
      <c r="I2309" t="s">
        <v>542</v>
      </c>
      <c r="J2309" t="s">
        <v>543</v>
      </c>
      <c r="K2309">
        <v>21</v>
      </c>
      <c r="L2309" t="s">
        <v>544</v>
      </c>
      <c r="M2309" t="s">
        <v>545</v>
      </c>
      <c r="N2309" t="s">
        <v>546</v>
      </c>
      <c r="O2309" t="s">
        <v>547</v>
      </c>
      <c r="P2309" t="s">
        <v>548</v>
      </c>
      <c r="Q2309" t="s">
        <v>549</v>
      </c>
      <c r="R2309" t="s">
        <v>558</v>
      </c>
      <c r="S2309" t="s">
        <v>559</v>
      </c>
      <c r="T2309" s="113">
        <v>2.91</v>
      </c>
      <c r="U2309" t="s">
        <v>743</v>
      </c>
    </row>
    <row r="2310" spans="1:21" x14ac:dyDescent="0.25">
      <c r="A2310" t="s">
        <v>741</v>
      </c>
      <c r="B2310" t="s">
        <v>742</v>
      </c>
      <c r="C2310" t="s">
        <v>703</v>
      </c>
      <c r="D2310" t="s">
        <v>704</v>
      </c>
      <c r="F2310" t="s">
        <v>539</v>
      </c>
      <c r="G2310" t="s">
        <v>540</v>
      </c>
      <c r="H2310" t="s">
        <v>541</v>
      </c>
      <c r="I2310" t="s">
        <v>542</v>
      </c>
      <c r="J2310" t="s">
        <v>543</v>
      </c>
      <c r="K2310">
        <v>21</v>
      </c>
      <c r="L2310" t="s">
        <v>544</v>
      </c>
      <c r="M2310" t="s">
        <v>545</v>
      </c>
      <c r="N2310" t="s">
        <v>546</v>
      </c>
      <c r="O2310" t="s">
        <v>547</v>
      </c>
      <c r="P2310" t="s">
        <v>548</v>
      </c>
      <c r="Q2310" t="s">
        <v>549</v>
      </c>
      <c r="R2310" t="s">
        <v>560</v>
      </c>
      <c r="S2310" t="s">
        <v>561</v>
      </c>
      <c r="T2310" s="113">
        <v>0.12</v>
      </c>
      <c r="U2310" t="s">
        <v>743</v>
      </c>
    </row>
    <row r="2311" spans="1:21" x14ac:dyDescent="0.25">
      <c r="A2311" t="s">
        <v>741</v>
      </c>
      <c r="B2311" t="s">
        <v>742</v>
      </c>
      <c r="C2311" t="s">
        <v>703</v>
      </c>
      <c r="D2311" t="s">
        <v>704</v>
      </c>
      <c r="F2311" t="s">
        <v>539</v>
      </c>
      <c r="G2311" t="s">
        <v>540</v>
      </c>
      <c r="H2311" t="s">
        <v>541</v>
      </c>
      <c r="I2311" t="s">
        <v>542</v>
      </c>
      <c r="J2311" t="s">
        <v>543</v>
      </c>
      <c r="K2311">
        <v>21</v>
      </c>
      <c r="L2311" t="s">
        <v>544</v>
      </c>
      <c r="M2311" t="s">
        <v>545</v>
      </c>
      <c r="N2311" t="s">
        <v>546</v>
      </c>
      <c r="O2311" t="s">
        <v>547</v>
      </c>
      <c r="P2311" t="s">
        <v>548</v>
      </c>
      <c r="Q2311" t="s">
        <v>549</v>
      </c>
      <c r="R2311" t="s">
        <v>562</v>
      </c>
      <c r="S2311" t="s">
        <v>563</v>
      </c>
      <c r="U2311" t="s">
        <v>743</v>
      </c>
    </row>
    <row r="2312" spans="1:21" x14ac:dyDescent="0.25">
      <c r="A2312" t="s">
        <v>741</v>
      </c>
      <c r="B2312" t="s">
        <v>742</v>
      </c>
      <c r="C2312" t="s">
        <v>703</v>
      </c>
      <c r="D2312" t="s">
        <v>704</v>
      </c>
      <c r="F2312" t="s">
        <v>539</v>
      </c>
      <c r="G2312" t="s">
        <v>540</v>
      </c>
      <c r="H2312" t="s">
        <v>541</v>
      </c>
      <c r="I2312" t="s">
        <v>542</v>
      </c>
      <c r="J2312" t="s">
        <v>543</v>
      </c>
      <c r="K2312">
        <v>21</v>
      </c>
      <c r="L2312" t="s">
        <v>544</v>
      </c>
      <c r="M2312" t="s">
        <v>545</v>
      </c>
      <c r="N2312" t="s">
        <v>546</v>
      </c>
      <c r="O2312" t="s">
        <v>547</v>
      </c>
      <c r="P2312" t="s">
        <v>548</v>
      </c>
      <c r="Q2312" t="s">
        <v>549</v>
      </c>
      <c r="R2312" t="s">
        <v>564</v>
      </c>
      <c r="S2312" t="s">
        <v>565</v>
      </c>
      <c r="T2312" s="113">
        <v>3951</v>
      </c>
      <c r="U2312" t="s">
        <v>743</v>
      </c>
    </row>
    <row r="2313" spans="1:21" x14ac:dyDescent="0.25">
      <c r="A2313" t="s">
        <v>741</v>
      </c>
      <c r="B2313" t="s">
        <v>742</v>
      </c>
      <c r="C2313" t="s">
        <v>703</v>
      </c>
      <c r="D2313" t="s">
        <v>704</v>
      </c>
      <c r="F2313" t="s">
        <v>539</v>
      </c>
      <c r="G2313" t="s">
        <v>540</v>
      </c>
      <c r="H2313" t="s">
        <v>541</v>
      </c>
      <c r="I2313" t="s">
        <v>542</v>
      </c>
      <c r="J2313" t="s">
        <v>543</v>
      </c>
      <c r="K2313">
        <v>21</v>
      </c>
      <c r="L2313" t="s">
        <v>544</v>
      </c>
      <c r="M2313" t="s">
        <v>545</v>
      </c>
      <c r="N2313" t="s">
        <v>546</v>
      </c>
      <c r="O2313" t="s">
        <v>547</v>
      </c>
      <c r="P2313" t="s">
        <v>548</v>
      </c>
      <c r="Q2313" t="s">
        <v>549</v>
      </c>
      <c r="R2313" t="s">
        <v>566</v>
      </c>
      <c r="S2313" t="s">
        <v>567</v>
      </c>
      <c r="T2313" s="113">
        <v>2979</v>
      </c>
      <c r="U2313" t="s">
        <v>743</v>
      </c>
    </row>
    <row r="2314" spans="1:21" x14ac:dyDescent="0.25">
      <c r="A2314" t="s">
        <v>741</v>
      </c>
      <c r="B2314" t="s">
        <v>742</v>
      </c>
      <c r="C2314" t="s">
        <v>703</v>
      </c>
      <c r="D2314" t="s">
        <v>704</v>
      </c>
      <c r="F2314" t="s">
        <v>539</v>
      </c>
      <c r="G2314" t="s">
        <v>540</v>
      </c>
      <c r="H2314" t="s">
        <v>541</v>
      </c>
      <c r="I2314" t="s">
        <v>542</v>
      </c>
      <c r="J2314" t="s">
        <v>543</v>
      </c>
      <c r="K2314">
        <v>21</v>
      </c>
      <c r="L2314" t="s">
        <v>544</v>
      </c>
      <c r="M2314" t="s">
        <v>545</v>
      </c>
      <c r="N2314" t="s">
        <v>546</v>
      </c>
      <c r="O2314" t="s">
        <v>547</v>
      </c>
      <c r="P2314" t="s">
        <v>548</v>
      </c>
      <c r="Q2314" t="s">
        <v>549</v>
      </c>
      <c r="R2314" t="s">
        <v>568</v>
      </c>
      <c r="S2314" t="s">
        <v>569</v>
      </c>
      <c r="T2314" s="113">
        <v>2654</v>
      </c>
      <c r="U2314" t="s">
        <v>743</v>
      </c>
    </row>
    <row r="2315" spans="1:21" x14ac:dyDescent="0.25">
      <c r="A2315" t="s">
        <v>741</v>
      </c>
      <c r="B2315" t="s">
        <v>742</v>
      </c>
      <c r="C2315" t="s">
        <v>703</v>
      </c>
      <c r="D2315" t="s">
        <v>704</v>
      </c>
      <c r="F2315" t="s">
        <v>539</v>
      </c>
      <c r="G2315" t="s">
        <v>540</v>
      </c>
      <c r="H2315" t="s">
        <v>541</v>
      </c>
      <c r="I2315" t="s">
        <v>542</v>
      </c>
      <c r="J2315" t="s">
        <v>543</v>
      </c>
      <c r="K2315">
        <v>21</v>
      </c>
      <c r="L2315" t="s">
        <v>544</v>
      </c>
      <c r="M2315" t="s">
        <v>545</v>
      </c>
      <c r="N2315" t="s">
        <v>546</v>
      </c>
      <c r="O2315" t="s">
        <v>547</v>
      </c>
      <c r="P2315" t="s">
        <v>548</v>
      </c>
      <c r="Q2315" t="s">
        <v>549</v>
      </c>
      <c r="R2315" t="s">
        <v>572</v>
      </c>
      <c r="S2315" t="s">
        <v>573</v>
      </c>
      <c r="T2315" s="113">
        <v>2147</v>
      </c>
      <c r="U2315" t="s">
        <v>743</v>
      </c>
    </row>
    <row r="2316" spans="1:21" x14ac:dyDescent="0.25">
      <c r="A2316" t="s">
        <v>741</v>
      </c>
      <c r="B2316" t="s">
        <v>742</v>
      </c>
      <c r="C2316" t="s">
        <v>703</v>
      </c>
      <c r="D2316" t="s">
        <v>704</v>
      </c>
      <c r="F2316" t="s">
        <v>539</v>
      </c>
      <c r="G2316" t="s">
        <v>540</v>
      </c>
      <c r="H2316" t="s">
        <v>541</v>
      </c>
      <c r="I2316" t="s">
        <v>542</v>
      </c>
      <c r="J2316" t="s">
        <v>543</v>
      </c>
      <c r="K2316">
        <v>21</v>
      </c>
      <c r="L2316" t="s">
        <v>574</v>
      </c>
      <c r="M2316" t="s">
        <v>575</v>
      </c>
      <c r="N2316" t="s">
        <v>546</v>
      </c>
      <c r="O2316" t="s">
        <v>547</v>
      </c>
      <c r="P2316" t="s">
        <v>548</v>
      </c>
      <c r="Q2316" t="s">
        <v>549</v>
      </c>
      <c r="R2316" t="s">
        <v>131</v>
      </c>
      <c r="S2316" t="s">
        <v>550</v>
      </c>
      <c r="T2316" s="113">
        <v>12667</v>
      </c>
      <c r="U2316" t="s">
        <v>743</v>
      </c>
    </row>
    <row r="2317" spans="1:21" x14ac:dyDescent="0.25">
      <c r="A2317" t="s">
        <v>741</v>
      </c>
      <c r="B2317" t="s">
        <v>742</v>
      </c>
      <c r="C2317" t="s">
        <v>703</v>
      </c>
      <c r="D2317" t="s">
        <v>704</v>
      </c>
      <c r="F2317" t="s">
        <v>539</v>
      </c>
      <c r="G2317" t="s">
        <v>540</v>
      </c>
      <c r="H2317" t="s">
        <v>541</v>
      </c>
      <c r="I2317" t="s">
        <v>542</v>
      </c>
      <c r="J2317" t="s">
        <v>543</v>
      </c>
      <c r="K2317">
        <v>21</v>
      </c>
      <c r="L2317" t="s">
        <v>574</v>
      </c>
      <c r="M2317" t="s">
        <v>575</v>
      </c>
      <c r="N2317" t="s">
        <v>546</v>
      </c>
      <c r="O2317" t="s">
        <v>547</v>
      </c>
      <c r="P2317" t="s">
        <v>548</v>
      </c>
      <c r="Q2317" t="s">
        <v>549</v>
      </c>
      <c r="R2317" t="s">
        <v>552</v>
      </c>
      <c r="S2317" t="s">
        <v>553</v>
      </c>
      <c r="T2317" s="113">
        <v>0.26900000000000002</v>
      </c>
      <c r="U2317" t="s">
        <v>743</v>
      </c>
    </row>
    <row r="2318" spans="1:21" x14ac:dyDescent="0.25">
      <c r="A2318" t="s">
        <v>741</v>
      </c>
      <c r="B2318" t="s">
        <v>742</v>
      </c>
      <c r="C2318" t="s">
        <v>703</v>
      </c>
      <c r="D2318" t="s">
        <v>704</v>
      </c>
      <c r="F2318" t="s">
        <v>539</v>
      </c>
      <c r="G2318" t="s">
        <v>540</v>
      </c>
      <c r="H2318" t="s">
        <v>541</v>
      </c>
      <c r="I2318" t="s">
        <v>542</v>
      </c>
      <c r="J2318" t="s">
        <v>543</v>
      </c>
      <c r="K2318">
        <v>21</v>
      </c>
      <c r="L2318" t="s">
        <v>574</v>
      </c>
      <c r="M2318" t="s">
        <v>575</v>
      </c>
      <c r="N2318" t="s">
        <v>546</v>
      </c>
      <c r="O2318" t="s">
        <v>547</v>
      </c>
      <c r="P2318" t="s">
        <v>548</v>
      </c>
      <c r="Q2318" t="s">
        <v>549</v>
      </c>
      <c r="R2318" t="s">
        <v>554</v>
      </c>
      <c r="S2318" t="s">
        <v>555</v>
      </c>
      <c r="T2318" s="113">
        <v>1.0900000000000001</v>
      </c>
      <c r="U2318" t="s">
        <v>743</v>
      </c>
    </row>
    <row r="2319" spans="1:21" x14ac:dyDescent="0.25">
      <c r="A2319" t="s">
        <v>741</v>
      </c>
      <c r="B2319" t="s">
        <v>742</v>
      </c>
      <c r="C2319" t="s">
        <v>703</v>
      </c>
      <c r="D2319" t="s">
        <v>704</v>
      </c>
      <c r="F2319" t="s">
        <v>539</v>
      </c>
      <c r="G2319" t="s">
        <v>540</v>
      </c>
      <c r="H2319" t="s">
        <v>541</v>
      </c>
      <c r="I2319" t="s">
        <v>542</v>
      </c>
      <c r="J2319" t="s">
        <v>543</v>
      </c>
      <c r="K2319">
        <v>21</v>
      </c>
      <c r="L2319" t="s">
        <v>574</v>
      </c>
      <c r="M2319" t="s">
        <v>575</v>
      </c>
      <c r="N2319" t="s">
        <v>546</v>
      </c>
      <c r="O2319" t="s">
        <v>547</v>
      </c>
      <c r="P2319" t="s">
        <v>548</v>
      </c>
      <c r="Q2319" t="s">
        <v>549</v>
      </c>
      <c r="R2319" t="s">
        <v>556</v>
      </c>
      <c r="S2319" t="s">
        <v>557</v>
      </c>
      <c r="T2319" s="113">
        <v>2007</v>
      </c>
      <c r="U2319" t="s">
        <v>743</v>
      </c>
    </row>
    <row r="2320" spans="1:21" x14ac:dyDescent="0.25">
      <c r="A2320" t="s">
        <v>741</v>
      </c>
      <c r="B2320" t="s">
        <v>742</v>
      </c>
      <c r="C2320" t="s">
        <v>703</v>
      </c>
      <c r="D2320" t="s">
        <v>704</v>
      </c>
      <c r="F2320" t="s">
        <v>539</v>
      </c>
      <c r="G2320" t="s">
        <v>540</v>
      </c>
      <c r="H2320" t="s">
        <v>541</v>
      </c>
      <c r="I2320" t="s">
        <v>542</v>
      </c>
      <c r="J2320" t="s">
        <v>543</v>
      </c>
      <c r="K2320">
        <v>21</v>
      </c>
      <c r="L2320" t="s">
        <v>574</v>
      </c>
      <c r="M2320" t="s">
        <v>575</v>
      </c>
      <c r="N2320" t="s">
        <v>546</v>
      </c>
      <c r="O2320" t="s">
        <v>547</v>
      </c>
      <c r="P2320" t="s">
        <v>548</v>
      </c>
      <c r="Q2320" t="s">
        <v>549</v>
      </c>
      <c r="R2320" t="s">
        <v>558</v>
      </c>
      <c r="S2320" t="s">
        <v>559</v>
      </c>
      <c r="T2320" s="113">
        <v>1.1200000000000001</v>
      </c>
      <c r="U2320" t="s">
        <v>743</v>
      </c>
    </row>
    <row r="2321" spans="1:21" x14ac:dyDescent="0.25">
      <c r="A2321" t="s">
        <v>741</v>
      </c>
      <c r="B2321" t="s">
        <v>742</v>
      </c>
      <c r="C2321" t="s">
        <v>703</v>
      </c>
      <c r="D2321" t="s">
        <v>704</v>
      </c>
      <c r="F2321" t="s">
        <v>539</v>
      </c>
      <c r="G2321" t="s">
        <v>540</v>
      </c>
      <c r="H2321" t="s">
        <v>541</v>
      </c>
      <c r="I2321" t="s">
        <v>542</v>
      </c>
      <c r="J2321" t="s">
        <v>543</v>
      </c>
      <c r="K2321">
        <v>21</v>
      </c>
      <c r="L2321" t="s">
        <v>574</v>
      </c>
      <c r="M2321" t="s">
        <v>575</v>
      </c>
      <c r="N2321" t="s">
        <v>546</v>
      </c>
      <c r="O2321" t="s">
        <v>547</v>
      </c>
      <c r="P2321" t="s">
        <v>548</v>
      </c>
      <c r="Q2321" t="s">
        <v>549</v>
      </c>
      <c r="R2321" t="s">
        <v>560</v>
      </c>
      <c r="S2321" t="s">
        <v>561</v>
      </c>
      <c r="T2321" s="113">
        <v>0.112</v>
      </c>
      <c r="U2321" t="s">
        <v>743</v>
      </c>
    </row>
    <row r="2322" spans="1:21" x14ac:dyDescent="0.25">
      <c r="A2322" t="s">
        <v>741</v>
      </c>
      <c r="B2322" t="s">
        <v>742</v>
      </c>
      <c r="C2322" t="s">
        <v>703</v>
      </c>
      <c r="D2322" t="s">
        <v>704</v>
      </c>
      <c r="F2322" t="s">
        <v>539</v>
      </c>
      <c r="G2322" t="s">
        <v>540</v>
      </c>
      <c r="H2322" t="s">
        <v>541</v>
      </c>
      <c r="I2322" t="s">
        <v>542</v>
      </c>
      <c r="J2322" t="s">
        <v>543</v>
      </c>
      <c r="K2322">
        <v>21</v>
      </c>
      <c r="L2322" t="s">
        <v>574</v>
      </c>
      <c r="M2322" t="s">
        <v>575</v>
      </c>
      <c r="N2322" t="s">
        <v>546</v>
      </c>
      <c r="O2322" t="s">
        <v>547</v>
      </c>
      <c r="P2322" t="s">
        <v>548</v>
      </c>
      <c r="Q2322" t="s">
        <v>549</v>
      </c>
      <c r="R2322" t="s">
        <v>562</v>
      </c>
      <c r="S2322" t="s">
        <v>563</v>
      </c>
      <c r="U2322" t="s">
        <v>743</v>
      </c>
    </row>
    <row r="2323" spans="1:21" x14ac:dyDescent="0.25">
      <c r="A2323" t="s">
        <v>741</v>
      </c>
      <c r="B2323" t="s">
        <v>742</v>
      </c>
      <c r="C2323" t="s">
        <v>703</v>
      </c>
      <c r="D2323" t="s">
        <v>704</v>
      </c>
      <c r="F2323" t="s">
        <v>539</v>
      </c>
      <c r="G2323" t="s">
        <v>540</v>
      </c>
      <c r="H2323" t="s">
        <v>541</v>
      </c>
      <c r="I2323" t="s">
        <v>542</v>
      </c>
      <c r="J2323" t="s">
        <v>543</v>
      </c>
      <c r="K2323">
        <v>21</v>
      </c>
      <c r="L2323" t="s">
        <v>574</v>
      </c>
      <c r="M2323" t="s">
        <v>575</v>
      </c>
      <c r="N2323" t="s">
        <v>546</v>
      </c>
      <c r="O2323" t="s">
        <v>547</v>
      </c>
      <c r="P2323" t="s">
        <v>548</v>
      </c>
      <c r="Q2323" t="s">
        <v>549</v>
      </c>
      <c r="R2323" t="s">
        <v>564</v>
      </c>
      <c r="S2323" t="s">
        <v>565</v>
      </c>
      <c r="T2323" s="113">
        <v>3365</v>
      </c>
      <c r="U2323" t="s">
        <v>743</v>
      </c>
    </row>
    <row r="2324" spans="1:21" x14ac:dyDescent="0.25">
      <c r="A2324" t="s">
        <v>741</v>
      </c>
      <c r="B2324" t="s">
        <v>742</v>
      </c>
      <c r="C2324" t="s">
        <v>703</v>
      </c>
      <c r="D2324" t="s">
        <v>704</v>
      </c>
      <c r="F2324" t="s">
        <v>539</v>
      </c>
      <c r="G2324" t="s">
        <v>540</v>
      </c>
      <c r="H2324" t="s">
        <v>541</v>
      </c>
      <c r="I2324" t="s">
        <v>542</v>
      </c>
      <c r="J2324" t="s">
        <v>543</v>
      </c>
      <c r="K2324">
        <v>21</v>
      </c>
      <c r="L2324" t="s">
        <v>574</v>
      </c>
      <c r="M2324" t="s">
        <v>575</v>
      </c>
      <c r="N2324" t="s">
        <v>546</v>
      </c>
      <c r="O2324" t="s">
        <v>547</v>
      </c>
      <c r="P2324" t="s">
        <v>548</v>
      </c>
      <c r="Q2324" t="s">
        <v>549</v>
      </c>
      <c r="R2324" t="s">
        <v>566</v>
      </c>
      <c r="S2324" t="s">
        <v>567</v>
      </c>
      <c r="T2324" s="113">
        <v>1933</v>
      </c>
      <c r="U2324" t="s">
        <v>743</v>
      </c>
    </row>
    <row r="2325" spans="1:21" x14ac:dyDescent="0.25">
      <c r="A2325" t="s">
        <v>741</v>
      </c>
      <c r="B2325" t="s">
        <v>742</v>
      </c>
      <c r="C2325" t="s">
        <v>703</v>
      </c>
      <c r="D2325" t="s">
        <v>704</v>
      </c>
      <c r="F2325" t="s">
        <v>539</v>
      </c>
      <c r="G2325" t="s">
        <v>540</v>
      </c>
      <c r="H2325" t="s">
        <v>541</v>
      </c>
      <c r="I2325" t="s">
        <v>542</v>
      </c>
      <c r="J2325" t="s">
        <v>543</v>
      </c>
      <c r="K2325">
        <v>21</v>
      </c>
      <c r="L2325" t="s">
        <v>574</v>
      </c>
      <c r="M2325" t="s">
        <v>575</v>
      </c>
      <c r="N2325" t="s">
        <v>546</v>
      </c>
      <c r="O2325" t="s">
        <v>547</v>
      </c>
      <c r="P2325" t="s">
        <v>548</v>
      </c>
      <c r="Q2325" t="s">
        <v>549</v>
      </c>
      <c r="R2325" t="s">
        <v>568</v>
      </c>
      <c r="S2325" t="s">
        <v>569</v>
      </c>
      <c r="T2325" s="113">
        <v>1289</v>
      </c>
      <c r="U2325" t="s">
        <v>743</v>
      </c>
    </row>
    <row r="2326" spans="1:21" x14ac:dyDescent="0.25">
      <c r="A2326" t="s">
        <v>741</v>
      </c>
      <c r="B2326" t="s">
        <v>742</v>
      </c>
      <c r="C2326" t="s">
        <v>703</v>
      </c>
      <c r="D2326" t="s">
        <v>704</v>
      </c>
      <c r="F2326" t="s">
        <v>539</v>
      </c>
      <c r="G2326" t="s">
        <v>540</v>
      </c>
      <c r="H2326" t="s">
        <v>541</v>
      </c>
      <c r="I2326" t="s">
        <v>542</v>
      </c>
      <c r="J2326" t="s">
        <v>543</v>
      </c>
      <c r="K2326">
        <v>21</v>
      </c>
      <c r="L2326" t="s">
        <v>574</v>
      </c>
      <c r="M2326" t="s">
        <v>575</v>
      </c>
      <c r="N2326" t="s">
        <v>546</v>
      </c>
      <c r="O2326" t="s">
        <v>547</v>
      </c>
      <c r="P2326" t="s">
        <v>548</v>
      </c>
      <c r="Q2326" t="s">
        <v>549</v>
      </c>
      <c r="R2326" t="s">
        <v>572</v>
      </c>
      <c r="S2326" t="s">
        <v>573</v>
      </c>
      <c r="T2326" s="113">
        <v>1482</v>
      </c>
      <c r="U2326" t="s">
        <v>743</v>
      </c>
    </row>
    <row r="2327" spans="1:21" x14ac:dyDescent="0.25">
      <c r="A2327" t="s">
        <v>741</v>
      </c>
      <c r="B2327" t="s">
        <v>742</v>
      </c>
      <c r="C2327" t="s">
        <v>703</v>
      </c>
      <c r="D2327" t="s">
        <v>704</v>
      </c>
      <c r="F2327" t="s">
        <v>539</v>
      </c>
      <c r="G2327" t="s">
        <v>540</v>
      </c>
      <c r="H2327" t="s">
        <v>541</v>
      </c>
      <c r="I2327" t="s">
        <v>542</v>
      </c>
      <c r="J2327" t="s">
        <v>543</v>
      </c>
      <c r="K2327">
        <v>21</v>
      </c>
      <c r="L2327" t="s">
        <v>576</v>
      </c>
      <c r="M2327" t="s">
        <v>547</v>
      </c>
      <c r="N2327" t="s">
        <v>546</v>
      </c>
      <c r="O2327" t="s">
        <v>547</v>
      </c>
      <c r="P2327" t="s">
        <v>548</v>
      </c>
      <c r="Q2327" t="s">
        <v>549</v>
      </c>
      <c r="R2327" t="s">
        <v>131</v>
      </c>
      <c r="S2327" t="s">
        <v>550</v>
      </c>
      <c r="T2327" s="113">
        <v>8816</v>
      </c>
      <c r="U2327" t="s">
        <v>743</v>
      </c>
    </row>
    <row r="2328" spans="1:21" x14ac:dyDescent="0.25">
      <c r="A2328" t="s">
        <v>741</v>
      </c>
      <c r="B2328" t="s">
        <v>742</v>
      </c>
      <c r="C2328" t="s">
        <v>703</v>
      </c>
      <c r="D2328" t="s">
        <v>704</v>
      </c>
      <c r="F2328" t="s">
        <v>539</v>
      </c>
      <c r="G2328" t="s">
        <v>540</v>
      </c>
      <c r="H2328" t="s">
        <v>541</v>
      </c>
      <c r="I2328" t="s">
        <v>542</v>
      </c>
      <c r="J2328" t="s">
        <v>543</v>
      </c>
      <c r="K2328">
        <v>21</v>
      </c>
      <c r="L2328" t="s">
        <v>576</v>
      </c>
      <c r="M2328" t="s">
        <v>547</v>
      </c>
      <c r="N2328" t="s">
        <v>546</v>
      </c>
      <c r="O2328" t="s">
        <v>547</v>
      </c>
      <c r="P2328" t="s">
        <v>548</v>
      </c>
      <c r="Q2328" t="s">
        <v>549</v>
      </c>
      <c r="R2328" t="s">
        <v>552</v>
      </c>
      <c r="S2328" t="s">
        <v>553</v>
      </c>
      <c r="T2328" s="113">
        <v>6.3E-2</v>
      </c>
      <c r="U2328" t="s">
        <v>743</v>
      </c>
    </row>
    <row r="2329" spans="1:21" x14ac:dyDescent="0.25">
      <c r="A2329" t="s">
        <v>741</v>
      </c>
      <c r="B2329" t="s">
        <v>742</v>
      </c>
      <c r="C2329" t="s">
        <v>703</v>
      </c>
      <c r="D2329" t="s">
        <v>704</v>
      </c>
      <c r="F2329" t="s">
        <v>539</v>
      </c>
      <c r="G2329" t="s">
        <v>540</v>
      </c>
      <c r="H2329" t="s">
        <v>541</v>
      </c>
      <c r="I2329" t="s">
        <v>542</v>
      </c>
      <c r="J2329" t="s">
        <v>543</v>
      </c>
      <c r="K2329">
        <v>21</v>
      </c>
      <c r="L2329" t="s">
        <v>576</v>
      </c>
      <c r="M2329" t="s">
        <v>547</v>
      </c>
      <c r="N2329" t="s">
        <v>546</v>
      </c>
      <c r="O2329" t="s">
        <v>547</v>
      </c>
      <c r="P2329" t="s">
        <v>548</v>
      </c>
      <c r="Q2329" t="s">
        <v>549</v>
      </c>
      <c r="R2329" t="s">
        <v>554</v>
      </c>
      <c r="S2329" t="s">
        <v>555</v>
      </c>
      <c r="T2329" s="113">
        <v>0.86</v>
      </c>
      <c r="U2329" t="s">
        <v>743</v>
      </c>
    </row>
    <row r="2330" spans="1:21" x14ac:dyDescent="0.25">
      <c r="A2330" t="s">
        <v>741</v>
      </c>
      <c r="B2330" t="s">
        <v>742</v>
      </c>
      <c r="C2330" t="s">
        <v>703</v>
      </c>
      <c r="D2330" t="s">
        <v>704</v>
      </c>
      <c r="F2330" t="s">
        <v>539</v>
      </c>
      <c r="G2330" t="s">
        <v>540</v>
      </c>
      <c r="H2330" t="s">
        <v>541</v>
      </c>
      <c r="I2330" t="s">
        <v>542</v>
      </c>
      <c r="J2330" t="s">
        <v>543</v>
      </c>
      <c r="K2330">
        <v>21</v>
      </c>
      <c r="L2330" t="s">
        <v>576</v>
      </c>
      <c r="M2330" t="s">
        <v>547</v>
      </c>
      <c r="N2330" t="s">
        <v>546</v>
      </c>
      <c r="O2330" t="s">
        <v>547</v>
      </c>
      <c r="P2330" t="s">
        <v>548</v>
      </c>
      <c r="Q2330" t="s">
        <v>549</v>
      </c>
      <c r="R2330" t="s">
        <v>556</v>
      </c>
      <c r="S2330" t="s">
        <v>557</v>
      </c>
      <c r="T2330" s="113">
        <v>2433</v>
      </c>
      <c r="U2330" t="s">
        <v>743</v>
      </c>
    </row>
    <row r="2331" spans="1:21" x14ac:dyDescent="0.25">
      <c r="A2331" t="s">
        <v>741</v>
      </c>
      <c r="B2331" t="s">
        <v>742</v>
      </c>
      <c r="C2331" t="s">
        <v>703</v>
      </c>
      <c r="D2331" t="s">
        <v>704</v>
      </c>
      <c r="F2331" t="s">
        <v>539</v>
      </c>
      <c r="G2331" t="s">
        <v>540</v>
      </c>
      <c r="H2331" t="s">
        <v>541</v>
      </c>
      <c r="I2331" t="s">
        <v>542</v>
      </c>
      <c r="J2331" t="s">
        <v>543</v>
      </c>
      <c r="K2331">
        <v>21</v>
      </c>
      <c r="L2331" t="s">
        <v>576</v>
      </c>
      <c r="M2331" t="s">
        <v>547</v>
      </c>
      <c r="N2331" t="s">
        <v>546</v>
      </c>
      <c r="O2331" t="s">
        <v>547</v>
      </c>
      <c r="P2331" t="s">
        <v>548</v>
      </c>
      <c r="Q2331" t="s">
        <v>549</v>
      </c>
      <c r="R2331" t="s">
        <v>558</v>
      </c>
      <c r="S2331" t="s">
        <v>559</v>
      </c>
      <c r="T2331" s="113">
        <v>1.79</v>
      </c>
      <c r="U2331" t="s">
        <v>743</v>
      </c>
    </row>
    <row r="2332" spans="1:21" x14ac:dyDescent="0.25">
      <c r="A2332" t="s">
        <v>741</v>
      </c>
      <c r="B2332" t="s">
        <v>742</v>
      </c>
      <c r="C2332" t="s">
        <v>703</v>
      </c>
      <c r="D2332" t="s">
        <v>704</v>
      </c>
      <c r="F2332" t="s">
        <v>539</v>
      </c>
      <c r="G2332" t="s">
        <v>540</v>
      </c>
      <c r="H2332" t="s">
        <v>541</v>
      </c>
      <c r="I2332" t="s">
        <v>542</v>
      </c>
      <c r="J2332" t="s">
        <v>543</v>
      </c>
      <c r="K2332">
        <v>21</v>
      </c>
      <c r="L2332" t="s">
        <v>576</v>
      </c>
      <c r="M2332" t="s">
        <v>547</v>
      </c>
      <c r="N2332" t="s">
        <v>546</v>
      </c>
      <c r="O2332" t="s">
        <v>547</v>
      </c>
      <c r="P2332" t="s">
        <v>548</v>
      </c>
      <c r="Q2332" t="s">
        <v>549</v>
      </c>
      <c r="R2332" t="s">
        <v>560</v>
      </c>
      <c r="S2332" t="s">
        <v>561</v>
      </c>
      <c r="T2332" s="113">
        <v>8.0000000000000002E-3</v>
      </c>
      <c r="U2332" t="s">
        <v>743</v>
      </c>
    </row>
    <row r="2333" spans="1:21" x14ac:dyDescent="0.25">
      <c r="A2333" t="s">
        <v>741</v>
      </c>
      <c r="B2333" t="s">
        <v>742</v>
      </c>
      <c r="C2333" t="s">
        <v>703</v>
      </c>
      <c r="D2333" t="s">
        <v>704</v>
      </c>
      <c r="F2333" t="s">
        <v>539</v>
      </c>
      <c r="G2333" t="s">
        <v>540</v>
      </c>
      <c r="H2333" t="s">
        <v>541</v>
      </c>
      <c r="I2333" t="s">
        <v>542</v>
      </c>
      <c r="J2333" t="s">
        <v>543</v>
      </c>
      <c r="K2333">
        <v>21</v>
      </c>
      <c r="L2333" t="s">
        <v>576</v>
      </c>
      <c r="M2333" t="s">
        <v>547</v>
      </c>
      <c r="N2333" t="s">
        <v>546</v>
      </c>
      <c r="O2333" t="s">
        <v>547</v>
      </c>
      <c r="P2333" t="s">
        <v>548</v>
      </c>
      <c r="Q2333" t="s">
        <v>549</v>
      </c>
      <c r="R2333" t="s">
        <v>562</v>
      </c>
      <c r="S2333" t="s">
        <v>563</v>
      </c>
      <c r="U2333" t="s">
        <v>743</v>
      </c>
    </row>
    <row r="2334" spans="1:21" x14ac:dyDescent="0.25">
      <c r="A2334" t="s">
        <v>741</v>
      </c>
      <c r="B2334" t="s">
        <v>742</v>
      </c>
      <c r="C2334" t="s">
        <v>703</v>
      </c>
      <c r="D2334" t="s">
        <v>704</v>
      </c>
      <c r="F2334" t="s">
        <v>539</v>
      </c>
      <c r="G2334" t="s">
        <v>540</v>
      </c>
      <c r="H2334" t="s">
        <v>541</v>
      </c>
      <c r="I2334" t="s">
        <v>542</v>
      </c>
      <c r="J2334" t="s">
        <v>543</v>
      </c>
      <c r="K2334">
        <v>21</v>
      </c>
      <c r="L2334" t="s">
        <v>576</v>
      </c>
      <c r="M2334" t="s">
        <v>547</v>
      </c>
      <c r="N2334" t="s">
        <v>546</v>
      </c>
      <c r="O2334" t="s">
        <v>547</v>
      </c>
      <c r="P2334" t="s">
        <v>548</v>
      </c>
      <c r="Q2334" t="s">
        <v>549</v>
      </c>
      <c r="R2334" t="s">
        <v>564</v>
      </c>
      <c r="S2334" t="s">
        <v>565</v>
      </c>
      <c r="T2334" s="113">
        <v>0.58599999999999997</v>
      </c>
      <c r="U2334" t="s">
        <v>743</v>
      </c>
    </row>
    <row r="2335" spans="1:21" x14ac:dyDescent="0.25">
      <c r="A2335" t="s">
        <v>741</v>
      </c>
      <c r="B2335" t="s">
        <v>742</v>
      </c>
      <c r="C2335" t="s">
        <v>703</v>
      </c>
      <c r="D2335" t="s">
        <v>704</v>
      </c>
      <c r="F2335" t="s">
        <v>539</v>
      </c>
      <c r="G2335" t="s">
        <v>540</v>
      </c>
      <c r="H2335" t="s">
        <v>541</v>
      </c>
      <c r="I2335" t="s">
        <v>542</v>
      </c>
      <c r="J2335" t="s">
        <v>543</v>
      </c>
      <c r="K2335">
        <v>21</v>
      </c>
      <c r="L2335" t="s">
        <v>576</v>
      </c>
      <c r="M2335" t="s">
        <v>547</v>
      </c>
      <c r="N2335" t="s">
        <v>546</v>
      </c>
      <c r="O2335" t="s">
        <v>547</v>
      </c>
      <c r="P2335" t="s">
        <v>548</v>
      </c>
      <c r="Q2335" t="s">
        <v>549</v>
      </c>
      <c r="R2335" t="s">
        <v>566</v>
      </c>
      <c r="S2335" t="s">
        <v>567</v>
      </c>
      <c r="T2335" s="113">
        <v>1046</v>
      </c>
      <c r="U2335" t="s">
        <v>743</v>
      </c>
    </row>
    <row r="2336" spans="1:21" x14ac:dyDescent="0.25">
      <c r="A2336" t="s">
        <v>741</v>
      </c>
      <c r="B2336" t="s">
        <v>742</v>
      </c>
      <c r="C2336" t="s">
        <v>703</v>
      </c>
      <c r="D2336" t="s">
        <v>704</v>
      </c>
      <c r="F2336" t="s">
        <v>539</v>
      </c>
      <c r="G2336" t="s">
        <v>540</v>
      </c>
      <c r="H2336" t="s">
        <v>541</v>
      </c>
      <c r="I2336" t="s">
        <v>542</v>
      </c>
      <c r="J2336" t="s">
        <v>543</v>
      </c>
      <c r="K2336">
        <v>21</v>
      </c>
      <c r="L2336" t="s">
        <v>576</v>
      </c>
      <c r="M2336" t="s">
        <v>547</v>
      </c>
      <c r="N2336" t="s">
        <v>546</v>
      </c>
      <c r="O2336" t="s">
        <v>547</v>
      </c>
      <c r="P2336" t="s">
        <v>548</v>
      </c>
      <c r="Q2336" t="s">
        <v>549</v>
      </c>
      <c r="R2336" t="s">
        <v>568</v>
      </c>
      <c r="S2336" t="s">
        <v>569</v>
      </c>
      <c r="T2336" s="113">
        <v>1365</v>
      </c>
      <c r="U2336" t="s">
        <v>743</v>
      </c>
    </row>
    <row r="2337" spans="1:23" x14ac:dyDescent="0.25">
      <c r="A2337" t="s">
        <v>741</v>
      </c>
      <c r="B2337" t="s">
        <v>742</v>
      </c>
      <c r="C2337" t="s">
        <v>703</v>
      </c>
      <c r="D2337" t="s">
        <v>704</v>
      </c>
      <c r="F2337" t="s">
        <v>539</v>
      </c>
      <c r="G2337" t="s">
        <v>540</v>
      </c>
      <c r="H2337" t="s">
        <v>541</v>
      </c>
      <c r="I2337" t="s">
        <v>542</v>
      </c>
      <c r="J2337" t="s">
        <v>543</v>
      </c>
      <c r="K2337">
        <v>21</v>
      </c>
      <c r="L2337" t="s">
        <v>576</v>
      </c>
      <c r="M2337" t="s">
        <v>547</v>
      </c>
      <c r="N2337" t="s">
        <v>546</v>
      </c>
      <c r="O2337" t="s">
        <v>547</v>
      </c>
      <c r="P2337" t="s">
        <v>548</v>
      </c>
      <c r="Q2337" t="s">
        <v>549</v>
      </c>
      <c r="R2337" t="s">
        <v>572</v>
      </c>
      <c r="S2337" t="s">
        <v>573</v>
      </c>
      <c r="T2337" s="113">
        <v>0.66500000000000004</v>
      </c>
      <c r="U2337" t="s">
        <v>743</v>
      </c>
    </row>
    <row r="2338" spans="1:23" s="47" customFormat="1" x14ac:dyDescent="0.25">
      <c r="A2338" s="47" t="s">
        <v>744</v>
      </c>
      <c r="B2338" s="47" t="s">
        <v>745</v>
      </c>
      <c r="C2338" s="47" t="s">
        <v>187</v>
      </c>
      <c r="D2338" s="47" t="s">
        <v>538</v>
      </c>
      <c r="F2338" s="47" t="s">
        <v>539</v>
      </c>
      <c r="G2338" s="47" t="s">
        <v>540</v>
      </c>
      <c r="H2338" s="47" t="s">
        <v>541</v>
      </c>
      <c r="I2338" s="47" t="s">
        <v>542</v>
      </c>
      <c r="J2338" s="47" t="s">
        <v>543</v>
      </c>
      <c r="K2338" s="47">
        <v>21</v>
      </c>
      <c r="L2338" s="47" t="s">
        <v>544</v>
      </c>
      <c r="M2338" s="47" t="s">
        <v>545</v>
      </c>
      <c r="N2338" s="47" t="s">
        <v>546</v>
      </c>
      <c r="O2338" s="47" t="s">
        <v>547</v>
      </c>
      <c r="P2338" s="47" t="s">
        <v>548</v>
      </c>
      <c r="Q2338" s="47" t="s">
        <v>549</v>
      </c>
      <c r="R2338" s="47" t="s">
        <v>131</v>
      </c>
      <c r="S2338" s="47" t="s">
        <v>550</v>
      </c>
      <c r="T2338" s="114">
        <v>7755.3969999999999</v>
      </c>
      <c r="U2338" s="47" t="s">
        <v>639</v>
      </c>
      <c r="V2338" s="53" t="s">
        <v>858</v>
      </c>
      <c r="W2338" s="114">
        <f>SUM(T2339:T2341)</f>
        <v>1790.903</v>
      </c>
    </row>
    <row r="2339" spans="1:23" s="47" customFormat="1" x14ac:dyDescent="0.25">
      <c r="A2339" s="47" t="s">
        <v>744</v>
      </c>
      <c r="B2339" s="47" t="s">
        <v>745</v>
      </c>
      <c r="C2339" s="47" t="s">
        <v>187</v>
      </c>
      <c r="D2339" s="47" t="s">
        <v>538</v>
      </c>
      <c r="F2339" s="47" t="s">
        <v>539</v>
      </c>
      <c r="G2339" s="47" t="s">
        <v>540</v>
      </c>
      <c r="H2339" s="47" t="s">
        <v>541</v>
      </c>
      <c r="I2339" s="47" t="s">
        <v>542</v>
      </c>
      <c r="J2339" s="47" t="s">
        <v>543</v>
      </c>
      <c r="K2339" s="47">
        <v>21</v>
      </c>
      <c r="L2339" s="47" t="s">
        <v>544</v>
      </c>
      <c r="M2339" s="47" t="s">
        <v>545</v>
      </c>
      <c r="N2339" s="47" t="s">
        <v>546</v>
      </c>
      <c r="O2339" s="47" t="s">
        <v>547</v>
      </c>
      <c r="P2339" s="47" t="s">
        <v>548</v>
      </c>
      <c r="Q2339" s="47" t="s">
        <v>549</v>
      </c>
      <c r="R2339" s="47" t="s">
        <v>552</v>
      </c>
      <c r="S2339" s="47" t="s">
        <v>553</v>
      </c>
      <c r="T2339" s="114">
        <v>299.06299999999999</v>
      </c>
      <c r="U2339" s="47" t="s">
        <v>639</v>
      </c>
      <c r="V2339" s="53" t="s">
        <v>859</v>
      </c>
      <c r="W2339" s="114">
        <f>SUM(T2342:T2345)</f>
        <v>5964.4830000000002</v>
      </c>
    </row>
    <row r="2340" spans="1:23" s="47" customFormat="1" x14ac:dyDescent="0.25">
      <c r="A2340" s="47" t="s">
        <v>744</v>
      </c>
      <c r="B2340" s="47" t="s">
        <v>745</v>
      </c>
      <c r="C2340" s="47" t="s">
        <v>187</v>
      </c>
      <c r="D2340" s="47" t="s">
        <v>538</v>
      </c>
      <c r="F2340" s="47" t="s">
        <v>539</v>
      </c>
      <c r="G2340" s="47" t="s">
        <v>540</v>
      </c>
      <c r="H2340" s="47" t="s">
        <v>541</v>
      </c>
      <c r="I2340" s="47" t="s">
        <v>542</v>
      </c>
      <c r="J2340" s="47" t="s">
        <v>543</v>
      </c>
      <c r="K2340" s="47">
        <v>21</v>
      </c>
      <c r="L2340" s="47" t="s">
        <v>544</v>
      </c>
      <c r="M2340" s="47" t="s">
        <v>545</v>
      </c>
      <c r="N2340" s="47" t="s">
        <v>546</v>
      </c>
      <c r="O2340" s="47" t="s">
        <v>547</v>
      </c>
      <c r="P2340" s="47" t="s">
        <v>548</v>
      </c>
      <c r="Q2340" s="47" t="s">
        <v>549</v>
      </c>
      <c r="R2340" s="47" t="s">
        <v>554</v>
      </c>
      <c r="S2340" s="47" t="s">
        <v>555</v>
      </c>
      <c r="T2340" s="114">
        <v>608.49900000000002</v>
      </c>
      <c r="U2340" s="47" t="s">
        <v>639</v>
      </c>
      <c r="V2340" s="53" t="s">
        <v>862</v>
      </c>
      <c r="W2340" s="114">
        <f>SUM(T2339:T2345)</f>
        <v>7755.3859999999995</v>
      </c>
    </row>
    <row r="2341" spans="1:23" s="47" customFormat="1" x14ac:dyDescent="0.25">
      <c r="A2341" s="47" t="s">
        <v>744</v>
      </c>
      <c r="B2341" s="47" t="s">
        <v>745</v>
      </c>
      <c r="C2341" s="47" t="s">
        <v>187</v>
      </c>
      <c r="D2341" s="47" t="s">
        <v>538</v>
      </c>
      <c r="F2341" s="47" t="s">
        <v>539</v>
      </c>
      <c r="G2341" s="47" t="s">
        <v>540</v>
      </c>
      <c r="H2341" s="47" t="s">
        <v>541</v>
      </c>
      <c r="I2341" s="47" t="s">
        <v>542</v>
      </c>
      <c r="J2341" s="47" t="s">
        <v>543</v>
      </c>
      <c r="K2341" s="47">
        <v>21</v>
      </c>
      <c r="L2341" s="47" t="s">
        <v>544</v>
      </c>
      <c r="M2341" s="47" t="s">
        <v>545</v>
      </c>
      <c r="N2341" s="47" t="s">
        <v>546</v>
      </c>
      <c r="O2341" s="47" t="s">
        <v>547</v>
      </c>
      <c r="P2341" s="47" t="s">
        <v>548</v>
      </c>
      <c r="Q2341" s="47" t="s">
        <v>549</v>
      </c>
      <c r="R2341" s="47" t="s">
        <v>556</v>
      </c>
      <c r="S2341" s="47" t="s">
        <v>557</v>
      </c>
      <c r="T2341" s="114">
        <v>883.34100000000001</v>
      </c>
      <c r="U2341" s="47" t="s">
        <v>639</v>
      </c>
      <c r="V2341" s="53"/>
      <c r="W2341" s="114"/>
    </row>
    <row r="2342" spans="1:23" s="47" customFormat="1" x14ac:dyDescent="0.25">
      <c r="A2342" s="47" t="s">
        <v>744</v>
      </c>
      <c r="B2342" s="47" t="s">
        <v>745</v>
      </c>
      <c r="C2342" s="47" t="s">
        <v>187</v>
      </c>
      <c r="D2342" s="47" t="s">
        <v>538</v>
      </c>
      <c r="F2342" s="47" t="s">
        <v>539</v>
      </c>
      <c r="G2342" s="47" t="s">
        <v>540</v>
      </c>
      <c r="H2342" s="47" t="s">
        <v>541</v>
      </c>
      <c r="I2342" s="47" t="s">
        <v>542</v>
      </c>
      <c r="J2342" s="47" t="s">
        <v>543</v>
      </c>
      <c r="K2342" s="47">
        <v>21</v>
      </c>
      <c r="L2342" s="47" t="s">
        <v>544</v>
      </c>
      <c r="M2342" s="47" t="s">
        <v>545</v>
      </c>
      <c r="N2342" s="47" t="s">
        <v>546</v>
      </c>
      <c r="O2342" s="47" t="s">
        <v>547</v>
      </c>
      <c r="P2342" s="47" t="s">
        <v>548</v>
      </c>
      <c r="Q2342" s="47" t="s">
        <v>549</v>
      </c>
      <c r="R2342" s="47" t="s">
        <v>558</v>
      </c>
      <c r="S2342" s="47" t="s">
        <v>559</v>
      </c>
      <c r="T2342" s="114">
        <v>601.78399999999999</v>
      </c>
      <c r="U2342" s="47" t="s">
        <v>639</v>
      </c>
      <c r="V2342" s="53"/>
      <c r="W2342" s="114"/>
    </row>
    <row r="2343" spans="1:23" s="47" customFormat="1" x14ac:dyDescent="0.25">
      <c r="A2343" s="47" t="s">
        <v>744</v>
      </c>
      <c r="B2343" s="47" t="s">
        <v>745</v>
      </c>
      <c r="C2343" s="47" t="s">
        <v>187</v>
      </c>
      <c r="D2343" s="47" t="s">
        <v>538</v>
      </c>
      <c r="F2343" s="47" t="s">
        <v>539</v>
      </c>
      <c r="G2343" s="47" t="s">
        <v>540</v>
      </c>
      <c r="H2343" s="47" t="s">
        <v>541</v>
      </c>
      <c r="I2343" s="47" t="s">
        <v>542</v>
      </c>
      <c r="J2343" s="47" t="s">
        <v>543</v>
      </c>
      <c r="K2343" s="47">
        <v>21</v>
      </c>
      <c r="L2343" s="47" t="s">
        <v>544</v>
      </c>
      <c r="M2343" s="47" t="s">
        <v>545</v>
      </c>
      <c r="N2343" s="47" t="s">
        <v>546</v>
      </c>
      <c r="O2343" s="47" t="s">
        <v>547</v>
      </c>
      <c r="P2343" s="47" t="s">
        <v>548</v>
      </c>
      <c r="Q2343" s="47" t="s">
        <v>549</v>
      </c>
      <c r="R2343" s="47" t="s">
        <v>560</v>
      </c>
      <c r="S2343" s="47" t="s">
        <v>561</v>
      </c>
      <c r="T2343" s="114">
        <v>3120.5430000000001</v>
      </c>
      <c r="U2343" s="47" t="s">
        <v>639</v>
      </c>
      <c r="V2343" s="53"/>
      <c r="W2343" s="114"/>
    </row>
    <row r="2344" spans="1:23" s="47" customFormat="1" x14ac:dyDescent="0.25">
      <c r="A2344" s="47" t="s">
        <v>744</v>
      </c>
      <c r="B2344" s="47" t="s">
        <v>745</v>
      </c>
      <c r="C2344" s="47" t="s">
        <v>187</v>
      </c>
      <c r="D2344" s="47" t="s">
        <v>538</v>
      </c>
      <c r="F2344" s="47" t="s">
        <v>539</v>
      </c>
      <c r="G2344" s="47" t="s">
        <v>540</v>
      </c>
      <c r="H2344" s="47" t="s">
        <v>541</v>
      </c>
      <c r="I2344" s="47" t="s">
        <v>542</v>
      </c>
      <c r="J2344" s="47" t="s">
        <v>543</v>
      </c>
      <c r="K2344" s="47">
        <v>21</v>
      </c>
      <c r="L2344" s="47" t="s">
        <v>544</v>
      </c>
      <c r="M2344" s="47" t="s">
        <v>545</v>
      </c>
      <c r="N2344" s="47" t="s">
        <v>546</v>
      </c>
      <c r="O2344" s="47" t="s">
        <v>547</v>
      </c>
      <c r="P2344" s="47" t="s">
        <v>548</v>
      </c>
      <c r="Q2344" s="47" t="s">
        <v>549</v>
      </c>
      <c r="R2344" s="47" t="s">
        <v>562</v>
      </c>
      <c r="S2344" s="47" t="s">
        <v>563</v>
      </c>
      <c r="T2344" s="114">
        <v>347</v>
      </c>
      <c r="U2344" s="47" t="s">
        <v>639</v>
      </c>
      <c r="V2344" s="53"/>
      <c r="W2344" s="114"/>
    </row>
    <row r="2345" spans="1:23" s="47" customFormat="1" x14ac:dyDescent="0.25">
      <c r="A2345" s="47" t="s">
        <v>744</v>
      </c>
      <c r="B2345" s="47" t="s">
        <v>745</v>
      </c>
      <c r="C2345" s="47" t="s">
        <v>187</v>
      </c>
      <c r="D2345" s="47" t="s">
        <v>538</v>
      </c>
      <c r="F2345" s="47" t="s">
        <v>539</v>
      </c>
      <c r="G2345" s="47" t="s">
        <v>540</v>
      </c>
      <c r="H2345" s="47" t="s">
        <v>541</v>
      </c>
      <c r="I2345" s="47" t="s">
        <v>542</v>
      </c>
      <c r="J2345" s="47" t="s">
        <v>543</v>
      </c>
      <c r="K2345" s="47">
        <v>21</v>
      </c>
      <c r="L2345" s="47" t="s">
        <v>544</v>
      </c>
      <c r="M2345" s="47" t="s">
        <v>545</v>
      </c>
      <c r="N2345" s="47" t="s">
        <v>546</v>
      </c>
      <c r="O2345" s="47" t="s">
        <v>547</v>
      </c>
      <c r="P2345" s="47" t="s">
        <v>548</v>
      </c>
      <c r="Q2345" s="47" t="s">
        <v>549</v>
      </c>
      <c r="R2345" s="47" t="s">
        <v>746</v>
      </c>
      <c r="S2345" s="47" t="s">
        <v>747</v>
      </c>
      <c r="T2345" s="114">
        <v>1895.1559999999999</v>
      </c>
      <c r="U2345" s="47" t="s">
        <v>639</v>
      </c>
      <c r="V2345" s="53"/>
      <c r="W2345" s="114"/>
    </row>
    <row r="2346" spans="1:23" x14ac:dyDescent="0.25">
      <c r="A2346" t="s">
        <v>744</v>
      </c>
      <c r="B2346" t="s">
        <v>745</v>
      </c>
      <c r="C2346" t="s">
        <v>187</v>
      </c>
      <c r="D2346" t="s">
        <v>538</v>
      </c>
      <c r="F2346" t="s">
        <v>539</v>
      </c>
      <c r="G2346" t="s">
        <v>540</v>
      </c>
      <c r="H2346" t="s">
        <v>541</v>
      </c>
      <c r="I2346" t="s">
        <v>542</v>
      </c>
      <c r="J2346" t="s">
        <v>543</v>
      </c>
      <c r="K2346">
        <v>21</v>
      </c>
      <c r="L2346" t="s">
        <v>574</v>
      </c>
      <c r="M2346" t="s">
        <v>575</v>
      </c>
      <c r="N2346" t="s">
        <v>546</v>
      </c>
      <c r="O2346" t="s">
        <v>547</v>
      </c>
      <c r="P2346" t="s">
        <v>548</v>
      </c>
      <c r="Q2346" t="s">
        <v>549</v>
      </c>
      <c r="R2346" t="s">
        <v>131</v>
      </c>
      <c r="S2346" t="s">
        <v>550</v>
      </c>
      <c r="T2346" s="113">
        <v>6679794</v>
      </c>
      <c r="U2346" t="s">
        <v>639</v>
      </c>
    </row>
    <row r="2347" spans="1:23" x14ac:dyDescent="0.25">
      <c r="A2347" t="s">
        <v>744</v>
      </c>
      <c r="B2347" t="s">
        <v>745</v>
      </c>
      <c r="C2347" t="s">
        <v>187</v>
      </c>
      <c r="D2347" t="s">
        <v>538</v>
      </c>
      <c r="F2347" t="s">
        <v>539</v>
      </c>
      <c r="G2347" t="s">
        <v>540</v>
      </c>
      <c r="H2347" t="s">
        <v>541</v>
      </c>
      <c r="I2347" t="s">
        <v>542</v>
      </c>
      <c r="J2347" t="s">
        <v>543</v>
      </c>
      <c r="K2347">
        <v>21</v>
      </c>
      <c r="L2347" t="s">
        <v>574</v>
      </c>
      <c r="M2347" t="s">
        <v>575</v>
      </c>
      <c r="N2347" t="s">
        <v>546</v>
      </c>
      <c r="O2347" t="s">
        <v>547</v>
      </c>
      <c r="P2347" t="s">
        <v>548</v>
      </c>
      <c r="Q2347" t="s">
        <v>549</v>
      </c>
      <c r="R2347" t="s">
        <v>552</v>
      </c>
      <c r="S2347" t="s">
        <v>553</v>
      </c>
      <c r="T2347" s="113">
        <v>271493</v>
      </c>
      <c r="U2347" t="s">
        <v>639</v>
      </c>
    </row>
    <row r="2348" spans="1:23" x14ac:dyDescent="0.25">
      <c r="A2348" t="s">
        <v>744</v>
      </c>
      <c r="B2348" t="s">
        <v>745</v>
      </c>
      <c r="C2348" t="s">
        <v>187</v>
      </c>
      <c r="D2348" t="s">
        <v>538</v>
      </c>
      <c r="F2348" t="s">
        <v>539</v>
      </c>
      <c r="G2348" t="s">
        <v>540</v>
      </c>
      <c r="H2348" t="s">
        <v>541</v>
      </c>
      <c r="I2348" t="s">
        <v>542</v>
      </c>
      <c r="J2348" t="s">
        <v>543</v>
      </c>
      <c r="K2348">
        <v>21</v>
      </c>
      <c r="L2348" t="s">
        <v>574</v>
      </c>
      <c r="M2348" t="s">
        <v>575</v>
      </c>
      <c r="N2348" t="s">
        <v>546</v>
      </c>
      <c r="O2348" t="s">
        <v>547</v>
      </c>
      <c r="P2348" t="s">
        <v>548</v>
      </c>
      <c r="Q2348" t="s">
        <v>549</v>
      </c>
      <c r="R2348" t="s">
        <v>554</v>
      </c>
      <c r="S2348" t="s">
        <v>555</v>
      </c>
      <c r="T2348" s="113">
        <v>493315</v>
      </c>
      <c r="U2348" t="s">
        <v>639</v>
      </c>
    </row>
    <row r="2349" spans="1:23" x14ac:dyDescent="0.25">
      <c r="A2349" t="s">
        <v>744</v>
      </c>
      <c r="B2349" t="s">
        <v>745</v>
      </c>
      <c r="C2349" t="s">
        <v>187</v>
      </c>
      <c r="D2349" t="s">
        <v>538</v>
      </c>
      <c r="F2349" t="s">
        <v>539</v>
      </c>
      <c r="G2349" t="s">
        <v>540</v>
      </c>
      <c r="H2349" t="s">
        <v>541</v>
      </c>
      <c r="I2349" t="s">
        <v>542</v>
      </c>
      <c r="J2349" t="s">
        <v>543</v>
      </c>
      <c r="K2349">
        <v>21</v>
      </c>
      <c r="L2349" t="s">
        <v>574</v>
      </c>
      <c r="M2349" t="s">
        <v>575</v>
      </c>
      <c r="N2349" t="s">
        <v>546</v>
      </c>
      <c r="O2349" t="s">
        <v>547</v>
      </c>
      <c r="P2349" t="s">
        <v>548</v>
      </c>
      <c r="Q2349" t="s">
        <v>549</v>
      </c>
      <c r="R2349" t="s">
        <v>556</v>
      </c>
      <c r="S2349" t="s">
        <v>557</v>
      </c>
      <c r="T2349" s="113">
        <v>567.21</v>
      </c>
      <c r="U2349" t="s">
        <v>639</v>
      </c>
    </row>
    <row r="2350" spans="1:23" x14ac:dyDescent="0.25">
      <c r="A2350" t="s">
        <v>744</v>
      </c>
      <c r="B2350" t="s">
        <v>745</v>
      </c>
      <c r="C2350" t="s">
        <v>187</v>
      </c>
      <c r="D2350" t="s">
        <v>538</v>
      </c>
      <c r="F2350" t="s">
        <v>539</v>
      </c>
      <c r="G2350" t="s">
        <v>540</v>
      </c>
      <c r="H2350" t="s">
        <v>541</v>
      </c>
      <c r="I2350" t="s">
        <v>542</v>
      </c>
      <c r="J2350" t="s">
        <v>543</v>
      </c>
      <c r="K2350">
        <v>21</v>
      </c>
      <c r="L2350" t="s">
        <v>574</v>
      </c>
      <c r="M2350" t="s">
        <v>575</v>
      </c>
      <c r="N2350" t="s">
        <v>546</v>
      </c>
      <c r="O2350" t="s">
        <v>547</v>
      </c>
      <c r="P2350" t="s">
        <v>548</v>
      </c>
      <c r="Q2350" t="s">
        <v>549</v>
      </c>
      <c r="R2350" t="s">
        <v>558</v>
      </c>
      <c r="S2350" t="s">
        <v>559</v>
      </c>
      <c r="T2350" s="113">
        <v>5506645</v>
      </c>
      <c r="U2350" t="s">
        <v>639</v>
      </c>
    </row>
    <row r="2351" spans="1:23" x14ac:dyDescent="0.25">
      <c r="A2351" t="s">
        <v>744</v>
      </c>
      <c r="B2351" t="s">
        <v>745</v>
      </c>
      <c r="C2351" t="s">
        <v>187</v>
      </c>
      <c r="D2351" t="s">
        <v>538</v>
      </c>
      <c r="F2351" t="s">
        <v>539</v>
      </c>
      <c r="G2351" t="s">
        <v>540</v>
      </c>
      <c r="H2351" t="s">
        <v>541</v>
      </c>
      <c r="I2351" t="s">
        <v>542</v>
      </c>
      <c r="J2351" t="s">
        <v>543</v>
      </c>
      <c r="K2351">
        <v>21</v>
      </c>
      <c r="L2351" t="s">
        <v>574</v>
      </c>
      <c r="M2351" t="s">
        <v>575</v>
      </c>
      <c r="N2351" t="s">
        <v>546</v>
      </c>
      <c r="O2351" t="s">
        <v>547</v>
      </c>
      <c r="P2351" t="s">
        <v>548</v>
      </c>
      <c r="Q2351" t="s">
        <v>549</v>
      </c>
      <c r="R2351" t="s">
        <v>560</v>
      </c>
      <c r="S2351" t="s">
        <v>561</v>
      </c>
      <c r="T2351" s="113">
        <v>2572097</v>
      </c>
      <c r="U2351" t="s">
        <v>639</v>
      </c>
    </row>
    <row r="2352" spans="1:23" x14ac:dyDescent="0.25">
      <c r="A2352" t="s">
        <v>744</v>
      </c>
      <c r="B2352" t="s">
        <v>745</v>
      </c>
      <c r="C2352" t="s">
        <v>187</v>
      </c>
      <c r="D2352" t="s">
        <v>538</v>
      </c>
      <c r="F2352" t="s">
        <v>539</v>
      </c>
      <c r="G2352" t="s">
        <v>540</v>
      </c>
      <c r="H2352" t="s">
        <v>541</v>
      </c>
      <c r="I2352" t="s">
        <v>542</v>
      </c>
      <c r="J2352" t="s">
        <v>543</v>
      </c>
      <c r="K2352">
        <v>21</v>
      </c>
      <c r="L2352" t="s">
        <v>574</v>
      </c>
      <c r="M2352" t="s">
        <v>575</v>
      </c>
      <c r="N2352" t="s">
        <v>546</v>
      </c>
      <c r="O2352" t="s">
        <v>547</v>
      </c>
      <c r="P2352" t="s">
        <v>548</v>
      </c>
      <c r="Q2352" t="s">
        <v>549</v>
      </c>
      <c r="R2352" t="s">
        <v>562</v>
      </c>
      <c r="S2352" t="s">
        <v>563</v>
      </c>
      <c r="T2352" s="113">
        <v>342942</v>
      </c>
      <c r="U2352" t="s">
        <v>639</v>
      </c>
    </row>
    <row r="2353" spans="1:23" x14ac:dyDescent="0.25">
      <c r="A2353" t="s">
        <v>744</v>
      </c>
      <c r="B2353" t="s">
        <v>745</v>
      </c>
      <c r="C2353" t="s">
        <v>187</v>
      </c>
      <c r="D2353" t="s">
        <v>538</v>
      </c>
      <c r="F2353" t="s">
        <v>539</v>
      </c>
      <c r="G2353" t="s">
        <v>540</v>
      </c>
      <c r="H2353" t="s">
        <v>541</v>
      </c>
      <c r="I2353" t="s">
        <v>542</v>
      </c>
      <c r="J2353" t="s">
        <v>543</v>
      </c>
      <c r="K2353">
        <v>21</v>
      </c>
      <c r="L2353" t="s">
        <v>574</v>
      </c>
      <c r="M2353" t="s">
        <v>575</v>
      </c>
      <c r="N2353" t="s">
        <v>546</v>
      </c>
      <c r="O2353" t="s">
        <v>547</v>
      </c>
      <c r="P2353" t="s">
        <v>548</v>
      </c>
      <c r="Q2353" t="s">
        <v>549</v>
      </c>
      <c r="R2353" t="s">
        <v>746</v>
      </c>
      <c r="S2353" t="s">
        <v>747</v>
      </c>
      <c r="T2353" s="113">
        <v>1882072</v>
      </c>
      <c r="U2353" t="s">
        <v>639</v>
      </c>
    </row>
    <row r="2354" spans="1:23" x14ac:dyDescent="0.25">
      <c r="A2354" t="s">
        <v>744</v>
      </c>
      <c r="B2354" t="s">
        <v>745</v>
      </c>
      <c r="C2354" t="s">
        <v>187</v>
      </c>
      <c r="D2354" t="s">
        <v>538</v>
      </c>
      <c r="F2354" t="s">
        <v>539</v>
      </c>
      <c r="G2354" t="s">
        <v>540</v>
      </c>
      <c r="H2354" t="s">
        <v>541</v>
      </c>
      <c r="I2354" t="s">
        <v>542</v>
      </c>
      <c r="J2354" t="s">
        <v>543</v>
      </c>
      <c r="K2354">
        <v>21</v>
      </c>
      <c r="L2354" t="s">
        <v>576</v>
      </c>
      <c r="M2354" t="s">
        <v>547</v>
      </c>
      <c r="N2354" t="s">
        <v>546</v>
      </c>
      <c r="O2354" t="s">
        <v>547</v>
      </c>
      <c r="P2354" t="s">
        <v>548</v>
      </c>
      <c r="Q2354" t="s">
        <v>549</v>
      </c>
      <c r="R2354" t="s">
        <v>131</v>
      </c>
      <c r="S2354" t="s">
        <v>550</v>
      </c>
      <c r="T2354" s="113">
        <v>1075603</v>
      </c>
      <c r="U2354" t="s">
        <v>639</v>
      </c>
    </row>
    <row r="2355" spans="1:23" x14ac:dyDescent="0.25">
      <c r="A2355" t="s">
        <v>744</v>
      </c>
      <c r="B2355" t="s">
        <v>745</v>
      </c>
      <c r="C2355" t="s">
        <v>187</v>
      </c>
      <c r="D2355" t="s">
        <v>538</v>
      </c>
      <c r="F2355" t="s">
        <v>539</v>
      </c>
      <c r="G2355" t="s">
        <v>540</v>
      </c>
      <c r="H2355" t="s">
        <v>541</v>
      </c>
      <c r="I2355" t="s">
        <v>542</v>
      </c>
      <c r="J2355" t="s">
        <v>543</v>
      </c>
      <c r="K2355">
        <v>21</v>
      </c>
      <c r="L2355" t="s">
        <v>576</v>
      </c>
      <c r="M2355" t="s">
        <v>547</v>
      </c>
      <c r="N2355" t="s">
        <v>546</v>
      </c>
      <c r="O2355" t="s">
        <v>547</v>
      </c>
      <c r="P2355" t="s">
        <v>548</v>
      </c>
      <c r="Q2355" t="s">
        <v>549</v>
      </c>
      <c r="R2355" t="s">
        <v>552</v>
      </c>
      <c r="S2355" t="s">
        <v>553</v>
      </c>
      <c r="T2355" s="113">
        <v>27.57</v>
      </c>
      <c r="U2355" t="s">
        <v>639</v>
      </c>
    </row>
    <row r="2356" spans="1:23" x14ac:dyDescent="0.25">
      <c r="A2356" t="s">
        <v>744</v>
      </c>
      <c r="B2356" t="s">
        <v>745</v>
      </c>
      <c r="C2356" t="s">
        <v>187</v>
      </c>
      <c r="D2356" t="s">
        <v>538</v>
      </c>
      <c r="F2356" t="s">
        <v>539</v>
      </c>
      <c r="G2356" t="s">
        <v>540</v>
      </c>
      <c r="H2356" t="s">
        <v>541</v>
      </c>
      <c r="I2356" t="s">
        <v>542</v>
      </c>
      <c r="J2356" t="s">
        <v>543</v>
      </c>
      <c r="K2356">
        <v>21</v>
      </c>
      <c r="L2356" t="s">
        <v>576</v>
      </c>
      <c r="M2356" t="s">
        <v>547</v>
      </c>
      <c r="N2356" t="s">
        <v>546</v>
      </c>
      <c r="O2356" t="s">
        <v>547</v>
      </c>
      <c r="P2356" t="s">
        <v>548</v>
      </c>
      <c r="Q2356" t="s">
        <v>549</v>
      </c>
      <c r="R2356" t="s">
        <v>554</v>
      </c>
      <c r="S2356" t="s">
        <v>555</v>
      </c>
      <c r="T2356" s="113">
        <v>115184</v>
      </c>
      <c r="U2356" t="s">
        <v>639</v>
      </c>
    </row>
    <row r="2357" spans="1:23" x14ac:dyDescent="0.25">
      <c r="A2357" t="s">
        <v>744</v>
      </c>
      <c r="B2357" t="s">
        <v>745</v>
      </c>
      <c r="C2357" t="s">
        <v>187</v>
      </c>
      <c r="D2357" t="s">
        <v>538</v>
      </c>
      <c r="F2357" t="s">
        <v>539</v>
      </c>
      <c r="G2357" t="s">
        <v>540</v>
      </c>
      <c r="H2357" t="s">
        <v>541</v>
      </c>
      <c r="I2357" t="s">
        <v>542</v>
      </c>
      <c r="J2357" t="s">
        <v>543</v>
      </c>
      <c r="K2357">
        <v>21</v>
      </c>
      <c r="L2357" t="s">
        <v>576</v>
      </c>
      <c r="M2357" t="s">
        <v>547</v>
      </c>
      <c r="N2357" t="s">
        <v>546</v>
      </c>
      <c r="O2357" t="s">
        <v>547</v>
      </c>
      <c r="P2357" t="s">
        <v>548</v>
      </c>
      <c r="Q2357" t="s">
        <v>549</v>
      </c>
      <c r="R2357" t="s">
        <v>556</v>
      </c>
      <c r="S2357" t="s">
        <v>557</v>
      </c>
      <c r="T2357" s="113">
        <v>316131</v>
      </c>
      <c r="U2357" t="s">
        <v>639</v>
      </c>
    </row>
    <row r="2358" spans="1:23" x14ac:dyDescent="0.25">
      <c r="A2358" t="s">
        <v>744</v>
      </c>
      <c r="B2358" t="s">
        <v>745</v>
      </c>
      <c r="C2358" t="s">
        <v>187</v>
      </c>
      <c r="D2358" t="s">
        <v>538</v>
      </c>
      <c r="F2358" t="s">
        <v>539</v>
      </c>
      <c r="G2358" t="s">
        <v>540</v>
      </c>
      <c r="H2358" t="s">
        <v>541</v>
      </c>
      <c r="I2358" t="s">
        <v>542</v>
      </c>
      <c r="J2358" t="s">
        <v>543</v>
      </c>
      <c r="K2358">
        <v>21</v>
      </c>
      <c r="L2358" t="s">
        <v>576</v>
      </c>
      <c r="M2358" t="s">
        <v>547</v>
      </c>
      <c r="N2358" t="s">
        <v>546</v>
      </c>
      <c r="O2358" t="s">
        <v>547</v>
      </c>
      <c r="P2358" t="s">
        <v>548</v>
      </c>
      <c r="Q2358" t="s">
        <v>549</v>
      </c>
      <c r="R2358" t="s">
        <v>558</v>
      </c>
      <c r="S2358" t="s">
        <v>559</v>
      </c>
      <c r="T2358" s="113">
        <v>51119</v>
      </c>
      <c r="U2358" t="s">
        <v>639</v>
      </c>
    </row>
    <row r="2359" spans="1:23" x14ac:dyDescent="0.25">
      <c r="A2359" t="s">
        <v>744</v>
      </c>
      <c r="B2359" t="s">
        <v>745</v>
      </c>
      <c r="C2359" t="s">
        <v>187</v>
      </c>
      <c r="D2359" t="s">
        <v>538</v>
      </c>
      <c r="F2359" t="s">
        <v>539</v>
      </c>
      <c r="G2359" t="s">
        <v>540</v>
      </c>
      <c r="H2359" t="s">
        <v>541</v>
      </c>
      <c r="I2359" t="s">
        <v>542</v>
      </c>
      <c r="J2359" t="s">
        <v>543</v>
      </c>
      <c r="K2359">
        <v>21</v>
      </c>
      <c r="L2359" t="s">
        <v>576</v>
      </c>
      <c r="M2359" t="s">
        <v>547</v>
      </c>
      <c r="N2359" t="s">
        <v>546</v>
      </c>
      <c r="O2359" t="s">
        <v>547</v>
      </c>
      <c r="P2359" t="s">
        <v>548</v>
      </c>
      <c r="Q2359" t="s">
        <v>549</v>
      </c>
      <c r="R2359" t="s">
        <v>560</v>
      </c>
      <c r="S2359" t="s">
        <v>561</v>
      </c>
      <c r="T2359" s="113">
        <v>548446</v>
      </c>
      <c r="U2359" t="s">
        <v>639</v>
      </c>
    </row>
    <row r="2360" spans="1:23" x14ac:dyDescent="0.25">
      <c r="A2360" t="s">
        <v>744</v>
      </c>
      <c r="B2360" t="s">
        <v>745</v>
      </c>
      <c r="C2360" t="s">
        <v>187</v>
      </c>
      <c r="D2360" t="s">
        <v>538</v>
      </c>
      <c r="F2360" t="s">
        <v>539</v>
      </c>
      <c r="G2360" t="s">
        <v>540</v>
      </c>
      <c r="H2360" t="s">
        <v>541</v>
      </c>
      <c r="I2360" t="s">
        <v>542</v>
      </c>
      <c r="J2360" t="s">
        <v>543</v>
      </c>
      <c r="K2360">
        <v>21</v>
      </c>
      <c r="L2360" t="s">
        <v>576</v>
      </c>
      <c r="M2360" t="s">
        <v>547</v>
      </c>
      <c r="N2360" t="s">
        <v>546</v>
      </c>
      <c r="O2360" t="s">
        <v>547</v>
      </c>
      <c r="P2360" t="s">
        <v>548</v>
      </c>
      <c r="Q2360" t="s">
        <v>549</v>
      </c>
      <c r="R2360" t="s">
        <v>562</v>
      </c>
      <c r="S2360" t="s">
        <v>563</v>
      </c>
      <c r="T2360" s="113">
        <v>4068</v>
      </c>
      <c r="U2360" t="s">
        <v>639</v>
      </c>
    </row>
    <row r="2361" spans="1:23" x14ac:dyDescent="0.25">
      <c r="A2361" t="s">
        <v>744</v>
      </c>
      <c r="B2361" t="s">
        <v>745</v>
      </c>
      <c r="C2361" t="s">
        <v>187</v>
      </c>
      <c r="D2361" t="s">
        <v>538</v>
      </c>
      <c r="F2361" t="s">
        <v>539</v>
      </c>
      <c r="G2361" t="s">
        <v>540</v>
      </c>
      <c r="H2361" t="s">
        <v>541</v>
      </c>
      <c r="I2361" t="s">
        <v>542</v>
      </c>
      <c r="J2361" t="s">
        <v>543</v>
      </c>
      <c r="K2361">
        <v>21</v>
      </c>
      <c r="L2361" t="s">
        <v>576</v>
      </c>
      <c r="M2361" t="s">
        <v>547</v>
      </c>
      <c r="N2361" t="s">
        <v>546</v>
      </c>
      <c r="O2361" t="s">
        <v>547</v>
      </c>
      <c r="P2361" t="s">
        <v>548</v>
      </c>
      <c r="Q2361" t="s">
        <v>549</v>
      </c>
      <c r="R2361" t="s">
        <v>746</v>
      </c>
      <c r="S2361" t="s">
        <v>747</v>
      </c>
      <c r="T2361" s="113">
        <v>13085</v>
      </c>
      <c r="U2361" t="s">
        <v>639</v>
      </c>
    </row>
    <row r="2362" spans="1:23" s="12" customFormat="1" x14ac:dyDescent="0.25">
      <c r="A2362" s="12" t="s">
        <v>189</v>
      </c>
      <c r="B2362" s="12" t="s">
        <v>748</v>
      </c>
      <c r="C2362" s="12" t="s">
        <v>187</v>
      </c>
      <c r="D2362" s="12" t="s">
        <v>538</v>
      </c>
      <c r="F2362" s="12" t="s">
        <v>539</v>
      </c>
      <c r="G2362" s="12" t="s">
        <v>540</v>
      </c>
      <c r="H2362" s="12" t="s">
        <v>541</v>
      </c>
      <c r="I2362" s="12" t="s">
        <v>542</v>
      </c>
      <c r="J2362" s="12" t="s">
        <v>543</v>
      </c>
      <c r="K2362" s="12">
        <v>21</v>
      </c>
      <c r="L2362" s="12" t="s">
        <v>544</v>
      </c>
      <c r="M2362" s="12" t="s">
        <v>545</v>
      </c>
      <c r="N2362" s="12" t="s">
        <v>546</v>
      </c>
      <c r="O2362" s="12" t="s">
        <v>547</v>
      </c>
      <c r="P2362" s="12" t="s">
        <v>548</v>
      </c>
      <c r="Q2362" s="12" t="s">
        <v>549</v>
      </c>
      <c r="R2362" s="12" t="s">
        <v>131</v>
      </c>
      <c r="S2362" s="12" t="s">
        <v>550</v>
      </c>
      <c r="T2362" s="117">
        <v>2655736</v>
      </c>
      <c r="U2362" s="12" t="s">
        <v>551</v>
      </c>
      <c r="V2362" s="52" t="s">
        <v>858</v>
      </c>
      <c r="W2362" s="117">
        <f>SUM(T2363:T2365)</f>
        <v>771139</v>
      </c>
    </row>
    <row r="2363" spans="1:23" s="12" customFormat="1" x14ac:dyDescent="0.25">
      <c r="A2363" s="12" t="s">
        <v>189</v>
      </c>
      <c r="B2363" s="12" t="s">
        <v>748</v>
      </c>
      <c r="C2363" s="12" t="s">
        <v>187</v>
      </c>
      <c r="D2363" s="12" t="s">
        <v>538</v>
      </c>
      <c r="F2363" s="12" t="s">
        <v>539</v>
      </c>
      <c r="G2363" s="12" t="s">
        <v>540</v>
      </c>
      <c r="H2363" s="12" t="s">
        <v>541</v>
      </c>
      <c r="I2363" s="12" t="s">
        <v>542</v>
      </c>
      <c r="J2363" s="12" t="s">
        <v>543</v>
      </c>
      <c r="K2363" s="12">
        <v>21</v>
      </c>
      <c r="L2363" s="12" t="s">
        <v>544</v>
      </c>
      <c r="M2363" s="12" t="s">
        <v>545</v>
      </c>
      <c r="N2363" s="12" t="s">
        <v>546</v>
      </c>
      <c r="O2363" s="12" t="s">
        <v>547</v>
      </c>
      <c r="P2363" s="12" t="s">
        <v>548</v>
      </c>
      <c r="Q2363" s="12" t="s">
        <v>549</v>
      </c>
      <c r="R2363" s="12" t="s">
        <v>552</v>
      </c>
      <c r="S2363" s="12" t="s">
        <v>553</v>
      </c>
      <c r="T2363" s="117">
        <v>93945</v>
      </c>
      <c r="U2363" s="12" t="s">
        <v>551</v>
      </c>
      <c r="V2363" s="52" t="s">
        <v>859</v>
      </c>
      <c r="W2363" s="117">
        <f>SUM(T2366:T2372)</f>
        <v>1884597</v>
      </c>
    </row>
    <row r="2364" spans="1:23" s="12" customFormat="1" x14ac:dyDescent="0.25">
      <c r="A2364" s="12" t="s">
        <v>189</v>
      </c>
      <c r="B2364" s="12" t="s">
        <v>748</v>
      </c>
      <c r="C2364" s="12" t="s">
        <v>187</v>
      </c>
      <c r="D2364" s="12" t="s">
        <v>538</v>
      </c>
      <c r="F2364" s="12" t="s">
        <v>539</v>
      </c>
      <c r="G2364" s="12" t="s">
        <v>540</v>
      </c>
      <c r="H2364" s="12" t="s">
        <v>541</v>
      </c>
      <c r="I2364" s="12" t="s">
        <v>542</v>
      </c>
      <c r="J2364" s="12" t="s">
        <v>543</v>
      </c>
      <c r="K2364" s="12">
        <v>21</v>
      </c>
      <c r="L2364" s="12" t="s">
        <v>544</v>
      </c>
      <c r="M2364" s="12" t="s">
        <v>545</v>
      </c>
      <c r="N2364" s="12" t="s">
        <v>546</v>
      </c>
      <c r="O2364" s="12" t="s">
        <v>547</v>
      </c>
      <c r="P2364" s="12" t="s">
        <v>548</v>
      </c>
      <c r="Q2364" s="12" t="s">
        <v>549</v>
      </c>
      <c r="R2364" s="12" t="s">
        <v>554</v>
      </c>
      <c r="S2364" s="12" t="s">
        <v>555</v>
      </c>
      <c r="T2364" s="117">
        <v>264549</v>
      </c>
      <c r="U2364" s="12" t="s">
        <v>551</v>
      </c>
      <c r="V2364" s="52" t="s">
        <v>862</v>
      </c>
      <c r="W2364" s="117">
        <f>SUM(T2363:T2372)</f>
        <v>2655736</v>
      </c>
    </row>
    <row r="2365" spans="1:23" s="12" customFormat="1" x14ac:dyDescent="0.25">
      <c r="A2365" s="12" t="s">
        <v>189</v>
      </c>
      <c r="B2365" s="12" t="s">
        <v>748</v>
      </c>
      <c r="C2365" s="12" t="s">
        <v>187</v>
      </c>
      <c r="D2365" s="12" t="s">
        <v>538</v>
      </c>
      <c r="F2365" s="12" t="s">
        <v>539</v>
      </c>
      <c r="G2365" s="12" t="s">
        <v>540</v>
      </c>
      <c r="H2365" s="12" t="s">
        <v>541</v>
      </c>
      <c r="I2365" s="12" t="s">
        <v>542</v>
      </c>
      <c r="J2365" s="12" t="s">
        <v>543</v>
      </c>
      <c r="K2365" s="12">
        <v>21</v>
      </c>
      <c r="L2365" s="12" t="s">
        <v>544</v>
      </c>
      <c r="M2365" s="12" t="s">
        <v>545</v>
      </c>
      <c r="N2365" s="12" t="s">
        <v>546</v>
      </c>
      <c r="O2365" s="12" t="s">
        <v>547</v>
      </c>
      <c r="P2365" s="12" t="s">
        <v>548</v>
      </c>
      <c r="Q2365" s="12" t="s">
        <v>549</v>
      </c>
      <c r="R2365" s="12" t="s">
        <v>556</v>
      </c>
      <c r="S2365" s="12" t="s">
        <v>557</v>
      </c>
      <c r="T2365" s="117">
        <v>412645</v>
      </c>
      <c r="U2365" s="12" t="s">
        <v>551</v>
      </c>
      <c r="V2365" s="52"/>
      <c r="W2365" s="117"/>
    </row>
    <row r="2366" spans="1:23" s="12" customFormat="1" x14ac:dyDescent="0.25">
      <c r="A2366" s="12" t="s">
        <v>189</v>
      </c>
      <c r="B2366" s="12" t="s">
        <v>748</v>
      </c>
      <c r="C2366" s="12" t="s">
        <v>187</v>
      </c>
      <c r="D2366" s="12" t="s">
        <v>538</v>
      </c>
      <c r="F2366" s="12" t="s">
        <v>539</v>
      </c>
      <c r="G2366" s="12" t="s">
        <v>540</v>
      </c>
      <c r="H2366" s="12" t="s">
        <v>541</v>
      </c>
      <c r="I2366" s="12" t="s">
        <v>542</v>
      </c>
      <c r="J2366" s="12" t="s">
        <v>543</v>
      </c>
      <c r="K2366" s="12">
        <v>21</v>
      </c>
      <c r="L2366" s="12" t="s">
        <v>544</v>
      </c>
      <c r="M2366" s="12" t="s">
        <v>545</v>
      </c>
      <c r="N2366" s="12" t="s">
        <v>546</v>
      </c>
      <c r="O2366" s="12" t="s">
        <v>547</v>
      </c>
      <c r="P2366" s="12" t="s">
        <v>548</v>
      </c>
      <c r="Q2366" s="12" t="s">
        <v>549</v>
      </c>
      <c r="R2366" s="12" t="s">
        <v>558</v>
      </c>
      <c r="S2366" s="12" t="s">
        <v>559</v>
      </c>
      <c r="T2366" s="117">
        <v>150895</v>
      </c>
      <c r="U2366" s="12" t="s">
        <v>551</v>
      </c>
      <c r="V2366" s="52"/>
      <c r="W2366" s="117"/>
    </row>
    <row r="2367" spans="1:23" s="12" customFormat="1" x14ac:dyDescent="0.25">
      <c r="A2367" s="12" t="s">
        <v>189</v>
      </c>
      <c r="B2367" s="12" t="s">
        <v>748</v>
      </c>
      <c r="C2367" s="12" t="s">
        <v>187</v>
      </c>
      <c r="D2367" s="12" t="s">
        <v>538</v>
      </c>
      <c r="F2367" s="12" t="s">
        <v>539</v>
      </c>
      <c r="G2367" s="12" t="s">
        <v>540</v>
      </c>
      <c r="H2367" s="12" t="s">
        <v>541</v>
      </c>
      <c r="I2367" s="12" t="s">
        <v>542</v>
      </c>
      <c r="J2367" s="12" t="s">
        <v>543</v>
      </c>
      <c r="K2367" s="12">
        <v>21</v>
      </c>
      <c r="L2367" s="12" t="s">
        <v>544</v>
      </c>
      <c r="M2367" s="12" t="s">
        <v>545</v>
      </c>
      <c r="N2367" s="12" t="s">
        <v>546</v>
      </c>
      <c r="O2367" s="12" t="s">
        <v>547</v>
      </c>
      <c r="P2367" s="12" t="s">
        <v>548</v>
      </c>
      <c r="Q2367" s="12" t="s">
        <v>549</v>
      </c>
      <c r="R2367" s="12" t="s">
        <v>560</v>
      </c>
      <c r="S2367" s="12" t="s">
        <v>561</v>
      </c>
      <c r="T2367" s="117">
        <v>384417</v>
      </c>
      <c r="U2367" s="12" t="s">
        <v>551</v>
      </c>
      <c r="V2367" s="52"/>
      <c r="W2367" s="117"/>
    </row>
    <row r="2368" spans="1:23" s="12" customFormat="1" x14ac:dyDescent="0.25">
      <c r="A2368" s="12" t="s">
        <v>189</v>
      </c>
      <c r="B2368" s="12" t="s">
        <v>748</v>
      </c>
      <c r="C2368" s="12" t="s">
        <v>187</v>
      </c>
      <c r="D2368" s="12" t="s">
        <v>538</v>
      </c>
      <c r="F2368" s="12" t="s">
        <v>539</v>
      </c>
      <c r="G2368" s="12" t="s">
        <v>540</v>
      </c>
      <c r="H2368" s="12" t="s">
        <v>541</v>
      </c>
      <c r="I2368" s="12" t="s">
        <v>542</v>
      </c>
      <c r="J2368" s="12" t="s">
        <v>543</v>
      </c>
      <c r="K2368" s="12">
        <v>21</v>
      </c>
      <c r="L2368" s="12" t="s">
        <v>544</v>
      </c>
      <c r="M2368" s="12" t="s">
        <v>545</v>
      </c>
      <c r="N2368" s="12" t="s">
        <v>546</v>
      </c>
      <c r="O2368" s="12" t="s">
        <v>547</v>
      </c>
      <c r="P2368" s="12" t="s">
        <v>548</v>
      </c>
      <c r="Q2368" s="12" t="s">
        <v>549</v>
      </c>
      <c r="R2368" s="12" t="s">
        <v>562</v>
      </c>
      <c r="S2368" s="12" t="s">
        <v>563</v>
      </c>
      <c r="T2368" s="117">
        <v>463674</v>
      </c>
      <c r="U2368" s="12" t="s">
        <v>551</v>
      </c>
      <c r="V2368" s="52"/>
      <c r="W2368" s="117"/>
    </row>
    <row r="2369" spans="1:23" s="12" customFormat="1" x14ac:dyDescent="0.25">
      <c r="A2369" s="12" t="s">
        <v>189</v>
      </c>
      <c r="B2369" s="12" t="s">
        <v>748</v>
      </c>
      <c r="C2369" s="12" t="s">
        <v>187</v>
      </c>
      <c r="D2369" s="12" t="s">
        <v>538</v>
      </c>
      <c r="F2369" s="12" t="s">
        <v>539</v>
      </c>
      <c r="G2369" s="12" t="s">
        <v>540</v>
      </c>
      <c r="H2369" s="12" t="s">
        <v>541</v>
      </c>
      <c r="I2369" s="12" t="s">
        <v>542</v>
      </c>
      <c r="J2369" s="12" t="s">
        <v>543</v>
      </c>
      <c r="K2369" s="12">
        <v>21</v>
      </c>
      <c r="L2369" s="12" t="s">
        <v>544</v>
      </c>
      <c r="M2369" s="12" t="s">
        <v>545</v>
      </c>
      <c r="N2369" s="12" t="s">
        <v>546</v>
      </c>
      <c r="O2369" s="12" t="s">
        <v>547</v>
      </c>
      <c r="P2369" s="12" t="s">
        <v>548</v>
      </c>
      <c r="Q2369" s="12" t="s">
        <v>549</v>
      </c>
      <c r="R2369" s="12" t="s">
        <v>564</v>
      </c>
      <c r="S2369" s="12" t="s">
        <v>565</v>
      </c>
      <c r="T2369" s="117">
        <v>361830</v>
      </c>
      <c r="U2369" s="12" t="s">
        <v>551</v>
      </c>
      <c r="V2369" s="52"/>
      <c r="W2369" s="117"/>
    </row>
    <row r="2370" spans="1:23" s="12" customFormat="1" x14ac:dyDescent="0.25">
      <c r="A2370" s="12" t="s">
        <v>189</v>
      </c>
      <c r="B2370" s="12" t="s">
        <v>748</v>
      </c>
      <c r="C2370" s="12" t="s">
        <v>187</v>
      </c>
      <c r="D2370" s="12" t="s">
        <v>538</v>
      </c>
      <c r="F2370" s="12" t="s">
        <v>539</v>
      </c>
      <c r="G2370" s="12" t="s">
        <v>540</v>
      </c>
      <c r="H2370" s="12" t="s">
        <v>541</v>
      </c>
      <c r="I2370" s="12" t="s">
        <v>542</v>
      </c>
      <c r="J2370" s="12" t="s">
        <v>543</v>
      </c>
      <c r="K2370" s="12">
        <v>21</v>
      </c>
      <c r="L2370" s="12" t="s">
        <v>544</v>
      </c>
      <c r="M2370" s="12" t="s">
        <v>545</v>
      </c>
      <c r="N2370" s="12" t="s">
        <v>546</v>
      </c>
      <c r="O2370" s="12" t="s">
        <v>547</v>
      </c>
      <c r="P2370" s="12" t="s">
        <v>548</v>
      </c>
      <c r="Q2370" s="12" t="s">
        <v>549</v>
      </c>
      <c r="R2370" s="12" t="s">
        <v>566</v>
      </c>
      <c r="S2370" s="12" t="s">
        <v>567</v>
      </c>
      <c r="T2370" s="117">
        <v>226905</v>
      </c>
      <c r="U2370" s="12" t="s">
        <v>551</v>
      </c>
      <c r="V2370" s="52"/>
      <c r="W2370" s="117"/>
    </row>
    <row r="2371" spans="1:23" s="12" customFormat="1" x14ac:dyDescent="0.25">
      <c r="A2371" s="12" t="s">
        <v>189</v>
      </c>
      <c r="B2371" s="12" t="s">
        <v>748</v>
      </c>
      <c r="C2371" s="12" t="s">
        <v>187</v>
      </c>
      <c r="D2371" s="12" t="s">
        <v>538</v>
      </c>
      <c r="F2371" s="12" t="s">
        <v>539</v>
      </c>
      <c r="G2371" s="12" t="s">
        <v>540</v>
      </c>
      <c r="H2371" s="12" t="s">
        <v>541</v>
      </c>
      <c r="I2371" s="12" t="s">
        <v>542</v>
      </c>
      <c r="J2371" s="12" t="s">
        <v>543</v>
      </c>
      <c r="K2371" s="12">
        <v>21</v>
      </c>
      <c r="L2371" s="12" t="s">
        <v>544</v>
      </c>
      <c r="M2371" s="12" t="s">
        <v>545</v>
      </c>
      <c r="N2371" s="12" t="s">
        <v>546</v>
      </c>
      <c r="O2371" s="12" t="s">
        <v>547</v>
      </c>
      <c r="P2371" s="12" t="s">
        <v>548</v>
      </c>
      <c r="Q2371" s="12" t="s">
        <v>549</v>
      </c>
      <c r="R2371" s="12" t="s">
        <v>568</v>
      </c>
      <c r="S2371" s="12" t="s">
        <v>569</v>
      </c>
      <c r="T2371" s="117">
        <v>285834</v>
      </c>
      <c r="U2371" s="12" t="s">
        <v>551</v>
      </c>
      <c r="V2371" s="52"/>
      <c r="W2371" s="117"/>
    </row>
    <row r="2372" spans="1:23" s="12" customFormat="1" x14ac:dyDescent="0.25">
      <c r="A2372" s="12" t="s">
        <v>189</v>
      </c>
      <c r="B2372" s="12" t="s">
        <v>748</v>
      </c>
      <c r="C2372" s="12" t="s">
        <v>187</v>
      </c>
      <c r="D2372" s="12" t="s">
        <v>538</v>
      </c>
      <c r="F2372" s="12" t="s">
        <v>539</v>
      </c>
      <c r="G2372" s="12" t="s">
        <v>540</v>
      </c>
      <c r="H2372" s="12" t="s">
        <v>541</v>
      </c>
      <c r="I2372" s="12" t="s">
        <v>542</v>
      </c>
      <c r="J2372" s="12" t="s">
        <v>543</v>
      </c>
      <c r="K2372" s="12">
        <v>21</v>
      </c>
      <c r="L2372" s="12" t="s">
        <v>544</v>
      </c>
      <c r="M2372" s="12" t="s">
        <v>545</v>
      </c>
      <c r="N2372" s="12" t="s">
        <v>546</v>
      </c>
      <c r="O2372" s="12" t="s">
        <v>547</v>
      </c>
      <c r="P2372" s="12" t="s">
        <v>548</v>
      </c>
      <c r="Q2372" s="12" t="s">
        <v>549</v>
      </c>
      <c r="R2372" s="12" t="s">
        <v>570</v>
      </c>
      <c r="S2372" s="12" t="s">
        <v>571</v>
      </c>
      <c r="T2372" s="117">
        <v>11042</v>
      </c>
      <c r="U2372" s="12" t="s">
        <v>551</v>
      </c>
      <c r="V2372" s="52"/>
      <c r="W2372" s="117"/>
    </row>
    <row r="2373" spans="1:23" x14ac:dyDescent="0.25">
      <c r="A2373" t="s">
        <v>189</v>
      </c>
      <c r="B2373" t="s">
        <v>748</v>
      </c>
      <c r="C2373" t="s">
        <v>187</v>
      </c>
      <c r="D2373" t="s">
        <v>538</v>
      </c>
      <c r="F2373" t="s">
        <v>539</v>
      </c>
      <c r="G2373" t="s">
        <v>540</v>
      </c>
      <c r="H2373" t="s">
        <v>541</v>
      </c>
      <c r="I2373" t="s">
        <v>542</v>
      </c>
      <c r="J2373" t="s">
        <v>543</v>
      </c>
      <c r="K2373">
        <v>21</v>
      </c>
      <c r="L2373" t="s">
        <v>574</v>
      </c>
      <c r="M2373" t="s">
        <v>575</v>
      </c>
      <c r="N2373" t="s">
        <v>546</v>
      </c>
      <c r="O2373" t="s">
        <v>547</v>
      </c>
      <c r="P2373" t="s">
        <v>548</v>
      </c>
      <c r="Q2373" t="s">
        <v>549</v>
      </c>
      <c r="R2373" t="s">
        <v>131</v>
      </c>
      <c r="S2373" t="s">
        <v>550</v>
      </c>
      <c r="T2373" s="113">
        <v>1545757</v>
      </c>
      <c r="U2373" t="s">
        <v>551</v>
      </c>
    </row>
    <row r="2374" spans="1:23" x14ac:dyDescent="0.25">
      <c r="A2374" t="s">
        <v>189</v>
      </c>
      <c r="B2374" t="s">
        <v>748</v>
      </c>
      <c r="C2374" t="s">
        <v>187</v>
      </c>
      <c r="D2374" t="s">
        <v>538</v>
      </c>
      <c r="F2374" t="s">
        <v>539</v>
      </c>
      <c r="G2374" t="s">
        <v>540</v>
      </c>
      <c r="H2374" t="s">
        <v>541</v>
      </c>
      <c r="I2374" t="s">
        <v>542</v>
      </c>
      <c r="J2374" t="s">
        <v>543</v>
      </c>
      <c r="K2374">
        <v>21</v>
      </c>
      <c r="L2374" t="s">
        <v>574</v>
      </c>
      <c r="M2374" t="s">
        <v>575</v>
      </c>
      <c r="N2374" t="s">
        <v>546</v>
      </c>
      <c r="O2374" t="s">
        <v>547</v>
      </c>
      <c r="P2374" t="s">
        <v>548</v>
      </c>
      <c r="Q2374" t="s">
        <v>549</v>
      </c>
      <c r="R2374" t="s">
        <v>552</v>
      </c>
      <c r="S2374" t="s">
        <v>553</v>
      </c>
      <c r="T2374" s="113">
        <v>60.7</v>
      </c>
      <c r="U2374" t="s">
        <v>551</v>
      </c>
    </row>
    <row r="2375" spans="1:23" x14ac:dyDescent="0.25">
      <c r="A2375" t="s">
        <v>189</v>
      </c>
      <c r="B2375" t="s">
        <v>748</v>
      </c>
      <c r="C2375" t="s">
        <v>187</v>
      </c>
      <c r="D2375" t="s">
        <v>538</v>
      </c>
      <c r="F2375" t="s">
        <v>539</v>
      </c>
      <c r="G2375" t="s">
        <v>540</v>
      </c>
      <c r="H2375" t="s">
        <v>541</v>
      </c>
      <c r="I2375" t="s">
        <v>542</v>
      </c>
      <c r="J2375" t="s">
        <v>543</v>
      </c>
      <c r="K2375">
        <v>21</v>
      </c>
      <c r="L2375" t="s">
        <v>574</v>
      </c>
      <c r="M2375" t="s">
        <v>575</v>
      </c>
      <c r="N2375" t="s">
        <v>546</v>
      </c>
      <c r="O2375" t="s">
        <v>547</v>
      </c>
      <c r="P2375" t="s">
        <v>548</v>
      </c>
      <c r="Q2375" t="s">
        <v>549</v>
      </c>
      <c r="R2375" t="s">
        <v>554</v>
      </c>
      <c r="S2375" t="s">
        <v>555</v>
      </c>
      <c r="T2375" s="113">
        <v>130133</v>
      </c>
      <c r="U2375" t="s">
        <v>551</v>
      </c>
    </row>
    <row r="2376" spans="1:23" x14ac:dyDescent="0.25">
      <c r="A2376" t="s">
        <v>189</v>
      </c>
      <c r="B2376" t="s">
        <v>748</v>
      </c>
      <c r="C2376" t="s">
        <v>187</v>
      </c>
      <c r="D2376" t="s">
        <v>538</v>
      </c>
      <c r="F2376" t="s">
        <v>539</v>
      </c>
      <c r="G2376" t="s">
        <v>540</v>
      </c>
      <c r="H2376" t="s">
        <v>541</v>
      </c>
      <c r="I2376" t="s">
        <v>542</v>
      </c>
      <c r="J2376" t="s">
        <v>543</v>
      </c>
      <c r="K2376">
        <v>21</v>
      </c>
      <c r="L2376" t="s">
        <v>574</v>
      </c>
      <c r="M2376" t="s">
        <v>575</v>
      </c>
      <c r="N2376" t="s">
        <v>546</v>
      </c>
      <c r="O2376" t="s">
        <v>547</v>
      </c>
      <c r="P2376" t="s">
        <v>548</v>
      </c>
      <c r="Q2376" t="s">
        <v>549</v>
      </c>
      <c r="R2376" t="s">
        <v>556</v>
      </c>
      <c r="S2376" t="s">
        <v>557</v>
      </c>
      <c r="T2376" s="113">
        <v>176092</v>
      </c>
      <c r="U2376" t="s">
        <v>551</v>
      </c>
    </row>
    <row r="2377" spans="1:23" x14ac:dyDescent="0.25">
      <c r="A2377" t="s">
        <v>189</v>
      </c>
      <c r="B2377" t="s">
        <v>748</v>
      </c>
      <c r="C2377" t="s">
        <v>187</v>
      </c>
      <c r="D2377" t="s">
        <v>538</v>
      </c>
      <c r="F2377" t="s">
        <v>539</v>
      </c>
      <c r="G2377" t="s">
        <v>540</v>
      </c>
      <c r="H2377" t="s">
        <v>541</v>
      </c>
      <c r="I2377" t="s">
        <v>542</v>
      </c>
      <c r="J2377" t="s">
        <v>543</v>
      </c>
      <c r="K2377">
        <v>21</v>
      </c>
      <c r="L2377" t="s">
        <v>574</v>
      </c>
      <c r="M2377" t="s">
        <v>575</v>
      </c>
      <c r="N2377" t="s">
        <v>546</v>
      </c>
      <c r="O2377" t="s">
        <v>547</v>
      </c>
      <c r="P2377" t="s">
        <v>548</v>
      </c>
      <c r="Q2377" t="s">
        <v>549</v>
      </c>
      <c r="R2377" t="s">
        <v>558</v>
      </c>
      <c r="S2377" t="s">
        <v>559</v>
      </c>
      <c r="T2377" s="113">
        <v>75897</v>
      </c>
      <c r="U2377" t="s">
        <v>551</v>
      </c>
    </row>
    <row r="2378" spans="1:23" x14ac:dyDescent="0.25">
      <c r="A2378" t="s">
        <v>189</v>
      </c>
      <c r="B2378" t="s">
        <v>748</v>
      </c>
      <c r="C2378" t="s">
        <v>187</v>
      </c>
      <c r="D2378" t="s">
        <v>538</v>
      </c>
      <c r="F2378" t="s">
        <v>539</v>
      </c>
      <c r="G2378" t="s">
        <v>540</v>
      </c>
      <c r="H2378" t="s">
        <v>541</v>
      </c>
      <c r="I2378" t="s">
        <v>542</v>
      </c>
      <c r="J2378" t="s">
        <v>543</v>
      </c>
      <c r="K2378">
        <v>21</v>
      </c>
      <c r="L2378" t="s">
        <v>574</v>
      </c>
      <c r="M2378" t="s">
        <v>575</v>
      </c>
      <c r="N2378" t="s">
        <v>546</v>
      </c>
      <c r="O2378" t="s">
        <v>547</v>
      </c>
      <c r="P2378" t="s">
        <v>548</v>
      </c>
      <c r="Q2378" t="s">
        <v>549</v>
      </c>
      <c r="R2378" t="s">
        <v>560</v>
      </c>
      <c r="S2378" t="s">
        <v>561</v>
      </c>
      <c r="T2378" s="113">
        <v>156425</v>
      </c>
      <c r="U2378" t="s">
        <v>551</v>
      </c>
    </row>
    <row r="2379" spans="1:23" x14ac:dyDescent="0.25">
      <c r="A2379" t="s">
        <v>189</v>
      </c>
      <c r="B2379" t="s">
        <v>748</v>
      </c>
      <c r="C2379" t="s">
        <v>187</v>
      </c>
      <c r="D2379" t="s">
        <v>538</v>
      </c>
      <c r="F2379" t="s">
        <v>539</v>
      </c>
      <c r="G2379" t="s">
        <v>540</v>
      </c>
      <c r="H2379" t="s">
        <v>541</v>
      </c>
      <c r="I2379" t="s">
        <v>542</v>
      </c>
      <c r="J2379" t="s">
        <v>543</v>
      </c>
      <c r="K2379">
        <v>21</v>
      </c>
      <c r="L2379" t="s">
        <v>574</v>
      </c>
      <c r="M2379" t="s">
        <v>575</v>
      </c>
      <c r="N2379" t="s">
        <v>546</v>
      </c>
      <c r="O2379" t="s">
        <v>547</v>
      </c>
      <c r="P2379" t="s">
        <v>548</v>
      </c>
      <c r="Q2379" t="s">
        <v>549</v>
      </c>
      <c r="R2379" t="s">
        <v>562</v>
      </c>
      <c r="S2379" t="s">
        <v>563</v>
      </c>
      <c r="T2379" s="113">
        <v>282716</v>
      </c>
      <c r="U2379" t="s">
        <v>551</v>
      </c>
    </row>
    <row r="2380" spans="1:23" x14ac:dyDescent="0.25">
      <c r="A2380" t="s">
        <v>189</v>
      </c>
      <c r="B2380" t="s">
        <v>748</v>
      </c>
      <c r="C2380" t="s">
        <v>187</v>
      </c>
      <c r="D2380" t="s">
        <v>538</v>
      </c>
      <c r="F2380" t="s">
        <v>539</v>
      </c>
      <c r="G2380" t="s">
        <v>540</v>
      </c>
      <c r="H2380" t="s">
        <v>541</v>
      </c>
      <c r="I2380" t="s">
        <v>542</v>
      </c>
      <c r="J2380" t="s">
        <v>543</v>
      </c>
      <c r="K2380">
        <v>21</v>
      </c>
      <c r="L2380" t="s">
        <v>574</v>
      </c>
      <c r="M2380" t="s">
        <v>575</v>
      </c>
      <c r="N2380" t="s">
        <v>546</v>
      </c>
      <c r="O2380" t="s">
        <v>547</v>
      </c>
      <c r="P2380" t="s">
        <v>548</v>
      </c>
      <c r="Q2380" t="s">
        <v>549</v>
      </c>
      <c r="R2380" t="s">
        <v>564</v>
      </c>
      <c r="S2380" t="s">
        <v>565</v>
      </c>
      <c r="T2380" s="113">
        <v>301061</v>
      </c>
      <c r="U2380" t="s">
        <v>551</v>
      </c>
    </row>
    <row r="2381" spans="1:23" x14ac:dyDescent="0.25">
      <c r="A2381" t="s">
        <v>189</v>
      </c>
      <c r="B2381" t="s">
        <v>748</v>
      </c>
      <c r="C2381" t="s">
        <v>187</v>
      </c>
      <c r="D2381" t="s">
        <v>538</v>
      </c>
      <c r="F2381" t="s">
        <v>539</v>
      </c>
      <c r="G2381" t="s">
        <v>540</v>
      </c>
      <c r="H2381" t="s">
        <v>541</v>
      </c>
      <c r="I2381" t="s">
        <v>542</v>
      </c>
      <c r="J2381" t="s">
        <v>543</v>
      </c>
      <c r="K2381">
        <v>21</v>
      </c>
      <c r="L2381" t="s">
        <v>574</v>
      </c>
      <c r="M2381" t="s">
        <v>575</v>
      </c>
      <c r="N2381" t="s">
        <v>546</v>
      </c>
      <c r="O2381" t="s">
        <v>547</v>
      </c>
      <c r="P2381" t="s">
        <v>548</v>
      </c>
      <c r="Q2381" t="s">
        <v>549</v>
      </c>
      <c r="R2381" t="s">
        <v>566</v>
      </c>
      <c r="S2381" t="s">
        <v>567</v>
      </c>
      <c r="T2381" s="113">
        <v>203058</v>
      </c>
      <c r="U2381" t="s">
        <v>551</v>
      </c>
    </row>
    <row r="2382" spans="1:23" x14ac:dyDescent="0.25">
      <c r="A2382" t="s">
        <v>189</v>
      </c>
      <c r="B2382" t="s">
        <v>748</v>
      </c>
      <c r="C2382" t="s">
        <v>187</v>
      </c>
      <c r="D2382" t="s">
        <v>538</v>
      </c>
      <c r="F2382" t="s">
        <v>539</v>
      </c>
      <c r="G2382" t="s">
        <v>540</v>
      </c>
      <c r="H2382" t="s">
        <v>541</v>
      </c>
      <c r="I2382" t="s">
        <v>542</v>
      </c>
      <c r="J2382" t="s">
        <v>543</v>
      </c>
      <c r="K2382">
        <v>21</v>
      </c>
      <c r="L2382" t="s">
        <v>574</v>
      </c>
      <c r="M2382" t="s">
        <v>575</v>
      </c>
      <c r="N2382" t="s">
        <v>546</v>
      </c>
      <c r="O2382" t="s">
        <v>547</v>
      </c>
      <c r="P2382" t="s">
        <v>548</v>
      </c>
      <c r="Q2382" t="s">
        <v>549</v>
      </c>
      <c r="R2382" t="s">
        <v>568</v>
      </c>
      <c r="S2382" t="s">
        <v>569</v>
      </c>
      <c r="T2382" s="113">
        <v>148633</v>
      </c>
      <c r="U2382" t="s">
        <v>551</v>
      </c>
    </row>
    <row r="2383" spans="1:23" x14ac:dyDescent="0.25">
      <c r="A2383" t="s">
        <v>189</v>
      </c>
      <c r="B2383" t="s">
        <v>748</v>
      </c>
      <c r="C2383" t="s">
        <v>187</v>
      </c>
      <c r="D2383" t="s">
        <v>538</v>
      </c>
      <c r="F2383" t="s">
        <v>539</v>
      </c>
      <c r="G2383" t="s">
        <v>540</v>
      </c>
      <c r="H2383" t="s">
        <v>541</v>
      </c>
      <c r="I2383" t="s">
        <v>542</v>
      </c>
      <c r="J2383" t="s">
        <v>543</v>
      </c>
      <c r="K2383">
        <v>21</v>
      </c>
      <c r="L2383" t="s">
        <v>574</v>
      </c>
      <c r="M2383" t="s">
        <v>575</v>
      </c>
      <c r="N2383" t="s">
        <v>546</v>
      </c>
      <c r="O2383" t="s">
        <v>547</v>
      </c>
      <c r="P2383" t="s">
        <v>548</v>
      </c>
      <c r="Q2383" t="s">
        <v>549</v>
      </c>
      <c r="R2383" t="s">
        <v>570</v>
      </c>
      <c r="S2383" t="s">
        <v>571</v>
      </c>
      <c r="T2383" s="113">
        <v>11042</v>
      </c>
      <c r="U2383" t="s">
        <v>551</v>
      </c>
    </row>
    <row r="2384" spans="1:23" x14ac:dyDescent="0.25">
      <c r="A2384" t="s">
        <v>189</v>
      </c>
      <c r="B2384" t="s">
        <v>748</v>
      </c>
      <c r="C2384" t="s">
        <v>187</v>
      </c>
      <c r="D2384" t="s">
        <v>538</v>
      </c>
      <c r="F2384" t="s">
        <v>539</v>
      </c>
      <c r="G2384" t="s">
        <v>540</v>
      </c>
      <c r="H2384" t="s">
        <v>541</v>
      </c>
      <c r="I2384" t="s">
        <v>542</v>
      </c>
      <c r="J2384" t="s">
        <v>543</v>
      </c>
      <c r="K2384">
        <v>21</v>
      </c>
      <c r="L2384" t="s">
        <v>576</v>
      </c>
      <c r="M2384" t="s">
        <v>547</v>
      </c>
      <c r="N2384" t="s">
        <v>546</v>
      </c>
      <c r="O2384" t="s">
        <v>547</v>
      </c>
      <c r="P2384" t="s">
        <v>548</v>
      </c>
      <c r="Q2384" t="s">
        <v>549</v>
      </c>
      <c r="R2384" t="s">
        <v>131</v>
      </c>
      <c r="S2384" t="s">
        <v>550</v>
      </c>
      <c r="T2384" s="113">
        <v>1109978</v>
      </c>
      <c r="U2384" t="s">
        <v>551</v>
      </c>
    </row>
    <row r="2385" spans="1:23" x14ac:dyDescent="0.25">
      <c r="A2385" t="s">
        <v>189</v>
      </c>
      <c r="B2385" t="s">
        <v>748</v>
      </c>
      <c r="C2385" t="s">
        <v>187</v>
      </c>
      <c r="D2385" t="s">
        <v>538</v>
      </c>
      <c r="F2385" t="s">
        <v>539</v>
      </c>
      <c r="G2385" t="s">
        <v>540</v>
      </c>
      <c r="H2385" t="s">
        <v>541</v>
      </c>
      <c r="I2385" t="s">
        <v>542</v>
      </c>
      <c r="J2385" t="s">
        <v>543</v>
      </c>
      <c r="K2385">
        <v>21</v>
      </c>
      <c r="L2385" t="s">
        <v>576</v>
      </c>
      <c r="M2385" t="s">
        <v>547</v>
      </c>
      <c r="N2385" t="s">
        <v>546</v>
      </c>
      <c r="O2385" t="s">
        <v>547</v>
      </c>
      <c r="P2385" t="s">
        <v>548</v>
      </c>
      <c r="Q2385" t="s">
        <v>549</v>
      </c>
      <c r="R2385" t="s">
        <v>552</v>
      </c>
      <c r="S2385" t="s">
        <v>553</v>
      </c>
      <c r="T2385" s="113">
        <v>33244</v>
      </c>
      <c r="U2385" t="s">
        <v>551</v>
      </c>
    </row>
    <row r="2386" spans="1:23" x14ac:dyDescent="0.25">
      <c r="A2386" t="s">
        <v>189</v>
      </c>
      <c r="B2386" t="s">
        <v>748</v>
      </c>
      <c r="C2386" t="s">
        <v>187</v>
      </c>
      <c r="D2386" t="s">
        <v>538</v>
      </c>
      <c r="F2386" t="s">
        <v>539</v>
      </c>
      <c r="G2386" t="s">
        <v>540</v>
      </c>
      <c r="H2386" t="s">
        <v>541</v>
      </c>
      <c r="I2386" t="s">
        <v>542</v>
      </c>
      <c r="J2386" t="s">
        <v>543</v>
      </c>
      <c r="K2386">
        <v>21</v>
      </c>
      <c r="L2386" t="s">
        <v>576</v>
      </c>
      <c r="M2386" t="s">
        <v>547</v>
      </c>
      <c r="N2386" t="s">
        <v>546</v>
      </c>
      <c r="O2386" t="s">
        <v>547</v>
      </c>
      <c r="P2386" t="s">
        <v>548</v>
      </c>
      <c r="Q2386" t="s">
        <v>549</v>
      </c>
      <c r="R2386" t="s">
        <v>554</v>
      </c>
      <c r="S2386" t="s">
        <v>555</v>
      </c>
      <c r="T2386" s="113">
        <v>134416</v>
      </c>
      <c r="U2386" t="s">
        <v>551</v>
      </c>
    </row>
    <row r="2387" spans="1:23" x14ac:dyDescent="0.25">
      <c r="A2387" t="s">
        <v>189</v>
      </c>
      <c r="B2387" t="s">
        <v>748</v>
      </c>
      <c r="C2387" t="s">
        <v>187</v>
      </c>
      <c r="D2387" t="s">
        <v>538</v>
      </c>
      <c r="F2387" t="s">
        <v>539</v>
      </c>
      <c r="G2387" t="s">
        <v>540</v>
      </c>
      <c r="H2387" t="s">
        <v>541</v>
      </c>
      <c r="I2387" t="s">
        <v>542</v>
      </c>
      <c r="J2387" t="s">
        <v>543</v>
      </c>
      <c r="K2387">
        <v>21</v>
      </c>
      <c r="L2387" t="s">
        <v>576</v>
      </c>
      <c r="M2387" t="s">
        <v>547</v>
      </c>
      <c r="N2387" t="s">
        <v>546</v>
      </c>
      <c r="O2387" t="s">
        <v>547</v>
      </c>
      <c r="P2387" t="s">
        <v>548</v>
      </c>
      <c r="Q2387" t="s">
        <v>549</v>
      </c>
      <c r="R2387" t="s">
        <v>556</v>
      </c>
      <c r="S2387" t="s">
        <v>557</v>
      </c>
      <c r="T2387" s="113">
        <v>236553</v>
      </c>
      <c r="U2387" t="s">
        <v>551</v>
      </c>
    </row>
    <row r="2388" spans="1:23" x14ac:dyDescent="0.25">
      <c r="A2388" t="s">
        <v>189</v>
      </c>
      <c r="B2388" t="s">
        <v>748</v>
      </c>
      <c r="C2388" t="s">
        <v>187</v>
      </c>
      <c r="D2388" t="s">
        <v>538</v>
      </c>
      <c r="F2388" t="s">
        <v>539</v>
      </c>
      <c r="G2388" t="s">
        <v>540</v>
      </c>
      <c r="H2388" t="s">
        <v>541</v>
      </c>
      <c r="I2388" t="s">
        <v>542</v>
      </c>
      <c r="J2388" t="s">
        <v>543</v>
      </c>
      <c r="K2388">
        <v>21</v>
      </c>
      <c r="L2388" t="s">
        <v>576</v>
      </c>
      <c r="M2388" t="s">
        <v>547</v>
      </c>
      <c r="N2388" t="s">
        <v>546</v>
      </c>
      <c r="O2388" t="s">
        <v>547</v>
      </c>
      <c r="P2388" t="s">
        <v>548</v>
      </c>
      <c r="Q2388" t="s">
        <v>549</v>
      </c>
      <c r="R2388" t="s">
        <v>558</v>
      </c>
      <c r="S2388" t="s">
        <v>559</v>
      </c>
      <c r="T2388" s="113">
        <v>74997</v>
      </c>
      <c r="U2388" t="s">
        <v>551</v>
      </c>
    </row>
    <row r="2389" spans="1:23" x14ac:dyDescent="0.25">
      <c r="A2389" t="s">
        <v>189</v>
      </c>
      <c r="B2389" t="s">
        <v>748</v>
      </c>
      <c r="C2389" t="s">
        <v>187</v>
      </c>
      <c r="D2389" t="s">
        <v>538</v>
      </c>
      <c r="F2389" t="s">
        <v>539</v>
      </c>
      <c r="G2389" t="s">
        <v>540</v>
      </c>
      <c r="H2389" t="s">
        <v>541</v>
      </c>
      <c r="I2389" t="s">
        <v>542</v>
      </c>
      <c r="J2389" t="s">
        <v>543</v>
      </c>
      <c r="K2389">
        <v>21</v>
      </c>
      <c r="L2389" t="s">
        <v>576</v>
      </c>
      <c r="M2389" t="s">
        <v>547</v>
      </c>
      <c r="N2389" t="s">
        <v>546</v>
      </c>
      <c r="O2389" t="s">
        <v>547</v>
      </c>
      <c r="P2389" t="s">
        <v>548</v>
      </c>
      <c r="Q2389" t="s">
        <v>549</v>
      </c>
      <c r="R2389" t="s">
        <v>560</v>
      </c>
      <c r="S2389" t="s">
        <v>561</v>
      </c>
      <c r="T2389" s="113">
        <v>227992</v>
      </c>
      <c r="U2389" t="s">
        <v>551</v>
      </c>
    </row>
    <row r="2390" spans="1:23" x14ac:dyDescent="0.25">
      <c r="A2390" t="s">
        <v>189</v>
      </c>
      <c r="B2390" t="s">
        <v>748</v>
      </c>
      <c r="C2390" t="s">
        <v>187</v>
      </c>
      <c r="D2390" t="s">
        <v>538</v>
      </c>
      <c r="F2390" t="s">
        <v>539</v>
      </c>
      <c r="G2390" t="s">
        <v>540</v>
      </c>
      <c r="H2390" t="s">
        <v>541</v>
      </c>
      <c r="I2390" t="s">
        <v>542</v>
      </c>
      <c r="J2390" t="s">
        <v>543</v>
      </c>
      <c r="K2390">
        <v>21</v>
      </c>
      <c r="L2390" t="s">
        <v>576</v>
      </c>
      <c r="M2390" t="s">
        <v>547</v>
      </c>
      <c r="N2390" t="s">
        <v>546</v>
      </c>
      <c r="O2390" t="s">
        <v>547</v>
      </c>
      <c r="P2390" t="s">
        <v>548</v>
      </c>
      <c r="Q2390" t="s">
        <v>549</v>
      </c>
      <c r="R2390" t="s">
        <v>562</v>
      </c>
      <c r="S2390" t="s">
        <v>563</v>
      </c>
      <c r="T2390" s="113">
        <v>180958</v>
      </c>
      <c r="U2390" t="s">
        <v>551</v>
      </c>
    </row>
    <row r="2391" spans="1:23" x14ac:dyDescent="0.25">
      <c r="A2391" t="s">
        <v>189</v>
      </c>
      <c r="B2391" t="s">
        <v>748</v>
      </c>
      <c r="C2391" t="s">
        <v>187</v>
      </c>
      <c r="D2391" t="s">
        <v>538</v>
      </c>
      <c r="F2391" t="s">
        <v>539</v>
      </c>
      <c r="G2391" t="s">
        <v>540</v>
      </c>
      <c r="H2391" t="s">
        <v>541</v>
      </c>
      <c r="I2391" t="s">
        <v>542</v>
      </c>
      <c r="J2391" t="s">
        <v>543</v>
      </c>
      <c r="K2391">
        <v>21</v>
      </c>
      <c r="L2391" t="s">
        <v>576</v>
      </c>
      <c r="M2391" t="s">
        <v>547</v>
      </c>
      <c r="N2391" t="s">
        <v>546</v>
      </c>
      <c r="O2391" t="s">
        <v>547</v>
      </c>
      <c r="P2391" t="s">
        <v>548</v>
      </c>
      <c r="Q2391" t="s">
        <v>549</v>
      </c>
      <c r="R2391" t="s">
        <v>564</v>
      </c>
      <c r="S2391" t="s">
        <v>565</v>
      </c>
      <c r="T2391" s="113">
        <v>60.77</v>
      </c>
      <c r="U2391" t="s">
        <v>551</v>
      </c>
    </row>
    <row r="2392" spans="1:23" x14ac:dyDescent="0.25">
      <c r="A2392" t="s">
        <v>189</v>
      </c>
      <c r="B2392" t="s">
        <v>748</v>
      </c>
      <c r="C2392" t="s">
        <v>187</v>
      </c>
      <c r="D2392" t="s">
        <v>538</v>
      </c>
      <c r="F2392" t="s">
        <v>539</v>
      </c>
      <c r="G2392" t="s">
        <v>540</v>
      </c>
      <c r="H2392" t="s">
        <v>541</v>
      </c>
      <c r="I2392" t="s">
        <v>542</v>
      </c>
      <c r="J2392" t="s">
        <v>543</v>
      </c>
      <c r="K2392">
        <v>21</v>
      </c>
      <c r="L2392" t="s">
        <v>576</v>
      </c>
      <c r="M2392" t="s">
        <v>547</v>
      </c>
      <c r="N2392" t="s">
        <v>546</v>
      </c>
      <c r="O2392" t="s">
        <v>547</v>
      </c>
      <c r="P2392" t="s">
        <v>548</v>
      </c>
      <c r="Q2392" t="s">
        <v>549</v>
      </c>
      <c r="R2392" t="s">
        <v>566</v>
      </c>
      <c r="S2392" t="s">
        <v>567</v>
      </c>
      <c r="T2392" s="113">
        <v>23847</v>
      </c>
      <c r="U2392" t="s">
        <v>551</v>
      </c>
    </row>
    <row r="2393" spans="1:23" x14ac:dyDescent="0.25">
      <c r="A2393" t="s">
        <v>189</v>
      </c>
      <c r="B2393" t="s">
        <v>748</v>
      </c>
      <c r="C2393" t="s">
        <v>187</v>
      </c>
      <c r="D2393" t="s">
        <v>538</v>
      </c>
      <c r="F2393" t="s">
        <v>539</v>
      </c>
      <c r="G2393" t="s">
        <v>540</v>
      </c>
      <c r="H2393" t="s">
        <v>541</v>
      </c>
      <c r="I2393" t="s">
        <v>542</v>
      </c>
      <c r="J2393" t="s">
        <v>543</v>
      </c>
      <c r="K2393">
        <v>21</v>
      </c>
      <c r="L2393" t="s">
        <v>576</v>
      </c>
      <c r="M2393" t="s">
        <v>547</v>
      </c>
      <c r="N2393" t="s">
        <v>546</v>
      </c>
      <c r="O2393" t="s">
        <v>547</v>
      </c>
      <c r="P2393" t="s">
        <v>548</v>
      </c>
      <c r="Q2393" t="s">
        <v>549</v>
      </c>
      <c r="R2393" t="s">
        <v>568</v>
      </c>
      <c r="S2393" t="s">
        <v>569</v>
      </c>
      <c r="T2393" s="113">
        <v>137201</v>
      </c>
      <c r="U2393" t="s">
        <v>551</v>
      </c>
    </row>
    <row r="2394" spans="1:23" x14ac:dyDescent="0.25">
      <c r="A2394" t="s">
        <v>189</v>
      </c>
      <c r="B2394" t="s">
        <v>748</v>
      </c>
      <c r="C2394" t="s">
        <v>187</v>
      </c>
      <c r="D2394" t="s">
        <v>538</v>
      </c>
      <c r="F2394" t="s">
        <v>539</v>
      </c>
      <c r="G2394" t="s">
        <v>540</v>
      </c>
      <c r="H2394" t="s">
        <v>541</v>
      </c>
      <c r="I2394" t="s">
        <v>542</v>
      </c>
      <c r="J2394" t="s">
        <v>543</v>
      </c>
      <c r="K2394">
        <v>21</v>
      </c>
      <c r="L2394" t="s">
        <v>576</v>
      </c>
      <c r="M2394" t="s">
        <v>547</v>
      </c>
      <c r="N2394" t="s">
        <v>546</v>
      </c>
      <c r="O2394" t="s">
        <v>547</v>
      </c>
      <c r="P2394" t="s">
        <v>548</v>
      </c>
      <c r="Q2394" t="s">
        <v>549</v>
      </c>
      <c r="R2394" t="s">
        <v>570</v>
      </c>
      <c r="S2394" t="s">
        <v>571</v>
      </c>
      <c r="U2394" t="s">
        <v>551</v>
      </c>
    </row>
    <row r="2395" spans="1:23" s="49" customFormat="1" x14ac:dyDescent="0.25">
      <c r="A2395" s="49" t="s">
        <v>749</v>
      </c>
      <c r="B2395" s="49" t="s">
        <v>750</v>
      </c>
      <c r="C2395" s="49" t="s">
        <v>187</v>
      </c>
      <c r="D2395" s="49" t="s">
        <v>538</v>
      </c>
      <c r="F2395" s="49" t="s">
        <v>539</v>
      </c>
      <c r="G2395" s="49" t="s">
        <v>540</v>
      </c>
      <c r="H2395" s="49" t="s">
        <v>541</v>
      </c>
      <c r="I2395" s="49" t="s">
        <v>542</v>
      </c>
      <c r="J2395" s="49" t="s">
        <v>543</v>
      </c>
      <c r="K2395" s="49">
        <v>21</v>
      </c>
      <c r="L2395" s="49" t="s">
        <v>544</v>
      </c>
      <c r="M2395" s="49" t="s">
        <v>545</v>
      </c>
      <c r="N2395" s="49" t="s">
        <v>546</v>
      </c>
      <c r="O2395" s="49" t="s">
        <v>547</v>
      </c>
      <c r="P2395" s="49" t="s">
        <v>548</v>
      </c>
      <c r="Q2395" s="49" t="s">
        <v>549</v>
      </c>
      <c r="R2395" s="49" t="s">
        <v>131</v>
      </c>
      <c r="S2395" s="49" t="s">
        <v>550</v>
      </c>
      <c r="T2395" s="116">
        <v>1803.2</v>
      </c>
      <c r="U2395" s="49" t="s">
        <v>751</v>
      </c>
      <c r="V2395" s="50" t="s">
        <v>858</v>
      </c>
      <c r="W2395" s="116">
        <f>('ILO employment 2007'!T2396+'ILO employment 2007'!T2397+'ILO employment 2007'!T2398)*( 1 +'ILO employment 2007'!T2405/('ILO employment 2007'!T2395-'ILO employment 2007'!T2405))</f>
        <v>907.60583438612605</v>
      </c>
    </row>
    <row r="2396" spans="1:23" s="49" customFormat="1" x14ac:dyDescent="0.25">
      <c r="A2396" s="49" t="s">
        <v>749</v>
      </c>
      <c r="B2396" s="49" t="s">
        <v>750</v>
      </c>
      <c r="C2396" s="49" t="s">
        <v>187</v>
      </c>
      <c r="D2396" s="49" t="s">
        <v>538</v>
      </c>
      <c r="F2396" s="49" t="s">
        <v>539</v>
      </c>
      <c r="G2396" s="49" t="s">
        <v>540</v>
      </c>
      <c r="H2396" s="49" t="s">
        <v>541</v>
      </c>
      <c r="I2396" s="49" t="s">
        <v>542</v>
      </c>
      <c r="J2396" s="49" t="s">
        <v>543</v>
      </c>
      <c r="K2396" s="49">
        <v>21</v>
      </c>
      <c r="L2396" s="49" t="s">
        <v>544</v>
      </c>
      <c r="M2396" s="49" t="s">
        <v>545</v>
      </c>
      <c r="N2396" s="49" t="s">
        <v>546</v>
      </c>
      <c r="O2396" s="49" t="s">
        <v>547</v>
      </c>
      <c r="P2396" s="49" t="s">
        <v>548</v>
      </c>
      <c r="Q2396" s="49" t="s">
        <v>549</v>
      </c>
      <c r="R2396" s="49" t="s">
        <v>552</v>
      </c>
      <c r="S2396" s="49" t="s">
        <v>553</v>
      </c>
      <c r="T2396" s="116">
        <v>263.39999999999998</v>
      </c>
      <c r="U2396" s="49" t="s">
        <v>751</v>
      </c>
      <c r="V2396" s="50" t="s">
        <v>859</v>
      </c>
      <c r="W2396" s="116">
        <f>('ILO employment 2007'!T2399+'ILO employment 2007'!T2400+'ILO employment 2007'!T2401+'ILO employment 2007'!T2402+'ILO employment 2007'!T2403+'ILO employment 2007'!T2404)*( 1 +'ILO employment 2007'!T2405/('ILO employment 2007'!T2395-'ILO employment 2007'!T2405))</f>
        <v>895.38706787642138</v>
      </c>
    </row>
    <row r="2397" spans="1:23" s="49" customFormat="1" x14ac:dyDescent="0.25">
      <c r="A2397" s="49" t="s">
        <v>749</v>
      </c>
      <c r="B2397" s="49" t="s">
        <v>750</v>
      </c>
      <c r="C2397" s="49" t="s">
        <v>187</v>
      </c>
      <c r="D2397" s="49" t="s">
        <v>538</v>
      </c>
      <c r="F2397" s="49" t="s">
        <v>539</v>
      </c>
      <c r="G2397" s="49" t="s">
        <v>540</v>
      </c>
      <c r="H2397" s="49" t="s">
        <v>541</v>
      </c>
      <c r="I2397" s="49" t="s">
        <v>542</v>
      </c>
      <c r="J2397" s="49" t="s">
        <v>543</v>
      </c>
      <c r="K2397" s="49">
        <v>21</v>
      </c>
      <c r="L2397" s="49" t="s">
        <v>544</v>
      </c>
      <c r="M2397" s="49" t="s">
        <v>545</v>
      </c>
      <c r="N2397" s="49" t="s">
        <v>546</v>
      </c>
      <c r="O2397" s="49" t="s">
        <v>547</v>
      </c>
      <c r="P2397" s="49" t="s">
        <v>548</v>
      </c>
      <c r="Q2397" s="49" t="s">
        <v>549</v>
      </c>
      <c r="R2397" s="49" t="s">
        <v>554</v>
      </c>
      <c r="S2397" s="49" t="s">
        <v>555</v>
      </c>
      <c r="T2397" s="116">
        <v>270.7</v>
      </c>
      <c r="U2397" s="49" t="s">
        <v>751</v>
      </c>
      <c r="V2397" s="50" t="s">
        <v>862</v>
      </c>
      <c r="W2397" s="116">
        <f>SUM(T2396:T2405)</f>
        <v>1803</v>
      </c>
    </row>
    <row r="2398" spans="1:23" s="49" customFormat="1" x14ac:dyDescent="0.25">
      <c r="A2398" s="49" t="s">
        <v>749</v>
      </c>
      <c r="B2398" s="49" t="s">
        <v>750</v>
      </c>
      <c r="C2398" s="49" t="s">
        <v>187</v>
      </c>
      <c r="D2398" s="49" t="s">
        <v>538</v>
      </c>
      <c r="F2398" s="49" t="s">
        <v>539</v>
      </c>
      <c r="G2398" s="49" t="s">
        <v>540</v>
      </c>
      <c r="H2398" s="49" t="s">
        <v>541</v>
      </c>
      <c r="I2398" s="49" t="s">
        <v>542</v>
      </c>
      <c r="J2398" s="49" t="s">
        <v>543</v>
      </c>
      <c r="K2398" s="49">
        <v>21</v>
      </c>
      <c r="L2398" s="49" t="s">
        <v>544</v>
      </c>
      <c r="M2398" s="49" t="s">
        <v>545</v>
      </c>
      <c r="N2398" s="49" t="s">
        <v>546</v>
      </c>
      <c r="O2398" s="49" t="s">
        <v>547</v>
      </c>
      <c r="P2398" s="49" t="s">
        <v>548</v>
      </c>
      <c r="Q2398" s="49" t="s">
        <v>549</v>
      </c>
      <c r="R2398" s="49" t="s">
        <v>556</v>
      </c>
      <c r="S2398" s="49" t="s">
        <v>557</v>
      </c>
      <c r="T2398" s="116">
        <v>342.4</v>
      </c>
      <c r="U2398" s="49" t="s">
        <v>751</v>
      </c>
      <c r="V2398" s="50"/>
      <c r="W2398" s="116"/>
    </row>
    <row r="2399" spans="1:23" s="49" customFormat="1" x14ac:dyDescent="0.25">
      <c r="A2399" s="49" t="s">
        <v>749</v>
      </c>
      <c r="B2399" s="49" t="s">
        <v>750</v>
      </c>
      <c r="C2399" s="49" t="s">
        <v>187</v>
      </c>
      <c r="D2399" s="49" t="s">
        <v>538</v>
      </c>
      <c r="F2399" s="49" t="s">
        <v>539</v>
      </c>
      <c r="G2399" s="49" t="s">
        <v>540</v>
      </c>
      <c r="H2399" s="49" t="s">
        <v>541</v>
      </c>
      <c r="I2399" s="49" t="s">
        <v>542</v>
      </c>
      <c r="J2399" s="49" t="s">
        <v>543</v>
      </c>
      <c r="K2399" s="49">
        <v>21</v>
      </c>
      <c r="L2399" s="49" t="s">
        <v>544</v>
      </c>
      <c r="M2399" s="49" t="s">
        <v>545</v>
      </c>
      <c r="N2399" s="49" t="s">
        <v>546</v>
      </c>
      <c r="O2399" s="49" t="s">
        <v>547</v>
      </c>
      <c r="P2399" s="49" t="s">
        <v>548</v>
      </c>
      <c r="Q2399" s="49" t="s">
        <v>549</v>
      </c>
      <c r="R2399" s="49" t="s">
        <v>558</v>
      </c>
      <c r="S2399" s="49" t="s">
        <v>559</v>
      </c>
      <c r="T2399" s="116">
        <v>247.5</v>
      </c>
      <c r="U2399" s="49" t="s">
        <v>751</v>
      </c>
      <c r="V2399" s="50"/>
      <c r="W2399" s="116"/>
    </row>
    <row r="2400" spans="1:23" s="49" customFormat="1" x14ac:dyDescent="0.25">
      <c r="A2400" s="49" t="s">
        <v>749</v>
      </c>
      <c r="B2400" s="49" t="s">
        <v>750</v>
      </c>
      <c r="C2400" s="49" t="s">
        <v>187</v>
      </c>
      <c r="D2400" s="49" t="s">
        <v>538</v>
      </c>
      <c r="F2400" s="49" t="s">
        <v>539</v>
      </c>
      <c r="G2400" s="49" t="s">
        <v>540</v>
      </c>
      <c r="H2400" s="49" t="s">
        <v>541</v>
      </c>
      <c r="I2400" s="49" t="s">
        <v>542</v>
      </c>
      <c r="J2400" s="49" t="s">
        <v>543</v>
      </c>
      <c r="K2400" s="49">
        <v>21</v>
      </c>
      <c r="L2400" s="49" t="s">
        <v>544</v>
      </c>
      <c r="M2400" s="49" t="s">
        <v>545</v>
      </c>
      <c r="N2400" s="49" t="s">
        <v>546</v>
      </c>
      <c r="O2400" s="49" t="s">
        <v>547</v>
      </c>
      <c r="P2400" s="49" t="s">
        <v>548</v>
      </c>
      <c r="Q2400" s="49" t="s">
        <v>549</v>
      </c>
      <c r="R2400" s="49" t="s">
        <v>560</v>
      </c>
      <c r="S2400" s="49" t="s">
        <v>561</v>
      </c>
      <c r="T2400" s="116">
        <v>209.5</v>
      </c>
      <c r="U2400" s="49" t="s">
        <v>751</v>
      </c>
      <c r="V2400" s="50"/>
      <c r="W2400" s="116"/>
    </row>
    <row r="2401" spans="1:23" s="49" customFormat="1" x14ac:dyDescent="0.25">
      <c r="A2401" s="49" t="s">
        <v>749</v>
      </c>
      <c r="B2401" s="49" t="s">
        <v>750</v>
      </c>
      <c r="C2401" s="49" t="s">
        <v>187</v>
      </c>
      <c r="D2401" s="49" t="s">
        <v>538</v>
      </c>
      <c r="F2401" s="49" t="s">
        <v>539</v>
      </c>
      <c r="G2401" s="49" t="s">
        <v>540</v>
      </c>
      <c r="H2401" s="49" t="s">
        <v>541</v>
      </c>
      <c r="I2401" s="49" t="s">
        <v>542</v>
      </c>
      <c r="J2401" s="49" t="s">
        <v>543</v>
      </c>
      <c r="K2401" s="49">
        <v>21</v>
      </c>
      <c r="L2401" s="49" t="s">
        <v>544</v>
      </c>
      <c r="M2401" s="49" t="s">
        <v>545</v>
      </c>
      <c r="N2401" s="49" t="s">
        <v>546</v>
      </c>
      <c r="O2401" s="49" t="s">
        <v>547</v>
      </c>
      <c r="P2401" s="49" t="s">
        <v>548</v>
      </c>
      <c r="Q2401" s="49" t="s">
        <v>549</v>
      </c>
      <c r="R2401" s="49" t="s">
        <v>562</v>
      </c>
      <c r="S2401" s="49" t="s">
        <v>563</v>
      </c>
      <c r="T2401" s="116">
        <v>1.2</v>
      </c>
      <c r="U2401" s="49" t="s">
        <v>751</v>
      </c>
      <c r="V2401" s="50"/>
      <c r="W2401" s="116"/>
    </row>
    <row r="2402" spans="1:23" s="49" customFormat="1" x14ac:dyDescent="0.25">
      <c r="A2402" s="49" t="s">
        <v>749</v>
      </c>
      <c r="B2402" s="49" t="s">
        <v>750</v>
      </c>
      <c r="C2402" s="49" t="s">
        <v>187</v>
      </c>
      <c r="D2402" s="49" t="s">
        <v>538</v>
      </c>
      <c r="F2402" s="49" t="s">
        <v>539</v>
      </c>
      <c r="G2402" s="49" t="s">
        <v>540</v>
      </c>
      <c r="H2402" s="49" t="s">
        <v>541</v>
      </c>
      <c r="I2402" s="49" t="s">
        <v>542</v>
      </c>
      <c r="J2402" s="49" t="s">
        <v>543</v>
      </c>
      <c r="K2402" s="49">
        <v>21</v>
      </c>
      <c r="L2402" s="49" t="s">
        <v>544</v>
      </c>
      <c r="M2402" s="49" t="s">
        <v>545</v>
      </c>
      <c r="N2402" s="49" t="s">
        <v>546</v>
      </c>
      <c r="O2402" s="49" t="s">
        <v>547</v>
      </c>
      <c r="P2402" s="49" t="s">
        <v>548</v>
      </c>
      <c r="Q2402" s="49" t="s">
        <v>549</v>
      </c>
      <c r="R2402" s="49" t="s">
        <v>564</v>
      </c>
      <c r="S2402" s="49" t="s">
        <v>565</v>
      </c>
      <c r="T2402" s="116">
        <v>94.2</v>
      </c>
      <c r="U2402" s="49" t="s">
        <v>751</v>
      </c>
      <c r="V2402" s="50"/>
      <c r="W2402" s="116"/>
    </row>
    <row r="2403" spans="1:23" s="49" customFormat="1" x14ac:dyDescent="0.25">
      <c r="A2403" s="49" t="s">
        <v>749</v>
      </c>
      <c r="B2403" s="49" t="s">
        <v>750</v>
      </c>
      <c r="C2403" s="49" t="s">
        <v>187</v>
      </c>
      <c r="D2403" s="49" t="s">
        <v>538</v>
      </c>
      <c r="F2403" s="49" t="s">
        <v>539</v>
      </c>
      <c r="G2403" s="49" t="s">
        <v>540</v>
      </c>
      <c r="H2403" s="49" t="s">
        <v>541</v>
      </c>
      <c r="I2403" s="49" t="s">
        <v>542</v>
      </c>
      <c r="J2403" s="49" t="s">
        <v>543</v>
      </c>
      <c r="K2403" s="49">
        <v>21</v>
      </c>
      <c r="L2403" s="49" t="s">
        <v>544</v>
      </c>
      <c r="M2403" s="49" t="s">
        <v>545</v>
      </c>
      <c r="N2403" s="49" t="s">
        <v>546</v>
      </c>
      <c r="O2403" s="49" t="s">
        <v>547</v>
      </c>
      <c r="P2403" s="49" t="s">
        <v>548</v>
      </c>
      <c r="Q2403" s="49" t="s">
        <v>549</v>
      </c>
      <c r="R2403" s="49" t="s">
        <v>566</v>
      </c>
      <c r="S2403" s="49" t="s">
        <v>567</v>
      </c>
      <c r="T2403" s="116">
        <v>167</v>
      </c>
      <c r="U2403" s="49" t="s">
        <v>751</v>
      </c>
      <c r="V2403" s="50"/>
      <c r="W2403" s="116"/>
    </row>
    <row r="2404" spans="1:23" s="49" customFormat="1" x14ac:dyDescent="0.25">
      <c r="A2404" s="49" t="s">
        <v>749</v>
      </c>
      <c r="B2404" s="49" t="s">
        <v>750</v>
      </c>
      <c r="C2404" s="49" t="s">
        <v>187</v>
      </c>
      <c r="D2404" s="49" t="s">
        <v>538</v>
      </c>
      <c r="F2404" s="49" t="s">
        <v>539</v>
      </c>
      <c r="G2404" s="49" t="s">
        <v>540</v>
      </c>
      <c r="H2404" s="49" t="s">
        <v>541</v>
      </c>
      <c r="I2404" s="49" t="s">
        <v>542</v>
      </c>
      <c r="J2404" s="49" t="s">
        <v>543</v>
      </c>
      <c r="K2404" s="49">
        <v>21</v>
      </c>
      <c r="L2404" s="49" t="s">
        <v>544</v>
      </c>
      <c r="M2404" s="49" t="s">
        <v>545</v>
      </c>
      <c r="N2404" s="49" t="s">
        <v>546</v>
      </c>
      <c r="O2404" s="49" t="s">
        <v>547</v>
      </c>
      <c r="P2404" s="49" t="s">
        <v>548</v>
      </c>
      <c r="Q2404" s="49" t="s">
        <v>549</v>
      </c>
      <c r="R2404" s="49" t="s">
        <v>568</v>
      </c>
      <c r="S2404" s="49" t="s">
        <v>569</v>
      </c>
      <c r="T2404" s="116">
        <v>145.30000000000001</v>
      </c>
      <c r="U2404" s="49" t="s">
        <v>751</v>
      </c>
      <c r="V2404" s="50"/>
      <c r="W2404" s="116"/>
    </row>
    <row r="2405" spans="1:23" s="49" customFormat="1" x14ac:dyDescent="0.25">
      <c r="A2405" s="49" t="s">
        <v>749</v>
      </c>
      <c r="B2405" s="49" t="s">
        <v>750</v>
      </c>
      <c r="C2405" s="49" t="s">
        <v>187</v>
      </c>
      <c r="D2405" s="49" t="s">
        <v>538</v>
      </c>
      <c r="F2405" s="49" t="s">
        <v>539</v>
      </c>
      <c r="G2405" s="49" t="s">
        <v>540</v>
      </c>
      <c r="H2405" s="49" t="s">
        <v>541</v>
      </c>
      <c r="I2405" s="49" t="s">
        <v>542</v>
      </c>
      <c r="J2405" s="49" t="s">
        <v>543</v>
      </c>
      <c r="K2405" s="49">
        <v>21</v>
      </c>
      <c r="L2405" s="49" t="s">
        <v>544</v>
      </c>
      <c r="M2405" s="49" t="s">
        <v>545</v>
      </c>
      <c r="N2405" s="49" t="s">
        <v>546</v>
      </c>
      <c r="O2405" s="49" t="s">
        <v>547</v>
      </c>
      <c r="P2405" s="49" t="s">
        <v>548</v>
      </c>
      <c r="Q2405" s="49" t="s">
        <v>549</v>
      </c>
      <c r="R2405" s="49" t="s">
        <v>752</v>
      </c>
      <c r="S2405" s="49" t="s">
        <v>753</v>
      </c>
      <c r="T2405" s="116">
        <v>61.8</v>
      </c>
      <c r="U2405" s="49" t="s">
        <v>751</v>
      </c>
      <c r="V2405" s="50"/>
      <c r="W2405" s="116"/>
    </row>
    <row r="2406" spans="1:23" x14ac:dyDescent="0.25">
      <c r="A2406" t="s">
        <v>749</v>
      </c>
      <c r="B2406" t="s">
        <v>750</v>
      </c>
      <c r="C2406" t="s">
        <v>187</v>
      </c>
      <c r="D2406" t="s">
        <v>538</v>
      </c>
      <c r="F2406" t="s">
        <v>539</v>
      </c>
      <c r="G2406" t="s">
        <v>540</v>
      </c>
      <c r="H2406" t="s">
        <v>541</v>
      </c>
      <c r="I2406" t="s">
        <v>542</v>
      </c>
      <c r="J2406" t="s">
        <v>543</v>
      </c>
      <c r="K2406">
        <v>21</v>
      </c>
      <c r="L2406" t="s">
        <v>574</v>
      </c>
      <c r="M2406" t="s">
        <v>575</v>
      </c>
      <c r="N2406" t="s">
        <v>546</v>
      </c>
      <c r="O2406" t="s">
        <v>547</v>
      </c>
      <c r="P2406" t="s">
        <v>548</v>
      </c>
      <c r="Q2406" t="s">
        <v>549</v>
      </c>
      <c r="R2406" t="s">
        <v>131</v>
      </c>
      <c r="S2406" t="s">
        <v>550</v>
      </c>
      <c r="T2406" s="113">
        <v>1038.4000000000001</v>
      </c>
      <c r="U2406" t="s">
        <v>751</v>
      </c>
    </row>
    <row r="2407" spans="1:23" x14ac:dyDescent="0.25">
      <c r="A2407" t="s">
        <v>749</v>
      </c>
      <c r="B2407" t="s">
        <v>750</v>
      </c>
      <c r="C2407" t="s">
        <v>187</v>
      </c>
      <c r="D2407" t="s">
        <v>538</v>
      </c>
      <c r="F2407" t="s">
        <v>539</v>
      </c>
      <c r="G2407" t="s">
        <v>540</v>
      </c>
      <c r="H2407" t="s">
        <v>541</v>
      </c>
      <c r="I2407" t="s">
        <v>542</v>
      </c>
      <c r="J2407" t="s">
        <v>543</v>
      </c>
      <c r="K2407">
        <v>21</v>
      </c>
      <c r="L2407" t="s">
        <v>574</v>
      </c>
      <c r="M2407" t="s">
        <v>575</v>
      </c>
      <c r="N2407" t="s">
        <v>546</v>
      </c>
      <c r="O2407" t="s">
        <v>547</v>
      </c>
      <c r="P2407" t="s">
        <v>548</v>
      </c>
      <c r="Q2407" t="s">
        <v>549</v>
      </c>
      <c r="R2407" t="s">
        <v>552</v>
      </c>
      <c r="S2407" t="s">
        <v>553</v>
      </c>
      <c r="T2407" s="113">
        <v>182.9</v>
      </c>
      <c r="U2407" t="s">
        <v>751</v>
      </c>
    </row>
    <row r="2408" spans="1:23" x14ac:dyDescent="0.25">
      <c r="A2408" t="s">
        <v>749</v>
      </c>
      <c r="B2408" t="s">
        <v>750</v>
      </c>
      <c r="C2408" t="s">
        <v>187</v>
      </c>
      <c r="D2408" t="s">
        <v>538</v>
      </c>
      <c r="F2408" t="s">
        <v>539</v>
      </c>
      <c r="G2408" t="s">
        <v>540</v>
      </c>
      <c r="H2408" t="s">
        <v>541</v>
      </c>
      <c r="I2408" t="s">
        <v>542</v>
      </c>
      <c r="J2408" t="s">
        <v>543</v>
      </c>
      <c r="K2408">
        <v>21</v>
      </c>
      <c r="L2408" t="s">
        <v>574</v>
      </c>
      <c r="M2408" t="s">
        <v>575</v>
      </c>
      <c r="N2408" t="s">
        <v>546</v>
      </c>
      <c r="O2408" t="s">
        <v>547</v>
      </c>
      <c r="P2408" t="s">
        <v>548</v>
      </c>
      <c r="Q2408" t="s">
        <v>549</v>
      </c>
      <c r="R2408" t="s">
        <v>554</v>
      </c>
      <c r="S2408" t="s">
        <v>555</v>
      </c>
      <c r="T2408" s="113">
        <v>159.19999999999999</v>
      </c>
      <c r="U2408" t="s">
        <v>751</v>
      </c>
    </row>
    <row r="2409" spans="1:23" x14ac:dyDescent="0.25">
      <c r="A2409" t="s">
        <v>749</v>
      </c>
      <c r="B2409" t="s">
        <v>750</v>
      </c>
      <c r="C2409" t="s">
        <v>187</v>
      </c>
      <c r="D2409" t="s">
        <v>538</v>
      </c>
      <c r="F2409" t="s">
        <v>539</v>
      </c>
      <c r="G2409" t="s">
        <v>540</v>
      </c>
      <c r="H2409" t="s">
        <v>541</v>
      </c>
      <c r="I2409" t="s">
        <v>542</v>
      </c>
      <c r="J2409" t="s">
        <v>543</v>
      </c>
      <c r="K2409">
        <v>21</v>
      </c>
      <c r="L2409" t="s">
        <v>574</v>
      </c>
      <c r="M2409" t="s">
        <v>575</v>
      </c>
      <c r="N2409" t="s">
        <v>546</v>
      </c>
      <c r="O2409" t="s">
        <v>547</v>
      </c>
      <c r="P2409" t="s">
        <v>548</v>
      </c>
      <c r="Q2409" t="s">
        <v>549</v>
      </c>
      <c r="R2409" t="s">
        <v>556</v>
      </c>
      <c r="S2409" t="s">
        <v>557</v>
      </c>
      <c r="T2409" s="113">
        <v>176.6</v>
      </c>
      <c r="U2409" t="s">
        <v>751</v>
      </c>
    </row>
    <row r="2410" spans="1:23" x14ac:dyDescent="0.25">
      <c r="A2410" t="s">
        <v>749</v>
      </c>
      <c r="B2410" t="s">
        <v>750</v>
      </c>
      <c r="C2410" t="s">
        <v>187</v>
      </c>
      <c r="D2410" t="s">
        <v>538</v>
      </c>
      <c r="F2410" t="s">
        <v>539</v>
      </c>
      <c r="G2410" t="s">
        <v>540</v>
      </c>
      <c r="H2410" t="s">
        <v>541</v>
      </c>
      <c r="I2410" t="s">
        <v>542</v>
      </c>
      <c r="J2410" t="s">
        <v>543</v>
      </c>
      <c r="K2410">
        <v>21</v>
      </c>
      <c r="L2410" t="s">
        <v>574</v>
      </c>
      <c r="M2410" t="s">
        <v>575</v>
      </c>
      <c r="N2410" t="s">
        <v>546</v>
      </c>
      <c r="O2410" t="s">
        <v>547</v>
      </c>
      <c r="P2410" t="s">
        <v>548</v>
      </c>
      <c r="Q2410" t="s">
        <v>549</v>
      </c>
      <c r="R2410" t="s">
        <v>558</v>
      </c>
      <c r="S2410" t="s">
        <v>559</v>
      </c>
      <c r="T2410" s="113">
        <v>55.6</v>
      </c>
      <c r="U2410" t="s">
        <v>751</v>
      </c>
    </row>
    <row r="2411" spans="1:23" x14ac:dyDescent="0.25">
      <c r="A2411" t="s">
        <v>749</v>
      </c>
      <c r="B2411" t="s">
        <v>750</v>
      </c>
      <c r="C2411" t="s">
        <v>187</v>
      </c>
      <c r="D2411" t="s">
        <v>538</v>
      </c>
      <c r="F2411" t="s">
        <v>539</v>
      </c>
      <c r="G2411" t="s">
        <v>540</v>
      </c>
      <c r="H2411" t="s">
        <v>541</v>
      </c>
      <c r="I2411" t="s">
        <v>542</v>
      </c>
      <c r="J2411" t="s">
        <v>543</v>
      </c>
      <c r="K2411">
        <v>21</v>
      </c>
      <c r="L2411" t="s">
        <v>574</v>
      </c>
      <c r="M2411" t="s">
        <v>575</v>
      </c>
      <c r="N2411" t="s">
        <v>546</v>
      </c>
      <c r="O2411" t="s">
        <v>547</v>
      </c>
      <c r="P2411" t="s">
        <v>548</v>
      </c>
      <c r="Q2411" t="s">
        <v>549</v>
      </c>
      <c r="R2411" t="s">
        <v>560</v>
      </c>
      <c r="S2411" t="s">
        <v>561</v>
      </c>
      <c r="T2411" s="113">
        <v>114.5</v>
      </c>
      <c r="U2411" t="s">
        <v>751</v>
      </c>
    </row>
    <row r="2412" spans="1:23" x14ac:dyDescent="0.25">
      <c r="A2412" t="s">
        <v>749</v>
      </c>
      <c r="B2412" t="s">
        <v>750</v>
      </c>
      <c r="C2412" t="s">
        <v>187</v>
      </c>
      <c r="D2412" t="s">
        <v>538</v>
      </c>
      <c r="F2412" t="s">
        <v>539</v>
      </c>
      <c r="G2412" t="s">
        <v>540</v>
      </c>
      <c r="H2412" t="s">
        <v>541</v>
      </c>
      <c r="I2412" t="s">
        <v>542</v>
      </c>
      <c r="J2412" t="s">
        <v>543</v>
      </c>
      <c r="K2412">
        <v>21</v>
      </c>
      <c r="L2412" t="s">
        <v>574</v>
      </c>
      <c r="M2412" t="s">
        <v>575</v>
      </c>
      <c r="N2412" t="s">
        <v>546</v>
      </c>
      <c r="O2412" t="s">
        <v>547</v>
      </c>
      <c r="P2412" t="s">
        <v>548</v>
      </c>
      <c r="Q2412" t="s">
        <v>549</v>
      </c>
      <c r="R2412" t="s">
        <v>562</v>
      </c>
      <c r="S2412" t="s">
        <v>563</v>
      </c>
      <c r="T2412" s="113">
        <v>1.1000000000000001</v>
      </c>
      <c r="U2412" t="s">
        <v>751</v>
      </c>
    </row>
    <row r="2413" spans="1:23" x14ac:dyDescent="0.25">
      <c r="A2413" t="s">
        <v>749</v>
      </c>
      <c r="B2413" t="s">
        <v>750</v>
      </c>
      <c r="C2413" t="s">
        <v>187</v>
      </c>
      <c r="D2413" t="s">
        <v>538</v>
      </c>
      <c r="F2413" t="s">
        <v>539</v>
      </c>
      <c r="G2413" t="s">
        <v>540</v>
      </c>
      <c r="H2413" t="s">
        <v>541</v>
      </c>
      <c r="I2413" t="s">
        <v>542</v>
      </c>
      <c r="J2413" t="s">
        <v>543</v>
      </c>
      <c r="K2413">
        <v>21</v>
      </c>
      <c r="L2413" t="s">
        <v>574</v>
      </c>
      <c r="M2413" t="s">
        <v>575</v>
      </c>
      <c r="N2413" t="s">
        <v>546</v>
      </c>
      <c r="O2413" t="s">
        <v>547</v>
      </c>
      <c r="P2413" t="s">
        <v>548</v>
      </c>
      <c r="Q2413" t="s">
        <v>549</v>
      </c>
      <c r="R2413" t="s">
        <v>564</v>
      </c>
      <c r="S2413" t="s">
        <v>565</v>
      </c>
      <c r="T2413" s="113">
        <v>84.6</v>
      </c>
      <c r="U2413" t="s">
        <v>751</v>
      </c>
    </row>
    <row r="2414" spans="1:23" x14ac:dyDescent="0.25">
      <c r="A2414" t="s">
        <v>749</v>
      </c>
      <c r="B2414" t="s">
        <v>750</v>
      </c>
      <c r="C2414" t="s">
        <v>187</v>
      </c>
      <c r="D2414" t="s">
        <v>538</v>
      </c>
      <c r="F2414" t="s">
        <v>539</v>
      </c>
      <c r="G2414" t="s">
        <v>540</v>
      </c>
      <c r="H2414" t="s">
        <v>541</v>
      </c>
      <c r="I2414" t="s">
        <v>542</v>
      </c>
      <c r="J2414" t="s">
        <v>543</v>
      </c>
      <c r="K2414">
        <v>21</v>
      </c>
      <c r="L2414" t="s">
        <v>574</v>
      </c>
      <c r="M2414" t="s">
        <v>575</v>
      </c>
      <c r="N2414" t="s">
        <v>546</v>
      </c>
      <c r="O2414" t="s">
        <v>547</v>
      </c>
      <c r="P2414" t="s">
        <v>548</v>
      </c>
      <c r="Q2414" t="s">
        <v>549</v>
      </c>
      <c r="R2414" t="s">
        <v>566</v>
      </c>
      <c r="S2414" t="s">
        <v>567</v>
      </c>
      <c r="T2414" s="113">
        <v>132.30000000000001</v>
      </c>
      <c r="U2414" t="s">
        <v>751</v>
      </c>
    </row>
    <row r="2415" spans="1:23" x14ac:dyDescent="0.25">
      <c r="A2415" t="s">
        <v>749</v>
      </c>
      <c r="B2415" t="s">
        <v>750</v>
      </c>
      <c r="C2415" t="s">
        <v>187</v>
      </c>
      <c r="D2415" t="s">
        <v>538</v>
      </c>
      <c r="F2415" t="s">
        <v>539</v>
      </c>
      <c r="G2415" t="s">
        <v>540</v>
      </c>
      <c r="H2415" t="s">
        <v>541</v>
      </c>
      <c r="I2415" t="s">
        <v>542</v>
      </c>
      <c r="J2415" t="s">
        <v>543</v>
      </c>
      <c r="K2415">
        <v>21</v>
      </c>
      <c r="L2415" t="s">
        <v>574</v>
      </c>
      <c r="M2415" t="s">
        <v>575</v>
      </c>
      <c r="N2415" t="s">
        <v>546</v>
      </c>
      <c r="O2415" t="s">
        <v>547</v>
      </c>
      <c r="P2415" t="s">
        <v>548</v>
      </c>
      <c r="Q2415" t="s">
        <v>549</v>
      </c>
      <c r="R2415" t="s">
        <v>568</v>
      </c>
      <c r="S2415" t="s">
        <v>569</v>
      </c>
      <c r="T2415" s="113">
        <v>71</v>
      </c>
      <c r="U2415" t="s">
        <v>751</v>
      </c>
    </row>
    <row r="2416" spans="1:23" x14ac:dyDescent="0.25">
      <c r="A2416" t="s">
        <v>749</v>
      </c>
      <c r="B2416" t="s">
        <v>750</v>
      </c>
      <c r="C2416" t="s">
        <v>187</v>
      </c>
      <c r="D2416" t="s">
        <v>538</v>
      </c>
      <c r="F2416" t="s">
        <v>539</v>
      </c>
      <c r="G2416" t="s">
        <v>540</v>
      </c>
      <c r="H2416" t="s">
        <v>541</v>
      </c>
      <c r="I2416" t="s">
        <v>542</v>
      </c>
      <c r="J2416" t="s">
        <v>543</v>
      </c>
      <c r="K2416">
        <v>21</v>
      </c>
      <c r="L2416" t="s">
        <v>574</v>
      </c>
      <c r="M2416" t="s">
        <v>575</v>
      </c>
      <c r="N2416" t="s">
        <v>546</v>
      </c>
      <c r="O2416" t="s">
        <v>547</v>
      </c>
      <c r="P2416" t="s">
        <v>548</v>
      </c>
      <c r="Q2416" t="s">
        <v>549</v>
      </c>
      <c r="R2416" t="s">
        <v>752</v>
      </c>
      <c r="S2416" t="s">
        <v>753</v>
      </c>
      <c r="T2416" s="113">
        <v>60.5</v>
      </c>
      <c r="U2416" t="s">
        <v>751</v>
      </c>
    </row>
    <row r="2417" spans="1:23" x14ac:dyDescent="0.25">
      <c r="A2417" t="s">
        <v>749</v>
      </c>
      <c r="B2417" t="s">
        <v>750</v>
      </c>
      <c r="C2417" t="s">
        <v>187</v>
      </c>
      <c r="D2417" t="s">
        <v>538</v>
      </c>
      <c r="F2417" t="s">
        <v>539</v>
      </c>
      <c r="G2417" t="s">
        <v>540</v>
      </c>
      <c r="H2417" t="s">
        <v>541</v>
      </c>
      <c r="I2417" t="s">
        <v>542</v>
      </c>
      <c r="J2417" t="s">
        <v>543</v>
      </c>
      <c r="K2417">
        <v>21</v>
      </c>
      <c r="L2417" t="s">
        <v>576</v>
      </c>
      <c r="M2417" t="s">
        <v>547</v>
      </c>
      <c r="N2417" t="s">
        <v>546</v>
      </c>
      <c r="O2417" t="s">
        <v>547</v>
      </c>
      <c r="P2417" t="s">
        <v>548</v>
      </c>
      <c r="Q2417" t="s">
        <v>549</v>
      </c>
      <c r="R2417" t="s">
        <v>131</v>
      </c>
      <c r="S2417" t="s">
        <v>550</v>
      </c>
      <c r="T2417" s="113">
        <v>764.8</v>
      </c>
      <c r="U2417" t="s">
        <v>751</v>
      </c>
    </row>
    <row r="2418" spans="1:23" x14ac:dyDescent="0.25">
      <c r="A2418" t="s">
        <v>749</v>
      </c>
      <c r="B2418" t="s">
        <v>750</v>
      </c>
      <c r="C2418" t="s">
        <v>187</v>
      </c>
      <c r="D2418" t="s">
        <v>538</v>
      </c>
      <c r="F2418" t="s">
        <v>539</v>
      </c>
      <c r="G2418" t="s">
        <v>540</v>
      </c>
      <c r="H2418" t="s">
        <v>541</v>
      </c>
      <c r="I2418" t="s">
        <v>542</v>
      </c>
      <c r="J2418" t="s">
        <v>543</v>
      </c>
      <c r="K2418">
        <v>21</v>
      </c>
      <c r="L2418" t="s">
        <v>576</v>
      </c>
      <c r="M2418" t="s">
        <v>547</v>
      </c>
      <c r="N2418" t="s">
        <v>546</v>
      </c>
      <c r="O2418" t="s">
        <v>547</v>
      </c>
      <c r="P2418" t="s">
        <v>548</v>
      </c>
      <c r="Q2418" t="s">
        <v>549</v>
      </c>
      <c r="R2418" t="s">
        <v>552</v>
      </c>
      <c r="S2418" t="s">
        <v>553</v>
      </c>
      <c r="T2418" s="113">
        <v>80.5</v>
      </c>
      <c r="U2418" t="s">
        <v>751</v>
      </c>
    </row>
    <row r="2419" spans="1:23" x14ac:dyDescent="0.25">
      <c r="A2419" t="s">
        <v>749</v>
      </c>
      <c r="B2419" t="s">
        <v>750</v>
      </c>
      <c r="C2419" t="s">
        <v>187</v>
      </c>
      <c r="D2419" t="s">
        <v>538</v>
      </c>
      <c r="F2419" t="s">
        <v>539</v>
      </c>
      <c r="G2419" t="s">
        <v>540</v>
      </c>
      <c r="H2419" t="s">
        <v>541</v>
      </c>
      <c r="I2419" t="s">
        <v>542</v>
      </c>
      <c r="J2419" t="s">
        <v>543</v>
      </c>
      <c r="K2419">
        <v>21</v>
      </c>
      <c r="L2419" t="s">
        <v>576</v>
      </c>
      <c r="M2419" t="s">
        <v>547</v>
      </c>
      <c r="N2419" t="s">
        <v>546</v>
      </c>
      <c r="O2419" t="s">
        <v>547</v>
      </c>
      <c r="P2419" t="s">
        <v>548</v>
      </c>
      <c r="Q2419" t="s">
        <v>549</v>
      </c>
      <c r="R2419" t="s">
        <v>554</v>
      </c>
      <c r="S2419" t="s">
        <v>555</v>
      </c>
      <c r="T2419" s="113">
        <v>111.6</v>
      </c>
      <c r="U2419" t="s">
        <v>751</v>
      </c>
    </row>
    <row r="2420" spans="1:23" x14ac:dyDescent="0.25">
      <c r="A2420" t="s">
        <v>749</v>
      </c>
      <c r="B2420" t="s">
        <v>750</v>
      </c>
      <c r="C2420" t="s">
        <v>187</v>
      </c>
      <c r="D2420" t="s">
        <v>538</v>
      </c>
      <c r="F2420" t="s">
        <v>539</v>
      </c>
      <c r="G2420" t="s">
        <v>540</v>
      </c>
      <c r="H2420" t="s">
        <v>541</v>
      </c>
      <c r="I2420" t="s">
        <v>542</v>
      </c>
      <c r="J2420" t="s">
        <v>543</v>
      </c>
      <c r="K2420">
        <v>21</v>
      </c>
      <c r="L2420" t="s">
        <v>576</v>
      </c>
      <c r="M2420" t="s">
        <v>547</v>
      </c>
      <c r="N2420" t="s">
        <v>546</v>
      </c>
      <c r="O2420" t="s">
        <v>547</v>
      </c>
      <c r="P2420" t="s">
        <v>548</v>
      </c>
      <c r="Q2420" t="s">
        <v>549</v>
      </c>
      <c r="R2420" t="s">
        <v>556</v>
      </c>
      <c r="S2420" t="s">
        <v>557</v>
      </c>
      <c r="T2420" s="113">
        <v>165.8</v>
      </c>
      <c r="U2420" t="s">
        <v>751</v>
      </c>
    </row>
    <row r="2421" spans="1:23" x14ac:dyDescent="0.25">
      <c r="A2421" t="s">
        <v>749</v>
      </c>
      <c r="B2421" t="s">
        <v>750</v>
      </c>
      <c r="C2421" t="s">
        <v>187</v>
      </c>
      <c r="D2421" t="s">
        <v>538</v>
      </c>
      <c r="F2421" t="s">
        <v>539</v>
      </c>
      <c r="G2421" t="s">
        <v>540</v>
      </c>
      <c r="H2421" t="s">
        <v>541</v>
      </c>
      <c r="I2421" t="s">
        <v>542</v>
      </c>
      <c r="J2421" t="s">
        <v>543</v>
      </c>
      <c r="K2421">
        <v>21</v>
      </c>
      <c r="L2421" t="s">
        <v>576</v>
      </c>
      <c r="M2421" t="s">
        <v>547</v>
      </c>
      <c r="N2421" t="s">
        <v>546</v>
      </c>
      <c r="O2421" t="s">
        <v>547</v>
      </c>
      <c r="P2421" t="s">
        <v>548</v>
      </c>
      <c r="Q2421" t="s">
        <v>549</v>
      </c>
      <c r="R2421" t="s">
        <v>558</v>
      </c>
      <c r="S2421" t="s">
        <v>559</v>
      </c>
      <c r="T2421" s="113">
        <v>191.9</v>
      </c>
      <c r="U2421" t="s">
        <v>751</v>
      </c>
    </row>
    <row r="2422" spans="1:23" x14ac:dyDescent="0.25">
      <c r="A2422" t="s">
        <v>749</v>
      </c>
      <c r="B2422" t="s">
        <v>750</v>
      </c>
      <c r="C2422" t="s">
        <v>187</v>
      </c>
      <c r="D2422" t="s">
        <v>538</v>
      </c>
      <c r="F2422" t="s">
        <v>539</v>
      </c>
      <c r="G2422" t="s">
        <v>540</v>
      </c>
      <c r="H2422" t="s">
        <v>541</v>
      </c>
      <c r="I2422" t="s">
        <v>542</v>
      </c>
      <c r="J2422" t="s">
        <v>543</v>
      </c>
      <c r="K2422">
        <v>21</v>
      </c>
      <c r="L2422" t="s">
        <v>576</v>
      </c>
      <c r="M2422" t="s">
        <v>547</v>
      </c>
      <c r="N2422" t="s">
        <v>546</v>
      </c>
      <c r="O2422" t="s">
        <v>547</v>
      </c>
      <c r="P2422" t="s">
        <v>548</v>
      </c>
      <c r="Q2422" t="s">
        <v>549</v>
      </c>
      <c r="R2422" t="s">
        <v>560</v>
      </c>
      <c r="S2422" t="s">
        <v>561</v>
      </c>
      <c r="T2422" s="113">
        <v>95</v>
      </c>
      <c r="U2422" t="s">
        <v>751</v>
      </c>
    </row>
    <row r="2423" spans="1:23" x14ac:dyDescent="0.25">
      <c r="A2423" t="s">
        <v>749</v>
      </c>
      <c r="B2423" t="s">
        <v>750</v>
      </c>
      <c r="C2423" t="s">
        <v>187</v>
      </c>
      <c r="D2423" t="s">
        <v>538</v>
      </c>
      <c r="F2423" t="s">
        <v>539</v>
      </c>
      <c r="G2423" t="s">
        <v>540</v>
      </c>
      <c r="H2423" t="s">
        <v>541</v>
      </c>
      <c r="I2423" t="s">
        <v>542</v>
      </c>
      <c r="J2423" t="s">
        <v>543</v>
      </c>
      <c r="K2423">
        <v>21</v>
      </c>
      <c r="L2423" t="s">
        <v>576</v>
      </c>
      <c r="M2423" t="s">
        <v>547</v>
      </c>
      <c r="N2423" t="s">
        <v>546</v>
      </c>
      <c r="O2423" t="s">
        <v>547</v>
      </c>
      <c r="P2423" t="s">
        <v>548</v>
      </c>
      <c r="Q2423" t="s">
        <v>549</v>
      </c>
      <c r="R2423" t="s">
        <v>562</v>
      </c>
      <c r="S2423" t="s">
        <v>563</v>
      </c>
      <c r="T2423" s="113">
        <v>0.2</v>
      </c>
      <c r="U2423" t="s">
        <v>751</v>
      </c>
    </row>
    <row r="2424" spans="1:23" x14ac:dyDescent="0.25">
      <c r="A2424" t="s">
        <v>749</v>
      </c>
      <c r="B2424" t="s">
        <v>750</v>
      </c>
      <c r="C2424" t="s">
        <v>187</v>
      </c>
      <c r="D2424" t="s">
        <v>538</v>
      </c>
      <c r="F2424" t="s">
        <v>539</v>
      </c>
      <c r="G2424" t="s">
        <v>540</v>
      </c>
      <c r="H2424" t="s">
        <v>541</v>
      </c>
      <c r="I2424" t="s">
        <v>542</v>
      </c>
      <c r="J2424" t="s">
        <v>543</v>
      </c>
      <c r="K2424">
        <v>21</v>
      </c>
      <c r="L2424" t="s">
        <v>576</v>
      </c>
      <c r="M2424" t="s">
        <v>547</v>
      </c>
      <c r="N2424" t="s">
        <v>546</v>
      </c>
      <c r="O2424" t="s">
        <v>547</v>
      </c>
      <c r="P2424" t="s">
        <v>548</v>
      </c>
      <c r="Q2424" t="s">
        <v>549</v>
      </c>
      <c r="R2424" t="s">
        <v>564</v>
      </c>
      <c r="S2424" t="s">
        <v>565</v>
      </c>
      <c r="T2424" s="113">
        <v>9.6</v>
      </c>
      <c r="U2424" t="s">
        <v>751</v>
      </c>
    </row>
    <row r="2425" spans="1:23" x14ac:dyDescent="0.25">
      <c r="A2425" t="s">
        <v>749</v>
      </c>
      <c r="B2425" t="s">
        <v>750</v>
      </c>
      <c r="C2425" t="s">
        <v>187</v>
      </c>
      <c r="D2425" t="s">
        <v>538</v>
      </c>
      <c r="F2425" t="s">
        <v>539</v>
      </c>
      <c r="G2425" t="s">
        <v>540</v>
      </c>
      <c r="H2425" t="s">
        <v>541</v>
      </c>
      <c r="I2425" t="s">
        <v>542</v>
      </c>
      <c r="J2425" t="s">
        <v>543</v>
      </c>
      <c r="K2425">
        <v>21</v>
      </c>
      <c r="L2425" t="s">
        <v>576</v>
      </c>
      <c r="M2425" t="s">
        <v>547</v>
      </c>
      <c r="N2425" t="s">
        <v>546</v>
      </c>
      <c r="O2425" t="s">
        <v>547</v>
      </c>
      <c r="P2425" t="s">
        <v>548</v>
      </c>
      <c r="Q2425" t="s">
        <v>549</v>
      </c>
      <c r="R2425" t="s">
        <v>566</v>
      </c>
      <c r="S2425" t="s">
        <v>567</v>
      </c>
      <c r="T2425" s="113">
        <v>34.700000000000003</v>
      </c>
      <c r="U2425" t="s">
        <v>751</v>
      </c>
    </row>
    <row r="2426" spans="1:23" x14ac:dyDescent="0.25">
      <c r="A2426" t="s">
        <v>749</v>
      </c>
      <c r="B2426" t="s">
        <v>750</v>
      </c>
      <c r="C2426" t="s">
        <v>187</v>
      </c>
      <c r="D2426" t="s">
        <v>538</v>
      </c>
      <c r="F2426" t="s">
        <v>539</v>
      </c>
      <c r="G2426" t="s">
        <v>540</v>
      </c>
      <c r="H2426" t="s">
        <v>541</v>
      </c>
      <c r="I2426" t="s">
        <v>542</v>
      </c>
      <c r="J2426" t="s">
        <v>543</v>
      </c>
      <c r="K2426">
        <v>21</v>
      </c>
      <c r="L2426" t="s">
        <v>576</v>
      </c>
      <c r="M2426" t="s">
        <v>547</v>
      </c>
      <c r="N2426" t="s">
        <v>546</v>
      </c>
      <c r="O2426" t="s">
        <v>547</v>
      </c>
      <c r="P2426" t="s">
        <v>548</v>
      </c>
      <c r="Q2426" t="s">
        <v>549</v>
      </c>
      <c r="R2426" t="s">
        <v>568</v>
      </c>
      <c r="S2426" t="s">
        <v>569</v>
      </c>
      <c r="T2426" s="113">
        <v>74.3</v>
      </c>
      <c r="U2426" t="s">
        <v>751</v>
      </c>
    </row>
    <row r="2427" spans="1:23" x14ac:dyDescent="0.25">
      <c r="A2427" t="s">
        <v>749</v>
      </c>
      <c r="B2427" t="s">
        <v>750</v>
      </c>
      <c r="C2427" t="s">
        <v>187</v>
      </c>
      <c r="D2427" t="s">
        <v>538</v>
      </c>
      <c r="F2427" t="s">
        <v>539</v>
      </c>
      <c r="G2427" t="s">
        <v>540</v>
      </c>
      <c r="H2427" t="s">
        <v>541</v>
      </c>
      <c r="I2427" t="s">
        <v>542</v>
      </c>
      <c r="J2427" t="s">
        <v>543</v>
      </c>
      <c r="K2427">
        <v>21</v>
      </c>
      <c r="L2427" t="s">
        <v>576</v>
      </c>
      <c r="M2427" t="s">
        <v>547</v>
      </c>
      <c r="N2427" t="s">
        <v>546</v>
      </c>
      <c r="O2427" t="s">
        <v>547</v>
      </c>
      <c r="P2427" t="s">
        <v>548</v>
      </c>
      <c r="Q2427" t="s">
        <v>549</v>
      </c>
      <c r="R2427" t="s">
        <v>752</v>
      </c>
      <c r="S2427" t="s">
        <v>753</v>
      </c>
      <c r="T2427" s="113">
        <v>1.3</v>
      </c>
      <c r="U2427" t="s">
        <v>751</v>
      </c>
    </row>
    <row r="2428" spans="1:23" s="49" customFormat="1" x14ac:dyDescent="0.25">
      <c r="A2428" s="49" t="s">
        <v>71</v>
      </c>
      <c r="B2428" s="49" t="s">
        <v>754</v>
      </c>
      <c r="C2428" s="49" t="s">
        <v>187</v>
      </c>
      <c r="D2428" s="49" t="s">
        <v>538</v>
      </c>
      <c r="F2428" s="49" t="s">
        <v>539</v>
      </c>
      <c r="G2428" s="49" t="s">
        <v>540</v>
      </c>
      <c r="H2428" s="49" t="s">
        <v>541</v>
      </c>
      <c r="I2428" s="49" t="s">
        <v>542</v>
      </c>
      <c r="J2428" s="49" t="s">
        <v>543</v>
      </c>
      <c r="K2428" s="49">
        <v>21</v>
      </c>
      <c r="L2428" s="49" t="s">
        <v>544</v>
      </c>
      <c r="M2428" s="49" t="s">
        <v>545</v>
      </c>
      <c r="N2428" s="49" t="s">
        <v>546</v>
      </c>
      <c r="O2428" s="49" t="s">
        <v>547</v>
      </c>
      <c r="P2428" s="49" t="s">
        <v>548</v>
      </c>
      <c r="Q2428" s="49" t="s">
        <v>549</v>
      </c>
      <c r="R2428" s="49" t="s">
        <v>131</v>
      </c>
      <c r="S2428" s="49" t="s">
        <v>550</v>
      </c>
      <c r="T2428" s="116">
        <v>2357.3000000000002</v>
      </c>
      <c r="U2428" s="49" t="s">
        <v>755</v>
      </c>
      <c r="V2428" s="50" t="s">
        <v>858</v>
      </c>
      <c r="W2428" s="116">
        <f>('ILO employment 2007'!T2429+'ILO employment 2007'!T2430+'ILO employment 2007'!T2431)*( 1 +'ILO employment 2007'!T2439/('ILO employment 2007'!T2428-'ILO employment 2007'!T2439))</f>
        <v>818.5</v>
      </c>
    </row>
    <row r="2429" spans="1:23" s="49" customFormat="1" x14ac:dyDescent="0.25">
      <c r="A2429" s="49" t="s">
        <v>71</v>
      </c>
      <c r="B2429" s="49" t="s">
        <v>754</v>
      </c>
      <c r="C2429" s="49" t="s">
        <v>187</v>
      </c>
      <c r="D2429" s="49" t="s">
        <v>538</v>
      </c>
      <c r="F2429" s="49" t="s">
        <v>539</v>
      </c>
      <c r="G2429" s="49" t="s">
        <v>540</v>
      </c>
      <c r="H2429" s="49" t="s">
        <v>541</v>
      </c>
      <c r="I2429" s="49" t="s">
        <v>542</v>
      </c>
      <c r="J2429" s="49" t="s">
        <v>543</v>
      </c>
      <c r="K2429" s="49">
        <v>21</v>
      </c>
      <c r="L2429" s="49" t="s">
        <v>544</v>
      </c>
      <c r="M2429" s="49" t="s">
        <v>545</v>
      </c>
      <c r="N2429" s="49" t="s">
        <v>546</v>
      </c>
      <c r="O2429" s="49" t="s">
        <v>547</v>
      </c>
      <c r="P2429" s="49" t="s">
        <v>548</v>
      </c>
      <c r="Q2429" s="49" t="s">
        <v>549</v>
      </c>
      <c r="R2429" s="49" t="s">
        <v>552</v>
      </c>
      <c r="S2429" s="49" t="s">
        <v>553</v>
      </c>
      <c r="T2429" s="116">
        <v>128.5</v>
      </c>
      <c r="U2429" s="49" t="s">
        <v>755</v>
      </c>
      <c r="V2429" s="50" t="s">
        <v>859</v>
      </c>
      <c r="W2429" s="116">
        <f>('ILO employment 2007'!T2432+'ILO employment 2007'!T2433+'ILO employment 2007'!T2434+'ILO employment 2007'!T2435+'ILO employment 2007'!T2436+'ILO employment 2007'!T2437+'ILO employment 2007'!T2438)*( 1 +'ILO employment 2007'!T2439/('ILO employment 2007'!T2428-'ILO employment 2007'!T2439))</f>
        <v>1538.9999999999998</v>
      </c>
    </row>
    <row r="2430" spans="1:23" s="49" customFormat="1" x14ac:dyDescent="0.25">
      <c r="A2430" s="49" t="s">
        <v>71</v>
      </c>
      <c r="B2430" s="49" t="s">
        <v>754</v>
      </c>
      <c r="C2430" s="49" t="s">
        <v>187</v>
      </c>
      <c r="D2430" s="49" t="s">
        <v>538</v>
      </c>
      <c r="F2430" s="49" t="s">
        <v>539</v>
      </c>
      <c r="G2430" s="49" t="s">
        <v>540</v>
      </c>
      <c r="H2430" s="49" t="s">
        <v>541</v>
      </c>
      <c r="I2430" s="49" t="s">
        <v>542</v>
      </c>
      <c r="J2430" s="49" t="s">
        <v>543</v>
      </c>
      <c r="K2430" s="49">
        <v>21</v>
      </c>
      <c r="L2430" s="49" t="s">
        <v>544</v>
      </c>
      <c r="M2430" s="49" t="s">
        <v>545</v>
      </c>
      <c r="N2430" s="49" t="s">
        <v>546</v>
      </c>
      <c r="O2430" s="49" t="s">
        <v>547</v>
      </c>
      <c r="P2430" s="49" t="s">
        <v>548</v>
      </c>
      <c r="Q2430" s="49" t="s">
        <v>549</v>
      </c>
      <c r="R2430" s="49" t="s">
        <v>554</v>
      </c>
      <c r="S2430" s="49" t="s">
        <v>555</v>
      </c>
      <c r="T2430" s="116">
        <v>246.9</v>
      </c>
      <c r="U2430" s="49" t="s">
        <v>755</v>
      </c>
      <c r="V2430" s="50" t="s">
        <v>862</v>
      </c>
      <c r="W2430" s="116">
        <f>SUM(T2429:T2439)</f>
        <v>2357.5</v>
      </c>
    </row>
    <row r="2431" spans="1:23" s="49" customFormat="1" x14ac:dyDescent="0.25">
      <c r="A2431" s="49" t="s">
        <v>71</v>
      </c>
      <c r="B2431" s="49" t="s">
        <v>754</v>
      </c>
      <c r="C2431" s="49" t="s">
        <v>187</v>
      </c>
      <c r="D2431" s="49" t="s">
        <v>538</v>
      </c>
      <c r="F2431" s="49" t="s">
        <v>539</v>
      </c>
      <c r="G2431" s="49" t="s">
        <v>540</v>
      </c>
      <c r="H2431" s="49" t="s">
        <v>541</v>
      </c>
      <c r="I2431" s="49" t="s">
        <v>542</v>
      </c>
      <c r="J2431" s="49" t="s">
        <v>543</v>
      </c>
      <c r="K2431" s="49">
        <v>21</v>
      </c>
      <c r="L2431" s="49" t="s">
        <v>544</v>
      </c>
      <c r="M2431" s="49" t="s">
        <v>545</v>
      </c>
      <c r="N2431" s="49" t="s">
        <v>546</v>
      </c>
      <c r="O2431" s="49" t="s">
        <v>547</v>
      </c>
      <c r="P2431" s="49" t="s">
        <v>548</v>
      </c>
      <c r="Q2431" s="49" t="s">
        <v>549</v>
      </c>
      <c r="R2431" s="49" t="s">
        <v>556</v>
      </c>
      <c r="S2431" s="49" t="s">
        <v>557</v>
      </c>
      <c r="T2431" s="116">
        <v>443.1</v>
      </c>
      <c r="U2431" s="49" t="s">
        <v>755</v>
      </c>
      <c r="V2431" s="50"/>
      <c r="W2431" s="116"/>
    </row>
    <row r="2432" spans="1:23" s="49" customFormat="1" x14ac:dyDescent="0.25">
      <c r="A2432" s="49" t="s">
        <v>71</v>
      </c>
      <c r="B2432" s="49" t="s">
        <v>754</v>
      </c>
      <c r="C2432" s="49" t="s">
        <v>187</v>
      </c>
      <c r="D2432" s="49" t="s">
        <v>538</v>
      </c>
      <c r="F2432" s="49" t="s">
        <v>539</v>
      </c>
      <c r="G2432" s="49" t="s">
        <v>540</v>
      </c>
      <c r="H2432" s="49" t="s">
        <v>541</v>
      </c>
      <c r="I2432" s="49" t="s">
        <v>542</v>
      </c>
      <c r="J2432" s="49" t="s">
        <v>543</v>
      </c>
      <c r="K2432" s="49">
        <v>21</v>
      </c>
      <c r="L2432" s="49" t="s">
        <v>544</v>
      </c>
      <c r="M2432" s="49" t="s">
        <v>545</v>
      </c>
      <c r="N2432" s="49" t="s">
        <v>546</v>
      </c>
      <c r="O2432" s="49" t="s">
        <v>547</v>
      </c>
      <c r="P2432" s="49" t="s">
        <v>548</v>
      </c>
      <c r="Q2432" s="49" t="s">
        <v>549</v>
      </c>
      <c r="R2432" s="49" t="s">
        <v>558</v>
      </c>
      <c r="S2432" s="49" t="s">
        <v>559</v>
      </c>
      <c r="T2432" s="116">
        <v>150</v>
      </c>
      <c r="U2432" s="49" t="s">
        <v>755</v>
      </c>
      <c r="V2432" s="50"/>
      <c r="W2432" s="116"/>
    </row>
    <row r="2433" spans="1:23" s="49" customFormat="1" x14ac:dyDescent="0.25">
      <c r="A2433" s="49" t="s">
        <v>71</v>
      </c>
      <c r="B2433" s="49" t="s">
        <v>754</v>
      </c>
      <c r="C2433" s="49" t="s">
        <v>187</v>
      </c>
      <c r="D2433" s="49" t="s">
        <v>538</v>
      </c>
      <c r="F2433" s="49" t="s">
        <v>539</v>
      </c>
      <c r="G2433" s="49" t="s">
        <v>540</v>
      </c>
      <c r="H2433" s="49" t="s">
        <v>541</v>
      </c>
      <c r="I2433" s="49" t="s">
        <v>542</v>
      </c>
      <c r="J2433" s="49" t="s">
        <v>543</v>
      </c>
      <c r="K2433" s="49">
        <v>21</v>
      </c>
      <c r="L2433" s="49" t="s">
        <v>544</v>
      </c>
      <c r="M2433" s="49" t="s">
        <v>545</v>
      </c>
      <c r="N2433" s="49" t="s">
        <v>546</v>
      </c>
      <c r="O2433" s="49" t="s">
        <v>547</v>
      </c>
      <c r="P2433" s="49" t="s">
        <v>548</v>
      </c>
      <c r="Q2433" s="49" t="s">
        <v>549</v>
      </c>
      <c r="R2433" s="49" t="s">
        <v>560</v>
      </c>
      <c r="S2433" s="49" t="s">
        <v>561</v>
      </c>
      <c r="T2433" s="116">
        <v>332.5</v>
      </c>
      <c r="U2433" s="49" t="s">
        <v>755</v>
      </c>
      <c r="V2433" s="50"/>
      <c r="W2433" s="116"/>
    </row>
    <row r="2434" spans="1:23" s="49" customFormat="1" x14ac:dyDescent="0.25">
      <c r="A2434" s="49" t="s">
        <v>71</v>
      </c>
      <c r="B2434" s="49" t="s">
        <v>754</v>
      </c>
      <c r="C2434" s="49" t="s">
        <v>187</v>
      </c>
      <c r="D2434" s="49" t="s">
        <v>538</v>
      </c>
      <c r="F2434" s="49" t="s">
        <v>539</v>
      </c>
      <c r="G2434" s="49" t="s">
        <v>540</v>
      </c>
      <c r="H2434" s="49" t="s">
        <v>541</v>
      </c>
      <c r="I2434" s="49" t="s">
        <v>542</v>
      </c>
      <c r="J2434" s="49" t="s">
        <v>543</v>
      </c>
      <c r="K2434" s="49">
        <v>21</v>
      </c>
      <c r="L2434" s="49" t="s">
        <v>544</v>
      </c>
      <c r="M2434" s="49" t="s">
        <v>545</v>
      </c>
      <c r="N2434" s="49" t="s">
        <v>546</v>
      </c>
      <c r="O2434" s="49" t="s">
        <v>547</v>
      </c>
      <c r="P2434" s="49" t="s">
        <v>548</v>
      </c>
      <c r="Q2434" s="49" t="s">
        <v>549</v>
      </c>
      <c r="R2434" s="49" t="s">
        <v>562</v>
      </c>
      <c r="S2434" s="49" t="s">
        <v>563</v>
      </c>
      <c r="T2434" s="116">
        <v>23.1</v>
      </c>
      <c r="U2434" s="49" t="s">
        <v>755</v>
      </c>
      <c r="V2434" s="50"/>
      <c r="W2434" s="116"/>
    </row>
    <row r="2435" spans="1:23" s="49" customFormat="1" x14ac:dyDescent="0.25">
      <c r="A2435" s="49" t="s">
        <v>71</v>
      </c>
      <c r="B2435" s="49" t="s">
        <v>754</v>
      </c>
      <c r="C2435" s="49" t="s">
        <v>187</v>
      </c>
      <c r="D2435" s="49" t="s">
        <v>538</v>
      </c>
      <c r="F2435" s="49" t="s">
        <v>539</v>
      </c>
      <c r="G2435" s="49" t="s">
        <v>540</v>
      </c>
      <c r="H2435" s="49" t="s">
        <v>541</v>
      </c>
      <c r="I2435" s="49" t="s">
        <v>542</v>
      </c>
      <c r="J2435" s="49" t="s">
        <v>543</v>
      </c>
      <c r="K2435" s="49">
        <v>21</v>
      </c>
      <c r="L2435" s="49" t="s">
        <v>544</v>
      </c>
      <c r="M2435" s="49" t="s">
        <v>545</v>
      </c>
      <c r="N2435" s="49" t="s">
        <v>546</v>
      </c>
      <c r="O2435" s="49" t="s">
        <v>547</v>
      </c>
      <c r="P2435" s="49" t="s">
        <v>548</v>
      </c>
      <c r="Q2435" s="49" t="s">
        <v>549</v>
      </c>
      <c r="R2435" s="49" t="s">
        <v>564</v>
      </c>
      <c r="S2435" s="49" t="s">
        <v>565</v>
      </c>
      <c r="T2435" s="116">
        <v>434.4</v>
      </c>
      <c r="U2435" s="49" t="s">
        <v>755</v>
      </c>
      <c r="V2435" s="50"/>
      <c r="W2435" s="116"/>
    </row>
    <row r="2436" spans="1:23" s="49" customFormat="1" x14ac:dyDescent="0.25">
      <c r="A2436" s="49" t="s">
        <v>71</v>
      </c>
      <c r="B2436" s="49" t="s">
        <v>754</v>
      </c>
      <c r="C2436" s="49" t="s">
        <v>187</v>
      </c>
      <c r="D2436" s="49" t="s">
        <v>538</v>
      </c>
      <c r="F2436" s="49" t="s">
        <v>539</v>
      </c>
      <c r="G2436" s="49" t="s">
        <v>540</v>
      </c>
      <c r="H2436" s="49" t="s">
        <v>541</v>
      </c>
      <c r="I2436" s="49" t="s">
        <v>542</v>
      </c>
      <c r="J2436" s="49" t="s">
        <v>543</v>
      </c>
      <c r="K2436" s="49">
        <v>21</v>
      </c>
      <c r="L2436" s="49" t="s">
        <v>544</v>
      </c>
      <c r="M2436" s="49" t="s">
        <v>545</v>
      </c>
      <c r="N2436" s="49" t="s">
        <v>546</v>
      </c>
      <c r="O2436" s="49" t="s">
        <v>547</v>
      </c>
      <c r="P2436" s="49" t="s">
        <v>548</v>
      </c>
      <c r="Q2436" s="49" t="s">
        <v>549</v>
      </c>
      <c r="R2436" s="49" t="s">
        <v>566</v>
      </c>
      <c r="S2436" s="49" t="s">
        <v>567</v>
      </c>
      <c r="T2436" s="116">
        <v>359.3</v>
      </c>
      <c r="U2436" s="49" t="s">
        <v>755</v>
      </c>
      <c r="V2436" s="50"/>
      <c r="W2436" s="116"/>
    </row>
    <row r="2437" spans="1:23" s="49" customFormat="1" x14ac:dyDescent="0.25">
      <c r="A2437" s="49" t="s">
        <v>71</v>
      </c>
      <c r="B2437" s="49" t="s">
        <v>754</v>
      </c>
      <c r="C2437" s="49" t="s">
        <v>187</v>
      </c>
      <c r="D2437" s="49" t="s">
        <v>538</v>
      </c>
      <c r="F2437" s="49" t="s">
        <v>539</v>
      </c>
      <c r="G2437" s="49" t="s">
        <v>540</v>
      </c>
      <c r="H2437" s="49" t="s">
        <v>541</v>
      </c>
      <c r="I2437" s="49" t="s">
        <v>542</v>
      </c>
      <c r="J2437" s="49" t="s">
        <v>543</v>
      </c>
      <c r="K2437" s="49">
        <v>21</v>
      </c>
      <c r="L2437" s="49" t="s">
        <v>544</v>
      </c>
      <c r="M2437" s="49" t="s">
        <v>545</v>
      </c>
      <c r="N2437" s="49" t="s">
        <v>546</v>
      </c>
      <c r="O2437" s="49" t="s">
        <v>547</v>
      </c>
      <c r="P2437" s="49" t="s">
        <v>548</v>
      </c>
      <c r="Q2437" s="49" t="s">
        <v>549</v>
      </c>
      <c r="R2437" s="49" t="s">
        <v>568</v>
      </c>
      <c r="S2437" s="49" t="s">
        <v>569</v>
      </c>
      <c r="T2437" s="116">
        <v>227.6</v>
      </c>
      <c r="U2437" s="49" t="s">
        <v>755</v>
      </c>
      <c r="V2437" s="50"/>
      <c r="W2437" s="116"/>
    </row>
    <row r="2438" spans="1:23" s="49" customFormat="1" x14ac:dyDescent="0.25">
      <c r="A2438" s="49" t="s">
        <v>71</v>
      </c>
      <c r="B2438" s="49" t="s">
        <v>754</v>
      </c>
      <c r="C2438" s="49" t="s">
        <v>187</v>
      </c>
      <c r="D2438" s="49" t="s">
        <v>538</v>
      </c>
      <c r="F2438" s="49" t="s">
        <v>539</v>
      </c>
      <c r="G2438" s="49" t="s">
        <v>540</v>
      </c>
      <c r="H2438" s="49" t="s">
        <v>541</v>
      </c>
      <c r="I2438" s="49" t="s">
        <v>542</v>
      </c>
      <c r="J2438" s="49" t="s">
        <v>543</v>
      </c>
      <c r="K2438" s="49">
        <v>21</v>
      </c>
      <c r="L2438" s="49" t="s">
        <v>544</v>
      </c>
      <c r="M2438" s="49" t="s">
        <v>545</v>
      </c>
      <c r="N2438" s="49" t="s">
        <v>546</v>
      </c>
      <c r="O2438" s="49" t="s">
        <v>547</v>
      </c>
      <c r="P2438" s="49" t="s">
        <v>548</v>
      </c>
      <c r="Q2438" s="49" t="s">
        <v>549</v>
      </c>
      <c r="R2438" s="49" t="s">
        <v>570</v>
      </c>
      <c r="S2438" s="49" t="s">
        <v>571</v>
      </c>
      <c r="T2438" s="116">
        <v>12.1</v>
      </c>
      <c r="U2438" s="49" t="s">
        <v>755</v>
      </c>
      <c r="V2438" s="50"/>
      <c r="W2438" s="116"/>
    </row>
    <row r="2439" spans="1:23" s="49" customFormat="1" x14ac:dyDescent="0.25">
      <c r="A2439" s="49" t="s">
        <v>71</v>
      </c>
      <c r="B2439" s="49" t="s">
        <v>754</v>
      </c>
      <c r="C2439" s="49" t="s">
        <v>187</v>
      </c>
      <c r="D2439" s="49" t="s">
        <v>538</v>
      </c>
      <c r="F2439" s="49" t="s">
        <v>539</v>
      </c>
      <c r="G2439" s="49" t="s">
        <v>540</v>
      </c>
      <c r="H2439" s="49" t="s">
        <v>541</v>
      </c>
      <c r="I2439" s="49" t="s">
        <v>542</v>
      </c>
      <c r="J2439" s="49" t="s">
        <v>543</v>
      </c>
      <c r="K2439" s="49">
        <v>21</v>
      </c>
      <c r="L2439" s="49" t="s">
        <v>544</v>
      </c>
      <c r="M2439" s="49" t="s">
        <v>545</v>
      </c>
      <c r="N2439" s="49" t="s">
        <v>546</v>
      </c>
      <c r="O2439" s="49" t="s">
        <v>547</v>
      </c>
      <c r="P2439" s="49" t="s">
        <v>548</v>
      </c>
      <c r="Q2439" s="49" t="s">
        <v>549</v>
      </c>
      <c r="R2439" s="49" t="s">
        <v>572</v>
      </c>
      <c r="S2439" s="49" t="s">
        <v>573</v>
      </c>
      <c r="T2439" s="116"/>
      <c r="U2439" s="49" t="s">
        <v>755</v>
      </c>
      <c r="V2439" s="50"/>
      <c r="W2439" s="116"/>
    </row>
    <row r="2440" spans="1:23" x14ac:dyDescent="0.25">
      <c r="A2440" t="s">
        <v>71</v>
      </c>
      <c r="B2440" t="s">
        <v>754</v>
      </c>
      <c r="C2440" t="s">
        <v>187</v>
      </c>
      <c r="D2440" t="s">
        <v>538</v>
      </c>
      <c r="F2440" t="s">
        <v>539</v>
      </c>
      <c r="G2440" t="s">
        <v>540</v>
      </c>
      <c r="H2440" t="s">
        <v>541</v>
      </c>
      <c r="I2440" t="s">
        <v>542</v>
      </c>
      <c r="J2440" t="s">
        <v>543</v>
      </c>
      <c r="K2440">
        <v>21</v>
      </c>
      <c r="L2440" t="s">
        <v>574</v>
      </c>
      <c r="M2440" t="s">
        <v>575</v>
      </c>
      <c r="N2440" t="s">
        <v>546</v>
      </c>
      <c r="O2440" t="s">
        <v>547</v>
      </c>
      <c r="P2440" t="s">
        <v>548</v>
      </c>
      <c r="Q2440" t="s">
        <v>549</v>
      </c>
      <c r="R2440" t="s">
        <v>131</v>
      </c>
      <c r="S2440" t="s">
        <v>550</v>
      </c>
      <c r="T2440" s="113">
        <v>1321.6</v>
      </c>
      <c r="U2440" t="s">
        <v>755</v>
      </c>
    </row>
    <row r="2441" spans="1:23" x14ac:dyDescent="0.25">
      <c r="A2441" t="s">
        <v>71</v>
      </c>
      <c r="B2441" t="s">
        <v>754</v>
      </c>
      <c r="C2441" t="s">
        <v>187</v>
      </c>
      <c r="D2441" t="s">
        <v>538</v>
      </c>
      <c r="F2441" t="s">
        <v>539</v>
      </c>
      <c r="G2441" t="s">
        <v>540</v>
      </c>
      <c r="H2441" t="s">
        <v>541</v>
      </c>
      <c r="I2441" t="s">
        <v>542</v>
      </c>
      <c r="J2441" t="s">
        <v>543</v>
      </c>
      <c r="K2441">
        <v>21</v>
      </c>
      <c r="L2441" t="s">
        <v>574</v>
      </c>
      <c r="M2441" t="s">
        <v>575</v>
      </c>
      <c r="N2441" t="s">
        <v>546</v>
      </c>
      <c r="O2441" t="s">
        <v>547</v>
      </c>
      <c r="P2441" t="s">
        <v>548</v>
      </c>
      <c r="Q2441" t="s">
        <v>549</v>
      </c>
      <c r="R2441" t="s">
        <v>552</v>
      </c>
      <c r="S2441" t="s">
        <v>553</v>
      </c>
      <c r="T2441" s="113">
        <v>88.7</v>
      </c>
      <c r="U2441" t="s">
        <v>755</v>
      </c>
    </row>
    <row r="2442" spans="1:23" x14ac:dyDescent="0.25">
      <c r="A2442" t="s">
        <v>71</v>
      </c>
      <c r="B2442" t="s">
        <v>754</v>
      </c>
      <c r="C2442" t="s">
        <v>187</v>
      </c>
      <c r="D2442" t="s">
        <v>538</v>
      </c>
      <c r="F2442" t="s">
        <v>539</v>
      </c>
      <c r="G2442" t="s">
        <v>540</v>
      </c>
      <c r="H2442" t="s">
        <v>541</v>
      </c>
      <c r="I2442" t="s">
        <v>542</v>
      </c>
      <c r="J2442" t="s">
        <v>543</v>
      </c>
      <c r="K2442">
        <v>21</v>
      </c>
      <c r="L2442" t="s">
        <v>574</v>
      </c>
      <c r="M2442" t="s">
        <v>575</v>
      </c>
      <c r="N2442" t="s">
        <v>546</v>
      </c>
      <c r="O2442" t="s">
        <v>547</v>
      </c>
      <c r="P2442" t="s">
        <v>548</v>
      </c>
      <c r="Q2442" t="s">
        <v>549</v>
      </c>
      <c r="R2442" t="s">
        <v>554</v>
      </c>
      <c r="S2442" t="s">
        <v>555</v>
      </c>
      <c r="T2442" s="113">
        <v>103</v>
      </c>
      <c r="U2442" t="s">
        <v>755</v>
      </c>
    </row>
    <row r="2443" spans="1:23" x14ac:dyDescent="0.25">
      <c r="A2443" t="s">
        <v>71</v>
      </c>
      <c r="B2443" t="s">
        <v>754</v>
      </c>
      <c r="C2443" t="s">
        <v>187</v>
      </c>
      <c r="D2443" t="s">
        <v>538</v>
      </c>
      <c r="F2443" t="s">
        <v>539</v>
      </c>
      <c r="G2443" t="s">
        <v>540</v>
      </c>
      <c r="H2443" t="s">
        <v>541</v>
      </c>
      <c r="I2443" t="s">
        <v>542</v>
      </c>
      <c r="J2443" t="s">
        <v>543</v>
      </c>
      <c r="K2443">
        <v>21</v>
      </c>
      <c r="L2443" t="s">
        <v>574</v>
      </c>
      <c r="M2443" t="s">
        <v>575</v>
      </c>
      <c r="N2443" t="s">
        <v>546</v>
      </c>
      <c r="O2443" t="s">
        <v>547</v>
      </c>
      <c r="P2443" t="s">
        <v>548</v>
      </c>
      <c r="Q2443" t="s">
        <v>549</v>
      </c>
      <c r="R2443" t="s">
        <v>556</v>
      </c>
      <c r="S2443" t="s">
        <v>557</v>
      </c>
      <c r="T2443" s="113">
        <v>184.8</v>
      </c>
      <c r="U2443" t="s">
        <v>755</v>
      </c>
    </row>
    <row r="2444" spans="1:23" x14ac:dyDescent="0.25">
      <c r="A2444" t="s">
        <v>71</v>
      </c>
      <c r="B2444" t="s">
        <v>754</v>
      </c>
      <c r="C2444" t="s">
        <v>187</v>
      </c>
      <c r="D2444" t="s">
        <v>538</v>
      </c>
      <c r="F2444" t="s">
        <v>539</v>
      </c>
      <c r="G2444" t="s">
        <v>540</v>
      </c>
      <c r="H2444" t="s">
        <v>541</v>
      </c>
      <c r="I2444" t="s">
        <v>542</v>
      </c>
      <c r="J2444" t="s">
        <v>543</v>
      </c>
      <c r="K2444">
        <v>21</v>
      </c>
      <c r="L2444" t="s">
        <v>574</v>
      </c>
      <c r="M2444" t="s">
        <v>575</v>
      </c>
      <c r="N2444" t="s">
        <v>546</v>
      </c>
      <c r="O2444" t="s">
        <v>547</v>
      </c>
      <c r="P2444" t="s">
        <v>548</v>
      </c>
      <c r="Q2444" t="s">
        <v>549</v>
      </c>
      <c r="R2444" t="s">
        <v>558</v>
      </c>
      <c r="S2444" t="s">
        <v>559</v>
      </c>
      <c r="T2444" s="113">
        <v>48.1</v>
      </c>
      <c r="U2444" t="s">
        <v>755</v>
      </c>
    </row>
    <row r="2445" spans="1:23" x14ac:dyDescent="0.25">
      <c r="A2445" t="s">
        <v>71</v>
      </c>
      <c r="B2445" t="s">
        <v>754</v>
      </c>
      <c r="C2445" t="s">
        <v>187</v>
      </c>
      <c r="D2445" t="s">
        <v>538</v>
      </c>
      <c r="F2445" t="s">
        <v>539</v>
      </c>
      <c r="G2445" t="s">
        <v>540</v>
      </c>
      <c r="H2445" t="s">
        <v>541</v>
      </c>
      <c r="I2445" t="s">
        <v>542</v>
      </c>
      <c r="J2445" t="s">
        <v>543</v>
      </c>
      <c r="K2445">
        <v>21</v>
      </c>
      <c r="L2445" t="s">
        <v>574</v>
      </c>
      <c r="M2445" t="s">
        <v>575</v>
      </c>
      <c r="N2445" t="s">
        <v>546</v>
      </c>
      <c r="O2445" t="s">
        <v>547</v>
      </c>
      <c r="P2445" t="s">
        <v>548</v>
      </c>
      <c r="Q2445" t="s">
        <v>549</v>
      </c>
      <c r="R2445" t="s">
        <v>560</v>
      </c>
      <c r="S2445" t="s">
        <v>561</v>
      </c>
      <c r="T2445" s="113">
        <v>99.4</v>
      </c>
      <c r="U2445" t="s">
        <v>755</v>
      </c>
    </row>
    <row r="2446" spans="1:23" x14ac:dyDescent="0.25">
      <c r="A2446" t="s">
        <v>71</v>
      </c>
      <c r="B2446" t="s">
        <v>754</v>
      </c>
      <c r="C2446" t="s">
        <v>187</v>
      </c>
      <c r="D2446" t="s">
        <v>538</v>
      </c>
      <c r="F2446" t="s">
        <v>539</v>
      </c>
      <c r="G2446" t="s">
        <v>540</v>
      </c>
      <c r="H2446" t="s">
        <v>541</v>
      </c>
      <c r="I2446" t="s">
        <v>542</v>
      </c>
      <c r="J2446" t="s">
        <v>543</v>
      </c>
      <c r="K2446">
        <v>21</v>
      </c>
      <c r="L2446" t="s">
        <v>574</v>
      </c>
      <c r="M2446" t="s">
        <v>575</v>
      </c>
      <c r="N2446" t="s">
        <v>546</v>
      </c>
      <c r="O2446" t="s">
        <v>547</v>
      </c>
      <c r="P2446" t="s">
        <v>548</v>
      </c>
      <c r="Q2446" t="s">
        <v>549</v>
      </c>
      <c r="R2446" t="s">
        <v>562</v>
      </c>
      <c r="S2446" t="s">
        <v>563</v>
      </c>
      <c r="T2446" s="113">
        <v>17</v>
      </c>
      <c r="U2446" t="s">
        <v>755</v>
      </c>
    </row>
    <row r="2447" spans="1:23" x14ac:dyDescent="0.25">
      <c r="A2447" t="s">
        <v>71</v>
      </c>
      <c r="B2447" t="s">
        <v>754</v>
      </c>
      <c r="C2447" t="s">
        <v>187</v>
      </c>
      <c r="D2447" t="s">
        <v>538</v>
      </c>
      <c r="F2447" t="s">
        <v>539</v>
      </c>
      <c r="G2447" t="s">
        <v>540</v>
      </c>
      <c r="H2447" t="s">
        <v>541</v>
      </c>
      <c r="I2447" t="s">
        <v>542</v>
      </c>
      <c r="J2447" t="s">
        <v>543</v>
      </c>
      <c r="K2447">
        <v>21</v>
      </c>
      <c r="L2447" t="s">
        <v>574</v>
      </c>
      <c r="M2447" t="s">
        <v>575</v>
      </c>
      <c r="N2447" t="s">
        <v>546</v>
      </c>
      <c r="O2447" t="s">
        <v>547</v>
      </c>
      <c r="P2447" t="s">
        <v>548</v>
      </c>
      <c r="Q2447" t="s">
        <v>549</v>
      </c>
      <c r="R2447" t="s">
        <v>564</v>
      </c>
      <c r="S2447" t="s">
        <v>565</v>
      </c>
      <c r="T2447" s="113">
        <v>374</v>
      </c>
      <c r="U2447" t="s">
        <v>755</v>
      </c>
    </row>
    <row r="2448" spans="1:23" x14ac:dyDescent="0.25">
      <c r="A2448" t="s">
        <v>71</v>
      </c>
      <c r="B2448" t="s">
        <v>754</v>
      </c>
      <c r="C2448" t="s">
        <v>187</v>
      </c>
      <c r="D2448" t="s">
        <v>538</v>
      </c>
      <c r="F2448" t="s">
        <v>539</v>
      </c>
      <c r="G2448" t="s">
        <v>540</v>
      </c>
      <c r="H2448" t="s">
        <v>541</v>
      </c>
      <c r="I2448" t="s">
        <v>542</v>
      </c>
      <c r="J2448" t="s">
        <v>543</v>
      </c>
      <c r="K2448">
        <v>21</v>
      </c>
      <c r="L2448" t="s">
        <v>574</v>
      </c>
      <c r="M2448" t="s">
        <v>575</v>
      </c>
      <c r="N2448" t="s">
        <v>546</v>
      </c>
      <c r="O2448" t="s">
        <v>547</v>
      </c>
      <c r="P2448" t="s">
        <v>548</v>
      </c>
      <c r="Q2448" t="s">
        <v>549</v>
      </c>
      <c r="R2448" t="s">
        <v>566</v>
      </c>
      <c r="S2448" t="s">
        <v>567</v>
      </c>
      <c r="T2448" s="113">
        <v>279.7</v>
      </c>
      <c r="U2448" t="s">
        <v>755</v>
      </c>
    </row>
    <row r="2449" spans="1:23" x14ac:dyDescent="0.25">
      <c r="A2449" t="s">
        <v>71</v>
      </c>
      <c r="B2449" t="s">
        <v>754</v>
      </c>
      <c r="C2449" t="s">
        <v>187</v>
      </c>
      <c r="D2449" t="s">
        <v>538</v>
      </c>
      <c r="F2449" t="s">
        <v>539</v>
      </c>
      <c r="G2449" t="s">
        <v>540</v>
      </c>
      <c r="H2449" t="s">
        <v>541</v>
      </c>
      <c r="I2449" t="s">
        <v>542</v>
      </c>
      <c r="J2449" t="s">
        <v>543</v>
      </c>
      <c r="K2449">
        <v>21</v>
      </c>
      <c r="L2449" t="s">
        <v>574</v>
      </c>
      <c r="M2449" t="s">
        <v>575</v>
      </c>
      <c r="N2449" t="s">
        <v>546</v>
      </c>
      <c r="O2449" t="s">
        <v>547</v>
      </c>
      <c r="P2449" t="s">
        <v>548</v>
      </c>
      <c r="Q2449" t="s">
        <v>549</v>
      </c>
      <c r="R2449" t="s">
        <v>568</v>
      </c>
      <c r="S2449" t="s">
        <v>569</v>
      </c>
      <c r="T2449" s="113">
        <v>115.3</v>
      </c>
      <c r="U2449" t="s">
        <v>755</v>
      </c>
    </row>
    <row r="2450" spans="1:23" x14ac:dyDescent="0.25">
      <c r="A2450" t="s">
        <v>71</v>
      </c>
      <c r="B2450" t="s">
        <v>754</v>
      </c>
      <c r="C2450" t="s">
        <v>187</v>
      </c>
      <c r="D2450" t="s">
        <v>538</v>
      </c>
      <c r="F2450" t="s">
        <v>539</v>
      </c>
      <c r="G2450" t="s">
        <v>540</v>
      </c>
      <c r="H2450" t="s">
        <v>541</v>
      </c>
      <c r="I2450" t="s">
        <v>542</v>
      </c>
      <c r="J2450" t="s">
        <v>543</v>
      </c>
      <c r="K2450">
        <v>21</v>
      </c>
      <c r="L2450" t="s">
        <v>574</v>
      </c>
      <c r="M2450" t="s">
        <v>575</v>
      </c>
      <c r="N2450" t="s">
        <v>546</v>
      </c>
      <c r="O2450" t="s">
        <v>547</v>
      </c>
      <c r="P2450" t="s">
        <v>548</v>
      </c>
      <c r="Q2450" t="s">
        <v>549</v>
      </c>
      <c r="R2450" t="s">
        <v>570</v>
      </c>
      <c r="S2450" t="s">
        <v>571</v>
      </c>
      <c r="T2450" s="113">
        <v>11.6</v>
      </c>
      <c r="U2450" t="s">
        <v>755</v>
      </c>
    </row>
    <row r="2451" spans="1:23" x14ac:dyDescent="0.25">
      <c r="A2451" t="s">
        <v>71</v>
      </c>
      <c r="B2451" t="s">
        <v>754</v>
      </c>
      <c r="C2451" t="s">
        <v>187</v>
      </c>
      <c r="D2451" t="s">
        <v>538</v>
      </c>
      <c r="F2451" t="s">
        <v>539</v>
      </c>
      <c r="G2451" t="s">
        <v>540</v>
      </c>
      <c r="H2451" t="s">
        <v>541</v>
      </c>
      <c r="I2451" t="s">
        <v>542</v>
      </c>
      <c r="J2451" t="s">
        <v>543</v>
      </c>
      <c r="K2451">
        <v>21</v>
      </c>
      <c r="L2451" t="s">
        <v>574</v>
      </c>
      <c r="M2451" t="s">
        <v>575</v>
      </c>
      <c r="N2451" t="s">
        <v>546</v>
      </c>
      <c r="O2451" t="s">
        <v>547</v>
      </c>
      <c r="P2451" t="s">
        <v>548</v>
      </c>
      <c r="Q2451" t="s">
        <v>549</v>
      </c>
      <c r="R2451" t="s">
        <v>572</v>
      </c>
      <c r="S2451" t="s">
        <v>573</v>
      </c>
      <c r="U2451" t="s">
        <v>755</v>
      </c>
    </row>
    <row r="2452" spans="1:23" x14ac:dyDescent="0.25">
      <c r="A2452" t="s">
        <v>71</v>
      </c>
      <c r="B2452" t="s">
        <v>754</v>
      </c>
      <c r="C2452" t="s">
        <v>187</v>
      </c>
      <c r="D2452" t="s">
        <v>538</v>
      </c>
      <c r="F2452" t="s">
        <v>539</v>
      </c>
      <c r="G2452" t="s">
        <v>540</v>
      </c>
      <c r="H2452" t="s">
        <v>541</v>
      </c>
      <c r="I2452" t="s">
        <v>542</v>
      </c>
      <c r="J2452" t="s">
        <v>543</v>
      </c>
      <c r="K2452">
        <v>21</v>
      </c>
      <c r="L2452" t="s">
        <v>576</v>
      </c>
      <c r="M2452" t="s">
        <v>547</v>
      </c>
      <c r="N2452" t="s">
        <v>546</v>
      </c>
      <c r="O2452" t="s">
        <v>547</v>
      </c>
      <c r="P2452" t="s">
        <v>548</v>
      </c>
      <c r="Q2452" t="s">
        <v>549</v>
      </c>
      <c r="R2452" t="s">
        <v>131</v>
      </c>
      <c r="S2452" t="s">
        <v>550</v>
      </c>
      <c r="T2452" s="113">
        <v>1035.5999999999999</v>
      </c>
      <c r="U2452" t="s">
        <v>755</v>
      </c>
    </row>
    <row r="2453" spans="1:23" x14ac:dyDescent="0.25">
      <c r="A2453" t="s">
        <v>71</v>
      </c>
      <c r="B2453" t="s">
        <v>754</v>
      </c>
      <c r="C2453" t="s">
        <v>187</v>
      </c>
      <c r="D2453" t="s">
        <v>538</v>
      </c>
      <c r="F2453" t="s">
        <v>539</v>
      </c>
      <c r="G2453" t="s">
        <v>540</v>
      </c>
      <c r="H2453" t="s">
        <v>541</v>
      </c>
      <c r="I2453" t="s">
        <v>542</v>
      </c>
      <c r="J2453" t="s">
        <v>543</v>
      </c>
      <c r="K2453">
        <v>21</v>
      </c>
      <c r="L2453" t="s">
        <v>576</v>
      </c>
      <c r="M2453" t="s">
        <v>547</v>
      </c>
      <c r="N2453" t="s">
        <v>546</v>
      </c>
      <c r="O2453" t="s">
        <v>547</v>
      </c>
      <c r="P2453" t="s">
        <v>548</v>
      </c>
      <c r="Q2453" t="s">
        <v>549</v>
      </c>
      <c r="R2453" t="s">
        <v>552</v>
      </c>
      <c r="S2453" t="s">
        <v>553</v>
      </c>
      <c r="T2453" s="113">
        <v>39.700000000000003</v>
      </c>
      <c r="U2453" t="s">
        <v>755</v>
      </c>
    </row>
    <row r="2454" spans="1:23" x14ac:dyDescent="0.25">
      <c r="A2454" t="s">
        <v>71</v>
      </c>
      <c r="B2454" t="s">
        <v>754</v>
      </c>
      <c r="C2454" t="s">
        <v>187</v>
      </c>
      <c r="D2454" t="s">
        <v>538</v>
      </c>
      <c r="F2454" t="s">
        <v>539</v>
      </c>
      <c r="G2454" t="s">
        <v>540</v>
      </c>
      <c r="H2454" t="s">
        <v>541</v>
      </c>
      <c r="I2454" t="s">
        <v>542</v>
      </c>
      <c r="J2454" t="s">
        <v>543</v>
      </c>
      <c r="K2454">
        <v>21</v>
      </c>
      <c r="L2454" t="s">
        <v>576</v>
      </c>
      <c r="M2454" t="s">
        <v>547</v>
      </c>
      <c r="N2454" t="s">
        <v>546</v>
      </c>
      <c r="O2454" t="s">
        <v>547</v>
      </c>
      <c r="P2454" t="s">
        <v>548</v>
      </c>
      <c r="Q2454" t="s">
        <v>549</v>
      </c>
      <c r="R2454" t="s">
        <v>554</v>
      </c>
      <c r="S2454" t="s">
        <v>555</v>
      </c>
      <c r="T2454" s="113">
        <v>144</v>
      </c>
      <c r="U2454" t="s">
        <v>755</v>
      </c>
    </row>
    <row r="2455" spans="1:23" x14ac:dyDescent="0.25">
      <c r="A2455" t="s">
        <v>71</v>
      </c>
      <c r="B2455" t="s">
        <v>754</v>
      </c>
      <c r="C2455" t="s">
        <v>187</v>
      </c>
      <c r="D2455" t="s">
        <v>538</v>
      </c>
      <c r="F2455" t="s">
        <v>539</v>
      </c>
      <c r="G2455" t="s">
        <v>540</v>
      </c>
      <c r="H2455" t="s">
        <v>541</v>
      </c>
      <c r="I2455" t="s">
        <v>542</v>
      </c>
      <c r="J2455" t="s">
        <v>543</v>
      </c>
      <c r="K2455">
        <v>21</v>
      </c>
      <c r="L2455" t="s">
        <v>576</v>
      </c>
      <c r="M2455" t="s">
        <v>547</v>
      </c>
      <c r="N2455" t="s">
        <v>546</v>
      </c>
      <c r="O2455" t="s">
        <v>547</v>
      </c>
      <c r="P2455" t="s">
        <v>548</v>
      </c>
      <c r="Q2455" t="s">
        <v>549</v>
      </c>
      <c r="R2455" t="s">
        <v>556</v>
      </c>
      <c r="S2455" t="s">
        <v>557</v>
      </c>
      <c r="T2455" s="113">
        <v>258.2</v>
      </c>
      <c r="U2455" t="s">
        <v>755</v>
      </c>
    </row>
    <row r="2456" spans="1:23" x14ac:dyDescent="0.25">
      <c r="A2456" t="s">
        <v>71</v>
      </c>
      <c r="B2456" t="s">
        <v>754</v>
      </c>
      <c r="C2456" t="s">
        <v>187</v>
      </c>
      <c r="D2456" t="s">
        <v>538</v>
      </c>
      <c r="F2456" t="s">
        <v>539</v>
      </c>
      <c r="G2456" t="s">
        <v>540</v>
      </c>
      <c r="H2456" t="s">
        <v>541</v>
      </c>
      <c r="I2456" t="s">
        <v>542</v>
      </c>
      <c r="J2456" t="s">
        <v>543</v>
      </c>
      <c r="K2456">
        <v>21</v>
      </c>
      <c r="L2456" t="s">
        <v>576</v>
      </c>
      <c r="M2456" t="s">
        <v>547</v>
      </c>
      <c r="N2456" t="s">
        <v>546</v>
      </c>
      <c r="O2456" t="s">
        <v>547</v>
      </c>
      <c r="P2456" t="s">
        <v>548</v>
      </c>
      <c r="Q2456" t="s">
        <v>549</v>
      </c>
      <c r="R2456" t="s">
        <v>558</v>
      </c>
      <c r="S2456" t="s">
        <v>559</v>
      </c>
      <c r="T2456" s="113">
        <v>101.8</v>
      </c>
      <c r="U2456" t="s">
        <v>755</v>
      </c>
    </row>
    <row r="2457" spans="1:23" x14ac:dyDescent="0.25">
      <c r="A2457" t="s">
        <v>71</v>
      </c>
      <c r="B2457" t="s">
        <v>754</v>
      </c>
      <c r="C2457" t="s">
        <v>187</v>
      </c>
      <c r="D2457" t="s">
        <v>538</v>
      </c>
      <c r="F2457" t="s">
        <v>539</v>
      </c>
      <c r="G2457" t="s">
        <v>540</v>
      </c>
      <c r="H2457" t="s">
        <v>541</v>
      </c>
      <c r="I2457" t="s">
        <v>542</v>
      </c>
      <c r="J2457" t="s">
        <v>543</v>
      </c>
      <c r="K2457">
        <v>21</v>
      </c>
      <c r="L2457" t="s">
        <v>576</v>
      </c>
      <c r="M2457" t="s">
        <v>547</v>
      </c>
      <c r="N2457" t="s">
        <v>546</v>
      </c>
      <c r="O2457" t="s">
        <v>547</v>
      </c>
      <c r="P2457" t="s">
        <v>548</v>
      </c>
      <c r="Q2457" t="s">
        <v>549</v>
      </c>
      <c r="R2457" t="s">
        <v>560</v>
      </c>
      <c r="S2457" t="s">
        <v>561</v>
      </c>
      <c r="T2457" s="113">
        <v>233.1</v>
      </c>
      <c r="U2457" t="s">
        <v>755</v>
      </c>
    </row>
    <row r="2458" spans="1:23" x14ac:dyDescent="0.25">
      <c r="A2458" t="s">
        <v>71</v>
      </c>
      <c r="B2458" t="s">
        <v>754</v>
      </c>
      <c r="C2458" t="s">
        <v>187</v>
      </c>
      <c r="D2458" t="s">
        <v>538</v>
      </c>
      <c r="F2458" t="s">
        <v>539</v>
      </c>
      <c r="G2458" t="s">
        <v>540</v>
      </c>
      <c r="H2458" t="s">
        <v>541</v>
      </c>
      <c r="I2458" t="s">
        <v>542</v>
      </c>
      <c r="J2458" t="s">
        <v>543</v>
      </c>
      <c r="K2458">
        <v>21</v>
      </c>
      <c r="L2458" t="s">
        <v>576</v>
      </c>
      <c r="M2458" t="s">
        <v>547</v>
      </c>
      <c r="N2458" t="s">
        <v>546</v>
      </c>
      <c r="O2458" t="s">
        <v>547</v>
      </c>
      <c r="P2458" t="s">
        <v>548</v>
      </c>
      <c r="Q2458" t="s">
        <v>549</v>
      </c>
      <c r="R2458" t="s">
        <v>562</v>
      </c>
      <c r="S2458" t="s">
        <v>563</v>
      </c>
      <c r="T2458" s="113">
        <v>6.1</v>
      </c>
      <c r="U2458" t="s">
        <v>755</v>
      </c>
    </row>
    <row r="2459" spans="1:23" x14ac:dyDescent="0.25">
      <c r="A2459" t="s">
        <v>71</v>
      </c>
      <c r="B2459" t="s">
        <v>754</v>
      </c>
      <c r="C2459" t="s">
        <v>187</v>
      </c>
      <c r="D2459" t="s">
        <v>538</v>
      </c>
      <c r="F2459" t="s">
        <v>539</v>
      </c>
      <c r="G2459" t="s">
        <v>540</v>
      </c>
      <c r="H2459" t="s">
        <v>541</v>
      </c>
      <c r="I2459" t="s">
        <v>542</v>
      </c>
      <c r="J2459" t="s">
        <v>543</v>
      </c>
      <c r="K2459">
        <v>21</v>
      </c>
      <c r="L2459" t="s">
        <v>576</v>
      </c>
      <c r="M2459" t="s">
        <v>547</v>
      </c>
      <c r="N2459" t="s">
        <v>546</v>
      </c>
      <c r="O2459" t="s">
        <v>547</v>
      </c>
      <c r="P2459" t="s">
        <v>548</v>
      </c>
      <c r="Q2459" t="s">
        <v>549</v>
      </c>
      <c r="R2459" t="s">
        <v>564</v>
      </c>
      <c r="S2459" t="s">
        <v>565</v>
      </c>
      <c r="T2459" s="113">
        <v>60.4</v>
      </c>
      <c r="U2459" t="s">
        <v>755</v>
      </c>
    </row>
    <row r="2460" spans="1:23" x14ac:dyDescent="0.25">
      <c r="A2460" t="s">
        <v>71</v>
      </c>
      <c r="B2460" t="s">
        <v>754</v>
      </c>
      <c r="C2460" t="s">
        <v>187</v>
      </c>
      <c r="D2460" t="s">
        <v>538</v>
      </c>
      <c r="F2460" t="s">
        <v>539</v>
      </c>
      <c r="G2460" t="s">
        <v>540</v>
      </c>
      <c r="H2460" t="s">
        <v>541</v>
      </c>
      <c r="I2460" t="s">
        <v>542</v>
      </c>
      <c r="J2460" t="s">
        <v>543</v>
      </c>
      <c r="K2460">
        <v>21</v>
      </c>
      <c r="L2460" t="s">
        <v>576</v>
      </c>
      <c r="M2460" t="s">
        <v>547</v>
      </c>
      <c r="N2460" t="s">
        <v>546</v>
      </c>
      <c r="O2460" t="s">
        <v>547</v>
      </c>
      <c r="P2460" t="s">
        <v>548</v>
      </c>
      <c r="Q2460" t="s">
        <v>549</v>
      </c>
      <c r="R2460" t="s">
        <v>566</v>
      </c>
      <c r="S2460" t="s">
        <v>567</v>
      </c>
      <c r="T2460" s="113">
        <v>79.599999999999994</v>
      </c>
      <c r="U2460" t="s">
        <v>755</v>
      </c>
    </row>
    <row r="2461" spans="1:23" x14ac:dyDescent="0.25">
      <c r="A2461" t="s">
        <v>71</v>
      </c>
      <c r="B2461" t="s">
        <v>754</v>
      </c>
      <c r="C2461" t="s">
        <v>187</v>
      </c>
      <c r="D2461" t="s">
        <v>538</v>
      </c>
      <c r="F2461" t="s">
        <v>539</v>
      </c>
      <c r="G2461" t="s">
        <v>540</v>
      </c>
      <c r="H2461" t="s">
        <v>541</v>
      </c>
      <c r="I2461" t="s">
        <v>542</v>
      </c>
      <c r="J2461" t="s">
        <v>543</v>
      </c>
      <c r="K2461">
        <v>21</v>
      </c>
      <c r="L2461" t="s">
        <v>576</v>
      </c>
      <c r="M2461" t="s">
        <v>547</v>
      </c>
      <c r="N2461" t="s">
        <v>546</v>
      </c>
      <c r="O2461" t="s">
        <v>547</v>
      </c>
      <c r="P2461" t="s">
        <v>548</v>
      </c>
      <c r="Q2461" t="s">
        <v>549</v>
      </c>
      <c r="R2461" t="s">
        <v>568</v>
      </c>
      <c r="S2461" t="s">
        <v>569</v>
      </c>
      <c r="T2461" s="113">
        <v>112.4</v>
      </c>
      <c r="U2461" t="s">
        <v>755</v>
      </c>
    </row>
    <row r="2462" spans="1:23" x14ac:dyDescent="0.25">
      <c r="A2462" t="s">
        <v>71</v>
      </c>
      <c r="B2462" t="s">
        <v>754</v>
      </c>
      <c r="C2462" t="s">
        <v>187</v>
      </c>
      <c r="D2462" t="s">
        <v>538</v>
      </c>
      <c r="F2462" t="s">
        <v>539</v>
      </c>
      <c r="G2462" t="s">
        <v>540</v>
      </c>
      <c r="H2462" t="s">
        <v>541</v>
      </c>
      <c r="I2462" t="s">
        <v>542</v>
      </c>
      <c r="J2462" t="s">
        <v>543</v>
      </c>
      <c r="K2462">
        <v>21</v>
      </c>
      <c r="L2462" t="s">
        <v>576</v>
      </c>
      <c r="M2462" t="s">
        <v>547</v>
      </c>
      <c r="N2462" t="s">
        <v>546</v>
      </c>
      <c r="O2462" t="s">
        <v>547</v>
      </c>
      <c r="P2462" t="s">
        <v>548</v>
      </c>
      <c r="Q2462" t="s">
        <v>549</v>
      </c>
      <c r="R2462" t="s">
        <v>570</v>
      </c>
      <c r="S2462" t="s">
        <v>571</v>
      </c>
      <c r="T2462" s="113">
        <v>0.5</v>
      </c>
      <c r="U2462" t="s">
        <v>755</v>
      </c>
    </row>
    <row r="2463" spans="1:23" x14ac:dyDescent="0.25">
      <c r="A2463" t="s">
        <v>71</v>
      </c>
      <c r="B2463" t="s">
        <v>754</v>
      </c>
      <c r="C2463" t="s">
        <v>187</v>
      </c>
      <c r="D2463" t="s">
        <v>538</v>
      </c>
      <c r="F2463" t="s">
        <v>539</v>
      </c>
      <c r="G2463" t="s">
        <v>540</v>
      </c>
      <c r="H2463" t="s">
        <v>541</v>
      </c>
      <c r="I2463" t="s">
        <v>542</v>
      </c>
      <c r="J2463" t="s">
        <v>543</v>
      </c>
      <c r="K2463">
        <v>21</v>
      </c>
      <c r="L2463" t="s">
        <v>576</v>
      </c>
      <c r="M2463" t="s">
        <v>547</v>
      </c>
      <c r="N2463" t="s">
        <v>546</v>
      </c>
      <c r="O2463" t="s">
        <v>547</v>
      </c>
      <c r="P2463" t="s">
        <v>548</v>
      </c>
      <c r="Q2463" t="s">
        <v>549</v>
      </c>
      <c r="R2463" t="s">
        <v>572</v>
      </c>
      <c r="S2463" t="s">
        <v>573</v>
      </c>
      <c r="U2463" t="s">
        <v>755</v>
      </c>
    </row>
    <row r="2464" spans="1:23" s="49" customFormat="1" x14ac:dyDescent="0.25">
      <c r="A2464" s="49" t="s">
        <v>73</v>
      </c>
      <c r="B2464" s="49" t="s">
        <v>756</v>
      </c>
      <c r="C2464" s="49" t="s">
        <v>187</v>
      </c>
      <c r="D2464" s="49" t="s">
        <v>538</v>
      </c>
      <c r="F2464" s="49" t="s">
        <v>539</v>
      </c>
      <c r="G2464" s="49" t="s">
        <v>540</v>
      </c>
      <c r="H2464" s="49" t="s">
        <v>541</v>
      </c>
      <c r="I2464" s="49" t="s">
        <v>542</v>
      </c>
      <c r="J2464" s="49" t="s">
        <v>543</v>
      </c>
      <c r="K2464" s="49">
        <v>21</v>
      </c>
      <c r="L2464" s="49" t="s">
        <v>544</v>
      </c>
      <c r="M2464" s="49" t="s">
        <v>545</v>
      </c>
      <c r="N2464" s="49" t="s">
        <v>546</v>
      </c>
      <c r="O2464" s="49" t="s">
        <v>547</v>
      </c>
      <c r="P2464" s="49" t="s">
        <v>548</v>
      </c>
      <c r="Q2464" s="49" t="s">
        <v>549</v>
      </c>
      <c r="R2464" s="49" t="s">
        <v>131</v>
      </c>
      <c r="S2464" s="49" t="s">
        <v>550</v>
      </c>
      <c r="T2464" s="116">
        <v>994</v>
      </c>
      <c r="U2464" s="49" t="s">
        <v>671</v>
      </c>
      <c r="V2464" s="50" t="s">
        <v>858</v>
      </c>
      <c r="W2464" s="116">
        <f>('ILO employment 2007'!T2465+'ILO employment 2007'!T2466+'ILO employment 2007'!T2467)*( 1 +'ILO employment 2007'!T2475/('ILO employment 2007'!T2464-'ILO employment 2007'!T2475))</f>
        <v>370.21428571428572</v>
      </c>
    </row>
    <row r="2465" spans="1:23" s="49" customFormat="1" x14ac:dyDescent="0.25">
      <c r="A2465" s="49" t="s">
        <v>73</v>
      </c>
      <c r="B2465" s="49" t="s">
        <v>756</v>
      </c>
      <c r="C2465" s="49" t="s">
        <v>187</v>
      </c>
      <c r="D2465" s="49" t="s">
        <v>538</v>
      </c>
      <c r="F2465" s="49" t="s">
        <v>539</v>
      </c>
      <c r="G2465" s="49" t="s">
        <v>540</v>
      </c>
      <c r="H2465" s="49" t="s">
        <v>541</v>
      </c>
      <c r="I2465" s="49" t="s">
        <v>542</v>
      </c>
      <c r="J2465" s="49" t="s">
        <v>543</v>
      </c>
      <c r="K2465" s="49">
        <v>21</v>
      </c>
      <c r="L2465" s="49" t="s">
        <v>544</v>
      </c>
      <c r="M2465" s="49" t="s">
        <v>545</v>
      </c>
      <c r="N2465" s="49" t="s">
        <v>546</v>
      </c>
      <c r="O2465" s="49" t="s">
        <v>547</v>
      </c>
      <c r="P2465" s="49" t="s">
        <v>548</v>
      </c>
      <c r="Q2465" s="49" t="s">
        <v>549</v>
      </c>
      <c r="R2465" s="49" t="s">
        <v>552</v>
      </c>
      <c r="S2465" s="49" t="s">
        <v>553</v>
      </c>
      <c r="T2465" s="116">
        <v>58</v>
      </c>
      <c r="U2465" s="49" t="s">
        <v>671</v>
      </c>
      <c r="V2465" s="50" t="s">
        <v>859</v>
      </c>
      <c r="W2465" s="116">
        <f>('ILO employment 2007'!T2468+'ILO employment 2007'!T2469+'ILO employment 2007'!T2470+'ILO employment 2007'!T2471+'ILO employment 2007'!T2472+'ILO employment 2007'!T2473+'ILO employment 2007'!T2474)*( 1 +'ILO employment 2007'!T2475/('ILO employment 2007'!T2464-'ILO employment 2007'!T2475))</f>
        <v>623.78571428571422</v>
      </c>
    </row>
    <row r="2466" spans="1:23" s="49" customFormat="1" x14ac:dyDescent="0.25">
      <c r="A2466" s="49" t="s">
        <v>73</v>
      </c>
      <c r="B2466" s="49" t="s">
        <v>756</v>
      </c>
      <c r="C2466" s="49" t="s">
        <v>187</v>
      </c>
      <c r="D2466" s="49" t="s">
        <v>538</v>
      </c>
      <c r="F2466" s="49" t="s">
        <v>539</v>
      </c>
      <c r="G2466" s="49" t="s">
        <v>540</v>
      </c>
      <c r="H2466" s="49" t="s">
        <v>541</v>
      </c>
      <c r="I2466" s="49" t="s">
        <v>542</v>
      </c>
      <c r="J2466" s="49" t="s">
        <v>543</v>
      </c>
      <c r="K2466" s="49">
        <v>21</v>
      </c>
      <c r="L2466" s="49" t="s">
        <v>544</v>
      </c>
      <c r="M2466" s="49" t="s">
        <v>545</v>
      </c>
      <c r="N2466" s="49" t="s">
        <v>546</v>
      </c>
      <c r="O2466" s="49" t="s">
        <v>547</v>
      </c>
      <c r="P2466" s="49" t="s">
        <v>548</v>
      </c>
      <c r="Q2466" s="49" t="s">
        <v>549</v>
      </c>
      <c r="R2466" s="49" t="s">
        <v>554</v>
      </c>
      <c r="S2466" s="49" t="s">
        <v>555</v>
      </c>
      <c r="T2466" s="116">
        <v>147</v>
      </c>
      <c r="U2466" s="49" t="s">
        <v>671</v>
      </c>
      <c r="V2466" s="50" t="s">
        <v>862</v>
      </c>
      <c r="W2466" s="116">
        <f>SUM(T2465:T2475)</f>
        <v>994</v>
      </c>
    </row>
    <row r="2467" spans="1:23" s="49" customFormat="1" x14ac:dyDescent="0.25">
      <c r="A2467" s="49" t="s">
        <v>73</v>
      </c>
      <c r="B2467" s="49" t="s">
        <v>756</v>
      </c>
      <c r="C2467" s="49" t="s">
        <v>187</v>
      </c>
      <c r="D2467" s="49" t="s">
        <v>538</v>
      </c>
      <c r="F2467" s="49" t="s">
        <v>539</v>
      </c>
      <c r="G2467" s="49" t="s">
        <v>540</v>
      </c>
      <c r="H2467" s="49" t="s">
        <v>541</v>
      </c>
      <c r="I2467" s="49" t="s">
        <v>542</v>
      </c>
      <c r="J2467" s="49" t="s">
        <v>543</v>
      </c>
      <c r="K2467" s="49">
        <v>21</v>
      </c>
      <c r="L2467" s="49" t="s">
        <v>544</v>
      </c>
      <c r="M2467" s="49" t="s">
        <v>545</v>
      </c>
      <c r="N2467" s="49" t="s">
        <v>546</v>
      </c>
      <c r="O2467" s="49" t="s">
        <v>547</v>
      </c>
      <c r="P2467" s="49" t="s">
        <v>548</v>
      </c>
      <c r="Q2467" s="49" t="s">
        <v>549</v>
      </c>
      <c r="R2467" s="49" t="s">
        <v>556</v>
      </c>
      <c r="S2467" s="49" t="s">
        <v>557</v>
      </c>
      <c r="T2467" s="116">
        <v>160</v>
      </c>
      <c r="U2467" s="49" t="s">
        <v>671</v>
      </c>
      <c r="V2467" s="50"/>
      <c r="W2467" s="116"/>
    </row>
    <row r="2468" spans="1:23" s="49" customFormat="1" x14ac:dyDescent="0.25">
      <c r="A2468" s="49" t="s">
        <v>73</v>
      </c>
      <c r="B2468" s="49" t="s">
        <v>756</v>
      </c>
      <c r="C2468" s="49" t="s">
        <v>187</v>
      </c>
      <c r="D2468" s="49" t="s">
        <v>538</v>
      </c>
      <c r="F2468" s="49" t="s">
        <v>539</v>
      </c>
      <c r="G2468" s="49" t="s">
        <v>540</v>
      </c>
      <c r="H2468" s="49" t="s">
        <v>541</v>
      </c>
      <c r="I2468" s="49" t="s">
        <v>542</v>
      </c>
      <c r="J2468" s="49" t="s">
        <v>543</v>
      </c>
      <c r="K2468" s="49">
        <v>21</v>
      </c>
      <c r="L2468" s="49" t="s">
        <v>544</v>
      </c>
      <c r="M2468" s="49" t="s">
        <v>545</v>
      </c>
      <c r="N2468" s="49" t="s">
        <v>546</v>
      </c>
      <c r="O2468" s="49" t="s">
        <v>547</v>
      </c>
      <c r="P2468" s="49" t="s">
        <v>548</v>
      </c>
      <c r="Q2468" s="49" t="s">
        <v>549</v>
      </c>
      <c r="R2468" s="49" t="s">
        <v>558</v>
      </c>
      <c r="S2468" s="49" t="s">
        <v>559</v>
      </c>
      <c r="T2468" s="116">
        <v>84</v>
      </c>
      <c r="U2468" s="49" t="s">
        <v>671</v>
      </c>
      <c r="V2468" s="50"/>
      <c r="W2468" s="116"/>
    </row>
    <row r="2469" spans="1:23" s="49" customFormat="1" x14ac:dyDescent="0.25">
      <c r="A2469" s="49" t="s">
        <v>73</v>
      </c>
      <c r="B2469" s="49" t="s">
        <v>756</v>
      </c>
      <c r="C2469" s="49" t="s">
        <v>187</v>
      </c>
      <c r="D2469" s="49" t="s">
        <v>538</v>
      </c>
      <c r="F2469" s="49" t="s">
        <v>539</v>
      </c>
      <c r="G2469" s="49" t="s">
        <v>540</v>
      </c>
      <c r="H2469" s="49" t="s">
        <v>541</v>
      </c>
      <c r="I2469" s="49" t="s">
        <v>542</v>
      </c>
      <c r="J2469" s="49" t="s">
        <v>543</v>
      </c>
      <c r="K2469" s="49">
        <v>21</v>
      </c>
      <c r="L2469" s="49" t="s">
        <v>544</v>
      </c>
      <c r="M2469" s="49" t="s">
        <v>545</v>
      </c>
      <c r="N2469" s="49" t="s">
        <v>546</v>
      </c>
      <c r="O2469" s="49" t="s">
        <v>547</v>
      </c>
      <c r="P2469" s="49" t="s">
        <v>548</v>
      </c>
      <c r="Q2469" s="49" t="s">
        <v>549</v>
      </c>
      <c r="R2469" s="49" t="s">
        <v>560</v>
      </c>
      <c r="S2469" s="49" t="s">
        <v>561</v>
      </c>
      <c r="T2469" s="116">
        <v>115</v>
      </c>
      <c r="U2469" s="49" t="s">
        <v>671</v>
      </c>
      <c r="V2469" s="50"/>
      <c r="W2469" s="116"/>
    </row>
    <row r="2470" spans="1:23" s="49" customFormat="1" x14ac:dyDescent="0.25">
      <c r="A2470" s="49" t="s">
        <v>73</v>
      </c>
      <c r="B2470" s="49" t="s">
        <v>756</v>
      </c>
      <c r="C2470" s="49" t="s">
        <v>187</v>
      </c>
      <c r="D2470" s="49" t="s">
        <v>538</v>
      </c>
      <c r="F2470" s="49" t="s">
        <v>539</v>
      </c>
      <c r="G2470" s="49" t="s">
        <v>540</v>
      </c>
      <c r="H2470" s="49" t="s">
        <v>541</v>
      </c>
      <c r="I2470" s="49" t="s">
        <v>542</v>
      </c>
      <c r="J2470" s="49" t="s">
        <v>543</v>
      </c>
      <c r="K2470" s="49">
        <v>21</v>
      </c>
      <c r="L2470" s="49" t="s">
        <v>544</v>
      </c>
      <c r="M2470" s="49" t="s">
        <v>545</v>
      </c>
      <c r="N2470" s="49" t="s">
        <v>546</v>
      </c>
      <c r="O2470" s="49" t="s">
        <v>547</v>
      </c>
      <c r="P2470" s="49" t="s">
        <v>548</v>
      </c>
      <c r="Q2470" s="49" t="s">
        <v>549</v>
      </c>
      <c r="R2470" s="49" t="s">
        <v>562</v>
      </c>
      <c r="S2470" s="49" t="s">
        <v>563</v>
      </c>
      <c r="T2470" s="116">
        <v>75</v>
      </c>
      <c r="U2470" s="49" t="s">
        <v>671</v>
      </c>
      <c r="V2470" s="50"/>
      <c r="W2470" s="116"/>
    </row>
    <row r="2471" spans="1:23" s="49" customFormat="1" x14ac:dyDescent="0.25">
      <c r="A2471" s="49" t="s">
        <v>73</v>
      </c>
      <c r="B2471" s="49" t="s">
        <v>756</v>
      </c>
      <c r="C2471" s="49" t="s">
        <v>187</v>
      </c>
      <c r="D2471" s="49" t="s">
        <v>538</v>
      </c>
      <c r="F2471" s="49" t="s">
        <v>539</v>
      </c>
      <c r="G2471" s="49" t="s">
        <v>540</v>
      </c>
      <c r="H2471" s="49" t="s">
        <v>541</v>
      </c>
      <c r="I2471" s="49" t="s">
        <v>542</v>
      </c>
      <c r="J2471" s="49" t="s">
        <v>543</v>
      </c>
      <c r="K2471" s="49">
        <v>21</v>
      </c>
      <c r="L2471" s="49" t="s">
        <v>544</v>
      </c>
      <c r="M2471" s="49" t="s">
        <v>545</v>
      </c>
      <c r="N2471" s="49" t="s">
        <v>546</v>
      </c>
      <c r="O2471" s="49" t="s">
        <v>547</v>
      </c>
      <c r="P2471" s="49" t="s">
        <v>548</v>
      </c>
      <c r="Q2471" s="49" t="s">
        <v>549</v>
      </c>
      <c r="R2471" s="49" t="s">
        <v>564</v>
      </c>
      <c r="S2471" s="49" t="s">
        <v>565</v>
      </c>
      <c r="T2471" s="116">
        <v>108</v>
      </c>
      <c r="U2471" s="49" t="s">
        <v>671</v>
      </c>
      <c r="V2471" s="50"/>
      <c r="W2471" s="116"/>
    </row>
    <row r="2472" spans="1:23" s="49" customFormat="1" x14ac:dyDescent="0.25">
      <c r="A2472" s="49" t="s">
        <v>73</v>
      </c>
      <c r="B2472" s="49" t="s">
        <v>756</v>
      </c>
      <c r="C2472" s="49" t="s">
        <v>187</v>
      </c>
      <c r="D2472" s="49" t="s">
        <v>538</v>
      </c>
      <c r="F2472" s="49" t="s">
        <v>539</v>
      </c>
      <c r="G2472" s="49" t="s">
        <v>540</v>
      </c>
      <c r="H2472" s="49" t="s">
        <v>541</v>
      </c>
      <c r="I2472" s="49" t="s">
        <v>542</v>
      </c>
      <c r="J2472" s="49" t="s">
        <v>543</v>
      </c>
      <c r="K2472" s="49">
        <v>21</v>
      </c>
      <c r="L2472" s="49" t="s">
        <v>544</v>
      </c>
      <c r="M2472" s="49" t="s">
        <v>545</v>
      </c>
      <c r="N2472" s="49" t="s">
        <v>546</v>
      </c>
      <c r="O2472" s="49" t="s">
        <v>547</v>
      </c>
      <c r="P2472" s="49" t="s">
        <v>548</v>
      </c>
      <c r="Q2472" s="49" t="s">
        <v>549</v>
      </c>
      <c r="R2472" s="49" t="s">
        <v>566</v>
      </c>
      <c r="S2472" s="49" t="s">
        <v>567</v>
      </c>
      <c r="T2472" s="116">
        <v>157</v>
      </c>
      <c r="U2472" s="49" t="s">
        <v>671</v>
      </c>
      <c r="V2472" s="50"/>
      <c r="W2472" s="116"/>
    </row>
    <row r="2473" spans="1:23" s="49" customFormat="1" x14ac:dyDescent="0.25">
      <c r="A2473" s="49" t="s">
        <v>73</v>
      </c>
      <c r="B2473" s="49" t="s">
        <v>756</v>
      </c>
      <c r="C2473" s="49" t="s">
        <v>187</v>
      </c>
      <c r="D2473" s="49" t="s">
        <v>538</v>
      </c>
      <c r="F2473" s="49" t="s">
        <v>539</v>
      </c>
      <c r="G2473" s="49" t="s">
        <v>540</v>
      </c>
      <c r="H2473" s="49" t="s">
        <v>541</v>
      </c>
      <c r="I2473" s="49" t="s">
        <v>542</v>
      </c>
      <c r="J2473" s="49" t="s">
        <v>543</v>
      </c>
      <c r="K2473" s="49">
        <v>21</v>
      </c>
      <c r="L2473" s="49" t="s">
        <v>544</v>
      </c>
      <c r="M2473" s="49" t="s">
        <v>545</v>
      </c>
      <c r="N2473" s="49" t="s">
        <v>546</v>
      </c>
      <c r="O2473" s="49" t="s">
        <v>547</v>
      </c>
      <c r="P2473" s="49" t="s">
        <v>548</v>
      </c>
      <c r="Q2473" s="49" t="s">
        <v>549</v>
      </c>
      <c r="R2473" s="49" t="s">
        <v>568</v>
      </c>
      <c r="S2473" s="49" t="s">
        <v>569</v>
      </c>
      <c r="T2473" s="116">
        <v>71</v>
      </c>
      <c r="U2473" s="49" t="s">
        <v>671</v>
      </c>
      <c r="V2473" s="50"/>
      <c r="W2473" s="116"/>
    </row>
    <row r="2474" spans="1:23" s="49" customFormat="1" x14ac:dyDescent="0.25">
      <c r="A2474" s="49" t="s">
        <v>73</v>
      </c>
      <c r="B2474" s="49" t="s">
        <v>756</v>
      </c>
      <c r="C2474" s="49" t="s">
        <v>187</v>
      </c>
      <c r="D2474" s="49" t="s">
        <v>538</v>
      </c>
      <c r="F2474" s="49" t="s">
        <v>539</v>
      </c>
      <c r="G2474" s="49" t="s">
        <v>540</v>
      </c>
      <c r="H2474" s="49" t="s">
        <v>541</v>
      </c>
      <c r="I2474" s="49" t="s">
        <v>542</v>
      </c>
      <c r="J2474" s="49" t="s">
        <v>543</v>
      </c>
      <c r="K2474" s="49">
        <v>21</v>
      </c>
      <c r="L2474" s="49" t="s">
        <v>544</v>
      </c>
      <c r="M2474" s="49" t="s">
        <v>545</v>
      </c>
      <c r="N2474" s="49" t="s">
        <v>546</v>
      </c>
      <c r="O2474" s="49" t="s">
        <v>547</v>
      </c>
      <c r="P2474" s="49" t="s">
        <v>548</v>
      </c>
      <c r="Q2474" s="49" t="s">
        <v>549</v>
      </c>
      <c r="R2474" s="49" t="s">
        <v>570</v>
      </c>
      <c r="S2474" s="49" t="s">
        <v>571</v>
      </c>
      <c r="T2474" s="116">
        <v>5</v>
      </c>
      <c r="U2474" s="49" t="s">
        <v>671</v>
      </c>
      <c r="V2474" s="50"/>
      <c r="W2474" s="116"/>
    </row>
    <row r="2475" spans="1:23" s="49" customFormat="1" x14ac:dyDescent="0.25">
      <c r="A2475" s="49" t="s">
        <v>73</v>
      </c>
      <c r="B2475" s="49" t="s">
        <v>756</v>
      </c>
      <c r="C2475" s="49" t="s">
        <v>187</v>
      </c>
      <c r="D2475" s="49" t="s">
        <v>538</v>
      </c>
      <c r="F2475" s="49" t="s">
        <v>539</v>
      </c>
      <c r="G2475" s="49" t="s">
        <v>540</v>
      </c>
      <c r="H2475" s="49" t="s">
        <v>541</v>
      </c>
      <c r="I2475" s="49" t="s">
        <v>542</v>
      </c>
      <c r="J2475" s="49" t="s">
        <v>543</v>
      </c>
      <c r="K2475" s="49">
        <v>21</v>
      </c>
      <c r="L2475" s="49" t="s">
        <v>544</v>
      </c>
      <c r="M2475" s="49" t="s">
        <v>545</v>
      </c>
      <c r="N2475" s="49" t="s">
        <v>546</v>
      </c>
      <c r="O2475" s="49" t="s">
        <v>547</v>
      </c>
      <c r="P2475" s="49" t="s">
        <v>548</v>
      </c>
      <c r="Q2475" s="49" t="s">
        <v>549</v>
      </c>
      <c r="R2475" s="49" t="s">
        <v>572</v>
      </c>
      <c r="S2475" s="49" t="s">
        <v>573</v>
      </c>
      <c r="T2475" s="116">
        <v>14</v>
      </c>
      <c r="U2475" s="49" t="s">
        <v>671</v>
      </c>
      <c r="V2475" s="50"/>
      <c r="W2475" s="116"/>
    </row>
    <row r="2476" spans="1:23" x14ac:dyDescent="0.25">
      <c r="A2476" t="s">
        <v>73</v>
      </c>
      <c r="B2476" t="s">
        <v>756</v>
      </c>
      <c r="C2476" t="s">
        <v>187</v>
      </c>
      <c r="D2476" t="s">
        <v>538</v>
      </c>
      <c r="F2476" t="s">
        <v>539</v>
      </c>
      <c r="G2476" t="s">
        <v>540</v>
      </c>
      <c r="H2476" t="s">
        <v>541</v>
      </c>
      <c r="I2476" t="s">
        <v>542</v>
      </c>
      <c r="J2476" t="s">
        <v>543</v>
      </c>
      <c r="K2476">
        <v>21</v>
      </c>
      <c r="L2476" t="s">
        <v>574</v>
      </c>
      <c r="M2476" t="s">
        <v>575</v>
      </c>
      <c r="N2476" t="s">
        <v>546</v>
      </c>
      <c r="O2476" t="s">
        <v>547</v>
      </c>
      <c r="P2476" t="s">
        <v>548</v>
      </c>
      <c r="Q2476" t="s">
        <v>549</v>
      </c>
      <c r="R2476" t="s">
        <v>131</v>
      </c>
      <c r="S2476" t="s">
        <v>550</v>
      </c>
      <c r="T2476" s="113">
        <v>542</v>
      </c>
      <c r="U2476" t="s">
        <v>671</v>
      </c>
    </row>
    <row r="2477" spans="1:23" x14ac:dyDescent="0.25">
      <c r="A2477" t="s">
        <v>73</v>
      </c>
      <c r="B2477" t="s">
        <v>756</v>
      </c>
      <c r="C2477" t="s">
        <v>187</v>
      </c>
      <c r="D2477" t="s">
        <v>538</v>
      </c>
      <c r="F2477" t="s">
        <v>539</v>
      </c>
      <c r="G2477" t="s">
        <v>540</v>
      </c>
      <c r="H2477" t="s">
        <v>541</v>
      </c>
      <c r="I2477" t="s">
        <v>542</v>
      </c>
      <c r="J2477" t="s">
        <v>543</v>
      </c>
      <c r="K2477">
        <v>21</v>
      </c>
      <c r="L2477" t="s">
        <v>574</v>
      </c>
      <c r="M2477" t="s">
        <v>575</v>
      </c>
      <c r="N2477" t="s">
        <v>546</v>
      </c>
      <c r="O2477" t="s">
        <v>547</v>
      </c>
      <c r="P2477" t="s">
        <v>548</v>
      </c>
      <c r="Q2477" t="s">
        <v>549</v>
      </c>
      <c r="R2477" t="s">
        <v>552</v>
      </c>
      <c r="S2477" t="s">
        <v>553</v>
      </c>
      <c r="T2477" s="113">
        <v>38</v>
      </c>
      <c r="U2477" t="s">
        <v>671</v>
      </c>
    </row>
    <row r="2478" spans="1:23" x14ac:dyDescent="0.25">
      <c r="A2478" t="s">
        <v>73</v>
      </c>
      <c r="B2478" t="s">
        <v>756</v>
      </c>
      <c r="C2478" t="s">
        <v>187</v>
      </c>
      <c r="D2478" t="s">
        <v>538</v>
      </c>
      <c r="F2478" t="s">
        <v>539</v>
      </c>
      <c r="G2478" t="s">
        <v>540</v>
      </c>
      <c r="H2478" t="s">
        <v>541</v>
      </c>
      <c r="I2478" t="s">
        <v>542</v>
      </c>
      <c r="J2478" t="s">
        <v>543</v>
      </c>
      <c r="K2478">
        <v>21</v>
      </c>
      <c r="L2478" t="s">
        <v>574</v>
      </c>
      <c r="M2478" t="s">
        <v>575</v>
      </c>
      <c r="N2478" t="s">
        <v>546</v>
      </c>
      <c r="O2478" t="s">
        <v>547</v>
      </c>
      <c r="P2478" t="s">
        <v>548</v>
      </c>
      <c r="Q2478" t="s">
        <v>549</v>
      </c>
      <c r="R2478" t="s">
        <v>554</v>
      </c>
      <c r="S2478" t="s">
        <v>555</v>
      </c>
      <c r="T2478" s="113">
        <v>60</v>
      </c>
      <c r="U2478" t="s">
        <v>671</v>
      </c>
    </row>
    <row r="2479" spans="1:23" x14ac:dyDescent="0.25">
      <c r="A2479" t="s">
        <v>73</v>
      </c>
      <c r="B2479" t="s">
        <v>756</v>
      </c>
      <c r="C2479" t="s">
        <v>187</v>
      </c>
      <c r="D2479" t="s">
        <v>538</v>
      </c>
      <c r="F2479" t="s">
        <v>539</v>
      </c>
      <c r="G2479" t="s">
        <v>540</v>
      </c>
      <c r="H2479" t="s">
        <v>541</v>
      </c>
      <c r="I2479" t="s">
        <v>542</v>
      </c>
      <c r="J2479" t="s">
        <v>543</v>
      </c>
      <c r="K2479">
        <v>21</v>
      </c>
      <c r="L2479" t="s">
        <v>574</v>
      </c>
      <c r="M2479" t="s">
        <v>575</v>
      </c>
      <c r="N2479" t="s">
        <v>546</v>
      </c>
      <c r="O2479" t="s">
        <v>547</v>
      </c>
      <c r="P2479" t="s">
        <v>548</v>
      </c>
      <c r="Q2479" t="s">
        <v>549</v>
      </c>
      <c r="R2479" t="s">
        <v>556</v>
      </c>
      <c r="S2479" t="s">
        <v>557</v>
      </c>
      <c r="T2479" s="113">
        <v>75</v>
      </c>
      <c r="U2479" t="s">
        <v>671</v>
      </c>
    </row>
    <row r="2480" spans="1:23" x14ac:dyDescent="0.25">
      <c r="A2480" t="s">
        <v>73</v>
      </c>
      <c r="B2480" t="s">
        <v>756</v>
      </c>
      <c r="C2480" t="s">
        <v>187</v>
      </c>
      <c r="D2480" t="s">
        <v>538</v>
      </c>
      <c r="F2480" t="s">
        <v>539</v>
      </c>
      <c r="G2480" t="s">
        <v>540</v>
      </c>
      <c r="H2480" t="s">
        <v>541</v>
      </c>
      <c r="I2480" t="s">
        <v>542</v>
      </c>
      <c r="J2480" t="s">
        <v>543</v>
      </c>
      <c r="K2480">
        <v>21</v>
      </c>
      <c r="L2480" t="s">
        <v>574</v>
      </c>
      <c r="M2480" t="s">
        <v>575</v>
      </c>
      <c r="N2480" t="s">
        <v>546</v>
      </c>
      <c r="O2480" t="s">
        <v>547</v>
      </c>
      <c r="P2480" t="s">
        <v>548</v>
      </c>
      <c r="Q2480" t="s">
        <v>549</v>
      </c>
      <c r="R2480" t="s">
        <v>558</v>
      </c>
      <c r="S2480" t="s">
        <v>559</v>
      </c>
      <c r="T2480" s="113">
        <v>34</v>
      </c>
      <c r="U2480" t="s">
        <v>671</v>
      </c>
    </row>
    <row r="2481" spans="1:21" x14ac:dyDescent="0.25">
      <c r="A2481" t="s">
        <v>73</v>
      </c>
      <c r="B2481" t="s">
        <v>756</v>
      </c>
      <c r="C2481" t="s">
        <v>187</v>
      </c>
      <c r="D2481" t="s">
        <v>538</v>
      </c>
      <c r="F2481" t="s">
        <v>539</v>
      </c>
      <c r="G2481" t="s">
        <v>540</v>
      </c>
      <c r="H2481" t="s">
        <v>541</v>
      </c>
      <c r="I2481" t="s">
        <v>542</v>
      </c>
      <c r="J2481" t="s">
        <v>543</v>
      </c>
      <c r="K2481">
        <v>21</v>
      </c>
      <c r="L2481" t="s">
        <v>574</v>
      </c>
      <c r="M2481" t="s">
        <v>575</v>
      </c>
      <c r="N2481" t="s">
        <v>546</v>
      </c>
      <c r="O2481" t="s">
        <v>547</v>
      </c>
      <c r="P2481" t="s">
        <v>548</v>
      </c>
      <c r="Q2481" t="s">
        <v>549</v>
      </c>
      <c r="R2481" t="s">
        <v>560</v>
      </c>
      <c r="S2481" t="s">
        <v>561</v>
      </c>
      <c r="T2481" s="113">
        <v>42</v>
      </c>
      <c r="U2481" t="s">
        <v>671</v>
      </c>
    </row>
    <row r="2482" spans="1:21" x14ac:dyDescent="0.25">
      <c r="A2482" t="s">
        <v>73</v>
      </c>
      <c r="B2482" t="s">
        <v>756</v>
      </c>
      <c r="C2482" t="s">
        <v>187</v>
      </c>
      <c r="D2482" t="s">
        <v>538</v>
      </c>
      <c r="F2482" t="s">
        <v>539</v>
      </c>
      <c r="G2482" t="s">
        <v>540</v>
      </c>
      <c r="H2482" t="s">
        <v>541</v>
      </c>
      <c r="I2482" t="s">
        <v>542</v>
      </c>
      <c r="J2482" t="s">
        <v>543</v>
      </c>
      <c r="K2482">
        <v>21</v>
      </c>
      <c r="L2482" t="s">
        <v>574</v>
      </c>
      <c r="M2482" t="s">
        <v>575</v>
      </c>
      <c r="N2482" t="s">
        <v>546</v>
      </c>
      <c r="O2482" t="s">
        <v>547</v>
      </c>
      <c r="P2482" t="s">
        <v>548</v>
      </c>
      <c r="Q2482" t="s">
        <v>549</v>
      </c>
      <c r="R2482" t="s">
        <v>562</v>
      </c>
      <c r="S2482" t="s">
        <v>563</v>
      </c>
      <c r="T2482" s="113">
        <v>42</v>
      </c>
      <c r="U2482" t="s">
        <v>671</v>
      </c>
    </row>
    <row r="2483" spans="1:21" x14ac:dyDescent="0.25">
      <c r="A2483" t="s">
        <v>73</v>
      </c>
      <c r="B2483" t="s">
        <v>756</v>
      </c>
      <c r="C2483" t="s">
        <v>187</v>
      </c>
      <c r="D2483" t="s">
        <v>538</v>
      </c>
      <c r="F2483" t="s">
        <v>539</v>
      </c>
      <c r="G2483" t="s">
        <v>540</v>
      </c>
      <c r="H2483" t="s">
        <v>541</v>
      </c>
      <c r="I2483" t="s">
        <v>542</v>
      </c>
      <c r="J2483" t="s">
        <v>543</v>
      </c>
      <c r="K2483">
        <v>21</v>
      </c>
      <c r="L2483" t="s">
        <v>574</v>
      </c>
      <c r="M2483" t="s">
        <v>575</v>
      </c>
      <c r="N2483" t="s">
        <v>546</v>
      </c>
      <c r="O2483" t="s">
        <v>547</v>
      </c>
      <c r="P2483" t="s">
        <v>548</v>
      </c>
      <c r="Q2483" t="s">
        <v>549</v>
      </c>
      <c r="R2483" t="s">
        <v>564</v>
      </c>
      <c r="S2483" t="s">
        <v>565</v>
      </c>
      <c r="T2483" s="113">
        <v>100</v>
      </c>
      <c r="U2483" t="s">
        <v>671</v>
      </c>
    </row>
    <row r="2484" spans="1:21" x14ac:dyDescent="0.25">
      <c r="A2484" t="s">
        <v>73</v>
      </c>
      <c r="B2484" t="s">
        <v>756</v>
      </c>
      <c r="C2484" t="s">
        <v>187</v>
      </c>
      <c r="D2484" t="s">
        <v>538</v>
      </c>
      <c r="F2484" t="s">
        <v>539</v>
      </c>
      <c r="G2484" t="s">
        <v>540</v>
      </c>
      <c r="H2484" t="s">
        <v>541</v>
      </c>
      <c r="I2484" t="s">
        <v>542</v>
      </c>
      <c r="J2484" t="s">
        <v>543</v>
      </c>
      <c r="K2484">
        <v>21</v>
      </c>
      <c r="L2484" t="s">
        <v>574</v>
      </c>
      <c r="M2484" t="s">
        <v>575</v>
      </c>
      <c r="N2484" t="s">
        <v>546</v>
      </c>
      <c r="O2484" t="s">
        <v>547</v>
      </c>
      <c r="P2484" t="s">
        <v>548</v>
      </c>
      <c r="Q2484" t="s">
        <v>549</v>
      </c>
      <c r="R2484" t="s">
        <v>566</v>
      </c>
      <c r="S2484" t="s">
        <v>567</v>
      </c>
      <c r="T2484" s="113">
        <v>108</v>
      </c>
      <c r="U2484" t="s">
        <v>671</v>
      </c>
    </row>
    <row r="2485" spans="1:21" x14ac:dyDescent="0.25">
      <c r="A2485" t="s">
        <v>73</v>
      </c>
      <c r="B2485" t="s">
        <v>756</v>
      </c>
      <c r="C2485" t="s">
        <v>187</v>
      </c>
      <c r="D2485" t="s">
        <v>538</v>
      </c>
      <c r="F2485" t="s">
        <v>539</v>
      </c>
      <c r="G2485" t="s">
        <v>540</v>
      </c>
      <c r="H2485" t="s">
        <v>541</v>
      </c>
      <c r="I2485" t="s">
        <v>542</v>
      </c>
      <c r="J2485" t="s">
        <v>543</v>
      </c>
      <c r="K2485">
        <v>21</v>
      </c>
      <c r="L2485" t="s">
        <v>574</v>
      </c>
      <c r="M2485" t="s">
        <v>575</v>
      </c>
      <c r="N2485" t="s">
        <v>546</v>
      </c>
      <c r="O2485" t="s">
        <v>547</v>
      </c>
      <c r="P2485" t="s">
        <v>548</v>
      </c>
      <c r="Q2485" t="s">
        <v>549</v>
      </c>
      <c r="R2485" t="s">
        <v>568</v>
      </c>
      <c r="S2485" t="s">
        <v>569</v>
      </c>
      <c r="T2485" s="113">
        <v>30</v>
      </c>
      <c r="U2485" t="s">
        <v>671</v>
      </c>
    </row>
    <row r="2486" spans="1:21" x14ac:dyDescent="0.25">
      <c r="A2486" t="s">
        <v>73</v>
      </c>
      <c r="B2486" t="s">
        <v>756</v>
      </c>
      <c r="C2486" t="s">
        <v>187</v>
      </c>
      <c r="D2486" t="s">
        <v>538</v>
      </c>
      <c r="F2486" t="s">
        <v>539</v>
      </c>
      <c r="G2486" t="s">
        <v>540</v>
      </c>
      <c r="H2486" t="s">
        <v>541</v>
      </c>
      <c r="I2486" t="s">
        <v>542</v>
      </c>
      <c r="J2486" t="s">
        <v>543</v>
      </c>
      <c r="K2486">
        <v>21</v>
      </c>
      <c r="L2486" t="s">
        <v>574</v>
      </c>
      <c r="M2486" t="s">
        <v>575</v>
      </c>
      <c r="N2486" t="s">
        <v>546</v>
      </c>
      <c r="O2486" t="s">
        <v>547</v>
      </c>
      <c r="P2486" t="s">
        <v>548</v>
      </c>
      <c r="Q2486" t="s">
        <v>549</v>
      </c>
      <c r="R2486" t="s">
        <v>570</v>
      </c>
      <c r="S2486" t="s">
        <v>571</v>
      </c>
      <c r="T2486" s="113">
        <v>5</v>
      </c>
      <c r="U2486" t="s">
        <v>671</v>
      </c>
    </row>
    <row r="2487" spans="1:21" x14ac:dyDescent="0.25">
      <c r="A2487" t="s">
        <v>73</v>
      </c>
      <c r="B2487" t="s">
        <v>756</v>
      </c>
      <c r="C2487" t="s">
        <v>187</v>
      </c>
      <c r="D2487" t="s">
        <v>538</v>
      </c>
      <c r="F2487" t="s">
        <v>539</v>
      </c>
      <c r="G2487" t="s">
        <v>540</v>
      </c>
      <c r="H2487" t="s">
        <v>541</v>
      </c>
      <c r="I2487" t="s">
        <v>542</v>
      </c>
      <c r="J2487" t="s">
        <v>543</v>
      </c>
      <c r="K2487">
        <v>21</v>
      </c>
      <c r="L2487" t="s">
        <v>574</v>
      </c>
      <c r="M2487" t="s">
        <v>575</v>
      </c>
      <c r="N2487" t="s">
        <v>546</v>
      </c>
      <c r="O2487" t="s">
        <v>547</v>
      </c>
      <c r="P2487" t="s">
        <v>548</v>
      </c>
      <c r="Q2487" t="s">
        <v>549</v>
      </c>
      <c r="R2487" t="s">
        <v>572</v>
      </c>
      <c r="S2487" t="s">
        <v>573</v>
      </c>
      <c r="T2487" s="113">
        <v>8</v>
      </c>
      <c r="U2487" t="s">
        <v>671</v>
      </c>
    </row>
    <row r="2488" spans="1:21" x14ac:dyDescent="0.25">
      <c r="A2488" t="s">
        <v>73</v>
      </c>
      <c r="B2488" t="s">
        <v>756</v>
      </c>
      <c r="C2488" t="s">
        <v>187</v>
      </c>
      <c r="D2488" t="s">
        <v>538</v>
      </c>
      <c r="F2488" t="s">
        <v>539</v>
      </c>
      <c r="G2488" t="s">
        <v>540</v>
      </c>
      <c r="H2488" t="s">
        <v>541</v>
      </c>
      <c r="I2488" t="s">
        <v>542</v>
      </c>
      <c r="J2488" t="s">
        <v>543</v>
      </c>
      <c r="K2488">
        <v>21</v>
      </c>
      <c r="L2488" t="s">
        <v>576</v>
      </c>
      <c r="M2488" t="s">
        <v>547</v>
      </c>
      <c r="N2488" t="s">
        <v>546</v>
      </c>
      <c r="O2488" t="s">
        <v>547</v>
      </c>
      <c r="P2488" t="s">
        <v>548</v>
      </c>
      <c r="Q2488" t="s">
        <v>549</v>
      </c>
      <c r="R2488" t="s">
        <v>131</v>
      </c>
      <c r="S2488" t="s">
        <v>550</v>
      </c>
      <c r="T2488" s="113">
        <v>451</v>
      </c>
      <c r="U2488" t="s">
        <v>671</v>
      </c>
    </row>
    <row r="2489" spans="1:21" x14ac:dyDescent="0.25">
      <c r="A2489" t="s">
        <v>73</v>
      </c>
      <c r="B2489" t="s">
        <v>756</v>
      </c>
      <c r="C2489" t="s">
        <v>187</v>
      </c>
      <c r="D2489" t="s">
        <v>538</v>
      </c>
      <c r="F2489" t="s">
        <v>539</v>
      </c>
      <c r="G2489" t="s">
        <v>540</v>
      </c>
      <c r="H2489" t="s">
        <v>541</v>
      </c>
      <c r="I2489" t="s">
        <v>542</v>
      </c>
      <c r="J2489" t="s">
        <v>543</v>
      </c>
      <c r="K2489">
        <v>21</v>
      </c>
      <c r="L2489" t="s">
        <v>576</v>
      </c>
      <c r="M2489" t="s">
        <v>547</v>
      </c>
      <c r="N2489" t="s">
        <v>546</v>
      </c>
      <c r="O2489" t="s">
        <v>547</v>
      </c>
      <c r="P2489" t="s">
        <v>548</v>
      </c>
      <c r="Q2489" t="s">
        <v>549</v>
      </c>
      <c r="R2489" t="s">
        <v>552</v>
      </c>
      <c r="S2489" t="s">
        <v>553</v>
      </c>
      <c r="T2489" s="113">
        <v>20</v>
      </c>
      <c r="U2489" t="s">
        <v>671</v>
      </c>
    </row>
    <row r="2490" spans="1:21" x14ac:dyDescent="0.25">
      <c r="A2490" t="s">
        <v>73</v>
      </c>
      <c r="B2490" t="s">
        <v>756</v>
      </c>
      <c r="C2490" t="s">
        <v>187</v>
      </c>
      <c r="D2490" t="s">
        <v>538</v>
      </c>
      <c r="F2490" t="s">
        <v>539</v>
      </c>
      <c r="G2490" t="s">
        <v>540</v>
      </c>
      <c r="H2490" t="s">
        <v>541</v>
      </c>
      <c r="I2490" t="s">
        <v>542</v>
      </c>
      <c r="J2490" t="s">
        <v>543</v>
      </c>
      <c r="K2490">
        <v>21</v>
      </c>
      <c r="L2490" t="s">
        <v>576</v>
      </c>
      <c r="M2490" t="s">
        <v>547</v>
      </c>
      <c r="N2490" t="s">
        <v>546</v>
      </c>
      <c r="O2490" t="s">
        <v>547</v>
      </c>
      <c r="P2490" t="s">
        <v>548</v>
      </c>
      <c r="Q2490" t="s">
        <v>549</v>
      </c>
      <c r="R2490" t="s">
        <v>554</v>
      </c>
      <c r="S2490" t="s">
        <v>555</v>
      </c>
      <c r="T2490" s="113">
        <v>87</v>
      </c>
      <c r="U2490" t="s">
        <v>671</v>
      </c>
    </row>
    <row r="2491" spans="1:21" x14ac:dyDescent="0.25">
      <c r="A2491" t="s">
        <v>73</v>
      </c>
      <c r="B2491" t="s">
        <v>756</v>
      </c>
      <c r="C2491" t="s">
        <v>187</v>
      </c>
      <c r="D2491" t="s">
        <v>538</v>
      </c>
      <c r="F2491" t="s">
        <v>539</v>
      </c>
      <c r="G2491" t="s">
        <v>540</v>
      </c>
      <c r="H2491" t="s">
        <v>541</v>
      </c>
      <c r="I2491" t="s">
        <v>542</v>
      </c>
      <c r="J2491" t="s">
        <v>543</v>
      </c>
      <c r="K2491">
        <v>21</v>
      </c>
      <c r="L2491" t="s">
        <v>576</v>
      </c>
      <c r="M2491" t="s">
        <v>547</v>
      </c>
      <c r="N2491" t="s">
        <v>546</v>
      </c>
      <c r="O2491" t="s">
        <v>547</v>
      </c>
      <c r="P2491" t="s">
        <v>548</v>
      </c>
      <c r="Q2491" t="s">
        <v>549</v>
      </c>
      <c r="R2491" t="s">
        <v>556</v>
      </c>
      <c r="S2491" t="s">
        <v>557</v>
      </c>
      <c r="T2491" s="113">
        <v>86</v>
      </c>
      <c r="U2491" t="s">
        <v>671</v>
      </c>
    </row>
    <row r="2492" spans="1:21" x14ac:dyDescent="0.25">
      <c r="A2492" t="s">
        <v>73</v>
      </c>
      <c r="B2492" t="s">
        <v>756</v>
      </c>
      <c r="C2492" t="s">
        <v>187</v>
      </c>
      <c r="D2492" t="s">
        <v>538</v>
      </c>
      <c r="F2492" t="s">
        <v>539</v>
      </c>
      <c r="G2492" t="s">
        <v>540</v>
      </c>
      <c r="H2492" t="s">
        <v>541</v>
      </c>
      <c r="I2492" t="s">
        <v>542</v>
      </c>
      <c r="J2492" t="s">
        <v>543</v>
      </c>
      <c r="K2492">
        <v>21</v>
      </c>
      <c r="L2492" t="s">
        <v>576</v>
      </c>
      <c r="M2492" t="s">
        <v>547</v>
      </c>
      <c r="N2492" t="s">
        <v>546</v>
      </c>
      <c r="O2492" t="s">
        <v>547</v>
      </c>
      <c r="P2492" t="s">
        <v>548</v>
      </c>
      <c r="Q2492" t="s">
        <v>549</v>
      </c>
      <c r="R2492" t="s">
        <v>558</v>
      </c>
      <c r="S2492" t="s">
        <v>559</v>
      </c>
      <c r="T2492" s="113">
        <v>50</v>
      </c>
      <c r="U2492" t="s">
        <v>671</v>
      </c>
    </row>
    <row r="2493" spans="1:21" x14ac:dyDescent="0.25">
      <c r="A2493" t="s">
        <v>73</v>
      </c>
      <c r="B2493" t="s">
        <v>756</v>
      </c>
      <c r="C2493" t="s">
        <v>187</v>
      </c>
      <c r="D2493" t="s">
        <v>538</v>
      </c>
      <c r="F2493" t="s">
        <v>539</v>
      </c>
      <c r="G2493" t="s">
        <v>540</v>
      </c>
      <c r="H2493" t="s">
        <v>541</v>
      </c>
      <c r="I2493" t="s">
        <v>542</v>
      </c>
      <c r="J2493" t="s">
        <v>543</v>
      </c>
      <c r="K2493">
        <v>21</v>
      </c>
      <c r="L2493" t="s">
        <v>576</v>
      </c>
      <c r="M2493" t="s">
        <v>547</v>
      </c>
      <c r="N2493" t="s">
        <v>546</v>
      </c>
      <c r="O2493" t="s">
        <v>547</v>
      </c>
      <c r="P2493" t="s">
        <v>548</v>
      </c>
      <c r="Q2493" t="s">
        <v>549</v>
      </c>
      <c r="R2493" t="s">
        <v>560</v>
      </c>
      <c r="S2493" t="s">
        <v>561</v>
      </c>
      <c r="T2493" s="113">
        <v>72</v>
      </c>
      <c r="U2493" t="s">
        <v>671</v>
      </c>
    </row>
    <row r="2494" spans="1:21" x14ac:dyDescent="0.25">
      <c r="A2494" t="s">
        <v>73</v>
      </c>
      <c r="B2494" t="s">
        <v>756</v>
      </c>
      <c r="C2494" t="s">
        <v>187</v>
      </c>
      <c r="D2494" t="s">
        <v>538</v>
      </c>
      <c r="F2494" t="s">
        <v>539</v>
      </c>
      <c r="G2494" t="s">
        <v>540</v>
      </c>
      <c r="H2494" t="s">
        <v>541</v>
      </c>
      <c r="I2494" t="s">
        <v>542</v>
      </c>
      <c r="J2494" t="s">
        <v>543</v>
      </c>
      <c r="K2494">
        <v>21</v>
      </c>
      <c r="L2494" t="s">
        <v>576</v>
      </c>
      <c r="M2494" t="s">
        <v>547</v>
      </c>
      <c r="N2494" t="s">
        <v>546</v>
      </c>
      <c r="O2494" t="s">
        <v>547</v>
      </c>
      <c r="P2494" t="s">
        <v>548</v>
      </c>
      <c r="Q2494" t="s">
        <v>549</v>
      </c>
      <c r="R2494" t="s">
        <v>562</v>
      </c>
      <c r="S2494" t="s">
        <v>563</v>
      </c>
      <c r="T2494" s="113">
        <v>33</v>
      </c>
      <c r="U2494" t="s">
        <v>671</v>
      </c>
    </row>
    <row r="2495" spans="1:21" x14ac:dyDescent="0.25">
      <c r="A2495" t="s">
        <v>73</v>
      </c>
      <c r="B2495" t="s">
        <v>756</v>
      </c>
      <c r="C2495" t="s">
        <v>187</v>
      </c>
      <c r="D2495" t="s">
        <v>538</v>
      </c>
      <c r="F2495" t="s">
        <v>539</v>
      </c>
      <c r="G2495" t="s">
        <v>540</v>
      </c>
      <c r="H2495" t="s">
        <v>541</v>
      </c>
      <c r="I2495" t="s">
        <v>542</v>
      </c>
      <c r="J2495" t="s">
        <v>543</v>
      </c>
      <c r="K2495">
        <v>21</v>
      </c>
      <c r="L2495" t="s">
        <v>576</v>
      </c>
      <c r="M2495" t="s">
        <v>547</v>
      </c>
      <c r="N2495" t="s">
        <v>546</v>
      </c>
      <c r="O2495" t="s">
        <v>547</v>
      </c>
      <c r="P2495" t="s">
        <v>548</v>
      </c>
      <c r="Q2495" t="s">
        <v>549</v>
      </c>
      <c r="R2495" t="s">
        <v>564</v>
      </c>
      <c r="S2495" t="s">
        <v>565</v>
      </c>
      <c r="T2495" s="113">
        <v>8</v>
      </c>
      <c r="U2495" t="s">
        <v>671</v>
      </c>
    </row>
    <row r="2496" spans="1:21" x14ac:dyDescent="0.25">
      <c r="A2496" t="s">
        <v>73</v>
      </c>
      <c r="B2496" t="s">
        <v>756</v>
      </c>
      <c r="C2496" t="s">
        <v>187</v>
      </c>
      <c r="D2496" t="s">
        <v>538</v>
      </c>
      <c r="F2496" t="s">
        <v>539</v>
      </c>
      <c r="G2496" t="s">
        <v>540</v>
      </c>
      <c r="H2496" t="s">
        <v>541</v>
      </c>
      <c r="I2496" t="s">
        <v>542</v>
      </c>
      <c r="J2496" t="s">
        <v>543</v>
      </c>
      <c r="K2496">
        <v>21</v>
      </c>
      <c r="L2496" t="s">
        <v>576</v>
      </c>
      <c r="M2496" t="s">
        <v>547</v>
      </c>
      <c r="N2496" t="s">
        <v>546</v>
      </c>
      <c r="O2496" t="s">
        <v>547</v>
      </c>
      <c r="P2496" t="s">
        <v>548</v>
      </c>
      <c r="Q2496" t="s">
        <v>549</v>
      </c>
      <c r="R2496" t="s">
        <v>566</v>
      </c>
      <c r="S2496" t="s">
        <v>567</v>
      </c>
      <c r="T2496" s="113">
        <v>49</v>
      </c>
      <c r="U2496" t="s">
        <v>671</v>
      </c>
    </row>
    <row r="2497" spans="1:23" x14ac:dyDescent="0.25">
      <c r="A2497" t="s">
        <v>73</v>
      </c>
      <c r="B2497" t="s">
        <v>756</v>
      </c>
      <c r="C2497" t="s">
        <v>187</v>
      </c>
      <c r="D2497" t="s">
        <v>538</v>
      </c>
      <c r="F2497" t="s">
        <v>539</v>
      </c>
      <c r="G2497" t="s">
        <v>540</v>
      </c>
      <c r="H2497" t="s">
        <v>541</v>
      </c>
      <c r="I2497" t="s">
        <v>542</v>
      </c>
      <c r="J2497" t="s">
        <v>543</v>
      </c>
      <c r="K2497">
        <v>21</v>
      </c>
      <c r="L2497" t="s">
        <v>576</v>
      </c>
      <c r="M2497" t="s">
        <v>547</v>
      </c>
      <c r="N2497" t="s">
        <v>546</v>
      </c>
      <c r="O2497" t="s">
        <v>547</v>
      </c>
      <c r="P2497" t="s">
        <v>548</v>
      </c>
      <c r="Q2497" t="s">
        <v>549</v>
      </c>
      <c r="R2497" t="s">
        <v>568</v>
      </c>
      <c r="S2497" t="s">
        <v>569</v>
      </c>
      <c r="T2497" s="113">
        <v>41</v>
      </c>
      <c r="U2497" t="s">
        <v>671</v>
      </c>
    </row>
    <row r="2498" spans="1:23" x14ac:dyDescent="0.25">
      <c r="A2498" t="s">
        <v>73</v>
      </c>
      <c r="B2498" t="s">
        <v>756</v>
      </c>
      <c r="C2498" t="s">
        <v>187</v>
      </c>
      <c r="D2498" t="s">
        <v>538</v>
      </c>
      <c r="F2498" t="s">
        <v>539</v>
      </c>
      <c r="G2498" t="s">
        <v>540</v>
      </c>
      <c r="H2498" t="s">
        <v>541</v>
      </c>
      <c r="I2498" t="s">
        <v>542</v>
      </c>
      <c r="J2498" t="s">
        <v>543</v>
      </c>
      <c r="K2498">
        <v>21</v>
      </c>
      <c r="L2498" t="s">
        <v>576</v>
      </c>
      <c r="M2498" t="s">
        <v>547</v>
      </c>
      <c r="N2498" t="s">
        <v>546</v>
      </c>
      <c r="O2498" t="s">
        <v>547</v>
      </c>
      <c r="P2498" t="s">
        <v>548</v>
      </c>
      <c r="Q2498" t="s">
        <v>549</v>
      </c>
      <c r="R2498" t="s">
        <v>570</v>
      </c>
      <c r="S2498" t="s">
        <v>571</v>
      </c>
      <c r="U2498" t="s">
        <v>671</v>
      </c>
    </row>
    <row r="2499" spans="1:23" x14ac:dyDescent="0.25">
      <c r="A2499" t="s">
        <v>73</v>
      </c>
      <c r="B2499" t="s">
        <v>756</v>
      </c>
      <c r="C2499" t="s">
        <v>187</v>
      </c>
      <c r="D2499" t="s">
        <v>538</v>
      </c>
      <c r="F2499" t="s">
        <v>539</v>
      </c>
      <c r="G2499" t="s">
        <v>540</v>
      </c>
      <c r="H2499" t="s">
        <v>541</v>
      </c>
      <c r="I2499" t="s">
        <v>542</v>
      </c>
      <c r="J2499" t="s">
        <v>543</v>
      </c>
      <c r="K2499">
        <v>21</v>
      </c>
      <c r="L2499" t="s">
        <v>576</v>
      </c>
      <c r="M2499" t="s">
        <v>547</v>
      </c>
      <c r="N2499" t="s">
        <v>546</v>
      </c>
      <c r="O2499" t="s">
        <v>547</v>
      </c>
      <c r="P2499" t="s">
        <v>548</v>
      </c>
      <c r="Q2499" t="s">
        <v>549</v>
      </c>
      <c r="R2499" t="s">
        <v>572</v>
      </c>
      <c r="S2499" t="s">
        <v>573</v>
      </c>
      <c r="T2499" s="113">
        <v>6</v>
      </c>
      <c r="U2499" t="s">
        <v>671</v>
      </c>
    </row>
    <row r="2500" spans="1:23" s="49" customFormat="1" x14ac:dyDescent="0.25">
      <c r="A2500" s="49" t="s">
        <v>112</v>
      </c>
      <c r="B2500" s="49" t="s">
        <v>757</v>
      </c>
      <c r="C2500" s="49" t="s">
        <v>187</v>
      </c>
      <c r="D2500" s="49" t="s">
        <v>538</v>
      </c>
      <c r="F2500" s="49" t="s">
        <v>539</v>
      </c>
      <c r="G2500" s="49" t="s">
        <v>540</v>
      </c>
      <c r="H2500" s="49" t="s">
        <v>541</v>
      </c>
      <c r="I2500" s="49" t="s">
        <v>542</v>
      </c>
      <c r="J2500" s="49" t="s">
        <v>543</v>
      </c>
      <c r="K2500" s="49">
        <v>21</v>
      </c>
      <c r="L2500" s="49" t="s">
        <v>544</v>
      </c>
      <c r="M2500" s="49" t="s">
        <v>545</v>
      </c>
      <c r="N2500" s="49" t="s">
        <v>546</v>
      </c>
      <c r="O2500" s="49" t="s">
        <v>547</v>
      </c>
      <c r="P2500" s="49" t="s">
        <v>548</v>
      </c>
      <c r="Q2500" s="49" t="s">
        <v>549</v>
      </c>
      <c r="R2500" s="49" t="s">
        <v>131</v>
      </c>
      <c r="S2500" s="49" t="s">
        <v>550</v>
      </c>
      <c r="T2500" s="116">
        <v>13234</v>
      </c>
      <c r="U2500" s="49" t="s">
        <v>758</v>
      </c>
      <c r="V2500" s="50" t="s">
        <v>858</v>
      </c>
      <c r="W2500" s="116">
        <f>('ILO employment 2007'!T2501+'ILO employment 2007'!T2502+'ILO employment 2007'!T2503)*( 1 +'ILO employment 2007'!T2510/('ILO employment 2007'!T2500-'ILO employment 2007'!T2510))</f>
        <v>2997.6073052440138</v>
      </c>
    </row>
    <row r="2501" spans="1:23" s="49" customFormat="1" x14ac:dyDescent="0.25">
      <c r="A2501" s="49" t="s">
        <v>112</v>
      </c>
      <c r="B2501" s="49" t="s">
        <v>757</v>
      </c>
      <c r="C2501" s="49" t="s">
        <v>187</v>
      </c>
      <c r="D2501" s="49" t="s">
        <v>538</v>
      </c>
      <c r="F2501" s="49" t="s">
        <v>539</v>
      </c>
      <c r="G2501" s="49" t="s">
        <v>540</v>
      </c>
      <c r="H2501" s="49" t="s">
        <v>541</v>
      </c>
      <c r="I2501" s="49" t="s">
        <v>542</v>
      </c>
      <c r="J2501" s="49" t="s">
        <v>543</v>
      </c>
      <c r="K2501" s="49">
        <v>21</v>
      </c>
      <c r="L2501" s="49" t="s">
        <v>544</v>
      </c>
      <c r="M2501" s="49" t="s">
        <v>545</v>
      </c>
      <c r="N2501" s="49" t="s">
        <v>546</v>
      </c>
      <c r="O2501" s="49" t="s">
        <v>547</v>
      </c>
      <c r="P2501" s="49" t="s">
        <v>548</v>
      </c>
      <c r="Q2501" s="49" t="s">
        <v>549</v>
      </c>
      <c r="R2501" s="49" t="s">
        <v>552</v>
      </c>
      <c r="S2501" s="49" t="s">
        <v>553</v>
      </c>
      <c r="T2501" s="116">
        <v>884</v>
      </c>
      <c r="U2501" s="49" t="s">
        <v>758</v>
      </c>
      <c r="V2501" s="50" t="s">
        <v>859</v>
      </c>
      <c r="W2501" s="116">
        <f>('ILO employment 2007'!T2504+'ILO employment 2007'!T2505+'ILO employment 2007'!T2506+'ILO employment 2007'!T2507+'ILO employment 2007'!T2508+'ILO employment 2007'!T2509)*( 1 +'ILO employment 2007'!T2510/('ILO employment 2007'!T2500-'ILO employment 2007'!T2510))</f>
        <v>10236.392694755988</v>
      </c>
    </row>
    <row r="2502" spans="1:23" s="49" customFormat="1" x14ac:dyDescent="0.25">
      <c r="A2502" s="49" t="s">
        <v>112</v>
      </c>
      <c r="B2502" s="49" t="s">
        <v>757</v>
      </c>
      <c r="C2502" s="49" t="s">
        <v>187</v>
      </c>
      <c r="D2502" s="49" t="s">
        <v>538</v>
      </c>
      <c r="F2502" s="49" t="s">
        <v>539</v>
      </c>
      <c r="G2502" s="49" t="s">
        <v>540</v>
      </c>
      <c r="H2502" s="49" t="s">
        <v>541</v>
      </c>
      <c r="I2502" s="49" t="s">
        <v>542</v>
      </c>
      <c r="J2502" s="49" t="s">
        <v>543</v>
      </c>
      <c r="K2502" s="49">
        <v>21</v>
      </c>
      <c r="L2502" s="49" t="s">
        <v>544</v>
      </c>
      <c r="M2502" s="49" t="s">
        <v>545</v>
      </c>
      <c r="N2502" s="49" t="s">
        <v>546</v>
      </c>
      <c r="O2502" s="49" t="s">
        <v>547</v>
      </c>
      <c r="P2502" s="49" t="s">
        <v>548</v>
      </c>
      <c r="Q2502" s="49" t="s">
        <v>549</v>
      </c>
      <c r="R2502" s="49" t="s">
        <v>554</v>
      </c>
      <c r="S2502" s="49" t="s">
        <v>555</v>
      </c>
      <c r="T2502" s="116">
        <v>853</v>
      </c>
      <c r="U2502" s="49" t="s">
        <v>758</v>
      </c>
      <c r="V2502" s="50" t="s">
        <v>862</v>
      </c>
      <c r="W2502" s="116">
        <f>SUM(T2501:T2510)</f>
        <v>13234</v>
      </c>
    </row>
    <row r="2503" spans="1:23" s="49" customFormat="1" x14ac:dyDescent="0.25">
      <c r="A2503" s="49" t="s">
        <v>112</v>
      </c>
      <c r="B2503" s="49" t="s">
        <v>757</v>
      </c>
      <c r="C2503" s="49" t="s">
        <v>187</v>
      </c>
      <c r="D2503" s="49" t="s">
        <v>538</v>
      </c>
      <c r="F2503" s="49" t="s">
        <v>539</v>
      </c>
      <c r="G2503" s="49" t="s">
        <v>540</v>
      </c>
      <c r="H2503" s="49" t="s">
        <v>541</v>
      </c>
      <c r="I2503" s="49" t="s">
        <v>542</v>
      </c>
      <c r="J2503" s="49" t="s">
        <v>543</v>
      </c>
      <c r="K2503" s="49">
        <v>21</v>
      </c>
      <c r="L2503" s="49" t="s">
        <v>544</v>
      </c>
      <c r="M2503" s="49" t="s">
        <v>545</v>
      </c>
      <c r="N2503" s="49" t="s">
        <v>546</v>
      </c>
      <c r="O2503" s="49" t="s">
        <v>547</v>
      </c>
      <c r="P2503" s="49" t="s">
        <v>548</v>
      </c>
      <c r="Q2503" s="49" t="s">
        <v>549</v>
      </c>
      <c r="R2503" s="49" t="s">
        <v>556</v>
      </c>
      <c r="S2503" s="49" t="s">
        <v>557</v>
      </c>
      <c r="T2503" s="116">
        <v>1252</v>
      </c>
      <c r="U2503" s="49" t="s">
        <v>758</v>
      </c>
      <c r="V2503" s="50"/>
      <c r="W2503" s="116"/>
    </row>
    <row r="2504" spans="1:23" s="49" customFormat="1" x14ac:dyDescent="0.25">
      <c r="A2504" s="49" t="s">
        <v>112</v>
      </c>
      <c r="B2504" s="49" t="s">
        <v>757</v>
      </c>
      <c r="C2504" s="49" t="s">
        <v>187</v>
      </c>
      <c r="D2504" s="49" t="s">
        <v>538</v>
      </c>
      <c r="F2504" s="49" t="s">
        <v>539</v>
      </c>
      <c r="G2504" s="49" t="s">
        <v>540</v>
      </c>
      <c r="H2504" s="49" t="s">
        <v>541</v>
      </c>
      <c r="I2504" s="49" t="s">
        <v>542</v>
      </c>
      <c r="J2504" s="49" t="s">
        <v>543</v>
      </c>
      <c r="K2504" s="49">
        <v>21</v>
      </c>
      <c r="L2504" s="49" t="s">
        <v>544</v>
      </c>
      <c r="M2504" s="49" t="s">
        <v>545</v>
      </c>
      <c r="N2504" s="49" t="s">
        <v>546</v>
      </c>
      <c r="O2504" s="49" t="s">
        <v>547</v>
      </c>
      <c r="P2504" s="49" t="s">
        <v>548</v>
      </c>
      <c r="Q2504" s="49" t="s">
        <v>549</v>
      </c>
      <c r="R2504" s="49" t="s">
        <v>558</v>
      </c>
      <c r="S2504" s="49" t="s">
        <v>559</v>
      </c>
      <c r="T2504" s="116">
        <v>1206</v>
      </c>
      <c r="U2504" s="49" t="s">
        <v>758</v>
      </c>
      <c r="V2504" s="50"/>
      <c r="W2504" s="116"/>
    </row>
    <row r="2505" spans="1:23" s="49" customFormat="1" x14ac:dyDescent="0.25">
      <c r="A2505" s="49" t="s">
        <v>112</v>
      </c>
      <c r="B2505" s="49" t="s">
        <v>757</v>
      </c>
      <c r="C2505" s="49" t="s">
        <v>187</v>
      </c>
      <c r="D2505" s="49" t="s">
        <v>538</v>
      </c>
      <c r="F2505" s="49" t="s">
        <v>539</v>
      </c>
      <c r="G2505" s="49" t="s">
        <v>540</v>
      </c>
      <c r="H2505" s="49" t="s">
        <v>541</v>
      </c>
      <c r="I2505" s="49" t="s">
        <v>542</v>
      </c>
      <c r="J2505" s="49" t="s">
        <v>543</v>
      </c>
      <c r="K2505" s="49">
        <v>21</v>
      </c>
      <c r="L2505" s="49" t="s">
        <v>544</v>
      </c>
      <c r="M2505" s="49" t="s">
        <v>545</v>
      </c>
      <c r="N2505" s="49" t="s">
        <v>546</v>
      </c>
      <c r="O2505" s="49" t="s">
        <v>547</v>
      </c>
      <c r="P2505" s="49" t="s">
        <v>548</v>
      </c>
      <c r="Q2505" s="49" t="s">
        <v>549</v>
      </c>
      <c r="R2505" s="49" t="s">
        <v>560</v>
      </c>
      <c r="S2505" s="49" t="s">
        <v>561</v>
      </c>
      <c r="T2505" s="116">
        <v>1595</v>
      </c>
      <c r="U2505" s="49" t="s">
        <v>758</v>
      </c>
      <c r="V2505" s="50"/>
      <c r="W2505" s="116"/>
    </row>
    <row r="2506" spans="1:23" s="49" customFormat="1" x14ac:dyDescent="0.25">
      <c r="A2506" s="49" t="s">
        <v>112</v>
      </c>
      <c r="B2506" s="49" t="s">
        <v>757</v>
      </c>
      <c r="C2506" s="49" t="s">
        <v>187</v>
      </c>
      <c r="D2506" s="49" t="s">
        <v>538</v>
      </c>
      <c r="F2506" s="49" t="s">
        <v>539</v>
      </c>
      <c r="G2506" s="49" t="s">
        <v>540</v>
      </c>
      <c r="H2506" s="49" t="s">
        <v>541</v>
      </c>
      <c r="I2506" s="49" t="s">
        <v>542</v>
      </c>
      <c r="J2506" s="49" t="s">
        <v>543</v>
      </c>
      <c r="K2506" s="49">
        <v>21</v>
      </c>
      <c r="L2506" s="49" t="s">
        <v>544</v>
      </c>
      <c r="M2506" s="49" t="s">
        <v>545</v>
      </c>
      <c r="N2506" s="49" t="s">
        <v>546</v>
      </c>
      <c r="O2506" s="49" t="s">
        <v>547</v>
      </c>
      <c r="P2506" s="49" t="s">
        <v>548</v>
      </c>
      <c r="Q2506" s="49" t="s">
        <v>549</v>
      </c>
      <c r="R2506" s="49" t="s">
        <v>562</v>
      </c>
      <c r="S2506" s="49" t="s">
        <v>563</v>
      </c>
      <c r="T2506" s="116">
        <v>342</v>
      </c>
      <c r="U2506" s="49" t="s">
        <v>758</v>
      </c>
      <c r="V2506" s="50"/>
      <c r="W2506" s="116"/>
    </row>
    <row r="2507" spans="1:23" s="49" customFormat="1" x14ac:dyDescent="0.25">
      <c r="A2507" s="49" t="s">
        <v>112</v>
      </c>
      <c r="B2507" s="49" t="s">
        <v>757</v>
      </c>
      <c r="C2507" s="49" t="s">
        <v>187</v>
      </c>
      <c r="D2507" s="49" t="s">
        <v>538</v>
      </c>
      <c r="F2507" s="49" t="s">
        <v>539</v>
      </c>
      <c r="G2507" s="49" t="s">
        <v>540</v>
      </c>
      <c r="H2507" s="49" t="s">
        <v>541</v>
      </c>
      <c r="I2507" s="49" t="s">
        <v>542</v>
      </c>
      <c r="J2507" s="49" t="s">
        <v>543</v>
      </c>
      <c r="K2507" s="49">
        <v>21</v>
      </c>
      <c r="L2507" s="49" t="s">
        <v>544</v>
      </c>
      <c r="M2507" s="49" t="s">
        <v>545</v>
      </c>
      <c r="N2507" s="49" t="s">
        <v>546</v>
      </c>
      <c r="O2507" s="49" t="s">
        <v>547</v>
      </c>
      <c r="P2507" s="49" t="s">
        <v>548</v>
      </c>
      <c r="Q2507" s="49" t="s">
        <v>549</v>
      </c>
      <c r="R2507" s="49" t="s">
        <v>564</v>
      </c>
      <c r="S2507" s="49" t="s">
        <v>565</v>
      </c>
      <c r="T2507" s="116">
        <v>1822</v>
      </c>
      <c r="U2507" s="49" t="s">
        <v>758</v>
      </c>
      <c r="V2507" s="50"/>
      <c r="W2507" s="116"/>
    </row>
    <row r="2508" spans="1:23" s="49" customFormat="1" x14ac:dyDescent="0.25">
      <c r="A2508" s="49" t="s">
        <v>112</v>
      </c>
      <c r="B2508" s="49" t="s">
        <v>757</v>
      </c>
      <c r="C2508" s="49" t="s">
        <v>187</v>
      </c>
      <c r="D2508" s="49" t="s">
        <v>538</v>
      </c>
      <c r="F2508" s="49" t="s">
        <v>539</v>
      </c>
      <c r="G2508" s="49" t="s">
        <v>540</v>
      </c>
      <c r="H2508" s="49" t="s">
        <v>541</v>
      </c>
      <c r="I2508" s="49" t="s">
        <v>542</v>
      </c>
      <c r="J2508" s="49" t="s">
        <v>543</v>
      </c>
      <c r="K2508" s="49">
        <v>21</v>
      </c>
      <c r="L2508" s="49" t="s">
        <v>544</v>
      </c>
      <c r="M2508" s="49" t="s">
        <v>545</v>
      </c>
      <c r="N2508" s="49" t="s">
        <v>546</v>
      </c>
      <c r="O2508" s="49" t="s">
        <v>547</v>
      </c>
      <c r="P2508" s="49" t="s">
        <v>548</v>
      </c>
      <c r="Q2508" s="49" t="s">
        <v>549</v>
      </c>
      <c r="R2508" s="49" t="s">
        <v>566</v>
      </c>
      <c r="S2508" s="49" t="s">
        <v>567</v>
      </c>
      <c r="T2508" s="116">
        <v>1262</v>
      </c>
      <c r="U2508" s="49" t="s">
        <v>758</v>
      </c>
      <c r="V2508" s="50"/>
      <c r="W2508" s="116"/>
    </row>
    <row r="2509" spans="1:23" s="49" customFormat="1" x14ac:dyDescent="0.25">
      <c r="A2509" s="49" t="s">
        <v>112</v>
      </c>
      <c r="B2509" s="49" t="s">
        <v>757</v>
      </c>
      <c r="C2509" s="49" t="s">
        <v>187</v>
      </c>
      <c r="D2509" s="49" t="s">
        <v>538</v>
      </c>
      <c r="F2509" s="49" t="s">
        <v>539</v>
      </c>
      <c r="G2509" s="49" t="s">
        <v>540</v>
      </c>
      <c r="H2509" s="49" t="s">
        <v>541</v>
      </c>
      <c r="I2509" s="49" t="s">
        <v>542</v>
      </c>
      <c r="J2509" s="49" t="s">
        <v>543</v>
      </c>
      <c r="K2509" s="49">
        <v>21</v>
      </c>
      <c r="L2509" s="49" t="s">
        <v>544</v>
      </c>
      <c r="M2509" s="49" t="s">
        <v>545</v>
      </c>
      <c r="N2509" s="49" t="s">
        <v>546</v>
      </c>
      <c r="O2509" s="49" t="s">
        <v>547</v>
      </c>
      <c r="P2509" s="49" t="s">
        <v>548</v>
      </c>
      <c r="Q2509" s="49" t="s">
        <v>549</v>
      </c>
      <c r="R2509" s="49" t="s">
        <v>568</v>
      </c>
      <c r="S2509" s="49" t="s">
        <v>569</v>
      </c>
      <c r="T2509" s="116">
        <v>3980</v>
      </c>
      <c r="U2509" s="49" t="s">
        <v>758</v>
      </c>
      <c r="V2509" s="50"/>
      <c r="W2509" s="116"/>
    </row>
    <row r="2510" spans="1:23" s="49" customFormat="1" x14ac:dyDescent="0.25">
      <c r="A2510" s="49" t="s">
        <v>112</v>
      </c>
      <c r="B2510" s="49" t="s">
        <v>757</v>
      </c>
      <c r="C2510" s="49" t="s">
        <v>187</v>
      </c>
      <c r="D2510" s="49" t="s">
        <v>538</v>
      </c>
      <c r="F2510" s="49" t="s">
        <v>539</v>
      </c>
      <c r="G2510" s="49" t="s">
        <v>540</v>
      </c>
      <c r="H2510" s="49" t="s">
        <v>541</v>
      </c>
      <c r="I2510" s="49" t="s">
        <v>542</v>
      </c>
      <c r="J2510" s="49" t="s">
        <v>543</v>
      </c>
      <c r="K2510" s="49">
        <v>21</v>
      </c>
      <c r="L2510" s="49" t="s">
        <v>544</v>
      </c>
      <c r="M2510" s="49" t="s">
        <v>545</v>
      </c>
      <c r="N2510" s="49" t="s">
        <v>546</v>
      </c>
      <c r="O2510" s="49" t="s">
        <v>547</v>
      </c>
      <c r="P2510" s="49" t="s">
        <v>548</v>
      </c>
      <c r="Q2510" s="49" t="s">
        <v>549</v>
      </c>
      <c r="R2510" s="49" t="s">
        <v>572</v>
      </c>
      <c r="S2510" s="49" t="s">
        <v>573</v>
      </c>
      <c r="T2510" s="116">
        <v>38</v>
      </c>
      <c r="U2510" s="49" t="s">
        <v>758</v>
      </c>
      <c r="V2510" s="50"/>
      <c r="W2510" s="116"/>
    </row>
    <row r="2511" spans="1:23" x14ac:dyDescent="0.25">
      <c r="A2511" t="s">
        <v>112</v>
      </c>
      <c r="B2511" t="s">
        <v>757</v>
      </c>
      <c r="C2511" t="s">
        <v>187</v>
      </c>
      <c r="D2511" t="s">
        <v>538</v>
      </c>
      <c r="F2511" t="s">
        <v>539</v>
      </c>
      <c r="G2511" t="s">
        <v>540</v>
      </c>
      <c r="H2511" t="s">
        <v>541</v>
      </c>
      <c r="I2511" t="s">
        <v>542</v>
      </c>
      <c r="J2511" t="s">
        <v>543</v>
      </c>
      <c r="K2511">
        <v>21</v>
      </c>
      <c r="L2511" t="s">
        <v>574</v>
      </c>
      <c r="M2511" t="s">
        <v>575</v>
      </c>
      <c r="N2511" t="s">
        <v>546</v>
      </c>
      <c r="O2511" t="s">
        <v>547</v>
      </c>
      <c r="P2511" t="s">
        <v>548</v>
      </c>
      <c r="Q2511" t="s">
        <v>549</v>
      </c>
      <c r="R2511" t="s">
        <v>131</v>
      </c>
      <c r="S2511" t="s">
        <v>550</v>
      </c>
      <c r="T2511" s="113">
        <v>7554</v>
      </c>
      <c r="U2511" t="s">
        <v>758</v>
      </c>
    </row>
    <row r="2512" spans="1:23" x14ac:dyDescent="0.25">
      <c r="A2512" t="s">
        <v>112</v>
      </c>
      <c r="B2512" t="s">
        <v>757</v>
      </c>
      <c r="C2512" t="s">
        <v>187</v>
      </c>
      <c r="D2512" t="s">
        <v>538</v>
      </c>
      <c r="F2512" t="s">
        <v>539</v>
      </c>
      <c r="G2512" t="s">
        <v>540</v>
      </c>
      <c r="H2512" t="s">
        <v>541</v>
      </c>
      <c r="I2512" t="s">
        <v>542</v>
      </c>
      <c r="J2512" t="s">
        <v>543</v>
      </c>
      <c r="K2512">
        <v>21</v>
      </c>
      <c r="L2512" t="s">
        <v>574</v>
      </c>
      <c r="M2512" t="s">
        <v>575</v>
      </c>
      <c r="N2512" t="s">
        <v>546</v>
      </c>
      <c r="O2512" t="s">
        <v>547</v>
      </c>
      <c r="P2512" t="s">
        <v>548</v>
      </c>
      <c r="Q2512" t="s">
        <v>549</v>
      </c>
      <c r="R2512" t="s">
        <v>552</v>
      </c>
      <c r="S2512" t="s">
        <v>553</v>
      </c>
      <c r="T2512" s="113">
        <v>585</v>
      </c>
      <c r="U2512" t="s">
        <v>758</v>
      </c>
    </row>
    <row r="2513" spans="1:21" x14ac:dyDescent="0.25">
      <c r="A2513" t="s">
        <v>112</v>
      </c>
      <c r="B2513" t="s">
        <v>757</v>
      </c>
      <c r="C2513" t="s">
        <v>187</v>
      </c>
      <c r="D2513" t="s">
        <v>538</v>
      </c>
      <c r="F2513" t="s">
        <v>539</v>
      </c>
      <c r="G2513" t="s">
        <v>540</v>
      </c>
      <c r="H2513" t="s">
        <v>541</v>
      </c>
      <c r="I2513" t="s">
        <v>542</v>
      </c>
      <c r="J2513" t="s">
        <v>543</v>
      </c>
      <c r="K2513">
        <v>21</v>
      </c>
      <c r="L2513" t="s">
        <v>574</v>
      </c>
      <c r="M2513" t="s">
        <v>575</v>
      </c>
      <c r="N2513" t="s">
        <v>546</v>
      </c>
      <c r="O2513" t="s">
        <v>547</v>
      </c>
      <c r="P2513" t="s">
        <v>548</v>
      </c>
      <c r="Q2513" t="s">
        <v>549</v>
      </c>
      <c r="R2513" t="s">
        <v>554</v>
      </c>
      <c r="S2513" t="s">
        <v>555</v>
      </c>
      <c r="T2513" s="113">
        <v>405</v>
      </c>
      <c r="U2513" t="s">
        <v>758</v>
      </c>
    </row>
    <row r="2514" spans="1:21" x14ac:dyDescent="0.25">
      <c r="A2514" t="s">
        <v>112</v>
      </c>
      <c r="B2514" t="s">
        <v>757</v>
      </c>
      <c r="C2514" t="s">
        <v>187</v>
      </c>
      <c r="D2514" t="s">
        <v>538</v>
      </c>
      <c r="F2514" t="s">
        <v>539</v>
      </c>
      <c r="G2514" t="s">
        <v>540</v>
      </c>
      <c r="H2514" t="s">
        <v>541</v>
      </c>
      <c r="I2514" t="s">
        <v>542</v>
      </c>
      <c r="J2514" t="s">
        <v>543</v>
      </c>
      <c r="K2514">
        <v>21</v>
      </c>
      <c r="L2514" t="s">
        <v>574</v>
      </c>
      <c r="M2514" t="s">
        <v>575</v>
      </c>
      <c r="N2514" t="s">
        <v>546</v>
      </c>
      <c r="O2514" t="s">
        <v>547</v>
      </c>
      <c r="P2514" t="s">
        <v>548</v>
      </c>
      <c r="Q2514" t="s">
        <v>549</v>
      </c>
      <c r="R2514" t="s">
        <v>556</v>
      </c>
      <c r="S2514" t="s">
        <v>557</v>
      </c>
      <c r="T2514" s="113">
        <v>544</v>
      </c>
      <c r="U2514" t="s">
        <v>758</v>
      </c>
    </row>
    <row r="2515" spans="1:21" x14ac:dyDescent="0.25">
      <c r="A2515" t="s">
        <v>112</v>
      </c>
      <c r="B2515" t="s">
        <v>757</v>
      </c>
      <c r="C2515" t="s">
        <v>187</v>
      </c>
      <c r="D2515" t="s">
        <v>538</v>
      </c>
      <c r="F2515" t="s">
        <v>539</v>
      </c>
      <c r="G2515" t="s">
        <v>540</v>
      </c>
      <c r="H2515" t="s">
        <v>541</v>
      </c>
      <c r="I2515" t="s">
        <v>542</v>
      </c>
      <c r="J2515" t="s">
        <v>543</v>
      </c>
      <c r="K2515">
        <v>21</v>
      </c>
      <c r="L2515" t="s">
        <v>574</v>
      </c>
      <c r="M2515" t="s">
        <v>575</v>
      </c>
      <c r="N2515" t="s">
        <v>546</v>
      </c>
      <c r="O2515" t="s">
        <v>547</v>
      </c>
      <c r="P2515" t="s">
        <v>548</v>
      </c>
      <c r="Q2515" t="s">
        <v>549</v>
      </c>
      <c r="R2515" t="s">
        <v>558</v>
      </c>
      <c r="S2515" t="s">
        <v>559</v>
      </c>
      <c r="T2515" s="113">
        <v>385</v>
      </c>
      <c r="U2515" t="s">
        <v>758</v>
      </c>
    </row>
    <row r="2516" spans="1:21" x14ac:dyDescent="0.25">
      <c r="A2516" t="s">
        <v>112</v>
      </c>
      <c r="B2516" t="s">
        <v>757</v>
      </c>
      <c r="C2516" t="s">
        <v>187</v>
      </c>
      <c r="D2516" t="s">
        <v>538</v>
      </c>
      <c r="F2516" t="s">
        <v>539</v>
      </c>
      <c r="G2516" t="s">
        <v>540</v>
      </c>
      <c r="H2516" t="s">
        <v>541</v>
      </c>
      <c r="I2516" t="s">
        <v>542</v>
      </c>
      <c r="J2516" t="s">
        <v>543</v>
      </c>
      <c r="K2516">
        <v>21</v>
      </c>
      <c r="L2516" t="s">
        <v>574</v>
      </c>
      <c r="M2516" t="s">
        <v>575</v>
      </c>
      <c r="N2516" t="s">
        <v>546</v>
      </c>
      <c r="O2516" t="s">
        <v>547</v>
      </c>
      <c r="P2516" t="s">
        <v>548</v>
      </c>
      <c r="Q2516" t="s">
        <v>549</v>
      </c>
      <c r="R2516" t="s">
        <v>560</v>
      </c>
      <c r="S2516" t="s">
        <v>561</v>
      </c>
      <c r="T2516" s="113">
        <v>918</v>
      </c>
      <c r="U2516" t="s">
        <v>758</v>
      </c>
    </row>
    <row r="2517" spans="1:21" x14ac:dyDescent="0.25">
      <c r="A2517" t="s">
        <v>112</v>
      </c>
      <c r="B2517" t="s">
        <v>757</v>
      </c>
      <c r="C2517" t="s">
        <v>187</v>
      </c>
      <c r="D2517" t="s">
        <v>538</v>
      </c>
      <c r="F2517" t="s">
        <v>539</v>
      </c>
      <c r="G2517" t="s">
        <v>540</v>
      </c>
      <c r="H2517" t="s">
        <v>541</v>
      </c>
      <c r="I2517" t="s">
        <v>542</v>
      </c>
      <c r="J2517" t="s">
        <v>543</v>
      </c>
      <c r="K2517">
        <v>21</v>
      </c>
      <c r="L2517" t="s">
        <v>574</v>
      </c>
      <c r="M2517" t="s">
        <v>575</v>
      </c>
      <c r="N2517" t="s">
        <v>546</v>
      </c>
      <c r="O2517" t="s">
        <v>547</v>
      </c>
      <c r="P2517" t="s">
        <v>548</v>
      </c>
      <c r="Q2517" t="s">
        <v>549</v>
      </c>
      <c r="R2517" t="s">
        <v>562</v>
      </c>
      <c r="S2517" t="s">
        <v>563</v>
      </c>
      <c r="T2517" s="113">
        <v>193</v>
      </c>
      <c r="U2517" t="s">
        <v>758</v>
      </c>
    </row>
    <row r="2518" spans="1:21" x14ac:dyDescent="0.25">
      <c r="A2518" t="s">
        <v>112</v>
      </c>
      <c r="B2518" t="s">
        <v>757</v>
      </c>
      <c r="C2518" t="s">
        <v>187</v>
      </c>
      <c r="D2518" t="s">
        <v>538</v>
      </c>
      <c r="F2518" t="s">
        <v>539</v>
      </c>
      <c r="G2518" t="s">
        <v>540</v>
      </c>
      <c r="H2518" t="s">
        <v>541</v>
      </c>
      <c r="I2518" t="s">
        <v>542</v>
      </c>
      <c r="J2518" t="s">
        <v>543</v>
      </c>
      <c r="K2518">
        <v>21</v>
      </c>
      <c r="L2518" t="s">
        <v>574</v>
      </c>
      <c r="M2518" t="s">
        <v>575</v>
      </c>
      <c r="N2518" t="s">
        <v>546</v>
      </c>
      <c r="O2518" t="s">
        <v>547</v>
      </c>
      <c r="P2518" t="s">
        <v>548</v>
      </c>
      <c r="Q2518" t="s">
        <v>549</v>
      </c>
      <c r="R2518" t="s">
        <v>564</v>
      </c>
      <c r="S2518" t="s">
        <v>565</v>
      </c>
      <c r="T2518" s="113">
        <v>1527</v>
      </c>
      <c r="U2518" t="s">
        <v>758</v>
      </c>
    </row>
    <row r="2519" spans="1:21" x14ac:dyDescent="0.25">
      <c r="A2519" t="s">
        <v>112</v>
      </c>
      <c r="B2519" t="s">
        <v>757</v>
      </c>
      <c r="C2519" t="s">
        <v>187</v>
      </c>
      <c r="D2519" t="s">
        <v>538</v>
      </c>
      <c r="F2519" t="s">
        <v>539</v>
      </c>
      <c r="G2519" t="s">
        <v>540</v>
      </c>
      <c r="H2519" t="s">
        <v>541</v>
      </c>
      <c r="I2519" t="s">
        <v>542</v>
      </c>
      <c r="J2519" t="s">
        <v>543</v>
      </c>
      <c r="K2519">
        <v>21</v>
      </c>
      <c r="L2519" t="s">
        <v>574</v>
      </c>
      <c r="M2519" t="s">
        <v>575</v>
      </c>
      <c r="N2519" t="s">
        <v>546</v>
      </c>
      <c r="O2519" t="s">
        <v>547</v>
      </c>
      <c r="P2519" t="s">
        <v>548</v>
      </c>
      <c r="Q2519" t="s">
        <v>549</v>
      </c>
      <c r="R2519" t="s">
        <v>566</v>
      </c>
      <c r="S2519" t="s">
        <v>567</v>
      </c>
      <c r="T2519" s="113">
        <v>1065</v>
      </c>
      <c r="U2519" t="s">
        <v>758</v>
      </c>
    </row>
    <row r="2520" spans="1:21" x14ac:dyDescent="0.25">
      <c r="A2520" t="s">
        <v>112</v>
      </c>
      <c r="B2520" t="s">
        <v>757</v>
      </c>
      <c r="C2520" t="s">
        <v>187</v>
      </c>
      <c r="D2520" t="s">
        <v>538</v>
      </c>
      <c r="F2520" t="s">
        <v>539</v>
      </c>
      <c r="G2520" t="s">
        <v>540</v>
      </c>
      <c r="H2520" t="s">
        <v>541</v>
      </c>
      <c r="I2520" t="s">
        <v>542</v>
      </c>
      <c r="J2520" t="s">
        <v>543</v>
      </c>
      <c r="K2520">
        <v>21</v>
      </c>
      <c r="L2520" t="s">
        <v>574</v>
      </c>
      <c r="M2520" t="s">
        <v>575</v>
      </c>
      <c r="N2520" t="s">
        <v>546</v>
      </c>
      <c r="O2520" t="s">
        <v>547</v>
      </c>
      <c r="P2520" t="s">
        <v>548</v>
      </c>
      <c r="Q2520" t="s">
        <v>549</v>
      </c>
      <c r="R2520" t="s">
        <v>568</v>
      </c>
      <c r="S2520" t="s">
        <v>569</v>
      </c>
      <c r="T2520" s="113">
        <v>1910</v>
      </c>
      <c r="U2520" t="s">
        <v>758</v>
      </c>
    </row>
    <row r="2521" spans="1:21" x14ac:dyDescent="0.25">
      <c r="A2521" t="s">
        <v>112</v>
      </c>
      <c r="B2521" t="s">
        <v>757</v>
      </c>
      <c r="C2521" t="s">
        <v>187</v>
      </c>
      <c r="D2521" t="s">
        <v>538</v>
      </c>
      <c r="F2521" t="s">
        <v>539</v>
      </c>
      <c r="G2521" t="s">
        <v>540</v>
      </c>
      <c r="H2521" t="s">
        <v>541</v>
      </c>
      <c r="I2521" t="s">
        <v>542</v>
      </c>
      <c r="J2521" t="s">
        <v>543</v>
      </c>
      <c r="K2521">
        <v>21</v>
      </c>
      <c r="L2521" t="s">
        <v>574</v>
      </c>
      <c r="M2521" t="s">
        <v>575</v>
      </c>
      <c r="N2521" t="s">
        <v>546</v>
      </c>
      <c r="O2521" t="s">
        <v>547</v>
      </c>
      <c r="P2521" t="s">
        <v>548</v>
      </c>
      <c r="Q2521" t="s">
        <v>549</v>
      </c>
      <c r="R2521" t="s">
        <v>572</v>
      </c>
      <c r="S2521" t="s">
        <v>573</v>
      </c>
      <c r="T2521" s="113">
        <v>21</v>
      </c>
      <c r="U2521" t="s">
        <v>758</v>
      </c>
    </row>
    <row r="2522" spans="1:21" x14ac:dyDescent="0.25">
      <c r="A2522" t="s">
        <v>112</v>
      </c>
      <c r="B2522" t="s">
        <v>757</v>
      </c>
      <c r="C2522" t="s">
        <v>187</v>
      </c>
      <c r="D2522" t="s">
        <v>538</v>
      </c>
      <c r="F2522" t="s">
        <v>539</v>
      </c>
      <c r="G2522" t="s">
        <v>540</v>
      </c>
      <c r="H2522" t="s">
        <v>541</v>
      </c>
      <c r="I2522" t="s">
        <v>542</v>
      </c>
      <c r="J2522" t="s">
        <v>543</v>
      </c>
      <c r="K2522">
        <v>21</v>
      </c>
      <c r="L2522" t="s">
        <v>576</v>
      </c>
      <c r="M2522" t="s">
        <v>547</v>
      </c>
      <c r="N2522" t="s">
        <v>546</v>
      </c>
      <c r="O2522" t="s">
        <v>547</v>
      </c>
      <c r="P2522" t="s">
        <v>548</v>
      </c>
      <c r="Q2522" t="s">
        <v>549</v>
      </c>
      <c r="R2522" t="s">
        <v>131</v>
      </c>
      <c r="S2522" t="s">
        <v>550</v>
      </c>
      <c r="T2522" s="113">
        <v>5668</v>
      </c>
      <c r="U2522" t="s">
        <v>758</v>
      </c>
    </row>
    <row r="2523" spans="1:21" x14ac:dyDescent="0.25">
      <c r="A2523" t="s">
        <v>112</v>
      </c>
      <c r="B2523" t="s">
        <v>757</v>
      </c>
      <c r="C2523" t="s">
        <v>187</v>
      </c>
      <c r="D2523" t="s">
        <v>538</v>
      </c>
      <c r="F2523" t="s">
        <v>539</v>
      </c>
      <c r="G2523" t="s">
        <v>540</v>
      </c>
      <c r="H2523" t="s">
        <v>541</v>
      </c>
      <c r="I2523" t="s">
        <v>542</v>
      </c>
      <c r="J2523" t="s">
        <v>543</v>
      </c>
      <c r="K2523">
        <v>21</v>
      </c>
      <c r="L2523" t="s">
        <v>576</v>
      </c>
      <c r="M2523" t="s">
        <v>547</v>
      </c>
      <c r="N2523" t="s">
        <v>546</v>
      </c>
      <c r="O2523" t="s">
        <v>547</v>
      </c>
      <c r="P2523" t="s">
        <v>548</v>
      </c>
      <c r="Q2523" t="s">
        <v>549</v>
      </c>
      <c r="R2523" t="s">
        <v>552</v>
      </c>
      <c r="S2523" t="s">
        <v>553</v>
      </c>
      <c r="T2523" s="113">
        <v>298</v>
      </c>
      <c r="U2523" t="s">
        <v>758</v>
      </c>
    </row>
    <row r="2524" spans="1:21" x14ac:dyDescent="0.25">
      <c r="A2524" t="s">
        <v>112</v>
      </c>
      <c r="B2524" t="s">
        <v>757</v>
      </c>
      <c r="C2524" t="s">
        <v>187</v>
      </c>
      <c r="D2524" t="s">
        <v>538</v>
      </c>
      <c r="F2524" t="s">
        <v>539</v>
      </c>
      <c r="G2524" t="s">
        <v>540</v>
      </c>
      <c r="H2524" t="s">
        <v>541</v>
      </c>
      <c r="I2524" t="s">
        <v>542</v>
      </c>
      <c r="J2524" t="s">
        <v>543</v>
      </c>
      <c r="K2524">
        <v>21</v>
      </c>
      <c r="L2524" t="s">
        <v>576</v>
      </c>
      <c r="M2524" t="s">
        <v>547</v>
      </c>
      <c r="N2524" t="s">
        <v>546</v>
      </c>
      <c r="O2524" t="s">
        <v>547</v>
      </c>
      <c r="P2524" t="s">
        <v>548</v>
      </c>
      <c r="Q2524" t="s">
        <v>549</v>
      </c>
      <c r="R2524" t="s">
        <v>554</v>
      </c>
      <c r="S2524" t="s">
        <v>555</v>
      </c>
      <c r="T2524" s="113">
        <v>445</v>
      </c>
      <c r="U2524" t="s">
        <v>758</v>
      </c>
    </row>
    <row r="2525" spans="1:21" x14ac:dyDescent="0.25">
      <c r="A2525" t="s">
        <v>112</v>
      </c>
      <c r="B2525" t="s">
        <v>757</v>
      </c>
      <c r="C2525" t="s">
        <v>187</v>
      </c>
      <c r="D2525" t="s">
        <v>538</v>
      </c>
      <c r="F2525" t="s">
        <v>539</v>
      </c>
      <c r="G2525" t="s">
        <v>540</v>
      </c>
      <c r="H2525" t="s">
        <v>541</v>
      </c>
      <c r="I2525" t="s">
        <v>542</v>
      </c>
      <c r="J2525" t="s">
        <v>543</v>
      </c>
      <c r="K2525">
        <v>21</v>
      </c>
      <c r="L2525" t="s">
        <v>576</v>
      </c>
      <c r="M2525" t="s">
        <v>547</v>
      </c>
      <c r="N2525" t="s">
        <v>546</v>
      </c>
      <c r="O2525" t="s">
        <v>547</v>
      </c>
      <c r="P2525" t="s">
        <v>548</v>
      </c>
      <c r="Q2525" t="s">
        <v>549</v>
      </c>
      <c r="R2525" t="s">
        <v>556</v>
      </c>
      <c r="S2525" t="s">
        <v>557</v>
      </c>
      <c r="T2525" s="113">
        <v>708</v>
      </c>
      <c r="U2525" t="s">
        <v>758</v>
      </c>
    </row>
    <row r="2526" spans="1:21" x14ac:dyDescent="0.25">
      <c r="A2526" t="s">
        <v>112</v>
      </c>
      <c r="B2526" t="s">
        <v>757</v>
      </c>
      <c r="C2526" t="s">
        <v>187</v>
      </c>
      <c r="D2526" t="s">
        <v>538</v>
      </c>
      <c r="F2526" t="s">
        <v>539</v>
      </c>
      <c r="G2526" t="s">
        <v>540</v>
      </c>
      <c r="H2526" t="s">
        <v>541</v>
      </c>
      <c r="I2526" t="s">
        <v>542</v>
      </c>
      <c r="J2526" t="s">
        <v>543</v>
      </c>
      <c r="K2526">
        <v>21</v>
      </c>
      <c r="L2526" t="s">
        <v>576</v>
      </c>
      <c r="M2526" t="s">
        <v>547</v>
      </c>
      <c r="N2526" t="s">
        <v>546</v>
      </c>
      <c r="O2526" t="s">
        <v>547</v>
      </c>
      <c r="P2526" t="s">
        <v>548</v>
      </c>
      <c r="Q2526" t="s">
        <v>549</v>
      </c>
      <c r="R2526" t="s">
        <v>558</v>
      </c>
      <c r="S2526" t="s">
        <v>559</v>
      </c>
      <c r="T2526" s="113">
        <v>815</v>
      </c>
      <c r="U2526" t="s">
        <v>758</v>
      </c>
    </row>
    <row r="2527" spans="1:21" x14ac:dyDescent="0.25">
      <c r="A2527" t="s">
        <v>112</v>
      </c>
      <c r="B2527" t="s">
        <v>757</v>
      </c>
      <c r="C2527" t="s">
        <v>187</v>
      </c>
      <c r="D2527" t="s">
        <v>538</v>
      </c>
      <c r="F2527" t="s">
        <v>539</v>
      </c>
      <c r="G2527" t="s">
        <v>540</v>
      </c>
      <c r="H2527" t="s">
        <v>541</v>
      </c>
      <c r="I2527" t="s">
        <v>542</v>
      </c>
      <c r="J2527" t="s">
        <v>543</v>
      </c>
      <c r="K2527">
        <v>21</v>
      </c>
      <c r="L2527" t="s">
        <v>576</v>
      </c>
      <c r="M2527" t="s">
        <v>547</v>
      </c>
      <c r="N2527" t="s">
        <v>546</v>
      </c>
      <c r="O2527" t="s">
        <v>547</v>
      </c>
      <c r="P2527" t="s">
        <v>548</v>
      </c>
      <c r="Q2527" t="s">
        <v>549</v>
      </c>
      <c r="R2527" t="s">
        <v>560</v>
      </c>
      <c r="S2527" t="s">
        <v>561</v>
      </c>
      <c r="T2527" s="113">
        <v>677</v>
      </c>
      <c r="U2527" t="s">
        <v>758</v>
      </c>
    </row>
    <row r="2528" spans="1:21" x14ac:dyDescent="0.25">
      <c r="A2528" t="s">
        <v>112</v>
      </c>
      <c r="B2528" t="s">
        <v>757</v>
      </c>
      <c r="C2528" t="s">
        <v>187</v>
      </c>
      <c r="D2528" t="s">
        <v>538</v>
      </c>
      <c r="F2528" t="s">
        <v>539</v>
      </c>
      <c r="G2528" t="s">
        <v>540</v>
      </c>
      <c r="H2528" t="s">
        <v>541</v>
      </c>
      <c r="I2528" t="s">
        <v>542</v>
      </c>
      <c r="J2528" t="s">
        <v>543</v>
      </c>
      <c r="K2528">
        <v>21</v>
      </c>
      <c r="L2528" t="s">
        <v>576</v>
      </c>
      <c r="M2528" t="s">
        <v>547</v>
      </c>
      <c r="N2528" t="s">
        <v>546</v>
      </c>
      <c r="O2528" t="s">
        <v>547</v>
      </c>
      <c r="P2528" t="s">
        <v>548</v>
      </c>
      <c r="Q2528" t="s">
        <v>549</v>
      </c>
      <c r="R2528" t="s">
        <v>562</v>
      </c>
      <c r="S2528" t="s">
        <v>563</v>
      </c>
      <c r="T2528" s="113">
        <v>149</v>
      </c>
      <c r="U2528" t="s">
        <v>758</v>
      </c>
    </row>
    <row r="2529" spans="1:23" x14ac:dyDescent="0.25">
      <c r="A2529" t="s">
        <v>112</v>
      </c>
      <c r="B2529" t="s">
        <v>757</v>
      </c>
      <c r="C2529" t="s">
        <v>187</v>
      </c>
      <c r="D2529" t="s">
        <v>538</v>
      </c>
      <c r="F2529" t="s">
        <v>539</v>
      </c>
      <c r="G2529" t="s">
        <v>540</v>
      </c>
      <c r="H2529" t="s">
        <v>541</v>
      </c>
      <c r="I2529" t="s">
        <v>542</v>
      </c>
      <c r="J2529" t="s">
        <v>543</v>
      </c>
      <c r="K2529">
        <v>21</v>
      </c>
      <c r="L2529" t="s">
        <v>576</v>
      </c>
      <c r="M2529" t="s">
        <v>547</v>
      </c>
      <c r="N2529" t="s">
        <v>546</v>
      </c>
      <c r="O2529" t="s">
        <v>547</v>
      </c>
      <c r="P2529" t="s">
        <v>548</v>
      </c>
      <c r="Q2529" t="s">
        <v>549</v>
      </c>
      <c r="R2529" t="s">
        <v>564</v>
      </c>
      <c r="S2529" t="s">
        <v>565</v>
      </c>
      <c r="T2529" s="113">
        <v>295</v>
      </c>
      <c r="U2529" t="s">
        <v>758</v>
      </c>
    </row>
    <row r="2530" spans="1:23" x14ac:dyDescent="0.25">
      <c r="A2530" t="s">
        <v>112</v>
      </c>
      <c r="B2530" t="s">
        <v>757</v>
      </c>
      <c r="C2530" t="s">
        <v>187</v>
      </c>
      <c r="D2530" t="s">
        <v>538</v>
      </c>
      <c r="F2530" t="s">
        <v>539</v>
      </c>
      <c r="G2530" t="s">
        <v>540</v>
      </c>
      <c r="H2530" t="s">
        <v>541</v>
      </c>
      <c r="I2530" t="s">
        <v>542</v>
      </c>
      <c r="J2530" t="s">
        <v>543</v>
      </c>
      <c r="K2530">
        <v>21</v>
      </c>
      <c r="L2530" t="s">
        <v>576</v>
      </c>
      <c r="M2530" t="s">
        <v>547</v>
      </c>
      <c r="N2530" t="s">
        <v>546</v>
      </c>
      <c r="O2530" t="s">
        <v>547</v>
      </c>
      <c r="P2530" t="s">
        <v>548</v>
      </c>
      <c r="Q2530" t="s">
        <v>549</v>
      </c>
      <c r="R2530" t="s">
        <v>566</v>
      </c>
      <c r="S2530" t="s">
        <v>567</v>
      </c>
      <c r="T2530" s="113">
        <v>196</v>
      </c>
      <c r="U2530" t="s">
        <v>758</v>
      </c>
    </row>
    <row r="2531" spans="1:23" x14ac:dyDescent="0.25">
      <c r="A2531" t="s">
        <v>112</v>
      </c>
      <c r="B2531" t="s">
        <v>757</v>
      </c>
      <c r="C2531" t="s">
        <v>187</v>
      </c>
      <c r="D2531" t="s">
        <v>538</v>
      </c>
      <c r="F2531" t="s">
        <v>539</v>
      </c>
      <c r="G2531" t="s">
        <v>540</v>
      </c>
      <c r="H2531" t="s">
        <v>541</v>
      </c>
      <c r="I2531" t="s">
        <v>542</v>
      </c>
      <c r="J2531" t="s">
        <v>543</v>
      </c>
      <c r="K2531">
        <v>21</v>
      </c>
      <c r="L2531" t="s">
        <v>576</v>
      </c>
      <c r="M2531" t="s">
        <v>547</v>
      </c>
      <c r="N2531" t="s">
        <v>546</v>
      </c>
      <c r="O2531" t="s">
        <v>547</v>
      </c>
      <c r="P2531" t="s">
        <v>548</v>
      </c>
      <c r="Q2531" t="s">
        <v>549</v>
      </c>
      <c r="R2531" t="s">
        <v>568</v>
      </c>
      <c r="S2531" t="s">
        <v>569</v>
      </c>
      <c r="T2531" s="113">
        <v>2069</v>
      </c>
      <c r="U2531" t="s">
        <v>758</v>
      </c>
    </row>
    <row r="2532" spans="1:23" x14ac:dyDescent="0.25">
      <c r="A2532" t="s">
        <v>112</v>
      </c>
      <c r="B2532" t="s">
        <v>757</v>
      </c>
      <c r="C2532" t="s">
        <v>187</v>
      </c>
      <c r="D2532" t="s">
        <v>538</v>
      </c>
      <c r="F2532" t="s">
        <v>539</v>
      </c>
      <c r="G2532" t="s">
        <v>540</v>
      </c>
      <c r="H2532" t="s">
        <v>541</v>
      </c>
      <c r="I2532" t="s">
        <v>542</v>
      </c>
      <c r="J2532" t="s">
        <v>543</v>
      </c>
      <c r="K2532">
        <v>21</v>
      </c>
      <c r="L2532" t="s">
        <v>576</v>
      </c>
      <c r="M2532" t="s">
        <v>547</v>
      </c>
      <c r="N2532" t="s">
        <v>546</v>
      </c>
      <c r="O2532" t="s">
        <v>547</v>
      </c>
      <c r="P2532" t="s">
        <v>548</v>
      </c>
      <c r="Q2532" t="s">
        <v>549</v>
      </c>
      <c r="R2532" t="s">
        <v>572</v>
      </c>
      <c r="S2532" t="s">
        <v>573</v>
      </c>
      <c r="T2532" s="113">
        <v>17</v>
      </c>
      <c r="U2532" t="s">
        <v>758</v>
      </c>
    </row>
    <row r="2533" spans="1:23" s="49" customFormat="1" x14ac:dyDescent="0.25">
      <c r="A2533" s="49" t="s">
        <v>75</v>
      </c>
      <c r="B2533" s="49" t="s">
        <v>759</v>
      </c>
      <c r="C2533" s="49" t="s">
        <v>187</v>
      </c>
      <c r="D2533" s="49" t="s">
        <v>538</v>
      </c>
      <c r="F2533" s="49" t="s">
        <v>539</v>
      </c>
      <c r="G2533" s="49" t="s">
        <v>540</v>
      </c>
      <c r="H2533" s="49" t="s">
        <v>541</v>
      </c>
      <c r="I2533" s="49" t="s">
        <v>542</v>
      </c>
      <c r="J2533" s="49" t="s">
        <v>543</v>
      </c>
      <c r="K2533" s="49">
        <v>21</v>
      </c>
      <c r="L2533" s="49" t="s">
        <v>544</v>
      </c>
      <c r="M2533" s="49" t="s">
        <v>545</v>
      </c>
      <c r="N2533" s="49" t="s">
        <v>546</v>
      </c>
      <c r="O2533" s="49" t="s">
        <v>547</v>
      </c>
      <c r="P2533" s="49" t="s">
        <v>548</v>
      </c>
      <c r="Q2533" s="49" t="s">
        <v>549</v>
      </c>
      <c r="R2533" s="49" t="s">
        <v>131</v>
      </c>
      <c r="S2533" s="49" t="s">
        <v>550</v>
      </c>
      <c r="T2533" s="116">
        <v>20356</v>
      </c>
      <c r="U2533" s="49" t="s">
        <v>760</v>
      </c>
      <c r="V2533" s="50" t="s">
        <v>858</v>
      </c>
      <c r="W2533" s="116">
        <f>('ILO employment 2007'!T2534+'ILO employment 2007'!T2535+'ILO employment 2007'!T2536)</f>
        <v>6449.5</v>
      </c>
    </row>
    <row r="2534" spans="1:23" s="49" customFormat="1" x14ac:dyDescent="0.25">
      <c r="A2534" s="49" t="s">
        <v>75</v>
      </c>
      <c r="B2534" s="49" t="s">
        <v>759</v>
      </c>
      <c r="C2534" s="49" t="s">
        <v>187</v>
      </c>
      <c r="D2534" s="49" t="s">
        <v>538</v>
      </c>
      <c r="F2534" s="49" t="s">
        <v>539</v>
      </c>
      <c r="G2534" s="49" t="s">
        <v>540</v>
      </c>
      <c r="H2534" s="49" t="s">
        <v>541</v>
      </c>
      <c r="I2534" s="49" t="s">
        <v>542</v>
      </c>
      <c r="J2534" s="49" t="s">
        <v>543</v>
      </c>
      <c r="K2534" s="49">
        <v>21</v>
      </c>
      <c r="L2534" s="49" t="s">
        <v>544</v>
      </c>
      <c r="M2534" s="49" t="s">
        <v>545</v>
      </c>
      <c r="N2534" s="49" t="s">
        <v>546</v>
      </c>
      <c r="O2534" s="49" t="s">
        <v>547</v>
      </c>
      <c r="P2534" s="49" t="s">
        <v>548</v>
      </c>
      <c r="Q2534" s="49" t="s">
        <v>549</v>
      </c>
      <c r="R2534" s="49" t="s">
        <v>552</v>
      </c>
      <c r="S2534" s="49" t="s">
        <v>553</v>
      </c>
      <c r="T2534" s="116">
        <v>1511.3</v>
      </c>
      <c r="U2534" s="49" t="s">
        <v>760</v>
      </c>
      <c r="V2534" s="50" t="s">
        <v>859</v>
      </c>
      <c r="W2534" s="116">
        <f>('ILO employment 2007'!T2537+'ILO employment 2007'!T2538+'ILO employment 2007'!T2539+'ILO employment 2007'!T2540+'ILO employment 2007'!T2541+'ILO employment 2007'!T2542+'ILO employment 2007'!T2543)</f>
        <v>13906.7</v>
      </c>
    </row>
    <row r="2535" spans="1:23" s="49" customFormat="1" x14ac:dyDescent="0.25">
      <c r="A2535" s="49" t="s">
        <v>75</v>
      </c>
      <c r="B2535" s="49" t="s">
        <v>759</v>
      </c>
      <c r="C2535" s="49" t="s">
        <v>187</v>
      </c>
      <c r="D2535" s="49" t="s">
        <v>538</v>
      </c>
      <c r="F2535" s="49" t="s">
        <v>539</v>
      </c>
      <c r="G2535" s="49" t="s">
        <v>540</v>
      </c>
      <c r="H2535" s="49" t="s">
        <v>541</v>
      </c>
      <c r="I2535" s="49" t="s">
        <v>542</v>
      </c>
      <c r="J2535" s="49" t="s">
        <v>543</v>
      </c>
      <c r="K2535" s="49">
        <v>21</v>
      </c>
      <c r="L2535" s="49" t="s">
        <v>544</v>
      </c>
      <c r="M2535" s="49" t="s">
        <v>545</v>
      </c>
      <c r="N2535" s="49" t="s">
        <v>546</v>
      </c>
      <c r="O2535" s="49" t="s">
        <v>547</v>
      </c>
      <c r="P2535" s="49" t="s">
        <v>548</v>
      </c>
      <c r="Q2535" s="49" t="s">
        <v>549</v>
      </c>
      <c r="R2535" s="49" t="s">
        <v>554</v>
      </c>
      <c r="S2535" s="49" t="s">
        <v>555</v>
      </c>
      <c r="T2535" s="116">
        <v>2516.6</v>
      </c>
      <c r="U2535" s="49" t="s">
        <v>760</v>
      </c>
      <c r="V2535" s="50" t="s">
        <v>862</v>
      </c>
      <c r="W2535" s="116">
        <f>SUM(T2534:T2543)</f>
        <v>20356.2</v>
      </c>
    </row>
    <row r="2536" spans="1:23" s="49" customFormat="1" x14ac:dyDescent="0.25">
      <c r="A2536" s="49" t="s">
        <v>75</v>
      </c>
      <c r="B2536" s="49" t="s">
        <v>759</v>
      </c>
      <c r="C2536" s="49" t="s">
        <v>187</v>
      </c>
      <c r="D2536" s="49" t="s">
        <v>538</v>
      </c>
      <c r="F2536" s="49" t="s">
        <v>539</v>
      </c>
      <c r="G2536" s="49" t="s">
        <v>540</v>
      </c>
      <c r="H2536" s="49" t="s">
        <v>541</v>
      </c>
      <c r="I2536" s="49" t="s">
        <v>542</v>
      </c>
      <c r="J2536" s="49" t="s">
        <v>543</v>
      </c>
      <c r="K2536" s="49">
        <v>21</v>
      </c>
      <c r="L2536" s="49" t="s">
        <v>544</v>
      </c>
      <c r="M2536" s="49" t="s">
        <v>545</v>
      </c>
      <c r="N2536" s="49" t="s">
        <v>546</v>
      </c>
      <c r="O2536" s="49" t="s">
        <v>547</v>
      </c>
      <c r="P2536" s="49" t="s">
        <v>548</v>
      </c>
      <c r="Q2536" s="49" t="s">
        <v>549</v>
      </c>
      <c r="R2536" s="49" t="s">
        <v>556</v>
      </c>
      <c r="S2536" s="49" t="s">
        <v>557</v>
      </c>
      <c r="T2536" s="116">
        <v>2421.6</v>
      </c>
      <c r="U2536" s="49" t="s">
        <v>760</v>
      </c>
      <c r="V2536" s="50"/>
      <c r="W2536" s="116"/>
    </row>
    <row r="2537" spans="1:23" s="49" customFormat="1" x14ac:dyDescent="0.25">
      <c r="A2537" s="49" t="s">
        <v>75</v>
      </c>
      <c r="B2537" s="49" t="s">
        <v>759</v>
      </c>
      <c r="C2537" s="49" t="s">
        <v>187</v>
      </c>
      <c r="D2537" s="49" t="s">
        <v>538</v>
      </c>
      <c r="F2537" s="49" t="s">
        <v>539</v>
      </c>
      <c r="G2537" s="49" t="s">
        <v>540</v>
      </c>
      <c r="H2537" s="49" t="s">
        <v>541</v>
      </c>
      <c r="I2537" s="49" t="s">
        <v>542</v>
      </c>
      <c r="J2537" s="49" t="s">
        <v>543</v>
      </c>
      <c r="K2537" s="49">
        <v>21</v>
      </c>
      <c r="L2537" s="49" t="s">
        <v>544</v>
      </c>
      <c r="M2537" s="49" t="s">
        <v>545</v>
      </c>
      <c r="N2537" s="49" t="s">
        <v>546</v>
      </c>
      <c r="O2537" s="49" t="s">
        <v>547</v>
      </c>
      <c r="P2537" s="49" t="s">
        <v>548</v>
      </c>
      <c r="Q2537" s="49" t="s">
        <v>549</v>
      </c>
      <c r="R2537" s="49" t="s">
        <v>558</v>
      </c>
      <c r="S2537" s="49" t="s">
        <v>559</v>
      </c>
      <c r="T2537" s="116">
        <v>1886.2</v>
      </c>
      <c r="U2537" s="49" t="s">
        <v>760</v>
      </c>
      <c r="V2537" s="50"/>
      <c r="W2537" s="116"/>
    </row>
    <row r="2538" spans="1:23" s="49" customFormat="1" x14ac:dyDescent="0.25">
      <c r="A2538" s="49" t="s">
        <v>75</v>
      </c>
      <c r="B2538" s="49" t="s">
        <v>759</v>
      </c>
      <c r="C2538" s="49" t="s">
        <v>187</v>
      </c>
      <c r="D2538" s="49" t="s">
        <v>538</v>
      </c>
      <c r="F2538" s="49" t="s">
        <v>539</v>
      </c>
      <c r="G2538" s="49" t="s">
        <v>540</v>
      </c>
      <c r="H2538" s="49" t="s">
        <v>541</v>
      </c>
      <c r="I2538" s="49" t="s">
        <v>542</v>
      </c>
      <c r="J2538" s="49" t="s">
        <v>543</v>
      </c>
      <c r="K2538" s="49">
        <v>21</v>
      </c>
      <c r="L2538" s="49" t="s">
        <v>544</v>
      </c>
      <c r="M2538" s="49" t="s">
        <v>545</v>
      </c>
      <c r="N2538" s="49" t="s">
        <v>546</v>
      </c>
      <c r="O2538" s="49" t="s">
        <v>547</v>
      </c>
      <c r="P2538" s="49" t="s">
        <v>548</v>
      </c>
      <c r="Q2538" s="49" t="s">
        <v>549</v>
      </c>
      <c r="R2538" s="49" t="s">
        <v>560</v>
      </c>
      <c r="S2538" s="49" t="s">
        <v>561</v>
      </c>
      <c r="T2538" s="116">
        <v>3138.9</v>
      </c>
      <c r="U2538" s="49" t="s">
        <v>760</v>
      </c>
      <c r="V2538" s="50"/>
      <c r="W2538" s="116"/>
    </row>
    <row r="2539" spans="1:23" s="49" customFormat="1" x14ac:dyDescent="0.25">
      <c r="A2539" s="49" t="s">
        <v>75</v>
      </c>
      <c r="B2539" s="49" t="s">
        <v>759</v>
      </c>
      <c r="C2539" s="49" t="s">
        <v>187</v>
      </c>
      <c r="D2539" s="49" t="s">
        <v>538</v>
      </c>
      <c r="F2539" s="49" t="s">
        <v>539</v>
      </c>
      <c r="G2539" s="49" t="s">
        <v>540</v>
      </c>
      <c r="H2539" s="49" t="s">
        <v>541</v>
      </c>
      <c r="I2539" s="49" t="s">
        <v>542</v>
      </c>
      <c r="J2539" s="49" t="s">
        <v>543</v>
      </c>
      <c r="K2539" s="49">
        <v>21</v>
      </c>
      <c r="L2539" s="49" t="s">
        <v>544</v>
      </c>
      <c r="M2539" s="49" t="s">
        <v>545</v>
      </c>
      <c r="N2539" s="49" t="s">
        <v>546</v>
      </c>
      <c r="O2539" s="49" t="s">
        <v>547</v>
      </c>
      <c r="P2539" s="49" t="s">
        <v>548</v>
      </c>
      <c r="Q2539" s="49" t="s">
        <v>549</v>
      </c>
      <c r="R2539" s="49" t="s">
        <v>562</v>
      </c>
      <c r="S2539" s="49" t="s">
        <v>563</v>
      </c>
      <c r="T2539" s="116">
        <v>503.8</v>
      </c>
      <c r="U2539" s="49" t="s">
        <v>760</v>
      </c>
      <c r="V2539" s="50"/>
      <c r="W2539" s="116"/>
    </row>
    <row r="2540" spans="1:23" s="49" customFormat="1" x14ac:dyDescent="0.25">
      <c r="A2540" s="49" t="s">
        <v>75</v>
      </c>
      <c r="B2540" s="49" t="s">
        <v>759</v>
      </c>
      <c r="C2540" s="49" t="s">
        <v>187</v>
      </c>
      <c r="D2540" s="49" t="s">
        <v>538</v>
      </c>
      <c r="F2540" s="49" t="s">
        <v>539</v>
      </c>
      <c r="G2540" s="49" t="s">
        <v>540</v>
      </c>
      <c r="H2540" s="49" t="s">
        <v>541</v>
      </c>
      <c r="I2540" s="49" t="s">
        <v>542</v>
      </c>
      <c r="J2540" s="49" t="s">
        <v>543</v>
      </c>
      <c r="K2540" s="49">
        <v>21</v>
      </c>
      <c r="L2540" s="49" t="s">
        <v>544</v>
      </c>
      <c r="M2540" s="49" t="s">
        <v>545</v>
      </c>
      <c r="N2540" s="49" t="s">
        <v>546</v>
      </c>
      <c r="O2540" s="49" t="s">
        <v>547</v>
      </c>
      <c r="P2540" s="49" t="s">
        <v>548</v>
      </c>
      <c r="Q2540" s="49" t="s">
        <v>549</v>
      </c>
      <c r="R2540" s="49" t="s">
        <v>564</v>
      </c>
      <c r="S2540" s="49" t="s">
        <v>565</v>
      </c>
      <c r="T2540" s="116">
        <v>3357.5</v>
      </c>
      <c r="U2540" s="49" t="s">
        <v>760</v>
      </c>
      <c r="V2540" s="50"/>
      <c r="W2540" s="116"/>
    </row>
    <row r="2541" spans="1:23" s="49" customFormat="1" x14ac:dyDescent="0.25">
      <c r="A2541" s="49" t="s">
        <v>75</v>
      </c>
      <c r="B2541" s="49" t="s">
        <v>759</v>
      </c>
      <c r="C2541" s="49" t="s">
        <v>187</v>
      </c>
      <c r="D2541" s="49" t="s">
        <v>538</v>
      </c>
      <c r="F2541" s="49" t="s">
        <v>539</v>
      </c>
      <c r="G2541" s="49" t="s">
        <v>540</v>
      </c>
      <c r="H2541" s="49" t="s">
        <v>541</v>
      </c>
      <c r="I2541" s="49" t="s">
        <v>542</v>
      </c>
      <c r="J2541" s="49" t="s">
        <v>543</v>
      </c>
      <c r="K2541" s="49">
        <v>21</v>
      </c>
      <c r="L2541" s="49" t="s">
        <v>544</v>
      </c>
      <c r="M2541" s="49" t="s">
        <v>545</v>
      </c>
      <c r="N2541" s="49" t="s">
        <v>546</v>
      </c>
      <c r="O2541" s="49" t="s">
        <v>547</v>
      </c>
      <c r="P2541" s="49" t="s">
        <v>548</v>
      </c>
      <c r="Q2541" s="49" t="s">
        <v>549</v>
      </c>
      <c r="R2541" s="49" t="s">
        <v>566</v>
      </c>
      <c r="S2541" s="49" t="s">
        <v>567</v>
      </c>
      <c r="T2541" s="116">
        <v>1881.5</v>
      </c>
      <c r="U2541" s="49" t="s">
        <v>760</v>
      </c>
      <c r="V2541" s="50"/>
      <c r="W2541" s="116"/>
    </row>
    <row r="2542" spans="1:23" s="49" customFormat="1" x14ac:dyDescent="0.25">
      <c r="A2542" s="49" t="s">
        <v>75</v>
      </c>
      <c r="B2542" s="49" t="s">
        <v>759</v>
      </c>
      <c r="C2542" s="49" t="s">
        <v>187</v>
      </c>
      <c r="D2542" s="49" t="s">
        <v>538</v>
      </c>
      <c r="F2542" s="49" t="s">
        <v>539</v>
      </c>
      <c r="G2542" s="49" t="s">
        <v>540</v>
      </c>
      <c r="H2542" s="49" t="s">
        <v>541</v>
      </c>
      <c r="I2542" s="49" t="s">
        <v>542</v>
      </c>
      <c r="J2542" s="49" t="s">
        <v>543</v>
      </c>
      <c r="K2542" s="49">
        <v>21</v>
      </c>
      <c r="L2542" s="49" t="s">
        <v>544</v>
      </c>
      <c r="M2542" s="49" t="s">
        <v>545</v>
      </c>
      <c r="N2542" s="49" t="s">
        <v>546</v>
      </c>
      <c r="O2542" s="49" t="s">
        <v>547</v>
      </c>
      <c r="P2542" s="49" t="s">
        <v>548</v>
      </c>
      <c r="Q2542" s="49" t="s">
        <v>549</v>
      </c>
      <c r="R2542" s="49" t="s">
        <v>568</v>
      </c>
      <c r="S2542" s="49" t="s">
        <v>569</v>
      </c>
      <c r="T2542" s="116">
        <v>3050.5</v>
      </c>
      <c r="U2542" s="49" t="s">
        <v>760</v>
      </c>
      <c r="V2542" s="50"/>
      <c r="W2542" s="116"/>
    </row>
    <row r="2543" spans="1:23" s="49" customFormat="1" x14ac:dyDescent="0.25">
      <c r="A2543" s="49" t="s">
        <v>75</v>
      </c>
      <c r="B2543" s="49" t="s">
        <v>759</v>
      </c>
      <c r="C2543" s="49" t="s">
        <v>187</v>
      </c>
      <c r="D2543" s="49" t="s">
        <v>538</v>
      </c>
      <c r="F2543" s="49" t="s">
        <v>539</v>
      </c>
      <c r="G2543" s="49" t="s">
        <v>540</v>
      </c>
      <c r="H2543" s="49" t="s">
        <v>541</v>
      </c>
      <c r="I2543" s="49" t="s">
        <v>542</v>
      </c>
      <c r="J2543" s="49" t="s">
        <v>543</v>
      </c>
      <c r="K2543" s="49">
        <v>21</v>
      </c>
      <c r="L2543" s="49" t="s">
        <v>544</v>
      </c>
      <c r="M2543" s="49" t="s">
        <v>545</v>
      </c>
      <c r="N2543" s="49" t="s">
        <v>546</v>
      </c>
      <c r="O2543" s="49" t="s">
        <v>547</v>
      </c>
      <c r="P2543" s="49" t="s">
        <v>548</v>
      </c>
      <c r="Q2543" s="49" t="s">
        <v>549</v>
      </c>
      <c r="R2543" s="49" t="s">
        <v>570</v>
      </c>
      <c r="S2543" s="49" t="s">
        <v>571</v>
      </c>
      <c r="T2543" s="116">
        <v>88.3</v>
      </c>
      <c r="U2543" s="49" t="s">
        <v>760</v>
      </c>
      <c r="V2543" s="50"/>
      <c r="W2543" s="116"/>
    </row>
    <row r="2544" spans="1:23" s="12" customFormat="1" x14ac:dyDescent="0.25">
      <c r="A2544" s="12" t="s">
        <v>75</v>
      </c>
      <c r="B2544" s="12" t="s">
        <v>759</v>
      </c>
      <c r="C2544" s="12" t="s">
        <v>187</v>
      </c>
      <c r="D2544" s="12" t="s">
        <v>538</v>
      </c>
      <c r="F2544" s="12" t="s">
        <v>539</v>
      </c>
      <c r="G2544" s="12" t="s">
        <v>540</v>
      </c>
      <c r="H2544" s="12" t="s">
        <v>541</v>
      </c>
      <c r="I2544" s="12" t="s">
        <v>542</v>
      </c>
      <c r="J2544" s="12" t="s">
        <v>543</v>
      </c>
      <c r="K2544" s="12">
        <v>21</v>
      </c>
      <c r="L2544" s="12" t="s">
        <v>574</v>
      </c>
      <c r="M2544" s="12" t="s">
        <v>575</v>
      </c>
      <c r="N2544" s="12" t="s">
        <v>546</v>
      </c>
      <c r="O2544" s="12" t="s">
        <v>547</v>
      </c>
      <c r="P2544" s="12" t="s">
        <v>548</v>
      </c>
      <c r="Q2544" s="12" t="s">
        <v>549</v>
      </c>
      <c r="R2544" s="12" t="s">
        <v>131</v>
      </c>
      <c r="S2544" s="12" t="s">
        <v>550</v>
      </c>
      <c r="T2544" s="117">
        <v>11987.3</v>
      </c>
      <c r="U2544" s="12" t="s">
        <v>760</v>
      </c>
      <c r="V2544" s="52"/>
      <c r="W2544" s="117"/>
    </row>
    <row r="2545" spans="1:21" x14ac:dyDescent="0.25">
      <c r="A2545" t="s">
        <v>75</v>
      </c>
      <c r="B2545" t="s">
        <v>759</v>
      </c>
      <c r="C2545" t="s">
        <v>187</v>
      </c>
      <c r="D2545" t="s">
        <v>538</v>
      </c>
      <c r="F2545" t="s">
        <v>539</v>
      </c>
      <c r="G2545" t="s">
        <v>540</v>
      </c>
      <c r="H2545" t="s">
        <v>541</v>
      </c>
      <c r="I2545" t="s">
        <v>542</v>
      </c>
      <c r="J2545" t="s">
        <v>543</v>
      </c>
      <c r="K2545">
        <v>21</v>
      </c>
      <c r="L2545" t="s">
        <v>574</v>
      </c>
      <c r="M2545" t="s">
        <v>575</v>
      </c>
      <c r="N2545" t="s">
        <v>546</v>
      </c>
      <c r="O2545" t="s">
        <v>547</v>
      </c>
      <c r="P2545" t="s">
        <v>548</v>
      </c>
      <c r="Q2545" t="s">
        <v>549</v>
      </c>
      <c r="R2545" t="s">
        <v>552</v>
      </c>
      <c r="S2545" t="s">
        <v>553</v>
      </c>
      <c r="T2545" s="113">
        <v>1027.0999999999999</v>
      </c>
      <c r="U2545" t="s">
        <v>760</v>
      </c>
    </row>
    <row r="2546" spans="1:21" x14ac:dyDescent="0.25">
      <c r="A2546" t="s">
        <v>75</v>
      </c>
      <c r="B2546" t="s">
        <v>759</v>
      </c>
      <c r="C2546" t="s">
        <v>187</v>
      </c>
      <c r="D2546" t="s">
        <v>538</v>
      </c>
      <c r="F2546" t="s">
        <v>539</v>
      </c>
      <c r="G2546" t="s">
        <v>540</v>
      </c>
      <c r="H2546" t="s">
        <v>541</v>
      </c>
      <c r="I2546" t="s">
        <v>542</v>
      </c>
      <c r="J2546" t="s">
        <v>543</v>
      </c>
      <c r="K2546">
        <v>21</v>
      </c>
      <c r="L2546" t="s">
        <v>574</v>
      </c>
      <c r="M2546" t="s">
        <v>575</v>
      </c>
      <c r="N2546" t="s">
        <v>546</v>
      </c>
      <c r="O2546" t="s">
        <v>547</v>
      </c>
      <c r="P2546" t="s">
        <v>548</v>
      </c>
      <c r="Q2546" t="s">
        <v>549</v>
      </c>
      <c r="R2546" t="s">
        <v>554</v>
      </c>
      <c r="S2546" t="s">
        <v>555</v>
      </c>
      <c r="T2546" s="113">
        <v>1189.0999999999999</v>
      </c>
      <c r="U2546" t="s">
        <v>760</v>
      </c>
    </row>
    <row r="2547" spans="1:21" x14ac:dyDescent="0.25">
      <c r="A2547" t="s">
        <v>75</v>
      </c>
      <c r="B2547" t="s">
        <v>759</v>
      </c>
      <c r="C2547" t="s">
        <v>187</v>
      </c>
      <c r="D2547" t="s">
        <v>538</v>
      </c>
      <c r="F2547" t="s">
        <v>539</v>
      </c>
      <c r="G2547" t="s">
        <v>540</v>
      </c>
      <c r="H2547" t="s">
        <v>541</v>
      </c>
      <c r="I2547" t="s">
        <v>542</v>
      </c>
      <c r="J2547" t="s">
        <v>543</v>
      </c>
      <c r="K2547">
        <v>21</v>
      </c>
      <c r="L2547" t="s">
        <v>574</v>
      </c>
      <c r="M2547" t="s">
        <v>575</v>
      </c>
      <c r="N2547" t="s">
        <v>546</v>
      </c>
      <c r="O2547" t="s">
        <v>547</v>
      </c>
      <c r="P2547" t="s">
        <v>548</v>
      </c>
      <c r="Q2547" t="s">
        <v>549</v>
      </c>
      <c r="R2547" t="s">
        <v>556</v>
      </c>
      <c r="S2547" t="s">
        <v>557</v>
      </c>
      <c r="T2547" s="113">
        <v>1343.3</v>
      </c>
      <c r="U2547" t="s">
        <v>760</v>
      </c>
    </row>
    <row r="2548" spans="1:21" x14ac:dyDescent="0.25">
      <c r="A2548" t="s">
        <v>75</v>
      </c>
      <c r="B2548" t="s">
        <v>759</v>
      </c>
      <c r="C2548" t="s">
        <v>187</v>
      </c>
      <c r="D2548" t="s">
        <v>538</v>
      </c>
      <c r="F2548" t="s">
        <v>539</v>
      </c>
      <c r="G2548" t="s">
        <v>540</v>
      </c>
      <c r="H2548" t="s">
        <v>541</v>
      </c>
      <c r="I2548" t="s">
        <v>542</v>
      </c>
      <c r="J2548" t="s">
        <v>543</v>
      </c>
      <c r="K2548">
        <v>21</v>
      </c>
      <c r="L2548" t="s">
        <v>574</v>
      </c>
      <c r="M2548" t="s">
        <v>575</v>
      </c>
      <c r="N2548" t="s">
        <v>546</v>
      </c>
      <c r="O2548" t="s">
        <v>547</v>
      </c>
      <c r="P2548" t="s">
        <v>548</v>
      </c>
      <c r="Q2548" t="s">
        <v>549</v>
      </c>
      <c r="R2548" t="s">
        <v>558</v>
      </c>
      <c r="S2548" t="s">
        <v>559</v>
      </c>
      <c r="T2548" s="113">
        <v>653.4</v>
      </c>
      <c r="U2548" t="s">
        <v>760</v>
      </c>
    </row>
    <row r="2549" spans="1:21" x14ac:dyDescent="0.25">
      <c r="A2549" t="s">
        <v>75</v>
      </c>
      <c r="B2549" t="s">
        <v>759</v>
      </c>
      <c r="C2549" t="s">
        <v>187</v>
      </c>
      <c r="D2549" t="s">
        <v>538</v>
      </c>
      <c r="F2549" t="s">
        <v>539</v>
      </c>
      <c r="G2549" t="s">
        <v>540</v>
      </c>
      <c r="H2549" t="s">
        <v>541</v>
      </c>
      <c r="I2549" t="s">
        <v>542</v>
      </c>
      <c r="J2549" t="s">
        <v>543</v>
      </c>
      <c r="K2549">
        <v>21</v>
      </c>
      <c r="L2549" t="s">
        <v>574</v>
      </c>
      <c r="M2549" t="s">
        <v>575</v>
      </c>
      <c r="N2549" t="s">
        <v>546</v>
      </c>
      <c r="O2549" t="s">
        <v>547</v>
      </c>
      <c r="P2549" t="s">
        <v>548</v>
      </c>
      <c r="Q2549" t="s">
        <v>549</v>
      </c>
      <c r="R2549" t="s">
        <v>560</v>
      </c>
      <c r="S2549" t="s">
        <v>561</v>
      </c>
      <c r="T2549" s="113">
        <v>1139.0999999999999</v>
      </c>
      <c r="U2549" t="s">
        <v>760</v>
      </c>
    </row>
    <row r="2550" spans="1:21" x14ac:dyDescent="0.25">
      <c r="A2550" t="s">
        <v>75</v>
      </c>
      <c r="B2550" t="s">
        <v>759</v>
      </c>
      <c r="C2550" t="s">
        <v>187</v>
      </c>
      <c r="D2550" t="s">
        <v>538</v>
      </c>
      <c r="F2550" t="s">
        <v>539</v>
      </c>
      <c r="G2550" t="s">
        <v>540</v>
      </c>
      <c r="H2550" t="s">
        <v>541</v>
      </c>
      <c r="I2550" t="s">
        <v>542</v>
      </c>
      <c r="J2550" t="s">
        <v>543</v>
      </c>
      <c r="K2550">
        <v>21</v>
      </c>
      <c r="L2550" t="s">
        <v>574</v>
      </c>
      <c r="M2550" t="s">
        <v>575</v>
      </c>
      <c r="N2550" t="s">
        <v>546</v>
      </c>
      <c r="O2550" t="s">
        <v>547</v>
      </c>
      <c r="P2550" t="s">
        <v>548</v>
      </c>
      <c r="Q2550" t="s">
        <v>549</v>
      </c>
      <c r="R2550" t="s">
        <v>562</v>
      </c>
      <c r="S2550" t="s">
        <v>563</v>
      </c>
      <c r="T2550" s="113">
        <v>392.2</v>
      </c>
      <c r="U2550" t="s">
        <v>760</v>
      </c>
    </row>
    <row r="2551" spans="1:21" x14ac:dyDescent="0.25">
      <c r="A2551" t="s">
        <v>75</v>
      </c>
      <c r="B2551" t="s">
        <v>759</v>
      </c>
      <c r="C2551" t="s">
        <v>187</v>
      </c>
      <c r="D2551" t="s">
        <v>538</v>
      </c>
      <c r="F2551" t="s">
        <v>539</v>
      </c>
      <c r="G2551" t="s">
        <v>540</v>
      </c>
      <c r="H2551" t="s">
        <v>541</v>
      </c>
      <c r="I2551" t="s">
        <v>542</v>
      </c>
      <c r="J2551" t="s">
        <v>543</v>
      </c>
      <c r="K2551">
        <v>21</v>
      </c>
      <c r="L2551" t="s">
        <v>574</v>
      </c>
      <c r="M2551" t="s">
        <v>575</v>
      </c>
      <c r="N2551" t="s">
        <v>546</v>
      </c>
      <c r="O2551" t="s">
        <v>547</v>
      </c>
      <c r="P2551" t="s">
        <v>548</v>
      </c>
      <c r="Q2551" t="s">
        <v>549</v>
      </c>
      <c r="R2551" t="s">
        <v>564</v>
      </c>
      <c r="S2551" t="s">
        <v>565</v>
      </c>
      <c r="T2551" s="113">
        <v>3150</v>
      </c>
      <c r="U2551" t="s">
        <v>760</v>
      </c>
    </row>
    <row r="2552" spans="1:21" x14ac:dyDescent="0.25">
      <c r="A2552" t="s">
        <v>75</v>
      </c>
      <c r="B2552" t="s">
        <v>759</v>
      </c>
      <c r="C2552" t="s">
        <v>187</v>
      </c>
      <c r="D2552" t="s">
        <v>538</v>
      </c>
      <c r="F2552" t="s">
        <v>539</v>
      </c>
      <c r="G2552" t="s">
        <v>540</v>
      </c>
      <c r="H2552" t="s">
        <v>541</v>
      </c>
      <c r="I2552" t="s">
        <v>542</v>
      </c>
      <c r="J2552" t="s">
        <v>543</v>
      </c>
      <c r="K2552">
        <v>21</v>
      </c>
      <c r="L2552" t="s">
        <v>574</v>
      </c>
      <c r="M2552" t="s">
        <v>575</v>
      </c>
      <c r="N2552" t="s">
        <v>546</v>
      </c>
      <c r="O2552" t="s">
        <v>547</v>
      </c>
      <c r="P2552" t="s">
        <v>548</v>
      </c>
      <c r="Q2552" t="s">
        <v>549</v>
      </c>
      <c r="R2552" t="s">
        <v>566</v>
      </c>
      <c r="S2552" t="s">
        <v>567</v>
      </c>
      <c r="T2552" s="113">
        <v>1630.5</v>
      </c>
      <c r="U2552" t="s">
        <v>760</v>
      </c>
    </row>
    <row r="2553" spans="1:21" x14ac:dyDescent="0.25">
      <c r="A2553" t="s">
        <v>75</v>
      </c>
      <c r="B2553" t="s">
        <v>759</v>
      </c>
      <c r="C2553" t="s">
        <v>187</v>
      </c>
      <c r="D2553" t="s">
        <v>538</v>
      </c>
      <c r="F2553" t="s">
        <v>539</v>
      </c>
      <c r="G2553" t="s">
        <v>540</v>
      </c>
      <c r="H2553" t="s">
        <v>541</v>
      </c>
      <c r="I2553" t="s">
        <v>542</v>
      </c>
      <c r="J2553" t="s">
        <v>543</v>
      </c>
      <c r="K2553">
        <v>21</v>
      </c>
      <c r="L2553" t="s">
        <v>574</v>
      </c>
      <c r="M2553" t="s">
        <v>575</v>
      </c>
      <c r="N2553" t="s">
        <v>546</v>
      </c>
      <c r="O2553" t="s">
        <v>547</v>
      </c>
      <c r="P2553" t="s">
        <v>548</v>
      </c>
      <c r="Q2553" t="s">
        <v>549</v>
      </c>
      <c r="R2553" t="s">
        <v>568</v>
      </c>
      <c r="S2553" t="s">
        <v>569</v>
      </c>
      <c r="T2553" s="113">
        <v>1382.8</v>
      </c>
      <c r="U2553" t="s">
        <v>760</v>
      </c>
    </row>
    <row r="2554" spans="1:21" x14ac:dyDescent="0.25">
      <c r="A2554" t="s">
        <v>75</v>
      </c>
      <c r="B2554" t="s">
        <v>759</v>
      </c>
      <c r="C2554" t="s">
        <v>187</v>
      </c>
      <c r="D2554" t="s">
        <v>538</v>
      </c>
      <c r="F2554" t="s">
        <v>539</v>
      </c>
      <c r="G2554" t="s">
        <v>540</v>
      </c>
      <c r="H2554" t="s">
        <v>541</v>
      </c>
      <c r="I2554" t="s">
        <v>542</v>
      </c>
      <c r="J2554" t="s">
        <v>543</v>
      </c>
      <c r="K2554">
        <v>21</v>
      </c>
      <c r="L2554" t="s">
        <v>574</v>
      </c>
      <c r="M2554" t="s">
        <v>575</v>
      </c>
      <c r="N2554" t="s">
        <v>546</v>
      </c>
      <c r="O2554" t="s">
        <v>547</v>
      </c>
      <c r="P2554" t="s">
        <v>548</v>
      </c>
      <c r="Q2554" t="s">
        <v>549</v>
      </c>
      <c r="R2554" t="s">
        <v>570</v>
      </c>
      <c r="S2554" t="s">
        <v>571</v>
      </c>
      <c r="T2554" s="113">
        <v>79.599999999999994</v>
      </c>
      <c r="U2554" t="s">
        <v>760</v>
      </c>
    </row>
    <row r="2555" spans="1:21" x14ac:dyDescent="0.25">
      <c r="A2555" t="s">
        <v>75</v>
      </c>
      <c r="B2555" t="s">
        <v>759</v>
      </c>
      <c r="C2555" t="s">
        <v>187</v>
      </c>
      <c r="D2555" t="s">
        <v>538</v>
      </c>
      <c r="F2555" t="s">
        <v>539</v>
      </c>
      <c r="G2555" t="s">
        <v>540</v>
      </c>
      <c r="H2555" t="s">
        <v>541</v>
      </c>
      <c r="I2555" t="s">
        <v>542</v>
      </c>
      <c r="J2555" t="s">
        <v>543</v>
      </c>
      <c r="K2555">
        <v>21</v>
      </c>
      <c r="L2555" t="s">
        <v>576</v>
      </c>
      <c r="M2555" t="s">
        <v>547</v>
      </c>
      <c r="N2555" t="s">
        <v>546</v>
      </c>
      <c r="O2555" t="s">
        <v>547</v>
      </c>
      <c r="P2555" t="s">
        <v>548</v>
      </c>
      <c r="Q2555" t="s">
        <v>549</v>
      </c>
      <c r="R2555" t="s">
        <v>131</v>
      </c>
      <c r="S2555" t="s">
        <v>550</v>
      </c>
      <c r="T2555" s="113">
        <v>8368.7999999999993</v>
      </c>
      <c r="U2555" t="s">
        <v>760</v>
      </c>
    </row>
    <row r="2556" spans="1:21" x14ac:dyDescent="0.25">
      <c r="A2556" t="s">
        <v>75</v>
      </c>
      <c r="B2556" t="s">
        <v>759</v>
      </c>
      <c r="C2556" t="s">
        <v>187</v>
      </c>
      <c r="D2556" t="s">
        <v>538</v>
      </c>
      <c r="F2556" t="s">
        <v>539</v>
      </c>
      <c r="G2556" t="s">
        <v>540</v>
      </c>
      <c r="H2556" t="s">
        <v>541</v>
      </c>
      <c r="I2556" t="s">
        <v>542</v>
      </c>
      <c r="J2556" t="s">
        <v>543</v>
      </c>
      <c r="K2556">
        <v>21</v>
      </c>
      <c r="L2556" t="s">
        <v>576</v>
      </c>
      <c r="M2556" t="s">
        <v>547</v>
      </c>
      <c r="N2556" t="s">
        <v>546</v>
      </c>
      <c r="O2556" t="s">
        <v>547</v>
      </c>
      <c r="P2556" t="s">
        <v>548</v>
      </c>
      <c r="Q2556" t="s">
        <v>549</v>
      </c>
      <c r="R2556" t="s">
        <v>552</v>
      </c>
      <c r="S2556" t="s">
        <v>553</v>
      </c>
      <c r="T2556" s="113">
        <v>484.1</v>
      </c>
      <c r="U2556" t="s">
        <v>760</v>
      </c>
    </row>
    <row r="2557" spans="1:21" x14ac:dyDescent="0.25">
      <c r="A2557" t="s">
        <v>75</v>
      </c>
      <c r="B2557" t="s">
        <v>759</v>
      </c>
      <c r="C2557" t="s">
        <v>187</v>
      </c>
      <c r="D2557" t="s">
        <v>538</v>
      </c>
      <c r="F2557" t="s">
        <v>539</v>
      </c>
      <c r="G2557" t="s">
        <v>540</v>
      </c>
      <c r="H2557" t="s">
        <v>541</v>
      </c>
      <c r="I2557" t="s">
        <v>542</v>
      </c>
      <c r="J2557" t="s">
        <v>543</v>
      </c>
      <c r="K2557">
        <v>21</v>
      </c>
      <c r="L2557" t="s">
        <v>576</v>
      </c>
      <c r="M2557" t="s">
        <v>547</v>
      </c>
      <c r="N2557" t="s">
        <v>546</v>
      </c>
      <c r="O2557" t="s">
        <v>547</v>
      </c>
      <c r="P2557" t="s">
        <v>548</v>
      </c>
      <c r="Q2557" t="s">
        <v>549</v>
      </c>
      <c r="R2557" t="s">
        <v>554</v>
      </c>
      <c r="S2557" t="s">
        <v>555</v>
      </c>
      <c r="T2557" s="113">
        <v>1327.5</v>
      </c>
      <c r="U2557" t="s">
        <v>760</v>
      </c>
    </row>
    <row r="2558" spans="1:21" x14ac:dyDescent="0.25">
      <c r="A2558" t="s">
        <v>75</v>
      </c>
      <c r="B2558" t="s">
        <v>759</v>
      </c>
      <c r="C2558" t="s">
        <v>187</v>
      </c>
      <c r="D2558" t="s">
        <v>538</v>
      </c>
      <c r="F2558" t="s">
        <v>539</v>
      </c>
      <c r="G2558" t="s">
        <v>540</v>
      </c>
      <c r="H2558" t="s">
        <v>541</v>
      </c>
      <c r="I2558" t="s">
        <v>542</v>
      </c>
      <c r="J2558" t="s">
        <v>543</v>
      </c>
      <c r="K2558">
        <v>21</v>
      </c>
      <c r="L2558" t="s">
        <v>576</v>
      </c>
      <c r="M2558" t="s">
        <v>547</v>
      </c>
      <c r="N2558" t="s">
        <v>546</v>
      </c>
      <c r="O2558" t="s">
        <v>547</v>
      </c>
      <c r="P2558" t="s">
        <v>548</v>
      </c>
      <c r="Q2558" t="s">
        <v>549</v>
      </c>
      <c r="R2558" t="s">
        <v>556</v>
      </c>
      <c r="S2558" t="s">
        <v>557</v>
      </c>
      <c r="T2558" s="113">
        <v>1078.3</v>
      </c>
      <c r="U2558" t="s">
        <v>760</v>
      </c>
    </row>
    <row r="2559" spans="1:21" x14ac:dyDescent="0.25">
      <c r="A2559" t="s">
        <v>75</v>
      </c>
      <c r="B2559" t="s">
        <v>759</v>
      </c>
      <c r="C2559" t="s">
        <v>187</v>
      </c>
      <c r="D2559" t="s">
        <v>538</v>
      </c>
      <c r="F2559" t="s">
        <v>539</v>
      </c>
      <c r="G2559" t="s">
        <v>540</v>
      </c>
      <c r="H2559" t="s">
        <v>541</v>
      </c>
      <c r="I2559" t="s">
        <v>542</v>
      </c>
      <c r="J2559" t="s">
        <v>543</v>
      </c>
      <c r="K2559">
        <v>21</v>
      </c>
      <c r="L2559" t="s">
        <v>576</v>
      </c>
      <c r="M2559" t="s">
        <v>547</v>
      </c>
      <c r="N2559" t="s">
        <v>546</v>
      </c>
      <c r="O2559" t="s">
        <v>547</v>
      </c>
      <c r="P2559" t="s">
        <v>548</v>
      </c>
      <c r="Q2559" t="s">
        <v>549</v>
      </c>
      <c r="R2559" t="s">
        <v>558</v>
      </c>
      <c r="S2559" t="s">
        <v>559</v>
      </c>
      <c r="T2559" s="113">
        <v>1232.7</v>
      </c>
      <c r="U2559" t="s">
        <v>760</v>
      </c>
    </row>
    <row r="2560" spans="1:21" x14ac:dyDescent="0.25">
      <c r="A2560" t="s">
        <v>75</v>
      </c>
      <c r="B2560" t="s">
        <v>759</v>
      </c>
      <c r="C2560" t="s">
        <v>187</v>
      </c>
      <c r="D2560" t="s">
        <v>538</v>
      </c>
      <c r="F2560" t="s">
        <v>539</v>
      </c>
      <c r="G2560" t="s">
        <v>540</v>
      </c>
      <c r="H2560" t="s">
        <v>541</v>
      </c>
      <c r="I2560" t="s">
        <v>542</v>
      </c>
      <c r="J2560" t="s">
        <v>543</v>
      </c>
      <c r="K2560">
        <v>21</v>
      </c>
      <c r="L2560" t="s">
        <v>576</v>
      </c>
      <c r="M2560" t="s">
        <v>547</v>
      </c>
      <c r="N2560" t="s">
        <v>546</v>
      </c>
      <c r="O2560" t="s">
        <v>547</v>
      </c>
      <c r="P2560" t="s">
        <v>548</v>
      </c>
      <c r="Q2560" t="s">
        <v>549</v>
      </c>
      <c r="R2560" t="s">
        <v>560</v>
      </c>
      <c r="S2560" t="s">
        <v>561</v>
      </c>
      <c r="T2560" s="113">
        <v>1999.9</v>
      </c>
      <c r="U2560" t="s">
        <v>760</v>
      </c>
    </row>
    <row r="2561" spans="1:23" x14ac:dyDescent="0.25">
      <c r="A2561" t="s">
        <v>75</v>
      </c>
      <c r="B2561" t="s">
        <v>759</v>
      </c>
      <c r="C2561" t="s">
        <v>187</v>
      </c>
      <c r="D2561" t="s">
        <v>538</v>
      </c>
      <c r="F2561" t="s">
        <v>539</v>
      </c>
      <c r="G2561" t="s">
        <v>540</v>
      </c>
      <c r="H2561" t="s">
        <v>541</v>
      </c>
      <c r="I2561" t="s">
        <v>542</v>
      </c>
      <c r="J2561" t="s">
        <v>543</v>
      </c>
      <c r="K2561">
        <v>21</v>
      </c>
      <c r="L2561" t="s">
        <v>576</v>
      </c>
      <c r="M2561" t="s">
        <v>547</v>
      </c>
      <c r="N2561" t="s">
        <v>546</v>
      </c>
      <c r="O2561" t="s">
        <v>547</v>
      </c>
      <c r="P2561" t="s">
        <v>548</v>
      </c>
      <c r="Q2561" t="s">
        <v>549</v>
      </c>
      <c r="R2561" t="s">
        <v>562</v>
      </c>
      <c r="S2561" t="s">
        <v>563</v>
      </c>
      <c r="T2561" s="113">
        <v>111.6</v>
      </c>
      <c r="U2561" t="s">
        <v>760</v>
      </c>
    </row>
    <row r="2562" spans="1:23" x14ac:dyDescent="0.25">
      <c r="A2562" t="s">
        <v>75</v>
      </c>
      <c r="B2562" t="s">
        <v>759</v>
      </c>
      <c r="C2562" t="s">
        <v>187</v>
      </c>
      <c r="D2562" t="s">
        <v>538</v>
      </c>
      <c r="F2562" t="s">
        <v>539</v>
      </c>
      <c r="G2562" t="s">
        <v>540</v>
      </c>
      <c r="H2562" t="s">
        <v>541</v>
      </c>
      <c r="I2562" t="s">
        <v>542</v>
      </c>
      <c r="J2562" t="s">
        <v>543</v>
      </c>
      <c r="K2562">
        <v>21</v>
      </c>
      <c r="L2562" t="s">
        <v>576</v>
      </c>
      <c r="M2562" t="s">
        <v>547</v>
      </c>
      <c r="N2562" t="s">
        <v>546</v>
      </c>
      <c r="O2562" t="s">
        <v>547</v>
      </c>
      <c r="P2562" t="s">
        <v>548</v>
      </c>
      <c r="Q2562" t="s">
        <v>549</v>
      </c>
      <c r="R2562" t="s">
        <v>564</v>
      </c>
      <c r="S2562" t="s">
        <v>565</v>
      </c>
      <c r="T2562" s="113">
        <v>207.4</v>
      </c>
      <c r="U2562" t="s">
        <v>760</v>
      </c>
    </row>
    <row r="2563" spans="1:23" x14ac:dyDescent="0.25">
      <c r="A2563" t="s">
        <v>75</v>
      </c>
      <c r="B2563" t="s">
        <v>759</v>
      </c>
      <c r="C2563" t="s">
        <v>187</v>
      </c>
      <c r="D2563" t="s">
        <v>538</v>
      </c>
      <c r="F2563" t="s">
        <v>539</v>
      </c>
      <c r="G2563" t="s">
        <v>540</v>
      </c>
      <c r="H2563" t="s">
        <v>541</v>
      </c>
      <c r="I2563" t="s">
        <v>542</v>
      </c>
      <c r="J2563" t="s">
        <v>543</v>
      </c>
      <c r="K2563">
        <v>21</v>
      </c>
      <c r="L2563" t="s">
        <v>576</v>
      </c>
      <c r="M2563" t="s">
        <v>547</v>
      </c>
      <c r="N2563" t="s">
        <v>546</v>
      </c>
      <c r="O2563" t="s">
        <v>547</v>
      </c>
      <c r="P2563" t="s">
        <v>548</v>
      </c>
      <c r="Q2563" t="s">
        <v>549</v>
      </c>
      <c r="R2563" t="s">
        <v>566</v>
      </c>
      <c r="S2563" t="s">
        <v>567</v>
      </c>
      <c r="T2563" s="113">
        <v>250.9</v>
      </c>
      <c r="U2563" t="s">
        <v>760</v>
      </c>
    </row>
    <row r="2564" spans="1:23" x14ac:dyDescent="0.25">
      <c r="A2564" t="s">
        <v>75</v>
      </c>
      <c r="B2564" t="s">
        <v>759</v>
      </c>
      <c r="C2564" t="s">
        <v>187</v>
      </c>
      <c r="D2564" t="s">
        <v>538</v>
      </c>
      <c r="F2564" t="s">
        <v>539</v>
      </c>
      <c r="G2564" t="s">
        <v>540</v>
      </c>
      <c r="H2564" t="s">
        <v>541</v>
      </c>
      <c r="I2564" t="s">
        <v>542</v>
      </c>
      <c r="J2564" t="s">
        <v>543</v>
      </c>
      <c r="K2564">
        <v>21</v>
      </c>
      <c r="L2564" t="s">
        <v>576</v>
      </c>
      <c r="M2564" t="s">
        <v>547</v>
      </c>
      <c r="N2564" t="s">
        <v>546</v>
      </c>
      <c r="O2564" t="s">
        <v>547</v>
      </c>
      <c r="P2564" t="s">
        <v>548</v>
      </c>
      <c r="Q2564" t="s">
        <v>549</v>
      </c>
      <c r="R2564" t="s">
        <v>568</v>
      </c>
      <c r="S2564" t="s">
        <v>569</v>
      </c>
      <c r="T2564" s="113">
        <v>1667.7</v>
      </c>
      <c r="U2564" t="s">
        <v>760</v>
      </c>
    </row>
    <row r="2565" spans="1:23" x14ac:dyDescent="0.25">
      <c r="A2565" t="s">
        <v>75</v>
      </c>
      <c r="B2565" t="s">
        <v>759</v>
      </c>
      <c r="C2565" t="s">
        <v>187</v>
      </c>
      <c r="D2565" t="s">
        <v>538</v>
      </c>
      <c r="F2565" t="s">
        <v>539</v>
      </c>
      <c r="G2565" t="s">
        <v>540</v>
      </c>
      <c r="H2565" t="s">
        <v>541</v>
      </c>
      <c r="I2565" t="s">
        <v>542</v>
      </c>
      <c r="J2565" t="s">
        <v>543</v>
      </c>
      <c r="K2565">
        <v>21</v>
      </c>
      <c r="L2565" t="s">
        <v>576</v>
      </c>
      <c r="M2565" t="s">
        <v>547</v>
      </c>
      <c r="N2565" t="s">
        <v>546</v>
      </c>
      <c r="O2565" t="s">
        <v>547</v>
      </c>
      <c r="P2565" t="s">
        <v>548</v>
      </c>
      <c r="Q2565" t="s">
        <v>549</v>
      </c>
      <c r="R2565" t="s">
        <v>570</v>
      </c>
      <c r="S2565" t="s">
        <v>571</v>
      </c>
      <c r="T2565" s="113">
        <v>8.6999999999999993</v>
      </c>
      <c r="U2565" t="s">
        <v>760</v>
      </c>
    </row>
    <row r="2566" spans="1:23" s="49" customFormat="1" x14ac:dyDescent="0.25">
      <c r="A2566" s="49" t="s">
        <v>118</v>
      </c>
      <c r="B2566" s="49" t="s">
        <v>761</v>
      </c>
      <c r="C2566" s="49" t="s">
        <v>187</v>
      </c>
      <c r="D2566" s="49" t="s">
        <v>538</v>
      </c>
      <c r="F2566" s="49" t="s">
        <v>539</v>
      </c>
      <c r="G2566" s="49" t="s">
        <v>540</v>
      </c>
      <c r="H2566" s="49" t="s">
        <v>541</v>
      </c>
      <c r="I2566" s="49" t="s">
        <v>542</v>
      </c>
      <c r="J2566" s="49" t="s">
        <v>543</v>
      </c>
      <c r="K2566" s="49">
        <v>21</v>
      </c>
      <c r="L2566" s="49" t="s">
        <v>544</v>
      </c>
      <c r="M2566" s="49" t="s">
        <v>545</v>
      </c>
      <c r="N2566" s="49" t="s">
        <v>546</v>
      </c>
      <c r="O2566" s="49" t="s">
        <v>547</v>
      </c>
      <c r="P2566" s="49" t="s">
        <v>548</v>
      </c>
      <c r="Q2566" s="49" t="s">
        <v>549</v>
      </c>
      <c r="R2566" s="49" t="s">
        <v>131</v>
      </c>
      <c r="S2566" s="49" t="s">
        <v>550</v>
      </c>
      <c r="T2566" s="116">
        <v>7041.9</v>
      </c>
      <c r="U2566" s="49" t="s">
        <v>762</v>
      </c>
      <c r="V2566" s="50" t="s">
        <v>858</v>
      </c>
      <c r="W2566" s="116">
        <f>('ILO employment 2007'!T2567+'ILO employment 2007'!T2568+'ILO employment 2007'!T2569)*( 1 +'ILO employment 2007'!T2576/('ILO employment 2007'!T2566-'ILO employment 2007'!T2576))</f>
        <v>1373.9630355918648</v>
      </c>
    </row>
    <row r="2567" spans="1:23" s="49" customFormat="1" x14ac:dyDescent="0.25">
      <c r="A2567" s="49" t="s">
        <v>118</v>
      </c>
      <c r="B2567" s="49" t="s">
        <v>761</v>
      </c>
      <c r="C2567" s="49" t="s">
        <v>187</v>
      </c>
      <c r="D2567" s="49" t="s">
        <v>538</v>
      </c>
      <c r="F2567" s="49" t="s">
        <v>539</v>
      </c>
      <c r="G2567" s="49" t="s">
        <v>540</v>
      </c>
      <c r="H2567" s="49" t="s">
        <v>541</v>
      </c>
      <c r="I2567" s="49" t="s">
        <v>542</v>
      </c>
      <c r="J2567" s="49" t="s">
        <v>543</v>
      </c>
      <c r="K2567" s="49">
        <v>21</v>
      </c>
      <c r="L2567" s="49" t="s">
        <v>544</v>
      </c>
      <c r="M2567" s="49" t="s">
        <v>545</v>
      </c>
      <c r="N2567" s="49" t="s">
        <v>546</v>
      </c>
      <c r="O2567" s="49" t="s">
        <v>547</v>
      </c>
      <c r="P2567" s="49" t="s">
        <v>548</v>
      </c>
      <c r="Q2567" s="49" t="s">
        <v>549</v>
      </c>
      <c r="R2567" s="49" t="s">
        <v>552</v>
      </c>
      <c r="S2567" s="49" t="s">
        <v>553</v>
      </c>
      <c r="T2567" s="116">
        <v>617.79999999999995</v>
      </c>
      <c r="U2567" s="49" t="s">
        <v>762</v>
      </c>
      <c r="V2567" s="50" t="s">
        <v>859</v>
      </c>
      <c r="W2567" s="116">
        <f>('ILO employment 2007'!T2570+'ILO employment 2007'!T2571+'ILO employment 2007'!T2572+'ILO employment 2007'!T2573+'ILO employment 2007'!T2574+'ILO employment 2007'!T2575)*( 1 +'ILO employment 2007'!T2576/('ILO employment 2007'!T2566-'ILO employment 2007'!T2576))</f>
        <v>5667.9369644081362</v>
      </c>
    </row>
    <row r="2568" spans="1:23" s="49" customFormat="1" x14ac:dyDescent="0.25">
      <c r="A2568" s="49" t="s">
        <v>118</v>
      </c>
      <c r="B2568" s="49" t="s">
        <v>761</v>
      </c>
      <c r="C2568" s="49" t="s">
        <v>187</v>
      </c>
      <c r="D2568" s="49" t="s">
        <v>538</v>
      </c>
      <c r="F2568" s="49" t="s">
        <v>539</v>
      </c>
      <c r="G2568" s="49" t="s">
        <v>540</v>
      </c>
      <c r="H2568" s="49" t="s">
        <v>541</v>
      </c>
      <c r="I2568" s="49" t="s">
        <v>542</v>
      </c>
      <c r="J2568" s="49" t="s">
        <v>543</v>
      </c>
      <c r="K2568" s="49">
        <v>21</v>
      </c>
      <c r="L2568" s="49" t="s">
        <v>544</v>
      </c>
      <c r="M2568" s="49" t="s">
        <v>545</v>
      </c>
      <c r="N2568" s="49" t="s">
        <v>546</v>
      </c>
      <c r="O2568" s="49" t="s">
        <v>547</v>
      </c>
      <c r="P2568" s="49" t="s">
        <v>548</v>
      </c>
      <c r="Q2568" s="49" t="s">
        <v>549</v>
      </c>
      <c r="R2568" s="49" t="s">
        <v>554</v>
      </c>
      <c r="S2568" s="49" t="s">
        <v>555</v>
      </c>
      <c r="T2568" s="116">
        <v>366.7</v>
      </c>
      <c r="U2568" s="49" t="s">
        <v>762</v>
      </c>
      <c r="V2568" s="50" t="s">
        <v>862</v>
      </c>
      <c r="W2568" s="116">
        <f>SUM('ILO employment 2007'!T2567:T2576)</f>
        <v>7041.9000000000005</v>
      </c>
    </row>
    <row r="2569" spans="1:23" s="49" customFormat="1" x14ac:dyDescent="0.25">
      <c r="A2569" s="49" t="s">
        <v>118</v>
      </c>
      <c r="B2569" s="49" t="s">
        <v>761</v>
      </c>
      <c r="C2569" s="49" t="s">
        <v>187</v>
      </c>
      <c r="D2569" s="49" t="s">
        <v>538</v>
      </c>
      <c r="F2569" s="49" t="s">
        <v>539</v>
      </c>
      <c r="G2569" s="49" t="s">
        <v>540</v>
      </c>
      <c r="H2569" s="49" t="s">
        <v>541</v>
      </c>
      <c r="I2569" s="49" t="s">
        <v>542</v>
      </c>
      <c r="J2569" s="49" t="s">
        <v>543</v>
      </c>
      <c r="K2569" s="49">
        <v>21</v>
      </c>
      <c r="L2569" s="49" t="s">
        <v>544</v>
      </c>
      <c r="M2569" s="49" t="s">
        <v>545</v>
      </c>
      <c r="N2569" s="49" t="s">
        <v>546</v>
      </c>
      <c r="O2569" s="49" t="s">
        <v>547</v>
      </c>
      <c r="P2569" s="49" t="s">
        <v>548</v>
      </c>
      <c r="Q2569" s="49" t="s">
        <v>549</v>
      </c>
      <c r="R2569" s="49" t="s">
        <v>556</v>
      </c>
      <c r="S2569" s="49" t="s">
        <v>557</v>
      </c>
      <c r="T2569" s="116">
        <v>381.6</v>
      </c>
      <c r="U2569" s="49" t="s">
        <v>762</v>
      </c>
      <c r="V2569" s="50"/>
      <c r="W2569" s="116"/>
    </row>
    <row r="2570" spans="1:23" s="49" customFormat="1" x14ac:dyDescent="0.25">
      <c r="A2570" s="49" t="s">
        <v>118</v>
      </c>
      <c r="B2570" s="49" t="s">
        <v>761</v>
      </c>
      <c r="C2570" s="49" t="s">
        <v>187</v>
      </c>
      <c r="D2570" s="49" t="s">
        <v>538</v>
      </c>
      <c r="F2570" s="49" t="s">
        <v>539</v>
      </c>
      <c r="G2570" s="49" t="s">
        <v>540</v>
      </c>
      <c r="H2570" s="49" t="s">
        <v>541</v>
      </c>
      <c r="I2570" s="49" t="s">
        <v>542</v>
      </c>
      <c r="J2570" s="49" t="s">
        <v>543</v>
      </c>
      <c r="K2570" s="49">
        <v>21</v>
      </c>
      <c r="L2570" s="49" t="s">
        <v>544</v>
      </c>
      <c r="M2570" s="49" t="s">
        <v>545</v>
      </c>
      <c r="N2570" s="49" t="s">
        <v>546</v>
      </c>
      <c r="O2570" s="49" t="s">
        <v>547</v>
      </c>
      <c r="P2570" s="49" t="s">
        <v>548</v>
      </c>
      <c r="Q2570" s="49" t="s">
        <v>549</v>
      </c>
      <c r="R2570" s="49" t="s">
        <v>558</v>
      </c>
      <c r="S2570" s="49" t="s">
        <v>559</v>
      </c>
      <c r="T2570" s="116">
        <v>283.7</v>
      </c>
      <c r="U2570" s="49" t="s">
        <v>762</v>
      </c>
      <c r="V2570" s="50"/>
      <c r="W2570" s="116"/>
    </row>
    <row r="2571" spans="1:23" s="49" customFormat="1" x14ac:dyDescent="0.25">
      <c r="A2571" s="49" t="s">
        <v>118</v>
      </c>
      <c r="B2571" s="49" t="s">
        <v>761</v>
      </c>
      <c r="C2571" s="49" t="s">
        <v>187</v>
      </c>
      <c r="D2571" s="49" t="s">
        <v>538</v>
      </c>
      <c r="F2571" s="49" t="s">
        <v>539</v>
      </c>
      <c r="G2571" s="49" t="s">
        <v>540</v>
      </c>
      <c r="H2571" s="49" t="s">
        <v>541</v>
      </c>
      <c r="I2571" s="49" t="s">
        <v>542</v>
      </c>
      <c r="J2571" s="49" t="s">
        <v>543</v>
      </c>
      <c r="K2571" s="49">
        <v>21</v>
      </c>
      <c r="L2571" s="49" t="s">
        <v>544</v>
      </c>
      <c r="M2571" s="49" t="s">
        <v>545</v>
      </c>
      <c r="N2571" s="49" t="s">
        <v>546</v>
      </c>
      <c r="O2571" s="49" t="s">
        <v>547</v>
      </c>
      <c r="P2571" s="49" t="s">
        <v>548</v>
      </c>
      <c r="Q2571" s="49" t="s">
        <v>549</v>
      </c>
      <c r="R2571" s="49" t="s">
        <v>560</v>
      </c>
      <c r="S2571" s="49" t="s">
        <v>561</v>
      </c>
      <c r="T2571" s="116">
        <v>508.5</v>
      </c>
      <c r="U2571" s="49" t="s">
        <v>762</v>
      </c>
      <c r="V2571" s="50"/>
      <c r="W2571" s="116"/>
    </row>
    <row r="2572" spans="1:23" s="49" customFormat="1" x14ac:dyDescent="0.25">
      <c r="A2572" s="49" t="s">
        <v>118</v>
      </c>
      <c r="B2572" s="49" t="s">
        <v>761</v>
      </c>
      <c r="C2572" s="49" t="s">
        <v>187</v>
      </c>
      <c r="D2572" s="49" t="s">
        <v>538</v>
      </c>
      <c r="F2572" s="49" t="s">
        <v>539</v>
      </c>
      <c r="G2572" s="49" t="s">
        <v>540</v>
      </c>
      <c r="H2572" s="49" t="s">
        <v>541</v>
      </c>
      <c r="I2572" s="49" t="s">
        <v>542</v>
      </c>
      <c r="J2572" s="49" t="s">
        <v>543</v>
      </c>
      <c r="K2572" s="49">
        <v>21</v>
      </c>
      <c r="L2572" s="49" t="s">
        <v>544</v>
      </c>
      <c r="M2572" s="49" t="s">
        <v>545</v>
      </c>
      <c r="N2572" s="49" t="s">
        <v>546</v>
      </c>
      <c r="O2572" s="49" t="s">
        <v>547</v>
      </c>
      <c r="P2572" s="49" t="s">
        <v>548</v>
      </c>
      <c r="Q2572" s="49" t="s">
        <v>549</v>
      </c>
      <c r="R2572" s="49" t="s">
        <v>562</v>
      </c>
      <c r="S2572" s="49" t="s">
        <v>563</v>
      </c>
      <c r="T2572" s="116">
        <v>1503.7</v>
      </c>
      <c r="U2572" s="49" t="s">
        <v>762</v>
      </c>
      <c r="V2572" s="50"/>
      <c r="W2572" s="116"/>
    </row>
    <row r="2573" spans="1:23" s="49" customFormat="1" x14ac:dyDescent="0.25">
      <c r="A2573" s="49" t="s">
        <v>118</v>
      </c>
      <c r="B2573" s="49" t="s">
        <v>761</v>
      </c>
      <c r="C2573" s="49" t="s">
        <v>187</v>
      </c>
      <c r="D2573" s="49" t="s">
        <v>538</v>
      </c>
      <c r="F2573" s="49" t="s">
        <v>539</v>
      </c>
      <c r="G2573" s="49" t="s">
        <v>540</v>
      </c>
      <c r="H2573" s="49" t="s">
        <v>541</v>
      </c>
      <c r="I2573" s="49" t="s">
        <v>542</v>
      </c>
      <c r="J2573" s="49" t="s">
        <v>543</v>
      </c>
      <c r="K2573" s="49">
        <v>21</v>
      </c>
      <c r="L2573" s="49" t="s">
        <v>544</v>
      </c>
      <c r="M2573" s="49" t="s">
        <v>545</v>
      </c>
      <c r="N2573" s="49" t="s">
        <v>546</v>
      </c>
      <c r="O2573" s="49" t="s">
        <v>547</v>
      </c>
      <c r="P2573" s="49" t="s">
        <v>548</v>
      </c>
      <c r="Q2573" s="49" t="s">
        <v>549</v>
      </c>
      <c r="R2573" s="49" t="s">
        <v>564</v>
      </c>
      <c r="S2573" s="49" t="s">
        <v>565</v>
      </c>
      <c r="T2573" s="116">
        <v>1201.5999999999999</v>
      </c>
      <c r="U2573" s="49" t="s">
        <v>762</v>
      </c>
      <c r="V2573" s="50"/>
      <c r="W2573" s="116"/>
    </row>
    <row r="2574" spans="1:23" s="49" customFormat="1" x14ac:dyDescent="0.25">
      <c r="A2574" s="49" t="s">
        <v>118</v>
      </c>
      <c r="B2574" s="49" t="s">
        <v>761</v>
      </c>
      <c r="C2574" s="49" t="s">
        <v>187</v>
      </c>
      <c r="D2574" s="49" t="s">
        <v>538</v>
      </c>
      <c r="F2574" s="49" t="s">
        <v>539</v>
      </c>
      <c r="G2574" s="49" t="s">
        <v>540</v>
      </c>
      <c r="H2574" s="49" t="s">
        <v>541</v>
      </c>
      <c r="I2574" s="49" t="s">
        <v>542</v>
      </c>
      <c r="J2574" s="49" t="s">
        <v>543</v>
      </c>
      <c r="K2574" s="49">
        <v>21</v>
      </c>
      <c r="L2574" s="49" t="s">
        <v>544</v>
      </c>
      <c r="M2574" s="49" t="s">
        <v>545</v>
      </c>
      <c r="N2574" s="49" t="s">
        <v>546</v>
      </c>
      <c r="O2574" s="49" t="s">
        <v>547</v>
      </c>
      <c r="P2574" s="49" t="s">
        <v>548</v>
      </c>
      <c r="Q2574" s="49" t="s">
        <v>549</v>
      </c>
      <c r="R2574" s="49" t="s">
        <v>566</v>
      </c>
      <c r="S2574" s="49" t="s">
        <v>567</v>
      </c>
      <c r="T2574" s="116">
        <v>563.9</v>
      </c>
      <c r="U2574" s="49" t="s">
        <v>762</v>
      </c>
      <c r="V2574" s="50"/>
      <c r="W2574" s="116"/>
    </row>
    <row r="2575" spans="1:23" s="49" customFormat="1" x14ac:dyDescent="0.25">
      <c r="A2575" s="49" t="s">
        <v>118</v>
      </c>
      <c r="B2575" s="49" t="s">
        <v>761</v>
      </c>
      <c r="C2575" s="49" t="s">
        <v>187</v>
      </c>
      <c r="D2575" s="49" t="s">
        <v>538</v>
      </c>
      <c r="F2575" s="49" t="s">
        <v>539</v>
      </c>
      <c r="G2575" s="49" t="s">
        <v>540</v>
      </c>
      <c r="H2575" s="49" t="s">
        <v>541</v>
      </c>
      <c r="I2575" s="49" t="s">
        <v>542</v>
      </c>
      <c r="J2575" s="49" t="s">
        <v>543</v>
      </c>
      <c r="K2575" s="49">
        <v>21</v>
      </c>
      <c r="L2575" s="49" t="s">
        <v>544</v>
      </c>
      <c r="M2575" s="49" t="s">
        <v>545</v>
      </c>
      <c r="N2575" s="49" t="s">
        <v>546</v>
      </c>
      <c r="O2575" s="49" t="s">
        <v>547</v>
      </c>
      <c r="P2575" s="49" t="s">
        <v>548</v>
      </c>
      <c r="Q2575" s="49" t="s">
        <v>549</v>
      </c>
      <c r="R2575" s="49" t="s">
        <v>568</v>
      </c>
      <c r="S2575" s="49" t="s">
        <v>569</v>
      </c>
      <c r="T2575" s="116">
        <v>1574.1</v>
      </c>
      <c r="U2575" s="49" t="s">
        <v>762</v>
      </c>
      <c r="V2575" s="50"/>
      <c r="W2575" s="116"/>
    </row>
    <row r="2576" spans="1:23" s="49" customFormat="1" x14ac:dyDescent="0.25">
      <c r="A2576" s="49" t="s">
        <v>118</v>
      </c>
      <c r="B2576" s="49" t="s">
        <v>761</v>
      </c>
      <c r="C2576" s="49" t="s">
        <v>187</v>
      </c>
      <c r="D2576" s="49" t="s">
        <v>538</v>
      </c>
      <c r="F2576" s="49" t="s">
        <v>539</v>
      </c>
      <c r="G2576" s="49" t="s">
        <v>540</v>
      </c>
      <c r="H2576" s="49" t="s">
        <v>541</v>
      </c>
      <c r="I2576" s="49" t="s">
        <v>542</v>
      </c>
      <c r="J2576" s="49" t="s">
        <v>543</v>
      </c>
      <c r="K2576" s="49">
        <v>21</v>
      </c>
      <c r="L2576" s="49" t="s">
        <v>544</v>
      </c>
      <c r="M2576" s="49" t="s">
        <v>545</v>
      </c>
      <c r="N2576" s="49" t="s">
        <v>546</v>
      </c>
      <c r="O2576" s="49" t="s">
        <v>547</v>
      </c>
      <c r="P2576" s="49" t="s">
        <v>548</v>
      </c>
      <c r="Q2576" s="49" t="s">
        <v>549</v>
      </c>
      <c r="R2576" s="49" t="s">
        <v>572</v>
      </c>
      <c r="S2576" s="49" t="s">
        <v>573</v>
      </c>
      <c r="T2576" s="116">
        <v>40.299999999999997</v>
      </c>
      <c r="U2576" s="49" t="s">
        <v>762</v>
      </c>
      <c r="V2576" s="50"/>
      <c r="W2576" s="116"/>
    </row>
    <row r="2577" spans="1:21" x14ac:dyDescent="0.25">
      <c r="A2577" t="s">
        <v>118</v>
      </c>
      <c r="B2577" t="s">
        <v>761</v>
      </c>
      <c r="C2577" t="s">
        <v>187</v>
      </c>
      <c r="D2577" t="s">
        <v>538</v>
      </c>
      <c r="F2577" t="s">
        <v>539</v>
      </c>
      <c r="G2577" t="s">
        <v>540</v>
      </c>
      <c r="H2577" t="s">
        <v>541</v>
      </c>
      <c r="I2577" t="s">
        <v>542</v>
      </c>
      <c r="J2577" t="s">
        <v>543</v>
      </c>
      <c r="K2577">
        <v>21</v>
      </c>
      <c r="L2577" t="s">
        <v>574</v>
      </c>
      <c r="M2577" t="s">
        <v>575</v>
      </c>
      <c r="N2577" t="s">
        <v>546</v>
      </c>
      <c r="O2577" t="s">
        <v>547</v>
      </c>
      <c r="P2577" t="s">
        <v>548</v>
      </c>
      <c r="Q2577" t="s">
        <v>549</v>
      </c>
      <c r="R2577" t="s">
        <v>131</v>
      </c>
      <c r="S2577" t="s">
        <v>550</v>
      </c>
      <c r="T2577" s="113">
        <v>4653.1000000000004</v>
      </c>
      <c r="U2577" t="s">
        <v>762</v>
      </c>
    </row>
    <row r="2578" spans="1:21" x14ac:dyDescent="0.25">
      <c r="A2578" t="s">
        <v>118</v>
      </c>
      <c r="B2578" t="s">
        <v>761</v>
      </c>
      <c r="C2578" t="s">
        <v>187</v>
      </c>
      <c r="D2578" t="s">
        <v>538</v>
      </c>
      <c r="F2578" t="s">
        <v>539</v>
      </c>
      <c r="G2578" t="s">
        <v>540</v>
      </c>
      <c r="H2578" t="s">
        <v>541</v>
      </c>
      <c r="I2578" t="s">
        <v>542</v>
      </c>
      <c r="J2578" t="s">
        <v>543</v>
      </c>
      <c r="K2578">
        <v>21</v>
      </c>
      <c r="L2578" t="s">
        <v>574</v>
      </c>
      <c r="M2578" t="s">
        <v>575</v>
      </c>
      <c r="N2578" t="s">
        <v>546</v>
      </c>
      <c r="O2578" t="s">
        <v>547</v>
      </c>
      <c r="P2578" t="s">
        <v>548</v>
      </c>
      <c r="Q2578" t="s">
        <v>549</v>
      </c>
      <c r="R2578" t="s">
        <v>552</v>
      </c>
      <c r="S2578" t="s">
        <v>553</v>
      </c>
      <c r="T2578" s="113">
        <v>470.8</v>
      </c>
      <c r="U2578" t="s">
        <v>762</v>
      </c>
    </row>
    <row r="2579" spans="1:21" x14ac:dyDescent="0.25">
      <c r="A2579" t="s">
        <v>118</v>
      </c>
      <c r="B2579" t="s">
        <v>761</v>
      </c>
      <c r="C2579" t="s">
        <v>187</v>
      </c>
      <c r="D2579" t="s">
        <v>538</v>
      </c>
      <c r="F2579" t="s">
        <v>539</v>
      </c>
      <c r="G2579" t="s">
        <v>540</v>
      </c>
      <c r="H2579" t="s">
        <v>541</v>
      </c>
      <c r="I2579" t="s">
        <v>542</v>
      </c>
      <c r="J2579" t="s">
        <v>543</v>
      </c>
      <c r="K2579">
        <v>21</v>
      </c>
      <c r="L2579" t="s">
        <v>574</v>
      </c>
      <c r="M2579" t="s">
        <v>575</v>
      </c>
      <c r="N2579" t="s">
        <v>546</v>
      </c>
      <c r="O2579" t="s">
        <v>547</v>
      </c>
      <c r="P2579" t="s">
        <v>548</v>
      </c>
      <c r="Q2579" t="s">
        <v>549</v>
      </c>
      <c r="R2579" t="s">
        <v>554</v>
      </c>
      <c r="S2579" t="s">
        <v>555</v>
      </c>
      <c r="T2579" s="113">
        <v>147.80000000000001</v>
      </c>
      <c r="U2579" t="s">
        <v>762</v>
      </c>
    </row>
    <row r="2580" spans="1:21" x14ac:dyDescent="0.25">
      <c r="A2580" t="s">
        <v>118</v>
      </c>
      <c r="B2580" t="s">
        <v>761</v>
      </c>
      <c r="C2580" t="s">
        <v>187</v>
      </c>
      <c r="D2580" t="s">
        <v>538</v>
      </c>
      <c r="F2580" t="s">
        <v>539</v>
      </c>
      <c r="G2580" t="s">
        <v>540</v>
      </c>
      <c r="H2580" t="s">
        <v>541</v>
      </c>
      <c r="I2580" t="s">
        <v>542</v>
      </c>
      <c r="J2580" t="s">
        <v>543</v>
      </c>
      <c r="K2580">
        <v>21</v>
      </c>
      <c r="L2580" t="s">
        <v>574</v>
      </c>
      <c r="M2580" t="s">
        <v>575</v>
      </c>
      <c r="N2580" t="s">
        <v>546</v>
      </c>
      <c r="O2580" t="s">
        <v>547</v>
      </c>
      <c r="P2580" t="s">
        <v>548</v>
      </c>
      <c r="Q2580" t="s">
        <v>549</v>
      </c>
      <c r="R2580" t="s">
        <v>556</v>
      </c>
      <c r="S2580" t="s">
        <v>557</v>
      </c>
      <c r="T2580" s="113">
        <v>258.10000000000002</v>
      </c>
      <c r="U2580" t="s">
        <v>762</v>
      </c>
    </row>
    <row r="2581" spans="1:21" x14ac:dyDescent="0.25">
      <c r="A2581" t="s">
        <v>118</v>
      </c>
      <c r="B2581" t="s">
        <v>761</v>
      </c>
      <c r="C2581" t="s">
        <v>187</v>
      </c>
      <c r="D2581" t="s">
        <v>538</v>
      </c>
      <c r="F2581" t="s">
        <v>539</v>
      </c>
      <c r="G2581" t="s">
        <v>540</v>
      </c>
      <c r="H2581" t="s">
        <v>541</v>
      </c>
      <c r="I2581" t="s">
        <v>542</v>
      </c>
      <c r="J2581" t="s">
        <v>543</v>
      </c>
      <c r="K2581">
        <v>21</v>
      </c>
      <c r="L2581" t="s">
        <v>574</v>
      </c>
      <c r="M2581" t="s">
        <v>575</v>
      </c>
      <c r="N2581" t="s">
        <v>546</v>
      </c>
      <c r="O2581" t="s">
        <v>547</v>
      </c>
      <c r="P2581" t="s">
        <v>548</v>
      </c>
      <c r="Q2581" t="s">
        <v>549</v>
      </c>
      <c r="R2581" t="s">
        <v>558</v>
      </c>
      <c r="S2581" t="s">
        <v>559</v>
      </c>
      <c r="T2581" s="113">
        <v>138.4</v>
      </c>
      <c r="U2581" t="s">
        <v>762</v>
      </c>
    </row>
    <row r="2582" spans="1:21" x14ac:dyDescent="0.25">
      <c r="A2582" t="s">
        <v>118</v>
      </c>
      <c r="B2582" t="s">
        <v>761</v>
      </c>
      <c r="C2582" t="s">
        <v>187</v>
      </c>
      <c r="D2582" t="s">
        <v>538</v>
      </c>
      <c r="F2582" t="s">
        <v>539</v>
      </c>
      <c r="G2582" t="s">
        <v>540</v>
      </c>
      <c r="H2582" t="s">
        <v>541</v>
      </c>
      <c r="I2582" t="s">
        <v>542</v>
      </c>
      <c r="J2582" t="s">
        <v>543</v>
      </c>
      <c r="K2582">
        <v>21</v>
      </c>
      <c r="L2582" t="s">
        <v>574</v>
      </c>
      <c r="M2582" t="s">
        <v>575</v>
      </c>
      <c r="N2582" t="s">
        <v>546</v>
      </c>
      <c r="O2582" t="s">
        <v>547</v>
      </c>
      <c r="P2582" t="s">
        <v>548</v>
      </c>
      <c r="Q2582" t="s">
        <v>549</v>
      </c>
      <c r="R2582" t="s">
        <v>560</v>
      </c>
      <c r="S2582" t="s">
        <v>561</v>
      </c>
      <c r="T2582" s="113">
        <v>319</v>
      </c>
      <c r="U2582" t="s">
        <v>762</v>
      </c>
    </row>
    <row r="2583" spans="1:21" x14ac:dyDescent="0.25">
      <c r="A2583" t="s">
        <v>118</v>
      </c>
      <c r="B2583" t="s">
        <v>761</v>
      </c>
      <c r="C2583" t="s">
        <v>187</v>
      </c>
      <c r="D2583" t="s">
        <v>538</v>
      </c>
      <c r="F2583" t="s">
        <v>539</v>
      </c>
      <c r="G2583" t="s">
        <v>540</v>
      </c>
      <c r="H2583" t="s">
        <v>541</v>
      </c>
      <c r="I2583" t="s">
        <v>542</v>
      </c>
      <c r="J2583" t="s">
        <v>543</v>
      </c>
      <c r="K2583">
        <v>21</v>
      </c>
      <c r="L2583" t="s">
        <v>574</v>
      </c>
      <c r="M2583" t="s">
        <v>575</v>
      </c>
      <c r="N2583" t="s">
        <v>546</v>
      </c>
      <c r="O2583" t="s">
        <v>547</v>
      </c>
      <c r="P2583" t="s">
        <v>548</v>
      </c>
      <c r="Q2583" t="s">
        <v>549</v>
      </c>
      <c r="R2583" t="s">
        <v>562</v>
      </c>
      <c r="S2583" t="s">
        <v>563</v>
      </c>
      <c r="T2583" s="113">
        <v>925.9</v>
      </c>
      <c r="U2583" t="s">
        <v>762</v>
      </c>
    </row>
    <row r="2584" spans="1:21" x14ac:dyDescent="0.25">
      <c r="A2584" t="s">
        <v>118</v>
      </c>
      <c r="B2584" t="s">
        <v>761</v>
      </c>
      <c r="C2584" t="s">
        <v>187</v>
      </c>
      <c r="D2584" t="s">
        <v>538</v>
      </c>
      <c r="F2584" t="s">
        <v>539</v>
      </c>
      <c r="G2584" t="s">
        <v>540</v>
      </c>
      <c r="H2584" t="s">
        <v>541</v>
      </c>
      <c r="I2584" t="s">
        <v>542</v>
      </c>
      <c r="J2584" t="s">
        <v>543</v>
      </c>
      <c r="K2584">
        <v>21</v>
      </c>
      <c r="L2584" t="s">
        <v>574</v>
      </c>
      <c r="M2584" t="s">
        <v>575</v>
      </c>
      <c r="N2584" t="s">
        <v>546</v>
      </c>
      <c r="O2584" t="s">
        <v>547</v>
      </c>
      <c r="P2584" t="s">
        <v>548</v>
      </c>
      <c r="Q2584" t="s">
        <v>549</v>
      </c>
      <c r="R2584" t="s">
        <v>564</v>
      </c>
      <c r="S2584" t="s">
        <v>565</v>
      </c>
      <c r="T2584" s="113">
        <v>779.1</v>
      </c>
      <c r="U2584" t="s">
        <v>762</v>
      </c>
    </row>
    <row r="2585" spans="1:21" x14ac:dyDescent="0.25">
      <c r="A2585" t="s">
        <v>118</v>
      </c>
      <c r="B2585" t="s">
        <v>761</v>
      </c>
      <c r="C2585" t="s">
        <v>187</v>
      </c>
      <c r="D2585" t="s">
        <v>538</v>
      </c>
      <c r="F2585" t="s">
        <v>539</v>
      </c>
      <c r="G2585" t="s">
        <v>540</v>
      </c>
      <c r="H2585" t="s">
        <v>541</v>
      </c>
      <c r="I2585" t="s">
        <v>542</v>
      </c>
      <c r="J2585" t="s">
        <v>543</v>
      </c>
      <c r="K2585">
        <v>21</v>
      </c>
      <c r="L2585" t="s">
        <v>574</v>
      </c>
      <c r="M2585" t="s">
        <v>575</v>
      </c>
      <c r="N2585" t="s">
        <v>546</v>
      </c>
      <c r="O2585" t="s">
        <v>547</v>
      </c>
      <c r="P2585" t="s">
        <v>548</v>
      </c>
      <c r="Q2585" t="s">
        <v>549</v>
      </c>
      <c r="R2585" t="s">
        <v>566</v>
      </c>
      <c r="S2585" t="s">
        <v>567</v>
      </c>
      <c r="T2585" s="113">
        <v>504.6</v>
      </c>
      <c r="U2585" t="s">
        <v>762</v>
      </c>
    </row>
    <row r="2586" spans="1:21" x14ac:dyDescent="0.25">
      <c r="A2586" t="s">
        <v>118</v>
      </c>
      <c r="B2586" t="s">
        <v>761</v>
      </c>
      <c r="C2586" t="s">
        <v>187</v>
      </c>
      <c r="D2586" t="s">
        <v>538</v>
      </c>
      <c r="F2586" t="s">
        <v>539</v>
      </c>
      <c r="G2586" t="s">
        <v>540</v>
      </c>
      <c r="H2586" t="s">
        <v>541</v>
      </c>
      <c r="I2586" t="s">
        <v>542</v>
      </c>
      <c r="J2586" t="s">
        <v>543</v>
      </c>
      <c r="K2586">
        <v>21</v>
      </c>
      <c r="L2586" t="s">
        <v>574</v>
      </c>
      <c r="M2586" t="s">
        <v>575</v>
      </c>
      <c r="N2586" t="s">
        <v>546</v>
      </c>
      <c r="O2586" t="s">
        <v>547</v>
      </c>
      <c r="P2586" t="s">
        <v>548</v>
      </c>
      <c r="Q2586" t="s">
        <v>549</v>
      </c>
      <c r="R2586" t="s">
        <v>568</v>
      </c>
      <c r="S2586" t="s">
        <v>569</v>
      </c>
      <c r="T2586" s="113">
        <v>1070.9000000000001</v>
      </c>
      <c r="U2586" t="s">
        <v>762</v>
      </c>
    </row>
    <row r="2587" spans="1:21" x14ac:dyDescent="0.25">
      <c r="A2587" t="s">
        <v>118</v>
      </c>
      <c r="B2587" t="s">
        <v>761</v>
      </c>
      <c r="C2587" t="s">
        <v>187</v>
      </c>
      <c r="D2587" t="s">
        <v>538</v>
      </c>
      <c r="F2587" t="s">
        <v>539</v>
      </c>
      <c r="G2587" t="s">
        <v>540</v>
      </c>
      <c r="H2587" t="s">
        <v>541</v>
      </c>
      <c r="I2587" t="s">
        <v>542</v>
      </c>
      <c r="J2587" t="s">
        <v>543</v>
      </c>
      <c r="K2587">
        <v>21</v>
      </c>
      <c r="L2587" t="s">
        <v>574</v>
      </c>
      <c r="M2587" t="s">
        <v>575</v>
      </c>
      <c r="N2587" t="s">
        <v>546</v>
      </c>
      <c r="O2587" t="s">
        <v>547</v>
      </c>
      <c r="P2587" t="s">
        <v>548</v>
      </c>
      <c r="Q2587" t="s">
        <v>549</v>
      </c>
      <c r="R2587" t="s">
        <v>572</v>
      </c>
      <c r="S2587" t="s">
        <v>573</v>
      </c>
      <c r="T2587" s="113">
        <v>40.299999999999997</v>
      </c>
      <c r="U2587" t="s">
        <v>762</v>
      </c>
    </row>
    <row r="2588" spans="1:21" x14ac:dyDescent="0.25">
      <c r="A2588" t="s">
        <v>118</v>
      </c>
      <c r="B2588" t="s">
        <v>761</v>
      </c>
      <c r="C2588" t="s">
        <v>187</v>
      </c>
      <c r="D2588" t="s">
        <v>538</v>
      </c>
      <c r="F2588" t="s">
        <v>539</v>
      </c>
      <c r="G2588" t="s">
        <v>540</v>
      </c>
      <c r="H2588" t="s">
        <v>541</v>
      </c>
      <c r="I2588" t="s">
        <v>542</v>
      </c>
      <c r="J2588" t="s">
        <v>543</v>
      </c>
      <c r="K2588">
        <v>21</v>
      </c>
      <c r="L2588" t="s">
        <v>576</v>
      </c>
      <c r="M2588" t="s">
        <v>547</v>
      </c>
      <c r="N2588" t="s">
        <v>546</v>
      </c>
      <c r="O2588" t="s">
        <v>547</v>
      </c>
      <c r="P2588" t="s">
        <v>548</v>
      </c>
      <c r="Q2588" t="s">
        <v>549</v>
      </c>
      <c r="R2588" t="s">
        <v>131</v>
      </c>
      <c r="S2588" t="s">
        <v>550</v>
      </c>
      <c r="T2588" s="113">
        <v>2388.8000000000002</v>
      </c>
      <c r="U2588" t="s">
        <v>762</v>
      </c>
    </row>
    <row r="2589" spans="1:21" x14ac:dyDescent="0.25">
      <c r="A2589" t="s">
        <v>118</v>
      </c>
      <c r="B2589" t="s">
        <v>761</v>
      </c>
      <c r="C2589" t="s">
        <v>187</v>
      </c>
      <c r="D2589" t="s">
        <v>538</v>
      </c>
      <c r="F2589" t="s">
        <v>539</v>
      </c>
      <c r="G2589" t="s">
        <v>540</v>
      </c>
      <c r="H2589" t="s">
        <v>541</v>
      </c>
      <c r="I2589" t="s">
        <v>542</v>
      </c>
      <c r="J2589" t="s">
        <v>543</v>
      </c>
      <c r="K2589">
        <v>21</v>
      </c>
      <c r="L2589" t="s">
        <v>576</v>
      </c>
      <c r="M2589" t="s">
        <v>547</v>
      </c>
      <c r="N2589" t="s">
        <v>546</v>
      </c>
      <c r="O2589" t="s">
        <v>547</v>
      </c>
      <c r="P2589" t="s">
        <v>548</v>
      </c>
      <c r="Q2589" t="s">
        <v>549</v>
      </c>
      <c r="R2589" t="s">
        <v>552</v>
      </c>
      <c r="S2589" t="s">
        <v>553</v>
      </c>
      <c r="T2589" s="113">
        <v>147</v>
      </c>
      <c r="U2589" t="s">
        <v>762</v>
      </c>
    </row>
    <row r="2590" spans="1:21" x14ac:dyDescent="0.25">
      <c r="A2590" t="s">
        <v>118</v>
      </c>
      <c r="B2590" t="s">
        <v>761</v>
      </c>
      <c r="C2590" t="s">
        <v>187</v>
      </c>
      <c r="D2590" t="s">
        <v>538</v>
      </c>
      <c r="F2590" t="s">
        <v>539</v>
      </c>
      <c r="G2590" t="s">
        <v>540</v>
      </c>
      <c r="H2590" t="s">
        <v>541</v>
      </c>
      <c r="I2590" t="s">
        <v>542</v>
      </c>
      <c r="J2590" t="s">
        <v>543</v>
      </c>
      <c r="K2590">
        <v>21</v>
      </c>
      <c r="L2590" t="s">
        <v>576</v>
      </c>
      <c r="M2590" t="s">
        <v>547</v>
      </c>
      <c r="N2590" t="s">
        <v>546</v>
      </c>
      <c r="O2590" t="s">
        <v>547</v>
      </c>
      <c r="P2590" t="s">
        <v>548</v>
      </c>
      <c r="Q2590" t="s">
        <v>549</v>
      </c>
      <c r="R2590" t="s">
        <v>554</v>
      </c>
      <c r="S2590" t="s">
        <v>555</v>
      </c>
      <c r="T2590" s="113">
        <v>218.8</v>
      </c>
      <c r="U2590" t="s">
        <v>762</v>
      </c>
    </row>
    <row r="2591" spans="1:21" x14ac:dyDescent="0.25">
      <c r="A2591" t="s">
        <v>118</v>
      </c>
      <c r="B2591" t="s">
        <v>761</v>
      </c>
      <c r="C2591" t="s">
        <v>187</v>
      </c>
      <c r="D2591" t="s">
        <v>538</v>
      </c>
      <c r="F2591" t="s">
        <v>539</v>
      </c>
      <c r="G2591" t="s">
        <v>540</v>
      </c>
      <c r="H2591" t="s">
        <v>541</v>
      </c>
      <c r="I2591" t="s">
        <v>542</v>
      </c>
      <c r="J2591" t="s">
        <v>543</v>
      </c>
      <c r="K2591">
        <v>21</v>
      </c>
      <c r="L2591" t="s">
        <v>576</v>
      </c>
      <c r="M2591" t="s">
        <v>547</v>
      </c>
      <c r="N2591" t="s">
        <v>546</v>
      </c>
      <c r="O2591" t="s">
        <v>547</v>
      </c>
      <c r="P2591" t="s">
        <v>548</v>
      </c>
      <c r="Q2591" t="s">
        <v>549</v>
      </c>
      <c r="R2591" t="s">
        <v>556</v>
      </c>
      <c r="S2591" t="s">
        <v>557</v>
      </c>
      <c r="T2591" s="113">
        <v>123.5</v>
      </c>
      <c r="U2591" t="s">
        <v>762</v>
      </c>
    </row>
    <row r="2592" spans="1:21" x14ac:dyDescent="0.25">
      <c r="A2592" t="s">
        <v>118</v>
      </c>
      <c r="B2592" t="s">
        <v>761</v>
      </c>
      <c r="C2592" t="s">
        <v>187</v>
      </c>
      <c r="D2592" t="s">
        <v>538</v>
      </c>
      <c r="F2592" t="s">
        <v>539</v>
      </c>
      <c r="G2592" t="s">
        <v>540</v>
      </c>
      <c r="H2592" t="s">
        <v>541</v>
      </c>
      <c r="I2592" t="s">
        <v>542</v>
      </c>
      <c r="J2592" t="s">
        <v>543</v>
      </c>
      <c r="K2592">
        <v>21</v>
      </c>
      <c r="L2592" t="s">
        <v>576</v>
      </c>
      <c r="M2592" t="s">
        <v>547</v>
      </c>
      <c r="N2592" t="s">
        <v>546</v>
      </c>
      <c r="O2592" t="s">
        <v>547</v>
      </c>
      <c r="P2592" t="s">
        <v>548</v>
      </c>
      <c r="Q2592" t="s">
        <v>549</v>
      </c>
      <c r="R2592" t="s">
        <v>558</v>
      </c>
      <c r="S2592" t="s">
        <v>559</v>
      </c>
      <c r="T2592" s="113">
        <v>145.30000000000001</v>
      </c>
      <c r="U2592" t="s">
        <v>762</v>
      </c>
    </row>
    <row r="2593" spans="1:23" x14ac:dyDescent="0.25">
      <c r="A2593" t="s">
        <v>118</v>
      </c>
      <c r="B2593" t="s">
        <v>761</v>
      </c>
      <c r="C2593" t="s">
        <v>187</v>
      </c>
      <c r="D2593" t="s">
        <v>538</v>
      </c>
      <c r="F2593" t="s">
        <v>539</v>
      </c>
      <c r="G2593" t="s">
        <v>540</v>
      </c>
      <c r="H2593" t="s">
        <v>541</v>
      </c>
      <c r="I2593" t="s">
        <v>542</v>
      </c>
      <c r="J2593" t="s">
        <v>543</v>
      </c>
      <c r="K2593">
        <v>21</v>
      </c>
      <c r="L2593" t="s">
        <v>576</v>
      </c>
      <c r="M2593" t="s">
        <v>547</v>
      </c>
      <c r="N2593" t="s">
        <v>546</v>
      </c>
      <c r="O2593" t="s">
        <v>547</v>
      </c>
      <c r="P2593" t="s">
        <v>548</v>
      </c>
      <c r="Q2593" t="s">
        <v>549</v>
      </c>
      <c r="R2593" t="s">
        <v>560</v>
      </c>
      <c r="S2593" t="s">
        <v>561</v>
      </c>
      <c r="T2593" s="113">
        <v>189.5</v>
      </c>
      <c r="U2593" t="s">
        <v>762</v>
      </c>
    </row>
    <row r="2594" spans="1:23" x14ac:dyDescent="0.25">
      <c r="A2594" t="s">
        <v>118</v>
      </c>
      <c r="B2594" t="s">
        <v>761</v>
      </c>
      <c r="C2594" t="s">
        <v>187</v>
      </c>
      <c r="D2594" t="s">
        <v>538</v>
      </c>
      <c r="F2594" t="s">
        <v>539</v>
      </c>
      <c r="G2594" t="s">
        <v>540</v>
      </c>
      <c r="H2594" t="s">
        <v>541</v>
      </c>
      <c r="I2594" t="s">
        <v>542</v>
      </c>
      <c r="J2594" t="s">
        <v>543</v>
      </c>
      <c r="K2594">
        <v>21</v>
      </c>
      <c r="L2594" t="s">
        <v>576</v>
      </c>
      <c r="M2594" t="s">
        <v>547</v>
      </c>
      <c r="N2594" t="s">
        <v>546</v>
      </c>
      <c r="O2594" t="s">
        <v>547</v>
      </c>
      <c r="P2594" t="s">
        <v>548</v>
      </c>
      <c r="Q2594" t="s">
        <v>549</v>
      </c>
      <c r="R2594" t="s">
        <v>562</v>
      </c>
      <c r="S2594" t="s">
        <v>563</v>
      </c>
      <c r="T2594" s="113">
        <v>577.70000000000005</v>
      </c>
      <c r="U2594" t="s">
        <v>762</v>
      </c>
    </row>
    <row r="2595" spans="1:23" x14ac:dyDescent="0.25">
      <c r="A2595" t="s">
        <v>118</v>
      </c>
      <c r="B2595" t="s">
        <v>761</v>
      </c>
      <c r="C2595" t="s">
        <v>187</v>
      </c>
      <c r="D2595" t="s">
        <v>538</v>
      </c>
      <c r="F2595" t="s">
        <v>539</v>
      </c>
      <c r="G2595" t="s">
        <v>540</v>
      </c>
      <c r="H2595" t="s">
        <v>541</v>
      </c>
      <c r="I2595" t="s">
        <v>542</v>
      </c>
      <c r="J2595" t="s">
        <v>543</v>
      </c>
      <c r="K2595">
        <v>21</v>
      </c>
      <c r="L2595" t="s">
        <v>576</v>
      </c>
      <c r="M2595" t="s">
        <v>547</v>
      </c>
      <c r="N2595" t="s">
        <v>546</v>
      </c>
      <c r="O2595" t="s">
        <v>547</v>
      </c>
      <c r="P2595" t="s">
        <v>548</v>
      </c>
      <c r="Q2595" t="s">
        <v>549</v>
      </c>
      <c r="R2595" t="s">
        <v>564</v>
      </c>
      <c r="S2595" t="s">
        <v>565</v>
      </c>
      <c r="T2595" s="113">
        <v>422.5</v>
      </c>
      <c r="U2595" t="s">
        <v>762</v>
      </c>
    </row>
    <row r="2596" spans="1:23" x14ac:dyDescent="0.25">
      <c r="A2596" t="s">
        <v>118</v>
      </c>
      <c r="B2596" t="s">
        <v>761</v>
      </c>
      <c r="C2596" t="s">
        <v>187</v>
      </c>
      <c r="D2596" t="s">
        <v>538</v>
      </c>
      <c r="F2596" t="s">
        <v>539</v>
      </c>
      <c r="G2596" t="s">
        <v>540</v>
      </c>
      <c r="H2596" t="s">
        <v>541</v>
      </c>
      <c r="I2596" t="s">
        <v>542</v>
      </c>
      <c r="J2596" t="s">
        <v>543</v>
      </c>
      <c r="K2596">
        <v>21</v>
      </c>
      <c r="L2596" t="s">
        <v>576</v>
      </c>
      <c r="M2596" t="s">
        <v>547</v>
      </c>
      <c r="N2596" t="s">
        <v>546</v>
      </c>
      <c r="O2596" t="s">
        <v>547</v>
      </c>
      <c r="P2596" t="s">
        <v>548</v>
      </c>
      <c r="Q2596" t="s">
        <v>549</v>
      </c>
      <c r="R2596" t="s">
        <v>566</v>
      </c>
      <c r="S2596" t="s">
        <v>567</v>
      </c>
      <c r="T2596" s="113">
        <v>59.3</v>
      </c>
      <c r="U2596" t="s">
        <v>762</v>
      </c>
    </row>
    <row r="2597" spans="1:23" x14ac:dyDescent="0.25">
      <c r="A2597" t="s">
        <v>118</v>
      </c>
      <c r="B2597" t="s">
        <v>761</v>
      </c>
      <c r="C2597" t="s">
        <v>187</v>
      </c>
      <c r="D2597" t="s">
        <v>538</v>
      </c>
      <c r="F2597" t="s">
        <v>539</v>
      </c>
      <c r="G2597" t="s">
        <v>540</v>
      </c>
      <c r="H2597" t="s">
        <v>541</v>
      </c>
      <c r="I2597" t="s">
        <v>542</v>
      </c>
      <c r="J2597" t="s">
        <v>543</v>
      </c>
      <c r="K2597">
        <v>21</v>
      </c>
      <c r="L2597" t="s">
        <v>576</v>
      </c>
      <c r="M2597" t="s">
        <v>547</v>
      </c>
      <c r="N2597" t="s">
        <v>546</v>
      </c>
      <c r="O2597" t="s">
        <v>547</v>
      </c>
      <c r="P2597" t="s">
        <v>548</v>
      </c>
      <c r="Q2597" t="s">
        <v>549</v>
      </c>
      <c r="R2597" t="s">
        <v>568</v>
      </c>
      <c r="S2597" t="s">
        <v>569</v>
      </c>
      <c r="T2597" s="113">
        <v>503.2</v>
      </c>
      <c r="U2597" t="s">
        <v>762</v>
      </c>
    </row>
    <row r="2598" spans="1:23" x14ac:dyDescent="0.25">
      <c r="A2598" t="s">
        <v>118</v>
      </c>
      <c r="B2598" t="s">
        <v>761</v>
      </c>
      <c r="C2598" t="s">
        <v>187</v>
      </c>
      <c r="D2598" t="s">
        <v>538</v>
      </c>
      <c r="F2598" t="s">
        <v>539</v>
      </c>
      <c r="G2598" t="s">
        <v>540</v>
      </c>
      <c r="H2598" t="s">
        <v>541</v>
      </c>
      <c r="I2598" t="s">
        <v>542</v>
      </c>
      <c r="J2598" t="s">
        <v>543</v>
      </c>
      <c r="K2598">
        <v>21</v>
      </c>
      <c r="L2598" t="s">
        <v>576</v>
      </c>
      <c r="M2598" t="s">
        <v>547</v>
      </c>
      <c r="N2598" t="s">
        <v>546</v>
      </c>
      <c r="O2598" t="s">
        <v>547</v>
      </c>
      <c r="P2598" t="s">
        <v>548</v>
      </c>
      <c r="Q2598" t="s">
        <v>549</v>
      </c>
      <c r="R2598" t="s">
        <v>572</v>
      </c>
      <c r="S2598" t="s">
        <v>573</v>
      </c>
      <c r="U2598" t="s">
        <v>762</v>
      </c>
    </row>
    <row r="2599" spans="1:23" s="49" customFormat="1" x14ac:dyDescent="0.25">
      <c r="A2599" s="49" t="s">
        <v>77</v>
      </c>
      <c r="B2599" s="49" t="s">
        <v>763</v>
      </c>
      <c r="C2599" s="49" t="s">
        <v>187</v>
      </c>
      <c r="D2599" s="49" t="s">
        <v>538</v>
      </c>
      <c r="F2599" s="49" t="s">
        <v>539</v>
      </c>
      <c r="G2599" s="49" t="s">
        <v>540</v>
      </c>
      <c r="H2599" s="49" t="s">
        <v>541</v>
      </c>
      <c r="I2599" s="49" t="s">
        <v>542</v>
      </c>
      <c r="J2599" s="49" t="s">
        <v>543</v>
      </c>
      <c r="K2599" s="49">
        <v>21</v>
      </c>
      <c r="L2599" s="49" t="s">
        <v>544</v>
      </c>
      <c r="M2599" s="49" t="s">
        <v>545</v>
      </c>
      <c r="N2599" s="49" t="s">
        <v>546</v>
      </c>
      <c r="O2599" s="49" t="s">
        <v>547</v>
      </c>
      <c r="P2599" s="49" t="s">
        <v>548</v>
      </c>
      <c r="Q2599" s="49" t="s">
        <v>549</v>
      </c>
      <c r="R2599" s="49" t="s">
        <v>131</v>
      </c>
      <c r="S2599" s="49" t="s">
        <v>550</v>
      </c>
      <c r="T2599" s="116">
        <v>4541</v>
      </c>
      <c r="U2599" s="49" t="s">
        <v>764</v>
      </c>
      <c r="V2599" s="50" t="s">
        <v>858</v>
      </c>
      <c r="W2599" s="116">
        <f>('ILO employment 2007'!T2600+'ILO employment 2007'!T2601+'ILO employment 2007'!T2602)*( 1 +'ILO employment 2007'!T2610/('ILO employment 2007'!T2599-'ILO employment 2007'!T2610))</f>
        <v>2009.0970445522717</v>
      </c>
    </row>
    <row r="2600" spans="1:23" s="49" customFormat="1" x14ac:dyDescent="0.25">
      <c r="A2600" s="49" t="s">
        <v>77</v>
      </c>
      <c r="B2600" s="49" t="s">
        <v>763</v>
      </c>
      <c r="C2600" s="49" t="s">
        <v>187</v>
      </c>
      <c r="D2600" s="49" t="s">
        <v>538</v>
      </c>
      <c r="F2600" s="49" t="s">
        <v>539</v>
      </c>
      <c r="G2600" s="49" t="s">
        <v>540</v>
      </c>
      <c r="H2600" s="49" t="s">
        <v>541</v>
      </c>
      <c r="I2600" s="49" t="s">
        <v>542</v>
      </c>
      <c r="J2600" s="49" t="s">
        <v>543</v>
      </c>
      <c r="K2600" s="49">
        <v>21</v>
      </c>
      <c r="L2600" s="49" t="s">
        <v>544</v>
      </c>
      <c r="M2600" s="49" t="s">
        <v>545</v>
      </c>
      <c r="N2600" s="49" t="s">
        <v>546</v>
      </c>
      <c r="O2600" s="49" t="s">
        <v>547</v>
      </c>
      <c r="P2600" s="49" t="s">
        <v>548</v>
      </c>
      <c r="Q2600" s="49" t="s">
        <v>549</v>
      </c>
      <c r="R2600" s="49" t="s">
        <v>552</v>
      </c>
      <c r="S2600" s="49" t="s">
        <v>553</v>
      </c>
      <c r="T2600" s="116">
        <v>236</v>
      </c>
      <c r="U2600" s="49" t="s">
        <v>764</v>
      </c>
      <c r="V2600" s="50" t="s">
        <v>859</v>
      </c>
      <c r="W2600" s="116">
        <f>('ILO employment 2007'!T2603+'ILO employment 2007'!T2604+'ILO employment 2007'!T2605+'ILO employment 2007'!T2606+'ILO employment 2007'!T2607+'ILO employment 2007'!T2608+'ILO employment 2007'!T2609)*( 1 +'ILO employment 2007'!T2610/('ILO employment 2007'!T2599-'ILO employment 2007'!T2610))</f>
        <v>2530.9014115571235</v>
      </c>
    </row>
    <row r="2601" spans="1:23" s="49" customFormat="1" x14ac:dyDescent="0.25">
      <c r="A2601" s="49" t="s">
        <v>77</v>
      </c>
      <c r="B2601" s="49" t="s">
        <v>763</v>
      </c>
      <c r="C2601" s="49" t="s">
        <v>187</v>
      </c>
      <c r="D2601" s="49" t="s">
        <v>538</v>
      </c>
      <c r="F2601" s="49" t="s">
        <v>539</v>
      </c>
      <c r="G2601" s="49" t="s">
        <v>540</v>
      </c>
      <c r="H2601" s="49" t="s">
        <v>541</v>
      </c>
      <c r="I2601" s="49" t="s">
        <v>542</v>
      </c>
      <c r="J2601" s="49" t="s">
        <v>543</v>
      </c>
      <c r="K2601" s="49">
        <v>21</v>
      </c>
      <c r="L2601" s="49" t="s">
        <v>544</v>
      </c>
      <c r="M2601" s="49" t="s">
        <v>545</v>
      </c>
      <c r="N2601" s="49" t="s">
        <v>546</v>
      </c>
      <c r="O2601" s="49" t="s">
        <v>547</v>
      </c>
      <c r="P2601" s="49" t="s">
        <v>548</v>
      </c>
      <c r="Q2601" s="49" t="s">
        <v>549</v>
      </c>
      <c r="R2601" s="49" t="s">
        <v>554</v>
      </c>
      <c r="S2601" s="49" t="s">
        <v>555</v>
      </c>
      <c r="T2601" s="116">
        <v>881</v>
      </c>
      <c r="U2601" s="49" t="s">
        <v>764</v>
      </c>
      <c r="V2601" s="50" t="s">
        <v>862</v>
      </c>
      <c r="W2601" s="116">
        <f>SUM(T2600:T2610)</f>
        <v>4540</v>
      </c>
    </row>
    <row r="2602" spans="1:23" s="49" customFormat="1" x14ac:dyDescent="0.25">
      <c r="A2602" s="49" t="s">
        <v>77</v>
      </c>
      <c r="B2602" s="49" t="s">
        <v>763</v>
      </c>
      <c r="C2602" s="49" t="s">
        <v>187</v>
      </c>
      <c r="D2602" s="49" t="s">
        <v>538</v>
      </c>
      <c r="F2602" s="49" t="s">
        <v>539</v>
      </c>
      <c r="G2602" s="49" t="s">
        <v>540</v>
      </c>
      <c r="H2602" s="49" t="s">
        <v>541</v>
      </c>
      <c r="I2602" s="49" t="s">
        <v>542</v>
      </c>
      <c r="J2602" s="49" t="s">
        <v>543</v>
      </c>
      <c r="K2602" s="49">
        <v>21</v>
      </c>
      <c r="L2602" s="49" t="s">
        <v>544</v>
      </c>
      <c r="M2602" s="49" t="s">
        <v>545</v>
      </c>
      <c r="N2602" s="49" t="s">
        <v>546</v>
      </c>
      <c r="O2602" s="49" t="s">
        <v>547</v>
      </c>
      <c r="P2602" s="49" t="s">
        <v>548</v>
      </c>
      <c r="Q2602" s="49" t="s">
        <v>549</v>
      </c>
      <c r="R2602" s="49" t="s">
        <v>556</v>
      </c>
      <c r="S2602" s="49" t="s">
        <v>557</v>
      </c>
      <c r="T2602" s="116">
        <v>889</v>
      </c>
      <c r="U2602" s="49" t="s">
        <v>764</v>
      </c>
      <c r="V2602" s="50"/>
      <c r="W2602" s="116"/>
    </row>
    <row r="2603" spans="1:23" s="49" customFormat="1" x14ac:dyDescent="0.25">
      <c r="A2603" s="49" t="s">
        <v>77</v>
      </c>
      <c r="B2603" s="49" t="s">
        <v>763</v>
      </c>
      <c r="C2603" s="49" t="s">
        <v>187</v>
      </c>
      <c r="D2603" s="49" t="s">
        <v>538</v>
      </c>
      <c r="F2603" s="49" t="s">
        <v>539</v>
      </c>
      <c r="G2603" s="49" t="s">
        <v>540</v>
      </c>
      <c r="H2603" s="49" t="s">
        <v>541</v>
      </c>
      <c r="I2603" s="49" t="s">
        <v>542</v>
      </c>
      <c r="J2603" s="49" t="s">
        <v>543</v>
      </c>
      <c r="K2603" s="49">
        <v>21</v>
      </c>
      <c r="L2603" s="49" t="s">
        <v>544</v>
      </c>
      <c r="M2603" s="49" t="s">
        <v>545</v>
      </c>
      <c r="N2603" s="49" t="s">
        <v>546</v>
      </c>
      <c r="O2603" s="49" t="s">
        <v>547</v>
      </c>
      <c r="P2603" s="49" t="s">
        <v>548</v>
      </c>
      <c r="Q2603" s="49" t="s">
        <v>549</v>
      </c>
      <c r="R2603" s="49" t="s">
        <v>558</v>
      </c>
      <c r="S2603" s="49" t="s">
        <v>559</v>
      </c>
      <c r="T2603" s="116">
        <v>401</v>
      </c>
      <c r="U2603" s="49" t="s">
        <v>764</v>
      </c>
      <c r="V2603" s="50"/>
      <c r="W2603" s="116"/>
    </row>
    <row r="2604" spans="1:23" s="49" customFormat="1" x14ac:dyDescent="0.25">
      <c r="A2604" s="49" t="s">
        <v>77</v>
      </c>
      <c r="B2604" s="49" t="s">
        <v>763</v>
      </c>
      <c r="C2604" s="49" t="s">
        <v>187</v>
      </c>
      <c r="D2604" s="49" t="s">
        <v>538</v>
      </c>
      <c r="F2604" s="49" t="s">
        <v>539</v>
      </c>
      <c r="G2604" s="49" t="s">
        <v>540</v>
      </c>
      <c r="H2604" s="49" t="s">
        <v>541</v>
      </c>
      <c r="I2604" s="49" t="s">
        <v>542</v>
      </c>
      <c r="J2604" s="49" t="s">
        <v>543</v>
      </c>
      <c r="K2604" s="49">
        <v>21</v>
      </c>
      <c r="L2604" s="49" t="s">
        <v>544</v>
      </c>
      <c r="M2604" s="49" t="s">
        <v>545</v>
      </c>
      <c r="N2604" s="49" t="s">
        <v>546</v>
      </c>
      <c r="O2604" s="49" t="s">
        <v>547</v>
      </c>
      <c r="P2604" s="49" t="s">
        <v>548</v>
      </c>
      <c r="Q2604" s="49" t="s">
        <v>549</v>
      </c>
      <c r="R2604" s="49" t="s">
        <v>560</v>
      </c>
      <c r="S2604" s="49" t="s">
        <v>561</v>
      </c>
      <c r="T2604" s="116">
        <v>866</v>
      </c>
      <c r="U2604" s="49" t="s">
        <v>764</v>
      </c>
      <c r="V2604" s="50"/>
      <c r="W2604" s="116"/>
    </row>
    <row r="2605" spans="1:23" s="49" customFormat="1" x14ac:dyDescent="0.25">
      <c r="A2605" s="49" t="s">
        <v>77</v>
      </c>
      <c r="B2605" s="49" t="s">
        <v>763</v>
      </c>
      <c r="C2605" s="49" t="s">
        <v>187</v>
      </c>
      <c r="D2605" s="49" t="s">
        <v>538</v>
      </c>
      <c r="F2605" s="49" t="s">
        <v>539</v>
      </c>
      <c r="G2605" s="49" t="s">
        <v>540</v>
      </c>
      <c r="H2605" s="49" t="s">
        <v>541</v>
      </c>
      <c r="I2605" s="49" t="s">
        <v>542</v>
      </c>
      <c r="J2605" s="49" t="s">
        <v>543</v>
      </c>
      <c r="K2605" s="49">
        <v>21</v>
      </c>
      <c r="L2605" s="49" t="s">
        <v>544</v>
      </c>
      <c r="M2605" s="49" t="s">
        <v>545</v>
      </c>
      <c r="N2605" s="49" t="s">
        <v>546</v>
      </c>
      <c r="O2605" s="49" t="s">
        <v>547</v>
      </c>
      <c r="P2605" s="49" t="s">
        <v>548</v>
      </c>
      <c r="Q2605" s="49" t="s">
        <v>549</v>
      </c>
      <c r="R2605" s="49" t="s">
        <v>562</v>
      </c>
      <c r="S2605" s="49" t="s">
        <v>563</v>
      </c>
      <c r="T2605" s="116">
        <v>92</v>
      </c>
      <c r="U2605" s="49" t="s">
        <v>764</v>
      </c>
      <c r="V2605" s="50"/>
      <c r="W2605" s="116"/>
    </row>
    <row r="2606" spans="1:23" s="49" customFormat="1" x14ac:dyDescent="0.25">
      <c r="A2606" s="49" t="s">
        <v>77</v>
      </c>
      <c r="B2606" s="49" t="s">
        <v>763</v>
      </c>
      <c r="C2606" s="49" t="s">
        <v>187</v>
      </c>
      <c r="D2606" s="49" t="s">
        <v>538</v>
      </c>
      <c r="F2606" s="49" t="s">
        <v>539</v>
      </c>
      <c r="G2606" s="49" t="s">
        <v>540</v>
      </c>
      <c r="H2606" s="49" t="s">
        <v>541</v>
      </c>
      <c r="I2606" s="49" t="s">
        <v>542</v>
      </c>
      <c r="J2606" s="49" t="s">
        <v>543</v>
      </c>
      <c r="K2606" s="49">
        <v>21</v>
      </c>
      <c r="L2606" s="49" t="s">
        <v>544</v>
      </c>
      <c r="M2606" s="49" t="s">
        <v>545</v>
      </c>
      <c r="N2606" s="49" t="s">
        <v>546</v>
      </c>
      <c r="O2606" s="49" t="s">
        <v>547</v>
      </c>
      <c r="P2606" s="49" t="s">
        <v>548</v>
      </c>
      <c r="Q2606" s="49" t="s">
        <v>549</v>
      </c>
      <c r="R2606" s="49" t="s">
        <v>564</v>
      </c>
      <c r="S2606" s="49" t="s">
        <v>565</v>
      </c>
      <c r="T2606" s="116">
        <v>482</v>
      </c>
      <c r="U2606" s="49" t="s">
        <v>764</v>
      </c>
      <c r="V2606" s="50"/>
      <c r="W2606" s="116"/>
    </row>
    <row r="2607" spans="1:23" s="49" customFormat="1" x14ac:dyDescent="0.25">
      <c r="A2607" s="49" t="s">
        <v>77</v>
      </c>
      <c r="B2607" s="49" t="s">
        <v>763</v>
      </c>
      <c r="C2607" s="49" t="s">
        <v>187</v>
      </c>
      <c r="D2607" s="49" t="s">
        <v>538</v>
      </c>
      <c r="F2607" s="49" t="s">
        <v>539</v>
      </c>
      <c r="G2607" s="49" t="s">
        <v>540</v>
      </c>
      <c r="H2607" s="49" t="s">
        <v>541</v>
      </c>
      <c r="I2607" s="49" t="s">
        <v>542</v>
      </c>
      <c r="J2607" s="49" t="s">
        <v>543</v>
      </c>
      <c r="K2607" s="49">
        <v>21</v>
      </c>
      <c r="L2607" s="49" t="s">
        <v>544</v>
      </c>
      <c r="M2607" s="49" t="s">
        <v>545</v>
      </c>
      <c r="N2607" s="49" t="s">
        <v>546</v>
      </c>
      <c r="O2607" s="49" t="s">
        <v>547</v>
      </c>
      <c r="P2607" s="49" t="s">
        <v>548</v>
      </c>
      <c r="Q2607" s="49" t="s">
        <v>549</v>
      </c>
      <c r="R2607" s="49" t="s">
        <v>566</v>
      </c>
      <c r="S2607" s="49" t="s">
        <v>567</v>
      </c>
      <c r="T2607" s="116">
        <v>446</v>
      </c>
      <c r="U2607" s="49" t="s">
        <v>764</v>
      </c>
      <c r="V2607" s="50"/>
      <c r="W2607" s="116"/>
    </row>
    <row r="2608" spans="1:23" s="49" customFormat="1" x14ac:dyDescent="0.25">
      <c r="A2608" s="49" t="s">
        <v>77</v>
      </c>
      <c r="B2608" s="49" t="s">
        <v>763</v>
      </c>
      <c r="C2608" s="49" t="s">
        <v>187</v>
      </c>
      <c r="D2608" s="49" t="s">
        <v>538</v>
      </c>
      <c r="F2608" s="49" t="s">
        <v>539</v>
      </c>
      <c r="G2608" s="49" t="s">
        <v>540</v>
      </c>
      <c r="H2608" s="49" t="s">
        <v>541</v>
      </c>
      <c r="I2608" s="49" t="s">
        <v>542</v>
      </c>
      <c r="J2608" s="49" t="s">
        <v>543</v>
      </c>
      <c r="K2608" s="49">
        <v>21</v>
      </c>
      <c r="L2608" s="49" t="s">
        <v>544</v>
      </c>
      <c r="M2608" s="49" t="s">
        <v>545</v>
      </c>
      <c r="N2608" s="49" t="s">
        <v>546</v>
      </c>
      <c r="O2608" s="49" t="s">
        <v>547</v>
      </c>
      <c r="P2608" s="49" t="s">
        <v>548</v>
      </c>
      <c r="Q2608" s="49" t="s">
        <v>549</v>
      </c>
      <c r="R2608" s="49" t="s">
        <v>568</v>
      </c>
      <c r="S2608" s="49" t="s">
        <v>569</v>
      </c>
      <c r="T2608" s="116">
        <v>230</v>
      </c>
      <c r="U2608" s="49" t="s">
        <v>764</v>
      </c>
      <c r="V2608" s="50"/>
      <c r="W2608" s="116"/>
    </row>
    <row r="2609" spans="1:23" s="49" customFormat="1" x14ac:dyDescent="0.25">
      <c r="A2609" s="49" t="s">
        <v>77</v>
      </c>
      <c r="B2609" s="49" t="s">
        <v>763</v>
      </c>
      <c r="C2609" s="49" t="s">
        <v>187</v>
      </c>
      <c r="D2609" s="49" t="s">
        <v>538</v>
      </c>
      <c r="F2609" s="49" t="s">
        <v>539</v>
      </c>
      <c r="G2609" s="49" t="s">
        <v>540</v>
      </c>
      <c r="H2609" s="49" t="s">
        <v>541</v>
      </c>
      <c r="I2609" s="49" t="s">
        <v>542</v>
      </c>
      <c r="J2609" s="49" t="s">
        <v>543</v>
      </c>
      <c r="K2609" s="49">
        <v>21</v>
      </c>
      <c r="L2609" s="49" t="s">
        <v>544</v>
      </c>
      <c r="M2609" s="49" t="s">
        <v>545</v>
      </c>
      <c r="N2609" s="49" t="s">
        <v>546</v>
      </c>
      <c r="O2609" s="49" t="s">
        <v>547</v>
      </c>
      <c r="P2609" s="49" t="s">
        <v>548</v>
      </c>
      <c r="Q2609" s="49" t="s">
        <v>549</v>
      </c>
      <c r="R2609" s="49" t="s">
        <v>570</v>
      </c>
      <c r="S2609" s="49" t="s">
        <v>571</v>
      </c>
      <c r="T2609" s="116">
        <v>10</v>
      </c>
      <c r="U2609" s="49" t="s">
        <v>764</v>
      </c>
      <c r="V2609" s="50"/>
      <c r="W2609" s="116"/>
    </row>
    <row r="2610" spans="1:23" s="49" customFormat="1" x14ac:dyDescent="0.25">
      <c r="A2610" s="49" t="s">
        <v>77</v>
      </c>
      <c r="B2610" s="49" t="s">
        <v>763</v>
      </c>
      <c r="C2610" s="49" t="s">
        <v>187</v>
      </c>
      <c r="D2610" s="49" t="s">
        <v>538</v>
      </c>
      <c r="F2610" s="49" t="s">
        <v>539</v>
      </c>
      <c r="G2610" s="49" t="s">
        <v>540</v>
      </c>
      <c r="H2610" s="49" t="s">
        <v>541</v>
      </c>
      <c r="I2610" s="49" t="s">
        <v>542</v>
      </c>
      <c r="J2610" s="49" t="s">
        <v>543</v>
      </c>
      <c r="K2610" s="49">
        <v>21</v>
      </c>
      <c r="L2610" s="49" t="s">
        <v>544</v>
      </c>
      <c r="M2610" s="49" t="s">
        <v>545</v>
      </c>
      <c r="N2610" s="49" t="s">
        <v>546</v>
      </c>
      <c r="O2610" s="49" t="s">
        <v>547</v>
      </c>
      <c r="P2610" s="49" t="s">
        <v>548</v>
      </c>
      <c r="Q2610" s="49" t="s">
        <v>549</v>
      </c>
      <c r="R2610" s="49" t="s">
        <v>572</v>
      </c>
      <c r="S2610" s="49" t="s">
        <v>573</v>
      </c>
      <c r="T2610" s="116">
        <v>7</v>
      </c>
      <c r="U2610" s="49" t="s">
        <v>764</v>
      </c>
      <c r="V2610" s="50"/>
      <c r="W2610" s="116"/>
    </row>
    <row r="2611" spans="1:23" x14ac:dyDescent="0.25">
      <c r="A2611" t="s">
        <v>77</v>
      </c>
      <c r="B2611" t="s">
        <v>763</v>
      </c>
      <c r="C2611" t="s">
        <v>187</v>
      </c>
      <c r="D2611" t="s">
        <v>538</v>
      </c>
      <c r="F2611" t="s">
        <v>539</v>
      </c>
      <c r="G2611" t="s">
        <v>540</v>
      </c>
      <c r="H2611" t="s">
        <v>541</v>
      </c>
      <c r="I2611" t="s">
        <v>542</v>
      </c>
      <c r="J2611" t="s">
        <v>543</v>
      </c>
      <c r="K2611">
        <v>21</v>
      </c>
      <c r="L2611" t="s">
        <v>574</v>
      </c>
      <c r="M2611" t="s">
        <v>575</v>
      </c>
      <c r="N2611" t="s">
        <v>546</v>
      </c>
      <c r="O2611" t="s">
        <v>547</v>
      </c>
      <c r="P2611" t="s">
        <v>548</v>
      </c>
      <c r="Q2611" t="s">
        <v>549</v>
      </c>
      <c r="R2611" t="s">
        <v>131</v>
      </c>
      <c r="S2611" t="s">
        <v>550</v>
      </c>
      <c r="T2611" s="113">
        <v>2390</v>
      </c>
      <c r="U2611" t="s">
        <v>764</v>
      </c>
    </row>
    <row r="2612" spans="1:23" x14ac:dyDescent="0.25">
      <c r="A2612" t="s">
        <v>77</v>
      </c>
      <c r="B2612" t="s">
        <v>763</v>
      </c>
      <c r="C2612" t="s">
        <v>187</v>
      </c>
      <c r="D2612" t="s">
        <v>538</v>
      </c>
      <c r="F2612" t="s">
        <v>539</v>
      </c>
      <c r="G2612" t="s">
        <v>540</v>
      </c>
      <c r="H2612" t="s">
        <v>541</v>
      </c>
      <c r="I2612" t="s">
        <v>542</v>
      </c>
      <c r="J2612" t="s">
        <v>543</v>
      </c>
      <c r="K2612">
        <v>21</v>
      </c>
      <c r="L2612" t="s">
        <v>574</v>
      </c>
      <c r="M2612" t="s">
        <v>575</v>
      </c>
      <c r="N2612" t="s">
        <v>546</v>
      </c>
      <c r="O2612" t="s">
        <v>547</v>
      </c>
      <c r="P2612" t="s">
        <v>548</v>
      </c>
      <c r="Q2612" t="s">
        <v>549</v>
      </c>
      <c r="R2612" t="s">
        <v>552</v>
      </c>
      <c r="S2612" t="s">
        <v>553</v>
      </c>
      <c r="T2612" s="113">
        <v>162</v>
      </c>
      <c r="U2612" t="s">
        <v>764</v>
      </c>
    </row>
    <row r="2613" spans="1:23" x14ac:dyDescent="0.25">
      <c r="A2613" t="s">
        <v>77</v>
      </c>
      <c r="B2613" t="s">
        <v>763</v>
      </c>
      <c r="C2613" t="s">
        <v>187</v>
      </c>
      <c r="D2613" t="s">
        <v>538</v>
      </c>
      <c r="F2613" t="s">
        <v>539</v>
      </c>
      <c r="G2613" t="s">
        <v>540</v>
      </c>
      <c r="H2613" t="s">
        <v>541</v>
      </c>
      <c r="I2613" t="s">
        <v>542</v>
      </c>
      <c r="J2613" t="s">
        <v>543</v>
      </c>
      <c r="K2613">
        <v>21</v>
      </c>
      <c r="L2613" t="s">
        <v>574</v>
      </c>
      <c r="M2613" t="s">
        <v>575</v>
      </c>
      <c r="N2613" t="s">
        <v>546</v>
      </c>
      <c r="O2613" t="s">
        <v>547</v>
      </c>
      <c r="P2613" t="s">
        <v>548</v>
      </c>
      <c r="Q2613" t="s">
        <v>549</v>
      </c>
      <c r="R2613" t="s">
        <v>554</v>
      </c>
      <c r="S2613" t="s">
        <v>555</v>
      </c>
      <c r="T2613" s="113">
        <v>435</v>
      </c>
      <c r="U2613" t="s">
        <v>764</v>
      </c>
    </row>
    <row r="2614" spans="1:23" x14ac:dyDescent="0.25">
      <c r="A2614" t="s">
        <v>77</v>
      </c>
      <c r="B2614" t="s">
        <v>763</v>
      </c>
      <c r="C2614" t="s">
        <v>187</v>
      </c>
      <c r="D2614" t="s">
        <v>538</v>
      </c>
      <c r="F2614" t="s">
        <v>539</v>
      </c>
      <c r="G2614" t="s">
        <v>540</v>
      </c>
      <c r="H2614" t="s">
        <v>541</v>
      </c>
      <c r="I2614" t="s">
        <v>542</v>
      </c>
      <c r="J2614" t="s">
        <v>543</v>
      </c>
      <c r="K2614">
        <v>21</v>
      </c>
      <c r="L2614" t="s">
        <v>574</v>
      </c>
      <c r="M2614" t="s">
        <v>575</v>
      </c>
      <c r="N2614" t="s">
        <v>546</v>
      </c>
      <c r="O2614" t="s">
        <v>547</v>
      </c>
      <c r="P2614" t="s">
        <v>548</v>
      </c>
      <c r="Q2614" t="s">
        <v>549</v>
      </c>
      <c r="R2614" t="s">
        <v>556</v>
      </c>
      <c r="S2614" t="s">
        <v>557</v>
      </c>
      <c r="T2614" s="113">
        <v>439</v>
      </c>
      <c r="U2614" t="s">
        <v>764</v>
      </c>
    </row>
    <row r="2615" spans="1:23" x14ac:dyDescent="0.25">
      <c r="A2615" t="s">
        <v>77</v>
      </c>
      <c r="B2615" t="s">
        <v>763</v>
      </c>
      <c r="C2615" t="s">
        <v>187</v>
      </c>
      <c r="D2615" t="s">
        <v>538</v>
      </c>
      <c r="F2615" t="s">
        <v>539</v>
      </c>
      <c r="G2615" t="s">
        <v>540</v>
      </c>
      <c r="H2615" t="s">
        <v>541</v>
      </c>
      <c r="I2615" t="s">
        <v>542</v>
      </c>
      <c r="J2615" t="s">
        <v>543</v>
      </c>
      <c r="K2615">
        <v>21</v>
      </c>
      <c r="L2615" t="s">
        <v>574</v>
      </c>
      <c r="M2615" t="s">
        <v>575</v>
      </c>
      <c r="N2615" t="s">
        <v>546</v>
      </c>
      <c r="O2615" t="s">
        <v>547</v>
      </c>
      <c r="P2615" t="s">
        <v>548</v>
      </c>
      <c r="Q2615" t="s">
        <v>549</v>
      </c>
      <c r="R2615" t="s">
        <v>558</v>
      </c>
      <c r="S2615" t="s">
        <v>559</v>
      </c>
      <c r="T2615" s="113">
        <v>128</v>
      </c>
      <c r="U2615" t="s">
        <v>764</v>
      </c>
    </row>
    <row r="2616" spans="1:23" x14ac:dyDescent="0.25">
      <c r="A2616" t="s">
        <v>77</v>
      </c>
      <c r="B2616" t="s">
        <v>763</v>
      </c>
      <c r="C2616" t="s">
        <v>187</v>
      </c>
      <c r="D2616" t="s">
        <v>538</v>
      </c>
      <c r="F2616" t="s">
        <v>539</v>
      </c>
      <c r="G2616" t="s">
        <v>540</v>
      </c>
      <c r="H2616" t="s">
        <v>541</v>
      </c>
      <c r="I2616" t="s">
        <v>542</v>
      </c>
      <c r="J2616" t="s">
        <v>543</v>
      </c>
      <c r="K2616">
        <v>21</v>
      </c>
      <c r="L2616" t="s">
        <v>574</v>
      </c>
      <c r="M2616" t="s">
        <v>575</v>
      </c>
      <c r="N2616" t="s">
        <v>546</v>
      </c>
      <c r="O2616" t="s">
        <v>547</v>
      </c>
      <c r="P2616" t="s">
        <v>548</v>
      </c>
      <c r="Q2616" t="s">
        <v>549</v>
      </c>
      <c r="R2616" t="s">
        <v>560</v>
      </c>
      <c r="S2616" t="s">
        <v>561</v>
      </c>
      <c r="T2616" s="113">
        <v>217</v>
      </c>
      <c r="U2616" t="s">
        <v>764</v>
      </c>
    </row>
    <row r="2617" spans="1:23" x14ac:dyDescent="0.25">
      <c r="A2617" t="s">
        <v>77</v>
      </c>
      <c r="B2617" t="s">
        <v>763</v>
      </c>
      <c r="C2617" t="s">
        <v>187</v>
      </c>
      <c r="D2617" t="s">
        <v>538</v>
      </c>
      <c r="F2617" t="s">
        <v>539</v>
      </c>
      <c r="G2617" t="s">
        <v>540</v>
      </c>
      <c r="H2617" t="s">
        <v>541</v>
      </c>
      <c r="I2617" t="s">
        <v>542</v>
      </c>
      <c r="J2617" t="s">
        <v>543</v>
      </c>
      <c r="K2617">
        <v>21</v>
      </c>
      <c r="L2617" t="s">
        <v>574</v>
      </c>
      <c r="M2617" t="s">
        <v>575</v>
      </c>
      <c r="N2617" t="s">
        <v>546</v>
      </c>
      <c r="O2617" t="s">
        <v>547</v>
      </c>
      <c r="P2617" t="s">
        <v>548</v>
      </c>
      <c r="Q2617" t="s">
        <v>549</v>
      </c>
      <c r="R2617" t="s">
        <v>562</v>
      </c>
      <c r="S2617" t="s">
        <v>563</v>
      </c>
      <c r="T2617" s="113">
        <v>72</v>
      </c>
      <c r="U2617" t="s">
        <v>764</v>
      </c>
    </row>
    <row r="2618" spans="1:23" x14ac:dyDescent="0.25">
      <c r="A2618" t="s">
        <v>77</v>
      </c>
      <c r="B2618" t="s">
        <v>763</v>
      </c>
      <c r="C2618" t="s">
        <v>187</v>
      </c>
      <c r="D2618" t="s">
        <v>538</v>
      </c>
      <c r="F2618" t="s">
        <v>539</v>
      </c>
      <c r="G2618" t="s">
        <v>540</v>
      </c>
      <c r="H2618" t="s">
        <v>541</v>
      </c>
      <c r="I2618" t="s">
        <v>542</v>
      </c>
      <c r="J2618" t="s">
        <v>543</v>
      </c>
      <c r="K2618">
        <v>21</v>
      </c>
      <c r="L2618" t="s">
        <v>574</v>
      </c>
      <c r="M2618" t="s">
        <v>575</v>
      </c>
      <c r="N2618" t="s">
        <v>546</v>
      </c>
      <c r="O2618" t="s">
        <v>547</v>
      </c>
      <c r="P2618" t="s">
        <v>548</v>
      </c>
      <c r="Q2618" t="s">
        <v>549</v>
      </c>
      <c r="R2618" t="s">
        <v>564</v>
      </c>
      <c r="S2618" t="s">
        <v>565</v>
      </c>
      <c r="T2618" s="113">
        <v>453</v>
      </c>
      <c r="U2618" t="s">
        <v>764</v>
      </c>
    </row>
    <row r="2619" spans="1:23" x14ac:dyDescent="0.25">
      <c r="A2619" t="s">
        <v>77</v>
      </c>
      <c r="B2619" t="s">
        <v>763</v>
      </c>
      <c r="C2619" t="s">
        <v>187</v>
      </c>
      <c r="D2619" t="s">
        <v>538</v>
      </c>
      <c r="F2619" t="s">
        <v>539</v>
      </c>
      <c r="G2619" t="s">
        <v>540</v>
      </c>
      <c r="H2619" t="s">
        <v>541</v>
      </c>
      <c r="I2619" t="s">
        <v>542</v>
      </c>
      <c r="J2619" t="s">
        <v>543</v>
      </c>
      <c r="K2619">
        <v>21</v>
      </c>
      <c r="L2619" t="s">
        <v>574</v>
      </c>
      <c r="M2619" t="s">
        <v>575</v>
      </c>
      <c r="N2619" t="s">
        <v>546</v>
      </c>
      <c r="O2619" t="s">
        <v>547</v>
      </c>
      <c r="P2619" t="s">
        <v>548</v>
      </c>
      <c r="Q2619" t="s">
        <v>549</v>
      </c>
      <c r="R2619" t="s">
        <v>566</v>
      </c>
      <c r="S2619" t="s">
        <v>567</v>
      </c>
      <c r="T2619" s="113">
        <v>378</v>
      </c>
      <c r="U2619" t="s">
        <v>764</v>
      </c>
    </row>
    <row r="2620" spans="1:23" x14ac:dyDescent="0.25">
      <c r="A2620" t="s">
        <v>77</v>
      </c>
      <c r="B2620" t="s">
        <v>763</v>
      </c>
      <c r="C2620" t="s">
        <v>187</v>
      </c>
      <c r="D2620" t="s">
        <v>538</v>
      </c>
      <c r="F2620" t="s">
        <v>539</v>
      </c>
      <c r="G2620" t="s">
        <v>540</v>
      </c>
      <c r="H2620" t="s">
        <v>541</v>
      </c>
      <c r="I2620" t="s">
        <v>542</v>
      </c>
      <c r="J2620" t="s">
        <v>543</v>
      </c>
      <c r="K2620">
        <v>21</v>
      </c>
      <c r="L2620" t="s">
        <v>574</v>
      </c>
      <c r="M2620" t="s">
        <v>575</v>
      </c>
      <c r="N2620" t="s">
        <v>546</v>
      </c>
      <c r="O2620" t="s">
        <v>547</v>
      </c>
      <c r="P2620" t="s">
        <v>548</v>
      </c>
      <c r="Q2620" t="s">
        <v>549</v>
      </c>
      <c r="R2620" t="s">
        <v>568</v>
      </c>
      <c r="S2620" t="s">
        <v>569</v>
      </c>
      <c r="T2620" s="113">
        <v>92</v>
      </c>
      <c r="U2620" t="s">
        <v>764</v>
      </c>
    </row>
    <row r="2621" spans="1:23" x14ac:dyDescent="0.25">
      <c r="A2621" t="s">
        <v>77</v>
      </c>
      <c r="B2621" t="s">
        <v>763</v>
      </c>
      <c r="C2621" t="s">
        <v>187</v>
      </c>
      <c r="D2621" t="s">
        <v>538</v>
      </c>
      <c r="F2621" t="s">
        <v>539</v>
      </c>
      <c r="G2621" t="s">
        <v>540</v>
      </c>
      <c r="H2621" t="s">
        <v>541</v>
      </c>
      <c r="I2621" t="s">
        <v>542</v>
      </c>
      <c r="J2621" t="s">
        <v>543</v>
      </c>
      <c r="K2621">
        <v>21</v>
      </c>
      <c r="L2621" t="s">
        <v>574</v>
      </c>
      <c r="M2621" t="s">
        <v>575</v>
      </c>
      <c r="N2621" t="s">
        <v>546</v>
      </c>
      <c r="O2621" t="s">
        <v>547</v>
      </c>
      <c r="P2621" t="s">
        <v>548</v>
      </c>
      <c r="Q2621" t="s">
        <v>549</v>
      </c>
      <c r="R2621" t="s">
        <v>570</v>
      </c>
      <c r="S2621" t="s">
        <v>571</v>
      </c>
      <c r="T2621" s="113">
        <v>10</v>
      </c>
      <c r="U2621" t="s">
        <v>764</v>
      </c>
    </row>
    <row r="2622" spans="1:23" x14ac:dyDescent="0.25">
      <c r="A2622" t="s">
        <v>77</v>
      </c>
      <c r="B2622" t="s">
        <v>763</v>
      </c>
      <c r="C2622" t="s">
        <v>187</v>
      </c>
      <c r="D2622" t="s">
        <v>538</v>
      </c>
      <c r="F2622" t="s">
        <v>539</v>
      </c>
      <c r="G2622" t="s">
        <v>540</v>
      </c>
      <c r="H2622" t="s">
        <v>541</v>
      </c>
      <c r="I2622" t="s">
        <v>542</v>
      </c>
      <c r="J2622" t="s">
        <v>543</v>
      </c>
      <c r="K2622">
        <v>21</v>
      </c>
      <c r="L2622" t="s">
        <v>574</v>
      </c>
      <c r="M2622" t="s">
        <v>575</v>
      </c>
      <c r="N2622" t="s">
        <v>546</v>
      </c>
      <c r="O2622" t="s">
        <v>547</v>
      </c>
      <c r="P2622" t="s">
        <v>548</v>
      </c>
      <c r="Q2622" t="s">
        <v>549</v>
      </c>
      <c r="R2622" t="s">
        <v>572</v>
      </c>
      <c r="S2622" t="s">
        <v>573</v>
      </c>
      <c r="T2622" s="113">
        <v>5</v>
      </c>
      <c r="U2622" t="s">
        <v>764</v>
      </c>
    </row>
    <row r="2623" spans="1:23" x14ac:dyDescent="0.25">
      <c r="A2623" t="s">
        <v>77</v>
      </c>
      <c r="B2623" t="s">
        <v>763</v>
      </c>
      <c r="C2623" t="s">
        <v>187</v>
      </c>
      <c r="D2623" t="s">
        <v>538</v>
      </c>
      <c r="F2623" t="s">
        <v>539</v>
      </c>
      <c r="G2623" t="s">
        <v>540</v>
      </c>
      <c r="H2623" t="s">
        <v>541</v>
      </c>
      <c r="I2623" t="s">
        <v>542</v>
      </c>
      <c r="J2623" t="s">
        <v>543</v>
      </c>
      <c r="K2623">
        <v>21</v>
      </c>
      <c r="L2623" t="s">
        <v>576</v>
      </c>
      <c r="M2623" t="s">
        <v>547</v>
      </c>
      <c r="N2623" t="s">
        <v>546</v>
      </c>
      <c r="O2623" t="s">
        <v>547</v>
      </c>
      <c r="P2623" t="s">
        <v>548</v>
      </c>
      <c r="Q2623" t="s">
        <v>549</v>
      </c>
      <c r="R2623" t="s">
        <v>131</v>
      </c>
      <c r="S2623" t="s">
        <v>550</v>
      </c>
      <c r="T2623" s="113">
        <v>2150</v>
      </c>
      <c r="U2623" t="s">
        <v>764</v>
      </c>
    </row>
    <row r="2624" spans="1:23" x14ac:dyDescent="0.25">
      <c r="A2624" t="s">
        <v>77</v>
      </c>
      <c r="B2624" t="s">
        <v>763</v>
      </c>
      <c r="C2624" t="s">
        <v>187</v>
      </c>
      <c r="D2624" t="s">
        <v>538</v>
      </c>
      <c r="F2624" t="s">
        <v>539</v>
      </c>
      <c r="G2624" t="s">
        <v>540</v>
      </c>
      <c r="H2624" t="s">
        <v>541</v>
      </c>
      <c r="I2624" t="s">
        <v>542</v>
      </c>
      <c r="J2624" t="s">
        <v>543</v>
      </c>
      <c r="K2624">
        <v>21</v>
      </c>
      <c r="L2624" t="s">
        <v>576</v>
      </c>
      <c r="M2624" t="s">
        <v>547</v>
      </c>
      <c r="N2624" t="s">
        <v>546</v>
      </c>
      <c r="O2624" t="s">
        <v>547</v>
      </c>
      <c r="P2624" t="s">
        <v>548</v>
      </c>
      <c r="Q2624" t="s">
        <v>549</v>
      </c>
      <c r="R2624" t="s">
        <v>552</v>
      </c>
      <c r="S2624" t="s">
        <v>553</v>
      </c>
      <c r="T2624" s="113">
        <v>75</v>
      </c>
      <c r="U2624" t="s">
        <v>764</v>
      </c>
    </row>
    <row r="2625" spans="1:23" x14ac:dyDescent="0.25">
      <c r="A2625" t="s">
        <v>77</v>
      </c>
      <c r="B2625" t="s">
        <v>763</v>
      </c>
      <c r="C2625" t="s">
        <v>187</v>
      </c>
      <c r="D2625" t="s">
        <v>538</v>
      </c>
      <c r="F2625" t="s">
        <v>539</v>
      </c>
      <c r="G2625" t="s">
        <v>540</v>
      </c>
      <c r="H2625" t="s">
        <v>541</v>
      </c>
      <c r="I2625" t="s">
        <v>542</v>
      </c>
      <c r="J2625" t="s">
        <v>543</v>
      </c>
      <c r="K2625">
        <v>21</v>
      </c>
      <c r="L2625" t="s">
        <v>576</v>
      </c>
      <c r="M2625" t="s">
        <v>547</v>
      </c>
      <c r="N2625" t="s">
        <v>546</v>
      </c>
      <c r="O2625" t="s">
        <v>547</v>
      </c>
      <c r="P2625" t="s">
        <v>548</v>
      </c>
      <c r="Q2625" t="s">
        <v>549</v>
      </c>
      <c r="R2625" t="s">
        <v>554</v>
      </c>
      <c r="S2625" t="s">
        <v>555</v>
      </c>
      <c r="T2625" s="113">
        <v>446</v>
      </c>
      <c r="U2625" t="s">
        <v>764</v>
      </c>
    </row>
    <row r="2626" spans="1:23" x14ac:dyDescent="0.25">
      <c r="A2626" t="s">
        <v>77</v>
      </c>
      <c r="B2626" t="s">
        <v>763</v>
      </c>
      <c r="C2626" t="s">
        <v>187</v>
      </c>
      <c r="D2626" t="s">
        <v>538</v>
      </c>
      <c r="F2626" t="s">
        <v>539</v>
      </c>
      <c r="G2626" t="s">
        <v>540</v>
      </c>
      <c r="H2626" t="s">
        <v>541</v>
      </c>
      <c r="I2626" t="s">
        <v>542</v>
      </c>
      <c r="J2626" t="s">
        <v>543</v>
      </c>
      <c r="K2626">
        <v>21</v>
      </c>
      <c r="L2626" t="s">
        <v>576</v>
      </c>
      <c r="M2626" t="s">
        <v>547</v>
      </c>
      <c r="N2626" t="s">
        <v>546</v>
      </c>
      <c r="O2626" t="s">
        <v>547</v>
      </c>
      <c r="P2626" t="s">
        <v>548</v>
      </c>
      <c r="Q2626" t="s">
        <v>549</v>
      </c>
      <c r="R2626" t="s">
        <v>556</v>
      </c>
      <c r="S2626" t="s">
        <v>557</v>
      </c>
      <c r="T2626" s="113">
        <v>450</v>
      </c>
      <c r="U2626" t="s">
        <v>764</v>
      </c>
    </row>
    <row r="2627" spans="1:23" x14ac:dyDescent="0.25">
      <c r="A2627" t="s">
        <v>77</v>
      </c>
      <c r="B2627" t="s">
        <v>763</v>
      </c>
      <c r="C2627" t="s">
        <v>187</v>
      </c>
      <c r="D2627" t="s">
        <v>538</v>
      </c>
      <c r="F2627" t="s">
        <v>539</v>
      </c>
      <c r="G2627" t="s">
        <v>540</v>
      </c>
      <c r="H2627" t="s">
        <v>541</v>
      </c>
      <c r="I2627" t="s">
        <v>542</v>
      </c>
      <c r="J2627" t="s">
        <v>543</v>
      </c>
      <c r="K2627">
        <v>21</v>
      </c>
      <c r="L2627" t="s">
        <v>576</v>
      </c>
      <c r="M2627" t="s">
        <v>547</v>
      </c>
      <c r="N2627" t="s">
        <v>546</v>
      </c>
      <c r="O2627" t="s">
        <v>547</v>
      </c>
      <c r="P2627" t="s">
        <v>548</v>
      </c>
      <c r="Q2627" t="s">
        <v>549</v>
      </c>
      <c r="R2627" t="s">
        <v>558</v>
      </c>
      <c r="S2627" t="s">
        <v>559</v>
      </c>
      <c r="T2627" s="113">
        <v>273</v>
      </c>
      <c r="U2627" t="s">
        <v>764</v>
      </c>
    </row>
    <row r="2628" spans="1:23" x14ac:dyDescent="0.25">
      <c r="A2628" t="s">
        <v>77</v>
      </c>
      <c r="B2628" t="s">
        <v>763</v>
      </c>
      <c r="C2628" t="s">
        <v>187</v>
      </c>
      <c r="D2628" t="s">
        <v>538</v>
      </c>
      <c r="F2628" t="s">
        <v>539</v>
      </c>
      <c r="G2628" t="s">
        <v>540</v>
      </c>
      <c r="H2628" t="s">
        <v>541</v>
      </c>
      <c r="I2628" t="s">
        <v>542</v>
      </c>
      <c r="J2628" t="s">
        <v>543</v>
      </c>
      <c r="K2628">
        <v>21</v>
      </c>
      <c r="L2628" t="s">
        <v>576</v>
      </c>
      <c r="M2628" t="s">
        <v>547</v>
      </c>
      <c r="N2628" t="s">
        <v>546</v>
      </c>
      <c r="O2628" t="s">
        <v>547</v>
      </c>
      <c r="P2628" t="s">
        <v>548</v>
      </c>
      <c r="Q2628" t="s">
        <v>549</v>
      </c>
      <c r="R2628" t="s">
        <v>560</v>
      </c>
      <c r="S2628" t="s">
        <v>561</v>
      </c>
      <c r="T2628" s="113">
        <v>648</v>
      </c>
      <c r="U2628" t="s">
        <v>764</v>
      </c>
    </row>
    <row r="2629" spans="1:23" x14ac:dyDescent="0.25">
      <c r="A2629" t="s">
        <v>77</v>
      </c>
      <c r="B2629" t="s">
        <v>763</v>
      </c>
      <c r="C2629" t="s">
        <v>187</v>
      </c>
      <c r="D2629" t="s">
        <v>538</v>
      </c>
      <c r="F2629" t="s">
        <v>539</v>
      </c>
      <c r="G2629" t="s">
        <v>540</v>
      </c>
      <c r="H2629" t="s">
        <v>541</v>
      </c>
      <c r="I2629" t="s">
        <v>542</v>
      </c>
      <c r="J2629" t="s">
        <v>543</v>
      </c>
      <c r="K2629">
        <v>21</v>
      </c>
      <c r="L2629" t="s">
        <v>576</v>
      </c>
      <c r="M2629" t="s">
        <v>547</v>
      </c>
      <c r="N2629" t="s">
        <v>546</v>
      </c>
      <c r="O2629" t="s">
        <v>547</v>
      </c>
      <c r="P2629" t="s">
        <v>548</v>
      </c>
      <c r="Q2629" t="s">
        <v>549</v>
      </c>
      <c r="R2629" t="s">
        <v>562</v>
      </c>
      <c r="S2629" t="s">
        <v>563</v>
      </c>
      <c r="T2629" s="113">
        <v>20</v>
      </c>
      <c r="U2629" t="s">
        <v>764</v>
      </c>
    </row>
    <row r="2630" spans="1:23" x14ac:dyDescent="0.25">
      <c r="A2630" t="s">
        <v>77</v>
      </c>
      <c r="B2630" t="s">
        <v>763</v>
      </c>
      <c r="C2630" t="s">
        <v>187</v>
      </c>
      <c r="D2630" t="s">
        <v>538</v>
      </c>
      <c r="F2630" t="s">
        <v>539</v>
      </c>
      <c r="G2630" t="s">
        <v>540</v>
      </c>
      <c r="H2630" t="s">
        <v>541</v>
      </c>
      <c r="I2630" t="s">
        <v>542</v>
      </c>
      <c r="J2630" t="s">
        <v>543</v>
      </c>
      <c r="K2630">
        <v>21</v>
      </c>
      <c r="L2630" t="s">
        <v>576</v>
      </c>
      <c r="M2630" t="s">
        <v>547</v>
      </c>
      <c r="N2630" t="s">
        <v>546</v>
      </c>
      <c r="O2630" t="s">
        <v>547</v>
      </c>
      <c r="P2630" t="s">
        <v>548</v>
      </c>
      <c r="Q2630" t="s">
        <v>549</v>
      </c>
      <c r="R2630" t="s">
        <v>564</v>
      </c>
      <c r="S2630" t="s">
        <v>565</v>
      </c>
      <c r="T2630" s="113">
        <v>29</v>
      </c>
      <c r="U2630" t="s">
        <v>764</v>
      </c>
    </row>
    <row r="2631" spans="1:23" x14ac:dyDescent="0.25">
      <c r="A2631" t="s">
        <v>77</v>
      </c>
      <c r="B2631" t="s">
        <v>763</v>
      </c>
      <c r="C2631" t="s">
        <v>187</v>
      </c>
      <c r="D2631" t="s">
        <v>538</v>
      </c>
      <c r="F2631" t="s">
        <v>539</v>
      </c>
      <c r="G2631" t="s">
        <v>540</v>
      </c>
      <c r="H2631" t="s">
        <v>541</v>
      </c>
      <c r="I2631" t="s">
        <v>542</v>
      </c>
      <c r="J2631" t="s">
        <v>543</v>
      </c>
      <c r="K2631">
        <v>21</v>
      </c>
      <c r="L2631" t="s">
        <v>576</v>
      </c>
      <c r="M2631" t="s">
        <v>547</v>
      </c>
      <c r="N2631" t="s">
        <v>546</v>
      </c>
      <c r="O2631" t="s">
        <v>547</v>
      </c>
      <c r="P2631" t="s">
        <v>548</v>
      </c>
      <c r="Q2631" t="s">
        <v>549</v>
      </c>
      <c r="R2631" t="s">
        <v>566</v>
      </c>
      <c r="S2631" t="s">
        <v>567</v>
      </c>
      <c r="T2631" s="113">
        <v>69</v>
      </c>
      <c r="U2631" t="s">
        <v>764</v>
      </c>
    </row>
    <row r="2632" spans="1:23" x14ac:dyDescent="0.25">
      <c r="A2632" t="s">
        <v>77</v>
      </c>
      <c r="B2632" t="s">
        <v>763</v>
      </c>
      <c r="C2632" t="s">
        <v>187</v>
      </c>
      <c r="D2632" t="s">
        <v>538</v>
      </c>
      <c r="F2632" t="s">
        <v>539</v>
      </c>
      <c r="G2632" t="s">
        <v>540</v>
      </c>
      <c r="H2632" t="s">
        <v>541</v>
      </c>
      <c r="I2632" t="s">
        <v>542</v>
      </c>
      <c r="J2632" t="s">
        <v>543</v>
      </c>
      <c r="K2632">
        <v>21</v>
      </c>
      <c r="L2632" t="s">
        <v>576</v>
      </c>
      <c r="M2632" t="s">
        <v>547</v>
      </c>
      <c r="N2632" t="s">
        <v>546</v>
      </c>
      <c r="O2632" t="s">
        <v>547</v>
      </c>
      <c r="P2632" t="s">
        <v>548</v>
      </c>
      <c r="Q2632" t="s">
        <v>549</v>
      </c>
      <c r="R2632" t="s">
        <v>568</v>
      </c>
      <c r="S2632" t="s">
        <v>569</v>
      </c>
      <c r="T2632" s="113">
        <v>138</v>
      </c>
      <c r="U2632" t="s">
        <v>764</v>
      </c>
    </row>
    <row r="2633" spans="1:23" x14ac:dyDescent="0.25">
      <c r="A2633" t="s">
        <v>77</v>
      </c>
      <c r="B2633" t="s">
        <v>763</v>
      </c>
      <c r="C2633" t="s">
        <v>187</v>
      </c>
      <c r="D2633" t="s">
        <v>538</v>
      </c>
      <c r="F2633" t="s">
        <v>539</v>
      </c>
      <c r="G2633" t="s">
        <v>540</v>
      </c>
      <c r="H2633" t="s">
        <v>541</v>
      </c>
      <c r="I2633" t="s">
        <v>542</v>
      </c>
      <c r="J2633" t="s">
        <v>543</v>
      </c>
      <c r="K2633">
        <v>21</v>
      </c>
      <c r="L2633" t="s">
        <v>576</v>
      </c>
      <c r="M2633" t="s">
        <v>547</v>
      </c>
      <c r="N2633" t="s">
        <v>546</v>
      </c>
      <c r="O2633" t="s">
        <v>547</v>
      </c>
      <c r="P2633" t="s">
        <v>548</v>
      </c>
      <c r="Q2633" t="s">
        <v>549</v>
      </c>
      <c r="R2633" t="s">
        <v>570</v>
      </c>
      <c r="S2633" t="s">
        <v>571</v>
      </c>
      <c r="U2633" t="s">
        <v>764</v>
      </c>
    </row>
    <row r="2634" spans="1:23" x14ac:dyDescent="0.25">
      <c r="A2634" t="s">
        <v>77</v>
      </c>
      <c r="B2634" t="s">
        <v>763</v>
      </c>
      <c r="C2634" t="s">
        <v>187</v>
      </c>
      <c r="D2634" t="s">
        <v>538</v>
      </c>
      <c r="F2634" t="s">
        <v>539</v>
      </c>
      <c r="G2634" t="s">
        <v>540</v>
      </c>
      <c r="H2634" t="s">
        <v>541</v>
      </c>
      <c r="I2634" t="s">
        <v>542</v>
      </c>
      <c r="J2634" t="s">
        <v>543</v>
      </c>
      <c r="K2634">
        <v>21</v>
      </c>
      <c r="L2634" t="s">
        <v>576</v>
      </c>
      <c r="M2634" t="s">
        <v>547</v>
      </c>
      <c r="N2634" t="s">
        <v>546</v>
      </c>
      <c r="O2634" t="s">
        <v>547</v>
      </c>
      <c r="P2634" t="s">
        <v>548</v>
      </c>
      <c r="Q2634" t="s">
        <v>549</v>
      </c>
      <c r="R2634" t="s">
        <v>572</v>
      </c>
      <c r="S2634" t="s">
        <v>573</v>
      </c>
      <c r="T2634" s="113">
        <v>3</v>
      </c>
      <c r="U2634" t="s">
        <v>764</v>
      </c>
    </row>
    <row r="2635" spans="1:23" s="49" customFormat="1" x14ac:dyDescent="0.25">
      <c r="A2635" s="49" t="s">
        <v>80</v>
      </c>
      <c r="B2635" s="49" t="s">
        <v>765</v>
      </c>
      <c r="C2635" s="49" t="s">
        <v>187</v>
      </c>
      <c r="D2635" s="49" t="s">
        <v>538</v>
      </c>
      <c r="F2635" s="49" t="s">
        <v>539</v>
      </c>
      <c r="G2635" s="49" t="s">
        <v>540</v>
      </c>
      <c r="H2635" s="49" t="s">
        <v>541</v>
      </c>
      <c r="I2635" s="49" t="s">
        <v>542</v>
      </c>
      <c r="J2635" s="49" t="s">
        <v>543</v>
      </c>
      <c r="K2635" s="49">
        <v>21</v>
      </c>
      <c r="L2635" s="49" t="s">
        <v>544</v>
      </c>
      <c r="M2635" s="49" t="s">
        <v>545</v>
      </c>
      <c r="N2635" s="49" t="s">
        <v>546</v>
      </c>
      <c r="O2635" s="49" t="s">
        <v>547</v>
      </c>
      <c r="P2635" s="49" t="s">
        <v>548</v>
      </c>
      <c r="Q2635" s="49" t="s">
        <v>549</v>
      </c>
      <c r="R2635" s="49" t="s">
        <v>131</v>
      </c>
      <c r="S2635" s="49" t="s">
        <v>550</v>
      </c>
      <c r="T2635" s="116">
        <v>4122</v>
      </c>
      <c r="U2635" s="49" t="s">
        <v>766</v>
      </c>
      <c r="V2635" s="50" t="s">
        <v>858</v>
      </c>
      <c r="W2635" s="116">
        <f>('ILO employment 2007'!T2636+'ILO employment 2007'!T2637+'ILO employment 2007'!T2638)*( 1 +'ILO employment 2007'!T2645/('ILO employment 2007'!T2635-'ILO employment 2007'!T2645))</f>
        <v>1895.0336749633971</v>
      </c>
    </row>
    <row r="2636" spans="1:23" s="49" customFormat="1" x14ac:dyDescent="0.25">
      <c r="A2636" s="49" t="s">
        <v>80</v>
      </c>
      <c r="B2636" s="49" t="s">
        <v>765</v>
      </c>
      <c r="C2636" s="49" t="s">
        <v>187</v>
      </c>
      <c r="D2636" s="49" t="s">
        <v>538</v>
      </c>
      <c r="F2636" s="49" t="s">
        <v>539</v>
      </c>
      <c r="G2636" s="49" t="s">
        <v>540</v>
      </c>
      <c r="H2636" s="49" t="s">
        <v>541</v>
      </c>
      <c r="I2636" s="49" t="s">
        <v>542</v>
      </c>
      <c r="J2636" s="49" t="s">
        <v>543</v>
      </c>
      <c r="K2636" s="49">
        <v>21</v>
      </c>
      <c r="L2636" s="49" t="s">
        <v>544</v>
      </c>
      <c r="M2636" s="49" t="s">
        <v>545</v>
      </c>
      <c r="N2636" s="49" t="s">
        <v>546</v>
      </c>
      <c r="O2636" s="49" t="s">
        <v>547</v>
      </c>
      <c r="P2636" s="49" t="s">
        <v>548</v>
      </c>
      <c r="Q2636" s="49" t="s">
        <v>549</v>
      </c>
      <c r="R2636" s="49" t="s">
        <v>552</v>
      </c>
      <c r="S2636" s="49" t="s">
        <v>553</v>
      </c>
      <c r="T2636" s="116">
        <v>264</v>
      </c>
      <c r="U2636" s="49" t="s">
        <v>766</v>
      </c>
      <c r="V2636" s="50" t="s">
        <v>859</v>
      </c>
      <c r="W2636" s="116">
        <f>('ILO employment 2007'!T2639+'ILO employment 2007'!T2640+'ILO employment 2007'!T2641+'ILO employment 2007'!T2642+'ILO employment 2007'!T2643+'ILO employment 2007'!T2644)*( 1 +'ILO employment 2007'!T2645/('ILO employment 2007'!T2635-'ILO employment 2007'!T2645))</f>
        <v>2227.972181551977</v>
      </c>
    </row>
    <row r="2637" spans="1:23" s="49" customFormat="1" x14ac:dyDescent="0.25">
      <c r="A2637" s="49" t="s">
        <v>80</v>
      </c>
      <c r="B2637" s="49" t="s">
        <v>765</v>
      </c>
      <c r="C2637" s="49" t="s">
        <v>187</v>
      </c>
      <c r="D2637" s="49" t="s">
        <v>538</v>
      </c>
      <c r="F2637" s="49" t="s">
        <v>539</v>
      </c>
      <c r="G2637" s="49" t="s">
        <v>540</v>
      </c>
      <c r="H2637" s="49" t="s">
        <v>541</v>
      </c>
      <c r="I2637" s="49" t="s">
        <v>542</v>
      </c>
      <c r="J2637" s="49" t="s">
        <v>543</v>
      </c>
      <c r="K2637" s="49">
        <v>21</v>
      </c>
      <c r="L2637" s="49" t="s">
        <v>544</v>
      </c>
      <c r="M2637" s="49" t="s">
        <v>545</v>
      </c>
      <c r="N2637" s="49" t="s">
        <v>546</v>
      </c>
      <c r="O2637" s="49" t="s">
        <v>547</v>
      </c>
      <c r="P2637" s="49" t="s">
        <v>548</v>
      </c>
      <c r="Q2637" s="49" t="s">
        <v>549</v>
      </c>
      <c r="R2637" s="49" t="s">
        <v>554</v>
      </c>
      <c r="S2637" s="49" t="s">
        <v>555</v>
      </c>
      <c r="T2637" s="116">
        <v>743</v>
      </c>
      <c r="U2637" s="49" t="s">
        <v>766</v>
      </c>
      <c r="V2637" s="50" t="s">
        <v>862</v>
      </c>
      <c r="W2637" s="116">
        <f>SUM(T2636:T2645)</f>
        <v>4123</v>
      </c>
    </row>
    <row r="2638" spans="1:23" s="49" customFormat="1" x14ac:dyDescent="0.25">
      <c r="A2638" s="49" t="s">
        <v>80</v>
      </c>
      <c r="B2638" s="49" t="s">
        <v>765</v>
      </c>
      <c r="C2638" s="49" t="s">
        <v>187</v>
      </c>
      <c r="D2638" s="49" t="s">
        <v>538</v>
      </c>
      <c r="F2638" s="49" t="s">
        <v>539</v>
      </c>
      <c r="G2638" s="49" t="s">
        <v>540</v>
      </c>
      <c r="H2638" s="49" t="s">
        <v>541</v>
      </c>
      <c r="I2638" s="49" t="s">
        <v>542</v>
      </c>
      <c r="J2638" s="49" t="s">
        <v>543</v>
      </c>
      <c r="K2638" s="49">
        <v>21</v>
      </c>
      <c r="L2638" s="49" t="s">
        <v>544</v>
      </c>
      <c r="M2638" s="49" t="s">
        <v>545</v>
      </c>
      <c r="N2638" s="49" t="s">
        <v>546</v>
      </c>
      <c r="O2638" s="49" t="s">
        <v>547</v>
      </c>
      <c r="P2638" s="49" t="s">
        <v>548</v>
      </c>
      <c r="Q2638" s="49" t="s">
        <v>549</v>
      </c>
      <c r="R2638" s="49" t="s">
        <v>556</v>
      </c>
      <c r="S2638" s="49" t="s">
        <v>557</v>
      </c>
      <c r="T2638" s="116">
        <v>877</v>
      </c>
      <c r="U2638" s="49" t="s">
        <v>766</v>
      </c>
      <c r="V2638" s="50"/>
      <c r="W2638" s="116"/>
    </row>
    <row r="2639" spans="1:23" s="49" customFormat="1" x14ac:dyDescent="0.25">
      <c r="A2639" s="49" t="s">
        <v>80</v>
      </c>
      <c r="B2639" s="49" t="s">
        <v>765</v>
      </c>
      <c r="C2639" s="49" t="s">
        <v>187</v>
      </c>
      <c r="D2639" s="49" t="s">
        <v>538</v>
      </c>
      <c r="F2639" s="49" t="s">
        <v>539</v>
      </c>
      <c r="G2639" s="49" t="s">
        <v>540</v>
      </c>
      <c r="H2639" s="49" t="s">
        <v>541</v>
      </c>
      <c r="I2639" s="49" t="s">
        <v>542</v>
      </c>
      <c r="J2639" s="49" t="s">
        <v>543</v>
      </c>
      <c r="K2639" s="49">
        <v>21</v>
      </c>
      <c r="L2639" s="49" t="s">
        <v>544</v>
      </c>
      <c r="M2639" s="49" t="s">
        <v>545</v>
      </c>
      <c r="N2639" s="49" t="s">
        <v>546</v>
      </c>
      <c r="O2639" s="49" t="s">
        <v>547</v>
      </c>
      <c r="P2639" s="49" t="s">
        <v>548</v>
      </c>
      <c r="Q2639" s="49" t="s">
        <v>549</v>
      </c>
      <c r="R2639" s="49" t="s">
        <v>558</v>
      </c>
      <c r="S2639" s="49" t="s">
        <v>559</v>
      </c>
      <c r="T2639" s="116">
        <v>474</v>
      </c>
      <c r="U2639" s="49" t="s">
        <v>766</v>
      </c>
      <c r="V2639" s="50"/>
      <c r="W2639" s="116"/>
    </row>
    <row r="2640" spans="1:23" s="49" customFormat="1" x14ac:dyDescent="0.25">
      <c r="A2640" s="49" t="s">
        <v>80</v>
      </c>
      <c r="B2640" s="49" t="s">
        <v>765</v>
      </c>
      <c r="C2640" s="49" t="s">
        <v>187</v>
      </c>
      <c r="D2640" s="49" t="s">
        <v>538</v>
      </c>
      <c r="F2640" s="49" t="s">
        <v>539</v>
      </c>
      <c r="G2640" s="49" t="s">
        <v>540</v>
      </c>
      <c r="H2640" s="49" t="s">
        <v>541</v>
      </c>
      <c r="I2640" s="49" t="s">
        <v>542</v>
      </c>
      <c r="J2640" s="49" t="s">
        <v>543</v>
      </c>
      <c r="K2640" s="49">
        <v>21</v>
      </c>
      <c r="L2640" s="49" t="s">
        <v>544</v>
      </c>
      <c r="M2640" s="49" t="s">
        <v>545</v>
      </c>
      <c r="N2640" s="49" t="s">
        <v>546</v>
      </c>
      <c r="O2640" s="49" t="s">
        <v>547</v>
      </c>
      <c r="P2640" s="49" t="s">
        <v>548</v>
      </c>
      <c r="Q2640" s="49" t="s">
        <v>549</v>
      </c>
      <c r="R2640" s="49" t="s">
        <v>560</v>
      </c>
      <c r="S2640" s="49" t="s">
        <v>561</v>
      </c>
      <c r="T2640" s="116">
        <v>540</v>
      </c>
      <c r="U2640" s="49" t="s">
        <v>766</v>
      </c>
      <c r="V2640" s="50"/>
      <c r="W2640" s="116"/>
    </row>
    <row r="2641" spans="1:23" s="49" customFormat="1" x14ac:dyDescent="0.25">
      <c r="A2641" s="49" t="s">
        <v>80</v>
      </c>
      <c r="B2641" s="49" t="s">
        <v>765</v>
      </c>
      <c r="C2641" s="49" t="s">
        <v>187</v>
      </c>
      <c r="D2641" s="49" t="s">
        <v>538</v>
      </c>
      <c r="F2641" s="49" t="s">
        <v>539</v>
      </c>
      <c r="G2641" s="49" t="s">
        <v>540</v>
      </c>
      <c r="H2641" s="49" t="s">
        <v>541</v>
      </c>
      <c r="I2641" s="49" t="s">
        <v>542</v>
      </c>
      <c r="J2641" s="49" t="s">
        <v>543</v>
      </c>
      <c r="K2641" s="49">
        <v>21</v>
      </c>
      <c r="L2641" s="49" t="s">
        <v>544</v>
      </c>
      <c r="M2641" s="49" t="s">
        <v>545</v>
      </c>
      <c r="N2641" s="49" t="s">
        <v>546</v>
      </c>
      <c r="O2641" s="49" t="s">
        <v>547</v>
      </c>
      <c r="P2641" s="49" t="s">
        <v>548</v>
      </c>
      <c r="Q2641" s="49" t="s">
        <v>549</v>
      </c>
      <c r="R2641" s="49" t="s">
        <v>562</v>
      </c>
      <c r="S2641" s="49" t="s">
        <v>563</v>
      </c>
      <c r="T2641" s="116">
        <v>171</v>
      </c>
      <c r="U2641" s="49" t="s">
        <v>766</v>
      </c>
      <c r="V2641" s="50"/>
      <c r="W2641" s="116"/>
    </row>
    <row r="2642" spans="1:23" s="49" customFormat="1" x14ac:dyDescent="0.25">
      <c r="A2642" s="49" t="s">
        <v>80</v>
      </c>
      <c r="B2642" s="49" t="s">
        <v>765</v>
      </c>
      <c r="C2642" s="49" t="s">
        <v>187</v>
      </c>
      <c r="D2642" s="49" t="s">
        <v>538</v>
      </c>
      <c r="F2642" s="49" t="s">
        <v>539</v>
      </c>
      <c r="G2642" s="49" t="s">
        <v>540</v>
      </c>
      <c r="H2642" s="49" t="s">
        <v>541</v>
      </c>
      <c r="I2642" s="49" t="s">
        <v>542</v>
      </c>
      <c r="J2642" s="49" t="s">
        <v>543</v>
      </c>
      <c r="K2642" s="49">
        <v>21</v>
      </c>
      <c r="L2642" s="49" t="s">
        <v>544</v>
      </c>
      <c r="M2642" s="49" t="s">
        <v>545</v>
      </c>
      <c r="N2642" s="49" t="s">
        <v>546</v>
      </c>
      <c r="O2642" s="49" t="s">
        <v>547</v>
      </c>
      <c r="P2642" s="49" t="s">
        <v>548</v>
      </c>
      <c r="Q2642" s="49" t="s">
        <v>549</v>
      </c>
      <c r="R2642" s="49" t="s">
        <v>564</v>
      </c>
      <c r="S2642" s="49" t="s">
        <v>565</v>
      </c>
      <c r="T2642" s="116">
        <v>611</v>
      </c>
      <c r="U2642" s="49" t="s">
        <v>766</v>
      </c>
      <c r="V2642" s="50"/>
      <c r="W2642" s="116"/>
    </row>
    <row r="2643" spans="1:23" s="49" customFormat="1" x14ac:dyDescent="0.25">
      <c r="A2643" s="49" t="s">
        <v>80</v>
      </c>
      <c r="B2643" s="49" t="s">
        <v>765</v>
      </c>
      <c r="C2643" s="49" t="s">
        <v>187</v>
      </c>
      <c r="D2643" s="49" t="s">
        <v>538</v>
      </c>
      <c r="F2643" s="49" t="s">
        <v>539</v>
      </c>
      <c r="G2643" s="49" t="s">
        <v>540</v>
      </c>
      <c r="H2643" s="49" t="s">
        <v>541</v>
      </c>
      <c r="I2643" s="49" t="s">
        <v>542</v>
      </c>
      <c r="J2643" s="49" t="s">
        <v>543</v>
      </c>
      <c r="K2643" s="49">
        <v>21</v>
      </c>
      <c r="L2643" s="49" t="s">
        <v>544</v>
      </c>
      <c r="M2643" s="49" t="s">
        <v>545</v>
      </c>
      <c r="N2643" s="49" t="s">
        <v>546</v>
      </c>
      <c r="O2643" s="49" t="s">
        <v>547</v>
      </c>
      <c r="P2643" s="49" t="s">
        <v>548</v>
      </c>
      <c r="Q2643" s="49" t="s">
        <v>549</v>
      </c>
      <c r="R2643" s="49" t="s">
        <v>566</v>
      </c>
      <c r="S2643" s="49" t="s">
        <v>567</v>
      </c>
      <c r="T2643" s="116">
        <v>190</v>
      </c>
      <c r="U2643" s="49" t="s">
        <v>766</v>
      </c>
      <c r="V2643" s="50"/>
      <c r="W2643" s="116"/>
    </row>
    <row r="2644" spans="1:23" s="49" customFormat="1" x14ac:dyDescent="0.25">
      <c r="A2644" s="49" t="s">
        <v>80</v>
      </c>
      <c r="B2644" s="49" t="s">
        <v>765</v>
      </c>
      <c r="C2644" s="49" t="s">
        <v>187</v>
      </c>
      <c r="D2644" s="49" t="s">
        <v>538</v>
      </c>
      <c r="F2644" s="49" t="s">
        <v>539</v>
      </c>
      <c r="G2644" s="49" t="s">
        <v>540</v>
      </c>
      <c r="H2644" s="49" t="s">
        <v>541</v>
      </c>
      <c r="I2644" s="49" t="s">
        <v>542</v>
      </c>
      <c r="J2644" s="49" t="s">
        <v>543</v>
      </c>
      <c r="K2644" s="49">
        <v>21</v>
      </c>
      <c r="L2644" s="49" t="s">
        <v>544</v>
      </c>
      <c r="M2644" s="49" t="s">
        <v>545</v>
      </c>
      <c r="N2644" s="49" t="s">
        <v>546</v>
      </c>
      <c r="O2644" s="49" t="s">
        <v>547</v>
      </c>
      <c r="P2644" s="49" t="s">
        <v>548</v>
      </c>
      <c r="Q2644" s="49" t="s">
        <v>549</v>
      </c>
      <c r="R2644" s="49" t="s">
        <v>568</v>
      </c>
      <c r="S2644" s="49" t="s">
        <v>569</v>
      </c>
      <c r="T2644" s="116">
        <v>229</v>
      </c>
      <c r="U2644" s="49" t="s">
        <v>766</v>
      </c>
      <c r="V2644" s="50"/>
      <c r="W2644" s="116"/>
    </row>
    <row r="2645" spans="1:23" s="49" customFormat="1" x14ac:dyDescent="0.25">
      <c r="A2645" s="49" t="s">
        <v>80</v>
      </c>
      <c r="B2645" s="49" t="s">
        <v>765</v>
      </c>
      <c r="C2645" s="49" t="s">
        <v>187</v>
      </c>
      <c r="D2645" s="49" t="s">
        <v>538</v>
      </c>
      <c r="F2645" s="49" t="s">
        <v>539</v>
      </c>
      <c r="G2645" s="49" t="s">
        <v>540</v>
      </c>
      <c r="H2645" s="49" t="s">
        <v>541</v>
      </c>
      <c r="I2645" s="49" t="s">
        <v>542</v>
      </c>
      <c r="J2645" s="49" t="s">
        <v>543</v>
      </c>
      <c r="K2645" s="49">
        <v>21</v>
      </c>
      <c r="L2645" s="49" t="s">
        <v>544</v>
      </c>
      <c r="M2645" s="49" t="s">
        <v>545</v>
      </c>
      <c r="N2645" s="49" t="s">
        <v>546</v>
      </c>
      <c r="O2645" s="49" t="s">
        <v>547</v>
      </c>
      <c r="P2645" s="49" t="s">
        <v>548</v>
      </c>
      <c r="Q2645" s="49" t="s">
        <v>549</v>
      </c>
      <c r="R2645" s="49" t="s">
        <v>572</v>
      </c>
      <c r="S2645" s="49" t="s">
        <v>573</v>
      </c>
      <c r="T2645" s="116">
        <v>24</v>
      </c>
      <c r="U2645" s="49" t="s">
        <v>766</v>
      </c>
      <c r="V2645" s="50"/>
      <c r="W2645" s="116"/>
    </row>
    <row r="2646" spans="1:23" x14ac:dyDescent="0.25">
      <c r="A2646" t="s">
        <v>80</v>
      </c>
      <c r="B2646" t="s">
        <v>765</v>
      </c>
      <c r="C2646" t="s">
        <v>187</v>
      </c>
      <c r="D2646" t="s">
        <v>538</v>
      </c>
      <c r="F2646" t="s">
        <v>539</v>
      </c>
      <c r="G2646" t="s">
        <v>540</v>
      </c>
      <c r="H2646" t="s">
        <v>541</v>
      </c>
      <c r="I2646" t="s">
        <v>542</v>
      </c>
      <c r="J2646" t="s">
        <v>543</v>
      </c>
      <c r="K2646">
        <v>21</v>
      </c>
      <c r="L2646" t="s">
        <v>574</v>
      </c>
      <c r="M2646" t="s">
        <v>575</v>
      </c>
      <c r="N2646" t="s">
        <v>546</v>
      </c>
      <c r="O2646" t="s">
        <v>547</v>
      </c>
      <c r="P2646" t="s">
        <v>548</v>
      </c>
      <c r="Q2646" t="s">
        <v>549</v>
      </c>
      <c r="R2646" t="s">
        <v>131</v>
      </c>
      <c r="S2646" t="s">
        <v>550</v>
      </c>
      <c r="T2646" s="113">
        <v>2259</v>
      </c>
      <c r="U2646" t="s">
        <v>766</v>
      </c>
    </row>
    <row r="2647" spans="1:23" x14ac:dyDescent="0.25">
      <c r="A2647" t="s">
        <v>80</v>
      </c>
      <c r="B2647" t="s">
        <v>765</v>
      </c>
      <c r="C2647" t="s">
        <v>187</v>
      </c>
      <c r="D2647" t="s">
        <v>538</v>
      </c>
      <c r="F2647" t="s">
        <v>539</v>
      </c>
      <c r="G2647" t="s">
        <v>540</v>
      </c>
      <c r="H2647" t="s">
        <v>541</v>
      </c>
      <c r="I2647" t="s">
        <v>542</v>
      </c>
      <c r="J2647" t="s">
        <v>543</v>
      </c>
      <c r="K2647">
        <v>21</v>
      </c>
      <c r="L2647" t="s">
        <v>574</v>
      </c>
      <c r="M2647" t="s">
        <v>575</v>
      </c>
      <c r="N2647" t="s">
        <v>546</v>
      </c>
      <c r="O2647" t="s">
        <v>547</v>
      </c>
      <c r="P2647" t="s">
        <v>548</v>
      </c>
      <c r="Q2647" t="s">
        <v>549</v>
      </c>
      <c r="R2647" t="s">
        <v>552</v>
      </c>
      <c r="S2647" t="s">
        <v>553</v>
      </c>
      <c r="T2647" s="113">
        <v>184</v>
      </c>
      <c r="U2647" t="s">
        <v>766</v>
      </c>
    </row>
    <row r="2648" spans="1:23" x14ac:dyDescent="0.25">
      <c r="A2648" t="s">
        <v>80</v>
      </c>
      <c r="B2648" t="s">
        <v>765</v>
      </c>
      <c r="C2648" t="s">
        <v>187</v>
      </c>
      <c r="D2648" t="s">
        <v>538</v>
      </c>
      <c r="F2648" t="s">
        <v>539</v>
      </c>
      <c r="G2648" t="s">
        <v>540</v>
      </c>
      <c r="H2648" t="s">
        <v>541</v>
      </c>
      <c r="I2648" t="s">
        <v>542</v>
      </c>
      <c r="J2648" t="s">
        <v>543</v>
      </c>
      <c r="K2648">
        <v>21</v>
      </c>
      <c r="L2648" t="s">
        <v>574</v>
      </c>
      <c r="M2648" t="s">
        <v>575</v>
      </c>
      <c r="N2648" t="s">
        <v>546</v>
      </c>
      <c r="O2648" t="s">
        <v>547</v>
      </c>
      <c r="P2648" t="s">
        <v>548</v>
      </c>
      <c r="Q2648" t="s">
        <v>549</v>
      </c>
      <c r="R2648" t="s">
        <v>554</v>
      </c>
      <c r="S2648" t="s">
        <v>555</v>
      </c>
      <c r="T2648" s="113">
        <v>481</v>
      </c>
      <c r="U2648" t="s">
        <v>766</v>
      </c>
    </row>
    <row r="2649" spans="1:23" x14ac:dyDescent="0.25">
      <c r="A2649" t="s">
        <v>80</v>
      </c>
      <c r="B2649" t="s">
        <v>765</v>
      </c>
      <c r="C2649" t="s">
        <v>187</v>
      </c>
      <c r="D2649" t="s">
        <v>538</v>
      </c>
      <c r="F2649" t="s">
        <v>539</v>
      </c>
      <c r="G2649" t="s">
        <v>540</v>
      </c>
      <c r="H2649" t="s">
        <v>541</v>
      </c>
      <c r="I2649" t="s">
        <v>542</v>
      </c>
      <c r="J2649" t="s">
        <v>543</v>
      </c>
      <c r="K2649">
        <v>21</v>
      </c>
      <c r="L2649" t="s">
        <v>574</v>
      </c>
      <c r="M2649" t="s">
        <v>575</v>
      </c>
      <c r="N2649" t="s">
        <v>546</v>
      </c>
      <c r="O2649" t="s">
        <v>547</v>
      </c>
      <c r="P2649" t="s">
        <v>548</v>
      </c>
      <c r="Q2649" t="s">
        <v>549</v>
      </c>
      <c r="R2649" t="s">
        <v>556</v>
      </c>
      <c r="S2649" t="s">
        <v>557</v>
      </c>
      <c r="T2649" s="113">
        <v>386</v>
      </c>
      <c r="U2649" t="s">
        <v>766</v>
      </c>
    </row>
    <row r="2650" spans="1:23" x14ac:dyDescent="0.25">
      <c r="A2650" t="s">
        <v>80</v>
      </c>
      <c r="B2650" t="s">
        <v>765</v>
      </c>
      <c r="C2650" t="s">
        <v>187</v>
      </c>
      <c r="D2650" t="s">
        <v>538</v>
      </c>
      <c r="F2650" t="s">
        <v>539</v>
      </c>
      <c r="G2650" t="s">
        <v>540</v>
      </c>
      <c r="H2650" t="s">
        <v>541</v>
      </c>
      <c r="I2650" t="s">
        <v>542</v>
      </c>
      <c r="J2650" t="s">
        <v>543</v>
      </c>
      <c r="K2650">
        <v>21</v>
      </c>
      <c r="L2650" t="s">
        <v>574</v>
      </c>
      <c r="M2650" t="s">
        <v>575</v>
      </c>
      <c r="N2650" t="s">
        <v>546</v>
      </c>
      <c r="O2650" t="s">
        <v>547</v>
      </c>
      <c r="P2650" t="s">
        <v>548</v>
      </c>
      <c r="Q2650" t="s">
        <v>549</v>
      </c>
      <c r="R2650" t="s">
        <v>558</v>
      </c>
      <c r="S2650" t="s">
        <v>559</v>
      </c>
      <c r="T2650" s="113">
        <v>138</v>
      </c>
      <c r="U2650" t="s">
        <v>766</v>
      </c>
    </row>
    <row r="2651" spans="1:23" x14ac:dyDescent="0.25">
      <c r="A2651" t="s">
        <v>80</v>
      </c>
      <c r="B2651" t="s">
        <v>765</v>
      </c>
      <c r="C2651" t="s">
        <v>187</v>
      </c>
      <c r="D2651" t="s">
        <v>538</v>
      </c>
      <c r="F2651" t="s">
        <v>539</v>
      </c>
      <c r="G2651" t="s">
        <v>540</v>
      </c>
      <c r="H2651" t="s">
        <v>541</v>
      </c>
      <c r="I2651" t="s">
        <v>542</v>
      </c>
      <c r="J2651" t="s">
        <v>543</v>
      </c>
      <c r="K2651">
        <v>21</v>
      </c>
      <c r="L2651" t="s">
        <v>574</v>
      </c>
      <c r="M2651" t="s">
        <v>575</v>
      </c>
      <c r="N2651" t="s">
        <v>546</v>
      </c>
      <c r="O2651" t="s">
        <v>547</v>
      </c>
      <c r="P2651" t="s">
        <v>548</v>
      </c>
      <c r="Q2651" t="s">
        <v>549</v>
      </c>
      <c r="R2651" t="s">
        <v>560</v>
      </c>
      <c r="S2651" t="s">
        <v>561</v>
      </c>
      <c r="T2651" s="113">
        <v>171</v>
      </c>
      <c r="U2651" t="s">
        <v>766</v>
      </c>
    </row>
    <row r="2652" spans="1:23" x14ac:dyDescent="0.25">
      <c r="A2652" t="s">
        <v>80</v>
      </c>
      <c r="B2652" t="s">
        <v>765</v>
      </c>
      <c r="C2652" t="s">
        <v>187</v>
      </c>
      <c r="D2652" t="s">
        <v>538</v>
      </c>
      <c r="F2652" t="s">
        <v>539</v>
      </c>
      <c r="G2652" t="s">
        <v>540</v>
      </c>
      <c r="H2652" t="s">
        <v>541</v>
      </c>
      <c r="I2652" t="s">
        <v>542</v>
      </c>
      <c r="J2652" t="s">
        <v>543</v>
      </c>
      <c r="K2652">
        <v>21</v>
      </c>
      <c r="L2652" t="s">
        <v>574</v>
      </c>
      <c r="M2652" t="s">
        <v>575</v>
      </c>
      <c r="N2652" t="s">
        <v>546</v>
      </c>
      <c r="O2652" t="s">
        <v>547</v>
      </c>
      <c r="P2652" t="s">
        <v>548</v>
      </c>
      <c r="Q2652" t="s">
        <v>549</v>
      </c>
      <c r="R2652" t="s">
        <v>562</v>
      </c>
      <c r="S2652" t="s">
        <v>563</v>
      </c>
      <c r="T2652" s="113">
        <v>119</v>
      </c>
      <c r="U2652" t="s">
        <v>766</v>
      </c>
    </row>
    <row r="2653" spans="1:23" x14ac:dyDescent="0.25">
      <c r="A2653" t="s">
        <v>80</v>
      </c>
      <c r="B2653" t="s">
        <v>765</v>
      </c>
      <c r="C2653" t="s">
        <v>187</v>
      </c>
      <c r="D2653" t="s">
        <v>538</v>
      </c>
      <c r="F2653" t="s">
        <v>539</v>
      </c>
      <c r="G2653" t="s">
        <v>540</v>
      </c>
      <c r="H2653" t="s">
        <v>541</v>
      </c>
      <c r="I2653" t="s">
        <v>542</v>
      </c>
      <c r="J2653" t="s">
        <v>543</v>
      </c>
      <c r="K2653">
        <v>21</v>
      </c>
      <c r="L2653" t="s">
        <v>574</v>
      </c>
      <c r="M2653" t="s">
        <v>575</v>
      </c>
      <c r="N2653" t="s">
        <v>546</v>
      </c>
      <c r="O2653" t="s">
        <v>547</v>
      </c>
      <c r="P2653" t="s">
        <v>548</v>
      </c>
      <c r="Q2653" t="s">
        <v>549</v>
      </c>
      <c r="R2653" t="s">
        <v>564</v>
      </c>
      <c r="S2653" t="s">
        <v>565</v>
      </c>
      <c r="T2653" s="113">
        <v>526</v>
      </c>
      <c r="U2653" t="s">
        <v>766</v>
      </c>
    </row>
    <row r="2654" spans="1:23" x14ac:dyDescent="0.25">
      <c r="A2654" t="s">
        <v>80</v>
      </c>
      <c r="B2654" t="s">
        <v>765</v>
      </c>
      <c r="C2654" t="s">
        <v>187</v>
      </c>
      <c r="D2654" t="s">
        <v>538</v>
      </c>
      <c r="F2654" t="s">
        <v>539</v>
      </c>
      <c r="G2654" t="s">
        <v>540</v>
      </c>
      <c r="H2654" t="s">
        <v>541</v>
      </c>
      <c r="I2654" t="s">
        <v>542</v>
      </c>
      <c r="J2654" t="s">
        <v>543</v>
      </c>
      <c r="K2654">
        <v>21</v>
      </c>
      <c r="L2654" t="s">
        <v>574</v>
      </c>
      <c r="M2654" t="s">
        <v>575</v>
      </c>
      <c r="N2654" t="s">
        <v>546</v>
      </c>
      <c r="O2654" t="s">
        <v>547</v>
      </c>
      <c r="P2654" t="s">
        <v>548</v>
      </c>
      <c r="Q2654" t="s">
        <v>549</v>
      </c>
      <c r="R2654" t="s">
        <v>566</v>
      </c>
      <c r="S2654" t="s">
        <v>567</v>
      </c>
      <c r="T2654" s="113">
        <v>157</v>
      </c>
      <c r="U2654" t="s">
        <v>766</v>
      </c>
    </row>
    <row r="2655" spans="1:23" x14ac:dyDescent="0.25">
      <c r="A2655" t="s">
        <v>80</v>
      </c>
      <c r="B2655" t="s">
        <v>765</v>
      </c>
      <c r="C2655" t="s">
        <v>187</v>
      </c>
      <c r="D2655" t="s">
        <v>538</v>
      </c>
      <c r="F2655" t="s">
        <v>539</v>
      </c>
      <c r="G2655" t="s">
        <v>540</v>
      </c>
      <c r="H2655" t="s">
        <v>541</v>
      </c>
      <c r="I2655" t="s">
        <v>542</v>
      </c>
      <c r="J2655" t="s">
        <v>543</v>
      </c>
      <c r="K2655">
        <v>21</v>
      </c>
      <c r="L2655" t="s">
        <v>574</v>
      </c>
      <c r="M2655" t="s">
        <v>575</v>
      </c>
      <c r="N2655" t="s">
        <v>546</v>
      </c>
      <c r="O2655" t="s">
        <v>547</v>
      </c>
      <c r="P2655" t="s">
        <v>548</v>
      </c>
      <c r="Q2655" t="s">
        <v>549</v>
      </c>
      <c r="R2655" t="s">
        <v>568</v>
      </c>
      <c r="S2655" t="s">
        <v>569</v>
      </c>
      <c r="T2655" s="113">
        <v>87</v>
      </c>
      <c r="U2655" t="s">
        <v>766</v>
      </c>
    </row>
    <row r="2656" spans="1:23" x14ac:dyDescent="0.25">
      <c r="A2656" t="s">
        <v>80</v>
      </c>
      <c r="B2656" t="s">
        <v>765</v>
      </c>
      <c r="C2656" t="s">
        <v>187</v>
      </c>
      <c r="D2656" t="s">
        <v>538</v>
      </c>
      <c r="F2656" t="s">
        <v>539</v>
      </c>
      <c r="G2656" t="s">
        <v>540</v>
      </c>
      <c r="H2656" t="s">
        <v>541</v>
      </c>
      <c r="I2656" t="s">
        <v>542</v>
      </c>
      <c r="J2656" t="s">
        <v>543</v>
      </c>
      <c r="K2656">
        <v>21</v>
      </c>
      <c r="L2656" t="s">
        <v>574</v>
      </c>
      <c r="M2656" t="s">
        <v>575</v>
      </c>
      <c r="N2656" t="s">
        <v>546</v>
      </c>
      <c r="O2656" t="s">
        <v>547</v>
      </c>
      <c r="P2656" t="s">
        <v>548</v>
      </c>
      <c r="Q2656" t="s">
        <v>549</v>
      </c>
      <c r="R2656" t="s">
        <v>572</v>
      </c>
      <c r="S2656" t="s">
        <v>573</v>
      </c>
      <c r="T2656" s="113">
        <v>12</v>
      </c>
      <c r="U2656" t="s">
        <v>766</v>
      </c>
    </row>
    <row r="2657" spans="1:21" x14ac:dyDescent="0.25">
      <c r="A2657" t="s">
        <v>80</v>
      </c>
      <c r="B2657" t="s">
        <v>765</v>
      </c>
      <c r="C2657" t="s">
        <v>187</v>
      </c>
      <c r="D2657" t="s">
        <v>538</v>
      </c>
      <c r="F2657" t="s">
        <v>539</v>
      </c>
      <c r="G2657" t="s">
        <v>540</v>
      </c>
      <c r="H2657" t="s">
        <v>541</v>
      </c>
      <c r="I2657" t="s">
        <v>542</v>
      </c>
      <c r="J2657" t="s">
        <v>543</v>
      </c>
      <c r="K2657">
        <v>21</v>
      </c>
      <c r="L2657" t="s">
        <v>576</v>
      </c>
      <c r="M2657" t="s">
        <v>547</v>
      </c>
      <c r="N2657" t="s">
        <v>546</v>
      </c>
      <c r="O2657" t="s">
        <v>547</v>
      </c>
      <c r="P2657" t="s">
        <v>548</v>
      </c>
      <c r="Q2657" t="s">
        <v>549</v>
      </c>
      <c r="R2657" t="s">
        <v>131</v>
      </c>
      <c r="S2657" t="s">
        <v>550</v>
      </c>
      <c r="T2657" s="113">
        <v>1863</v>
      </c>
      <c r="U2657" t="s">
        <v>766</v>
      </c>
    </row>
    <row r="2658" spans="1:21" x14ac:dyDescent="0.25">
      <c r="A2658" t="s">
        <v>80</v>
      </c>
      <c r="B2658" t="s">
        <v>765</v>
      </c>
      <c r="C2658" t="s">
        <v>187</v>
      </c>
      <c r="D2658" t="s">
        <v>538</v>
      </c>
      <c r="F2658" t="s">
        <v>539</v>
      </c>
      <c r="G2658" t="s">
        <v>540</v>
      </c>
      <c r="H2658" t="s">
        <v>541</v>
      </c>
      <c r="I2658" t="s">
        <v>542</v>
      </c>
      <c r="J2658" t="s">
        <v>543</v>
      </c>
      <c r="K2658">
        <v>21</v>
      </c>
      <c r="L2658" t="s">
        <v>576</v>
      </c>
      <c r="M2658" t="s">
        <v>547</v>
      </c>
      <c r="N2658" t="s">
        <v>546</v>
      </c>
      <c r="O2658" t="s">
        <v>547</v>
      </c>
      <c r="P2658" t="s">
        <v>548</v>
      </c>
      <c r="Q2658" t="s">
        <v>549</v>
      </c>
      <c r="R2658" t="s">
        <v>552</v>
      </c>
      <c r="S2658" t="s">
        <v>553</v>
      </c>
      <c r="T2658" s="113">
        <v>80</v>
      </c>
      <c r="U2658" t="s">
        <v>766</v>
      </c>
    </row>
    <row r="2659" spans="1:21" x14ac:dyDescent="0.25">
      <c r="A2659" t="s">
        <v>80</v>
      </c>
      <c r="B2659" t="s">
        <v>765</v>
      </c>
      <c r="C2659" t="s">
        <v>187</v>
      </c>
      <c r="D2659" t="s">
        <v>538</v>
      </c>
      <c r="F2659" t="s">
        <v>539</v>
      </c>
      <c r="G2659" t="s">
        <v>540</v>
      </c>
      <c r="H2659" t="s">
        <v>541</v>
      </c>
      <c r="I2659" t="s">
        <v>542</v>
      </c>
      <c r="J2659" t="s">
        <v>543</v>
      </c>
      <c r="K2659">
        <v>21</v>
      </c>
      <c r="L2659" t="s">
        <v>576</v>
      </c>
      <c r="M2659" t="s">
        <v>547</v>
      </c>
      <c r="N2659" t="s">
        <v>546</v>
      </c>
      <c r="O2659" t="s">
        <v>547</v>
      </c>
      <c r="P2659" t="s">
        <v>548</v>
      </c>
      <c r="Q2659" t="s">
        <v>549</v>
      </c>
      <c r="R2659" t="s">
        <v>554</v>
      </c>
      <c r="S2659" t="s">
        <v>555</v>
      </c>
      <c r="T2659" s="113">
        <v>262</v>
      </c>
      <c r="U2659" t="s">
        <v>766</v>
      </c>
    </row>
    <row r="2660" spans="1:21" x14ac:dyDescent="0.25">
      <c r="A2660" t="s">
        <v>80</v>
      </c>
      <c r="B2660" t="s">
        <v>765</v>
      </c>
      <c r="C2660" t="s">
        <v>187</v>
      </c>
      <c r="D2660" t="s">
        <v>538</v>
      </c>
      <c r="F2660" t="s">
        <v>539</v>
      </c>
      <c r="G2660" t="s">
        <v>540</v>
      </c>
      <c r="H2660" t="s">
        <v>541</v>
      </c>
      <c r="I2660" t="s">
        <v>542</v>
      </c>
      <c r="J2660" t="s">
        <v>543</v>
      </c>
      <c r="K2660">
        <v>21</v>
      </c>
      <c r="L2660" t="s">
        <v>576</v>
      </c>
      <c r="M2660" t="s">
        <v>547</v>
      </c>
      <c r="N2660" t="s">
        <v>546</v>
      </c>
      <c r="O2660" t="s">
        <v>547</v>
      </c>
      <c r="P2660" t="s">
        <v>548</v>
      </c>
      <c r="Q2660" t="s">
        <v>549</v>
      </c>
      <c r="R2660" t="s">
        <v>556</v>
      </c>
      <c r="S2660" t="s">
        <v>557</v>
      </c>
      <c r="T2660" s="113">
        <v>491</v>
      </c>
      <c r="U2660" t="s">
        <v>766</v>
      </c>
    </row>
    <row r="2661" spans="1:21" x14ac:dyDescent="0.25">
      <c r="A2661" t="s">
        <v>80</v>
      </c>
      <c r="B2661" t="s">
        <v>765</v>
      </c>
      <c r="C2661" t="s">
        <v>187</v>
      </c>
      <c r="D2661" t="s">
        <v>538</v>
      </c>
      <c r="F2661" t="s">
        <v>539</v>
      </c>
      <c r="G2661" t="s">
        <v>540</v>
      </c>
      <c r="H2661" t="s">
        <v>541</v>
      </c>
      <c r="I2661" t="s">
        <v>542</v>
      </c>
      <c r="J2661" t="s">
        <v>543</v>
      </c>
      <c r="K2661">
        <v>21</v>
      </c>
      <c r="L2661" t="s">
        <v>576</v>
      </c>
      <c r="M2661" t="s">
        <v>547</v>
      </c>
      <c r="N2661" t="s">
        <v>546</v>
      </c>
      <c r="O2661" t="s">
        <v>547</v>
      </c>
      <c r="P2661" t="s">
        <v>548</v>
      </c>
      <c r="Q2661" t="s">
        <v>549</v>
      </c>
      <c r="R2661" t="s">
        <v>558</v>
      </c>
      <c r="S2661" t="s">
        <v>559</v>
      </c>
      <c r="T2661" s="113">
        <v>336</v>
      </c>
      <c r="U2661" t="s">
        <v>766</v>
      </c>
    </row>
    <row r="2662" spans="1:21" x14ac:dyDescent="0.25">
      <c r="A2662" t="s">
        <v>80</v>
      </c>
      <c r="B2662" t="s">
        <v>765</v>
      </c>
      <c r="C2662" t="s">
        <v>187</v>
      </c>
      <c r="D2662" t="s">
        <v>538</v>
      </c>
      <c r="F2662" t="s">
        <v>539</v>
      </c>
      <c r="G2662" t="s">
        <v>540</v>
      </c>
      <c r="H2662" t="s">
        <v>541</v>
      </c>
      <c r="I2662" t="s">
        <v>542</v>
      </c>
      <c r="J2662" t="s">
        <v>543</v>
      </c>
      <c r="K2662">
        <v>21</v>
      </c>
      <c r="L2662" t="s">
        <v>576</v>
      </c>
      <c r="M2662" t="s">
        <v>547</v>
      </c>
      <c r="N2662" t="s">
        <v>546</v>
      </c>
      <c r="O2662" t="s">
        <v>547</v>
      </c>
      <c r="P2662" t="s">
        <v>548</v>
      </c>
      <c r="Q2662" t="s">
        <v>549</v>
      </c>
      <c r="R2662" t="s">
        <v>560</v>
      </c>
      <c r="S2662" t="s">
        <v>561</v>
      </c>
      <c r="T2662" s="113">
        <v>370</v>
      </c>
      <c r="U2662" t="s">
        <v>766</v>
      </c>
    </row>
    <row r="2663" spans="1:21" x14ac:dyDescent="0.25">
      <c r="A2663" t="s">
        <v>80</v>
      </c>
      <c r="B2663" t="s">
        <v>765</v>
      </c>
      <c r="C2663" t="s">
        <v>187</v>
      </c>
      <c r="D2663" t="s">
        <v>538</v>
      </c>
      <c r="F2663" t="s">
        <v>539</v>
      </c>
      <c r="G2663" t="s">
        <v>540</v>
      </c>
      <c r="H2663" t="s">
        <v>541</v>
      </c>
      <c r="I2663" t="s">
        <v>542</v>
      </c>
      <c r="J2663" t="s">
        <v>543</v>
      </c>
      <c r="K2663">
        <v>21</v>
      </c>
      <c r="L2663" t="s">
        <v>576</v>
      </c>
      <c r="M2663" t="s">
        <v>547</v>
      </c>
      <c r="N2663" t="s">
        <v>546</v>
      </c>
      <c r="O2663" t="s">
        <v>547</v>
      </c>
      <c r="P2663" t="s">
        <v>548</v>
      </c>
      <c r="Q2663" t="s">
        <v>549</v>
      </c>
      <c r="R2663" t="s">
        <v>562</v>
      </c>
      <c r="S2663" t="s">
        <v>563</v>
      </c>
      <c r="T2663" s="113">
        <v>52</v>
      </c>
      <c r="U2663" t="s">
        <v>766</v>
      </c>
    </row>
    <row r="2664" spans="1:21" x14ac:dyDescent="0.25">
      <c r="A2664" t="s">
        <v>80</v>
      </c>
      <c r="B2664" t="s">
        <v>765</v>
      </c>
      <c r="C2664" t="s">
        <v>187</v>
      </c>
      <c r="D2664" t="s">
        <v>538</v>
      </c>
      <c r="F2664" t="s">
        <v>539</v>
      </c>
      <c r="G2664" t="s">
        <v>540</v>
      </c>
      <c r="H2664" t="s">
        <v>541</v>
      </c>
      <c r="I2664" t="s">
        <v>542</v>
      </c>
      <c r="J2664" t="s">
        <v>543</v>
      </c>
      <c r="K2664">
        <v>21</v>
      </c>
      <c r="L2664" t="s">
        <v>576</v>
      </c>
      <c r="M2664" t="s">
        <v>547</v>
      </c>
      <c r="N2664" t="s">
        <v>546</v>
      </c>
      <c r="O2664" t="s">
        <v>547</v>
      </c>
      <c r="P2664" t="s">
        <v>548</v>
      </c>
      <c r="Q2664" t="s">
        <v>549</v>
      </c>
      <c r="R2664" t="s">
        <v>564</v>
      </c>
      <c r="S2664" t="s">
        <v>565</v>
      </c>
      <c r="T2664" s="113">
        <v>85</v>
      </c>
      <c r="U2664" t="s">
        <v>766</v>
      </c>
    </row>
    <row r="2665" spans="1:21" x14ac:dyDescent="0.25">
      <c r="A2665" t="s">
        <v>80</v>
      </c>
      <c r="B2665" t="s">
        <v>765</v>
      </c>
      <c r="C2665" t="s">
        <v>187</v>
      </c>
      <c r="D2665" t="s">
        <v>538</v>
      </c>
      <c r="F2665" t="s">
        <v>539</v>
      </c>
      <c r="G2665" t="s">
        <v>540</v>
      </c>
      <c r="H2665" t="s">
        <v>541</v>
      </c>
      <c r="I2665" t="s">
        <v>542</v>
      </c>
      <c r="J2665" t="s">
        <v>543</v>
      </c>
      <c r="K2665">
        <v>21</v>
      </c>
      <c r="L2665" t="s">
        <v>576</v>
      </c>
      <c r="M2665" t="s">
        <v>547</v>
      </c>
      <c r="N2665" t="s">
        <v>546</v>
      </c>
      <c r="O2665" t="s">
        <v>547</v>
      </c>
      <c r="P2665" t="s">
        <v>548</v>
      </c>
      <c r="Q2665" t="s">
        <v>549</v>
      </c>
      <c r="R2665" t="s">
        <v>566</v>
      </c>
      <c r="S2665" t="s">
        <v>567</v>
      </c>
      <c r="T2665" s="113">
        <v>33</v>
      </c>
      <c r="U2665" t="s">
        <v>766</v>
      </c>
    </row>
    <row r="2666" spans="1:21" x14ac:dyDescent="0.25">
      <c r="A2666" t="s">
        <v>80</v>
      </c>
      <c r="B2666" t="s">
        <v>765</v>
      </c>
      <c r="C2666" t="s">
        <v>187</v>
      </c>
      <c r="D2666" t="s">
        <v>538</v>
      </c>
      <c r="F2666" t="s">
        <v>539</v>
      </c>
      <c r="G2666" t="s">
        <v>540</v>
      </c>
      <c r="H2666" t="s">
        <v>541</v>
      </c>
      <c r="I2666" t="s">
        <v>542</v>
      </c>
      <c r="J2666" t="s">
        <v>543</v>
      </c>
      <c r="K2666">
        <v>21</v>
      </c>
      <c r="L2666" t="s">
        <v>576</v>
      </c>
      <c r="M2666" t="s">
        <v>547</v>
      </c>
      <c r="N2666" t="s">
        <v>546</v>
      </c>
      <c r="O2666" t="s">
        <v>547</v>
      </c>
      <c r="P2666" t="s">
        <v>548</v>
      </c>
      <c r="Q2666" t="s">
        <v>549</v>
      </c>
      <c r="R2666" t="s">
        <v>568</v>
      </c>
      <c r="S2666" t="s">
        <v>569</v>
      </c>
      <c r="T2666" s="113">
        <v>142</v>
      </c>
      <c r="U2666" t="s">
        <v>766</v>
      </c>
    </row>
    <row r="2667" spans="1:21" x14ac:dyDescent="0.25">
      <c r="A2667" t="s">
        <v>80</v>
      </c>
      <c r="B2667" t="s">
        <v>765</v>
      </c>
      <c r="C2667" t="s">
        <v>187</v>
      </c>
      <c r="D2667" t="s">
        <v>538</v>
      </c>
      <c r="F2667" t="s">
        <v>539</v>
      </c>
      <c r="G2667" t="s">
        <v>540</v>
      </c>
      <c r="H2667" t="s">
        <v>541</v>
      </c>
      <c r="I2667" t="s">
        <v>542</v>
      </c>
      <c r="J2667" t="s">
        <v>543</v>
      </c>
      <c r="K2667">
        <v>21</v>
      </c>
      <c r="L2667" t="s">
        <v>576</v>
      </c>
      <c r="M2667" t="s">
        <v>547</v>
      </c>
      <c r="N2667" t="s">
        <v>546</v>
      </c>
      <c r="O2667" t="s">
        <v>547</v>
      </c>
      <c r="P2667" t="s">
        <v>548</v>
      </c>
      <c r="Q2667" t="s">
        <v>549</v>
      </c>
      <c r="R2667" t="s">
        <v>572</v>
      </c>
      <c r="S2667" t="s">
        <v>573</v>
      </c>
      <c r="T2667" s="113">
        <v>11</v>
      </c>
      <c r="U2667" t="s">
        <v>766</v>
      </c>
    </row>
    <row r="2668" spans="1:21" x14ac:dyDescent="0.25">
      <c r="A2668" t="s">
        <v>767</v>
      </c>
      <c r="B2668" t="s">
        <v>768</v>
      </c>
      <c r="C2668" t="s">
        <v>187</v>
      </c>
      <c r="D2668" t="s">
        <v>538</v>
      </c>
      <c r="F2668" t="s">
        <v>539</v>
      </c>
      <c r="G2668" t="s">
        <v>540</v>
      </c>
      <c r="H2668" t="s">
        <v>541</v>
      </c>
      <c r="I2668" t="s">
        <v>542</v>
      </c>
      <c r="J2668" t="s">
        <v>543</v>
      </c>
      <c r="K2668">
        <v>21</v>
      </c>
      <c r="L2668" t="s">
        <v>544</v>
      </c>
      <c r="M2668" t="s">
        <v>545</v>
      </c>
      <c r="N2668" t="s">
        <v>546</v>
      </c>
      <c r="O2668" t="s">
        <v>547</v>
      </c>
      <c r="P2668" t="s">
        <v>548</v>
      </c>
      <c r="Q2668" t="s">
        <v>549</v>
      </c>
      <c r="R2668" t="s">
        <v>131</v>
      </c>
      <c r="S2668" t="s">
        <v>550</v>
      </c>
      <c r="T2668" s="113">
        <v>4946</v>
      </c>
      <c r="U2668" t="s">
        <v>639</v>
      </c>
    </row>
    <row r="2669" spans="1:21" x14ac:dyDescent="0.25">
      <c r="A2669" t="s">
        <v>767</v>
      </c>
      <c r="B2669" t="s">
        <v>768</v>
      </c>
      <c r="C2669" t="s">
        <v>187</v>
      </c>
      <c r="D2669" t="s">
        <v>538</v>
      </c>
      <c r="F2669" t="s">
        <v>539</v>
      </c>
      <c r="G2669" t="s">
        <v>540</v>
      </c>
      <c r="H2669" t="s">
        <v>541</v>
      </c>
      <c r="I2669" t="s">
        <v>542</v>
      </c>
      <c r="J2669" t="s">
        <v>543</v>
      </c>
      <c r="K2669">
        <v>21</v>
      </c>
      <c r="L2669" t="s">
        <v>544</v>
      </c>
      <c r="M2669" t="s">
        <v>545</v>
      </c>
      <c r="N2669" t="s">
        <v>546</v>
      </c>
      <c r="O2669" t="s">
        <v>547</v>
      </c>
      <c r="P2669" t="s">
        <v>548</v>
      </c>
      <c r="Q2669" t="s">
        <v>549</v>
      </c>
      <c r="R2669" t="s">
        <v>552</v>
      </c>
      <c r="S2669" t="s">
        <v>553</v>
      </c>
      <c r="T2669" s="113">
        <v>70591</v>
      </c>
      <c r="U2669" t="s">
        <v>639</v>
      </c>
    </row>
    <row r="2670" spans="1:21" x14ac:dyDescent="0.25">
      <c r="A2670" t="s">
        <v>767</v>
      </c>
      <c r="B2670" t="s">
        <v>768</v>
      </c>
      <c r="C2670" t="s">
        <v>187</v>
      </c>
      <c r="D2670" t="s">
        <v>538</v>
      </c>
      <c r="F2670" t="s">
        <v>539</v>
      </c>
      <c r="G2670" t="s">
        <v>540</v>
      </c>
      <c r="H2670" t="s">
        <v>541</v>
      </c>
      <c r="I2670" t="s">
        <v>542</v>
      </c>
      <c r="J2670" t="s">
        <v>543</v>
      </c>
      <c r="K2670">
        <v>21</v>
      </c>
      <c r="L2670" t="s">
        <v>544</v>
      </c>
      <c r="M2670" t="s">
        <v>545</v>
      </c>
      <c r="N2670" t="s">
        <v>546</v>
      </c>
      <c r="O2670" t="s">
        <v>547</v>
      </c>
      <c r="P2670" t="s">
        <v>548</v>
      </c>
      <c r="Q2670" t="s">
        <v>549</v>
      </c>
      <c r="R2670" t="s">
        <v>554</v>
      </c>
      <c r="S2670" t="s">
        <v>555</v>
      </c>
      <c r="T2670" s="113">
        <v>273065</v>
      </c>
      <c r="U2670" t="s">
        <v>639</v>
      </c>
    </row>
    <row r="2671" spans="1:21" x14ac:dyDescent="0.25">
      <c r="A2671" t="s">
        <v>767</v>
      </c>
      <c r="B2671" t="s">
        <v>768</v>
      </c>
      <c r="C2671" t="s">
        <v>187</v>
      </c>
      <c r="D2671" t="s">
        <v>538</v>
      </c>
      <c r="F2671" t="s">
        <v>539</v>
      </c>
      <c r="G2671" t="s">
        <v>540</v>
      </c>
      <c r="H2671" t="s">
        <v>541</v>
      </c>
      <c r="I2671" t="s">
        <v>542</v>
      </c>
      <c r="J2671" t="s">
        <v>543</v>
      </c>
      <c r="K2671">
        <v>21</v>
      </c>
      <c r="L2671" t="s">
        <v>544</v>
      </c>
      <c r="M2671" t="s">
        <v>545</v>
      </c>
      <c r="N2671" t="s">
        <v>546</v>
      </c>
      <c r="O2671" t="s">
        <v>547</v>
      </c>
      <c r="P2671" t="s">
        <v>548</v>
      </c>
      <c r="Q2671" t="s">
        <v>549</v>
      </c>
      <c r="R2671" t="s">
        <v>556</v>
      </c>
      <c r="S2671" t="s">
        <v>557</v>
      </c>
      <c r="T2671" s="113">
        <v>423838</v>
      </c>
      <c r="U2671" t="s">
        <v>639</v>
      </c>
    </row>
    <row r="2672" spans="1:21" x14ac:dyDescent="0.25">
      <c r="A2672" t="s">
        <v>767</v>
      </c>
      <c r="B2672" t="s">
        <v>768</v>
      </c>
      <c r="C2672" t="s">
        <v>187</v>
      </c>
      <c r="D2672" t="s">
        <v>538</v>
      </c>
      <c r="F2672" t="s">
        <v>539</v>
      </c>
      <c r="G2672" t="s">
        <v>540</v>
      </c>
      <c r="H2672" t="s">
        <v>541</v>
      </c>
      <c r="I2672" t="s">
        <v>542</v>
      </c>
      <c r="J2672" t="s">
        <v>543</v>
      </c>
      <c r="K2672">
        <v>21</v>
      </c>
      <c r="L2672" t="s">
        <v>544</v>
      </c>
      <c r="M2672" t="s">
        <v>545</v>
      </c>
      <c r="N2672" t="s">
        <v>546</v>
      </c>
      <c r="O2672" t="s">
        <v>547</v>
      </c>
      <c r="P2672" t="s">
        <v>548</v>
      </c>
      <c r="Q2672" t="s">
        <v>549</v>
      </c>
      <c r="R2672" t="s">
        <v>558</v>
      </c>
      <c r="S2672" t="s">
        <v>559</v>
      </c>
      <c r="T2672" s="113">
        <v>433078</v>
      </c>
      <c r="U2672" t="s">
        <v>639</v>
      </c>
    </row>
    <row r="2673" spans="1:21" x14ac:dyDescent="0.25">
      <c r="A2673" t="s">
        <v>767</v>
      </c>
      <c r="B2673" t="s">
        <v>768</v>
      </c>
      <c r="C2673" t="s">
        <v>187</v>
      </c>
      <c r="D2673" t="s">
        <v>538</v>
      </c>
      <c r="F2673" t="s">
        <v>539</v>
      </c>
      <c r="G2673" t="s">
        <v>540</v>
      </c>
      <c r="H2673" t="s">
        <v>541</v>
      </c>
      <c r="I2673" t="s">
        <v>542</v>
      </c>
      <c r="J2673" t="s">
        <v>543</v>
      </c>
      <c r="K2673">
        <v>21</v>
      </c>
      <c r="L2673" t="s">
        <v>544</v>
      </c>
      <c r="M2673" t="s">
        <v>545</v>
      </c>
      <c r="N2673" t="s">
        <v>546</v>
      </c>
      <c r="O2673" t="s">
        <v>547</v>
      </c>
      <c r="P2673" t="s">
        <v>548</v>
      </c>
      <c r="Q2673" t="s">
        <v>549</v>
      </c>
      <c r="R2673" t="s">
        <v>560</v>
      </c>
      <c r="S2673" t="s">
        <v>561</v>
      </c>
      <c r="T2673" s="113">
        <v>560923</v>
      </c>
      <c r="U2673" t="s">
        <v>639</v>
      </c>
    </row>
    <row r="2674" spans="1:21" x14ac:dyDescent="0.25">
      <c r="A2674" t="s">
        <v>767</v>
      </c>
      <c r="B2674" t="s">
        <v>768</v>
      </c>
      <c r="C2674" t="s">
        <v>187</v>
      </c>
      <c r="D2674" t="s">
        <v>538</v>
      </c>
      <c r="F2674" t="s">
        <v>539</v>
      </c>
      <c r="G2674" t="s">
        <v>540</v>
      </c>
      <c r="H2674" t="s">
        <v>541</v>
      </c>
      <c r="I2674" t="s">
        <v>542</v>
      </c>
      <c r="J2674" t="s">
        <v>543</v>
      </c>
      <c r="K2674">
        <v>21</v>
      </c>
      <c r="L2674" t="s">
        <v>544</v>
      </c>
      <c r="M2674" t="s">
        <v>545</v>
      </c>
      <c r="N2674" t="s">
        <v>546</v>
      </c>
      <c r="O2674" t="s">
        <v>547</v>
      </c>
      <c r="P2674" t="s">
        <v>548</v>
      </c>
      <c r="Q2674" t="s">
        <v>549</v>
      </c>
      <c r="R2674" t="s">
        <v>562</v>
      </c>
      <c r="S2674" t="s">
        <v>563</v>
      </c>
      <c r="T2674" s="113">
        <v>321691</v>
      </c>
      <c r="U2674" t="s">
        <v>639</v>
      </c>
    </row>
    <row r="2675" spans="1:21" x14ac:dyDescent="0.25">
      <c r="A2675" t="s">
        <v>767</v>
      </c>
      <c r="B2675" t="s">
        <v>768</v>
      </c>
      <c r="C2675" t="s">
        <v>187</v>
      </c>
      <c r="D2675" t="s">
        <v>538</v>
      </c>
      <c r="F2675" t="s">
        <v>539</v>
      </c>
      <c r="G2675" t="s">
        <v>540</v>
      </c>
      <c r="H2675" t="s">
        <v>541</v>
      </c>
      <c r="I2675" t="s">
        <v>542</v>
      </c>
      <c r="J2675" t="s">
        <v>543</v>
      </c>
      <c r="K2675">
        <v>21</v>
      </c>
      <c r="L2675" t="s">
        <v>544</v>
      </c>
      <c r="M2675" t="s">
        <v>545</v>
      </c>
      <c r="N2675" t="s">
        <v>546</v>
      </c>
      <c r="O2675" t="s">
        <v>547</v>
      </c>
      <c r="P2675" t="s">
        <v>548</v>
      </c>
      <c r="Q2675" t="s">
        <v>549</v>
      </c>
      <c r="R2675" t="s">
        <v>564</v>
      </c>
      <c r="S2675" t="s">
        <v>565</v>
      </c>
      <c r="T2675" s="113">
        <v>939876</v>
      </c>
      <c r="U2675" t="s">
        <v>639</v>
      </c>
    </row>
    <row r="2676" spans="1:21" x14ac:dyDescent="0.25">
      <c r="A2676" t="s">
        <v>767</v>
      </c>
      <c r="B2676" t="s">
        <v>768</v>
      </c>
      <c r="C2676" t="s">
        <v>187</v>
      </c>
      <c r="D2676" t="s">
        <v>538</v>
      </c>
      <c r="F2676" t="s">
        <v>539</v>
      </c>
      <c r="G2676" t="s">
        <v>540</v>
      </c>
      <c r="H2676" t="s">
        <v>541</v>
      </c>
      <c r="I2676" t="s">
        <v>542</v>
      </c>
      <c r="J2676" t="s">
        <v>543</v>
      </c>
      <c r="K2676">
        <v>21</v>
      </c>
      <c r="L2676" t="s">
        <v>544</v>
      </c>
      <c r="M2676" t="s">
        <v>545</v>
      </c>
      <c r="N2676" t="s">
        <v>546</v>
      </c>
      <c r="O2676" t="s">
        <v>547</v>
      </c>
      <c r="P2676" t="s">
        <v>548</v>
      </c>
      <c r="Q2676" t="s">
        <v>549</v>
      </c>
      <c r="R2676" t="s">
        <v>566</v>
      </c>
      <c r="S2676" t="s">
        <v>567</v>
      </c>
      <c r="T2676" s="113">
        <v>462986</v>
      </c>
      <c r="U2676" t="s">
        <v>639</v>
      </c>
    </row>
    <row r="2677" spans="1:21" x14ac:dyDescent="0.25">
      <c r="A2677" t="s">
        <v>767</v>
      </c>
      <c r="B2677" t="s">
        <v>768</v>
      </c>
      <c r="C2677" t="s">
        <v>187</v>
      </c>
      <c r="D2677" t="s">
        <v>538</v>
      </c>
      <c r="F2677" t="s">
        <v>539</v>
      </c>
      <c r="G2677" t="s">
        <v>540</v>
      </c>
      <c r="H2677" t="s">
        <v>541</v>
      </c>
      <c r="I2677" t="s">
        <v>542</v>
      </c>
      <c r="J2677" t="s">
        <v>543</v>
      </c>
      <c r="K2677">
        <v>21</v>
      </c>
      <c r="L2677" t="s">
        <v>544</v>
      </c>
      <c r="M2677" t="s">
        <v>545</v>
      </c>
      <c r="N2677" t="s">
        <v>546</v>
      </c>
      <c r="O2677" t="s">
        <v>547</v>
      </c>
      <c r="P2677" t="s">
        <v>548</v>
      </c>
      <c r="Q2677" t="s">
        <v>549</v>
      </c>
      <c r="R2677" t="s">
        <v>568</v>
      </c>
      <c r="S2677" t="s">
        <v>569</v>
      </c>
      <c r="T2677" s="113">
        <v>1459472</v>
      </c>
      <c r="U2677" t="s">
        <v>639</v>
      </c>
    </row>
    <row r="2678" spans="1:21" x14ac:dyDescent="0.25">
      <c r="A2678" t="s">
        <v>767</v>
      </c>
      <c r="B2678" t="s">
        <v>768</v>
      </c>
      <c r="C2678" t="s">
        <v>187</v>
      </c>
      <c r="D2678" t="s">
        <v>538</v>
      </c>
      <c r="F2678" t="s">
        <v>539</v>
      </c>
      <c r="G2678" t="s">
        <v>540</v>
      </c>
      <c r="H2678" t="s">
        <v>541</v>
      </c>
      <c r="I2678" t="s">
        <v>542</v>
      </c>
      <c r="J2678" t="s">
        <v>543</v>
      </c>
      <c r="K2678">
        <v>21</v>
      </c>
      <c r="L2678" t="s">
        <v>544</v>
      </c>
      <c r="M2678" t="s">
        <v>545</v>
      </c>
      <c r="N2678" t="s">
        <v>546</v>
      </c>
      <c r="O2678" t="s">
        <v>547</v>
      </c>
      <c r="P2678" t="s">
        <v>548</v>
      </c>
      <c r="Q2678" t="s">
        <v>549</v>
      </c>
      <c r="R2678" t="s">
        <v>572</v>
      </c>
      <c r="S2678" t="s">
        <v>573</v>
      </c>
      <c r="T2678" s="113">
        <v>0.184</v>
      </c>
      <c r="U2678" t="s">
        <v>639</v>
      </c>
    </row>
    <row r="2679" spans="1:21" x14ac:dyDescent="0.25">
      <c r="A2679" t="s">
        <v>767</v>
      </c>
      <c r="B2679" t="s">
        <v>768</v>
      </c>
      <c r="C2679" t="s">
        <v>187</v>
      </c>
      <c r="D2679" t="s">
        <v>538</v>
      </c>
      <c r="F2679" t="s">
        <v>539</v>
      </c>
      <c r="G2679" t="s">
        <v>540</v>
      </c>
      <c r="H2679" t="s">
        <v>541</v>
      </c>
      <c r="I2679" t="s">
        <v>542</v>
      </c>
      <c r="J2679" t="s">
        <v>543</v>
      </c>
      <c r="K2679">
        <v>21</v>
      </c>
      <c r="L2679" t="s">
        <v>574</v>
      </c>
      <c r="M2679" t="s">
        <v>575</v>
      </c>
      <c r="N2679" t="s">
        <v>546</v>
      </c>
      <c r="O2679" t="s">
        <v>547</v>
      </c>
      <c r="P2679" t="s">
        <v>548</v>
      </c>
      <c r="Q2679" t="s">
        <v>549</v>
      </c>
      <c r="R2679" t="s">
        <v>131</v>
      </c>
      <c r="S2679" t="s">
        <v>550</v>
      </c>
      <c r="T2679" s="113">
        <v>4316.3999999999996</v>
      </c>
      <c r="U2679" t="s">
        <v>639</v>
      </c>
    </row>
    <row r="2680" spans="1:21" x14ac:dyDescent="0.25">
      <c r="A2680" t="s">
        <v>767</v>
      </c>
      <c r="B2680" t="s">
        <v>768</v>
      </c>
      <c r="C2680" t="s">
        <v>187</v>
      </c>
      <c r="D2680" t="s">
        <v>538</v>
      </c>
      <c r="F2680" t="s">
        <v>539</v>
      </c>
      <c r="G2680" t="s">
        <v>540</v>
      </c>
      <c r="H2680" t="s">
        <v>541</v>
      </c>
      <c r="I2680" t="s">
        <v>542</v>
      </c>
      <c r="J2680" t="s">
        <v>543</v>
      </c>
      <c r="K2680">
        <v>21</v>
      </c>
      <c r="L2680" t="s">
        <v>574</v>
      </c>
      <c r="M2680" t="s">
        <v>575</v>
      </c>
      <c r="N2680" t="s">
        <v>546</v>
      </c>
      <c r="O2680" t="s">
        <v>547</v>
      </c>
      <c r="P2680" t="s">
        <v>548</v>
      </c>
      <c r="Q2680" t="s">
        <v>549</v>
      </c>
      <c r="R2680" t="s">
        <v>552</v>
      </c>
      <c r="S2680" t="s">
        <v>553</v>
      </c>
      <c r="T2680" s="113">
        <v>63378</v>
      </c>
      <c r="U2680" t="s">
        <v>639</v>
      </c>
    </row>
    <row r="2681" spans="1:21" x14ac:dyDescent="0.25">
      <c r="A2681" t="s">
        <v>767</v>
      </c>
      <c r="B2681" t="s">
        <v>768</v>
      </c>
      <c r="C2681" t="s">
        <v>187</v>
      </c>
      <c r="D2681" t="s">
        <v>538</v>
      </c>
      <c r="F2681" t="s">
        <v>539</v>
      </c>
      <c r="G2681" t="s">
        <v>540</v>
      </c>
      <c r="H2681" t="s">
        <v>541</v>
      </c>
      <c r="I2681" t="s">
        <v>542</v>
      </c>
      <c r="J2681" t="s">
        <v>543</v>
      </c>
      <c r="K2681">
        <v>21</v>
      </c>
      <c r="L2681" t="s">
        <v>574</v>
      </c>
      <c r="M2681" t="s">
        <v>575</v>
      </c>
      <c r="N2681" t="s">
        <v>546</v>
      </c>
      <c r="O2681" t="s">
        <v>547</v>
      </c>
      <c r="P2681" t="s">
        <v>548</v>
      </c>
      <c r="Q2681" t="s">
        <v>549</v>
      </c>
      <c r="R2681" t="s">
        <v>554</v>
      </c>
      <c r="S2681" t="s">
        <v>555</v>
      </c>
      <c r="T2681" s="113">
        <v>194.01</v>
      </c>
      <c r="U2681" t="s">
        <v>639</v>
      </c>
    </row>
    <row r="2682" spans="1:21" x14ac:dyDescent="0.25">
      <c r="A2682" t="s">
        <v>767</v>
      </c>
      <c r="B2682" t="s">
        <v>768</v>
      </c>
      <c r="C2682" t="s">
        <v>187</v>
      </c>
      <c r="D2682" t="s">
        <v>538</v>
      </c>
      <c r="F2682" t="s">
        <v>539</v>
      </c>
      <c r="G2682" t="s">
        <v>540</v>
      </c>
      <c r="H2682" t="s">
        <v>541</v>
      </c>
      <c r="I2682" t="s">
        <v>542</v>
      </c>
      <c r="J2682" t="s">
        <v>543</v>
      </c>
      <c r="K2682">
        <v>21</v>
      </c>
      <c r="L2682" t="s">
        <v>574</v>
      </c>
      <c r="M2682" t="s">
        <v>575</v>
      </c>
      <c r="N2682" t="s">
        <v>546</v>
      </c>
      <c r="O2682" t="s">
        <v>547</v>
      </c>
      <c r="P2682" t="s">
        <v>548</v>
      </c>
      <c r="Q2682" t="s">
        <v>549</v>
      </c>
      <c r="R2682" t="s">
        <v>556</v>
      </c>
      <c r="S2682" t="s">
        <v>557</v>
      </c>
      <c r="T2682" s="113">
        <v>214956</v>
      </c>
      <c r="U2682" t="s">
        <v>639</v>
      </c>
    </row>
    <row r="2683" spans="1:21" x14ac:dyDescent="0.25">
      <c r="A2683" t="s">
        <v>767</v>
      </c>
      <c r="B2683" t="s">
        <v>768</v>
      </c>
      <c r="C2683" t="s">
        <v>187</v>
      </c>
      <c r="D2683" t="s">
        <v>538</v>
      </c>
      <c r="F2683" t="s">
        <v>539</v>
      </c>
      <c r="G2683" t="s">
        <v>540</v>
      </c>
      <c r="H2683" t="s">
        <v>541</v>
      </c>
      <c r="I2683" t="s">
        <v>542</v>
      </c>
      <c r="J2683" t="s">
        <v>543</v>
      </c>
      <c r="K2683">
        <v>21</v>
      </c>
      <c r="L2683" t="s">
        <v>574</v>
      </c>
      <c r="M2683" t="s">
        <v>575</v>
      </c>
      <c r="N2683" t="s">
        <v>546</v>
      </c>
      <c r="O2683" t="s">
        <v>547</v>
      </c>
      <c r="P2683" t="s">
        <v>548</v>
      </c>
      <c r="Q2683" t="s">
        <v>549</v>
      </c>
      <c r="R2683" t="s">
        <v>558</v>
      </c>
      <c r="S2683" t="s">
        <v>559</v>
      </c>
      <c r="T2683" s="113">
        <v>352339</v>
      </c>
      <c r="U2683" t="s">
        <v>639</v>
      </c>
    </row>
    <row r="2684" spans="1:21" x14ac:dyDescent="0.25">
      <c r="A2684" t="s">
        <v>767</v>
      </c>
      <c r="B2684" t="s">
        <v>768</v>
      </c>
      <c r="C2684" t="s">
        <v>187</v>
      </c>
      <c r="D2684" t="s">
        <v>538</v>
      </c>
      <c r="F2684" t="s">
        <v>539</v>
      </c>
      <c r="G2684" t="s">
        <v>540</v>
      </c>
      <c r="H2684" t="s">
        <v>541</v>
      </c>
      <c r="I2684" t="s">
        <v>542</v>
      </c>
      <c r="J2684" t="s">
        <v>543</v>
      </c>
      <c r="K2684">
        <v>21</v>
      </c>
      <c r="L2684" t="s">
        <v>574</v>
      </c>
      <c r="M2684" t="s">
        <v>575</v>
      </c>
      <c r="N2684" t="s">
        <v>546</v>
      </c>
      <c r="O2684" t="s">
        <v>547</v>
      </c>
      <c r="P2684" t="s">
        <v>548</v>
      </c>
      <c r="Q2684" t="s">
        <v>549</v>
      </c>
      <c r="R2684" t="s">
        <v>560</v>
      </c>
      <c r="S2684" t="s">
        <v>561</v>
      </c>
      <c r="T2684" s="113">
        <v>541281</v>
      </c>
      <c r="U2684" t="s">
        <v>639</v>
      </c>
    </row>
    <row r="2685" spans="1:21" x14ac:dyDescent="0.25">
      <c r="A2685" t="s">
        <v>767</v>
      </c>
      <c r="B2685" t="s">
        <v>768</v>
      </c>
      <c r="C2685" t="s">
        <v>187</v>
      </c>
      <c r="D2685" t="s">
        <v>538</v>
      </c>
      <c r="F2685" t="s">
        <v>539</v>
      </c>
      <c r="G2685" t="s">
        <v>540</v>
      </c>
      <c r="H2685" t="s">
        <v>541</v>
      </c>
      <c r="I2685" t="s">
        <v>542</v>
      </c>
      <c r="J2685" t="s">
        <v>543</v>
      </c>
      <c r="K2685">
        <v>21</v>
      </c>
      <c r="L2685" t="s">
        <v>574</v>
      </c>
      <c r="M2685" t="s">
        <v>575</v>
      </c>
      <c r="N2685" t="s">
        <v>546</v>
      </c>
      <c r="O2685" t="s">
        <v>547</v>
      </c>
      <c r="P2685" t="s">
        <v>548</v>
      </c>
      <c r="Q2685" t="s">
        <v>549</v>
      </c>
      <c r="R2685" t="s">
        <v>562</v>
      </c>
      <c r="S2685" t="s">
        <v>563</v>
      </c>
      <c r="T2685" s="113">
        <v>294965</v>
      </c>
      <c r="U2685" t="s">
        <v>639</v>
      </c>
    </row>
    <row r="2686" spans="1:21" x14ac:dyDescent="0.25">
      <c r="A2686" t="s">
        <v>767</v>
      </c>
      <c r="B2686" t="s">
        <v>768</v>
      </c>
      <c r="C2686" t="s">
        <v>187</v>
      </c>
      <c r="D2686" t="s">
        <v>538</v>
      </c>
      <c r="F2686" t="s">
        <v>539</v>
      </c>
      <c r="G2686" t="s">
        <v>540</v>
      </c>
      <c r="H2686" t="s">
        <v>541</v>
      </c>
      <c r="I2686" t="s">
        <v>542</v>
      </c>
      <c r="J2686" t="s">
        <v>543</v>
      </c>
      <c r="K2686">
        <v>21</v>
      </c>
      <c r="L2686" t="s">
        <v>574</v>
      </c>
      <c r="M2686" t="s">
        <v>575</v>
      </c>
      <c r="N2686" t="s">
        <v>546</v>
      </c>
      <c r="O2686" t="s">
        <v>547</v>
      </c>
      <c r="P2686" t="s">
        <v>548</v>
      </c>
      <c r="Q2686" t="s">
        <v>549</v>
      </c>
      <c r="R2686" t="s">
        <v>564</v>
      </c>
      <c r="S2686" t="s">
        <v>565</v>
      </c>
      <c r="T2686" s="113">
        <v>775389</v>
      </c>
      <c r="U2686" t="s">
        <v>639</v>
      </c>
    </row>
    <row r="2687" spans="1:21" x14ac:dyDescent="0.25">
      <c r="A2687" t="s">
        <v>767</v>
      </c>
      <c r="B2687" t="s">
        <v>768</v>
      </c>
      <c r="C2687" t="s">
        <v>187</v>
      </c>
      <c r="D2687" t="s">
        <v>538</v>
      </c>
      <c r="F2687" t="s">
        <v>539</v>
      </c>
      <c r="G2687" t="s">
        <v>540</v>
      </c>
      <c r="H2687" t="s">
        <v>541</v>
      </c>
      <c r="I2687" t="s">
        <v>542</v>
      </c>
      <c r="J2687" t="s">
        <v>543</v>
      </c>
      <c r="K2687">
        <v>21</v>
      </c>
      <c r="L2687" t="s">
        <v>574</v>
      </c>
      <c r="M2687" t="s">
        <v>575</v>
      </c>
      <c r="N2687" t="s">
        <v>546</v>
      </c>
      <c r="O2687" t="s">
        <v>547</v>
      </c>
      <c r="P2687" t="s">
        <v>548</v>
      </c>
      <c r="Q2687" t="s">
        <v>549</v>
      </c>
      <c r="R2687" t="s">
        <v>566</v>
      </c>
      <c r="S2687" t="s">
        <v>567</v>
      </c>
      <c r="T2687" s="113">
        <v>430442</v>
      </c>
      <c r="U2687" t="s">
        <v>639</v>
      </c>
    </row>
    <row r="2688" spans="1:21" x14ac:dyDescent="0.25">
      <c r="A2688" t="s">
        <v>767</v>
      </c>
      <c r="B2688" t="s">
        <v>768</v>
      </c>
      <c r="C2688" t="s">
        <v>187</v>
      </c>
      <c r="D2688" t="s">
        <v>538</v>
      </c>
      <c r="F2688" t="s">
        <v>539</v>
      </c>
      <c r="G2688" t="s">
        <v>540</v>
      </c>
      <c r="H2688" t="s">
        <v>541</v>
      </c>
      <c r="I2688" t="s">
        <v>542</v>
      </c>
      <c r="J2688" t="s">
        <v>543</v>
      </c>
      <c r="K2688">
        <v>21</v>
      </c>
      <c r="L2688" t="s">
        <v>574</v>
      </c>
      <c r="M2688" t="s">
        <v>575</v>
      </c>
      <c r="N2688" t="s">
        <v>546</v>
      </c>
      <c r="O2688" t="s">
        <v>547</v>
      </c>
      <c r="P2688" t="s">
        <v>548</v>
      </c>
      <c r="Q2688" t="s">
        <v>549</v>
      </c>
      <c r="R2688" t="s">
        <v>568</v>
      </c>
      <c r="S2688" t="s">
        <v>569</v>
      </c>
      <c r="T2688" s="113">
        <v>1449.2</v>
      </c>
      <c r="U2688" t="s">
        <v>639</v>
      </c>
    </row>
    <row r="2689" spans="1:23" x14ac:dyDescent="0.25">
      <c r="A2689" t="s">
        <v>767</v>
      </c>
      <c r="B2689" t="s">
        <v>768</v>
      </c>
      <c r="C2689" t="s">
        <v>187</v>
      </c>
      <c r="D2689" t="s">
        <v>538</v>
      </c>
      <c r="F2689" t="s">
        <v>539</v>
      </c>
      <c r="G2689" t="s">
        <v>540</v>
      </c>
      <c r="H2689" t="s">
        <v>541</v>
      </c>
      <c r="I2689" t="s">
        <v>542</v>
      </c>
      <c r="J2689" t="s">
        <v>543</v>
      </c>
      <c r="K2689">
        <v>21</v>
      </c>
      <c r="L2689" t="s">
        <v>574</v>
      </c>
      <c r="M2689" t="s">
        <v>575</v>
      </c>
      <c r="N2689" t="s">
        <v>546</v>
      </c>
      <c r="O2689" t="s">
        <v>547</v>
      </c>
      <c r="P2689" t="s">
        <v>548</v>
      </c>
      <c r="Q2689" t="s">
        <v>549</v>
      </c>
      <c r="R2689" t="s">
        <v>572</v>
      </c>
      <c r="S2689" t="s">
        <v>573</v>
      </c>
      <c r="T2689" s="113">
        <v>9.6000000000000002E-2</v>
      </c>
      <c r="U2689" t="s">
        <v>639</v>
      </c>
    </row>
    <row r="2690" spans="1:23" x14ac:dyDescent="0.25">
      <c r="A2690" t="s">
        <v>767</v>
      </c>
      <c r="B2690" t="s">
        <v>768</v>
      </c>
      <c r="C2690" t="s">
        <v>187</v>
      </c>
      <c r="D2690" t="s">
        <v>538</v>
      </c>
      <c r="F2690" t="s">
        <v>539</v>
      </c>
      <c r="G2690" t="s">
        <v>540</v>
      </c>
      <c r="H2690" t="s">
        <v>541</v>
      </c>
      <c r="I2690" t="s">
        <v>542</v>
      </c>
      <c r="J2690" t="s">
        <v>543</v>
      </c>
      <c r="K2690">
        <v>21</v>
      </c>
      <c r="L2690" t="s">
        <v>576</v>
      </c>
      <c r="M2690" t="s">
        <v>547</v>
      </c>
      <c r="N2690" t="s">
        <v>546</v>
      </c>
      <c r="O2690" t="s">
        <v>547</v>
      </c>
      <c r="P2690" t="s">
        <v>548</v>
      </c>
      <c r="Q2690" t="s">
        <v>549</v>
      </c>
      <c r="R2690" t="s">
        <v>131</v>
      </c>
      <c r="S2690" t="s">
        <v>550</v>
      </c>
      <c r="T2690" s="113">
        <v>629.6</v>
      </c>
      <c r="U2690" t="s">
        <v>639</v>
      </c>
    </row>
    <row r="2691" spans="1:23" x14ac:dyDescent="0.25">
      <c r="A2691" t="s">
        <v>767</v>
      </c>
      <c r="B2691" t="s">
        <v>768</v>
      </c>
      <c r="C2691" t="s">
        <v>187</v>
      </c>
      <c r="D2691" t="s">
        <v>538</v>
      </c>
      <c r="F2691" t="s">
        <v>539</v>
      </c>
      <c r="G2691" t="s">
        <v>540</v>
      </c>
      <c r="H2691" t="s">
        <v>541</v>
      </c>
      <c r="I2691" t="s">
        <v>542</v>
      </c>
      <c r="J2691" t="s">
        <v>543</v>
      </c>
      <c r="K2691">
        <v>21</v>
      </c>
      <c r="L2691" t="s">
        <v>576</v>
      </c>
      <c r="M2691" t="s">
        <v>547</v>
      </c>
      <c r="N2691" t="s">
        <v>546</v>
      </c>
      <c r="O2691" t="s">
        <v>547</v>
      </c>
      <c r="P2691" t="s">
        <v>548</v>
      </c>
      <c r="Q2691" t="s">
        <v>549</v>
      </c>
      <c r="R2691" t="s">
        <v>552</v>
      </c>
      <c r="S2691" t="s">
        <v>553</v>
      </c>
      <c r="T2691" s="113">
        <v>7213</v>
      </c>
      <c r="U2691" t="s">
        <v>639</v>
      </c>
    </row>
    <row r="2692" spans="1:23" x14ac:dyDescent="0.25">
      <c r="A2692" t="s">
        <v>767</v>
      </c>
      <c r="B2692" t="s">
        <v>768</v>
      </c>
      <c r="C2692" t="s">
        <v>187</v>
      </c>
      <c r="D2692" t="s">
        <v>538</v>
      </c>
      <c r="F2692" t="s">
        <v>539</v>
      </c>
      <c r="G2692" t="s">
        <v>540</v>
      </c>
      <c r="H2692" t="s">
        <v>541</v>
      </c>
      <c r="I2692" t="s">
        <v>542</v>
      </c>
      <c r="J2692" t="s">
        <v>543</v>
      </c>
      <c r="K2692">
        <v>21</v>
      </c>
      <c r="L2692" t="s">
        <v>576</v>
      </c>
      <c r="M2692" t="s">
        <v>547</v>
      </c>
      <c r="N2692" t="s">
        <v>546</v>
      </c>
      <c r="O2692" t="s">
        <v>547</v>
      </c>
      <c r="P2692" t="s">
        <v>548</v>
      </c>
      <c r="Q2692" t="s">
        <v>549</v>
      </c>
      <c r="R2692" t="s">
        <v>554</v>
      </c>
      <c r="S2692" t="s">
        <v>555</v>
      </c>
      <c r="T2692" s="113">
        <v>79055</v>
      </c>
      <c r="U2692" t="s">
        <v>639</v>
      </c>
    </row>
    <row r="2693" spans="1:23" x14ac:dyDescent="0.25">
      <c r="A2693" t="s">
        <v>767</v>
      </c>
      <c r="B2693" t="s">
        <v>768</v>
      </c>
      <c r="C2693" t="s">
        <v>187</v>
      </c>
      <c r="D2693" t="s">
        <v>538</v>
      </c>
      <c r="F2693" t="s">
        <v>539</v>
      </c>
      <c r="G2693" t="s">
        <v>540</v>
      </c>
      <c r="H2693" t="s">
        <v>541</v>
      </c>
      <c r="I2693" t="s">
        <v>542</v>
      </c>
      <c r="J2693" t="s">
        <v>543</v>
      </c>
      <c r="K2693">
        <v>21</v>
      </c>
      <c r="L2693" t="s">
        <v>576</v>
      </c>
      <c r="M2693" t="s">
        <v>547</v>
      </c>
      <c r="N2693" t="s">
        <v>546</v>
      </c>
      <c r="O2693" t="s">
        <v>547</v>
      </c>
      <c r="P2693" t="s">
        <v>548</v>
      </c>
      <c r="Q2693" t="s">
        <v>549</v>
      </c>
      <c r="R2693" t="s">
        <v>556</v>
      </c>
      <c r="S2693" t="s">
        <v>557</v>
      </c>
      <c r="T2693" s="113">
        <v>208881</v>
      </c>
      <c r="U2693" t="s">
        <v>639</v>
      </c>
    </row>
    <row r="2694" spans="1:23" x14ac:dyDescent="0.25">
      <c r="A2694" t="s">
        <v>767</v>
      </c>
      <c r="B2694" t="s">
        <v>768</v>
      </c>
      <c r="C2694" t="s">
        <v>187</v>
      </c>
      <c r="D2694" t="s">
        <v>538</v>
      </c>
      <c r="F2694" t="s">
        <v>539</v>
      </c>
      <c r="G2694" t="s">
        <v>540</v>
      </c>
      <c r="H2694" t="s">
        <v>541</v>
      </c>
      <c r="I2694" t="s">
        <v>542</v>
      </c>
      <c r="J2694" t="s">
        <v>543</v>
      </c>
      <c r="K2694">
        <v>21</v>
      </c>
      <c r="L2694" t="s">
        <v>576</v>
      </c>
      <c r="M2694" t="s">
        <v>547</v>
      </c>
      <c r="N2694" t="s">
        <v>546</v>
      </c>
      <c r="O2694" t="s">
        <v>547</v>
      </c>
      <c r="P2694" t="s">
        <v>548</v>
      </c>
      <c r="Q2694" t="s">
        <v>549</v>
      </c>
      <c r="R2694" t="s">
        <v>558</v>
      </c>
      <c r="S2694" t="s">
        <v>559</v>
      </c>
      <c r="T2694" s="113">
        <v>80739</v>
      </c>
      <c r="U2694" t="s">
        <v>639</v>
      </c>
    </row>
    <row r="2695" spans="1:23" x14ac:dyDescent="0.25">
      <c r="A2695" t="s">
        <v>767</v>
      </c>
      <c r="B2695" t="s">
        <v>768</v>
      </c>
      <c r="C2695" t="s">
        <v>187</v>
      </c>
      <c r="D2695" t="s">
        <v>538</v>
      </c>
      <c r="F2695" t="s">
        <v>539</v>
      </c>
      <c r="G2695" t="s">
        <v>540</v>
      </c>
      <c r="H2695" t="s">
        <v>541</v>
      </c>
      <c r="I2695" t="s">
        <v>542</v>
      </c>
      <c r="J2695" t="s">
        <v>543</v>
      </c>
      <c r="K2695">
        <v>21</v>
      </c>
      <c r="L2695" t="s">
        <v>576</v>
      </c>
      <c r="M2695" t="s">
        <v>547</v>
      </c>
      <c r="N2695" t="s">
        <v>546</v>
      </c>
      <c r="O2695" t="s">
        <v>547</v>
      </c>
      <c r="P2695" t="s">
        <v>548</v>
      </c>
      <c r="Q2695" t="s">
        <v>549</v>
      </c>
      <c r="R2695" t="s">
        <v>560</v>
      </c>
      <c r="S2695" t="s">
        <v>561</v>
      </c>
      <c r="T2695" s="113">
        <v>19642</v>
      </c>
      <c r="U2695" t="s">
        <v>639</v>
      </c>
    </row>
    <row r="2696" spans="1:23" x14ac:dyDescent="0.25">
      <c r="A2696" t="s">
        <v>767</v>
      </c>
      <c r="B2696" t="s">
        <v>768</v>
      </c>
      <c r="C2696" t="s">
        <v>187</v>
      </c>
      <c r="D2696" t="s">
        <v>538</v>
      </c>
      <c r="F2696" t="s">
        <v>539</v>
      </c>
      <c r="G2696" t="s">
        <v>540</v>
      </c>
      <c r="H2696" t="s">
        <v>541</v>
      </c>
      <c r="I2696" t="s">
        <v>542</v>
      </c>
      <c r="J2696" t="s">
        <v>543</v>
      </c>
      <c r="K2696">
        <v>21</v>
      </c>
      <c r="L2696" t="s">
        <v>576</v>
      </c>
      <c r="M2696" t="s">
        <v>547</v>
      </c>
      <c r="N2696" t="s">
        <v>546</v>
      </c>
      <c r="O2696" t="s">
        <v>547</v>
      </c>
      <c r="P2696" t="s">
        <v>548</v>
      </c>
      <c r="Q2696" t="s">
        <v>549</v>
      </c>
      <c r="R2696" t="s">
        <v>562</v>
      </c>
      <c r="S2696" t="s">
        <v>563</v>
      </c>
      <c r="T2696" s="113">
        <v>26726</v>
      </c>
      <c r="U2696" t="s">
        <v>639</v>
      </c>
    </row>
    <row r="2697" spans="1:23" x14ac:dyDescent="0.25">
      <c r="A2697" t="s">
        <v>767</v>
      </c>
      <c r="B2697" t="s">
        <v>768</v>
      </c>
      <c r="C2697" t="s">
        <v>187</v>
      </c>
      <c r="D2697" t="s">
        <v>538</v>
      </c>
      <c r="F2697" t="s">
        <v>539</v>
      </c>
      <c r="G2697" t="s">
        <v>540</v>
      </c>
      <c r="H2697" t="s">
        <v>541</v>
      </c>
      <c r="I2697" t="s">
        <v>542</v>
      </c>
      <c r="J2697" t="s">
        <v>543</v>
      </c>
      <c r="K2697">
        <v>21</v>
      </c>
      <c r="L2697" t="s">
        <v>576</v>
      </c>
      <c r="M2697" t="s">
        <v>547</v>
      </c>
      <c r="N2697" t="s">
        <v>546</v>
      </c>
      <c r="O2697" t="s">
        <v>547</v>
      </c>
      <c r="P2697" t="s">
        <v>548</v>
      </c>
      <c r="Q2697" t="s">
        <v>549</v>
      </c>
      <c r="R2697" t="s">
        <v>564</v>
      </c>
      <c r="S2697" t="s">
        <v>565</v>
      </c>
      <c r="T2697" s="113">
        <v>164487</v>
      </c>
      <c r="U2697" t="s">
        <v>639</v>
      </c>
    </row>
    <row r="2698" spans="1:23" x14ac:dyDescent="0.25">
      <c r="A2698" t="s">
        <v>767</v>
      </c>
      <c r="B2698" t="s">
        <v>768</v>
      </c>
      <c r="C2698" t="s">
        <v>187</v>
      </c>
      <c r="D2698" t="s">
        <v>538</v>
      </c>
      <c r="F2698" t="s">
        <v>539</v>
      </c>
      <c r="G2698" t="s">
        <v>540</v>
      </c>
      <c r="H2698" t="s">
        <v>541</v>
      </c>
      <c r="I2698" t="s">
        <v>542</v>
      </c>
      <c r="J2698" t="s">
        <v>543</v>
      </c>
      <c r="K2698">
        <v>21</v>
      </c>
      <c r="L2698" t="s">
        <v>576</v>
      </c>
      <c r="M2698" t="s">
        <v>547</v>
      </c>
      <c r="N2698" t="s">
        <v>546</v>
      </c>
      <c r="O2698" t="s">
        <v>547</v>
      </c>
      <c r="P2698" t="s">
        <v>548</v>
      </c>
      <c r="Q2698" t="s">
        <v>549</v>
      </c>
      <c r="R2698" t="s">
        <v>566</v>
      </c>
      <c r="S2698" t="s">
        <v>567</v>
      </c>
      <c r="T2698" s="113">
        <v>32545</v>
      </c>
      <c r="U2698" t="s">
        <v>639</v>
      </c>
    </row>
    <row r="2699" spans="1:23" x14ac:dyDescent="0.25">
      <c r="A2699" t="s">
        <v>767</v>
      </c>
      <c r="B2699" t="s">
        <v>768</v>
      </c>
      <c r="C2699" t="s">
        <v>187</v>
      </c>
      <c r="D2699" t="s">
        <v>538</v>
      </c>
      <c r="F2699" t="s">
        <v>539</v>
      </c>
      <c r="G2699" t="s">
        <v>540</v>
      </c>
      <c r="H2699" t="s">
        <v>541</v>
      </c>
      <c r="I2699" t="s">
        <v>542</v>
      </c>
      <c r="J2699" t="s">
        <v>543</v>
      </c>
      <c r="K2699">
        <v>21</v>
      </c>
      <c r="L2699" t="s">
        <v>576</v>
      </c>
      <c r="M2699" t="s">
        <v>547</v>
      </c>
      <c r="N2699" t="s">
        <v>546</v>
      </c>
      <c r="O2699" t="s">
        <v>547</v>
      </c>
      <c r="P2699" t="s">
        <v>548</v>
      </c>
      <c r="Q2699" t="s">
        <v>549</v>
      </c>
      <c r="R2699" t="s">
        <v>568</v>
      </c>
      <c r="S2699" t="s">
        <v>569</v>
      </c>
      <c r="T2699" s="113">
        <v>10234</v>
      </c>
      <c r="U2699" t="s">
        <v>639</v>
      </c>
    </row>
    <row r="2700" spans="1:23" x14ac:dyDescent="0.25">
      <c r="A2700" t="s">
        <v>767</v>
      </c>
      <c r="B2700" t="s">
        <v>768</v>
      </c>
      <c r="C2700" t="s">
        <v>187</v>
      </c>
      <c r="D2700" t="s">
        <v>538</v>
      </c>
      <c r="F2700" t="s">
        <v>539</v>
      </c>
      <c r="G2700" t="s">
        <v>540</v>
      </c>
      <c r="H2700" t="s">
        <v>541</v>
      </c>
      <c r="I2700" t="s">
        <v>542</v>
      </c>
      <c r="J2700" t="s">
        <v>543</v>
      </c>
      <c r="K2700">
        <v>21</v>
      </c>
      <c r="L2700" t="s">
        <v>576</v>
      </c>
      <c r="M2700" t="s">
        <v>547</v>
      </c>
      <c r="N2700" t="s">
        <v>546</v>
      </c>
      <c r="O2700" t="s">
        <v>547</v>
      </c>
      <c r="P2700" t="s">
        <v>548</v>
      </c>
      <c r="Q2700" t="s">
        <v>549</v>
      </c>
      <c r="R2700" t="s">
        <v>572</v>
      </c>
      <c r="S2700" t="s">
        <v>573</v>
      </c>
      <c r="T2700" s="113">
        <v>8.7999999999999995E-2</v>
      </c>
      <c r="U2700" t="s">
        <v>639</v>
      </c>
    </row>
    <row r="2701" spans="1:23" s="11" customFormat="1" x14ac:dyDescent="0.25">
      <c r="A2701" s="11" t="s">
        <v>769</v>
      </c>
      <c r="B2701" s="11" t="s">
        <v>770</v>
      </c>
      <c r="C2701" s="11" t="s">
        <v>187</v>
      </c>
      <c r="D2701" s="11" t="s">
        <v>538</v>
      </c>
      <c r="F2701" s="11" t="s">
        <v>539</v>
      </c>
      <c r="G2701" s="11" t="s">
        <v>540</v>
      </c>
      <c r="H2701" s="11" t="s">
        <v>541</v>
      </c>
      <c r="I2701" s="11" t="s">
        <v>542</v>
      </c>
      <c r="J2701" s="11" t="s">
        <v>543</v>
      </c>
      <c r="K2701" s="11">
        <v>21</v>
      </c>
      <c r="L2701" s="11" t="s">
        <v>544</v>
      </c>
      <c r="M2701" s="11" t="s">
        <v>545</v>
      </c>
      <c r="N2701" s="11" t="s">
        <v>546</v>
      </c>
      <c r="O2701" s="11" t="s">
        <v>547</v>
      </c>
      <c r="P2701" s="11" t="s">
        <v>548</v>
      </c>
      <c r="Q2701" s="11" t="s">
        <v>549</v>
      </c>
      <c r="R2701" s="11" t="s">
        <v>131</v>
      </c>
      <c r="S2701" s="11" t="s">
        <v>550</v>
      </c>
      <c r="T2701" s="124">
        <v>10294</v>
      </c>
      <c r="U2701" s="11" t="s">
        <v>578</v>
      </c>
      <c r="V2701" s="125" t="s">
        <v>858</v>
      </c>
      <c r="W2701" s="124">
        <f>SUM(T2702:T2704)</f>
        <v>3348</v>
      </c>
    </row>
    <row r="2702" spans="1:23" s="11" customFormat="1" x14ac:dyDescent="0.25">
      <c r="A2702" s="11" t="s">
        <v>769</v>
      </c>
      <c r="B2702" s="11" t="s">
        <v>770</v>
      </c>
      <c r="C2702" s="11" t="s">
        <v>187</v>
      </c>
      <c r="D2702" s="11" t="s">
        <v>538</v>
      </c>
      <c r="F2702" s="11" t="s">
        <v>539</v>
      </c>
      <c r="G2702" s="11" t="s">
        <v>540</v>
      </c>
      <c r="H2702" s="11" t="s">
        <v>541</v>
      </c>
      <c r="I2702" s="11" t="s">
        <v>542</v>
      </c>
      <c r="J2702" s="11" t="s">
        <v>543</v>
      </c>
      <c r="K2702" s="11">
        <v>21</v>
      </c>
      <c r="L2702" s="11" t="s">
        <v>544</v>
      </c>
      <c r="M2702" s="11" t="s">
        <v>545</v>
      </c>
      <c r="N2702" s="11" t="s">
        <v>546</v>
      </c>
      <c r="O2702" s="11" t="s">
        <v>547</v>
      </c>
      <c r="P2702" s="11" t="s">
        <v>548</v>
      </c>
      <c r="Q2702" s="11" t="s">
        <v>549</v>
      </c>
      <c r="R2702" s="11" t="s">
        <v>552</v>
      </c>
      <c r="S2702" s="11" t="s">
        <v>553</v>
      </c>
      <c r="T2702" s="124">
        <v>462</v>
      </c>
      <c r="U2702" s="11" t="s">
        <v>578</v>
      </c>
      <c r="V2702" s="125" t="s">
        <v>859</v>
      </c>
      <c r="W2702" s="124">
        <f>SUM(T2705:T2708)</f>
        <v>6947</v>
      </c>
    </row>
    <row r="2703" spans="1:23" s="11" customFormat="1" x14ac:dyDescent="0.25">
      <c r="A2703" s="11" t="s">
        <v>769</v>
      </c>
      <c r="B2703" s="11" t="s">
        <v>770</v>
      </c>
      <c r="C2703" s="11" t="s">
        <v>187</v>
      </c>
      <c r="D2703" s="11" t="s">
        <v>538</v>
      </c>
      <c r="F2703" s="11" t="s">
        <v>539</v>
      </c>
      <c r="G2703" s="11" t="s">
        <v>540</v>
      </c>
      <c r="H2703" s="11" t="s">
        <v>541</v>
      </c>
      <c r="I2703" s="11" t="s">
        <v>542</v>
      </c>
      <c r="J2703" s="11" t="s">
        <v>543</v>
      </c>
      <c r="K2703" s="11">
        <v>21</v>
      </c>
      <c r="L2703" s="11" t="s">
        <v>544</v>
      </c>
      <c r="M2703" s="11" t="s">
        <v>545</v>
      </c>
      <c r="N2703" s="11" t="s">
        <v>546</v>
      </c>
      <c r="O2703" s="11" t="s">
        <v>547</v>
      </c>
      <c r="P2703" s="11" t="s">
        <v>548</v>
      </c>
      <c r="Q2703" s="11" t="s">
        <v>549</v>
      </c>
      <c r="R2703" s="11" t="s">
        <v>554</v>
      </c>
      <c r="S2703" s="11" t="s">
        <v>555</v>
      </c>
      <c r="T2703" s="124">
        <v>866</v>
      </c>
      <c r="U2703" s="11" t="s">
        <v>578</v>
      </c>
      <c r="V2703" s="125" t="s">
        <v>862</v>
      </c>
      <c r="W2703" s="124">
        <f>SUM(T2702:T2708)</f>
        <v>10295</v>
      </c>
    </row>
    <row r="2704" spans="1:23" s="11" customFormat="1" x14ac:dyDescent="0.25">
      <c r="A2704" s="11" t="s">
        <v>769</v>
      </c>
      <c r="B2704" s="11" t="s">
        <v>770</v>
      </c>
      <c r="C2704" s="11" t="s">
        <v>187</v>
      </c>
      <c r="D2704" s="11" t="s">
        <v>538</v>
      </c>
      <c r="F2704" s="11" t="s">
        <v>539</v>
      </c>
      <c r="G2704" s="11" t="s">
        <v>540</v>
      </c>
      <c r="H2704" s="11" t="s">
        <v>541</v>
      </c>
      <c r="I2704" s="11" t="s">
        <v>542</v>
      </c>
      <c r="J2704" s="11" t="s">
        <v>543</v>
      </c>
      <c r="K2704" s="11">
        <v>21</v>
      </c>
      <c r="L2704" s="11" t="s">
        <v>544</v>
      </c>
      <c r="M2704" s="11" t="s">
        <v>545</v>
      </c>
      <c r="N2704" s="11" t="s">
        <v>546</v>
      </c>
      <c r="O2704" s="11" t="s">
        <v>547</v>
      </c>
      <c r="P2704" s="11" t="s">
        <v>548</v>
      </c>
      <c r="Q2704" s="11" t="s">
        <v>549</v>
      </c>
      <c r="R2704" s="11" t="s">
        <v>556</v>
      </c>
      <c r="S2704" s="11" t="s">
        <v>557</v>
      </c>
      <c r="T2704" s="124">
        <v>2020</v>
      </c>
      <c r="U2704" s="11" t="s">
        <v>578</v>
      </c>
      <c r="V2704" s="125"/>
      <c r="W2704" s="124"/>
    </row>
    <row r="2705" spans="1:23" s="11" customFormat="1" x14ac:dyDescent="0.25">
      <c r="A2705" s="11" t="s">
        <v>769</v>
      </c>
      <c r="B2705" s="11" t="s">
        <v>770</v>
      </c>
      <c r="C2705" s="11" t="s">
        <v>187</v>
      </c>
      <c r="D2705" s="11" t="s">
        <v>538</v>
      </c>
      <c r="F2705" s="11" t="s">
        <v>539</v>
      </c>
      <c r="G2705" s="11" t="s">
        <v>540</v>
      </c>
      <c r="H2705" s="11" t="s">
        <v>541</v>
      </c>
      <c r="I2705" s="11" t="s">
        <v>542</v>
      </c>
      <c r="J2705" s="11" t="s">
        <v>543</v>
      </c>
      <c r="K2705" s="11">
        <v>21</v>
      </c>
      <c r="L2705" s="11" t="s">
        <v>544</v>
      </c>
      <c r="M2705" s="11" t="s">
        <v>545</v>
      </c>
      <c r="N2705" s="11" t="s">
        <v>546</v>
      </c>
      <c r="O2705" s="11" t="s">
        <v>547</v>
      </c>
      <c r="P2705" s="11" t="s">
        <v>548</v>
      </c>
      <c r="Q2705" s="11" t="s">
        <v>549</v>
      </c>
      <c r="R2705" s="11" t="s">
        <v>558</v>
      </c>
      <c r="S2705" s="11" t="s">
        <v>559</v>
      </c>
      <c r="T2705" s="124">
        <v>1133</v>
      </c>
      <c r="U2705" s="11" t="s">
        <v>578</v>
      </c>
      <c r="V2705" s="125"/>
      <c r="W2705" s="124"/>
    </row>
    <row r="2706" spans="1:23" s="11" customFormat="1" x14ac:dyDescent="0.25">
      <c r="A2706" s="11" t="s">
        <v>769</v>
      </c>
      <c r="B2706" s="11" t="s">
        <v>770</v>
      </c>
      <c r="C2706" s="11" t="s">
        <v>187</v>
      </c>
      <c r="D2706" s="11" t="s">
        <v>538</v>
      </c>
      <c r="F2706" s="11" t="s">
        <v>539</v>
      </c>
      <c r="G2706" s="11" t="s">
        <v>540</v>
      </c>
      <c r="H2706" s="11" t="s">
        <v>541</v>
      </c>
      <c r="I2706" s="11" t="s">
        <v>542</v>
      </c>
      <c r="J2706" s="11" t="s">
        <v>543</v>
      </c>
      <c r="K2706" s="11">
        <v>21</v>
      </c>
      <c r="L2706" s="11" t="s">
        <v>544</v>
      </c>
      <c r="M2706" s="11" t="s">
        <v>545</v>
      </c>
      <c r="N2706" s="11" t="s">
        <v>546</v>
      </c>
      <c r="O2706" s="11" t="s">
        <v>547</v>
      </c>
      <c r="P2706" s="11" t="s">
        <v>548</v>
      </c>
      <c r="Q2706" s="11" t="s">
        <v>549</v>
      </c>
      <c r="R2706" s="11" t="s">
        <v>560</v>
      </c>
      <c r="S2706" s="11" t="s">
        <v>561</v>
      </c>
      <c r="T2706" s="124">
        <v>1964</v>
      </c>
      <c r="U2706" s="11" t="s">
        <v>578</v>
      </c>
      <c r="V2706" s="125"/>
      <c r="W2706" s="124"/>
    </row>
    <row r="2707" spans="1:23" s="11" customFormat="1" x14ac:dyDescent="0.25">
      <c r="A2707" s="11" t="s">
        <v>769</v>
      </c>
      <c r="B2707" s="11" t="s">
        <v>770</v>
      </c>
      <c r="C2707" s="11" t="s">
        <v>187</v>
      </c>
      <c r="D2707" s="11" t="s">
        <v>538</v>
      </c>
      <c r="F2707" s="11" t="s">
        <v>539</v>
      </c>
      <c r="G2707" s="11" t="s">
        <v>540</v>
      </c>
      <c r="H2707" s="11" t="s">
        <v>541</v>
      </c>
      <c r="I2707" s="11" t="s">
        <v>542</v>
      </c>
      <c r="J2707" s="11" t="s">
        <v>543</v>
      </c>
      <c r="K2707" s="11">
        <v>21</v>
      </c>
      <c r="L2707" s="11" t="s">
        <v>544</v>
      </c>
      <c r="M2707" s="11" t="s">
        <v>545</v>
      </c>
      <c r="N2707" s="11" t="s">
        <v>546</v>
      </c>
      <c r="O2707" s="11" t="s">
        <v>547</v>
      </c>
      <c r="P2707" s="11" t="s">
        <v>548</v>
      </c>
      <c r="Q2707" s="11" t="s">
        <v>549</v>
      </c>
      <c r="R2707" s="11" t="s">
        <v>562</v>
      </c>
      <c r="S2707" s="11" t="s">
        <v>563</v>
      </c>
      <c r="T2707" s="124">
        <v>531</v>
      </c>
      <c r="U2707" s="11" t="s">
        <v>578</v>
      </c>
      <c r="V2707" s="125"/>
      <c r="W2707" s="124"/>
    </row>
    <row r="2708" spans="1:23" s="126" customFormat="1" x14ac:dyDescent="0.25">
      <c r="A2708" s="126" t="s">
        <v>769</v>
      </c>
      <c r="B2708" s="126" t="s">
        <v>770</v>
      </c>
      <c r="C2708" s="126" t="s">
        <v>187</v>
      </c>
      <c r="D2708" s="126" t="s">
        <v>538</v>
      </c>
      <c r="F2708" s="126" t="s">
        <v>539</v>
      </c>
      <c r="G2708" s="126" t="s">
        <v>540</v>
      </c>
      <c r="H2708" s="126" t="s">
        <v>541</v>
      </c>
      <c r="I2708" s="126" t="s">
        <v>542</v>
      </c>
      <c r="J2708" s="126" t="s">
        <v>543</v>
      </c>
      <c r="K2708" s="126">
        <v>21</v>
      </c>
      <c r="L2708" s="126" t="s">
        <v>544</v>
      </c>
      <c r="M2708" s="126" t="s">
        <v>545</v>
      </c>
      <c r="N2708" s="126" t="s">
        <v>546</v>
      </c>
      <c r="O2708" s="126" t="s">
        <v>547</v>
      </c>
      <c r="P2708" s="126" t="s">
        <v>548</v>
      </c>
      <c r="Q2708" s="126" t="s">
        <v>549</v>
      </c>
      <c r="R2708" s="126" t="s">
        <v>771</v>
      </c>
      <c r="S2708" s="126" t="s">
        <v>772</v>
      </c>
      <c r="T2708" s="127">
        <v>3319</v>
      </c>
      <c r="U2708" s="126" t="s">
        <v>578</v>
      </c>
      <c r="V2708" s="128"/>
      <c r="W2708" s="127"/>
    </row>
    <row r="2709" spans="1:23" s="49" customFormat="1" x14ac:dyDescent="0.25">
      <c r="A2709" s="49" t="s">
        <v>773</v>
      </c>
      <c r="B2709" s="49" t="s">
        <v>774</v>
      </c>
      <c r="C2709" s="49" t="s">
        <v>187</v>
      </c>
      <c r="D2709" s="49" t="s">
        <v>538</v>
      </c>
      <c r="F2709" s="49" t="s">
        <v>539</v>
      </c>
      <c r="G2709" s="49" t="s">
        <v>540</v>
      </c>
      <c r="H2709" s="49" t="s">
        <v>541</v>
      </c>
      <c r="I2709" s="49" t="s">
        <v>542</v>
      </c>
      <c r="J2709" s="49" t="s">
        <v>543</v>
      </c>
      <c r="K2709" s="49">
        <v>21</v>
      </c>
      <c r="L2709" s="49" t="s">
        <v>544</v>
      </c>
      <c r="M2709" s="49" t="s">
        <v>545</v>
      </c>
      <c r="N2709" s="49" t="s">
        <v>546</v>
      </c>
      <c r="O2709" s="49" t="s">
        <v>547</v>
      </c>
      <c r="P2709" s="49" t="s">
        <v>548</v>
      </c>
      <c r="Q2709" s="49" t="s">
        <v>549</v>
      </c>
      <c r="R2709" s="49" t="s">
        <v>131</v>
      </c>
      <c r="S2709" s="49" t="s">
        <v>550</v>
      </c>
      <c r="T2709" s="116">
        <v>37124</v>
      </c>
      <c r="U2709" s="49" t="s">
        <v>775</v>
      </c>
      <c r="V2709" s="50" t="s">
        <v>858</v>
      </c>
      <c r="W2709" s="116">
        <f>('ILO employment 2007'!T2710+'ILO employment 2007'!T2711+'ILO employment 2007'!T2712)*( 1 +'ILO employment 2007'!T2719/('ILO employment 2007'!T2709-'ILO employment 2007'!T2719))</f>
        <v>5534.9018909659835</v>
      </c>
    </row>
    <row r="2710" spans="1:23" s="49" customFormat="1" x14ac:dyDescent="0.25">
      <c r="A2710" s="49" t="s">
        <v>773</v>
      </c>
      <c r="B2710" s="49" t="s">
        <v>774</v>
      </c>
      <c r="C2710" s="49" t="s">
        <v>187</v>
      </c>
      <c r="D2710" s="49" t="s">
        <v>538</v>
      </c>
      <c r="F2710" s="49" t="s">
        <v>539</v>
      </c>
      <c r="G2710" s="49" t="s">
        <v>540</v>
      </c>
      <c r="H2710" s="49" t="s">
        <v>541</v>
      </c>
      <c r="I2710" s="49" t="s">
        <v>542</v>
      </c>
      <c r="J2710" s="49" t="s">
        <v>543</v>
      </c>
      <c r="K2710" s="49">
        <v>21</v>
      </c>
      <c r="L2710" s="49" t="s">
        <v>544</v>
      </c>
      <c r="M2710" s="49" t="s">
        <v>545</v>
      </c>
      <c r="N2710" s="49" t="s">
        <v>546</v>
      </c>
      <c r="O2710" s="49" t="s">
        <v>547</v>
      </c>
      <c r="P2710" s="49" t="s">
        <v>548</v>
      </c>
      <c r="Q2710" s="49" t="s">
        <v>549</v>
      </c>
      <c r="R2710" s="49" t="s">
        <v>552</v>
      </c>
      <c r="S2710" s="49" t="s">
        <v>553</v>
      </c>
      <c r="T2710" s="116">
        <v>2480</v>
      </c>
      <c r="U2710" s="49" t="s">
        <v>775</v>
      </c>
      <c r="V2710" s="50" t="s">
        <v>859</v>
      </c>
      <c r="W2710" s="116">
        <f>('ILO employment 2007'!T2713+'ILO employment 2007'!T2714+'ILO employment 2007'!T2715+'ILO employment 2007'!T2716+'ILO employment 2007'!T2717+'ILO employment 2007'!T2718)*( 1 +'ILO employment 2007'!T2719/('ILO employment 2007'!T2709-'ILO employment 2007'!T2719))</f>
        <v>31589.098109034014</v>
      </c>
    </row>
    <row r="2711" spans="1:23" s="49" customFormat="1" x14ac:dyDescent="0.25">
      <c r="A2711" s="49" t="s">
        <v>773</v>
      </c>
      <c r="B2711" s="49" t="s">
        <v>774</v>
      </c>
      <c r="C2711" s="49" t="s">
        <v>187</v>
      </c>
      <c r="D2711" s="49" t="s">
        <v>538</v>
      </c>
      <c r="F2711" s="49" t="s">
        <v>539</v>
      </c>
      <c r="G2711" s="49" t="s">
        <v>540</v>
      </c>
      <c r="H2711" s="49" t="s">
        <v>541</v>
      </c>
      <c r="I2711" s="49" t="s">
        <v>542</v>
      </c>
      <c r="J2711" s="49" t="s">
        <v>543</v>
      </c>
      <c r="K2711" s="49">
        <v>21</v>
      </c>
      <c r="L2711" s="49" t="s">
        <v>544</v>
      </c>
      <c r="M2711" s="49" t="s">
        <v>545</v>
      </c>
      <c r="N2711" s="49" t="s">
        <v>546</v>
      </c>
      <c r="O2711" s="49" t="s">
        <v>547</v>
      </c>
      <c r="P2711" s="49" t="s">
        <v>548</v>
      </c>
      <c r="Q2711" s="49" t="s">
        <v>549</v>
      </c>
      <c r="R2711" s="49" t="s">
        <v>554</v>
      </c>
      <c r="S2711" s="49" t="s">
        <v>555</v>
      </c>
      <c r="T2711" s="116">
        <v>1478</v>
      </c>
      <c r="U2711" s="49" t="s">
        <v>775</v>
      </c>
      <c r="V2711" s="50" t="s">
        <v>862</v>
      </c>
      <c r="W2711" s="116">
        <f>SUM(T2710:T2719)</f>
        <v>37124</v>
      </c>
    </row>
    <row r="2712" spans="1:23" s="49" customFormat="1" x14ac:dyDescent="0.25">
      <c r="A2712" s="49" t="s">
        <v>773</v>
      </c>
      <c r="B2712" s="49" t="s">
        <v>774</v>
      </c>
      <c r="C2712" s="49" t="s">
        <v>187</v>
      </c>
      <c r="D2712" s="49" t="s">
        <v>538</v>
      </c>
      <c r="F2712" s="49" t="s">
        <v>539</v>
      </c>
      <c r="G2712" s="49" t="s">
        <v>540</v>
      </c>
      <c r="H2712" s="49" t="s">
        <v>541</v>
      </c>
      <c r="I2712" s="49" t="s">
        <v>542</v>
      </c>
      <c r="J2712" s="49" t="s">
        <v>543</v>
      </c>
      <c r="K2712" s="49">
        <v>21</v>
      </c>
      <c r="L2712" s="49" t="s">
        <v>544</v>
      </c>
      <c r="M2712" s="49" t="s">
        <v>545</v>
      </c>
      <c r="N2712" s="49" t="s">
        <v>546</v>
      </c>
      <c r="O2712" s="49" t="s">
        <v>547</v>
      </c>
      <c r="P2712" s="49" t="s">
        <v>548</v>
      </c>
      <c r="Q2712" s="49" t="s">
        <v>549</v>
      </c>
      <c r="R2712" s="49" t="s">
        <v>556</v>
      </c>
      <c r="S2712" s="49" t="s">
        <v>557</v>
      </c>
      <c r="T2712" s="116">
        <v>1569</v>
      </c>
      <c r="U2712" s="49" t="s">
        <v>775</v>
      </c>
      <c r="V2712" s="50"/>
      <c r="W2712" s="116"/>
    </row>
    <row r="2713" spans="1:23" s="49" customFormat="1" x14ac:dyDescent="0.25">
      <c r="A2713" s="49" t="s">
        <v>773</v>
      </c>
      <c r="B2713" s="49" t="s">
        <v>774</v>
      </c>
      <c r="C2713" s="49" t="s">
        <v>187</v>
      </c>
      <c r="D2713" s="49" t="s">
        <v>538</v>
      </c>
      <c r="F2713" s="49" t="s">
        <v>539</v>
      </c>
      <c r="G2713" s="49" t="s">
        <v>540</v>
      </c>
      <c r="H2713" s="49" t="s">
        <v>541</v>
      </c>
      <c r="I2713" s="49" t="s">
        <v>542</v>
      </c>
      <c r="J2713" s="49" t="s">
        <v>543</v>
      </c>
      <c r="K2713" s="49">
        <v>21</v>
      </c>
      <c r="L2713" s="49" t="s">
        <v>544</v>
      </c>
      <c r="M2713" s="49" t="s">
        <v>545</v>
      </c>
      <c r="N2713" s="49" t="s">
        <v>546</v>
      </c>
      <c r="O2713" s="49" t="s">
        <v>547</v>
      </c>
      <c r="P2713" s="49" t="s">
        <v>548</v>
      </c>
      <c r="Q2713" s="49" t="s">
        <v>549</v>
      </c>
      <c r="R2713" s="49" t="s">
        <v>558</v>
      </c>
      <c r="S2713" s="49" t="s">
        <v>559</v>
      </c>
      <c r="T2713" s="116">
        <v>1361</v>
      </c>
      <c r="U2713" s="49" t="s">
        <v>775</v>
      </c>
      <c r="V2713" s="50"/>
      <c r="W2713" s="116"/>
    </row>
    <row r="2714" spans="1:23" s="49" customFormat="1" x14ac:dyDescent="0.25">
      <c r="A2714" s="49" t="s">
        <v>773</v>
      </c>
      <c r="B2714" s="49" t="s">
        <v>774</v>
      </c>
      <c r="C2714" s="49" t="s">
        <v>187</v>
      </c>
      <c r="D2714" s="49" t="s">
        <v>538</v>
      </c>
      <c r="F2714" s="49" t="s">
        <v>539</v>
      </c>
      <c r="G2714" s="49" t="s">
        <v>540</v>
      </c>
      <c r="H2714" s="49" t="s">
        <v>541</v>
      </c>
      <c r="I2714" s="49" t="s">
        <v>542</v>
      </c>
      <c r="J2714" s="49" t="s">
        <v>543</v>
      </c>
      <c r="K2714" s="49">
        <v>21</v>
      </c>
      <c r="L2714" s="49" t="s">
        <v>544</v>
      </c>
      <c r="M2714" s="49" t="s">
        <v>545</v>
      </c>
      <c r="N2714" s="49" t="s">
        <v>546</v>
      </c>
      <c r="O2714" s="49" t="s">
        <v>547</v>
      </c>
      <c r="P2714" s="49" t="s">
        <v>548</v>
      </c>
      <c r="Q2714" s="49" t="s">
        <v>549</v>
      </c>
      <c r="R2714" s="49" t="s">
        <v>560</v>
      </c>
      <c r="S2714" s="49" t="s">
        <v>561</v>
      </c>
      <c r="T2714" s="116">
        <v>5186</v>
      </c>
      <c r="U2714" s="49" t="s">
        <v>775</v>
      </c>
      <c r="V2714" s="50"/>
      <c r="W2714" s="116"/>
    </row>
    <row r="2715" spans="1:23" s="49" customFormat="1" x14ac:dyDescent="0.25">
      <c r="A2715" s="49" t="s">
        <v>773</v>
      </c>
      <c r="B2715" s="49" t="s">
        <v>774</v>
      </c>
      <c r="C2715" s="49" t="s">
        <v>187</v>
      </c>
      <c r="D2715" s="49" t="s">
        <v>538</v>
      </c>
      <c r="F2715" s="49" t="s">
        <v>539</v>
      </c>
      <c r="G2715" s="49" t="s">
        <v>540</v>
      </c>
      <c r="H2715" s="49" t="s">
        <v>541</v>
      </c>
      <c r="I2715" s="49" t="s">
        <v>542</v>
      </c>
      <c r="J2715" s="49" t="s">
        <v>543</v>
      </c>
      <c r="K2715" s="49">
        <v>21</v>
      </c>
      <c r="L2715" s="49" t="s">
        <v>544</v>
      </c>
      <c r="M2715" s="49" t="s">
        <v>545</v>
      </c>
      <c r="N2715" s="49" t="s">
        <v>546</v>
      </c>
      <c r="O2715" s="49" t="s">
        <v>547</v>
      </c>
      <c r="P2715" s="49" t="s">
        <v>548</v>
      </c>
      <c r="Q2715" s="49" t="s">
        <v>549</v>
      </c>
      <c r="R2715" s="49" t="s">
        <v>562</v>
      </c>
      <c r="S2715" s="49" t="s">
        <v>563</v>
      </c>
      <c r="T2715" s="116">
        <v>14219</v>
      </c>
      <c r="U2715" s="49" t="s">
        <v>775</v>
      </c>
      <c r="V2715" s="50"/>
      <c r="W2715" s="116"/>
    </row>
    <row r="2716" spans="1:23" s="49" customFormat="1" x14ac:dyDescent="0.25">
      <c r="A2716" s="49" t="s">
        <v>773</v>
      </c>
      <c r="B2716" s="49" t="s">
        <v>774</v>
      </c>
      <c r="C2716" s="49" t="s">
        <v>187</v>
      </c>
      <c r="D2716" s="49" t="s">
        <v>538</v>
      </c>
      <c r="F2716" s="49" t="s">
        <v>539</v>
      </c>
      <c r="G2716" s="49" t="s">
        <v>540</v>
      </c>
      <c r="H2716" s="49" t="s">
        <v>541</v>
      </c>
      <c r="I2716" s="49" t="s">
        <v>542</v>
      </c>
      <c r="J2716" s="49" t="s">
        <v>543</v>
      </c>
      <c r="K2716" s="49">
        <v>21</v>
      </c>
      <c r="L2716" s="49" t="s">
        <v>544</v>
      </c>
      <c r="M2716" s="49" t="s">
        <v>545</v>
      </c>
      <c r="N2716" s="49" t="s">
        <v>546</v>
      </c>
      <c r="O2716" s="49" t="s">
        <v>547</v>
      </c>
      <c r="P2716" s="49" t="s">
        <v>548</v>
      </c>
      <c r="Q2716" s="49" t="s">
        <v>549</v>
      </c>
      <c r="R2716" s="49" t="s">
        <v>564</v>
      </c>
      <c r="S2716" s="49" t="s">
        <v>565</v>
      </c>
      <c r="T2716" s="116">
        <v>3856</v>
      </c>
      <c r="U2716" s="49" t="s">
        <v>775</v>
      </c>
      <c r="V2716" s="50"/>
      <c r="W2716" s="116"/>
    </row>
    <row r="2717" spans="1:23" s="49" customFormat="1" x14ac:dyDescent="0.25">
      <c r="A2717" s="49" t="s">
        <v>773</v>
      </c>
      <c r="B2717" s="49" t="s">
        <v>774</v>
      </c>
      <c r="C2717" s="49" t="s">
        <v>187</v>
      </c>
      <c r="D2717" s="49" t="s">
        <v>538</v>
      </c>
      <c r="F2717" s="49" t="s">
        <v>539</v>
      </c>
      <c r="G2717" s="49" t="s">
        <v>540</v>
      </c>
      <c r="H2717" s="49" t="s">
        <v>541</v>
      </c>
      <c r="I2717" s="49" t="s">
        <v>542</v>
      </c>
      <c r="J2717" s="49" t="s">
        <v>543</v>
      </c>
      <c r="K2717" s="49">
        <v>21</v>
      </c>
      <c r="L2717" s="49" t="s">
        <v>544</v>
      </c>
      <c r="M2717" s="49" t="s">
        <v>545</v>
      </c>
      <c r="N2717" s="49" t="s">
        <v>546</v>
      </c>
      <c r="O2717" s="49" t="s">
        <v>547</v>
      </c>
      <c r="P2717" s="49" t="s">
        <v>548</v>
      </c>
      <c r="Q2717" s="49" t="s">
        <v>549</v>
      </c>
      <c r="R2717" s="49" t="s">
        <v>566</v>
      </c>
      <c r="S2717" s="49" t="s">
        <v>567</v>
      </c>
      <c r="T2717" s="116">
        <v>2966</v>
      </c>
      <c r="U2717" s="49" t="s">
        <v>775</v>
      </c>
      <c r="V2717" s="50"/>
      <c r="W2717" s="116"/>
    </row>
    <row r="2718" spans="1:23" s="49" customFormat="1" x14ac:dyDescent="0.25">
      <c r="A2718" s="49" t="s">
        <v>773</v>
      </c>
      <c r="B2718" s="49" t="s">
        <v>774</v>
      </c>
      <c r="C2718" s="49" t="s">
        <v>187</v>
      </c>
      <c r="D2718" s="49" t="s">
        <v>538</v>
      </c>
      <c r="F2718" s="49" t="s">
        <v>539</v>
      </c>
      <c r="G2718" s="49" t="s">
        <v>540</v>
      </c>
      <c r="H2718" s="49" t="s">
        <v>541</v>
      </c>
      <c r="I2718" s="49" t="s">
        <v>542</v>
      </c>
      <c r="J2718" s="49" t="s">
        <v>543</v>
      </c>
      <c r="K2718" s="49">
        <v>21</v>
      </c>
      <c r="L2718" s="49" t="s">
        <v>544</v>
      </c>
      <c r="M2718" s="49" t="s">
        <v>545</v>
      </c>
      <c r="N2718" s="49" t="s">
        <v>546</v>
      </c>
      <c r="O2718" s="49" t="s">
        <v>547</v>
      </c>
      <c r="P2718" s="49" t="s">
        <v>548</v>
      </c>
      <c r="Q2718" s="49" t="s">
        <v>549</v>
      </c>
      <c r="R2718" s="49" t="s">
        <v>568</v>
      </c>
      <c r="S2718" s="49" t="s">
        <v>569</v>
      </c>
      <c r="T2718" s="116">
        <v>3956</v>
      </c>
      <c r="U2718" s="49" t="s">
        <v>775</v>
      </c>
      <c r="V2718" s="50"/>
      <c r="W2718" s="116"/>
    </row>
    <row r="2719" spans="1:23" s="49" customFormat="1" x14ac:dyDescent="0.25">
      <c r="A2719" s="49" t="s">
        <v>773</v>
      </c>
      <c r="B2719" s="49" t="s">
        <v>774</v>
      </c>
      <c r="C2719" s="49" t="s">
        <v>187</v>
      </c>
      <c r="D2719" s="49" t="s">
        <v>538</v>
      </c>
      <c r="F2719" s="49" t="s">
        <v>539</v>
      </c>
      <c r="G2719" s="49" t="s">
        <v>540</v>
      </c>
      <c r="H2719" s="49" t="s">
        <v>541</v>
      </c>
      <c r="I2719" s="49" t="s">
        <v>542</v>
      </c>
      <c r="J2719" s="49" t="s">
        <v>543</v>
      </c>
      <c r="K2719" s="49">
        <v>21</v>
      </c>
      <c r="L2719" s="49" t="s">
        <v>544</v>
      </c>
      <c r="M2719" s="49" t="s">
        <v>545</v>
      </c>
      <c r="N2719" s="49" t="s">
        <v>546</v>
      </c>
      <c r="O2719" s="49" t="s">
        <v>547</v>
      </c>
      <c r="P2719" s="49" t="s">
        <v>548</v>
      </c>
      <c r="Q2719" s="49" t="s">
        <v>549</v>
      </c>
      <c r="R2719" s="49" t="s">
        <v>572</v>
      </c>
      <c r="S2719" s="49" t="s">
        <v>573</v>
      </c>
      <c r="T2719" s="116">
        <v>53</v>
      </c>
      <c r="U2719" s="49" t="s">
        <v>775</v>
      </c>
      <c r="V2719" s="50"/>
      <c r="W2719" s="116"/>
    </row>
    <row r="2720" spans="1:23" x14ac:dyDescent="0.25">
      <c r="A2720" t="s">
        <v>773</v>
      </c>
      <c r="B2720" t="s">
        <v>774</v>
      </c>
      <c r="C2720" t="s">
        <v>187</v>
      </c>
      <c r="D2720" t="s">
        <v>538</v>
      </c>
      <c r="F2720" t="s">
        <v>539</v>
      </c>
      <c r="G2720" t="s">
        <v>540</v>
      </c>
      <c r="H2720" t="s">
        <v>541</v>
      </c>
      <c r="I2720" t="s">
        <v>542</v>
      </c>
      <c r="J2720" t="s">
        <v>543</v>
      </c>
      <c r="K2720">
        <v>21</v>
      </c>
      <c r="L2720" t="s">
        <v>574</v>
      </c>
      <c r="M2720" t="s">
        <v>575</v>
      </c>
      <c r="N2720" t="s">
        <v>546</v>
      </c>
      <c r="O2720" t="s">
        <v>547</v>
      </c>
      <c r="P2720" t="s">
        <v>548</v>
      </c>
      <c r="Q2720" t="s">
        <v>549</v>
      </c>
      <c r="R2720" t="s">
        <v>131</v>
      </c>
      <c r="S2720" t="s">
        <v>550</v>
      </c>
      <c r="T2720" s="113">
        <v>19977</v>
      </c>
      <c r="U2720" t="s">
        <v>775</v>
      </c>
    </row>
    <row r="2721" spans="1:21" x14ac:dyDescent="0.25">
      <c r="A2721" t="s">
        <v>773</v>
      </c>
      <c r="B2721" t="s">
        <v>774</v>
      </c>
      <c r="C2721" t="s">
        <v>187</v>
      </c>
      <c r="D2721" t="s">
        <v>538</v>
      </c>
      <c r="F2721" t="s">
        <v>539</v>
      </c>
      <c r="G2721" t="s">
        <v>540</v>
      </c>
      <c r="H2721" t="s">
        <v>541</v>
      </c>
      <c r="I2721" t="s">
        <v>542</v>
      </c>
      <c r="J2721" t="s">
        <v>543</v>
      </c>
      <c r="K2721">
        <v>21</v>
      </c>
      <c r="L2721" t="s">
        <v>574</v>
      </c>
      <c r="M2721" t="s">
        <v>575</v>
      </c>
      <c r="N2721" t="s">
        <v>546</v>
      </c>
      <c r="O2721" t="s">
        <v>547</v>
      </c>
      <c r="P2721" t="s">
        <v>548</v>
      </c>
      <c r="Q2721" t="s">
        <v>549</v>
      </c>
      <c r="R2721" t="s">
        <v>552</v>
      </c>
      <c r="S2721" t="s">
        <v>553</v>
      </c>
      <c r="T2721" s="113">
        <v>1743</v>
      </c>
      <c r="U2721" t="s">
        <v>775</v>
      </c>
    </row>
    <row r="2722" spans="1:21" x14ac:dyDescent="0.25">
      <c r="A2722" t="s">
        <v>773</v>
      </c>
      <c r="B2722" t="s">
        <v>774</v>
      </c>
      <c r="C2722" t="s">
        <v>187</v>
      </c>
      <c r="D2722" t="s">
        <v>538</v>
      </c>
      <c r="F2722" t="s">
        <v>539</v>
      </c>
      <c r="G2722" t="s">
        <v>540</v>
      </c>
      <c r="H2722" t="s">
        <v>541</v>
      </c>
      <c r="I2722" t="s">
        <v>542</v>
      </c>
      <c r="J2722" t="s">
        <v>543</v>
      </c>
      <c r="K2722">
        <v>21</v>
      </c>
      <c r="L2722" t="s">
        <v>574</v>
      </c>
      <c r="M2722" t="s">
        <v>575</v>
      </c>
      <c r="N2722" t="s">
        <v>546</v>
      </c>
      <c r="O2722" t="s">
        <v>547</v>
      </c>
      <c r="P2722" t="s">
        <v>548</v>
      </c>
      <c r="Q2722" t="s">
        <v>549</v>
      </c>
      <c r="R2722" t="s">
        <v>554</v>
      </c>
      <c r="S2722" t="s">
        <v>555</v>
      </c>
      <c r="T2722" s="113">
        <v>638</v>
      </c>
      <c r="U2722" t="s">
        <v>775</v>
      </c>
    </row>
    <row r="2723" spans="1:21" x14ac:dyDescent="0.25">
      <c r="A2723" t="s">
        <v>773</v>
      </c>
      <c r="B2723" t="s">
        <v>774</v>
      </c>
      <c r="C2723" t="s">
        <v>187</v>
      </c>
      <c r="D2723" t="s">
        <v>538</v>
      </c>
      <c r="F2723" t="s">
        <v>539</v>
      </c>
      <c r="G2723" t="s">
        <v>540</v>
      </c>
      <c r="H2723" t="s">
        <v>541</v>
      </c>
      <c r="I2723" t="s">
        <v>542</v>
      </c>
      <c r="J2723" t="s">
        <v>543</v>
      </c>
      <c r="K2723">
        <v>21</v>
      </c>
      <c r="L2723" t="s">
        <v>574</v>
      </c>
      <c r="M2723" t="s">
        <v>575</v>
      </c>
      <c r="N2723" t="s">
        <v>546</v>
      </c>
      <c r="O2723" t="s">
        <v>547</v>
      </c>
      <c r="P2723" t="s">
        <v>548</v>
      </c>
      <c r="Q2723" t="s">
        <v>549</v>
      </c>
      <c r="R2723" t="s">
        <v>556</v>
      </c>
      <c r="S2723" t="s">
        <v>557</v>
      </c>
      <c r="T2723" s="113">
        <v>782</v>
      </c>
      <c r="U2723" t="s">
        <v>775</v>
      </c>
    </row>
    <row r="2724" spans="1:21" x14ac:dyDescent="0.25">
      <c r="A2724" t="s">
        <v>773</v>
      </c>
      <c r="B2724" t="s">
        <v>774</v>
      </c>
      <c r="C2724" t="s">
        <v>187</v>
      </c>
      <c r="D2724" t="s">
        <v>538</v>
      </c>
      <c r="F2724" t="s">
        <v>539</v>
      </c>
      <c r="G2724" t="s">
        <v>540</v>
      </c>
      <c r="H2724" t="s">
        <v>541</v>
      </c>
      <c r="I2724" t="s">
        <v>542</v>
      </c>
      <c r="J2724" t="s">
        <v>543</v>
      </c>
      <c r="K2724">
        <v>21</v>
      </c>
      <c r="L2724" t="s">
        <v>574</v>
      </c>
      <c r="M2724" t="s">
        <v>575</v>
      </c>
      <c r="N2724" t="s">
        <v>546</v>
      </c>
      <c r="O2724" t="s">
        <v>547</v>
      </c>
      <c r="P2724" t="s">
        <v>548</v>
      </c>
      <c r="Q2724" t="s">
        <v>549</v>
      </c>
      <c r="R2724" t="s">
        <v>558</v>
      </c>
      <c r="S2724" t="s">
        <v>559</v>
      </c>
      <c r="T2724" s="113">
        <v>438</v>
      </c>
      <c r="U2724" t="s">
        <v>775</v>
      </c>
    </row>
    <row r="2725" spans="1:21" x14ac:dyDescent="0.25">
      <c r="A2725" t="s">
        <v>773</v>
      </c>
      <c r="B2725" t="s">
        <v>774</v>
      </c>
      <c r="C2725" t="s">
        <v>187</v>
      </c>
      <c r="D2725" t="s">
        <v>538</v>
      </c>
      <c r="F2725" t="s">
        <v>539</v>
      </c>
      <c r="G2725" t="s">
        <v>540</v>
      </c>
      <c r="H2725" t="s">
        <v>541</v>
      </c>
      <c r="I2725" t="s">
        <v>542</v>
      </c>
      <c r="J2725" t="s">
        <v>543</v>
      </c>
      <c r="K2725">
        <v>21</v>
      </c>
      <c r="L2725" t="s">
        <v>574</v>
      </c>
      <c r="M2725" t="s">
        <v>575</v>
      </c>
      <c r="N2725" t="s">
        <v>546</v>
      </c>
      <c r="O2725" t="s">
        <v>547</v>
      </c>
      <c r="P2725" t="s">
        <v>548</v>
      </c>
      <c r="Q2725" t="s">
        <v>549</v>
      </c>
      <c r="R2725" t="s">
        <v>560</v>
      </c>
      <c r="S2725" t="s">
        <v>561</v>
      </c>
      <c r="T2725" s="113">
        <v>1856</v>
      </c>
      <c r="U2725" t="s">
        <v>775</v>
      </c>
    </row>
    <row r="2726" spans="1:21" x14ac:dyDescent="0.25">
      <c r="A2726" t="s">
        <v>773</v>
      </c>
      <c r="B2726" t="s">
        <v>774</v>
      </c>
      <c r="C2726" t="s">
        <v>187</v>
      </c>
      <c r="D2726" t="s">
        <v>538</v>
      </c>
      <c r="F2726" t="s">
        <v>539</v>
      </c>
      <c r="G2726" t="s">
        <v>540</v>
      </c>
      <c r="H2726" t="s">
        <v>541</v>
      </c>
      <c r="I2726" t="s">
        <v>542</v>
      </c>
      <c r="J2726" t="s">
        <v>543</v>
      </c>
      <c r="K2726">
        <v>21</v>
      </c>
      <c r="L2726" t="s">
        <v>574</v>
      </c>
      <c r="M2726" t="s">
        <v>575</v>
      </c>
      <c r="N2726" t="s">
        <v>546</v>
      </c>
      <c r="O2726" t="s">
        <v>547</v>
      </c>
      <c r="P2726" t="s">
        <v>548</v>
      </c>
      <c r="Q2726" t="s">
        <v>549</v>
      </c>
      <c r="R2726" t="s">
        <v>562</v>
      </c>
      <c r="S2726" t="s">
        <v>563</v>
      </c>
      <c r="T2726" s="113">
        <v>7860</v>
      </c>
      <c r="U2726" t="s">
        <v>775</v>
      </c>
    </row>
    <row r="2727" spans="1:21" x14ac:dyDescent="0.25">
      <c r="A2727" t="s">
        <v>773</v>
      </c>
      <c r="B2727" t="s">
        <v>774</v>
      </c>
      <c r="C2727" t="s">
        <v>187</v>
      </c>
      <c r="D2727" t="s">
        <v>538</v>
      </c>
      <c r="F2727" t="s">
        <v>539</v>
      </c>
      <c r="G2727" t="s">
        <v>540</v>
      </c>
      <c r="H2727" t="s">
        <v>541</v>
      </c>
      <c r="I2727" t="s">
        <v>542</v>
      </c>
      <c r="J2727" t="s">
        <v>543</v>
      </c>
      <c r="K2727">
        <v>21</v>
      </c>
      <c r="L2727" t="s">
        <v>574</v>
      </c>
      <c r="M2727" t="s">
        <v>575</v>
      </c>
      <c r="N2727" t="s">
        <v>546</v>
      </c>
      <c r="O2727" t="s">
        <v>547</v>
      </c>
      <c r="P2727" t="s">
        <v>548</v>
      </c>
      <c r="Q2727" t="s">
        <v>549</v>
      </c>
      <c r="R2727" t="s">
        <v>564</v>
      </c>
      <c r="S2727" t="s">
        <v>565</v>
      </c>
      <c r="T2727" s="113">
        <v>2598</v>
      </c>
      <c r="U2727" t="s">
        <v>775</v>
      </c>
    </row>
    <row r="2728" spans="1:21" x14ac:dyDescent="0.25">
      <c r="A2728" t="s">
        <v>773</v>
      </c>
      <c r="B2728" t="s">
        <v>774</v>
      </c>
      <c r="C2728" t="s">
        <v>187</v>
      </c>
      <c r="D2728" t="s">
        <v>538</v>
      </c>
      <c r="F2728" t="s">
        <v>539</v>
      </c>
      <c r="G2728" t="s">
        <v>540</v>
      </c>
      <c r="H2728" t="s">
        <v>541</v>
      </c>
      <c r="I2728" t="s">
        <v>542</v>
      </c>
      <c r="J2728" t="s">
        <v>543</v>
      </c>
      <c r="K2728">
        <v>21</v>
      </c>
      <c r="L2728" t="s">
        <v>574</v>
      </c>
      <c r="M2728" t="s">
        <v>575</v>
      </c>
      <c r="N2728" t="s">
        <v>546</v>
      </c>
      <c r="O2728" t="s">
        <v>547</v>
      </c>
      <c r="P2728" t="s">
        <v>548</v>
      </c>
      <c r="Q2728" t="s">
        <v>549</v>
      </c>
      <c r="R2728" t="s">
        <v>566</v>
      </c>
      <c r="S2728" t="s">
        <v>567</v>
      </c>
      <c r="T2728" s="113">
        <v>2048</v>
      </c>
      <c r="U2728" t="s">
        <v>775</v>
      </c>
    </row>
    <row r="2729" spans="1:21" x14ac:dyDescent="0.25">
      <c r="A2729" t="s">
        <v>773</v>
      </c>
      <c r="B2729" t="s">
        <v>774</v>
      </c>
      <c r="C2729" t="s">
        <v>187</v>
      </c>
      <c r="D2729" t="s">
        <v>538</v>
      </c>
      <c r="F2729" t="s">
        <v>539</v>
      </c>
      <c r="G2729" t="s">
        <v>540</v>
      </c>
      <c r="H2729" t="s">
        <v>541</v>
      </c>
      <c r="I2729" t="s">
        <v>542</v>
      </c>
      <c r="J2729" t="s">
        <v>543</v>
      </c>
      <c r="K2729">
        <v>21</v>
      </c>
      <c r="L2729" t="s">
        <v>574</v>
      </c>
      <c r="M2729" t="s">
        <v>575</v>
      </c>
      <c r="N2729" t="s">
        <v>546</v>
      </c>
      <c r="O2729" t="s">
        <v>547</v>
      </c>
      <c r="P2729" t="s">
        <v>548</v>
      </c>
      <c r="Q2729" t="s">
        <v>549</v>
      </c>
      <c r="R2729" t="s">
        <v>568</v>
      </c>
      <c r="S2729" t="s">
        <v>569</v>
      </c>
      <c r="T2729" s="113">
        <v>1983</v>
      </c>
      <c r="U2729" t="s">
        <v>775</v>
      </c>
    </row>
    <row r="2730" spans="1:21" x14ac:dyDescent="0.25">
      <c r="A2730" t="s">
        <v>773</v>
      </c>
      <c r="B2730" t="s">
        <v>774</v>
      </c>
      <c r="C2730" t="s">
        <v>187</v>
      </c>
      <c r="D2730" t="s">
        <v>538</v>
      </c>
      <c r="F2730" t="s">
        <v>539</v>
      </c>
      <c r="G2730" t="s">
        <v>540</v>
      </c>
      <c r="H2730" t="s">
        <v>541</v>
      </c>
      <c r="I2730" t="s">
        <v>542</v>
      </c>
      <c r="J2730" t="s">
        <v>543</v>
      </c>
      <c r="K2730">
        <v>21</v>
      </c>
      <c r="L2730" t="s">
        <v>574</v>
      </c>
      <c r="M2730" t="s">
        <v>575</v>
      </c>
      <c r="N2730" t="s">
        <v>546</v>
      </c>
      <c r="O2730" t="s">
        <v>547</v>
      </c>
      <c r="P2730" t="s">
        <v>548</v>
      </c>
      <c r="Q2730" t="s">
        <v>549</v>
      </c>
      <c r="R2730" t="s">
        <v>572</v>
      </c>
      <c r="S2730" t="s">
        <v>573</v>
      </c>
      <c r="T2730" s="113">
        <v>31</v>
      </c>
      <c r="U2730" t="s">
        <v>775</v>
      </c>
    </row>
    <row r="2731" spans="1:21" x14ac:dyDescent="0.25">
      <c r="A2731" t="s">
        <v>773</v>
      </c>
      <c r="B2731" t="s">
        <v>774</v>
      </c>
      <c r="C2731" t="s">
        <v>187</v>
      </c>
      <c r="D2731" t="s">
        <v>538</v>
      </c>
      <c r="F2731" t="s">
        <v>539</v>
      </c>
      <c r="G2731" t="s">
        <v>540</v>
      </c>
      <c r="H2731" t="s">
        <v>541</v>
      </c>
      <c r="I2731" t="s">
        <v>542</v>
      </c>
      <c r="J2731" t="s">
        <v>543</v>
      </c>
      <c r="K2731">
        <v>21</v>
      </c>
      <c r="L2731" t="s">
        <v>576</v>
      </c>
      <c r="M2731" t="s">
        <v>547</v>
      </c>
      <c r="N2731" t="s">
        <v>546</v>
      </c>
      <c r="O2731" t="s">
        <v>547</v>
      </c>
      <c r="P2731" t="s">
        <v>548</v>
      </c>
      <c r="Q2731" t="s">
        <v>549</v>
      </c>
      <c r="R2731" t="s">
        <v>131</v>
      </c>
      <c r="S2731" t="s">
        <v>550</v>
      </c>
      <c r="T2731" s="113">
        <v>17147</v>
      </c>
      <c r="U2731" t="s">
        <v>775</v>
      </c>
    </row>
    <row r="2732" spans="1:21" x14ac:dyDescent="0.25">
      <c r="A2732" t="s">
        <v>773</v>
      </c>
      <c r="B2732" t="s">
        <v>774</v>
      </c>
      <c r="C2732" t="s">
        <v>187</v>
      </c>
      <c r="D2732" t="s">
        <v>538</v>
      </c>
      <c r="F2732" t="s">
        <v>539</v>
      </c>
      <c r="G2732" t="s">
        <v>540</v>
      </c>
      <c r="H2732" t="s">
        <v>541</v>
      </c>
      <c r="I2732" t="s">
        <v>542</v>
      </c>
      <c r="J2732" t="s">
        <v>543</v>
      </c>
      <c r="K2732">
        <v>21</v>
      </c>
      <c r="L2732" t="s">
        <v>576</v>
      </c>
      <c r="M2732" t="s">
        <v>547</v>
      </c>
      <c r="N2732" t="s">
        <v>546</v>
      </c>
      <c r="O2732" t="s">
        <v>547</v>
      </c>
      <c r="P2732" t="s">
        <v>548</v>
      </c>
      <c r="Q2732" t="s">
        <v>549</v>
      </c>
      <c r="R2732" t="s">
        <v>552</v>
      </c>
      <c r="S2732" t="s">
        <v>553</v>
      </c>
      <c r="T2732" s="113">
        <v>737</v>
      </c>
      <c r="U2732" t="s">
        <v>775</v>
      </c>
    </row>
    <row r="2733" spans="1:21" x14ac:dyDescent="0.25">
      <c r="A2733" t="s">
        <v>773</v>
      </c>
      <c r="B2733" t="s">
        <v>774</v>
      </c>
      <c r="C2733" t="s">
        <v>187</v>
      </c>
      <c r="D2733" t="s">
        <v>538</v>
      </c>
      <c r="F2733" t="s">
        <v>539</v>
      </c>
      <c r="G2733" t="s">
        <v>540</v>
      </c>
      <c r="H2733" t="s">
        <v>541</v>
      </c>
      <c r="I2733" t="s">
        <v>542</v>
      </c>
      <c r="J2733" t="s">
        <v>543</v>
      </c>
      <c r="K2733">
        <v>21</v>
      </c>
      <c r="L2733" t="s">
        <v>576</v>
      </c>
      <c r="M2733" t="s">
        <v>547</v>
      </c>
      <c r="N2733" t="s">
        <v>546</v>
      </c>
      <c r="O2733" t="s">
        <v>547</v>
      </c>
      <c r="P2733" t="s">
        <v>548</v>
      </c>
      <c r="Q2733" t="s">
        <v>549</v>
      </c>
      <c r="R2733" t="s">
        <v>554</v>
      </c>
      <c r="S2733" t="s">
        <v>555</v>
      </c>
      <c r="T2733" s="113">
        <v>840</v>
      </c>
      <c r="U2733" t="s">
        <v>775</v>
      </c>
    </row>
    <row r="2734" spans="1:21" x14ac:dyDescent="0.25">
      <c r="A2734" t="s">
        <v>773</v>
      </c>
      <c r="B2734" t="s">
        <v>774</v>
      </c>
      <c r="C2734" t="s">
        <v>187</v>
      </c>
      <c r="D2734" t="s">
        <v>538</v>
      </c>
      <c r="F2734" t="s">
        <v>539</v>
      </c>
      <c r="G2734" t="s">
        <v>540</v>
      </c>
      <c r="H2734" t="s">
        <v>541</v>
      </c>
      <c r="I2734" t="s">
        <v>542</v>
      </c>
      <c r="J2734" t="s">
        <v>543</v>
      </c>
      <c r="K2734">
        <v>21</v>
      </c>
      <c r="L2734" t="s">
        <v>576</v>
      </c>
      <c r="M2734" t="s">
        <v>547</v>
      </c>
      <c r="N2734" t="s">
        <v>546</v>
      </c>
      <c r="O2734" t="s">
        <v>547</v>
      </c>
      <c r="P2734" t="s">
        <v>548</v>
      </c>
      <c r="Q2734" t="s">
        <v>549</v>
      </c>
      <c r="R2734" t="s">
        <v>556</v>
      </c>
      <c r="S2734" t="s">
        <v>557</v>
      </c>
      <c r="T2734" s="113">
        <v>787</v>
      </c>
      <c r="U2734" t="s">
        <v>775</v>
      </c>
    </row>
    <row r="2735" spans="1:21" x14ac:dyDescent="0.25">
      <c r="A2735" t="s">
        <v>773</v>
      </c>
      <c r="B2735" t="s">
        <v>774</v>
      </c>
      <c r="C2735" t="s">
        <v>187</v>
      </c>
      <c r="D2735" t="s">
        <v>538</v>
      </c>
      <c r="F2735" t="s">
        <v>539</v>
      </c>
      <c r="G2735" t="s">
        <v>540</v>
      </c>
      <c r="H2735" t="s">
        <v>541</v>
      </c>
      <c r="I2735" t="s">
        <v>542</v>
      </c>
      <c r="J2735" t="s">
        <v>543</v>
      </c>
      <c r="K2735">
        <v>21</v>
      </c>
      <c r="L2735" t="s">
        <v>576</v>
      </c>
      <c r="M2735" t="s">
        <v>547</v>
      </c>
      <c r="N2735" t="s">
        <v>546</v>
      </c>
      <c r="O2735" t="s">
        <v>547</v>
      </c>
      <c r="P2735" t="s">
        <v>548</v>
      </c>
      <c r="Q2735" t="s">
        <v>549</v>
      </c>
      <c r="R2735" t="s">
        <v>558</v>
      </c>
      <c r="S2735" t="s">
        <v>559</v>
      </c>
      <c r="T2735" s="113">
        <v>923</v>
      </c>
      <c r="U2735" t="s">
        <v>775</v>
      </c>
    </row>
    <row r="2736" spans="1:21" x14ac:dyDescent="0.25">
      <c r="A2736" t="s">
        <v>773</v>
      </c>
      <c r="B2736" t="s">
        <v>774</v>
      </c>
      <c r="C2736" t="s">
        <v>187</v>
      </c>
      <c r="D2736" t="s">
        <v>538</v>
      </c>
      <c r="F2736" t="s">
        <v>539</v>
      </c>
      <c r="G2736" t="s">
        <v>540</v>
      </c>
      <c r="H2736" t="s">
        <v>541</v>
      </c>
      <c r="I2736" t="s">
        <v>542</v>
      </c>
      <c r="J2736" t="s">
        <v>543</v>
      </c>
      <c r="K2736">
        <v>21</v>
      </c>
      <c r="L2736" t="s">
        <v>576</v>
      </c>
      <c r="M2736" t="s">
        <v>547</v>
      </c>
      <c r="N2736" t="s">
        <v>546</v>
      </c>
      <c r="O2736" t="s">
        <v>547</v>
      </c>
      <c r="P2736" t="s">
        <v>548</v>
      </c>
      <c r="Q2736" t="s">
        <v>549</v>
      </c>
      <c r="R2736" t="s">
        <v>560</v>
      </c>
      <c r="S2736" t="s">
        <v>561</v>
      </c>
      <c r="T2736" s="113">
        <v>3360</v>
      </c>
      <c r="U2736" t="s">
        <v>775</v>
      </c>
    </row>
    <row r="2737" spans="1:23" x14ac:dyDescent="0.25">
      <c r="A2737" t="s">
        <v>773</v>
      </c>
      <c r="B2737" t="s">
        <v>774</v>
      </c>
      <c r="C2737" t="s">
        <v>187</v>
      </c>
      <c r="D2737" t="s">
        <v>538</v>
      </c>
      <c r="F2737" t="s">
        <v>539</v>
      </c>
      <c r="G2737" t="s">
        <v>540</v>
      </c>
      <c r="H2737" t="s">
        <v>541</v>
      </c>
      <c r="I2737" t="s">
        <v>542</v>
      </c>
      <c r="J2737" t="s">
        <v>543</v>
      </c>
      <c r="K2737">
        <v>21</v>
      </c>
      <c r="L2737" t="s">
        <v>576</v>
      </c>
      <c r="M2737" t="s">
        <v>547</v>
      </c>
      <c r="N2737" t="s">
        <v>546</v>
      </c>
      <c r="O2737" t="s">
        <v>547</v>
      </c>
      <c r="P2737" t="s">
        <v>548</v>
      </c>
      <c r="Q2737" t="s">
        <v>549</v>
      </c>
      <c r="R2737" t="s">
        <v>562</v>
      </c>
      <c r="S2737" t="s">
        <v>563</v>
      </c>
      <c r="T2737" s="113">
        <v>6359</v>
      </c>
      <c r="U2737" t="s">
        <v>775</v>
      </c>
    </row>
    <row r="2738" spans="1:23" x14ac:dyDescent="0.25">
      <c r="A2738" t="s">
        <v>773</v>
      </c>
      <c r="B2738" t="s">
        <v>774</v>
      </c>
      <c r="C2738" t="s">
        <v>187</v>
      </c>
      <c r="D2738" t="s">
        <v>538</v>
      </c>
      <c r="F2738" t="s">
        <v>539</v>
      </c>
      <c r="G2738" t="s">
        <v>540</v>
      </c>
      <c r="H2738" t="s">
        <v>541</v>
      </c>
      <c r="I2738" t="s">
        <v>542</v>
      </c>
      <c r="J2738" t="s">
        <v>543</v>
      </c>
      <c r="K2738">
        <v>21</v>
      </c>
      <c r="L2738" t="s">
        <v>576</v>
      </c>
      <c r="M2738" t="s">
        <v>547</v>
      </c>
      <c r="N2738" t="s">
        <v>546</v>
      </c>
      <c r="O2738" t="s">
        <v>547</v>
      </c>
      <c r="P2738" t="s">
        <v>548</v>
      </c>
      <c r="Q2738" t="s">
        <v>549</v>
      </c>
      <c r="R2738" t="s">
        <v>564</v>
      </c>
      <c r="S2738" t="s">
        <v>565</v>
      </c>
      <c r="T2738" s="113">
        <v>1258</v>
      </c>
      <c r="U2738" t="s">
        <v>775</v>
      </c>
    </row>
    <row r="2739" spans="1:23" x14ac:dyDescent="0.25">
      <c r="A2739" t="s">
        <v>773</v>
      </c>
      <c r="B2739" t="s">
        <v>774</v>
      </c>
      <c r="C2739" t="s">
        <v>187</v>
      </c>
      <c r="D2739" t="s">
        <v>538</v>
      </c>
      <c r="F2739" t="s">
        <v>539</v>
      </c>
      <c r="G2739" t="s">
        <v>540</v>
      </c>
      <c r="H2739" t="s">
        <v>541</v>
      </c>
      <c r="I2739" t="s">
        <v>542</v>
      </c>
      <c r="J2739" t="s">
        <v>543</v>
      </c>
      <c r="K2739">
        <v>21</v>
      </c>
      <c r="L2739" t="s">
        <v>576</v>
      </c>
      <c r="M2739" t="s">
        <v>547</v>
      </c>
      <c r="N2739" t="s">
        <v>546</v>
      </c>
      <c r="O2739" t="s">
        <v>547</v>
      </c>
      <c r="P2739" t="s">
        <v>548</v>
      </c>
      <c r="Q2739" t="s">
        <v>549</v>
      </c>
      <c r="R2739" t="s">
        <v>566</v>
      </c>
      <c r="S2739" t="s">
        <v>567</v>
      </c>
      <c r="T2739" s="113">
        <v>918</v>
      </c>
      <c r="U2739" t="s">
        <v>775</v>
      </c>
    </row>
    <row r="2740" spans="1:23" x14ac:dyDescent="0.25">
      <c r="A2740" t="s">
        <v>773</v>
      </c>
      <c r="B2740" t="s">
        <v>774</v>
      </c>
      <c r="C2740" t="s">
        <v>187</v>
      </c>
      <c r="D2740" t="s">
        <v>538</v>
      </c>
      <c r="F2740" t="s">
        <v>539</v>
      </c>
      <c r="G2740" t="s">
        <v>540</v>
      </c>
      <c r="H2740" t="s">
        <v>541</v>
      </c>
      <c r="I2740" t="s">
        <v>542</v>
      </c>
      <c r="J2740" t="s">
        <v>543</v>
      </c>
      <c r="K2740">
        <v>21</v>
      </c>
      <c r="L2740" t="s">
        <v>576</v>
      </c>
      <c r="M2740" t="s">
        <v>547</v>
      </c>
      <c r="N2740" t="s">
        <v>546</v>
      </c>
      <c r="O2740" t="s">
        <v>547</v>
      </c>
      <c r="P2740" t="s">
        <v>548</v>
      </c>
      <c r="Q2740" t="s">
        <v>549</v>
      </c>
      <c r="R2740" t="s">
        <v>568</v>
      </c>
      <c r="S2740" t="s">
        <v>569</v>
      </c>
      <c r="T2740" s="113">
        <v>1973</v>
      </c>
      <c r="U2740" t="s">
        <v>775</v>
      </c>
    </row>
    <row r="2741" spans="1:23" x14ac:dyDescent="0.25">
      <c r="A2741" t="s">
        <v>773</v>
      </c>
      <c r="B2741" t="s">
        <v>774</v>
      </c>
      <c r="C2741" t="s">
        <v>187</v>
      </c>
      <c r="D2741" t="s">
        <v>538</v>
      </c>
      <c r="F2741" t="s">
        <v>539</v>
      </c>
      <c r="G2741" t="s">
        <v>540</v>
      </c>
      <c r="H2741" t="s">
        <v>541</v>
      </c>
      <c r="I2741" t="s">
        <v>542</v>
      </c>
      <c r="J2741" t="s">
        <v>543</v>
      </c>
      <c r="K2741">
        <v>21</v>
      </c>
      <c r="L2741" t="s">
        <v>576</v>
      </c>
      <c r="M2741" t="s">
        <v>547</v>
      </c>
      <c r="N2741" t="s">
        <v>546</v>
      </c>
      <c r="O2741" t="s">
        <v>547</v>
      </c>
      <c r="P2741" t="s">
        <v>548</v>
      </c>
      <c r="Q2741" t="s">
        <v>549</v>
      </c>
      <c r="R2741" t="s">
        <v>572</v>
      </c>
      <c r="S2741" t="s">
        <v>573</v>
      </c>
      <c r="T2741" s="113">
        <v>22</v>
      </c>
      <c r="U2741" t="s">
        <v>775</v>
      </c>
    </row>
    <row r="2742" spans="1:23" s="47" customFormat="1" x14ac:dyDescent="0.25">
      <c r="A2742" s="47" t="s">
        <v>91</v>
      </c>
      <c r="B2742" s="47" t="s">
        <v>776</v>
      </c>
      <c r="C2742" s="47" t="s">
        <v>187</v>
      </c>
      <c r="D2742" s="47" t="s">
        <v>538</v>
      </c>
      <c r="F2742" s="47" t="s">
        <v>539</v>
      </c>
      <c r="G2742" s="47" t="s">
        <v>540</v>
      </c>
      <c r="H2742" s="47" t="s">
        <v>541</v>
      </c>
      <c r="I2742" s="47" t="s">
        <v>542</v>
      </c>
      <c r="J2742" s="47" t="s">
        <v>543</v>
      </c>
      <c r="K2742" s="47">
        <v>21</v>
      </c>
      <c r="L2742" s="47" t="s">
        <v>544</v>
      </c>
      <c r="M2742" s="47" t="s">
        <v>545</v>
      </c>
      <c r="N2742" s="47" t="s">
        <v>546</v>
      </c>
      <c r="O2742" s="47" t="s">
        <v>547</v>
      </c>
      <c r="P2742" s="47" t="s">
        <v>548</v>
      </c>
      <c r="Q2742" s="47" t="s">
        <v>549</v>
      </c>
      <c r="R2742" s="47" t="s">
        <v>131</v>
      </c>
      <c r="S2742" s="47" t="s">
        <v>550</v>
      </c>
      <c r="T2742" s="114">
        <v>20738</v>
      </c>
      <c r="U2742" s="47" t="s">
        <v>578</v>
      </c>
      <c r="V2742" s="53" t="s">
        <v>858</v>
      </c>
      <c r="W2742" s="114">
        <f>SUM(T2743:T2745)</f>
        <v>4569</v>
      </c>
    </row>
    <row r="2743" spans="1:23" s="47" customFormat="1" x14ac:dyDescent="0.25">
      <c r="A2743" s="47" t="s">
        <v>91</v>
      </c>
      <c r="B2743" s="47" t="s">
        <v>776</v>
      </c>
      <c r="C2743" s="47" t="s">
        <v>187</v>
      </c>
      <c r="D2743" s="47" t="s">
        <v>538</v>
      </c>
      <c r="F2743" s="47" t="s">
        <v>539</v>
      </c>
      <c r="G2743" s="47" t="s">
        <v>540</v>
      </c>
      <c r="H2743" s="47" t="s">
        <v>541</v>
      </c>
      <c r="I2743" s="47" t="s">
        <v>542</v>
      </c>
      <c r="J2743" s="47" t="s">
        <v>543</v>
      </c>
      <c r="K2743" s="47">
        <v>21</v>
      </c>
      <c r="L2743" s="47" t="s">
        <v>544</v>
      </c>
      <c r="M2743" s="47" t="s">
        <v>545</v>
      </c>
      <c r="N2743" s="47" t="s">
        <v>546</v>
      </c>
      <c r="O2743" s="47" t="s">
        <v>547</v>
      </c>
      <c r="P2743" s="47" t="s">
        <v>548</v>
      </c>
      <c r="Q2743" s="47" t="s">
        <v>549</v>
      </c>
      <c r="R2743" s="47" t="s">
        <v>552</v>
      </c>
      <c r="S2743" s="47" t="s">
        <v>553</v>
      </c>
      <c r="T2743" s="114">
        <v>1835</v>
      </c>
      <c r="U2743" s="47" t="s">
        <v>578</v>
      </c>
      <c r="V2743" s="53" t="s">
        <v>859</v>
      </c>
      <c r="W2743" s="114">
        <f>SUM(T2746:T2751)</f>
        <v>16169</v>
      </c>
    </row>
    <row r="2744" spans="1:23" s="47" customFormat="1" x14ac:dyDescent="0.25">
      <c r="A2744" s="47" t="s">
        <v>91</v>
      </c>
      <c r="B2744" s="47" t="s">
        <v>776</v>
      </c>
      <c r="C2744" s="47" t="s">
        <v>187</v>
      </c>
      <c r="D2744" s="47" t="s">
        <v>538</v>
      </c>
      <c r="F2744" s="47" t="s">
        <v>539</v>
      </c>
      <c r="G2744" s="47" t="s">
        <v>540</v>
      </c>
      <c r="H2744" s="47" t="s">
        <v>541</v>
      </c>
      <c r="I2744" s="47" t="s">
        <v>542</v>
      </c>
      <c r="J2744" s="47" t="s">
        <v>543</v>
      </c>
      <c r="K2744" s="47">
        <v>21</v>
      </c>
      <c r="L2744" s="47" t="s">
        <v>544</v>
      </c>
      <c r="M2744" s="47" t="s">
        <v>545</v>
      </c>
      <c r="N2744" s="47" t="s">
        <v>546</v>
      </c>
      <c r="O2744" s="47" t="s">
        <v>547</v>
      </c>
      <c r="P2744" s="47" t="s">
        <v>548</v>
      </c>
      <c r="Q2744" s="47" t="s">
        <v>549</v>
      </c>
      <c r="R2744" s="47" t="s">
        <v>554</v>
      </c>
      <c r="S2744" s="47" t="s">
        <v>555</v>
      </c>
      <c r="T2744" s="114">
        <v>1333</v>
      </c>
      <c r="U2744" s="47" t="s">
        <v>578</v>
      </c>
      <c r="V2744" s="53" t="s">
        <v>862</v>
      </c>
      <c r="W2744" s="114">
        <f>SUM(T2743:T2751)</f>
        <v>20738</v>
      </c>
    </row>
    <row r="2745" spans="1:23" s="47" customFormat="1" x14ac:dyDescent="0.25">
      <c r="A2745" s="47" t="s">
        <v>91</v>
      </c>
      <c r="B2745" s="47" t="s">
        <v>776</v>
      </c>
      <c r="C2745" s="47" t="s">
        <v>187</v>
      </c>
      <c r="D2745" s="47" t="s">
        <v>538</v>
      </c>
      <c r="F2745" s="47" t="s">
        <v>539</v>
      </c>
      <c r="G2745" s="47" t="s">
        <v>540</v>
      </c>
      <c r="H2745" s="47" t="s">
        <v>541</v>
      </c>
      <c r="I2745" s="47" t="s">
        <v>542</v>
      </c>
      <c r="J2745" s="47" t="s">
        <v>543</v>
      </c>
      <c r="K2745" s="47">
        <v>21</v>
      </c>
      <c r="L2745" s="47" t="s">
        <v>544</v>
      </c>
      <c r="M2745" s="47" t="s">
        <v>545</v>
      </c>
      <c r="N2745" s="47" t="s">
        <v>546</v>
      </c>
      <c r="O2745" s="47" t="s">
        <v>547</v>
      </c>
      <c r="P2745" s="47" t="s">
        <v>548</v>
      </c>
      <c r="Q2745" s="47" t="s">
        <v>549</v>
      </c>
      <c r="R2745" s="47" t="s">
        <v>556</v>
      </c>
      <c r="S2745" s="47" t="s">
        <v>557</v>
      </c>
      <c r="T2745" s="114">
        <v>1401</v>
      </c>
      <c r="U2745" s="47" t="s">
        <v>578</v>
      </c>
      <c r="V2745" s="53"/>
      <c r="W2745" s="114"/>
    </row>
    <row r="2746" spans="1:23" s="47" customFormat="1" x14ac:dyDescent="0.25">
      <c r="A2746" s="47" t="s">
        <v>91</v>
      </c>
      <c r="B2746" s="47" t="s">
        <v>776</v>
      </c>
      <c r="C2746" s="47" t="s">
        <v>187</v>
      </c>
      <c r="D2746" s="47" t="s">
        <v>538</v>
      </c>
      <c r="F2746" s="47" t="s">
        <v>539</v>
      </c>
      <c r="G2746" s="47" t="s">
        <v>540</v>
      </c>
      <c r="H2746" s="47" t="s">
        <v>541</v>
      </c>
      <c r="I2746" s="47" t="s">
        <v>542</v>
      </c>
      <c r="J2746" s="47" t="s">
        <v>543</v>
      </c>
      <c r="K2746" s="47">
        <v>21</v>
      </c>
      <c r="L2746" s="47" t="s">
        <v>544</v>
      </c>
      <c r="M2746" s="47" t="s">
        <v>545</v>
      </c>
      <c r="N2746" s="47" t="s">
        <v>546</v>
      </c>
      <c r="O2746" s="47" t="s">
        <v>547</v>
      </c>
      <c r="P2746" s="47" t="s">
        <v>548</v>
      </c>
      <c r="Q2746" s="47" t="s">
        <v>549</v>
      </c>
      <c r="R2746" s="47" t="s">
        <v>558</v>
      </c>
      <c r="S2746" s="47" t="s">
        <v>559</v>
      </c>
      <c r="T2746" s="114">
        <v>1324</v>
      </c>
      <c r="U2746" s="47" t="s">
        <v>578</v>
      </c>
      <c r="V2746" s="53"/>
      <c r="W2746" s="114"/>
    </row>
    <row r="2747" spans="1:23" s="47" customFormat="1" x14ac:dyDescent="0.25">
      <c r="A2747" s="47" t="s">
        <v>91</v>
      </c>
      <c r="B2747" s="47" t="s">
        <v>776</v>
      </c>
      <c r="C2747" s="47" t="s">
        <v>187</v>
      </c>
      <c r="D2747" s="47" t="s">
        <v>538</v>
      </c>
      <c r="F2747" s="47" t="s">
        <v>539</v>
      </c>
      <c r="G2747" s="47" t="s">
        <v>540</v>
      </c>
      <c r="H2747" s="47" t="s">
        <v>541</v>
      </c>
      <c r="I2747" s="47" t="s">
        <v>542</v>
      </c>
      <c r="J2747" s="47" t="s">
        <v>543</v>
      </c>
      <c r="K2747" s="47">
        <v>21</v>
      </c>
      <c r="L2747" s="47" t="s">
        <v>544</v>
      </c>
      <c r="M2747" s="47" t="s">
        <v>545</v>
      </c>
      <c r="N2747" s="47" t="s">
        <v>546</v>
      </c>
      <c r="O2747" s="47" t="s">
        <v>547</v>
      </c>
      <c r="P2747" s="47" t="s">
        <v>548</v>
      </c>
      <c r="Q2747" s="47" t="s">
        <v>549</v>
      </c>
      <c r="R2747" s="47" t="s">
        <v>560</v>
      </c>
      <c r="S2747" s="47" t="s">
        <v>561</v>
      </c>
      <c r="T2747" s="114">
        <v>2566</v>
      </c>
      <c r="U2747" s="47" t="s">
        <v>578</v>
      </c>
      <c r="V2747" s="53"/>
      <c r="W2747" s="114"/>
    </row>
    <row r="2748" spans="1:23" s="47" customFormat="1" x14ac:dyDescent="0.25">
      <c r="A2748" s="47" t="s">
        <v>91</v>
      </c>
      <c r="B2748" s="47" t="s">
        <v>776</v>
      </c>
      <c r="C2748" s="47" t="s">
        <v>187</v>
      </c>
      <c r="D2748" s="47" t="s">
        <v>538</v>
      </c>
      <c r="F2748" s="47" t="s">
        <v>539</v>
      </c>
      <c r="G2748" s="47" t="s">
        <v>540</v>
      </c>
      <c r="H2748" s="47" t="s">
        <v>541</v>
      </c>
      <c r="I2748" s="47" t="s">
        <v>542</v>
      </c>
      <c r="J2748" s="47" t="s">
        <v>543</v>
      </c>
      <c r="K2748" s="47">
        <v>21</v>
      </c>
      <c r="L2748" s="47" t="s">
        <v>544</v>
      </c>
      <c r="M2748" s="47" t="s">
        <v>545</v>
      </c>
      <c r="N2748" s="47" t="s">
        <v>546</v>
      </c>
      <c r="O2748" s="47" t="s">
        <v>547</v>
      </c>
      <c r="P2748" s="47" t="s">
        <v>548</v>
      </c>
      <c r="Q2748" s="47" t="s">
        <v>549</v>
      </c>
      <c r="R2748" s="47" t="s">
        <v>562</v>
      </c>
      <c r="S2748" s="47" t="s">
        <v>563</v>
      </c>
      <c r="T2748" s="114">
        <v>4068</v>
      </c>
      <c r="U2748" s="47" t="s">
        <v>578</v>
      </c>
      <c r="V2748" s="53"/>
      <c r="W2748" s="114"/>
    </row>
    <row r="2749" spans="1:23" s="47" customFormat="1" x14ac:dyDescent="0.25">
      <c r="A2749" s="47" t="s">
        <v>91</v>
      </c>
      <c r="B2749" s="47" t="s">
        <v>776</v>
      </c>
      <c r="C2749" s="47" t="s">
        <v>187</v>
      </c>
      <c r="D2749" s="47" t="s">
        <v>538</v>
      </c>
      <c r="F2749" s="47" t="s">
        <v>539</v>
      </c>
      <c r="G2749" s="47" t="s">
        <v>540</v>
      </c>
      <c r="H2749" s="47" t="s">
        <v>541</v>
      </c>
      <c r="I2749" s="47" t="s">
        <v>542</v>
      </c>
      <c r="J2749" s="47" t="s">
        <v>543</v>
      </c>
      <c r="K2749" s="47">
        <v>21</v>
      </c>
      <c r="L2749" s="47" t="s">
        <v>544</v>
      </c>
      <c r="M2749" s="47" t="s">
        <v>545</v>
      </c>
      <c r="N2749" s="47" t="s">
        <v>546</v>
      </c>
      <c r="O2749" s="47" t="s">
        <v>547</v>
      </c>
      <c r="P2749" s="47" t="s">
        <v>548</v>
      </c>
      <c r="Q2749" s="47" t="s">
        <v>549</v>
      </c>
      <c r="R2749" s="47" t="s">
        <v>564</v>
      </c>
      <c r="S2749" s="47" t="s">
        <v>565</v>
      </c>
      <c r="T2749" s="114">
        <v>3042</v>
      </c>
      <c r="U2749" s="47" t="s">
        <v>578</v>
      </c>
      <c r="V2749" s="53"/>
      <c r="W2749" s="114"/>
    </row>
    <row r="2750" spans="1:23" s="47" customFormat="1" x14ac:dyDescent="0.25">
      <c r="A2750" s="47" t="s">
        <v>91</v>
      </c>
      <c r="B2750" s="47" t="s">
        <v>776</v>
      </c>
      <c r="C2750" s="47" t="s">
        <v>187</v>
      </c>
      <c r="D2750" s="47" t="s">
        <v>538</v>
      </c>
      <c r="F2750" s="47" t="s">
        <v>539</v>
      </c>
      <c r="G2750" s="47" t="s">
        <v>540</v>
      </c>
      <c r="H2750" s="47" t="s">
        <v>541</v>
      </c>
      <c r="I2750" s="47" t="s">
        <v>542</v>
      </c>
      <c r="J2750" s="47" t="s">
        <v>543</v>
      </c>
      <c r="K2750" s="47">
        <v>21</v>
      </c>
      <c r="L2750" s="47" t="s">
        <v>544</v>
      </c>
      <c r="M2750" s="47" t="s">
        <v>545</v>
      </c>
      <c r="N2750" s="47" t="s">
        <v>546</v>
      </c>
      <c r="O2750" s="47" t="s">
        <v>547</v>
      </c>
      <c r="P2750" s="47" t="s">
        <v>548</v>
      </c>
      <c r="Q2750" s="47" t="s">
        <v>549</v>
      </c>
      <c r="R2750" s="47" t="s">
        <v>566</v>
      </c>
      <c r="S2750" s="47" t="s">
        <v>567</v>
      </c>
      <c r="T2750" s="114">
        <v>2314</v>
      </c>
      <c r="U2750" s="47" t="s">
        <v>578</v>
      </c>
      <c r="V2750" s="53"/>
      <c r="W2750" s="114"/>
    </row>
    <row r="2751" spans="1:23" s="47" customFormat="1" x14ac:dyDescent="0.25">
      <c r="A2751" s="47" t="s">
        <v>91</v>
      </c>
      <c r="B2751" s="47" t="s">
        <v>776</v>
      </c>
      <c r="C2751" s="47" t="s">
        <v>187</v>
      </c>
      <c r="D2751" s="47" t="s">
        <v>538</v>
      </c>
      <c r="F2751" s="47" t="s">
        <v>539</v>
      </c>
      <c r="G2751" s="47" t="s">
        <v>540</v>
      </c>
      <c r="H2751" s="47" t="s">
        <v>541</v>
      </c>
      <c r="I2751" s="47" t="s">
        <v>542</v>
      </c>
      <c r="J2751" s="47" t="s">
        <v>543</v>
      </c>
      <c r="K2751" s="47">
        <v>21</v>
      </c>
      <c r="L2751" s="47" t="s">
        <v>544</v>
      </c>
      <c r="M2751" s="47" t="s">
        <v>545</v>
      </c>
      <c r="N2751" s="47" t="s">
        <v>546</v>
      </c>
      <c r="O2751" s="47" t="s">
        <v>547</v>
      </c>
      <c r="P2751" s="47" t="s">
        <v>548</v>
      </c>
      <c r="Q2751" s="47" t="s">
        <v>549</v>
      </c>
      <c r="R2751" s="47" t="s">
        <v>568</v>
      </c>
      <c r="S2751" s="47" t="s">
        <v>569</v>
      </c>
      <c r="T2751" s="114">
        <v>2855</v>
      </c>
      <c r="U2751" s="47" t="s">
        <v>578</v>
      </c>
      <c r="V2751" s="53"/>
      <c r="W2751" s="114"/>
    </row>
    <row r="2752" spans="1:23" x14ac:dyDescent="0.25">
      <c r="A2752" t="s">
        <v>91</v>
      </c>
      <c r="B2752" t="s">
        <v>776</v>
      </c>
      <c r="C2752" t="s">
        <v>187</v>
      </c>
      <c r="D2752" t="s">
        <v>538</v>
      </c>
      <c r="F2752" t="s">
        <v>539</v>
      </c>
      <c r="G2752" t="s">
        <v>540</v>
      </c>
      <c r="H2752" t="s">
        <v>541</v>
      </c>
      <c r="I2752" t="s">
        <v>542</v>
      </c>
      <c r="J2752" t="s">
        <v>543</v>
      </c>
      <c r="K2752">
        <v>21</v>
      </c>
      <c r="L2752" t="s">
        <v>574</v>
      </c>
      <c r="M2752" t="s">
        <v>575</v>
      </c>
      <c r="N2752" t="s">
        <v>546</v>
      </c>
      <c r="O2752" t="s">
        <v>547</v>
      </c>
      <c r="P2752" t="s">
        <v>548</v>
      </c>
      <c r="Q2752" t="s">
        <v>549</v>
      </c>
      <c r="R2752" t="s">
        <v>131</v>
      </c>
      <c r="S2752" t="s">
        <v>550</v>
      </c>
      <c r="T2752" s="113">
        <v>15382</v>
      </c>
      <c r="U2752" t="s">
        <v>578</v>
      </c>
    </row>
    <row r="2753" spans="1:21" x14ac:dyDescent="0.25">
      <c r="A2753" t="s">
        <v>91</v>
      </c>
      <c r="B2753" t="s">
        <v>776</v>
      </c>
      <c r="C2753" t="s">
        <v>187</v>
      </c>
      <c r="D2753" t="s">
        <v>538</v>
      </c>
      <c r="F2753" t="s">
        <v>539</v>
      </c>
      <c r="G2753" t="s">
        <v>540</v>
      </c>
      <c r="H2753" t="s">
        <v>541</v>
      </c>
      <c r="I2753" t="s">
        <v>542</v>
      </c>
      <c r="J2753" t="s">
        <v>543</v>
      </c>
      <c r="K2753">
        <v>21</v>
      </c>
      <c r="L2753" t="s">
        <v>574</v>
      </c>
      <c r="M2753" t="s">
        <v>575</v>
      </c>
      <c r="N2753" t="s">
        <v>546</v>
      </c>
      <c r="O2753" t="s">
        <v>547</v>
      </c>
      <c r="P2753" t="s">
        <v>548</v>
      </c>
      <c r="Q2753" t="s">
        <v>549</v>
      </c>
      <c r="R2753" t="s">
        <v>552</v>
      </c>
      <c r="S2753" t="s">
        <v>553</v>
      </c>
      <c r="T2753" s="113">
        <v>1678</v>
      </c>
      <c r="U2753" t="s">
        <v>578</v>
      </c>
    </row>
    <row r="2754" spans="1:21" x14ac:dyDescent="0.25">
      <c r="A2754" t="s">
        <v>91</v>
      </c>
      <c r="B2754" t="s">
        <v>776</v>
      </c>
      <c r="C2754" t="s">
        <v>187</v>
      </c>
      <c r="D2754" t="s">
        <v>538</v>
      </c>
      <c r="F2754" t="s">
        <v>539</v>
      </c>
      <c r="G2754" t="s">
        <v>540</v>
      </c>
      <c r="H2754" t="s">
        <v>541</v>
      </c>
      <c r="I2754" t="s">
        <v>542</v>
      </c>
      <c r="J2754" t="s">
        <v>543</v>
      </c>
      <c r="K2754">
        <v>21</v>
      </c>
      <c r="L2754" t="s">
        <v>574</v>
      </c>
      <c r="M2754" t="s">
        <v>575</v>
      </c>
      <c r="N2754" t="s">
        <v>546</v>
      </c>
      <c r="O2754" t="s">
        <v>547</v>
      </c>
      <c r="P2754" t="s">
        <v>548</v>
      </c>
      <c r="Q2754" t="s">
        <v>549</v>
      </c>
      <c r="R2754" t="s">
        <v>554</v>
      </c>
      <c r="S2754" t="s">
        <v>555</v>
      </c>
      <c r="T2754" s="113">
        <v>818</v>
      </c>
      <c r="U2754" t="s">
        <v>578</v>
      </c>
    </row>
    <row r="2755" spans="1:21" x14ac:dyDescent="0.25">
      <c r="A2755" t="s">
        <v>91</v>
      </c>
      <c r="B2755" t="s">
        <v>776</v>
      </c>
      <c r="C2755" t="s">
        <v>187</v>
      </c>
      <c r="D2755" t="s">
        <v>538</v>
      </c>
      <c r="F2755" t="s">
        <v>539</v>
      </c>
      <c r="G2755" t="s">
        <v>540</v>
      </c>
      <c r="H2755" t="s">
        <v>541</v>
      </c>
      <c r="I2755" t="s">
        <v>542</v>
      </c>
      <c r="J2755" t="s">
        <v>543</v>
      </c>
      <c r="K2755">
        <v>21</v>
      </c>
      <c r="L2755" t="s">
        <v>574</v>
      </c>
      <c r="M2755" t="s">
        <v>575</v>
      </c>
      <c r="N2755" t="s">
        <v>546</v>
      </c>
      <c r="O2755" t="s">
        <v>547</v>
      </c>
      <c r="P2755" t="s">
        <v>548</v>
      </c>
      <c r="Q2755" t="s">
        <v>549</v>
      </c>
      <c r="R2755" t="s">
        <v>556</v>
      </c>
      <c r="S2755" t="s">
        <v>557</v>
      </c>
      <c r="T2755" s="113">
        <v>988</v>
      </c>
      <c r="U2755" t="s">
        <v>578</v>
      </c>
    </row>
    <row r="2756" spans="1:21" x14ac:dyDescent="0.25">
      <c r="A2756" t="s">
        <v>91</v>
      </c>
      <c r="B2756" t="s">
        <v>776</v>
      </c>
      <c r="C2756" t="s">
        <v>187</v>
      </c>
      <c r="D2756" t="s">
        <v>538</v>
      </c>
      <c r="F2756" t="s">
        <v>539</v>
      </c>
      <c r="G2756" t="s">
        <v>540</v>
      </c>
      <c r="H2756" t="s">
        <v>541</v>
      </c>
      <c r="I2756" t="s">
        <v>542</v>
      </c>
      <c r="J2756" t="s">
        <v>543</v>
      </c>
      <c r="K2756">
        <v>21</v>
      </c>
      <c r="L2756" t="s">
        <v>574</v>
      </c>
      <c r="M2756" t="s">
        <v>575</v>
      </c>
      <c r="N2756" t="s">
        <v>546</v>
      </c>
      <c r="O2756" t="s">
        <v>547</v>
      </c>
      <c r="P2756" t="s">
        <v>548</v>
      </c>
      <c r="Q2756" t="s">
        <v>549</v>
      </c>
      <c r="R2756" t="s">
        <v>558</v>
      </c>
      <c r="S2756" t="s">
        <v>559</v>
      </c>
      <c r="T2756" s="113">
        <v>767</v>
      </c>
      <c r="U2756" t="s">
        <v>578</v>
      </c>
    </row>
    <row r="2757" spans="1:21" x14ac:dyDescent="0.25">
      <c r="A2757" t="s">
        <v>91</v>
      </c>
      <c r="B2757" t="s">
        <v>776</v>
      </c>
      <c r="C2757" t="s">
        <v>187</v>
      </c>
      <c r="D2757" t="s">
        <v>538</v>
      </c>
      <c r="F2757" t="s">
        <v>539</v>
      </c>
      <c r="G2757" t="s">
        <v>540</v>
      </c>
      <c r="H2757" t="s">
        <v>541</v>
      </c>
      <c r="I2757" t="s">
        <v>542</v>
      </c>
      <c r="J2757" t="s">
        <v>543</v>
      </c>
      <c r="K2757">
        <v>21</v>
      </c>
      <c r="L2757" t="s">
        <v>574</v>
      </c>
      <c r="M2757" t="s">
        <v>575</v>
      </c>
      <c r="N2757" t="s">
        <v>546</v>
      </c>
      <c r="O2757" t="s">
        <v>547</v>
      </c>
      <c r="P2757" t="s">
        <v>548</v>
      </c>
      <c r="Q2757" t="s">
        <v>549</v>
      </c>
      <c r="R2757" t="s">
        <v>560</v>
      </c>
      <c r="S2757" t="s">
        <v>561</v>
      </c>
      <c r="T2757" s="113">
        <v>2042</v>
      </c>
      <c r="U2757" t="s">
        <v>578</v>
      </c>
    </row>
    <row r="2758" spans="1:21" x14ac:dyDescent="0.25">
      <c r="A2758" t="s">
        <v>91</v>
      </c>
      <c r="B2758" t="s">
        <v>776</v>
      </c>
      <c r="C2758" t="s">
        <v>187</v>
      </c>
      <c r="D2758" t="s">
        <v>538</v>
      </c>
      <c r="F2758" t="s">
        <v>539</v>
      </c>
      <c r="G2758" t="s">
        <v>540</v>
      </c>
      <c r="H2758" t="s">
        <v>541</v>
      </c>
      <c r="I2758" t="s">
        <v>542</v>
      </c>
      <c r="J2758" t="s">
        <v>543</v>
      </c>
      <c r="K2758">
        <v>21</v>
      </c>
      <c r="L2758" t="s">
        <v>574</v>
      </c>
      <c r="M2758" t="s">
        <v>575</v>
      </c>
      <c r="N2758" t="s">
        <v>546</v>
      </c>
      <c r="O2758" t="s">
        <v>547</v>
      </c>
      <c r="P2758" t="s">
        <v>548</v>
      </c>
      <c r="Q2758" t="s">
        <v>549</v>
      </c>
      <c r="R2758" t="s">
        <v>562</v>
      </c>
      <c r="S2758" t="s">
        <v>563</v>
      </c>
      <c r="T2758" s="113">
        <v>2281</v>
      </c>
      <c r="U2758" t="s">
        <v>578</v>
      </c>
    </row>
    <row r="2759" spans="1:21" x14ac:dyDescent="0.25">
      <c r="A2759" t="s">
        <v>91</v>
      </c>
      <c r="B2759" t="s">
        <v>776</v>
      </c>
      <c r="C2759" t="s">
        <v>187</v>
      </c>
      <c r="D2759" t="s">
        <v>538</v>
      </c>
      <c r="F2759" t="s">
        <v>539</v>
      </c>
      <c r="G2759" t="s">
        <v>540</v>
      </c>
      <c r="H2759" t="s">
        <v>541</v>
      </c>
      <c r="I2759" t="s">
        <v>542</v>
      </c>
      <c r="J2759" t="s">
        <v>543</v>
      </c>
      <c r="K2759">
        <v>21</v>
      </c>
      <c r="L2759" t="s">
        <v>574</v>
      </c>
      <c r="M2759" t="s">
        <v>575</v>
      </c>
      <c r="N2759" t="s">
        <v>546</v>
      </c>
      <c r="O2759" t="s">
        <v>547</v>
      </c>
      <c r="P2759" t="s">
        <v>548</v>
      </c>
      <c r="Q2759" t="s">
        <v>549</v>
      </c>
      <c r="R2759" t="s">
        <v>564</v>
      </c>
      <c r="S2759" t="s">
        <v>565</v>
      </c>
      <c r="T2759" s="113">
        <v>2758</v>
      </c>
      <c r="U2759" t="s">
        <v>578</v>
      </c>
    </row>
    <row r="2760" spans="1:21" x14ac:dyDescent="0.25">
      <c r="A2760" t="s">
        <v>91</v>
      </c>
      <c r="B2760" t="s">
        <v>776</v>
      </c>
      <c r="C2760" t="s">
        <v>187</v>
      </c>
      <c r="D2760" t="s">
        <v>538</v>
      </c>
      <c r="F2760" t="s">
        <v>539</v>
      </c>
      <c r="G2760" t="s">
        <v>540</v>
      </c>
      <c r="H2760" t="s">
        <v>541</v>
      </c>
      <c r="I2760" t="s">
        <v>542</v>
      </c>
      <c r="J2760" t="s">
        <v>543</v>
      </c>
      <c r="K2760">
        <v>21</v>
      </c>
      <c r="L2760" t="s">
        <v>574</v>
      </c>
      <c r="M2760" t="s">
        <v>575</v>
      </c>
      <c r="N2760" t="s">
        <v>546</v>
      </c>
      <c r="O2760" t="s">
        <v>547</v>
      </c>
      <c r="P2760" t="s">
        <v>548</v>
      </c>
      <c r="Q2760" t="s">
        <v>549</v>
      </c>
      <c r="R2760" t="s">
        <v>566</v>
      </c>
      <c r="S2760" t="s">
        <v>567</v>
      </c>
      <c r="T2760" s="113">
        <v>2084</v>
      </c>
      <c r="U2760" t="s">
        <v>578</v>
      </c>
    </row>
    <row r="2761" spans="1:21" x14ac:dyDescent="0.25">
      <c r="A2761" t="s">
        <v>91</v>
      </c>
      <c r="B2761" t="s">
        <v>776</v>
      </c>
      <c r="C2761" t="s">
        <v>187</v>
      </c>
      <c r="D2761" t="s">
        <v>538</v>
      </c>
      <c r="F2761" t="s">
        <v>539</v>
      </c>
      <c r="G2761" t="s">
        <v>540</v>
      </c>
      <c r="H2761" t="s">
        <v>541</v>
      </c>
      <c r="I2761" t="s">
        <v>542</v>
      </c>
      <c r="J2761" t="s">
        <v>543</v>
      </c>
      <c r="K2761">
        <v>21</v>
      </c>
      <c r="L2761" t="s">
        <v>574</v>
      </c>
      <c r="M2761" t="s">
        <v>575</v>
      </c>
      <c r="N2761" t="s">
        <v>546</v>
      </c>
      <c r="O2761" t="s">
        <v>547</v>
      </c>
      <c r="P2761" t="s">
        <v>548</v>
      </c>
      <c r="Q2761" t="s">
        <v>549</v>
      </c>
      <c r="R2761" t="s">
        <v>568</v>
      </c>
      <c r="S2761" t="s">
        <v>569</v>
      </c>
      <c r="T2761" s="113">
        <v>1966</v>
      </c>
      <c r="U2761" t="s">
        <v>578</v>
      </c>
    </row>
    <row r="2762" spans="1:21" x14ac:dyDescent="0.25">
      <c r="A2762" t="s">
        <v>91</v>
      </c>
      <c r="B2762" t="s">
        <v>776</v>
      </c>
      <c r="C2762" t="s">
        <v>187</v>
      </c>
      <c r="D2762" t="s">
        <v>538</v>
      </c>
      <c r="F2762" t="s">
        <v>539</v>
      </c>
      <c r="G2762" t="s">
        <v>540</v>
      </c>
      <c r="H2762" t="s">
        <v>541</v>
      </c>
      <c r="I2762" t="s">
        <v>542</v>
      </c>
      <c r="J2762" t="s">
        <v>543</v>
      </c>
      <c r="K2762">
        <v>21</v>
      </c>
      <c r="L2762" t="s">
        <v>576</v>
      </c>
      <c r="M2762" t="s">
        <v>547</v>
      </c>
      <c r="N2762" t="s">
        <v>546</v>
      </c>
      <c r="O2762" t="s">
        <v>547</v>
      </c>
      <c r="P2762" t="s">
        <v>548</v>
      </c>
      <c r="Q2762" t="s">
        <v>549</v>
      </c>
      <c r="R2762" t="s">
        <v>131</v>
      </c>
      <c r="S2762" t="s">
        <v>550</v>
      </c>
      <c r="T2762" s="113">
        <v>5356</v>
      </c>
      <c r="U2762" t="s">
        <v>578</v>
      </c>
    </row>
    <row r="2763" spans="1:21" x14ac:dyDescent="0.25">
      <c r="A2763" t="s">
        <v>91</v>
      </c>
      <c r="B2763" t="s">
        <v>776</v>
      </c>
      <c r="C2763" t="s">
        <v>187</v>
      </c>
      <c r="D2763" t="s">
        <v>538</v>
      </c>
      <c r="F2763" t="s">
        <v>539</v>
      </c>
      <c r="G2763" t="s">
        <v>540</v>
      </c>
      <c r="H2763" t="s">
        <v>541</v>
      </c>
      <c r="I2763" t="s">
        <v>542</v>
      </c>
      <c r="J2763" t="s">
        <v>543</v>
      </c>
      <c r="K2763">
        <v>21</v>
      </c>
      <c r="L2763" t="s">
        <v>576</v>
      </c>
      <c r="M2763" t="s">
        <v>547</v>
      </c>
      <c r="N2763" t="s">
        <v>546</v>
      </c>
      <c r="O2763" t="s">
        <v>547</v>
      </c>
      <c r="P2763" t="s">
        <v>548</v>
      </c>
      <c r="Q2763" t="s">
        <v>549</v>
      </c>
      <c r="R2763" t="s">
        <v>552</v>
      </c>
      <c r="S2763" t="s">
        <v>553</v>
      </c>
      <c r="T2763" s="113">
        <v>157</v>
      </c>
      <c r="U2763" t="s">
        <v>578</v>
      </c>
    </row>
    <row r="2764" spans="1:21" x14ac:dyDescent="0.25">
      <c r="A2764" t="s">
        <v>91</v>
      </c>
      <c r="B2764" t="s">
        <v>776</v>
      </c>
      <c r="C2764" t="s">
        <v>187</v>
      </c>
      <c r="D2764" t="s">
        <v>538</v>
      </c>
      <c r="F2764" t="s">
        <v>539</v>
      </c>
      <c r="G2764" t="s">
        <v>540</v>
      </c>
      <c r="H2764" t="s">
        <v>541</v>
      </c>
      <c r="I2764" t="s">
        <v>542</v>
      </c>
      <c r="J2764" t="s">
        <v>543</v>
      </c>
      <c r="K2764">
        <v>21</v>
      </c>
      <c r="L2764" t="s">
        <v>576</v>
      </c>
      <c r="M2764" t="s">
        <v>547</v>
      </c>
      <c r="N2764" t="s">
        <v>546</v>
      </c>
      <c r="O2764" t="s">
        <v>547</v>
      </c>
      <c r="P2764" t="s">
        <v>548</v>
      </c>
      <c r="Q2764" t="s">
        <v>549</v>
      </c>
      <c r="R2764" t="s">
        <v>554</v>
      </c>
      <c r="S2764" t="s">
        <v>555</v>
      </c>
      <c r="T2764" s="113">
        <v>515</v>
      </c>
      <c r="U2764" t="s">
        <v>578</v>
      </c>
    </row>
    <row r="2765" spans="1:21" x14ac:dyDescent="0.25">
      <c r="A2765" t="s">
        <v>91</v>
      </c>
      <c r="B2765" t="s">
        <v>776</v>
      </c>
      <c r="C2765" t="s">
        <v>187</v>
      </c>
      <c r="D2765" t="s">
        <v>538</v>
      </c>
      <c r="F2765" t="s">
        <v>539</v>
      </c>
      <c r="G2765" t="s">
        <v>540</v>
      </c>
      <c r="H2765" t="s">
        <v>541</v>
      </c>
      <c r="I2765" t="s">
        <v>542</v>
      </c>
      <c r="J2765" t="s">
        <v>543</v>
      </c>
      <c r="K2765">
        <v>21</v>
      </c>
      <c r="L2765" t="s">
        <v>576</v>
      </c>
      <c r="M2765" t="s">
        <v>547</v>
      </c>
      <c r="N2765" t="s">
        <v>546</v>
      </c>
      <c r="O2765" t="s">
        <v>547</v>
      </c>
      <c r="P2765" t="s">
        <v>548</v>
      </c>
      <c r="Q2765" t="s">
        <v>549</v>
      </c>
      <c r="R2765" t="s">
        <v>556</v>
      </c>
      <c r="S2765" t="s">
        <v>557</v>
      </c>
      <c r="T2765" s="113">
        <v>413</v>
      </c>
      <c r="U2765" t="s">
        <v>578</v>
      </c>
    </row>
    <row r="2766" spans="1:21" x14ac:dyDescent="0.25">
      <c r="A2766" t="s">
        <v>91</v>
      </c>
      <c r="B2766" t="s">
        <v>776</v>
      </c>
      <c r="C2766" t="s">
        <v>187</v>
      </c>
      <c r="D2766" t="s">
        <v>538</v>
      </c>
      <c r="F2766" t="s">
        <v>539</v>
      </c>
      <c r="G2766" t="s">
        <v>540</v>
      </c>
      <c r="H2766" t="s">
        <v>541</v>
      </c>
      <c r="I2766" t="s">
        <v>542</v>
      </c>
      <c r="J2766" t="s">
        <v>543</v>
      </c>
      <c r="K2766">
        <v>21</v>
      </c>
      <c r="L2766" t="s">
        <v>576</v>
      </c>
      <c r="M2766" t="s">
        <v>547</v>
      </c>
      <c r="N2766" t="s">
        <v>546</v>
      </c>
      <c r="O2766" t="s">
        <v>547</v>
      </c>
      <c r="P2766" t="s">
        <v>548</v>
      </c>
      <c r="Q2766" t="s">
        <v>549</v>
      </c>
      <c r="R2766" t="s">
        <v>558</v>
      </c>
      <c r="S2766" t="s">
        <v>559</v>
      </c>
      <c r="T2766" s="113">
        <v>557</v>
      </c>
      <c r="U2766" t="s">
        <v>578</v>
      </c>
    </row>
    <row r="2767" spans="1:21" x14ac:dyDescent="0.25">
      <c r="A2767" t="s">
        <v>91</v>
      </c>
      <c r="B2767" t="s">
        <v>776</v>
      </c>
      <c r="C2767" t="s">
        <v>187</v>
      </c>
      <c r="D2767" t="s">
        <v>538</v>
      </c>
      <c r="F2767" t="s">
        <v>539</v>
      </c>
      <c r="G2767" t="s">
        <v>540</v>
      </c>
      <c r="H2767" t="s">
        <v>541</v>
      </c>
      <c r="I2767" t="s">
        <v>542</v>
      </c>
      <c r="J2767" t="s">
        <v>543</v>
      </c>
      <c r="K2767">
        <v>21</v>
      </c>
      <c r="L2767" t="s">
        <v>576</v>
      </c>
      <c r="M2767" t="s">
        <v>547</v>
      </c>
      <c r="N2767" t="s">
        <v>546</v>
      </c>
      <c r="O2767" t="s">
        <v>547</v>
      </c>
      <c r="P2767" t="s">
        <v>548</v>
      </c>
      <c r="Q2767" t="s">
        <v>549</v>
      </c>
      <c r="R2767" t="s">
        <v>560</v>
      </c>
      <c r="S2767" t="s">
        <v>561</v>
      </c>
      <c r="T2767" s="113">
        <v>524</v>
      </c>
      <c r="U2767" t="s">
        <v>578</v>
      </c>
    </row>
    <row r="2768" spans="1:21" x14ac:dyDescent="0.25">
      <c r="A2768" t="s">
        <v>91</v>
      </c>
      <c r="B2768" t="s">
        <v>776</v>
      </c>
      <c r="C2768" t="s">
        <v>187</v>
      </c>
      <c r="D2768" t="s">
        <v>538</v>
      </c>
      <c r="F2768" t="s">
        <v>539</v>
      </c>
      <c r="G2768" t="s">
        <v>540</v>
      </c>
      <c r="H2768" t="s">
        <v>541</v>
      </c>
      <c r="I2768" t="s">
        <v>542</v>
      </c>
      <c r="J2768" t="s">
        <v>543</v>
      </c>
      <c r="K2768">
        <v>21</v>
      </c>
      <c r="L2768" t="s">
        <v>576</v>
      </c>
      <c r="M2768" t="s">
        <v>547</v>
      </c>
      <c r="N2768" t="s">
        <v>546</v>
      </c>
      <c r="O2768" t="s">
        <v>547</v>
      </c>
      <c r="P2768" t="s">
        <v>548</v>
      </c>
      <c r="Q2768" t="s">
        <v>549</v>
      </c>
      <c r="R2768" t="s">
        <v>562</v>
      </c>
      <c r="S2768" t="s">
        <v>563</v>
      </c>
      <c r="T2768" s="113">
        <v>1787</v>
      </c>
      <c r="U2768" t="s">
        <v>578</v>
      </c>
    </row>
    <row r="2769" spans="1:23" x14ac:dyDescent="0.25">
      <c r="A2769" t="s">
        <v>91</v>
      </c>
      <c r="B2769" t="s">
        <v>776</v>
      </c>
      <c r="C2769" t="s">
        <v>187</v>
      </c>
      <c r="D2769" t="s">
        <v>538</v>
      </c>
      <c r="F2769" t="s">
        <v>539</v>
      </c>
      <c r="G2769" t="s">
        <v>540</v>
      </c>
      <c r="H2769" t="s">
        <v>541</v>
      </c>
      <c r="I2769" t="s">
        <v>542</v>
      </c>
      <c r="J2769" t="s">
        <v>543</v>
      </c>
      <c r="K2769">
        <v>21</v>
      </c>
      <c r="L2769" t="s">
        <v>576</v>
      </c>
      <c r="M2769" t="s">
        <v>547</v>
      </c>
      <c r="N2769" t="s">
        <v>546</v>
      </c>
      <c r="O2769" t="s">
        <v>547</v>
      </c>
      <c r="P2769" t="s">
        <v>548</v>
      </c>
      <c r="Q2769" t="s">
        <v>549</v>
      </c>
      <c r="R2769" t="s">
        <v>564</v>
      </c>
      <c r="S2769" t="s">
        <v>565</v>
      </c>
      <c r="T2769" s="113">
        <v>284</v>
      </c>
      <c r="U2769" t="s">
        <v>578</v>
      </c>
    </row>
    <row r="2770" spans="1:23" x14ac:dyDescent="0.25">
      <c r="A2770" t="s">
        <v>91</v>
      </c>
      <c r="B2770" t="s">
        <v>776</v>
      </c>
      <c r="C2770" t="s">
        <v>187</v>
      </c>
      <c r="D2770" t="s">
        <v>538</v>
      </c>
      <c r="F2770" t="s">
        <v>539</v>
      </c>
      <c r="G2770" t="s">
        <v>540</v>
      </c>
      <c r="H2770" t="s">
        <v>541</v>
      </c>
      <c r="I2770" t="s">
        <v>542</v>
      </c>
      <c r="J2770" t="s">
        <v>543</v>
      </c>
      <c r="K2770">
        <v>21</v>
      </c>
      <c r="L2770" t="s">
        <v>576</v>
      </c>
      <c r="M2770" t="s">
        <v>547</v>
      </c>
      <c r="N2770" t="s">
        <v>546</v>
      </c>
      <c r="O2770" t="s">
        <v>547</v>
      </c>
      <c r="P2770" t="s">
        <v>548</v>
      </c>
      <c r="Q2770" t="s">
        <v>549</v>
      </c>
      <c r="R2770" t="s">
        <v>566</v>
      </c>
      <c r="S2770" t="s">
        <v>567</v>
      </c>
      <c r="T2770" s="113">
        <v>230</v>
      </c>
      <c r="U2770" t="s">
        <v>578</v>
      </c>
    </row>
    <row r="2771" spans="1:23" x14ac:dyDescent="0.25">
      <c r="A2771" t="s">
        <v>91</v>
      </c>
      <c r="B2771" t="s">
        <v>776</v>
      </c>
      <c r="C2771" t="s">
        <v>187</v>
      </c>
      <c r="D2771" t="s">
        <v>538</v>
      </c>
      <c r="F2771" t="s">
        <v>539</v>
      </c>
      <c r="G2771" t="s">
        <v>540</v>
      </c>
      <c r="H2771" t="s">
        <v>541</v>
      </c>
      <c r="I2771" t="s">
        <v>542</v>
      </c>
      <c r="J2771" t="s">
        <v>543</v>
      </c>
      <c r="K2771">
        <v>21</v>
      </c>
      <c r="L2771" t="s">
        <v>576</v>
      </c>
      <c r="M2771" t="s">
        <v>547</v>
      </c>
      <c r="N2771" t="s">
        <v>546</v>
      </c>
      <c r="O2771" t="s">
        <v>547</v>
      </c>
      <c r="P2771" t="s">
        <v>548</v>
      </c>
      <c r="Q2771" t="s">
        <v>549</v>
      </c>
      <c r="R2771" t="s">
        <v>568</v>
      </c>
      <c r="S2771" t="s">
        <v>569</v>
      </c>
      <c r="T2771" s="113">
        <v>889</v>
      </c>
      <c r="U2771" t="s">
        <v>578</v>
      </c>
    </row>
    <row r="2772" spans="1:23" x14ac:dyDescent="0.25">
      <c r="A2772" t="s">
        <v>777</v>
      </c>
      <c r="B2772" t="s">
        <v>778</v>
      </c>
      <c r="C2772" t="s">
        <v>187</v>
      </c>
      <c r="D2772" t="s">
        <v>538</v>
      </c>
      <c r="F2772" t="s">
        <v>539</v>
      </c>
      <c r="G2772" t="s">
        <v>540</v>
      </c>
      <c r="H2772" t="s">
        <v>541</v>
      </c>
      <c r="I2772" t="s">
        <v>542</v>
      </c>
      <c r="J2772" t="s">
        <v>543</v>
      </c>
      <c r="K2772">
        <v>21</v>
      </c>
      <c r="L2772" t="s">
        <v>544</v>
      </c>
      <c r="M2772" t="s">
        <v>545</v>
      </c>
      <c r="N2772" t="s">
        <v>546</v>
      </c>
      <c r="O2772" t="s">
        <v>547</v>
      </c>
      <c r="P2772" t="s">
        <v>548</v>
      </c>
      <c r="Q2772" t="s">
        <v>549</v>
      </c>
      <c r="R2772" t="s">
        <v>131</v>
      </c>
      <c r="S2772" t="s">
        <v>550</v>
      </c>
      <c r="T2772" s="113">
        <v>19587</v>
      </c>
      <c r="U2772" t="s">
        <v>639</v>
      </c>
    </row>
    <row r="2773" spans="1:23" x14ac:dyDescent="0.25">
      <c r="A2773" t="s">
        <v>777</v>
      </c>
      <c r="B2773" t="s">
        <v>778</v>
      </c>
      <c r="C2773" t="s">
        <v>187</v>
      </c>
      <c r="D2773" t="s">
        <v>538</v>
      </c>
      <c r="F2773" t="s">
        <v>539</v>
      </c>
      <c r="G2773" t="s">
        <v>540</v>
      </c>
      <c r="H2773" t="s">
        <v>541</v>
      </c>
      <c r="I2773" t="s">
        <v>542</v>
      </c>
      <c r="J2773" t="s">
        <v>543</v>
      </c>
      <c r="K2773">
        <v>21</v>
      </c>
      <c r="L2773" t="s">
        <v>544</v>
      </c>
      <c r="M2773" t="s">
        <v>545</v>
      </c>
      <c r="N2773" t="s">
        <v>546</v>
      </c>
      <c r="O2773" t="s">
        <v>547</v>
      </c>
      <c r="P2773" t="s">
        <v>548</v>
      </c>
      <c r="Q2773" t="s">
        <v>549</v>
      </c>
      <c r="R2773" t="s">
        <v>552</v>
      </c>
      <c r="S2773" t="s">
        <v>553</v>
      </c>
      <c r="T2773" s="113">
        <v>1174</v>
      </c>
      <c r="U2773" t="s">
        <v>639</v>
      </c>
    </row>
    <row r="2774" spans="1:23" x14ac:dyDescent="0.25">
      <c r="A2774" t="s">
        <v>777</v>
      </c>
      <c r="B2774" t="s">
        <v>778</v>
      </c>
      <c r="C2774" t="s">
        <v>187</v>
      </c>
      <c r="D2774" t="s">
        <v>538</v>
      </c>
      <c r="F2774" t="s">
        <v>539</v>
      </c>
      <c r="G2774" t="s">
        <v>540</v>
      </c>
      <c r="H2774" t="s">
        <v>541</v>
      </c>
      <c r="I2774" t="s">
        <v>542</v>
      </c>
      <c r="J2774" t="s">
        <v>543</v>
      </c>
      <c r="K2774">
        <v>21</v>
      </c>
      <c r="L2774" t="s">
        <v>544</v>
      </c>
      <c r="M2774" t="s">
        <v>545</v>
      </c>
      <c r="N2774" t="s">
        <v>546</v>
      </c>
      <c r="O2774" t="s">
        <v>547</v>
      </c>
      <c r="P2774" t="s">
        <v>548</v>
      </c>
      <c r="Q2774" t="s">
        <v>549</v>
      </c>
      <c r="R2774" t="s">
        <v>554</v>
      </c>
      <c r="S2774" t="s">
        <v>555</v>
      </c>
      <c r="T2774" s="113">
        <v>1345</v>
      </c>
      <c r="U2774" t="s">
        <v>639</v>
      </c>
    </row>
    <row r="2775" spans="1:23" x14ac:dyDescent="0.25">
      <c r="A2775" t="s">
        <v>777</v>
      </c>
      <c r="B2775" t="s">
        <v>778</v>
      </c>
      <c r="C2775" t="s">
        <v>187</v>
      </c>
      <c r="D2775" t="s">
        <v>538</v>
      </c>
      <c r="F2775" t="s">
        <v>539</v>
      </c>
      <c r="G2775" t="s">
        <v>540</v>
      </c>
      <c r="H2775" t="s">
        <v>541</v>
      </c>
      <c r="I2775" t="s">
        <v>542</v>
      </c>
      <c r="J2775" t="s">
        <v>543</v>
      </c>
      <c r="K2775">
        <v>21</v>
      </c>
      <c r="L2775" t="s">
        <v>544</v>
      </c>
      <c r="M2775" t="s">
        <v>545</v>
      </c>
      <c r="N2775" t="s">
        <v>546</v>
      </c>
      <c r="O2775" t="s">
        <v>547</v>
      </c>
      <c r="P2775" t="s">
        <v>548</v>
      </c>
      <c r="Q2775" t="s">
        <v>549</v>
      </c>
      <c r="R2775" t="s">
        <v>556</v>
      </c>
      <c r="S2775" t="s">
        <v>557</v>
      </c>
      <c r="T2775" s="113">
        <v>1149</v>
      </c>
      <c r="U2775" t="s">
        <v>639</v>
      </c>
    </row>
    <row r="2776" spans="1:23" x14ac:dyDescent="0.25">
      <c r="A2776" t="s">
        <v>777</v>
      </c>
      <c r="B2776" t="s">
        <v>778</v>
      </c>
      <c r="C2776" t="s">
        <v>187</v>
      </c>
      <c r="D2776" t="s">
        <v>538</v>
      </c>
      <c r="F2776" t="s">
        <v>539</v>
      </c>
      <c r="G2776" t="s">
        <v>540</v>
      </c>
      <c r="H2776" t="s">
        <v>541</v>
      </c>
      <c r="I2776" t="s">
        <v>542</v>
      </c>
      <c r="J2776" t="s">
        <v>543</v>
      </c>
      <c r="K2776">
        <v>21</v>
      </c>
      <c r="L2776" t="s">
        <v>544</v>
      </c>
      <c r="M2776" t="s">
        <v>545</v>
      </c>
      <c r="N2776" t="s">
        <v>546</v>
      </c>
      <c r="O2776" t="s">
        <v>547</v>
      </c>
      <c r="P2776" t="s">
        <v>548</v>
      </c>
      <c r="Q2776" t="s">
        <v>549</v>
      </c>
      <c r="R2776" t="s">
        <v>558</v>
      </c>
      <c r="S2776" t="s">
        <v>559</v>
      </c>
      <c r="T2776" s="113">
        <v>1.4</v>
      </c>
      <c r="U2776" t="s">
        <v>639</v>
      </c>
    </row>
    <row r="2777" spans="1:23" x14ac:dyDescent="0.25">
      <c r="A2777" t="s">
        <v>777</v>
      </c>
      <c r="B2777" t="s">
        <v>778</v>
      </c>
      <c r="C2777" t="s">
        <v>187</v>
      </c>
      <c r="D2777" t="s">
        <v>538</v>
      </c>
      <c r="F2777" t="s">
        <v>539</v>
      </c>
      <c r="G2777" t="s">
        <v>540</v>
      </c>
      <c r="H2777" t="s">
        <v>541</v>
      </c>
      <c r="I2777" t="s">
        <v>542</v>
      </c>
      <c r="J2777" t="s">
        <v>543</v>
      </c>
      <c r="K2777">
        <v>21</v>
      </c>
      <c r="L2777" t="s">
        <v>544</v>
      </c>
      <c r="M2777" t="s">
        <v>545</v>
      </c>
      <c r="N2777" t="s">
        <v>546</v>
      </c>
      <c r="O2777" t="s">
        <v>547</v>
      </c>
      <c r="P2777" t="s">
        <v>548</v>
      </c>
      <c r="Q2777" t="s">
        <v>549</v>
      </c>
      <c r="R2777" t="s">
        <v>560</v>
      </c>
      <c r="S2777" t="s">
        <v>561</v>
      </c>
      <c r="T2777" s="113">
        <v>2587</v>
      </c>
      <c r="U2777" t="s">
        <v>639</v>
      </c>
    </row>
    <row r="2778" spans="1:23" x14ac:dyDescent="0.25">
      <c r="A2778" t="s">
        <v>777</v>
      </c>
      <c r="B2778" t="s">
        <v>778</v>
      </c>
      <c r="C2778" t="s">
        <v>187</v>
      </c>
      <c r="D2778" t="s">
        <v>538</v>
      </c>
      <c r="F2778" t="s">
        <v>539</v>
      </c>
      <c r="G2778" t="s">
        <v>540</v>
      </c>
      <c r="H2778" t="s">
        <v>541</v>
      </c>
      <c r="I2778" t="s">
        <v>542</v>
      </c>
      <c r="J2778" t="s">
        <v>543</v>
      </c>
      <c r="K2778">
        <v>21</v>
      </c>
      <c r="L2778" t="s">
        <v>544</v>
      </c>
      <c r="M2778" t="s">
        <v>545</v>
      </c>
      <c r="N2778" t="s">
        <v>546</v>
      </c>
      <c r="O2778" t="s">
        <v>547</v>
      </c>
      <c r="P2778" t="s">
        <v>548</v>
      </c>
      <c r="Q2778" t="s">
        <v>549</v>
      </c>
      <c r="R2778" t="s">
        <v>562</v>
      </c>
      <c r="S2778" t="s">
        <v>563</v>
      </c>
      <c r="T2778" s="113">
        <v>0.435</v>
      </c>
      <c r="U2778" t="s">
        <v>639</v>
      </c>
    </row>
    <row r="2779" spans="1:23" x14ac:dyDescent="0.25">
      <c r="A2779" t="s">
        <v>777</v>
      </c>
      <c r="B2779" t="s">
        <v>778</v>
      </c>
      <c r="C2779" t="s">
        <v>187</v>
      </c>
      <c r="D2779" t="s">
        <v>538</v>
      </c>
      <c r="F2779" t="s">
        <v>539</v>
      </c>
      <c r="G2779" t="s">
        <v>540</v>
      </c>
      <c r="H2779" t="s">
        <v>541</v>
      </c>
      <c r="I2779" t="s">
        <v>542</v>
      </c>
      <c r="J2779" t="s">
        <v>543</v>
      </c>
      <c r="K2779">
        <v>21</v>
      </c>
      <c r="L2779" t="s">
        <v>544</v>
      </c>
      <c r="M2779" t="s">
        <v>545</v>
      </c>
      <c r="N2779" t="s">
        <v>546</v>
      </c>
      <c r="O2779" t="s">
        <v>547</v>
      </c>
      <c r="P2779" t="s">
        <v>548</v>
      </c>
      <c r="Q2779" t="s">
        <v>549</v>
      </c>
      <c r="R2779" t="s">
        <v>564</v>
      </c>
      <c r="S2779" t="s">
        <v>565</v>
      </c>
      <c r="T2779" s="113">
        <v>1.71</v>
      </c>
      <c r="U2779" t="s">
        <v>639</v>
      </c>
    </row>
    <row r="2780" spans="1:23" x14ac:dyDescent="0.25">
      <c r="A2780" t="s">
        <v>777</v>
      </c>
      <c r="B2780" t="s">
        <v>778</v>
      </c>
      <c r="C2780" t="s">
        <v>187</v>
      </c>
      <c r="D2780" t="s">
        <v>538</v>
      </c>
      <c r="F2780" t="s">
        <v>539</v>
      </c>
      <c r="G2780" t="s">
        <v>540</v>
      </c>
      <c r="H2780" t="s">
        <v>541</v>
      </c>
      <c r="I2780" t="s">
        <v>542</v>
      </c>
      <c r="J2780" t="s">
        <v>543</v>
      </c>
      <c r="K2780">
        <v>21</v>
      </c>
      <c r="L2780" t="s">
        <v>544</v>
      </c>
      <c r="M2780" t="s">
        <v>545</v>
      </c>
      <c r="N2780" t="s">
        <v>546</v>
      </c>
      <c r="O2780" t="s">
        <v>547</v>
      </c>
      <c r="P2780" t="s">
        <v>548</v>
      </c>
      <c r="Q2780" t="s">
        <v>549</v>
      </c>
      <c r="R2780" t="s">
        <v>566</v>
      </c>
      <c r="S2780" t="s">
        <v>567</v>
      </c>
      <c r="T2780" s="113">
        <v>0.27400000000000002</v>
      </c>
      <c r="U2780" t="s">
        <v>639</v>
      </c>
    </row>
    <row r="2781" spans="1:23" x14ac:dyDescent="0.25">
      <c r="A2781" t="s">
        <v>777</v>
      </c>
      <c r="B2781" t="s">
        <v>778</v>
      </c>
      <c r="C2781" t="s">
        <v>187</v>
      </c>
      <c r="D2781" t="s">
        <v>538</v>
      </c>
      <c r="F2781" t="s">
        <v>539</v>
      </c>
      <c r="G2781" t="s">
        <v>540</v>
      </c>
      <c r="H2781" t="s">
        <v>541</v>
      </c>
      <c r="I2781" t="s">
        <v>542</v>
      </c>
      <c r="J2781" t="s">
        <v>543</v>
      </c>
      <c r="K2781">
        <v>21</v>
      </c>
      <c r="L2781" t="s">
        <v>544</v>
      </c>
      <c r="M2781" t="s">
        <v>545</v>
      </c>
      <c r="N2781" t="s">
        <v>546</v>
      </c>
      <c r="O2781" t="s">
        <v>547</v>
      </c>
      <c r="P2781" t="s">
        <v>548</v>
      </c>
      <c r="Q2781" t="s">
        <v>549</v>
      </c>
      <c r="R2781" t="s">
        <v>568</v>
      </c>
      <c r="S2781" t="s">
        <v>569</v>
      </c>
      <c r="T2781" s="113">
        <v>5443</v>
      </c>
      <c r="U2781" t="s">
        <v>639</v>
      </c>
    </row>
    <row r="2782" spans="1:23" x14ac:dyDescent="0.25">
      <c r="A2782" t="s">
        <v>777</v>
      </c>
      <c r="B2782" t="s">
        <v>778</v>
      </c>
      <c r="C2782" t="s">
        <v>187</v>
      </c>
      <c r="D2782" t="s">
        <v>538</v>
      </c>
      <c r="F2782" t="s">
        <v>539</v>
      </c>
      <c r="G2782" t="s">
        <v>540</v>
      </c>
      <c r="H2782" t="s">
        <v>541</v>
      </c>
      <c r="I2782" t="s">
        <v>542</v>
      </c>
      <c r="J2782" t="s">
        <v>543</v>
      </c>
      <c r="K2782">
        <v>21</v>
      </c>
      <c r="L2782" t="s">
        <v>544</v>
      </c>
      <c r="M2782" t="s">
        <v>545</v>
      </c>
      <c r="N2782" t="s">
        <v>546</v>
      </c>
      <c r="O2782" t="s">
        <v>547</v>
      </c>
      <c r="P2782" t="s">
        <v>548</v>
      </c>
      <c r="Q2782" t="s">
        <v>549</v>
      </c>
      <c r="R2782" t="s">
        <v>572</v>
      </c>
      <c r="S2782" t="s">
        <v>573</v>
      </c>
      <c r="T2782" s="113">
        <v>4.07</v>
      </c>
      <c r="U2782" t="s">
        <v>639</v>
      </c>
    </row>
    <row r="2783" spans="1:23" s="47" customFormat="1" x14ac:dyDescent="0.25">
      <c r="A2783" s="47" t="s">
        <v>381</v>
      </c>
      <c r="B2783" s="47" t="s">
        <v>779</v>
      </c>
      <c r="C2783" s="47" t="s">
        <v>187</v>
      </c>
      <c r="D2783" s="47" t="s">
        <v>538</v>
      </c>
      <c r="F2783" s="47" t="s">
        <v>539</v>
      </c>
      <c r="G2783" s="47" t="s">
        <v>540</v>
      </c>
      <c r="H2783" s="47" t="s">
        <v>541</v>
      </c>
      <c r="I2783" s="47" t="s">
        <v>542</v>
      </c>
      <c r="J2783" s="47" t="s">
        <v>543</v>
      </c>
      <c r="K2783" s="47">
        <v>21</v>
      </c>
      <c r="L2783" s="47" t="s">
        <v>544</v>
      </c>
      <c r="M2783" s="47" t="s">
        <v>545</v>
      </c>
      <c r="N2783" s="47" t="s">
        <v>546</v>
      </c>
      <c r="O2783" s="47" t="s">
        <v>547</v>
      </c>
      <c r="P2783" s="47" t="s">
        <v>548</v>
      </c>
      <c r="Q2783" s="47" t="s">
        <v>549</v>
      </c>
      <c r="R2783" s="47" t="s">
        <v>131</v>
      </c>
      <c r="S2783" s="47" t="s">
        <v>550</v>
      </c>
      <c r="T2783" s="114">
        <v>20904.7</v>
      </c>
      <c r="U2783" s="47" t="s">
        <v>780</v>
      </c>
      <c r="V2783" s="53" t="s">
        <v>858</v>
      </c>
      <c r="W2783" s="114">
        <f>SUM(T2784:T2786)</f>
        <v>6614.8</v>
      </c>
    </row>
    <row r="2784" spans="1:23" s="47" customFormat="1" x14ac:dyDescent="0.25">
      <c r="A2784" s="47" t="s">
        <v>381</v>
      </c>
      <c r="B2784" s="47" t="s">
        <v>779</v>
      </c>
      <c r="C2784" s="47" t="s">
        <v>187</v>
      </c>
      <c r="D2784" s="47" t="s">
        <v>538</v>
      </c>
      <c r="F2784" s="47" t="s">
        <v>539</v>
      </c>
      <c r="G2784" s="47" t="s">
        <v>540</v>
      </c>
      <c r="H2784" s="47" t="s">
        <v>541</v>
      </c>
      <c r="I2784" s="47" t="s">
        <v>542</v>
      </c>
      <c r="J2784" s="47" t="s">
        <v>543</v>
      </c>
      <c r="K2784" s="47">
        <v>21</v>
      </c>
      <c r="L2784" s="47" t="s">
        <v>544</v>
      </c>
      <c r="M2784" s="47" t="s">
        <v>545</v>
      </c>
      <c r="N2784" s="47" t="s">
        <v>546</v>
      </c>
      <c r="O2784" s="47" t="s">
        <v>547</v>
      </c>
      <c r="P2784" s="47" t="s">
        <v>548</v>
      </c>
      <c r="Q2784" s="47" t="s">
        <v>549</v>
      </c>
      <c r="R2784" s="47" t="s">
        <v>552</v>
      </c>
      <c r="S2784" s="47" t="s">
        <v>553</v>
      </c>
      <c r="T2784" s="114">
        <v>1589.8</v>
      </c>
      <c r="U2784" s="47" t="s">
        <v>780</v>
      </c>
      <c r="V2784" s="53" t="s">
        <v>859</v>
      </c>
      <c r="W2784" s="114">
        <f>SUM(T2787:T2792)</f>
        <v>14289.9</v>
      </c>
    </row>
    <row r="2785" spans="1:23" s="47" customFormat="1" x14ac:dyDescent="0.25">
      <c r="A2785" s="47" t="s">
        <v>381</v>
      </c>
      <c r="B2785" s="47" t="s">
        <v>779</v>
      </c>
      <c r="C2785" s="47" t="s">
        <v>187</v>
      </c>
      <c r="D2785" s="47" t="s">
        <v>538</v>
      </c>
      <c r="F2785" s="47" t="s">
        <v>539</v>
      </c>
      <c r="G2785" s="47" t="s">
        <v>540</v>
      </c>
      <c r="H2785" s="47" t="s">
        <v>541</v>
      </c>
      <c r="I2785" s="47" t="s">
        <v>542</v>
      </c>
      <c r="J2785" s="47" t="s">
        <v>543</v>
      </c>
      <c r="K2785" s="47">
        <v>21</v>
      </c>
      <c r="L2785" s="47" t="s">
        <v>544</v>
      </c>
      <c r="M2785" s="47" t="s">
        <v>545</v>
      </c>
      <c r="N2785" s="47" t="s">
        <v>546</v>
      </c>
      <c r="O2785" s="47" t="s">
        <v>547</v>
      </c>
      <c r="P2785" s="47" t="s">
        <v>548</v>
      </c>
      <c r="Q2785" s="47" t="s">
        <v>549</v>
      </c>
      <c r="R2785" s="47" t="s">
        <v>554</v>
      </c>
      <c r="S2785" s="47" t="s">
        <v>555</v>
      </c>
      <c r="T2785" s="114">
        <v>2634.3</v>
      </c>
      <c r="U2785" s="47" t="s">
        <v>780</v>
      </c>
      <c r="V2785" s="53" t="s">
        <v>862</v>
      </c>
      <c r="W2785" s="114">
        <f>SUM(T2784:T2792)</f>
        <v>20904.699999999997</v>
      </c>
    </row>
    <row r="2786" spans="1:23" s="47" customFormat="1" x14ac:dyDescent="0.25">
      <c r="A2786" s="47" t="s">
        <v>381</v>
      </c>
      <c r="B2786" s="47" t="s">
        <v>779</v>
      </c>
      <c r="C2786" s="47" t="s">
        <v>187</v>
      </c>
      <c r="D2786" s="47" t="s">
        <v>538</v>
      </c>
      <c r="F2786" s="47" t="s">
        <v>539</v>
      </c>
      <c r="G2786" s="47" t="s">
        <v>540</v>
      </c>
      <c r="H2786" s="47" t="s">
        <v>541</v>
      </c>
      <c r="I2786" s="47" t="s">
        <v>542</v>
      </c>
      <c r="J2786" s="47" t="s">
        <v>543</v>
      </c>
      <c r="K2786" s="47">
        <v>21</v>
      </c>
      <c r="L2786" s="47" t="s">
        <v>544</v>
      </c>
      <c r="M2786" s="47" t="s">
        <v>545</v>
      </c>
      <c r="N2786" s="47" t="s">
        <v>546</v>
      </c>
      <c r="O2786" s="47" t="s">
        <v>547</v>
      </c>
      <c r="P2786" s="47" t="s">
        <v>548</v>
      </c>
      <c r="Q2786" s="47" t="s">
        <v>549</v>
      </c>
      <c r="R2786" s="47" t="s">
        <v>556</v>
      </c>
      <c r="S2786" s="47" t="s">
        <v>557</v>
      </c>
      <c r="T2786" s="114">
        <v>2390.6999999999998</v>
      </c>
      <c r="U2786" s="47" t="s">
        <v>780</v>
      </c>
      <c r="V2786" s="53"/>
      <c r="W2786" s="114"/>
    </row>
    <row r="2787" spans="1:23" s="47" customFormat="1" x14ac:dyDescent="0.25">
      <c r="A2787" s="47" t="s">
        <v>381</v>
      </c>
      <c r="B2787" s="47" t="s">
        <v>779</v>
      </c>
      <c r="C2787" s="47" t="s">
        <v>187</v>
      </c>
      <c r="D2787" s="47" t="s">
        <v>538</v>
      </c>
      <c r="F2787" s="47" t="s">
        <v>539</v>
      </c>
      <c r="G2787" s="47" t="s">
        <v>540</v>
      </c>
      <c r="H2787" s="47" t="s">
        <v>541</v>
      </c>
      <c r="I2787" s="47" t="s">
        <v>542</v>
      </c>
      <c r="J2787" s="47" t="s">
        <v>543</v>
      </c>
      <c r="K2787" s="47">
        <v>21</v>
      </c>
      <c r="L2787" s="47" t="s">
        <v>544</v>
      </c>
      <c r="M2787" s="47" t="s">
        <v>545</v>
      </c>
      <c r="N2787" s="47" t="s">
        <v>546</v>
      </c>
      <c r="O2787" s="47" t="s">
        <v>547</v>
      </c>
      <c r="P2787" s="47" t="s">
        <v>548</v>
      </c>
      <c r="Q2787" s="47" t="s">
        <v>549</v>
      </c>
      <c r="R2787" s="47" t="s">
        <v>558</v>
      </c>
      <c r="S2787" s="47" t="s">
        <v>559</v>
      </c>
      <c r="T2787" s="114">
        <v>759.7</v>
      </c>
      <c r="U2787" s="47" t="s">
        <v>780</v>
      </c>
      <c r="V2787" s="53"/>
      <c r="W2787" s="114"/>
    </row>
    <row r="2788" spans="1:23" s="47" customFormat="1" x14ac:dyDescent="0.25">
      <c r="A2788" s="47" t="s">
        <v>381</v>
      </c>
      <c r="B2788" s="47" t="s">
        <v>779</v>
      </c>
      <c r="C2788" s="47" t="s">
        <v>187</v>
      </c>
      <c r="D2788" s="47" t="s">
        <v>538</v>
      </c>
      <c r="F2788" s="47" t="s">
        <v>539</v>
      </c>
      <c r="G2788" s="47" t="s">
        <v>540</v>
      </c>
      <c r="H2788" s="47" t="s">
        <v>541</v>
      </c>
      <c r="I2788" s="47" t="s">
        <v>542</v>
      </c>
      <c r="J2788" s="47" t="s">
        <v>543</v>
      </c>
      <c r="K2788" s="47">
        <v>21</v>
      </c>
      <c r="L2788" s="47" t="s">
        <v>544</v>
      </c>
      <c r="M2788" s="47" t="s">
        <v>545</v>
      </c>
      <c r="N2788" s="47" t="s">
        <v>546</v>
      </c>
      <c r="O2788" s="47" t="s">
        <v>547</v>
      </c>
      <c r="P2788" s="47" t="s">
        <v>548</v>
      </c>
      <c r="Q2788" s="47" t="s">
        <v>549</v>
      </c>
      <c r="R2788" s="47" t="s">
        <v>560</v>
      </c>
      <c r="S2788" s="47" t="s">
        <v>561</v>
      </c>
      <c r="T2788" s="114">
        <v>2846.8</v>
      </c>
      <c r="U2788" s="47" t="s">
        <v>780</v>
      </c>
      <c r="V2788" s="53"/>
      <c r="W2788" s="114"/>
    </row>
    <row r="2789" spans="1:23" s="47" customFormat="1" x14ac:dyDescent="0.25">
      <c r="A2789" s="47" t="s">
        <v>381</v>
      </c>
      <c r="B2789" s="47" t="s">
        <v>779</v>
      </c>
      <c r="C2789" s="47" t="s">
        <v>187</v>
      </c>
      <c r="D2789" s="47" t="s">
        <v>538</v>
      </c>
      <c r="F2789" s="47" t="s">
        <v>539</v>
      </c>
      <c r="G2789" s="47" t="s">
        <v>540</v>
      </c>
      <c r="H2789" s="47" t="s">
        <v>541</v>
      </c>
      <c r="I2789" s="47" t="s">
        <v>542</v>
      </c>
      <c r="J2789" s="47" t="s">
        <v>543</v>
      </c>
      <c r="K2789" s="47">
        <v>21</v>
      </c>
      <c r="L2789" s="47" t="s">
        <v>544</v>
      </c>
      <c r="M2789" s="47" t="s">
        <v>545</v>
      </c>
      <c r="N2789" s="47" t="s">
        <v>546</v>
      </c>
      <c r="O2789" s="47" t="s">
        <v>547</v>
      </c>
      <c r="P2789" s="47" t="s">
        <v>548</v>
      </c>
      <c r="Q2789" s="47" t="s">
        <v>549</v>
      </c>
      <c r="R2789" s="47" t="s">
        <v>562</v>
      </c>
      <c r="S2789" s="47" t="s">
        <v>563</v>
      </c>
      <c r="T2789" s="114">
        <v>270.39999999999998</v>
      </c>
      <c r="U2789" s="47" t="s">
        <v>780</v>
      </c>
      <c r="V2789" s="53"/>
      <c r="W2789" s="114"/>
    </row>
    <row r="2790" spans="1:23" s="47" customFormat="1" x14ac:dyDescent="0.25">
      <c r="A2790" s="47" t="s">
        <v>381</v>
      </c>
      <c r="B2790" s="47" t="s">
        <v>779</v>
      </c>
      <c r="C2790" s="47" t="s">
        <v>187</v>
      </c>
      <c r="D2790" s="47" t="s">
        <v>538</v>
      </c>
      <c r="F2790" s="47" t="s">
        <v>539</v>
      </c>
      <c r="G2790" s="47" t="s">
        <v>540</v>
      </c>
      <c r="H2790" s="47" t="s">
        <v>541</v>
      </c>
      <c r="I2790" s="47" t="s">
        <v>542</v>
      </c>
      <c r="J2790" s="47" t="s">
        <v>543</v>
      </c>
      <c r="K2790" s="47">
        <v>21</v>
      </c>
      <c r="L2790" s="47" t="s">
        <v>544</v>
      </c>
      <c r="M2790" s="47" t="s">
        <v>545</v>
      </c>
      <c r="N2790" s="47" t="s">
        <v>546</v>
      </c>
      <c r="O2790" s="47" t="s">
        <v>547</v>
      </c>
      <c r="P2790" s="47" t="s">
        <v>548</v>
      </c>
      <c r="Q2790" s="47" t="s">
        <v>549</v>
      </c>
      <c r="R2790" s="47" t="s">
        <v>564</v>
      </c>
      <c r="S2790" s="47" t="s">
        <v>565</v>
      </c>
      <c r="T2790" s="114">
        <v>2624.3</v>
      </c>
      <c r="U2790" s="47" t="s">
        <v>780</v>
      </c>
      <c r="V2790" s="53"/>
      <c r="W2790" s="114"/>
    </row>
    <row r="2791" spans="1:23" s="47" customFormat="1" x14ac:dyDescent="0.25">
      <c r="A2791" s="47" t="s">
        <v>381</v>
      </c>
      <c r="B2791" s="47" t="s">
        <v>779</v>
      </c>
      <c r="C2791" s="47" t="s">
        <v>187</v>
      </c>
      <c r="D2791" s="47" t="s">
        <v>538</v>
      </c>
      <c r="F2791" s="47" t="s">
        <v>539</v>
      </c>
      <c r="G2791" s="47" t="s">
        <v>540</v>
      </c>
      <c r="H2791" s="47" t="s">
        <v>541</v>
      </c>
      <c r="I2791" s="47" t="s">
        <v>542</v>
      </c>
      <c r="J2791" s="47" t="s">
        <v>543</v>
      </c>
      <c r="K2791" s="47">
        <v>21</v>
      </c>
      <c r="L2791" s="47" t="s">
        <v>544</v>
      </c>
      <c r="M2791" s="47" t="s">
        <v>545</v>
      </c>
      <c r="N2791" s="47" t="s">
        <v>546</v>
      </c>
      <c r="O2791" s="47" t="s">
        <v>547</v>
      </c>
      <c r="P2791" s="47" t="s">
        <v>548</v>
      </c>
      <c r="Q2791" s="47" t="s">
        <v>549</v>
      </c>
      <c r="R2791" s="47" t="s">
        <v>566</v>
      </c>
      <c r="S2791" s="47" t="s">
        <v>567</v>
      </c>
      <c r="T2791" s="114">
        <v>2624.3</v>
      </c>
      <c r="U2791" s="47" t="s">
        <v>780</v>
      </c>
      <c r="V2791" s="53"/>
      <c r="W2791" s="114"/>
    </row>
    <row r="2792" spans="1:23" s="47" customFormat="1" x14ac:dyDescent="0.25">
      <c r="A2792" s="47" t="s">
        <v>381</v>
      </c>
      <c r="B2792" s="47" t="s">
        <v>779</v>
      </c>
      <c r="C2792" s="47" t="s">
        <v>187</v>
      </c>
      <c r="D2792" s="47" t="s">
        <v>538</v>
      </c>
      <c r="F2792" s="47" t="s">
        <v>539</v>
      </c>
      <c r="G2792" s="47" t="s">
        <v>540</v>
      </c>
      <c r="H2792" s="47" t="s">
        <v>541</v>
      </c>
      <c r="I2792" s="47" t="s">
        <v>542</v>
      </c>
      <c r="J2792" s="47" t="s">
        <v>543</v>
      </c>
      <c r="K2792" s="47">
        <v>21</v>
      </c>
      <c r="L2792" s="47" t="s">
        <v>544</v>
      </c>
      <c r="M2792" s="47" t="s">
        <v>545</v>
      </c>
      <c r="N2792" s="47" t="s">
        <v>546</v>
      </c>
      <c r="O2792" s="47" t="s">
        <v>547</v>
      </c>
      <c r="P2792" s="47" t="s">
        <v>548</v>
      </c>
      <c r="Q2792" s="47" t="s">
        <v>549</v>
      </c>
      <c r="R2792" s="47" t="s">
        <v>568</v>
      </c>
      <c r="S2792" s="47" t="s">
        <v>569</v>
      </c>
      <c r="T2792" s="114">
        <v>5164.3999999999996</v>
      </c>
      <c r="U2792" s="47" t="s">
        <v>780</v>
      </c>
      <c r="V2792" s="53"/>
      <c r="W2792" s="114"/>
    </row>
    <row r="2793" spans="1:23" x14ac:dyDescent="0.25">
      <c r="A2793" t="s">
        <v>381</v>
      </c>
      <c r="B2793" t="s">
        <v>779</v>
      </c>
      <c r="C2793" t="s">
        <v>187</v>
      </c>
      <c r="D2793" t="s">
        <v>538</v>
      </c>
      <c r="F2793" t="s">
        <v>539</v>
      </c>
      <c r="G2793" t="s">
        <v>540</v>
      </c>
      <c r="H2793" t="s">
        <v>541</v>
      </c>
      <c r="I2793" t="s">
        <v>542</v>
      </c>
      <c r="J2793" t="s">
        <v>543</v>
      </c>
      <c r="K2793">
        <v>21</v>
      </c>
      <c r="L2793" t="s">
        <v>574</v>
      </c>
      <c r="M2793" t="s">
        <v>575</v>
      </c>
      <c r="N2793" t="s">
        <v>546</v>
      </c>
      <c r="O2793" t="s">
        <v>547</v>
      </c>
      <c r="P2793" t="s">
        <v>548</v>
      </c>
      <c r="Q2793" t="s">
        <v>549</v>
      </c>
      <c r="R2793" t="s">
        <v>131</v>
      </c>
      <c r="S2793" t="s">
        <v>550</v>
      </c>
      <c r="T2793" s="113">
        <v>10764.8</v>
      </c>
      <c r="U2793" t="s">
        <v>780</v>
      </c>
    </row>
    <row r="2794" spans="1:23" x14ac:dyDescent="0.25">
      <c r="A2794" t="s">
        <v>381</v>
      </c>
      <c r="B2794" t="s">
        <v>779</v>
      </c>
      <c r="C2794" t="s">
        <v>187</v>
      </c>
      <c r="D2794" t="s">
        <v>538</v>
      </c>
      <c r="F2794" t="s">
        <v>539</v>
      </c>
      <c r="G2794" t="s">
        <v>540</v>
      </c>
      <c r="H2794" t="s">
        <v>541</v>
      </c>
      <c r="I2794" t="s">
        <v>542</v>
      </c>
      <c r="J2794" t="s">
        <v>543</v>
      </c>
      <c r="K2794">
        <v>21</v>
      </c>
      <c r="L2794" t="s">
        <v>574</v>
      </c>
      <c r="M2794" t="s">
        <v>575</v>
      </c>
      <c r="N2794" t="s">
        <v>546</v>
      </c>
      <c r="O2794" t="s">
        <v>547</v>
      </c>
      <c r="P2794" t="s">
        <v>548</v>
      </c>
      <c r="Q2794" t="s">
        <v>549</v>
      </c>
      <c r="R2794" t="s">
        <v>552</v>
      </c>
      <c r="S2794" t="s">
        <v>553</v>
      </c>
      <c r="T2794" s="113">
        <v>963.4</v>
      </c>
      <c r="U2794" t="s">
        <v>780</v>
      </c>
    </row>
    <row r="2795" spans="1:23" x14ac:dyDescent="0.25">
      <c r="A2795" t="s">
        <v>381</v>
      </c>
      <c r="B2795" t="s">
        <v>779</v>
      </c>
      <c r="C2795" t="s">
        <v>187</v>
      </c>
      <c r="D2795" t="s">
        <v>538</v>
      </c>
      <c r="F2795" t="s">
        <v>539</v>
      </c>
      <c r="G2795" t="s">
        <v>540</v>
      </c>
      <c r="H2795" t="s">
        <v>541</v>
      </c>
      <c r="I2795" t="s">
        <v>542</v>
      </c>
      <c r="J2795" t="s">
        <v>543</v>
      </c>
      <c r="K2795">
        <v>21</v>
      </c>
      <c r="L2795" t="s">
        <v>574</v>
      </c>
      <c r="M2795" t="s">
        <v>575</v>
      </c>
      <c r="N2795" t="s">
        <v>546</v>
      </c>
      <c r="O2795" t="s">
        <v>547</v>
      </c>
      <c r="P2795" t="s">
        <v>548</v>
      </c>
      <c r="Q2795" t="s">
        <v>549</v>
      </c>
      <c r="R2795" t="s">
        <v>554</v>
      </c>
      <c r="S2795" t="s">
        <v>555</v>
      </c>
      <c r="T2795" s="113">
        <v>951.7</v>
      </c>
      <c r="U2795" t="s">
        <v>780</v>
      </c>
    </row>
    <row r="2796" spans="1:23" x14ac:dyDescent="0.25">
      <c r="A2796" t="s">
        <v>381</v>
      </c>
      <c r="B2796" t="s">
        <v>779</v>
      </c>
      <c r="C2796" t="s">
        <v>187</v>
      </c>
      <c r="D2796" t="s">
        <v>538</v>
      </c>
      <c r="F2796" t="s">
        <v>539</v>
      </c>
      <c r="G2796" t="s">
        <v>540</v>
      </c>
      <c r="H2796" t="s">
        <v>541</v>
      </c>
      <c r="I2796" t="s">
        <v>542</v>
      </c>
      <c r="J2796" t="s">
        <v>543</v>
      </c>
      <c r="K2796">
        <v>21</v>
      </c>
      <c r="L2796" t="s">
        <v>574</v>
      </c>
      <c r="M2796" t="s">
        <v>575</v>
      </c>
      <c r="N2796" t="s">
        <v>546</v>
      </c>
      <c r="O2796" t="s">
        <v>547</v>
      </c>
      <c r="P2796" t="s">
        <v>548</v>
      </c>
      <c r="Q2796" t="s">
        <v>549</v>
      </c>
      <c r="R2796" t="s">
        <v>556</v>
      </c>
      <c r="S2796" t="s">
        <v>557</v>
      </c>
      <c r="T2796" s="113">
        <v>844.9</v>
      </c>
      <c r="U2796" t="s">
        <v>780</v>
      </c>
    </row>
    <row r="2797" spans="1:23" x14ac:dyDescent="0.25">
      <c r="A2797" t="s">
        <v>381</v>
      </c>
      <c r="B2797" t="s">
        <v>779</v>
      </c>
      <c r="C2797" t="s">
        <v>187</v>
      </c>
      <c r="D2797" t="s">
        <v>538</v>
      </c>
      <c r="F2797" t="s">
        <v>539</v>
      </c>
      <c r="G2797" t="s">
        <v>540</v>
      </c>
      <c r="H2797" t="s">
        <v>541</v>
      </c>
      <c r="I2797" t="s">
        <v>542</v>
      </c>
      <c r="J2797" t="s">
        <v>543</v>
      </c>
      <c r="K2797">
        <v>21</v>
      </c>
      <c r="L2797" t="s">
        <v>574</v>
      </c>
      <c r="M2797" t="s">
        <v>575</v>
      </c>
      <c r="N2797" t="s">
        <v>546</v>
      </c>
      <c r="O2797" t="s">
        <v>547</v>
      </c>
      <c r="P2797" t="s">
        <v>548</v>
      </c>
      <c r="Q2797" t="s">
        <v>549</v>
      </c>
      <c r="R2797" t="s">
        <v>558</v>
      </c>
      <c r="S2797" t="s">
        <v>559</v>
      </c>
      <c r="T2797" s="113">
        <v>129.30000000000001</v>
      </c>
      <c r="U2797" t="s">
        <v>780</v>
      </c>
    </row>
    <row r="2798" spans="1:23" x14ac:dyDescent="0.25">
      <c r="A2798" t="s">
        <v>381</v>
      </c>
      <c r="B2798" t="s">
        <v>779</v>
      </c>
      <c r="C2798" t="s">
        <v>187</v>
      </c>
      <c r="D2798" t="s">
        <v>538</v>
      </c>
      <c r="F2798" t="s">
        <v>539</v>
      </c>
      <c r="G2798" t="s">
        <v>540</v>
      </c>
      <c r="H2798" t="s">
        <v>541</v>
      </c>
      <c r="I2798" t="s">
        <v>542</v>
      </c>
      <c r="J2798" t="s">
        <v>543</v>
      </c>
      <c r="K2798">
        <v>21</v>
      </c>
      <c r="L2798" t="s">
        <v>574</v>
      </c>
      <c r="M2798" t="s">
        <v>575</v>
      </c>
      <c r="N2798" t="s">
        <v>546</v>
      </c>
      <c r="O2798" t="s">
        <v>547</v>
      </c>
      <c r="P2798" t="s">
        <v>548</v>
      </c>
      <c r="Q2798" t="s">
        <v>549</v>
      </c>
      <c r="R2798" t="s">
        <v>560</v>
      </c>
      <c r="S2798" t="s">
        <v>561</v>
      </c>
      <c r="T2798" s="113">
        <v>897.7</v>
      </c>
      <c r="U2798" t="s">
        <v>780</v>
      </c>
    </row>
    <row r="2799" spans="1:23" x14ac:dyDescent="0.25">
      <c r="A2799" t="s">
        <v>381</v>
      </c>
      <c r="B2799" t="s">
        <v>779</v>
      </c>
      <c r="C2799" t="s">
        <v>187</v>
      </c>
      <c r="D2799" t="s">
        <v>538</v>
      </c>
      <c r="F2799" t="s">
        <v>539</v>
      </c>
      <c r="G2799" t="s">
        <v>540</v>
      </c>
      <c r="H2799" t="s">
        <v>541</v>
      </c>
      <c r="I2799" t="s">
        <v>542</v>
      </c>
      <c r="J2799" t="s">
        <v>543</v>
      </c>
      <c r="K2799">
        <v>21</v>
      </c>
      <c r="L2799" t="s">
        <v>574</v>
      </c>
      <c r="M2799" t="s">
        <v>575</v>
      </c>
      <c r="N2799" t="s">
        <v>546</v>
      </c>
      <c r="O2799" t="s">
        <v>547</v>
      </c>
      <c r="P2799" t="s">
        <v>548</v>
      </c>
      <c r="Q2799" t="s">
        <v>549</v>
      </c>
      <c r="R2799" t="s">
        <v>562</v>
      </c>
      <c r="S2799" t="s">
        <v>563</v>
      </c>
      <c r="T2799" s="113">
        <v>155.19999999999999</v>
      </c>
      <c r="U2799" t="s">
        <v>780</v>
      </c>
    </row>
    <row r="2800" spans="1:23" x14ac:dyDescent="0.25">
      <c r="A2800" t="s">
        <v>381</v>
      </c>
      <c r="B2800" t="s">
        <v>779</v>
      </c>
      <c r="C2800" t="s">
        <v>187</v>
      </c>
      <c r="D2800" t="s">
        <v>538</v>
      </c>
      <c r="F2800" t="s">
        <v>539</v>
      </c>
      <c r="G2800" t="s">
        <v>540</v>
      </c>
      <c r="H2800" t="s">
        <v>541</v>
      </c>
      <c r="I2800" t="s">
        <v>542</v>
      </c>
      <c r="J2800" t="s">
        <v>543</v>
      </c>
      <c r="K2800">
        <v>21</v>
      </c>
      <c r="L2800" t="s">
        <v>574</v>
      </c>
      <c r="M2800" t="s">
        <v>575</v>
      </c>
      <c r="N2800" t="s">
        <v>546</v>
      </c>
      <c r="O2800" t="s">
        <v>547</v>
      </c>
      <c r="P2800" t="s">
        <v>548</v>
      </c>
      <c r="Q2800" t="s">
        <v>549</v>
      </c>
      <c r="R2800" t="s">
        <v>564</v>
      </c>
      <c r="S2800" t="s">
        <v>565</v>
      </c>
      <c r="T2800" s="113">
        <v>2251.4</v>
      </c>
      <c r="U2800" t="s">
        <v>780</v>
      </c>
    </row>
    <row r="2801" spans="1:24" x14ac:dyDescent="0.25">
      <c r="A2801" t="s">
        <v>381</v>
      </c>
      <c r="B2801" t="s">
        <v>779</v>
      </c>
      <c r="C2801" t="s">
        <v>187</v>
      </c>
      <c r="D2801" t="s">
        <v>538</v>
      </c>
      <c r="F2801" t="s">
        <v>539</v>
      </c>
      <c r="G2801" t="s">
        <v>540</v>
      </c>
      <c r="H2801" t="s">
        <v>541</v>
      </c>
      <c r="I2801" t="s">
        <v>542</v>
      </c>
      <c r="J2801" t="s">
        <v>543</v>
      </c>
      <c r="K2801">
        <v>21</v>
      </c>
      <c r="L2801" t="s">
        <v>574</v>
      </c>
      <c r="M2801" t="s">
        <v>575</v>
      </c>
      <c r="N2801" t="s">
        <v>546</v>
      </c>
      <c r="O2801" t="s">
        <v>547</v>
      </c>
      <c r="P2801" t="s">
        <v>548</v>
      </c>
      <c r="Q2801" t="s">
        <v>549</v>
      </c>
      <c r="R2801" t="s">
        <v>566</v>
      </c>
      <c r="S2801" t="s">
        <v>567</v>
      </c>
      <c r="T2801" s="113">
        <v>2066.8000000000002</v>
      </c>
      <c r="U2801" t="s">
        <v>780</v>
      </c>
    </row>
    <row r="2802" spans="1:24" x14ac:dyDescent="0.25">
      <c r="A2802" t="s">
        <v>381</v>
      </c>
      <c r="B2802" t="s">
        <v>779</v>
      </c>
      <c r="C2802" t="s">
        <v>187</v>
      </c>
      <c r="D2802" t="s">
        <v>538</v>
      </c>
      <c r="F2802" t="s">
        <v>539</v>
      </c>
      <c r="G2802" t="s">
        <v>540</v>
      </c>
      <c r="H2802" t="s">
        <v>541</v>
      </c>
      <c r="I2802" t="s">
        <v>542</v>
      </c>
      <c r="J2802" t="s">
        <v>543</v>
      </c>
      <c r="K2802">
        <v>21</v>
      </c>
      <c r="L2802" t="s">
        <v>574</v>
      </c>
      <c r="M2802" t="s">
        <v>575</v>
      </c>
      <c r="N2802" t="s">
        <v>546</v>
      </c>
      <c r="O2802" t="s">
        <v>547</v>
      </c>
      <c r="P2802" t="s">
        <v>548</v>
      </c>
      <c r="Q2802" t="s">
        <v>549</v>
      </c>
      <c r="R2802" t="s">
        <v>568</v>
      </c>
      <c r="S2802" t="s">
        <v>569</v>
      </c>
      <c r="T2802" s="113">
        <v>2504.4</v>
      </c>
      <c r="U2802" t="s">
        <v>780</v>
      </c>
    </row>
    <row r="2803" spans="1:24" x14ac:dyDescent="0.25">
      <c r="A2803" t="s">
        <v>381</v>
      </c>
      <c r="B2803" t="s">
        <v>779</v>
      </c>
      <c r="C2803" t="s">
        <v>187</v>
      </c>
      <c r="D2803" t="s">
        <v>538</v>
      </c>
      <c r="F2803" t="s">
        <v>539</v>
      </c>
      <c r="G2803" t="s">
        <v>540</v>
      </c>
      <c r="H2803" t="s">
        <v>541</v>
      </c>
      <c r="I2803" t="s">
        <v>542</v>
      </c>
      <c r="J2803" t="s">
        <v>543</v>
      </c>
      <c r="K2803">
        <v>21</v>
      </c>
      <c r="L2803" t="s">
        <v>576</v>
      </c>
      <c r="M2803" t="s">
        <v>547</v>
      </c>
      <c r="N2803" t="s">
        <v>546</v>
      </c>
      <c r="O2803" t="s">
        <v>547</v>
      </c>
      <c r="P2803" t="s">
        <v>548</v>
      </c>
      <c r="Q2803" t="s">
        <v>549</v>
      </c>
      <c r="R2803" t="s">
        <v>131</v>
      </c>
      <c r="S2803" t="s">
        <v>550</v>
      </c>
      <c r="T2803" s="113">
        <v>10139.9</v>
      </c>
      <c r="U2803" t="s">
        <v>780</v>
      </c>
    </row>
    <row r="2804" spans="1:24" x14ac:dyDescent="0.25">
      <c r="A2804" t="s">
        <v>381</v>
      </c>
      <c r="B2804" t="s">
        <v>779</v>
      </c>
      <c r="C2804" t="s">
        <v>187</v>
      </c>
      <c r="D2804" t="s">
        <v>538</v>
      </c>
      <c r="F2804" t="s">
        <v>539</v>
      </c>
      <c r="G2804" t="s">
        <v>540</v>
      </c>
      <c r="H2804" t="s">
        <v>541</v>
      </c>
      <c r="I2804" t="s">
        <v>542</v>
      </c>
      <c r="J2804" t="s">
        <v>543</v>
      </c>
      <c r="K2804">
        <v>21</v>
      </c>
      <c r="L2804" t="s">
        <v>576</v>
      </c>
      <c r="M2804" t="s">
        <v>547</v>
      </c>
      <c r="N2804" t="s">
        <v>546</v>
      </c>
      <c r="O2804" t="s">
        <v>547</v>
      </c>
      <c r="P2804" t="s">
        <v>548</v>
      </c>
      <c r="Q2804" t="s">
        <v>549</v>
      </c>
      <c r="R2804" t="s">
        <v>552</v>
      </c>
      <c r="S2804" t="s">
        <v>553</v>
      </c>
      <c r="T2804" s="113">
        <v>626.4</v>
      </c>
      <c r="U2804" t="s">
        <v>780</v>
      </c>
    </row>
    <row r="2805" spans="1:24" x14ac:dyDescent="0.25">
      <c r="A2805" t="s">
        <v>381</v>
      </c>
      <c r="B2805" t="s">
        <v>779</v>
      </c>
      <c r="C2805" t="s">
        <v>187</v>
      </c>
      <c r="D2805" t="s">
        <v>538</v>
      </c>
      <c r="F2805" t="s">
        <v>539</v>
      </c>
      <c r="G2805" t="s">
        <v>540</v>
      </c>
      <c r="H2805" t="s">
        <v>541</v>
      </c>
      <c r="I2805" t="s">
        <v>542</v>
      </c>
      <c r="J2805" t="s">
        <v>543</v>
      </c>
      <c r="K2805">
        <v>21</v>
      </c>
      <c r="L2805" t="s">
        <v>576</v>
      </c>
      <c r="M2805" t="s">
        <v>547</v>
      </c>
      <c r="N2805" t="s">
        <v>546</v>
      </c>
      <c r="O2805" t="s">
        <v>547</v>
      </c>
      <c r="P2805" t="s">
        <v>548</v>
      </c>
      <c r="Q2805" t="s">
        <v>549</v>
      </c>
      <c r="R2805" t="s">
        <v>554</v>
      </c>
      <c r="S2805" t="s">
        <v>555</v>
      </c>
      <c r="T2805" s="113">
        <v>1682.6</v>
      </c>
      <c r="U2805" t="s">
        <v>780</v>
      </c>
    </row>
    <row r="2806" spans="1:24" x14ac:dyDescent="0.25">
      <c r="A2806" t="s">
        <v>381</v>
      </c>
      <c r="B2806" t="s">
        <v>779</v>
      </c>
      <c r="C2806" t="s">
        <v>187</v>
      </c>
      <c r="D2806" t="s">
        <v>538</v>
      </c>
      <c r="F2806" t="s">
        <v>539</v>
      </c>
      <c r="G2806" t="s">
        <v>540</v>
      </c>
      <c r="H2806" t="s">
        <v>541</v>
      </c>
      <c r="I2806" t="s">
        <v>542</v>
      </c>
      <c r="J2806" t="s">
        <v>543</v>
      </c>
      <c r="K2806">
        <v>21</v>
      </c>
      <c r="L2806" t="s">
        <v>576</v>
      </c>
      <c r="M2806" t="s">
        <v>547</v>
      </c>
      <c r="N2806" t="s">
        <v>546</v>
      </c>
      <c r="O2806" t="s">
        <v>547</v>
      </c>
      <c r="P2806" t="s">
        <v>548</v>
      </c>
      <c r="Q2806" t="s">
        <v>549</v>
      </c>
      <c r="R2806" t="s">
        <v>556</v>
      </c>
      <c r="S2806" t="s">
        <v>557</v>
      </c>
      <c r="T2806" s="113">
        <v>1545.8</v>
      </c>
      <c r="U2806" t="s">
        <v>780</v>
      </c>
    </row>
    <row r="2807" spans="1:24" x14ac:dyDescent="0.25">
      <c r="A2807" t="s">
        <v>381</v>
      </c>
      <c r="B2807" t="s">
        <v>779</v>
      </c>
      <c r="C2807" t="s">
        <v>187</v>
      </c>
      <c r="D2807" t="s">
        <v>538</v>
      </c>
      <c r="F2807" t="s">
        <v>539</v>
      </c>
      <c r="G2807" t="s">
        <v>540</v>
      </c>
      <c r="H2807" t="s">
        <v>541</v>
      </c>
      <c r="I2807" t="s">
        <v>542</v>
      </c>
      <c r="J2807" t="s">
        <v>543</v>
      </c>
      <c r="K2807">
        <v>21</v>
      </c>
      <c r="L2807" t="s">
        <v>576</v>
      </c>
      <c r="M2807" t="s">
        <v>547</v>
      </c>
      <c r="N2807" t="s">
        <v>546</v>
      </c>
      <c r="O2807" t="s">
        <v>547</v>
      </c>
      <c r="P2807" t="s">
        <v>548</v>
      </c>
      <c r="Q2807" t="s">
        <v>549</v>
      </c>
      <c r="R2807" t="s">
        <v>558</v>
      </c>
      <c r="S2807" t="s">
        <v>559</v>
      </c>
      <c r="T2807" s="113">
        <v>630.4</v>
      </c>
      <c r="U2807" t="s">
        <v>780</v>
      </c>
    </row>
    <row r="2808" spans="1:24" x14ac:dyDescent="0.25">
      <c r="A2808" t="s">
        <v>381</v>
      </c>
      <c r="B2808" t="s">
        <v>779</v>
      </c>
      <c r="C2808" t="s">
        <v>187</v>
      </c>
      <c r="D2808" t="s">
        <v>538</v>
      </c>
      <c r="F2808" t="s">
        <v>539</v>
      </c>
      <c r="G2808" t="s">
        <v>540</v>
      </c>
      <c r="H2808" t="s">
        <v>541</v>
      </c>
      <c r="I2808" t="s">
        <v>542</v>
      </c>
      <c r="J2808" t="s">
        <v>543</v>
      </c>
      <c r="K2808">
        <v>21</v>
      </c>
      <c r="L2808" t="s">
        <v>576</v>
      </c>
      <c r="M2808" t="s">
        <v>547</v>
      </c>
      <c r="N2808" t="s">
        <v>546</v>
      </c>
      <c r="O2808" t="s">
        <v>547</v>
      </c>
      <c r="P2808" t="s">
        <v>548</v>
      </c>
      <c r="Q2808" t="s">
        <v>549</v>
      </c>
      <c r="R2808" t="s">
        <v>560</v>
      </c>
      <c r="S2808" t="s">
        <v>561</v>
      </c>
      <c r="T2808" s="113">
        <v>1949.1</v>
      </c>
      <c r="U2808" t="s">
        <v>780</v>
      </c>
    </row>
    <row r="2809" spans="1:24" x14ac:dyDescent="0.25">
      <c r="A2809" t="s">
        <v>381</v>
      </c>
      <c r="B2809" t="s">
        <v>779</v>
      </c>
      <c r="C2809" t="s">
        <v>187</v>
      </c>
      <c r="D2809" t="s">
        <v>538</v>
      </c>
      <c r="F2809" t="s">
        <v>539</v>
      </c>
      <c r="G2809" t="s">
        <v>540</v>
      </c>
      <c r="H2809" t="s">
        <v>541</v>
      </c>
      <c r="I2809" t="s">
        <v>542</v>
      </c>
      <c r="J2809" t="s">
        <v>543</v>
      </c>
      <c r="K2809">
        <v>21</v>
      </c>
      <c r="L2809" t="s">
        <v>576</v>
      </c>
      <c r="M2809" t="s">
        <v>547</v>
      </c>
      <c r="N2809" t="s">
        <v>546</v>
      </c>
      <c r="O2809" t="s">
        <v>547</v>
      </c>
      <c r="P2809" t="s">
        <v>548</v>
      </c>
      <c r="Q2809" t="s">
        <v>549</v>
      </c>
      <c r="R2809" t="s">
        <v>562</v>
      </c>
      <c r="S2809" t="s">
        <v>563</v>
      </c>
      <c r="T2809" s="113">
        <v>115.2</v>
      </c>
      <c r="U2809" t="s">
        <v>780</v>
      </c>
    </row>
    <row r="2810" spans="1:24" x14ac:dyDescent="0.25">
      <c r="A2810" t="s">
        <v>381</v>
      </c>
      <c r="B2810" t="s">
        <v>779</v>
      </c>
      <c r="C2810" t="s">
        <v>187</v>
      </c>
      <c r="D2810" t="s">
        <v>538</v>
      </c>
      <c r="F2810" t="s">
        <v>539</v>
      </c>
      <c r="G2810" t="s">
        <v>540</v>
      </c>
      <c r="H2810" t="s">
        <v>541</v>
      </c>
      <c r="I2810" t="s">
        <v>542</v>
      </c>
      <c r="J2810" t="s">
        <v>543</v>
      </c>
      <c r="K2810">
        <v>21</v>
      </c>
      <c r="L2810" t="s">
        <v>576</v>
      </c>
      <c r="M2810" t="s">
        <v>547</v>
      </c>
      <c r="N2810" t="s">
        <v>546</v>
      </c>
      <c r="O2810" t="s">
        <v>547</v>
      </c>
      <c r="P2810" t="s">
        <v>548</v>
      </c>
      <c r="Q2810" t="s">
        <v>549</v>
      </c>
      <c r="R2810" t="s">
        <v>564</v>
      </c>
      <c r="S2810" t="s">
        <v>565</v>
      </c>
      <c r="T2810" s="113">
        <v>372.9</v>
      </c>
      <c r="U2810" t="s">
        <v>780</v>
      </c>
    </row>
    <row r="2811" spans="1:24" x14ac:dyDescent="0.25">
      <c r="A2811" t="s">
        <v>381</v>
      </c>
      <c r="B2811" t="s">
        <v>779</v>
      </c>
      <c r="C2811" t="s">
        <v>187</v>
      </c>
      <c r="D2811" t="s">
        <v>538</v>
      </c>
      <c r="F2811" t="s">
        <v>539</v>
      </c>
      <c r="G2811" t="s">
        <v>540</v>
      </c>
      <c r="H2811" t="s">
        <v>541</v>
      </c>
      <c r="I2811" t="s">
        <v>542</v>
      </c>
      <c r="J2811" t="s">
        <v>543</v>
      </c>
      <c r="K2811">
        <v>21</v>
      </c>
      <c r="L2811" t="s">
        <v>576</v>
      </c>
      <c r="M2811" t="s">
        <v>547</v>
      </c>
      <c r="N2811" t="s">
        <v>546</v>
      </c>
      <c r="O2811" t="s">
        <v>547</v>
      </c>
      <c r="P2811" t="s">
        <v>548</v>
      </c>
      <c r="Q2811" t="s">
        <v>549</v>
      </c>
      <c r="R2811" t="s">
        <v>566</v>
      </c>
      <c r="S2811" t="s">
        <v>567</v>
      </c>
      <c r="T2811" s="113">
        <v>557.5</v>
      </c>
      <c r="U2811" t="s">
        <v>780</v>
      </c>
    </row>
    <row r="2812" spans="1:24" x14ac:dyDescent="0.25">
      <c r="A2812" t="s">
        <v>381</v>
      </c>
      <c r="B2812" t="s">
        <v>779</v>
      </c>
      <c r="C2812" t="s">
        <v>187</v>
      </c>
      <c r="D2812" t="s">
        <v>538</v>
      </c>
      <c r="F2812" t="s">
        <v>539</v>
      </c>
      <c r="G2812" t="s">
        <v>540</v>
      </c>
      <c r="H2812" t="s">
        <v>541</v>
      </c>
      <c r="I2812" t="s">
        <v>542</v>
      </c>
      <c r="J2812" t="s">
        <v>543</v>
      </c>
      <c r="K2812">
        <v>21</v>
      </c>
      <c r="L2812" t="s">
        <v>576</v>
      </c>
      <c r="M2812" t="s">
        <v>547</v>
      </c>
      <c r="N2812" t="s">
        <v>546</v>
      </c>
      <c r="O2812" t="s">
        <v>547</v>
      </c>
      <c r="P2812" t="s">
        <v>548</v>
      </c>
      <c r="Q2812" t="s">
        <v>549</v>
      </c>
      <c r="R2812" t="s">
        <v>568</v>
      </c>
      <c r="S2812" t="s">
        <v>569</v>
      </c>
      <c r="T2812" s="113">
        <v>2660</v>
      </c>
      <c r="U2812" t="s">
        <v>780</v>
      </c>
    </row>
    <row r="2813" spans="1:24" s="47" customFormat="1" x14ac:dyDescent="0.25">
      <c r="A2813" s="47" t="s">
        <v>117</v>
      </c>
      <c r="B2813" s="47" t="s">
        <v>781</v>
      </c>
      <c r="C2813" s="47" t="s">
        <v>187</v>
      </c>
      <c r="D2813" s="47" t="s">
        <v>538</v>
      </c>
      <c r="F2813" s="47" t="s">
        <v>539</v>
      </c>
      <c r="G2813" s="47" t="s">
        <v>540</v>
      </c>
      <c r="H2813" s="47" t="s">
        <v>541</v>
      </c>
      <c r="I2813" s="47" t="s">
        <v>542</v>
      </c>
      <c r="J2813" s="47" t="s">
        <v>543</v>
      </c>
      <c r="K2813" s="47">
        <v>21</v>
      </c>
      <c r="L2813" s="47" t="s">
        <v>544</v>
      </c>
      <c r="M2813" s="47" t="s">
        <v>545</v>
      </c>
      <c r="N2813" s="47" t="s">
        <v>546</v>
      </c>
      <c r="O2813" s="47" t="s">
        <v>547</v>
      </c>
      <c r="P2813" s="47" t="s">
        <v>548</v>
      </c>
      <c r="Q2813" s="47" t="s">
        <v>549</v>
      </c>
      <c r="R2813" s="47" t="s">
        <v>131</v>
      </c>
      <c r="S2813" s="47" t="s">
        <v>550</v>
      </c>
      <c r="T2813" s="114">
        <v>29100</v>
      </c>
      <c r="U2813" s="47" t="s">
        <v>782</v>
      </c>
      <c r="V2813" s="53" t="s">
        <v>858</v>
      </c>
      <c r="W2813" s="114">
        <f>SUM(T2814:T2816)*(1+T2823/(T2813-T2823))</f>
        <v>12217.105535258839</v>
      </c>
    </row>
    <row r="2814" spans="1:24" s="47" customFormat="1" x14ac:dyDescent="0.25">
      <c r="A2814" s="47" t="s">
        <v>117</v>
      </c>
      <c r="B2814" s="47" t="s">
        <v>781</v>
      </c>
      <c r="C2814" s="47" t="s">
        <v>187</v>
      </c>
      <c r="D2814" s="47" t="s">
        <v>538</v>
      </c>
      <c r="F2814" s="47" t="s">
        <v>539</v>
      </c>
      <c r="G2814" s="47" t="s">
        <v>540</v>
      </c>
      <c r="H2814" s="47" t="s">
        <v>541</v>
      </c>
      <c r="I2814" s="47" t="s">
        <v>542</v>
      </c>
      <c r="J2814" s="47" t="s">
        <v>543</v>
      </c>
      <c r="K2814" s="47">
        <v>21</v>
      </c>
      <c r="L2814" s="47" t="s">
        <v>544</v>
      </c>
      <c r="M2814" s="47" t="s">
        <v>545</v>
      </c>
      <c r="N2814" s="47" t="s">
        <v>546</v>
      </c>
      <c r="O2814" s="47" t="s">
        <v>547</v>
      </c>
      <c r="P2814" s="47" t="s">
        <v>548</v>
      </c>
      <c r="Q2814" s="47" t="s">
        <v>549</v>
      </c>
      <c r="R2814" s="47" t="s">
        <v>552</v>
      </c>
      <c r="S2814" s="47" t="s">
        <v>553</v>
      </c>
      <c r="T2814" s="114">
        <v>4356</v>
      </c>
      <c r="U2814" s="47" t="s">
        <v>782</v>
      </c>
      <c r="V2814" s="53" t="s">
        <v>859</v>
      </c>
      <c r="W2814" s="114">
        <f>SUM(T2817:T2822)*(1+T2823/(T2813-T2823))</f>
        <v>16882.894464741159</v>
      </c>
    </row>
    <row r="2815" spans="1:24" s="47" customFormat="1" x14ac:dyDescent="0.25">
      <c r="A2815" s="47" t="s">
        <v>117</v>
      </c>
      <c r="B2815" s="47" t="s">
        <v>781</v>
      </c>
      <c r="C2815" s="47" t="s">
        <v>187</v>
      </c>
      <c r="D2815" s="47" t="s">
        <v>538</v>
      </c>
      <c r="F2815" s="47" t="s">
        <v>539</v>
      </c>
      <c r="G2815" s="47" t="s">
        <v>540</v>
      </c>
      <c r="H2815" s="47" t="s">
        <v>541</v>
      </c>
      <c r="I2815" s="47" t="s">
        <v>542</v>
      </c>
      <c r="J2815" s="47" t="s">
        <v>543</v>
      </c>
      <c r="K2815" s="47">
        <v>21</v>
      </c>
      <c r="L2815" s="47" t="s">
        <v>544</v>
      </c>
      <c r="M2815" s="47" t="s">
        <v>545</v>
      </c>
      <c r="N2815" s="47" t="s">
        <v>546</v>
      </c>
      <c r="O2815" s="47" t="s">
        <v>547</v>
      </c>
      <c r="P2815" s="47" t="s">
        <v>548</v>
      </c>
      <c r="Q2815" s="47" t="s">
        <v>549</v>
      </c>
      <c r="R2815" s="47" t="s">
        <v>554</v>
      </c>
      <c r="S2815" s="47" t="s">
        <v>555</v>
      </c>
      <c r="T2815" s="114">
        <v>3769</v>
      </c>
      <c r="U2815" s="47" t="s">
        <v>782</v>
      </c>
      <c r="V2815" s="53" t="s">
        <v>862</v>
      </c>
      <c r="W2815" s="114">
        <f>SUM(T2814:T2823)</f>
        <v>29100</v>
      </c>
      <c r="X2815" s="114"/>
    </row>
    <row r="2816" spans="1:24" s="47" customFormat="1" x14ac:dyDescent="0.25">
      <c r="A2816" s="47" t="s">
        <v>117</v>
      </c>
      <c r="B2816" s="47" t="s">
        <v>781</v>
      </c>
      <c r="C2816" s="47" t="s">
        <v>187</v>
      </c>
      <c r="D2816" s="47" t="s">
        <v>538</v>
      </c>
      <c r="F2816" s="47" t="s">
        <v>539</v>
      </c>
      <c r="G2816" s="47" t="s">
        <v>540</v>
      </c>
      <c r="H2816" s="47" t="s">
        <v>541</v>
      </c>
      <c r="I2816" s="47" t="s">
        <v>542</v>
      </c>
      <c r="J2816" s="47" t="s">
        <v>543</v>
      </c>
      <c r="K2816" s="47">
        <v>21</v>
      </c>
      <c r="L2816" s="47" t="s">
        <v>544</v>
      </c>
      <c r="M2816" s="47" t="s">
        <v>545</v>
      </c>
      <c r="N2816" s="47" t="s">
        <v>546</v>
      </c>
      <c r="O2816" s="47" t="s">
        <v>547</v>
      </c>
      <c r="P2816" s="47" t="s">
        <v>548</v>
      </c>
      <c r="Q2816" s="47" t="s">
        <v>549</v>
      </c>
      <c r="R2816" s="47" t="s">
        <v>556</v>
      </c>
      <c r="S2816" s="47" t="s">
        <v>557</v>
      </c>
      <c r="T2816" s="114">
        <v>4056</v>
      </c>
      <c r="U2816" s="47" t="s">
        <v>782</v>
      </c>
      <c r="V2816" s="53"/>
      <c r="W2816" s="114"/>
    </row>
    <row r="2817" spans="1:23" s="47" customFormat="1" x14ac:dyDescent="0.25">
      <c r="A2817" s="47" t="s">
        <v>117</v>
      </c>
      <c r="B2817" s="47" t="s">
        <v>781</v>
      </c>
      <c r="C2817" s="47" t="s">
        <v>187</v>
      </c>
      <c r="D2817" s="47" t="s">
        <v>538</v>
      </c>
      <c r="F2817" s="47" t="s">
        <v>539</v>
      </c>
      <c r="G2817" s="47" t="s">
        <v>540</v>
      </c>
      <c r="H2817" s="47" t="s">
        <v>541</v>
      </c>
      <c r="I2817" s="47" t="s">
        <v>542</v>
      </c>
      <c r="J2817" s="47" t="s">
        <v>543</v>
      </c>
      <c r="K2817" s="47">
        <v>21</v>
      </c>
      <c r="L2817" s="47" t="s">
        <v>544</v>
      </c>
      <c r="M2817" s="47" t="s">
        <v>545</v>
      </c>
      <c r="N2817" s="47" t="s">
        <v>546</v>
      </c>
      <c r="O2817" s="47" t="s">
        <v>547</v>
      </c>
      <c r="P2817" s="47" t="s">
        <v>548</v>
      </c>
      <c r="Q2817" s="47" t="s">
        <v>549</v>
      </c>
      <c r="R2817" s="47" t="s">
        <v>558</v>
      </c>
      <c r="S2817" s="47" t="s">
        <v>559</v>
      </c>
      <c r="T2817" s="114">
        <v>3434</v>
      </c>
      <c r="U2817" s="47" t="s">
        <v>782</v>
      </c>
      <c r="V2817" s="53"/>
      <c r="W2817" s="114"/>
    </row>
    <row r="2818" spans="1:23" s="47" customFormat="1" x14ac:dyDescent="0.25">
      <c r="A2818" s="47" t="s">
        <v>117</v>
      </c>
      <c r="B2818" s="47" t="s">
        <v>781</v>
      </c>
      <c r="C2818" s="47" t="s">
        <v>187</v>
      </c>
      <c r="D2818" s="47" t="s">
        <v>538</v>
      </c>
      <c r="F2818" s="47" t="s">
        <v>539</v>
      </c>
      <c r="G2818" s="47" t="s">
        <v>540</v>
      </c>
      <c r="H2818" s="47" t="s">
        <v>541</v>
      </c>
      <c r="I2818" s="47" t="s">
        <v>542</v>
      </c>
      <c r="J2818" s="47" t="s">
        <v>543</v>
      </c>
      <c r="K2818" s="47">
        <v>21</v>
      </c>
      <c r="L2818" s="47" t="s">
        <v>544</v>
      </c>
      <c r="M2818" s="47" t="s">
        <v>545</v>
      </c>
      <c r="N2818" s="47" t="s">
        <v>546</v>
      </c>
      <c r="O2818" s="47" t="s">
        <v>547</v>
      </c>
      <c r="P2818" s="47" t="s">
        <v>548</v>
      </c>
      <c r="Q2818" s="47" t="s">
        <v>549</v>
      </c>
      <c r="R2818" s="47" t="s">
        <v>560</v>
      </c>
      <c r="S2818" s="47" t="s">
        <v>561</v>
      </c>
      <c r="T2818" s="114">
        <v>4515</v>
      </c>
      <c r="U2818" s="47" t="s">
        <v>782</v>
      </c>
      <c r="V2818" s="53"/>
      <c r="W2818" s="114"/>
    </row>
    <row r="2819" spans="1:23" s="47" customFormat="1" x14ac:dyDescent="0.25">
      <c r="A2819" s="47" t="s">
        <v>117</v>
      </c>
      <c r="B2819" s="47" t="s">
        <v>781</v>
      </c>
      <c r="C2819" s="47" t="s">
        <v>187</v>
      </c>
      <c r="D2819" s="47" t="s">
        <v>538</v>
      </c>
      <c r="F2819" s="47" t="s">
        <v>539</v>
      </c>
      <c r="G2819" s="47" t="s">
        <v>540</v>
      </c>
      <c r="H2819" s="47" t="s">
        <v>541</v>
      </c>
      <c r="I2819" s="47" t="s">
        <v>542</v>
      </c>
      <c r="J2819" s="47" t="s">
        <v>543</v>
      </c>
      <c r="K2819" s="47">
        <v>21</v>
      </c>
      <c r="L2819" s="47" t="s">
        <v>544</v>
      </c>
      <c r="M2819" s="47" t="s">
        <v>545</v>
      </c>
      <c r="N2819" s="47" t="s">
        <v>546</v>
      </c>
      <c r="O2819" s="47" t="s">
        <v>547</v>
      </c>
      <c r="P2819" s="47" t="s">
        <v>548</v>
      </c>
      <c r="Q2819" s="47" t="s">
        <v>549</v>
      </c>
      <c r="R2819" s="47" t="s">
        <v>783</v>
      </c>
      <c r="S2819" s="47" t="s">
        <v>635</v>
      </c>
      <c r="T2819" s="114">
        <v>3305</v>
      </c>
      <c r="U2819" s="47" t="s">
        <v>782</v>
      </c>
      <c r="V2819" s="53"/>
      <c r="W2819" s="114"/>
    </row>
    <row r="2820" spans="1:23" s="47" customFormat="1" x14ac:dyDescent="0.25">
      <c r="A2820" s="47" t="s">
        <v>117</v>
      </c>
      <c r="B2820" s="47" t="s">
        <v>781</v>
      </c>
      <c r="C2820" s="47" t="s">
        <v>187</v>
      </c>
      <c r="D2820" s="47" t="s">
        <v>538</v>
      </c>
      <c r="F2820" s="47" t="s">
        <v>539</v>
      </c>
      <c r="G2820" s="47" t="s">
        <v>540</v>
      </c>
      <c r="H2820" s="47" t="s">
        <v>541</v>
      </c>
      <c r="I2820" s="47" t="s">
        <v>542</v>
      </c>
      <c r="J2820" s="47" t="s">
        <v>543</v>
      </c>
      <c r="K2820" s="47">
        <v>21</v>
      </c>
      <c r="L2820" s="47" t="s">
        <v>544</v>
      </c>
      <c r="M2820" s="47" t="s">
        <v>545</v>
      </c>
      <c r="N2820" s="47" t="s">
        <v>546</v>
      </c>
      <c r="O2820" s="47" t="s">
        <v>547</v>
      </c>
      <c r="P2820" s="47" t="s">
        <v>548</v>
      </c>
      <c r="Q2820" s="47" t="s">
        <v>549</v>
      </c>
      <c r="R2820" s="47" t="s">
        <v>564</v>
      </c>
      <c r="S2820" s="47" t="s">
        <v>565</v>
      </c>
      <c r="T2820" s="114">
        <v>3277</v>
      </c>
      <c r="U2820" s="47" t="s">
        <v>782</v>
      </c>
      <c r="V2820" s="53"/>
      <c r="W2820" s="114"/>
    </row>
    <row r="2821" spans="1:23" s="47" customFormat="1" x14ac:dyDescent="0.25">
      <c r="A2821" s="47" t="s">
        <v>117</v>
      </c>
      <c r="B2821" s="47" t="s">
        <v>781</v>
      </c>
      <c r="C2821" s="47" t="s">
        <v>187</v>
      </c>
      <c r="D2821" s="47" t="s">
        <v>538</v>
      </c>
      <c r="F2821" s="47" t="s">
        <v>539</v>
      </c>
      <c r="G2821" s="47" t="s">
        <v>540</v>
      </c>
      <c r="H2821" s="47" t="s">
        <v>541</v>
      </c>
      <c r="I2821" s="47" t="s">
        <v>542</v>
      </c>
      <c r="J2821" s="47" t="s">
        <v>543</v>
      </c>
      <c r="K2821" s="47">
        <v>21</v>
      </c>
      <c r="L2821" s="47" t="s">
        <v>544</v>
      </c>
      <c r="M2821" s="47" t="s">
        <v>545</v>
      </c>
      <c r="N2821" s="47" t="s">
        <v>546</v>
      </c>
      <c r="O2821" s="47" t="s">
        <v>547</v>
      </c>
      <c r="P2821" s="47" t="s">
        <v>548</v>
      </c>
      <c r="Q2821" s="47" t="s">
        <v>549</v>
      </c>
      <c r="R2821" s="47" t="s">
        <v>566</v>
      </c>
      <c r="S2821" s="47" t="s">
        <v>567</v>
      </c>
      <c r="T2821" s="114">
        <v>2167</v>
      </c>
      <c r="U2821" s="47" t="s">
        <v>782</v>
      </c>
      <c r="V2821" s="53"/>
      <c r="W2821" s="114"/>
    </row>
    <row r="2822" spans="1:23" s="47" customFormat="1" x14ac:dyDescent="0.25">
      <c r="A2822" s="47" t="s">
        <v>117</v>
      </c>
      <c r="B2822" s="47" t="s">
        <v>781</v>
      </c>
      <c r="C2822" s="47" t="s">
        <v>187</v>
      </c>
      <c r="D2822" s="47" t="s">
        <v>538</v>
      </c>
      <c r="F2822" s="47" t="s">
        <v>539</v>
      </c>
      <c r="G2822" s="47" t="s">
        <v>540</v>
      </c>
      <c r="H2822" s="47" t="s">
        <v>541</v>
      </c>
      <c r="I2822" s="47" t="s">
        <v>542</v>
      </c>
      <c r="J2822" s="47" t="s">
        <v>543</v>
      </c>
      <c r="K2822" s="47">
        <v>21</v>
      </c>
      <c r="L2822" s="47" t="s">
        <v>544</v>
      </c>
      <c r="M2822" s="47" t="s">
        <v>545</v>
      </c>
      <c r="N2822" s="47" t="s">
        <v>546</v>
      </c>
      <c r="O2822" s="47" t="s">
        <v>547</v>
      </c>
      <c r="P2822" s="47" t="s">
        <v>548</v>
      </c>
      <c r="Q2822" s="47" t="s">
        <v>549</v>
      </c>
      <c r="R2822" s="47" t="s">
        <v>570</v>
      </c>
      <c r="S2822" s="47" t="s">
        <v>571</v>
      </c>
      <c r="T2822" s="114">
        <v>135</v>
      </c>
      <c r="U2822" s="47" t="s">
        <v>782</v>
      </c>
      <c r="V2822" s="53"/>
      <c r="W2822" s="114"/>
    </row>
    <row r="2823" spans="1:23" s="47" customFormat="1" x14ac:dyDescent="0.25">
      <c r="A2823" s="47" t="s">
        <v>117</v>
      </c>
      <c r="B2823" s="47" t="s">
        <v>781</v>
      </c>
      <c r="C2823" s="47" t="s">
        <v>187</v>
      </c>
      <c r="D2823" s="47" t="s">
        <v>538</v>
      </c>
      <c r="F2823" s="47" t="s">
        <v>539</v>
      </c>
      <c r="G2823" s="47" t="s">
        <v>540</v>
      </c>
      <c r="H2823" s="47" t="s">
        <v>541</v>
      </c>
      <c r="I2823" s="47" t="s">
        <v>542</v>
      </c>
      <c r="J2823" s="47" t="s">
        <v>543</v>
      </c>
      <c r="K2823" s="47">
        <v>21</v>
      </c>
      <c r="L2823" s="47" t="s">
        <v>544</v>
      </c>
      <c r="M2823" s="47" t="s">
        <v>545</v>
      </c>
      <c r="N2823" s="47" t="s">
        <v>546</v>
      </c>
      <c r="O2823" s="47" t="s">
        <v>547</v>
      </c>
      <c r="P2823" s="47" t="s">
        <v>548</v>
      </c>
      <c r="Q2823" s="47" t="s">
        <v>549</v>
      </c>
      <c r="R2823" s="47" t="s">
        <v>572</v>
      </c>
      <c r="S2823" s="47" t="s">
        <v>573</v>
      </c>
      <c r="T2823" s="114">
        <v>86</v>
      </c>
      <c r="U2823" s="47" t="s">
        <v>782</v>
      </c>
      <c r="V2823" s="53"/>
      <c r="W2823" s="114"/>
    </row>
    <row r="2824" spans="1:23" x14ac:dyDescent="0.25">
      <c r="A2824" t="s">
        <v>117</v>
      </c>
      <c r="B2824" t="s">
        <v>781</v>
      </c>
      <c r="C2824" t="s">
        <v>187</v>
      </c>
      <c r="D2824" t="s">
        <v>538</v>
      </c>
      <c r="F2824" t="s">
        <v>539</v>
      </c>
      <c r="G2824" t="s">
        <v>540</v>
      </c>
      <c r="H2824" t="s">
        <v>541</v>
      </c>
      <c r="I2824" t="s">
        <v>542</v>
      </c>
      <c r="J2824" t="s">
        <v>543</v>
      </c>
      <c r="K2824">
        <v>21</v>
      </c>
      <c r="L2824" t="s">
        <v>574</v>
      </c>
      <c r="M2824" t="s">
        <v>575</v>
      </c>
      <c r="N2824" t="s">
        <v>546</v>
      </c>
      <c r="O2824" t="s">
        <v>547</v>
      </c>
      <c r="P2824" t="s">
        <v>548</v>
      </c>
      <c r="Q2824" t="s">
        <v>549</v>
      </c>
      <c r="R2824" t="s">
        <v>131</v>
      </c>
      <c r="S2824" t="s">
        <v>550</v>
      </c>
      <c r="T2824" s="113">
        <v>15747</v>
      </c>
      <c r="U2824" t="s">
        <v>782</v>
      </c>
    </row>
    <row r="2825" spans="1:23" x14ac:dyDescent="0.25">
      <c r="A2825" t="s">
        <v>117</v>
      </c>
      <c r="B2825" t="s">
        <v>781</v>
      </c>
      <c r="C2825" t="s">
        <v>187</v>
      </c>
      <c r="D2825" t="s">
        <v>538</v>
      </c>
      <c r="F2825" t="s">
        <v>539</v>
      </c>
      <c r="G2825" t="s">
        <v>540</v>
      </c>
      <c r="H2825" t="s">
        <v>541</v>
      </c>
      <c r="I2825" t="s">
        <v>542</v>
      </c>
      <c r="J2825" t="s">
        <v>543</v>
      </c>
      <c r="K2825">
        <v>21</v>
      </c>
      <c r="L2825" t="s">
        <v>574</v>
      </c>
      <c r="M2825" t="s">
        <v>575</v>
      </c>
      <c r="N2825" t="s">
        <v>546</v>
      </c>
      <c r="O2825" t="s">
        <v>547</v>
      </c>
      <c r="P2825" t="s">
        <v>548</v>
      </c>
      <c r="Q2825" t="s">
        <v>549</v>
      </c>
      <c r="R2825" t="s">
        <v>552</v>
      </c>
      <c r="S2825" t="s">
        <v>553</v>
      </c>
      <c r="T2825" s="113">
        <v>2876</v>
      </c>
      <c r="U2825" t="s">
        <v>782</v>
      </c>
    </row>
    <row r="2826" spans="1:23" x14ac:dyDescent="0.25">
      <c r="A2826" t="s">
        <v>117</v>
      </c>
      <c r="B2826" t="s">
        <v>781</v>
      </c>
      <c r="C2826" t="s">
        <v>187</v>
      </c>
      <c r="D2826" t="s">
        <v>538</v>
      </c>
      <c r="F2826" t="s">
        <v>539</v>
      </c>
      <c r="G2826" t="s">
        <v>540</v>
      </c>
      <c r="H2826" t="s">
        <v>541</v>
      </c>
      <c r="I2826" t="s">
        <v>542</v>
      </c>
      <c r="J2826" t="s">
        <v>543</v>
      </c>
      <c r="K2826">
        <v>21</v>
      </c>
      <c r="L2826" t="s">
        <v>574</v>
      </c>
      <c r="M2826" t="s">
        <v>575</v>
      </c>
      <c r="N2826" t="s">
        <v>546</v>
      </c>
      <c r="O2826" t="s">
        <v>547</v>
      </c>
      <c r="P2826" t="s">
        <v>548</v>
      </c>
      <c r="Q2826" t="s">
        <v>549</v>
      </c>
      <c r="R2826" t="s">
        <v>554</v>
      </c>
      <c r="S2826" t="s">
        <v>555</v>
      </c>
      <c r="T2826" s="113">
        <v>2156</v>
      </c>
      <c r="U2826" t="s">
        <v>782</v>
      </c>
    </row>
    <row r="2827" spans="1:23" x14ac:dyDescent="0.25">
      <c r="A2827" t="s">
        <v>117</v>
      </c>
      <c r="B2827" t="s">
        <v>781</v>
      </c>
      <c r="C2827" t="s">
        <v>187</v>
      </c>
      <c r="D2827" t="s">
        <v>538</v>
      </c>
      <c r="F2827" t="s">
        <v>539</v>
      </c>
      <c r="G2827" t="s">
        <v>540</v>
      </c>
      <c r="H2827" t="s">
        <v>541</v>
      </c>
      <c r="I2827" t="s">
        <v>542</v>
      </c>
      <c r="J2827" t="s">
        <v>543</v>
      </c>
      <c r="K2827">
        <v>21</v>
      </c>
      <c r="L2827" t="s">
        <v>574</v>
      </c>
      <c r="M2827" t="s">
        <v>575</v>
      </c>
      <c r="N2827" t="s">
        <v>546</v>
      </c>
      <c r="O2827" t="s">
        <v>547</v>
      </c>
      <c r="P2827" t="s">
        <v>548</v>
      </c>
      <c r="Q2827" t="s">
        <v>549</v>
      </c>
      <c r="R2827" t="s">
        <v>556</v>
      </c>
      <c r="S2827" t="s">
        <v>557</v>
      </c>
      <c r="T2827" s="113">
        <v>1973</v>
      </c>
      <c r="U2827" t="s">
        <v>782</v>
      </c>
    </row>
    <row r="2828" spans="1:23" x14ac:dyDescent="0.25">
      <c r="A2828" t="s">
        <v>117</v>
      </c>
      <c r="B2828" t="s">
        <v>781</v>
      </c>
      <c r="C2828" t="s">
        <v>187</v>
      </c>
      <c r="D2828" t="s">
        <v>538</v>
      </c>
      <c r="F2828" t="s">
        <v>539</v>
      </c>
      <c r="G2828" t="s">
        <v>540</v>
      </c>
      <c r="H2828" t="s">
        <v>541</v>
      </c>
      <c r="I2828" t="s">
        <v>542</v>
      </c>
      <c r="J2828" t="s">
        <v>543</v>
      </c>
      <c r="K2828">
        <v>21</v>
      </c>
      <c r="L2828" t="s">
        <v>574</v>
      </c>
      <c r="M2828" t="s">
        <v>575</v>
      </c>
      <c r="N2828" t="s">
        <v>546</v>
      </c>
      <c r="O2828" t="s">
        <v>547</v>
      </c>
      <c r="P2828" t="s">
        <v>548</v>
      </c>
      <c r="Q2828" t="s">
        <v>549</v>
      </c>
      <c r="R2828" t="s">
        <v>558</v>
      </c>
      <c r="S2828" t="s">
        <v>559</v>
      </c>
      <c r="T2828" s="113">
        <v>739</v>
      </c>
      <c r="U2828" t="s">
        <v>782</v>
      </c>
    </row>
    <row r="2829" spans="1:23" x14ac:dyDescent="0.25">
      <c r="A2829" t="s">
        <v>117</v>
      </c>
      <c r="B2829" t="s">
        <v>781</v>
      </c>
      <c r="C2829" t="s">
        <v>187</v>
      </c>
      <c r="D2829" t="s">
        <v>538</v>
      </c>
      <c r="F2829" t="s">
        <v>539</v>
      </c>
      <c r="G2829" t="s">
        <v>540</v>
      </c>
      <c r="H2829" t="s">
        <v>541</v>
      </c>
      <c r="I2829" t="s">
        <v>542</v>
      </c>
      <c r="J2829" t="s">
        <v>543</v>
      </c>
      <c r="K2829">
        <v>21</v>
      </c>
      <c r="L2829" t="s">
        <v>574</v>
      </c>
      <c r="M2829" t="s">
        <v>575</v>
      </c>
      <c r="N2829" t="s">
        <v>546</v>
      </c>
      <c r="O2829" t="s">
        <v>547</v>
      </c>
      <c r="P2829" t="s">
        <v>548</v>
      </c>
      <c r="Q2829" t="s">
        <v>549</v>
      </c>
      <c r="R2829" t="s">
        <v>560</v>
      </c>
      <c r="S2829" t="s">
        <v>561</v>
      </c>
      <c r="T2829" s="113">
        <v>1095</v>
      </c>
      <c r="U2829" t="s">
        <v>782</v>
      </c>
    </row>
    <row r="2830" spans="1:23" x14ac:dyDescent="0.25">
      <c r="A2830" t="s">
        <v>117</v>
      </c>
      <c r="B2830" t="s">
        <v>781</v>
      </c>
      <c r="C2830" t="s">
        <v>187</v>
      </c>
      <c r="D2830" t="s">
        <v>538</v>
      </c>
      <c r="F2830" t="s">
        <v>539</v>
      </c>
      <c r="G2830" t="s">
        <v>540</v>
      </c>
      <c r="H2830" t="s">
        <v>541</v>
      </c>
      <c r="I2830" t="s">
        <v>542</v>
      </c>
      <c r="J2830" t="s">
        <v>543</v>
      </c>
      <c r="K2830">
        <v>21</v>
      </c>
      <c r="L2830" t="s">
        <v>574</v>
      </c>
      <c r="M2830" t="s">
        <v>575</v>
      </c>
      <c r="N2830" t="s">
        <v>546</v>
      </c>
      <c r="O2830" t="s">
        <v>547</v>
      </c>
      <c r="P2830" t="s">
        <v>548</v>
      </c>
      <c r="Q2830" t="s">
        <v>549</v>
      </c>
      <c r="R2830" t="s">
        <v>783</v>
      </c>
      <c r="S2830" t="s">
        <v>635</v>
      </c>
      <c r="T2830" s="113">
        <v>1838</v>
      </c>
      <c r="U2830" t="s">
        <v>782</v>
      </c>
    </row>
    <row r="2831" spans="1:23" x14ac:dyDescent="0.25">
      <c r="A2831" t="s">
        <v>117</v>
      </c>
      <c r="B2831" t="s">
        <v>781</v>
      </c>
      <c r="C2831" t="s">
        <v>187</v>
      </c>
      <c r="D2831" t="s">
        <v>538</v>
      </c>
      <c r="F2831" t="s">
        <v>539</v>
      </c>
      <c r="G2831" t="s">
        <v>540</v>
      </c>
      <c r="H2831" t="s">
        <v>541</v>
      </c>
      <c r="I2831" t="s">
        <v>542</v>
      </c>
      <c r="J2831" t="s">
        <v>543</v>
      </c>
      <c r="K2831">
        <v>21</v>
      </c>
      <c r="L2831" t="s">
        <v>574</v>
      </c>
      <c r="M2831" t="s">
        <v>575</v>
      </c>
      <c r="N2831" t="s">
        <v>546</v>
      </c>
      <c r="O2831" t="s">
        <v>547</v>
      </c>
      <c r="P2831" t="s">
        <v>548</v>
      </c>
      <c r="Q2831" t="s">
        <v>549</v>
      </c>
      <c r="R2831" t="s">
        <v>564</v>
      </c>
      <c r="S2831" t="s">
        <v>565</v>
      </c>
      <c r="T2831" s="113">
        <v>3021</v>
      </c>
      <c r="U2831" t="s">
        <v>782</v>
      </c>
    </row>
    <row r="2832" spans="1:23" x14ac:dyDescent="0.25">
      <c r="A2832" t="s">
        <v>117</v>
      </c>
      <c r="B2832" t="s">
        <v>781</v>
      </c>
      <c r="C2832" t="s">
        <v>187</v>
      </c>
      <c r="D2832" t="s">
        <v>538</v>
      </c>
      <c r="F2832" t="s">
        <v>539</v>
      </c>
      <c r="G2832" t="s">
        <v>540</v>
      </c>
      <c r="H2832" t="s">
        <v>541</v>
      </c>
      <c r="I2832" t="s">
        <v>542</v>
      </c>
      <c r="J2832" t="s">
        <v>543</v>
      </c>
      <c r="K2832">
        <v>21</v>
      </c>
      <c r="L2832" t="s">
        <v>574</v>
      </c>
      <c r="M2832" t="s">
        <v>575</v>
      </c>
      <c r="N2832" t="s">
        <v>546</v>
      </c>
      <c r="O2832" t="s">
        <v>547</v>
      </c>
      <c r="P2832" t="s">
        <v>548</v>
      </c>
      <c r="Q2832" t="s">
        <v>549</v>
      </c>
      <c r="R2832" t="s">
        <v>566</v>
      </c>
      <c r="S2832" t="s">
        <v>567</v>
      </c>
      <c r="T2832" s="113">
        <v>1886</v>
      </c>
      <c r="U2832" t="s">
        <v>782</v>
      </c>
    </row>
    <row r="2833" spans="1:23" x14ac:dyDescent="0.25">
      <c r="A2833" t="s">
        <v>117</v>
      </c>
      <c r="B2833" t="s">
        <v>781</v>
      </c>
      <c r="C2833" t="s">
        <v>187</v>
      </c>
      <c r="D2833" t="s">
        <v>538</v>
      </c>
      <c r="F2833" t="s">
        <v>539</v>
      </c>
      <c r="G2833" t="s">
        <v>540</v>
      </c>
      <c r="H2833" t="s">
        <v>541</v>
      </c>
      <c r="I2833" t="s">
        <v>542</v>
      </c>
      <c r="J2833" t="s">
        <v>543</v>
      </c>
      <c r="K2833">
        <v>21</v>
      </c>
      <c r="L2833" t="s">
        <v>574</v>
      </c>
      <c r="M2833" t="s">
        <v>575</v>
      </c>
      <c r="N2833" t="s">
        <v>546</v>
      </c>
      <c r="O2833" t="s">
        <v>547</v>
      </c>
      <c r="P2833" t="s">
        <v>548</v>
      </c>
      <c r="Q2833" t="s">
        <v>549</v>
      </c>
      <c r="R2833" t="s">
        <v>570</v>
      </c>
      <c r="S2833" t="s">
        <v>571</v>
      </c>
      <c r="T2833" s="113">
        <v>114</v>
      </c>
      <c r="U2833" t="s">
        <v>782</v>
      </c>
    </row>
    <row r="2834" spans="1:23" x14ac:dyDescent="0.25">
      <c r="A2834" t="s">
        <v>117</v>
      </c>
      <c r="B2834" t="s">
        <v>781</v>
      </c>
      <c r="C2834" t="s">
        <v>187</v>
      </c>
      <c r="D2834" t="s">
        <v>538</v>
      </c>
      <c r="F2834" t="s">
        <v>539</v>
      </c>
      <c r="G2834" t="s">
        <v>540</v>
      </c>
      <c r="H2834" t="s">
        <v>541</v>
      </c>
      <c r="I2834" t="s">
        <v>542</v>
      </c>
      <c r="J2834" t="s">
        <v>543</v>
      </c>
      <c r="K2834">
        <v>21</v>
      </c>
      <c r="L2834" t="s">
        <v>574</v>
      </c>
      <c r="M2834" t="s">
        <v>575</v>
      </c>
      <c r="N2834" t="s">
        <v>546</v>
      </c>
      <c r="O2834" t="s">
        <v>547</v>
      </c>
      <c r="P2834" t="s">
        <v>548</v>
      </c>
      <c r="Q2834" t="s">
        <v>549</v>
      </c>
      <c r="R2834" t="s">
        <v>572</v>
      </c>
      <c r="S2834" t="s">
        <v>573</v>
      </c>
      <c r="T2834" s="113">
        <v>49</v>
      </c>
      <c r="U2834" t="s">
        <v>782</v>
      </c>
    </row>
    <row r="2835" spans="1:23" x14ac:dyDescent="0.25">
      <c r="A2835" t="s">
        <v>117</v>
      </c>
      <c r="B2835" t="s">
        <v>781</v>
      </c>
      <c r="C2835" t="s">
        <v>187</v>
      </c>
      <c r="D2835" t="s">
        <v>538</v>
      </c>
      <c r="F2835" t="s">
        <v>539</v>
      </c>
      <c r="G2835" t="s">
        <v>540</v>
      </c>
      <c r="H2835" t="s">
        <v>541</v>
      </c>
      <c r="I2835" t="s">
        <v>542</v>
      </c>
      <c r="J2835" t="s">
        <v>543</v>
      </c>
      <c r="K2835">
        <v>21</v>
      </c>
      <c r="L2835" t="s">
        <v>576</v>
      </c>
      <c r="M2835" t="s">
        <v>547</v>
      </c>
      <c r="N2835" t="s">
        <v>546</v>
      </c>
      <c r="O2835" t="s">
        <v>547</v>
      </c>
      <c r="P2835" t="s">
        <v>548</v>
      </c>
      <c r="Q2835" t="s">
        <v>549</v>
      </c>
      <c r="R2835" t="s">
        <v>131</v>
      </c>
      <c r="S2835" t="s">
        <v>550</v>
      </c>
      <c r="T2835" s="113">
        <v>13353</v>
      </c>
      <c r="U2835" t="s">
        <v>782</v>
      </c>
    </row>
    <row r="2836" spans="1:23" x14ac:dyDescent="0.25">
      <c r="A2836" t="s">
        <v>117</v>
      </c>
      <c r="B2836" t="s">
        <v>781</v>
      </c>
      <c r="C2836" t="s">
        <v>187</v>
      </c>
      <c r="D2836" t="s">
        <v>538</v>
      </c>
      <c r="F2836" t="s">
        <v>539</v>
      </c>
      <c r="G2836" t="s">
        <v>540</v>
      </c>
      <c r="H2836" t="s">
        <v>541</v>
      </c>
      <c r="I2836" t="s">
        <v>542</v>
      </c>
      <c r="J2836" t="s">
        <v>543</v>
      </c>
      <c r="K2836">
        <v>21</v>
      </c>
      <c r="L2836" t="s">
        <v>576</v>
      </c>
      <c r="M2836" t="s">
        <v>547</v>
      </c>
      <c r="N2836" t="s">
        <v>546</v>
      </c>
      <c r="O2836" t="s">
        <v>547</v>
      </c>
      <c r="P2836" t="s">
        <v>548</v>
      </c>
      <c r="Q2836" t="s">
        <v>549</v>
      </c>
      <c r="R2836" t="s">
        <v>552</v>
      </c>
      <c r="S2836" t="s">
        <v>553</v>
      </c>
      <c r="T2836" s="113">
        <v>1480</v>
      </c>
      <c r="U2836" t="s">
        <v>782</v>
      </c>
    </row>
    <row r="2837" spans="1:23" x14ac:dyDescent="0.25">
      <c r="A2837" t="s">
        <v>117</v>
      </c>
      <c r="B2837" t="s">
        <v>781</v>
      </c>
      <c r="C2837" t="s">
        <v>187</v>
      </c>
      <c r="D2837" t="s">
        <v>538</v>
      </c>
      <c r="F2837" t="s">
        <v>539</v>
      </c>
      <c r="G2837" t="s">
        <v>540</v>
      </c>
      <c r="H2837" t="s">
        <v>541</v>
      </c>
      <c r="I2837" t="s">
        <v>542</v>
      </c>
      <c r="J2837" t="s">
        <v>543</v>
      </c>
      <c r="K2837">
        <v>21</v>
      </c>
      <c r="L2837" t="s">
        <v>576</v>
      </c>
      <c r="M2837" t="s">
        <v>547</v>
      </c>
      <c r="N2837" t="s">
        <v>546</v>
      </c>
      <c r="O2837" t="s">
        <v>547</v>
      </c>
      <c r="P2837" t="s">
        <v>548</v>
      </c>
      <c r="Q2837" t="s">
        <v>549</v>
      </c>
      <c r="R2837" t="s">
        <v>554</v>
      </c>
      <c r="S2837" t="s">
        <v>555</v>
      </c>
      <c r="T2837" s="113">
        <v>1613</v>
      </c>
      <c r="U2837" t="s">
        <v>782</v>
      </c>
    </row>
    <row r="2838" spans="1:23" x14ac:dyDescent="0.25">
      <c r="A2838" t="s">
        <v>117</v>
      </c>
      <c r="B2838" t="s">
        <v>781</v>
      </c>
      <c r="C2838" t="s">
        <v>187</v>
      </c>
      <c r="D2838" t="s">
        <v>538</v>
      </c>
      <c r="F2838" t="s">
        <v>539</v>
      </c>
      <c r="G2838" t="s">
        <v>540</v>
      </c>
      <c r="H2838" t="s">
        <v>541</v>
      </c>
      <c r="I2838" t="s">
        <v>542</v>
      </c>
      <c r="J2838" t="s">
        <v>543</v>
      </c>
      <c r="K2838">
        <v>21</v>
      </c>
      <c r="L2838" t="s">
        <v>576</v>
      </c>
      <c r="M2838" t="s">
        <v>547</v>
      </c>
      <c r="N2838" t="s">
        <v>546</v>
      </c>
      <c r="O2838" t="s">
        <v>547</v>
      </c>
      <c r="P2838" t="s">
        <v>548</v>
      </c>
      <c r="Q2838" t="s">
        <v>549</v>
      </c>
      <c r="R2838" t="s">
        <v>556</v>
      </c>
      <c r="S2838" t="s">
        <v>557</v>
      </c>
      <c r="T2838" s="113">
        <v>2083</v>
      </c>
      <c r="U2838" t="s">
        <v>782</v>
      </c>
    </row>
    <row r="2839" spans="1:23" x14ac:dyDescent="0.25">
      <c r="A2839" t="s">
        <v>117</v>
      </c>
      <c r="B2839" t="s">
        <v>781</v>
      </c>
      <c r="C2839" t="s">
        <v>187</v>
      </c>
      <c r="D2839" t="s">
        <v>538</v>
      </c>
      <c r="F2839" t="s">
        <v>539</v>
      </c>
      <c r="G2839" t="s">
        <v>540</v>
      </c>
      <c r="H2839" t="s">
        <v>541</v>
      </c>
      <c r="I2839" t="s">
        <v>542</v>
      </c>
      <c r="J2839" t="s">
        <v>543</v>
      </c>
      <c r="K2839">
        <v>21</v>
      </c>
      <c r="L2839" t="s">
        <v>576</v>
      </c>
      <c r="M2839" t="s">
        <v>547</v>
      </c>
      <c r="N2839" t="s">
        <v>546</v>
      </c>
      <c r="O2839" t="s">
        <v>547</v>
      </c>
      <c r="P2839" t="s">
        <v>548</v>
      </c>
      <c r="Q2839" t="s">
        <v>549</v>
      </c>
      <c r="R2839" t="s">
        <v>558</v>
      </c>
      <c r="S2839" t="s">
        <v>559</v>
      </c>
      <c r="T2839" s="113">
        <v>2695</v>
      </c>
      <c r="U2839" t="s">
        <v>782</v>
      </c>
    </row>
    <row r="2840" spans="1:23" x14ac:dyDescent="0.25">
      <c r="A2840" t="s">
        <v>117</v>
      </c>
      <c r="B2840" t="s">
        <v>781</v>
      </c>
      <c r="C2840" t="s">
        <v>187</v>
      </c>
      <c r="D2840" t="s">
        <v>538</v>
      </c>
      <c r="F2840" t="s">
        <v>539</v>
      </c>
      <c r="G2840" t="s">
        <v>540</v>
      </c>
      <c r="H2840" t="s">
        <v>541</v>
      </c>
      <c r="I2840" t="s">
        <v>542</v>
      </c>
      <c r="J2840" t="s">
        <v>543</v>
      </c>
      <c r="K2840">
        <v>21</v>
      </c>
      <c r="L2840" t="s">
        <v>576</v>
      </c>
      <c r="M2840" t="s">
        <v>547</v>
      </c>
      <c r="N2840" t="s">
        <v>546</v>
      </c>
      <c r="O2840" t="s">
        <v>547</v>
      </c>
      <c r="P2840" t="s">
        <v>548</v>
      </c>
      <c r="Q2840" t="s">
        <v>549</v>
      </c>
      <c r="R2840" t="s">
        <v>560</v>
      </c>
      <c r="S2840" t="s">
        <v>561</v>
      </c>
      <c r="T2840" s="113">
        <v>3420</v>
      </c>
      <c r="U2840" t="s">
        <v>782</v>
      </c>
    </row>
    <row r="2841" spans="1:23" x14ac:dyDescent="0.25">
      <c r="A2841" t="s">
        <v>117</v>
      </c>
      <c r="B2841" t="s">
        <v>781</v>
      </c>
      <c r="C2841" t="s">
        <v>187</v>
      </c>
      <c r="D2841" t="s">
        <v>538</v>
      </c>
      <c r="F2841" t="s">
        <v>539</v>
      </c>
      <c r="G2841" t="s">
        <v>540</v>
      </c>
      <c r="H2841" t="s">
        <v>541</v>
      </c>
      <c r="I2841" t="s">
        <v>542</v>
      </c>
      <c r="J2841" t="s">
        <v>543</v>
      </c>
      <c r="K2841">
        <v>21</v>
      </c>
      <c r="L2841" t="s">
        <v>576</v>
      </c>
      <c r="M2841" t="s">
        <v>547</v>
      </c>
      <c r="N2841" t="s">
        <v>546</v>
      </c>
      <c r="O2841" t="s">
        <v>547</v>
      </c>
      <c r="P2841" t="s">
        <v>548</v>
      </c>
      <c r="Q2841" t="s">
        <v>549</v>
      </c>
      <c r="R2841" t="s">
        <v>783</v>
      </c>
      <c r="S2841" t="s">
        <v>635</v>
      </c>
      <c r="T2841" s="113">
        <v>1467</v>
      </c>
      <c r="U2841" t="s">
        <v>782</v>
      </c>
    </row>
    <row r="2842" spans="1:23" x14ac:dyDescent="0.25">
      <c r="A2842" t="s">
        <v>117</v>
      </c>
      <c r="B2842" t="s">
        <v>781</v>
      </c>
      <c r="C2842" t="s">
        <v>187</v>
      </c>
      <c r="D2842" t="s">
        <v>538</v>
      </c>
      <c r="F2842" t="s">
        <v>539</v>
      </c>
      <c r="G2842" t="s">
        <v>540</v>
      </c>
      <c r="H2842" t="s">
        <v>541</v>
      </c>
      <c r="I2842" t="s">
        <v>542</v>
      </c>
      <c r="J2842" t="s">
        <v>543</v>
      </c>
      <c r="K2842">
        <v>21</v>
      </c>
      <c r="L2842" t="s">
        <v>576</v>
      </c>
      <c r="M2842" t="s">
        <v>547</v>
      </c>
      <c r="N2842" t="s">
        <v>546</v>
      </c>
      <c r="O2842" t="s">
        <v>547</v>
      </c>
      <c r="P2842" t="s">
        <v>548</v>
      </c>
      <c r="Q2842" t="s">
        <v>549</v>
      </c>
      <c r="R2842" t="s">
        <v>564</v>
      </c>
      <c r="S2842" t="s">
        <v>565</v>
      </c>
      <c r="T2842" s="113">
        <v>256</v>
      </c>
      <c r="U2842" t="s">
        <v>782</v>
      </c>
    </row>
    <row r="2843" spans="1:23" x14ac:dyDescent="0.25">
      <c r="A2843" t="s">
        <v>117</v>
      </c>
      <c r="B2843" t="s">
        <v>781</v>
      </c>
      <c r="C2843" t="s">
        <v>187</v>
      </c>
      <c r="D2843" t="s">
        <v>538</v>
      </c>
      <c r="F2843" t="s">
        <v>539</v>
      </c>
      <c r="G2843" t="s">
        <v>540</v>
      </c>
      <c r="H2843" t="s">
        <v>541</v>
      </c>
      <c r="I2843" t="s">
        <v>542</v>
      </c>
      <c r="J2843" t="s">
        <v>543</v>
      </c>
      <c r="K2843">
        <v>21</v>
      </c>
      <c r="L2843" t="s">
        <v>576</v>
      </c>
      <c r="M2843" t="s">
        <v>547</v>
      </c>
      <c r="N2843" t="s">
        <v>546</v>
      </c>
      <c r="O2843" t="s">
        <v>547</v>
      </c>
      <c r="P2843" t="s">
        <v>548</v>
      </c>
      <c r="Q2843" t="s">
        <v>549</v>
      </c>
      <c r="R2843" t="s">
        <v>566</v>
      </c>
      <c r="S2843" t="s">
        <v>567</v>
      </c>
      <c r="T2843" s="113">
        <v>281</v>
      </c>
      <c r="U2843" t="s">
        <v>782</v>
      </c>
    </row>
    <row r="2844" spans="1:23" x14ac:dyDescent="0.25">
      <c r="A2844" t="s">
        <v>117</v>
      </c>
      <c r="B2844" t="s">
        <v>781</v>
      </c>
      <c r="C2844" t="s">
        <v>187</v>
      </c>
      <c r="D2844" t="s">
        <v>538</v>
      </c>
      <c r="F2844" t="s">
        <v>539</v>
      </c>
      <c r="G2844" t="s">
        <v>540</v>
      </c>
      <c r="H2844" t="s">
        <v>541</v>
      </c>
      <c r="I2844" t="s">
        <v>542</v>
      </c>
      <c r="J2844" t="s">
        <v>543</v>
      </c>
      <c r="K2844">
        <v>21</v>
      </c>
      <c r="L2844" t="s">
        <v>576</v>
      </c>
      <c r="M2844" t="s">
        <v>547</v>
      </c>
      <c r="N2844" t="s">
        <v>546</v>
      </c>
      <c r="O2844" t="s">
        <v>547</v>
      </c>
      <c r="P2844" t="s">
        <v>548</v>
      </c>
      <c r="Q2844" t="s">
        <v>549</v>
      </c>
      <c r="R2844" t="s">
        <v>570</v>
      </c>
      <c r="S2844" t="s">
        <v>571</v>
      </c>
      <c r="T2844" s="113">
        <v>21</v>
      </c>
      <c r="U2844" t="s">
        <v>782</v>
      </c>
    </row>
    <row r="2845" spans="1:23" x14ac:dyDescent="0.25">
      <c r="A2845" t="s">
        <v>117</v>
      </c>
      <c r="B2845" t="s">
        <v>781</v>
      </c>
      <c r="C2845" t="s">
        <v>187</v>
      </c>
      <c r="D2845" t="s">
        <v>538</v>
      </c>
      <c r="F2845" t="s">
        <v>539</v>
      </c>
      <c r="G2845" t="s">
        <v>540</v>
      </c>
      <c r="H2845" t="s">
        <v>541</v>
      </c>
      <c r="I2845" t="s">
        <v>542</v>
      </c>
      <c r="J2845" t="s">
        <v>543</v>
      </c>
      <c r="K2845">
        <v>21</v>
      </c>
      <c r="L2845" t="s">
        <v>576</v>
      </c>
      <c r="M2845" t="s">
        <v>547</v>
      </c>
      <c r="N2845" t="s">
        <v>546</v>
      </c>
      <c r="O2845" t="s">
        <v>547</v>
      </c>
      <c r="P2845" t="s">
        <v>548</v>
      </c>
      <c r="Q2845" t="s">
        <v>549</v>
      </c>
      <c r="R2845" t="s">
        <v>572</v>
      </c>
      <c r="S2845" t="s">
        <v>573</v>
      </c>
      <c r="T2845" s="113">
        <v>37</v>
      </c>
      <c r="U2845" t="s">
        <v>782</v>
      </c>
    </row>
    <row r="2846" spans="1:23" s="47" customFormat="1" x14ac:dyDescent="0.25">
      <c r="A2846" s="47" t="s">
        <v>784</v>
      </c>
      <c r="B2846" s="47" t="s">
        <v>785</v>
      </c>
      <c r="C2846" s="47" t="s">
        <v>187</v>
      </c>
      <c r="D2846" s="47" t="s">
        <v>538</v>
      </c>
      <c r="F2846" s="47" t="s">
        <v>539</v>
      </c>
      <c r="G2846" s="47" t="s">
        <v>540</v>
      </c>
      <c r="H2846" s="47" t="s">
        <v>541</v>
      </c>
      <c r="I2846" s="47" t="s">
        <v>542</v>
      </c>
      <c r="J2846" s="47" t="s">
        <v>543</v>
      </c>
      <c r="K2846" s="47">
        <v>21</v>
      </c>
      <c r="L2846" s="47" t="s">
        <v>544</v>
      </c>
      <c r="M2846" s="47" t="s">
        <v>545</v>
      </c>
      <c r="N2846" s="47" t="s">
        <v>546</v>
      </c>
      <c r="O2846" s="47" t="s">
        <v>547</v>
      </c>
      <c r="P2846" s="47" t="s">
        <v>548</v>
      </c>
      <c r="Q2846" s="47" t="s">
        <v>549</v>
      </c>
      <c r="R2846" s="47" t="s">
        <v>131</v>
      </c>
      <c r="S2846" s="47" t="s">
        <v>550</v>
      </c>
      <c r="T2846" s="114">
        <v>146047</v>
      </c>
      <c r="U2846" s="47" t="s">
        <v>786</v>
      </c>
      <c r="V2846" s="53" t="s">
        <v>858</v>
      </c>
      <c r="W2846" s="114">
        <f>SUM(T2847:T2848)</f>
        <v>51787</v>
      </c>
    </row>
    <row r="2847" spans="1:23" s="47" customFormat="1" x14ac:dyDescent="0.25">
      <c r="A2847" s="47" t="s">
        <v>784</v>
      </c>
      <c r="B2847" s="47" t="s">
        <v>785</v>
      </c>
      <c r="C2847" s="47" t="s">
        <v>187</v>
      </c>
      <c r="D2847" s="47" t="s">
        <v>538</v>
      </c>
      <c r="F2847" s="47" t="s">
        <v>539</v>
      </c>
      <c r="G2847" s="47" t="s">
        <v>540</v>
      </c>
      <c r="H2847" s="47" t="s">
        <v>541</v>
      </c>
      <c r="I2847" s="47" t="s">
        <v>542</v>
      </c>
      <c r="J2847" s="47" t="s">
        <v>543</v>
      </c>
      <c r="K2847" s="47">
        <v>21</v>
      </c>
      <c r="L2847" s="47" t="s">
        <v>544</v>
      </c>
      <c r="M2847" s="47" t="s">
        <v>545</v>
      </c>
      <c r="N2847" s="47" t="s">
        <v>546</v>
      </c>
      <c r="O2847" s="47" t="s">
        <v>547</v>
      </c>
      <c r="P2847" s="47" t="s">
        <v>548</v>
      </c>
      <c r="Q2847" s="47" t="s">
        <v>549</v>
      </c>
      <c r="R2847" s="47" t="s">
        <v>552</v>
      </c>
      <c r="S2847" s="47" t="s">
        <v>553</v>
      </c>
      <c r="T2847" s="114">
        <v>21577</v>
      </c>
      <c r="U2847" s="47" t="s">
        <v>786</v>
      </c>
      <c r="V2847" s="53" t="s">
        <v>859</v>
      </c>
      <c r="W2847" s="114">
        <f>SUM(T2849:T2852)</f>
        <v>94259</v>
      </c>
    </row>
    <row r="2848" spans="1:23" s="47" customFormat="1" x14ac:dyDescent="0.25">
      <c r="A2848" s="47" t="s">
        <v>784</v>
      </c>
      <c r="B2848" s="47" t="s">
        <v>785</v>
      </c>
      <c r="C2848" s="47" t="s">
        <v>187</v>
      </c>
      <c r="D2848" s="47" t="s">
        <v>538</v>
      </c>
      <c r="F2848" s="47" t="s">
        <v>539</v>
      </c>
      <c r="G2848" s="47" t="s">
        <v>540</v>
      </c>
      <c r="H2848" s="47" t="s">
        <v>541</v>
      </c>
      <c r="I2848" s="47" t="s">
        <v>542</v>
      </c>
      <c r="J2848" s="47" t="s">
        <v>543</v>
      </c>
      <c r="K2848" s="47">
        <v>21</v>
      </c>
      <c r="L2848" s="47" t="s">
        <v>544</v>
      </c>
      <c r="M2848" s="47" t="s">
        <v>545</v>
      </c>
      <c r="N2848" s="47" t="s">
        <v>546</v>
      </c>
      <c r="O2848" s="47" t="s">
        <v>547</v>
      </c>
      <c r="P2848" s="47" t="s">
        <v>548</v>
      </c>
      <c r="Q2848" s="47" t="s">
        <v>549</v>
      </c>
      <c r="R2848" s="47" t="s">
        <v>586</v>
      </c>
      <c r="S2848" s="47" t="s">
        <v>587</v>
      </c>
      <c r="T2848" s="114">
        <v>30210</v>
      </c>
      <c r="U2848" s="47" t="s">
        <v>786</v>
      </c>
      <c r="V2848" s="53" t="s">
        <v>862</v>
      </c>
      <c r="W2848" s="114">
        <f>SUM(T2847:T2852)</f>
        <v>146046</v>
      </c>
    </row>
    <row r="2849" spans="1:23" s="47" customFormat="1" x14ac:dyDescent="0.25">
      <c r="A2849" s="47" t="s">
        <v>784</v>
      </c>
      <c r="B2849" s="47" t="s">
        <v>785</v>
      </c>
      <c r="C2849" s="47" t="s">
        <v>187</v>
      </c>
      <c r="D2849" s="47" t="s">
        <v>538</v>
      </c>
      <c r="F2849" s="47" t="s">
        <v>539</v>
      </c>
      <c r="G2849" s="47" t="s">
        <v>540</v>
      </c>
      <c r="H2849" s="47" t="s">
        <v>541</v>
      </c>
      <c r="I2849" s="47" t="s">
        <v>542</v>
      </c>
      <c r="J2849" s="47" t="s">
        <v>543</v>
      </c>
      <c r="K2849" s="47">
        <v>21</v>
      </c>
      <c r="L2849" s="47" t="s">
        <v>544</v>
      </c>
      <c r="M2849" s="47" t="s">
        <v>545</v>
      </c>
      <c r="N2849" s="47" t="s">
        <v>546</v>
      </c>
      <c r="O2849" s="47" t="s">
        <v>547</v>
      </c>
      <c r="P2849" s="47" t="s">
        <v>548</v>
      </c>
      <c r="Q2849" s="47" t="s">
        <v>549</v>
      </c>
      <c r="R2849" s="47" t="s">
        <v>558</v>
      </c>
      <c r="S2849" s="47" t="s">
        <v>559</v>
      </c>
      <c r="T2849" s="114">
        <v>19513</v>
      </c>
      <c r="U2849" s="47" t="s">
        <v>786</v>
      </c>
      <c r="V2849" s="53"/>
      <c r="W2849" s="114"/>
    </row>
    <row r="2850" spans="1:23" s="47" customFormat="1" x14ac:dyDescent="0.25">
      <c r="A2850" s="47" t="s">
        <v>784</v>
      </c>
      <c r="B2850" s="47" t="s">
        <v>785</v>
      </c>
      <c r="C2850" s="47" t="s">
        <v>187</v>
      </c>
      <c r="D2850" s="47" t="s">
        <v>538</v>
      </c>
      <c r="F2850" s="47" t="s">
        <v>539</v>
      </c>
      <c r="G2850" s="47" t="s">
        <v>540</v>
      </c>
      <c r="H2850" s="47" t="s">
        <v>541</v>
      </c>
      <c r="I2850" s="47" t="s">
        <v>542</v>
      </c>
      <c r="J2850" s="47" t="s">
        <v>543</v>
      </c>
      <c r="K2850" s="47">
        <v>21</v>
      </c>
      <c r="L2850" s="47" t="s">
        <v>544</v>
      </c>
      <c r="M2850" s="47" t="s">
        <v>545</v>
      </c>
      <c r="N2850" s="47" t="s">
        <v>546</v>
      </c>
      <c r="O2850" s="47" t="s">
        <v>547</v>
      </c>
      <c r="P2850" s="47" t="s">
        <v>548</v>
      </c>
      <c r="Q2850" s="47" t="s">
        <v>549</v>
      </c>
      <c r="R2850" s="47" t="s">
        <v>560</v>
      </c>
      <c r="S2850" s="47" t="s">
        <v>561</v>
      </c>
      <c r="T2850" s="114">
        <v>40835</v>
      </c>
      <c r="U2850" s="47" t="s">
        <v>786</v>
      </c>
      <c r="V2850" s="53"/>
      <c r="W2850" s="114"/>
    </row>
    <row r="2851" spans="1:23" s="47" customFormat="1" x14ac:dyDescent="0.25">
      <c r="A2851" s="47" t="s">
        <v>784</v>
      </c>
      <c r="B2851" s="47" t="s">
        <v>785</v>
      </c>
      <c r="C2851" s="47" t="s">
        <v>187</v>
      </c>
      <c r="D2851" s="47" t="s">
        <v>538</v>
      </c>
      <c r="F2851" s="47" t="s">
        <v>539</v>
      </c>
      <c r="G2851" s="47" t="s">
        <v>540</v>
      </c>
      <c r="H2851" s="47" t="s">
        <v>541</v>
      </c>
      <c r="I2851" s="47" t="s">
        <v>542</v>
      </c>
      <c r="J2851" s="47" t="s">
        <v>543</v>
      </c>
      <c r="K2851" s="47">
        <v>21</v>
      </c>
      <c r="L2851" s="47" t="s">
        <v>544</v>
      </c>
      <c r="M2851" s="47" t="s">
        <v>545</v>
      </c>
      <c r="N2851" s="47" t="s">
        <v>546</v>
      </c>
      <c r="O2851" s="47" t="s">
        <v>547</v>
      </c>
      <c r="P2851" s="47" t="s">
        <v>548</v>
      </c>
      <c r="Q2851" s="47" t="s">
        <v>549</v>
      </c>
      <c r="R2851" s="47" t="s">
        <v>562</v>
      </c>
      <c r="S2851" s="47" t="s">
        <v>563</v>
      </c>
      <c r="T2851" s="114">
        <v>960</v>
      </c>
      <c r="U2851" s="47" t="s">
        <v>786</v>
      </c>
      <c r="V2851" s="53"/>
      <c r="W2851" s="114"/>
    </row>
    <row r="2852" spans="1:23" s="47" customFormat="1" x14ac:dyDescent="0.25">
      <c r="A2852" s="47" t="s">
        <v>784</v>
      </c>
      <c r="B2852" s="47" t="s">
        <v>785</v>
      </c>
      <c r="C2852" s="47" t="s">
        <v>187</v>
      </c>
      <c r="D2852" s="47" t="s">
        <v>538</v>
      </c>
      <c r="F2852" s="47" t="s">
        <v>539</v>
      </c>
      <c r="G2852" s="47" t="s">
        <v>540</v>
      </c>
      <c r="H2852" s="47" t="s">
        <v>541</v>
      </c>
      <c r="I2852" s="47" t="s">
        <v>542</v>
      </c>
      <c r="J2852" s="47" t="s">
        <v>543</v>
      </c>
      <c r="K2852" s="47">
        <v>21</v>
      </c>
      <c r="L2852" s="47" t="s">
        <v>544</v>
      </c>
      <c r="M2852" s="47" t="s">
        <v>545</v>
      </c>
      <c r="N2852" s="47" t="s">
        <v>546</v>
      </c>
      <c r="O2852" s="47" t="s">
        <v>547</v>
      </c>
      <c r="P2852" s="47" t="s">
        <v>548</v>
      </c>
      <c r="Q2852" s="47" t="s">
        <v>549</v>
      </c>
      <c r="R2852" s="47" t="s">
        <v>588</v>
      </c>
      <c r="S2852" s="47" t="s">
        <v>589</v>
      </c>
      <c r="T2852" s="114">
        <v>32951</v>
      </c>
      <c r="U2852" s="47" t="s">
        <v>786</v>
      </c>
      <c r="V2852" s="53"/>
      <c r="W2852" s="114"/>
    </row>
    <row r="2853" spans="1:23" x14ac:dyDescent="0.25">
      <c r="A2853" t="s">
        <v>784</v>
      </c>
      <c r="B2853" t="s">
        <v>785</v>
      </c>
      <c r="C2853" t="s">
        <v>187</v>
      </c>
      <c r="D2853" t="s">
        <v>538</v>
      </c>
      <c r="F2853" t="s">
        <v>539</v>
      </c>
      <c r="G2853" t="s">
        <v>540</v>
      </c>
      <c r="H2853" t="s">
        <v>541</v>
      </c>
      <c r="I2853" t="s">
        <v>542</v>
      </c>
      <c r="J2853" t="s">
        <v>543</v>
      </c>
      <c r="K2853">
        <v>21</v>
      </c>
      <c r="L2853" t="s">
        <v>574</v>
      </c>
      <c r="M2853" t="s">
        <v>575</v>
      </c>
      <c r="N2853" t="s">
        <v>546</v>
      </c>
      <c r="O2853" t="s">
        <v>547</v>
      </c>
      <c r="P2853" t="s">
        <v>548</v>
      </c>
      <c r="Q2853" t="s">
        <v>549</v>
      </c>
      <c r="R2853" t="s">
        <v>131</v>
      </c>
      <c r="S2853" t="s">
        <v>550</v>
      </c>
      <c r="T2853" s="113">
        <v>78254</v>
      </c>
      <c r="U2853" t="s">
        <v>786</v>
      </c>
    </row>
    <row r="2854" spans="1:23" x14ac:dyDescent="0.25">
      <c r="A2854" t="s">
        <v>784</v>
      </c>
      <c r="B2854" t="s">
        <v>785</v>
      </c>
      <c r="C2854" t="s">
        <v>187</v>
      </c>
      <c r="D2854" t="s">
        <v>538</v>
      </c>
      <c r="F2854" t="s">
        <v>539</v>
      </c>
      <c r="G2854" t="s">
        <v>540</v>
      </c>
      <c r="H2854" t="s">
        <v>541</v>
      </c>
      <c r="I2854" t="s">
        <v>542</v>
      </c>
      <c r="J2854" t="s">
        <v>543</v>
      </c>
      <c r="K2854">
        <v>21</v>
      </c>
      <c r="L2854" t="s">
        <v>574</v>
      </c>
      <c r="M2854" t="s">
        <v>575</v>
      </c>
      <c r="N2854" t="s">
        <v>546</v>
      </c>
      <c r="O2854" t="s">
        <v>547</v>
      </c>
      <c r="P2854" t="s">
        <v>548</v>
      </c>
      <c r="Q2854" t="s">
        <v>549</v>
      </c>
      <c r="R2854" t="s">
        <v>552</v>
      </c>
      <c r="S2854" t="s">
        <v>553</v>
      </c>
      <c r="T2854" s="113">
        <v>12375</v>
      </c>
      <c r="U2854" t="s">
        <v>786</v>
      </c>
    </row>
    <row r="2855" spans="1:23" x14ac:dyDescent="0.25">
      <c r="A2855" t="s">
        <v>784</v>
      </c>
      <c r="B2855" t="s">
        <v>785</v>
      </c>
      <c r="C2855" t="s">
        <v>187</v>
      </c>
      <c r="D2855" t="s">
        <v>538</v>
      </c>
      <c r="F2855" t="s">
        <v>539</v>
      </c>
      <c r="G2855" t="s">
        <v>540</v>
      </c>
      <c r="H2855" t="s">
        <v>541</v>
      </c>
      <c r="I2855" t="s">
        <v>542</v>
      </c>
      <c r="J2855" t="s">
        <v>543</v>
      </c>
      <c r="K2855">
        <v>21</v>
      </c>
      <c r="L2855" t="s">
        <v>574</v>
      </c>
      <c r="M2855" t="s">
        <v>575</v>
      </c>
      <c r="N2855" t="s">
        <v>546</v>
      </c>
      <c r="O2855" t="s">
        <v>547</v>
      </c>
      <c r="P2855" t="s">
        <v>548</v>
      </c>
      <c r="Q2855" t="s">
        <v>549</v>
      </c>
      <c r="R2855" t="s">
        <v>586</v>
      </c>
      <c r="S2855" t="s">
        <v>587</v>
      </c>
      <c r="T2855" s="113">
        <v>13218</v>
      </c>
      <c r="U2855" t="s">
        <v>786</v>
      </c>
    </row>
    <row r="2856" spans="1:23" x14ac:dyDescent="0.25">
      <c r="A2856" t="s">
        <v>784</v>
      </c>
      <c r="B2856" t="s">
        <v>785</v>
      </c>
      <c r="C2856" t="s">
        <v>187</v>
      </c>
      <c r="D2856" t="s">
        <v>538</v>
      </c>
      <c r="F2856" t="s">
        <v>539</v>
      </c>
      <c r="G2856" t="s">
        <v>540</v>
      </c>
      <c r="H2856" t="s">
        <v>541</v>
      </c>
      <c r="I2856" t="s">
        <v>542</v>
      </c>
      <c r="J2856" t="s">
        <v>543</v>
      </c>
      <c r="K2856">
        <v>21</v>
      </c>
      <c r="L2856" t="s">
        <v>574</v>
      </c>
      <c r="M2856" t="s">
        <v>575</v>
      </c>
      <c r="N2856" t="s">
        <v>546</v>
      </c>
      <c r="O2856" t="s">
        <v>547</v>
      </c>
      <c r="P2856" t="s">
        <v>548</v>
      </c>
      <c r="Q2856" t="s">
        <v>549</v>
      </c>
      <c r="R2856" t="s">
        <v>558</v>
      </c>
      <c r="S2856" t="s">
        <v>559</v>
      </c>
      <c r="T2856" s="113">
        <v>4840</v>
      </c>
      <c r="U2856" t="s">
        <v>786</v>
      </c>
    </row>
    <row r="2857" spans="1:23" x14ac:dyDescent="0.25">
      <c r="A2857" t="s">
        <v>784</v>
      </c>
      <c r="B2857" t="s">
        <v>785</v>
      </c>
      <c r="C2857" t="s">
        <v>187</v>
      </c>
      <c r="D2857" t="s">
        <v>538</v>
      </c>
      <c r="F2857" t="s">
        <v>539</v>
      </c>
      <c r="G2857" t="s">
        <v>540</v>
      </c>
      <c r="H2857" t="s">
        <v>541</v>
      </c>
      <c r="I2857" t="s">
        <v>542</v>
      </c>
      <c r="J2857" t="s">
        <v>543</v>
      </c>
      <c r="K2857">
        <v>21</v>
      </c>
      <c r="L2857" t="s">
        <v>574</v>
      </c>
      <c r="M2857" t="s">
        <v>575</v>
      </c>
      <c r="N2857" t="s">
        <v>546</v>
      </c>
      <c r="O2857" t="s">
        <v>547</v>
      </c>
      <c r="P2857" t="s">
        <v>548</v>
      </c>
      <c r="Q2857" t="s">
        <v>549</v>
      </c>
      <c r="R2857" t="s">
        <v>560</v>
      </c>
      <c r="S2857" t="s">
        <v>561</v>
      </c>
      <c r="T2857" s="113">
        <v>18761</v>
      </c>
      <c r="U2857" t="s">
        <v>786</v>
      </c>
    </row>
    <row r="2858" spans="1:23" x14ac:dyDescent="0.25">
      <c r="A2858" t="s">
        <v>784</v>
      </c>
      <c r="B2858" t="s">
        <v>785</v>
      </c>
      <c r="C2858" t="s">
        <v>187</v>
      </c>
      <c r="D2858" t="s">
        <v>538</v>
      </c>
      <c r="F2858" t="s">
        <v>539</v>
      </c>
      <c r="G2858" t="s">
        <v>540</v>
      </c>
      <c r="H2858" t="s">
        <v>541</v>
      </c>
      <c r="I2858" t="s">
        <v>542</v>
      </c>
      <c r="J2858" t="s">
        <v>543</v>
      </c>
      <c r="K2858">
        <v>21</v>
      </c>
      <c r="L2858" t="s">
        <v>574</v>
      </c>
      <c r="M2858" t="s">
        <v>575</v>
      </c>
      <c r="N2858" t="s">
        <v>546</v>
      </c>
      <c r="O2858" t="s">
        <v>547</v>
      </c>
      <c r="P2858" t="s">
        <v>548</v>
      </c>
      <c r="Q2858" t="s">
        <v>549</v>
      </c>
      <c r="R2858" t="s">
        <v>562</v>
      </c>
      <c r="S2858" t="s">
        <v>563</v>
      </c>
      <c r="T2858" s="113">
        <v>759</v>
      </c>
      <c r="U2858" t="s">
        <v>786</v>
      </c>
    </row>
    <row r="2859" spans="1:23" x14ac:dyDescent="0.25">
      <c r="A2859" t="s">
        <v>784</v>
      </c>
      <c r="B2859" t="s">
        <v>785</v>
      </c>
      <c r="C2859" t="s">
        <v>187</v>
      </c>
      <c r="D2859" t="s">
        <v>538</v>
      </c>
      <c r="F2859" t="s">
        <v>539</v>
      </c>
      <c r="G2859" t="s">
        <v>540</v>
      </c>
      <c r="H2859" t="s">
        <v>541</v>
      </c>
      <c r="I2859" t="s">
        <v>542</v>
      </c>
      <c r="J2859" t="s">
        <v>543</v>
      </c>
      <c r="K2859">
        <v>21</v>
      </c>
      <c r="L2859" t="s">
        <v>574</v>
      </c>
      <c r="M2859" t="s">
        <v>575</v>
      </c>
      <c r="N2859" t="s">
        <v>546</v>
      </c>
      <c r="O2859" t="s">
        <v>547</v>
      </c>
      <c r="P2859" t="s">
        <v>548</v>
      </c>
      <c r="Q2859" t="s">
        <v>549</v>
      </c>
      <c r="R2859" t="s">
        <v>588</v>
      </c>
      <c r="S2859" t="s">
        <v>589</v>
      </c>
      <c r="T2859" s="113">
        <v>28302</v>
      </c>
      <c r="U2859" t="s">
        <v>786</v>
      </c>
    </row>
    <row r="2860" spans="1:23" x14ac:dyDescent="0.25">
      <c r="A2860" t="s">
        <v>784</v>
      </c>
      <c r="B2860" t="s">
        <v>785</v>
      </c>
      <c r="C2860" t="s">
        <v>187</v>
      </c>
      <c r="D2860" t="s">
        <v>538</v>
      </c>
      <c r="F2860" t="s">
        <v>539</v>
      </c>
      <c r="G2860" t="s">
        <v>540</v>
      </c>
      <c r="H2860" t="s">
        <v>541</v>
      </c>
      <c r="I2860" t="s">
        <v>542</v>
      </c>
      <c r="J2860" t="s">
        <v>543</v>
      </c>
      <c r="K2860">
        <v>21</v>
      </c>
      <c r="L2860" t="s">
        <v>576</v>
      </c>
      <c r="M2860" t="s">
        <v>547</v>
      </c>
      <c r="N2860" t="s">
        <v>546</v>
      </c>
      <c r="O2860" t="s">
        <v>547</v>
      </c>
      <c r="P2860" t="s">
        <v>548</v>
      </c>
      <c r="Q2860" t="s">
        <v>549</v>
      </c>
      <c r="R2860" t="s">
        <v>131</v>
      </c>
      <c r="S2860" t="s">
        <v>550</v>
      </c>
      <c r="T2860" s="113">
        <v>67792</v>
      </c>
      <c r="U2860" t="s">
        <v>786</v>
      </c>
    </row>
    <row r="2861" spans="1:23" x14ac:dyDescent="0.25">
      <c r="A2861" t="s">
        <v>784</v>
      </c>
      <c r="B2861" t="s">
        <v>785</v>
      </c>
      <c r="C2861" t="s">
        <v>187</v>
      </c>
      <c r="D2861" t="s">
        <v>538</v>
      </c>
      <c r="F2861" t="s">
        <v>539</v>
      </c>
      <c r="G2861" t="s">
        <v>540</v>
      </c>
      <c r="H2861" t="s">
        <v>541</v>
      </c>
      <c r="I2861" t="s">
        <v>542</v>
      </c>
      <c r="J2861" t="s">
        <v>543</v>
      </c>
      <c r="K2861">
        <v>21</v>
      </c>
      <c r="L2861" t="s">
        <v>576</v>
      </c>
      <c r="M2861" t="s">
        <v>547</v>
      </c>
      <c r="N2861" t="s">
        <v>546</v>
      </c>
      <c r="O2861" t="s">
        <v>547</v>
      </c>
      <c r="P2861" t="s">
        <v>548</v>
      </c>
      <c r="Q2861" t="s">
        <v>549</v>
      </c>
      <c r="R2861" t="s">
        <v>552</v>
      </c>
      <c r="S2861" t="s">
        <v>553</v>
      </c>
      <c r="T2861" s="113">
        <v>9203</v>
      </c>
      <c r="U2861" t="s">
        <v>786</v>
      </c>
    </row>
    <row r="2862" spans="1:23" x14ac:dyDescent="0.25">
      <c r="A2862" t="s">
        <v>784</v>
      </c>
      <c r="B2862" t="s">
        <v>785</v>
      </c>
      <c r="C2862" t="s">
        <v>187</v>
      </c>
      <c r="D2862" t="s">
        <v>538</v>
      </c>
      <c r="F2862" t="s">
        <v>539</v>
      </c>
      <c r="G2862" t="s">
        <v>540</v>
      </c>
      <c r="H2862" t="s">
        <v>541</v>
      </c>
      <c r="I2862" t="s">
        <v>542</v>
      </c>
      <c r="J2862" t="s">
        <v>543</v>
      </c>
      <c r="K2862">
        <v>21</v>
      </c>
      <c r="L2862" t="s">
        <v>576</v>
      </c>
      <c r="M2862" t="s">
        <v>547</v>
      </c>
      <c r="N2862" t="s">
        <v>546</v>
      </c>
      <c r="O2862" t="s">
        <v>547</v>
      </c>
      <c r="P2862" t="s">
        <v>548</v>
      </c>
      <c r="Q2862" t="s">
        <v>549</v>
      </c>
      <c r="R2862" t="s">
        <v>586</v>
      </c>
      <c r="S2862" t="s">
        <v>587</v>
      </c>
      <c r="T2862" s="113">
        <v>16992</v>
      </c>
      <c r="U2862" t="s">
        <v>786</v>
      </c>
    </row>
    <row r="2863" spans="1:23" x14ac:dyDescent="0.25">
      <c r="A2863" t="s">
        <v>784</v>
      </c>
      <c r="B2863" t="s">
        <v>785</v>
      </c>
      <c r="C2863" t="s">
        <v>187</v>
      </c>
      <c r="D2863" t="s">
        <v>538</v>
      </c>
      <c r="F2863" t="s">
        <v>539</v>
      </c>
      <c r="G2863" t="s">
        <v>540</v>
      </c>
      <c r="H2863" t="s">
        <v>541</v>
      </c>
      <c r="I2863" t="s">
        <v>542</v>
      </c>
      <c r="J2863" t="s">
        <v>543</v>
      </c>
      <c r="K2863">
        <v>21</v>
      </c>
      <c r="L2863" t="s">
        <v>576</v>
      </c>
      <c r="M2863" t="s">
        <v>547</v>
      </c>
      <c r="N2863" t="s">
        <v>546</v>
      </c>
      <c r="O2863" t="s">
        <v>547</v>
      </c>
      <c r="P2863" t="s">
        <v>548</v>
      </c>
      <c r="Q2863" t="s">
        <v>549</v>
      </c>
      <c r="R2863" t="s">
        <v>558</v>
      </c>
      <c r="S2863" t="s">
        <v>559</v>
      </c>
      <c r="T2863" s="113">
        <v>14673</v>
      </c>
      <c r="U2863" t="s">
        <v>786</v>
      </c>
    </row>
    <row r="2864" spans="1:23" x14ac:dyDescent="0.25">
      <c r="A2864" t="s">
        <v>784</v>
      </c>
      <c r="B2864" t="s">
        <v>785</v>
      </c>
      <c r="C2864" t="s">
        <v>187</v>
      </c>
      <c r="D2864" t="s">
        <v>538</v>
      </c>
      <c r="F2864" t="s">
        <v>539</v>
      </c>
      <c r="G2864" t="s">
        <v>540</v>
      </c>
      <c r="H2864" t="s">
        <v>541</v>
      </c>
      <c r="I2864" t="s">
        <v>542</v>
      </c>
      <c r="J2864" t="s">
        <v>543</v>
      </c>
      <c r="K2864">
        <v>21</v>
      </c>
      <c r="L2864" t="s">
        <v>576</v>
      </c>
      <c r="M2864" t="s">
        <v>547</v>
      </c>
      <c r="N2864" t="s">
        <v>546</v>
      </c>
      <c r="O2864" t="s">
        <v>547</v>
      </c>
      <c r="P2864" t="s">
        <v>548</v>
      </c>
      <c r="Q2864" t="s">
        <v>549</v>
      </c>
      <c r="R2864" t="s">
        <v>560</v>
      </c>
      <c r="S2864" t="s">
        <v>561</v>
      </c>
      <c r="T2864" s="113">
        <v>22075</v>
      </c>
      <c r="U2864" t="s">
        <v>786</v>
      </c>
    </row>
    <row r="2865" spans="1:23" x14ac:dyDescent="0.25">
      <c r="A2865" t="s">
        <v>784</v>
      </c>
      <c r="B2865" t="s">
        <v>785</v>
      </c>
      <c r="C2865" t="s">
        <v>187</v>
      </c>
      <c r="D2865" t="s">
        <v>538</v>
      </c>
      <c r="F2865" t="s">
        <v>539</v>
      </c>
      <c r="G2865" t="s">
        <v>540</v>
      </c>
      <c r="H2865" t="s">
        <v>541</v>
      </c>
      <c r="I2865" t="s">
        <v>542</v>
      </c>
      <c r="J2865" t="s">
        <v>543</v>
      </c>
      <c r="K2865">
        <v>21</v>
      </c>
      <c r="L2865" t="s">
        <v>576</v>
      </c>
      <c r="M2865" t="s">
        <v>547</v>
      </c>
      <c r="N2865" t="s">
        <v>546</v>
      </c>
      <c r="O2865" t="s">
        <v>547</v>
      </c>
      <c r="P2865" t="s">
        <v>548</v>
      </c>
      <c r="Q2865" t="s">
        <v>549</v>
      </c>
      <c r="R2865" t="s">
        <v>562</v>
      </c>
      <c r="S2865" t="s">
        <v>563</v>
      </c>
      <c r="T2865" s="113">
        <v>201</v>
      </c>
      <c r="U2865" t="s">
        <v>786</v>
      </c>
    </row>
    <row r="2866" spans="1:23" x14ac:dyDescent="0.25">
      <c r="A2866" t="s">
        <v>784</v>
      </c>
      <c r="B2866" t="s">
        <v>785</v>
      </c>
      <c r="C2866" t="s">
        <v>187</v>
      </c>
      <c r="D2866" t="s">
        <v>538</v>
      </c>
      <c r="F2866" t="s">
        <v>539</v>
      </c>
      <c r="G2866" t="s">
        <v>540</v>
      </c>
      <c r="H2866" t="s">
        <v>541</v>
      </c>
      <c r="I2866" t="s">
        <v>542</v>
      </c>
      <c r="J2866" t="s">
        <v>543</v>
      </c>
      <c r="K2866">
        <v>21</v>
      </c>
      <c r="L2866" t="s">
        <v>576</v>
      </c>
      <c r="M2866" t="s">
        <v>547</v>
      </c>
      <c r="N2866" t="s">
        <v>546</v>
      </c>
      <c r="O2866" t="s">
        <v>547</v>
      </c>
      <c r="P2866" t="s">
        <v>548</v>
      </c>
      <c r="Q2866" t="s">
        <v>549</v>
      </c>
      <c r="R2866" t="s">
        <v>588</v>
      </c>
      <c r="S2866" t="s">
        <v>589</v>
      </c>
      <c r="T2866" s="113">
        <v>4647</v>
      </c>
      <c r="U2866" t="s">
        <v>786</v>
      </c>
    </row>
    <row r="2867" spans="1:23" s="49" customFormat="1" x14ac:dyDescent="0.25">
      <c r="A2867" s="49" t="s">
        <v>30</v>
      </c>
      <c r="B2867" s="49" t="s">
        <v>787</v>
      </c>
      <c r="C2867" s="49" t="s">
        <v>187</v>
      </c>
      <c r="D2867" s="49" t="s">
        <v>538</v>
      </c>
      <c r="F2867" s="49" t="s">
        <v>539</v>
      </c>
      <c r="G2867" s="49" t="s">
        <v>540</v>
      </c>
      <c r="H2867" s="49" t="s">
        <v>541</v>
      </c>
      <c r="I2867" s="49" t="s">
        <v>542</v>
      </c>
      <c r="J2867" s="49" t="s">
        <v>543</v>
      </c>
      <c r="K2867" s="49">
        <v>21</v>
      </c>
      <c r="L2867" s="49" t="s">
        <v>544</v>
      </c>
      <c r="M2867" s="49" t="s">
        <v>545</v>
      </c>
      <c r="N2867" s="49" t="s">
        <v>546</v>
      </c>
      <c r="O2867" s="49" t="s">
        <v>547</v>
      </c>
      <c r="P2867" s="49" t="s">
        <v>548</v>
      </c>
      <c r="Q2867" s="49" t="s">
        <v>549</v>
      </c>
      <c r="R2867" s="49" t="s">
        <v>131</v>
      </c>
      <c r="S2867" s="49" t="s">
        <v>550</v>
      </c>
      <c r="T2867" s="116">
        <v>1482.1</v>
      </c>
      <c r="U2867" s="49" t="s">
        <v>788</v>
      </c>
      <c r="V2867" s="50" t="s">
        <v>858</v>
      </c>
      <c r="W2867" s="116">
        <f>('ILO employment 2007'!T2868+'ILO employment 2007'!T2869+'ILO employment 2007'!T2870)*( 1 +'ILO employment 2007'!T2878/('ILO employment 2007'!T2867-'ILO employment 2007'!T2878))</f>
        <v>317.10000000000002</v>
      </c>
    </row>
    <row r="2868" spans="1:23" s="49" customFormat="1" x14ac:dyDescent="0.25">
      <c r="A2868" s="49" t="s">
        <v>30</v>
      </c>
      <c r="B2868" s="49" t="s">
        <v>787</v>
      </c>
      <c r="C2868" s="49" t="s">
        <v>187</v>
      </c>
      <c r="D2868" s="49" t="s">
        <v>538</v>
      </c>
      <c r="F2868" s="49" t="s">
        <v>539</v>
      </c>
      <c r="G2868" s="49" t="s">
        <v>540</v>
      </c>
      <c r="H2868" s="49" t="s">
        <v>541</v>
      </c>
      <c r="I2868" s="49" t="s">
        <v>542</v>
      </c>
      <c r="J2868" s="49" t="s">
        <v>543</v>
      </c>
      <c r="K2868" s="49">
        <v>21</v>
      </c>
      <c r="L2868" s="49" t="s">
        <v>544</v>
      </c>
      <c r="M2868" s="49" t="s">
        <v>545</v>
      </c>
      <c r="N2868" s="49" t="s">
        <v>546</v>
      </c>
      <c r="O2868" s="49" t="s">
        <v>547</v>
      </c>
      <c r="P2868" s="49" t="s">
        <v>548</v>
      </c>
      <c r="Q2868" s="49" t="s">
        <v>549</v>
      </c>
      <c r="R2868" s="49" t="s">
        <v>552</v>
      </c>
      <c r="S2868" s="49" t="s">
        <v>553</v>
      </c>
      <c r="T2868" s="116">
        <v>87.4</v>
      </c>
      <c r="U2868" s="49" t="s">
        <v>788</v>
      </c>
      <c r="V2868" s="50" t="s">
        <v>859</v>
      </c>
      <c r="W2868" s="116">
        <f>('ILO employment 2007'!T2871+'ILO employment 2007'!T2872+'ILO employment 2007'!T2873+'ILO employment 2007'!T2874+'ILO employment 2007'!T2875+'ILO employment 2007'!T2876+'ILO employment 2007'!T2877)*( 1 +'ILO employment 2007'!T2878/('ILO employment 2007'!T2867-'ILO employment 2007'!T2878))</f>
        <v>1165</v>
      </c>
    </row>
    <row r="2869" spans="1:23" s="49" customFormat="1" x14ac:dyDescent="0.25">
      <c r="A2869" s="49" t="s">
        <v>30</v>
      </c>
      <c r="B2869" s="49" t="s">
        <v>787</v>
      </c>
      <c r="C2869" s="49" t="s">
        <v>187</v>
      </c>
      <c r="D2869" s="49" t="s">
        <v>538</v>
      </c>
      <c r="F2869" s="49" t="s">
        <v>539</v>
      </c>
      <c r="G2869" s="49" t="s">
        <v>540</v>
      </c>
      <c r="H2869" s="49" t="s">
        <v>541</v>
      </c>
      <c r="I2869" s="49" t="s">
        <v>542</v>
      </c>
      <c r="J2869" s="49" t="s">
        <v>543</v>
      </c>
      <c r="K2869" s="49">
        <v>21</v>
      </c>
      <c r="L2869" s="49" t="s">
        <v>544</v>
      </c>
      <c r="M2869" s="49" t="s">
        <v>545</v>
      </c>
      <c r="N2869" s="49" t="s">
        <v>546</v>
      </c>
      <c r="O2869" s="49" t="s">
        <v>547</v>
      </c>
      <c r="P2869" s="49" t="s">
        <v>548</v>
      </c>
      <c r="Q2869" s="49" t="s">
        <v>549</v>
      </c>
      <c r="R2869" s="49" t="s">
        <v>554</v>
      </c>
      <c r="S2869" s="49" t="s">
        <v>555</v>
      </c>
      <c r="T2869" s="116">
        <v>139.1</v>
      </c>
      <c r="U2869" s="49" t="s">
        <v>788</v>
      </c>
      <c r="V2869" s="50" t="s">
        <v>862</v>
      </c>
      <c r="W2869" s="116">
        <f>SUM(T2868:T2878)</f>
        <v>1482.1</v>
      </c>
    </row>
    <row r="2870" spans="1:23" s="49" customFormat="1" x14ac:dyDescent="0.25">
      <c r="A2870" s="49" t="s">
        <v>30</v>
      </c>
      <c r="B2870" s="49" t="s">
        <v>787</v>
      </c>
      <c r="C2870" s="49" t="s">
        <v>187</v>
      </c>
      <c r="D2870" s="49" t="s">
        <v>538</v>
      </c>
      <c r="F2870" s="49" t="s">
        <v>539</v>
      </c>
      <c r="G2870" s="49" t="s">
        <v>540</v>
      </c>
      <c r="H2870" s="49" t="s">
        <v>541</v>
      </c>
      <c r="I2870" s="49" t="s">
        <v>542</v>
      </c>
      <c r="J2870" s="49" t="s">
        <v>543</v>
      </c>
      <c r="K2870" s="49">
        <v>21</v>
      </c>
      <c r="L2870" s="49" t="s">
        <v>544</v>
      </c>
      <c r="M2870" s="49" t="s">
        <v>545</v>
      </c>
      <c r="N2870" s="49" t="s">
        <v>546</v>
      </c>
      <c r="O2870" s="49" t="s">
        <v>547</v>
      </c>
      <c r="P2870" s="49" t="s">
        <v>548</v>
      </c>
      <c r="Q2870" s="49" t="s">
        <v>549</v>
      </c>
      <c r="R2870" s="49" t="s">
        <v>556</v>
      </c>
      <c r="S2870" s="49" t="s">
        <v>557</v>
      </c>
      <c r="T2870" s="116">
        <v>90.6</v>
      </c>
      <c r="U2870" s="49" t="s">
        <v>788</v>
      </c>
      <c r="V2870" s="50"/>
      <c r="W2870" s="116"/>
    </row>
    <row r="2871" spans="1:23" s="49" customFormat="1" x14ac:dyDescent="0.25">
      <c r="A2871" s="49" t="s">
        <v>30</v>
      </c>
      <c r="B2871" s="49" t="s">
        <v>787</v>
      </c>
      <c r="C2871" s="49" t="s">
        <v>187</v>
      </c>
      <c r="D2871" s="49" t="s">
        <v>538</v>
      </c>
      <c r="F2871" s="49" t="s">
        <v>539</v>
      </c>
      <c r="G2871" s="49" t="s">
        <v>540</v>
      </c>
      <c r="H2871" s="49" t="s">
        <v>541</v>
      </c>
      <c r="I2871" s="49" t="s">
        <v>542</v>
      </c>
      <c r="J2871" s="49" t="s">
        <v>543</v>
      </c>
      <c r="K2871" s="49">
        <v>21</v>
      </c>
      <c r="L2871" s="49" t="s">
        <v>544</v>
      </c>
      <c r="M2871" s="49" t="s">
        <v>545</v>
      </c>
      <c r="N2871" s="49" t="s">
        <v>546</v>
      </c>
      <c r="O2871" s="49" t="s">
        <v>547</v>
      </c>
      <c r="P2871" s="49" t="s">
        <v>548</v>
      </c>
      <c r="Q2871" s="49" t="s">
        <v>549</v>
      </c>
      <c r="R2871" s="49" t="s">
        <v>558</v>
      </c>
      <c r="S2871" s="49" t="s">
        <v>559</v>
      </c>
      <c r="T2871" s="116">
        <v>180.7</v>
      </c>
      <c r="U2871" s="49" t="s">
        <v>788</v>
      </c>
      <c r="V2871" s="50"/>
      <c r="W2871" s="116"/>
    </row>
    <row r="2872" spans="1:23" s="49" customFormat="1" x14ac:dyDescent="0.25">
      <c r="A2872" s="49" t="s">
        <v>30</v>
      </c>
      <c r="B2872" s="49" t="s">
        <v>787</v>
      </c>
      <c r="C2872" s="49" t="s">
        <v>187</v>
      </c>
      <c r="D2872" s="49" t="s">
        <v>538</v>
      </c>
      <c r="F2872" s="49" t="s">
        <v>539</v>
      </c>
      <c r="G2872" s="49" t="s">
        <v>540</v>
      </c>
      <c r="H2872" s="49" t="s">
        <v>541</v>
      </c>
      <c r="I2872" s="49" t="s">
        <v>542</v>
      </c>
      <c r="J2872" s="49" t="s">
        <v>543</v>
      </c>
      <c r="K2872" s="49">
        <v>21</v>
      </c>
      <c r="L2872" s="49" t="s">
        <v>544</v>
      </c>
      <c r="M2872" s="49" t="s">
        <v>545</v>
      </c>
      <c r="N2872" s="49" t="s">
        <v>546</v>
      </c>
      <c r="O2872" s="49" t="s">
        <v>547</v>
      </c>
      <c r="P2872" s="49" t="s">
        <v>548</v>
      </c>
      <c r="Q2872" s="49" t="s">
        <v>549</v>
      </c>
      <c r="R2872" s="49" t="s">
        <v>560</v>
      </c>
      <c r="S2872" s="49" t="s">
        <v>561</v>
      </c>
      <c r="T2872" s="116">
        <v>204.1</v>
      </c>
      <c r="U2872" s="49" t="s">
        <v>788</v>
      </c>
      <c r="V2872" s="50"/>
      <c r="W2872" s="116"/>
    </row>
    <row r="2873" spans="1:23" s="49" customFormat="1" x14ac:dyDescent="0.25">
      <c r="A2873" s="49" t="s">
        <v>30</v>
      </c>
      <c r="B2873" s="49" t="s">
        <v>787</v>
      </c>
      <c r="C2873" s="49" t="s">
        <v>187</v>
      </c>
      <c r="D2873" s="49" t="s">
        <v>538</v>
      </c>
      <c r="F2873" s="49" t="s">
        <v>539</v>
      </c>
      <c r="G2873" s="49" t="s">
        <v>540</v>
      </c>
      <c r="H2873" s="49" t="s">
        <v>541</v>
      </c>
      <c r="I2873" s="49" t="s">
        <v>542</v>
      </c>
      <c r="J2873" s="49" t="s">
        <v>543</v>
      </c>
      <c r="K2873" s="49">
        <v>21</v>
      </c>
      <c r="L2873" s="49" t="s">
        <v>544</v>
      </c>
      <c r="M2873" s="49" t="s">
        <v>545</v>
      </c>
      <c r="N2873" s="49" t="s">
        <v>546</v>
      </c>
      <c r="O2873" s="49" t="s">
        <v>547</v>
      </c>
      <c r="P2873" s="49" t="s">
        <v>548</v>
      </c>
      <c r="Q2873" s="49" t="s">
        <v>549</v>
      </c>
      <c r="R2873" s="49" t="s">
        <v>562</v>
      </c>
      <c r="S2873" s="49" t="s">
        <v>563</v>
      </c>
      <c r="T2873" s="116">
        <v>82.2</v>
      </c>
      <c r="U2873" s="49" t="s">
        <v>788</v>
      </c>
      <c r="V2873" s="50"/>
      <c r="W2873" s="116"/>
    </row>
    <row r="2874" spans="1:23" s="49" customFormat="1" x14ac:dyDescent="0.25">
      <c r="A2874" s="49" t="s">
        <v>30</v>
      </c>
      <c r="B2874" s="49" t="s">
        <v>787</v>
      </c>
      <c r="C2874" s="49" t="s">
        <v>187</v>
      </c>
      <c r="D2874" s="49" t="s">
        <v>538</v>
      </c>
      <c r="F2874" s="49" t="s">
        <v>539</v>
      </c>
      <c r="G2874" s="49" t="s">
        <v>540</v>
      </c>
      <c r="H2874" s="49" t="s">
        <v>541</v>
      </c>
      <c r="I2874" s="49" t="s">
        <v>542</v>
      </c>
      <c r="J2874" s="49" t="s">
        <v>543</v>
      </c>
      <c r="K2874" s="49">
        <v>21</v>
      </c>
      <c r="L2874" s="49" t="s">
        <v>544</v>
      </c>
      <c r="M2874" s="49" t="s">
        <v>545</v>
      </c>
      <c r="N2874" s="49" t="s">
        <v>546</v>
      </c>
      <c r="O2874" s="49" t="s">
        <v>547</v>
      </c>
      <c r="P2874" s="49" t="s">
        <v>548</v>
      </c>
      <c r="Q2874" s="49" t="s">
        <v>549</v>
      </c>
      <c r="R2874" s="49" t="s">
        <v>564</v>
      </c>
      <c r="S2874" s="49" t="s">
        <v>565</v>
      </c>
      <c r="T2874" s="116">
        <v>216.4</v>
      </c>
      <c r="U2874" s="49" t="s">
        <v>788</v>
      </c>
      <c r="V2874" s="50"/>
      <c r="W2874" s="116"/>
    </row>
    <row r="2875" spans="1:23" s="49" customFormat="1" x14ac:dyDescent="0.25">
      <c r="A2875" s="49" t="s">
        <v>30</v>
      </c>
      <c r="B2875" s="49" t="s">
        <v>787</v>
      </c>
      <c r="C2875" s="49" t="s">
        <v>187</v>
      </c>
      <c r="D2875" s="49" t="s">
        <v>538</v>
      </c>
      <c r="F2875" s="49" t="s">
        <v>539</v>
      </c>
      <c r="G2875" s="49" t="s">
        <v>540</v>
      </c>
      <c r="H2875" s="49" t="s">
        <v>541</v>
      </c>
      <c r="I2875" s="49" t="s">
        <v>542</v>
      </c>
      <c r="J2875" s="49" t="s">
        <v>543</v>
      </c>
      <c r="K2875" s="49">
        <v>21</v>
      </c>
      <c r="L2875" s="49" t="s">
        <v>544</v>
      </c>
      <c r="M2875" s="49" t="s">
        <v>545</v>
      </c>
      <c r="N2875" s="49" t="s">
        <v>546</v>
      </c>
      <c r="O2875" s="49" t="s">
        <v>547</v>
      </c>
      <c r="P2875" s="49" t="s">
        <v>548</v>
      </c>
      <c r="Q2875" s="49" t="s">
        <v>549</v>
      </c>
      <c r="R2875" s="49" t="s">
        <v>566</v>
      </c>
      <c r="S2875" s="49" t="s">
        <v>567</v>
      </c>
      <c r="T2875" s="116">
        <v>105.8</v>
      </c>
      <c r="U2875" s="49" t="s">
        <v>788</v>
      </c>
      <c r="V2875" s="50"/>
      <c r="W2875" s="116"/>
    </row>
    <row r="2876" spans="1:23" s="49" customFormat="1" x14ac:dyDescent="0.25">
      <c r="A2876" s="49" t="s">
        <v>30</v>
      </c>
      <c r="B2876" s="49" t="s">
        <v>787</v>
      </c>
      <c r="C2876" s="49" t="s">
        <v>187</v>
      </c>
      <c r="D2876" s="49" t="s">
        <v>538</v>
      </c>
      <c r="F2876" s="49" t="s">
        <v>539</v>
      </c>
      <c r="G2876" s="49" t="s">
        <v>540</v>
      </c>
      <c r="H2876" s="49" t="s">
        <v>541</v>
      </c>
      <c r="I2876" s="49" t="s">
        <v>542</v>
      </c>
      <c r="J2876" s="49" t="s">
        <v>543</v>
      </c>
      <c r="K2876" s="49">
        <v>21</v>
      </c>
      <c r="L2876" s="49" t="s">
        <v>544</v>
      </c>
      <c r="M2876" s="49" t="s">
        <v>545</v>
      </c>
      <c r="N2876" s="49" t="s">
        <v>546</v>
      </c>
      <c r="O2876" s="49" t="s">
        <v>547</v>
      </c>
      <c r="P2876" s="49" t="s">
        <v>548</v>
      </c>
      <c r="Q2876" s="49" t="s">
        <v>549</v>
      </c>
      <c r="R2876" s="49" t="s">
        <v>568</v>
      </c>
      <c r="S2876" s="49" t="s">
        <v>569</v>
      </c>
      <c r="T2876" s="116">
        <v>363.9</v>
      </c>
      <c r="U2876" s="49" t="s">
        <v>788</v>
      </c>
      <c r="V2876" s="50"/>
      <c r="W2876" s="116"/>
    </row>
    <row r="2877" spans="1:23" s="49" customFormat="1" x14ac:dyDescent="0.25">
      <c r="A2877" s="49" t="s">
        <v>30</v>
      </c>
      <c r="B2877" s="49" t="s">
        <v>787</v>
      </c>
      <c r="C2877" s="49" t="s">
        <v>187</v>
      </c>
      <c r="D2877" s="49" t="s">
        <v>538</v>
      </c>
      <c r="F2877" s="49" t="s">
        <v>539</v>
      </c>
      <c r="G2877" s="49" t="s">
        <v>540</v>
      </c>
      <c r="H2877" s="49" t="s">
        <v>541</v>
      </c>
      <c r="I2877" s="49" t="s">
        <v>542</v>
      </c>
      <c r="J2877" s="49" t="s">
        <v>543</v>
      </c>
      <c r="K2877" s="49">
        <v>21</v>
      </c>
      <c r="L2877" s="49" t="s">
        <v>544</v>
      </c>
      <c r="M2877" s="49" t="s">
        <v>545</v>
      </c>
      <c r="N2877" s="49" t="s">
        <v>546</v>
      </c>
      <c r="O2877" s="49" t="s">
        <v>547</v>
      </c>
      <c r="P2877" s="49" t="s">
        <v>548</v>
      </c>
      <c r="Q2877" s="49" t="s">
        <v>549</v>
      </c>
      <c r="R2877" s="49" t="s">
        <v>570</v>
      </c>
      <c r="S2877" s="49" t="s">
        <v>571</v>
      </c>
      <c r="T2877" s="116">
        <v>11.9</v>
      </c>
      <c r="U2877" s="49" t="s">
        <v>788</v>
      </c>
      <c r="V2877" s="50"/>
      <c r="W2877" s="116"/>
    </row>
    <row r="2878" spans="1:23" s="49" customFormat="1" x14ac:dyDescent="0.25">
      <c r="A2878" s="49" t="s">
        <v>30</v>
      </c>
      <c r="B2878" s="49" t="s">
        <v>787</v>
      </c>
      <c r="C2878" s="49" t="s">
        <v>187</v>
      </c>
      <c r="D2878" s="49" t="s">
        <v>538</v>
      </c>
      <c r="F2878" s="49" t="s">
        <v>539</v>
      </c>
      <c r="G2878" s="49" t="s">
        <v>540</v>
      </c>
      <c r="H2878" s="49" t="s">
        <v>541</v>
      </c>
      <c r="I2878" s="49" t="s">
        <v>542</v>
      </c>
      <c r="J2878" s="49" t="s">
        <v>543</v>
      </c>
      <c r="K2878" s="49">
        <v>21</v>
      </c>
      <c r="L2878" s="49" t="s">
        <v>544</v>
      </c>
      <c r="M2878" s="49" t="s">
        <v>545</v>
      </c>
      <c r="N2878" s="49" t="s">
        <v>546</v>
      </c>
      <c r="O2878" s="49" t="s">
        <v>547</v>
      </c>
      <c r="P2878" s="49" t="s">
        <v>548</v>
      </c>
      <c r="Q2878" s="49" t="s">
        <v>549</v>
      </c>
      <c r="R2878" s="49" t="s">
        <v>572</v>
      </c>
      <c r="S2878" s="49" t="s">
        <v>573</v>
      </c>
      <c r="T2878" s="116"/>
      <c r="U2878" s="49" t="s">
        <v>788</v>
      </c>
      <c r="V2878" s="50"/>
      <c r="W2878" s="116"/>
    </row>
    <row r="2879" spans="1:23" x14ac:dyDescent="0.25">
      <c r="A2879" t="s">
        <v>30</v>
      </c>
      <c r="B2879" t="s">
        <v>787</v>
      </c>
      <c r="C2879" t="s">
        <v>187</v>
      </c>
      <c r="D2879" t="s">
        <v>538</v>
      </c>
      <c r="F2879" t="s">
        <v>539</v>
      </c>
      <c r="G2879" t="s">
        <v>540</v>
      </c>
      <c r="H2879" t="s">
        <v>541</v>
      </c>
      <c r="I2879" t="s">
        <v>542</v>
      </c>
      <c r="J2879" t="s">
        <v>543</v>
      </c>
      <c r="K2879">
        <v>21</v>
      </c>
      <c r="L2879" t="s">
        <v>574</v>
      </c>
      <c r="M2879" t="s">
        <v>575</v>
      </c>
      <c r="N2879" t="s">
        <v>546</v>
      </c>
      <c r="O2879" t="s">
        <v>547</v>
      </c>
      <c r="P2879" t="s">
        <v>548</v>
      </c>
      <c r="Q2879" t="s">
        <v>549</v>
      </c>
      <c r="R2879" t="s">
        <v>131</v>
      </c>
      <c r="S2879" t="s">
        <v>550</v>
      </c>
      <c r="T2879" s="113">
        <v>852.9</v>
      </c>
      <c r="U2879" t="s">
        <v>788</v>
      </c>
    </row>
    <row r="2880" spans="1:23" x14ac:dyDescent="0.25">
      <c r="A2880" t="s">
        <v>30</v>
      </c>
      <c r="B2880" t="s">
        <v>787</v>
      </c>
      <c r="C2880" t="s">
        <v>187</v>
      </c>
      <c r="D2880" t="s">
        <v>538</v>
      </c>
      <c r="F2880" t="s">
        <v>539</v>
      </c>
      <c r="G2880" t="s">
        <v>540</v>
      </c>
      <c r="H2880" t="s">
        <v>541</v>
      </c>
      <c r="I2880" t="s">
        <v>542</v>
      </c>
      <c r="J2880" t="s">
        <v>543</v>
      </c>
      <c r="K2880">
        <v>21</v>
      </c>
      <c r="L2880" t="s">
        <v>574</v>
      </c>
      <c r="M2880" t="s">
        <v>575</v>
      </c>
      <c r="N2880" t="s">
        <v>546</v>
      </c>
      <c r="O2880" t="s">
        <v>547</v>
      </c>
      <c r="P2880" t="s">
        <v>548</v>
      </c>
      <c r="Q2880" t="s">
        <v>549</v>
      </c>
      <c r="R2880" t="s">
        <v>552</v>
      </c>
      <c r="S2880" t="s">
        <v>553</v>
      </c>
      <c r="T2880" s="113">
        <v>52.1</v>
      </c>
      <c r="U2880" t="s">
        <v>788</v>
      </c>
    </row>
    <row r="2881" spans="1:21" x14ac:dyDescent="0.25">
      <c r="A2881" t="s">
        <v>30</v>
      </c>
      <c r="B2881" t="s">
        <v>787</v>
      </c>
      <c r="C2881" t="s">
        <v>187</v>
      </c>
      <c r="D2881" t="s">
        <v>538</v>
      </c>
      <c r="F2881" t="s">
        <v>539</v>
      </c>
      <c r="G2881" t="s">
        <v>540</v>
      </c>
      <c r="H2881" t="s">
        <v>541</v>
      </c>
      <c r="I2881" t="s">
        <v>542</v>
      </c>
      <c r="J2881" t="s">
        <v>543</v>
      </c>
      <c r="K2881">
        <v>21</v>
      </c>
      <c r="L2881" t="s">
        <v>574</v>
      </c>
      <c r="M2881" t="s">
        <v>575</v>
      </c>
      <c r="N2881" t="s">
        <v>546</v>
      </c>
      <c r="O2881" t="s">
        <v>547</v>
      </c>
      <c r="P2881" t="s">
        <v>548</v>
      </c>
      <c r="Q2881" t="s">
        <v>549</v>
      </c>
      <c r="R2881" t="s">
        <v>554</v>
      </c>
      <c r="S2881" t="s">
        <v>555</v>
      </c>
      <c r="T2881" s="113">
        <v>51.1</v>
      </c>
      <c r="U2881" t="s">
        <v>788</v>
      </c>
    </row>
    <row r="2882" spans="1:21" x14ac:dyDescent="0.25">
      <c r="A2882" t="s">
        <v>30</v>
      </c>
      <c r="B2882" t="s">
        <v>787</v>
      </c>
      <c r="C2882" t="s">
        <v>187</v>
      </c>
      <c r="D2882" t="s">
        <v>538</v>
      </c>
      <c r="F2882" t="s">
        <v>539</v>
      </c>
      <c r="G2882" t="s">
        <v>540</v>
      </c>
      <c r="H2882" t="s">
        <v>541</v>
      </c>
      <c r="I2882" t="s">
        <v>542</v>
      </c>
      <c r="J2882" t="s">
        <v>543</v>
      </c>
      <c r="K2882">
        <v>21</v>
      </c>
      <c r="L2882" t="s">
        <v>574</v>
      </c>
      <c r="M2882" t="s">
        <v>575</v>
      </c>
      <c r="N2882" t="s">
        <v>546</v>
      </c>
      <c r="O2882" t="s">
        <v>547</v>
      </c>
      <c r="P2882" t="s">
        <v>548</v>
      </c>
      <c r="Q2882" t="s">
        <v>549</v>
      </c>
      <c r="R2882" t="s">
        <v>556</v>
      </c>
      <c r="S2882" t="s">
        <v>557</v>
      </c>
      <c r="T2882" s="113">
        <v>56.5</v>
      </c>
      <c r="U2882" t="s">
        <v>788</v>
      </c>
    </row>
    <row r="2883" spans="1:21" x14ac:dyDescent="0.25">
      <c r="A2883" t="s">
        <v>30</v>
      </c>
      <c r="B2883" t="s">
        <v>787</v>
      </c>
      <c r="C2883" t="s">
        <v>187</v>
      </c>
      <c r="D2883" t="s">
        <v>538</v>
      </c>
      <c r="F2883" t="s">
        <v>539</v>
      </c>
      <c r="G2883" t="s">
        <v>540</v>
      </c>
      <c r="H2883" t="s">
        <v>541</v>
      </c>
      <c r="I2883" t="s">
        <v>542</v>
      </c>
      <c r="J2883" t="s">
        <v>543</v>
      </c>
      <c r="K2883">
        <v>21</v>
      </c>
      <c r="L2883" t="s">
        <v>574</v>
      </c>
      <c r="M2883" t="s">
        <v>575</v>
      </c>
      <c r="N2883" t="s">
        <v>546</v>
      </c>
      <c r="O2883" t="s">
        <v>547</v>
      </c>
      <c r="P2883" t="s">
        <v>548</v>
      </c>
      <c r="Q2883" t="s">
        <v>549</v>
      </c>
      <c r="R2883" t="s">
        <v>558</v>
      </c>
      <c r="S2883" t="s">
        <v>559</v>
      </c>
      <c r="T2883" s="113">
        <v>71.3</v>
      </c>
      <c r="U2883" t="s">
        <v>788</v>
      </c>
    </row>
    <row r="2884" spans="1:21" x14ac:dyDescent="0.25">
      <c r="A2884" t="s">
        <v>30</v>
      </c>
      <c r="B2884" t="s">
        <v>787</v>
      </c>
      <c r="C2884" t="s">
        <v>187</v>
      </c>
      <c r="D2884" t="s">
        <v>538</v>
      </c>
      <c r="F2884" t="s">
        <v>539</v>
      </c>
      <c r="G2884" t="s">
        <v>540</v>
      </c>
      <c r="H2884" t="s">
        <v>541</v>
      </c>
      <c r="I2884" t="s">
        <v>542</v>
      </c>
      <c r="J2884" t="s">
        <v>543</v>
      </c>
      <c r="K2884">
        <v>21</v>
      </c>
      <c r="L2884" t="s">
        <v>574</v>
      </c>
      <c r="M2884" t="s">
        <v>575</v>
      </c>
      <c r="N2884" t="s">
        <v>546</v>
      </c>
      <c r="O2884" t="s">
        <v>547</v>
      </c>
      <c r="P2884" t="s">
        <v>548</v>
      </c>
      <c r="Q2884" t="s">
        <v>549</v>
      </c>
      <c r="R2884" t="s">
        <v>560</v>
      </c>
      <c r="S2884" t="s">
        <v>561</v>
      </c>
      <c r="T2884" s="113">
        <v>70.400000000000006</v>
      </c>
      <c r="U2884" t="s">
        <v>788</v>
      </c>
    </row>
    <row r="2885" spans="1:21" x14ac:dyDescent="0.25">
      <c r="A2885" t="s">
        <v>30</v>
      </c>
      <c r="B2885" t="s">
        <v>787</v>
      </c>
      <c r="C2885" t="s">
        <v>187</v>
      </c>
      <c r="D2885" t="s">
        <v>538</v>
      </c>
      <c r="F2885" t="s">
        <v>539</v>
      </c>
      <c r="G2885" t="s">
        <v>540</v>
      </c>
      <c r="H2885" t="s">
        <v>541</v>
      </c>
      <c r="I2885" t="s">
        <v>542</v>
      </c>
      <c r="J2885" t="s">
        <v>543</v>
      </c>
      <c r="K2885">
        <v>21</v>
      </c>
      <c r="L2885" t="s">
        <v>574</v>
      </c>
      <c r="M2885" t="s">
        <v>575</v>
      </c>
      <c r="N2885" t="s">
        <v>546</v>
      </c>
      <c r="O2885" t="s">
        <v>547</v>
      </c>
      <c r="P2885" t="s">
        <v>548</v>
      </c>
      <c r="Q2885" t="s">
        <v>549</v>
      </c>
      <c r="R2885" t="s">
        <v>562</v>
      </c>
      <c r="S2885" t="s">
        <v>563</v>
      </c>
      <c r="T2885" s="113">
        <v>70.099999999999994</v>
      </c>
      <c r="U2885" t="s">
        <v>788</v>
      </c>
    </row>
    <row r="2886" spans="1:21" x14ac:dyDescent="0.25">
      <c r="A2886" t="s">
        <v>30</v>
      </c>
      <c r="B2886" t="s">
        <v>787</v>
      </c>
      <c r="C2886" t="s">
        <v>187</v>
      </c>
      <c r="D2886" t="s">
        <v>538</v>
      </c>
      <c r="F2886" t="s">
        <v>539</v>
      </c>
      <c r="G2886" t="s">
        <v>540</v>
      </c>
      <c r="H2886" t="s">
        <v>541</v>
      </c>
      <c r="I2886" t="s">
        <v>542</v>
      </c>
      <c r="J2886" t="s">
        <v>543</v>
      </c>
      <c r="K2886">
        <v>21</v>
      </c>
      <c r="L2886" t="s">
        <v>574</v>
      </c>
      <c r="M2886" t="s">
        <v>575</v>
      </c>
      <c r="N2886" t="s">
        <v>546</v>
      </c>
      <c r="O2886" t="s">
        <v>547</v>
      </c>
      <c r="P2886" t="s">
        <v>548</v>
      </c>
      <c r="Q2886" t="s">
        <v>549</v>
      </c>
      <c r="R2886" t="s">
        <v>564</v>
      </c>
      <c r="S2886" t="s">
        <v>565</v>
      </c>
      <c r="T2886" s="113">
        <v>180.6</v>
      </c>
      <c r="U2886" t="s">
        <v>788</v>
      </c>
    </row>
    <row r="2887" spans="1:21" x14ac:dyDescent="0.25">
      <c r="A2887" t="s">
        <v>30</v>
      </c>
      <c r="B2887" t="s">
        <v>787</v>
      </c>
      <c r="C2887" t="s">
        <v>187</v>
      </c>
      <c r="D2887" t="s">
        <v>538</v>
      </c>
      <c r="F2887" t="s">
        <v>539</v>
      </c>
      <c r="G2887" t="s">
        <v>540</v>
      </c>
      <c r="H2887" t="s">
        <v>541</v>
      </c>
      <c r="I2887" t="s">
        <v>542</v>
      </c>
      <c r="J2887" t="s">
        <v>543</v>
      </c>
      <c r="K2887">
        <v>21</v>
      </c>
      <c r="L2887" t="s">
        <v>574</v>
      </c>
      <c r="M2887" t="s">
        <v>575</v>
      </c>
      <c r="N2887" t="s">
        <v>546</v>
      </c>
      <c r="O2887" t="s">
        <v>547</v>
      </c>
      <c r="P2887" t="s">
        <v>548</v>
      </c>
      <c r="Q2887" t="s">
        <v>549</v>
      </c>
      <c r="R2887" t="s">
        <v>566</v>
      </c>
      <c r="S2887" t="s">
        <v>567</v>
      </c>
      <c r="T2887" s="113">
        <v>92.5</v>
      </c>
      <c r="U2887" t="s">
        <v>788</v>
      </c>
    </row>
    <row r="2888" spans="1:21" x14ac:dyDescent="0.25">
      <c r="A2888" t="s">
        <v>30</v>
      </c>
      <c r="B2888" t="s">
        <v>787</v>
      </c>
      <c r="C2888" t="s">
        <v>187</v>
      </c>
      <c r="D2888" t="s">
        <v>538</v>
      </c>
      <c r="F2888" t="s">
        <v>539</v>
      </c>
      <c r="G2888" t="s">
        <v>540</v>
      </c>
      <c r="H2888" t="s">
        <v>541</v>
      </c>
      <c r="I2888" t="s">
        <v>542</v>
      </c>
      <c r="J2888" t="s">
        <v>543</v>
      </c>
      <c r="K2888">
        <v>21</v>
      </c>
      <c r="L2888" t="s">
        <v>574</v>
      </c>
      <c r="M2888" t="s">
        <v>575</v>
      </c>
      <c r="N2888" t="s">
        <v>546</v>
      </c>
      <c r="O2888" t="s">
        <v>547</v>
      </c>
      <c r="P2888" t="s">
        <v>548</v>
      </c>
      <c r="Q2888" t="s">
        <v>549</v>
      </c>
      <c r="R2888" t="s">
        <v>568</v>
      </c>
      <c r="S2888" t="s">
        <v>569</v>
      </c>
      <c r="T2888" s="113">
        <v>196.7</v>
      </c>
      <c r="U2888" t="s">
        <v>788</v>
      </c>
    </row>
    <row r="2889" spans="1:21" x14ac:dyDescent="0.25">
      <c r="A2889" t="s">
        <v>30</v>
      </c>
      <c r="B2889" t="s">
        <v>787</v>
      </c>
      <c r="C2889" t="s">
        <v>187</v>
      </c>
      <c r="D2889" t="s">
        <v>538</v>
      </c>
      <c r="F2889" t="s">
        <v>539</v>
      </c>
      <c r="G2889" t="s">
        <v>540</v>
      </c>
      <c r="H2889" t="s">
        <v>541</v>
      </c>
      <c r="I2889" t="s">
        <v>542</v>
      </c>
      <c r="J2889" t="s">
        <v>543</v>
      </c>
      <c r="K2889">
        <v>21</v>
      </c>
      <c r="L2889" t="s">
        <v>574</v>
      </c>
      <c r="M2889" t="s">
        <v>575</v>
      </c>
      <c r="N2889" t="s">
        <v>546</v>
      </c>
      <c r="O2889" t="s">
        <v>547</v>
      </c>
      <c r="P2889" t="s">
        <v>548</v>
      </c>
      <c r="Q2889" t="s">
        <v>549</v>
      </c>
      <c r="R2889" t="s">
        <v>570</v>
      </c>
      <c r="S2889" t="s">
        <v>571</v>
      </c>
      <c r="T2889" s="113">
        <v>11.6</v>
      </c>
      <c r="U2889" t="s">
        <v>788</v>
      </c>
    </row>
    <row r="2890" spans="1:21" x14ac:dyDescent="0.25">
      <c r="A2890" t="s">
        <v>30</v>
      </c>
      <c r="B2890" t="s">
        <v>787</v>
      </c>
      <c r="C2890" t="s">
        <v>187</v>
      </c>
      <c r="D2890" t="s">
        <v>538</v>
      </c>
      <c r="F2890" t="s">
        <v>539</v>
      </c>
      <c r="G2890" t="s">
        <v>540</v>
      </c>
      <c r="H2890" t="s">
        <v>541</v>
      </c>
      <c r="I2890" t="s">
        <v>542</v>
      </c>
      <c r="J2890" t="s">
        <v>543</v>
      </c>
      <c r="K2890">
        <v>21</v>
      </c>
      <c r="L2890" t="s">
        <v>574</v>
      </c>
      <c r="M2890" t="s">
        <v>575</v>
      </c>
      <c r="N2890" t="s">
        <v>546</v>
      </c>
      <c r="O2890" t="s">
        <v>547</v>
      </c>
      <c r="P2890" t="s">
        <v>548</v>
      </c>
      <c r="Q2890" t="s">
        <v>549</v>
      </c>
      <c r="R2890" t="s">
        <v>572</v>
      </c>
      <c r="S2890" t="s">
        <v>573</v>
      </c>
      <c r="U2890" t="s">
        <v>788</v>
      </c>
    </row>
    <row r="2891" spans="1:21" x14ac:dyDescent="0.25">
      <c r="A2891" t="s">
        <v>30</v>
      </c>
      <c r="B2891" t="s">
        <v>787</v>
      </c>
      <c r="C2891" t="s">
        <v>187</v>
      </c>
      <c r="D2891" t="s">
        <v>538</v>
      </c>
      <c r="F2891" t="s">
        <v>539</v>
      </c>
      <c r="G2891" t="s">
        <v>540</v>
      </c>
      <c r="H2891" t="s">
        <v>541</v>
      </c>
      <c r="I2891" t="s">
        <v>542</v>
      </c>
      <c r="J2891" t="s">
        <v>543</v>
      </c>
      <c r="K2891">
        <v>21</v>
      </c>
      <c r="L2891" t="s">
        <v>576</v>
      </c>
      <c r="M2891" t="s">
        <v>547</v>
      </c>
      <c r="N2891" t="s">
        <v>546</v>
      </c>
      <c r="O2891" t="s">
        <v>547</v>
      </c>
      <c r="P2891" t="s">
        <v>548</v>
      </c>
      <c r="Q2891" t="s">
        <v>549</v>
      </c>
      <c r="R2891" t="s">
        <v>131</v>
      </c>
      <c r="S2891" t="s">
        <v>550</v>
      </c>
      <c r="T2891" s="113">
        <v>629.1</v>
      </c>
      <c r="U2891" t="s">
        <v>788</v>
      </c>
    </row>
    <row r="2892" spans="1:21" x14ac:dyDescent="0.25">
      <c r="A2892" t="s">
        <v>30</v>
      </c>
      <c r="B2892" t="s">
        <v>787</v>
      </c>
      <c r="C2892" t="s">
        <v>187</v>
      </c>
      <c r="D2892" t="s">
        <v>538</v>
      </c>
      <c r="F2892" t="s">
        <v>539</v>
      </c>
      <c r="G2892" t="s">
        <v>540</v>
      </c>
      <c r="H2892" t="s">
        <v>541</v>
      </c>
      <c r="I2892" t="s">
        <v>542</v>
      </c>
      <c r="J2892" t="s">
        <v>543</v>
      </c>
      <c r="K2892">
        <v>21</v>
      </c>
      <c r="L2892" t="s">
        <v>576</v>
      </c>
      <c r="M2892" t="s">
        <v>547</v>
      </c>
      <c r="N2892" t="s">
        <v>546</v>
      </c>
      <c r="O2892" t="s">
        <v>547</v>
      </c>
      <c r="P2892" t="s">
        <v>548</v>
      </c>
      <c r="Q2892" t="s">
        <v>549</v>
      </c>
      <c r="R2892" t="s">
        <v>552</v>
      </c>
      <c r="S2892" t="s">
        <v>553</v>
      </c>
      <c r="T2892" s="113">
        <v>35.200000000000003</v>
      </c>
      <c r="U2892" t="s">
        <v>788</v>
      </c>
    </row>
    <row r="2893" spans="1:21" x14ac:dyDescent="0.25">
      <c r="A2893" t="s">
        <v>30</v>
      </c>
      <c r="B2893" t="s">
        <v>787</v>
      </c>
      <c r="C2893" t="s">
        <v>187</v>
      </c>
      <c r="D2893" t="s">
        <v>538</v>
      </c>
      <c r="F2893" t="s">
        <v>539</v>
      </c>
      <c r="G2893" t="s">
        <v>540</v>
      </c>
      <c r="H2893" t="s">
        <v>541</v>
      </c>
      <c r="I2893" t="s">
        <v>542</v>
      </c>
      <c r="J2893" t="s">
        <v>543</v>
      </c>
      <c r="K2893">
        <v>21</v>
      </c>
      <c r="L2893" t="s">
        <v>576</v>
      </c>
      <c r="M2893" t="s">
        <v>547</v>
      </c>
      <c r="N2893" t="s">
        <v>546</v>
      </c>
      <c r="O2893" t="s">
        <v>547</v>
      </c>
      <c r="P2893" t="s">
        <v>548</v>
      </c>
      <c r="Q2893" t="s">
        <v>549</v>
      </c>
      <c r="R2893" t="s">
        <v>554</v>
      </c>
      <c r="S2893" t="s">
        <v>555</v>
      </c>
      <c r="T2893" s="113">
        <v>88</v>
      </c>
      <c r="U2893" t="s">
        <v>788</v>
      </c>
    </row>
    <row r="2894" spans="1:21" x14ac:dyDescent="0.25">
      <c r="A2894" t="s">
        <v>30</v>
      </c>
      <c r="B2894" t="s">
        <v>787</v>
      </c>
      <c r="C2894" t="s">
        <v>187</v>
      </c>
      <c r="D2894" t="s">
        <v>538</v>
      </c>
      <c r="F2894" t="s">
        <v>539</v>
      </c>
      <c r="G2894" t="s">
        <v>540</v>
      </c>
      <c r="H2894" t="s">
        <v>541</v>
      </c>
      <c r="I2894" t="s">
        <v>542</v>
      </c>
      <c r="J2894" t="s">
        <v>543</v>
      </c>
      <c r="K2894">
        <v>21</v>
      </c>
      <c r="L2894" t="s">
        <v>576</v>
      </c>
      <c r="M2894" t="s">
        <v>547</v>
      </c>
      <c r="N2894" t="s">
        <v>546</v>
      </c>
      <c r="O2894" t="s">
        <v>547</v>
      </c>
      <c r="P2894" t="s">
        <v>548</v>
      </c>
      <c r="Q2894" t="s">
        <v>549</v>
      </c>
      <c r="R2894" t="s">
        <v>556</v>
      </c>
      <c r="S2894" t="s">
        <v>557</v>
      </c>
      <c r="T2894" s="113">
        <v>34</v>
      </c>
      <c r="U2894" t="s">
        <v>788</v>
      </c>
    </row>
    <row r="2895" spans="1:21" x14ac:dyDescent="0.25">
      <c r="A2895" t="s">
        <v>30</v>
      </c>
      <c r="B2895" t="s">
        <v>787</v>
      </c>
      <c r="C2895" t="s">
        <v>187</v>
      </c>
      <c r="D2895" t="s">
        <v>538</v>
      </c>
      <c r="F2895" t="s">
        <v>539</v>
      </c>
      <c r="G2895" t="s">
        <v>540</v>
      </c>
      <c r="H2895" t="s">
        <v>541</v>
      </c>
      <c r="I2895" t="s">
        <v>542</v>
      </c>
      <c r="J2895" t="s">
        <v>543</v>
      </c>
      <c r="K2895">
        <v>21</v>
      </c>
      <c r="L2895" t="s">
        <v>576</v>
      </c>
      <c r="M2895" t="s">
        <v>547</v>
      </c>
      <c r="N2895" t="s">
        <v>546</v>
      </c>
      <c r="O2895" t="s">
        <v>547</v>
      </c>
      <c r="P2895" t="s">
        <v>548</v>
      </c>
      <c r="Q2895" t="s">
        <v>549</v>
      </c>
      <c r="R2895" t="s">
        <v>558</v>
      </c>
      <c r="S2895" t="s">
        <v>559</v>
      </c>
      <c r="T2895" s="113">
        <v>109.4</v>
      </c>
      <c r="U2895" t="s">
        <v>788</v>
      </c>
    </row>
    <row r="2896" spans="1:21" x14ac:dyDescent="0.25">
      <c r="A2896" t="s">
        <v>30</v>
      </c>
      <c r="B2896" t="s">
        <v>787</v>
      </c>
      <c r="C2896" t="s">
        <v>187</v>
      </c>
      <c r="D2896" t="s">
        <v>538</v>
      </c>
      <c r="F2896" t="s">
        <v>539</v>
      </c>
      <c r="G2896" t="s">
        <v>540</v>
      </c>
      <c r="H2896" t="s">
        <v>541</v>
      </c>
      <c r="I2896" t="s">
        <v>542</v>
      </c>
      <c r="J2896" t="s">
        <v>543</v>
      </c>
      <c r="K2896">
        <v>21</v>
      </c>
      <c r="L2896" t="s">
        <v>576</v>
      </c>
      <c r="M2896" t="s">
        <v>547</v>
      </c>
      <c r="N2896" t="s">
        <v>546</v>
      </c>
      <c r="O2896" t="s">
        <v>547</v>
      </c>
      <c r="P2896" t="s">
        <v>548</v>
      </c>
      <c r="Q2896" t="s">
        <v>549</v>
      </c>
      <c r="R2896" t="s">
        <v>560</v>
      </c>
      <c r="S2896" t="s">
        <v>561</v>
      </c>
      <c r="T2896" s="113">
        <v>133.69999999999999</v>
      </c>
      <c r="U2896" t="s">
        <v>788</v>
      </c>
    </row>
    <row r="2897" spans="1:23" x14ac:dyDescent="0.25">
      <c r="A2897" t="s">
        <v>30</v>
      </c>
      <c r="B2897" t="s">
        <v>787</v>
      </c>
      <c r="C2897" t="s">
        <v>187</v>
      </c>
      <c r="D2897" t="s">
        <v>538</v>
      </c>
      <c r="F2897" t="s">
        <v>539</v>
      </c>
      <c r="G2897" t="s">
        <v>540</v>
      </c>
      <c r="H2897" t="s">
        <v>541</v>
      </c>
      <c r="I2897" t="s">
        <v>542</v>
      </c>
      <c r="J2897" t="s">
        <v>543</v>
      </c>
      <c r="K2897">
        <v>21</v>
      </c>
      <c r="L2897" t="s">
        <v>576</v>
      </c>
      <c r="M2897" t="s">
        <v>547</v>
      </c>
      <c r="N2897" t="s">
        <v>546</v>
      </c>
      <c r="O2897" t="s">
        <v>547</v>
      </c>
      <c r="P2897" t="s">
        <v>548</v>
      </c>
      <c r="Q2897" t="s">
        <v>549</v>
      </c>
      <c r="R2897" t="s">
        <v>562</v>
      </c>
      <c r="S2897" t="s">
        <v>563</v>
      </c>
      <c r="T2897" s="113">
        <v>12.1</v>
      </c>
      <c r="U2897" t="s">
        <v>788</v>
      </c>
    </row>
    <row r="2898" spans="1:23" x14ac:dyDescent="0.25">
      <c r="A2898" t="s">
        <v>30</v>
      </c>
      <c r="B2898" t="s">
        <v>787</v>
      </c>
      <c r="C2898" t="s">
        <v>187</v>
      </c>
      <c r="D2898" t="s">
        <v>538</v>
      </c>
      <c r="F2898" t="s">
        <v>539</v>
      </c>
      <c r="G2898" t="s">
        <v>540</v>
      </c>
      <c r="H2898" t="s">
        <v>541</v>
      </c>
      <c r="I2898" t="s">
        <v>542</v>
      </c>
      <c r="J2898" t="s">
        <v>543</v>
      </c>
      <c r="K2898">
        <v>21</v>
      </c>
      <c r="L2898" t="s">
        <v>576</v>
      </c>
      <c r="M2898" t="s">
        <v>547</v>
      </c>
      <c r="N2898" t="s">
        <v>546</v>
      </c>
      <c r="O2898" t="s">
        <v>547</v>
      </c>
      <c r="P2898" t="s">
        <v>548</v>
      </c>
      <c r="Q2898" t="s">
        <v>549</v>
      </c>
      <c r="R2898" t="s">
        <v>564</v>
      </c>
      <c r="S2898" t="s">
        <v>565</v>
      </c>
      <c r="T2898" s="113">
        <v>35.799999999999997</v>
      </c>
      <c r="U2898" t="s">
        <v>788</v>
      </c>
    </row>
    <row r="2899" spans="1:23" x14ac:dyDescent="0.25">
      <c r="A2899" t="s">
        <v>30</v>
      </c>
      <c r="B2899" t="s">
        <v>787</v>
      </c>
      <c r="C2899" t="s">
        <v>187</v>
      </c>
      <c r="D2899" t="s">
        <v>538</v>
      </c>
      <c r="F2899" t="s">
        <v>539</v>
      </c>
      <c r="G2899" t="s">
        <v>540</v>
      </c>
      <c r="H2899" t="s">
        <v>541</v>
      </c>
      <c r="I2899" t="s">
        <v>542</v>
      </c>
      <c r="J2899" t="s">
        <v>543</v>
      </c>
      <c r="K2899">
        <v>21</v>
      </c>
      <c r="L2899" t="s">
        <v>576</v>
      </c>
      <c r="M2899" t="s">
        <v>547</v>
      </c>
      <c r="N2899" t="s">
        <v>546</v>
      </c>
      <c r="O2899" t="s">
        <v>547</v>
      </c>
      <c r="P2899" t="s">
        <v>548</v>
      </c>
      <c r="Q2899" t="s">
        <v>549</v>
      </c>
      <c r="R2899" t="s">
        <v>566</v>
      </c>
      <c r="S2899" t="s">
        <v>567</v>
      </c>
      <c r="T2899" s="113">
        <v>13.4</v>
      </c>
      <c r="U2899" t="s">
        <v>788</v>
      </c>
    </row>
    <row r="2900" spans="1:23" x14ac:dyDescent="0.25">
      <c r="A2900" t="s">
        <v>30</v>
      </c>
      <c r="B2900" t="s">
        <v>787</v>
      </c>
      <c r="C2900" t="s">
        <v>187</v>
      </c>
      <c r="D2900" t="s">
        <v>538</v>
      </c>
      <c r="F2900" t="s">
        <v>539</v>
      </c>
      <c r="G2900" t="s">
        <v>540</v>
      </c>
      <c r="H2900" t="s">
        <v>541</v>
      </c>
      <c r="I2900" t="s">
        <v>542</v>
      </c>
      <c r="J2900" t="s">
        <v>543</v>
      </c>
      <c r="K2900">
        <v>21</v>
      </c>
      <c r="L2900" t="s">
        <v>576</v>
      </c>
      <c r="M2900" t="s">
        <v>547</v>
      </c>
      <c r="N2900" t="s">
        <v>546</v>
      </c>
      <c r="O2900" t="s">
        <v>547</v>
      </c>
      <c r="P2900" t="s">
        <v>548</v>
      </c>
      <c r="Q2900" t="s">
        <v>549</v>
      </c>
      <c r="R2900" t="s">
        <v>568</v>
      </c>
      <c r="S2900" t="s">
        <v>569</v>
      </c>
      <c r="T2900" s="113">
        <v>167.2</v>
      </c>
      <c r="U2900" t="s">
        <v>788</v>
      </c>
    </row>
    <row r="2901" spans="1:23" x14ac:dyDescent="0.25">
      <c r="A2901" t="s">
        <v>30</v>
      </c>
      <c r="B2901" t="s">
        <v>787</v>
      </c>
      <c r="C2901" t="s">
        <v>187</v>
      </c>
      <c r="D2901" t="s">
        <v>538</v>
      </c>
      <c r="F2901" t="s">
        <v>539</v>
      </c>
      <c r="G2901" t="s">
        <v>540</v>
      </c>
      <c r="H2901" t="s">
        <v>541</v>
      </c>
      <c r="I2901" t="s">
        <v>542</v>
      </c>
      <c r="J2901" t="s">
        <v>543</v>
      </c>
      <c r="K2901">
        <v>21</v>
      </c>
      <c r="L2901" t="s">
        <v>576</v>
      </c>
      <c r="M2901" t="s">
        <v>547</v>
      </c>
      <c r="N2901" t="s">
        <v>546</v>
      </c>
      <c r="O2901" t="s">
        <v>547</v>
      </c>
      <c r="P2901" t="s">
        <v>548</v>
      </c>
      <c r="Q2901" t="s">
        <v>549</v>
      </c>
      <c r="R2901" t="s">
        <v>570</v>
      </c>
      <c r="S2901" t="s">
        <v>571</v>
      </c>
      <c r="T2901" s="113">
        <v>0.3</v>
      </c>
      <c r="U2901" t="s">
        <v>788</v>
      </c>
    </row>
    <row r="2902" spans="1:23" x14ac:dyDescent="0.25">
      <c r="A2902" t="s">
        <v>30</v>
      </c>
      <c r="B2902" t="s">
        <v>787</v>
      </c>
      <c r="C2902" t="s">
        <v>187</v>
      </c>
      <c r="D2902" t="s">
        <v>538</v>
      </c>
      <c r="F2902" t="s">
        <v>539</v>
      </c>
      <c r="G2902" t="s">
        <v>540</v>
      </c>
      <c r="H2902" t="s">
        <v>541</v>
      </c>
      <c r="I2902" t="s">
        <v>542</v>
      </c>
      <c r="J2902" t="s">
        <v>543</v>
      </c>
      <c r="K2902">
        <v>21</v>
      </c>
      <c r="L2902" t="s">
        <v>576</v>
      </c>
      <c r="M2902" t="s">
        <v>547</v>
      </c>
      <c r="N2902" t="s">
        <v>546</v>
      </c>
      <c r="O2902" t="s">
        <v>547</v>
      </c>
      <c r="P2902" t="s">
        <v>548</v>
      </c>
      <c r="Q2902" t="s">
        <v>549</v>
      </c>
      <c r="R2902" t="s">
        <v>572</v>
      </c>
      <c r="S2902" t="s">
        <v>573</v>
      </c>
      <c r="U2902" t="s">
        <v>788</v>
      </c>
    </row>
    <row r="2903" spans="1:23" s="47" customFormat="1" x14ac:dyDescent="0.25">
      <c r="A2903" s="47" t="s">
        <v>386</v>
      </c>
      <c r="B2903" s="47" t="s">
        <v>789</v>
      </c>
      <c r="C2903" s="47" t="s">
        <v>187</v>
      </c>
      <c r="D2903" s="47" t="s">
        <v>538</v>
      </c>
      <c r="F2903" s="47" t="s">
        <v>539</v>
      </c>
      <c r="G2903" s="47" t="s">
        <v>540</v>
      </c>
      <c r="H2903" s="47" t="s">
        <v>541</v>
      </c>
      <c r="I2903" s="47" t="s">
        <v>542</v>
      </c>
      <c r="J2903" s="47" t="s">
        <v>543</v>
      </c>
      <c r="K2903" s="47">
        <v>21</v>
      </c>
      <c r="L2903" s="47" t="s">
        <v>544</v>
      </c>
      <c r="M2903" s="47" t="s">
        <v>545</v>
      </c>
      <c r="N2903" s="47" t="s">
        <v>546</v>
      </c>
      <c r="O2903" s="47" t="s">
        <v>547</v>
      </c>
      <c r="P2903" s="47" t="s">
        <v>594</v>
      </c>
      <c r="Q2903" s="47" t="s">
        <v>595</v>
      </c>
      <c r="R2903" s="47" t="s">
        <v>131</v>
      </c>
      <c r="S2903" s="47" t="s">
        <v>550</v>
      </c>
      <c r="T2903" s="114">
        <v>11491.941000000001</v>
      </c>
      <c r="U2903" s="47" t="s">
        <v>790</v>
      </c>
      <c r="V2903" s="53" t="s">
        <v>858</v>
      </c>
      <c r="W2903" s="114">
        <f>SUM(T2904:T2906)*(1+T2911/(T2903-T2911))</f>
        <v>2718.1243493503339</v>
      </c>
    </row>
    <row r="2904" spans="1:23" s="47" customFormat="1" x14ac:dyDescent="0.25">
      <c r="A2904" s="47" t="s">
        <v>386</v>
      </c>
      <c r="B2904" s="47" t="s">
        <v>789</v>
      </c>
      <c r="C2904" s="47" t="s">
        <v>187</v>
      </c>
      <c r="D2904" s="47" t="s">
        <v>538</v>
      </c>
      <c r="F2904" s="47" t="s">
        <v>539</v>
      </c>
      <c r="G2904" s="47" t="s">
        <v>540</v>
      </c>
      <c r="H2904" s="47" t="s">
        <v>541</v>
      </c>
      <c r="I2904" s="47" t="s">
        <v>542</v>
      </c>
      <c r="J2904" s="47" t="s">
        <v>543</v>
      </c>
      <c r="K2904" s="47">
        <v>21</v>
      </c>
      <c r="L2904" s="47" t="s">
        <v>544</v>
      </c>
      <c r="M2904" s="47" t="s">
        <v>545</v>
      </c>
      <c r="N2904" s="47" t="s">
        <v>546</v>
      </c>
      <c r="O2904" s="47" t="s">
        <v>547</v>
      </c>
      <c r="P2904" s="47" t="s">
        <v>594</v>
      </c>
      <c r="Q2904" s="47" t="s">
        <v>595</v>
      </c>
      <c r="R2904" s="47" t="s">
        <v>597</v>
      </c>
      <c r="S2904" s="47" t="s">
        <v>553</v>
      </c>
      <c r="T2904" s="114">
        <v>1432.049</v>
      </c>
      <c r="U2904" s="47" t="s">
        <v>790</v>
      </c>
      <c r="V2904" s="53" t="s">
        <v>859</v>
      </c>
      <c r="W2904" s="114">
        <f>SUM(T2907:T2910)*(1+T2911/(T2903-T2911))</f>
        <v>8773.8166506496655</v>
      </c>
    </row>
    <row r="2905" spans="1:23" s="47" customFormat="1" x14ac:dyDescent="0.25">
      <c r="A2905" s="47" t="s">
        <v>386</v>
      </c>
      <c r="B2905" s="47" t="s">
        <v>789</v>
      </c>
      <c r="C2905" s="47" t="s">
        <v>187</v>
      </c>
      <c r="D2905" s="47" t="s">
        <v>538</v>
      </c>
      <c r="F2905" s="47" t="s">
        <v>539</v>
      </c>
      <c r="G2905" s="47" t="s">
        <v>540</v>
      </c>
      <c r="H2905" s="47" t="s">
        <v>541</v>
      </c>
      <c r="I2905" s="47" t="s">
        <v>542</v>
      </c>
      <c r="J2905" s="47" t="s">
        <v>543</v>
      </c>
      <c r="K2905" s="47">
        <v>21</v>
      </c>
      <c r="L2905" s="47" t="s">
        <v>544</v>
      </c>
      <c r="M2905" s="47" t="s">
        <v>545</v>
      </c>
      <c r="N2905" s="47" t="s">
        <v>546</v>
      </c>
      <c r="O2905" s="47" t="s">
        <v>547</v>
      </c>
      <c r="P2905" s="47" t="s">
        <v>594</v>
      </c>
      <c r="Q2905" s="47" t="s">
        <v>595</v>
      </c>
      <c r="R2905" s="47" t="s">
        <v>598</v>
      </c>
      <c r="S2905" s="47" t="s">
        <v>555</v>
      </c>
      <c r="T2905" s="114">
        <v>439.82400000000001</v>
      </c>
      <c r="U2905" s="47" t="s">
        <v>790</v>
      </c>
      <c r="V2905" s="53" t="s">
        <v>862</v>
      </c>
      <c r="W2905" s="114">
        <f>SUM(T2904:T2911)</f>
        <v>11491.941000000001</v>
      </c>
    </row>
    <row r="2906" spans="1:23" s="47" customFormat="1" x14ac:dyDescent="0.25">
      <c r="A2906" s="47" t="s">
        <v>386</v>
      </c>
      <c r="B2906" s="47" t="s">
        <v>789</v>
      </c>
      <c r="C2906" s="47" t="s">
        <v>187</v>
      </c>
      <c r="D2906" s="47" t="s">
        <v>538</v>
      </c>
      <c r="F2906" s="47" t="s">
        <v>539</v>
      </c>
      <c r="G2906" s="47" t="s">
        <v>540</v>
      </c>
      <c r="H2906" s="47" t="s">
        <v>541</v>
      </c>
      <c r="I2906" s="47" t="s">
        <v>542</v>
      </c>
      <c r="J2906" s="47" t="s">
        <v>543</v>
      </c>
      <c r="K2906" s="47">
        <v>21</v>
      </c>
      <c r="L2906" s="47" t="s">
        <v>544</v>
      </c>
      <c r="M2906" s="47" t="s">
        <v>545</v>
      </c>
      <c r="N2906" s="47" t="s">
        <v>546</v>
      </c>
      <c r="O2906" s="47" t="s">
        <v>547</v>
      </c>
      <c r="P2906" s="47" t="s">
        <v>594</v>
      </c>
      <c r="Q2906" s="47" t="s">
        <v>595</v>
      </c>
      <c r="R2906" s="47" t="s">
        <v>599</v>
      </c>
      <c r="S2906" s="47" t="s">
        <v>557</v>
      </c>
      <c r="T2906" s="114">
        <v>827.03800000000001</v>
      </c>
      <c r="U2906" s="47" t="s">
        <v>790</v>
      </c>
      <c r="V2906" s="53"/>
      <c r="W2906" s="114"/>
    </row>
    <row r="2907" spans="1:23" s="47" customFormat="1" x14ac:dyDescent="0.25">
      <c r="A2907" s="47" t="s">
        <v>386</v>
      </c>
      <c r="B2907" s="47" t="s">
        <v>789</v>
      </c>
      <c r="C2907" s="47" t="s">
        <v>187</v>
      </c>
      <c r="D2907" s="47" t="s">
        <v>538</v>
      </c>
      <c r="F2907" s="47" t="s">
        <v>539</v>
      </c>
      <c r="G2907" s="47" t="s">
        <v>540</v>
      </c>
      <c r="H2907" s="47" t="s">
        <v>541</v>
      </c>
      <c r="I2907" s="47" t="s">
        <v>542</v>
      </c>
      <c r="J2907" s="47" t="s">
        <v>543</v>
      </c>
      <c r="K2907" s="47">
        <v>21</v>
      </c>
      <c r="L2907" s="47" t="s">
        <v>544</v>
      </c>
      <c r="M2907" s="47" t="s">
        <v>545</v>
      </c>
      <c r="N2907" s="47" t="s">
        <v>546</v>
      </c>
      <c r="O2907" s="47" t="s">
        <v>547</v>
      </c>
      <c r="P2907" s="47" t="s">
        <v>594</v>
      </c>
      <c r="Q2907" s="47" t="s">
        <v>595</v>
      </c>
      <c r="R2907" s="47" t="s">
        <v>600</v>
      </c>
      <c r="S2907" s="47" t="s">
        <v>559</v>
      </c>
      <c r="T2907" s="114">
        <v>2079.9250000000002</v>
      </c>
      <c r="U2907" s="47" t="s">
        <v>790</v>
      </c>
      <c r="V2907" s="53"/>
      <c r="W2907" s="114"/>
    </row>
    <row r="2908" spans="1:23" s="47" customFormat="1" x14ac:dyDescent="0.25">
      <c r="A2908" s="47" t="s">
        <v>386</v>
      </c>
      <c r="B2908" s="47" t="s">
        <v>789</v>
      </c>
      <c r="C2908" s="47" t="s">
        <v>187</v>
      </c>
      <c r="D2908" s="47" t="s">
        <v>538</v>
      </c>
      <c r="F2908" s="47" t="s">
        <v>539</v>
      </c>
      <c r="G2908" s="47" t="s">
        <v>540</v>
      </c>
      <c r="H2908" s="47" t="s">
        <v>541</v>
      </c>
      <c r="I2908" s="47" t="s">
        <v>542</v>
      </c>
      <c r="J2908" s="47" t="s">
        <v>543</v>
      </c>
      <c r="K2908" s="47">
        <v>21</v>
      </c>
      <c r="L2908" s="47" t="s">
        <v>544</v>
      </c>
      <c r="M2908" s="47" t="s">
        <v>545</v>
      </c>
      <c r="N2908" s="47" t="s">
        <v>546</v>
      </c>
      <c r="O2908" s="47" t="s">
        <v>547</v>
      </c>
      <c r="P2908" s="47" t="s">
        <v>594</v>
      </c>
      <c r="Q2908" s="47" t="s">
        <v>595</v>
      </c>
      <c r="R2908" s="47" t="s">
        <v>601</v>
      </c>
      <c r="S2908" s="47" t="s">
        <v>561</v>
      </c>
      <c r="T2908" s="114">
        <v>2177.1779999999999</v>
      </c>
      <c r="U2908" s="47" t="s">
        <v>790</v>
      </c>
      <c r="V2908" s="53"/>
      <c r="W2908" s="114"/>
    </row>
    <row r="2909" spans="1:23" s="47" customFormat="1" x14ac:dyDescent="0.25">
      <c r="A2909" s="47" t="s">
        <v>386</v>
      </c>
      <c r="B2909" s="47" t="s">
        <v>789</v>
      </c>
      <c r="C2909" s="47" t="s">
        <v>187</v>
      </c>
      <c r="D2909" s="47" t="s">
        <v>538</v>
      </c>
      <c r="F2909" s="47" t="s">
        <v>539</v>
      </c>
      <c r="G2909" s="47" t="s">
        <v>540</v>
      </c>
      <c r="H2909" s="47" t="s">
        <v>541</v>
      </c>
      <c r="I2909" s="47" t="s">
        <v>542</v>
      </c>
      <c r="J2909" s="47" t="s">
        <v>543</v>
      </c>
      <c r="K2909" s="47">
        <v>21</v>
      </c>
      <c r="L2909" s="47" t="s">
        <v>544</v>
      </c>
      <c r="M2909" s="47" t="s">
        <v>545</v>
      </c>
      <c r="N2909" s="47" t="s">
        <v>546</v>
      </c>
      <c r="O2909" s="47" t="s">
        <v>547</v>
      </c>
      <c r="P2909" s="47" t="s">
        <v>594</v>
      </c>
      <c r="Q2909" s="47" t="s">
        <v>595</v>
      </c>
      <c r="R2909" s="47" t="s">
        <v>602</v>
      </c>
      <c r="S2909" s="47" t="s">
        <v>563</v>
      </c>
      <c r="T2909" s="114">
        <v>988.70600000000002</v>
      </c>
      <c r="U2909" s="47" t="s">
        <v>790</v>
      </c>
      <c r="V2909" s="53"/>
      <c r="W2909" s="114"/>
    </row>
    <row r="2910" spans="1:23" s="47" customFormat="1" x14ac:dyDescent="0.25">
      <c r="A2910" s="47" t="s">
        <v>386</v>
      </c>
      <c r="B2910" s="47" t="s">
        <v>789</v>
      </c>
      <c r="C2910" s="47" t="s">
        <v>187</v>
      </c>
      <c r="D2910" s="47" t="s">
        <v>538</v>
      </c>
      <c r="F2910" s="47" t="s">
        <v>539</v>
      </c>
      <c r="G2910" s="47" t="s">
        <v>540</v>
      </c>
      <c r="H2910" s="47" t="s">
        <v>541</v>
      </c>
      <c r="I2910" s="47" t="s">
        <v>542</v>
      </c>
      <c r="J2910" s="47" t="s">
        <v>543</v>
      </c>
      <c r="K2910" s="47">
        <v>21</v>
      </c>
      <c r="L2910" s="47" t="s">
        <v>544</v>
      </c>
      <c r="M2910" s="47" t="s">
        <v>545</v>
      </c>
      <c r="N2910" s="47" t="s">
        <v>546</v>
      </c>
      <c r="O2910" s="47" t="s">
        <v>547</v>
      </c>
      <c r="P2910" s="47" t="s">
        <v>594</v>
      </c>
      <c r="Q2910" s="47" t="s">
        <v>595</v>
      </c>
      <c r="R2910" s="47" t="s">
        <v>603</v>
      </c>
      <c r="S2910" s="47" t="s">
        <v>565</v>
      </c>
      <c r="T2910" s="114">
        <v>3465.989</v>
      </c>
      <c r="U2910" s="47" t="s">
        <v>790</v>
      </c>
      <c r="V2910" s="53"/>
      <c r="W2910" s="114"/>
    </row>
    <row r="2911" spans="1:23" s="47" customFormat="1" x14ac:dyDescent="0.25">
      <c r="A2911" s="47" t="s">
        <v>386</v>
      </c>
      <c r="B2911" s="47" t="s">
        <v>789</v>
      </c>
      <c r="C2911" s="47" t="s">
        <v>187</v>
      </c>
      <c r="D2911" s="47" t="s">
        <v>538</v>
      </c>
      <c r="F2911" s="47" t="s">
        <v>539</v>
      </c>
      <c r="G2911" s="47" t="s">
        <v>540</v>
      </c>
      <c r="H2911" s="47" t="s">
        <v>541</v>
      </c>
      <c r="I2911" s="47" t="s">
        <v>542</v>
      </c>
      <c r="J2911" s="47" t="s">
        <v>543</v>
      </c>
      <c r="K2911" s="47">
        <v>21</v>
      </c>
      <c r="L2911" s="47" t="s">
        <v>544</v>
      </c>
      <c r="M2911" s="47" t="s">
        <v>545</v>
      </c>
      <c r="N2911" s="47" t="s">
        <v>546</v>
      </c>
      <c r="O2911" s="47" t="s">
        <v>547</v>
      </c>
      <c r="P2911" s="47" t="s">
        <v>594</v>
      </c>
      <c r="Q2911" s="47" t="s">
        <v>595</v>
      </c>
      <c r="R2911" s="47" t="s">
        <v>572</v>
      </c>
      <c r="S2911" s="47" t="s">
        <v>567</v>
      </c>
      <c r="T2911" s="114">
        <v>81.231999999999999</v>
      </c>
      <c r="U2911" s="47" t="s">
        <v>790</v>
      </c>
      <c r="V2911" s="53"/>
      <c r="W2911" s="114"/>
    </row>
    <row r="2912" spans="1:23" x14ac:dyDescent="0.25">
      <c r="A2912" t="s">
        <v>386</v>
      </c>
      <c r="B2912" t="s">
        <v>789</v>
      </c>
      <c r="C2912" t="s">
        <v>187</v>
      </c>
      <c r="D2912" t="s">
        <v>538</v>
      </c>
      <c r="F2912" t="s">
        <v>539</v>
      </c>
      <c r="G2912" t="s">
        <v>540</v>
      </c>
      <c r="H2912" t="s">
        <v>541</v>
      </c>
      <c r="I2912" t="s">
        <v>542</v>
      </c>
      <c r="J2912" t="s">
        <v>543</v>
      </c>
      <c r="K2912">
        <v>21</v>
      </c>
      <c r="L2912" t="s">
        <v>574</v>
      </c>
      <c r="M2912" t="s">
        <v>575</v>
      </c>
      <c r="N2912" t="s">
        <v>546</v>
      </c>
      <c r="O2912" t="s">
        <v>547</v>
      </c>
      <c r="P2912" t="s">
        <v>594</v>
      </c>
      <c r="Q2912" t="s">
        <v>595</v>
      </c>
      <c r="R2912" t="s">
        <v>131</v>
      </c>
      <c r="S2912" t="s">
        <v>550</v>
      </c>
      <c r="T2912" s="113">
        <v>7073021</v>
      </c>
      <c r="U2912" t="s">
        <v>790</v>
      </c>
    </row>
    <row r="2913" spans="1:21" x14ac:dyDescent="0.25">
      <c r="A2913" t="s">
        <v>386</v>
      </c>
      <c r="B2913" t="s">
        <v>789</v>
      </c>
      <c r="C2913" t="s">
        <v>187</v>
      </c>
      <c r="D2913" t="s">
        <v>538</v>
      </c>
      <c r="F2913" t="s">
        <v>539</v>
      </c>
      <c r="G2913" t="s">
        <v>540</v>
      </c>
      <c r="H2913" t="s">
        <v>541</v>
      </c>
      <c r="I2913" t="s">
        <v>542</v>
      </c>
      <c r="J2913" t="s">
        <v>543</v>
      </c>
      <c r="K2913">
        <v>21</v>
      </c>
      <c r="L2913" t="s">
        <v>574</v>
      </c>
      <c r="M2913" t="s">
        <v>575</v>
      </c>
      <c r="N2913" t="s">
        <v>546</v>
      </c>
      <c r="O2913" t="s">
        <v>547</v>
      </c>
      <c r="P2913" t="s">
        <v>594</v>
      </c>
      <c r="Q2913" t="s">
        <v>595</v>
      </c>
      <c r="R2913" t="s">
        <v>597</v>
      </c>
      <c r="S2913" t="s">
        <v>553</v>
      </c>
      <c r="T2913" s="113">
        <v>518616</v>
      </c>
      <c r="U2913" t="s">
        <v>790</v>
      </c>
    </row>
    <row r="2914" spans="1:21" x14ac:dyDescent="0.25">
      <c r="A2914" t="s">
        <v>386</v>
      </c>
      <c r="B2914" t="s">
        <v>789</v>
      </c>
      <c r="C2914" t="s">
        <v>187</v>
      </c>
      <c r="D2914" t="s">
        <v>538</v>
      </c>
      <c r="F2914" t="s">
        <v>539</v>
      </c>
      <c r="G2914" t="s">
        <v>540</v>
      </c>
      <c r="H2914" t="s">
        <v>541</v>
      </c>
      <c r="I2914" t="s">
        <v>542</v>
      </c>
      <c r="J2914" t="s">
        <v>543</v>
      </c>
      <c r="K2914">
        <v>21</v>
      </c>
      <c r="L2914" t="s">
        <v>574</v>
      </c>
      <c r="M2914" t="s">
        <v>575</v>
      </c>
      <c r="N2914" t="s">
        <v>546</v>
      </c>
      <c r="O2914" t="s">
        <v>547</v>
      </c>
      <c r="P2914" t="s">
        <v>594</v>
      </c>
      <c r="Q2914" t="s">
        <v>595</v>
      </c>
      <c r="R2914" t="s">
        <v>598</v>
      </c>
      <c r="S2914" t="s">
        <v>555</v>
      </c>
      <c r="T2914" s="113">
        <v>299985</v>
      </c>
      <c r="U2914" t="s">
        <v>790</v>
      </c>
    </row>
    <row r="2915" spans="1:21" x14ac:dyDescent="0.25">
      <c r="A2915" t="s">
        <v>386</v>
      </c>
      <c r="B2915" t="s">
        <v>789</v>
      </c>
      <c r="C2915" t="s">
        <v>187</v>
      </c>
      <c r="D2915" t="s">
        <v>538</v>
      </c>
      <c r="F2915" t="s">
        <v>539</v>
      </c>
      <c r="G2915" t="s">
        <v>540</v>
      </c>
      <c r="H2915" t="s">
        <v>541</v>
      </c>
      <c r="I2915" t="s">
        <v>542</v>
      </c>
      <c r="J2915" t="s">
        <v>543</v>
      </c>
      <c r="K2915">
        <v>21</v>
      </c>
      <c r="L2915" t="s">
        <v>574</v>
      </c>
      <c r="M2915" t="s">
        <v>575</v>
      </c>
      <c r="N2915" t="s">
        <v>546</v>
      </c>
      <c r="O2915" t="s">
        <v>547</v>
      </c>
      <c r="P2915" t="s">
        <v>594</v>
      </c>
      <c r="Q2915" t="s">
        <v>595</v>
      </c>
      <c r="R2915" t="s">
        <v>599</v>
      </c>
      <c r="S2915" t="s">
        <v>557</v>
      </c>
      <c r="T2915" s="113">
        <v>278378</v>
      </c>
      <c r="U2915" t="s">
        <v>790</v>
      </c>
    </row>
    <row r="2916" spans="1:21" x14ac:dyDescent="0.25">
      <c r="A2916" t="s">
        <v>386</v>
      </c>
      <c r="B2916" t="s">
        <v>789</v>
      </c>
      <c r="C2916" t="s">
        <v>187</v>
      </c>
      <c r="D2916" t="s">
        <v>538</v>
      </c>
      <c r="F2916" t="s">
        <v>539</v>
      </c>
      <c r="G2916" t="s">
        <v>540</v>
      </c>
      <c r="H2916" t="s">
        <v>541</v>
      </c>
      <c r="I2916" t="s">
        <v>542</v>
      </c>
      <c r="J2916" t="s">
        <v>543</v>
      </c>
      <c r="K2916">
        <v>21</v>
      </c>
      <c r="L2916" t="s">
        <v>574</v>
      </c>
      <c r="M2916" t="s">
        <v>575</v>
      </c>
      <c r="N2916" t="s">
        <v>546</v>
      </c>
      <c r="O2916" t="s">
        <v>547</v>
      </c>
      <c r="P2916" t="s">
        <v>594</v>
      </c>
      <c r="Q2916" t="s">
        <v>595</v>
      </c>
      <c r="R2916" t="s">
        <v>600</v>
      </c>
      <c r="S2916" t="s">
        <v>559</v>
      </c>
      <c r="T2916" s="113">
        <v>996168</v>
      </c>
      <c r="U2916" t="s">
        <v>790</v>
      </c>
    </row>
    <row r="2917" spans="1:21" x14ac:dyDescent="0.25">
      <c r="A2917" t="s">
        <v>386</v>
      </c>
      <c r="B2917" t="s">
        <v>789</v>
      </c>
      <c r="C2917" t="s">
        <v>187</v>
      </c>
      <c r="D2917" t="s">
        <v>538</v>
      </c>
      <c r="F2917" t="s">
        <v>539</v>
      </c>
      <c r="G2917" t="s">
        <v>540</v>
      </c>
      <c r="H2917" t="s">
        <v>541</v>
      </c>
      <c r="I2917" t="s">
        <v>542</v>
      </c>
      <c r="J2917" t="s">
        <v>543</v>
      </c>
      <c r="K2917">
        <v>21</v>
      </c>
      <c r="L2917" t="s">
        <v>574</v>
      </c>
      <c r="M2917" t="s">
        <v>575</v>
      </c>
      <c r="N2917" t="s">
        <v>546</v>
      </c>
      <c r="O2917" t="s">
        <v>547</v>
      </c>
      <c r="P2917" t="s">
        <v>594</v>
      </c>
      <c r="Q2917" t="s">
        <v>595</v>
      </c>
      <c r="R2917" t="s">
        <v>601</v>
      </c>
      <c r="S2917" t="s">
        <v>561</v>
      </c>
      <c r="T2917" s="113">
        <v>881667</v>
      </c>
      <c r="U2917" t="s">
        <v>790</v>
      </c>
    </row>
    <row r="2918" spans="1:21" x14ac:dyDescent="0.25">
      <c r="A2918" t="s">
        <v>386</v>
      </c>
      <c r="B2918" t="s">
        <v>789</v>
      </c>
      <c r="C2918" t="s">
        <v>187</v>
      </c>
      <c r="D2918" t="s">
        <v>538</v>
      </c>
      <c r="F2918" t="s">
        <v>539</v>
      </c>
      <c r="G2918" t="s">
        <v>540</v>
      </c>
      <c r="H2918" t="s">
        <v>541</v>
      </c>
      <c r="I2918" t="s">
        <v>542</v>
      </c>
      <c r="J2918" t="s">
        <v>543</v>
      </c>
      <c r="K2918">
        <v>21</v>
      </c>
      <c r="L2918" t="s">
        <v>574</v>
      </c>
      <c r="M2918" t="s">
        <v>575</v>
      </c>
      <c r="N2918" t="s">
        <v>546</v>
      </c>
      <c r="O2918" t="s">
        <v>547</v>
      </c>
      <c r="P2918" t="s">
        <v>594</v>
      </c>
      <c r="Q2918" t="s">
        <v>595</v>
      </c>
      <c r="R2918" t="s">
        <v>602</v>
      </c>
      <c r="S2918" t="s">
        <v>563</v>
      </c>
      <c r="T2918" s="113">
        <v>923312</v>
      </c>
      <c r="U2918" t="s">
        <v>790</v>
      </c>
    </row>
    <row r="2919" spans="1:21" x14ac:dyDescent="0.25">
      <c r="A2919" t="s">
        <v>386</v>
      </c>
      <c r="B2919" t="s">
        <v>789</v>
      </c>
      <c r="C2919" t="s">
        <v>187</v>
      </c>
      <c r="D2919" t="s">
        <v>538</v>
      </c>
      <c r="F2919" t="s">
        <v>539</v>
      </c>
      <c r="G2919" t="s">
        <v>540</v>
      </c>
      <c r="H2919" t="s">
        <v>541</v>
      </c>
      <c r="I2919" t="s">
        <v>542</v>
      </c>
      <c r="J2919" t="s">
        <v>543</v>
      </c>
      <c r="K2919">
        <v>21</v>
      </c>
      <c r="L2919" t="s">
        <v>574</v>
      </c>
      <c r="M2919" t="s">
        <v>575</v>
      </c>
      <c r="N2919" t="s">
        <v>546</v>
      </c>
      <c r="O2919" t="s">
        <v>547</v>
      </c>
      <c r="P2919" t="s">
        <v>594</v>
      </c>
      <c r="Q2919" t="s">
        <v>595</v>
      </c>
      <c r="R2919" t="s">
        <v>603</v>
      </c>
      <c r="S2919" t="s">
        <v>565</v>
      </c>
      <c r="T2919" s="113">
        <v>3105081</v>
      </c>
      <c r="U2919" t="s">
        <v>790</v>
      </c>
    </row>
    <row r="2920" spans="1:21" x14ac:dyDescent="0.25">
      <c r="A2920" t="s">
        <v>386</v>
      </c>
      <c r="B2920" t="s">
        <v>789</v>
      </c>
      <c r="C2920" t="s">
        <v>187</v>
      </c>
      <c r="D2920" t="s">
        <v>538</v>
      </c>
      <c r="F2920" t="s">
        <v>539</v>
      </c>
      <c r="G2920" t="s">
        <v>540</v>
      </c>
      <c r="H2920" t="s">
        <v>541</v>
      </c>
      <c r="I2920" t="s">
        <v>542</v>
      </c>
      <c r="J2920" t="s">
        <v>543</v>
      </c>
      <c r="K2920">
        <v>21</v>
      </c>
      <c r="L2920" t="s">
        <v>574</v>
      </c>
      <c r="M2920" t="s">
        <v>575</v>
      </c>
      <c r="N2920" t="s">
        <v>546</v>
      </c>
      <c r="O2920" t="s">
        <v>547</v>
      </c>
      <c r="P2920" t="s">
        <v>594</v>
      </c>
      <c r="Q2920" t="s">
        <v>595</v>
      </c>
      <c r="R2920" t="s">
        <v>572</v>
      </c>
      <c r="S2920" t="s">
        <v>567</v>
      </c>
      <c r="T2920" s="113">
        <v>69814</v>
      </c>
      <c r="U2920" t="s">
        <v>790</v>
      </c>
    </row>
    <row r="2921" spans="1:21" x14ac:dyDescent="0.25">
      <c r="A2921" t="s">
        <v>386</v>
      </c>
      <c r="B2921" t="s">
        <v>789</v>
      </c>
      <c r="C2921" t="s">
        <v>187</v>
      </c>
      <c r="D2921" t="s">
        <v>538</v>
      </c>
      <c r="F2921" t="s">
        <v>539</v>
      </c>
      <c r="G2921" t="s">
        <v>540</v>
      </c>
      <c r="H2921" t="s">
        <v>541</v>
      </c>
      <c r="I2921" t="s">
        <v>542</v>
      </c>
      <c r="J2921" t="s">
        <v>543</v>
      </c>
      <c r="K2921">
        <v>21</v>
      </c>
      <c r="L2921" t="s">
        <v>576</v>
      </c>
      <c r="M2921" t="s">
        <v>547</v>
      </c>
      <c r="N2921" t="s">
        <v>546</v>
      </c>
      <c r="O2921" t="s">
        <v>547</v>
      </c>
      <c r="P2921" t="s">
        <v>594</v>
      </c>
      <c r="Q2921" t="s">
        <v>595</v>
      </c>
      <c r="R2921" t="s">
        <v>131</v>
      </c>
      <c r="S2921" t="s">
        <v>550</v>
      </c>
      <c r="T2921" s="113">
        <v>4418.92</v>
      </c>
      <c r="U2921" t="s">
        <v>790</v>
      </c>
    </row>
    <row r="2922" spans="1:21" x14ac:dyDescent="0.25">
      <c r="A2922" t="s">
        <v>386</v>
      </c>
      <c r="B2922" t="s">
        <v>789</v>
      </c>
      <c r="C2922" t="s">
        <v>187</v>
      </c>
      <c r="D2922" t="s">
        <v>538</v>
      </c>
      <c r="F2922" t="s">
        <v>539</v>
      </c>
      <c r="G2922" t="s">
        <v>540</v>
      </c>
      <c r="H2922" t="s">
        <v>541</v>
      </c>
      <c r="I2922" t="s">
        <v>542</v>
      </c>
      <c r="J2922" t="s">
        <v>543</v>
      </c>
      <c r="K2922">
        <v>21</v>
      </c>
      <c r="L2922" t="s">
        <v>576</v>
      </c>
      <c r="M2922" t="s">
        <v>547</v>
      </c>
      <c r="N2922" t="s">
        <v>546</v>
      </c>
      <c r="O2922" t="s">
        <v>547</v>
      </c>
      <c r="P2922" t="s">
        <v>594</v>
      </c>
      <c r="Q2922" t="s">
        <v>595</v>
      </c>
      <c r="R2922" t="s">
        <v>597</v>
      </c>
      <c r="S2922" t="s">
        <v>553</v>
      </c>
      <c r="T2922" s="113">
        <v>913433</v>
      </c>
      <c r="U2922" t="s">
        <v>790</v>
      </c>
    </row>
    <row r="2923" spans="1:21" x14ac:dyDescent="0.25">
      <c r="A2923" t="s">
        <v>386</v>
      </c>
      <c r="B2923" t="s">
        <v>789</v>
      </c>
      <c r="C2923" t="s">
        <v>187</v>
      </c>
      <c r="D2923" t="s">
        <v>538</v>
      </c>
      <c r="F2923" t="s">
        <v>539</v>
      </c>
      <c r="G2923" t="s">
        <v>540</v>
      </c>
      <c r="H2923" t="s">
        <v>541</v>
      </c>
      <c r="I2923" t="s">
        <v>542</v>
      </c>
      <c r="J2923" t="s">
        <v>543</v>
      </c>
      <c r="K2923">
        <v>21</v>
      </c>
      <c r="L2923" t="s">
        <v>576</v>
      </c>
      <c r="M2923" t="s">
        <v>547</v>
      </c>
      <c r="N2923" t="s">
        <v>546</v>
      </c>
      <c r="O2923" t="s">
        <v>547</v>
      </c>
      <c r="P2923" t="s">
        <v>594</v>
      </c>
      <c r="Q2923" t="s">
        <v>595</v>
      </c>
      <c r="R2923" t="s">
        <v>598</v>
      </c>
      <c r="S2923" t="s">
        <v>555</v>
      </c>
      <c r="T2923" s="113">
        <v>139839</v>
      </c>
      <c r="U2923" t="s">
        <v>790</v>
      </c>
    </row>
    <row r="2924" spans="1:21" x14ac:dyDescent="0.25">
      <c r="A2924" t="s">
        <v>386</v>
      </c>
      <c r="B2924" t="s">
        <v>789</v>
      </c>
      <c r="C2924" t="s">
        <v>187</v>
      </c>
      <c r="D2924" t="s">
        <v>538</v>
      </c>
      <c r="F2924" t="s">
        <v>539</v>
      </c>
      <c r="G2924" t="s">
        <v>540</v>
      </c>
      <c r="H2924" t="s">
        <v>541</v>
      </c>
      <c r="I2924" t="s">
        <v>542</v>
      </c>
      <c r="J2924" t="s">
        <v>543</v>
      </c>
      <c r="K2924">
        <v>21</v>
      </c>
      <c r="L2924" t="s">
        <v>576</v>
      </c>
      <c r="M2924" t="s">
        <v>547</v>
      </c>
      <c r="N2924" t="s">
        <v>546</v>
      </c>
      <c r="O2924" t="s">
        <v>547</v>
      </c>
      <c r="P2924" t="s">
        <v>594</v>
      </c>
      <c r="Q2924" t="s">
        <v>595</v>
      </c>
      <c r="R2924" t="s">
        <v>599</v>
      </c>
      <c r="S2924" t="s">
        <v>557</v>
      </c>
      <c r="T2924" s="113">
        <v>548.66</v>
      </c>
      <c r="U2924" t="s">
        <v>790</v>
      </c>
    </row>
    <row r="2925" spans="1:21" x14ac:dyDescent="0.25">
      <c r="A2925" t="s">
        <v>386</v>
      </c>
      <c r="B2925" t="s">
        <v>789</v>
      </c>
      <c r="C2925" t="s">
        <v>187</v>
      </c>
      <c r="D2925" t="s">
        <v>538</v>
      </c>
      <c r="F2925" t="s">
        <v>539</v>
      </c>
      <c r="G2925" t="s">
        <v>540</v>
      </c>
      <c r="H2925" t="s">
        <v>541</v>
      </c>
      <c r="I2925" t="s">
        <v>542</v>
      </c>
      <c r="J2925" t="s">
        <v>543</v>
      </c>
      <c r="K2925">
        <v>21</v>
      </c>
      <c r="L2925" t="s">
        <v>576</v>
      </c>
      <c r="M2925" t="s">
        <v>547</v>
      </c>
      <c r="N2925" t="s">
        <v>546</v>
      </c>
      <c r="O2925" t="s">
        <v>547</v>
      </c>
      <c r="P2925" t="s">
        <v>594</v>
      </c>
      <c r="Q2925" t="s">
        <v>595</v>
      </c>
      <c r="R2925" t="s">
        <v>600</v>
      </c>
      <c r="S2925" t="s">
        <v>559</v>
      </c>
      <c r="T2925" s="113">
        <v>1083757</v>
      </c>
      <c r="U2925" t="s">
        <v>790</v>
      </c>
    </row>
    <row r="2926" spans="1:21" x14ac:dyDescent="0.25">
      <c r="A2926" t="s">
        <v>386</v>
      </c>
      <c r="B2926" t="s">
        <v>789</v>
      </c>
      <c r="C2926" t="s">
        <v>187</v>
      </c>
      <c r="D2926" t="s">
        <v>538</v>
      </c>
      <c r="F2926" t="s">
        <v>539</v>
      </c>
      <c r="G2926" t="s">
        <v>540</v>
      </c>
      <c r="H2926" t="s">
        <v>541</v>
      </c>
      <c r="I2926" t="s">
        <v>542</v>
      </c>
      <c r="J2926" t="s">
        <v>543</v>
      </c>
      <c r="K2926">
        <v>21</v>
      </c>
      <c r="L2926" t="s">
        <v>576</v>
      </c>
      <c r="M2926" t="s">
        <v>547</v>
      </c>
      <c r="N2926" t="s">
        <v>546</v>
      </c>
      <c r="O2926" t="s">
        <v>547</v>
      </c>
      <c r="P2926" t="s">
        <v>594</v>
      </c>
      <c r="Q2926" t="s">
        <v>595</v>
      </c>
      <c r="R2926" t="s">
        <v>601</v>
      </c>
      <c r="S2926" t="s">
        <v>561</v>
      </c>
      <c r="T2926" s="113">
        <v>1295511</v>
      </c>
      <c r="U2926" t="s">
        <v>790</v>
      </c>
    </row>
    <row r="2927" spans="1:21" x14ac:dyDescent="0.25">
      <c r="A2927" t="s">
        <v>386</v>
      </c>
      <c r="B2927" t="s">
        <v>789</v>
      </c>
      <c r="C2927" t="s">
        <v>187</v>
      </c>
      <c r="D2927" t="s">
        <v>538</v>
      </c>
      <c r="F2927" t="s">
        <v>539</v>
      </c>
      <c r="G2927" t="s">
        <v>540</v>
      </c>
      <c r="H2927" t="s">
        <v>541</v>
      </c>
      <c r="I2927" t="s">
        <v>542</v>
      </c>
      <c r="J2927" t="s">
        <v>543</v>
      </c>
      <c r="K2927">
        <v>21</v>
      </c>
      <c r="L2927" t="s">
        <v>576</v>
      </c>
      <c r="M2927" t="s">
        <v>547</v>
      </c>
      <c r="N2927" t="s">
        <v>546</v>
      </c>
      <c r="O2927" t="s">
        <v>547</v>
      </c>
      <c r="P2927" t="s">
        <v>594</v>
      </c>
      <c r="Q2927" t="s">
        <v>595</v>
      </c>
      <c r="R2927" t="s">
        <v>602</v>
      </c>
      <c r="S2927" t="s">
        <v>563</v>
      </c>
      <c r="T2927" s="113">
        <v>65394</v>
      </c>
      <c r="U2927" t="s">
        <v>790</v>
      </c>
    </row>
    <row r="2928" spans="1:21" x14ac:dyDescent="0.25">
      <c r="A2928" t="s">
        <v>386</v>
      </c>
      <c r="B2928" t="s">
        <v>789</v>
      </c>
      <c r="C2928" t="s">
        <v>187</v>
      </c>
      <c r="D2928" t="s">
        <v>538</v>
      </c>
      <c r="F2928" t="s">
        <v>539</v>
      </c>
      <c r="G2928" t="s">
        <v>540</v>
      </c>
      <c r="H2928" t="s">
        <v>541</v>
      </c>
      <c r="I2928" t="s">
        <v>542</v>
      </c>
      <c r="J2928" t="s">
        <v>543</v>
      </c>
      <c r="K2928">
        <v>21</v>
      </c>
      <c r="L2928" t="s">
        <v>576</v>
      </c>
      <c r="M2928" t="s">
        <v>547</v>
      </c>
      <c r="N2928" t="s">
        <v>546</v>
      </c>
      <c r="O2928" t="s">
        <v>547</v>
      </c>
      <c r="P2928" t="s">
        <v>594</v>
      </c>
      <c r="Q2928" t="s">
        <v>595</v>
      </c>
      <c r="R2928" t="s">
        <v>603</v>
      </c>
      <c r="S2928" t="s">
        <v>565</v>
      </c>
      <c r="T2928" s="113">
        <v>360908</v>
      </c>
      <c r="U2928" t="s">
        <v>790</v>
      </c>
    </row>
    <row r="2929" spans="1:21" x14ac:dyDescent="0.25">
      <c r="A2929" t="s">
        <v>386</v>
      </c>
      <c r="B2929" t="s">
        <v>789</v>
      </c>
      <c r="C2929" t="s">
        <v>187</v>
      </c>
      <c r="D2929" t="s">
        <v>538</v>
      </c>
      <c r="F2929" t="s">
        <v>539</v>
      </c>
      <c r="G2929" t="s">
        <v>540</v>
      </c>
      <c r="H2929" t="s">
        <v>541</v>
      </c>
      <c r="I2929" t="s">
        <v>542</v>
      </c>
      <c r="J2929" t="s">
        <v>543</v>
      </c>
      <c r="K2929">
        <v>21</v>
      </c>
      <c r="L2929" t="s">
        <v>576</v>
      </c>
      <c r="M2929" t="s">
        <v>547</v>
      </c>
      <c r="N2929" t="s">
        <v>546</v>
      </c>
      <c r="O2929" t="s">
        <v>547</v>
      </c>
      <c r="P2929" t="s">
        <v>594</v>
      </c>
      <c r="Q2929" t="s">
        <v>595</v>
      </c>
      <c r="R2929" t="s">
        <v>572</v>
      </c>
      <c r="S2929" t="s">
        <v>567</v>
      </c>
      <c r="T2929" s="113">
        <v>11418</v>
      </c>
      <c r="U2929" t="s">
        <v>790</v>
      </c>
    </row>
    <row r="2930" spans="1:21" x14ac:dyDescent="0.25">
      <c r="A2930" t="s">
        <v>369</v>
      </c>
      <c r="B2930" t="s">
        <v>791</v>
      </c>
      <c r="C2930" t="s">
        <v>187</v>
      </c>
      <c r="D2930" t="s">
        <v>538</v>
      </c>
      <c r="F2930" t="s">
        <v>539</v>
      </c>
      <c r="G2930" t="s">
        <v>540</v>
      </c>
      <c r="H2930" t="s">
        <v>541</v>
      </c>
      <c r="I2930" t="s">
        <v>542</v>
      </c>
      <c r="J2930" t="s">
        <v>543</v>
      </c>
      <c r="K2930">
        <v>21</v>
      </c>
      <c r="L2930" t="s">
        <v>544</v>
      </c>
      <c r="M2930" t="s">
        <v>545</v>
      </c>
      <c r="N2930" t="s">
        <v>546</v>
      </c>
      <c r="O2930" t="s">
        <v>547</v>
      </c>
      <c r="P2930" t="s">
        <v>548</v>
      </c>
      <c r="Q2930" t="s">
        <v>549</v>
      </c>
      <c r="R2930" t="s">
        <v>131</v>
      </c>
      <c r="S2930" t="s">
        <v>550</v>
      </c>
      <c r="T2930" s="113">
        <v>665.62</v>
      </c>
      <c r="U2930" t="s">
        <v>639</v>
      </c>
    </row>
    <row r="2931" spans="1:21" x14ac:dyDescent="0.25">
      <c r="A2931" t="s">
        <v>369</v>
      </c>
      <c r="B2931" t="s">
        <v>791</v>
      </c>
      <c r="C2931" t="s">
        <v>187</v>
      </c>
      <c r="D2931" t="s">
        <v>538</v>
      </c>
      <c r="F2931" t="s">
        <v>539</v>
      </c>
      <c r="G2931" t="s">
        <v>540</v>
      </c>
      <c r="H2931" t="s">
        <v>541</v>
      </c>
      <c r="I2931" t="s">
        <v>542</v>
      </c>
      <c r="J2931" t="s">
        <v>543</v>
      </c>
      <c r="K2931">
        <v>21</v>
      </c>
      <c r="L2931" t="s">
        <v>544</v>
      </c>
      <c r="M2931" t="s">
        <v>545</v>
      </c>
      <c r="N2931" t="s">
        <v>546</v>
      </c>
      <c r="O2931" t="s">
        <v>547</v>
      </c>
      <c r="P2931" t="s">
        <v>548</v>
      </c>
      <c r="Q2931" t="s">
        <v>549</v>
      </c>
      <c r="R2931" t="s">
        <v>552</v>
      </c>
      <c r="S2931" t="s">
        <v>553</v>
      </c>
      <c r="T2931" s="113">
        <v>25777</v>
      </c>
      <c r="U2931" t="s">
        <v>639</v>
      </c>
    </row>
    <row r="2932" spans="1:21" x14ac:dyDescent="0.25">
      <c r="A2932" t="s">
        <v>369</v>
      </c>
      <c r="B2932" t="s">
        <v>791</v>
      </c>
      <c r="C2932" t="s">
        <v>187</v>
      </c>
      <c r="D2932" t="s">
        <v>538</v>
      </c>
      <c r="F2932" t="s">
        <v>539</v>
      </c>
      <c r="G2932" t="s">
        <v>540</v>
      </c>
      <c r="H2932" t="s">
        <v>541</v>
      </c>
      <c r="I2932" t="s">
        <v>542</v>
      </c>
      <c r="J2932" t="s">
        <v>543</v>
      </c>
      <c r="K2932">
        <v>21</v>
      </c>
      <c r="L2932" t="s">
        <v>544</v>
      </c>
      <c r="M2932" t="s">
        <v>545</v>
      </c>
      <c r="N2932" t="s">
        <v>546</v>
      </c>
      <c r="O2932" t="s">
        <v>547</v>
      </c>
      <c r="P2932" t="s">
        <v>548</v>
      </c>
      <c r="Q2932" t="s">
        <v>549</v>
      </c>
      <c r="R2932" t="s">
        <v>554</v>
      </c>
      <c r="S2932" t="s">
        <v>555</v>
      </c>
      <c r="T2932" s="113">
        <v>79131</v>
      </c>
      <c r="U2932" t="s">
        <v>639</v>
      </c>
    </row>
    <row r="2933" spans="1:21" x14ac:dyDescent="0.25">
      <c r="A2933" t="s">
        <v>369</v>
      </c>
      <c r="B2933" t="s">
        <v>791</v>
      </c>
      <c r="C2933" t="s">
        <v>187</v>
      </c>
      <c r="D2933" t="s">
        <v>538</v>
      </c>
      <c r="F2933" t="s">
        <v>539</v>
      </c>
      <c r="G2933" t="s">
        <v>540</v>
      </c>
      <c r="H2933" t="s">
        <v>541</v>
      </c>
      <c r="I2933" t="s">
        <v>542</v>
      </c>
      <c r="J2933" t="s">
        <v>543</v>
      </c>
      <c r="K2933">
        <v>21</v>
      </c>
      <c r="L2933" t="s">
        <v>544</v>
      </c>
      <c r="M2933" t="s">
        <v>545</v>
      </c>
      <c r="N2933" t="s">
        <v>546</v>
      </c>
      <c r="O2933" t="s">
        <v>547</v>
      </c>
      <c r="P2933" t="s">
        <v>548</v>
      </c>
      <c r="Q2933" t="s">
        <v>549</v>
      </c>
      <c r="R2933" t="s">
        <v>556</v>
      </c>
      <c r="S2933" t="s">
        <v>557</v>
      </c>
      <c r="T2933" s="113">
        <v>55592</v>
      </c>
      <c r="U2933" t="s">
        <v>639</v>
      </c>
    </row>
    <row r="2934" spans="1:21" x14ac:dyDescent="0.25">
      <c r="A2934" t="s">
        <v>369</v>
      </c>
      <c r="B2934" t="s">
        <v>791</v>
      </c>
      <c r="C2934" t="s">
        <v>187</v>
      </c>
      <c r="D2934" t="s">
        <v>538</v>
      </c>
      <c r="F2934" t="s">
        <v>539</v>
      </c>
      <c r="G2934" t="s">
        <v>540</v>
      </c>
      <c r="H2934" t="s">
        <v>541</v>
      </c>
      <c r="I2934" t="s">
        <v>542</v>
      </c>
      <c r="J2934" t="s">
        <v>543</v>
      </c>
      <c r="K2934">
        <v>21</v>
      </c>
      <c r="L2934" t="s">
        <v>544</v>
      </c>
      <c r="M2934" t="s">
        <v>545</v>
      </c>
      <c r="N2934" t="s">
        <v>546</v>
      </c>
      <c r="O2934" t="s">
        <v>547</v>
      </c>
      <c r="P2934" t="s">
        <v>548</v>
      </c>
      <c r="Q2934" t="s">
        <v>549</v>
      </c>
      <c r="R2934" t="s">
        <v>558</v>
      </c>
      <c r="S2934" t="s">
        <v>559</v>
      </c>
      <c r="T2934" s="113">
        <v>14889</v>
      </c>
      <c r="U2934" t="s">
        <v>639</v>
      </c>
    </row>
    <row r="2935" spans="1:21" x14ac:dyDescent="0.25">
      <c r="A2935" t="s">
        <v>369</v>
      </c>
      <c r="B2935" t="s">
        <v>791</v>
      </c>
      <c r="C2935" t="s">
        <v>187</v>
      </c>
      <c r="D2935" t="s">
        <v>538</v>
      </c>
      <c r="F2935" t="s">
        <v>539</v>
      </c>
      <c r="G2935" t="s">
        <v>540</v>
      </c>
      <c r="H2935" t="s">
        <v>541</v>
      </c>
      <c r="I2935" t="s">
        <v>542</v>
      </c>
      <c r="J2935" t="s">
        <v>543</v>
      </c>
      <c r="K2935">
        <v>21</v>
      </c>
      <c r="L2935" t="s">
        <v>544</v>
      </c>
      <c r="M2935" t="s">
        <v>545</v>
      </c>
      <c r="N2935" t="s">
        <v>546</v>
      </c>
      <c r="O2935" t="s">
        <v>547</v>
      </c>
      <c r="P2935" t="s">
        <v>548</v>
      </c>
      <c r="Q2935" t="s">
        <v>549</v>
      </c>
      <c r="R2935" t="s">
        <v>560</v>
      </c>
      <c r="S2935" t="s">
        <v>561</v>
      </c>
      <c r="T2935" s="113">
        <v>136404</v>
      </c>
      <c r="U2935" t="s">
        <v>639</v>
      </c>
    </row>
    <row r="2936" spans="1:21" x14ac:dyDescent="0.25">
      <c r="A2936" t="s">
        <v>369</v>
      </c>
      <c r="B2936" t="s">
        <v>791</v>
      </c>
      <c r="C2936" t="s">
        <v>187</v>
      </c>
      <c r="D2936" t="s">
        <v>538</v>
      </c>
      <c r="F2936" t="s">
        <v>539</v>
      </c>
      <c r="G2936" t="s">
        <v>540</v>
      </c>
      <c r="H2936" t="s">
        <v>541</v>
      </c>
      <c r="I2936" t="s">
        <v>542</v>
      </c>
      <c r="J2936" t="s">
        <v>543</v>
      </c>
      <c r="K2936">
        <v>21</v>
      </c>
      <c r="L2936" t="s">
        <v>544</v>
      </c>
      <c r="M2936" t="s">
        <v>545</v>
      </c>
      <c r="N2936" t="s">
        <v>546</v>
      </c>
      <c r="O2936" t="s">
        <v>547</v>
      </c>
      <c r="P2936" t="s">
        <v>548</v>
      </c>
      <c r="Q2936" t="s">
        <v>549</v>
      </c>
      <c r="R2936" t="s">
        <v>562</v>
      </c>
      <c r="S2936" t="s">
        <v>563</v>
      </c>
      <c r="T2936" s="113">
        <v>90053</v>
      </c>
      <c r="U2936" t="s">
        <v>639</v>
      </c>
    </row>
    <row r="2937" spans="1:21" x14ac:dyDescent="0.25">
      <c r="A2937" t="s">
        <v>369</v>
      </c>
      <c r="B2937" t="s">
        <v>791</v>
      </c>
      <c r="C2937" t="s">
        <v>187</v>
      </c>
      <c r="D2937" t="s">
        <v>538</v>
      </c>
      <c r="F2937" t="s">
        <v>539</v>
      </c>
      <c r="G2937" t="s">
        <v>540</v>
      </c>
      <c r="H2937" t="s">
        <v>541</v>
      </c>
      <c r="I2937" t="s">
        <v>542</v>
      </c>
      <c r="J2937" t="s">
        <v>543</v>
      </c>
      <c r="K2937">
        <v>21</v>
      </c>
      <c r="L2937" t="s">
        <v>544</v>
      </c>
      <c r="M2937" t="s">
        <v>545</v>
      </c>
      <c r="N2937" t="s">
        <v>546</v>
      </c>
      <c r="O2937" t="s">
        <v>547</v>
      </c>
      <c r="P2937" t="s">
        <v>548</v>
      </c>
      <c r="Q2937" t="s">
        <v>549</v>
      </c>
      <c r="R2937" t="s">
        <v>564</v>
      </c>
      <c r="S2937" t="s">
        <v>565</v>
      </c>
      <c r="T2937" s="113">
        <v>106863</v>
      </c>
      <c r="U2937" t="s">
        <v>639</v>
      </c>
    </row>
    <row r="2938" spans="1:21" x14ac:dyDescent="0.25">
      <c r="A2938" t="s">
        <v>369</v>
      </c>
      <c r="B2938" t="s">
        <v>791</v>
      </c>
      <c r="C2938" t="s">
        <v>187</v>
      </c>
      <c r="D2938" t="s">
        <v>538</v>
      </c>
      <c r="F2938" t="s">
        <v>539</v>
      </c>
      <c r="G2938" t="s">
        <v>540</v>
      </c>
      <c r="H2938" t="s">
        <v>541</v>
      </c>
      <c r="I2938" t="s">
        <v>542</v>
      </c>
      <c r="J2938" t="s">
        <v>543</v>
      </c>
      <c r="K2938">
        <v>21</v>
      </c>
      <c r="L2938" t="s">
        <v>544</v>
      </c>
      <c r="M2938" t="s">
        <v>545</v>
      </c>
      <c r="N2938" t="s">
        <v>546</v>
      </c>
      <c r="O2938" t="s">
        <v>547</v>
      </c>
      <c r="P2938" t="s">
        <v>548</v>
      </c>
      <c r="Q2938" t="s">
        <v>549</v>
      </c>
      <c r="R2938" t="s">
        <v>566</v>
      </c>
      <c r="S2938" t="s">
        <v>567</v>
      </c>
      <c r="T2938" s="113">
        <v>63775</v>
      </c>
      <c r="U2938" t="s">
        <v>639</v>
      </c>
    </row>
    <row r="2939" spans="1:21" x14ac:dyDescent="0.25">
      <c r="A2939" t="s">
        <v>369</v>
      </c>
      <c r="B2939" t="s">
        <v>791</v>
      </c>
      <c r="C2939" t="s">
        <v>187</v>
      </c>
      <c r="D2939" t="s">
        <v>538</v>
      </c>
      <c r="F2939" t="s">
        <v>539</v>
      </c>
      <c r="G2939" t="s">
        <v>540</v>
      </c>
      <c r="H2939" t="s">
        <v>541</v>
      </c>
      <c r="I2939" t="s">
        <v>542</v>
      </c>
      <c r="J2939" t="s">
        <v>543</v>
      </c>
      <c r="K2939">
        <v>21</v>
      </c>
      <c r="L2939" t="s">
        <v>544</v>
      </c>
      <c r="M2939" t="s">
        <v>545</v>
      </c>
      <c r="N2939" t="s">
        <v>546</v>
      </c>
      <c r="O2939" t="s">
        <v>547</v>
      </c>
      <c r="P2939" t="s">
        <v>548</v>
      </c>
      <c r="Q2939" t="s">
        <v>549</v>
      </c>
      <c r="R2939" t="s">
        <v>568</v>
      </c>
      <c r="S2939" t="s">
        <v>569</v>
      </c>
      <c r="T2939" s="113">
        <v>93066</v>
      </c>
      <c r="U2939" t="s">
        <v>639</v>
      </c>
    </row>
    <row r="2940" spans="1:21" x14ac:dyDescent="0.25">
      <c r="A2940" t="s">
        <v>369</v>
      </c>
      <c r="B2940" t="s">
        <v>791</v>
      </c>
      <c r="C2940" t="s">
        <v>187</v>
      </c>
      <c r="D2940" t="s">
        <v>538</v>
      </c>
      <c r="F2940" t="s">
        <v>539</v>
      </c>
      <c r="G2940" t="s">
        <v>540</v>
      </c>
      <c r="H2940" t="s">
        <v>541</v>
      </c>
      <c r="I2940" t="s">
        <v>542</v>
      </c>
      <c r="J2940" t="s">
        <v>543</v>
      </c>
      <c r="K2940">
        <v>21</v>
      </c>
      <c r="L2940" t="s">
        <v>544</v>
      </c>
      <c r="M2940" t="s">
        <v>545</v>
      </c>
      <c r="N2940" t="s">
        <v>546</v>
      </c>
      <c r="O2940" t="s">
        <v>547</v>
      </c>
      <c r="P2940" t="s">
        <v>548</v>
      </c>
      <c r="Q2940" t="s">
        <v>549</v>
      </c>
      <c r="R2940" t="s">
        <v>572</v>
      </c>
      <c r="S2940" t="s">
        <v>573</v>
      </c>
      <c r="T2940" s="113">
        <v>7.0000000000000007E-2</v>
      </c>
      <c r="U2940" t="s">
        <v>639</v>
      </c>
    </row>
    <row r="2941" spans="1:21" x14ac:dyDescent="0.25">
      <c r="A2941" t="s">
        <v>369</v>
      </c>
      <c r="B2941" t="s">
        <v>791</v>
      </c>
      <c r="C2941" t="s">
        <v>187</v>
      </c>
      <c r="D2941" t="s">
        <v>538</v>
      </c>
      <c r="F2941" t="s">
        <v>539</v>
      </c>
      <c r="G2941" t="s">
        <v>540</v>
      </c>
      <c r="H2941" t="s">
        <v>541</v>
      </c>
      <c r="I2941" t="s">
        <v>542</v>
      </c>
      <c r="J2941" t="s">
        <v>543</v>
      </c>
      <c r="K2941">
        <v>21</v>
      </c>
      <c r="L2941" t="s">
        <v>574</v>
      </c>
      <c r="M2941" t="s">
        <v>575</v>
      </c>
      <c r="N2941" t="s">
        <v>546</v>
      </c>
      <c r="O2941" t="s">
        <v>547</v>
      </c>
      <c r="P2941" t="s">
        <v>548</v>
      </c>
      <c r="Q2941" t="s">
        <v>549</v>
      </c>
      <c r="R2941" t="s">
        <v>131</v>
      </c>
      <c r="S2941" t="s">
        <v>550</v>
      </c>
      <c r="T2941" s="113">
        <v>538.09</v>
      </c>
      <c r="U2941" t="s">
        <v>639</v>
      </c>
    </row>
    <row r="2942" spans="1:21" x14ac:dyDescent="0.25">
      <c r="A2942" t="s">
        <v>369</v>
      </c>
      <c r="B2942" t="s">
        <v>791</v>
      </c>
      <c r="C2942" t="s">
        <v>187</v>
      </c>
      <c r="D2942" t="s">
        <v>538</v>
      </c>
      <c r="F2942" t="s">
        <v>539</v>
      </c>
      <c r="G2942" t="s">
        <v>540</v>
      </c>
      <c r="H2942" t="s">
        <v>541</v>
      </c>
      <c r="I2942" t="s">
        <v>542</v>
      </c>
      <c r="J2942" t="s">
        <v>543</v>
      </c>
      <c r="K2942">
        <v>21</v>
      </c>
      <c r="L2942" t="s">
        <v>574</v>
      </c>
      <c r="M2942" t="s">
        <v>575</v>
      </c>
      <c r="N2942" t="s">
        <v>546</v>
      </c>
      <c r="O2942" t="s">
        <v>547</v>
      </c>
      <c r="P2942" t="s">
        <v>548</v>
      </c>
      <c r="Q2942" t="s">
        <v>549</v>
      </c>
      <c r="R2942" t="s">
        <v>552</v>
      </c>
      <c r="S2942" t="s">
        <v>553</v>
      </c>
      <c r="T2942" s="113">
        <v>23091</v>
      </c>
      <c r="U2942" t="s">
        <v>639</v>
      </c>
    </row>
    <row r="2943" spans="1:21" x14ac:dyDescent="0.25">
      <c r="A2943" t="s">
        <v>369</v>
      </c>
      <c r="B2943" t="s">
        <v>791</v>
      </c>
      <c r="C2943" t="s">
        <v>187</v>
      </c>
      <c r="D2943" t="s">
        <v>538</v>
      </c>
      <c r="F2943" t="s">
        <v>539</v>
      </c>
      <c r="G2943" t="s">
        <v>540</v>
      </c>
      <c r="H2943" t="s">
        <v>541</v>
      </c>
      <c r="I2943" t="s">
        <v>542</v>
      </c>
      <c r="J2943" t="s">
        <v>543</v>
      </c>
      <c r="K2943">
        <v>21</v>
      </c>
      <c r="L2943" t="s">
        <v>574</v>
      </c>
      <c r="M2943" t="s">
        <v>575</v>
      </c>
      <c r="N2943" t="s">
        <v>546</v>
      </c>
      <c r="O2943" t="s">
        <v>547</v>
      </c>
      <c r="P2943" t="s">
        <v>548</v>
      </c>
      <c r="Q2943" t="s">
        <v>549</v>
      </c>
      <c r="R2943" t="s">
        <v>554</v>
      </c>
      <c r="S2943" t="s">
        <v>555</v>
      </c>
      <c r="T2943" s="113">
        <v>49.14</v>
      </c>
      <c r="U2943" t="s">
        <v>639</v>
      </c>
    </row>
    <row r="2944" spans="1:21" x14ac:dyDescent="0.25">
      <c r="A2944" t="s">
        <v>369</v>
      </c>
      <c r="B2944" t="s">
        <v>791</v>
      </c>
      <c r="C2944" t="s">
        <v>187</v>
      </c>
      <c r="D2944" t="s">
        <v>538</v>
      </c>
      <c r="F2944" t="s">
        <v>539</v>
      </c>
      <c r="G2944" t="s">
        <v>540</v>
      </c>
      <c r="H2944" t="s">
        <v>541</v>
      </c>
      <c r="I2944" t="s">
        <v>542</v>
      </c>
      <c r="J2944" t="s">
        <v>543</v>
      </c>
      <c r="K2944">
        <v>21</v>
      </c>
      <c r="L2944" t="s">
        <v>574</v>
      </c>
      <c r="M2944" t="s">
        <v>575</v>
      </c>
      <c r="N2944" t="s">
        <v>546</v>
      </c>
      <c r="O2944" t="s">
        <v>547</v>
      </c>
      <c r="P2944" t="s">
        <v>548</v>
      </c>
      <c r="Q2944" t="s">
        <v>549</v>
      </c>
      <c r="R2944" t="s">
        <v>556</v>
      </c>
      <c r="S2944" t="s">
        <v>557</v>
      </c>
      <c r="T2944" s="113">
        <v>39218</v>
      </c>
      <c r="U2944" t="s">
        <v>639</v>
      </c>
    </row>
    <row r="2945" spans="1:21" x14ac:dyDescent="0.25">
      <c r="A2945" t="s">
        <v>369</v>
      </c>
      <c r="B2945" t="s">
        <v>791</v>
      </c>
      <c r="C2945" t="s">
        <v>187</v>
      </c>
      <c r="D2945" t="s">
        <v>538</v>
      </c>
      <c r="F2945" t="s">
        <v>539</v>
      </c>
      <c r="G2945" t="s">
        <v>540</v>
      </c>
      <c r="H2945" t="s">
        <v>541</v>
      </c>
      <c r="I2945" t="s">
        <v>542</v>
      </c>
      <c r="J2945" t="s">
        <v>543</v>
      </c>
      <c r="K2945">
        <v>21</v>
      </c>
      <c r="L2945" t="s">
        <v>574</v>
      </c>
      <c r="M2945" t="s">
        <v>575</v>
      </c>
      <c r="N2945" t="s">
        <v>546</v>
      </c>
      <c r="O2945" t="s">
        <v>547</v>
      </c>
      <c r="P2945" t="s">
        <v>548</v>
      </c>
      <c r="Q2945" t="s">
        <v>549</v>
      </c>
      <c r="R2945" t="s">
        <v>558</v>
      </c>
      <c r="S2945" t="s">
        <v>559</v>
      </c>
      <c r="T2945" s="113">
        <v>9974</v>
      </c>
      <c r="U2945" t="s">
        <v>639</v>
      </c>
    </row>
    <row r="2946" spans="1:21" x14ac:dyDescent="0.25">
      <c r="A2946" t="s">
        <v>369</v>
      </c>
      <c r="B2946" t="s">
        <v>791</v>
      </c>
      <c r="C2946" t="s">
        <v>187</v>
      </c>
      <c r="D2946" t="s">
        <v>538</v>
      </c>
      <c r="F2946" t="s">
        <v>539</v>
      </c>
      <c r="G2946" t="s">
        <v>540</v>
      </c>
      <c r="H2946" t="s">
        <v>541</v>
      </c>
      <c r="I2946" t="s">
        <v>542</v>
      </c>
      <c r="J2946" t="s">
        <v>543</v>
      </c>
      <c r="K2946">
        <v>21</v>
      </c>
      <c r="L2946" t="s">
        <v>574</v>
      </c>
      <c r="M2946" t="s">
        <v>575</v>
      </c>
      <c r="N2946" t="s">
        <v>546</v>
      </c>
      <c r="O2946" t="s">
        <v>547</v>
      </c>
      <c r="P2946" t="s">
        <v>548</v>
      </c>
      <c r="Q2946" t="s">
        <v>549</v>
      </c>
      <c r="R2946" t="s">
        <v>560</v>
      </c>
      <c r="S2946" t="s">
        <v>561</v>
      </c>
      <c r="T2946" s="113">
        <v>123704</v>
      </c>
      <c r="U2946" t="s">
        <v>639</v>
      </c>
    </row>
    <row r="2947" spans="1:21" x14ac:dyDescent="0.25">
      <c r="A2947" t="s">
        <v>369</v>
      </c>
      <c r="B2947" t="s">
        <v>791</v>
      </c>
      <c r="C2947" t="s">
        <v>187</v>
      </c>
      <c r="D2947" t="s">
        <v>538</v>
      </c>
      <c r="F2947" t="s">
        <v>539</v>
      </c>
      <c r="G2947" t="s">
        <v>540</v>
      </c>
      <c r="H2947" t="s">
        <v>541</v>
      </c>
      <c r="I2947" t="s">
        <v>542</v>
      </c>
      <c r="J2947" t="s">
        <v>543</v>
      </c>
      <c r="K2947">
        <v>21</v>
      </c>
      <c r="L2947" t="s">
        <v>574</v>
      </c>
      <c r="M2947" t="s">
        <v>575</v>
      </c>
      <c r="N2947" t="s">
        <v>546</v>
      </c>
      <c r="O2947" t="s">
        <v>547</v>
      </c>
      <c r="P2947" t="s">
        <v>548</v>
      </c>
      <c r="Q2947" t="s">
        <v>549</v>
      </c>
      <c r="R2947" t="s">
        <v>562</v>
      </c>
      <c r="S2947" t="s">
        <v>563</v>
      </c>
      <c r="T2947" s="113">
        <v>44696</v>
      </c>
      <c r="U2947" t="s">
        <v>639</v>
      </c>
    </row>
    <row r="2948" spans="1:21" x14ac:dyDescent="0.25">
      <c r="A2948" t="s">
        <v>369</v>
      </c>
      <c r="B2948" t="s">
        <v>791</v>
      </c>
      <c r="C2948" t="s">
        <v>187</v>
      </c>
      <c r="D2948" t="s">
        <v>538</v>
      </c>
      <c r="F2948" t="s">
        <v>539</v>
      </c>
      <c r="G2948" t="s">
        <v>540</v>
      </c>
      <c r="H2948" t="s">
        <v>541</v>
      </c>
      <c r="I2948" t="s">
        <v>542</v>
      </c>
      <c r="J2948" t="s">
        <v>543</v>
      </c>
      <c r="K2948">
        <v>21</v>
      </c>
      <c r="L2948" t="s">
        <v>574</v>
      </c>
      <c r="M2948" t="s">
        <v>575</v>
      </c>
      <c r="N2948" t="s">
        <v>546</v>
      </c>
      <c r="O2948" t="s">
        <v>547</v>
      </c>
      <c r="P2948" t="s">
        <v>548</v>
      </c>
      <c r="Q2948" t="s">
        <v>549</v>
      </c>
      <c r="R2948" t="s">
        <v>564</v>
      </c>
      <c r="S2948" t="s">
        <v>565</v>
      </c>
      <c r="T2948" s="113">
        <v>100134</v>
      </c>
      <c r="U2948" t="s">
        <v>639</v>
      </c>
    </row>
    <row r="2949" spans="1:21" x14ac:dyDescent="0.25">
      <c r="A2949" t="s">
        <v>369</v>
      </c>
      <c r="B2949" t="s">
        <v>791</v>
      </c>
      <c r="C2949" t="s">
        <v>187</v>
      </c>
      <c r="D2949" t="s">
        <v>538</v>
      </c>
      <c r="F2949" t="s">
        <v>539</v>
      </c>
      <c r="G2949" t="s">
        <v>540</v>
      </c>
      <c r="H2949" t="s">
        <v>541</v>
      </c>
      <c r="I2949" t="s">
        <v>542</v>
      </c>
      <c r="J2949" t="s">
        <v>543</v>
      </c>
      <c r="K2949">
        <v>21</v>
      </c>
      <c r="L2949" t="s">
        <v>574</v>
      </c>
      <c r="M2949" t="s">
        <v>575</v>
      </c>
      <c r="N2949" t="s">
        <v>546</v>
      </c>
      <c r="O2949" t="s">
        <v>547</v>
      </c>
      <c r="P2949" t="s">
        <v>548</v>
      </c>
      <c r="Q2949" t="s">
        <v>549</v>
      </c>
      <c r="R2949" t="s">
        <v>566</v>
      </c>
      <c r="S2949" t="s">
        <v>567</v>
      </c>
      <c r="T2949" s="113">
        <v>59518</v>
      </c>
      <c r="U2949" t="s">
        <v>639</v>
      </c>
    </row>
    <row r="2950" spans="1:21" x14ac:dyDescent="0.25">
      <c r="A2950" t="s">
        <v>369</v>
      </c>
      <c r="B2950" t="s">
        <v>791</v>
      </c>
      <c r="C2950" t="s">
        <v>187</v>
      </c>
      <c r="D2950" t="s">
        <v>538</v>
      </c>
      <c r="F2950" t="s">
        <v>539</v>
      </c>
      <c r="G2950" t="s">
        <v>540</v>
      </c>
      <c r="H2950" t="s">
        <v>541</v>
      </c>
      <c r="I2950" t="s">
        <v>542</v>
      </c>
      <c r="J2950" t="s">
        <v>543</v>
      </c>
      <c r="K2950">
        <v>21</v>
      </c>
      <c r="L2950" t="s">
        <v>574</v>
      </c>
      <c r="M2950" t="s">
        <v>575</v>
      </c>
      <c r="N2950" t="s">
        <v>546</v>
      </c>
      <c r="O2950" t="s">
        <v>547</v>
      </c>
      <c r="P2950" t="s">
        <v>548</v>
      </c>
      <c r="Q2950" t="s">
        <v>549</v>
      </c>
      <c r="R2950" t="s">
        <v>568</v>
      </c>
      <c r="S2950" t="s">
        <v>569</v>
      </c>
      <c r="T2950" s="113">
        <v>88473</v>
      </c>
      <c r="U2950" t="s">
        <v>639</v>
      </c>
    </row>
    <row r="2951" spans="1:21" x14ac:dyDescent="0.25">
      <c r="A2951" t="s">
        <v>369</v>
      </c>
      <c r="B2951" t="s">
        <v>791</v>
      </c>
      <c r="C2951" t="s">
        <v>187</v>
      </c>
      <c r="D2951" t="s">
        <v>538</v>
      </c>
      <c r="F2951" t="s">
        <v>539</v>
      </c>
      <c r="G2951" t="s">
        <v>540</v>
      </c>
      <c r="H2951" t="s">
        <v>541</v>
      </c>
      <c r="I2951" t="s">
        <v>542</v>
      </c>
      <c r="J2951" t="s">
        <v>543</v>
      </c>
      <c r="K2951">
        <v>21</v>
      </c>
      <c r="L2951" t="s">
        <v>574</v>
      </c>
      <c r="M2951" t="s">
        <v>575</v>
      </c>
      <c r="N2951" t="s">
        <v>546</v>
      </c>
      <c r="O2951" t="s">
        <v>547</v>
      </c>
      <c r="P2951" t="s">
        <v>548</v>
      </c>
      <c r="Q2951" t="s">
        <v>549</v>
      </c>
      <c r="R2951" t="s">
        <v>572</v>
      </c>
      <c r="S2951" t="s">
        <v>573</v>
      </c>
      <c r="T2951" s="113">
        <v>7.0000000000000007E-2</v>
      </c>
      <c r="U2951" t="s">
        <v>639</v>
      </c>
    </row>
    <row r="2952" spans="1:21" x14ac:dyDescent="0.25">
      <c r="A2952" t="s">
        <v>369</v>
      </c>
      <c r="B2952" t="s">
        <v>791</v>
      </c>
      <c r="C2952" t="s">
        <v>187</v>
      </c>
      <c r="D2952" t="s">
        <v>538</v>
      </c>
      <c r="F2952" t="s">
        <v>539</v>
      </c>
      <c r="G2952" t="s">
        <v>540</v>
      </c>
      <c r="H2952" t="s">
        <v>541</v>
      </c>
      <c r="I2952" t="s">
        <v>542</v>
      </c>
      <c r="J2952" t="s">
        <v>543</v>
      </c>
      <c r="K2952">
        <v>21</v>
      </c>
      <c r="L2952" t="s">
        <v>576</v>
      </c>
      <c r="M2952" t="s">
        <v>547</v>
      </c>
      <c r="N2952" t="s">
        <v>546</v>
      </c>
      <c r="O2952" t="s">
        <v>547</v>
      </c>
      <c r="P2952" t="s">
        <v>548</v>
      </c>
      <c r="Q2952" t="s">
        <v>549</v>
      </c>
      <c r="R2952" t="s">
        <v>131</v>
      </c>
      <c r="S2952" t="s">
        <v>550</v>
      </c>
      <c r="T2952" s="113">
        <v>127602</v>
      </c>
      <c r="U2952" t="s">
        <v>639</v>
      </c>
    </row>
    <row r="2953" spans="1:21" x14ac:dyDescent="0.25">
      <c r="A2953" t="s">
        <v>369</v>
      </c>
      <c r="B2953" t="s">
        <v>791</v>
      </c>
      <c r="C2953" t="s">
        <v>187</v>
      </c>
      <c r="D2953" t="s">
        <v>538</v>
      </c>
      <c r="F2953" t="s">
        <v>539</v>
      </c>
      <c r="G2953" t="s">
        <v>540</v>
      </c>
      <c r="H2953" t="s">
        <v>541</v>
      </c>
      <c r="I2953" t="s">
        <v>542</v>
      </c>
      <c r="J2953" t="s">
        <v>543</v>
      </c>
      <c r="K2953">
        <v>21</v>
      </c>
      <c r="L2953" t="s">
        <v>576</v>
      </c>
      <c r="M2953" t="s">
        <v>547</v>
      </c>
      <c r="N2953" t="s">
        <v>546</v>
      </c>
      <c r="O2953" t="s">
        <v>547</v>
      </c>
      <c r="P2953" t="s">
        <v>548</v>
      </c>
      <c r="Q2953" t="s">
        <v>549</v>
      </c>
      <c r="R2953" t="s">
        <v>552</v>
      </c>
      <c r="S2953" t="s">
        <v>553</v>
      </c>
      <c r="T2953" s="113">
        <v>2686</v>
      </c>
      <c r="U2953" t="s">
        <v>639</v>
      </c>
    </row>
    <row r="2954" spans="1:21" x14ac:dyDescent="0.25">
      <c r="A2954" t="s">
        <v>369</v>
      </c>
      <c r="B2954" t="s">
        <v>791</v>
      </c>
      <c r="C2954" t="s">
        <v>187</v>
      </c>
      <c r="D2954" t="s">
        <v>538</v>
      </c>
      <c r="F2954" t="s">
        <v>539</v>
      </c>
      <c r="G2954" t="s">
        <v>540</v>
      </c>
      <c r="H2954" t="s">
        <v>541</v>
      </c>
      <c r="I2954" t="s">
        <v>542</v>
      </c>
      <c r="J2954" t="s">
        <v>543</v>
      </c>
      <c r="K2954">
        <v>21</v>
      </c>
      <c r="L2954" t="s">
        <v>576</v>
      </c>
      <c r="M2954" t="s">
        <v>547</v>
      </c>
      <c r="N2954" t="s">
        <v>546</v>
      </c>
      <c r="O2954" t="s">
        <v>547</v>
      </c>
      <c r="P2954" t="s">
        <v>548</v>
      </c>
      <c r="Q2954" t="s">
        <v>549</v>
      </c>
      <c r="R2954" t="s">
        <v>554</v>
      </c>
      <c r="S2954" t="s">
        <v>555</v>
      </c>
      <c r="T2954" s="113">
        <v>29991</v>
      </c>
      <c r="U2954" t="s">
        <v>639</v>
      </c>
    </row>
    <row r="2955" spans="1:21" x14ac:dyDescent="0.25">
      <c r="A2955" t="s">
        <v>369</v>
      </c>
      <c r="B2955" t="s">
        <v>791</v>
      </c>
      <c r="C2955" t="s">
        <v>187</v>
      </c>
      <c r="D2955" t="s">
        <v>538</v>
      </c>
      <c r="F2955" t="s">
        <v>539</v>
      </c>
      <c r="G2955" t="s">
        <v>540</v>
      </c>
      <c r="H2955" t="s">
        <v>541</v>
      </c>
      <c r="I2955" t="s">
        <v>542</v>
      </c>
      <c r="J2955" t="s">
        <v>543</v>
      </c>
      <c r="K2955">
        <v>21</v>
      </c>
      <c r="L2955" t="s">
        <v>576</v>
      </c>
      <c r="M2955" t="s">
        <v>547</v>
      </c>
      <c r="N2955" t="s">
        <v>546</v>
      </c>
      <c r="O2955" t="s">
        <v>547</v>
      </c>
      <c r="P2955" t="s">
        <v>548</v>
      </c>
      <c r="Q2955" t="s">
        <v>549</v>
      </c>
      <c r="R2955" t="s">
        <v>556</v>
      </c>
      <c r="S2955" t="s">
        <v>557</v>
      </c>
      <c r="T2955" s="113">
        <v>16374</v>
      </c>
      <c r="U2955" t="s">
        <v>639</v>
      </c>
    </row>
    <row r="2956" spans="1:21" x14ac:dyDescent="0.25">
      <c r="A2956" t="s">
        <v>369</v>
      </c>
      <c r="B2956" t="s">
        <v>791</v>
      </c>
      <c r="C2956" t="s">
        <v>187</v>
      </c>
      <c r="D2956" t="s">
        <v>538</v>
      </c>
      <c r="F2956" t="s">
        <v>539</v>
      </c>
      <c r="G2956" t="s">
        <v>540</v>
      </c>
      <c r="H2956" t="s">
        <v>541</v>
      </c>
      <c r="I2956" t="s">
        <v>542</v>
      </c>
      <c r="J2956" t="s">
        <v>543</v>
      </c>
      <c r="K2956">
        <v>21</v>
      </c>
      <c r="L2956" t="s">
        <v>576</v>
      </c>
      <c r="M2956" t="s">
        <v>547</v>
      </c>
      <c r="N2956" t="s">
        <v>546</v>
      </c>
      <c r="O2956" t="s">
        <v>547</v>
      </c>
      <c r="P2956" t="s">
        <v>548</v>
      </c>
      <c r="Q2956" t="s">
        <v>549</v>
      </c>
      <c r="R2956" t="s">
        <v>558</v>
      </c>
      <c r="S2956" t="s">
        <v>559</v>
      </c>
      <c r="T2956" s="113">
        <v>4914</v>
      </c>
      <c r="U2956" t="s">
        <v>639</v>
      </c>
    </row>
    <row r="2957" spans="1:21" x14ac:dyDescent="0.25">
      <c r="A2957" t="s">
        <v>369</v>
      </c>
      <c r="B2957" t="s">
        <v>791</v>
      </c>
      <c r="C2957" t="s">
        <v>187</v>
      </c>
      <c r="D2957" t="s">
        <v>538</v>
      </c>
      <c r="F2957" t="s">
        <v>539</v>
      </c>
      <c r="G2957" t="s">
        <v>540</v>
      </c>
      <c r="H2957" t="s">
        <v>541</v>
      </c>
      <c r="I2957" t="s">
        <v>542</v>
      </c>
      <c r="J2957" t="s">
        <v>543</v>
      </c>
      <c r="K2957">
        <v>21</v>
      </c>
      <c r="L2957" t="s">
        <v>576</v>
      </c>
      <c r="M2957" t="s">
        <v>547</v>
      </c>
      <c r="N2957" t="s">
        <v>546</v>
      </c>
      <c r="O2957" t="s">
        <v>547</v>
      </c>
      <c r="P2957" t="s">
        <v>548</v>
      </c>
      <c r="Q2957" t="s">
        <v>549</v>
      </c>
      <c r="R2957" t="s">
        <v>560</v>
      </c>
      <c r="S2957" t="s">
        <v>561</v>
      </c>
      <c r="T2957" s="113">
        <v>12.7</v>
      </c>
      <c r="U2957" t="s">
        <v>639</v>
      </c>
    </row>
    <row r="2958" spans="1:21" x14ac:dyDescent="0.25">
      <c r="A2958" t="s">
        <v>369</v>
      </c>
      <c r="B2958" t="s">
        <v>791</v>
      </c>
      <c r="C2958" t="s">
        <v>187</v>
      </c>
      <c r="D2958" t="s">
        <v>538</v>
      </c>
      <c r="F2958" t="s">
        <v>539</v>
      </c>
      <c r="G2958" t="s">
        <v>540</v>
      </c>
      <c r="H2958" t="s">
        <v>541</v>
      </c>
      <c r="I2958" t="s">
        <v>542</v>
      </c>
      <c r="J2958" t="s">
        <v>543</v>
      </c>
      <c r="K2958">
        <v>21</v>
      </c>
      <c r="L2958" t="s">
        <v>576</v>
      </c>
      <c r="M2958" t="s">
        <v>547</v>
      </c>
      <c r="N2958" t="s">
        <v>546</v>
      </c>
      <c r="O2958" t="s">
        <v>547</v>
      </c>
      <c r="P2958" t="s">
        <v>548</v>
      </c>
      <c r="Q2958" t="s">
        <v>549</v>
      </c>
      <c r="R2958" t="s">
        <v>562</v>
      </c>
      <c r="S2958" t="s">
        <v>563</v>
      </c>
      <c r="T2958" s="113">
        <v>45357</v>
      </c>
      <c r="U2958" t="s">
        <v>639</v>
      </c>
    </row>
    <row r="2959" spans="1:21" x14ac:dyDescent="0.25">
      <c r="A2959" t="s">
        <v>369</v>
      </c>
      <c r="B2959" t="s">
        <v>791</v>
      </c>
      <c r="C2959" t="s">
        <v>187</v>
      </c>
      <c r="D2959" t="s">
        <v>538</v>
      </c>
      <c r="F2959" t="s">
        <v>539</v>
      </c>
      <c r="G2959" t="s">
        <v>540</v>
      </c>
      <c r="H2959" t="s">
        <v>541</v>
      </c>
      <c r="I2959" t="s">
        <v>542</v>
      </c>
      <c r="J2959" t="s">
        <v>543</v>
      </c>
      <c r="K2959">
        <v>21</v>
      </c>
      <c r="L2959" t="s">
        <v>576</v>
      </c>
      <c r="M2959" t="s">
        <v>547</v>
      </c>
      <c r="N2959" t="s">
        <v>546</v>
      </c>
      <c r="O2959" t="s">
        <v>547</v>
      </c>
      <c r="P2959" t="s">
        <v>548</v>
      </c>
      <c r="Q2959" t="s">
        <v>549</v>
      </c>
      <c r="R2959" t="s">
        <v>564</v>
      </c>
      <c r="S2959" t="s">
        <v>565</v>
      </c>
      <c r="T2959" s="113">
        <v>6729</v>
      </c>
      <c r="U2959" t="s">
        <v>639</v>
      </c>
    </row>
    <row r="2960" spans="1:21" x14ac:dyDescent="0.25">
      <c r="A2960" t="s">
        <v>369</v>
      </c>
      <c r="B2960" t="s">
        <v>791</v>
      </c>
      <c r="C2960" t="s">
        <v>187</v>
      </c>
      <c r="D2960" t="s">
        <v>538</v>
      </c>
      <c r="F2960" t="s">
        <v>539</v>
      </c>
      <c r="G2960" t="s">
        <v>540</v>
      </c>
      <c r="H2960" t="s">
        <v>541</v>
      </c>
      <c r="I2960" t="s">
        <v>542</v>
      </c>
      <c r="J2960" t="s">
        <v>543</v>
      </c>
      <c r="K2960">
        <v>21</v>
      </c>
      <c r="L2960" t="s">
        <v>576</v>
      </c>
      <c r="M2960" t="s">
        <v>547</v>
      </c>
      <c r="N2960" t="s">
        <v>546</v>
      </c>
      <c r="O2960" t="s">
        <v>547</v>
      </c>
      <c r="P2960" t="s">
        <v>548</v>
      </c>
      <c r="Q2960" t="s">
        <v>549</v>
      </c>
      <c r="R2960" t="s">
        <v>566</v>
      </c>
      <c r="S2960" t="s">
        <v>567</v>
      </c>
      <c r="T2960" s="113">
        <v>4257</v>
      </c>
      <c r="U2960" t="s">
        <v>639</v>
      </c>
    </row>
    <row r="2961" spans="1:21" x14ac:dyDescent="0.25">
      <c r="A2961" t="s">
        <v>369</v>
      </c>
      <c r="B2961" t="s">
        <v>791</v>
      </c>
      <c r="C2961" t="s">
        <v>187</v>
      </c>
      <c r="D2961" t="s">
        <v>538</v>
      </c>
      <c r="F2961" t="s">
        <v>539</v>
      </c>
      <c r="G2961" t="s">
        <v>540</v>
      </c>
      <c r="H2961" t="s">
        <v>541</v>
      </c>
      <c r="I2961" t="s">
        <v>542</v>
      </c>
      <c r="J2961" t="s">
        <v>543</v>
      </c>
      <c r="K2961">
        <v>21</v>
      </c>
      <c r="L2961" t="s">
        <v>576</v>
      </c>
      <c r="M2961" t="s">
        <v>547</v>
      </c>
      <c r="N2961" t="s">
        <v>546</v>
      </c>
      <c r="O2961" t="s">
        <v>547</v>
      </c>
      <c r="P2961" t="s">
        <v>548</v>
      </c>
      <c r="Q2961" t="s">
        <v>549</v>
      </c>
      <c r="R2961" t="s">
        <v>568</v>
      </c>
      <c r="S2961" t="s">
        <v>569</v>
      </c>
      <c r="T2961" s="113">
        <v>4594</v>
      </c>
      <c r="U2961" t="s">
        <v>639</v>
      </c>
    </row>
    <row r="2962" spans="1:21" x14ac:dyDescent="0.25">
      <c r="A2962" t="s">
        <v>369</v>
      </c>
      <c r="B2962" t="s">
        <v>791</v>
      </c>
      <c r="C2962" t="s">
        <v>187</v>
      </c>
      <c r="D2962" t="s">
        <v>538</v>
      </c>
      <c r="F2962" t="s">
        <v>539</v>
      </c>
      <c r="G2962" t="s">
        <v>540</v>
      </c>
      <c r="H2962" t="s">
        <v>541</v>
      </c>
      <c r="I2962" t="s">
        <v>542</v>
      </c>
      <c r="J2962" t="s">
        <v>543</v>
      </c>
      <c r="K2962">
        <v>21</v>
      </c>
      <c r="L2962" t="s">
        <v>576</v>
      </c>
      <c r="M2962" t="s">
        <v>547</v>
      </c>
      <c r="N2962" t="s">
        <v>546</v>
      </c>
      <c r="O2962" t="s">
        <v>547</v>
      </c>
      <c r="P2962" t="s">
        <v>548</v>
      </c>
      <c r="Q2962" t="s">
        <v>549</v>
      </c>
      <c r="R2962" t="s">
        <v>572</v>
      </c>
      <c r="S2962" t="s">
        <v>573</v>
      </c>
      <c r="U2962" t="s">
        <v>639</v>
      </c>
    </row>
  </sheetData>
  <pageMargins left="0.7" right="0.7" top="0.78740157499999996" bottom="0.78740157499999996" header="0.3" footer="0.3"/>
  <pageSetup paperSize="9" orientation="portrait" horizontalDpi="4294967293" verticalDpi="4294967293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3"/>
  <dimension ref="A1:W2463"/>
  <sheetViews>
    <sheetView zoomScale="60" zoomScaleNormal="60" workbookViewId="0">
      <pane xSplit="1" ySplit="1" topLeftCell="B22" activePane="bottomRight" state="frozen"/>
      <selection pane="topRight" activeCell="B1" sqref="B1"/>
      <selection pane="bottomLeft" activeCell="A13" sqref="A13"/>
      <selection pane="bottomRight" activeCell="L811" sqref="L811"/>
    </sheetView>
  </sheetViews>
  <sheetFormatPr defaultColWidth="11.42578125" defaultRowHeight="15" x14ac:dyDescent="0.25"/>
  <cols>
    <col min="1" max="1" width="25" customWidth="1"/>
    <col min="2" max="2" width="5.5703125" customWidth="1"/>
    <col min="3" max="3" width="23.28515625" bestFit="1" customWidth="1"/>
    <col min="4" max="4" width="5.5703125" customWidth="1"/>
    <col min="5" max="5" width="3.28515625" customWidth="1"/>
    <col min="6" max="6" width="11.28515625" bestFit="1" customWidth="1"/>
    <col min="7" max="7" width="5.5703125" customWidth="1"/>
    <col min="8" max="8" width="11.7109375" customWidth="1"/>
    <col min="9" max="9" width="5.5703125" customWidth="1"/>
    <col min="10" max="10" width="18.85546875" customWidth="1"/>
    <col min="11" max="11" width="5.5703125" customWidth="1"/>
    <col min="12" max="12" width="22.7109375" bestFit="1" customWidth="1"/>
    <col min="13" max="13" width="6.28515625" customWidth="1"/>
    <col min="14" max="14" width="31" bestFit="1" customWidth="1"/>
    <col min="15" max="16" width="6.28515625" customWidth="1"/>
    <col min="17" max="17" width="5.5703125" customWidth="1"/>
    <col min="18" max="18" width="53.28515625" customWidth="1"/>
    <col min="19" max="19" width="5.5703125" customWidth="1"/>
    <col min="20" max="20" width="10.42578125" style="145" bestFit="1" customWidth="1"/>
    <col min="21" max="21" width="37.5703125" customWidth="1"/>
    <col min="23" max="23" width="11.5703125" style="137"/>
  </cols>
  <sheetData>
    <row r="1" spans="1:23" ht="14.45" x14ac:dyDescent="0.3">
      <c r="A1" t="s">
        <v>517</v>
      </c>
      <c r="B1" t="s">
        <v>518</v>
      </c>
      <c r="C1" t="s">
        <v>519</v>
      </c>
      <c r="D1" t="s">
        <v>520</v>
      </c>
      <c r="E1" t="s">
        <v>521</v>
      </c>
      <c r="F1" t="s">
        <v>522</v>
      </c>
      <c r="G1" t="s">
        <v>523</v>
      </c>
      <c r="H1" t="s">
        <v>524</v>
      </c>
      <c r="I1" t="s">
        <v>525</v>
      </c>
      <c r="J1" t="s">
        <v>526</v>
      </c>
      <c r="K1" t="s">
        <v>527</v>
      </c>
      <c r="L1" t="s">
        <v>133</v>
      </c>
      <c r="M1" t="s">
        <v>528</v>
      </c>
      <c r="N1" t="s">
        <v>529</v>
      </c>
      <c r="O1" t="s">
        <v>530</v>
      </c>
      <c r="P1" t="s">
        <v>531</v>
      </c>
      <c r="Q1" t="s">
        <v>532</v>
      </c>
      <c r="R1" t="s">
        <v>533</v>
      </c>
      <c r="S1" t="s">
        <v>534</v>
      </c>
      <c r="T1" s="145" t="s">
        <v>535</v>
      </c>
      <c r="U1" t="s">
        <v>536</v>
      </c>
    </row>
    <row r="2" spans="1:23" s="49" customFormat="1" ht="14.45" x14ac:dyDescent="0.3">
      <c r="A2" s="49" t="s">
        <v>304</v>
      </c>
      <c r="B2" s="49" t="s">
        <v>577</v>
      </c>
      <c r="C2" s="49" t="s">
        <v>187</v>
      </c>
      <c r="D2" s="49" t="s">
        <v>538</v>
      </c>
      <c r="F2" s="49" t="s">
        <v>391</v>
      </c>
      <c r="G2" s="49" t="s">
        <v>799</v>
      </c>
      <c r="H2" s="49" t="s">
        <v>541</v>
      </c>
      <c r="I2" s="49" t="s">
        <v>800</v>
      </c>
      <c r="J2" s="49" t="s">
        <v>543</v>
      </c>
      <c r="K2" s="49">
        <v>31</v>
      </c>
      <c r="L2" s="49" t="s">
        <v>544</v>
      </c>
      <c r="M2" s="49" t="s">
        <v>799</v>
      </c>
      <c r="N2" s="49" t="s">
        <v>801</v>
      </c>
      <c r="O2" s="49" t="s">
        <v>802</v>
      </c>
      <c r="P2" s="49" t="s">
        <v>548</v>
      </c>
      <c r="Q2" s="49" t="s">
        <v>549</v>
      </c>
      <c r="R2" s="49" t="s">
        <v>131</v>
      </c>
      <c r="S2" s="49" t="s">
        <v>550</v>
      </c>
      <c r="T2" s="146">
        <v>487455</v>
      </c>
      <c r="U2" s="49" t="s">
        <v>639</v>
      </c>
      <c r="V2" s="49" t="s">
        <v>858</v>
      </c>
      <c r="W2" s="138">
        <f>('ILO unemployment 2007'!T3+'ILO unemployment 2007'!T4+'ILO unemployment 2007'!T5)*( 1 + ('ILO unemployment 2007'!T12+ 'ILO unemployment 2007'!T13)/('ILO unemployment 2007'!T2-'ILO unemployment 2007'!T12))/1000</f>
        <v>134.17337154919977</v>
      </c>
    </row>
    <row r="3" spans="1:23" s="49" customFormat="1" ht="14.45" x14ac:dyDescent="0.3">
      <c r="A3" s="49" t="s">
        <v>304</v>
      </c>
      <c r="B3" s="49" t="s">
        <v>577</v>
      </c>
      <c r="C3" s="49" t="s">
        <v>187</v>
      </c>
      <c r="D3" s="49" t="s">
        <v>538</v>
      </c>
      <c r="F3" s="49" t="s">
        <v>391</v>
      </c>
      <c r="G3" s="49" t="s">
        <v>799</v>
      </c>
      <c r="H3" s="49" t="s">
        <v>541</v>
      </c>
      <c r="I3" s="49" t="s">
        <v>800</v>
      </c>
      <c r="J3" s="49" t="s">
        <v>543</v>
      </c>
      <c r="K3" s="49">
        <v>31</v>
      </c>
      <c r="L3" s="49" t="s">
        <v>544</v>
      </c>
      <c r="M3" s="49" t="s">
        <v>799</v>
      </c>
      <c r="N3" s="49" t="s">
        <v>801</v>
      </c>
      <c r="O3" s="49" t="s">
        <v>802</v>
      </c>
      <c r="P3" s="49" t="s">
        <v>548</v>
      </c>
      <c r="Q3" s="49" t="s">
        <v>549</v>
      </c>
      <c r="R3" s="49" t="s">
        <v>552</v>
      </c>
      <c r="S3" s="49" t="s">
        <v>553</v>
      </c>
      <c r="T3" s="146">
        <v>18028</v>
      </c>
      <c r="U3" s="49" t="s">
        <v>639</v>
      </c>
      <c r="V3" s="49" t="s">
        <v>859</v>
      </c>
      <c r="W3" s="138">
        <f>('ILO unemployment 2007'!T6+'ILO unemployment 2007'!T7+'ILO unemployment 2007'!T8+'ILO unemployment 2007'!T9+'ILO unemployment 2007'!T10+'ILO unemployment 2007'!T11)*( 1 + ('ILO unemployment 2007'!T12+ 'ILO unemployment 2007'!T13)/('ILO unemployment 2007'!T2-'ILO unemployment 2007'!T12))/1000</f>
        <v>461.81648301117752</v>
      </c>
    </row>
    <row r="4" spans="1:23" s="49" customFormat="1" ht="14.45" x14ac:dyDescent="0.3">
      <c r="A4" s="49" t="s">
        <v>304</v>
      </c>
      <c r="B4" s="49" t="s">
        <v>577</v>
      </c>
      <c r="C4" s="49" t="s">
        <v>187</v>
      </c>
      <c r="D4" s="49" t="s">
        <v>538</v>
      </c>
      <c r="F4" s="49" t="s">
        <v>391</v>
      </c>
      <c r="G4" s="49" t="s">
        <v>799</v>
      </c>
      <c r="H4" s="49" t="s">
        <v>541</v>
      </c>
      <c r="I4" s="49" t="s">
        <v>800</v>
      </c>
      <c r="J4" s="49" t="s">
        <v>543</v>
      </c>
      <c r="K4" s="49">
        <v>31</v>
      </c>
      <c r="L4" s="49" t="s">
        <v>544</v>
      </c>
      <c r="M4" s="49" t="s">
        <v>799</v>
      </c>
      <c r="N4" s="49" t="s">
        <v>801</v>
      </c>
      <c r="O4" s="49" t="s">
        <v>802</v>
      </c>
      <c r="P4" s="49" t="s">
        <v>548</v>
      </c>
      <c r="Q4" s="49" t="s">
        <v>549</v>
      </c>
      <c r="R4" s="49" t="s">
        <v>554</v>
      </c>
      <c r="S4" s="49" t="s">
        <v>555</v>
      </c>
      <c r="T4" s="146">
        <v>23571</v>
      </c>
      <c r="U4" s="49" t="s">
        <v>639</v>
      </c>
      <c r="V4" s="136" t="s">
        <v>862</v>
      </c>
      <c r="W4" s="139">
        <f>SUM(T3:T13)/1000</f>
        <v>595.99199999999996</v>
      </c>
    </row>
    <row r="5" spans="1:23" s="49" customFormat="1" ht="14.45" x14ac:dyDescent="0.3">
      <c r="A5" s="49" t="s">
        <v>304</v>
      </c>
      <c r="B5" s="49" t="s">
        <v>577</v>
      </c>
      <c r="C5" s="49" t="s">
        <v>187</v>
      </c>
      <c r="D5" s="49" t="s">
        <v>538</v>
      </c>
      <c r="F5" s="49" t="s">
        <v>391</v>
      </c>
      <c r="G5" s="49" t="s">
        <v>799</v>
      </c>
      <c r="H5" s="49" t="s">
        <v>541</v>
      </c>
      <c r="I5" s="49" t="s">
        <v>800</v>
      </c>
      <c r="J5" s="49" t="s">
        <v>543</v>
      </c>
      <c r="K5" s="49">
        <v>31</v>
      </c>
      <c r="L5" s="49" t="s">
        <v>544</v>
      </c>
      <c r="M5" s="49" t="s">
        <v>799</v>
      </c>
      <c r="N5" s="49" t="s">
        <v>801</v>
      </c>
      <c r="O5" s="49" t="s">
        <v>802</v>
      </c>
      <c r="P5" s="49" t="s">
        <v>548</v>
      </c>
      <c r="Q5" s="49" t="s">
        <v>549</v>
      </c>
      <c r="R5" s="49" t="s">
        <v>556</v>
      </c>
      <c r="S5" s="49" t="s">
        <v>557</v>
      </c>
      <c r="T5" s="146">
        <v>23134</v>
      </c>
      <c r="U5" s="49" t="s">
        <v>639</v>
      </c>
      <c r="V5" s="49" t="s">
        <v>873</v>
      </c>
      <c r="W5" s="138"/>
    </row>
    <row r="6" spans="1:23" s="49" customFormat="1" ht="14.45" x14ac:dyDescent="0.3">
      <c r="A6" s="49" t="s">
        <v>304</v>
      </c>
      <c r="B6" s="49" t="s">
        <v>577</v>
      </c>
      <c r="C6" s="49" t="s">
        <v>187</v>
      </c>
      <c r="D6" s="49" t="s">
        <v>538</v>
      </c>
      <c r="F6" s="49" t="s">
        <v>391</v>
      </c>
      <c r="G6" s="49" t="s">
        <v>799</v>
      </c>
      <c r="H6" s="49" t="s">
        <v>541</v>
      </c>
      <c r="I6" s="49" t="s">
        <v>800</v>
      </c>
      <c r="J6" s="49" t="s">
        <v>543</v>
      </c>
      <c r="K6" s="49">
        <v>31</v>
      </c>
      <c r="L6" s="49" t="s">
        <v>544</v>
      </c>
      <c r="M6" s="49" t="s">
        <v>799</v>
      </c>
      <c r="N6" s="49" t="s">
        <v>801</v>
      </c>
      <c r="O6" s="49" t="s">
        <v>802</v>
      </c>
      <c r="P6" s="49" t="s">
        <v>548</v>
      </c>
      <c r="Q6" s="49" t="s">
        <v>549</v>
      </c>
      <c r="R6" s="49" t="s">
        <v>558</v>
      </c>
      <c r="S6" s="49" t="s">
        <v>559</v>
      </c>
      <c r="T6" s="146">
        <v>42681</v>
      </c>
      <c r="U6" s="49" t="s">
        <v>639</v>
      </c>
      <c r="V6" s="134"/>
      <c r="W6" s="138"/>
    </row>
    <row r="7" spans="1:23" s="49" customFormat="1" ht="14.45" x14ac:dyDescent="0.3">
      <c r="A7" s="49" t="s">
        <v>304</v>
      </c>
      <c r="B7" s="49" t="s">
        <v>577</v>
      </c>
      <c r="C7" s="49" t="s">
        <v>187</v>
      </c>
      <c r="D7" s="49" t="s">
        <v>538</v>
      </c>
      <c r="F7" s="49" t="s">
        <v>391</v>
      </c>
      <c r="G7" s="49" t="s">
        <v>799</v>
      </c>
      <c r="H7" s="49" t="s">
        <v>541</v>
      </c>
      <c r="I7" s="49" t="s">
        <v>800</v>
      </c>
      <c r="J7" s="49" t="s">
        <v>543</v>
      </c>
      <c r="K7" s="49">
        <v>31</v>
      </c>
      <c r="L7" s="49" t="s">
        <v>544</v>
      </c>
      <c r="M7" s="49" t="s">
        <v>799</v>
      </c>
      <c r="N7" s="49" t="s">
        <v>801</v>
      </c>
      <c r="O7" s="49" t="s">
        <v>802</v>
      </c>
      <c r="P7" s="49" t="s">
        <v>548</v>
      </c>
      <c r="Q7" s="49" t="s">
        <v>549</v>
      </c>
      <c r="R7" s="49" t="s">
        <v>560</v>
      </c>
      <c r="S7" s="49" t="s">
        <v>561</v>
      </c>
      <c r="T7" s="146">
        <v>62017</v>
      </c>
      <c r="U7" s="49" t="s">
        <v>639</v>
      </c>
      <c r="W7" s="138"/>
    </row>
    <row r="8" spans="1:23" s="49" customFormat="1" ht="14.45" x14ac:dyDescent="0.3">
      <c r="A8" s="49" t="s">
        <v>304</v>
      </c>
      <c r="B8" s="49" t="s">
        <v>577</v>
      </c>
      <c r="C8" s="49" t="s">
        <v>187</v>
      </c>
      <c r="D8" s="49" t="s">
        <v>538</v>
      </c>
      <c r="F8" s="49" t="s">
        <v>391</v>
      </c>
      <c r="G8" s="49" t="s">
        <v>799</v>
      </c>
      <c r="H8" s="49" t="s">
        <v>541</v>
      </c>
      <c r="I8" s="49" t="s">
        <v>800</v>
      </c>
      <c r="J8" s="49" t="s">
        <v>543</v>
      </c>
      <c r="K8" s="49">
        <v>31</v>
      </c>
      <c r="L8" s="49" t="s">
        <v>544</v>
      </c>
      <c r="M8" s="49" t="s">
        <v>799</v>
      </c>
      <c r="N8" s="49" t="s">
        <v>801</v>
      </c>
      <c r="O8" s="49" t="s">
        <v>802</v>
      </c>
      <c r="P8" s="49" t="s">
        <v>548</v>
      </c>
      <c r="Q8" s="49" t="s">
        <v>549</v>
      </c>
      <c r="R8" s="49" t="s">
        <v>562</v>
      </c>
      <c r="S8" s="49" t="s">
        <v>563</v>
      </c>
      <c r="T8" s="146">
        <v>6004</v>
      </c>
      <c r="U8" s="49" t="s">
        <v>639</v>
      </c>
      <c r="W8" s="138"/>
    </row>
    <row r="9" spans="1:23" s="49" customFormat="1" ht="14.45" x14ac:dyDescent="0.3">
      <c r="A9" s="49" t="s">
        <v>304</v>
      </c>
      <c r="B9" s="49" t="s">
        <v>577</v>
      </c>
      <c r="C9" s="49" t="s">
        <v>187</v>
      </c>
      <c r="D9" s="49" t="s">
        <v>538</v>
      </c>
      <c r="F9" s="49" t="s">
        <v>391</v>
      </c>
      <c r="G9" s="49" t="s">
        <v>799</v>
      </c>
      <c r="H9" s="49" t="s">
        <v>541</v>
      </c>
      <c r="I9" s="49" t="s">
        <v>800</v>
      </c>
      <c r="J9" s="49" t="s">
        <v>543</v>
      </c>
      <c r="K9" s="49">
        <v>31</v>
      </c>
      <c r="L9" s="49" t="s">
        <v>544</v>
      </c>
      <c r="M9" s="49" t="s">
        <v>799</v>
      </c>
      <c r="N9" s="49" t="s">
        <v>801</v>
      </c>
      <c r="O9" s="49" t="s">
        <v>802</v>
      </c>
      <c r="P9" s="49" t="s">
        <v>548</v>
      </c>
      <c r="Q9" s="49" t="s">
        <v>549</v>
      </c>
      <c r="R9" s="49" t="s">
        <v>564</v>
      </c>
      <c r="S9" s="49" t="s">
        <v>565</v>
      </c>
      <c r="T9" s="146">
        <v>32212</v>
      </c>
      <c r="U9" s="49" t="s">
        <v>639</v>
      </c>
      <c r="W9" s="138"/>
    </row>
    <row r="10" spans="1:23" s="49" customFormat="1" ht="14.45" x14ac:dyDescent="0.3">
      <c r="A10" s="49" t="s">
        <v>304</v>
      </c>
      <c r="B10" s="49" t="s">
        <v>577</v>
      </c>
      <c r="C10" s="49" t="s">
        <v>187</v>
      </c>
      <c r="D10" s="49" t="s">
        <v>538</v>
      </c>
      <c r="F10" s="49" t="s">
        <v>391</v>
      </c>
      <c r="G10" s="49" t="s">
        <v>799</v>
      </c>
      <c r="H10" s="49" t="s">
        <v>541</v>
      </c>
      <c r="I10" s="49" t="s">
        <v>800</v>
      </c>
      <c r="J10" s="49" t="s">
        <v>543</v>
      </c>
      <c r="K10" s="49">
        <v>31</v>
      </c>
      <c r="L10" s="49" t="s">
        <v>544</v>
      </c>
      <c r="M10" s="49" t="s">
        <v>799</v>
      </c>
      <c r="N10" s="49" t="s">
        <v>801</v>
      </c>
      <c r="O10" s="49" t="s">
        <v>802</v>
      </c>
      <c r="P10" s="49" t="s">
        <v>548</v>
      </c>
      <c r="Q10" s="49" t="s">
        <v>549</v>
      </c>
      <c r="R10" s="49" t="s">
        <v>566</v>
      </c>
      <c r="S10" s="49" t="s">
        <v>567</v>
      </c>
      <c r="T10" s="146">
        <v>22764</v>
      </c>
      <c r="U10" s="49" t="s">
        <v>639</v>
      </c>
      <c r="W10" s="138"/>
    </row>
    <row r="11" spans="1:23" s="49" customFormat="1" ht="14.45" x14ac:dyDescent="0.3">
      <c r="A11" s="49" t="s">
        <v>304</v>
      </c>
      <c r="B11" s="49" t="s">
        <v>577</v>
      </c>
      <c r="C11" s="49" t="s">
        <v>187</v>
      </c>
      <c r="D11" s="49" t="s">
        <v>538</v>
      </c>
      <c r="F11" s="49" t="s">
        <v>391</v>
      </c>
      <c r="G11" s="49" t="s">
        <v>799</v>
      </c>
      <c r="H11" s="49" t="s">
        <v>541</v>
      </c>
      <c r="I11" s="49" t="s">
        <v>800</v>
      </c>
      <c r="J11" s="49" t="s">
        <v>543</v>
      </c>
      <c r="K11" s="49">
        <v>31</v>
      </c>
      <c r="L11" s="49" t="s">
        <v>544</v>
      </c>
      <c r="M11" s="49" t="s">
        <v>799</v>
      </c>
      <c r="N11" s="49" t="s">
        <v>801</v>
      </c>
      <c r="O11" s="49" t="s">
        <v>802</v>
      </c>
      <c r="P11" s="49" t="s">
        <v>548</v>
      </c>
      <c r="Q11" s="49" t="s">
        <v>549</v>
      </c>
      <c r="R11" s="49" t="s">
        <v>568</v>
      </c>
      <c r="S11" s="49" t="s">
        <v>569</v>
      </c>
      <c r="T11" s="146">
        <v>57129</v>
      </c>
      <c r="U11" s="49" t="s">
        <v>639</v>
      </c>
      <c r="W11" s="138"/>
    </row>
    <row r="12" spans="1:23" s="49" customFormat="1" ht="14.45" x14ac:dyDescent="0.3">
      <c r="A12" s="49" t="s">
        <v>304</v>
      </c>
      <c r="B12" s="49" t="s">
        <v>577</v>
      </c>
      <c r="C12" s="49" t="s">
        <v>187</v>
      </c>
      <c r="D12" s="49" t="s">
        <v>538</v>
      </c>
      <c r="F12" s="49" t="s">
        <v>391</v>
      </c>
      <c r="G12" s="49" t="s">
        <v>799</v>
      </c>
      <c r="H12" s="49" t="s">
        <v>541</v>
      </c>
      <c r="I12" s="49" t="s">
        <v>800</v>
      </c>
      <c r="J12" s="49" t="s">
        <v>543</v>
      </c>
      <c r="K12" s="49">
        <v>31</v>
      </c>
      <c r="L12" s="49" t="s">
        <v>544</v>
      </c>
      <c r="M12" s="49" t="s">
        <v>799</v>
      </c>
      <c r="N12" s="49" t="s">
        <v>801</v>
      </c>
      <c r="O12" s="49" t="s">
        <v>802</v>
      </c>
      <c r="P12" s="49" t="s">
        <v>548</v>
      </c>
      <c r="Q12" s="49" t="s">
        <v>549</v>
      </c>
      <c r="R12" s="49" t="s">
        <v>572</v>
      </c>
      <c r="S12" s="49" t="s">
        <v>573</v>
      </c>
      <c r="T12" s="146">
        <v>199913</v>
      </c>
      <c r="U12" s="49" t="s">
        <v>639</v>
      </c>
      <c r="W12" s="138"/>
    </row>
    <row r="13" spans="1:23" s="49" customFormat="1" ht="14.45" x14ac:dyDescent="0.3">
      <c r="A13" s="49" t="s">
        <v>304</v>
      </c>
      <c r="B13" s="49" t="s">
        <v>577</v>
      </c>
      <c r="C13" s="49" t="s">
        <v>187</v>
      </c>
      <c r="D13" s="49" t="s">
        <v>538</v>
      </c>
      <c r="F13" s="49" t="s">
        <v>391</v>
      </c>
      <c r="G13" s="49" t="s">
        <v>799</v>
      </c>
      <c r="H13" s="49" t="s">
        <v>541</v>
      </c>
      <c r="I13" s="49" t="s">
        <v>800</v>
      </c>
      <c r="J13" s="49" t="s">
        <v>543</v>
      </c>
      <c r="K13" s="49">
        <v>31</v>
      </c>
      <c r="L13" s="49" t="s">
        <v>544</v>
      </c>
      <c r="M13" s="49" t="s">
        <v>799</v>
      </c>
      <c r="N13" s="49" t="s">
        <v>801</v>
      </c>
      <c r="O13" s="49" t="s">
        <v>802</v>
      </c>
      <c r="P13" s="49" t="s">
        <v>548</v>
      </c>
      <c r="Q13" s="49" t="s">
        <v>549</v>
      </c>
      <c r="R13" s="49" t="s">
        <v>803</v>
      </c>
      <c r="S13" s="49" t="s">
        <v>804</v>
      </c>
      <c r="T13" s="146">
        <v>108539</v>
      </c>
      <c r="U13" s="49" t="s">
        <v>639</v>
      </c>
      <c r="W13" s="138"/>
    </row>
    <row r="14" spans="1:23" ht="14.45" x14ac:dyDescent="0.3">
      <c r="A14" t="s">
        <v>304</v>
      </c>
      <c r="B14" t="s">
        <v>577</v>
      </c>
      <c r="C14" t="s">
        <v>187</v>
      </c>
      <c r="D14" t="s">
        <v>538</v>
      </c>
      <c r="F14" t="s">
        <v>391</v>
      </c>
      <c r="G14" t="s">
        <v>799</v>
      </c>
      <c r="H14" t="s">
        <v>541</v>
      </c>
      <c r="I14" t="s">
        <v>800</v>
      </c>
      <c r="J14" t="s">
        <v>543</v>
      </c>
      <c r="K14">
        <v>31</v>
      </c>
      <c r="L14" t="s">
        <v>574</v>
      </c>
      <c r="M14" t="s">
        <v>805</v>
      </c>
      <c r="N14" t="s">
        <v>801</v>
      </c>
      <c r="O14" t="s">
        <v>802</v>
      </c>
      <c r="P14" t="s">
        <v>548</v>
      </c>
      <c r="Q14" t="s">
        <v>549</v>
      </c>
      <c r="R14" t="s">
        <v>131</v>
      </c>
      <c r="S14" t="s">
        <v>550</v>
      </c>
      <c r="T14" s="145">
        <v>245734</v>
      </c>
      <c r="U14" t="s">
        <v>639</v>
      </c>
    </row>
    <row r="15" spans="1:23" ht="14.45" x14ac:dyDescent="0.3">
      <c r="A15" t="s">
        <v>304</v>
      </c>
      <c r="B15" t="s">
        <v>577</v>
      </c>
      <c r="C15" t="s">
        <v>187</v>
      </c>
      <c r="D15" t="s">
        <v>538</v>
      </c>
      <c r="F15" t="s">
        <v>391</v>
      </c>
      <c r="G15" t="s">
        <v>799</v>
      </c>
      <c r="H15" t="s">
        <v>541</v>
      </c>
      <c r="I15" t="s">
        <v>800</v>
      </c>
      <c r="J15" t="s">
        <v>543</v>
      </c>
      <c r="K15">
        <v>31</v>
      </c>
      <c r="L15" t="s">
        <v>574</v>
      </c>
      <c r="M15" t="s">
        <v>805</v>
      </c>
      <c r="N15" t="s">
        <v>801</v>
      </c>
      <c r="O15" t="s">
        <v>802</v>
      </c>
      <c r="P15" t="s">
        <v>548</v>
      </c>
      <c r="Q15" t="s">
        <v>549</v>
      </c>
      <c r="R15" t="s">
        <v>552</v>
      </c>
      <c r="S15" t="s">
        <v>553</v>
      </c>
      <c r="T15" s="145">
        <v>11341</v>
      </c>
      <c r="U15" t="s">
        <v>639</v>
      </c>
    </row>
    <row r="16" spans="1:23" ht="14.45" x14ac:dyDescent="0.3">
      <c r="A16" t="s">
        <v>304</v>
      </c>
      <c r="B16" t="s">
        <v>577</v>
      </c>
      <c r="C16" t="s">
        <v>187</v>
      </c>
      <c r="D16" t="s">
        <v>538</v>
      </c>
      <c r="F16" t="s">
        <v>391</v>
      </c>
      <c r="G16" t="s">
        <v>799</v>
      </c>
      <c r="H16" t="s">
        <v>541</v>
      </c>
      <c r="I16" t="s">
        <v>800</v>
      </c>
      <c r="J16" t="s">
        <v>543</v>
      </c>
      <c r="K16">
        <v>31</v>
      </c>
      <c r="L16" t="s">
        <v>574</v>
      </c>
      <c r="M16" t="s">
        <v>805</v>
      </c>
      <c r="N16" t="s">
        <v>801</v>
      </c>
      <c r="O16" t="s">
        <v>802</v>
      </c>
      <c r="P16" t="s">
        <v>548</v>
      </c>
      <c r="Q16" t="s">
        <v>549</v>
      </c>
      <c r="R16" t="s">
        <v>554</v>
      </c>
      <c r="S16" t="s">
        <v>555</v>
      </c>
      <c r="T16" s="145">
        <v>10141</v>
      </c>
      <c r="U16" t="s">
        <v>639</v>
      </c>
    </row>
    <row r="17" spans="1:21" ht="14.45" x14ac:dyDescent="0.3">
      <c r="A17" t="s">
        <v>304</v>
      </c>
      <c r="B17" t="s">
        <v>577</v>
      </c>
      <c r="C17" t="s">
        <v>187</v>
      </c>
      <c r="D17" t="s">
        <v>538</v>
      </c>
      <c r="F17" t="s">
        <v>391</v>
      </c>
      <c r="G17" t="s">
        <v>799</v>
      </c>
      <c r="H17" t="s">
        <v>541</v>
      </c>
      <c r="I17" t="s">
        <v>800</v>
      </c>
      <c r="J17" t="s">
        <v>543</v>
      </c>
      <c r="K17">
        <v>31</v>
      </c>
      <c r="L17" t="s">
        <v>574</v>
      </c>
      <c r="M17" t="s">
        <v>805</v>
      </c>
      <c r="N17" t="s">
        <v>801</v>
      </c>
      <c r="O17" t="s">
        <v>802</v>
      </c>
      <c r="P17" t="s">
        <v>548</v>
      </c>
      <c r="Q17" t="s">
        <v>549</v>
      </c>
      <c r="R17" t="s">
        <v>556</v>
      </c>
      <c r="S17" t="s">
        <v>557</v>
      </c>
      <c r="T17" s="145">
        <v>9484</v>
      </c>
      <c r="U17" t="s">
        <v>639</v>
      </c>
    </row>
    <row r="18" spans="1:21" ht="14.45" x14ac:dyDescent="0.3">
      <c r="A18" t="s">
        <v>304</v>
      </c>
      <c r="B18" t="s">
        <v>577</v>
      </c>
      <c r="C18" t="s">
        <v>187</v>
      </c>
      <c r="D18" t="s">
        <v>538</v>
      </c>
      <c r="F18" t="s">
        <v>391</v>
      </c>
      <c r="G18" t="s">
        <v>799</v>
      </c>
      <c r="H18" t="s">
        <v>541</v>
      </c>
      <c r="I18" t="s">
        <v>800</v>
      </c>
      <c r="J18" t="s">
        <v>543</v>
      </c>
      <c r="K18">
        <v>31</v>
      </c>
      <c r="L18" t="s">
        <v>574</v>
      </c>
      <c r="M18" t="s">
        <v>805</v>
      </c>
      <c r="N18" t="s">
        <v>801</v>
      </c>
      <c r="O18" t="s">
        <v>802</v>
      </c>
      <c r="P18" t="s">
        <v>548</v>
      </c>
      <c r="Q18" t="s">
        <v>549</v>
      </c>
      <c r="R18" t="s">
        <v>558</v>
      </c>
      <c r="S18" t="s">
        <v>559</v>
      </c>
      <c r="T18" s="145">
        <v>13773</v>
      </c>
      <c r="U18" t="s">
        <v>639</v>
      </c>
    </row>
    <row r="19" spans="1:21" ht="14.45" x14ac:dyDescent="0.3">
      <c r="A19" t="s">
        <v>304</v>
      </c>
      <c r="B19" t="s">
        <v>577</v>
      </c>
      <c r="C19" t="s">
        <v>187</v>
      </c>
      <c r="D19" t="s">
        <v>538</v>
      </c>
      <c r="F19" t="s">
        <v>391</v>
      </c>
      <c r="G19" t="s">
        <v>799</v>
      </c>
      <c r="H19" t="s">
        <v>541</v>
      </c>
      <c r="I19" t="s">
        <v>800</v>
      </c>
      <c r="J19" t="s">
        <v>543</v>
      </c>
      <c r="K19">
        <v>31</v>
      </c>
      <c r="L19" t="s">
        <v>574</v>
      </c>
      <c r="M19" t="s">
        <v>805</v>
      </c>
      <c r="N19" t="s">
        <v>801</v>
      </c>
      <c r="O19" t="s">
        <v>802</v>
      </c>
      <c r="P19" t="s">
        <v>548</v>
      </c>
      <c r="Q19" t="s">
        <v>549</v>
      </c>
      <c r="R19" t="s">
        <v>560</v>
      </c>
      <c r="S19" t="s">
        <v>561</v>
      </c>
      <c r="T19" s="145">
        <v>20578</v>
      </c>
      <c r="U19" t="s">
        <v>639</v>
      </c>
    </row>
    <row r="20" spans="1:21" ht="14.45" x14ac:dyDescent="0.3">
      <c r="A20" t="s">
        <v>304</v>
      </c>
      <c r="B20" t="s">
        <v>577</v>
      </c>
      <c r="C20" t="s">
        <v>187</v>
      </c>
      <c r="D20" t="s">
        <v>538</v>
      </c>
      <c r="F20" t="s">
        <v>391</v>
      </c>
      <c r="G20" t="s">
        <v>799</v>
      </c>
      <c r="H20" t="s">
        <v>541</v>
      </c>
      <c r="I20" t="s">
        <v>800</v>
      </c>
      <c r="J20" t="s">
        <v>543</v>
      </c>
      <c r="K20">
        <v>31</v>
      </c>
      <c r="L20" t="s">
        <v>574</v>
      </c>
      <c r="M20" t="s">
        <v>805</v>
      </c>
      <c r="N20" t="s">
        <v>801</v>
      </c>
      <c r="O20" t="s">
        <v>802</v>
      </c>
      <c r="P20" t="s">
        <v>548</v>
      </c>
      <c r="Q20" t="s">
        <v>549</v>
      </c>
      <c r="R20" t="s">
        <v>562</v>
      </c>
      <c r="S20" t="s">
        <v>563</v>
      </c>
      <c r="T20" s="145">
        <v>4719</v>
      </c>
      <c r="U20" t="s">
        <v>639</v>
      </c>
    </row>
    <row r="21" spans="1:21" ht="14.45" x14ac:dyDescent="0.3">
      <c r="A21" t="s">
        <v>304</v>
      </c>
      <c r="B21" t="s">
        <v>577</v>
      </c>
      <c r="C21" t="s">
        <v>187</v>
      </c>
      <c r="D21" t="s">
        <v>538</v>
      </c>
      <c r="F21" t="s">
        <v>391</v>
      </c>
      <c r="G21" t="s">
        <v>799</v>
      </c>
      <c r="H21" t="s">
        <v>541</v>
      </c>
      <c r="I21" t="s">
        <v>800</v>
      </c>
      <c r="J21" t="s">
        <v>543</v>
      </c>
      <c r="K21">
        <v>31</v>
      </c>
      <c r="L21" t="s">
        <v>574</v>
      </c>
      <c r="M21" t="s">
        <v>805</v>
      </c>
      <c r="N21" t="s">
        <v>801</v>
      </c>
      <c r="O21" t="s">
        <v>802</v>
      </c>
      <c r="P21" t="s">
        <v>548</v>
      </c>
      <c r="Q21" t="s">
        <v>549</v>
      </c>
      <c r="R21" t="s">
        <v>564</v>
      </c>
      <c r="S21" t="s">
        <v>565</v>
      </c>
      <c r="T21" s="145">
        <v>30509</v>
      </c>
      <c r="U21" t="s">
        <v>639</v>
      </c>
    </row>
    <row r="22" spans="1:21" ht="14.45" x14ac:dyDescent="0.3">
      <c r="A22" t="s">
        <v>304</v>
      </c>
      <c r="B22" t="s">
        <v>577</v>
      </c>
      <c r="C22" t="s">
        <v>187</v>
      </c>
      <c r="D22" t="s">
        <v>538</v>
      </c>
      <c r="F22" t="s">
        <v>391</v>
      </c>
      <c r="G22" t="s">
        <v>799</v>
      </c>
      <c r="H22" t="s">
        <v>541</v>
      </c>
      <c r="I22" t="s">
        <v>800</v>
      </c>
      <c r="J22" t="s">
        <v>543</v>
      </c>
      <c r="K22">
        <v>31</v>
      </c>
      <c r="L22" t="s">
        <v>574</v>
      </c>
      <c r="M22" t="s">
        <v>805</v>
      </c>
      <c r="N22" t="s">
        <v>801</v>
      </c>
      <c r="O22" t="s">
        <v>802</v>
      </c>
      <c r="P22" t="s">
        <v>548</v>
      </c>
      <c r="Q22" t="s">
        <v>549</v>
      </c>
      <c r="R22" t="s">
        <v>566</v>
      </c>
      <c r="S22" t="s">
        <v>567</v>
      </c>
      <c r="T22" s="145">
        <v>18902</v>
      </c>
      <c r="U22" t="s">
        <v>639</v>
      </c>
    </row>
    <row r="23" spans="1:21" ht="14.45" x14ac:dyDescent="0.3">
      <c r="A23" t="s">
        <v>304</v>
      </c>
      <c r="B23" t="s">
        <v>577</v>
      </c>
      <c r="C23" t="s">
        <v>187</v>
      </c>
      <c r="D23" t="s">
        <v>538</v>
      </c>
      <c r="F23" t="s">
        <v>391</v>
      </c>
      <c r="G23" t="s">
        <v>799</v>
      </c>
      <c r="H23" t="s">
        <v>541</v>
      </c>
      <c r="I23" t="s">
        <v>800</v>
      </c>
      <c r="J23" t="s">
        <v>543</v>
      </c>
      <c r="K23">
        <v>31</v>
      </c>
      <c r="L23" t="s">
        <v>574</v>
      </c>
      <c r="M23" t="s">
        <v>805</v>
      </c>
      <c r="N23" t="s">
        <v>801</v>
      </c>
      <c r="O23" t="s">
        <v>802</v>
      </c>
      <c r="P23" t="s">
        <v>548</v>
      </c>
      <c r="Q23" t="s">
        <v>549</v>
      </c>
      <c r="R23" t="s">
        <v>568</v>
      </c>
      <c r="S23" t="s">
        <v>569</v>
      </c>
      <c r="T23" s="145">
        <v>38595</v>
      </c>
      <c r="U23" t="s">
        <v>639</v>
      </c>
    </row>
    <row r="24" spans="1:21" ht="14.45" x14ac:dyDescent="0.3">
      <c r="A24" t="s">
        <v>304</v>
      </c>
      <c r="B24" t="s">
        <v>577</v>
      </c>
      <c r="C24" t="s">
        <v>187</v>
      </c>
      <c r="D24" t="s">
        <v>538</v>
      </c>
      <c r="F24" t="s">
        <v>391</v>
      </c>
      <c r="G24" t="s">
        <v>799</v>
      </c>
      <c r="H24" t="s">
        <v>541</v>
      </c>
      <c r="I24" t="s">
        <v>800</v>
      </c>
      <c r="J24" t="s">
        <v>543</v>
      </c>
      <c r="K24">
        <v>31</v>
      </c>
      <c r="L24" t="s">
        <v>574</v>
      </c>
      <c r="M24" t="s">
        <v>805</v>
      </c>
      <c r="N24" t="s">
        <v>801</v>
      </c>
      <c r="O24" t="s">
        <v>802</v>
      </c>
      <c r="P24" t="s">
        <v>548</v>
      </c>
      <c r="Q24" t="s">
        <v>549</v>
      </c>
      <c r="R24" t="s">
        <v>572</v>
      </c>
      <c r="S24" t="s">
        <v>573</v>
      </c>
      <c r="T24" s="145">
        <v>87693</v>
      </c>
      <c r="U24" t="s">
        <v>639</v>
      </c>
    </row>
    <row r="25" spans="1:21" ht="14.45" x14ac:dyDescent="0.3">
      <c r="A25" t="s">
        <v>304</v>
      </c>
      <c r="B25" t="s">
        <v>577</v>
      </c>
      <c r="C25" t="s">
        <v>187</v>
      </c>
      <c r="D25" t="s">
        <v>538</v>
      </c>
      <c r="F25" t="s">
        <v>391</v>
      </c>
      <c r="G25" t="s">
        <v>799</v>
      </c>
      <c r="H25" t="s">
        <v>541</v>
      </c>
      <c r="I25" t="s">
        <v>800</v>
      </c>
      <c r="J25" t="s">
        <v>543</v>
      </c>
      <c r="K25">
        <v>31</v>
      </c>
      <c r="L25" t="s">
        <v>574</v>
      </c>
      <c r="M25" t="s">
        <v>805</v>
      </c>
      <c r="N25" t="s">
        <v>801</v>
      </c>
      <c r="O25" t="s">
        <v>802</v>
      </c>
      <c r="P25" t="s">
        <v>548</v>
      </c>
      <c r="Q25" t="s">
        <v>549</v>
      </c>
      <c r="R25" t="s">
        <v>803</v>
      </c>
      <c r="S25" t="s">
        <v>804</v>
      </c>
      <c r="T25" s="145">
        <v>50726</v>
      </c>
      <c r="U25" t="s">
        <v>639</v>
      </c>
    </row>
    <row r="26" spans="1:21" ht="14.45" x14ac:dyDescent="0.3">
      <c r="A26" t="s">
        <v>304</v>
      </c>
      <c r="B26" t="s">
        <v>577</v>
      </c>
      <c r="C26" t="s">
        <v>187</v>
      </c>
      <c r="D26" t="s">
        <v>538</v>
      </c>
      <c r="F26" t="s">
        <v>391</v>
      </c>
      <c r="G26" t="s">
        <v>799</v>
      </c>
      <c r="H26" t="s">
        <v>541</v>
      </c>
      <c r="I26" t="s">
        <v>800</v>
      </c>
      <c r="J26" t="s">
        <v>543</v>
      </c>
      <c r="K26">
        <v>31</v>
      </c>
      <c r="L26" t="s">
        <v>576</v>
      </c>
      <c r="M26" t="s">
        <v>806</v>
      </c>
      <c r="N26" t="s">
        <v>801</v>
      </c>
      <c r="O26" t="s">
        <v>802</v>
      </c>
      <c r="P26" t="s">
        <v>548</v>
      </c>
      <c r="Q26" t="s">
        <v>549</v>
      </c>
      <c r="R26" t="s">
        <v>131</v>
      </c>
      <c r="S26" t="s">
        <v>550</v>
      </c>
      <c r="T26" s="145">
        <v>241.72</v>
      </c>
      <c r="U26" t="s">
        <v>639</v>
      </c>
    </row>
    <row r="27" spans="1:21" ht="14.45" x14ac:dyDescent="0.3">
      <c r="A27" t="s">
        <v>304</v>
      </c>
      <c r="B27" t="s">
        <v>577</v>
      </c>
      <c r="C27" t="s">
        <v>187</v>
      </c>
      <c r="D27" t="s">
        <v>538</v>
      </c>
      <c r="F27" t="s">
        <v>391</v>
      </c>
      <c r="G27" t="s">
        <v>799</v>
      </c>
      <c r="H27" t="s">
        <v>541</v>
      </c>
      <c r="I27" t="s">
        <v>800</v>
      </c>
      <c r="J27" t="s">
        <v>543</v>
      </c>
      <c r="K27">
        <v>31</v>
      </c>
      <c r="L27" t="s">
        <v>576</v>
      </c>
      <c r="M27" t="s">
        <v>806</v>
      </c>
      <c r="N27" t="s">
        <v>801</v>
      </c>
      <c r="O27" t="s">
        <v>802</v>
      </c>
      <c r="P27" t="s">
        <v>548</v>
      </c>
      <c r="Q27" t="s">
        <v>549</v>
      </c>
      <c r="R27" t="s">
        <v>552</v>
      </c>
      <c r="S27" t="s">
        <v>553</v>
      </c>
      <c r="T27" s="145">
        <v>6687</v>
      </c>
      <c r="U27" t="s">
        <v>639</v>
      </c>
    </row>
    <row r="28" spans="1:21" ht="14.45" x14ac:dyDescent="0.3">
      <c r="A28" t="s">
        <v>304</v>
      </c>
      <c r="B28" t="s">
        <v>577</v>
      </c>
      <c r="C28" t="s">
        <v>187</v>
      </c>
      <c r="D28" t="s">
        <v>538</v>
      </c>
      <c r="F28" t="s">
        <v>391</v>
      </c>
      <c r="G28" t="s">
        <v>799</v>
      </c>
      <c r="H28" t="s">
        <v>541</v>
      </c>
      <c r="I28" t="s">
        <v>800</v>
      </c>
      <c r="J28" t="s">
        <v>543</v>
      </c>
      <c r="K28">
        <v>31</v>
      </c>
      <c r="L28" t="s">
        <v>576</v>
      </c>
      <c r="M28" t="s">
        <v>806</v>
      </c>
      <c r="N28" t="s">
        <v>801</v>
      </c>
      <c r="O28" t="s">
        <v>802</v>
      </c>
      <c r="P28" t="s">
        <v>548</v>
      </c>
      <c r="Q28" t="s">
        <v>549</v>
      </c>
      <c r="R28" t="s">
        <v>554</v>
      </c>
      <c r="S28" t="s">
        <v>555</v>
      </c>
      <c r="T28" s="145">
        <v>13429</v>
      </c>
      <c r="U28" t="s">
        <v>639</v>
      </c>
    </row>
    <row r="29" spans="1:21" ht="14.45" x14ac:dyDescent="0.3">
      <c r="A29" t="s">
        <v>304</v>
      </c>
      <c r="B29" t="s">
        <v>577</v>
      </c>
      <c r="C29" t="s">
        <v>187</v>
      </c>
      <c r="D29" t="s">
        <v>538</v>
      </c>
      <c r="F29" t="s">
        <v>391</v>
      </c>
      <c r="G29" t="s">
        <v>799</v>
      </c>
      <c r="H29" t="s">
        <v>541</v>
      </c>
      <c r="I29" t="s">
        <v>800</v>
      </c>
      <c r="J29" t="s">
        <v>543</v>
      </c>
      <c r="K29">
        <v>31</v>
      </c>
      <c r="L29" t="s">
        <v>576</v>
      </c>
      <c r="M29" t="s">
        <v>806</v>
      </c>
      <c r="N29" t="s">
        <v>801</v>
      </c>
      <c r="O29" t="s">
        <v>802</v>
      </c>
      <c r="P29" t="s">
        <v>548</v>
      </c>
      <c r="Q29" t="s">
        <v>549</v>
      </c>
      <c r="R29" t="s">
        <v>556</v>
      </c>
      <c r="S29" t="s">
        <v>557</v>
      </c>
      <c r="T29" s="145">
        <v>13651</v>
      </c>
      <c r="U29" t="s">
        <v>639</v>
      </c>
    </row>
    <row r="30" spans="1:21" ht="14.45" x14ac:dyDescent="0.3">
      <c r="A30" t="s">
        <v>304</v>
      </c>
      <c r="B30" t="s">
        <v>577</v>
      </c>
      <c r="C30" t="s">
        <v>187</v>
      </c>
      <c r="D30" t="s">
        <v>538</v>
      </c>
      <c r="F30" t="s">
        <v>391</v>
      </c>
      <c r="G30" t="s">
        <v>799</v>
      </c>
      <c r="H30" t="s">
        <v>541</v>
      </c>
      <c r="I30" t="s">
        <v>800</v>
      </c>
      <c r="J30" t="s">
        <v>543</v>
      </c>
      <c r="K30">
        <v>31</v>
      </c>
      <c r="L30" t="s">
        <v>576</v>
      </c>
      <c r="M30" t="s">
        <v>806</v>
      </c>
      <c r="N30" t="s">
        <v>801</v>
      </c>
      <c r="O30" t="s">
        <v>802</v>
      </c>
      <c r="P30" t="s">
        <v>548</v>
      </c>
      <c r="Q30" t="s">
        <v>549</v>
      </c>
      <c r="R30" t="s">
        <v>558</v>
      </c>
      <c r="S30" t="s">
        <v>559</v>
      </c>
      <c r="T30" s="145">
        <v>28907</v>
      </c>
      <c r="U30" t="s">
        <v>639</v>
      </c>
    </row>
    <row r="31" spans="1:21" ht="14.45" x14ac:dyDescent="0.3">
      <c r="A31" t="s">
        <v>304</v>
      </c>
      <c r="B31" t="s">
        <v>577</v>
      </c>
      <c r="C31" t="s">
        <v>187</v>
      </c>
      <c r="D31" t="s">
        <v>538</v>
      </c>
      <c r="F31" t="s">
        <v>391</v>
      </c>
      <c r="G31" t="s">
        <v>799</v>
      </c>
      <c r="H31" t="s">
        <v>541</v>
      </c>
      <c r="I31" t="s">
        <v>800</v>
      </c>
      <c r="J31" t="s">
        <v>543</v>
      </c>
      <c r="K31">
        <v>31</v>
      </c>
      <c r="L31" t="s">
        <v>576</v>
      </c>
      <c r="M31" t="s">
        <v>806</v>
      </c>
      <c r="N31" t="s">
        <v>801</v>
      </c>
      <c r="O31" t="s">
        <v>802</v>
      </c>
      <c r="P31" t="s">
        <v>548</v>
      </c>
      <c r="Q31" t="s">
        <v>549</v>
      </c>
      <c r="R31" t="s">
        <v>560</v>
      </c>
      <c r="S31" t="s">
        <v>561</v>
      </c>
      <c r="T31" s="145">
        <v>41.44</v>
      </c>
      <c r="U31" t="s">
        <v>639</v>
      </c>
    </row>
    <row r="32" spans="1:21" ht="14.45" x14ac:dyDescent="0.3">
      <c r="A32" t="s">
        <v>304</v>
      </c>
      <c r="B32" t="s">
        <v>577</v>
      </c>
      <c r="C32" t="s">
        <v>187</v>
      </c>
      <c r="D32" t="s">
        <v>538</v>
      </c>
      <c r="F32" t="s">
        <v>391</v>
      </c>
      <c r="G32" t="s">
        <v>799</v>
      </c>
      <c r="H32" t="s">
        <v>541</v>
      </c>
      <c r="I32" t="s">
        <v>800</v>
      </c>
      <c r="J32" t="s">
        <v>543</v>
      </c>
      <c r="K32">
        <v>31</v>
      </c>
      <c r="L32" t="s">
        <v>576</v>
      </c>
      <c r="M32" t="s">
        <v>806</v>
      </c>
      <c r="N32" t="s">
        <v>801</v>
      </c>
      <c r="O32" t="s">
        <v>802</v>
      </c>
      <c r="P32" t="s">
        <v>548</v>
      </c>
      <c r="Q32" t="s">
        <v>549</v>
      </c>
      <c r="R32" t="s">
        <v>562</v>
      </c>
      <c r="S32" t="s">
        <v>563</v>
      </c>
      <c r="T32" s="145">
        <v>1285</v>
      </c>
      <c r="U32" t="s">
        <v>639</v>
      </c>
    </row>
    <row r="33" spans="1:23" ht="14.45" x14ac:dyDescent="0.3">
      <c r="A33" t="s">
        <v>304</v>
      </c>
      <c r="B33" t="s">
        <v>577</v>
      </c>
      <c r="C33" t="s">
        <v>187</v>
      </c>
      <c r="D33" t="s">
        <v>538</v>
      </c>
      <c r="F33" t="s">
        <v>391</v>
      </c>
      <c r="G33" t="s">
        <v>799</v>
      </c>
      <c r="H33" t="s">
        <v>541</v>
      </c>
      <c r="I33" t="s">
        <v>800</v>
      </c>
      <c r="J33" t="s">
        <v>543</v>
      </c>
      <c r="K33">
        <v>31</v>
      </c>
      <c r="L33" t="s">
        <v>576</v>
      </c>
      <c r="M33" t="s">
        <v>806</v>
      </c>
      <c r="N33" t="s">
        <v>801</v>
      </c>
      <c r="O33" t="s">
        <v>802</v>
      </c>
      <c r="P33" t="s">
        <v>548</v>
      </c>
      <c r="Q33" t="s">
        <v>549</v>
      </c>
      <c r="R33" t="s">
        <v>564</v>
      </c>
      <c r="S33" t="s">
        <v>565</v>
      </c>
      <c r="T33" s="145">
        <v>1704</v>
      </c>
      <c r="U33" t="s">
        <v>639</v>
      </c>
    </row>
    <row r="34" spans="1:23" ht="14.45" x14ac:dyDescent="0.3">
      <c r="A34" t="s">
        <v>304</v>
      </c>
      <c r="B34" t="s">
        <v>577</v>
      </c>
      <c r="C34" t="s">
        <v>187</v>
      </c>
      <c r="D34" t="s">
        <v>538</v>
      </c>
      <c r="F34" t="s">
        <v>391</v>
      </c>
      <c r="G34" t="s">
        <v>799</v>
      </c>
      <c r="H34" t="s">
        <v>541</v>
      </c>
      <c r="I34" t="s">
        <v>800</v>
      </c>
      <c r="J34" t="s">
        <v>543</v>
      </c>
      <c r="K34">
        <v>31</v>
      </c>
      <c r="L34" t="s">
        <v>576</v>
      </c>
      <c r="M34" t="s">
        <v>806</v>
      </c>
      <c r="N34" t="s">
        <v>801</v>
      </c>
      <c r="O34" t="s">
        <v>802</v>
      </c>
      <c r="P34" t="s">
        <v>548</v>
      </c>
      <c r="Q34" t="s">
        <v>549</v>
      </c>
      <c r="R34" t="s">
        <v>566</v>
      </c>
      <c r="S34" t="s">
        <v>567</v>
      </c>
      <c r="T34" s="145">
        <v>3862</v>
      </c>
      <c r="U34" t="s">
        <v>639</v>
      </c>
    </row>
    <row r="35" spans="1:23" ht="14.45" x14ac:dyDescent="0.3">
      <c r="A35" t="s">
        <v>304</v>
      </c>
      <c r="B35" t="s">
        <v>577</v>
      </c>
      <c r="C35" t="s">
        <v>187</v>
      </c>
      <c r="D35" t="s">
        <v>538</v>
      </c>
      <c r="F35" t="s">
        <v>391</v>
      </c>
      <c r="G35" t="s">
        <v>799</v>
      </c>
      <c r="H35" t="s">
        <v>541</v>
      </c>
      <c r="I35" t="s">
        <v>800</v>
      </c>
      <c r="J35" t="s">
        <v>543</v>
      </c>
      <c r="K35">
        <v>31</v>
      </c>
      <c r="L35" t="s">
        <v>576</v>
      </c>
      <c r="M35" t="s">
        <v>806</v>
      </c>
      <c r="N35" t="s">
        <v>801</v>
      </c>
      <c r="O35" t="s">
        <v>802</v>
      </c>
      <c r="P35" t="s">
        <v>548</v>
      </c>
      <c r="Q35" t="s">
        <v>549</v>
      </c>
      <c r="R35" t="s">
        <v>568</v>
      </c>
      <c r="S35" t="s">
        <v>569</v>
      </c>
      <c r="T35" s="145">
        <v>18535</v>
      </c>
      <c r="U35" t="s">
        <v>639</v>
      </c>
    </row>
    <row r="36" spans="1:23" ht="14.45" x14ac:dyDescent="0.3">
      <c r="A36" t="s">
        <v>304</v>
      </c>
      <c r="B36" t="s">
        <v>577</v>
      </c>
      <c r="C36" t="s">
        <v>187</v>
      </c>
      <c r="D36" t="s">
        <v>538</v>
      </c>
      <c r="F36" t="s">
        <v>391</v>
      </c>
      <c r="G36" t="s">
        <v>799</v>
      </c>
      <c r="H36" t="s">
        <v>541</v>
      </c>
      <c r="I36" t="s">
        <v>800</v>
      </c>
      <c r="J36" t="s">
        <v>543</v>
      </c>
      <c r="K36">
        <v>31</v>
      </c>
      <c r="L36" t="s">
        <v>576</v>
      </c>
      <c r="M36" t="s">
        <v>806</v>
      </c>
      <c r="N36" t="s">
        <v>801</v>
      </c>
      <c r="O36" t="s">
        <v>802</v>
      </c>
      <c r="P36" t="s">
        <v>548</v>
      </c>
      <c r="Q36" t="s">
        <v>549</v>
      </c>
      <c r="R36" t="s">
        <v>572</v>
      </c>
      <c r="S36" t="s">
        <v>573</v>
      </c>
      <c r="T36" s="145">
        <v>112.22</v>
      </c>
      <c r="U36" t="s">
        <v>639</v>
      </c>
    </row>
    <row r="37" spans="1:23" ht="14.45" x14ac:dyDescent="0.3">
      <c r="A37" t="s">
        <v>304</v>
      </c>
      <c r="B37" t="s">
        <v>577</v>
      </c>
      <c r="C37" t="s">
        <v>187</v>
      </c>
      <c r="D37" t="s">
        <v>538</v>
      </c>
      <c r="F37" t="s">
        <v>391</v>
      </c>
      <c r="G37" t="s">
        <v>799</v>
      </c>
      <c r="H37" t="s">
        <v>541</v>
      </c>
      <c r="I37" t="s">
        <v>800</v>
      </c>
      <c r="J37" t="s">
        <v>543</v>
      </c>
      <c r="K37">
        <v>31</v>
      </c>
      <c r="L37" t="s">
        <v>576</v>
      </c>
      <c r="M37" t="s">
        <v>806</v>
      </c>
      <c r="N37" t="s">
        <v>801</v>
      </c>
      <c r="O37" t="s">
        <v>802</v>
      </c>
      <c r="P37" t="s">
        <v>548</v>
      </c>
      <c r="Q37" t="s">
        <v>549</v>
      </c>
      <c r="R37" t="s">
        <v>803</v>
      </c>
      <c r="S37" t="s">
        <v>804</v>
      </c>
      <c r="T37" s="145">
        <v>57813</v>
      </c>
      <c r="U37" t="s">
        <v>639</v>
      </c>
    </row>
    <row r="38" spans="1:23" s="49" customFormat="1" ht="14.45" x14ac:dyDescent="0.3">
      <c r="A38" s="49" t="s">
        <v>36</v>
      </c>
      <c r="B38" s="49" t="s">
        <v>579</v>
      </c>
      <c r="C38" s="49" t="s">
        <v>187</v>
      </c>
      <c r="D38" s="49" t="s">
        <v>538</v>
      </c>
      <c r="F38" s="49" t="s">
        <v>391</v>
      </c>
      <c r="G38" s="49" t="s">
        <v>799</v>
      </c>
      <c r="H38" s="49" t="s">
        <v>541</v>
      </c>
      <c r="I38" s="49" t="s">
        <v>800</v>
      </c>
      <c r="J38" s="49" t="s">
        <v>543</v>
      </c>
      <c r="K38" s="49">
        <v>31</v>
      </c>
      <c r="L38" s="49" t="s">
        <v>544</v>
      </c>
      <c r="M38" s="49" t="s">
        <v>799</v>
      </c>
      <c r="N38" s="49" t="s">
        <v>801</v>
      </c>
      <c r="O38" s="49" t="s">
        <v>802</v>
      </c>
      <c r="P38" s="49" t="s">
        <v>548</v>
      </c>
      <c r="Q38" s="49" t="s">
        <v>549</v>
      </c>
      <c r="R38" s="49" t="s">
        <v>131</v>
      </c>
      <c r="S38" s="49" t="s">
        <v>550</v>
      </c>
      <c r="T38" s="146">
        <v>185.6</v>
      </c>
      <c r="U38" s="49" t="s">
        <v>639</v>
      </c>
      <c r="V38" s="49" t="s">
        <v>858</v>
      </c>
      <c r="W38" s="138">
        <f>('ILO unemployment 2007'!T39+'ILO unemployment 2007'!T40+'ILO unemployment 2007'!T41)*( 1 + ('ILO unemployment 2007'!T49+ 'ILO unemployment 2007'!T50)/('ILO unemployment 2007'!T38-'ILO unemployment 2007'!T49-'ILO unemployment 2007'!T50))</f>
        <v>39.97538461538462</v>
      </c>
    </row>
    <row r="39" spans="1:23" s="49" customFormat="1" ht="14.45" x14ac:dyDescent="0.3">
      <c r="A39" s="49" t="s">
        <v>36</v>
      </c>
      <c r="B39" s="49" t="s">
        <v>579</v>
      </c>
      <c r="C39" s="49" t="s">
        <v>187</v>
      </c>
      <c r="D39" s="49" t="s">
        <v>538</v>
      </c>
      <c r="F39" s="49" t="s">
        <v>391</v>
      </c>
      <c r="G39" s="49" t="s">
        <v>799</v>
      </c>
      <c r="H39" s="49" t="s">
        <v>541</v>
      </c>
      <c r="I39" s="49" t="s">
        <v>800</v>
      </c>
      <c r="J39" s="49" t="s">
        <v>543</v>
      </c>
      <c r="K39" s="49">
        <v>31</v>
      </c>
      <c r="L39" s="49" t="s">
        <v>544</v>
      </c>
      <c r="M39" s="49" t="s">
        <v>799</v>
      </c>
      <c r="N39" s="49" t="s">
        <v>801</v>
      </c>
      <c r="O39" s="49" t="s">
        <v>802</v>
      </c>
      <c r="P39" s="49" t="s">
        <v>548</v>
      </c>
      <c r="Q39" s="49" t="s">
        <v>549</v>
      </c>
      <c r="R39" s="49" t="s">
        <v>552</v>
      </c>
      <c r="S39" s="49" t="s">
        <v>553</v>
      </c>
      <c r="T39" s="146">
        <v>5</v>
      </c>
      <c r="U39" s="49" t="s">
        <v>639</v>
      </c>
      <c r="V39" s="49" t="s">
        <v>859</v>
      </c>
      <c r="W39" s="138">
        <f>('ILO unemployment 2007'!T42+'ILO unemployment 2007'!T43+'ILO unemployment 2007'!T44+'ILO unemployment 2007'!T45+'ILO unemployment 2007'!T46+'ILO unemployment 2007'!T47+'ILO unemployment 2007'!T48)*( 1 + ('ILO unemployment 2007'!T49+ 'ILO unemployment 2007'!T50)/('ILO unemployment 2007'!T38-'ILO unemployment 2007'!T49-'ILO unemployment 2007'!T50))</f>
        <v>145.6246153846154</v>
      </c>
    </row>
    <row r="40" spans="1:23" s="49" customFormat="1" ht="14.45" x14ac:dyDescent="0.3">
      <c r="A40" s="49" t="s">
        <v>36</v>
      </c>
      <c r="B40" s="49" t="s">
        <v>579</v>
      </c>
      <c r="C40" s="49" t="s">
        <v>187</v>
      </c>
      <c r="D40" s="49" t="s">
        <v>538</v>
      </c>
      <c r="F40" s="49" t="s">
        <v>391</v>
      </c>
      <c r="G40" s="49" t="s">
        <v>799</v>
      </c>
      <c r="H40" s="49" t="s">
        <v>541</v>
      </c>
      <c r="I40" s="49" t="s">
        <v>800</v>
      </c>
      <c r="J40" s="49" t="s">
        <v>543</v>
      </c>
      <c r="K40" s="49">
        <v>31</v>
      </c>
      <c r="L40" s="49" t="s">
        <v>544</v>
      </c>
      <c r="M40" s="49" t="s">
        <v>799</v>
      </c>
      <c r="N40" s="49" t="s">
        <v>801</v>
      </c>
      <c r="O40" s="49" t="s">
        <v>802</v>
      </c>
      <c r="P40" s="49" t="s">
        <v>548</v>
      </c>
      <c r="Q40" s="49" t="s">
        <v>549</v>
      </c>
      <c r="R40" s="49" t="s">
        <v>554</v>
      </c>
      <c r="S40" s="49" t="s">
        <v>555</v>
      </c>
      <c r="T40" s="146">
        <v>7.4</v>
      </c>
      <c r="U40" s="49" t="s">
        <v>639</v>
      </c>
      <c r="V40" s="49" t="s">
        <v>862</v>
      </c>
      <c r="W40" s="138">
        <f>'ILO unemployment 2007'!T39+'ILO unemployment 2007'!T40+'ILO unemployment 2007'!T41+ 'ILO unemployment 2007'!T42+'ILO unemployment 2007'!T43+'ILO unemployment 2007'!T44+'ILO unemployment 2007'!T45+'ILO unemployment 2007'!T46+'ILO unemployment 2007'!T47+'ILO unemployment 2007'!T48+'ILO unemployment 2007'!T49+'ILO unemployment 2007'!T50</f>
        <v>185.6</v>
      </c>
    </row>
    <row r="41" spans="1:23" s="49" customFormat="1" ht="14.45" x14ac:dyDescent="0.3">
      <c r="A41" s="49" t="s">
        <v>36</v>
      </c>
      <c r="B41" s="49" t="s">
        <v>579</v>
      </c>
      <c r="C41" s="49" t="s">
        <v>187</v>
      </c>
      <c r="D41" s="49" t="s">
        <v>538</v>
      </c>
      <c r="F41" s="49" t="s">
        <v>391</v>
      </c>
      <c r="G41" s="49" t="s">
        <v>799</v>
      </c>
      <c r="H41" s="49" t="s">
        <v>541</v>
      </c>
      <c r="I41" s="49" t="s">
        <v>800</v>
      </c>
      <c r="J41" s="49" t="s">
        <v>543</v>
      </c>
      <c r="K41" s="49">
        <v>31</v>
      </c>
      <c r="L41" s="49" t="s">
        <v>544</v>
      </c>
      <c r="M41" s="49" t="s">
        <v>799</v>
      </c>
      <c r="N41" s="49" t="s">
        <v>801</v>
      </c>
      <c r="O41" s="49" t="s">
        <v>802</v>
      </c>
      <c r="P41" s="49" t="s">
        <v>548</v>
      </c>
      <c r="Q41" s="49" t="s">
        <v>549</v>
      </c>
      <c r="R41" s="49" t="s">
        <v>556</v>
      </c>
      <c r="S41" s="49" t="s">
        <v>557</v>
      </c>
      <c r="T41" s="146">
        <v>19.8</v>
      </c>
      <c r="U41" s="49" t="s">
        <v>639</v>
      </c>
      <c r="W41" s="138"/>
    </row>
    <row r="42" spans="1:23" s="49" customFormat="1" ht="14.45" x14ac:dyDescent="0.3">
      <c r="A42" s="49" t="s">
        <v>36</v>
      </c>
      <c r="B42" s="49" t="s">
        <v>579</v>
      </c>
      <c r="C42" s="49" t="s">
        <v>187</v>
      </c>
      <c r="D42" s="49" t="s">
        <v>538</v>
      </c>
      <c r="F42" s="49" t="s">
        <v>391</v>
      </c>
      <c r="G42" s="49" t="s">
        <v>799</v>
      </c>
      <c r="H42" s="49" t="s">
        <v>541</v>
      </c>
      <c r="I42" s="49" t="s">
        <v>800</v>
      </c>
      <c r="J42" s="49" t="s">
        <v>543</v>
      </c>
      <c r="K42" s="49">
        <v>31</v>
      </c>
      <c r="L42" s="49" t="s">
        <v>544</v>
      </c>
      <c r="M42" s="49" t="s">
        <v>799</v>
      </c>
      <c r="N42" s="49" t="s">
        <v>801</v>
      </c>
      <c r="O42" s="49" t="s">
        <v>802</v>
      </c>
      <c r="P42" s="49" t="s">
        <v>548</v>
      </c>
      <c r="Q42" s="49" t="s">
        <v>549</v>
      </c>
      <c r="R42" s="49" t="s">
        <v>558</v>
      </c>
      <c r="S42" s="49" t="s">
        <v>559</v>
      </c>
      <c r="T42" s="146">
        <v>20.9</v>
      </c>
      <c r="U42" s="49" t="s">
        <v>639</v>
      </c>
      <c r="W42" s="138"/>
    </row>
    <row r="43" spans="1:23" s="49" customFormat="1" ht="14.45" x14ac:dyDescent="0.3">
      <c r="A43" s="49" t="s">
        <v>36</v>
      </c>
      <c r="B43" s="49" t="s">
        <v>579</v>
      </c>
      <c r="C43" s="49" t="s">
        <v>187</v>
      </c>
      <c r="D43" s="49" t="s">
        <v>538</v>
      </c>
      <c r="F43" s="49" t="s">
        <v>391</v>
      </c>
      <c r="G43" s="49" t="s">
        <v>799</v>
      </c>
      <c r="H43" s="49" t="s">
        <v>541</v>
      </c>
      <c r="I43" s="49" t="s">
        <v>800</v>
      </c>
      <c r="J43" s="49" t="s">
        <v>543</v>
      </c>
      <c r="K43" s="49">
        <v>31</v>
      </c>
      <c r="L43" s="49" t="s">
        <v>544</v>
      </c>
      <c r="M43" s="49" t="s">
        <v>799</v>
      </c>
      <c r="N43" s="49" t="s">
        <v>801</v>
      </c>
      <c r="O43" s="49" t="s">
        <v>802</v>
      </c>
      <c r="P43" s="49" t="s">
        <v>548</v>
      </c>
      <c r="Q43" s="49" t="s">
        <v>549</v>
      </c>
      <c r="R43" s="49" t="s">
        <v>560</v>
      </c>
      <c r="S43" s="49" t="s">
        <v>561</v>
      </c>
      <c r="T43" s="146">
        <v>27.9</v>
      </c>
      <c r="U43" s="49" t="s">
        <v>639</v>
      </c>
      <c r="W43" s="138"/>
    </row>
    <row r="44" spans="1:23" s="49" customFormat="1" ht="14.45" x14ac:dyDescent="0.3">
      <c r="A44" s="49" t="s">
        <v>36</v>
      </c>
      <c r="B44" s="49" t="s">
        <v>579</v>
      </c>
      <c r="C44" s="49" t="s">
        <v>187</v>
      </c>
      <c r="D44" s="49" t="s">
        <v>538</v>
      </c>
      <c r="F44" s="49" t="s">
        <v>391</v>
      </c>
      <c r="G44" s="49" t="s">
        <v>799</v>
      </c>
      <c r="H44" s="49" t="s">
        <v>541</v>
      </c>
      <c r="I44" s="49" t="s">
        <v>800</v>
      </c>
      <c r="J44" s="49" t="s">
        <v>543</v>
      </c>
      <c r="K44" s="49">
        <v>31</v>
      </c>
      <c r="L44" s="49" t="s">
        <v>544</v>
      </c>
      <c r="M44" s="49" t="s">
        <v>799</v>
      </c>
      <c r="N44" s="49" t="s">
        <v>801</v>
      </c>
      <c r="O44" s="49" t="s">
        <v>802</v>
      </c>
      <c r="P44" s="49" t="s">
        <v>548</v>
      </c>
      <c r="Q44" s="49" t="s">
        <v>549</v>
      </c>
      <c r="R44" s="49" t="s">
        <v>562</v>
      </c>
      <c r="S44" s="49" t="s">
        <v>563</v>
      </c>
      <c r="T44" s="146">
        <v>2.1</v>
      </c>
      <c r="U44" s="49" t="s">
        <v>639</v>
      </c>
      <c r="W44" s="138"/>
    </row>
    <row r="45" spans="1:23" s="49" customFormat="1" ht="14.45" x14ac:dyDescent="0.3">
      <c r="A45" s="49" t="s">
        <v>36</v>
      </c>
      <c r="B45" s="49" t="s">
        <v>579</v>
      </c>
      <c r="C45" s="49" t="s">
        <v>187</v>
      </c>
      <c r="D45" s="49" t="s">
        <v>538</v>
      </c>
      <c r="F45" s="49" t="s">
        <v>391</v>
      </c>
      <c r="G45" s="49" t="s">
        <v>799</v>
      </c>
      <c r="H45" s="49" t="s">
        <v>541</v>
      </c>
      <c r="I45" s="49" t="s">
        <v>800</v>
      </c>
      <c r="J45" s="49" t="s">
        <v>543</v>
      </c>
      <c r="K45" s="49">
        <v>31</v>
      </c>
      <c r="L45" s="49" t="s">
        <v>544</v>
      </c>
      <c r="M45" s="49" t="s">
        <v>799</v>
      </c>
      <c r="N45" s="49" t="s">
        <v>801</v>
      </c>
      <c r="O45" s="49" t="s">
        <v>802</v>
      </c>
      <c r="P45" s="49" t="s">
        <v>548</v>
      </c>
      <c r="Q45" s="49" t="s">
        <v>549</v>
      </c>
      <c r="R45" s="49" t="s">
        <v>564</v>
      </c>
      <c r="S45" s="49" t="s">
        <v>565</v>
      </c>
      <c r="T45" s="146">
        <v>21</v>
      </c>
      <c r="U45" s="49" t="s">
        <v>639</v>
      </c>
      <c r="W45" s="138"/>
    </row>
    <row r="46" spans="1:23" s="49" customFormat="1" ht="14.45" x14ac:dyDescent="0.3">
      <c r="A46" s="49" t="s">
        <v>36</v>
      </c>
      <c r="B46" s="49" t="s">
        <v>579</v>
      </c>
      <c r="C46" s="49" t="s">
        <v>187</v>
      </c>
      <c r="D46" s="49" t="s">
        <v>538</v>
      </c>
      <c r="F46" s="49" t="s">
        <v>391</v>
      </c>
      <c r="G46" s="49" t="s">
        <v>799</v>
      </c>
      <c r="H46" s="49" t="s">
        <v>541</v>
      </c>
      <c r="I46" s="49" t="s">
        <v>800</v>
      </c>
      <c r="J46" s="49" t="s">
        <v>543</v>
      </c>
      <c r="K46" s="49">
        <v>31</v>
      </c>
      <c r="L46" s="49" t="s">
        <v>544</v>
      </c>
      <c r="M46" s="49" t="s">
        <v>799</v>
      </c>
      <c r="N46" s="49" t="s">
        <v>801</v>
      </c>
      <c r="O46" s="49" t="s">
        <v>802</v>
      </c>
      <c r="P46" s="49" t="s">
        <v>548</v>
      </c>
      <c r="Q46" s="49" t="s">
        <v>549</v>
      </c>
      <c r="R46" s="49" t="s">
        <v>566</v>
      </c>
      <c r="S46" s="49" t="s">
        <v>567</v>
      </c>
      <c r="T46" s="146">
        <v>8.9</v>
      </c>
      <c r="U46" s="49" t="s">
        <v>639</v>
      </c>
      <c r="W46" s="138"/>
    </row>
    <row r="47" spans="1:23" s="49" customFormat="1" ht="14.45" x14ac:dyDescent="0.3">
      <c r="A47" s="49" t="s">
        <v>36</v>
      </c>
      <c r="B47" s="49" t="s">
        <v>579</v>
      </c>
      <c r="C47" s="49" t="s">
        <v>187</v>
      </c>
      <c r="D47" s="49" t="s">
        <v>538</v>
      </c>
      <c r="F47" s="49" t="s">
        <v>391</v>
      </c>
      <c r="G47" s="49" t="s">
        <v>799</v>
      </c>
      <c r="H47" s="49" t="s">
        <v>541</v>
      </c>
      <c r="I47" s="49" t="s">
        <v>800</v>
      </c>
      <c r="J47" s="49" t="s">
        <v>543</v>
      </c>
      <c r="K47" s="49">
        <v>31</v>
      </c>
      <c r="L47" s="49" t="s">
        <v>544</v>
      </c>
      <c r="M47" s="49" t="s">
        <v>799</v>
      </c>
      <c r="N47" s="49" t="s">
        <v>801</v>
      </c>
      <c r="O47" s="49" t="s">
        <v>802</v>
      </c>
      <c r="P47" s="49" t="s">
        <v>548</v>
      </c>
      <c r="Q47" s="49" t="s">
        <v>549</v>
      </c>
      <c r="R47" s="49" t="s">
        <v>568</v>
      </c>
      <c r="S47" s="49" t="s">
        <v>569</v>
      </c>
      <c r="T47" s="146">
        <v>36.1</v>
      </c>
      <c r="U47" s="49" t="s">
        <v>639</v>
      </c>
      <c r="W47" s="138"/>
    </row>
    <row r="48" spans="1:23" s="49" customFormat="1" ht="14.45" x14ac:dyDescent="0.3">
      <c r="A48" s="49" t="s">
        <v>36</v>
      </c>
      <c r="B48" s="49" t="s">
        <v>579</v>
      </c>
      <c r="C48" s="49" t="s">
        <v>187</v>
      </c>
      <c r="D48" s="49" t="s">
        <v>538</v>
      </c>
      <c r="F48" s="49" t="s">
        <v>391</v>
      </c>
      <c r="G48" s="49" t="s">
        <v>799</v>
      </c>
      <c r="H48" s="49" t="s">
        <v>541</v>
      </c>
      <c r="I48" s="49" t="s">
        <v>800</v>
      </c>
      <c r="J48" s="49" t="s">
        <v>543</v>
      </c>
      <c r="K48" s="49">
        <v>31</v>
      </c>
      <c r="L48" s="49" t="s">
        <v>544</v>
      </c>
      <c r="M48" s="49" t="s">
        <v>799</v>
      </c>
      <c r="N48" s="49" t="s">
        <v>801</v>
      </c>
      <c r="O48" s="49" t="s">
        <v>802</v>
      </c>
      <c r="P48" s="49" t="s">
        <v>548</v>
      </c>
      <c r="Q48" s="49" t="s">
        <v>549</v>
      </c>
      <c r="R48" s="49" t="s">
        <v>570</v>
      </c>
      <c r="S48" s="49" t="s">
        <v>571</v>
      </c>
      <c r="T48" s="146">
        <v>0.4</v>
      </c>
      <c r="U48" s="49" t="s">
        <v>639</v>
      </c>
      <c r="W48" s="138"/>
    </row>
    <row r="49" spans="1:23" s="49" customFormat="1" ht="14.45" x14ac:dyDescent="0.3">
      <c r="A49" s="49" t="s">
        <v>36</v>
      </c>
      <c r="B49" s="49" t="s">
        <v>579</v>
      </c>
      <c r="C49" s="49" t="s">
        <v>187</v>
      </c>
      <c r="D49" s="49" t="s">
        <v>538</v>
      </c>
      <c r="F49" s="49" t="s">
        <v>391</v>
      </c>
      <c r="G49" s="49" t="s">
        <v>799</v>
      </c>
      <c r="H49" s="49" t="s">
        <v>541</v>
      </c>
      <c r="I49" s="49" t="s">
        <v>800</v>
      </c>
      <c r="J49" s="49" t="s">
        <v>543</v>
      </c>
      <c r="K49" s="49">
        <v>31</v>
      </c>
      <c r="L49" s="49" t="s">
        <v>544</v>
      </c>
      <c r="M49" s="49" t="s">
        <v>799</v>
      </c>
      <c r="N49" s="49" t="s">
        <v>801</v>
      </c>
      <c r="O49" s="49" t="s">
        <v>802</v>
      </c>
      <c r="P49" s="49" t="s">
        <v>548</v>
      </c>
      <c r="Q49" s="49" t="s">
        <v>549</v>
      </c>
      <c r="R49" s="49" t="s">
        <v>572</v>
      </c>
      <c r="S49" s="49" t="s">
        <v>573</v>
      </c>
      <c r="T49" s="146">
        <v>7.4</v>
      </c>
      <c r="U49" s="49" t="s">
        <v>639</v>
      </c>
      <c r="W49" s="138"/>
    </row>
    <row r="50" spans="1:23" s="49" customFormat="1" ht="14.45" x14ac:dyDescent="0.3">
      <c r="A50" s="49" t="s">
        <v>36</v>
      </c>
      <c r="B50" s="49" t="s">
        <v>579</v>
      </c>
      <c r="C50" s="49" t="s">
        <v>187</v>
      </c>
      <c r="D50" s="49" t="s">
        <v>538</v>
      </c>
      <c r="F50" s="49" t="s">
        <v>391</v>
      </c>
      <c r="G50" s="49" t="s">
        <v>799</v>
      </c>
      <c r="H50" s="49" t="s">
        <v>541</v>
      </c>
      <c r="I50" s="49" t="s">
        <v>800</v>
      </c>
      <c r="J50" s="49" t="s">
        <v>543</v>
      </c>
      <c r="K50" s="49">
        <v>31</v>
      </c>
      <c r="L50" s="49" t="s">
        <v>544</v>
      </c>
      <c r="M50" s="49" t="s">
        <v>799</v>
      </c>
      <c r="N50" s="49" t="s">
        <v>801</v>
      </c>
      <c r="O50" s="49" t="s">
        <v>802</v>
      </c>
      <c r="P50" s="49" t="s">
        <v>548</v>
      </c>
      <c r="Q50" s="49" t="s">
        <v>549</v>
      </c>
      <c r="R50" s="49" t="s">
        <v>803</v>
      </c>
      <c r="S50" s="49" t="s">
        <v>804</v>
      </c>
      <c r="T50" s="146">
        <v>28.7</v>
      </c>
      <c r="U50" s="49" t="s">
        <v>639</v>
      </c>
      <c r="W50" s="138"/>
    </row>
    <row r="51" spans="1:23" ht="14.45" x14ac:dyDescent="0.3">
      <c r="A51" t="s">
        <v>36</v>
      </c>
      <c r="B51" t="s">
        <v>579</v>
      </c>
      <c r="C51" t="s">
        <v>187</v>
      </c>
      <c r="D51" t="s">
        <v>538</v>
      </c>
      <c r="F51" t="s">
        <v>391</v>
      </c>
      <c r="G51" t="s">
        <v>799</v>
      </c>
      <c r="H51" t="s">
        <v>541</v>
      </c>
      <c r="I51" t="s">
        <v>800</v>
      </c>
      <c r="J51" t="s">
        <v>543</v>
      </c>
      <c r="K51">
        <v>31</v>
      </c>
      <c r="L51" t="s">
        <v>574</v>
      </c>
      <c r="M51" t="s">
        <v>805</v>
      </c>
      <c r="N51" t="s">
        <v>801</v>
      </c>
      <c r="O51" t="s">
        <v>802</v>
      </c>
      <c r="P51" t="s">
        <v>548</v>
      </c>
      <c r="Q51" t="s">
        <v>549</v>
      </c>
      <c r="R51" t="s">
        <v>131</v>
      </c>
      <c r="S51" t="s">
        <v>550</v>
      </c>
      <c r="T51" s="145">
        <v>89.7</v>
      </c>
      <c r="U51" t="s">
        <v>639</v>
      </c>
    </row>
    <row r="52" spans="1:23" ht="14.45" x14ac:dyDescent="0.3">
      <c r="A52" t="s">
        <v>36</v>
      </c>
      <c r="B52" t="s">
        <v>579</v>
      </c>
      <c r="C52" t="s">
        <v>187</v>
      </c>
      <c r="D52" t="s">
        <v>538</v>
      </c>
      <c r="F52" t="s">
        <v>391</v>
      </c>
      <c r="G52" t="s">
        <v>799</v>
      </c>
      <c r="H52" t="s">
        <v>541</v>
      </c>
      <c r="I52" t="s">
        <v>800</v>
      </c>
      <c r="J52" t="s">
        <v>543</v>
      </c>
      <c r="K52">
        <v>31</v>
      </c>
      <c r="L52" t="s">
        <v>574</v>
      </c>
      <c r="M52" t="s">
        <v>805</v>
      </c>
      <c r="N52" t="s">
        <v>801</v>
      </c>
      <c r="O52" t="s">
        <v>802</v>
      </c>
      <c r="P52" t="s">
        <v>548</v>
      </c>
      <c r="Q52" t="s">
        <v>549</v>
      </c>
      <c r="R52" t="s">
        <v>552</v>
      </c>
      <c r="S52" t="s">
        <v>553</v>
      </c>
      <c r="T52" s="145">
        <v>3.5</v>
      </c>
      <c r="U52" t="s">
        <v>639</v>
      </c>
    </row>
    <row r="53" spans="1:23" ht="14.45" x14ac:dyDescent="0.3">
      <c r="A53" t="s">
        <v>36</v>
      </c>
      <c r="B53" t="s">
        <v>579</v>
      </c>
      <c r="C53" t="s">
        <v>187</v>
      </c>
      <c r="D53" t="s">
        <v>538</v>
      </c>
      <c r="F53" t="s">
        <v>391</v>
      </c>
      <c r="G53" t="s">
        <v>799</v>
      </c>
      <c r="H53" t="s">
        <v>541</v>
      </c>
      <c r="I53" t="s">
        <v>800</v>
      </c>
      <c r="J53" t="s">
        <v>543</v>
      </c>
      <c r="K53">
        <v>31</v>
      </c>
      <c r="L53" t="s">
        <v>574</v>
      </c>
      <c r="M53" t="s">
        <v>805</v>
      </c>
      <c r="N53" t="s">
        <v>801</v>
      </c>
      <c r="O53" t="s">
        <v>802</v>
      </c>
      <c r="P53" t="s">
        <v>548</v>
      </c>
      <c r="Q53" t="s">
        <v>549</v>
      </c>
      <c r="R53" t="s">
        <v>554</v>
      </c>
      <c r="S53" t="s">
        <v>555</v>
      </c>
      <c r="T53" s="145">
        <v>3.4</v>
      </c>
      <c r="U53" t="s">
        <v>639</v>
      </c>
    </row>
    <row r="54" spans="1:23" ht="14.45" x14ac:dyDescent="0.3">
      <c r="A54" t="s">
        <v>36</v>
      </c>
      <c r="B54" t="s">
        <v>579</v>
      </c>
      <c r="C54" t="s">
        <v>187</v>
      </c>
      <c r="D54" t="s">
        <v>538</v>
      </c>
      <c r="F54" t="s">
        <v>391</v>
      </c>
      <c r="G54" t="s">
        <v>799</v>
      </c>
      <c r="H54" t="s">
        <v>541</v>
      </c>
      <c r="I54" t="s">
        <v>800</v>
      </c>
      <c r="J54" t="s">
        <v>543</v>
      </c>
      <c r="K54">
        <v>31</v>
      </c>
      <c r="L54" t="s">
        <v>574</v>
      </c>
      <c r="M54" t="s">
        <v>805</v>
      </c>
      <c r="N54" t="s">
        <v>801</v>
      </c>
      <c r="O54" t="s">
        <v>802</v>
      </c>
      <c r="P54" t="s">
        <v>548</v>
      </c>
      <c r="Q54" t="s">
        <v>549</v>
      </c>
      <c r="R54" t="s">
        <v>556</v>
      </c>
      <c r="S54" t="s">
        <v>557</v>
      </c>
      <c r="T54" s="145">
        <v>10</v>
      </c>
      <c r="U54" t="s">
        <v>639</v>
      </c>
    </row>
    <row r="55" spans="1:23" ht="14.45" x14ac:dyDescent="0.3">
      <c r="A55" t="s">
        <v>36</v>
      </c>
      <c r="B55" t="s">
        <v>579</v>
      </c>
      <c r="C55" t="s">
        <v>187</v>
      </c>
      <c r="D55" t="s">
        <v>538</v>
      </c>
      <c r="F55" t="s">
        <v>391</v>
      </c>
      <c r="G55" t="s">
        <v>799</v>
      </c>
      <c r="H55" t="s">
        <v>541</v>
      </c>
      <c r="I55" t="s">
        <v>800</v>
      </c>
      <c r="J55" t="s">
        <v>543</v>
      </c>
      <c r="K55">
        <v>31</v>
      </c>
      <c r="L55" t="s">
        <v>574</v>
      </c>
      <c r="M55" t="s">
        <v>805</v>
      </c>
      <c r="N55" t="s">
        <v>801</v>
      </c>
      <c r="O55" t="s">
        <v>802</v>
      </c>
      <c r="P55" t="s">
        <v>548</v>
      </c>
      <c r="Q55" t="s">
        <v>549</v>
      </c>
      <c r="R55" t="s">
        <v>558</v>
      </c>
      <c r="S55" t="s">
        <v>559</v>
      </c>
      <c r="T55" s="145">
        <v>5.8</v>
      </c>
      <c r="U55" t="s">
        <v>639</v>
      </c>
    </row>
    <row r="56" spans="1:23" ht="14.45" x14ac:dyDescent="0.3">
      <c r="A56" t="s">
        <v>36</v>
      </c>
      <c r="B56" t="s">
        <v>579</v>
      </c>
      <c r="C56" t="s">
        <v>187</v>
      </c>
      <c r="D56" t="s">
        <v>538</v>
      </c>
      <c r="F56" t="s">
        <v>391</v>
      </c>
      <c r="G56" t="s">
        <v>799</v>
      </c>
      <c r="H56" t="s">
        <v>541</v>
      </c>
      <c r="I56" t="s">
        <v>800</v>
      </c>
      <c r="J56" t="s">
        <v>543</v>
      </c>
      <c r="K56">
        <v>31</v>
      </c>
      <c r="L56" t="s">
        <v>574</v>
      </c>
      <c r="M56" t="s">
        <v>805</v>
      </c>
      <c r="N56" t="s">
        <v>801</v>
      </c>
      <c r="O56" t="s">
        <v>802</v>
      </c>
      <c r="P56" t="s">
        <v>548</v>
      </c>
      <c r="Q56" t="s">
        <v>549</v>
      </c>
      <c r="R56" t="s">
        <v>560</v>
      </c>
      <c r="S56" t="s">
        <v>561</v>
      </c>
      <c r="T56" s="145">
        <v>8.4</v>
      </c>
      <c r="U56" t="s">
        <v>639</v>
      </c>
    </row>
    <row r="57" spans="1:23" ht="14.45" x14ac:dyDescent="0.3">
      <c r="A57" t="s">
        <v>36</v>
      </c>
      <c r="B57" t="s">
        <v>579</v>
      </c>
      <c r="C57" t="s">
        <v>187</v>
      </c>
      <c r="D57" t="s">
        <v>538</v>
      </c>
      <c r="F57" t="s">
        <v>391</v>
      </c>
      <c r="G57" t="s">
        <v>799</v>
      </c>
      <c r="H57" t="s">
        <v>541</v>
      </c>
      <c r="I57" t="s">
        <v>800</v>
      </c>
      <c r="J57" t="s">
        <v>543</v>
      </c>
      <c r="K57">
        <v>31</v>
      </c>
      <c r="L57" t="s">
        <v>574</v>
      </c>
      <c r="M57" t="s">
        <v>805</v>
      </c>
      <c r="N57" t="s">
        <v>801</v>
      </c>
      <c r="O57" t="s">
        <v>802</v>
      </c>
      <c r="P57" t="s">
        <v>548</v>
      </c>
      <c r="Q57" t="s">
        <v>549</v>
      </c>
      <c r="R57" t="s">
        <v>562</v>
      </c>
      <c r="S57" t="s">
        <v>563</v>
      </c>
      <c r="T57" s="145">
        <v>0.9</v>
      </c>
      <c r="U57" t="s">
        <v>639</v>
      </c>
    </row>
    <row r="58" spans="1:23" ht="14.45" x14ac:dyDescent="0.3">
      <c r="A58" t="s">
        <v>36</v>
      </c>
      <c r="B58" t="s">
        <v>579</v>
      </c>
      <c r="C58" t="s">
        <v>187</v>
      </c>
      <c r="D58" t="s">
        <v>538</v>
      </c>
      <c r="F58" t="s">
        <v>391</v>
      </c>
      <c r="G58" t="s">
        <v>799</v>
      </c>
      <c r="H58" t="s">
        <v>541</v>
      </c>
      <c r="I58" t="s">
        <v>800</v>
      </c>
      <c r="J58" t="s">
        <v>543</v>
      </c>
      <c r="K58">
        <v>31</v>
      </c>
      <c r="L58" t="s">
        <v>574</v>
      </c>
      <c r="M58" t="s">
        <v>805</v>
      </c>
      <c r="N58" t="s">
        <v>801</v>
      </c>
      <c r="O58" t="s">
        <v>802</v>
      </c>
      <c r="P58" t="s">
        <v>548</v>
      </c>
      <c r="Q58" t="s">
        <v>549</v>
      </c>
      <c r="R58" t="s">
        <v>564</v>
      </c>
      <c r="S58" t="s">
        <v>565</v>
      </c>
      <c r="T58" s="145">
        <v>18.8</v>
      </c>
      <c r="U58" t="s">
        <v>639</v>
      </c>
    </row>
    <row r="59" spans="1:23" ht="14.45" x14ac:dyDescent="0.3">
      <c r="A59" t="s">
        <v>36</v>
      </c>
      <c r="B59" t="s">
        <v>579</v>
      </c>
      <c r="C59" t="s">
        <v>187</v>
      </c>
      <c r="D59" t="s">
        <v>538</v>
      </c>
      <c r="F59" t="s">
        <v>391</v>
      </c>
      <c r="G59" t="s">
        <v>799</v>
      </c>
      <c r="H59" t="s">
        <v>541</v>
      </c>
      <c r="I59" t="s">
        <v>800</v>
      </c>
      <c r="J59" t="s">
        <v>543</v>
      </c>
      <c r="K59">
        <v>31</v>
      </c>
      <c r="L59" t="s">
        <v>574</v>
      </c>
      <c r="M59" t="s">
        <v>805</v>
      </c>
      <c r="N59" t="s">
        <v>801</v>
      </c>
      <c r="O59" t="s">
        <v>802</v>
      </c>
      <c r="P59" t="s">
        <v>548</v>
      </c>
      <c r="Q59" t="s">
        <v>549</v>
      </c>
      <c r="R59" t="s">
        <v>566</v>
      </c>
      <c r="S59" t="s">
        <v>567</v>
      </c>
      <c r="T59" s="145">
        <v>7.5</v>
      </c>
      <c r="U59" t="s">
        <v>639</v>
      </c>
    </row>
    <row r="60" spans="1:23" ht="14.45" x14ac:dyDescent="0.3">
      <c r="A60" t="s">
        <v>36</v>
      </c>
      <c r="B60" t="s">
        <v>579</v>
      </c>
      <c r="C60" t="s">
        <v>187</v>
      </c>
      <c r="D60" t="s">
        <v>538</v>
      </c>
      <c r="F60" t="s">
        <v>391</v>
      </c>
      <c r="G60" t="s">
        <v>799</v>
      </c>
      <c r="H60" t="s">
        <v>541</v>
      </c>
      <c r="I60" t="s">
        <v>800</v>
      </c>
      <c r="J60" t="s">
        <v>543</v>
      </c>
      <c r="K60">
        <v>31</v>
      </c>
      <c r="L60" t="s">
        <v>574</v>
      </c>
      <c r="M60" t="s">
        <v>805</v>
      </c>
      <c r="N60" t="s">
        <v>801</v>
      </c>
      <c r="O60" t="s">
        <v>802</v>
      </c>
      <c r="P60" t="s">
        <v>548</v>
      </c>
      <c r="Q60" t="s">
        <v>549</v>
      </c>
      <c r="R60" t="s">
        <v>568</v>
      </c>
      <c r="S60" t="s">
        <v>569</v>
      </c>
      <c r="T60" s="145">
        <v>16.600000000000001</v>
      </c>
      <c r="U60" t="s">
        <v>639</v>
      </c>
    </row>
    <row r="61" spans="1:23" ht="14.45" x14ac:dyDescent="0.3">
      <c r="A61" t="s">
        <v>36</v>
      </c>
      <c r="B61" t="s">
        <v>579</v>
      </c>
      <c r="C61" t="s">
        <v>187</v>
      </c>
      <c r="D61" t="s">
        <v>538</v>
      </c>
      <c r="F61" t="s">
        <v>391</v>
      </c>
      <c r="G61" t="s">
        <v>799</v>
      </c>
      <c r="H61" t="s">
        <v>541</v>
      </c>
      <c r="I61" t="s">
        <v>800</v>
      </c>
      <c r="J61" t="s">
        <v>543</v>
      </c>
      <c r="K61">
        <v>31</v>
      </c>
      <c r="L61" t="s">
        <v>574</v>
      </c>
      <c r="M61" t="s">
        <v>805</v>
      </c>
      <c r="N61" t="s">
        <v>801</v>
      </c>
      <c r="O61" t="s">
        <v>802</v>
      </c>
      <c r="P61" t="s">
        <v>548</v>
      </c>
      <c r="Q61" t="s">
        <v>549</v>
      </c>
      <c r="R61" t="s">
        <v>570</v>
      </c>
      <c r="S61" t="s">
        <v>571</v>
      </c>
      <c r="T61" s="145">
        <v>0.4</v>
      </c>
      <c r="U61" t="s">
        <v>639</v>
      </c>
    </row>
    <row r="62" spans="1:23" ht="14.45" x14ac:dyDescent="0.3">
      <c r="A62" t="s">
        <v>36</v>
      </c>
      <c r="B62" t="s">
        <v>579</v>
      </c>
      <c r="C62" t="s">
        <v>187</v>
      </c>
      <c r="D62" t="s">
        <v>538</v>
      </c>
      <c r="F62" t="s">
        <v>391</v>
      </c>
      <c r="G62" t="s">
        <v>799</v>
      </c>
      <c r="H62" t="s">
        <v>541</v>
      </c>
      <c r="I62" t="s">
        <v>800</v>
      </c>
      <c r="J62" t="s">
        <v>543</v>
      </c>
      <c r="K62">
        <v>31</v>
      </c>
      <c r="L62" t="s">
        <v>574</v>
      </c>
      <c r="M62" t="s">
        <v>805</v>
      </c>
      <c r="N62" t="s">
        <v>801</v>
      </c>
      <c r="O62" t="s">
        <v>802</v>
      </c>
      <c r="P62" t="s">
        <v>548</v>
      </c>
      <c r="Q62" t="s">
        <v>549</v>
      </c>
      <c r="R62" t="s">
        <v>572</v>
      </c>
      <c r="S62" t="s">
        <v>573</v>
      </c>
      <c r="T62" s="145">
        <v>2.1</v>
      </c>
      <c r="U62" t="s">
        <v>639</v>
      </c>
    </row>
    <row r="63" spans="1:23" x14ac:dyDescent="0.25">
      <c r="A63" t="s">
        <v>36</v>
      </c>
      <c r="B63" t="s">
        <v>579</v>
      </c>
      <c r="C63" t="s">
        <v>187</v>
      </c>
      <c r="D63" t="s">
        <v>538</v>
      </c>
      <c r="F63" t="s">
        <v>391</v>
      </c>
      <c r="G63" t="s">
        <v>799</v>
      </c>
      <c r="H63" t="s">
        <v>541</v>
      </c>
      <c r="I63" t="s">
        <v>800</v>
      </c>
      <c r="J63" t="s">
        <v>543</v>
      </c>
      <c r="K63">
        <v>31</v>
      </c>
      <c r="L63" t="s">
        <v>574</v>
      </c>
      <c r="M63" t="s">
        <v>805</v>
      </c>
      <c r="N63" t="s">
        <v>801</v>
      </c>
      <c r="O63" t="s">
        <v>802</v>
      </c>
      <c r="P63" t="s">
        <v>548</v>
      </c>
      <c r="Q63" t="s">
        <v>549</v>
      </c>
      <c r="R63" t="s">
        <v>803</v>
      </c>
      <c r="S63" t="s">
        <v>804</v>
      </c>
      <c r="T63" s="145">
        <v>12.4</v>
      </c>
      <c r="U63" t="s">
        <v>639</v>
      </c>
    </row>
    <row r="64" spans="1:23" x14ac:dyDescent="0.25">
      <c r="A64" t="s">
        <v>36</v>
      </c>
      <c r="B64" t="s">
        <v>579</v>
      </c>
      <c r="C64" t="s">
        <v>187</v>
      </c>
      <c r="D64" t="s">
        <v>538</v>
      </c>
      <c r="F64" t="s">
        <v>391</v>
      </c>
      <c r="G64" t="s">
        <v>799</v>
      </c>
      <c r="H64" t="s">
        <v>541</v>
      </c>
      <c r="I64" t="s">
        <v>800</v>
      </c>
      <c r="J64" t="s">
        <v>543</v>
      </c>
      <c r="K64">
        <v>31</v>
      </c>
      <c r="L64" t="s">
        <v>576</v>
      </c>
      <c r="M64" t="s">
        <v>806</v>
      </c>
      <c r="N64" t="s">
        <v>801</v>
      </c>
      <c r="O64" t="s">
        <v>802</v>
      </c>
      <c r="P64" t="s">
        <v>548</v>
      </c>
      <c r="Q64" t="s">
        <v>549</v>
      </c>
      <c r="R64" t="s">
        <v>131</v>
      </c>
      <c r="S64" t="s">
        <v>550</v>
      </c>
      <c r="T64" s="145">
        <v>95.8</v>
      </c>
      <c r="U64" t="s">
        <v>639</v>
      </c>
    </row>
    <row r="65" spans="1:23" x14ac:dyDescent="0.25">
      <c r="A65" t="s">
        <v>36</v>
      </c>
      <c r="B65" t="s">
        <v>579</v>
      </c>
      <c r="C65" t="s">
        <v>187</v>
      </c>
      <c r="D65" t="s">
        <v>538</v>
      </c>
      <c r="F65" t="s">
        <v>391</v>
      </c>
      <c r="G65" t="s">
        <v>799</v>
      </c>
      <c r="H65" t="s">
        <v>541</v>
      </c>
      <c r="I65" t="s">
        <v>800</v>
      </c>
      <c r="J65" t="s">
        <v>543</v>
      </c>
      <c r="K65">
        <v>31</v>
      </c>
      <c r="L65" t="s">
        <v>576</v>
      </c>
      <c r="M65" t="s">
        <v>806</v>
      </c>
      <c r="N65" t="s">
        <v>801</v>
      </c>
      <c r="O65" t="s">
        <v>802</v>
      </c>
      <c r="P65" t="s">
        <v>548</v>
      </c>
      <c r="Q65" t="s">
        <v>549</v>
      </c>
      <c r="R65" t="s">
        <v>552</v>
      </c>
      <c r="S65" t="s">
        <v>553</v>
      </c>
      <c r="T65" s="145">
        <v>1.5</v>
      </c>
      <c r="U65" t="s">
        <v>639</v>
      </c>
    </row>
    <row r="66" spans="1:23" x14ac:dyDescent="0.25">
      <c r="A66" t="s">
        <v>36</v>
      </c>
      <c r="B66" t="s">
        <v>579</v>
      </c>
      <c r="C66" t="s">
        <v>187</v>
      </c>
      <c r="D66" t="s">
        <v>538</v>
      </c>
      <c r="F66" t="s">
        <v>391</v>
      </c>
      <c r="G66" t="s">
        <v>799</v>
      </c>
      <c r="H66" t="s">
        <v>541</v>
      </c>
      <c r="I66" t="s">
        <v>800</v>
      </c>
      <c r="J66" t="s">
        <v>543</v>
      </c>
      <c r="K66">
        <v>31</v>
      </c>
      <c r="L66" t="s">
        <v>576</v>
      </c>
      <c r="M66" t="s">
        <v>806</v>
      </c>
      <c r="N66" t="s">
        <v>801</v>
      </c>
      <c r="O66" t="s">
        <v>802</v>
      </c>
      <c r="P66" t="s">
        <v>548</v>
      </c>
      <c r="Q66" t="s">
        <v>549</v>
      </c>
      <c r="R66" t="s">
        <v>554</v>
      </c>
      <c r="S66" t="s">
        <v>555</v>
      </c>
      <c r="T66" s="145">
        <v>4</v>
      </c>
      <c r="U66" t="s">
        <v>639</v>
      </c>
    </row>
    <row r="67" spans="1:23" x14ac:dyDescent="0.25">
      <c r="A67" t="s">
        <v>36</v>
      </c>
      <c r="B67" t="s">
        <v>579</v>
      </c>
      <c r="C67" t="s">
        <v>187</v>
      </c>
      <c r="D67" t="s">
        <v>538</v>
      </c>
      <c r="F67" t="s">
        <v>391</v>
      </c>
      <c r="G67" t="s">
        <v>799</v>
      </c>
      <c r="H67" t="s">
        <v>541</v>
      </c>
      <c r="I67" t="s">
        <v>800</v>
      </c>
      <c r="J67" t="s">
        <v>543</v>
      </c>
      <c r="K67">
        <v>31</v>
      </c>
      <c r="L67" t="s">
        <v>576</v>
      </c>
      <c r="M67" t="s">
        <v>806</v>
      </c>
      <c r="N67" t="s">
        <v>801</v>
      </c>
      <c r="O67" t="s">
        <v>802</v>
      </c>
      <c r="P67" t="s">
        <v>548</v>
      </c>
      <c r="Q67" t="s">
        <v>549</v>
      </c>
      <c r="R67" t="s">
        <v>556</v>
      </c>
      <c r="S67" t="s">
        <v>557</v>
      </c>
      <c r="T67" s="145">
        <v>9.8000000000000007</v>
      </c>
      <c r="U67" t="s">
        <v>639</v>
      </c>
    </row>
    <row r="68" spans="1:23" x14ac:dyDescent="0.25">
      <c r="A68" t="s">
        <v>36</v>
      </c>
      <c r="B68" t="s">
        <v>579</v>
      </c>
      <c r="C68" t="s">
        <v>187</v>
      </c>
      <c r="D68" t="s">
        <v>538</v>
      </c>
      <c r="F68" t="s">
        <v>391</v>
      </c>
      <c r="G68" t="s">
        <v>799</v>
      </c>
      <c r="H68" t="s">
        <v>541</v>
      </c>
      <c r="I68" t="s">
        <v>800</v>
      </c>
      <c r="J68" t="s">
        <v>543</v>
      </c>
      <c r="K68">
        <v>31</v>
      </c>
      <c r="L68" t="s">
        <v>576</v>
      </c>
      <c r="M68" t="s">
        <v>806</v>
      </c>
      <c r="N68" t="s">
        <v>801</v>
      </c>
      <c r="O68" t="s">
        <v>802</v>
      </c>
      <c r="P68" t="s">
        <v>548</v>
      </c>
      <c r="Q68" t="s">
        <v>549</v>
      </c>
      <c r="R68" t="s">
        <v>558</v>
      </c>
      <c r="S68" t="s">
        <v>559</v>
      </c>
      <c r="T68" s="145">
        <v>15.1</v>
      </c>
      <c r="U68" t="s">
        <v>639</v>
      </c>
    </row>
    <row r="69" spans="1:23" x14ac:dyDescent="0.25">
      <c r="A69" t="s">
        <v>36</v>
      </c>
      <c r="B69" t="s">
        <v>579</v>
      </c>
      <c r="C69" t="s">
        <v>187</v>
      </c>
      <c r="D69" t="s">
        <v>538</v>
      </c>
      <c r="F69" t="s">
        <v>391</v>
      </c>
      <c r="G69" t="s">
        <v>799</v>
      </c>
      <c r="H69" t="s">
        <v>541</v>
      </c>
      <c r="I69" t="s">
        <v>800</v>
      </c>
      <c r="J69" t="s">
        <v>543</v>
      </c>
      <c r="K69">
        <v>31</v>
      </c>
      <c r="L69" t="s">
        <v>576</v>
      </c>
      <c r="M69" t="s">
        <v>806</v>
      </c>
      <c r="N69" t="s">
        <v>801</v>
      </c>
      <c r="O69" t="s">
        <v>802</v>
      </c>
      <c r="P69" t="s">
        <v>548</v>
      </c>
      <c r="Q69" t="s">
        <v>549</v>
      </c>
      <c r="R69" t="s">
        <v>560</v>
      </c>
      <c r="S69" t="s">
        <v>561</v>
      </c>
      <c r="T69" s="145">
        <v>19.5</v>
      </c>
      <c r="U69" t="s">
        <v>639</v>
      </c>
    </row>
    <row r="70" spans="1:23" x14ac:dyDescent="0.25">
      <c r="A70" t="s">
        <v>36</v>
      </c>
      <c r="B70" t="s">
        <v>579</v>
      </c>
      <c r="C70" t="s">
        <v>187</v>
      </c>
      <c r="D70" t="s">
        <v>538</v>
      </c>
      <c r="F70" t="s">
        <v>391</v>
      </c>
      <c r="G70" t="s">
        <v>799</v>
      </c>
      <c r="H70" t="s">
        <v>541</v>
      </c>
      <c r="I70" t="s">
        <v>800</v>
      </c>
      <c r="J70" t="s">
        <v>543</v>
      </c>
      <c r="K70">
        <v>31</v>
      </c>
      <c r="L70" t="s">
        <v>576</v>
      </c>
      <c r="M70" t="s">
        <v>806</v>
      </c>
      <c r="N70" t="s">
        <v>801</v>
      </c>
      <c r="O70" t="s">
        <v>802</v>
      </c>
      <c r="P70" t="s">
        <v>548</v>
      </c>
      <c r="Q70" t="s">
        <v>549</v>
      </c>
      <c r="R70" t="s">
        <v>562</v>
      </c>
      <c r="S70" t="s">
        <v>563</v>
      </c>
      <c r="T70" s="145">
        <v>1.2</v>
      </c>
      <c r="U70" t="s">
        <v>639</v>
      </c>
    </row>
    <row r="71" spans="1:23" x14ac:dyDescent="0.25">
      <c r="A71" t="s">
        <v>36</v>
      </c>
      <c r="B71" t="s">
        <v>579</v>
      </c>
      <c r="C71" t="s">
        <v>187</v>
      </c>
      <c r="D71" t="s">
        <v>538</v>
      </c>
      <c r="F71" t="s">
        <v>391</v>
      </c>
      <c r="G71" t="s">
        <v>799</v>
      </c>
      <c r="H71" t="s">
        <v>541</v>
      </c>
      <c r="I71" t="s">
        <v>800</v>
      </c>
      <c r="J71" t="s">
        <v>543</v>
      </c>
      <c r="K71">
        <v>31</v>
      </c>
      <c r="L71" t="s">
        <v>576</v>
      </c>
      <c r="M71" t="s">
        <v>806</v>
      </c>
      <c r="N71" t="s">
        <v>801</v>
      </c>
      <c r="O71" t="s">
        <v>802</v>
      </c>
      <c r="P71" t="s">
        <v>548</v>
      </c>
      <c r="Q71" t="s">
        <v>549</v>
      </c>
      <c r="R71" t="s">
        <v>564</v>
      </c>
      <c r="S71" t="s">
        <v>565</v>
      </c>
      <c r="T71" s="145">
        <v>2.2000000000000002</v>
      </c>
      <c r="U71" t="s">
        <v>639</v>
      </c>
    </row>
    <row r="72" spans="1:23" x14ac:dyDescent="0.25">
      <c r="A72" t="s">
        <v>36</v>
      </c>
      <c r="B72" t="s">
        <v>579</v>
      </c>
      <c r="C72" t="s">
        <v>187</v>
      </c>
      <c r="D72" t="s">
        <v>538</v>
      </c>
      <c r="F72" t="s">
        <v>391</v>
      </c>
      <c r="G72" t="s">
        <v>799</v>
      </c>
      <c r="H72" t="s">
        <v>541</v>
      </c>
      <c r="I72" t="s">
        <v>800</v>
      </c>
      <c r="J72" t="s">
        <v>543</v>
      </c>
      <c r="K72">
        <v>31</v>
      </c>
      <c r="L72" t="s">
        <v>576</v>
      </c>
      <c r="M72" t="s">
        <v>806</v>
      </c>
      <c r="N72" t="s">
        <v>801</v>
      </c>
      <c r="O72" t="s">
        <v>802</v>
      </c>
      <c r="P72" t="s">
        <v>548</v>
      </c>
      <c r="Q72" t="s">
        <v>549</v>
      </c>
      <c r="R72" t="s">
        <v>566</v>
      </c>
      <c r="S72" t="s">
        <v>567</v>
      </c>
      <c r="T72" s="145">
        <v>1.4</v>
      </c>
      <c r="U72" t="s">
        <v>639</v>
      </c>
    </row>
    <row r="73" spans="1:23" x14ac:dyDescent="0.25">
      <c r="A73" t="s">
        <v>36</v>
      </c>
      <c r="B73" t="s">
        <v>579</v>
      </c>
      <c r="C73" t="s">
        <v>187</v>
      </c>
      <c r="D73" t="s">
        <v>538</v>
      </c>
      <c r="F73" t="s">
        <v>391</v>
      </c>
      <c r="G73" t="s">
        <v>799</v>
      </c>
      <c r="H73" t="s">
        <v>541</v>
      </c>
      <c r="I73" t="s">
        <v>800</v>
      </c>
      <c r="J73" t="s">
        <v>543</v>
      </c>
      <c r="K73">
        <v>31</v>
      </c>
      <c r="L73" t="s">
        <v>576</v>
      </c>
      <c r="M73" t="s">
        <v>806</v>
      </c>
      <c r="N73" t="s">
        <v>801</v>
      </c>
      <c r="O73" t="s">
        <v>802</v>
      </c>
      <c r="P73" t="s">
        <v>548</v>
      </c>
      <c r="Q73" t="s">
        <v>549</v>
      </c>
      <c r="R73" t="s">
        <v>568</v>
      </c>
      <c r="S73" t="s">
        <v>569</v>
      </c>
      <c r="T73" s="145">
        <v>19.5</v>
      </c>
      <c r="U73" t="s">
        <v>639</v>
      </c>
    </row>
    <row r="74" spans="1:23" x14ac:dyDescent="0.25">
      <c r="A74" t="s">
        <v>36</v>
      </c>
      <c r="B74" t="s">
        <v>579</v>
      </c>
      <c r="C74" t="s">
        <v>187</v>
      </c>
      <c r="D74" t="s">
        <v>538</v>
      </c>
      <c r="F74" t="s">
        <v>391</v>
      </c>
      <c r="G74" t="s">
        <v>799</v>
      </c>
      <c r="H74" t="s">
        <v>541</v>
      </c>
      <c r="I74" t="s">
        <v>800</v>
      </c>
      <c r="J74" t="s">
        <v>543</v>
      </c>
      <c r="K74">
        <v>31</v>
      </c>
      <c r="L74" t="s">
        <v>576</v>
      </c>
      <c r="M74" t="s">
        <v>806</v>
      </c>
      <c r="N74" t="s">
        <v>801</v>
      </c>
      <c r="O74" t="s">
        <v>802</v>
      </c>
      <c r="P74" t="s">
        <v>548</v>
      </c>
      <c r="Q74" t="s">
        <v>549</v>
      </c>
      <c r="R74" t="s">
        <v>572</v>
      </c>
      <c r="S74" t="s">
        <v>573</v>
      </c>
      <c r="T74" s="145">
        <v>5.3</v>
      </c>
      <c r="U74" t="s">
        <v>639</v>
      </c>
    </row>
    <row r="75" spans="1:23" x14ac:dyDescent="0.25">
      <c r="A75" t="s">
        <v>36</v>
      </c>
      <c r="B75" t="s">
        <v>579</v>
      </c>
      <c r="C75" t="s">
        <v>187</v>
      </c>
      <c r="D75" t="s">
        <v>538</v>
      </c>
      <c r="F75" t="s">
        <v>391</v>
      </c>
      <c r="G75" t="s">
        <v>799</v>
      </c>
      <c r="H75" t="s">
        <v>541</v>
      </c>
      <c r="I75" t="s">
        <v>800</v>
      </c>
      <c r="J75" t="s">
        <v>543</v>
      </c>
      <c r="K75">
        <v>31</v>
      </c>
      <c r="L75" t="s">
        <v>576</v>
      </c>
      <c r="M75" t="s">
        <v>806</v>
      </c>
      <c r="N75" t="s">
        <v>801</v>
      </c>
      <c r="O75" t="s">
        <v>802</v>
      </c>
      <c r="P75" t="s">
        <v>548</v>
      </c>
      <c r="Q75" t="s">
        <v>549</v>
      </c>
      <c r="R75" t="s">
        <v>803</v>
      </c>
      <c r="S75" t="s">
        <v>804</v>
      </c>
      <c r="T75" s="145">
        <v>16.3</v>
      </c>
      <c r="U75" t="s">
        <v>639</v>
      </c>
    </row>
    <row r="76" spans="1:23" s="47" customFormat="1" x14ac:dyDescent="0.25">
      <c r="A76" s="47" t="s">
        <v>88</v>
      </c>
      <c r="B76" s="47" t="s">
        <v>581</v>
      </c>
      <c r="C76" s="47" t="s">
        <v>807</v>
      </c>
      <c r="D76" s="47" t="s">
        <v>808</v>
      </c>
      <c r="F76" s="47" t="s">
        <v>391</v>
      </c>
      <c r="G76" s="47" t="s">
        <v>799</v>
      </c>
      <c r="H76" s="47" t="s">
        <v>541</v>
      </c>
      <c r="I76" s="47" t="s">
        <v>800</v>
      </c>
      <c r="J76" s="47" t="s">
        <v>809</v>
      </c>
      <c r="K76" s="47" t="s">
        <v>799</v>
      </c>
      <c r="L76" s="47" t="s">
        <v>544</v>
      </c>
      <c r="M76" s="47" t="s">
        <v>799</v>
      </c>
      <c r="N76" s="47" t="s">
        <v>801</v>
      </c>
      <c r="O76" s="47" t="s">
        <v>802</v>
      </c>
      <c r="P76" s="47" t="s">
        <v>548</v>
      </c>
      <c r="Q76" s="47" t="s">
        <v>549</v>
      </c>
      <c r="R76" s="47" t="s">
        <v>131</v>
      </c>
      <c r="S76" s="47" t="s">
        <v>550</v>
      </c>
      <c r="T76" s="147">
        <v>50651</v>
      </c>
      <c r="U76" s="47" t="s">
        <v>810</v>
      </c>
      <c r="V76" s="47" t="s">
        <v>858</v>
      </c>
      <c r="W76" s="140">
        <f>SUM(T77:T79)/1000</f>
        <v>17.452999999999999</v>
      </c>
    </row>
    <row r="77" spans="1:23" s="47" customFormat="1" x14ac:dyDescent="0.25">
      <c r="A77" s="47" t="s">
        <v>88</v>
      </c>
      <c r="B77" s="47" t="s">
        <v>581</v>
      </c>
      <c r="C77" s="47" t="s">
        <v>807</v>
      </c>
      <c r="D77" s="47" t="s">
        <v>808</v>
      </c>
      <c r="F77" s="47" t="s">
        <v>391</v>
      </c>
      <c r="G77" s="47" t="s">
        <v>799</v>
      </c>
      <c r="H77" s="47" t="s">
        <v>541</v>
      </c>
      <c r="I77" s="47" t="s">
        <v>800</v>
      </c>
      <c r="J77" s="47" t="s">
        <v>809</v>
      </c>
      <c r="K77" s="47" t="s">
        <v>799</v>
      </c>
      <c r="L77" s="47" t="s">
        <v>544</v>
      </c>
      <c r="M77" s="47" t="s">
        <v>799</v>
      </c>
      <c r="N77" s="47" t="s">
        <v>801</v>
      </c>
      <c r="O77" s="47" t="s">
        <v>802</v>
      </c>
      <c r="P77" s="47" t="s">
        <v>548</v>
      </c>
      <c r="Q77" s="47" t="s">
        <v>549</v>
      </c>
      <c r="R77" s="47" t="s">
        <v>552</v>
      </c>
      <c r="S77" s="47" t="s">
        <v>553</v>
      </c>
      <c r="T77" s="147">
        <v>1283</v>
      </c>
      <c r="U77" s="47" t="s">
        <v>810</v>
      </c>
      <c r="V77" s="47" t="s">
        <v>859</v>
      </c>
      <c r="W77" s="140">
        <f>SUM(T80:T86)/1000</f>
        <v>33.198</v>
      </c>
    </row>
    <row r="78" spans="1:23" s="47" customFormat="1" x14ac:dyDescent="0.25">
      <c r="A78" s="47" t="s">
        <v>88</v>
      </c>
      <c r="B78" s="47" t="s">
        <v>581</v>
      </c>
      <c r="C78" s="47" t="s">
        <v>807</v>
      </c>
      <c r="D78" s="47" t="s">
        <v>808</v>
      </c>
      <c r="F78" s="47" t="s">
        <v>391</v>
      </c>
      <c r="G78" s="47" t="s">
        <v>799</v>
      </c>
      <c r="H78" s="47" t="s">
        <v>541</v>
      </c>
      <c r="I78" s="47" t="s">
        <v>800</v>
      </c>
      <c r="J78" s="47" t="s">
        <v>809</v>
      </c>
      <c r="K78" s="47" t="s">
        <v>799</v>
      </c>
      <c r="L78" s="47" t="s">
        <v>544</v>
      </c>
      <c r="M78" s="47" t="s">
        <v>799</v>
      </c>
      <c r="N78" s="47" t="s">
        <v>801</v>
      </c>
      <c r="O78" s="47" t="s">
        <v>802</v>
      </c>
      <c r="P78" s="47" t="s">
        <v>548</v>
      </c>
      <c r="Q78" s="47" t="s">
        <v>549</v>
      </c>
      <c r="R78" s="47" t="s">
        <v>554</v>
      </c>
      <c r="S78" s="47" t="s">
        <v>555</v>
      </c>
      <c r="T78" s="147">
        <v>7079</v>
      </c>
      <c r="U78" s="47" t="s">
        <v>810</v>
      </c>
      <c r="V78" s="47" t="s">
        <v>862</v>
      </c>
      <c r="W78" s="140">
        <f>SUM(T77:T86)/1000</f>
        <v>50.651000000000003</v>
      </c>
    </row>
    <row r="79" spans="1:23" s="47" customFormat="1" x14ac:dyDescent="0.25">
      <c r="A79" s="47" t="s">
        <v>88</v>
      </c>
      <c r="B79" s="47" t="s">
        <v>581</v>
      </c>
      <c r="C79" s="47" t="s">
        <v>807</v>
      </c>
      <c r="D79" s="47" t="s">
        <v>808</v>
      </c>
      <c r="F79" s="47" t="s">
        <v>391</v>
      </c>
      <c r="G79" s="47" t="s">
        <v>799</v>
      </c>
      <c r="H79" s="47" t="s">
        <v>541</v>
      </c>
      <c r="I79" s="47" t="s">
        <v>800</v>
      </c>
      <c r="J79" s="47" t="s">
        <v>809</v>
      </c>
      <c r="K79" s="47" t="s">
        <v>799</v>
      </c>
      <c r="L79" s="47" t="s">
        <v>544</v>
      </c>
      <c r="M79" s="47" t="s">
        <v>799</v>
      </c>
      <c r="N79" s="47" t="s">
        <v>801</v>
      </c>
      <c r="O79" s="47" t="s">
        <v>802</v>
      </c>
      <c r="P79" s="47" t="s">
        <v>548</v>
      </c>
      <c r="Q79" s="47" t="s">
        <v>549</v>
      </c>
      <c r="R79" s="47" t="s">
        <v>556</v>
      </c>
      <c r="S79" s="47" t="s">
        <v>557</v>
      </c>
      <c r="T79" s="147">
        <v>9091</v>
      </c>
      <c r="U79" s="47" t="s">
        <v>810</v>
      </c>
      <c r="W79" s="140"/>
    </row>
    <row r="80" spans="1:23" s="47" customFormat="1" x14ac:dyDescent="0.25">
      <c r="A80" s="47" t="s">
        <v>88</v>
      </c>
      <c r="B80" s="47" t="s">
        <v>581</v>
      </c>
      <c r="C80" s="47" t="s">
        <v>807</v>
      </c>
      <c r="D80" s="47" t="s">
        <v>808</v>
      </c>
      <c r="F80" s="47" t="s">
        <v>391</v>
      </c>
      <c r="G80" s="47" t="s">
        <v>799</v>
      </c>
      <c r="H80" s="47" t="s">
        <v>541</v>
      </c>
      <c r="I80" s="47" t="s">
        <v>800</v>
      </c>
      <c r="J80" s="47" t="s">
        <v>809</v>
      </c>
      <c r="K80" s="47" t="s">
        <v>799</v>
      </c>
      <c r="L80" s="47" t="s">
        <v>544</v>
      </c>
      <c r="M80" s="47" t="s">
        <v>799</v>
      </c>
      <c r="N80" s="47" t="s">
        <v>801</v>
      </c>
      <c r="O80" s="47" t="s">
        <v>802</v>
      </c>
      <c r="P80" s="47" t="s">
        <v>548</v>
      </c>
      <c r="Q80" s="47" t="s">
        <v>549</v>
      </c>
      <c r="R80" s="47" t="s">
        <v>558</v>
      </c>
      <c r="S80" s="47" t="s">
        <v>559</v>
      </c>
      <c r="T80" s="147">
        <v>6044</v>
      </c>
      <c r="U80" s="47" t="s">
        <v>810</v>
      </c>
      <c r="W80" s="140"/>
    </row>
    <row r="81" spans="1:23" s="47" customFormat="1" x14ac:dyDescent="0.25">
      <c r="A81" s="47" t="s">
        <v>88</v>
      </c>
      <c r="B81" s="47" t="s">
        <v>581</v>
      </c>
      <c r="C81" s="47" t="s">
        <v>807</v>
      </c>
      <c r="D81" s="47" t="s">
        <v>808</v>
      </c>
      <c r="F81" s="47" t="s">
        <v>391</v>
      </c>
      <c r="G81" s="47" t="s">
        <v>799</v>
      </c>
      <c r="H81" s="47" t="s">
        <v>541</v>
      </c>
      <c r="I81" s="47" t="s">
        <v>800</v>
      </c>
      <c r="J81" s="47" t="s">
        <v>809</v>
      </c>
      <c r="K81" s="47" t="s">
        <v>799</v>
      </c>
      <c r="L81" s="47" t="s">
        <v>544</v>
      </c>
      <c r="M81" s="47" t="s">
        <v>799</v>
      </c>
      <c r="N81" s="47" t="s">
        <v>801</v>
      </c>
      <c r="O81" s="47" t="s">
        <v>802</v>
      </c>
      <c r="P81" s="47" t="s">
        <v>548</v>
      </c>
      <c r="Q81" s="47" t="s">
        <v>549</v>
      </c>
      <c r="R81" s="47" t="s">
        <v>560</v>
      </c>
      <c r="S81" s="47" t="s">
        <v>561</v>
      </c>
      <c r="T81" s="147">
        <v>6271</v>
      </c>
      <c r="U81" s="47" t="s">
        <v>810</v>
      </c>
      <c r="W81" s="140"/>
    </row>
    <row r="82" spans="1:23" s="47" customFormat="1" x14ac:dyDescent="0.25">
      <c r="A82" s="47" t="s">
        <v>88</v>
      </c>
      <c r="B82" s="47" t="s">
        <v>581</v>
      </c>
      <c r="C82" s="47" t="s">
        <v>807</v>
      </c>
      <c r="D82" s="47" t="s">
        <v>808</v>
      </c>
      <c r="F82" s="47" t="s">
        <v>391</v>
      </c>
      <c r="G82" s="47" t="s">
        <v>799</v>
      </c>
      <c r="H82" s="47" t="s">
        <v>541</v>
      </c>
      <c r="I82" s="47" t="s">
        <v>800</v>
      </c>
      <c r="J82" s="47" t="s">
        <v>809</v>
      </c>
      <c r="K82" s="47" t="s">
        <v>799</v>
      </c>
      <c r="L82" s="47" t="s">
        <v>544</v>
      </c>
      <c r="M82" s="47" t="s">
        <v>799</v>
      </c>
      <c r="N82" s="47" t="s">
        <v>801</v>
      </c>
      <c r="O82" s="47" t="s">
        <v>802</v>
      </c>
      <c r="P82" s="47" t="s">
        <v>548</v>
      </c>
      <c r="Q82" s="47" t="s">
        <v>549</v>
      </c>
      <c r="R82" s="47" t="s">
        <v>562</v>
      </c>
      <c r="S82" s="47" t="s">
        <v>563</v>
      </c>
      <c r="T82" s="147">
        <v>4555</v>
      </c>
      <c r="U82" s="47" t="s">
        <v>810</v>
      </c>
      <c r="W82" s="140"/>
    </row>
    <row r="83" spans="1:23" s="47" customFormat="1" x14ac:dyDescent="0.25">
      <c r="A83" s="47" t="s">
        <v>88</v>
      </c>
      <c r="B83" s="47" t="s">
        <v>581</v>
      </c>
      <c r="C83" s="47" t="s">
        <v>807</v>
      </c>
      <c r="D83" s="47" t="s">
        <v>808</v>
      </c>
      <c r="F83" s="47" t="s">
        <v>391</v>
      </c>
      <c r="G83" s="47" t="s">
        <v>799</v>
      </c>
      <c r="H83" s="47" t="s">
        <v>541</v>
      </c>
      <c r="I83" s="47" t="s">
        <v>800</v>
      </c>
      <c r="J83" s="47" t="s">
        <v>809</v>
      </c>
      <c r="K83" s="47" t="s">
        <v>799</v>
      </c>
      <c r="L83" s="47" t="s">
        <v>544</v>
      </c>
      <c r="M83" s="47" t="s">
        <v>799</v>
      </c>
      <c r="N83" s="47" t="s">
        <v>801</v>
      </c>
      <c r="O83" s="47" t="s">
        <v>802</v>
      </c>
      <c r="P83" s="47" t="s">
        <v>548</v>
      </c>
      <c r="Q83" s="47" t="s">
        <v>549</v>
      </c>
      <c r="R83" s="47" t="s">
        <v>564</v>
      </c>
      <c r="S83" s="47" t="s">
        <v>565</v>
      </c>
      <c r="T83" s="147">
        <v>5127</v>
      </c>
      <c r="U83" s="47" t="s">
        <v>810</v>
      </c>
      <c r="W83" s="140"/>
    </row>
    <row r="84" spans="1:23" s="47" customFormat="1" x14ac:dyDescent="0.25">
      <c r="A84" s="47" t="s">
        <v>88</v>
      </c>
      <c r="B84" s="47" t="s">
        <v>581</v>
      </c>
      <c r="C84" s="47" t="s">
        <v>807</v>
      </c>
      <c r="D84" s="47" t="s">
        <v>808</v>
      </c>
      <c r="F84" s="47" t="s">
        <v>391</v>
      </c>
      <c r="G84" s="47" t="s">
        <v>799</v>
      </c>
      <c r="H84" s="47" t="s">
        <v>541</v>
      </c>
      <c r="I84" s="47" t="s">
        <v>800</v>
      </c>
      <c r="J84" s="47" t="s">
        <v>809</v>
      </c>
      <c r="K84" s="47" t="s">
        <v>799</v>
      </c>
      <c r="L84" s="47" t="s">
        <v>544</v>
      </c>
      <c r="M84" s="47" t="s">
        <v>799</v>
      </c>
      <c r="N84" s="47" t="s">
        <v>801</v>
      </c>
      <c r="O84" s="47" t="s">
        <v>802</v>
      </c>
      <c r="P84" s="47" t="s">
        <v>548</v>
      </c>
      <c r="Q84" s="47" t="s">
        <v>549</v>
      </c>
      <c r="R84" s="47" t="s">
        <v>566</v>
      </c>
      <c r="S84" s="47" t="s">
        <v>567</v>
      </c>
      <c r="T84" s="147">
        <v>3404</v>
      </c>
      <c r="U84" s="47" t="s">
        <v>810</v>
      </c>
      <c r="W84" s="140"/>
    </row>
    <row r="85" spans="1:23" s="47" customFormat="1" x14ac:dyDescent="0.25">
      <c r="A85" s="47" t="s">
        <v>88</v>
      </c>
      <c r="B85" s="47" t="s">
        <v>581</v>
      </c>
      <c r="C85" s="47" t="s">
        <v>807</v>
      </c>
      <c r="D85" s="47" t="s">
        <v>808</v>
      </c>
      <c r="F85" s="47" t="s">
        <v>391</v>
      </c>
      <c r="G85" s="47" t="s">
        <v>799</v>
      </c>
      <c r="H85" s="47" t="s">
        <v>541</v>
      </c>
      <c r="I85" s="47" t="s">
        <v>800</v>
      </c>
      <c r="J85" s="47" t="s">
        <v>809</v>
      </c>
      <c r="K85" s="47" t="s">
        <v>799</v>
      </c>
      <c r="L85" s="47" t="s">
        <v>544</v>
      </c>
      <c r="M85" s="47" t="s">
        <v>799</v>
      </c>
      <c r="N85" s="47" t="s">
        <v>801</v>
      </c>
      <c r="O85" s="47" t="s">
        <v>802</v>
      </c>
      <c r="P85" s="47" t="s">
        <v>548</v>
      </c>
      <c r="Q85" s="47" t="s">
        <v>549</v>
      </c>
      <c r="R85" s="47" t="s">
        <v>568</v>
      </c>
      <c r="S85" s="47" t="s">
        <v>569</v>
      </c>
      <c r="T85" s="147">
        <v>4903</v>
      </c>
      <c r="U85" s="47" t="s">
        <v>810</v>
      </c>
      <c r="W85" s="140"/>
    </row>
    <row r="86" spans="1:23" s="47" customFormat="1" x14ac:dyDescent="0.25">
      <c r="A86" s="47" t="s">
        <v>88</v>
      </c>
      <c r="B86" s="47" t="s">
        <v>581</v>
      </c>
      <c r="C86" s="47" t="s">
        <v>807</v>
      </c>
      <c r="D86" s="47" t="s">
        <v>808</v>
      </c>
      <c r="F86" s="47" t="s">
        <v>391</v>
      </c>
      <c r="G86" s="47" t="s">
        <v>799</v>
      </c>
      <c r="H86" s="47" t="s">
        <v>541</v>
      </c>
      <c r="I86" s="47" t="s">
        <v>800</v>
      </c>
      <c r="J86" s="47" t="s">
        <v>809</v>
      </c>
      <c r="K86" s="47" t="s">
        <v>799</v>
      </c>
      <c r="L86" s="47" t="s">
        <v>544</v>
      </c>
      <c r="M86" s="47" t="s">
        <v>799</v>
      </c>
      <c r="N86" s="47" t="s">
        <v>801</v>
      </c>
      <c r="O86" s="47" t="s">
        <v>802</v>
      </c>
      <c r="P86" s="47" t="s">
        <v>548</v>
      </c>
      <c r="Q86" s="47" t="s">
        <v>549</v>
      </c>
      <c r="R86" s="47" t="s">
        <v>570</v>
      </c>
      <c r="S86" s="47" t="s">
        <v>571</v>
      </c>
      <c r="T86" s="147">
        <v>2894</v>
      </c>
      <c r="U86" s="47" t="s">
        <v>810</v>
      </c>
      <c r="W86" s="140"/>
    </row>
    <row r="87" spans="1:23" x14ac:dyDescent="0.25">
      <c r="A87" t="s">
        <v>88</v>
      </c>
      <c r="B87" t="s">
        <v>581</v>
      </c>
      <c r="C87" t="s">
        <v>807</v>
      </c>
      <c r="D87" t="s">
        <v>808</v>
      </c>
      <c r="F87" t="s">
        <v>391</v>
      </c>
      <c r="G87" t="s">
        <v>799</v>
      </c>
      <c r="H87" t="s">
        <v>541</v>
      </c>
      <c r="I87" t="s">
        <v>800</v>
      </c>
      <c r="J87" t="s">
        <v>809</v>
      </c>
      <c r="K87" t="s">
        <v>799</v>
      </c>
      <c r="L87" t="s">
        <v>574</v>
      </c>
      <c r="M87" t="s">
        <v>805</v>
      </c>
      <c r="N87" t="s">
        <v>801</v>
      </c>
      <c r="O87" t="s">
        <v>802</v>
      </c>
      <c r="P87" t="s">
        <v>548</v>
      </c>
      <c r="Q87" t="s">
        <v>549</v>
      </c>
      <c r="R87" t="s">
        <v>131</v>
      </c>
      <c r="S87" t="s">
        <v>550</v>
      </c>
      <c r="T87" s="145">
        <v>25322</v>
      </c>
      <c r="U87" t="s">
        <v>810</v>
      </c>
    </row>
    <row r="88" spans="1:23" x14ac:dyDescent="0.25">
      <c r="A88" t="s">
        <v>88</v>
      </c>
      <c r="B88" t="s">
        <v>581</v>
      </c>
      <c r="C88" t="s">
        <v>807</v>
      </c>
      <c r="D88" t="s">
        <v>808</v>
      </c>
      <c r="F88" t="s">
        <v>391</v>
      </c>
      <c r="G88" t="s">
        <v>799</v>
      </c>
      <c r="H88" t="s">
        <v>541</v>
      </c>
      <c r="I88" t="s">
        <v>800</v>
      </c>
      <c r="J88" t="s">
        <v>809</v>
      </c>
      <c r="K88" t="s">
        <v>799</v>
      </c>
      <c r="L88" t="s">
        <v>574</v>
      </c>
      <c r="M88" t="s">
        <v>805</v>
      </c>
      <c r="N88" t="s">
        <v>801</v>
      </c>
      <c r="O88" t="s">
        <v>802</v>
      </c>
      <c r="P88" t="s">
        <v>548</v>
      </c>
      <c r="Q88" t="s">
        <v>549</v>
      </c>
      <c r="R88" t="s">
        <v>552</v>
      </c>
      <c r="S88" t="s">
        <v>553</v>
      </c>
      <c r="T88" s="145">
        <v>0.84499999999999997</v>
      </c>
      <c r="U88" t="s">
        <v>810</v>
      </c>
    </row>
    <row r="89" spans="1:23" x14ac:dyDescent="0.25">
      <c r="A89" t="s">
        <v>88</v>
      </c>
      <c r="B89" t="s">
        <v>581</v>
      </c>
      <c r="C89" t="s">
        <v>807</v>
      </c>
      <c r="D89" t="s">
        <v>808</v>
      </c>
      <c r="F89" t="s">
        <v>391</v>
      </c>
      <c r="G89" t="s">
        <v>799</v>
      </c>
      <c r="H89" t="s">
        <v>541</v>
      </c>
      <c r="I89" t="s">
        <v>800</v>
      </c>
      <c r="J89" t="s">
        <v>809</v>
      </c>
      <c r="K89" t="s">
        <v>799</v>
      </c>
      <c r="L89" t="s">
        <v>574</v>
      </c>
      <c r="M89" t="s">
        <v>805</v>
      </c>
      <c r="N89" t="s">
        <v>801</v>
      </c>
      <c r="O89" t="s">
        <v>802</v>
      </c>
      <c r="P89" t="s">
        <v>548</v>
      </c>
      <c r="Q89" t="s">
        <v>549</v>
      </c>
      <c r="R89" t="s">
        <v>554</v>
      </c>
      <c r="S89" t="s">
        <v>555</v>
      </c>
      <c r="T89" s="145">
        <v>3389</v>
      </c>
      <c r="U89" t="s">
        <v>810</v>
      </c>
    </row>
    <row r="90" spans="1:23" x14ac:dyDescent="0.25">
      <c r="A90" t="s">
        <v>88</v>
      </c>
      <c r="B90" t="s">
        <v>581</v>
      </c>
      <c r="C90" t="s">
        <v>807</v>
      </c>
      <c r="D90" t="s">
        <v>808</v>
      </c>
      <c r="F90" t="s">
        <v>391</v>
      </c>
      <c r="G90" t="s">
        <v>799</v>
      </c>
      <c r="H90" t="s">
        <v>541</v>
      </c>
      <c r="I90" t="s">
        <v>800</v>
      </c>
      <c r="J90" t="s">
        <v>809</v>
      </c>
      <c r="K90" t="s">
        <v>799</v>
      </c>
      <c r="L90" t="s">
        <v>574</v>
      </c>
      <c r="M90" t="s">
        <v>805</v>
      </c>
      <c r="N90" t="s">
        <v>801</v>
      </c>
      <c r="O90" t="s">
        <v>802</v>
      </c>
      <c r="P90" t="s">
        <v>548</v>
      </c>
      <c r="Q90" t="s">
        <v>549</v>
      </c>
      <c r="R90" t="s">
        <v>556</v>
      </c>
      <c r="S90" t="s">
        <v>557</v>
      </c>
      <c r="T90" s="145">
        <v>3984</v>
      </c>
      <c r="U90" t="s">
        <v>810</v>
      </c>
    </row>
    <row r="91" spans="1:23" x14ac:dyDescent="0.25">
      <c r="A91" t="s">
        <v>88</v>
      </c>
      <c r="B91" t="s">
        <v>581</v>
      </c>
      <c r="C91" t="s">
        <v>807</v>
      </c>
      <c r="D91" t="s">
        <v>808</v>
      </c>
      <c r="F91" t="s">
        <v>391</v>
      </c>
      <c r="G91" t="s">
        <v>799</v>
      </c>
      <c r="H91" t="s">
        <v>541</v>
      </c>
      <c r="I91" t="s">
        <v>800</v>
      </c>
      <c r="J91" t="s">
        <v>809</v>
      </c>
      <c r="K91" t="s">
        <v>799</v>
      </c>
      <c r="L91" t="s">
        <v>574</v>
      </c>
      <c r="M91" t="s">
        <v>805</v>
      </c>
      <c r="N91" t="s">
        <v>801</v>
      </c>
      <c r="O91" t="s">
        <v>802</v>
      </c>
      <c r="P91" t="s">
        <v>548</v>
      </c>
      <c r="Q91" t="s">
        <v>549</v>
      </c>
      <c r="R91" t="s">
        <v>558</v>
      </c>
      <c r="S91" t="s">
        <v>559</v>
      </c>
      <c r="T91" s="145">
        <v>2965</v>
      </c>
      <c r="U91" t="s">
        <v>810</v>
      </c>
    </row>
    <row r="92" spans="1:23" x14ac:dyDescent="0.25">
      <c r="A92" t="s">
        <v>88</v>
      </c>
      <c r="B92" t="s">
        <v>581</v>
      </c>
      <c r="C92" t="s">
        <v>807</v>
      </c>
      <c r="D92" t="s">
        <v>808</v>
      </c>
      <c r="F92" t="s">
        <v>391</v>
      </c>
      <c r="G92" t="s">
        <v>799</v>
      </c>
      <c r="H92" t="s">
        <v>541</v>
      </c>
      <c r="I92" t="s">
        <v>800</v>
      </c>
      <c r="J92" t="s">
        <v>809</v>
      </c>
      <c r="K92" t="s">
        <v>799</v>
      </c>
      <c r="L92" t="s">
        <v>574</v>
      </c>
      <c r="M92" t="s">
        <v>805</v>
      </c>
      <c r="N92" t="s">
        <v>801</v>
      </c>
      <c r="O92" t="s">
        <v>802</v>
      </c>
      <c r="P92" t="s">
        <v>548</v>
      </c>
      <c r="Q92" t="s">
        <v>549</v>
      </c>
      <c r="R92" t="s">
        <v>560</v>
      </c>
      <c r="S92" t="s">
        <v>561</v>
      </c>
      <c r="T92" s="145">
        <v>2543</v>
      </c>
      <c r="U92" t="s">
        <v>810</v>
      </c>
    </row>
    <row r="93" spans="1:23" x14ac:dyDescent="0.25">
      <c r="A93" t="s">
        <v>88</v>
      </c>
      <c r="B93" t="s">
        <v>581</v>
      </c>
      <c r="C93" t="s">
        <v>807</v>
      </c>
      <c r="D93" t="s">
        <v>808</v>
      </c>
      <c r="F93" t="s">
        <v>391</v>
      </c>
      <c r="G93" t="s">
        <v>799</v>
      </c>
      <c r="H93" t="s">
        <v>541</v>
      </c>
      <c r="I93" t="s">
        <v>800</v>
      </c>
      <c r="J93" t="s">
        <v>809</v>
      </c>
      <c r="K93" t="s">
        <v>799</v>
      </c>
      <c r="L93" t="s">
        <v>574</v>
      </c>
      <c r="M93" t="s">
        <v>805</v>
      </c>
      <c r="N93" t="s">
        <v>801</v>
      </c>
      <c r="O93" t="s">
        <v>802</v>
      </c>
      <c r="P93" t="s">
        <v>548</v>
      </c>
      <c r="Q93" t="s">
        <v>549</v>
      </c>
      <c r="R93" t="s">
        <v>562</v>
      </c>
      <c r="S93" t="s">
        <v>563</v>
      </c>
      <c r="T93" s="145">
        <v>2429</v>
      </c>
      <c r="U93" t="s">
        <v>810</v>
      </c>
    </row>
    <row r="94" spans="1:23" x14ac:dyDescent="0.25">
      <c r="A94" t="s">
        <v>88</v>
      </c>
      <c r="B94" t="s">
        <v>581</v>
      </c>
      <c r="C94" t="s">
        <v>807</v>
      </c>
      <c r="D94" t="s">
        <v>808</v>
      </c>
      <c r="F94" t="s">
        <v>391</v>
      </c>
      <c r="G94" t="s">
        <v>799</v>
      </c>
      <c r="H94" t="s">
        <v>541</v>
      </c>
      <c r="I94" t="s">
        <v>800</v>
      </c>
      <c r="J94" t="s">
        <v>809</v>
      </c>
      <c r="K94" t="s">
        <v>799</v>
      </c>
      <c r="L94" t="s">
        <v>574</v>
      </c>
      <c r="M94" t="s">
        <v>805</v>
      </c>
      <c r="N94" t="s">
        <v>801</v>
      </c>
      <c r="O94" t="s">
        <v>802</v>
      </c>
      <c r="P94" t="s">
        <v>548</v>
      </c>
      <c r="Q94" t="s">
        <v>549</v>
      </c>
      <c r="R94" t="s">
        <v>564</v>
      </c>
      <c r="S94" t="s">
        <v>565</v>
      </c>
      <c r="T94" s="145">
        <v>2282</v>
      </c>
      <c r="U94" t="s">
        <v>810</v>
      </c>
    </row>
    <row r="95" spans="1:23" x14ac:dyDescent="0.25">
      <c r="A95" t="s">
        <v>88</v>
      </c>
      <c r="B95" t="s">
        <v>581</v>
      </c>
      <c r="C95" t="s">
        <v>807</v>
      </c>
      <c r="D95" t="s">
        <v>808</v>
      </c>
      <c r="F95" t="s">
        <v>391</v>
      </c>
      <c r="G95" t="s">
        <v>799</v>
      </c>
      <c r="H95" t="s">
        <v>541</v>
      </c>
      <c r="I95" t="s">
        <v>800</v>
      </c>
      <c r="J95" t="s">
        <v>809</v>
      </c>
      <c r="K95" t="s">
        <v>799</v>
      </c>
      <c r="L95" t="s">
        <v>574</v>
      </c>
      <c r="M95" t="s">
        <v>805</v>
      </c>
      <c r="N95" t="s">
        <v>801</v>
      </c>
      <c r="O95" t="s">
        <v>802</v>
      </c>
      <c r="P95" t="s">
        <v>548</v>
      </c>
      <c r="Q95" t="s">
        <v>549</v>
      </c>
      <c r="R95" t="s">
        <v>566</v>
      </c>
      <c r="S95" t="s">
        <v>567</v>
      </c>
      <c r="T95" s="145">
        <v>1968</v>
      </c>
      <c r="U95" t="s">
        <v>810</v>
      </c>
    </row>
    <row r="96" spans="1:23" x14ac:dyDescent="0.25">
      <c r="A96" t="s">
        <v>88</v>
      </c>
      <c r="B96" t="s">
        <v>581</v>
      </c>
      <c r="C96" t="s">
        <v>807</v>
      </c>
      <c r="D96" t="s">
        <v>808</v>
      </c>
      <c r="F96" t="s">
        <v>391</v>
      </c>
      <c r="G96" t="s">
        <v>799</v>
      </c>
      <c r="H96" t="s">
        <v>541</v>
      </c>
      <c r="I96" t="s">
        <v>800</v>
      </c>
      <c r="J96" t="s">
        <v>809</v>
      </c>
      <c r="K96" t="s">
        <v>799</v>
      </c>
      <c r="L96" t="s">
        <v>574</v>
      </c>
      <c r="M96" t="s">
        <v>805</v>
      </c>
      <c r="N96" t="s">
        <v>801</v>
      </c>
      <c r="O96" t="s">
        <v>802</v>
      </c>
      <c r="P96" t="s">
        <v>548</v>
      </c>
      <c r="Q96" t="s">
        <v>549</v>
      </c>
      <c r="R96" t="s">
        <v>568</v>
      </c>
      <c r="S96" t="s">
        <v>569</v>
      </c>
      <c r="T96" s="145">
        <v>2044</v>
      </c>
      <c r="U96" t="s">
        <v>810</v>
      </c>
    </row>
    <row r="97" spans="1:21" x14ac:dyDescent="0.25">
      <c r="A97" t="s">
        <v>88</v>
      </c>
      <c r="B97" t="s">
        <v>581</v>
      </c>
      <c r="C97" t="s">
        <v>807</v>
      </c>
      <c r="D97" t="s">
        <v>808</v>
      </c>
      <c r="F97" t="s">
        <v>391</v>
      </c>
      <c r="G97" t="s">
        <v>799</v>
      </c>
      <c r="H97" t="s">
        <v>541</v>
      </c>
      <c r="I97" t="s">
        <v>800</v>
      </c>
      <c r="J97" t="s">
        <v>809</v>
      </c>
      <c r="K97" t="s">
        <v>799</v>
      </c>
      <c r="L97" t="s">
        <v>574</v>
      </c>
      <c r="M97" t="s">
        <v>805</v>
      </c>
      <c r="N97" t="s">
        <v>801</v>
      </c>
      <c r="O97" t="s">
        <v>802</v>
      </c>
      <c r="P97" t="s">
        <v>548</v>
      </c>
      <c r="Q97" t="s">
        <v>549</v>
      </c>
      <c r="R97" t="s">
        <v>570</v>
      </c>
      <c r="S97" t="s">
        <v>571</v>
      </c>
      <c r="T97" s="145">
        <v>2873</v>
      </c>
      <c r="U97" t="s">
        <v>810</v>
      </c>
    </row>
    <row r="98" spans="1:21" x14ac:dyDescent="0.25">
      <c r="A98" t="s">
        <v>88</v>
      </c>
      <c r="B98" t="s">
        <v>581</v>
      </c>
      <c r="C98" t="s">
        <v>807</v>
      </c>
      <c r="D98" t="s">
        <v>808</v>
      </c>
      <c r="F98" t="s">
        <v>391</v>
      </c>
      <c r="G98" t="s">
        <v>799</v>
      </c>
      <c r="H98" t="s">
        <v>541</v>
      </c>
      <c r="I98" t="s">
        <v>800</v>
      </c>
      <c r="J98" t="s">
        <v>809</v>
      </c>
      <c r="K98" t="s">
        <v>799</v>
      </c>
      <c r="L98" t="s">
        <v>576</v>
      </c>
      <c r="M98" t="s">
        <v>806</v>
      </c>
      <c r="N98" t="s">
        <v>801</v>
      </c>
      <c r="O98" t="s">
        <v>802</v>
      </c>
      <c r="P98" t="s">
        <v>548</v>
      </c>
      <c r="Q98" t="s">
        <v>549</v>
      </c>
      <c r="R98" t="s">
        <v>131</v>
      </c>
      <c r="S98" t="s">
        <v>550</v>
      </c>
      <c r="T98" s="145">
        <v>25329</v>
      </c>
      <c r="U98" t="s">
        <v>810</v>
      </c>
    </row>
    <row r="99" spans="1:21" x14ac:dyDescent="0.25">
      <c r="A99" t="s">
        <v>88</v>
      </c>
      <c r="B99" t="s">
        <v>581</v>
      </c>
      <c r="C99" t="s">
        <v>807</v>
      </c>
      <c r="D99" t="s">
        <v>808</v>
      </c>
      <c r="F99" t="s">
        <v>391</v>
      </c>
      <c r="G99" t="s">
        <v>799</v>
      </c>
      <c r="H99" t="s">
        <v>541</v>
      </c>
      <c r="I99" t="s">
        <v>800</v>
      </c>
      <c r="J99" t="s">
        <v>809</v>
      </c>
      <c r="K99" t="s">
        <v>799</v>
      </c>
      <c r="L99" t="s">
        <v>576</v>
      </c>
      <c r="M99" t="s">
        <v>806</v>
      </c>
      <c r="N99" t="s">
        <v>801</v>
      </c>
      <c r="O99" t="s">
        <v>802</v>
      </c>
      <c r="P99" t="s">
        <v>548</v>
      </c>
      <c r="Q99" t="s">
        <v>549</v>
      </c>
      <c r="R99" t="s">
        <v>552</v>
      </c>
      <c r="S99" t="s">
        <v>553</v>
      </c>
      <c r="T99" s="145">
        <v>0.438</v>
      </c>
      <c r="U99" t="s">
        <v>810</v>
      </c>
    </row>
    <row r="100" spans="1:21" x14ac:dyDescent="0.25">
      <c r="A100" t="s">
        <v>88</v>
      </c>
      <c r="B100" t="s">
        <v>581</v>
      </c>
      <c r="C100" t="s">
        <v>807</v>
      </c>
      <c r="D100" t="s">
        <v>808</v>
      </c>
      <c r="F100" t="s">
        <v>391</v>
      </c>
      <c r="G100" t="s">
        <v>799</v>
      </c>
      <c r="H100" t="s">
        <v>541</v>
      </c>
      <c r="I100" t="s">
        <v>800</v>
      </c>
      <c r="J100" t="s">
        <v>809</v>
      </c>
      <c r="K100" t="s">
        <v>799</v>
      </c>
      <c r="L100" t="s">
        <v>576</v>
      </c>
      <c r="M100" t="s">
        <v>806</v>
      </c>
      <c r="N100" t="s">
        <v>801</v>
      </c>
      <c r="O100" t="s">
        <v>802</v>
      </c>
      <c r="P100" t="s">
        <v>548</v>
      </c>
      <c r="Q100" t="s">
        <v>549</v>
      </c>
      <c r="R100" t="s">
        <v>554</v>
      </c>
      <c r="S100" t="s">
        <v>555</v>
      </c>
      <c r="T100" s="145">
        <v>3.69</v>
      </c>
      <c r="U100" t="s">
        <v>810</v>
      </c>
    </row>
    <row r="101" spans="1:21" x14ac:dyDescent="0.25">
      <c r="A101" t="s">
        <v>88</v>
      </c>
      <c r="B101" t="s">
        <v>581</v>
      </c>
      <c r="C101" t="s">
        <v>807</v>
      </c>
      <c r="D101" t="s">
        <v>808</v>
      </c>
      <c r="F101" t="s">
        <v>391</v>
      </c>
      <c r="G101" t="s">
        <v>799</v>
      </c>
      <c r="H101" t="s">
        <v>541</v>
      </c>
      <c r="I101" t="s">
        <v>800</v>
      </c>
      <c r="J101" t="s">
        <v>809</v>
      </c>
      <c r="K101" t="s">
        <v>799</v>
      </c>
      <c r="L101" t="s">
        <v>576</v>
      </c>
      <c r="M101" t="s">
        <v>806</v>
      </c>
      <c r="N101" t="s">
        <v>801</v>
      </c>
      <c r="O101" t="s">
        <v>802</v>
      </c>
      <c r="P101" t="s">
        <v>548</v>
      </c>
      <c r="Q101" t="s">
        <v>549</v>
      </c>
      <c r="R101" t="s">
        <v>556</v>
      </c>
      <c r="S101" t="s">
        <v>557</v>
      </c>
      <c r="T101" s="145">
        <v>5107</v>
      </c>
      <c r="U101" t="s">
        <v>810</v>
      </c>
    </row>
    <row r="102" spans="1:21" x14ac:dyDescent="0.25">
      <c r="A102" t="s">
        <v>88</v>
      </c>
      <c r="B102" t="s">
        <v>581</v>
      </c>
      <c r="C102" t="s">
        <v>807</v>
      </c>
      <c r="D102" t="s">
        <v>808</v>
      </c>
      <c r="F102" t="s">
        <v>391</v>
      </c>
      <c r="G102" t="s">
        <v>799</v>
      </c>
      <c r="H102" t="s">
        <v>541</v>
      </c>
      <c r="I102" t="s">
        <v>800</v>
      </c>
      <c r="J102" t="s">
        <v>809</v>
      </c>
      <c r="K102" t="s">
        <v>799</v>
      </c>
      <c r="L102" t="s">
        <v>576</v>
      </c>
      <c r="M102" t="s">
        <v>806</v>
      </c>
      <c r="N102" t="s">
        <v>801</v>
      </c>
      <c r="O102" t="s">
        <v>802</v>
      </c>
      <c r="P102" t="s">
        <v>548</v>
      </c>
      <c r="Q102" t="s">
        <v>549</v>
      </c>
      <c r="R102" t="s">
        <v>558</v>
      </c>
      <c r="S102" t="s">
        <v>559</v>
      </c>
      <c r="T102" s="145">
        <v>3079</v>
      </c>
      <c r="U102" t="s">
        <v>810</v>
      </c>
    </row>
    <row r="103" spans="1:21" x14ac:dyDescent="0.25">
      <c r="A103" t="s">
        <v>88</v>
      </c>
      <c r="B103" t="s">
        <v>581</v>
      </c>
      <c r="C103" t="s">
        <v>807</v>
      </c>
      <c r="D103" t="s">
        <v>808</v>
      </c>
      <c r="F103" t="s">
        <v>391</v>
      </c>
      <c r="G103" t="s">
        <v>799</v>
      </c>
      <c r="H103" t="s">
        <v>541</v>
      </c>
      <c r="I103" t="s">
        <v>800</v>
      </c>
      <c r="J103" t="s">
        <v>809</v>
      </c>
      <c r="K103" t="s">
        <v>799</v>
      </c>
      <c r="L103" t="s">
        <v>576</v>
      </c>
      <c r="M103" t="s">
        <v>806</v>
      </c>
      <c r="N103" t="s">
        <v>801</v>
      </c>
      <c r="O103" t="s">
        <v>802</v>
      </c>
      <c r="P103" t="s">
        <v>548</v>
      </c>
      <c r="Q103" t="s">
        <v>549</v>
      </c>
      <c r="R103" t="s">
        <v>560</v>
      </c>
      <c r="S103" t="s">
        <v>561</v>
      </c>
      <c r="T103" s="145">
        <v>3728</v>
      </c>
      <c r="U103" t="s">
        <v>810</v>
      </c>
    </row>
    <row r="104" spans="1:21" x14ac:dyDescent="0.25">
      <c r="A104" t="s">
        <v>88</v>
      </c>
      <c r="B104" t="s">
        <v>581</v>
      </c>
      <c r="C104" t="s">
        <v>807</v>
      </c>
      <c r="D104" t="s">
        <v>808</v>
      </c>
      <c r="F104" t="s">
        <v>391</v>
      </c>
      <c r="G104" t="s">
        <v>799</v>
      </c>
      <c r="H104" t="s">
        <v>541</v>
      </c>
      <c r="I104" t="s">
        <v>800</v>
      </c>
      <c r="J104" t="s">
        <v>809</v>
      </c>
      <c r="K104" t="s">
        <v>799</v>
      </c>
      <c r="L104" t="s">
        <v>576</v>
      </c>
      <c r="M104" t="s">
        <v>806</v>
      </c>
      <c r="N104" t="s">
        <v>801</v>
      </c>
      <c r="O104" t="s">
        <v>802</v>
      </c>
      <c r="P104" t="s">
        <v>548</v>
      </c>
      <c r="Q104" t="s">
        <v>549</v>
      </c>
      <c r="R104" t="s">
        <v>562</v>
      </c>
      <c r="S104" t="s">
        <v>563</v>
      </c>
      <c r="T104" s="145">
        <v>2126</v>
      </c>
      <c r="U104" t="s">
        <v>810</v>
      </c>
    </row>
    <row r="105" spans="1:21" x14ac:dyDescent="0.25">
      <c r="A105" t="s">
        <v>88</v>
      </c>
      <c r="B105" t="s">
        <v>581</v>
      </c>
      <c r="C105" t="s">
        <v>807</v>
      </c>
      <c r="D105" t="s">
        <v>808</v>
      </c>
      <c r="F105" t="s">
        <v>391</v>
      </c>
      <c r="G105" t="s">
        <v>799</v>
      </c>
      <c r="H105" t="s">
        <v>541</v>
      </c>
      <c r="I105" t="s">
        <v>800</v>
      </c>
      <c r="J105" t="s">
        <v>809</v>
      </c>
      <c r="K105" t="s">
        <v>799</v>
      </c>
      <c r="L105" t="s">
        <v>576</v>
      </c>
      <c r="M105" t="s">
        <v>806</v>
      </c>
      <c r="N105" t="s">
        <v>801</v>
      </c>
      <c r="O105" t="s">
        <v>802</v>
      </c>
      <c r="P105" t="s">
        <v>548</v>
      </c>
      <c r="Q105" t="s">
        <v>549</v>
      </c>
      <c r="R105" t="s">
        <v>564</v>
      </c>
      <c r="S105" t="s">
        <v>565</v>
      </c>
      <c r="T105" s="145">
        <v>2845</v>
      </c>
      <c r="U105" t="s">
        <v>810</v>
      </c>
    </row>
    <row r="106" spans="1:21" x14ac:dyDescent="0.25">
      <c r="A106" t="s">
        <v>88</v>
      </c>
      <c r="B106" t="s">
        <v>581</v>
      </c>
      <c r="C106" t="s">
        <v>807</v>
      </c>
      <c r="D106" t="s">
        <v>808</v>
      </c>
      <c r="F106" t="s">
        <v>391</v>
      </c>
      <c r="G106" t="s">
        <v>799</v>
      </c>
      <c r="H106" t="s">
        <v>541</v>
      </c>
      <c r="I106" t="s">
        <v>800</v>
      </c>
      <c r="J106" t="s">
        <v>809</v>
      </c>
      <c r="K106" t="s">
        <v>799</v>
      </c>
      <c r="L106" t="s">
        <v>576</v>
      </c>
      <c r="M106" t="s">
        <v>806</v>
      </c>
      <c r="N106" t="s">
        <v>801</v>
      </c>
      <c r="O106" t="s">
        <v>802</v>
      </c>
      <c r="P106" t="s">
        <v>548</v>
      </c>
      <c r="Q106" t="s">
        <v>549</v>
      </c>
      <c r="R106" t="s">
        <v>566</v>
      </c>
      <c r="S106" t="s">
        <v>567</v>
      </c>
      <c r="T106" s="145">
        <v>1436</v>
      </c>
      <c r="U106" t="s">
        <v>810</v>
      </c>
    </row>
    <row r="107" spans="1:21" x14ac:dyDescent="0.25">
      <c r="A107" t="s">
        <v>88</v>
      </c>
      <c r="B107" t="s">
        <v>581</v>
      </c>
      <c r="C107" t="s">
        <v>807</v>
      </c>
      <c r="D107" t="s">
        <v>808</v>
      </c>
      <c r="F107" t="s">
        <v>391</v>
      </c>
      <c r="G107" t="s">
        <v>799</v>
      </c>
      <c r="H107" t="s">
        <v>541</v>
      </c>
      <c r="I107" t="s">
        <v>800</v>
      </c>
      <c r="J107" t="s">
        <v>809</v>
      </c>
      <c r="K107" t="s">
        <v>799</v>
      </c>
      <c r="L107" t="s">
        <v>576</v>
      </c>
      <c r="M107" t="s">
        <v>806</v>
      </c>
      <c r="N107" t="s">
        <v>801</v>
      </c>
      <c r="O107" t="s">
        <v>802</v>
      </c>
      <c r="P107" t="s">
        <v>548</v>
      </c>
      <c r="Q107" t="s">
        <v>549</v>
      </c>
      <c r="R107" t="s">
        <v>568</v>
      </c>
      <c r="S107" t="s">
        <v>569</v>
      </c>
      <c r="T107" s="145">
        <v>2859</v>
      </c>
      <c r="U107" t="s">
        <v>810</v>
      </c>
    </row>
    <row r="108" spans="1:21" x14ac:dyDescent="0.25">
      <c r="A108" t="s">
        <v>88</v>
      </c>
      <c r="B108" t="s">
        <v>581</v>
      </c>
      <c r="C108" t="s">
        <v>807</v>
      </c>
      <c r="D108" t="s">
        <v>808</v>
      </c>
      <c r="F108" t="s">
        <v>391</v>
      </c>
      <c r="G108" t="s">
        <v>799</v>
      </c>
      <c r="H108" t="s">
        <v>541</v>
      </c>
      <c r="I108" t="s">
        <v>800</v>
      </c>
      <c r="J108" t="s">
        <v>809</v>
      </c>
      <c r="K108" t="s">
        <v>799</v>
      </c>
      <c r="L108" t="s">
        <v>576</v>
      </c>
      <c r="M108" t="s">
        <v>806</v>
      </c>
      <c r="N108" t="s">
        <v>801</v>
      </c>
      <c r="O108" t="s">
        <v>802</v>
      </c>
      <c r="P108" t="s">
        <v>548</v>
      </c>
      <c r="Q108" t="s">
        <v>549</v>
      </c>
      <c r="R108" t="s">
        <v>570</v>
      </c>
      <c r="S108" t="s">
        <v>571</v>
      </c>
      <c r="T108" s="145">
        <v>2.1000000000000001E-2</v>
      </c>
      <c r="U108" t="s">
        <v>810</v>
      </c>
    </row>
    <row r="109" spans="1:21" x14ac:dyDescent="0.25">
      <c r="A109" t="s">
        <v>583</v>
      </c>
      <c r="B109" t="s">
        <v>584</v>
      </c>
      <c r="C109" t="s">
        <v>187</v>
      </c>
      <c r="D109" t="s">
        <v>538</v>
      </c>
      <c r="F109" t="s">
        <v>391</v>
      </c>
      <c r="G109" t="s">
        <v>799</v>
      </c>
      <c r="H109" t="s">
        <v>541</v>
      </c>
      <c r="I109" t="s">
        <v>800</v>
      </c>
      <c r="J109" t="s">
        <v>543</v>
      </c>
      <c r="K109">
        <v>31</v>
      </c>
      <c r="L109" t="s">
        <v>544</v>
      </c>
      <c r="M109" t="s">
        <v>799</v>
      </c>
      <c r="N109" t="s">
        <v>801</v>
      </c>
      <c r="O109" t="s">
        <v>802</v>
      </c>
      <c r="P109" t="s">
        <v>548</v>
      </c>
      <c r="Q109" t="s">
        <v>549</v>
      </c>
      <c r="R109" t="s">
        <v>131</v>
      </c>
      <c r="S109" t="s">
        <v>550</v>
      </c>
      <c r="T109" s="145">
        <v>14615</v>
      </c>
      <c r="U109" t="s">
        <v>811</v>
      </c>
    </row>
    <row r="110" spans="1:21" x14ac:dyDescent="0.25">
      <c r="A110" t="s">
        <v>583</v>
      </c>
      <c r="B110" t="s">
        <v>584</v>
      </c>
      <c r="C110" t="s">
        <v>187</v>
      </c>
      <c r="D110" t="s">
        <v>538</v>
      </c>
      <c r="F110" t="s">
        <v>391</v>
      </c>
      <c r="G110" t="s">
        <v>799</v>
      </c>
      <c r="H110" t="s">
        <v>541</v>
      </c>
      <c r="I110" t="s">
        <v>800</v>
      </c>
      <c r="J110" t="s">
        <v>543</v>
      </c>
      <c r="K110">
        <v>31</v>
      </c>
      <c r="L110" t="s">
        <v>544</v>
      </c>
      <c r="M110" t="s">
        <v>799</v>
      </c>
      <c r="N110" t="s">
        <v>801</v>
      </c>
      <c r="O110" t="s">
        <v>802</v>
      </c>
      <c r="P110" t="s">
        <v>548</v>
      </c>
      <c r="Q110" t="s">
        <v>549</v>
      </c>
      <c r="R110" t="s">
        <v>552</v>
      </c>
      <c r="S110" t="s">
        <v>553</v>
      </c>
      <c r="T110" s="145">
        <v>0.41099999999999998</v>
      </c>
      <c r="U110" t="s">
        <v>811</v>
      </c>
    </row>
    <row r="111" spans="1:21" x14ac:dyDescent="0.25">
      <c r="A111" t="s">
        <v>583</v>
      </c>
      <c r="B111" t="s">
        <v>584</v>
      </c>
      <c r="C111" t="s">
        <v>187</v>
      </c>
      <c r="D111" t="s">
        <v>538</v>
      </c>
      <c r="F111" t="s">
        <v>391</v>
      </c>
      <c r="G111" t="s">
        <v>799</v>
      </c>
      <c r="H111" t="s">
        <v>541</v>
      </c>
      <c r="I111" t="s">
        <v>800</v>
      </c>
      <c r="J111" t="s">
        <v>543</v>
      </c>
      <c r="K111">
        <v>31</v>
      </c>
      <c r="L111" t="s">
        <v>544</v>
      </c>
      <c r="M111" t="s">
        <v>799</v>
      </c>
      <c r="N111" t="s">
        <v>801</v>
      </c>
      <c r="O111" t="s">
        <v>802</v>
      </c>
      <c r="P111" t="s">
        <v>548</v>
      </c>
      <c r="Q111" t="s">
        <v>549</v>
      </c>
      <c r="R111" t="s">
        <v>554</v>
      </c>
      <c r="S111" t="s">
        <v>555</v>
      </c>
      <c r="T111" s="145">
        <v>0.23499999999999999</v>
      </c>
      <c r="U111" t="s">
        <v>811</v>
      </c>
    </row>
    <row r="112" spans="1:21" x14ac:dyDescent="0.25">
      <c r="A112" t="s">
        <v>583</v>
      </c>
      <c r="B112" t="s">
        <v>584</v>
      </c>
      <c r="C112" t="s">
        <v>187</v>
      </c>
      <c r="D112" t="s">
        <v>538</v>
      </c>
      <c r="F112" t="s">
        <v>391</v>
      </c>
      <c r="G112" t="s">
        <v>799</v>
      </c>
      <c r="H112" t="s">
        <v>541</v>
      </c>
      <c r="I112" t="s">
        <v>800</v>
      </c>
      <c r="J112" t="s">
        <v>543</v>
      </c>
      <c r="K112">
        <v>31</v>
      </c>
      <c r="L112" t="s">
        <v>544</v>
      </c>
      <c r="M112" t="s">
        <v>799</v>
      </c>
      <c r="N112" t="s">
        <v>801</v>
      </c>
      <c r="O112" t="s">
        <v>802</v>
      </c>
      <c r="P112" t="s">
        <v>548</v>
      </c>
      <c r="Q112" t="s">
        <v>549</v>
      </c>
      <c r="R112" t="s">
        <v>556</v>
      </c>
      <c r="S112" t="s">
        <v>557</v>
      </c>
      <c r="T112" s="145">
        <v>0.70499999999999996</v>
      </c>
      <c r="U112" t="s">
        <v>811</v>
      </c>
    </row>
    <row r="113" spans="1:21" x14ac:dyDescent="0.25">
      <c r="A113" t="s">
        <v>583</v>
      </c>
      <c r="B113" t="s">
        <v>584</v>
      </c>
      <c r="C113" t="s">
        <v>187</v>
      </c>
      <c r="D113" t="s">
        <v>538</v>
      </c>
      <c r="F113" t="s">
        <v>391</v>
      </c>
      <c r="G113" t="s">
        <v>799</v>
      </c>
      <c r="H113" t="s">
        <v>541</v>
      </c>
      <c r="I113" t="s">
        <v>800</v>
      </c>
      <c r="J113" t="s">
        <v>543</v>
      </c>
      <c r="K113">
        <v>31</v>
      </c>
      <c r="L113" t="s">
        <v>544</v>
      </c>
      <c r="M113" t="s">
        <v>799</v>
      </c>
      <c r="N113" t="s">
        <v>801</v>
      </c>
      <c r="O113" t="s">
        <v>802</v>
      </c>
      <c r="P113" t="s">
        <v>548</v>
      </c>
      <c r="Q113" t="s">
        <v>549</v>
      </c>
      <c r="R113" t="s">
        <v>558</v>
      </c>
      <c r="S113" t="s">
        <v>559</v>
      </c>
      <c r="T113" s="145">
        <v>1585</v>
      </c>
      <c r="U113" t="s">
        <v>811</v>
      </c>
    </row>
    <row r="114" spans="1:21" x14ac:dyDescent="0.25">
      <c r="A114" t="s">
        <v>583</v>
      </c>
      <c r="B114" t="s">
        <v>584</v>
      </c>
      <c r="C114" t="s">
        <v>187</v>
      </c>
      <c r="D114" t="s">
        <v>538</v>
      </c>
      <c r="F114" t="s">
        <v>391</v>
      </c>
      <c r="G114" t="s">
        <v>799</v>
      </c>
      <c r="H114" t="s">
        <v>541</v>
      </c>
      <c r="I114" t="s">
        <v>800</v>
      </c>
      <c r="J114" t="s">
        <v>543</v>
      </c>
      <c r="K114">
        <v>31</v>
      </c>
      <c r="L114" t="s">
        <v>544</v>
      </c>
      <c r="M114" t="s">
        <v>799</v>
      </c>
      <c r="N114" t="s">
        <v>801</v>
      </c>
      <c r="O114" t="s">
        <v>802</v>
      </c>
      <c r="P114" t="s">
        <v>548</v>
      </c>
      <c r="Q114" t="s">
        <v>549</v>
      </c>
      <c r="R114" t="s">
        <v>560</v>
      </c>
      <c r="S114" t="s">
        <v>561</v>
      </c>
      <c r="T114" s="145">
        <v>2994</v>
      </c>
      <c r="U114" t="s">
        <v>811</v>
      </c>
    </row>
    <row r="115" spans="1:21" x14ac:dyDescent="0.25">
      <c r="A115" t="s">
        <v>583</v>
      </c>
      <c r="B115" t="s">
        <v>584</v>
      </c>
      <c r="C115" t="s">
        <v>187</v>
      </c>
      <c r="D115" t="s">
        <v>538</v>
      </c>
      <c r="F115" t="s">
        <v>391</v>
      </c>
      <c r="G115" t="s">
        <v>799</v>
      </c>
      <c r="H115" t="s">
        <v>541</v>
      </c>
      <c r="I115" t="s">
        <v>800</v>
      </c>
      <c r="J115" t="s">
        <v>543</v>
      </c>
      <c r="K115">
        <v>31</v>
      </c>
      <c r="L115" t="s">
        <v>544</v>
      </c>
      <c r="M115" t="s">
        <v>799</v>
      </c>
      <c r="N115" t="s">
        <v>801</v>
      </c>
      <c r="O115" t="s">
        <v>802</v>
      </c>
      <c r="P115" t="s">
        <v>548</v>
      </c>
      <c r="Q115" t="s">
        <v>549</v>
      </c>
      <c r="R115" t="s">
        <v>562</v>
      </c>
      <c r="S115" t="s">
        <v>563</v>
      </c>
      <c r="T115" s="145">
        <v>0.189</v>
      </c>
      <c r="U115" t="s">
        <v>811</v>
      </c>
    </row>
    <row r="116" spans="1:21" x14ac:dyDescent="0.25">
      <c r="A116" t="s">
        <v>583</v>
      </c>
      <c r="B116" t="s">
        <v>584</v>
      </c>
      <c r="C116" t="s">
        <v>187</v>
      </c>
      <c r="D116" t="s">
        <v>538</v>
      </c>
      <c r="F116" t="s">
        <v>391</v>
      </c>
      <c r="G116" t="s">
        <v>799</v>
      </c>
      <c r="H116" t="s">
        <v>541</v>
      </c>
      <c r="I116" t="s">
        <v>800</v>
      </c>
      <c r="J116" t="s">
        <v>543</v>
      </c>
      <c r="K116">
        <v>31</v>
      </c>
      <c r="L116" t="s">
        <v>544</v>
      </c>
      <c r="M116" t="s">
        <v>799</v>
      </c>
      <c r="N116" t="s">
        <v>801</v>
      </c>
      <c r="O116" t="s">
        <v>802</v>
      </c>
      <c r="P116" t="s">
        <v>548</v>
      </c>
      <c r="Q116" t="s">
        <v>549</v>
      </c>
      <c r="R116" t="s">
        <v>564</v>
      </c>
      <c r="S116" t="s">
        <v>565</v>
      </c>
      <c r="T116" s="145">
        <v>1949</v>
      </c>
      <c r="U116" t="s">
        <v>811</v>
      </c>
    </row>
    <row r="117" spans="1:21" x14ac:dyDescent="0.25">
      <c r="A117" t="s">
        <v>583</v>
      </c>
      <c r="B117" t="s">
        <v>584</v>
      </c>
      <c r="C117" t="s">
        <v>187</v>
      </c>
      <c r="D117" t="s">
        <v>538</v>
      </c>
      <c r="F117" t="s">
        <v>391</v>
      </c>
      <c r="G117" t="s">
        <v>799</v>
      </c>
      <c r="H117" t="s">
        <v>541</v>
      </c>
      <c r="I117" t="s">
        <v>800</v>
      </c>
      <c r="J117" t="s">
        <v>543</v>
      </c>
      <c r="K117">
        <v>31</v>
      </c>
      <c r="L117" t="s">
        <v>544</v>
      </c>
      <c r="M117" t="s">
        <v>799</v>
      </c>
      <c r="N117" t="s">
        <v>801</v>
      </c>
      <c r="O117" t="s">
        <v>802</v>
      </c>
      <c r="P117" t="s">
        <v>548</v>
      </c>
      <c r="Q117" t="s">
        <v>549</v>
      </c>
      <c r="R117" t="s">
        <v>566</v>
      </c>
      <c r="S117" t="s">
        <v>567</v>
      </c>
      <c r="T117" s="145">
        <v>0.42499999999999999</v>
      </c>
      <c r="U117" t="s">
        <v>811</v>
      </c>
    </row>
    <row r="118" spans="1:21" x14ac:dyDescent="0.25">
      <c r="A118" t="s">
        <v>583</v>
      </c>
      <c r="B118" t="s">
        <v>584</v>
      </c>
      <c r="C118" t="s">
        <v>187</v>
      </c>
      <c r="D118" t="s">
        <v>538</v>
      </c>
      <c r="F118" t="s">
        <v>391</v>
      </c>
      <c r="G118" t="s">
        <v>799</v>
      </c>
      <c r="H118" t="s">
        <v>541</v>
      </c>
      <c r="I118" t="s">
        <v>800</v>
      </c>
      <c r="J118" t="s">
        <v>543</v>
      </c>
      <c r="K118">
        <v>31</v>
      </c>
      <c r="L118" t="s">
        <v>544</v>
      </c>
      <c r="M118" t="s">
        <v>799</v>
      </c>
      <c r="N118" t="s">
        <v>801</v>
      </c>
      <c r="O118" t="s">
        <v>802</v>
      </c>
      <c r="P118" t="s">
        <v>548</v>
      </c>
      <c r="Q118" t="s">
        <v>549</v>
      </c>
      <c r="R118" t="s">
        <v>568</v>
      </c>
      <c r="S118" t="s">
        <v>569</v>
      </c>
      <c r="T118" s="145">
        <v>3633</v>
      </c>
      <c r="U118" t="s">
        <v>811</v>
      </c>
    </row>
    <row r="119" spans="1:21" x14ac:dyDescent="0.25">
      <c r="A119" t="s">
        <v>583</v>
      </c>
      <c r="B119" t="s">
        <v>584</v>
      </c>
      <c r="C119" t="s">
        <v>187</v>
      </c>
      <c r="D119" t="s">
        <v>538</v>
      </c>
      <c r="F119" t="s">
        <v>391</v>
      </c>
      <c r="G119" t="s">
        <v>799</v>
      </c>
      <c r="H119" t="s">
        <v>541</v>
      </c>
      <c r="I119" t="s">
        <v>800</v>
      </c>
      <c r="J119" t="s">
        <v>543</v>
      </c>
      <c r="K119">
        <v>31</v>
      </c>
      <c r="L119" t="s">
        <v>544</v>
      </c>
      <c r="M119" t="s">
        <v>799</v>
      </c>
      <c r="N119" t="s">
        <v>801</v>
      </c>
      <c r="O119" t="s">
        <v>802</v>
      </c>
      <c r="P119" t="s">
        <v>548</v>
      </c>
      <c r="Q119" t="s">
        <v>549</v>
      </c>
      <c r="R119" t="s">
        <v>572</v>
      </c>
      <c r="S119" t="s">
        <v>573</v>
      </c>
      <c r="T119" s="145">
        <v>0.09</v>
      </c>
      <c r="U119" t="s">
        <v>811</v>
      </c>
    </row>
    <row r="120" spans="1:21" x14ac:dyDescent="0.25">
      <c r="A120" t="s">
        <v>583</v>
      </c>
      <c r="B120" t="s">
        <v>584</v>
      </c>
      <c r="C120" t="s">
        <v>187</v>
      </c>
      <c r="D120" t="s">
        <v>538</v>
      </c>
      <c r="F120" t="s">
        <v>391</v>
      </c>
      <c r="G120" t="s">
        <v>799</v>
      </c>
      <c r="H120" t="s">
        <v>541</v>
      </c>
      <c r="I120" t="s">
        <v>800</v>
      </c>
      <c r="J120" t="s">
        <v>543</v>
      </c>
      <c r="K120">
        <v>31</v>
      </c>
      <c r="L120" t="s">
        <v>544</v>
      </c>
      <c r="M120" t="s">
        <v>799</v>
      </c>
      <c r="N120" t="s">
        <v>801</v>
      </c>
      <c r="O120" t="s">
        <v>802</v>
      </c>
      <c r="P120" t="s">
        <v>548</v>
      </c>
      <c r="Q120" t="s">
        <v>549</v>
      </c>
      <c r="R120" t="s">
        <v>803</v>
      </c>
      <c r="S120" t="s">
        <v>804</v>
      </c>
      <c r="T120" s="145">
        <v>2399</v>
      </c>
      <c r="U120" t="s">
        <v>811</v>
      </c>
    </row>
    <row r="121" spans="1:21" x14ac:dyDescent="0.25">
      <c r="A121" t="s">
        <v>583</v>
      </c>
      <c r="B121" t="s">
        <v>584</v>
      </c>
      <c r="C121" t="s">
        <v>187</v>
      </c>
      <c r="D121" t="s">
        <v>538</v>
      </c>
      <c r="F121" t="s">
        <v>391</v>
      </c>
      <c r="G121" t="s">
        <v>799</v>
      </c>
      <c r="H121" t="s">
        <v>541</v>
      </c>
      <c r="I121" t="s">
        <v>800</v>
      </c>
      <c r="J121" t="s">
        <v>543</v>
      </c>
      <c r="K121">
        <v>31</v>
      </c>
      <c r="L121" t="s">
        <v>574</v>
      </c>
      <c r="M121" t="s">
        <v>805</v>
      </c>
      <c r="N121" t="s">
        <v>801</v>
      </c>
      <c r="O121" t="s">
        <v>802</v>
      </c>
      <c r="P121" t="s">
        <v>548</v>
      </c>
      <c r="Q121" t="s">
        <v>549</v>
      </c>
      <c r="R121" t="s">
        <v>131</v>
      </c>
      <c r="S121" t="s">
        <v>550</v>
      </c>
      <c r="T121" s="145">
        <v>6445</v>
      </c>
      <c r="U121" t="s">
        <v>811</v>
      </c>
    </row>
    <row r="122" spans="1:21" x14ac:dyDescent="0.25">
      <c r="A122" t="s">
        <v>583</v>
      </c>
      <c r="B122" t="s">
        <v>584</v>
      </c>
      <c r="C122" t="s">
        <v>187</v>
      </c>
      <c r="D122" t="s">
        <v>538</v>
      </c>
      <c r="F122" t="s">
        <v>391</v>
      </c>
      <c r="G122" t="s">
        <v>799</v>
      </c>
      <c r="H122" t="s">
        <v>541</v>
      </c>
      <c r="I122" t="s">
        <v>800</v>
      </c>
      <c r="J122" t="s">
        <v>543</v>
      </c>
      <c r="K122">
        <v>31</v>
      </c>
      <c r="L122" t="s">
        <v>574</v>
      </c>
      <c r="M122" t="s">
        <v>805</v>
      </c>
      <c r="N122" t="s">
        <v>801</v>
      </c>
      <c r="O122" t="s">
        <v>802</v>
      </c>
      <c r="P122" t="s">
        <v>548</v>
      </c>
      <c r="Q122" t="s">
        <v>549</v>
      </c>
      <c r="R122" t="s">
        <v>552</v>
      </c>
      <c r="S122" t="s">
        <v>553</v>
      </c>
      <c r="T122" s="145">
        <v>0.188</v>
      </c>
      <c r="U122" t="s">
        <v>811</v>
      </c>
    </row>
    <row r="123" spans="1:21" x14ac:dyDescent="0.25">
      <c r="A123" t="s">
        <v>583</v>
      </c>
      <c r="B123" t="s">
        <v>584</v>
      </c>
      <c r="C123" t="s">
        <v>187</v>
      </c>
      <c r="D123" t="s">
        <v>538</v>
      </c>
      <c r="F123" t="s">
        <v>391</v>
      </c>
      <c r="G123" t="s">
        <v>799</v>
      </c>
      <c r="H123" t="s">
        <v>541</v>
      </c>
      <c r="I123" t="s">
        <v>800</v>
      </c>
      <c r="J123" t="s">
        <v>543</v>
      </c>
      <c r="K123">
        <v>31</v>
      </c>
      <c r="L123" t="s">
        <v>574</v>
      </c>
      <c r="M123" t="s">
        <v>805</v>
      </c>
      <c r="N123" t="s">
        <v>801</v>
      </c>
      <c r="O123" t="s">
        <v>802</v>
      </c>
      <c r="P123" t="s">
        <v>548</v>
      </c>
      <c r="Q123" t="s">
        <v>549</v>
      </c>
      <c r="R123" t="s">
        <v>554</v>
      </c>
      <c r="S123" t="s">
        <v>555</v>
      </c>
      <c r="T123" s="145">
        <v>6.0999999999999999E-2</v>
      </c>
      <c r="U123" t="s">
        <v>811</v>
      </c>
    </row>
    <row r="124" spans="1:21" x14ac:dyDescent="0.25">
      <c r="A124" t="s">
        <v>583</v>
      </c>
      <c r="B124" t="s">
        <v>584</v>
      </c>
      <c r="C124" t="s">
        <v>187</v>
      </c>
      <c r="D124" t="s">
        <v>538</v>
      </c>
      <c r="F124" t="s">
        <v>391</v>
      </c>
      <c r="G124" t="s">
        <v>799</v>
      </c>
      <c r="H124" t="s">
        <v>541</v>
      </c>
      <c r="I124" t="s">
        <v>800</v>
      </c>
      <c r="J124" t="s">
        <v>543</v>
      </c>
      <c r="K124">
        <v>31</v>
      </c>
      <c r="L124" t="s">
        <v>574</v>
      </c>
      <c r="M124" t="s">
        <v>805</v>
      </c>
      <c r="N124" t="s">
        <v>801</v>
      </c>
      <c r="O124" t="s">
        <v>802</v>
      </c>
      <c r="P124" t="s">
        <v>548</v>
      </c>
      <c r="Q124" t="s">
        <v>549</v>
      </c>
      <c r="R124" t="s">
        <v>556</v>
      </c>
      <c r="S124" t="s">
        <v>557</v>
      </c>
      <c r="T124" s="145">
        <v>0.33600000000000002</v>
      </c>
      <c r="U124" t="s">
        <v>811</v>
      </c>
    </row>
    <row r="125" spans="1:21" x14ac:dyDescent="0.25">
      <c r="A125" t="s">
        <v>583</v>
      </c>
      <c r="B125" t="s">
        <v>584</v>
      </c>
      <c r="C125" t="s">
        <v>187</v>
      </c>
      <c r="D125" t="s">
        <v>538</v>
      </c>
      <c r="F125" t="s">
        <v>391</v>
      </c>
      <c r="G125" t="s">
        <v>799</v>
      </c>
      <c r="H125" t="s">
        <v>541</v>
      </c>
      <c r="I125" t="s">
        <v>800</v>
      </c>
      <c r="J125" t="s">
        <v>543</v>
      </c>
      <c r="K125">
        <v>31</v>
      </c>
      <c r="L125" t="s">
        <v>574</v>
      </c>
      <c r="M125" t="s">
        <v>805</v>
      </c>
      <c r="N125" t="s">
        <v>801</v>
      </c>
      <c r="O125" t="s">
        <v>802</v>
      </c>
      <c r="P125" t="s">
        <v>548</v>
      </c>
      <c r="Q125" t="s">
        <v>549</v>
      </c>
      <c r="R125" t="s">
        <v>558</v>
      </c>
      <c r="S125" t="s">
        <v>559</v>
      </c>
      <c r="T125" s="145">
        <v>6.2E-2</v>
      </c>
      <c r="U125" t="s">
        <v>811</v>
      </c>
    </row>
    <row r="126" spans="1:21" x14ac:dyDescent="0.25">
      <c r="A126" t="s">
        <v>583</v>
      </c>
      <c r="B126" t="s">
        <v>584</v>
      </c>
      <c r="C126" t="s">
        <v>187</v>
      </c>
      <c r="D126" t="s">
        <v>538</v>
      </c>
      <c r="F126" t="s">
        <v>391</v>
      </c>
      <c r="G126" t="s">
        <v>799</v>
      </c>
      <c r="H126" t="s">
        <v>541</v>
      </c>
      <c r="I126" t="s">
        <v>800</v>
      </c>
      <c r="J126" t="s">
        <v>543</v>
      </c>
      <c r="K126">
        <v>31</v>
      </c>
      <c r="L126" t="s">
        <v>574</v>
      </c>
      <c r="M126" t="s">
        <v>805</v>
      </c>
      <c r="N126" t="s">
        <v>801</v>
      </c>
      <c r="O126" t="s">
        <v>802</v>
      </c>
      <c r="P126" t="s">
        <v>548</v>
      </c>
      <c r="Q126" t="s">
        <v>549</v>
      </c>
      <c r="R126" t="s">
        <v>560</v>
      </c>
      <c r="S126" t="s">
        <v>561</v>
      </c>
      <c r="T126" s="145">
        <v>0.71899999999999997</v>
      </c>
      <c r="U126" t="s">
        <v>811</v>
      </c>
    </row>
    <row r="127" spans="1:21" x14ac:dyDescent="0.25">
      <c r="A127" t="s">
        <v>583</v>
      </c>
      <c r="B127" t="s">
        <v>584</v>
      </c>
      <c r="C127" t="s">
        <v>187</v>
      </c>
      <c r="D127" t="s">
        <v>538</v>
      </c>
      <c r="F127" t="s">
        <v>391</v>
      </c>
      <c r="G127" t="s">
        <v>799</v>
      </c>
      <c r="H127" t="s">
        <v>541</v>
      </c>
      <c r="I127" t="s">
        <v>800</v>
      </c>
      <c r="J127" t="s">
        <v>543</v>
      </c>
      <c r="K127">
        <v>31</v>
      </c>
      <c r="L127" t="s">
        <v>574</v>
      </c>
      <c r="M127" t="s">
        <v>805</v>
      </c>
      <c r="N127" t="s">
        <v>801</v>
      </c>
      <c r="O127" t="s">
        <v>802</v>
      </c>
      <c r="P127" t="s">
        <v>548</v>
      </c>
      <c r="Q127" t="s">
        <v>549</v>
      </c>
      <c r="R127" t="s">
        <v>562</v>
      </c>
      <c r="S127" t="s">
        <v>563</v>
      </c>
      <c r="T127" s="145">
        <v>0.189</v>
      </c>
      <c r="U127" t="s">
        <v>811</v>
      </c>
    </row>
    <row r="128" spans="1:21" x14ac:dyDescent="0.25">
      <c r="A128" t="s">
        <v>583</v>
      </c>
      <c r="B128" t="s">
        <v>584</v>
      </c>
      <c r="C128" t="s">
        <v>187</v>
      </c>
      <c r="D128" t="s">
        <v>538</v>
      </c>
      <c r="F128" t="s">
        <v>391</v>
      </c>
      <c r="G128" t="s">
        <v>799</v>
      </c>
      <c r="H128" t="s">
        <v>541</v>
      </c>
      <c r="I128" t="s">
        <v>800</v>
      </c>
      <c r="J128" t="s">
        <v>543</v>
      </c>
      <c r="K128">
        <v>31</v>
      </c>
      <c r="L128" t="s">
        <v>574</v>
      </c>
      <c r="M128" t="s">
        <v>805</v>
      </c>
      <c r="N128" t="s">
        <v>801</v>
      </c>
      <c r="O128" t="s">
        <v>802</v>
      </c>
      <c r="P128" t="s">
        <v>548</v>
      </c>
      <c r="Q128" t="s">
        <v>549</v>
      </c>
      <c r="R128" t="s">
        <v>564</v>
      </c>
      <c r="S128" t="s">
        <v>565</v>
      </c>
      <c r="T128" s="145">
        <v>1.89</v>
      </c>
      <c r="U128" t="s">
        <v>811</v>
      </c>
    </row>
    <row r="129" spans="1:21" x14ac:dyDescent="0.25">
      <c r="A129" t="s">
        <v>583</v>
      </c>
      <c r="B129" t="s">
        <v>584</v>
      </c>
      <c r="C129" t="s">
        <v>187</v>
      </c>
      <c r="D129" t="s">
        <v>538</v>
      </c>
      <c r="F129" t="s">
        <v>391</v>
      </c>
      <c r="G129" t="s">
        <v>799</v>
      </c>
      <c r="H129" t="s">
        <v>541</v>
      </c>
      <c r="I129" t="s">
        <v>800</v>
      </c>
      <c r="J129" t="s">
        <v>543</v>
      </c>
      <c r="K129">
        <v>31</v>
      </c>
      <c r="L129" t="s">
        <v>574</v>
      </c>
      <c r="M129" t="s">
        <v>805</v>
      </c>
      <c r="N129" t="s">
        <v>801</v>
      </c>
      <c r="O129" t="s">
        <v>802</v>
      </c>
      <c r="P129" t="s">
        <v>548</v>
      </c>
      <c r="Q129" t="s">
        <v>549</v>
      </c>
      <c r="R129" t="s">
        <v>566</v>
      </c>
      <c r="S129" t="s">
        <v>567</v>
      </c>
      <c r="T129" s="145">
        <v>0.39600000000000002</v>
      </c>
      <c r="U129" t="s">
        <v>811</v>
      </c>
    </row>
    <row r="130" spans="1:21" x14ac:dyDescent="0.25">
      <c r="A130" t="s">
        <v>583</v>
      </c>
      <c r="B130" t="s">
        <v>584</v>
      </c>
      <c r="C130" t="s">
        <v>187</v>
      </c>
      <c r="D130" t="s">
        <v>538</v>
      </c>
      <c r="F130" t="s">
        <v>391</v>
      </c>
      <c r="G130" t="s">
        <v>799</v>
      </c>
      <c r="H130" t="s">
        <v>541</v>
      </c>
      <c r="I130" t="s">
        <v>800</v>
      </c>
      <c r="J130" t="s">
        <v>543</v>
      </c>
      <c r="K130">
        <v>31</v>
      </c>
      <c r="L130" t="s">
        <v>574</v>
      </c>
      <c r="M130" t="s">
        <v>805</v>
      </c>
      <c r="N130" t="s">
        <v>801</v>
      </c>
      <c r="O130" t="s">
        <v>802</v>
      </c>
      <c r="P130" t="s">
        <v>548</v>
      </c>
      <c r="Q130" t="s">
        <v>549</v>
      </c>
      <c r="R130" t="s">
        <v>568</v>
      </c>
      <c r="S130" t="s">
        <v>569</v>
      </c>
      <c r="T130" s="145">
        <v>1885</v>
      </c>
      <c r="U130" t="s">
        <v>811</v>
      </c>
    </row>
    <row r="131" spans="1:21" x14ac:dyDescent="0.25">
      <c r="A131" t="s">
        <v>583</v>
      </c>
      <c r="B131" t="s">
        <v>584</v>
      </c>
      <c r="C131" t="s">
        <v>187</v>
      </c>
      <c r="D131" t="s">
        <v>538</v>
      </c>
      <c r="F131" t="s">
        <v>391</v>
      </c>
      <c r="G131" t="s">
        <v>799</v>
      </c>
      <c r="H131" t="s">
        <v>541</v>
      </c>
      <c r="I131" t="s">
        <v>800</v>
      </c>
      <c r="J131" t="s">
        <v>543</v>
      </c>
      <c r="K131">
        <v>31</v>
      </c>
      <c r="L131" t="s">
        <v>574</v>
      </c>
      <c r="M131" t="s">
        <v>805</v>
      </c>
      <c r="N131" t="s">
        <v>801</v>
      </c>
      <c r="O131" t="s">
        <v>802</v>
      </c>
      <c r="P131" t="s">
        <v>548</v>
      </c>
      <c r="Q131" t="s">
        <v>549</v>
      </c>
      <c r="R131" t="s">
        <v>572</v>
      </c>
      <c r="S131" t="s">
        <v>573</v>
      </c>
      <c r="T131" s="145">
        <v>6.2E-2</v>
      </c>
      <c r="U131" t="s">
        <v>811</v>
      </c>
    </row>
    <row r="132" spans="1:21" x14ac:dyDescent="0.25">
      <c r="A132" t="s">
        <v>583</v>
      </c>
      <c r="B132" t="s">
        <v>584</v>
      </c>
      <c r="C132" t="s">
        <v>187</v>
      </c>
      <c r="D132" t="s">
        <v>538</v>
      </c>
      <c r="F132" t="s">
        <v>391</v>
      </c>
      <c r="G132" t="s">
        <v>799</v>
      </c>
      <c r="H132" t="s">
        <v>541</v>
      </c>
      <c r="I132" t="s">
        <v>800</v>
      </c>
      <c r="J132" t="s">
        <v>543</v>
      </c>
      <c r="K132">
        <v>31</v>
      </c>
      <c r="L132" t="s">
        <v>574</v>
      </c>
      <c r="M132" t="s">
        <v>805</v>
      </c>
      <c r="N132" t="s">
        <v>801</v>
      </c>
      <c r="O132" t="s">
        <v>802</v>
      </c>
      <c r="P132" t="s">
        <v>548</v>
      </c>
      <c r="Q132" t="s">
        <v>549</v>
      </c>
      <c r="R132" t="s">
        <v>803</v>
      </c>
      <c r="S132" t="s">
        <v>804</v>
      </c>
      <c r="T132" s="145">
        <v>0.65800000000000003</v>
      </c>
      <c r="U132" t="s">
        <v>811</v>
      </c>
    </row>
    <row r="133" spans="1:21" x14ac:dyDescent="0.25">
      <c r="A133" t="s">
        <v>583</v>
      </c>
      <c r="B133" t="s">
        <v>584</v>
      </c>
      <c r="C133" t="s">
        <v>187</v>
      </c>
      <c r="D133" t="s">
        <v>538</v>
      </c>
      <c r="F133" t="s">
        <v>391</v>
      </c>
      <c r="G133" t="s">
        <v>799</v>
      </c>
      <c r="H133" t="s">
        <v>541</v>
      </c>
      <c r="I133" t="s">
        <v>800</v>
      </c>
      <c r="J133" t="s">
        <v>543</v>
      </c>
      <c r="K133">
        <v>31</v>
      </c>
      <c r="L133" t="s">
        <v>576</v>
      </c>
      <c r="M133" t="s">
        <v>806</v>
      </c>
      <c r="N133" t="s">
        <v>801</v>
      </c>
      <c r="O133" t="s">
        <v>802</v>
      </c>
      <c r="P133" t="s">
        <v>548</v>
      </c>
      <c r="Q133" t="s">
        <v>549</v>
      </c>
      <c r="R133" t="s">
        <v>131</v>
      </c>
      <c r="S133" t="s">
        <v>550</v>
      </c>
      <c r="T133" s="145">
        <v>8169</v>
      </c>
      <c r="U133" t="s">
        <v>811</v>
      </c>
    </row>
    <row r="134" spans="1:21" x14ac:dyDescent="0.25">
      <c r="A134" t="s">
        <v>583</v>
      </c>
      <c r="B134" t="s">
        <v>584</v>
      </c>
      <c r="C134" t="s">
        <v>187</v>
      </c>
      <c r="D134" t="s">
        <v>538</v>
      </c>
      <c r="F134" t="s">
        <v>391</v>
      </c>
      <c r="G134" t="s">
        <v>799</v>
      </c>
      <c r="H134" t="s">
        <v>541</v>
      </c>
      <c r="I134" t="s">
        <v>800</v>
      </c>
      <c r="J134" t="s">
        <v>543</v>
      </c>
      <c r="K134">
        <v>31</v>
      </c>
      <c r="L134" t="s">
        <v>576</v>
      </c>
      <c r="M134" t="s">
        <v>806</v>
      </c>
      <c r="N134" t="s">
        <v>801</v>
      </c>
      <c r="O134" t="s">
        <v>802</v>
      </c>
      <c r="P134" t="s">
        <v>548</v>
      </c>
      <c r="Q134" t="s">
        <v>549</v>
      </c>
      <c r="R134" t="s">
        <v>552</v>
      </c>
      <c r="S134" t="s">
        <v>553</v>
      </c>
      <c r="T134" s="145">
        <v>0.223</v>
      </c>
      <c r="U134" t="s">
        <v>811</v>
      </c>
    </row>
    <row r="135" spans="1:21" x14ac:dyDescent="0.25">
      <c r="A135" t="s">
        <v>583</v>
      </c>
      <c r="B135" t="s">
        <v>584</v>
      </c>
      <c r="C135" t="s">
        <v>187</v>
      </c>
      <c r="D135" t="s">
        <v>538</v>
      </c>
      <c r="F135" t="s">
        <v>391</v>
      </c>
      <c r="G135" t="s">
        <v>799</v>
      </c>
      <c r="H135" t="s">
        <v>541</v>
      </c>
      <c r="I135" t="s">
        <v>800</v>
      </c>
      <c r="J135" t="s">
        <v>543</v>
      </c>
      <c r="K135">
        <v>31</v>
      </c>
      <c r="L135" t="s">
        <v>576</v>
      </c>
      <c r="M135" t="s">
        <v>806</v>
      </c>
      <c r="N135" t="s">
        <v>801</v>
      </c>
      <c r="O135" t="s">
        <v>802</v>
      </c>
      <c r="P135" t="s">
        <v>548</v>
      </c>
      <c r="Q135" t="s">
        <v>549</v>
      </c>
      <c r="R135" t="s">
        <v>554</v>
      </c>
      <c r="S135" t="s">
        <v>555</v>
      </c>
      <c r="T135" s="145">
        <v>0.17399999999999999</v>
      </c>
      <c r="U135" t="s">
        <v>811</v>
      </c>
    </row>
    <row r="136" spans="1:21" x14ac:dyDescent="0.25">
      <c r="A136" t="s">
        <v>583</v>
      </c>
      <c r="B136" t="s">
        <v>584</v>
      </c>
      <c r="C136" t="s">
        <v>187</v>
      </c>
      <c r="D136" t="s">
        <v>538</v>
      </c>
      <c r="F136" t="s">
        <v>391</v>
      </c>
      <c r="G136" t="s">
        <v>799</v>
      </c>
      <c r="H136" t="s">
        <v>541</v>
      </c>
      <c r="I136" t="s">
        <v>800</v>
      </c>
      <c r="J136" t="s">
        <v>543</v>
      </c>
      <c r="K136">
        <v>31</v>
      </c>
      <c r="L136" t="s">
        <v>576</v>
      </c>
      <c r="M136" t="s">
        <v>806</v>
      </c>
      <c r="N136" t="s">
        <v>801</v>
      </c>
      <c r="O136" t="s">
        <v>802</v>
      </c>
      <c r="P136" t="s">
        <v>548</v>
      </c>
      <c r="Q136" t="s">
        <v>549</v>
      </c>
      <c r="R136" t="s">
        <v>556</v>
      </c>
      <c r="S136" t="s">
        <v>557</v>
      </c>
      <c r="T136" s="145">
        <v>0.36899999999999999</v>
      </c>
      <c r="U136" t="s">
        <v>811</v>
      </c>
    </row>
    <row r="137" spans="1:21" x14ac:dyDescent="0.25">
      <c r="A137" t="s">
        <v>583</v>
      </c>
      <c r="B137" t="s">
        <v>584</v>
      </c>
      <c r="C137" t="s">
        <v>187</v>
      </c>
      <c r="D137" t="s">
        <v>538</v>
      </c>
      <c r="F137" t="s">
        <v>391</v>
      </c>
      <c r="G137" t="s">
        <v>799</v>
      </c>
      <c r="H137" t="s">
        <v>541</v>
      </c>
      <c r="I137" t="s">
        <v>800</v>
      </c>
      <c r="J137" t="s">
        <v>543</v>
      </c>
      <c r="K137">
        <v>31</v>
      </c>
      <c r="L137" t="s">
        <v>576</v>
      </c>
      <c r="M137" t="s">
        <v>806</v>
      </c>
      <c r="N137" t="s">
        <v>801</v>
      </c>
      <c r="O137" t="s">
        <v>802</v>
      </c>
      <c r="P137" t="s">
        <v>548</v>
      </c>
      <c r="Q137" t="s">
        <v>549</v>
      </c>
      <c r="R137" t="s">
        <v>558</v>
      </c>
      <c r="S137" t="s">
        <v>559</v>
      </c>
      <c r="T137" s="145">
        <v>1523</v>
      </c>
      <c r="U137" t="s">
        <v>811</v>
      </c>
    </row>
    <row r="138" spans="1:21" x14ac:dyDescent="0.25">
      <c r="A138" t="s">
        <v>583</v>
      </c>
      <c r="B138" t="s">
        <v>584</v>
      </c>
      <c r="C138" t="s">
        <v>187</v>
      </c>
      <c r="D138" t="s">
        <v>538</v>
      </c>
      <c r="F138" t="s">
        <v>391</v>
      </c>
      <c r="G138" t="s">
        <v>799</v>
      </c>
      <c r="H138" t="s">
        <v>541</v>
      </c>
      <c r="I138" t="s">
        <v>800</v>
      </c>
      <c r="J138" t="s">
        <v>543</v>
      </c>
      <c r="K138">
        <v>31</v>
      </c>
      <c r="L138" t="s">
        <v>576</v>
      </c>
      <c r="M138" t="s">
        <v>806</v>
      </c>
      <c r="N138" t="s">
        <v>801</v>
      </c>
      <c r="O138" t="s">
        <v>802</v>
      </c>
      <c r="P138" t="s">
        <v>548</v>
      </c>
      <c r="Q138" t="s">
        <v>549</v>
      </c>
      <c r="R138" t="s">
        <v>560</v>
      </c>
      <c r="S138" t="s">
        <v>561</v>
      </c>
      <c r="T138" s="145">
        <v>2275</v>
      </c>
      <c r="U138" t="s">
        <v>811</v>
      </c>
    </row>
    <row r="139" spans="1:21" x14ac:dyDescent="0.25">
      <c r="A139" t="s">
        <v>583</v>
      </c>
      <c r="B139" t="s">
        <v>584</v>
      </c>
      <c r="C139" t="s">
        <v>187</v>
      </c>
      <c r="D139" t="s">
        <v>538</v>
      </c>
      <c r="F139" t="s">
        <v>391</v>
      </c>
      <c r="G139" t="s">
        <v>799</v>
      </c>
      <c r="H139" t="s">
        <v>541</v>
      </c>
      <c r="I139" t="s">
        <v>800</v>
      </c>
      <c r="J139" t="s">
        <v>543</v>
      </c>
      <c r="K139">
        <v>31</v>
      </c>
      <c r="L139" t="s">
        <v>576</v>
      </c>
      <c r="M139" t="s">
        <v>806</v>
      </c>
      <c r="N139" t="s">
        <v>801</v>
      </c>
      <c r="O139" t="s">
        <v>802</v>
      </c>
      <c r="P139" t="s">
        <v>548</v>
      </c>
      <c r="Q139" t="s">
        <v>549</v>
      </c>
      <c r="R139" t="s">
        <v>562</v>
      </c>
      <c r="S139" t="s">
        <v>563</v>
      </c>
      <c r="U139" t="s">
        <v>811</v>
      </c>
    </row>
    <row r="140" spans="1:21" x14ac:dyDescent="0.25">
      <c r="A140" t="s">
        <v>583</v>
      </c>
      <c r="B140" t="s">
        <v>584</v>
      </c>
      <c r="C140" t="s">
        <v>187</v>
      </c>
      <c r="D140" t="s">
        <v>538</v>
      </c>
      <c r="F140" t="s">
        <v>391</v>
      </c>
      <c r="G140" t="s">
        <v>799</v>
      </c>
      <c r="H140" t="s">
        <v>541</v>
      </c>
      <c r="I140" t="s">
        <v>800</v>
      </c>
      <c r="J140" t="s">
        <v>543</v>
      </c>
      <c r="K140">
        <v>31</v>
      </c>
      <c r="L140" t="s">
        <v>576</v>
      </c>
      <c r="M140" t="s">
        <v>806</v>
      </c>
      <c r="N140" t="s">
        <v>801</v>
      </c>
      <c r="O140" t="s">
        <v>802</v>
      </c>
      <c r="P140" t="s">
        <v>548</v>
      </c>
      <c r="Q140" t="s">
        <v>549</v>
      </c>
      <c r="R140" t="s">
        <v>564</v>
      </c>
      <c r="S140" t="s">
        <v>565</v>
      </c>
      <c r="T140" s="145">
        <v>5.8999999999999997E-2</v>
      </c>
      <c r="U140" t="s">
        <v>811</v>
      </c>
    </row>
    <row r="141" spans="1:21" x14ac:dyDescent="0.25">
      <c r="A141" t="s">
        <v>583</v>
      </c>
      <c r="B141" t="s">
        <v>584</v>
      </c>
      <c r="C141" t="s">
        <v>187</v>
      </c>
      <c r="D141" t="s">
        <v>538</v>
      </c>
      <c r="F141" t="s">
        <v>391</v>
      </c>
      <c r="G141" t="s">
        <v>799</v>
      </c>
      <c r="H141" t="s">
        <v>541</v>
      </c>
      <c r="I141" t="s">
        <v>800</v>
      </c>
      <c r="J141" t="s">
        <v>543</v>
      </c>
      <c r="K141">
        <v>31</v>
      </c>
      <c r="L141" t="s">
        <v>576</v>
      </c>
      <c r="M141" t="s">
        <v>806</v>
      </c>
      <c r="N141" t="s">
        <v>801</v>
      </c>
      <c r="O141" t="s">
        <v>802</v>
      </c>
      <c r="P141" t="s">
        <v>548</v>
      </c>
      <c r="Q141" t="s">
        <v>549</v>
      </c>
      <c r="R141" t="s">
        <v>566</v>
      </c>
      <c r="S141" t="s">
        <v>567</v>
      </c>
      <c r="T141" s="145">
        <v>2.9000000000000001E-2</v>
      </c>
      <c r="U141" t="s">
        <v>811</v>
      </c>
    </row>
    <row r="142" spans="1:21" x14ac:dyDescent="0.25">
      <c r="A142" t="s">
        <v>583</v>
      </c>
      <c r="B142" t="s">
        <v>584</v>
      </c>
      <c r="C142" t="s">
        <v>187</v>
      </c>
      <c r="D142" t="s">
        <v>538</v>
      </c>
      <c r="F142" t="s">
        <v>391</v>
      </c>
      <c r="G142" t="s">
        <v>799</v>
      </c>
      <c r="H142" t="s">
        <v>541</v>
      </c>
      <c r="I142" t="s">
        <v>800</v>
      </c>
      <c r="J142" t="s">
        <v>543</v>
      </c>
      <c r="K142">
        <v>31</v>
      </c>
      <c r="L142" t="s">
        <v>576</v>
      </c>
      <c r="M142" t="s">
        <v>806</v>
      </c>
      <c r="N142" t="s">
        <v>801</v>
      </c>
      <c r="O142" t="s">
        <v>802</v>
      </c>
      <c r="P142" t="s">
        <v>548</v>
      </c>
      <c r="Q142" t="s">
        <v>549</v>
      </c>
      <c r="R142" t="s">
        <v>568</v>
      </c>
      <c r="S142" t="s">
        <v>569</v>
      </c>
      <c r="T142" s="145">
        <v>1748</v>
      </c>
      <c r="U142" t="s">
        <v>811</v>
      </c>
    </row>
    <row r="143" spans="1:21" x14ac:dyDescent="0.25">
      <c r="A143" t="s">
        <v>583</v>
      </c>
      <c r="B143" t="s">
        <v>584</v>
      </c>
      <c r="C143" t="s">
        <v>187</v>
      </c>
      <c r="D143" t="s">
        <v>538</v>
      </c>
      <c r="F143" t="s">
        <v>391</v>
      </c>
      <c r="G143" t="s">
        <v>799</v>
      </c>
      <c r="H143" t="s">
        <v>541</v>
      </c>
      <c r="I143" t="s">
        <v>800</v>
      </c>
      <c r="J143" t="s">
        <v>543</v>
      </c>
      <c r="K143">
        <v>31</v>
      </c>
      <c r="L143" t="s">
        <v>576</v>
      </c>
      <c r="M143" t="s">
        <v>806</v>
      </c>
      <c r="N143" t="s">
        <v>801</v>
      </c>
      <c r="O143" t="s">
        <v>802</v>
      </c>
      <c r="P143" t="s">
        <v>548</v>
      </c>
      <c r="Q143" t="s">
        <v>549</v>
      </c>
      <c r="R143" t="s">
        <v>572</v>
      </c>
      <c r="S143" t="s">
        <v>573</v>
      </c>
      <c r="T143" s="145">
        <v>2.8000000000000001E-2</v>
      </c>
      <c r="U143" t="s">
        <v>811</v>
      </c>
    </row>
    <row r="144" spans="1:21" x14ac:dyDescent="0.25">
      <c r="A144" t="s">
        <v>583</v>
      </c>
      <c r="B144" t="s">
        <v>584</v>
      </c>
      <c r="C144" t="s">
        <v>187</v>
      </c>
      <c r="D144" t="s">
        <v>538</v>
      </c>
      <c r="F144" t="s">
        <v>391</v>
      </c>
      <c r="G144" t="s">
        <v>799</v>
      </c>
      <c r="H144" t="s">
        <v>541</v>
      </c>
      <c r="I144" t="s">
        <v>800</v>
      </c>
      <c r="J144" t="s">
        <v>543</v>
      </c>
      <c r="K144">
        <v>31</v>
      </c>
      <c r="L144" t="s">
        <v>576</v>
      </c>
      <c r="M144" t="s">
        <v>806</v>
      </c>
      <c r="N144" t="s">
        <v>801</v>
      </c>
      <c r="O144" t="s">
        <v>802</v>
      </c>
      <c r="P144" t="s">
        <v>548</v>
      </c>
      <c r="Q144" t="s">
        <v>549</v>
      </c>
      <c r="R144" t="s">
        <v>803</v>
      </c>
      <c r="S144" t="s">
        <v>804</v>
      </c>
      <c r="T144" s="145">
        <v>1741</v>
      </c>
      <c r="U144" t="s">
        <v>811</v>
      </c>
    </row>
    <row r="145" spans="1:23" s="49" customFormat="1" x14ac:dyDescent="0.25">
      <c r="A145" s="49" t="s">
        <v>38</v>
      </c>
      <c r="B145" s="49" t="s">
        <v>604</v>
      </c>
      <c r="C145" s="49" t="s">
        <v>187</v>
      </c>
      <c r="D145" s="49" t="s">
        <v>538</v>
      </c>
      <c r="F145" s="49" t="s">
        <v>391</v>
      </c>
      <c r="G145" s="49" t="s">
        <v>799</v>
      </c>
      <c r="H145" s="49" t="s">
        <v>541</v>
      </c>
      <c r="I145" s="49" t="s">
        <v>800</v>
      </c>
      <c r="J145" s="49" t="s">
        <v>543</v>
      </c>
      <c r="K145" s="49">
        <v>31</v>
      </c>
      <c r="L145" s="49" t="s">
        <v>544</v>
      </c>
      <c r="M145" s="49" t="s">
        <v>799</v>
      </c>
      <c r="N145" s="49" t="s">
        <v>801</v>
      </c>
      <c r="O145" s="49" t="s">
        <v>802</v>
      </c>
      <c r="P145" s="49" t="s">
        <v>548</v>
      </c>
      <c r="Q145" s="49" t="s">
        <v>549</v>
      </c>
      <c r="R145" s="49" t="s">
        <v>131</v>
      </c>
      <c r="S145" s="49" t="s">
        <v>550</v>
      </c>
      <c r="T145" s="146">
        <v>353005</v>
      </c>
      <c r="U145" s="49" t="s">
        <v>639</v>
      </c>
      <c r="V145" s="49" t="s">
        <v>858</v>
      </c>
      <c r="W145" s="138">
        <f>('ILO unemployment 2007'!T146+'ILO unemployment 2007'!T147+'ILO unemployment 2007'!T148)*( 1 + ('ILO unemployment 2007'!T156+ 'ILO unemployment 2007'!T157)/('ILO unemployment 2007'!T145-'ILO unemployment 2007'!T156-'ILO unemployment 2007'!T157))/1000</f>
        <v>79.570228913843863</v>
      </c>
    </row>
    <row r="146" spans="1:23" s="49" customFormat="1" x14ac:dyDescent="0.25">
      <c r="A146" s="49" t="s">
        <v>38</v>
      </c>
      <c r="B146" s="49" t="s">
        <v>604</v>
      </c>
      <c r="C146" s="49" t="s">
        <v>187</v>
      </c>
      <c r="D146" s="49" t="s">
        <v>538</v>
      </c>
      <c r="F146" s="49" t="s">
        <v>391</v>
      </c>
      <c r="G146" s="49" t="s">
        <v>799</v>
      </c>
      <c r="H146" s="49" t="s">
        <v>541</v>
      </c>
      <c r="I146" s="49" t="s">
        <v>800</v>
      </c>
      <c r="J146" s="49" t="s">
        <v>543</v>
      </c>
      <c r="K146" s="49">
        <v>31</v>
      </c>
      <c r="L146" s="49" t="s">
        <v>544</v>
      </c>
      <c r="M146" s="49" t="s">
        <v>799</v>
      </c>
      <c r="N146" s="49" t="s">
        <v>801</v>
      </c>
      <c r="O146" s="49" t="s">
        <v>802</v>
      </c>
      <c r="P146" s="49" t="s">
        <v>548</v>
      </c>
      <c r="Q146" s="49" t="s">
        <v>549</v>
      </c>
      <c r="R146" s="49" t="s">
        <v>552</v>
      </c>
      <c r="S146" s="49" t="s">
        <v>553</v>
      </c>
      <c r="T146" s="146">
        <v>11963</v>
      </c>
      <c r="U146" s="49" t="s">
        <v>639</v>
      </c>
      <c r="V146" s="49" t="s">
        <v>859</v>
      </c>
      <c r="W146" s="138">
        <f>('ILO unemployment 2007'!T149+'ILO unemployment 2007'!T150+'ILO unemployment 2007'!T151+'ILO unemployment 2007'!T152+'ILO unemployment 2007'!T153+'ILO unemployment 2007'!T154+'ILO unemployment 2007'!T155)*( 1 + ('ILO unemployment 2007'!T156+ 'ILO unemployment 2007'!T157)/('ILO unemployment 2007'!T145-'ILO unemployment 2007'!T156-'ILO unemployment 2007'!T157))/1000</f>
        <v>272.92163533024564</v>
      </c>
    </row>
    <row r="147" spans="1:23" s="49" customFormat="1" x14ac:dyDescent="0.25">
      <c r="A147" s="49" t="s">
        <v>38</v>
      </c>
      <c r="B147" s="49" t="s">
        <v>604</v>
      </c>
      <c r="C147" s="49" t="s">
        <v>187</v>
      </c>
      <c r="D147" s="49" t="s">
        <v>538</v>
      </c>
      <c r="F147" s="49" t="s">
        <v>391</v>
      </c>
      <c r="G147" s="49" t="s">
        <v>799</v>
      </c>
      <c r="H147" s="49" t="s">
        <v>541</v>
      </c>
      <c r="I147" s="49" t="s">
        <v>800</v>
      </c>
      <c r="J147" s="49" t="s">
        <v>543</v>
      </c>
      <c r="K147" s="49">
        <v>31</v>
      </c>
      <c r="L147" s="49" t="s">
        <v>544</v>
      </c>
      <c r="M147" s="49" t="s">
        <v>799</v>
      </c>
      <c r="N147" s="49" t="s">
        <v>801</v>
      </c>
      <c r="O147" s="49" t="s">
        <v>802</v>
      </c>
      <c r="P147" s="49" t="s">
        <v>548</v>
      </c>
      <c r="Q147" s="49" t="s">
        <v>549</v>
      </c>
      <c r="R147" s="49" t="s">
        <v>554</v>
      </c>
      <c r="S147" s="49" t="s">
        <v>555</v>
      </c>
      <c r="T147" s="146">
        <v>22817</v>
      </c>
      <c r="U147" s="49" t="s">
        <v>639</v>
      </c>
      <c r="V147" s="49" t="s">
        <v>862</v>
      </c>
      <c r="W147" s="138">
        <f>('ILO unemployment 2007'!T146+'ILO unemployment 2007'!T147+'ILO unemployment 2007'!T148+ 'ILO unemployment 2007'!T149+'ILO unemployment 2007'!T150+'ILO unemployment 2007'!T151+'ILO unemployment 2007'!T152+'ILO unemployment 2007'!T153+'ILO unemployment 2007'!T154+'ILO unemployment 2007'!T155+'ILO unemployment 2007'!T156+'ILO unemployment 2007'!T157)/1000</f>
        <v>352.65834899999999</v>
      </c>
    </row>
    <row r="148" spans="1:23" s="49" customFormat="1" x14ac:dyDescent="0.25">
      <c r="A148" s="49" t="s">
        <v>38</v>
      </c>
      <c r="B148" s="49" t="s">
        <v>604</v>
      </c>
      <c r="C148" s="49" t="s">
        <v>187</v>
      </c>
      <c r="D148" s="49" t="s">
        <v>538</v>
      </c>
      <c r="F148" s="49" t="s">
        <v>391</v>
      </c>
      <c r="G148" s="49" t="s">
        <v>799</v>
      </c>
      <c r="H148" s="49" t="s">
        <v>541</v>
      </c>
      <c r="I148" s="49" t="s">
        <v>800</v>
      </c>
      <c r="J148" s="49" t="s">
        <v>543</v>
      </c>
      <c r="K148" s="49">
        <v>31</v>
      </c>
      <c r="L148" s="49" t="s">
        <v>544</v>
      </c>
      <c r="M148" s="49" t="s">
        <v>799</v>
      </c>
      <c r="N148" s="49" t="s">
        <v>801</v>
      </c>
      <c r="O148" s="49" t="s">
        <v>802</v>
      </c>
      <c r="P148" s="49" t="s">
        <v>548</v>
      </c>
      <c r="Q148" s="49" t="s">
        <v>549</v>
      </c>
      <c r="R148" s="49" t="s">
        <v>556</v>
      </c>
      <c r="S148" s="49" t="s">
        <v>557</v>
      </c>
      <c r="T148" s="146">
        <v>18974</v>
      </c>
      <c r="U148" s="49" t="s">
        <v>639</v>
      </c>
      <c r="W148" s="138"/>
    </row>
    <row r="149" spans="1:23" s="49" customFormat="1" x14ac:dyDescent="0.25">
      <c r="A149" s="49" t="s">
        <v>38</v>
      </c>
      <c r="B149" s="49" t="s">
        <v>604</v>
      </c>
      <c r="C149" s="49" t="s">
        <v>187</v>
      </c>
      <c r="D149" s="49" t="s">
        <v>538</v>
      </c>
      <c r="F149" s="49" t="s">
        <v>391</v>
      </c>
      <c r="G149" s="49" t="s">
        <v>799</v>
      </c>
      <c r="H149" s="49" t="s">
        <v>541</v>
      </c>
      <c r="I149" s="49" t="s">
        <v>800</v>
      </c>
      <c r="J149" s="49" t="s">
        <v>543</v>
      </c>
      <c r="K149" s="49">
        <v>31</v>
      </c>
      <c r="L149" s="49" t="s">
        <v>544</v>
      </c>
      <c r="M149" s="49" t="s">
        <v>799</v>
      </c>
      <c r="N149" s="49" t="s">
        <v>801</v>
      </c>
      <c r="O149" s="49" t="s">
        <v>802</v>
      </c>
      <c r="P149" s="49" t="s">
        <v>548</v>
      </c>
      <c r="Q149" s="49" t="s">
        <v>549</v>
      </c>
      <c r="R149" s="49" t="s">
        <v>558</v>
      </c>
      <c r="S149" s="49" t="s">
        <v>559</v>
      </c>
      <c r="T149" s="146">
        <v>33897</v>
      </c>
      <c r="U149" s="49" t="s">
        <v>639</v>
      </c>
      <c r="W149" s="138"/>
    </row>
    <row r="150" spans="1:23" s="49" customFormat="1" x14ac:dyDescent="0.25">
      <c r="A150" s="49" t="s">
        <v>38</v>
      </c>
      <c r="B150" s="49" t="s">
        <v>604</v>
      </c>
      <c r="C150" s="49" t="s">
        <v>187</v>
      </c>
      <c r="D150" s="49" t="s">
        <v>538</v>
      </c>
      <c r="F150" s="49" t="s">
        <v>391</v>
      </c>
      <c r="G150" s="49" t="s">
        <v>799</v>
      </c>
      <c r="H150" s="49" t="s">
        <v>541</v>
      </c>
      <c r="I150" s="49" t="s">
        <v>800</v>
      </c>
      <c r="J150" s="49" t="s">
        <v>543</v>
      </c>
      <c r="K150" s="49">
        <v>31</v>
      </c>
      <c r="L150" s="49" t="s">
        <v>544</v>
      </c>
      <c r="M150" s="49" t="s">
        <v>799</v>
      </c>
      <c r="N150" s="49" t="s">
        <v>801</v>
      </c>
      <c r="O150" s="49" t="s">
        <v>802</v>
      </c>
      <c r="P150" s="49" t="s">
        <v>548</v>
      </c>
      <c r="Q150" s="49" t="s">
        <v>549</v>
      </c>
      <c r="R150" s="49" t="s">
        <v>560</v>
      </c>
      <c r="S150" s="49" t="s">
        <v>561</v>
      </c>
      <c r="T150" s="146">
        <v>48294</v>
      </c>
      <c r="U150" s="49" t="s">
        <v>639</v>
      </c>
      <c r="W150" s="138"/>
    </row>
    <row r="151" spans="1:23" s="49" customFormat="1" x14ac:dyDescent="0.25">
      <c r="A151" s="49" t="s">
        <v>38</v>
      </c>
      <c r="B151" s="49" t="s">
        <v>604</v>
      </c>
      <c r="C151" s="49" t="s">
        <v>187</v>
      </c>
      <c r="D151" s="49" t="s">
        <v>538</v>
      </c>
      <c r="F151" s="49" t="s">
        <v>391</v>
      </c>
      <c r="G151" s="49" t="s">
        <v>799</v>
      </c>
      <c r="H151" s="49" t="s">
        <v>541</v>
      </c>
      <c r="I151" s="49" t="s">
        <v>800</v>
      </c>
      <c r="J151" s="49" t="s">
        <v>543</v>
      </c>
      <c r="K151" s="49">
        <v>31</v>
      </c>
      <c r="L151" s="49" t="s">
        <v>544</v>
      </c>
      <c r="M151" s="49" t="s">
        <v>799</v>
      </c>
      <c r="N151" s="49" t="s">
        <v>801</v>
      </c>
      <c r="O151" s="49" t="s">
        <v>802</v>
      </c>
      <c r="P151" s="49" t="s">
        <v>548</v>
      </c>
      <c r="Q151" s="49" t="s">
        <v>549</v>
      </c>
      <c r="R151" s="49" t="s">
        <v>562</v>
      </c>
      <c r="S151" s="49" t="s">
        <v>563</v>
      </c>
      <c r="T151" s="146">
        <v>4703</v>
      </c>
      <c r="U151" s="49" t="s">
        <v>639</v>
      </c>
      <c r="W151" s="138"/>
    </row>
    <row r="152" spans="1:23" s="49" customFormat="1" x14ac:dyDescent="0.25">
      <c r="A152" s="49" t="s">
        <v>38</v>
      </c>
      <c r="B152" s="49" t="s">
        <v>604</v>
      </c>
      <c r="C152" s="49" t="s">
        <v>187</v>
      </c>
      <c r="D152" s="49" t="s">
        <v>538</v>
      </c>
      <c r="F152" s="49" t="s">
        <v>391</v>
      </c>
      <c r="G152" s="49" t="s">
        <v>799</v>
      </c>
      <c r="H152" s="49" t="s">
        <v>541</v>
      </c>
      <c r="I152" s="49" t="s">
        <v>800</v>
      </c>
      <c r="J152" s="49" t="s">
        <v>543</v>
      </c>
      <c r="K152" s="49">
        <v>31</v>
      </c>
      <c r="L152" s="49" t="s">
        <v>544</v>
      </c>
      <c r="M152" s="49" t="s">
        <v>799</v>
      </c>
      <c r="N152" s="49" t="s">
        <v>801</v>
      </c>
      <c r="O152" s="49" t="s">
        <v>802</v>
      </c>
      <c r="P152" s="49" t="s">
        <v>548</v>
      </c>
      <c r="Q152" s="49" t="s">
        <v>549</v>
      </c>
      <c r="R152" s="49" t="s">
        <v>564</v>
      </c>
      <c r="S152" s="49" t="s">
        <v>565</v>
      </c>
      <c r="T152" s="146">
        <v>28171</v>
      </c>
      <c r="U152" s="49" t="s">
        <v>639</v>
      </c>
      <c r="W152" s="138"/>
    </row>
    <row r="153" spans="1:23" s="49" customFormat="1" x14ac:dyDescent="0.25">
      <c r="A153" s="49" t="s">
        <v>38</v>
      </c>
      <c r="B153" s="49" t="s">
        <v>604</v>
      </c>
      <c r="C153" s="49" t="s">
        <v>187</v>
      </c>
      <c r="D153" s="49" t="s">
        <v>538</v>
      </c>
      <c r="F153" s="49" t="s">
        <v>391</v>
      </c>
      <c r="G153" s="49" t="s">
        <v>799</v>
      </c>
      <c r="H153" s="49" t="s">
        <v>541</v>
      </c>
      <c r="I153" s="49" t="s">
        <v>800</v>
      </c>
      <c r="J153" s="49" t="s">
        <v>543</v>
      </c>
      <c r="K153" s="49">
        <v>31</v>
      </c>
      <c r="L153" s="49" t="s">
        <v>544</v>
      </c>
      <c r="M153" s="49" t="s">
        <v>799</v>
      </c>
      <c r="N153" s="49" t="s">
        <v>801</v>
      </c>
      <c r="O153" s="49" t="s">
        <v>802</v>
      </c>
      <c r="P153" s="49" t="s">
        <v>548</v>
      </c>
      <c r="Q153" s="49" t="s">
        <v>549</v>
      </c>
      <c r="R153" s="49" t="s">
        <v>566</v>
      </c>
      <c r="S153" s="49" t="s">
        <v>567</v>
      </c>
      <c r="T153" s="146">
        <v>20575</v>
      </c>
      <c r="U153" s="49" t="s">
        <v>639</v>
      </c>
      <c r="W153" s="138"/>
    </row>
    <row r="154" spans="1:23" s="49" customFormat="1" x14ac:dyDescent="0.25">
      <c r="A154" s="49" t="s">
        <v>38</v>
      </c>
      <c r="B154" s="49" t="s">
        <v>604</v>
      </c>
      <c r="C154" s="49" t="s">
        <v>187</v>
      </c>
      <c r="D154" s="49" t="s">
        <v>538</v>
      </c>
      <c r="F154" s="49" t="s">
        <v>391</v>
      </c>
      <c r="G154" s="49" t="s">
        <v>799</v>
      </c>
      <c r="H154" s="49" t="s">
        <v>541</v>
      </c>
      <c r="I154" s="49" t="s">
        <v>800</v>
      </c>
      <c r="J154" s="49" t="s">
        <v>543</v>
      </c>
      <c r="K154" s="49">
        <v>31</v>
      </c>
      <c r="L154" s="49" t="s">
        <v>544</v>
      </c>
      <c r="M154" s="49" t="s">
        <v>799</v>
      </c>
      <c r="N154" s="49" t="s">
        <v>801</v>
      </c>
      <c r="O154" s="49" t="s">
        <v>802</v>
      </c>
      <c r="P154" s="49" t="s">
        <v>548</v>
      </c>
      <c r="Q154" s="49" t="s">
        <v>549</v>
      </c>
      <c r="R154" s="49" t="s">
        <v>568</v>
      </c>
      <c r="S154" s="49" t="s">
        <v>569</v>
      </c>
      <c r="T154" s="146">
        <v>48733</v>
      </c>
      <c r="U154" s="49" t="s">
        <v>639</v>
      </c>
      <c r="W154" s="138"/>
    </row>
    <row r="155" spans="1:23" s="49" customFormat="1" x14ac:dyDescent="0.25">
      <c r="A155" s="49" t="s">
        <v>38</v>
      </c>
      <c r="B155" s="49" t="s">
        <v>604</v>
      </c>
      <c r="C155" s="49" t="s">
        <v>187</v>
      </c>
      <c r="D155" s="49" t="s">
        <v>538</v>
      </c>
      <c r="F155" s="49" t="s">
        <v>391</v>
      </c>
      <c r="G155" s="49" t="s">
        <v>799</v>
      </c>
      <c r="H155" s="49" t="s">
        <v>541</v>
      </c>
      <c r="I155" s="49" t="s">
        <v>800</v>
      </c>
      <c r="J155" s="49" t="s">
        <v>543</v>
      </c>
      <c r="K155" s="49">
        <v>31</v>
      </c>
      <c r="L155" s="49" t="s">
        <v>544</v>
      </c>
      <c r="M155" s="49" t="s">
        <v>799</v>
      </c>
      <c r="N155" s="49" t="s">
        <v>801</v>
      </c>
      <c r="O155" s="49" t="s">
        <v>802</v>
      </c>
      <c r="P155" s="49" t="s">
        <v>548</v>
      </c>
      <c r="Q155" s="49" t="s">
        <v>549</v>
      </c>
      <c r="R155" s="49" t="s">
        <v>570</v>
      </c>
      <c r="S155" s="49" t="s">
        <v>571</v>
      </c>
      <c r="T155" s="146">
        <v>0.34899999999999998</v>
      </c>
      <c r="U155" s="49" t="s">
        <v>639</v>
      </c>
      <c r="W155" s="138"/>
    </row>
    <row r="156" spans="1:23" s="49" customFormat="1" x14ac:dyDescent="0.25">
      <c r="A156" s="49" t="s">
        <v>38</v>
      </c>
      <c r="B156" s="49" t="s">
        <v>604</v>
      </c>
      <c r="C156" s="49" t="s">
        <v>187</v>
      </c>
      <c r="D156" s="49" t="s">
        <v>538</v>
      </c>
      <c r="F156" s="49" t="s">
        <v>391</v>
      </c>
      <c r="G156" s="49" t="s">
        <v>799</v>
      </c>
      <c r="H156" s="49" t="s">
        <v>541</v>
      </c>
      <c r="I156" s="49" t="s">
        <v>800</v>
      </c>
      <c r="J156" s="49" t="s">
        <v>543</v>
      </c>
      <c r="K156" s="49">
        <v>31</v>
      </c>
      <c r="L156" s="49" t="s">
        <v>544</v>
      </c>
      <c r="M156" s="49" t="s">
        <v>799</v>
      </c>
      <c r="N156" s="49" t="s">
        <v>801</v>
      </c>
      <c r="O156" s="49" t="s">
        <v>802</v>
      </c>
      <c r="P156" s="49" t="s">
        <v>548</v>
      </c>
      <c r="Q156" s="49" t="s">
        <v>549</v>
      </c>
      <c r="R156" s="49" t="s">
        <v>572</v>
      </c>
      <c r="S156" s="49" t="s">
        <v>573</v>
      </c>
      <c r="T156" s="146">
        <v>35558</v>
      </c>
      <c r="U156" s="49" t="s">
        <v>639</v>
      </c>
      <c r="W156" s="138"/>
    </row>
    <row r="157" spans="1:23" s="49" customFormat="1" x14ac:dyDescent="0.25">
      <c r="A157" s="49" t="s">
        <v>38</v>
      </c>
      <c r="B157" s="49" t="s">
        <v>604</v>
      </c>
      <c r="C157" s="49" t="s">
        <v>187</v>
      </c>
      <c r="D157" s="49" t="s">
        <v>538</v>
      </c>
      <c r="F157" s="49" t="s">
        <v>391</v>
      </c>
      <c r="G157" s="49" t="s">
        <v>799</v>
      </c>
      <c r="H157" s="49" t="s">
        <v>541</v>
      </c>
      <c r="I157" s="49" t="s">
        <v>800</v>
      </c>
      <c r="J157" s="49" t="s">
        <v>543</v>
      </c>
      <c r="K157" s="49">
        <v>31</v>
      </c>
      <c r="L157" s="49" t="s">
        <v>544</v>
      </c>
      <c r="M157" s="49" t="s">
        <v>799</v>
      </c>
      <c r="N157" s="49" t="s">
        <v>801</v>
      </c>
      <c r="O157" s="49" t="s">
        <v>802</v>
      </c>
      <c r="P157" s="49" t="s">
        <v>548</v>
      </c>
      <c r="Q157" s="49" t="s">
        <v>549</v>
      </c>
      <c r="R157" s="49" t="s">
        <v>803</v>
      </c>
      <c r="S157" s="49" t="s">
        <v>804</v>
      </c>
      <c r="T157" s="146">
        <v>78973</v>
      </c>
      <c r="U157" s="49" t="s">
        <v>639</v>
      </c>
      <c r="W157" s="138"/>
    </row>
    <row r="158" spans="1:23" x14ac:dyDescent="0.25">
      <c r="A158" t="s">
        <v>38</v>
      </c>
      <c r="B158" t="s">
        <v>604</v>
      </c>
      <c r="C158" t="s">
        <v>187</v>
      </c>
      <c r="D158" t="s">
        <v>538</v>
      </c>
      <c r="F158" t="s">
        <v>391</v>
      </c>
      <c r="G158" t="s">
        <v>799</v>
      </c>
      <c r="H158" t="s">
        <v>541</v>
      </c>
      <c r="I158" t="s">
        <v>800</v>
      </c>
      <c r="J158" t="s">
        <v>543</v>
      </c>
      <c r="K158">
        <v>31</v>
      </c>
      <c r="L158" t="s">
        <v>574</v>
      </c>
      <c r="M158" t="s">
        <v>805</v>
      </c>
      <c r="N158" t="s">
        <v>801</v>
      </c>
      <c r="O158" t="s">
        <v>802</v>
      </c>
      <c r="P158" t="s">
        <v>548</v>
      </c>
      <c r="Q158" t="s">
        <v>549</v>
      </c>
      <c r="R158" t="s">
        <v>131</v>
      </c>
      <c r="S158" t="s">
        <v>550</v>
      </c>
      <c r="T158" s="145">
        <v>174412</v>
      </c>
      <c r="U158" t="s">
        <v>639</v>
      </c>
    </row>
    <row r="159" spans="1:23" x14ac:dyDescent="0.25">
      <c r="A159" t="s">
        <v>38</v>
      </c>
      <c r="B159" t="s">
        <v>604</v>
      </c>
      <c r="C159" t="s">
        <v>187</v>
      </c>
      <c r="D159" t="s">
        <v>538</v>
      </c>
      <c r="F159" t="s">
        <v>391</v>
      </c>
      <c r="G159" t="s">
        <v>799</v>
      </c>
      <c r="H159" t="s">
        <v>541</v>
      </c>
      <c r="I159" t="s">
        <v>800</v>
      </c>
      <c r="J159" t="s">
        <v>543</v>
      </c>
      <c r="K159">
        <v>31</v>
      </c>
      <c r="L159" t="s">
        <v>574</v>
      </c>
      <c r="M159" t="s">
        <v>805</v>
      </c>
      <c r="N159" t="s">
        <v>801</v>
      </c>
      <c r="O159" t="s">
        <v>802</v>
      </c>
      <c r="P159" t="s">
        <v>548</v>
      </c>
      <c r="Q159" t="s">
        <v>549</v>
      </c>
      <c r="R159" t="s">
        <v>552</v>
      </c>
      <c r="S159" t="s">
        <v>553</v>
      </c>
      <c r="T159" s="145">
        <v>7143</v>
      </c>
      <c r="U159" t="s">
        <v>639</v>
      </c>
    </row>
    <row r="160" spans="1:23" x14ac:dyDescent="0.25">
      <c r="A160" t="s">
        <v>38</v>
      </c>
      <c r="B160" t="s">
        <v>604</v>
      </c>
      <c r="C160" t="s">
        <v>187</v>
      </c>
      <c r="D160" t="s">
        <v>538</v>
      </c>
      <c r="F160" t="s">
        <v>391</v>
      </c>
      <c r="G160" t="s">
        <v>799</v>
      </c>
      <c r="H160" t="s">
        <v>541</v>
      </c>
      <c r="I160" t="s">
        <v>800</v>
      </c>
      <c r="J160" t="s">
        <v>543</v>
      </c>
      <c r="K160">
        <v>31</v>
      </c>
      <c r="L160" t="s">
        <v>574</v>
      </c>
      <c r="M160" t="s">
        <v>805</v>
      </c>
      <c r="N160" t="s">
        <v>801</v>
      </c>
      <c r="O160" t="s">
        <v>802</v>
      </c>
      <c r="P160" t="s">
        <v>548</v>
      </c>
      <c r="Q160" t="s">
        <v>549</v>
      </c>
      <c r="R160" t="s">
        <v>554</v>
      </c>
      <c r="S160" t="s">
        <v>555</v>
      </c>
      <c r="T160" s="145">
        <v>8475</v>
      </c>
      <c r="U160" t="s">
        <v>639</v>
      </c>
    </row>
    <row r="161" spans="1:21" x14ac:dyDescent="0.25">
      <c r="A161" t="s">
        <v>38</v>
      </c>
      <c r="B161" t="s">
        <v>604</v>
      </c>
      <c r="C161" t="s">
        <v>187</v>
      </c>
      <c r="D161" t="s">
        <v>538</v>
      </c>
      <c r="F161" t="s">
        <v>391</v>
      </c>
      <c r="G161" t="s">
        <v>799</v>
      </c>
      <c r="H161" t="s">
        <v>541</v>
      </c>
      <c r="I161" t="s">
        <v>800</v>
      </c>
      <c r="J161" t="s">
        <v>543</v>
      </c>
      <c r="K161">
        <v>31</v>
      </c>
      <c r="L161" t="s">
        <v>574</v>
      </c>
      <c r="M161" t="s">
        <v>805</v>
      </c>
      <c r="N161" t="s">
        <v>801</v>
      </c>
      <c r="O161" t="s">
        <v>802</v>
      </c>
      <c r="P161" t="s">
        <v>548</v>
      </c>
      <c r="Q161" t="s">
        <v>549</v>
      </c>
      <c r="R161" t="s">
        <v>556</v>
      </c>
      <c r="S161" t="s">
        <v>557</v>
      </c>
      <c r="T161" s="145">
        <v>11092</v>
      </c>
      <c r="U161" t="s">
        <v>639</v>
      </c>
    </row>
    <row r="162" spans="1:21" x14ac:dyDescent="0.25">
      <c r="A162" t="s">
        <v>38</v>
      </c>
      <c r="B162" t="s">
        <v>604</v>
      </c>
      <c r="C162" t="s">
        <v>187</v>
      </c>
      <c r="D162" t="s">
        <v>538</v>
      </c>
      <c r="F162" t="s">
        <v>391</v>
      </c>
      <c r="G162" t="s">
        <v>799</v>
      </c>
      <c r="H162" t="s">
        <v>541</v>
      </c>
      <c r="I162" t="s">
        <v>800</v>
      </c>
      <c r="J162" t="s">
        <v>543</v>
      </c>
      <c r="K162">
        <v>31</v>
      </c>
      <c r="L162" t="s">
        <v>574</v>
      </c>
      <c r="M162" t="s">
        <v>805</v>
      </c>
      <c r="N162" t="s">
        <v>801</v>
      </c>
      <c r="O162" t="s">
        <v>802</v>
      </c>
      <c r="P162" t="s">
        <v>548</v>
      </c>
      <c r="Q162" t="s">
        <v>549</v>
      </c>
      <c r="R162" t="s">
        <v>558</v>
      </c>
      <c r="S162" t="s">
        <v>559</v>
      </c>
      <c r="T162" s="145">
        <v>12.58</v>
      </c>
      <c r="U162" t="s">
        <v>639</v>
      </c>
    </row>
    <row r="163" spans="1:21" x14ac:dyDescent="0.25">
      <c r="A163" t="s">
        <v>38</v>
      </c>
      <c r="B163" t="s">
        <v>604</v>
      </c>
      <c r="C163" t="s">
        <v>187</v>
      </c>
      <c r="D163" t="s">
        <v>538</v>
      </c>
      <c r="F163" t="s">
        <v>391</v>
      </c>
      <c r="G163" t="s">
        <v>799</v>
      </c>
      <c r="H163" t="s">
        <v>541</v>
      </c>
      <c r="I163" t="s">
        <v>800</v>
      </c>
      <c r="J163" t="s">
        <v>543</v>
      </c>
      <c r="K163">
        <v>31</v>
      </c>
      <c r="L163" t="s">
        <v>574</v>
      </c>
      <c r="M163" t="s">
        <v>805</v>
      </c>
      <c r="N163" t="s">
        <v>801</v>
      </c>
      <c r="O163" t="s">
        <v>802</v>
      </c>
      <c r="P163" t="s">
        <v>548</v>
      </c>
      <c r="Q163" t="s">
        <v>549</v>
      </c>
      <c r="R163" t="s">
        <v>560</v>
      </c>
      <c r="S163" t="s">
        <v>561</v>
      </c>
      <c r="T163" s="145">
        <v>15745</v>
      </c>
      <c r="U163" t="s">
        <v>639</v>
      </c>
    </row>
    <row r="164" spans="1:21" x14ac:dyDescent="0.25">
      <c r="A164" t="s">
        <v>38</v>
      </c>
      <c r="B164" t="s">
        <v>604</v>
      </c>
      <c r="C164" t="s">
        <v>187</v>
      </c>
      <c r="D164" t="s">
        <v>538</v>
      </c>
      <c r="F164" t="s">
        <v>391</v>
      </c>
      <c r="G164" t="s">
        <v>799</v>
      </c>
      <c r="H164" t="s">
        <v>541</v>
      </c>
      <c r="I164" t="s">
        <v>800</v>
      </c>
      <c r="J164" t="s">
        <v>543</v>
      </c>
      <c r="K164">
        <v>31</v>
      </c>
      <c r="L164" t="s">
        <v>574</v>
      </c>
      <c r="M164" t="s">
        <v>805</v>
      </c>
      <c r="N164" t="s">
        <v>801</v>
      </c>
      <c r="O164" t="s">
        <v>802</v>
      </c>
      <c r="P164" t="s">
        <v>548</v>
      </c>
      <c r="Q164" t="s">
        <v>549</v>
      </c>
      <c r="R164" t="s">
        <v>562</v>
      </c>
      <c r="S164" t="s">
        <v>563</v>
      </c>
      <c r="T164" s="145">
        <v>3679</v>
      </c>
      <c r="U164" t="s">
        <v>639</v>
      </c>
    </row>
    <row r="165" spans="1:21" x14ac:dyDescent="0.25">
      <c r="A165" t="s">
        <v>38</v>
      </c>
      <c r="B165" t="s">
        <v>604</v>
      </c>
      <c r="C165" t="s">
        <v>187</v>
      </c>
      <c r="D165" t="s">
        <v>538</v>
      </c>
      <c r="F165" t="s">
        <v>391</v>
      </c>
      <c r="G165" t="s">
        <v>799</v>
      </c>
      <c r="H165" t="s">
        <v>541</v>
      </c>
      <c r="I165" t="s">
        <v>800</v>
      </c>
      <c r="J165" t="s">
        <v>543</v>
      </c>
      <c r="K165">
        <v>31</v>
      </c>
      <c r="L165" t="s">
        <v>574</v>
      </c>
      <c r="M165" t="s">
        <v>805</v>
      </c>
      <c r="N165" t="s">
        <v>801</v>
      </c>
      <c r="O165" t="s">
        <v>802</v>
      </c>
      <c r="P165" t="s">
        <v>548</v>
      </c>
      <c r="Q165" t="s">
        <v>549</v>
      </c>
      <c r="R165" t="s">
        <v>564</v>
      </c>
      <c r="S165" t="s">
        <v>565</v>
      </c>
      <c r="T165" s="145">
        <v>25636</v>
      </c>
      <c r="U165" t="s">
        <v>639</v>
      </c>
    </row>
    <row r="166" spans="1:21" x14ac:dyDescent="0.25">
      <c r="A166" t="s">
        <v>38</v>
      </c>
      <c r="B166" t="s">
        <v>604</v>
      </c>
      <c r="C166" t="s">
        <v>187</v>
      </c>
      <c r="D166" t="s">
        <v>538</v>
      </c>
      <c r="F166" t="s">
        <v>391</v>
      </c>
      <c r="G166" t="s">
        <v>799</v>
      </c>
      <c r="H166" t="s">
        <v>541</v>
      </c>
      <c r="I166" t="s">
        <v>800</v>
      </c>
      <c r="J166" t="s">
        <v>543</v>
      </c>
      <c r="K166">
        <v>31</v>
      </c>
      <c r="L166" t="s">
        <v>574</v>
      </c>
      <c r="M166" t="s">
        <v>805</v>
      </c>
      <c r="N166" t="s">
        <v>801</v>
      </c>
      <c r="O166" t="s">
        <v>802</v>
      </c>
      <c r="P166" t="s">
        <v>548</v>
      </c>
      <c r="Q166" t="s">
        <v>549</v>
      </c>
      <c r="R166" t="s">
        <v>566</v>
      </c>
      <c r="S166" t="s">
        <v>567</v>
      </c>
      <c r="T166" s="145">
        <v>15754</v>
      </c>
      <c r="U166" t="s">
        <v>639</v>
      </c>
    </row>
    <row r="167" spans="1:21" x14ac:dyDescent="0.25">
      <c r="A167" t="s">
        <v>38</v>
      </c>
      <c r="B167" t="s">
        <v>604</v>
      </c>
      <c r="C167" t="s">
        <v>187</v>
      </c>
      <c r="D167" t="s">
        <v>538</v>
      </c>
      <c r="F167" t="s">
        <v>391</v>
      </c>
      <c r="G167" t="s">
        <v>799</v>
      </c>
      <c r="H167" t="s">
        <v>541</v>
      </c>
      <c r="I167" t="s">
        <v>800</v>
      </c>
      <c r="J167" t="s">
        <v>543</v>
      </c>
      <c r="K167">
        <v>31</v>
      </c>
      <c r="L167" t="s">
        <v>574</v>
      </c>
      <c r="M167" t="s">
        <v>805</v>
      </c>
      <c r="N167" t="s">
        <v>801</v>
      </c>
      <c r="O167" t="s">
        <v>802</v>
      </c>
      <c r="P167" t="s">
        <v>548</v>
      </c>
      <c r="Q167" t="s">
        <v>549</v>
      </c>
      <c r="R167" t="s">
        <v>568</v>
      </c>
      <c r="S167" t="s">
        <v>569</v>
      </c>
      <c r="T167" s="145">
        <v>24764</v>
      </c>
      <c r="U167" t="s">
        <v>639</v>
      </c>
    </row>
    <row r="168" spans="1:21" x14ac:dyDescent="0.25">
      <c r="A168" t="s">
        <v>38</v>
      </c>
      <c r="B168" t="s">
        <v>604</v>
      </c>
      <c r="C168" t="s">
        <v>187</v>
      </c>
      <c r="D168" t="s">
        <v>538</v>
      </c>
      <c r="F168" t="s">
        <v>391</v>
      </c>
      <c r="G168" t="s">
        <v>799</v>
      </c>
      <c r="H168" t="s">
        <v>541</v>
      </c>
      <c r="I168" t="s">
        <v>800</v>
      </c>
      <c r="J168" t="s">
        <v>543</v>
      </c>
      <c r="K168">
        <v>31</v>
      </c>
      <c r="L168" t="s">
        <v>574</v>
      </c>
      <c r="M168" t="s">
        <v>805</v>
      </c>
      <c r="N168" t="s">
        <v>801</v>
      </c>
      <c r="O168" t="s">
        <v>802</v>
      </c>
      <c r="P168" t="s">
        <v>548</v>
      </c>
      <c r="Q168" t="s">
        <v>549</v>
      </c>
      <c r="R168" t="s">
        <v>570</v>
      </c>
      <c r="S168" t="s">
        <v>571</v>
      </c>
      <c r="T168" s="145">
        <v>0.34899999999999998</v>
      </c>
      <c r="U168" t="s">
        <v>639</v>
      </c>
    </row>
    <row r="169" spans="1:21" x14ac:dyDescent="0.25">
      <c r="A169" t="s">
        <v>38</v>
      </c>
      <c r="B169" t="s">
        <v>604</v>
      </c>
      <c r="C169" t="s">
        <v>187</v>
      </c>
      <c r="D169" t="s">
        <v>538</v>
      </c>
      <c r="F169" t="s">
        <v>391</v>
      </c>
      <c r="G169" t="s">
        <v>799</v>
      </c>
      <c r="H169" t="s">
        <v>541</v>
      </c>
      <c r="I169" t="s">
        <v>800</v>
      </c>
      <c r="J169" t="s">
        <v>543</v>
      </c>
      <c r="K169">
        <v>31</v>
      </c>
      <c r="L169" t="s">
        <v>574</v>
      </c>
      <c r="M169" t="s">
        <v>805</v>
      </c>
      <c r="N169" t="s">
        <v>801</v>
      </c>
      <c r="O169" t="s">
        <v>802</v>
      </c>
      <c r="P169" t="s">
        <v>548</v>
      </c>
      <c r="Q169" t="s">
        <v>549</v>
      </c>
      <c r="R169" t="s">
        <v>572</v>
      </c>
      <c r="S169" t="s">
        <v>573</v>
      </c>
      <c r="T169" s="145">
        <v>15862</v>
      </c>
      <c r="U169" t="s">
        <v>639</v>
      </c>
    </row>
    <row r="170" spans="1:21" x14ac:dyDescent="0.25">
      <c r="A170" t="s">
        <v>38</v>
      </c>
      <c r="B170" t="s">
        <v>604</v>
      </c>
      <c r="C170" t="s">
        <v>187</v>
      </c>
      <c r="D170" t="s">
        <v>538</v>
      </c>
      <c r="F170" t="s">
        <v>391</v>
      </c>
      <c r="G170" t="s">
        <v>799</v>
      </c>
      <c r="H170" t="s">
        <v>541</v>
      </c>
      <c r="I170" t="s">
        <v>800</v>
      </c>
      <c r="J170" t="s">
        <v>543</v>
      </c>
      <c r="K170">
        <v>31</v>
      </c>
      <c r="L170" t="s">
        <v>574</v>
      </c>
      <c r="M170" t="s">
        <v>805</v>
      </c>
      <c r="N170" t="s">
        <v>801</v>
      </c>
      <c r="O170" t="s">
        <v>802</v>
      </c>
      <c r="P170" t="s">
        <v>548</v>
      </c>
      <c r="Q170" t="s">
        <v>549</v>
      </c>
      <c r="R170" t="s">
        <v>803</v>
      </c>
      <c r="S170" t="s">
        <v>804</v>
      </c>
      <c r="T170" s="145">
        <v>33332</v>
      </c>
      <c r="U170" t="s">
        <v>639</v>
      </c>
    </row>
    <row r="171" spans="1:21" x14ac:dyDescent="0.25">
      <c r="A171" t="s">
        <v>38</v>
      </c>
      <c r="B171" t="s">
        <v>604</v>
      </c>
      <c r="C171" t="s">
        <v>187</v>
      </c>
      <c r="D171" t="s">
        <v>538</v>
      </c>
      <c r="F171" t="s">
        <v>391</v>
      </c>
      <c r="G171" t="s">
        <v>799</v>
      </c>
      <c r="H171" t="s">
        <v>541</v>
      </c>
      <c r="I171" t="s">
        <v>800</v>
      </c>
      <c r="J171" t="s">
        <v>543</v>
      </c>
      <c r="K171">
        <v>31</v>
      </c>
      <c r="L171" t="s">
        <v>576</v>
      </c>
      <c r="M171" t="s">
        <v>806</v>
      </c>
      <c r="N171" t="s">
        <v>801</v>
      </c>
      <c r="O171" t="s">
        <v>802</v>
      </c>
      <c r="P171" t="s">
        <v>548</v>
      </c>
      <c r="Q171" t="s">
        <v>549</v>
      </c>
      <c r="R171" t="s">
        <v>131</v>
      </c>
      <c r="S171" t="s">
        <v>550</v>
      </c>
      <c r="T171" s="145">
        <v>178593</v>
      </c>
      <c r="U171" t="s">
        <v>639</v>
      </c>
    </row>
    <row r="172" spans="1:21" x14ac:dyDescent="0.25">
      <c r="A172" t="s">
        <v>38</v>
      </c>
      <c r="B172" t="s">
        <v>604</v>
      </c>
      <c r="C172" t="s">
        <v>187</v>
      </c>
      <c r="D172" t="s">
        <v>538</v>
      </c>
      <c r="F172" t="s">
        <v>391</v>
      </c>
      <c r="G172" t="s">
        <v>799</v>
      </c>
      <c r="H172" t="s">
        <v>541</v>
      </c>
      <c r="I172" t="s">
        <v>800</v>
      </c>
      <c r="J172" t="s">
        <v>543</v>
      </c>
      <c r="K172">
        <v>31</v>
      </c>
      <c r="L172" t="s">
        <v>576</v>
      </c>
      <c r="M172" t="s">
        <v>806</v>
      </c>
      <c r="N172" t="s">
        <v>801</v>
      </c>
      <c r="O172" t="s">
        <v>802</v>
      </c>
      <c r="P172" t="s">
        <v>548</v>
      </c>
      <c r="Q172" t="s">
        <v>549</v>
      </c>
      <c r="R172" t="s">
        <v>552</v>
      </c>
      <c r="S172" t="s">
        <v>553</v>
      </c>
      <c r="T172" s="145">
        <v>4.82</v>
      </c>
      <c r="U172" t="s">
        <v>639</v>
      </c>
    </row>
    <row r="173" spans="1:21" x14ac:dyDescent="0.25">
      <c r="A173" t="s">
        <v>38</v>
      </c>
      <c r="B173" t="s">
        <v>604</v>
      </c>
      <c r="C173" t="s">
        <v>187</v>
      </c>
      <c r="D173" t="s">
        <v>538</v>
      </c>
      <c r="F173" t="s">
        <v>391</v>
      </c>
      <c r="G173" t="s">
        <v>799</v>
      </c>
      <c r="H173" t="s">
        <v>541</v>
      </c>
      <c r="I173" t="s">
        <v>800</v>
      </c>
      <c r="J173" t="s">
        <v>543</v>
      </c>
      <c r="K173">
        <v>31</v>
      </c>
      <c r="L173" t="s">
        <v>576</v>
      </c>
      <c r="M173" t="s">
        <v>806</v>
      </c>
      <c r="N173" t="s">
        <v>801</v>
      </c>
      <c r="O173" t="s">
        <v>802</v>
      </c>
      <c r="P173" t="s">
        <v>548</v>
      </c>
      <c r="Q173" t="s">
        <v>549</v>
      </c>
      <c r="R173" t="s">
        <v>554</v>
      </c>
      <c r="S173" t="s">
        <v>555</v>
      </c>
      <c r="T173" s="145">
        <v>14342</v>
      </c>
      <c r="U173" t="s">
        <v>639</v>
      </c>
    </row>
    <row r="174" spans="1:21" x14ac:dyDescent="0.25">
      <c r="A174" t="s">
        <v>38</v>
      </c>
      <c r="B174" t="s">
        <v>604</v>
      </c>
      <c r="C174" t="s">
        <v>187</v>
      </c>
      <c r="D174" t="s">
        <v>538</v>
      </c>
      <c r="F174" t="s">
        <v>391</v>
      </c>
      <c r="G174" t="s">
        <v>799</v>
      </c>
      <c r="H174" t="s">
        <v>541</v>
      </c>
      <c r="I174" t="s">
        <v>800</v>
      </c>
      <c r="J174" t="s">
        <v>543</v>
      </c>
      <c r="K174">
        <v>31</v>
      </c>
      <c r="L174" t="s">
        <v>576</v>
      </c>
      <c r="M174" t="s">
        <v>806</v>
      </c>
      <c r="N174" t="s">
        <v>801</v>
      </c>
      <c r="O174" t="s">
        <v>802</v>
      </c>
      <c r="P174" t="s">
        <v>548</v>
      </c>
      <c r="Q174" t="s">
        <v>549</v>
      </c>
      <c r="R174" t="s">
        <v>556</v>
      </c>
      <c r="S174" t="s">
        <v>557</v>
      </c>
      <c r="T174" s="145">
        <v>7882</v>
      </c>
      <c r="U174" t="s">
        <v>639</v>
      </c>
    </row>
    <row r="175" spans="1:21" x14ac:dyDescent="0.25">
      <c r="A175" t="s">
        <v>38</v>
      </c>
      <c r="B175" t="s">
        <v>604</v>
      </c>
      <c r="C175" t="s">
        <v>187</v>
      </c>
      <c r="D175" t="s">
        <v>538</v>
      </c>
      <c r="F175" t="s">
        <v>391</v>
      </c>
      <c r="G175" t="s">
        <v>799</v>
      </c>
      <c r="H175" t="s">
        <v>541</v>
      </c>
      <c r="I175" t="s">
        <v>800</v>
      </c>
      <c r="J175" t="s">
        <v>543</v>
      </c>
      <c r="K175">
        <v>31</v>
      </c>
      <c r="L175" t="s">
        <v>576</v>
      </c>
      <c r="M175" t="s">
        <v>806</v>
      </c>
      <c r="N175" t="s">
        <v>801</v>
      </c>
      <c r="O175" t="s">
        <v>802</v>
      </c>
      <c r="P175" t="s">
        <v>548</v>
      </c>
      <c r="Q175" t="s">
        <v>549</v>
      </c>
      <c r="R175" t="s">
        <v>558</v>
      </c>
      <c r="S175" t="s">
        <v>559</v>
      </c>
      <c r="T175" s="145">
        <v>21316</v>
      </c>
      <c r="U175" t="s">
        <v>639</v>
      </c>
    </row>
    <row r="176" spans="1:21" x14ac:dyDescent="0.25">
      <c r="A176" t="s">
        <v>38</v>
      </c>
      <c r="B176" t="s">
        <v>604</v>
      </c>
      <c r="C176" t="s">
        <v>187</v>
      </c>
      <c r="D176" t="s">
        <v>538</v>
      </c>
      <c r="F176" t="s">
        <v>391</v>
      </c>
      <c r="G176" t="s">
        <v>799</v>
      </c>
      <c r="H176" t="s">
        <v>541</v>
      </c>
      <c r="I176" t="s">
        <v>800</v>
      </c>
      <c r="J176" t="s">
        <v>543</v>
      </c>
      <c r="K176">
        <v>31</v>
      </c>
      <c r="L176" t="s">
        <v>576</v>
      </c>
      <c r="M176" t="s">
        <v>806</v>
      </c>
      <c r="N176" t="s">
        <v>801</v>
      </c>
      <c r="O176" t="s">
        <v>802</v>
      </c>
      <c r="P176" t="s">
        <v>548</v>
      </c>
      <c r="Q176" t="s">
        <v>549</v>
      </c>
      <c r="R176" t="s">
        <v>560</v>
      </c>
      <c r="S176" t="s">
        <v>561</v>
      </c>
      <c r="T176" s="145">
        <v>32549</v>
      </c>
      <c r="U176" t="s">
        <v>639</v>
      </c>
    </row>
    <row r="177" spans="1:23" x14ac:dyDescent="0.25">
      <c r="A177" t="s">
        <v>38</v>
      </c>
      <c r="B177" t="s">
        <v>604</v>
      </c>
      <c r="C177" t="s">
        <v>187</v>
      </c>
      <c r="D177" t="s">
        <v>538</v>
      </c>
      <c r="F177" t="s">
        <v>391</v>
      </c>
      <c r="G177" t="s">
        <v>799</v>
      </c>
      <c r="H177" t="s">
        <v>541</v>
      </c>
      <c r="I177" t="s">
        <v>800</v>
      </c>
      <c r="J177" t="s">
        <v>543</v>
      </c>
      <c r="K177">
        <v>31</v>
      </c>
      <c r="L177" t="s">
        <v>576</v>
      </c>
      <c r="M177" t="s">
        <v>806</v>
      </c>
      <c r="N177" t="s">
        <v>801</v>
      </c>
      <c r="O177" t="s">
        <v>802</v>
      </c>
      <c r="P177" t="s">
        <v>548</v>
      </c>
      <c r="Q177" t="s">
        <v>549</v>
      </c>
      <c r="R177" t="s">
        <v>562</v>
      </c>
      <c r="S177" t="s">
        <v>563</v>
      </c>
      <c r="T177" s="145">
        <v>1024</v>
      </c>
      <c r="U177" t="s">
        <v>639</v>
      </c>
    </row>
    <row r="178" spans="1:23" x14ac:dyDescent="0.25">
      <c r="A178" t="s">
        <v>38</v>
      </c>
      <c r="B178" t="s">
        <v>604</v>
      </c>
      <c r="C178" t="s">
        <v>187</v>
      </c>
      <c r="D178" t="s">
        <v>538</v>
      </c>
      <c r="F178" t="s">
        <v>391</v>
      </c>
      <c r="G178" t="s">
        <v>799</v>
      </c>
      <c r="H178" t="s">
        <v>541</v>
      </c>
      <c r="I178" t="s">
        <v>800</v>
      </c>
      <c r="J178" t="s">
        <v>543</v>
      </c>
      <c r="K178">
        <v>31</v>
      </c>
      <c r="L178" t="s">
        <v>576</v>
      </c>
      <c r="M178" t="s">
        <v>806</v>
      </c>
      <c r="N178" t="s">
        <v>801</v>
      </c>
      <c r="O178" t="s">
        <v>802</v>
      </c>
      <c r="P178" t="s">
        <v>548</v>
      </c>
      <c r="Q178" t="s">
        <v>549</v>
      </c>
      <c r="R178" t="s">
        <v>564</v>
      </c>
      <c r="S178" t="s">
        <v>565</v>
      </c>
      <c r="T178" s="145">
        <v>2535</v>
      </c>
      <c r="U178" t="s">
        <v>639</v>
      </c>
    </row>
    <row r="179" spans="1:23" x14ac:dyDescent="0.25">
      <c r="A179" t="s">
        <v>38</v>
      </c>
      <c r="B179" t="s">
        <v>604</v>
      </c>
      <c r="C179" t="s">
        <v>187</v>
      </c>
      <c r="D179" t="s">
        <v>538</v>
      </c>
      <c r="F179" t="s">
        <v>391</v>
      </c>
      <c r="G179" t="s">
        <v>799</v>
      </c>
      <c r="H179" t="s">
        <v>541</v>
      </c>
      <c r="I179" t="s">
        <v>800</v>
      </c>
      <c r="J179" t="s">
        <v>543</v>
      </c>
      <c r="K179">
        <v>31</v>
      </c>
      <c r="L179" t="s">
        <v>576</v>
      </c>
      <c r="M179" t="s">
        <v>806</v>
      </c>
      <c r="N179" t="s">
        <v>801</v>
      </c>
      <c r="O179" t="s">
        <v>802</v>
      </c>
      <c r="P179" t="s">
        <v>548</v>
      </c>
      <c r="Q179" t="s">
        <v>549</v>
      </c>
      <c r="R179" t="s">
        <v>566</v>
      </c>
      <c r="S179" t="s">
        <v>567</v>
      </c>
      <c r="T179" s="145">
        <v>4.82</v>
      </c>
      <c r="U179" t="s">
        <v>639</v>
      </c>
    </row>
    <row r="180" spans="1:23" x14ac:dyDescent="0.25">
      <c r="A180" t="s">
        <v>38</v>
      </c>
      <c r="B180" t="s">
        <v>604</v>
      </c>
      <c r="C180" t="s">
        <v>187</v>
      </c>
      <c r="D180" t="s">
        <v>538</v>
      </c>
      <c r="F180" t="s">
        <v>391</v>
      </c>
      <c r="G180" t="s">
        <v>799</v>
      </c>
      <c r="H180" t="s">
        <v>541</v>
      </c>
      <c r="I180" t="s">
        <v>800</v>
      </c>
      <c r="J180" t="s">
        <v>543</v>
      </c>
      <c r="K180">
        <v>31</v>
      </c>
      <c r="L180" t="s">
        <v>576</v>
      </c>
      <c r="M180" t="s">
        <v>806</v>
      </c>
      <c r="N180" t="s">
        <v>801</v>
      </c>
      <c r="O180" t="s">
        <v>802</v>
      </c>
      <c r="P180" t="s">
        <v>548</v>
      </c>
      <c r="Q180" t="s">
        <v>549</v>
      </c>
      <c r="R180" t="s">
        <v>568</v>
      </c>
      <c r="S180" t="s">
        <v>569</v>
      </c>
      <c r="T180" s="145">
        <v>23969</v>
      </c>
      <c r="U180" t="s">
        <v>639</v>
      </c>
    </row>
    <row r="181" spans="1:23" x14ac:dyDescent="0.25">
      <c r="A181" t="s">
        <v>38</v>
      </c>
      <c r="B181" t="s">
        <v>604</v>
      </c>
      <c r="C181" t="s">
        <v>187</v>
      </c>
      <c r="D181" t="s">
        <v>538</v>
      </c>
      <c r="F181" t="s">
        <v>391</v>
      </c>
      <c r="G181" t="s">
        <v>799</v>
      </c>
      <c r="H181" t="s">
        <v>541</v>
      </c>
      <c r="I181" t="s">
        <v>800</v>
      </c>
      <c r="J181" t="s">
        <v>543</v>
      </c>
      <c r="K181">
        <v>31</v>
      </c>
      <c r="L181" t="s">
        <v>576</v>
      </c>
      <c r="M181" t="s">
        <v>806</v>
      </c>
      <c r="N181" t="s">
        <v>801</v>
      </c>
      <c r="O181" t="s">
        <v>802</v>
      </c>
      <c r="P181" t="s">
        <v>548</v>
      </c>
      <c r="Q181" t="s">
        <v>549</v>
      </c>
      <c r="R181" t="s">
        <v>570</v>
      </c>
      <c r="S181" t="s">
        <v>571</v>
      </c>
      <c r="U181" t="s">
        <v>639</v>
      </c>
    </row>
    <row r="182" spans="1:23" x14ac:dyDescent="0.25">
      <c r="A182" t="s">
        <v>38</v>
      </c>
      <c r="B182" t="s">
        <v>604</v>
      </c>
      <c r="C182" t="s">
        <v>187</v>
      </c>
      <c r="D182" t="s">
        <v>538</v>
      </c>
      <c r="F182" t="s">
        <v>391</v>
      </c>
      <c r="G182" t="s">
        <v>799</v>
      </c>
      <c r="H182" t="s">
        <v>541</v>
      </c>
      <c r="I182" t="s">
        <v>800</v>
      </c>
      <c r="J182" t="s">
        <v>543</v>
      </c>
      <c r="K182">
        <v>31</v>
      </c>
      <c r="L182" t="s">
        <v>576</v>
      </c>
      <c r="M182" t="s">
        <v>806</v>
      </c>
      <c r="N182" t="s">
        <v>801</v>
      </c>
      <c r="O182" t="s">
        <v>802</v>
      </c>
      <c r="P182" t="s">
        <v>548</v>
      </c>
      <c r="Q182" t="s">
        <v>549</v>
      </c>
      <c r="R182" t="s">
        <v>572</v>
      </c>
      <c r="S182" t="s">
        <v>573</v>
      </c>
      <c r="T182" s="145">
        <v>19695</v>
      </c>
      <c r="U182" t="s">
        <v>639</v>
      </c>
    </row>
    <row r="183" spans="1:23" s="12" customFormat="1" x14ac:dyDescent="0.25">
      <c r="A183" s="12" t="s">
        <v>38</v>
      </c>
      <c r="B183" s="12" t="s">
        <v>604</v>
      </c>
      <c r="C183" s="12" t="s">
        <v>187</v>
      </c>
      <c r="D183" s="12" t="s">
        <v>538</v>
      </c>
      <c r="F183" s="12" t="s">
        <v>391</v>
      </c>
      <c r="G183" s="12" t="s">
        <v>799</v>
      </c>
      <c r="H183" s="12" t="s">
        <v>541</v>
      </c>
      <c r="I183" s="12" t="s">
        <v>800</v>
      </c>
      <c r="J183" s="12" t="s">
        <v>543</v>
      </c>
      <c r="K183" s="12">
        <v>31</v>
      </c>
      <c r="L183" s="12" t="s">
        <v>576</v>
      </c>
      <c r="M183" s="12" t="s">
        <v>806</v>
      </c>
      <c r="N183" s="12" t="s">
        <v>801</v>
      </c>
      <c r="O183" s="12" t="s">
        <v>802</v>
      </c>
      <c r="P183" s="12" t="s">
        <v>548</v>
      </c>
      <c r="Q183" s="12" t="s">
        <v>549</v>
      </c>
      <c r="R183" s="12" t="s">
        <v>803</v>
      </c>
      <c r="S183" s="12" t="s">
        <v>804</v>
      </c>
      <c r="T183" s="148">
        <v>45641</v>
      </c>
      <c r="U183" s="12" t="s">
        <v>639</v>
      </c>
      <c r="W183" s="141"/>
    </row>
    <row r="184" spans="1:23" s="49" customFormat="1" x14ac:dyDescent="0.25">
      <c r="A184" s="49" t="s">
        <v>83</v>
      </c>
      <c r="B184" s="49" t="s">
        <v>614</v>
      </c>
      <c r="C184" s="49" t="s">
        <v>187</v>
      </c>
      <c r="D184" s="49" t="s">
        <v>538</v>
      </c>
      <c r="F184" s="49" t="s">
        <v>391</v>
      </c>
      <c r="G184" s="49" t="s">
        <v>799</v>
      </c>
      <c r="H184" s="49" t="s">
        <v>541</v>
      </c>
      <c r="I184" s="49" t="s">
        <v>800</v>
      </c>
      <c r="J184" s="49" t="s">
        <v>543</v>
      </c>
      <c r="K184" s="49">
        <v>31</v>
      </c>
      <c r="L184" s="49" t="s">
        <v>544</v>
      </c>
      <c r="M184" s="49" t="s">
        <v>799</v>
      </c>
      <c r="N184" s="49" t="s">
        <v>801</v>
      </c>
      <c r="O184" s="49" t="s">
        <v>802</v>
      </c>
      <c r="P184" s="49" t="s">
        <v>548</v>
      </c>
      <c r="Q184" s="49" t="s">
        <v>549</v>
      </c>
      <c r="R184" s="49" t="s">
        <v>131</v>
      </c>
      <c r="S184" s="49" t="s">
        <v>550</v>
      </c>
      <c r="T184" s="146">
        <v>240.2</v>
      </c>
      <c r="U184" s="49" t="s">
        <v>639</v>
      </c>
      <c r="V184" s="49" t="s">
        <v>858</v>
      </c>
      <c r="W184" s="138">
        <f>('ILO unemployment 2007'!T185+'ILO unemployment 2007'!T186+'ILO unemployment 2007'!T187)*( 1 + ('ILO unemployment 2007'!T194+ 'ILO unemployment 2007'!T195)/('ILO unemployment 2007'!T184-'ILO unemployment 2007'!T194-'ILO unemployment 2007'!T195))</f>
        <v>28.538613861386139</v>
      </c>
    </row>
    <row r="185" spans="1:23" s="49" customFormat="1" x14ac:dyDescent="0.25">
      <c r="A185" s="49" t="s">
        <v>83</v>
      </c>
      <c r="B185" s="49" t="s">
        <v>614</v>
      </c>
      <c r="C185" s="49" t="s">
        <v>187</v>
      </c>
      <c r="D185" s="49" t="s">
        <v>538</v>
      </c>
      <c r="F185" s="49" t="s">
        <v>391</v>
      </c>
      <c r="G185" s="49" t="s">
        <v>799</v>
      </c>
      <c r="H185" s="49" t="s">
        <v>541</v>
      </c>
      <c r="I185" s="49" t="s">
        <v>800</v>
      </c>
      <c r="J185" s="49" t="s">
        <v>543</v>
      </c>
      <c r="K185" s="49">
        <v>31</v>
      </c>
      <c r="L185" s="49" t="s">
        <v>544</v>
      </c>
      <c r="M185" s="49" t="s">
        <v>799</v>
      </c>
      <c r="N185" s="49" t="s">
        <v>801</v>
      </c>
      <c r="O185" s="49" t="s">
        <v>802</v>
      </c>
      <c r="P185" s="49" t="s">
        <v>548</v>
      </c>
      <c r="Q185" s="49" t="s">
        <v>549</v>
      </c>
      <c r="R185" s="49" t="s">
        <v>552</v>
      </c>
      <c r="S185" s="49" t="s">
        <v>553</v>
      </c>
      <c r="T185" s="146">
        <v>2.2000000000000002</v>
      </c>
      <c r="U185" s="49" t="s">
        <v>639</v>
      </c>
      <c r="V185" s="49" t="s">
        <v>859</v>
      </c>
      <c r="W185" s="138">
        <f>('ILO unemployment 2007'!T188+'ILO unemployment 2007'!T189+'ILO unemployment 2007'!T190+'ILO unemployment 2007'!T191+'ILO unemployment 2007'!T192+'ILO unemployment 2007'!T193)*( 1 + ('ILO unemployment 2007'!T194+ 'ILO unemployment 2007'!T195)/('ILO unemployment 2007'!T184-'ILO unemployment 2007'!T194-'ILO unemployment 2007'!T195))</f>
        <v>211.66138613861386</v>
      </c>
    </row>
    <row r="186" spans="1:23" s="49" customFormat="1" x14ac:dyDescent="0.25">
      <c r="A186" s="49" t="s">
        <v>83</v>
      </c>
      <c r="B186" s="49" t="s">
        <v>614</v>
      </c>
      <c r="C186" s="49" t="s">
        <v>187</v>
      </c>
      <c r="D186" s="49" t="s">
        <v>538</v>
      </c>
      <c r="F186" s="49" t="s">
        <v>391</v>
      </c>
      <c r="G186" s="49" t="s">
        <v>799</v>
      </c>
      <c r="H186" s="49" t="s">
        <v>541</v>
      </c>
      <c r="I186" s="49" t="s">
        <v>800</v>
      </c>
      <c r="J186" s="49" t="s">
        <v>543</v>
      </c>
      <c r="K186" s="49">
        <v>31</v>
      </c>
      <c r="L186" s="49" t="s">
        <v>544</v>
      </c>
      <c r="M186" s="49" t="s">
        <v>799</v>
      </c>
      <c r="N186" s="49" t="s">
        <v>801</v>
      </c>
      <c r="O186" s="49" t="s">
        <v>802</v>
      </c>
      <c r="P186" s="49" t="s">
        <v>548</v>
      </c>
      <c r="Q186" s="49" t="s">
        <v>549</v>
      </c>
      <c r="R186" s="49" t="s">
        <v>554</v>
      </c>
      <c r="S186" s="49" t="s">
        <v>555</v>
      </c>
      <c r="T186" s="146">
        <v>6.1</v>
      </c>
      <c r="U186" s="49" t="s">
        <v>639</v>
      </c>
      <c r="V186" s="49" t="s">
        <v>862</v>
      </c>
      <c r="W186" s="138">
        <f>'ILO unemployment 2007'!T185+'ILO unemployment 2007'!T186+'ILO unemployment 2007'!T187+ 'ILO unemployment 2007'!T188+'ILO unemployment 2007'!T189+'ILO unemployment 2007'!T190+'ILO unemployment 2007'!T191+'ILO unemployment 2007'!T192+'ILO unemployment 2007'!T193+'ILO unemployment 2007'!T194+'ILO unemployment 2007'!T195</f>
        <v>240.2</v>
      </c>
    </row>
    <row r="187" spans="1:23" s="49" customFormat="1" x14ac:dyDescent="0.25">
      <c r="A187" s="49" t="s">
        <v>83</v>
      </c>
      <c r="B187" s="49" t="s">
        <v>614</v>
      </c>
      <c r="C187" s="49" t="s">
        <v>187</v>
      </c>
      <c r="D187" s="49" t="s">
        <v>538</v>
      </c>
      <c r="F187" s="49" t="s">
        <v>391</v>
      </c>
      <c r="G187" s="49" t="s">
        <v>799</v>
      </c>
      <c r="H187" s="49" t="s">
        <v>541</v>
      </c>
      <c r="I187" s="49" t="s">
        <v>800</v>
      </c>
      <c r="J187" s="49" t="s">
        <v>543</v>
      </c>
      <c r="K187" s="49">
        <v>31</v>
      </c>
      <c r="L187" s="49" t="s">
        <v>544</v>
      </c>
      <c r="M187" s="49" t="s">
        <v>799</v>
      </c>
      <c r="N187" s="49" t="s">
        <v>801</v>
      </c>
      <c r="O187" s="49" t="s">
        <v>802</v>
      </c>
      <c r="P187" s="49" t="s">
        <v>548</v>
      </c>
      <c r="Q187" s="49" t="s">
        <v>549</v>
      </c>
      <c r="R187" s="49" t="s">
        <v>556</v>
      </c>
      <c r="S187" s="49" t="s">
        <v>557</v>
      </c>
      <c r="T187" s="146">
        <v>9.6999999999999993</v>
      </c>
      <c r="U187" s="49" t="s">
        <v>639</v>
      </c>
      <c r="W187" s="138"/>
    </row>
    <row r="188" spans="1:23" s="49" customFormat="1" x14ac:dyDescent="0.25">
      <c r="A188" s="49" t="s">
        <v>83</v>
      </c>
      <c r="B188" s="49" t="s">
        <v>614</v>
      </c>
      <c r="C188" s="49" t="s">
        <v>187</v>
      </c>
      <c r="D188" s="49" t="s">
        <v>538</v>
      </c>
      <c r="F188" s="49" t="s">
        <v>391</v>
      </c>
      <c r="G188" s="49" t="s">
        <v>799</v>
      </c>
      <c r="H188" s="49" t="s">
        <v>541</v>
      </c>
      <c r="I188" s="49" t="s">
        <v>800</v>
      </c>
      <c r="J188" s="49" t="s">
        <v>543</v>
      </c>
      <c r="K188" s="49">
        <v>31</v>
      </c>
      <c r="L188" s="49" t="s">
        <v>544</v>
      </c>
      <c r="M188" s="49" t="s">
        <v>799</v>
      </c>
      <c r="N188" s="49" t="s">
        <v>801</v>
      </c>
      <c r="O188" s="49" t="s">
        <v>802</v>
      </c>
      <c r="P188" s="49" t="s">
        <v>548</v>
      </c>
      <c r="Q188" s="49" t="s">
        <v>549</v>
      </c>
      <c r="R188" s="49" t="s">
        <v>558</v>
      </c>
      <c r="S188" s="49" t="s">
        <v>559</v>
      </c>
      <c r="T188" s="146">
        <v>9.1999999999999993</v>
      </c>
      <c r="U188" s="49" t="s">
        <v>639</v>
      </c>
      <c r="W188" s="138"/>
    </row>
    <row r="189" spans="1:23" s="49" customFormat="1" x14ac:dyDescent="0.25">
      <c r="A189" s="49" t="s">
        <v>83</v>
      </c>
      <c r="B189" s="49" t="s">
        <v>614</v>
      </c>
      <c r="C189" s="49" t="s">
        <v>187</v>
      </c>
      <c r="D189" s="49" t="s">
        <v>538</v>
      </c>
      <c r="F189" s="49" t="s">
        <v>391</v>
      </c>
      <c r="G189" s="49" t="s">
        <v>799</v>
      </c>
      <c r="H189" s="49" t="s">
        <v>541</v>
      </c>
      <c r="I189" s="49" t="s">
        <v>800</v>
      </c>
      <c r="J189" s="49" t="s">
        <v>543</v>
      </c>
      <c r="K189" s="49">
        <v>31</v>
      </c>
      <c r="L189" s="49" t="s">
        <v>544</v>
      </c>
      <c r="M189" s="49" t="s">
        <v>799</v>
      </c>
      <c r="N189" s="49" t="s">
        <v>801</v>
      </c>
      <c r="O189" s="49" t="s">
        <v>802</v>
      </c>
      <c r="P189" s="49" t="s">
        <v>548</v>
      </c>
      <c r="Q189" s="49" t="s">
        <v>549</v>
      </c>
      <c r="R189" s="49" t="s">
        <v>560</v>
      </c>
      <c r="S189" s="49" t="s">
        <v>561</v>
      </c>
      <c r="T189" s="146">
        <v>25.7</v>
      </c>
      <c r="U189" s="49" t="s">
        <v>639</v>
      </c>
      <c r="W189" s="138"/>
    </row>
    <row r="190" spans="1:23" s="49" customFormat="1" x14ac:dyDescent="0.25">
      <c r="A190" s="49" t="s">
        <v>83</v>
      </c>
      <c r="B190" s="49" t="s">
        <v>614</v>
      </c>
      <c r="C190" s="49" t="s">
        <v>187</v>
      </c>
      <c r="D190" s="49" t="s">
        <v>538</v>
      </c>
      <c r="F190" s="49" t="s">
        <v>391</v>
      </c>
      <c r="G190" s="49" t="s">
        <v>799</v>
      </c>
      <c r="H190" s="49" t="s">
        <v>541</v>
      </c>
      <c r="I190" s="49" t="s">
        <v>800</v>
      </c>
      <c r="J190" s="49" t="s">
        <v>543</v>
      </c>
      <c r="K190" s="49">
        <v>31</v>
      </c>
      <c r="L190" s="49" t="s">
        <v>544</v>
      </c>
      <c r="M190" s="49" t="s">
        <v>799</v>
      </c>
      <c r="N190" s="49" t="s">
        <v>801</v>
      </c>
      <c r="O190" s="49" t="s">
        <v>802</v>
      </c>
      <c r="P190" s="49" t="s">
        <v>548</v>
      </c>
      <c r="Q190" s="49" t="s">
        <v>549</v>
      </c>
      <c r="R190" s="49" t="s">
        <v>562</v>
      </c>
      <c r="S190" s="49" t="s">
        <v>563</v>
      </c>
      <c r="T190" s="146">
        <v>5.0999999999999996</v>
      </c>
      <c r="U190" s="49" t="s">
        <v>639</v>
      </c>
      <c r="W190" s="138"/>
    </row>
    <row r="191" spans="1:23" s="49" customFormat="1" x14ac:dyDescent="0.25">
      <c r="A191" s="49" t="s">
        <v>83</v>
      </c>
      <c r="B191" s="49" t="s">
        <v>614</v>
      </c>
      <c r="C191" s="49" t="s">
        <v>187</v>
      </c>
      <c r="D191" s="49" t="s">
        <v>538</v>
      </c>
      <c r="F191" s="49" t="s">
        <v>391</v>
      </c>
      <c r="G191" s="49" t="s">
        <v>799</v>
      </c>
      <c r="H191" s="49" t="s">
        <v>541</v>
      </c>
      <c r="I191" s="49" t="s">
        <v>800</v>
      </c>
      <c r="J191" s="49" t="s">
        <v>543</v>
      </c>
      <c r="K191" s="49">
        <v>31</v>
      </c>
      <c r="L191" s="49" t="s">
        <v>544</v>
      </c>
      <c r="M191" s="49" t="s">
        <v>799</v>
      </c>
      <c r="N191" s="49" t="s">
        <v>801</v>
      </c>
      <c r="O191" s="49" t="s">
        <v>802</v>
      </c>
      <c r="P191" s="49" t="s">
        <v>548</v>
      </c>
      <c r="Q191" s="49" t="s">
        <v>549</v>
      </c>
      <c r="R191" s="49" t="s">
        <v>564</v>
      </c>
      <c r="S191" s="49" t="s">
        <v>565</v>
      </c>
      <c r="T191" s="146">
        <v>22</v>
      </c>
      <c r="U191" s="49" t="s">
        <v>639</v>
      </c>
      <c r="W191" s="138"/>
    </row>
    <row r="192" spans="1:23" s="49" customFormat="1" x14ac:dyDescent="0.25">
      <c r="A192" s="49" t="s">
        <v>83</v>
      </c>
      <c r="B192" s="49" t="s">
        <v>614</v>
      </c>
      <c r="C192" s="49" t="s">
        <v>187</v>
      </c>
      <c r="D192" s="49" t="s">
        <v>538</v>
      </c>
      <c r="F192" s="49" t="s">
        <v>391</v>
      </c>
      <c r="G192" s="49" t="s">
        <v>799</v>
      </c>
      <c r="H192" s="49" t="s">
        <v>541</v>
      </c>
      <c r="I192" s="49" t="s">
        <v>800</v>
      </c>
      <c r="J192" s="49" t="s">
        <v>543</v>
      </c>
      <c r="K192" s="49">
        <v>31</v>
      </c>
      <c r="L192" s="49" t="s">
        <v>544</v>
      </c>
      <c r="M192" s="49" t="s">
        <v>799</v>
      </c>
      <c r="N192" s="49" t="s">
        <v>801</v>
      </c>
      <c r="O192" s="49" t="s">
        <v>802</v>
      </c>
      <c r="P192" s="49" t="s">
        <v>548</v>
      </c>
      <c r="Q192" s="49" t="s">
        <v>549</v>
      </c>
      <c r="R192" s="49" t="s">
        <v>566</v>
      </c>
      <c r="S192" s="49" t="s">
        <v>567</v>
      </c>
      <c r="T192" s="146">
        <v>19.8</v>
      </c>
      <c r="U192" s="49" t="s">
        <v>639</v>
      </c>
      <c r="W192" s="138"/>
    </row>
    <row r="193" spans="1:23" s="49" customFormat="1" x14ac:dyDescent="0.25">
      <c r="A193" s="49" t="s">
        <v>83</v>
      </c>
      <c r="B193" s="49" t="s">
        <v>614</v>
      </c>
      <c r="C193" s="49" t="s">
        <v>187</v>
      </c>
      <c r="D193" s="49" t="s">
        <v>538</v>
      </c>
      <c r="F193" s="49" t="s">
        <v>391</v>
      </c>
      <c r="G193" s="49" t="s">
        <v>799</v>
      </c>
      <c r="H193" s="49" t="s">
        <v>541</v>
      </c>
      <c r="I193" s="49" t="s">
        <v>800</v>
      </c>
      <c r="J193" s="49" t="s">
        <v>543</v>
      </c>
      <c r="K193" s="49">
        <v>31</v>
      </c>
      <c r="L193" s="49" t="s">
        <v>544</v>
      </c>
      <c r="M193" s="49" t="s">
        <v>799</v>
      </c>
      <c r="N193" s="49" t="s">
        <v>801</v>
      </c>
      <c r="O193" s="49" t="s">
        <v>802</v>
      </c>
      <c r="P193" s="49" t="s">
        <v>548</v>
      </c>
      <c r="Q193" s="49" t="s">
        <v>549</v>
      </c>
      <c r="R193" s="49" t="s">
        <v>568</v>
      </c>
      <c r="S193" s="49" t="s">
        <v>569</v>
      </c>
      <c r="T193" s="146">
        <v>51.7</v>
      </c>
      <c r="U193" s="49" t="s">
        <v>639</v>
      </c>
      <c r="W193" s="138"/>
    </row>
    <row r="194" spans="1:23" s="49" customFormat="1" x14ac:dyDescent="0.25">
      <c r="A194" s="49" t="s">
        <v>83</v>
      </c>
      <c r="B194" s="49" t="s">
        <v>614</v>
      </c>
      <c r="C194" s="49" t="s">
        <v>187</v>
      </c>
      <c r="D194" s="49" t="s">
        <v>538</v>
      </c>
      <c r="F194" s="49" t="s">
        <v>391</v>
      </c>
      <c r="G194" s="49" t="s">
        <v>799</v>
      </c>
      <c r="H194" s="49" t="s">
        <v>541</v>
      </c>
      <c r="I194" s="49" t="s">
        <v>800</v>
      </c>
      <c r="J194" s="49" t="s">
        <v>543</v>
      </c>
      <c r="K194" s="49">
        <v>31</v>
      </c>
      <c r="L194" s="49" t="s">
        <v>544</v>
      </c>
      <c r="M194" s="49" t="s">
        <v>799</v>
      </c>
      <c r="N194" s="49" t="s">
        <v>801</v>
      </c>
      <c r="O194" s="49" t="s">
        <v>802</v>
      </c>
      <c r="P194" s="49" t="s">
        <v>548</v>
      </c>
      <c r="Q194" s="49" t="s">
        <v>549</v>
      </c>
      <c r="R194" s="49" t="s">
        <v>572</v>
      </c>
      <c r="S194" s="49" t="s">
        <v>573</v>
      </c>
      <c r="T194" s="146">
        <v>35.5</v>
      </c>
      <c r="U194" s="49" t="s">
        <v>812</v>
      </c>
      <c r="W194" s="138"/>
    </row>
    <row r="195" spans="1:23" s="49" customFormat="1" x14ac:dyDescent="0.25">
      <c r="A195" s="49" t="s">
        <v>83</v>
      </c>
      <c r="B195" s="49" t="s">
        <v>614</v>
      </c>
      <c r="C195" s="49" t="s">
        <v>187</v>
      </c>
      <c r="D195" s="49" t="s">
        <v>538</v>
      </c>
      <c r="F195" s="49" t="s">
        <v>391</v>
      </c>
      <c r="G195" s="49" t="s">
        <v>799</v>
      </c>
      <c r="H195" s="49" t="s">
        <v>541</v>
      </c>
      <c r="I195" s="49" t="s">
        <v>800</v>
      </c>
      <c r="J195" s="49" t="s">
        <v>543</v>
      </c>
      <c r="K195" s="49">
        <v>31</v>
      </c>
      <c r="L195" s="49" t="s">
        <v>544</v>
      </c>
      <c r="M195" s="49" t="s">
        <v>799</v>
      </c>
      <c r="N195" s="49" t="s">
        <v>801</v>
      </c>
      <c r="O195" s="49" t="s">
        <v>802</v>
      </c>
      <c r="P195" s="49" t="s">
        <v>548</v>
      </c>
      <c r="Q195" s="49" t="s">
        <v>549</v>
      </c>
      <c r="R195" s="49" t="s">
        <v>803</v>
      </c>
      <c r="S195" s="49" t="s">
        <v>804</v>
      </c>
      <c r="T195" s="146">
        <v>53.2</v>
      </c>
      <c r="U195" s="49" t="s">
        <v>639</v>
      </c>
      <c r="W195" s="138"/>
    </row>
    <row r="196" spans="1:23" x14ac:dyDescent="0.25">
      <c r="A196" t="s">
        <v>83</v>
      </c>
      <c r="B196" t="s">
        <v>614</v>
      </c>
      <c r="C196" t="s">
        <v>187</v>
      </c>
      <c r="D196" t="s">
        <v>538</v>
      </c>
      <c r="F196" t="s">
        <v>391</v>
      </c>
      <c r="G196" t="s">
        <v>799</v>
      </c>
      <c r="H196" t="s">
        <v>541</v>
      </c>
      <c r="I196" t="s">
        <v>800</v>
      </c>
      <c r="J196" t="s">
        <v>543</v>
      </c>
      <c r="K196">
        <v>31</v>
      </c>
      <c r="L196" t="s">
        <v>574</v>
      </c>
      <c r="M196" t="s">
        <v>805</v>
      </c>
      <c r="N196" t="s">
        <v>801</v>
      </c>
      <c r="O196" t="s">
        <v>802</v>
      </c>
      <c r="P196" t="s">
        <v>548</v>
      </c>
      <c r="Q196" t="s">
        <v>549</v>
      </c>
      <c r="R196" t="s">
        <v>131</v>
      </c>
      <c r="S196" t="s">
        <v>550</v>
      </c>
      <c r="T196" s="145">
        <v>120.7</v>
      </c>
      <c r="U196" t="s">
        <v>639</v>
      </c>
    </row>
    <row r="197" spans="1:23" x14ac:dyDescent="0.25">
      <c r="A197" t="s">
        <v>83</v>
      </c>
      <c r="B197" t="s">
        <v>614</v>
      </c>
      <c r="C197" t="s">
        <v>187</v>
      </c>
      <c r="D197" t="s">
        <v>538</v>
      </c>
      <c r="F197" t="s">
        <v>391</v>
      </c>
      <c r="G197" t="s">
        <v>799</v>
      </c>
      <c r="H197" t="s">
        <v>541</v>
      </c>
      <c r="I197" t="s">
        <v>800</v>
      </c>
      <c r="J197" t="s">
        <v>543</v>
      </c>
      <c r="K197">
        <v>31</v>
      </c>
      <c r="L197" t="s">
        <v>574</v>
      </c>
      <c r="M197" t="s">
        <v>805</v>
      </c>
      <c r="N197" t="s">
        <v>801</v>
      </c>
      <c r="O197" t="s">
        <v>802</v>
      </c>
      <c r="P197" t="s">
        <v>548</v>
      </c>
      <c r="Q197" t="s">
        <v>549</v>
      </c>
      <c r="R197" t="s">
        <v>552</v>
      </c>
      <c r="S197" t="s">
        <v>553</v>
      </c>
      <c r="T197" s="145">
        <v>1.4</v>
      </c>
      <c r="U197" t="s">
        <v>639</v>
      </c>
    </row>
    <row r="198" spans="1:23" x14ac:dyDescent="0.25">
      <c r="A198" t="s">
        <v>83</v>
      </c>
      <c r="B198" t="s">
        <v>614</v>
      </c>
      <c r="C198" t="s">
        <v>187</v>
      </c>
      <c r="D198" t="s">
        <v>538</v>
      </c>
      <c r="F198" t="s">
        <v>391</v>
      </c>
      <c r="G198" t="s">
        <v>799</v>
      </c>
      <c r="H198" t="s">
        <v>541</v>
      </c>
      <c r="I198" t="s">
        <v>800</v>
      </c>
      <c r="J198" t="s">
        <v>543</v>
      </c>
      <c r="K198">
        <v>31</v>
      </c>
      <c r="L198" t="s">
        <v>574</v>
      </c>
      <c r="M198" t="s">
        <v>805</v>
      </c>
      <c r="N198" t="s">
        <v>801</v>
      </c>
      <c r="O198" t="s">
        <v>802</v>
      </c>
      <c r="P198" t="s">
        <v>548</v>
      </c>
      <c r="Q198" t="s">
        <v>549</v>
      </c>
      <c r="R198" t="s">
        <v>554</v>
      </c>
      <c r="S198" t="s">
        <v>555</v>
      </c>
      <c r="T198" s="145">
        <v>1.8</v>
      </c>
      <c r="U198" t="s">
        <v>639</v>
      </c>
    </row>
    <row r="199" spans="1:23" x14ac:dyDescent="0.25">
      <c r="A199" t="s">
        <v>83</v>
      </c>
      <c r="B199" t="s">
        <v>614</v>
      </c>
      <c r="C199" t="s">
        <v>187</v>
      </c>
      <c r="D199" t="s">
        <v>538</v>
      </c>
      <c r="F199" t="s">
        <v>391</v>
      </c>
      <c r="G199" t="s">
        <v>799</v>
      </c>
      <c r="H199" t="s">
        <v>541</v>
      </c>
      <c r="I199" t="s">
        <v>800</v>
      </c>
      <c r="J199" t="s">
        <v>543</v>
      </c>
      <c r="K199">
        <v>31</v>
      </c>
      <c r="L199" t="s">
        <v>574</v>
      </c>
      <c r="M199" t="s">
        <v>805</v>
      </c>
      <c r="N199" t="s">
        <v>801</v>
      </c>
      <c r="O199" t="s">
        <v>802</v>
      </c>
      <c r="P199" t="s">
        <v>548</v>
      </c>
      <c r="Q199" t="s">
        <v>549</v>
      </c>
      <c r="R199" t="s">
        <v>556</v>
      </c>
      <c r="S199" t="s">
        <v>557</v>
      </c>
      <c r="T199" s="145">
        <v>4.7</v>
      </c>
      <c r="U199" t="s">
        <v>639</v>
      </c>
    </row>
    <row r="200" spans="1:23" x14ac:dyDescent="0.25">
      <c r="A200" t="s">
        <v>83</v>
      </c>
      <c r="B200" t="s">
        <v>614</v>
      </c>
      <c r="C200" t="s">
        <v>187</v>
      </c>
      <c r="D200" t="s">
        <v>538</v>
      </c>
      <c r="F200" t="s">
        <v>391</v>
      </c>
      <c r="G200" t="s">
        <v>799</v>
      </c>
      <c r="H200" t="s">
        <v>541</v>
      </c>
      <c r="I200" t="s">
        <v>800</v>
      </c>
      <c r="J200" t="s">
        <v>543</v>
      </c>
      <c r="K200">
        <v>31</v>
      </c>
      <c r="L200" t="s">
        <v>574</v>
      </c>
      <c r="M200" t="s">
        <v>805</v>
      </c>
      <c r="N200" t="s">
        <v>801</v>
      </c>
      <c r="O200" t="s">
        <v>802</v>
      </c>
      <c r="P200" t="s">
        <v>548</v>
      </c>
      <c r="Q200" t="s">
        <v>549</v>
      </c>
      <c r="R200" t="s">
        <v>558</v>
      </c>
      <c r="S200" t="s">
        <v>559</v>
      </c>
      <c r="T200" s="145">
        <v>2</v>
      </c>
      <c r="U200" t="s">
        <v>639</v>
      </c>
    </row>
    <row r="201" spans="1:23" x14ac:dyDescent="0.25">
      <c r="A201" t="s">
        <v>83</v>
      </c>
      <c r="B201" t="s">
        <v>614</v>
      </c>
      <c r="C201" t="s">
        <v>187</v>
      </c>
      <c r="D201" t="s">
        <v>538</v>
      </c>
      <c r="F201" t="s">
        <v>391</v>
      </c>
      <c r="G201" t="s">
        <v>799</v>
      </c>
      <c r="H201" t="s">
        <v>541</v>
      </c>
      <c r="I201" t="s">
        <v>800</v>
      </c>
      <c r="J201" t="s">
        <v>543</v>
      </c>
      <c r="K201">
        <v>31</v>
      </c>
      <c r="L201" t="s">
        <v>574</v>
      </c>
      <c r="M201" t="s">
        <v>805</v>
      </c>
      <c r="N201" t="s">
        <v>801</v>
      </c>
      <c r="O201" t="s">
        <v>802</v>
      </c>
      <c r="P201" t="s">
        <v>548</v>
      </c>
      <c r="Q201" t="s">
        <v>549</v>
      </c>
      <c r="R201" t="s">
        <v>560</v>
      </c>
      <c r="S201" t="s">
        <v>561</v>
      </c>
      <c r="T201" s="145">
        <v>8</v>
      </c>
      <c r="U201" t="s">
        <v>639</v>
      </c>
    </row>
    <row r="202" spans="1:23" x14ac:dyDescent="0.25">
      <c r="A202" t="s">
        <v>83</v>
      </c>
      <c r="B202" t="s">
        <v>614</v>
      </c>
      <c r="C202" t="s">
        <v>187</v>
      </c>
      <c r="D202" t="s">
        <v>538</v>
      </c>
      <c r="F202" t="s">
        <v>391</v>
      </c>
      <c r="G202" t="s">
        <v>799</v>
      </c>
      <c r="H202" t="s">
        <v>541</v>
      </c>
      <c r="I202" t="s">
        <v>800</v>
      </c>
      <c r="J202" t="s">
        <v>543</v>
      </c>
      <c r="K202">
        <v>31</v>
      </c>
      <c r="L202" t="s">
        <v>574</v>
      </c>
      <c r="M202" t="s">
        <v>805</v>
      </c>
      <c r="N202" t="s">
        <v>801</v>
      </c>
      <c r="O202" t="s">
        <v>802</v>
      </c>
      <c r="P202" t="s">
        <v>548</v>
      </c>
      <c r="Q202" t="s">
        <v>549</v>
      </c>
      <c r="R202" t="s">
        <v>562</v>
      </c>
      <c r="S202" t="s">
        <v>563</v>
      </c>
      <c r="T202" s="145">
        <v>2.2000000000000002</v>
      </c>
      <c r="U202" t="s">
        <v>639</v>
      </c>
    </row>
    <row r="203" spans="1:23" x14ac:dyDescent="0.25">
      <c r="A203" t="s">
        <v>83</v>
      </c>
      <c r="B203" t="s">
        <v>614</v>
      </c>
      <c r="C203" t="s">
        <v>187</v>
      </c>
      <c r="D203" t="s">
        <v>538</v>
      </c>
      <c r="F203" t="s">
        <v>391</v>
      </c>
      <c r="G203" t="s">
        <v>799</v>
      </c>
      <c r="H203" t="s">
        <v>541</v>
      </c>
      <c r="I203" t="s">
        <v>800</v>
      </c>
      <c r="J203" t="s">
        <v>543</v>
      </c>
      <c r="K203">
        <v>31</v>
      </c>
      <c r="L203" t="s">
        <v>574</v>
      </c>
      <c r="M203" t="s">
        <v>805</v>
      </c>
      <c r="N203" t="s">
        <v>801</v>
      </c>
      <c r="O203" t="s">
        <v>802</v>
      </c>
      <c r="P203" t="s">
        <v>548</v>
      </c>
      <c r="Q203" t="s">
        <v>549</v>
      </c>
      <c r="R203" t="s">
        <v>564</v>
      </c>
      <c r="S203" t="s">
        <v>565</v>
      </c>
      <c r="T203" s="145">
        <v>15.1</v>
      </c>
      <c r="U203" t="s">
        <v>639</v>
      </c>
    </row>
    <row r="204" spans="1:23" x14ac:dyDescent="0.25">
      <c r="A204" t="s">
        <v>83</v>
      </c>
      <c r="B204" t="s">
        <v>614</v>
      </c>
      <c r="C204" t="s">
        <v>187</v>
      </c>
      <c r="D204" t="s">
        <v>538</v>
      </c>
      <c r="F204" t="s">
        <v>391</v>
      </c>
      <c r="G204" t="s">
        <v>799</v>
      </c>
      <c r="H204" t="s">
        <v>541</v>
      </c>
      <c r="I204" t="s">
        <v>800</v>
      </c>
      <c r="J204" t="s">
        <v>543</v>
      </c>
      <c r="K204">
        <v>31</v>
      </c>
      <c r="L204" t="s">
        <v>574</v>
      </c>
      <c r="M204" t="s">
        <v>805</v>
      </c>
      <c r="N204" t="s">
        <v>801</v>
      </c>
      <c r="O204" t="s">
        <v>802</v>
      </c>
      <c r="P204" t="s">
        <v>548</v>
      </c>
      <c r="Q204" t="s">
        <v>549</v>
      </c>
      <c r="R204" t="s">
        <v>566</v>
      </c>
      <c r="S204" t="s">
        <v>567</v>
      </c>
      <c r="T204" s="145">
        <v>12.9</v>
      </c>
      <c r="U204" t="s">
        <v>639</v>
      </c>
    </row>
    <row r="205" spans="1:23" x14ac:dyDescent="0.25">
      <c r="A205" t="s">
        <v>83</v>
      </c>
      <c r="B205" t="s">
        <v>614</v>
      </c>
      <c r="C205" t="s">
        <v>187</v>
      </c>
      <c r="D205" t="s">
        <v>538</v>
      </c>
      <c r="F205" t="s">
        <v>391</v>
      </c>
      <c r="G205" t="s">
        <v>799</v>
      </c>
      <c r="H205" t="s">
        <v>541</v>
      </c>
      <c r="I205" t="s">
        <v>800</v>
      </c>
      <c r="J205" t="s">
        <v>543</v>
      </c>
      <c r="K205">
        <v>31</v>
      </c>
      <c r="L205" t="s">
        <v>574</v>
      </c>
      <c r="M205" t="s">
        <v>805</v>
      </c>
      <c r="N205" t="s">
        <v>801</v>
      </c>
      <c r="O205" t="s">
        <v>802</v>
      </c>
      <c r="P205" t="s">
        <v>548</v>
      </c>
      <c r="Q205" t="s">
        <v>549</v>
      </c>
      <c r="R205" t="s">
        <v>568</v>
      </c>
      <c r="S205" t="s">
        <v>569</v>
      </c>
      <c r="T205" s="145">
        <v>25.5</v>
      </c>
      <c r="U205" t="s">
        <v>639</v>
      </c>
    </row>
    <row r="206" spans="1:23" x14ac:dyDescent="0.25">
      <c r="A206" t="s">
        <v>83</v>
      </c>
      <c r="B206" t="s">
        <v>614</v>
      </c>
      <c r="C206" t="s">
        <v>187</v>
      </c>
      <c r="D206" t="s">
        <v>538</v>
      </c>
      <c r="F206" t="s">
        <v>391</v>
      </c>
      <c r="G206" t="s">
        <v>799</v>
      </c>
      <c r="H206" t="s">
        <v>541</v>
      </c>
      <c r="I206" t="s">
        <v>800</v>
      </c>
      <c r="J206" t="s">
        <v>543</v>
      </c>
      <c r="K206">
        <v>31</v>
      </c>
      <c r="L206" t="s">
        <v>574</v>
      </c>
      <c r="M206" t="s">
        <v>805</v>
      </c>
      <c r="N206" t="s">
        <v>801</v>
      </c>
      <c r="O206" t="s">
        <v>802</v>
      </c>
      <c r="P206" t="s">
        <v>548</v>
      </c>
      <c r="Q206" t="s">
        <v>549</v>
      </c>
      <c r="R206" t="s">
        <v>572</v>
      </c>
      <c r="S206" t="s">
        <v>573</v>
      </c>
      <c r="T206" s="145">
        <v>17.8</v>
      </c>
      <c r="U206" t="s">
        <v>812</v>
      </c>
    </row>
    <row r="207" spans="1:23" x14ac:dyDescent="0.25">
      <c r="A207" t="s">
        <v>83</v>
      </c>
      <c r="B207" t="s">
        <v>614</v>
      </c>
      <c r="C207" t="s">
        <v>187</v>
      </c>
      <c r="D207" t="s">
        <v>538</v>
      </c>
      <c r="F207" t="s">
        <v>391</v>
      </c>
      <c r="G207" t="s">
        <v>799</v>
      </c>
      <c r="H207" t="s">
        <v>541</v>
      </c>
      <c r="I207" t="s">
        <v>800</v>
      </c>
      <c r="J207" t="s">
        <v>543</v>
      </c>
      <c r="K207">
        <v>31</v>
      </c>
      <c r="L207" t="s">
        <v>574</v>
      </c>
      <c r="M207" t="s">
        <v>805</v>
      </c>
      <c r="N207" t="s">
        <v>801</v>
      </c>
      <c r="O207" t="s">
        <v>802</v>
      </c>
      <c r="P207" t="s">
        <v>548</v>
      </c>
      <c r="Q207" t="s">
        <v>549</v>
      </c>
      <c r="R207" t="s">
        <v>803</v>
      </c>
      <c r="S207" t="s">
        <v>804</v>
      </c>
      <c r="T207" s="145">
        <v>29.3</v>
      </c>
      <c r="U207" t="s">
        <v>639</v>
      </c>
    </row>
    <row r="208" spans="1:23" x14ac:dyDescent="0.25">
      <c r="A208" t="s">
        <v>83</v>
      </c>
      <c r="B208" t="s">
        <v>614</v>
      </c>
      <c r="C208" t="s">
        <v>187</v>
      </c>
      <c r="D208" t="s">
        <v>538</v>
      </c>
      <c r="F208" t="s">
        <v>391</v>
      </c>
      <c r="G208" t="s">
        <v>799</v>
      </c>
      <c r="H208" t="s">
        <v>541</v>
      </c>
      <c r="I208" t="s">
        <v>800</v>
      </c>
      <c r="J208" t="s">
        <v>543</v>
      </c>
      <c r="K208">
        <v>31</v>
      </c>
      <c r="L208" t="s">
        <v>576</v>
      </c>
      <c r="M208" t="s">
        <v>806</v>
      </c>
      <c r="N208" t="s">
        <v>801</v>
      </c>
      <c r="O208" t="s">
        <v>802</v>
      </c>
      <c r="P208" t="s">
        <v>548</v>
      </c>
      <c r="Q208" t="s">
        <v>549</v>
      </c>
      <c r="R208" t="s">
        <v>131</v>
      </c>
      <c r="S208" t="s">
        <v>550</v>
      </c>
      <c r="T208" s="145">
        <v>119.5</v>
      </c>
      <c r="U208" t="s">
        <v>639</v>
      </c>
    </row>
    <row r="209" spans="1:23" x14ac:dyDescent="0.25">
      <c r="A209" t="s">
        <v>83</v>
      </c>
      <c r="B209" t="s">
        <v>614</v>
      </c>
      <c r="C209" t="s">
        <v>187</v>
      </c>
      <c r="D209" t="s">
        <v>538</v>
      </c>
      <c r="F209" t="s">
        <v>391</v>
      </c>
      <c r="G209" t="s">
        <v>799</v>
      </c>
      <c r="H209" t="s">
        <v>541</v>
      </c>
      <c r="I209" t="s">
        <v>800</v>
      </c>
      <c r="J209" t="s">
        <v>543</v>
      </c>
      <c r="K209">
        <v>31</v>
      </c>
      <c r="L209" t="s">
        <v>576</v>
      </c>
      <c r="M209" t="s">
        <v>806</v>
      </c>
      <c r="N209" t="s">
        <v>801</v>
      </c>
      <c r="O209" t="s">
        <v>802</v>
      </c>
      <c r="P209" t="s">
        <v>548</v>
      </c>
      <c r="Q209" t="s">
        <v>549</v>
      </c>
      <c r="R209" t="s">
        <v>552</v>
      </c>
      <c r="S209" t="s">
        <v>553</v>
      </c>
      <c r="T209" s="145">
        <v>0.8</v>
      </c>
      <c r="U209" t="s">
        <v>639</v>
      </c>
    </row>
    <row r="210" spans="1:23" x14ac:dyDescent="0.25">
      <c r="A210" t="s">
        <v>83</v>
      </c>
      <c r="B210" t="s">
        <v>614</v>
      </c>
      <c r="C210" t="s">
        <v>187</v>
      </c>
      <c r="D210" t="s">
        <v>538</v>
      </c>
      <c r="F210" t="s">
        <v>391</v>
      </c>
      <c r="G210" t="s">
        <v>799</v>
      </c>
      <c r="H210" t="s">
        <v>541</v>
      </c>
      <c r="I210" t="s">
        <v>800</v>
      </c>
      <c r="J210" t="s">
        <v>543</v>
      </c>
      <c r="K210">
        <v>31</v>
      </c>
      <c r="L210" t="s">
        <v>576</v>
      </c>
      <c r="M210" t="s">
        <v>806</v>
      </c>
      <c r="N210" t="s">
        <v>801</v>
      </c>
      <c r="O210" t="s">
        <v>802</v>
      </c>
      <c r="P210" t="s">
        <v>548</v>
      </c>
      <c r="Q210" t="s">
        <v>549</v>
      </c>
      <c r="R210" t="s">
        <v>554</v>
      </c>
      <c r="S210" t="s">
        <v>555</v>
      </c>
      <c r="T210" s="145">
        <v>4.2</v>
      </c>
      <c r="U210" t="s">
        <v>639</v>
      </c>
    </row>
    <row r="211" spans="1:23" x14ac:dyDescent="0.25">
      <c r="A211" t="s">
        <v>83</v>
      </c>
      <c r="B211" t="s">
        <v>614</v>
      </c>
      <c r="C211" t="s">
        <v>187</v>
      </c>
      <c r="D211" t="s">
        <v>538</v>
      </c>
      <c r="F211" t="s">
        <v>391</v>
      </c>
      <c r="G211" t="s">
        <v>799</v>
      </c>
      <c r="H211" t="s">
        <v>541</v>
      </c>
      <c r="I211" t="s">
        <v>800</v>
      </c>
      <c r="J211" t="s">
        <v>543</v>
      </c>
      <c r="K211">
        <v>31</v>
      </c>
      <c r="L211" t="s">
        <v>576</v>
      </c>
      <c r="M211" t="s">
        <v>806</v>
      </c>
      <c r="N211" t="s">
        <v>801</v>
      </c>
      <c r="O211" t="s">
        <v>802</v>
      </c>
      <c r="P211" t="s">
        <v>548</v>
      </c>
      <c r="Q211" t="s">
        <v>549</v>
      </c>
      <c r="R211" t="s">
        <v>556</v>
      </c>
      <c r="S211" t="s">
        <v>557</v>
      </c>
      <c r="T211" s="145">
        <v>5</v>
      </c>
      <c r="U211" t="s">
        <v>639</v>
      </c>
    </row>
    <row r="212" spans="1:23" x14ac:dyDescent="0.25">
      <c r="A212" t="s">
        <v>83</v>
      </c>
      <c r="B212" t="s">
        <v>614</v>
      </c>
      <c r="C212" t="s">
        <v>187</v>
      </c>
      <c r="D212" t="s">
        <v>538</v>
      </c>
      <c r="F212" t="s">
        <v>391</v>
      </c>
      <c r="G212" t="s">
        <v>799</v>
      </c>
      <c r="H212" t="s">
        <v>541</v>
      </c>
      <c r="I212" t="s">
        <v>800</v>
      </c>
      <c r="J212" t="s">
        <v>543</v>
      </c>
      <c r="K212">
        <v>31</v>
      </c>
      <c r="L212" t="s">
        <v>576</v>
      </c>
      <c r="M212" t="s">
        <v>806</v>
      </c>
      <c r="N212" t="s">
        <v>801</v>
      </c>
      <c r="O212" t="s">
        <v>802</v>
      </c>
      <c r="P212" t="s">
        <v>548</v>
      </c>
      <c r="Q212" t="s">
        <v>549</v>
      </c>
      <c r="R212" t="s">
        <v>558</v>
      </c>
      <c r="S212" t="s">
        <v>559</v>
      </c>
      <c r="T212" s="145">
        <v>7.3</v>
      </c>
      <c r="U212" t="s">
        <v>639</v>
      </c>
    </row>
    <row r="213" spans="1:23" x14ac:dyDescent="0.25">
      <c r="A213" t="s">
        <v>83</v>
      </c>
      <c r="B213" t="s">
        <v>614</v>
      </c>
      <c r="C213" t="s">
        <v>187</v>
      </c>
      <c r="D213" t="s">
        <v>538</v>
      </c>
      <c r="F213" t="s">
        <v>391</v>
      </c>
      <c r="G213" t="s">
        <v>799</v>
      </c>
      <c r="H213" t="s">
        <v>541</v>
      </c>
      <c r="I213" t="s">
        <v>800</v>
      </c>
      <c r="J213" t="s">
        <v>543</v>
      </c>
      <c r="K213">
        <v>31</v>
      </c>
      <c r="L213" t="s">
        <v>576</v>
      </c>
      <c r="M213" t="s">
        <v>806</v>
      </c>
      <c r="N213" t="s">
        <v>801</v>
      </c>
      <c r="O213" t="s">
        <v>802</v>
      </c>
      <c r="P213" t="s">
        <v>548</v>
      </c>
      <c r="Q213" t="s">
        <v>549</v>
      </c>
      <c r="R213" t="s">
        <v>560</v>
      </c>
      <c r="S213" t="s">
        <v>561</v>
      </c>
      <c r="T213" s="145">
        <v>17.600000000000001</v>
      </c>
      <c r="U213" t="s">
        <v>639</v>
      </c>
    </row>
    <row r="214" spans="1:23" x14ac:dyDescent="0.25">
      <c r="A214" t="s">
        <v>83</v>
      </c>
      <c r="B214" t="s">
        <v>614</v>
      </c>
      <c r="C214" t="s">
        <v>187</v>
      </c>
      <c r="D214" t="s">
        <v>538</v>
      </c>
      <c r="F214" t="s">
        <v>391</v>
      </c>
      <c r="G214" t="s">
        <v>799</v>
      </c>
      <c r="H214" t="s">
        <v>541</v>
      </c>
      <c r="I214" t="s">
        <v>800</v>
      </c>
      <c r="J214" t="s">
        <v>543</v>
      </c>
      <c r="K214">
        <v>31</v>
      </c>
      <c r="L214" t="s">
        <v>576</v>
      </c>
      <c r="M214" t="s">
        <v>806</v>
      </c>
      <c r="N214" t="s">
        <v>801</v>
      </c>
      <c r="O214" t="s">
        <v>802</v>
      </c>
      <c r="P214" t="s">
        <v>548</v>
      </c>
      <c r="Q214" t="s">
        <v>549</v>
      </c>
      <c r="R214" t="s">
        <v>562</v>
      </c>
      <c r="S214" t="s">
        <v>563</v>
      </c>
      <c r="T214" s="145">
        <v>2.9</v>
      </c>
      <c r="U214" t="s">
        <v>639</v>
      </c>
    </row>
    <row r="215" spans="1:23" x14ac:dyDescent="0.25">
      <c r="A215" t="s">
        <v>83</v>
      </c>
      <c r="B215" t="s">
        <v>614</v>
      </c>
      <c r="C215" t="s">
        <v>187</v>
      </c>
      <c r="D215" t="s">
        <v>538</v>
      </c>
      <c r="F215" t="s">
        <v>391</v>
      </c>
      <c r="G215" t="s">
        <v>799</v>
      </c>
      <c r="H215" t="s">
        <v>541</v>
      </c>
      <c r="I215" t="s">
        <v>800</v>
      </c>
      <c r="J215" t="s">
        <v>543</v>
      </c>
      <c r="K215">
        <v>31</v>
      </c>
      <c r="L215" t="s">
        <v>576</v>
      </c>
      <c r="M215" t="s">
        <v>806</v>
      </c>
      <c r="N215" t="s">
        <v>801</v>
      </c>
      <c r="O215" t="s">
        <v>802</v>
      </c>
      <c r="P215" t="s">
        <v>548</v>
      </c>
      <c r="Q215" t="s">
        <v>549</v>
      </c>
      <c r="R215" t="s">
        <v>564</v>
      </c>
      <c r="S215" t="s">
        <v>565</v>
      </c>
      <c r="T215" s="145">
        <v>6.9</v>
      </c>
      <c r="U215" t="s">
        <v>639</v>
      </c>
    </row>
    <row r="216" spans="1:23" x14ac:dyDescent="0.25">
      <c r="A216" t="s">
        <v>83</v>
      </c>
      <c r="B216" t="s">
        <v>614</v>
      </c>
      <c r="C216" t="s">
        <v>187</v>
      </c>
      <c r="D216" t="s">
        <v>538</v>
      </c>
      <c r="F216" t="s">
        <v>391</v>
      </c>
      <c r="G216" t="s">
        <v>799</v>
      </c>
      <c r="H216" t="s">
        <v>541</v>
      </c>
      <c r="I216" t="s">
        <v>800</v>
      </c>
      <c r="J216" t="s">
        <v>543</v>
      </c>
      <c r="K216">
        <v>31</v>
      </c>
      <c r="L216" t="s">
        <v>576</v>
      </c>
      <c r="M216" t="s">
        <v>806</v>
      </c>
      <c r="N216" t="s">
        <v>801</v>
      </c>
      <c r="O216" t="s">
        <v>802</v>
      </c>
      <c r="P216" t="s">
        <v>548</v>
      </c>
      <c r="Q216" t="s">
        <v>549</v>
      </c>
      <c r="R216" t="s">
        <v>566</v>
      </c>
      <c r="S216" t="s">
        <v>567</v>
      </c>
      <c r="T216" s="145">
        <v>6.9</v>
      </c>
      <c r="U216" t="s">
        <v>639</v>
      </c>
    </row>
    <row r="217" spans="1:23" x14ac:dyDescent="0.25">
      <c r="A217" t="s">
        <v>83</v>
      </c>
      <c r="B217" t="s">
        <v>614</v>
      </c>
      <c r="C217" t="s">
        <v>187</v>
      </c>
      <c r="D217" t="s">
        <v>538</v>
      </c>
      <c r="F217" t="s">
        <v>391</v>
      </c>
      <c r="G217" t="s">
        <v>799</v>
      </c>
      <c r="H217" t="s">
        <v>541</v>
      </c>
      <c r="I217" t="s">
        <v>800</v>
      </c>
      <c r="J217" t="s">
        <v>543</v>
      </c>
      <c r="K217">
        <v>31</v>
      </c>
      <c r="L217" t="s">
        <v>576</v>
      </c>
      <c r="M217" t="s">
        <v>806</v>
      </c>
      <c r="N217" t="s">
        <v>801</v>
      </c>
      <c r="O217" t="s">
        <v>802</v>
      </c>
      <c r="P217" t="s">
        <v>548</v>
      </c>
      <c r="Q217" t="s">
        <v>549</v>
      </c>
      <c r="R217" t="s">
        <v>568</v>
      </c>
      <c r="S217" t="s">
        <v>569</v>
      </c>
      <c r="T217" s="145">
        <v>26.2</v>
      </c>
      <c r="U217" t="s">
        <v>639</v>
      </c>
    </row>
    <row r="218" spans="1:23" x14ac:dyDescent="0.25">
      <c r="A218" t="s">
        <v>83</v>
      </c>
      <c r="B218" t="s">
        <v>614</v>
      </c>
      <c r="C218" t="s">
        <v>187</v>
      </c>
      <c r="D218" t="s">
        <v>538</v>
      </c>
      <c r="F218" t="s">
        <v>391</v>
      </c>
      <c r="G218" t="s">
        <v>799</v>
      </c>
      <c r="H218" t="s">
        <v>541</v>
      </c>
      <c r="I218" t="s">
        <v>800</v>
      </c>
      <c r="J218" t="s">
        <v>543</v>
      </c>
      <c r="K218">
        <v>31</v>
      </c>
      <c r="L218" t="s">
        <v>576</v>
      </c>
      <c r="M218" t="s">
        <v>806</v>
      </c>
      <c r="N218" t="s">
        <v>801</v>
      </c>
      <c r="O218" t="s">
        <v>802</v>
      </c>
      <c r="P218" t="s">
        <v>548</v>
      </c>
      <c r="Q218" t="s">
        <v>549</v>
      </c>
      <c r="R218" t="s">
        <v>572</v>
      </c>
      <c r="S218" t="s">
        <v>573</v>
      </c>
      <c r="T218" s="145">
        <v>17.7</v>
      </c>
      <c r="U218" t="s">
        <v>812</v>
      </c>
    </row>
    <row r="219" spans="1:23" x14ac:dyDescent="0.25">
      <c r="A219" t="s">
        <v>83</v>
      </c>
      <c r="B219" t="s">
        <v>614</v>
      </c>
      <c r="C219" t="s">
        <v>187</v>
      </c>
      <c r="D219" t="s">
        <v>538</v>
      </c>
      <c r="F219" t="s">
        <v>391</v>
      </c>
      <c r="G219" t="s">
        <v>799</v>
      </c>
      <c r="H219" t="s">
        <v>541</v>
      </c>
      <c r="I219" t="s">
        <v>800</v>
      </c>
      <c r="J219" t="s">
        <v>543</v>
      </c>
      <c r="K219">
        <v>31</v>
      </c>
      <c r="L219" t="s">
        <v>576</v>
      </c>
      <c r="M219" t="s">
        <v>806</v>
      </c>
      <c r="N219" t="s">
        <v>801</v>
      </c>
      <c r="O219" t="s">
        <v>802</v>
      </c>
      <c r="P219" t="s">
        <v>548</v>
      </c>
      <c r="Q219" t="s">
        <v>549</v>
      </c>
      <c r="R219" t="s">
        <v>803</v>
      </c>
      <c r="S219" t="s">
        <v>804</v>
      </c>
      <c r="T219" s="145">
        <v>24</v>
      </c>
      <c r="U219" t="s">
        <v>639</v>
      </c>
    </row>
    <row r="220" spans="1:23" s="49" customFormat="1" x14ac:dyDescent="0.25">
      <c r="A220" s="49" t="s">
        <v>20</v>
      </c>
      <c r="B220" s="49" t="s">
        <v>608</v>
      </c>
      <c r="C220" s="49" t="s">
        <v>187</v>
      </c>
      <c r="D220" s="49" t="s">
        <v>538</v>
      </c>
      <c r="F220" s="49" t="s">
        <v>391</v>
      </c>
      <c r="G220" s="49" t="s">
        <v>799</v>
      </c>
      <c r="H220" s="49" t="s">
        <v>541</v>
      </c>
      <c r="I220" s="49" t="s">
        <v>800</v>
      </c>
      <c r="J220" s="49" t="s">
        <v>543</v>
      </c>
      <c r="K220" s="49">
        <v>31</v>
      </c>
      <c r="L220" s="49" t="s">
        <v>544</v>
      </c>
      <c r="M220" s="49" t="s">
        <v>799</v>
      </c>
      <c r="N220" s="49" t="s">
        <v>801</v>
      </c>
      <c r="O220" s="49" t="s">
        <v>802</v>
      </c>
      <c r="P220" s="49" t="s">
        <v>548</v>
      </c>
      <c r="Q220" s="49" t="s">
        <v>549</v>
      </c>
      <c r="R220" s="49" t="s">
        <v>131</v>
      </c>
      <c r="S220" s="49" t="s">
        <v>550</v>
      </c>
      <c r="T220" s="146">
        <v>1079.4000000000001</v>
      </c>
      <c r="U220" s="49" t="s">
        <v>813</v>
      </c>
      <c r="V220" s="49" t="s">
        <v>858</v>
      </c>
      <c r="W220" s="138">
        <f>('ILO unemployment 2007'!T221+'ILO unemployment 2007'!T222+'ILO unemployment 2007'!T223)*( 1 +'ILO unemployment 2007'!T230/('ILO unemployment 2007'!T220-'ILO unemployment 2007'!T230))</f>
        <v>237.41388045916347</v>
      </c>
    </row>
    <row r="221" spans="1:23" s="49" customFormat="1" x14ac:dyDescent="0.25">
      <c r="A221" s="49" t="s">
        <v>20</v>
      </c>
      <c r="B221" s="49" t="s">
        <v>608</v>
      </c>
      <c r="C221" s="49" t="s">
        <v>187</v>
      </c>
      <c r="D221" s="49" t="s">
        <v>538</v>
      </c>
      <c r="F221" s="49" t="s">
        <v>391</v>
      </c>
      <c r="G221" s="49" t="s">
        <v>799</v>
      </c>
      <c r="H221" s="49" t="s">
        <v>541</v>
      </c>
      <c r="I221" s="49" t="s">
        <v>800</v>
      </c>
      <c r="J221" s="49" t="s">
        <v>543</v>
      </c>
      <c r="K221" s="49">
        <v>31</v>
      </c>
      <c r="L221" s="49" t="s">
        <v>544</v>
      </c>
      <c r="M221" s="49" t="s">
        <v>799</v>
      </c>
      <c r="N221" s="49" t="s">
        <v>801</v>
      </c>
      <c r="O221" s="49" t="s">
        <v>802</v>
      </c>
      <c r="P221" s="49" t="s">
        <v>548</v>
      </c>
      <c r="Q221" s="49" t="s">
        <v>549</v>
      </c>
      <c r="R221" s="49" t="s">
        <v>552</v>
      </c>
      <c r="S221" s="49" t="s">
        <v>553</v>
      </c>
      <c r="T221" s="146">
        <v>25.9</v>
      </c>
      <c r="U221" s="49" t="s">
        <v>813</v>
      </c>
      <c r="V221" s="49" t="s">
        <v>859</v>
      </c>
      <c r="W221" s="138">
        <f>('ILO unemployment 2007'!T224+'ILO unemployment 2007'!T225+'ILO unemployment 2007'!T226+'ILO unemployment 2007'!T227+'ILO unemployment 2007'!T228+'ILO unemployment 2007'!T229)*( 1 +'ILO unemployment 2007'!T230/('ILO unemployment 2007'!T220-'ILO unemployment 2007'!T230))</f>
        <v>839.56498218762374</v>
      </c>
    </row>
    <row r="222" spans="1:23" s="49" customFormat="1" x14ac:dyDescent="0.25">
      <c r="A222" s="49" t="s">
        <v>20</v>
      </c>
      <c r="B222" s="49" t="s">
        <v>608</v>
      </c>
      <c r="C222" s="49" t="s">
        <v>187</v>
      </c>
      <c r="D222" s="49" t="s">
        <v>538</v>
      </c>
      <c r="F222" s="49" t="s">
        <v>391</v>
      </c>
      <c r="G222" s="49" t="s">
        <v>799</v>
      </c>
      <c r="H222" s="49" t="s">
        <v>541</v>
      </c>
      <c r="I222" s="49" t="s">
        <v>800</v>
      </c>
      <c r="J222" s="49" t="s">
        <v>543</v>
      </c>
      <c r="K222" s="49">
        <v>31</v>
      </c>
      <c r="L222" s="49" t="s">
        <v>544</v>
      </c>
      <c r="M222" s="49" t="s">
        <v>799</v>
      </c>
      <c r="N222" s="49" t="s">
        <v>801</v>
      </c>
      <c r="O222" s="49" t="s">
        <v>802</v>
      </c>
      <c r="P222" s="49" t="s">
        <v>548</v>
      </c>
      <c r="Q222" s="49" t="s">
        <v>549</v>
      </c>
      <c r="R222" s="49" t="s">
        <v>554</v>
      </c>
      <c r="S222" s="49" t="s">
        <v>555</v>
      </c>
      <c r="T222" s="146">
        <v>63.6</v>
      </c>
      <c r="U222" s="49" t="s">
        <v>813</v>
      </c>
      <c r="V222" s="49" t="s">
        <v>862</v>
      </c>
      <c r="W222" s="138">
        <f>'ILO unemployment 2007'!T221+'ILO unemployment 2007'!T222+'ILO unemployment 2007'!T223+ 'ILO unemployment 2007'!T224+'ILO unemployment 2007'!T225+'ILO unemployment 2007'!T226+'ILO unemployment 2007'!T227+'ILO unemployment 2007'!T228+'ILO unemployment 2007'!T229+'ILO unemployment 2007'!T230</f>
        <v>1077.7</v>
      </c>
    </row>
    <row r="223" spans="1:23" s="49" customFormat="1" x14ac:dyDescent="0.25">
      <c r="A223" s="49" t="s">
        <v>20</v>
      </c>
      <c r="B223" s="49" t="s">
        <v>608</v>
      </c>
      <c r="C223" s="49" t="s">
        <v>187</v>
      </c>
      <c r="D223" s="49" t="s">
        <v>538</v>
      </c>
      <c r="F223" s="49" t="s">
        <v>391</v>
      </c>
      <c r="G223" s="49" t="s">
        <v>799</v>
      </c>
      <c r="H223" s="49" t="s">
        <v>541</v>
      </c>
      <c r="I223" s="49" t="s">
        <v>800</v>
      </c>
      <c r="J223" s="49" t="s">
        <v>543</v>
      </c>
      <c r="K223" s="49">
        <v>31</v>
      </c>
      <c r="L223" s="49" t="s">
        <v>544</v>
      </c>
      <c r="M223" s="49" t="s">
        <v>799</v>
      </c>
      <c r="N223" s="49" t="s">
        <v>801</v>
      </c>
      <c r="O223" s="49" t="s">
        <v>802</v>
      </c>
      <c r="P223" s="49" t="s">
        <v>548</v>
      </c>
      <c r="Q223" s="49" t="s">
        <v>549</v>
      </c>
      <c r="R223" s="49" t="s">
        <v>556</v>
      </c>
      <c r="S223" s="49" t="s">
        <v>557</v>
      </c>
      <c r="T223" s="146">
        <v>77.2</v>
      </c>
      <c r="U223" s="49" t="s">
        <v>813</v>
      </c>
      <c r="W223" s="138"/>
    </row>
    <row r="224" spans="1:23" s="49" customFormat="1" x14ac:dyDescent="0.25">
      <c r="A224" s="49" t="s">
        <v>20</v>
      </c>
      <c r="B224" s="49" t="s">
        <v>608</v>
      </c>
      <c r="C224" s="49" t="s">
        <v>187</v>
      </c>
      <c r="D224" s="49" t="s">
        <v>538</v>
      </c>
      <c r="F224" s="49" t="s">
        <v>391</v>
      </c>
      <c r="G224" s="49" t="s">
        <v>799</v>
      </c>
      <c r="H224" s="49" t="s">
        <v>541</v>
      </c>
      <c r="I224" s="49" t="s">
        <v>800</v>
      </c>
      <c r="J224" s="49" t="s">
        <v>543</v>
      </c>
      <c r="K224" s="49">
        <v>31</v>
      </c>
      <c r="L224" s="49" t="s">
        <v>544</v>
      </c>
      <c r="M224" s="49" t="s">
        <v>799</v>
      </c>
      <c r="N224" s="49" t="s">
        <v>801</v>
      </c>
      <c r="O224" s="49" t="s">
        <v>802</v>
      </c>
      <c r="P224" s="49" t="s">
        <v>548</v>
      </c>
      <c r="Q224" s="49" t="s">
        <v>549</v>
      </c>
      <c r="R224" s="49" t="s">
        <v>558</v>
      </c>
      <c r="S224" s="49" t="s">
        <v>559</v>
      </c>
      <c r="T224" s="146">
        <v>101.9</v>
      </c>
      <c r="U224" s="49" t="s">
        <v>813</v>
      </c>
      <c r="W224" s="138"/>
    </row>
    <row r="225" spans="1:23" s="49" customFormat="1" x14ac:dyDescent="0.25">
      <c r="A225" s="49" t="s">
        <v>20</v>
      </c>
      <c r="B225" s="49" t="s">
        <v>608</v>
      </c>
      <c r="C225" s="49" t="s">
        <v>187</v>
      </c>
      <c r="D225" s="49" t="s">
        <v>538</v>
      </c>
      <c r="F225" s="49" t="s">
        <v>391</v>
      </c>
      <c r="G225" s="49" t="s">
        <v>799</v>
      </c>
      <c r="H225" s="49" t="s">
        <v>541</v>
      </c>
      <c r="I225" s="49" t="s">
        <v>800</v>
      </c>
      <c r="J225" s="49" t="s">
        <v>543</v>
      </c>
      <c r="K225" s="49">
        <v>31</v>
      </c>
      <c r="L225" s="49" t="s">
        <v>544</v>
      </c>
      <c r="M225" s="49" t="s">
        <v>799</v>
      </c>
      <c r="N225" s="49" t="s">
        <v>801</v>
      </c>
      <c r="O225" s="49" t="s">
        <v>802</v>
      </c>
      <c r="P225" s="49" t="s">
        <v>548</v>
      </c>
      <c r="Q225" s="49" t="s">
        <v>549</v>
      </c>
      <c r="R225" s="49" t="s">
        <v>560</v>
      </c>
      <c r="S225" s="49" t="s">
        <v>561</v>
      </c>
      <c r="T225" s="146">
        <v>129.6</v>
      </c>
      <c r="U225" s="49" t="s">
        <v>813</v>
      </c>
      <c r="W225" s="138"/>
    </row>
    <row r="226" spans="1:23" s="49" customFormat="1" x14ac:dyDescent="0.25">
      <c r="A226" s="49" t="s">
        <v>20</v>
      </c>
      <c r="B226" s="49" t="s">
        <v>608</v>
      </c>
      <c r="C226" s="49" t="s">
        <v>187</v>
      </c>
      <c r="D226" s="49" t="s">
        <v>538</v>
      </c>
      <c r="F226" s="49" t="s">
        <v>391</v>
      </c>
      <c r="G226" s="49" t="s">
        <v>799</v>
      </c>
      <c r="H226" s="49" t="s">
        <v>541</v>
      </c>
      <c r="I226" s="49" t="s">
        <v>800</v>
      </c>
      <c r="J226" s="49" t="s">
        <v>543</v>
      </c>
      <c r="K226" s="49">
        <v>31</v>
      </c>
      <c r="L226" s="49" t="s">
        <v>544</v>
      </c>
      <c r="M226" s="49" t="s">
        <v>799</v>
      </c>
      <c r="N226" s="49" t="s">
        <v>801</v>
      </c>
      <c r="O226" s="49" t="s">
        <v>802</v>
      </c>
      <c r="P226" s="49" t="s">
        <v>548</v>
      </c>
      <c r="Q226" s="49" t="s">
        <v>549</v>
      </c>
      <c r="R226" s="49" t="s">
        <v>562</v>
      </c>
      <c r="S226" s="49" t="s">
        <v>563</v>
      </c>
      <c r="T226" s="146">
        <v>23.8</v>
      </c>
      <c r="U226" s="49" t="s">
        <v>813</v>
      </c>
      <c r="W226" s="138"/>
    </row>
    <row r="227" spans="1:23" s="49" customFormat="1" x14ac:dyDescent="0.25">
      <c r="A227" s="49" t="s">
        <v>20</v>
      </c>
      <c r="B227" s="49" t="s">
        <v>608</v>
      </c>
      <c r="C227" s="49" t="s">
        <v>187</v>
      </c>
      <c r="D227" s="49" t="s">
        <v>538</v>
      </c>
      <c r="F227" s="49" t="s">
        <v>391</v>
      </c>
      <c r="G227" s="49" t="s">
        <v>799</v>
      </c>
      <c r="H227" s="49" t="s">
        <v>541</v>
      </c>
      <c r="I227" s="49" t="s">
        <v>800</v>
      </c>
      <c r="J227" s="49" t="s">
        <v>543</v>
      </c>
      <c r="K227" s="49">
        <v>31</v>
      </c>
      <c r="L227" s="49" t="s">
        <v>544</v>
      </c>
      <c r="M227" s="49" t="s">
        <v>799</v>
      </c>
      <c r="N227" s="49" t="s">
        <v>801</v>
      </c>
      <c r="O227" s="49" t="s">
        <v>802</v>
      </c>
      <c r="P227" s="49" t="s">
        <v>548</v>
      </c>
      <c r="Q227" s="49" t="s">
        <v>549</v>
      </c>
      <c r="R227" s="49" t="s">
        <v>564</v>
      </c>
      <c r="S227" s="49" t="s">
        <v>565</v>
      </c>
      <c r="T227" s="146">
        <v>95.6</v>
      </c>
      <c r="U227" s="49" t="s">
        <v>813</v>
      </c>
      <c r="W227" s="138"/>
    </row>
    <row r="228" spans="1:23" s="49" customFormat="1" x14ac:dyDescent="0.25">
      <c r="A228" s="49" t="s">
        <v>20</v>
      </c>
      <c r="B228" s="49" t="s">
        <v>608</v>
      </c>
      <c r="C228" s="49" t="s">
        <v>187</v>
      </c>
      <c r="D228" s="49" t="s">
        <v>538</v>
      </c>
      <c r="F228" s="49" t="s">
        <v>391</v>
      </c>
      <c r="G228" s="49" t="s">
        <v>799</v>
      </c>
      <c r="H228" s="49" t="s">
        <v>541</v>
      </c>
      <c r="I228" s="49" t="s">
        <v>800</v>
      </c>
      <c r="J228" s="49" t="s">
        <v>543</v>
      </c>
      <c r="K228" s="49">
        <v>31</v>
      </c>
      <c r="L228" s="49" t="s">
        <v>544</v>
      </c>
      <c r="M228" s="49" t="s">
        <v>799</v>
      </c>
      <c r="N228" s="49" t="s">
        <v>801</v>
      </c>
      <c r="O228" s="49" t="s">
        <v>802</v>
      </c>
      <c r="P228" s="49" t="s">
        <v>548</v>
      </c>
      <c r="Q228" s="49" t="s">
        <v>549</v>
      </c>
      <c r="R228" s="49" t="s">
        <v>566</v>
      </c>
      <c r="S228" s="49" t="s">
        <v>567</v>
      </c>
      <c r="T228" s="146">
        <v>102.2</v>
      </c>
      <c r="U228" s="49" t="s">
        <v>813</v>
      </c>
      <c r="W228" s="138"/>
    </row>
    <row r="229" spans="1:23" s="49" customFormat="1" x14ac:dyDescent="0.25">
      <c r="A229" s="49" t="s">
        <v>20</v>
      </c>
      <c r="B229" s="49" t="s">
        <v>608</v>
      </c>
      <c r="C229" s="49" t="s">
        <v>187</v>
      </c>
      <c r="D229" s="49" t="s">
        <v>538</v>
      </c>
      <c r="F229" s="49" t="s">
        <v>391</v>
      </c>
      <c r="G229" s="49" t="s">
        <v>799</v>
      </c>
      <c r="H229" s="49" t="s">
        <v>541</v>
      </c>
      <c r="I229" s="49" t="s">
        <v>800</v>
      </c>
      <c r="J229" s="49" t="s">
        <v>543</v>
      </c>
      <c r="K229" s="49">
        <v>31</v>
      </c>
      <c r="L229" s="49" t="s">
        <v>544</v>
      </c>
      <c r="M229" s="49" t="s">
        <v>799</v>
      </c>
      <c r="N229" s="49" t="s">
        <v>801</v>
      </c>
      <c r="O229" s="49" t="s">
        <v>802</v>
      </c>
      <c r="P229" s="49" t="s">
        <v>548</v>
      </c>
      <c r="Q229" s="49" t="s">
        <v>549</v>
      </c>
      <c r="R229" s="49" t="s">
        <v>568</v>
      </c>
      <c r="S229" s="49" t="s">
        <v>569</v>
      </c>
      <c r="T229" s="146">
        <v>136.4</v>
      </c>
      <c r="U229" s="49" t="s">
        <v>813</v>
      </c>
      <c r="W229" s="138"/>
    </row>
    <row r="230" spans="1:23" s="49" customFormat="1" x14ac:dyDescent="0.25">
      <c r="A230" s="49" t="s">
        <v>20</v>
      </c>
      <c r="B230" s="49" t="s">
        <v>608</v>
      </c>
      <c r="C230" s="49" t="s">
        <v>187</v>
      </c>
      <c r="D230" s="49" t="s">
        <v>538</v>
      </c>
      <c r="F230" s="49" t="s">
        <v>391</v>
      </c>
      <c r="G230" s="49" t="s">
        <v>799</v>
      </c>
      <c r="H230" s="49" t="s">
        <v>541</v>
      </c>
      <c r="I230" s="49" t="s">
        <v>800</v>
      </c>
      <c r="J230" s="49" t="s">
        <v>543</v>
      </c>
      <c r="K230" s="49">
        <v>31</v>
      </c>
      <c r="L230" s="49" t="s">
        <v>544</v>
      </c>
      <c r="M230" s="49" t="s">
        <v>799</v>
      </c>
      <c r="N230" s="49" t="s">
        <v>801</v>
      </c>
      <c r="O230" s="49" t="s">
        <v>802</v>
      </c>
      <c r="P230" s="49" t="s">
        <v>548</v>
      </c>
      <c r="Q230" s="49" t="s">
        <v>549</v>
      </c>
      <c r="R230" s="49" t="s">
        <v>572</v>
      </c>
      <c r="S230" s="49" t="s">
        <v>573</v>
      </c>
      <c r="T230" s="146">
        <v>321.5</v>
      </c>
      <c r="U230" s="49" t="s">
        <v>813</v>
      </c>
      <c r="W230" s="138"/>
    </row>
    <row r="231" spans="1:23" x14ac:dyDescent="0.25">
      <c r="A231" t="s">
        <v>20</v>
      </c>
      <c r="B231" t="s">
        <v>608</v>
      </c>
      <c r="C231" t="s">
        <v>187</v>
      </c>
      <c r="D231" t="s">
        <v>538</v>
      </c>
      <c r="F231" t="s">
        <v>391</v>
      </c>
      <c r="G231" t="s">
        <v>799</v>
      </c>
      <c r="H231" t="s">
        <v>541</v>
      </c>
      <c r="I231" t="s">
        <v>800</v>
      </c>
      <c r="J231" t="s">
        <v>543</v>
      </c>
      <c r="K231">
        <v>31</v>
      </c>
      <c r="L231" t="s">
        <v>574</v>
      </c>
      <c r="M231" t="s">
        <v>805</v>
      </c>
      <c r="N231" t="s">
        <v>801</v>
      </c>
      <c r="O231" t="s">
        <v>802</v>
      </c>
      <c r="P231" t="s">
        <v>548</v>
      </c>
      <c r="Q231" t="s">
        <v>549</v>
      </c>
      <c r="R231" t="s">
        <v>131</v>
      </c>
      <c r="S231" t="s">
        <v>550</v>
      </c>
      <c r="T231" s="145">
        <v>603.9</v>
      </c>
      <c r="U231" t="s">
        <v>813</v>
      </c>
    </row>
    <row r="232" spans="1:23" x14ac:dyDescent="0.25">
      <c r="A232" t="s">
        <v>20</v>
      </c>
      <c r="B232" t="s">
        <v>608</v>
      </c>
      <c r="C232" t="s">
        <v>187</v>
      </c>
      <c r="D232" t="s">
        <v>538</v>
      </c>
      <c r="F232" t="s">
        <v>391</v>
      </c>
      <c r="G232" t="s">
        <v>799</v>
      </c>
      <c r="H232" t="s">
        <v>541</v>
      </c>
      <c r="I232" t="s">
        <v>800</v>
      </c>
      <c r="J232" t="s">
        <v>543</v>
      </c>
      <c r="K232">
        <v>31</v>
      </c>
      <c r="L232" t="s">
        <v>574</v>
      </c>
      <c r="M232" t="s">
        <v>805</v>
      </c>
      <c r="N232" t="s">
        <v>801</v>
      </c>
      <c r="O232" t="s">
        <v>802</v>
      </c>
      <c r="P232" t="s">
        <v>548</v>
      </c>
      <c r="Q232" t="s">
        <v>549</v>
      </c>
      <c r="R232" t="s">
        <v>552</v>
      </c>
      <c r="S232" t="s">
        <v>553</v>
      </c>
      <c r="T232" s="145">
        <v>14.1</v>
      </c>
      <c r="U232" t="s">
        <v>813</v>
      </c>
    </row>
    <row r="233" spans="1:23" x14ac:dyDescent="0.25">
      <c r="A233" t="s">
        <v>20</v>
      </c>
      <c r="B233" t="s">
        <v>608</v>
      </c>
      <c r="C233" t="s">
        <v>187</v>
      </c>
      <c r="D233" t="s">
        <v>538</v>
      </c>
      <c r="F233" t="s">
        <v>391</v>
      </c>
      <c r="G233" t="s">
        <v>799</v>
      </c>
      <c r="H233" t="s">
        <v>541</v>
      </c>
      <c r="I233" t="s">
        <v>800</v>
      </c>
      <c r="J233" t="s">
        <v>543</v>
      </c>
      <c r="K233">
        <v>31</v>
      </c>
      <c r="L233" t="s">
        <v>574</v>
      </c>
      <c r="M233" t="s">
        <v>805</v>
      </c>
      <c r="N233" t="s">
        <v>801</v>
      </c>
      <c r="O233" t="s">
        <v>802</v>
      </c>
      <c r="P233" t="s">
        <v>548</v>
      </c>
      <c r="Q233" t="s">
        <v>549</v>
      </c>
      <c r="R233" t="s">
        <v>554</v>
      </c>
      <c r="S233" t="s">
        <v>555</v>
      </c>
      <c r="T233" s="145">
        <v>32</v>
      </c>
      <c r="U233" t="s">
        <v>813</v>
      </c>
    </row>
    <row r="234" spans="1:23" x14ac:dyDescent="0.25">
      <c r="A234" t="s">
        <v>20</v>
      </c>
      <c r="B234" t="s">
        <v>608</v>
      </c>
      <c r="C234" t="s">
        <v>187</v>
      </c>
      <c r="D234" t="s">
        <v>538</v>
      </c>
      <c r="F234" t="s">
        <v>391</v>
      </c>
      <c r="G234" t="s">
        <v>799</v>
      </c>
      <c r="H234" t="s">
        <v>541</v>
      </c>
      <c r="I234" t="s">
        <v>800</v>
      </c>
      <c r="J234" t="s">
        <v>543</v>
      </c>
      <c r="K234">
        <v>31</v>
      </c>
      <c r="L234" t="s">
        <v>574</v>
      </c>
      <c r="M234" t="s">
        <v>805</v>
      </c>
      <c r="N234" t="s">
        <v>801</v>
      </c>
      <c r="O234" t="s">
        <v>802</v>
      </c>
      <c r="P234" t="s">
        <v>548</v>
      </c>
      <c r="Q234" t="s">
        <v>549</v>
      </c>
      <c r="R234" t="s">
        <v>556</v>
      </c>
      <c r="S234" t="s">
        <v>557</v>
      </c>
      <c r="T234" s="145">
        <v>32.5</v>
      </c>
      <c r="U234" t="s">
        <v>813</v>
      </c>
    </row>
    <row r="235" spans="1:23" x14ac:dyDescent="0.25">
      <c r="A235" t="s">
        <v>20</v>
      </c>
      <c r="B235" t="s">
        <v>608</v>
      </c>
      <c r="C235" t="s">
        <v>187</v>
      </c>
      <c r="D235" t="s">
        <v>538</v>
      </c>
      <c r="F235" t="s">
        <v>391</v>
      </c>
      <c r="G235" t="s">
        <v>799</v>
      </c>
      <c r="H235" t="s">
        <v>541</v>
      </c>
      <c r="I235" t="s">
        <v>800</v>
      </c>
      <c r="J235" t="s">
        <v>543</v>
      </c>
      <c r="K235">
        <v>31</v>
      </c>
      <c r="L235" t="s">
        <v>574</v>
      </c>
      <c r="M235" t="s">
        <v>805</v>
      </c>
      <c r="N235" t="s">
        <v>801</v>
      </c>
      <c r="O235" t="s">
        <v>802</v>
      </c>
      <c r="P235" t="s">
        <v>548</v>
      </c>
      <c r="Q235" t="s">
        <v>549</v>
      </c>
      <c r="R235" t="s">
        <v>558</v>
      </c>
      <c r="S235" t="s">
        <v>559</v>
      </c>
      <c r="T235" s="145">
        <v>28.9</v>
      </c>
      <c r="U235" t="s">
        <v>813</v>
      </c>
    </row>
    <row r="236" spans="1:23" x14ac:dyDescent="0.25">
      <c r="A236" t="s">
        <v>20</v>
      </c>
      <c r="B236" t="s">
        <v>608</v>
      </c>
      <c r="C236" t="s">
        <v>187</v>
      </c>
      <c r="D236" t="s">
        <v>538</v>
      </c>
      <c r="F236" t="s">
        <v>391</v>
      </c>
      <c r="G236" t="s">
        <v>799</v>
      </c>
      <c r="H236" t="s">
        <v>541</v>
      </c>
      <c r="I236" t="s">
        <v>800</v>
      </c>
      <c r="J236" t="s">
        <v>543</v>
      </c>
      <c r="K236">
        <v>31</v>
      </c>
      <c r="L236" t="s">
        <v>574</v>
      </c>
      <c r="M236" t="s">
        <v>805</v>
      </c>
      <c r="N236" t="s">
        <v>801</v>
      </c>
      <c r="O236" t="s">
        <v>802</v>
      </c>
      <c r="P236" t="s">
        <v>548</v>
      </c>
      <c r="Q236" t="s">
        <v>549</v>
      </c>
      <c r="R236" t="s">
        <v>560</v>
      </c>
      <c r="S236" t="s">
        <v>561</v>
      </c>
      <c r="T236" s="145">
        <v>52</v>
      </c>
      <c r="U236" t="s">
        <v>813</v>
      </c>
    </row>
    <row r="237" spans="1:23" x14ac:dyDescent="0.25">
      <c r="A237" t="s">
        <v>20</v>
      </c>
      <c r="B237" t="s">
        <v>608</v>
      </c>
      <c r="C237" t="s">
        <v>187</v>
      </c>
      <c r="D237" t="s">
        <v>538</v>
      </c>
      <c r="F237" t="s">
        <v>391</v>
      </c>
      <c r="G237" t="s">
        <v>799</v>
      </c>
      <c r="H237" t="s">
        <v>541</v>
      </c>
      <c r="I237" t="s">
        <v>800</v>
      </c>
      <c r="J237" t="s">
        <v>543</v>
      </c>
      <c r="K237">
        <v>31</v>
      </c>
      <c r="L237" t="s">
        <v>574</v>
      </c>
      <c r="M237" t="s">
        <v>805</v>
      </c>
      <c r="N237" t="s">
        <v>801</v>
      </c>
      <c r="O237" t="s">
        <v>802</v>
      </c>
      <c r="P237" t="s">
        <v>548</v>
      </c>
      <c r="Q237" t="s">
        <v>549</v>
      </c>
      <c r="R237" t="s">
        <v>562</v>
      </c>
      <c r="S237" t="s">
        <v>563</v>
      </c>
      <c r="T237" s="145">
        <v>17.3</v>
      </c>
      <c r="U237" t="s">
        <v>813</v>
      </c>
    </row>
    <row r="238" spans="1:23" x14ac:dyDescent="0.25">
      <c r="A238" t="s">
        <v>20</v>
      </c>
      <c r="B238" t="s">
        <v>608</v>
      </c>
      <c r="C238" t="s">
        <v>187</v>
      </c>
      <c r="D238" t="s">
        <v>538</v>
      </c>
      <c r="F238" t="s">
        <v>391</v>
      </c>
      <c r="G238" t="s">
        <v>799</v>
      </c>
      <c r="H238" t="s">
        <v>541</v>
      </c>
      <c r="I238" t="s">
        <v>800</v>
      </c>
      <c r="J238" t="s">
        <v>543</v>
      </c>
      <c r="K238">
        <v>31</v>
      </c>
      <c r="L238" t="s">
        <v>574</v>
      </c>
      <c r="M238" t="s">
        <v>805</v>
      </c>
      <c r="N238" t="s">
        <v>801</v>
      </c>
      <c r="O238" t="s">
        <v>802</v>
      </c>
      <c r="P238" t="s">
        <v>548</v>
      </c>
      <c r="Q238" t="s">
        <v>549</v>
      </c>
      <c r="R238" t="s">
        <v>564</v>
      </c>
      <c r="S238" t="s">
        <v>565</v>
      </c>
      <c r="T238" s="145">
        <v>87.3</v>
      </c>
      <c r="U238" t="s">
        <v>813</v>
      </c>
    </row>
    <row r="239" spans="1:23" x14ac:dyDescent="0.25">
      <c r="A239" t="s">
        <v>20</v>
      </c>
      <c r="B239" t="s">
        <v>608</v>
      </c>
      <c r="C239" t="s">
        <v>187</v>
      </c>
      <c r="D239" t="s">
        <v>538</v>
      </c>
      <c r="F239" t="s">
        <v>391</v>
      </c>
      <c r="G239" t="s">
        <v>799</v>
      </c>
      <c r="H239" t="s">
        <v>541</v>
      </c>
      <c r="I239" t="s">
        <v>800</v>
      </c>
      <c r="J239" t="s">
        <v>543</v>
      </c>
      <c r="K239">
        <v>31</v>
      </c>
      <c r="L239" t="s">
        <v>574</v>
      </c>
      <c r="M239" t="s">
        <v>805</v>
      </c>
      <c r="N239" t="s">
        <v>801</v>
      </c>
      <c r="O239" t="s">
        <v>802</v>
      </c>
      <c r="P239" t="s">
        <v>548</v>
      </c>
      <c r="Q239" t="s">
        <v>549</v>
      </c>
      <c r="R239" t="s">
        <v>566</v>
      </c>
      <c r="S239" t="s">
        <v>567</v>
      </c>
      <c r="T239" s="145">
        <v>78.3</v>
      </c>
      <c r="U239" t="s">
        <v>813</v>
      </c>
    </row>
    <row r="240" spans="1:23" x14ac:dyDescent="0.25">
      <c r="A240" t="s">
        <v>20</v>
      </c>
      <c r="B240" t="s">
        <v>608</v>
      </c>
      <c r="C240" t="s">
        <v>187</v>
      </c>
      <c r="D240" t="s">
        <v>538</v>
      </c>
      <c r="F240" t="s">
        <v>391</v>
      </c>
      <c r="G240" t="s">
        <v>799</v>
      </c>
      <c r="H240" t="s">
        <v>541</v>
      </c>
      <c r="I240" t="s">
        <v>800</v>
      </c>
      <c r="J240" t="s">
        <v>543</v>
      </c>
      <c r="K240">
        <v>31</v>
      </c>
      <c r="L240" t="s">
        <v>574</v>
      </c>
      <c r="M240" t="s">
        <v>805</v>
      </c>
      <c r="N240" t="s">
        <v>801</v>
      </c>
      <c r="O240" t="s">
        <v>802</v>
      </c>
      <c r="P240" t="s">
        <v>548</v>
      </c>
      <c r="Q240" t="s">
        <v>549</v>
      </c>
      <c r="R240" t="s">
        <v>568</v>
      </c>
      <c r="S240" t="s">
        <v>569</v>
      </c>
      <c r="T240" s="145">
        <v>95.7</v>
      </c>
      <c r="U240" t="s">
        <v>813</v>
      </c>
    </row>
    <row r="241" spans="1:23" x14ac:dyDescent="0.25">
      <c r="A241" t="s">
        <v>20</v>
      </c>
      <c r="B241" t="s">
        <v>608</v>
      </c>
      <c r="C241" t="s">
        <v>187</v>
      </c>
      <c r="D241" t="s">
        <v>538</v>
      </c>
      <c r="F241" t="s">
        <v>391</v>
      </c>
      <c r="G241" t="s">
        <v>799</v>
      </c>
      <c r="H241" t="s">
        <v>541</v>
      </c>
      <c r="I241" t="s">
        <v>800</v>
      </c>
      <c r="J241" t="s">
        <v>543</v>
      </c>
      <c r="K241">
        <v>31</v>
      </c>
      <c r="L241" t="s">
        <v>574</v>
      </c>
      <c r="M241" t="s">
        <v>805</v>
      </c>
      <c r="N241" t="s">
        <v>801</v>
      </c>
      <c r="O241" t="s">
        <v>802</v>
      </c>
      <c r="P241" t="s">
        <v>548</v>
      </c>
      <c r="Q241" t="s">
        <v>549</v>
      </c>
      <c r="R241" t="s">
        <v>572</v>
      </c>
      <c r="S241" t="s">
        <v>573</v>
      </c>
      <c r="T241" s="145">
        <v>164.3</v>
      </c>
      <c r="U241" t="s">
        <v>813</v>
      </c>
    </row>
    <row r="242" spans="1:23" x14ac:dyDescent="0.25">
      <c r="A242" t="s">
        <v>20</v>
      </c>
      <c r="B242" t="s">
        <v>608</v>
      </c>
      <c r="C242" t="s">
        <v>187</v>
      </c>
      <c r="D242" t="s">
        <v>538</v>
      </c>
      <c r="F242" t="s">
        <v>391</v>
      </c>
      <c r="G242" t="s">
        <v>799</v>
      </c>
      <c r="H242" t="s">
        <v>541</v>
      </c>
      <c r="I242" t="s">
        <v>800</v>
      </c>
      <c r="J242" t="s">
        <v>543</v>
      </c>
      <c r="K242">
        <v>31</v>
      </c>
      <c r="L242" t="s">
        <v>576</v>
      </c>
      <c r="M242" t="s">
        <v>806</v>
      </c>
      <c r="N242" t="s">
        <v>801</v>
      </c>
      <c r="O242" t="s">
        <v>802</v>
      </c>
      <c r="P242" t="s">
        <v>548</v>
      </c>
      <c r="Q242" t="s">
        <v>549</v>
      </c>
      <c r="R242" t="s">
        <v>131</v>
      </c>
      <c r="S242" t="s">
        <v>550</v>
      </c>
      <c r="T242" s="145">
        <v>475.5</v>
      </c>
      <c r="U242" t="s">
        <v>813</v>
      </c>
    </row>
    <row r="243" spans="1:23" x14ac:dyDescent="0.25">
      <c r="A243" t="s">
        <v>20</v>
      </c>
      <c r="B243" t="s">
        <v>608</v>
      </c>
      <c r="C243" t="s">
        <v>187</v>
      </c>
      <c r="D243" t="s">
        <v>538</v>
      </c>
      <c r="F243" t="s">
        <v>391</v>
      </c>
      <c r="G243" t="s">
        <v>799</v>
      </c>
      <c r="H243" t="s">
        <v>541</v>
      </c>
      <c r="I243" t="s">
        <v>800</v>
      </c>
      <c r="J243" t="s">
        <v>543</v>
      </c>
      <c r="K243">
        <v>31</v>
      </c>
      <c r="L243" t="s">
        <v>576</v>
      </c>
      <c r="M243" t="s">
        <v>806</v>
      </c>
      <c r="N243" t="s">
        <v>801</v>
      </c>
      <c r="O243" t="s">
        <v>802</v>
      </c>
      <c r="P243" t="s">
        <v>548</v>
      </c>
      <c r="Q243" t="s">
        <v>549</v>
      </c>
      <c r="R243" t="s">
        <v>552</v>
      </c>
      <c r="S243" t="s">
        <v>553</v>
      </c>
      <c r="T243" s="145">
        <v>11.7</v>
      </c>
      <c r="U243" t="s">
        <v>813</v>
      </c>
    </row>
    <row r="244" spans="1:23" x14ac:dyDescent="0.25">
      <c r="A244" t="s">
        <v>20</v>
      </c>
      <c r="B244" t="s">
        <v>608</v>
      </c>
      <c r="C244" t="s">
        <v>187</v>
      </c>
      <c r="D244" t="s">
        <v>538</v>
      </c>
      <c r="F244" t="s">
        <v>391</v>
      </c>
      <c r="G244" t="s">
        <v>799</v>
      </c>
      <c r="H244" t="s">
        <v>541</v>
      </c>
      <c r="I244" t="s">
        <v>800</v>
      </c>
      <c r="J244" t="s">
        <v>543</v>
      </c>
      <c r="K244">
        <v>31</v>
      </c>
      <c r="L244" t="s">
        <v>576</v>
      </c>
      <c r="M244" t="s">
        <v>806</v>
      </c>
      <c r="N244" t="s">
        <v>801</v>
      </c>
      <c r="O244" t="s">
        <v>802</v>
      </c>
      <c r="P244" t="s">
        <v>548</v>
      </c>
      <c r="Q244" t="s">
        <v>549</v>
      </c>
      <c r="R244" t="s">
        <v>554</v>
      </c>
      <c r="S244" t="s">
        <v>555</v>
      </c>
      <c r="T244" s="145">
        <v>31.6</v>
      </c>
      <c r="U244" t="s">
        <v>813</v>
      </c>
    </row>
    <row r="245" spans="1:23" x14ac:dyDescent="0.25">
      <c r="A245" t="s">
        <v>20</v>
      </c>
      <c r="B245" t="s">
        <v>608</v>
      </c>
      <c r="C245" t="s">
        <v>187</v>
      </c>
      <c r="D245" t="s">
        <v>538</v>
      </c>
      <c r="F245" t="s">
        <v>391</v>
      </c>
      <c r="G245" t="s">
        <v>799</v>
      </c>
      <c r="H245" t="s">
        <v>541</v>
      </c>
      <c r="I245" t="s">
        <v>800</v>
      </c>
      <c r="J245" t="s">
        <v>543</v>
      </c>
      <c r="K245">
        <v>31</v>
      </c>
      <c r="L245" t="s">
        <v>576</v>
      </c>
      <c r="M245" t="s">
        <v>806</v>
      </c>
      <c r="N245" t="s">
        <v>801</v>
      </c>
      <c r="O245" t="s">
        <v>802</v>
      </c>
      <c r="P245" t="s">
        <v>548</v>
      </c>
      <c r="Q245" t="s">
        <v>549</v>
      </c>
      <c r="R245" t="s">
        <v>556</v>
      </c>
      <c r="S245" t="s">
        <v>557</v>
      </c>
      <c r="T245" s="145">
        <v>44.7</v>
      </c>
      <c r="U245" t="s">
        <v>813</v>
      </c>
    </row>
    <row r="246" spans="1:23" x14ac:dyDescent="0.25">
      <c r="A246" t="s">
        <v>20</v>
      </c>
      <c r="B246" t="s">
        <v>608</v>
      </c>
      <c r="C246" t="s">
        <v>187</v>
      </c>
      <c r="D246" t="s">
        <v>538</v>
      </c>
      <c r="F246" t="s">
        <v>391</v>
      </c>
      <c r="G246" t="s">
        <v>799</v>
      </c>
      <c r="H246" t="s">
        <v>541</v>
      </c>
      <c r="I246" t="s">
        <v>800</v>
      </c>
      <c r="J246" t="s">
        <v>543</v>
      </c>
      <c r="K246">
        <v>31</v>
      </c>
      <c r="L246" t="s">
        <v>576</v>
      </c>
      <c r="M246" t="s">
        <v>806</v>
      </c>
      <c r="N246" t="s">
        <v>801</v>
      </c>
      <c r="O246" t="s">
        <v>802</v>
      </c>
      <c r="P246" t="s">
        <v>548</v>
      </c>
      <c r="Q246" t="s">
        <v>549</v>
      </c>
      <c r="R246" t="s">
        <v>558</v>
      </c>
      <c r="S246" t="s">
        <v>559</v>
      </c>
      <c r="T246" s="145">
        <v>73.099999999999994</v>
      </c>
      <c r="U246" t="s">
        <v>813</v>
      </c>
    </row>
    <row r="247" spans="1:23" x14ac:dyDescent="0.25">
      <c r="A247" t="s">
        <v>20</v>
      </c>
      <c r="B247" t="s">
        <v>608</v>
      </c>
      <c r="C247" t="s">
        <v>187</v>
      </c>
      <c r="D247" t="s">
        <v>538</v>
      </c>
      <c r="F247" t="s">
        <v>391</v>
      </c>
      <c r="G247" t="s">
        <v>799</v>
      </c>
      <c r="H247" t="s">
        <v>541</v>
      </c>
      <c r="I247" t="s">
        <v>800</v>
      </c>
      <c r="J247" t="s">
        <v>543</v>
      </c>
      <c r="K247">
        <v>31</v>
      </c>
      <c r="L247" t="s">
        <v>576</v>
      </c>
      <c r="M247" t="s">
        <v>806</v>
      </c>
      <c r="N247" t="s">
        <v>801</v>
      </c>
      <c r="O247" t="s">
        <v>802</v>
      </c>
      <c r="P247" t="s">
        <v>548</v>
      </c>
      <c r="Q247" t="s">
        <v>549</v>
      </c>
      <c r="R247" t="s">
        <v>560</v>
      </c>
      <c r="S247" t="s">
        <v>561</v>
      </c>
      <c r="T247" s="145">
        <v>77.7</v>
      </c>
      <c r="U247" t="s">
        <v>813</v>
      </c>
    </row>
    <row r="248" spans="1:23" x14ac:dyDescent="0.25">
      <c r="A248" t="s">
        <v>20</v>
      </c>
      <c r="B248" t="s">
        <v>608</v>
      </c>
      <c r="C248" t="s">
        <v>187</v>
      </c>
      <c r="D248" t="s">
        <v>538</v>
      </c>
      <c r="F248" t="s">
        <v>391</v>
      </c>
      <c r="G248" t="s">
        <v>799</v>
      </c>
      <c r="H248" t="s">
        <v>541</v>
      </c>
      <c r="I248" t="s">
        <v>800</v>
      </c>
      <c r="J248" t="s">
        <v>543</v>
      </c>
      <c r="K248">
        <v>31</v>
      </c>
      <c r="L248" t="s">
        <v>576</v>
      </c>
      <c r="M248" t="s">
        <v>806</v>
      </c>
      <c r="N248" t="s">
        <v>801</v>
      </c>
      <c r="O248" t="s">
        <v>802</v>
      </c>
      <c r="P248" t="s">
        <v>548</v>
      </c>
      <c r="Q248" t="s">
        <v>549</v>
      </c>
      <c r="R248" t="s">
        <v>562</v>
      </c>
      <c r="S248" t="s">
        <v>563</v>
      </c>
      <c r="T248" s="145">
        <v>6.5</v>
      </c>
      <c r="U248" t="s">
        <v>813</v>
      </c>
    </row>
    <row r="249" spans="1:23" x14ac:dyDescent="0.25">
      <c r="A249" t="s">
        <v>20</v>
      </c>
      <c r="B249" t="s">
        <v>608</v>
      </c>
      <c r="C249" t="s">
        <v>187</v>
      </c>
      <c r="D249" t="s">
        <v>538</v>
      </c>
      <c r="F249" t="s">
        <v>391</v>
      </c>
      <c r="G249" t="s">
        <v>799</v>
      </c>
      <c r="H249" t="s">
        <v>541</v>
      </c>
      <c r="I249" t="s">
        <v>800</v>
      </c>
      <c r="J249" t="s">
        <v>543</v>
      </c>
      <c r="K249">
        <v>31</v>
      </c>
      <c r="L249" t="s">
        <v>576</v>
      </c>
      <c r="M249" t="s">
        <v>806</v>
      </c>
      <c r="N249" t="s">
        <v>801</v>
      </c>
      <c r="O249" t="s">
        <v>802</v>
      </c>
      <c r="P249" t="s">
        <v>548</v>
      </c>
      <c r="Q249" t="s">
        <v>549</v>
      </c>
      <c r="R249" t="s">
        <v>564</v>
      </c>
      <c r="S249" t="s">
        <v>565</v>
      </c>
      <c r="T249" s="145">
        <v>8.3000000000000007</v>
      </c>
      <c r="U249" t="s">
        <v>813</v>
      </c>
    </row>
    <row r="250" spans="1:23" x14ac:dyDescent="0.25">
      <c r="A250" t="s">
        <v>20</v>
      </c>
      <c r="B250" t="s">
        <v>608</v>
      </c>
      <c r="C250" t="s">
        <v>187</v>
      </c>
      <c r="D250" t="s">
        <v>538</v>
      </c>
      <c r="F250" t="s">
        <v>391</v>
      </c>
      <c r="G250" t="s">
        <v>799</v>
      </c>
      <c r="H250" t="s">
        <v>541</v>
      </c>
      <c r="I250" t="s">
        <v>800</v>
      </c>
      <c r="J250" t="s">
        <v>543</v>
      </c>
      <c r="K250">
        <v>31</v>
      </c>
      <c r="L250" t="s">
        <v>576</v>
      </c>
      <c r="M250" t="s">
        <v>806</v>
      </c>
      <c r="N250" t="s">
        <v>801</v>
      </c>
      <c r="O250" t="s">
        <v>802</v>
      </c>
      <c r="P250" t="s">
        <v>548</v>
      </c>
      <c r="Q250" t="s">
        <v>549</v>
      </c>
      <c r="R250" t="s">
        <v>566</v>
      </c>
      <c r="S250" t="s">
        <v>567</v>
      </c>
      <c r="T250" s="145">
        <v>23.8</v>
      </c>
      <c r="U250" t="s">
        <v>813</v>
      </c>
    </row>
    <row r="251" spans="1:23" x14ac:dyDescent="0.25">
      <c r="A251" t="s">
        <v>20</v>
      </c>
      <c r="B251" t="s">
        <v>608</v>
      </c>
      <c r="C251" t="s">
        <v>187</v>
      </c>
      <c r="D251" t="s">
        <v>538</v>
      </c>
      <c r="F251" t="s">
        <v>391</v>
      </c>
      <c r="G251" t="s">
        <v>799</v>
      </c>
      <c r="H251" t="s">
        <v>541</v>
      </c>
      <c r="I251" t="s">
        <v>800</v>
      </c>
      <c r="J251" t="s">
        <v>543</v>
      </c>
      <c r="K251">
        <v>31</v>
      </c>
      <c r="L251" t="s">
        <v>576</v>
      </c>
      <c r="M251" t="s">
        <v>806</v>
      </c>
      <c r="N251" t="s">
        <v>801</v>
      </c>
      <c r="O251" t="s">
        <v>802</v>
      </c>
      <c r="P251" t="s">
        <v>548</v>
      </c>
      <c r="Q251" t="s">
        <v>549</v>
      </c>
      <c r="R251" t="s">
        <v>568</v>
      </c>
      <c r="S251" t="s">
        <v>569</v>
      </c>
      <c r="T251" s="145">
        <v>40.700000000000003</v>
      </c>
      <c r="U251" t="s">
        <v>813</v>
      </c>
    </row>
    <row r="252" spans="1:23" x14ac:dyDescent="0.25">
      <c r="A252" t="s">
        <v>20</v>
      </c>
      <c r="B252" t="s">
        <v>608</v>
      </c>
      <c r="C252" t="s">
        <v>187</v>
      </c>
      <c r="D252" t="s">
        <v>538</v>
      </c>
      <c r="F252" t="s">
        <v>391</v>
      </c>
      <c r="G252" t="s">
        <v>799</v>
      </c>
      <c r="H252" t="s">
        <v>541</v>
      </c>
      <c r="I252" t="s">
        <v>800</v>
      </c>
      <c r="J252" t="s">
        <v>543</v>
      </c>
      <c r="K252">
        <v>31</v>
      </c>
      <c r="L252" t="s">
        <v>576</v>
      </c>
      <c r="M252" t="s">
        <v>806</v>
      </c>
      <c r="N252" t="s">
        <v>801</v>
      </c>
      <c r="O252" t="s">
        <v>802</v>
      </c>
      <c r="P252" t="s">
        <v>548</v>
      </c>
      <c r="Q252" t="s">
        <v>549</v>
      </c>
      <c r="R252" t="s">
        <v>572</v>
      </c>
      <c r="S252" t="s">
        <v>573</v>
      </c>
      <c r="T252" s="145">
        <v>157.1</v>
      </c>
      <c r="U252" t="s">
        <v>813</v>
      </c>
    </row>
    <row r="253" spans="1:23" s="47" customFormat="1" x14ac:dyDescent="0.25">
      <c r="A253" s="47" t="s">
        <v>26</v>
      </c>
      <c r="B253" s="47" t="s">
        <v>620</v>
      </c>
      <c r="C253" s="47" t="s">
        <v>187</v>
      </c>
      <c r="D253" s="47" t="s">
        <v>538</v>
      </c>
      <c r="F253" s="47" t="s">
        <v>391</v>
      </c>
      <c r="G253" s="47" t="s">
        <v>799</v>
      </c>
      <c r="H253" s="47" t="s">
        <v>541</v>
      </c>
      <c r="I253" s="47" t="s">
        <v>800</v>
      </c>
      <c r="J253" s="47" t="s">
        <v>543</v>
      </c>
      <c r="K253" s="47">
        <v>31</v>
      </c>
      <c r="L253" s="47" t="s">
        <v>544</v>
      </c>
      <c r="M253" s="47" t="s">
        <v>799</v>
      </c>
      <c r="N253" s="47" t="s">
        <v>801</v>
      </c>
      <c r="O253" s="47" t="s">
        <v>802</v>
      </c>
      <c r="P253" s="47" t="s">
        <v>594</v>
      </c>
      <c r="Q253" s="47" t="s">
        <v>595</v>
      </c>
      <c r="R253" s="47" t="s">
        <v>131</v>
      </c>
      <c r="S253" s="47" t="s">
        <v>550</v>
      </c>
      <c r="T253" s="147">
        <v>510.8</v>
      </c>
      <c r="U253" s="47" t="s">
        <v>621</v>
      </c>
      <c r="V253" s="47" t="s">
        <v>858</v>
      </c>
      <c r="W253" s="140">
        <f>SUM(T254:T256)*(1+(T261+T262)/(T253-T261-T262))</f>
        <v>142.99469280420749</v>
      </c>
    </row>
    <row r="254" spans="1:23" s="47" customFormat="1" x14ac:dyDescent="0.25">
      <c r="A254" s="47" t="s">
        <v>26</v>
      </c>
      <c r="B254" s="47" t="s">
        <v>620</v>
      </c>
      <c r="C254" s="47" t="s">
        <v>187</v>
      </c>
      <c r="D254" s="47" t="s">
        <v>538</v>
      </c>
      <c r="F254" s="47" t="s">
        <v>391</v>
      </c>
      <c r="G254" s="47" t="s">
        <v>799</v>
      </c>
      <c r="H254" s="47" t="s">
        <v>541</v>
      </c>
      <c r="I254" s="47" t="s">
        <v>800</v>
      </c>
      <c r="J254" s="47" t="s">
        <v>543</v>
      </c>
      <c r="K254" s="47">
        <v>31</v>
      </c>
      <c r="L254" s="47" t="s">
        <v>544</v>
      </c>
      <c r="M254" s="47" t="s">
        <v>799</v>
      </c>
      <c r="N254" s="47" t="s">
        <v>801</v>
      </c>
      <c r="O254" s="47" t="s">
        <v>802</v>
      </c>
      <c r="P254" s="47" t="s">
        <v>594</v>
      </c>
      <c r="Q254" s="47" t="s">
        <v>595</v>
      </c>
      <c r="R254" s="47" t="s">
        <v>597</v>
      </c>
      <c r="S254" s="47" t="s">
        <v>553</v>
      </c>
      <c r="T254" s="147">
        <v>29</v>
      </c>
      <c r="U254" s="47" t="s">
        <v>621</v>
      </c>
      <c r="V254" s="47" t="s">
        <v>859</v>
      </c>
      <c r="W254" s="140">
        <f>SUM(T257:T260)*(1+(T261+T262)/(T253-T261-T262))</f>
        <v>367.80530719579252</v>
      </c>
    </row>
    <row r="255" spans="1:23" s="47" customFormat="1" x14ac:dyDescent="0.25">
      <c r="A255" s="47" t="s">
        <v>26</v>
      </c>
      <c r="B255" s="47" t="s">
        <v>620</v>
      </c>
      <c r="C255" s="47" t="s">
        <v>187</v>
      </c>
      <c r="D255" s="47" t="s">
        <v>538</v>
      </c>
      <c r="F255" s="47" t="s">
        <v>391</v>
      </c>
      <c r="G255" s="47" t="s">
        <v>799</v>
      </c>
      <c r="H255" s="47" t="s">
        <v>541</v>
      </c>
      <c r="I255" s="47" t="s">
        <v>800</v>
      </c>
      <c r="J255" s="47" t="s">
        <v>543</v>
      </c>
      <c r="K255" s="47">
        <v>31</v>
      </c>
      <c r="L255" s="47" t="s">
        <v>544</v>
      </c>
      <c r="M255" s="47" t="s">
        <v>799</v>
      </c>
      <c r="N255" s="47" t="s">
        <v>801</v>
      </c>
      <c r="O255" s="47" t="s">
        <v>802</v>
      </c>
      <c r="P255" s="47" t="s">
        <v>594</v>
      </c>
      <c r="Q255" s="47" t="s">
        <v>595</v>
      </c>
      <c r="R255" s="47" t="s">
        <v>598</v>
      </c>
      <c r="S255" s="47" t="s">
        <v>555</v>
      </c>
      <c r="T255" s="147">
        <v>4</v>
      </c>
      <c r="U255" s="47" t="s">
        <v>621</v>
      </c>
      <c r="V255" s="47" t="s">
        <v>862</v>
      </c>
      <c r="W255" s="140">
        <f>SUM(T254:T262)</f>
        <v>510.8</v>
      </c>
    </row>
    <row r="256" spans="1:23" s="47" customFormat="1" x14ac:dyDescent="0.25">
      <c r="A256" s="47" t="s">
        <v>26</v>
      </c>
      <c r="B256" s="47" t="s">
        <v>620</v>
      </c>
      <c r="C256" s="47" t="s">
        <v>187</v>
      </c>
      <c r="D256" s="47" t="s">
        <v>538</v>
      </c>
      <c r="F256" s="47" t="s">
        <v>391</v>
      </c>
      <c r="G256" s="47" t="s">
        <v>799</v>
      </c>
      <c r="H256" s="47" t="s">
        <v>541</v>
      </c>
      <c r="I256" s="47" t="s">
        <v>800</v>
      </c>
      <c r="J256" s="47" t="s">
        <v>543</v>
      </c>
      <c r="K256" s="47">
        <v>31</v>
      </c>
      <c r="L256" s="47" t="s">
        <v>544</v>
      </c>
      <c r="M256" s="47" t="s">
        <v>799</v>
      </c>
      <c r="N256" s="47" t="s">
        <v>801</v>
      </c>
      <c r="O256" s="47" t="s">
        <v>802</v>
      </c>
      <c r="P256" s="47" t="s">
        <v>594</v>
      </c>
      <c r="Q256" s="47" t="s">
        <v>595</v>
      </c>
      <c r="R256" s="47" t="s">
        <v>599</v>
      </c>
      <c r="S256" s="47" t="s">
        <v>557</v>
      </c>
      <c r="T256" s="147">
        <v>84.1</v>
      </c>
      <c r="U256" s="47" t="s">
        <v>621</v>
      </c>
      <c r="W256" s="140"/>
    </row>
    <row r="257" spans="1:23" s="47" customFormat="1" x14ac:dyDescent="0.25">
      <c r="A257" s="47" t="s">
        <v>26</v>
      </c>
      <c r="B257" s="47" t="s">
        <v>620</v>
      </c>
      <c r="C257" s="47" t="s">
        <v>187</v>
      </c>
      <c r="D257" s="47" t="s">
        <v>538</v>
      </c>
      <c r="F257" s="47" t="s">
        <v>391</v>
      </c>
      <c r="G257" s="47" t="s">
        <v>799</v>
      </c>
      <c r="H257" s="47" t="s">
        <v>541</v>
      </c>
      <c r="I257" s="47" t="s">
        <v>800</v>
      </c>
      <c r="J257" s="47" t="s">
        <v>543</v>
      </c>
      <c r="K257" s="47">
        <v>31</v>
      </c>
      <c r="L257" s="47" t="s">
        <v>544</v>
      </c>
      <c r="M257" s="47" t="s">
        <v>799</v>
      </c>
      <c r="N257" s="47" t="s">
        <v>801</v>
      </c>
      <c r="O257" s="47" t="s">
        <v>802</v>
      </c>
      <c r="P257" s="47" t="s">
        <v>594</v>
      </c>
      <c r="Q257" s="47" t="s">
        <v>595</v>
      </c>
      <c r="R257" s="47" t="s">
        <v>600</v>
      </c>
      <c r="S257" s="47" t="s">
        <v>559</v>
      </c>
      <c r="T257" s="147">
        <v>49.6</v>
      </c>
      <c r="U257" s="47" t="s">
        <v>621</v>
      </c>
      <c r="W257" s="140"/>
    </row>
    <row r="258" spans="1:23" s="47" customFormat="1" x14ac:dyDescent="0.25">
      <c r="A258" s="47" t="s">
        <v>26</v>
      </c>
      <c r="B258" s="47" t="s">
        <v>620</v>
      </c>
      <c r="C258" s="47" t="s">
        <v>187</v>
      </c>
      <c r="D258" s="47" t="s">
        <v>538</v>
      </c>
      <c r="F258" s="47" t="s">
        <v>391</v>
      </c>
      <c r="G258" s="47" t="s">
        <v>799</v>
      </c>
      <c r="H258" s="47" t="s">
        <v>541</v>
      </c>
      <c r="I258" s="47" t="s">
        <v>800</v>
      </c>
      <c r="J258" s="47" t="s">
        <v>543</v>
      </c>
      <c r="K258" s="47">
        <v>31</v>
      </c>
      <c r="L258" s="47" t="s">
        <v>544</v>
      </c>
      <c r="M258" s="47" t="s">
        <v>799</v>
      </c>
      <c r="N258" s="47" t="s">
        <v>801</v>
      </c>
      <c r="O258" s="47" t="s">
        <v>802</v>
      </c>
      <c r="P258" s="47" t="s">
        <v>594</v>
      </c>
      <c r="Q258" s="47" t="s">
        <v>595</v>
      </c>
      <c r="R258" s="47" t="s">
        <v>601</v>
      </c>
      <c r="S258" s="47" t="s">
        <v>561</v>
      </c>
      <c r="T258" s="147">
        <v>78.7</v>
      </c>
      <c r="U258" s="47" t="s">
        <v>621</v>
      </c>
      <c r="W258" s="140"/>
    </row>
    <row r="259" spans="1:23" s="47" customFormat="1" x14ac:dyDescent="0.25">
      <c r="A259" s="47" t="s">
        <v>26</v>
      </c>
      <c r="B259" s="47" t="s">
        <v>620</v>
      </c>
      <c r="C259" s="47" t="s">
        <v>187</v>
      </c>
      <c r="D259" s="47" t="s">
        <v>538</v>
      </c>
      <c r="F259" s="47" t="s">
        <v>391</v>
      </c>
      <c r="G259" s="47" t="s">
        <v>799</v>
      </c>
      <c r="H259" s="47" t="s">
        <v>541</v>
      </c>
      <c r="I259" s="47" t="s">
        <v>800</v>
      </c>
      <c r="J259" s="47" t="s">
        <v>543</v>
      </c>
      <c r="K259" s="47">
        <v>31</v>
      </c>
      <c r="L259" s="47" t="s">
        <v>544</v>
      </c>
      <c r="M259" s="47" t="s">
        <v>799</v>
      </c>
      <c r="N259" s="47" t="s">
        <v>801</v>
      </c>
      <c r="O259" s="47" t="s">
        <v>802</v>
      </c>
      <c r="P259" s="47" t="s">
        <v>594</v>
      </c>
      <c r="Q259" s="47" t="s">
        <v>595</v>
      </c>
      <c r="R259" s="47" t="s">
        <v>602</v>
      </c>
      <c r="S259" s="47" t="s">
        <v>563</v>
      </c>
      <c r="T259" s="147">
        <v>26.6</v>
      </c>
      <c r="U259" s="47" t="s">
        <v>621</v>
      </c>
      <c r="W259" s="140"/>
    </row>
    <row r="260" spans="1:23" s="47" customFormat="1" x14ac:dyDescent="0.25">
      <c r="A260" s="47" t="s">
        <v>26</v>
      </c>
      <c r="B260" s="47" t="s">
        <v>620</v>
      </c>
      <c r="C260" s="47" t="s">
        <v>187</v>
      </c>
      <c r="D260" s="47" t="s">
        <v>538</v>
      </c>
      <c r="F260" s="47" t="s">
        <v>391</v>
      </c>
      <c r="G260" s="47" t="s">
        <v>799</v>
      </c>
      <c r="H260" s="47" t="s">
        <v>541</v>
      </c>
      <c r="I260" s="47" t="s">
        <v>800</v>
      </c>
      <c r="J260" s="47" t="s">
        <v>543</v>
      </c>
      <c r="K260" s="47">
        <v>31</v>
      </c>
      <c r="L260" s="47" t="s">
        <v>544</v>
      </c>
      <c r="M260" s="47" t="s">
        <v>799</v>
      </c>
      <c r="N260" s="47" t="s">
        <v>801</v>
      </c>
      <c r="O260" s="47" t="s">
        <v>802</v>
      </c>
      <c r="P260" s="47" t="s">
        <v>594</v>
      </c>
      <c r="Q260" s="47" t="s">
        <v>595</v>
      </c>
      <c r="R260" s="47" t="s">
        <v>603</v>
      </c>
      <c r="S260" s="47" t="s">
        <v>565</v>
      </c>
      <c r="T260" s="147">
        <v>146.30000000000001</v>
      </c>
      <c r="U260" s="47" t="s">
        <v>621</v>
      </c>
      <c r="W260" s="140"/>
    </row>
    <row r="261" spans="1:23" s="47" customFormat="1" x14ac:dyDescent="0.25">
      <c r="A261" s="47" t="s">
        <v>26</v>
      </c>
      <c r="B261" s="47" t="s">
        <v>620</v>
      </c>
      <c r="C261" s="47" t="s">
        <v>187</v>
      </c>
      <c r="D261" s="47" t="s">
        <v>538</v>
      </c>
      <c r="F261" s="47" t="s">
        <v>391</v>
      </c>
      <c r="G261" s="47" t="s">
        <v>799</v>
      </c>
      <c r="H261" s="47" t="s">
        <v>541</v>
      </c>
      <c r="I261" s="47" t="s">
        <v>800</v>
      </c>
      <c r="J261" s="47" t="s">
        <v>543</v>
      </c>
      <c r="K261" s="47">
        <v>31</v>
      </c>
      <c r="L261" s="47" t="s">
        <v>544</v>
      </c>
      <c r="M261" s="47" t="s">
        <v>799</v>
      </c>
      <c r="N261" s="47" t="s">
        <v>801</v>
      </c>
      <c r="O261" s="47" t="s">
        <v>802</v>
      </c>
      <c r="P261" s="47" t="s">
        <v>594</v>
      </c>
      <c r="Q261" s="47" t="s">
        <v>595</v>
      </c>
      <c r="R261" s="47" t="s">
        <v>572</v>
      </c>
      <c r="S261" s="47" t="s">
        <v>567</v>
      </c>
      <c r="T261" s="147">
        <v>1</v>
      </c>
      <c r="U261" s="47" t="s">
        <v>621</v>
      </c>
      <c r="W261" s="140"/>
    </row>
    <row r="262" spans="1:23" s="47" customFormat="1" x14ac:dyDescent="0.25">
      <c r="A262" s="47" t="s">
        <v>26</v>
      </c>
      <c r="B262" s="47" t="s">
        <v>620</v>
      </c>
      <c r="C262" s="47" t="s">
        <v>187</v>
      </c>
      <c r="D262" s="47" t="s">
        <v>538</v>
      </c>
      <c r="F262" s="47" t="s">
        <v>391</v>
      </c>
      <c r="G262" s="47" t="s">
        <v>799</v>
      </c>
      <c r="H262" s="47" t="s">
        <v>541</v>
      </c>
      <c r="I262" s="47" t="s">
        <v>800</v>
      </c>
      <c r="J262" s="47" t="s">
        <v>543</v>
      </c>
      <c r="K262" s="47">
        <v>31</v>
      </c>
      <c r="L262" s="47" t="s">
        <v>544</v>
      </c>
      <c r="M262" s="47" t="s">
        <v>799</v>
      </c>
      <c r="N262" s="47" t="s">
        <v>801</v>
      </c>
      <c r="O262" s="47" t="s">
        <v>802</v>
      </c>
      <c r="P262" s="47" t="s">
        <v>594</v>
      </c>
      <c r="Q262" s="47" t="s">
        <v>595</v>
      </c>
      <c r="R262" s="47" t="s">
        <v>803</v>
      </c>
      <c r="S262" s="47" t="s">
        <v>804</v>
      </c>
      <c r="T262" s="147">
        <v>91.5</v>
      </c>
      <c r="U262" s="47" t="s">
        <v>621</v>
      </c>
      <c r="W262" s="140"/>
    </row>
    <row r="263" spans="1:23" x14ac:dyDescent="0.25">
      <c r="A263" t="s">
        <v>26</v>
      </c>
      <c r="B263" t="s">
        <v>620</v>
      </c>
      <c r="C263" t="s">
        <v>187</v>
      </c>
      <c r="D263" t="s">
        <v>538</v>
      </c>
      <c r="F263" t="s">
        <v>391</v>
      </c>
      <c r="G263" t="s">
        <v>799</v>
      </c>
      <c r="H263" t="s">
        <v>541</v>
      </c>
      <c r="I263" t="s">
        <v>800</v>
      </c>
      <c r="J263" t="s">
        <v>543</v>
      </c>
      <c r="K263">
        <v>31</v>
      </c>
      <c r="L263" t="s">
        <v>574</v>
      </c>
      <c r="M263" t="s">
        <v>805</v>
      </c>
      <c r="N263" t="s">
        <v>801</v>
      </c>
      <c r="O263" t="s">
        <v>802</v>
      </c>
      <c r="P263" t="s">
        <v>594</v>
      </c>
      <c r="Q263" t="s">
        <v>595</v>
      </c>
      <c r="R263" t="s">
        <v>131</v>
      </c>
      <c r="S263" t="s">
        <v>550</v>
      </c>
      <c r="T263" s="145">
        <v>280.2</v>
      </c>
      <c r="U263" t="s">
        <v>621</v>
      </c>
    </row>
    <row r="264" spans="1:23" x14ac:dyDescent="0.25">
      <c r="A264" t="s">
        <v>26</v>
      </c>
      <c r="B264" t="s">
        <v>620</v>
      </c>
      <c r="C264" t="s">
        <v>187</v>
      </c>
      <c r="D264" t="s">
        <v>538</v>
      </c>
      <c r="F264" t="s">
        <v>391</v>
      </c>
      <c r="G264" t="s">
        <v>799</v>
      </c>
      <c r="H264" t="s">
        <v>541</v>
      </c>
      <c r="I264" t="s">
        <v>800</v>
      </c>
      <c r="J264" t="s">
        <v>543</v>
      </c>
      <c r="K264">
        <v>31</v>
      </c>
      <c r="L264" t="s">
        <v>574</v>
      </c>
      <c r="M264" t="s">
        <v>805</v>
      </c>
      <c r="N264" t="s">
        <v>801</v>
      </c>
      <c r="O264" t="s">
        <v>802</v>
      </c>
      <c r="P264" t="s">
        <v>594</v>
      </c>
      <c r="Q264" t="s">
        <v>595</v>
      </c>
      <c r="R264" t="s">
        <v>597</v>
      </c>
      <c r="S264" t="s">
        <v>553</v>
      </c>
      <c r="T264" s="145">
        <v>13.5</v>
      </c>
      <c r="U264" t="s">
        <v>621</v>
      </c>
    </row>
    <row r="265" spans="1:23" x14ac:dyDescent="0.25">
      <c r="A265" t="s">
        <v>26</v>
      </c>
      <c r="B265" t="s">
        <v>620</v>
      </c>
      <c r="C265" t="s">
        <v>187</v>
      </c>
      <c r="D265" t="s">
        <v>538</v>
      </c>
      <c r="F265" t="s">
        <v>391</v>
      </c>
      <c r="G265" t="s">
        <v>799</v>
      </c>
      <c r="H265" t="s">
        <v>541</v>
      </c>
      <c r="I265" t="s">
        <v>800</v>
      </c>
      <c r="J265" t="s">
        <v>543</v>
      </c>
      <c r="K265">
        <v>31</v>
      </c>
      <c r="L265" t="s">
        <v>574</v>
      </c>
      <c r="M265" t="s">
        <v>805</v>
      </c>
      <c r="N265" t="s">
        <v>801</v>
      </c>
      <c r="O265" t="s">
        <v>802</v>
      </c>
      <c r="P265" t="s">
        <v>594</v>
      </c>
      <c r="Q265" t="s">
        <v>595</v>
      </c>
      <c r="R265" t="s">
        <v>598</v>
      </c>
      <c r="S265" t="s">
        <v>555</v>
      </c>
      <c r="T265" s="145">
        <v>2.6</v>
      </c>
      <c r="U265" t="s">
        <v>621</v>
      </c>
    </row>
    <row r="266" spans="1:23" x14ac:dyDescent="0.25">
      <c r="A266" t="s">
        <v>26</v>
      </c>
      <c r="B266" t="s">
        <v>620</v>
      </c>
      <c r="C266" t="s">
        <v>187</v>
      </c>
      <c r="D266" t="s">
        <v>538</v>
      </c>
      <c r="F266" t="s">
        <v>391</v>
      </c>
      <c r="G266" t="s">
        <v>799</v>
      </c>
      <c r="H266" t="s">
        <v>541</v>
      </c>
      <c r="I266" t="s">
        <v>800</v>
      </c>
      <c r="J266" t="s">
        <v>543</v>
      </c>
      <c r="K266">
        <v>31</v>
      </c>
      <c r="L266" t="s">
        <v>574</v>
      </c>
      <c r="M266" t="s">
        <v>805</v>
      </c>
      <c r="N266" t="s">
        <v>801</v>
      </c>
      <c r="O266" t="s">
        <v>802</v>
      </c>
      <c r="P266" t="s">
        <v>594</v>
      </c>
      <c r="Q266" t="s">
        <v>595</v>
      </c>
      <c r="R266" t="s">
        <v>599</v>
      </c>
      <c r="S266" t="s">
        <v>557</v>
      </c>
      <c r="T266" s="145">
        <v>33.9</v>
      </c>
      <c r="U266" t="s">
        <v>621</v>
      </c>
    </row>
    <row r="267" spans="1:23" x14ac:dyDescent="0.25">
      <c r="A267" t="s">
        <v>26</v>
      </c>
      <c r="B267" t="s">
        <v>620</v>
      </c>
      <c r="C267" t="s">
        <v>187</v>
      </c>
      <c r="D267" t="s">
        <v>538</v>
      </c>
      <c r="F267" t="s">
        <v>391</v>
      </c>
      <c r="G267" t="s">
        <v>799</v>
      </c>
      <c r="H267" t="s">
        <v>541</v>
      </c>
      <c r="I267" t="s">
        <v>800</v>
      </c>
      <c r="J267" t="s">
        <v>543</v>
      </c>
      <c r="K267">
        <v>31</v>
      </c>
      <c r="L267" t="s">
        <v>574</v>
      </c>
      <c r="M267" t="s">
        <v>805</v>
      </c>
      <c r="N267" t="s">
        <v>801</v>
      </c>
      <c r="O267" t="s">
        <v>802</v>
      </c>
      <c r="P267" t="s">
        <v>594</v>
      </c>
      <c r="Q267" t="s">
        <v>595</v>
      </c>
      <c r="R267" t="s">
        <v>600</v>
      </c>
      <c r="S267" t="s">
        <v>559</v>
      </c>
      <c r="T267" s="145">
        <v>21.9</v>
      </c>
      <c r="U267" t="s">
        <v>621</v>
      </c>
    </row>
    <row r="268" spans="1:23" x14ac:dyDescent="0.25">
      <c r="A268" t="s">
        <v>26</v>
      </c>
      <c r="B268" t="s">
        <v>620</v>
      </c>
      <c r="C268" t="s">
        <v>187</v>
      </c>
      <c r="D268" t="s">
        <v>538</v>
      </c>
      <c r="F268" t="s">
        <v>391</v>
      </c>
      <c r="G268" t="s">
        <v>799</v>
      </c>
      <c r="H268" t="s">
        <v>541</v>
      </c>
      <c r="I268" t="s">
        <v>800</v>
      </c>
      <c r="J268" t="s">
        <v>543</v>
      </c>
      <c r="K268">
        <v>31</v>
      </c>
      <c r="L268" t="s">
        <v>574</v>
      </c>
      <c r="M268" t="s">
        <v>805</v>
      </c>
      <c r="N268" t="s">
        <v>801</v>
      </c>
      <c r="O268" t="s">
        <v>802</v>
      </c>
      <c r="P268" t="s">
        <v>594</v>
      </c>
      <c r="Q268" t="s">
        <v>595</v>
      </c>
      <c r="R268" t="s">
        <v>601</v>
      </c>
      <c r="S268" t="s">
        <v>561</v>
      </c>
      <c r="T268" s="145">
        <v>29.5</v>
      </c>
      <c r="U268" t="s">
        <v>621</v>
      </c>
    </row>
    <row r="269" spans="1:23" x14ac:dyDescent="0.25">
      <c r="A269" t="s">
        <v>26</v>
      </c>
      <c r="B269" t="s">
        <v>620</v>
      </c>
      <c r="C269" t="s">
        <v>187</v>
      </c>
      <c r="D269" t="s">
        <v>538</v>
      </c>
      <c r="F269" t="s">
        <v>391</v>
      </c>
      <c r="G269" t="s">
        <v>799</v>
      </c>
      <c r="H269" t="s">
        <v>541</v>
      </c>
      <c r="I269" t="s">
        <v>800</v>
      </c>
      <c r="J269" t="s">
        <v>543</v>
      </c>
      <c r="K269">
        <v>31</v>
      </c>
      <c r="L269" t="s">
        <v>574</v>
      </c>
      <c r="M269" t="s">
        <v>805</v>
      </c>
      <c r="N269" t="s">
        <v>801</v>
      </c>
      <c r="O269" t="s">
        <v>802</v>
      </c>
      <c r="P269" t="s">
        <v>594</v>
      </c>
      <c r="Q269" t="s">
        <v>595</v>
      </c>
      <c r="R269" t="s">
        <v>602</v>
      </c>
      <c r="S269" t="s">
        <v>563</v>
      </c>
      <c r="T269" s="145">
        <v>18.8</v>
      </c>
      <c r="U269" t="s">
        <v>621</v>
      </c>
    </row>
    <row r="270" spans="1:23" x14ac:dyDescent="0.25">
      <c r="A270" t="s">
        <v>26</v>
      </c>
      <c r="B270" t="s">
        <v>620</v>
      </c>
      <c r="C270" t="s">
        <v>187</v>
      </c>
      <c r="D270" t="s">
        <v>538</v>
      </c>
      <c r="F270" t="s">
        <v>391</v>
      </c>
      <c r="G270" t="s">
        <v>799</v>
      </c>
      <c r="H270" t="s">
        <v>541</v>
      </c>
      <c r="I270" t="s">
        <v>800</v>
      </c>
      <c r="J270" t="s">
        <v>543</v>
      </c>
      <c r="K270">
        <v>31</v>
      </c>
      <c r="L270" t="s">
        <v>574</v>
      </c>
      <c r="M270" t="s">
        <v>805</v>
      </c>
      <c r="N270" t="s">
        <v>801</v>
      </c>
      <c r="O270" t="s">
        <v>802</v>
      </c>
      <c r="P270" t="s">
        <v>594</v>
      </c>
      <c r="Q270" t="s">
        <v>595</v>
      </c>
      <c r="R270" t="s">
        <v>603</v>
      </c>
      <c r="S270" t="s">
        <v>565</v>
      </c>
      <c r="T270" s="145">
        <v>119.4</v>
      </c>
      <c r="U270" t="s">
        <v>621</v>
      </c>
    </row>
    <row r="271" spans="1:23" x14ac:dyDescent="0.25">
      <c r="A271" t="s">
        <v>26</v>
      </c>
      <c r="B271" t="s">
        <v>620</v>
      </c>
      <c r="C271" t="s">
        <v>187</v>
      </c>
      <c r="D271" t="s">
        <v>538</v>
      </c>
      <c r="F271" t="s">
        <v>391</v>
      </c>
      <c r="G271" t="s">
        <v>799</v>
      </c>
      <c r="H271" t="s">
        <v>541</v>
      </c>
      <c r="I271" t="s">
        <v>800</v>
      </c>
      <c r="J271" t="s">
        <v>543</v>
      </c>
      <c r="K271">
        <v>31</v>
      </c>
      <c r="L271" t="s">
        <v>574</v>
      </c>
      <c r="M271" t="s">
        <v>805</v>
      </c>
      <c r="N271" t="s">
        <v>801</v>
      </c>
      <c r="O271" t="s">
        <v>802</v>
      </c>
      <c r="P271" t="s">
        <v>594</v>
      </c>
      <c r="Q271" t="s">
        <v>595</v>
      </c>
      <c r="R271" t="s">
        <v>572</v>
      </c>
      <c r="S271" t="s">
        <v>567</v>
      </c>
      <c r="T271" s="145">
        <v>0.9</v>
      </c>
      <c r="U271" t="s">
        <v>621</v>
      </c>
    </row>
    <row r="272" spans="1:23" x14ac:dyDescent="0.25">
      <c r="A272" t="s">
        <v>26</v>
      </c>
      <c r="B272" t="s">
        <v>620</v>
      </c>
      <c r="C272" t="s">
        <v>187</v>
      </c>
      <c r="D272" t="s">
        <v>538</v>
      </c>
      <c r="F272" t="s">
        <v>391</v>
      </c>
      <c r="G272" t="s">
        <v>799</v>
      </c>
      <c r="H272" t="s">
        <v>541</v>
      </c>
      <c r="I272" t="s">
        <v>800</v>
      </c>
      <c r="J272" t="s">
        <v>543</v>
      </c>
      <c r="K272">
        <v>31</v>
      </c>
      <c r="L272" t="s">
        <v>574</v>
      </c>
      <c r="M272" t="s">
        <v>805</v>
      </c>
      <c r="N272" t="s">
        <v>801</v>
      </c>
      <c r="O272" t="s">
        <v>802</v>
      </c>
      <c r="P272" t="s">
        <v>594</v>
      </c>
      <c r="Q272" t="s">
        <v>595</v>
      </c>
      <c r="R272" t="s">
        <v>803</v>
      </c>
      <c r="S272" t="s">
        <v>804</v>
      </c>
      <c r="T272" s="145">
        <v>39.6</v>
      </c>
      <c r="U272" t="s">
        <v>621</v>
      </c>
    </row>
    <row r="273" spans="1:23" x14ac:dyDescent="0.25">
      <c r="A273" t="s">
        <v>26</v>
      </c>
      <c r="B273" t="s">
        <v>620</v>
      </c>
      <c r="C273" t="s">
        <v>187</v>
      </c>
      <c r="D273" t="s">
        <v>538</v>
      </c>
      <c r="F273" t="s">
        <v>391</v>
      </c>
      <c r="G273" t="s">
        <v>799</v>
      </c>
      <c r="H273" t="s">
        <v>541</v>
      </c>
      <c r="I273" t="s">
        <v>800</v>
      </c>
      <c r="J273" t="s">
        <v>543</v>
      </c>
      <c r="K273">
        <v>31</v>
      </c>
      <c r="L273" t="s">
        <v>576</v>
      </c>
      <c r="M273" t="s">
        <v>806</v>
      </c>
      <c r="N273" t="s">
        <v>801</v>
      </c>
      <c r="O273" t="s">
        <v>802</v>
      </c>
      <c r="P273" t="s">
        <v>594</v>
      </c>
      <c r="Q273" t="s">
        <v>595</v>
      </c>
      <c r="R273" t="s">
        <v>131</v>
      </c>
      <c r="S273" t="s">
        <v>550</v>
      </c>
      <c r="T273" s="145">
        <v>230.6</v>
      </c>
      <c r="U273" t="s">
        <v>621</v>
      </c>
    </row>
    <row r="274" spans="1:23" x14ac:dyDescent="0.25">
      <c r="A274" t="s">
        <v>26</v>
      </c>
      <c r="B274" t="s">
        <v>620</v>
      </c>
      <c r="C274" t="s">
        <v>187</v>
      </c>
      <c r="D274" t="s">
        <v>538</v>
      </c>
      <c r="F274" t="s">
        <v>391</v>
      </c>
      <c r="G274" t="s">
        <v>799</v>
      </c>
      <c r="H274" t="s">
        <v>541</v>
      </c>
      <c r="I274" t="s">
        <v>800</v>
      </c>
      <c r="J274" t="s">
        <v>543</v>
      </c>
      <c r="K274">
        <v>31</v>
      </c>
      <c r="L274" t="s">
        <v>576</v>
      </c>
      <c r="M274" t="s">
        <v>806</v>
      </c>
      <c r="N274" t="s">
        <v>801</v>
      </c>
      <c r="O274" t="s">
        <v>802</v>
      </c>
      <c r="P274" t="s">
        <v>594</v>
      </c>
      <c r="Q274" t="s">
        <v>595</v>
      </c>
      <c r="R274" t="s">
        <v>597</v>
      </c>
      <c r="S274" t="s">
        <v>553</v>
      </c>
      <c r="T274" s="145">
        <v>15.6</v>
      </c>
      <c r="U274" t="s">
        <v>621</v>
      </c>
    </row>
    <row r="275" spans="1:23" x14ac:dyDescent="0.25">
      <c r="A275" t="s">
        <v>26</v>
      </c>
      <c r="B275" t="s">
        <v>620</v>
      </c>
      <c r="C275" t="s">
        <v>187</v>
      </c>
      <c r="D275" t="s">
        <v>538</v>
      </c>
      <c r="F275" t="s">
        <v>391</v>
      </c>
      <c r="G275" t="s">
        <v>799</v>
      </c>
      <c r="H275" t="s">
        <v>541</v>
      </c>
      <c r="I275" t="s">
        <v>800</v>
      </c>
      <c r="J275" t="s">
        <v>543</v>
      </c>
      <c r="K275">
        <v>31</v>
      </c>
      <c r="L275" t="s">
        <v>576</v>
      </c>
      <c r="M275" t="s">
        <v>806</v>
      </c>
      <c r="N275" t="s">
        <v>801</v>
      </c>
      <c r="O275" t="s">
        <v>802</v>
      </c>
      <c r="P275" t="s">
        <v>594</v>
      </c>
      <c r="Q275" t="s">
        <v>595</v>
      </c>
      <c r="R275" t="s">
        <v>598</v>
      </c>
      <c r="S275" t="s">
        <v>555</v>
      </c>
      <c r="T275" s="145">
        <v>1.4</v>
      </c>
      <c r="U275" t="s">
        <v>621</v>
      </c>
    </row>
    <row r="276" spans="1:23" x14ac:dyDescent="0.25">
      <c r="A276" t="s">
        <v>26</v>
      </c>
      <c r="B276" t="s">
        <v>620</v>
      </c>
      <c r="C276" t="s">
        <v>187</v>
      </c>
      <c r="D276" t="s">
        <v>538</v>
      </c>
      <c r="F276" t="s">
        <v>391</v>
      </c>
      <c r="G276" t="s">
        <v>799</v>
      </c>
      <c r="H276" t="s">
        <v>541</v>
      </c>
      <c r="I276" t="s">
        <v>800</v>
      </c>
      <c r="J276" t="s">
        <v>543</v>
      </c>
      <c r="K276">
        <v>31</v>
      </c>
      <c r="L276" t="s">
        <v>576</v>
      </c>
      <c r="M276" t="s">
        <v>806</v>
      </c>
      <c r="N276" t="s">
        <v>801</v>
      </c>
      <c r="O276" t="s">
        <v>802</v>
      </c>
      <c r="P276" t="s">
        <v>594</v>
      </c>
      <c r="Q276" t="s">
        <v>595</v>
      </c>
      <c r="R276" t="s">
        <v>599</v>
      </c>
      <c r="S276" t="s">
        <v>557</v>
      </c>
      <c r="T276" s="145">
        <v>50.2</v>
      </c>
      <c r="U276" t="s">
        <v>621</v>
      </c>
    </row>
    <row r="277" spans="1:23" x14ac:dyDescent="0.25">
      <c r="A277" t="s">
        <v>26</v>
      </c>
      <c r="B277" t="s">
        <v>620</v>
      </c>
      <c r="C277" t="s">
        <v>187</v>
      </c>
      <c r="D277" t="s">
        <v>538</v>
      </c>
      <c r="F277" t="s">
        <v>391</v>
      </c>
      <c r="G277" t="s">
        <v>799</v>
      </c>
      <c r="H277" t="s">
        <v>541</v>
      </c>
      <c r="I277" t="s">
        <v>800</v>
      </c>
      <c r="J277" t="s">
        <v>543</v>
      </c>
      <c r="K277">
        <v>31</v>
      </c>
      <c r="L277" t="s">
        <v>576</v>
      </c>
      <c r="M277" t="s">
        <v>806</v>
      </c>
      <c r="N277" t="s">
        <v>801</v>
      </c>
      <c r="O277" t="s">
        <v>802</v>
      </c>
      <c r="P277" t="s">
        <v>594</v>
      </c>
      <c r="Q277" t="s">
        <v>595</v>
      </c>
      <c r="R277" t="s">
        <v>600</v>
      </c>
      <c r="S277" t="s">
        <v>559</v>
      </c>
      <c r="T277" s="145">
        <v>27.6</v>
      </c>
      <c r="U277" t="s">
        <v>621</v>
      </c>
    </row>
    <row r="278" spans="1:23" x14ac:dyDescent="0.25">
      <c r="A278" t="s">
        <v>26</v>
      </c>
      <c r="B278" t="s">
        <v>620</v>
      </c>
      <c r="C278" t="s">
        <v>187</v>
      </c>
      <c r="D278" t="s">
        <v>538</v>
      </c>
      <c r="F278" t="s">
        <v>391</v>
      </c>
      <c r="G278" t="s">
        <v>799</v>
      </c>
      <c r="H278" t="s">
        <v>541</v>
      </c>
      <c r="I278" t="s">
        <v>800</v>
      </c>
      <c r="J278" t="s">
        <v>543</v>
      </c>
      <c r="K278">
        <v>31</v>
      </c>
      <c r="L278" t="s">
        <v>576</v>
      </c>
      <c r="M278" t="s">
        <v>806</v>
      </c>
      <c r="N278" t="s">
        <v>801</v>
      </c>
      <c r="O278" t="s">
        <v>802</v>
      </c>
      <c r="P278" t="s">
        <v>594</v>
      </c>
      <c r="Q278" t="s">
        <v>595</v>
      </c>
      <c r="R278" t="s">
        <v>601</v>
      </c>
      <c r="S278" t="s">
        <v>561</v>
      </c>
      <c r="T278" s="145">
        <v>49.2</v>
      </c>
      <c r="U278" t="s">
        <v>621</v>
      </c>
    </row>
    <row r="279" spans="1:23" x14ac:dyDescent="0.25">
      <c r="A279" t="s">
        <v>26</v>
      </c>
      <c r="B279" t="s">
        <v>620</v>
      </c>
      <c r="C279" t="s">
        <v>187</v>
      </c>
      <c r="D279" t="s">
        <v>538</v>
      </c>
      <c r="F279" t="s">
        <v>391</v>
      </c>
      <c r="G279" t="s">
        <v>799</v>
      </c>
      <c r="H279" t="s">
        <v>541</v>
      </c>
      <c r="I279" t="s">
        <v>800</v>
      </c>
      <c r="J279" t="s">
        <v>543</v>
      </c>
      <c r="K279">
        <v>31</v>
      </c>
      <c r="L279" t="s">
        <v>576</v>
      </c>
      <c r="M279" t="s">
        <v>806</v>
      </c>
      <c r="N279" t="s">
        <v>801</v>
      </c>
      <c r="O279" t="s">
        <v>802</v>
      </c>
      <c r="P279" t="s">
        <v>594</v>
      </c>
      <c r="Q279" t="s">
        <v>595</v>
      </c>
      <c r="R279" t="s">
        <v>602</v>
      </c>
      <c r="S279" t="s">
        <v>563</v>
      </c>
      <c r="T279" s="145">
        <v>7.8</v>
      </c>
      <c r="U279" t="s">
        <v>621</v>
      </c>
    </row>
    <row r="280" spans="1:23" x14ac:dyDescent="0.25">
      <c r="A280" t="s">
        <v>26</v>
      </c>
      <c r="B280" t="s">
        <v>620</v>
      </c>
      <c r="C280" t="s">
        <v>187</v>
      </c>
      <c r="D280" t="s">
        <v>538</v>
      </c>
      <c r="F280" t="s">
        <v>391</v>
      </c>
      <c r="G280" t="s">
        <v>799</v>
      </c>
      <c r="H280" t="s">
        <v>541</v>
      </c>
      <c r="I280" t="s">
        <v>800</v>
      </c>
      <c r="J280" t="s">
        <v>543</v>
      </c>
      <c r="K280">
        <v>31</v>
      </c>
      <c r="L280" t="s">
        <v>576</v>
      </c>
      <c r="M280" t="s">
        <v>806</v>
      </c>
      <c r="N280" t="s">
        <v>801</v>
      </c>
      <c r="O280" t="s">
        <v>802</v>
      </c>
      <c r="P280" t="s">
        <v>594</v>
      </c>
      <c r="Q280" t="s">
        <v>595</v>
      </c>
      <c r="R280" t="s">
        <v>603</v>
      </c>
      <c r="S280" t="s">
        <v>565</v>
      </c>
      <c r="T280" s="145">
        <v>26.9</v>
      </c>
      <c r="U280" t="s">
        <v>621</v>
      </c>
    </row>
    <row r="281" spans="1:23" x14ac:dyDescent="0.25">
      <c r="A281" t="s">
        <v>26</v>
      </c>
      <c r="B281" t="s">
        <v>620</v>
      </c>
      <c r="C281" t="s">
        <v>187</v>
      </c>
      <c r="D281" t="s">
        <v>538</v>
      </c>
      <c r="F281" t="s">
        <v>391</v>
      </c>
      <c r="G281" t="s">
        <v>799</v>
      </c>
      <c r="H281" t="s">
        <v>541</v>
      </c>
      <c r="I281" t="s">
        <v>800</v>
      </c>
      <c r="J281" t="s">
        <v>543</v>
      </c>
      <c r="K281">
        <v>31</v>
      </c>
      <c r="L281" t="s">
        <v>576</v>
      </c>
      <c r="M281" t="s">
        <v>806</v>
      </c>
      <c r="N281" t="s">
        <v>801</v>
      </c>
      <c r="O281" t="s">
        <v>802</v>
      </c>
      <c r="P281" t="s">
        <v>594</v>
      </c>
      <c r="Q281" t="s">
        <v>595</v>
      </c>
      <c r="R281" t="s">
        <v>572</v>
      </c>
      <c r="S281" t="s">
        <v>567</v>
      </c>
      <c r="T281" s="145">
        <v>0.1</v>
      </c>
      <c r="U281" t="s">
        <v>621</v>
      </c>
    </row>
    <row r="282" spans="1:23" x14ac:dyDescent="0.25">
      <c r="A282" t="s">
        <v>26</v>
      </c>
      <c r="B282" t="s">
        <v>620</v>
      </c>
      <c r="C282" t="s">
        <v>187</v>
      </c>
      <c r="D282" t="s">
        <v>538</v>
      </c>
      <c r="F282" t="s">
        <v>391</v>
      </c>
      <c r="G282" t="s">
        <v>799</v>
      </c>
      <c r="H282" t="s">
        <v>541</v>
      </c>
      <c r="I282" t="s">
        <v>800</v>
      </c>
      <c r="J282" t="s">
        <v>543</v>
      </c>
      <c r="K282">
        <v>31</v>
      </c>
      <c r="L282" t="s">
        <v>576</v>
      </c>
      <c r="M282" t="s">
        <v>806</v>
      </c>
      <c r="N282" t="s">
        <v>801</v>
      </c>
      <c r="O282" t="s">
        <v>802</v>
      </c>
      <c r="P282" t="s">
        <v>594</v>
      </c>
      <c r="Q282" t="s">
        <v>595</v>
      </c>
      <c r="R282" t="s">
        <v>803</v>
      </c>
      <c r="S282" t="s">
        <v>804</v>
      </c>
      <c r="T282" s="145">
        <v>51.9</v>
      </c>
      <c r="U282" t="s">
        <v>621</v>
      </c>
    </row>
    <row r="283" spans="1:23" s="47" customFormat="1" x14ac:dyDescent="0.25">
      <c r="A283" s="47" t="s">
        <v>315</v>
      </c>
      <c r="B283" s="47" t="s">
        <v>622</v>
      </c>
      <c r="C283" s="47" t="s">
        <v>187</v>
      </c>
      <c r="D283" s="47" t="s">
        <v>538</v>
      </c>
      <c r="F283" s="47" t="s">
        <v>391</v>
      </c>
      <c r="G283" s="47" t="s">
        <v>799</v>
      </c>
      <c r="H283" s="47" t="s">
        <v>541</v>
      </c>
      <c r="I283" s="47" t="s">
        <v>800</v>
      </c>
      <c r="J283" s="47" t="s">
        <v>543</v>
      </c>
      <c r="K283" s="47">
        <v>31</v>
      </c>
      <c r="L283" s="47" t="s">
        <v>544</v>
      </c>
      <c r="M283" s="47" t="s">
        <v>799</v>
      </c>
      <c r="N283" s="47" t="s">
        <v>801</v>
      </c>
      <c r="O283" s="47" t="s">
        <v>802</v>
      </c>
      <c r="P283" s="47" t="s">
        <v>594</v>
      </c>
      <c r="Q283" s="47" t="s">
        <v>595</v>
      </c>
      <c r="R283" s="47" t="s">
        <v>131</v>
      </c>
      <c r="S283" s="47" t="s">
        <v>550</v>
      </c>
      <c r="T283" s="147">
        <v>2089.2280000000001</v>
      </c>
      <c r="U283" s="47" t="s">
        <v>814</v>
      </c>
      <c r="V283" s="47" t="s">
        <v>858</v>
      </c>
      <c r="W283" s="140">
        <f>SUM(T284:T286)*(1+(T291+T292)/(T283-T291))</f>
        <v>554.97252310715305</v>
      </c>
    </row>
    <row r="284" spans="1:23" s="47" customFormat="1" x14ac:dyDescent="0.25">
      <c r="A284" s="47" t="s">
        <v>315</v>
      </c>
      <c r="B284" s="47" t="s">
        <v>622</v>
      </c>
      <c r="C284" s="47" t="s">
        <v>187</v>
      </c>
      <c r="D284" s="47" t="s">
        <v>538</v>
      </c>
      <c r="F284" s="47" t="s">
        <v>391</v>
      </c>
      <c r="G284" s="47" t="s">
        <v>799</v>
      </c>
      <c r="H284" s="47" t="s">
        <v>541</v>
      </c>
      <c r="I284" s="47" t="s">
        <v>800</v>
      </c>
      <c r="J284" s="47" t="s">
        <v>543</v>
      </c>
      <c r="K284" s="47">
        <v>31</v>
      </c>
      <c r="L284" s="47" t="s">
        <v>544</v>
      </c>
      <c r="M284" s="47" t="s">
        <v>799</v>
      </c>
      <c r="N284" s="47" t="s">
        <v>801</v>
      </c>
      <c r="O284" s="47" t="s">
        <v>802</v>
      </c>
      <c r="P284" s="47" t="s">
        <v>594</v>
      </c>
      <c r="Q284" s="47" t="s">
        <v>595</v>
      </c>
      <c r="R284" s="47" t="s">
        <v>597</v>
      </c>
      <c r="S284" s="47" t="s">
        <v>553</v>
      </c>
      <c r="T284" s="147">
        <v>121.833</v>
      </c>
      <c r="U284" s="47" t="s">
        <v>814</v>
      </c>
      <c r="V284" s="47" t="s">
        <v>859</v>
      </c>
      <c r="W284" s="140">
        <f>SUM(T287:T290)*(1+(T291+T292)/(T283-T291))</f>
        <v>1945.9244768928468</v>
      </c>
    </row>
    <row r="285" spans="1:23" s="47" customFormat="1" x14ac:dyDescent="0.25">
      <c r="A285" s="47" t="s">
        <v>315</v>
      </c>
      <c r="B285" s="47" t="s">
        <v>622</v>
      </c>
      <c r="C285" s="47" t="s">
        <v>187</v>
      </c>
      <c r="D285" s="47" t="s">
        <v>538</v>
      </c>
      <c r="F285" s="47" t="s">
        <v>391</v>
      </c>
      <c r="G285" s="47" t="s">
        <v>799</v>
      </c>
      <c r="H285" s="47" t="s">
        <v>541</v>
      </c>
      <c r="I285" s="47" t="s">
        <v>800</v>
      </c>
      <c r="J285" s="47" t="s">
        <v>543</v>
      </c>
      <c r="K285" s="47">
        <v>31</v>
      </c>
      <c r="L285" s="47" t="s">
        <v>544</v>
      </c>
      <c r="M285" s="47" t="s">
        <v>799</v>
      </c>
      <c r="N285" s="47" t="s">
        <v>801</v>
      </c>
      <c r="O285" s="47" t="s">
        <v>802</v>
      </c>
      <c r="P285" s="47" t="s">
        <v>594</v>
      </c>
      <c r="Q285" s="47" t="s">
        <v>595</v>
      </c>
      <c r="R285" s="47" t="s">
        <v>598</v>
      </c>
      <c r="S285" s="47" t="s">
        <v>555</v>
      </c>
      <c r="T285" s="147">
        <v>25.347000000000001</v>
      </c>
      <c r="U285" s="47" t="s">
        <v>814</v>
      </c>
      <c r="V285" s="142" t="s">
        <v>862</v>
      </c>
      <c r="W285" s="143">
        <f>SUM(T284:T292)</f>
        <v>2500.8969999999999</v>
      </c>
    </row>
    <row r="286" spans="1:23" s="47" customFormat="1" x14ac:dyDescent="0.25">
      <c r="A286" s="47" t="s">
        <v>315</v>
      </c>
      <c r="B286" s="47" t="s">
        <v>622</v>
      </c>
      <c r="C286" s="47" t="s">
        <v>187</v>
      </c>
      <c r="D286" s="47" t="s">
        <v>538</v>
      </c>
      <c r="F286" s="47" t="s">
        <v>391</v>
      </c>
      <c r="G286" s="47" t="s">
        <v>799</v>
      </c>
      <c r="H286" s="47" t="s">
        <v>541</v>
      </c>
      <c r="I286" s="47" t="s">
        <v>800</v>
      </c>
      <c r="J286" s="47" t="s">
        <v>543</v>
      </c>
      <c r="K286" s="47">
        <v>31</v>
      </c>
      <c r="L286" s="47" t="s">
        <v>544</v>
      </c>
      <c r="M286" s="47" t="s">
        <v>799</v>
      </c>
      <c r="N286" s="47" t="s">
        <v>801</v>
      </c>
      <c r="O286" s="47" t="s">
        <v>802</v>
      </c>
      <c r="P286" s="47" t="s">
        <v>594</v>
      </c>
      <c r="Q286" s="47" t="s">
        <v>595</v>
      </c>
      <c r="R286" s="47" t="s">
        <v>599</v>
      </c>
      <c r="S286" s="47" t="s">
        <v>557</v>
      </c>
      <c r="T286" s="147">
        <v>221.21</v>
      </c>
      <c r="U286" s="47" t="s">
        <v>814</v>
      </c>
      <c r="V286" s="47" t="s">
        <v>873</v>
      </c>
      <c r="W286" s="140"/>
    </row>
    <row r="287" spans="1:23" s="47" customFormat="1" x14ac:dyDescent="0.25">
      <c r="A287" s="47" t="s">
        <v>315</v>
      </c>
      <c r="B287" s="47" t="s">
        <v>622</v>
      </c>
      <c r="C287" s="47" t="s">
        <v>187</v>
      </c>
      <c r="D287" s="47" t="s">
        <v>538</v>
      </c>
      <c r="F287" s="47" t="s">
        <v>391</v>
      </c>
      <c r="G287" s="47" t="s">
        <v>799</v>
      </c>
      <c r="H287" s="47" t="s">
        <v>541</v>
      </c>
      <c r="I287" s="47" t="s">
        <v>800</v>
      </c>
      <c r="J287" s="47" t="s">
        <v>543</v>
      </c>
      <c r="K287" s="47">
        <v>31</v>
      </c>
      <c r="L287" s="47" t="s">
        <v>544</v>
      </c>
      <c r="M287" s="47" t="s">
        <v>799</v>
      </c>
      <c r="N287" s="47" t="s">
        <v>801</v>
      </c>
      <c r="O287" s="47" t="s">
        <v>802</v>
      </c>
      <c r="P287" s="47" t="s">
        <v>594</v>
      </c>
      <c r="Q287" s="47" t="s">
        <v>595</v>
      </c>
      <c r="R287" s="47" t="s">
        <v>600</v>
      </c>
      <c r="S287" s="47" t="s">
        <v>559</v>
      </c>
      <c r="T287" s="147">
        <v>297.81900000000002</v>
      </c>
      <c r="U287" s="47" t="s">
        <v>814</v>
      </c>
      <c r="W287" s="140"/>
    </row>
    <row r="288" spans="1:23" s="47" customFormat="1" x14ac:dyDescent="0.25">
      <c r="A288" s="47" t="s">
        <v>315</v>
      </c>
      <c r="B288" s="47" t="s">
        <v>622</v>
      </c>
      <c r="C288" s="47" t="s">
        <v>187</v>
      </c>
      <c r="D288" s="47" t="s">
        <v>538</v>
      </c>
      <c r="F288" s="47" t="s">
        <v>391</v>
      </c>
      <c r="G288" s="47" t="s">
        <v>799</v>
      </c>
      <c r="H288" s="47" t="s">
        <v>541</v>
      </c>
      <c r="I288" s="47" t="s">
        <v>800</v>
      </c>
      <c r="J288" s="47" t="s">
        <v>543</v>
      </c>
      <c r="K288" s="47">
        <v>31</v>
      </c>
      <c r="L288" s="47" t="s">
        <v>544</v>
      </c>
      <c r="M288" s="47" t="s">
        <v>799</v>
      </c>
      <c r="N288" s="47" t="s">
        <v>801</v>
      </c>
      <c r="O288" s="47" t="s">
        <v>802</v>
      </c>
      <c r="P288" s="47" t="s">
        <v>594</v>
      </c>
      <c r="Q288" s="47" t="s">
        <v>595</v>
      </c>
      <c r="R288" s="47" t="s">
        <v>601</v>
      </c>
      <c r="S288" s="47" t="s">
        <v>561</v>
      </c>
      <c r="T288" s="147">
        <v>408.35199999999998</v>
      </c>
      <c r="U288" s="47" t="s">
        <v>814</v>
      </c>
      <c r="W288" s="140"/>
    </row>
    <row r="289" spans="1:23" s="47" customFormat="1" x14ac:dyDescent="0.25">
      <c r="A289" s="47" t="s">
        <v>315</v>
      </c>
      <c r="B289" s="47" t="s">
        <v>622</v>
      </c>
      <c r="C289" s="47" t="s">
        <v>187</v>
      </c>
      <c r="D289" s="47" t="s">
        <v>538</v>
      </c>
      <c r="F289" s="47" t="s">
        <v>391</v>
      </c>
      <c r="G289" s="47" t="s">
        <v>799</v>
      </c>
      <c r="H289" s="47" t="s">
        <v>541</v>
      </c>
      <c r="I289" s="47" t="s">
        <v>800</v>
      </c>
      <c r="J289" s="47" t="s">
        <v>543</v>
      </c>
      <c r="K289" s="47">
        <v>31</v>
      </c>
      <c r="L289" s="47" t="s">
        <v>544</v>
      </c>
      <c r="M289" s="47" t="s">
        <v>799</v>
      </c>
      <c r="N289" s="47" t="s">
        <v>801</v>
      </c>
      <c r="O289" s="47" t="s">
        <v>802</v>
      </c>
      <c r="P289" s="47" t="s">
        <v>594</v>
      </c>
      <c r="Q289" s="47" t="s">
        <v>595</v>
      </c>
      <c r="R289" s="47" t="s">
        <v>602</v>
      </c>
      <c r="S289" s="47" t="s">
        <v>563</v>
      </c>
      <c r="T289" s="147">
        <v>145.256</v>
      </c>
      <c r="U289" s="47" t="s">
        <v>814</v>
      </c>
      <c r="W289" s="140"/>
    </row>
    <row r="290" spans="1:23" s="47" customFormat="1" x14ac:dyDescent="0.25">
      <c r="A290" s="47" t="s">
        <v>315</v>
      </c>
      <c r="B290" s="47" t="s">
        <v>622</v>
      </c>
      <c r="C290" s="47" t="s">
        <v>187</v>
      </c>
      <c r="D290" s="47" t="s">
        <v>538</v>
      </c>
      <c r="F290" s="47" t="s">
        <v>391</v>
      </c>
      <c r="G290" s="47" t="s">
        <v>799</v>
      </c>
      <c r="H290" s="47" t="s">
        <v>541</v>
      </c>
      <c r="I290" s="47" t="s">
        <v>800</v>
      </c>
      <c r="J290" s="47" t="s">
        <v>543</v>
      </c>
      <c r="K290" s="47">
        <v>31</v>
      </c>
      <c r="L290" s="47" t="s">
        <v>544</v>
      </c>
      <c r="M290" s="47" t="s">
        <v>799</v>
      </c>
      <c r="N290" s="47" t="s">
        <v>801</v>
      </c>
      <c r="O290" s="47" t="s">
        <v>802</v>
      </c>
      <c r="P290" s="47" t="s">
        <v>594</v>
      </c>
      <c r="Q290" s="47" t="s">
        <v>595</v>
      </c>
      <c r="R290" s="47" t="s">
        <v>603</v>
      </c>
      <c r="S290" s="47" t="s">
        <v>565</v>
      </c>
      <c r="T290" s="147">
        <v>440.27499999999998</v>
      </c>
      <c r="U290" s="47" t="s">
        <v>814</v>
      </c>
      <c r="W290" s="140"/>
    </row>
    <row r="291" spans="1:23" s="47" customFormat="1" x14ac:dyDescent="0.25">
      <c r="A291" s="47" t="s">
        <v>315</v>
      </c>
      <c r="B291" s="47" t="s">
        <v>622</v>
      </c>
      <c r="C291" s="47" t="s">
        <v>187</v>
      </c>
      <c r="D291" s="47" t="s">
        <v>538</v>
      </c>
      <c r="F291" s="47" t="s">
        <v>391</v>
      </c>
      <c r="G291" s="47" t="s">
        <v>799</v>
      </c>
      <c r="H291" s="47" t="s">
        <v>541</v>
      </c>
      <c r="I291" s="47" t="s">
        <v>800</v>
      </c>
      <c r="J291" s="47" t="s">
        <v>543</v>
      </c>
      <c r="K291" s="47">
        <v>31</v>
      </c>
      <c r="L291" s="47" t="s">
        <v>544</v>
      </c>
      <c r="M291" s="47" t="s">
        <v>799</v>
      </c>
      <c r="N291" s="47" t="s">
        <v>801</v>
      </c>
      <c r="O291" s="47" t="s">
        <v>802</v>
      </c>
      <c r="P291" s="47" t="s">
        <v>594</v>
      </c>
      <c r="Q291" s="47" t="s">
        <v>595</v>
      </c>
      <c r="R291" s="47" t="s">
        <v>572</v>
      </c>
      <c r="S291" s="47" t="s">
        <v>567</v>
      </c>
      <c r="T291" s="147">
        <v>429.13600000000002</v>
      </c>
      <c r="U291" s="47" t="s">
        <v>814</v>
      </c>
      <c r="W291" s="140"/>
    </row>
    <row r="292" spans="1:23" s="47" customFormat="1" x14ac:dyDescent="0.25">
      <c r="A292" s="47" t="s">
        <v>315</v>
      </c>
      <c r="B292" s="47" t="s">
        <v>622</v>
      </c>
      <c r="C292" s="47" t="s">
        <v>187</v>
      </c>
      <c r="D292" s="47" t="s">
        <v>538</v>
      </c>
      <c r="F292" s="47" t="s">
        <v>391</v>
      </c>
      <c r="G292" s="47" t="s">
        <v>799</v>
      </c>
      <c r="H292" s="47" t="s">
        <v>541</v>
      </c>
      <c r="I292" s="47" t="s">
        <v>800</v>
      </c>
      <c r="J292" s="47" t="s">
        <v>543</v>
      </c>
      <c r="K292" s="47">
        <v>31</v>
      </c>
      <c r="L292" s="47" t="s">
        <v>544</v>
      </c>
      <c r="M292" s="47" t="s">
        <v>799</v>
      </c>
      <c r="N292" s="47" t="s">
        <v>801</v>
      </c>
      <c r="O292" s="47" t="s">
        <v>802</v>
      </c>
      <c r="P292" s="47" t="s">
        <v>594</v>
      </c>
      <c r="Q292" s="47" t="s">
        <v>595</v>
      </c>
      <c r="R292" s="47" t="s">
        <v>803</v>
      </c>
      <c r="S292" s="47" t="s">
        <v>804</v>
      </c>
      <c r="T292" s="147">
        <v>411.66899999999998</v>
      </c>
      <c r="U292" s="47" t="s">
        <v>814</v>
      </c>
      <c r="W292" s="140"/>
    </row>
    <row r="293" spans="1:23" x14ac:dyDescent="0.25">
      <c r="A293" t="s">
        <v>315</v>
      </c>
      <c r="B293" t="s">
        <v>622</v>
      </c>
      <c r="C293" t="s">
        <v>187</v>
      </c>
      <c r="D293" t="s">
        <v>538</v>
      </c>
      <c r="F293" t="s">
        <v>391</v>
      </c>
      <c r="G293" t="s">
        <v>799</v>
      </c>
      <c r="H293" t="s">
        <v>541</v>
      </c>
      <c r="I293" t="s">
        <v>800</v>
      </c>
      <c r="J293" t="s">
        <v>543</v>
      </c>
      <c r="K293">
        <v>31</v>
      </c>
      <c r="L293" t="s">
        <v>574</v>
      </c>
      <c r="M293" t="s">
        <v>805</v>
      </c>
      <c r="N293" t="s">
        <v>801</v>
      </c>
      <c r="O293" t="s">
        <v>802</v>
      </c>
      <c r="P293" t="s">
        <v>594</v>
      </c>
      <c r="Q293" t="s">
        <v>595</v>
      </c>
      <c r="R293" t="s">
        <v>131</v>
      </c>
      <c r="S293" t="s">
        <v>550</v>
      </c>
      <c r="T293" s="145">
        <v>996397</v>
      </c>
      <c r="U293" t="s">
        <v>814</v>
      </c>
    </row>
    <row r="294" spans="1:23" x14ac:dyDescent="0.25">
      <c r="A294" t="s">
        <v>315</v>
      </c>
      <c r="B294" t="s">
        <v>622</v>
      </c>
      <c r="C294" t="s">
        <v>187</v>
      </c>
      <c r="D294" t="s">
        <v>538</v>
      </c>
      <c r="F294" t="s">
        <v>391</v>
      </c>
      <c r="G294" t="s">
        <v>799</v>
      </c>
      <c r="H294" t="s">
        <v>541</v>
      </c>
      <c r="I294" t="s">
        <v>800</v>
      </c>
      <c r="J294" t="s">
        <v>543</v>
      </c>
      <c r="K294">
        <v>31</v>
      </c>
      <c r="L294" t="s">
        <v>574</v>
      </c>
      <c r="M294" t="s">
        <v>805</v>
      </c>
      <c r="N294" t="s">
        <v>801</v>
      </c>
      <c r="O294" t="s">
        <v>802</v>
      </c>
      <c r="P294" t="s">
        <v>594</v>
      </c>
      <c r="Q294" t="s">
        <v>595</v>
      </c>
      <c r="R294" t="s">
        <v>597</v>
      </c>
      <c r="S294" t="s">
        <v>553</v>
      </c>
      <c r="T294" s="145">
        <v>59966</v>
      </c>
      <c r="U294" t="s">
        <v>814</v>
      </c>
    </row>
    <row r="295" spans="1:23" x14ac:dyDescent="0.25">
      <c r="A295" t="s">
        <v>315</v>
      </c>
      <c r="B295" t="s">
        <v>622</v>
      </c>
      <c r="C295" t="s">
        <v>187</v>
      </c>
      <c r="D295" t="s">
        <v>538</v>
      </c>
      <c r="F295" t="s">
        <v>391</v>
      </c>
      <c r="G295" t="s">
        <v>799</v>
      </c>
      <c r="H295" t="s">
        <v>541</v>
      </c>
      <c r="I295" t="s">
        <v>800</v>
      </c>
      <c r="J295" t="s">
        <v>543</v>
      </c>
      <c r="K295">
        <v>31</v>
      </c>
      <c r="L295" t="s">
        <v>574</v>
      </c>
      <c r="M295" t="s">
        <v>805</v>
      </c>
      <c r="N295" t="s">
        <v>801</v>
      </c>
      <c r="O295" t="s">
        <v>802</v>
      </c>
      <c r="P295" t="s">
        <v>594</v>
      </c>
      <c r="Q295" t="s">
        <v>595</v>
      </c>
      <c r="R295" t="s">
        <v>598</v>
      </c>
      <c r="S295" t="s">
        <v>555</v>
      </c>
      <c r="T295" s="145">
        <v>14465</v>
      </c>
      <c r="U295" t="s">
        <v>814</v>
      </c>
    </row>
    <row r="296" spans="1:23" x14ac:dyDescent="0.25">
      <c r="A296" t="s">
        <v>315</v>
      </c>
      <c r="B296" t="s">
        <v>622</v>
      </c>
      <c r="C296" t="s">
        <v>187</v>
      </c>
      <c r="D296" t="s">
        <v>538</v>
      </c>
      <c r="F296" t="s">
        <v>391</v>
      </c>
      <c r="G296" t="s">
        <v>799</v>
      </c>
      <c r="H296" t="s">
        <v>541</v>
      </c>
      <c r="I296" t="s">
        <v>800</v>
      </c>
      <c r="J296" t="s">
        <v>543</v>
      </c>
      <c r="K296">
        <v>31</v>
      </c>
      <c r="L296" t="s">
        <v>574</v>
      </c>
      <c r="M296" t="s">
        <v>805</v>
      </c>
      <c r="N296" t="s">
        <v>801</v>
      </c>
      <c r="O296" t="s">
        <v>802</v>
      </c>
      <c r="P296" t="s">
        <v>594</v>
      </c>
      <c r="Q296" t="s">
        <v>595</v>
      </c>
      <c r="R296" t="s">
        <v>599</v>
      </c>
      <c r="S296" t="s">
        <v>557</v>
      </c>
      <c r="T296" s="145">
        <v>85996</v>
      </c>
      <c r="U296" t="s">
        <v>814</v>
      </c>
    </row>
    <row r="297" spans="1:23" x14ac:dyDescent="0.25">
      <c r="A297" t="s">
        <v>315</v>
      </c>
      <c r="B297" t="s">
        <v>622</v>
      </c>
      <c r="C297" t="s">
        <v>187</v>
      </c>
      <c r="D297" t="s">
        <v>538</v>
      </c>
      <c r="F297" t="s">
        <v>391</v>
      </c>
      <c r="G297" t="s">
        <v>799</v>
      </c>
      <c r="H297" t="s">
        <v>541</v>
      </c>
      <c r="I297" t="s">
        <v>800</v>
      </c>
      <c r="J297" t="s">
        <v>543</v>
      </c>
      <c r="K297">
        <v>31</v>
      </c>
      <c r="L297" t="s">
        <v>574</v>
      </c>
      <c r="M297" t="s">
        <v>805</v>
      </c>
      <c r="N297" t="s">
        <v>801</v>
      </c>
      <c r="O297" t="s">
        <v>802</v>
      </c>
      <c r="P297" t="s">
        <v>594</v>
      </c>
      <c r="Q297" t="s">
        <v>595</v>
      </c>
      <c r="R297" t="s">
        <v>600</v>
      </c>
      <c r="S297" t="s">
        <v>559</v>
      </c>
      <c r="T297" s="145">
        <v>92.23</v>
      </c>
      <c r="U297" t="s">
        <v>814</v>
      </c>
    </row>
    <row r="298" spans="1:23" x14ac:dyDescent="0.25">
      <c r="A298" t="s">
        <v>315</v>
      </c>
      <c r="B298" t="s">
        <v>622</v>
      </c>
      <c r="C298" t="s">
        <v>187</v>
      </c>
      <c r="D298" t="s">
        <v>538</v>
      </c>
      <c r="F298" t="s">
        <v>391</v>
      </c>
      <c r="G298" t="s">
        <v>799</v>
      </c>
      <c r="H298" t="s">
        <v>541</v>
      </c>
      <c r="I298" t="s">
        <v>800</v>
      </c>
      <c r="J298" t="s">
        <v>543</v>
      </c>
      <c r="K298">
        <v>31</v>
      </c>
      <c r="L298" t="s">
        <v>574</v>
      </c>
      <c r="M298" t="s">
        <v>805</v>
      </c>
      <c r="N298" t="s">
        <v>801</v>
      </c>
      <c r="O298" t="s">
        <v>802</v>
      </c>
      <c r="P298" t="s">
        <v>594</v>
      </c>
      <c r="Q298" t="s">
        <v>595</v>
      </c>
      <c r="R298" t="s">
        <v>601</v>
      </c>
      <c r="S298" t="s">
        <v>561</v>
      </c>
      <c r="T298" s="145">
        <v>84671</v>
      </c>
      <c r="U298" t="s">
        <v>814</v>
      </c>
    </row>
    <row r="299" spans="1:23" x14ac:dyDescent="0.25">
      <c r="A299" t="s">
        <v>315</v>
      </c>
      <c r="B299" t="s">
        <v>622</v>
      </c>
      <c r="C299" t="s">
        <v>187</v>
      </c>
      <c r="D299" t="s">
        <v>538</v>
      </c>
      <c r="F299" t="s">
        <v>391</v>
      </c>
      <c r="G299" t="s">
        <v>799</v>
      </c>
      <c r="H299" t="s">
        <v>541</v>
      </c>
      <c r="I299" t="s">
        <v>800</v>
      </c>
      <c r="J299" t="s">
        <v>543</v>
      </c>
      <c r="K299">
        <v>31</v>
      </c>
      <c r="L299" t="s">
        <v>574</v>
      </c>
      <c r="M299" t="s">
        <v>805</v>
      </c>
      <c r="N299" t="s">
        <v>801</v>
      </c>
      <c r="O299" t="s">
        <v>802</v>
      </c>
      <c r="P299" t="s">
        <v>594</v>
      </c>
      <c r="Q299" t="s">
        <v>595</v>
      </c>
      <c r="R299" t="s">
        <v>602</v>
      </c>
      <c r="S299" t="s">
        <v>563</v>
      </c>
      <c r="T299" s="145">
        <v>121709</v>
      </c>
      <c r="U299" t="s">
        <v>814</v>
      </c>
    </row>
    <row r="300" spans="1:23" x14ac:dyDescent="0.25">
      <c r="A300" t="s">
        <v>315</v>
      </c>
      <c r="B300" t="s">
        <v>622</v>
      </c>
      <c r="C300" t="s">
        <v>187</v>
      </c>
      <c r="D300" t="s">
        <v>538</v>
      </c>
      <c r="F300" t="s">
        <v>391</v>
      </c>
      <c r="G300" t="s">
        <v>799</v>
      </c>
      <c r="H300" t="s">
        <v>541</v>
      </c>
      <c r="I300" t="s">
        <v>800</v>
      </c>
      <c r="J300" t="s">
        <v>543</v>
      </c>
      <c r="K300">
        <v>31</v>
      </c>
      <c r="L300" t="s">
        <v>574</v>
      </c>
      <c r="M300" t="s">
        <v>805</v>
      </c>
      <c r="N300" t="s">
        <v>801</v>
      </c>
      <c r="O300" t="s">
        <v>802</v>
      </c>
      <c r="P300" t="s">
        <v>594</v>
      </c>
      <c r="Q300" t="s">
        <v>595</v>
      </c>
      <c r="R300" t="s">
        <v>603</v>
      </c>
      <c r="S300" t="s">
        <v>565</v>
      </c>
      <c r="T300" s="145">
        <v>352323</v>
      </c>
      <c r="U300" t="s">
        <v>814</v>
      </c>
    </row>
    <row r="301" spans="1:23" x14ac:dyDescent="0.25">
      <c r="A301" t="s">
        <v>315</v>
      </c>
      <c r="B301" t="s">
        <v>622</v>
      </c>
      <c r="C301" t="s">
        <v>187</v>
      </c>
      <c r="D301" t="s">
        <v>538</v>
      </c>
      <c r="F301" t="s">
        <v>391</v>
      </c>
      <c r="G301" t="s">
        <v>799</v>
      </c>
      <c r="H301" t="s">
        <v>541</v>
      </c>
      <c r="I301" t="s">
        <v>800</v>
      </c>
      <c r="J301" t="s">
        <v>543</v>
      </c>
      <c r="K301">
        <v>31</v>
      </c>
      <c r="L301" t="s">
        <v>574</v>
      </c>
      <c r="M301" t="s">
        <v>805</v>
      </c>
      <c r="N301" t="s">
        <v>801</v>
      </c>
      <c r="O301" t="s">
        <v>802</v>
      </c>
      <c r="P301" t="s">
        <v>594</v>
      </c>
      <c r="Q301" t="s">
        <v>595</v>
      </c>
      <c r="R301" t="s">
        <v>572</v>
      </c>
      <c r="S301" t="s">
        <v>567</v>
      </c>
      <c r="T301" s="145">
        <v>185037</v>
      </c>
      <c r="U301" t="s">
        <v>814</v>
      </c>
    </row>
    <row r="302" spans="1:23" x14ac:dyDescent="0.25">
      <c r="A302" t="s">
        <v>315</v>
      </c>
      <c r="B302" t="s">
        <v>622</v>
      </c>
      <c r="C302" t="s">
        <v>187</v>
      </c>
      <c r="D302" t="s">
        <v>538</v>
      </c>
      <c r="F302" t="s">
        <v>391</v>
      </c>
      <c r="G302" t="s">
        <v>799</v>
      </c>
      <c r="H302" t="s">
        <v>541</v>
      </c>
      <c r="I302" t="s">
        <v>800</v>
      </c>
      <c r="J302" t="s">
        <v>543</v>
      </c>
      <c r="K302">
        <v>31</v>
      </c>
      <c r="L302" t="s">
        <v>574</v>
      </c>
      <c r="M302" t="s">
        <v>805</v>
      </c>
      <c r="N302" t="s">
        <v>801</v>
      </c>
      <c r="O302" t="s">
        <v>802</v>
      </c>
      <c r="P302" t="s">
        <v>594</v>
      </c>
      <c r="Q302" t="s">
        <v>595</v>
      </c>
      <c r="R302" t="s">
        <v>803</v>
      </c>
      <c r="S302" t="s">
        <v>804</v>
      </c>
      <c r="T302" s="145">
        <v>171446</v>
      </c>
      <c r="U302" t="s">
        <v>814</v>
      </c>
    </row>
    <row r="303" spans="1:23" x14ac:dyDescent="0.25">
      <c r="A303" t="s">
        <v>315</v>
      </c>
      <c r="B303" t="s">
        <v>622</v>
      </c>
      <c r="C303" t="s">
        <v>187</v>
      </c>
      <c r="D303" t="s">
        <v>538</v>
      </c>
      <c r="F303" t="s">
        <v>391</v>
      </c>
      <c r="G303" t="s">
        <v>799</v>
      </c>
      <c r="H303" t="s">
        <v>541</v>
      </c>
      <c r="I303" t="s">
        <v>800</v>
      </c>
      <c r="J303" t="s">
        <v>543</v>
      </c>
      <c r="K303">
        <v>31</v>
      </c>
      <c r="L303" t="s">
        <v>576</v>
      </c>
      <c r="M303" t="s">
        <v>806</v>
      </c>
      <c r="N303" t="s">
        <v>801</v>
      </c>
      <c r="O303" t="s">
        <v>802</v>
      </c>
      <c r="P303" t="s">
        <v>594</v>
      </c>
      <c r="Q303" t="s">
        <v>595</v>
      </c>
      <c r="R303" t="s">
        <v>131</v>
      </c>
      <c r="S303" t="s">
        <v>550</v>
      </c>
      <c r="T303" s="145">
        <v>1092834</v>
      </c>
      <c r="U303" t="s">
        <v>814</v>
      </c>
    </row>
    <row r="304" spans="1:23" x14ac:dyDescent="0.25">
      <c r="A304" t="s">
        <v>315</v>
      </c>
      <c r="B304" t="s">
        <v>622</v>
      </c>
      <c r="C304" t="s">
        <v>187</v>
      </c>
      <c r="D304" t="s">
        <v>538</v>
      </c>
      <c r="F304" t="s">
        <v>391</v>
      </c>
      <c r="G304" t="s">
        <v>799</v>
      </c>
      <c r="H304" t="s">
        <v>541</v>
      </c>
      <c r="I304" t="s">
        <v>800</v>
      </c>
      <c r="J304" t="s">
        <v>543</v>
      </c>
      <c r="K304">
        <v>31</v>
      </c>
      <c r="L304" t="s">
        <v>576</v>
      </c>
      <c r="M304" t="s">
        <v>806</v>
      </c>
      <c r="N304" t="s">
        <v>801</v>
      </c>
      <c r="O304" t="s">
        <v>802</v>
      </c>
      <c r="P304" t="s">
        <v>594</v>
      </c>
      <c r="Q304" t="s">
        <v>595</v>
      </c>
      <c r="R304" t="s">
        <v>597</v>
      </c>
      <c r="S304" t="s">
        <v>553</v>
      </c>
      <c r="T304" s="145">
        <v>61868</v>
      </c>
      <c r="U304" t="s">
        <v>814</v>
      </c>
    </row>
    <row r="305" spans="1:23" x14ac:dyDescent="0.25">
      <c r="A305" t="s">
        <v>315</v>
      </c>
      <c r="B305" t="s">
        <v>622</v>
      </c>
      <c r="C305" t="s">
        <v>187</v>
      </c>
      <c r="D305" t="s">
        <v>538</v>
      </c>
      <c r="F305" t="s">
        <v>391</v>
      </c>
      <c r="G305" t="s">
        <v>799</v>
      </c>
      <c r="H305" t="s">
        <v>541</v>
      </c>
      <c r="I305" t="s">
        <v>800</v>
      </c>
      <c r="J305" t="s">
        <v>543</v>
      </c>
      <c r="K305">
        <v>31</v>
      </c>
      <c r="L305" t="s">
        <v>576</v>
      </c>
      <c r="M305" t="s">
        <v>806</v>
      </c>
      <c r="N305" t="s">
        <v>801</v>
      </c>
      <c r="O305" t="s">
        <v>802</v>
      </c>
      <c r="P305" t="s">
        <v>594</v>
      </c>
      <c r="Q305" t="s">
        <v>595</v>
      </c>
      <c r="R305" t="s">
        <v>598</v>
      </c>
      <c r="S305" t="s">
        <v>555</v>
      </c>
      <c r="T305" s="145">
        <v>10882</v>
      </c>
      <c r="U305" t="s">
        <v>814</v>
      </c>
    </row>
    <row r="306" spans="1:23" x14ac:dyDescent="0.25">
      <c r="A306" t="s">
        <v>315</v>
      </c>
      <c r="B306" t="s">
        <v>622</v>
      </c>
      <c r="C306" t="s">
        <v>187</v>
      </c>
      <c r="D306" t="s">
        <v>538</v>
      </c>
      <c r="F306" t="s">
        <v>391</v>
      </c>
      <c r="G306" t="s">
        <v>799</v>
      </c>
      <c r="H306" t="s">
        <v>541</v>
      </c>
      <c r="I306" t="s">
        <v>800</v>
      </c>
      <c r="J306" t="s">
        <v>543</v>
      </c>
      <c r="K306">
        <v>31</v>
      </c>
      <c r="L306" t="s">
        <v>576</v>
      </c>
      <c r="M306" t="s">
        <v>806</v>
      </c>
      <c r="N306" t="s">
        <v>801</v>
      </c>
      <c r="O306" t="s">
        <v>802</v>
      </c>
      <c r="P306" t="s">
        <v>594</v>
      </c>
      <c r="Q306" t="s">
        <v>595</v>
      </c>
      <c r="R306" t="s">
        <v>599</v>
      </c>
      <c r="S306" t="s">
        <v>557</v>
      </c>
      <c r="T306" s="145">
        <v>135214</v>
      </c>
      <c r="U306" t="s">
        <v>814</v>
      </c>
    </row>
    <row r="307" spans="1:23" x14ac:dyDescent="0.25">
      <c r="A307" t="s">
        <v>315</v>
      </c>
      <c r="B307" t="s">
        <v>622</v>
      </c>
      <c r="C307" t="s">
        <v>187</v>
      </c>
      <c r="D307" t="s">
        <v>538</v>
      </c>
      <c r="F307" t="s">
        <v>391</v>
      </c>
      <c r="G307" t="s">
        <v>799</v>
      </c>
      <c r="H307" t="s">
        <v>541</v>
      </c>
      <c r="I307" t="s">
        <v>800</v>
      </c>
      <c r="J307" t="s">
        <v>543</v>
      </c>
      <c r="K307">
        <v>31</v>
      </c>
      <c r="L307" t="s">
        <v>576</v>
      </c>
      <c r="M307" t="s">
        <v>806</v>
      </c>
      <c r="N307" t="s">
        <v>801</v>
      </c>
      <c r="O307" t="s">
        <v>802</v>
      </c>
      <c r="P307" t="s">
        <v>594</v>
      </c>
      <c r="Q307" t="s">
        <v>595</v>
      </c>
      <c r="R307" t="s">
        <v>600</v>
      </c>
      <c r="S307" t="s">
        <v>559</v>
      </c>
      <c r="T307" s="145">
        <v>205.59</v>
      </c>
      <c r="U307" t="s">
        <v>814</v>
      </c>
    </row>
    <row r="308" spans="1:23" x14ac:dyDescent="0.25">
      <c r="A308" t="s">
        <v>315</v>
      </c>
      <c r="B308" t="s">
        <v>622</v>
      </c>
      <c r="C308" t="s">
        <v>187</v>
      </c>
      <c r="D308" t="s">
        <v>538</v>
      </c>
      <c r="F308" t="s">
        <v>391</v>
      </c>
      <c r="G308" t="s">
        <v>799</v>
      </c>
      <c r="H308" t="s">
        <v>541</v>
      </c>
      <c r="I308" t="s">
        <v>800</v>
      </c>
      <c r="J308" t="s">
        <v>543</v>
      </c>
      <c r="K308">
        <v>31</v>
      </c>
      <c r="L308" t="s">
        <v>576</v>
      </c>
      <c r="M308" t="s">
        <v>806</v>
      </c>
      <c r="N308" t="s">
        <v>801</v>
      </c>
      <c r="O308" t="s">
        <v>802</v>
      </c>
      <c r="P308" t="s">
        <v>594</v>
      </c>
      <c r="Q308" t="s">
        <v>595</v>
      </c>
      <c r="R308" t="s">
        <v>601</v>
      </c>
      <c r="S308" t="s">
        <v>561</v>
      </c>
      <c r="T308" s="145">
        <v>323682</v>
      </c>
      <c r="U308" t="s">
        <v>814</v>
      </c>
    </row>
    <row r="309" spans="1:23" x14ac:dyDescent="0.25">
      <c r="A309" t="s">
        <v>315</v>
      </c>
      <c r="B309" t="s">
        <v>622</v>
      </c>
      <c r="C309" t="s">
        <v>187</v>
      </c>
      <c r="D309" t="s">
        <v>538</v>
      </c>
      <c r="F309" t="s">
        <v>391</v>
      </c>
      <c r="G309" t="s">
        <v>799</v>
      </c>
      <c r="H309" t="s">
        <v>541</v>
      </c>
      <c r="I309" t="s">
        <v>800</v>
      </c>
      <c r="J309" t="s">
        <v>543</v>
      </c>
      <c r="K309">
        <v>31</v>
      </c>
      <c r="L309" t="s">
        <v>576</v>
      </c>
      <c r="M309" t="s">
        <v>806</v>
      </c>
      <c r="N309" t="s">
        <v>801</v>
      </c>
      <c r="O309" t="s">
        <v>802</v>
      </c>
      <c r="P309" t="s">
        <v>594</v>
      </c>
      <c r="Q309" t="s">
        <v>595</v>
      </c>
      <c r="R309" t="s">
        <v>602</v>
      </c>
      <c r="S309" t="s">
        <v>563</v>
      </c>
      <c r="T309" s="145">
        <v>23547</v>
      </c>
      <c r="U309" t="s">
        <v>814</v>
      </c>
    </row>
    <row r="310" spans="1:23" x14ac:dyDescent="0.25">
      <c r="A310" t="s">
        <v>315</v>
      </c>
      <c r="B310" t="s">
        <v>622</v>
      </c>
      <c r="C310" t="s">
        <v>187</v>
      </c>
      <c r="D310" t="s">
        <v>538</v>
      </c>
      <c r="F310" t="s">
        <v>391</v>
      </c>
      <c r="G310" t="s">
        <v>799</v>
      </c>
      <c r="H310" t="s">
        <v>541</v>
      </c>
      <c r="I310" t="s">
        <v>800</v>
      </c>
      <c r="J310" t="s">
        <v>543</v>
      </c>
      <c r="K310">
        <v>31</v>
      </c>
      <c r="L310" t="s">
        <v>576</v>
      </c>
      <c r="M310" t="s">
        <v>806</v>
      </c>
      <c r="N310" t="s">
        <v>801</v>
      </c>
      <c r="O310" t="s">
        <v>802</v>
      </c>
      <c r="P310" t="s">
        <v>594</v>
      </c>
      <c r="Q310" t="s">
        <v>595</v>
      </c>
      <c r="R310" t="s">
        <v>603</v>
      </c>
      <c r="S310" t="s">
        <v>565</v>
      </c>
      <c r="T310" s="145">
        <v>87952</v>
      </c>
      <c r="U310" t="s">
        <v>814</v>
      </c>
    </row>
    <row r="311" spans="1:23" x14ac:dyDescent="0.25">
      <c r="A311" t="s">
        <v>315</v>
      </c>
      <c r="B311" t="s">
        <v>622</v>
      </c>
      <c r="C311" t="s">
        <v>187</v>
      </c>
      <c r="D311" t="s">
        <v>538</v>
      </c>
      <c r="F311" t="s">
        <v>391</v>
      </c>
      <c r="G311" t="s">
        <v>799</v>
      </c>
      <c r="H311" t="s">
        <v>541</v>
      </c>
      <c r="I311" t="s">
        <v>800</v>
      </c>
      <c r="J311" t="s">
        <v>543</v>
      </c>
      <c r="K311">
        <v>31</v>
      </c>
      <c r="L311" t="s">
        <v>576</v>
      </c>
      <c r="M311" t="s">
        <v>806</v>
      </c>
      <c r="N311" t="s">
        <v>801</v>
      </c>
      <c r="O311" t="s">
        <v>802</v>
      </c>
      <c r="P311" t="s">
        <v>594</v>
      </c>
      <c r="Q311" t="s">
        <v>595</v>
      </c>
      <c r="R311" t="s">
        <v>572</v>
      </c>
      <c r="S311" t="s">
        <v>567</v>
      </c>
      <c r="T311" s="145">
        <v>244099</v>
      </c>
      <c r="U311" t="s">
        <v>814</v>
      </c>
    </row>
    <row r="312" spans="1:23" x14ac:dyDescent="0.25">
      <c r="A312" t="s">
        <v>315</v>
      </c>
      <c r="B312" t="s">
        <v>622</v>
      </c>
      <c r="C312" t="s">
        <v>187</v>
      </c>
      <c r="D312" t="s">
        <v>538</v>
      </c>
      <c r="F312" t="s">
        <v>391</v>
      </c>
      <c r="G312" t="s">
        <v>799</v>
      </c>
      <c r="H312" t="s">
        <v>541</v>
      </c>
      <c r="I312" t="s">
        <v>800</v>
      </c>
      <c r="J312" t="s">
        <v>543</v>
      </c>
      <c r="K312">
        <v>31</v>
      </c>
      <c r="L312" t="s">
        <v>576</v>
      </c>
      <c r="M312" t="s">
        <v>806</v>
      </c>
      <c r="N312" t="s">
        <v>801</v>
      </c>
      <c r="O312" t="s">
        <v>802</v>
      </c>
      <c r="P312" t="s">
        <v>594</v>
      </c>
      <c r="Q312" t="s">
        <v>595</v>
      </c>
      <c r="R312" t="s">
        <v>803</v>
      </c>
      <c r="S312" t="s">
        <v>804</v>
      </c>
      <c r="T312" s="145">
        <v>240223</v>
      </c>
      <c r="U312" t="s">
        <v>814</v>
      </c>
    </row>
    <row r="313" spans="1:23" s="49" customFormat="1" x14ac:dyDescent="0.25">
      <c r="A313" s="49" t="s">
        <v>119</v>
      </c>
      <c r="B313" s="49" t="s">
        <v>624</v>
      </c>
      <c r="C313" s="49" t="s">
        <v>187</v>
      </c>
      <c r="D313" s="49" t="s">
        <v>538</v>
      </c>
      <c r="F313" s="49" t="s">
        <v>391</v>
      </c>
      <c r="G313" s="49" t="s">
        <v>799</v>
      </c>
      <c r="H313" s="49" t="s">
        <v>541</v>
      </c>
      <c r="I313" s="49" t="s">
        <v>800</v>
      </c>
      <c r="J313" s="49" t="s">
        <v>543</v>
      </c>
      <c r="K313" s="49">
        <v>31</v>
      </c>
      <c r="L313" s="49" t="s">
        <v>544</v>
      </c>
      <c r="M313" s="49" t="s">
        <v>799</v>
      </c>
      <c r="N313" s="49" t="s">
        <v>801</v>
      </c>
      <c r="O313" s="49" t="s">
        <v>802</v>
      </c>
      <c r="P313" s="49" t="s">
        <v>548</v>
      </c>
      <c r="Q313" s="49" t="s">
        <v>549</v>
      </c>
      <c r="R313" s="49" t="s">
        <v>131</v>
      </c>
      <c r="S313" s="49" t="s">
        <v>550</v>
      </c>
      <c r="T313" s="146">
        <v>92.8</v>
      </c>
      <c r="U313" s="49" t="s">
        <v>625</v>
      </c>
      <c r="V313" s="49" t="s">
        <v>858</v>
      </c>
      <c r="W313" s="138">
        <f>('ILO unemployment 2007'!T314+'ILO unemployment 2007'!T315+'ILO unemployment 2007'!T316)*( 1 + ('ILO unemployment 2007'!T323+ 'ILO unemployment 2007'!T324)/('ILO unemployment 2007'!T313-'ILO unemployment 2007'!T323-'ILO unemployment 2007'!T324))</f>
        <v>9.4350974930362117</v>
      </c>
    </row>
    <row r="314" spans="1:23" s="49" customFormat="1" x14ac:dyDescent="0.25">
      <c r="A314" s="49" t="s">
        <v>119</v>
      </c>
      <c r="B314" s="49" t="s">
        <v>624</v>
      </c>
      <c r="C314" s="49" t="s">
        <v>187</v>
      </c>
      <c r="D314" s="49" t="s">
        <v>538</v>
      </c>
      <c r="F314" s="49" t="s">
        <v>391</v>
      </c>
      <c r="G314" s="49" t="s">
        <v>799</v>
      </c>
      <c r="H314" s="49" t="s">
        <v>541</v>
      </c>
      <c r="I314" s="49" t="s">
        <v>800</v>
      </c>
      <c r="J314" s="49" t="s">
        <v>543</v>
      </c>
      <c r="K314" s="49">
        <v>31</v>
      </c>
      <c r="L314" s="49" t="s">
        <v>544</v>
      </c>
      <c r="M314" s="49" t="s">
        <v>799</v>
      </c>
      <c r="N314" s="49" t="s">
        <v>801</v>
      </c>
      <c r="O314" s="49" t="s">
        <v>802</v>
      </c>
      <c r="P314" s="49" t="s">
        <v>548</v>
      </c>
      <c r="Q314" s="49" t="s">
        <v>549</v>
      </c>
      <c r="R314" s="49" t="s">
        <v>552</v>
      </c>
      <c r="S314" s="49" t="s">
        <v>553</v>
      </c>
      <c r="T314" s="146">
        <v>0.1</v>
      </c>
      <c r="U314" s="49" t="s">
        <v>625</v>
      </c>
      <c r="V314" s="49" t="s">
        <v>859</v>
      </c>
      <c r="W314" s="138">
        <f>('ILO unemployment 2007'!T317+'ILO unemployment 2007'!T318+'ILO unemployment 2007'!T319+'ILO unemployment 2007'!T320+'ILO unemployment 2007'!T321+'ILO unemployment 2007'!T322)*( 1 + ('ILO unemployment 2007'!T323+ 'ILO unemployment 2007'!T324)/('ILO unemployment 2007'!T313-'ILO unemployment 2007'!T323-'ILO unemployment 2007'!T324))</f>
        <v>83.623398328690811</v>
      </c>
    </row>
    <row r="315" spans="1:23" s="49" customFormat="1" x14ac:dyDescent="0.25">
      <c r="A315" s="49" t="s">
        <v>119</v>
      </c>
      <c r="B315" s="49" t="s">
        <v>624</v>
      </c>
      <c r="C315" s="49" t="s">
        <v>187</v>
      </c>
      <c r="D315" s="49" t="s">
        <v>538</v>
      </c>
      <c r="F315" s="49" t="s">
        <v>391</v>
      </c>
      <c r="G315" s="49" t="s">
        <v>799</v>
      </c>
      <c r="H315" s="49" t="s">
        <v>541</v>
      </c>
      <c r="I315" s="49" t="s">
        <v>800</v>
      </c>
      <c r="J315" s="49" t="s">
        <v>543</v>
      </c>
      <c r="K315" s="49">
        <v>31</v>
      </c>
      <c r="L315" s="49" t="s">
        <v>544</v>
      </c>
      <c r="M315" s="49" t="s">
        <v>799</v>
      </c>
      <c r="N315" s="49" t="s">
        <v>801</v>
      </c>
      <c r="O315" s="49" t="s">
        <v>802</v>
      </c>
      <c r="P315" s="49" t="s">
        <v>548</v>
      </c>
      <c r="Q315" s="49" t="s">
        <v>549</v>
      </c>
      <c r="R315" s="49" t="s">
        <v>554</v>
      </c>
      <c r="S315" s="49" t="s">
        <v>555</v>
      </c>
      <c r="T315" s="146">
        <v>2.9</v>
      </c>
      <c r="U315" s="49" t="s">
        <v>625</v>
      </c>
      <c r="V315" s="49" t="s">
        <v>862</v>
      </c>
      <c r="W315" s="138">
        <f>'ILO unemployment 2007'!T314+'ILO unemployment 2007'!T315+'ILO unemployment 2007'!T316+ 'ILO unemployment 2007'!T317+'ILO unemployment 2007'!T318+'ILO unemployment 2007'!T319+'ILO unemployment 2007'!T320+'ILO unemployment 2007'!T321+'ILO unemployment 2007'!T322+'ILO unemployment 2007'!T323+'ILO unemployment 2007'!T324</f>
        <v>93</v>
      </c>
    </row>
    <row r="316" spans="1:23" s="49" customFormat="1" x14ac:dyDescent="0.25">
      <c r="A316" s="49" t="s">
        <v>119</v>
      </c>
      <c r="B316" s="49" t="s">
        <v>624</v>
      </c>
      <c r="C316" s="49" t="s">
        <v>187</v>
      </c>
      <c r="D316" s="49" t="s">
        <v>538</v>
      </c>
      <c r="F316" s="49" t="s">
        <v>391</v>
      </c>
      <c r="G316" s="49" t="s">
        <v>799</v>
      </c>
      <c r="H316" s="49" t="s">
        <v>541</v>
      </c>
      <c r="I316" s="49" t="s">
        <v>800</v>
      </c>
      <c r="J316" s="49" t="s">
        <v>543</v>
      </c>
      <c r="K316" s="49">
        <v>31</v>
      </c>
      <c r="L316" s="49" t="s">
        <v>544</v>
      </c>
      <c r="M316" s="49" t="s">
        <v>799</v>
      </c>
      <c r="N316" s="49" t="s">
        <v>801</v>
      </c>
      <c r="O316" s="49" t="s">
        <v>802</v>
      </c>
      <c r="P316" s="49" t="s">
        <v>548</v>
      </c>
      <c r="Q316" s="49" t="s">
        <v>549</v>
      </c>
      <c r="R316" s="49" t="s">
        <v>556</v>
      </c>
      <c r="S316" s="49" t="s">
        <v>557</v>
      </c>
      <c r="T316" s="146">
        <v>4.3</v>
      </c>
      <c r="U316" s="49" t="s">
        <v>625</v>
      </c>
      <c r="W316" s="138"/>
    </row>
    <row r="317" spans="1:23" s="49" customFormat="1" x14ac:dyDescent="0.25">
      <c r="A317" s="49" t="s">
        <v>119</v>
      </c>
      <c r="B317" s="49" t="s">
        <v>624</v>
      </c>
      <c r="C317" s="49" t="s">
        <v>187</v>
      </c>
      <c r="D317" s="49" t="s">
        <v>538</v>
      </c>
      <c r="F317" s="49" t="s">
        <v>391</v>
      </c>
      <c r="G317" s="49" t="s">
        <v>799</v>
      </c>
      <c r="H317" s="49" t="s">
        <v>541</v>
      </c>
      <c r="I317" s="49" t="s">
        <v>800</v>
      </c>
      <c r="J317" s="49" t="s">
        <v>543</v>
      </c>
      <c r="K317" s="49">
        <v>31</v>
      </c>
      <c r="L317" s="49" t="s">
        <v>544</v>
      </c>
      <c r="M317" s="49" t="s">
        <v>799</v>
      </c>
      <c r="N317" s="49" t="s">
        <v>801</v>
      </c>
      <c r="O317" s="49" t="s">
        <v>802</v>
      </c>
      <c r="P317" s="49" t="s">
        <v>548</v>
      </c>
      <c r="Q317" s="49" t="s">
        <v>549</v>
      </c>
      <c r="R317" s="49" t="s">
        <v>558</v>
      </c>
      <c r="S317" s="49" t="s">
        <v>559</v>
      </c>
      <c r="T317" s="146">
        <v>12.4</v>
      </c>
      <c r="U317" s="49" t="s">
        <v>625</v>
      </c>
      <c r="W317" s="138"/>
    </row>
    <row r="318" spans="1:23" s="49" customFormat="1" x14ac:dyDescent="0.25">
      <c r="A318" s="49" t="s">
        <v>119</v>
      </c>
      <c r="B318" s="49" t="s">
        <v>624</v>
      </c>
      <c r="C318" s="49" t="s">
        <v>187</v>
      </c>
      <c r="D318" s="49" t="s">
        <v>538</v>
      </c>
      <c r="F318" s="49" t="s">
        <v>391</v>
      </c>
      <c r="G318" s="49" t="s">
        <v>799</v>
      </c>
      <c r="H318" s="49" t="s">
        <v>541</v>
      </c>
      <c r="I318" s="49" t="s">
        <v>800</v>
      </c>
      <c r="J318" s="49" t="s">
        <v>543</v>
      </c>
      <c r="K318" s="49">
        <v>31</v>
      </c>
      <c r="L318" s="49" t="s">
        <v>544</v>
      </c>
      <c r="M318" s="49" t="s">
        <v>799</v>
      </c>
      <c r="N318" s="49" t="s">
        <v>801</v>
      </c>
      <c r="O318" s="49" t="s">
        <v>802</v>
      </c>
      <c r="P318" s="49" t="s">
        <v>548</v>
      </c>
      <c r="Q318" s="49" t="s">
        <v>549</v>
      </c>
      <c r="R318" s="49" t="s">
        <v>560</v>
      </c>
      <c r="S318" s="49" t="s">
        <v>561</v>
      </c>
      <c r="T318" s="146">
        <v>17.600000000000001</v>
      </c>
      <c r="U318" s="49" t="s">
        <v>625</v>
      </c>
      <c r="W318" s="138"/>
    </row>
    <row r="319" spans="1:23" s="49" customFormat="1" x14ac:dyDescent="0.25">
      <c r="A319" s="49" t="s">
        <v>119</v>
      </c>
      <c r="B319" s="49" t="s">
        <v>624</v>
      </c>
      <c r="C319" s="49" t="s">
        <v>187</v>
      </c>
      <c r="D319" s="49" t="s">
        <v>538</v>
      </c>
      <c r="F319" s="49" t="s">
        <v>391</v>
      </c>
      <c r="G319" s="49" t="s">
        <v>799</v>
      </c>
      <c r="H319" s="49" t="s">
        <v>541</v>
      </c>
      <c r="I319" s="49" t="s">
        <v>800</v>
      </c>
      <c r="J319" s="49" t="s">
        <v>543</v>
      </c>
      <c r="K319" s="49">
        <v>31</v>
      </c>
      <c r="L319" s="49" t="s">
        <v>544</v>
      </c>
      <c r="M319" s="49" t="s">
        <v>799</v>
      </c>
      <c r="N319" s="49" t="s">
        <v>801</v>
      </c>
      <c r="O319" s="49" t="s">
        <v>802</v>
      </c>
      <c r="P319" s="49" t="s">
        <v>548</v>
      </c>
      <c r="Q319" s="49" t="s">
        <v>549</v>
      </c>
      <c r="R319" s="49" t="s">
        <v>562</v>
      </c>
      <c r="S319" s="49" t="s">
        <v>563</v>
      </c>
      <c r="T319" s="146">
        <v>0.6</v>
      </c>
      <c r="U319" s="49" t="s">
        <v>625</v>
      </c>
      <c r="W319" s="138"/>
    </row>
    <row r="320" spans="1:23" s="49" customFormat="1" x14ac:dyDescent="0.25">
      <c r="A320" s="49" t="s">
        <v>119</v>
      </c>
      <c r="B320" s="49" t="s">
        <v>624</v>
      </c>
      <c r="C320" s="49" t="s">
        <v>187</v>
      </c>
      <c r="D320" s="49" t="s">
        <v>538</v>
      </c>
      <c r="F320" s="49" t="s">
        <v>391</v>
      </c>
      <c r="G320" s="49" t="s">
        <v>799</v>
      </c>
      <c r="H320" s="49" t="s">
        <v>541</v>
      </c>
      <c r="I320" s="49" t="s">
        <v>800</v>
      </c>
      <c r="J320" s="49" t="s">
        <v>543</v>
      </c>
      <c r="K320" s="49">
        <v>31</v>
      </c>
      <c r="L320" s="49" t="s">
        <v>544</v>
      </c>
      <c r="M320" s="49" t="s">
        <v>799</v>
      </c>
      <c r="N320" s="49" t="s">
        <v>801</v>
      </c>
      <c r="O320" s="49" t="s">
        <v>802</v>
      </c>
      <c r="P320" s="49" t="s">
        <v>548</v>
      </c>
      <c r="Q320" s="49" t="s">
        <v>549</v>
      </c>
      <c r="R320" s="49" t="s">
        <v>564</v>
      </c>
      <c r="S320" s="49" t="s">
        <v>565</v>
      </c>
      <c r="T320" s="146">
        <v>4.5999999999999996</v>
      </c>
      <c r="U320" s="49" t="s">
        <v>625</v>
      </c>
      <c r="W320" s="138"/>
    </row>
    <row r="321" spans="1:23" s="49" customFormat="1" x14ac:dyDescent="0.25">
      <c r="A321" s="49" t="s">
        <v>119</v>
      </c>
      <c r="B321" s="49" t="s">
        <v>624</v>
      </c>
      <c r="C321" s="49" t="s">
        <v>187</v>
      </c>
      <c r="D321" s="49" t="s">
        <v>538</v>
      </c>
      <c r="F321" s="49" t="s">
        <v>391</v>
      </c>
      <c r="G321" s="49" t="s">
        <v>799</v>
      </c>
      <c r="H321" s="49" t="s">
        <v>541</v>
      </c>
      <c r="I321" s="49" t="s">
        <v>800</v>
      </c>
      <c r="J321" s="49" t="s">
        <v>543</v>
      </c>
      <c r="K321" s="49">
        <v>31</v>
      </c>
      <c r="L321" s="49" t="s">
        <v>544</v>
      </c>
      <c r="M321" s="49" t="s">
        <v>799</v>
      </c>
      <c r="N321" s="49" t="s">
        <v>801</v>
      </c>
      <c r="O321" s="49" t="s">
        <v>802</v>
      </c>
      <c r="P321" s="49" t="s">
        <v>548</v>
      </c>
      <c r="Q321" s="49" t="s">
        <v>549</v>
      </c>
      <c r="R321" s="49" t="s">
        <v>566</v>
      </c>
      <c r="S321" s="49" t="s">
        <v>567</v>
      </c>
      <c r="T321" s="146">
        <v>5.8</v>
      </c>
      <c r="U321" s="49" t="s">
        <v>625</v>
      </c>
      <c r="W321" s="138"/>
    </row>
    <row r="322" spans="1:23" s="49" customFormat="1" x14ac:dyDescent="0.25">
      <c r="A322" s="49" t="s">
        <v>119</v>
      </c>
      <c r="B322" s="49" t="s">
        <v>624</v>
      </c>
      <c r="C322" s="49" t="s">
        <v>187</v>
      </c>
      <c r="D322" s="49" t="s">
        <v>538</v>
      </c>
      <c r="F322" s="49" t="s">
        <v>391</v>
      </c>
      <c r="G322" s="49" t="s">
        <v>799</v>
      </c>
      <c r="H322" s="49" t="s">
        <v>541</v>
      </c>
      <c r="I322" s="49" t="s">
        <v>800</v>
      </c>
      <c r="J322" s="49" t="s">
        <v>543</v>
      </c>
      <c r="K322" s="49">
        <v>31</v>
      </c>
      <c r="L322" s="49" t="s">
        <v>544</v>
      </c>
      <c r="M322" s="49" t="s">
        <v>799</v>
      </c>
      <c r="N322" s="49" t="s">
        <v>801</v>
      </c>
      <c r="O322" s="49" t="s">
        <v>802</v>
      </c>
      <c r="P322" s="49" t="s">
        <v>548</v>
      </c>
      <c r="Q322" s="49" t="s">
        <v>549</v>
      </c>
      <c r="R322" s="49" t="s">
        <v>568</v>
      </c>
      <c r="S322" s="49" t="s">
        <v>569</v>
      </c>
      <c r="T322" s="146">
        <v>23.7</v>
      </c>
      <c r="U322" s="49" t="s">
        <v>625</v>
      </c>
      <c r="W322" s="138"/>
    </row>
    <row r="323" spans="1:23" s="49" customFormat="1" x14ac:dyDescent="0.25">
      <c r="A323" s="49" t="s">
        <v>119</v>
      </c>
      <c r="B323" s="49" t="s">
        <v>624</v>
      </c>
      <c r="C323" s="49" t="s">
        <v>187</v>
      </c>
      <c r="D323" s="49" t="s">
        <v>538</v>
      </c>
      <c r="F323" s="49" t="s">
        <v>391</v>
      </c>
      <c r="G323" s="49" t="s">
        <v>799</v>
      </c>
      <c r="H323" s="49" t="s">
        <v>541</v>
      </c>
      <c r="I323" s="49" t="s">
        <v>800</v>
      </c>
      <c r="J323" s="49" t="s">
        <v>543</v>
      </c>
      <c r="K323" s="49">
        <v>31</v>
      </c>
      <c r="L323" s="49" t="s">
        <v>544</v>
      </c>
      <c r="M323" s="49" t="s">
        <v>799</v>
      </c>
      <c r="N323" s="49" t="s">
        <v>801</v>
      </c>
      <c r="O323" s="49" t="s">
        <v>802</v>
      </c>
      <c r="P323" s="49" t="s">
        <v>548</v>
      </c>
      <c r="Q323" s="49" t="s">
        <v>549</v>
      </c>
      <c r="R323" s="49" t="s">
        <v>572</v>
      </c>
      <c r="S323" s="49" t="s">
        <v>573</v>
      </c>
      <c r="T323" s="146">
        <v>0.4</v>
      </c>
      <c r="U323" s="49" t="s">
        <v>625</v>
      </c>
      <c r="W323" s="138"/>
    </row>
    <row r="324" spans="1:23" s="49" customFormat="1" x14ac:dyDescent="0.25">
      <c r="A324" s="49" t="s">
        <v>119</v>
      </c>
      <c r="B324" s="49" t="s">
        <v>624</v>
      </c>
      <c r="C324" s="49" t="s">
        <v>187</v>
      </c>
      <c r="D324" s="49" t="s">
        <v>538</v>
      </c>
      <c r="F324" s="49" t="s">
        <v>391</v>
      </c>
      <c r="G324" s="49" t="s">
        <v>799</v>
      </c>
      <c r="H324" s="49" t="s">
        <v>541</v>
      </c>
      <c r="I324" s="49" t="s">
        <v>800</v>
      </c>
      <c r="J324" s="49" t="s">
        <v>543</v>
      </c>
      <c r="K324" s="49">
        <v>31</v>
      </c>
      <c r="L324" s="49" t="s">
        <v>544</v>
      </c>
      <c r="M324" s="49" t="s">
        <v>799</v>
      </c>
      <c r="N324" s="49" t="s">
        <v>801</v>
      </c>
      <c r="O324" s="49" t="s">
        <v>802</v>
      </c>
      <c r="P324" s="49" t="s">
        <v>548</v>
      </c>
      <c r="Q324" s="49" t="s">
        <v>549</v>
      </c>
      <c r="R324" s="49" t="s">
        <v>803</v>
      </c>
      <c r="S324" s="49" t="s">
        <v>804</v>
      </c>
      <c r="T324" s="146">
        <v>20.6</v>
      </c>
      <c r="U324" s="49" t="s">
        <v>625</v>
      </c>
      <c r="W324" s="138"/>
    </row>
    <row r="325" spans="1:23" x14ac:dyDescent="0.25">
      <c r="A325" t="s">
        <v>119</v>
      </c>
      <c r="B325" t="s">
        <v>624</v>
      </c>
      <c r="C325" t="s">
        <v>187</v>
      </c>
      <c r="D325" t="s">
        <v>538</v>
      </c>
      <c r="F325" t="s">
        <v>391</v>
      </c>
      <c r="G325" t="s">
        <v>799</v>
      </c>
      <c r="H325" t="s">
        <v>541</v>
      </c>
      <c r="I325" t="s">
        <v>800</v>
      </c>
      <c r="J325" t="s">
        <v>543</v>
      </c>
      <c r="K325">
        <v>31</v>
      </c>
      <c r="L325" t="s">
        <v>574</v>
      </c>
      <c r="M325" t="s">
        <v>805</v>
      </c>
      <c r="N325" t="s">
        <v>801</v>
      </c>
      <c r="O325" t="s">
        <v>802</v>
      </c>
      <c r="P325" t="s">
        <v>548</v>
      </c>
      <c r="Q325" t="s">
        <v>549</v>
      </c>
      <c r="R325" t="s">
        <v>131</v>
      </c>
      <c r="S325" t="s">
        <v>550</v>
      </c>
      <c r="T325" s="145">
        <v>41.3</v>
      </c>
      <c r="U325" t="s">
        <v>625</v>
      </c>
    </row>
    <row r="326" spans="1:23" x14ac:dyDescent="0.25">
      <c r="A326" t="s">
        <v>119</v>
      </c>
      <c r="B326" t="s">
        <v>624</v>
      </c>
      <c r="C326" t="s">
        <v>187</v>
      </c>
      <c r="D326" t="s">
        <v>538</v>
      </c>
      <c r="F326" t="s">
        <v>391</v>
      </c>
      <c r="G326" t="s">
        <v>799</v>
      </c>
      <c r="H326" t="s">
        <v>541</v>
      </c>
      <c r="I326" t="s">
        <v>800</v>
      </c>
      <c r="J326" t="s">
        <v>543</v>
      </c>
      <c r="K326">
        <v>31</v>
      </c>
      <c r="L326" t="s">
        <v>574</v>
      </c>
      <c r="M326" t="s">
        <v>805</v>
      </c>
      <c r="N326" t="s">
        <v>801</v>
      </c>
      <c r="O326" t="s">
        <v>802</v>
      </c>
      <c r="P326" t="s">
        <v>548</v>
      </c>
      <c r="Q326" t="s">
        <v>549</v>
      </c>
      <c r="R326" t="s">
        <v>552</v>
      </c>
      <c r="S326" t="s">
        <v>553</v>
      </c>
      <c r="U326" t="s">
        <v>625</v>
      </c>
    </row>
    <row r="327" spans="1:23" x14ac:dyDescent="0.25">
      <c r="A327" t="s">
        <v>119</v>
      </c>
      <c r="B327" t="s">
        <v>624</v>
      </c>
      <c r="C327" t="s">
        <v>187</v>
      </c>
      <c r="D327" t="s">
        <v>538</v>
      </c>
      <c r="F327" t="s">
        <v>391</v>
      </c>
      <c r="G327" t="s">
        <v>799</v>
      </c>
      <c r="H327" t="s">
        <v>541</v>
      </c>
      <c r="I327" t="s">
        <v>800</v>
      </c>
      <c r="J327" t="s">
        <v>543</v>
      </c>
      <c r="K327">
        <v>31</v>
      </c>
      <c r="L327" t="s">
        <v>574</v>
      </c>
      <c r="M327" t="s">
        <v>805</v>
      </c>
      <c r="N327" t="s">
        <v>801</v>
      </c>
      <c r="O327" t="s">
        <v>802</v>
      </c>
      <c r="P327" t="s">
        <v>548</v>
      </c>
      <c r="Q327" t="s">
        <v>549</v>
      </c>
      <c r="R327" t="s">
        <v>554</v>
      </c>
      <c r="S327" t="s">
        <v>555</v>
      </c>
      <c r="T327" s="145">
        <v>0.6</v>
      </c>
      <c r="U327" t="s">
        <v>625</v>
      </c>
    </row>
    <row r="328" spans="1:23" x14ac:dyDescent="0.25">
      <c r="A328" t="s">
        <v>119</v>
      </c>
      <c r="B328" t="s">
        <v>624</v>
      </c>
      <c r="C328" t="s">
        <v>187</v>
      </c>
      <c r="D328" t="s">
        <v>538</v>
      </c>
      <c r="F328" t="s">
        <v>391</v>
      </c>
      <c r="G328" t="s">
        <v>799</v>
      </c>
      <c r="H328" t="s">
        <v>541</v>
      </c>
      <c r="I328" t="s">
        <v>800</v>
      </c>
      <c r="J328" t="s">
        <v>543</v>
      </c>
      <c r="K328">
        <v>31</v>
      </c>
      <c r="L328" t="s">
        <v>574</v>
      </c>
      <c r="M328" t="s">
        <v>805</v>
      </c>
      <c r="N328" t="s">
        <v>801</v>
      </c>
      <c r="O328" t="s">
        <v>802</v>
      </c>
      <c r="P328" t="s">
        <v>548</v>
      </c>
      <c r="Q328" t="s">
        <v>549</v>
      </c>
      <c r="R328" t="s">
        <v>556</v>
      </c>
      <c r="S328" t="s">
        <v>557</v>
      </c>
      <c r="T328" s="145">
        <v>2.1</v>
      </c>
      <c r="U328" t="s">
        <v>625</v>
      </c>
    </row>
    <row r="329" spans="1:23" x14ac:dyDescent="0.25">
      <c r="A329" t="s">
        <v>119</v>
      </c>
      <c r="B329" t="s">
        <v>624</v>
      </c>
      <c r="C329" t="s">
        <v>187</v>
      </c>
      <c r="D329" t="s">
        <v>538</v>
      </c>
      <c r="F329" t="s">
        <v>391</v>
      </c>
      <c r="G329" t="s">
        <v>799</v>
      </c>
      <c r="H329" t="s">
        <v>541</v>
      </c>
      <c r="I329" t="s">
        <v>800</v>
      </c>
      <c r="J329" t="s">
        <v>543</v>
      </c>
      <c r="K329">
        <v>31</v>
      </c>
      <c r="L329" t="s">
        <v>574</v>
      </c>
      <c r="M329" t="s">
        <v>805</v>
      </c>
      <c r="N329" t="s">
        <v>801</v>
      </c>
      <c r="O329" t="s">
        <v>802</v>
      </c>
      <c r="P329" t="s">
        <v>548</v>
      </c>
      <c r="Q329" t="s">
        <v>549</v>
      </c>
      <c r="R329" t="s">
        <v>558</v>
      </c>
      <c r="S329" t="s">
        <v>559</v>
      </c>
      <c r="T329" s="145">
        <v>3.7</v>
      </c>
      <c r="U329" t="s">
        <v>625</v>
      </c>
    </row>
    <row r="330" spans="1:23" x14ac:dyDescent="0.25">
      <c r="A330" t="s">
        <v>119</v>
      </c>
      <c r="B330" t="s">
        <v>624</v>
      </c>
      <c r="C330" t="s">
        <v>187</v>
      </c>
      <c r="D330" t="s">
        <v>538</v>
      </c>
      <c r="F330" t="s">
        <v>391</v>
      </c>
      <c r="G330" t="s">
        <v>799</v>
      </c>
      <c r="H330" t="s">
        <v>541</v>
      </c>
      <c r="I330" t="s">
        <v>800</v>
      </c>
      <c r="J330" t="s">
        <v>543</v>
      </c>
      <c r="K330">
        <v>31</v>
      </c>
      <c r="L330" t="s">
        <v>574</v>
      </c>
      <c r="M330" t="s">
        <v>805</v>
      </c>
      <c r="N330" t="s">
        <v>801</v>
      </c>
      <c r="O330" t="s">
        <v>802</v>
      </c>
      <c r="P330" t="s">
        <v>548</v>
      </c>
      <c r="Q330" t="s">
        <v>549</v>
      </c>
      <c r="R330" t="s">
        <v>560</v>
      </c>
      <c r="S330" t="s">
        <v>561</v>
      </c>
      <c r="T330" s="145">
        <v>4</v>
      </c>
      <c r="U330" t="s">
        <v>625</v>
      </c>
    </row>
    <row r="331" spans="1:23" x14ac:dyDescent="0.25">
      <c r="A331" t="s">
        <v>119</v>
      </c>
      <c r="B331" t="s">
        <v>624</v>
      </c>
      <c r="C331" t="s">
        <v>187</v>
      </c>
      <c r="D331" t="s">
        <v>538</v>
      </c>
      <c r="F331" t="s">
        <v>391</v>
      </c>
      <c r="G331" t="s">
        <v>799</v>
      </c>
      <c r="H331" t="s">
        <v>541</v>
      </c>
      <c r="I331" t="s">
        <v>800</v>
      </c>
      <c r="J331" t="s">
        <v>543</v>
      </c>
      <c r="K331">
        <v>31</v>
      </c>
      <c r="L331" t="s">
        <v>574</v>
      </c>
      <c r="M331" t="s">
        <v>805</v>
      </c>
      <c r="N331" t="s">
        <v>801</v>
      </c>
      <c r="O331" t="s">
        <v>802</v>
      </c>
      <c r="P331" t="s">
        <v>548</v>
      </c>
      <c r="Q331" t="s">
        <v>549</v>
      </c>
      <c r="R331" t="s">
        <v>562</v>
      </c>
      <c r="S331" t="s">
        <v>563</v>
      </c>
      <c r="T331" s="145">
        <v>0.6</v>
      </c>
      <c r="U331" t="s">
        <v>625</v>
      </c>
    </row>
    <row r="332" spans="1:23" x14ac:dyDescent="0.25">
      <c r="A332" t="s">
        <v>119</v>
      </c>
      <c r="B332" t="s">
        <v>624</v>
      </c>
      <c r="C332" t="s">
        <v>187</v>
      </c>
      <c r="D332" t="s">
        <v>538</v>
      </c>
      <c r="F332" t="s">
        <v>391</v>
      </c>
      <c r="G332" t="s">
        <v>799</v>
      </c>
      <c r="H332" t="s">
        <v>541</v>
      </c>
      <c r="I332" t="s">
        <v>800</v>
      </c>
      <c r="J332" t="s">
        <v>543</v>
      </c>
      <c r="K332">
        <v>31</v>
      </c>
      <c r="L332" t="s">
        <v>574</v>
      </c>
      <c r="M332" t="s">
        <v>805</v>
      </c>
      <c r="N332" t="s">
        <v>801</v>
      </c>
      <c r="O332" t="s">
        <v>802</v>
      </c>
      <c r="P332" t="s">
        <v>548</v>
      </c>
      <c r="Q332" t="s">
        <v>549</v>
      </c>
      <c r="R332" t="s">
        <v>564</v>
      </c>
      <c r="S332" t="s">
        <v>565</v>
      </c>
      <c r="T332" s="145">
        <v>3.8</v>
      </c>
      <c r="U332" t="s">
        <v>625</v>
      </c>
    </row>
    <row r="333" spans="1:23" x14ac:dyDescent="0.25">
      <c r="A333" t="s">
        <v>119</v>
      </c>
      <c r="B333" t="s">
        <v>624</v>
      </c>
      <c r="C333" t="s">
        <v>187</v>
      </c>
      <c r="D333" t="s">
        <v>538</v>
      </c>
      <c r="F333" t="s">
        <v>391</v>
      </c>
      <c r="G333" t="s">
        <v>799</v>
      </c>
      <c r="H333" t="s">
        <v>541</v>
      </c>
      <c r="I333" t="s">
        <v>800</v>
      </c>
      <c r="J333" t="s">
        <v>543</v>
      </c>
      <c r="K333">
        <v>31</v>
      </c>
      <c r="L333" t="s">
        <v>574</v>
      </c>
      <c r="M333" t="s">
        <v>805</v>
      </c>
      <c r="N333" t="s">
        <v>801</v>
      </c>
      <c r="O333" t="s">
        <v>802</v>
      </c>
      <c r="P333" t="s">
        <v>548</v>
      </c>
      <c r="Q333" t="s">
        <v>549</v>
      </c>
      <c r="R333" t="s">
        <v>566</v>
      </c>
      <c r="S333" t="s">
        <v>567</v>
      </c>
      <c r="T333" s="145">
        <v>3.3</v>
      </c>
      <c r="U333" t="s">
        <v>625</v>
      </c>
    </row>
    <row r="334" spans="1:23" x14ac:dyDescent="0.25">
      <c r="A334" t="s">
        <v>119</v>
      </c>
      <c r="B334" t="s">
        <v>624</v>
      </c>
      <c r="C334" t="s">
        <v>187</v>
      </c>
      <c r="D334" t="s">
        <v>538</v>
      </c>
      <c r="F334" t="s">
        <v>391</v>
      </c>
      <c r="G334" t="s">
        <v>799</v>
      </c>
      <c r="H334" t="s">
        <v>541</v>
      </c>
      <c r="I334" t="s">
        <v>800</v>
      </c>
      <c r="J334" t="s">
        <v>543</v>
      </c>
      <c r="K334">
        <v>31</v>
      </c>
      <c r="L334" t="s">
        <v>574</v>
      </c>
      <c r="M334" t="s">
        <v>805</v>
      </c>
      <c r="N334" t="s">
        <v>801</v>
      </c>
      <c r="O334" t="s">
        <v>802</v>
      </c>
      <c r="P334" t="s">
        <v>548</v>
      </c>
      <c r="Q334" t="s">
        <v>549</v>
      </c>
      <c r="R334" t="s">
        <v>568</v>
      </c>
      <c r="S334" t="s">
        <v>569</v>
      </c>
      <c r="T334" s="145">
        <v>13.7</v>
      </c>
      <c r="U334" t="s">
        <v>625</v>
      </c>
    </row>
    <row r="335" spans="1:23" x14ac:dyDescent="0.25">
      <c r="A335" t="s">
        <v>119</v>
      </c>
      <c r="B335" t="s">
        <v>624</v>
      </c>
      <c r="C335" t="s">
        <v>187</v>
      </c>
      <c r="D335" t="s">
        <v>538</v>
      </c>
      <c r="F335" t="s">
        <v>391</v>
      </c>
      <c r="G335" t="s">
        <v>799</v>
      </c>
      <c r="H335" t="s">
        <v>541</v>
      </c>
      <c r="I335" t="s">
        <v>800</v>
      </c>
      <c r="J335" t="s">
        <v>543</v>
      </c>
      <c r="K335">
        <v>31</v>
      </c>
      <c r="L335" t="s">
        <v>574</v>
      </c>
      <c r="M335" t="s">
        <v>805</v>
      </c>
      <c r="N335" t="s">
        <v>801</v>
      </c>
      <c r="O335" t="s">
        <v>802</v>
      </c>
      <c r="P335" t="s">
        <v>548</v>
      </c>
      <c r="Q335" t="s">
        <v>549</v>
      </c>
      <c r="R335" t="s">
        <v>572</v>
      </c>
      <c r="S335" t="s">
        <v>573</v>
      </c>
      <c r="T335" s="145">
        <v>0.4</v>
      </c>
      <c r="U335" t="s">
        <v>625</v>
      </c>
    </row>
    <row r="336" spans="1:23" x14ac:dyDescent="0.25">
      <c r="A336" t="s">
        <v>119</v>
      </c>
      <c r="B336" t="s">
        <v>624</v>
      </c>
      <c r="C336" t="s">
        <v>187</v>
      </c>
      <c r="D336" t="s">
        <v>538</v>
      </c>
      <c r="F336" t="s">
        <v>391</v>
      </c>
      <c r="G336" t="s">
        <v>799</v>
      </c>
      <c r="H336" t="s">
        <v>541</v>
      </c>
      <c r="I336" t="s">
        <v>800</v>
      </c>
      <c r="J336" t="s">
        <v>543</v>
      </c>
      <c r="K336">
        <v>31</v>
      </c>
      <c r="L336" t="s">
        <v>574</v>
      </c>
      <c r="M336" t="s">
        <v>805</v>
      </c>
      <c r="N336" t="s">
        <v>801</v>
      </c>
      <c r="O336" t="s">
        <v>802</v>
      </c>
      <c r="P336" t="s">
        <v>548</v>
      </c>
      <c r="Q336" t="s">
        <v>549</v>
      </c>
      <c r="R336" t="s">
        <v>803</v>
      </c>
      <c r="S336" t="s">
        <v>804</v>
      </c>
      <c r="T336" s="145">
        <v>9.1</v>
      </c>
      <c r="U336" t="s">
        <v>625</v>
      </c>
    </row>
    <row r="337" spans="1:23" x14ac:dyDescent="0.25">
      <c r="A337" t="s">
        <v>119</v>
      </c>
      <c r="B337" t="s">
        <v>624</v>
      </c>
      <c r="C337" t="s">
        <v>187</v>
      </c>
      <c r="D337" t="s">
        <v>538</v>
      </c>
      <c r="F337" t="s">
        <v>391</v>
      </c>
      <c r="G337" t="s">
        <v>799</v>
      </c>
      <c r="H337" t="s">
        <v>541</v>
      </c>
      <c r="I337" t="s">
        <v>800</v>
      </c>
      <c r="J337" t="s">
        <v>543</v>
      </c>
      <c r="K337">
        <v>31</v>
      </c>
      <c r="L337" t="s">
        <v>576</v>
      </c>
      <c r="M337" t="s">
        <v>806</v>
      </c>
      <c r="N337" t="s">
        <v>801</v>
      </c>
      <c r="O337" t="s">
        <v>802</v>
      </c>
      <c r="P337" t="s">
        <v>548</v>
      </c>
      <c r="Q337" t="s">
        <v>549</v>
      </c>
      <c r="R337" t="s">
        <v>131</v>
      </c>
      <c r="S337" t="s">
        <v>550</v>
      </c>
      <c r="T337" s="145">
        <v>51.5</v>
      </c>
      <c r="U337" t="s">
        <v>625</v>
      </c>
    </row>
    <row r="338" spans="1:23" x14ac:dyDescent="0.25">
      <c r="A338" t="s">
        <v>119</v>
      </c>
      <c r="B338" t="s">
        <v>624</v>
      </c>
      <c r="C338" t="s">
        <v>187</v>
      </c>
      <c r="D338" t="s">
        <v>538</v>
      </c>
      <c r="F338" t="s">
        <v>391</v>
      </c>
      <c r="G338" t="s">
        <v>799</v>
      </c>
      <c r="H338" t="s">
        <v>541</v>
      </c>
      <c r="I338" t="s">
        <v>800</v>
      </c>
      <c r="J338" t="s">
        <v>543</v>
      </c>
      <c r="K338">
        <v>31</v>
      </c>
      <c r="L338" t="s">
        <v>576</v>
      </c>
      <c r="M338" t="s">
        <v>806</v>
      </c>
      <c r="N338" t="s">
        <v>801</v>
      </c>
      <c r="O338" t="s">
        <v>802</v>
      </c>
      <c r="P338" t="s">
        <v>548</v>
      </c>
      <c r="Q338" t="s">
        <v>549</v>
      </c>
      <c r="R338" t="s">
        <v>552</v>
      </c>
      <c r="S338" t="s">
        <v>553</v>
      </c>
      <c r="T338" s="145">
        <v>0.1</v>
      </c>
      <c r="U338" t="s">
        <v>625</v>
      </c>
    </row>
    <row r="339" spans="1:23" x14ac:dyDescent="0.25">
      <c r="A339" t="s">
        <v>119</v>
      </c>
      <c r="B339" t="s">
        <v>624</v>
      </c>
      <c r="C339" t="s">
        <v>187</v>
      </c>
      <c r="D339" t="s">
        <v>538</v>
      </c>
      <c r="F339" t="s">
        <v>391</v>
      </c>
      <c r="G339" t="s">
        <v>799</v>
      </c>
      <c r="H339" t="s">
        <v>541</v>
      </c>
      <c r="I339" t="s">
        <v>800</v>
      </c>
      <c r="J339" t="s">
        <v>543</v>
      </c>
      <c r="K339">
        <v>31</v>
      </c>
      <c r="L339" t="s">
        <v>576</v>
      </c>
      <c r="M339" t="s">
        <v>806</v>
      </c>
      <c r="N339" t="s">
        <v>801</v>
      </c>
      <c r="O339" t="s">
        <v>802</v>
      </c>
      <c r="P339" t="s">
        <v>548</v>
      </c>
      <c r="Q339" t="s">
        <v>549</v>
      </c>
      <c r="R339" t="s">
        <v>554</v>
      </c>
      <c r="S339" t="s">
        <v>555</v>
      </c>
      <c r="T339" s="145">
        <v>2.2000000000000002</v>
      </c>
      <c r="U339" t="s">
        <v>625</v>
      </c>
    </row>
    <row r="340" spans="1:23" x14ac:dyDescent="0.25">
      <c r="A340" t="s">
        <v>119</v>
      </c>
      <c r="B340" t="s">
        <v>624</v>
      </c>
      <c r="C340" t="s">
        <v>187</v>
      </c>
      <c r="D340" t="s">
        <v>538</v>
      </c>
      <c r="F340" t="s">
        <v>391</v>
      </c>
      <c r="G340" t="s">
        <v>799</v>
      </c>
      <c r="H340" t="s">
        <v>541</v>
      </c>
      <c r="I340" t="s">
        <v>800</v>
      </c>
      <c r="J340" t="s">
        <v>543</v>
      </c>
      <c r="K340">
        <v>31</v>
      </c>
      <c r="L340" t="s">
        <v>576</v>
      </c>
      <c r="M340" t="s">
        <v>806</v>
      </c>
      <c r="N340" t="s">
        <v>801</v>
      </c>
      <c r="O340" t="s">
        <v>802</v>
      </c>
      <c r="P340" t="s">
        <v>548</v>
      </c>
      <c r="Q340" t="s">
        <v>549</v>
      </c>
      <c r="R340" t="s">
        <v>556</v>
      </c>
      <c r="S340" t="s">
        <v>557</v>
      </c>
      <c r="T340" s="145">
        <v>2.2000000000000002</v>
      </c>
      <c r="U340" t="s">
        <v>625</v>
      </c>
    </row>
    <row r="341" spans="1:23" x14ac:dyDescent="0.25">
      <c r="A341" t="s">
        <v>119</v>
      </c>
      <c r="B341" t="s">
        <v>624</v>
      </c>
      <c r="C341" t="s">
        <v>187</v>
      </c>
      <c r="D341" t="s">
        <v>538</v>
      </c>
      <c r="F341" t="s">
        <v>391</v>
      </c>
      <c r="G341" t="s">
        <v>799</v>
      </c>
      <c r="H341" t="s">
        <v>541</v>
      </c>
      <c r="I341" t="s">
        <v>800</v>
      </c>
      <c r="J341" t="s">
        <v>543</v>
      </c>
      <c r="K341">
        <v>31</v>
      </c>
      <c r="L341" t="s">
        <v>576</v>
      </c>
      <c r="M341" t="s">
        <v>806</v>
      </c>
      <c r="N341" t="s">
        <v>801</v>
      </c>
      <c r="O341" t="s">
        <v>802</v>
      </c>
      <c r="P341" t="s">
        <v>548</v>
      </c>
      <c r="Q341" t="s">
        <v>549</v>
      </c>
      <c r="R341" t="s">
        <v>558</v>
      </c>
      <c r="S341" t="s">
        <v>559</v>
      </c>
      <c r="T341" s="145">
        <v>8.6999999999999993</v>
      </c>
      <c r="U341" t="s">
        <v>625</v>
      </c>
    </row>
    <row r="342" spans="1:23" x14ac:dyDescent="0.25">
      <c r="A342" t="s">
        <v>119</v>
      </c>
      <c r="B342" t="s">
        <v>624</v>
      </c>
      <c r="C342" t="s">
        <v>187</v>
      </c>
      <c r="D342" t="s">
        <v>538</v>
      </c>
      <c r="F342" t="s">
        <v>391</v>
      </c>
      <c r="G342" t="s">
        <v>799</v>
      </c>
      <c r="H342" t="s">
        <v>541</v>
      </c>
      <c r="I342" t="s">
        <v>800</v>
      </c>
      <c r="J342" t="s">
        <v>543</v>
      </c>
      <c r="K342">
        <v>31</v>
      </c>
      <c r="L342" t="s">
        <v>576</v>
      </c>
      <c r="M342" t="s">
        <v>806</v>
      </c>
      <c r="N342" t="s">
        <v>801</v>
      </c>
      <c r="O342" t="s">
        <v>802</v>
      </c>
      <c r="P342" t="s">
        <v>548</v>
      </c>
      <c r="Q342" t="s">
        <v>549</v>
      </c>
      <c r="R342" t="s">
        <v>560</v>
      </c>
      <c r="S342" t="s">
        <v>561</v>
      </c>
      <c r="T342" s="145">
        <v>13.5</v>
      </c>
      <c r="U342" t="s">
        <v>625</v>
      </c>
    </row>
    <row r="343" spans="1:23" x14ac:dyDescent="0.25">
      <c r="A343" t="s">
        <v>119</v>
      </c>
      <c r="B343" t="s">
        <v>624</v>
      </c>
      <c r="C343" t="s">
        <v>187</v>
      </c>
      <c r="D343" t="s">
        <v>538</v>
      </c>
      <c r="F343" t="s">
        <v>391</v>
      </c>
      <c r="G343" t="s">
        <v>799</v>
      </c>
      <c r="H343" t="s">
        <v>541</v>
      </c>
      <c r="I343" t="s">
        <v>800</v>
      </c>
      <c r="J343" t="s">
        <v>543</v>
      </c>
      <c r="K343">
        <v>31</v>
      </c>
      <c r="L343" t="s">
        <v>576</v>
      </c>
      <c r="M343" t="s">
        <v>806</v>
      </c>
      <c r="N343" t="s">
        <v>801</v>
      </c>
      <c r="O343" t="s">
        <v>802</v>
      </c>
      <c r="P343" t="s">
        <v>548</v>
      </c>
      <c r="Q343" t="s">
        <v>549</v>
      </c>
      <c r="R343" t="s">
        <v>562</v>
      </c>
      <c r="S343" t="s">
        <v>563</v>
      </c>
      <c r="U343" t="s">
        <v>625</v>
      </c>
    </row>
    <row r="344" spans="1:23" x14ac:dyDescent="0.25">
      <c r="A344" t="s">
        <v>119</v>
      </c>
      <c r="B344" t="s">
        <v>624</v>
      </c>
      <c r="C344" t="s">
        <v>187</v>
      </c>
      <c r="D344" t="s">
        <v>538</v>
      </c>
      <c r="F344" t="s">
        <v>391</v>
      </c>
      <c r="G344" t="s">
        <v>799</v>
      </c>
      <c r="H344" t="s">
        <v>541</v>
      </c>
      <c r="I344" t="s">
        <v>800</v>
      </c>
      <c r="J344" t="s">
        <v>543</v>
      </c>
      <c r="K344">
        <v>31</v>
      </c>
      <c r="L344" t="s">
        <v>576</v>
      </c>
      <c r="M344" t="s">
        <v>806</v>
      </c>
      <c r="N344" t="s">
        <v>801</v>
      </c>
      <c r="O344" t="s">
        <v>802</v>
      </c>
      <c r="P344" t="s">
        <v>548</v>
      </c>
      <c r="Q344" t="s">
        <v>549</v>
      </c>
      <c r="R344" t="s">
        <v>564</v>
      </c>
      <c r="S344" t="s">
        <v>565</v>
      </c>
      <c r="T344" s="145">
        <v>0.8</v>
      </c>
      <c r="U344" t="s">
        <v>625</v>
      </c>
    </row>
    <row r="345" spans="1:23" x14ac:dyDescent="0.25">
      <c r="A345" t="s">
        <v>119</v>
      </c>
      <c r="B345" t="s">
        <v>624</v>
      </c>
      <c r="C345" t="s">
        <v>187</v>
      </c>
      <c r="D345" t="s">
        <v>538</v>
      </c>
      <c r="F345" t="s">
        <v>391</v>
      </c>
      <c r="G345" t="s">
        <v>799</v>
      </c>
      <c r="H345" t="s">
        <v>541</v>
      </c>
      <c r="I345" t="s">
        <v>800</v>
      </c>
      <c r="J345" t="s">
        <v>543</v>
      </c>
      <c r="K345">
        <v>31</v>
      </c>
      <c r="L345" t="s">
        <v>576</v>
      </c>
      <c r="M345" t="s">
        <v>806</v>
      </c>
      <c r="N345" t="s">
        <v>801</v>
      </c>
      <c r="O345" t="s">
        <v>802</v>
      </c>
      <c r="P345" t="s">
        <v>548</v>
      </c>
      <c r="Q345" t="s">
        <v>549</v>
      </c>
      <c r="R345" t="s">
        <v>566</v>
      </c>
      <c r="S345" t="s">
        <v>567</v>
      </c>
      <c r="T345" s="145">
        <v>2.4</v>
      </c>
      <c r="U345" t="s">
        <v>625</v>
      </c>
    </row>
    <row r="346" spans="1:23" x14ac:dyDescent="0.25">
      <c r="A346" t="s">
        <v>119</v>
      </c>
      <c r="B346" t="s">
        <v>624</v>
      </c>
      <c r="C346" t="s">
        <v>187</v>
      </c>
      <c r="D346" t="s">
        <v>538</v>
      </c>
      <c r="F346" t="s">
        <v>391</v>
      </c>
      <c r="G346" t="s">
        <v>799</v>
      </c>
      <c r="H346" t="s">
        <v>541</v>
      </c>
      <c r="I346" t="s">
        <v>800</v>
      </c>
      <c r="J346" t="s">
        <v>543</v>
      </c>
      <c r="K346">
        <v>31</v>
      </c>
      <c r="L346" t="s">
        <v>576</v>
      </c>
      <c r="M346" t="s">
        <v>806</v>
      </c>
      <c r="N346" t="s">
        <v>801</v>
      </c>
      <c r="O346" t="s">
        <v>802</v>
      </c>
      <c r="P346" t="s">
        <v>548</v>
      </c>
      <c r="Q346" t="s">
        <v>549</v>
      </c>
      <c r="R346" t="s">
        <v>568</v>
      </c>
      <c r="S346" t="s">
        <v>569</v>
      </c>
      <c r="T346" s="145">
        <v>10</v>
      </c>
      <c r="U346" t="s">
        <v>625</v>
      </c>
    </row>
    <row r="347" spans="1:23" x14ac:dyDescent="0.25">
      <c r="A347" t="s">
        <v>119</v>
      </c>
      <c r="B347" t="s">
        <v>624</v>
      </c>
      <c r="C347" t="s">
        <v>187</v>
      </c>
      <c r="D347" t="s">
        <v>538</v>
      </c>
      <c r="F347" t="s">
        <v>391</v>
      </c>
      <c r="G347" t="s">
        <v>799</v>
      </c>
      <c r="H347" t="s">
        <v>541</v>
      </c>
      <c r="I347" t="s">
        <v>800</v>
      </c>
      <c r="J347" t="s">
        <v>543</v>
      </c>
      <c r="K347">
        <v>31</v>
      </c>
      <c r="L347" t="s">
        <v>576</v>
      </c>
      <c r="M347" t="s">
        <v>806</v>
      </c>
      <c r="N347" t="s">
        <v>801</v>
      </c>
      <c r="O347" t="s">
        <v>802</v>
      </c>
      <c r="P347" t="s">
        <v>548</v>
      </c>
      <c r="Q347" t="s">
        <v>549</v>
      </c>
      <c r="R347" t="s">
        <v>572</v>
      </c>
      <c r="S347" t="s">
        <v>573</v>
      </c>
      <c r="U347" t="s">
        <v>625</v>
      </c>
    </row>
    <row r="348" spans="1:23" x14ac:dyDescent="0.25">
      <c r="A348" t="s">
        <v>119</v>
      </c>
      <c r="B348" t="s">
        <v>624</v>
      </c>
      <c r="C348" t="s">
        <v>187</v>
      </c>
      <c r="D348" t="s">
        <v>538</v>
      </c>
      <c r="F348" t="s">
        <v>391</v>
      </c>
      <c r="G348" t="s">
        <v>799</v>
      </c>
      <c r="H348" t="s">
        <v>541</v>
      </c>
      <c r="I348" t="s">
        <v>800</v>
      </c>
      <c r="J348" t="s">
        <v>543</v>
      </c>
      <c r="K348">
        <v>31</v>
      </c>
      <c r="L348" t="s">
        <v>576</v>
      </c>
      <c r="M348" t="s">
        <v>806</v>
      </c>
      <c r="N348" t="s">
        <v>801</v>
      </c>
      <c r="O348" t="s">
        <v>802</v>
      </c>
      <c r="P348" t="s">
        <v>548</v>
      </c>
      <c r="Q348" t="s">
        <v>549</v>
      </c>
      <c r="R348" t="s">
        <v>803</v>
      </c>
      <c r="S348" t="s">
        <v>804</v>
      </c>
      <c r="T348" s="145">
        <v>11.5</v>
      </c>
      <c r="U348" t="s">
        <v>625</v>
      </c>
    </row>
    <row r="349" spans="1:23" s="49" customFormat="1" x14ac:dyDescent="0.25">
      <c r="A349" s="49" t="s">
        <v>333</v>
      </c>
      <c r="B349" s="49" t="s">
        <v>626</v>
      </c>
      <c r="C349" s="49" t="s">
        <v>187</v>
      </c>
      <c r="D349" s="49" t="s">
        <v>538</v>
      </c>
      <c r="F349" s="49" t="s">
        <v>391</v>
      </c>
      <c r="G349" s="49" t="s">
        <v>799</v>
      </c>
      <c r="H349" s="49" t="s">
        <v>541</v>
      </c>
      <c r="I349" s="49" t="s">
        <v>800</v>
      </c>
      <c r="J349" s="49" t="s">
        <v>543</v>
      </c>
      <c r="K349" s="49">
        <v>31</v>
      </c>
      <c r="L349" s="49" t="s">
        <v>544</v>
      </c>
      <c r="M349" s="49" t="s">
        <v>799</v>
      </c>
      <c r="N349" s="49" t="s">
        <v>801</v>
      </c>
      <c r="O349" s="49" t="s">
        <v>802</v>
      </c>
      <c r="P349" s="49" t="s">
        <v>548</v>
      </c>
      <c r="Q349" s="49" t="s">
        <v>549</v>
      </c>
      <c r="R349" s="49" t="s">
        <v>131</v>
      </c>
      <c r="S349" s="49" t="s">
        <v>550</v>
      </c>
      <c r="T349" s="146">
        <v>171</v>
      </c>
      <c r="U349" s="49" t="s">
        <v>639</v>
      </c>
      <c r="V349" s="49" t="s">
        <v>858</v>
      </c>
      <c r="W349" s="138">
        <f>('ILO unemployment 2007'!T350+'ILO unemployment 2007'!T351+'ILO unemployment 2007'!T352)*( 1 +'ILO unemployment 2007'!T360/('ILO unemployment 2007'!T349-'ILO unemployment 2007'!T360))</f>
        <v>24.870172555464254</v>
      </c>
    </row>
    <row r="350" spans="1:23" s="49" customFormat="1" x14ac:dyDescent="0.25">
      <c r="A350" s="49" t="s">
        <v>333</v>
      </c>
      <c r="B350" s="49" t="s">
        <v>626</v>
      </c>
      <c r="C350" s="49" t="s">
        <v>187</v>
      </c>
      <c r="D350" s="49" t="s">
        <v>538</v>
      </c>
      <c r="F350" s="49" t="s">
        <v>391</v>
      </c>
      <c r="G350" s="49" t="s">
        <v>799</v>
      </c>
      <c r="H350" s="49" t="s">
        <v>541</v>
      </c>
      <c r="I350" s="49" t="s">
        <v>800</v>
      </c>
      <c r="J350" s="49" t="s">
        <v>543</v>
      </c>
      <c r="K350" s="49">
        <v>31</v>
      </c>
      <c r="L350" s="49" t="s">
        <v>544</v>
      </c>
      <c r="M350" s="49" t="s">
        <v>799</v>
      </c>
      <c r="N350" s="49" t="s">
        <v>801</v>
      </c>
      <c r="O350" s="49" t="s">
        <v>802</v>
      </c>
      <c r="P350" s="49" t="s">
        <v>548</v>
      </c>
      <c r="Q350" s="49" t="s">
        <v>549</v>
      </c>
      <c r="R350" s="49" t="s">
        <v>552</v>
      </c>
      <c r="S350" s="49" t="s">
        <v>553</v>
      </c>
      <c r="T350" s="146">
        <v>3</v>
      </c>
      <c r="U350" s="49" t="s">
        <v>639</v>
      </c>
      <c r="V350" s="49" t="s">
        <v>859</v>
      </c>
      <c r="W350" s="138">
        <f>('ILO unemployment 2007'!T353+'ILO unemployment 2007'!T354+'ILO unemployment 2007'!T355+'ILO unemployment 2007'!T356+'ILO unemployment 2007'!T357+'ILO unemployment 2007'!T358+'ILO unemployment 2007'!T359)*( 1 +'ILO unemployment 2007'!T360/('ILO unemployment 2007'!T349-'ILO unemployment 2007'!T360))</f>
        <v>146.12982744453575</v>
      </c>
    </row>
    <row r="351" spans="1:23" s="49" customFormat="1" x14ac:dyDescent="0.25">
      <c r="A351" s="49" t="s">
        <v>333</v>
      </c>
      <c r="B351" s="49" t="s">
        <v>626</v>
      </c>
      <c r="C351" s="49" t="s">
        <v>187</v>
      </c>
      <c r="D351" s="49" t="s">
        <v>538</v>
      </c>
      <c r="F351" s="49" t="s">
        <v>391</v>
      </c>
      <c r="G351" s="49" t="s">
        <v>799</v>
      </c>
      <c r="H351" s="49" t="s">
        <v>541</v>
      </c>
      <c r="I351" s="49" t="s">
        <v>800</v>
      </c>
      <c r="J351" s="49" t="s">
        <v>543</v>
      </c>
      <c r="K351" s="49">
        <v>31</v>
      </c>
      <c r="L351" s="49" t="s">
        <v>544</v>
      </c>
      <c r="M351" s="49" t="s">
        <v>799</v>
      </c>
      <c r="N351" s="49" t="s">
        <v>801</v>
      </c>
      <c r="O351" s="49" t="s">
        <v>802</v>
      </c>
      <c r="P351" s="49" t="s">
        <v>548</v>
      </c>
      <c r="Q351" s="49" t="s">
        <v>549</v>
      </c>
      <c r="R351" s="49" t="s">
        <v>554</v>
      </c>
      <c r="S351" s="49" t="s">
        <v>555</v>
      </c>
      <c r="T351" s="146">
        <v>3.5</v>
      </c>
      <c r="U351" s="49" t="s">
        <v>639</v>
      </c>
      <c r="V351" s="49" t="s">
        <v>862</v>
      </c>
      <c r="W351" s="138">
        <f>'ILO unemployment 2007'!T350+'ILO unemployment 2007'!T351+'ILO unemployment 2007'!T352+ 'ILO unemployment 2007'!T353+'ILO unemployment 2007'!T354+'ILO unemployment 2007'!T355+'ILO unemployment 2007'!T356+'ILO unemployment 2007'!T357+'ILO unemployment 2007'!T358+'ILO unemployment 2007'!T359+'ILO unemployment 2007'!T360</f>
        <v>171</v>
      </c>
    </row>
    <row r="352" spans="1:23" s="49" customFormat="1" x14ac:dyDescent="0.25">
      <c r="A352" s="49" t="s">
        <v>333</v>
      </c>
      <c r="B352" s="49" t="s">
        <v>626</v>
      </c>
      <c r="C352" s="49" t="s">
        <v>187</v>
      </c>
      <c r="D352" s="49" t="s">
        <v>538</v>
      </c>
      <c r="F352" s="49" t="s">
        <v>391</v>
      </c>
      <c r="G352" s="49" t="s">
        <v>799</v>
      </c>
      <c r="H352" s="49" t="s">
        <v>541</v>
      </c>
      <c r="I352" s="49" t="s">
        <v>800</v>
      </c>
      <c r="J352" s="49" t="s">
        <v>543</v>
      </c>
      <c r="K352" s="49">
        <v>31</v>
      </c>
      <c r="L352" s="49" t="s">
        <v>544</v>
      </c>
      <c r="M352" s="49" t="s">
        <v>799</v>
      </c>
      <c r="N352" s="49" t="s">
        <v>801</v>
      </c>
      <c r="O352" s="49" t="s">
        <v>802</v>
      </c>
      <c r="P352" s="49" t="s">
        <v>548</v>
      </c>
      <c r="Q352" s="49" t="s">
        <v>549</v>
      </c>
      <c r="R352" s="49" t="s">
        <v>556</v>
      </c>
      <c r="S352" s="49" t="s">
        <v>557</v>
      </c>
      <c r="T352" s="146">
        <v>11.2</v>
      </c>
      <c r="U352" s="49" t="s">
        <v>639</v>
      </c>
      <c r="V352" s="49" t="s">
        <v>876</v>
      </c>
      <c r="W352" s="138"/>
    </row>
    <row r="353" spans="1:23" s="49" customFormat="1" x14ac:dyDescent="0.25">
      <c r="A353" s="49" t="s">
        <v>333</v>
      </c>
      <c r="B353" s="49" t="s">
        <v>626</v>
      </c>
      <c r="C353" s="49" t="s">
        <v>187</v>
      </c>
      <c r="D353" s="49" t="s">
        <v>538</v>
      </c>
      <c r="F353" s="49" t="s">
        <v>391</v>
      </c>
      <c r="G353" s="49" t="s">
        <v>799</v>
      </c>
      <c r="H353" s="49" t="s">
        <v>541</v>
      </c>
      <c r="I353" s="49" t="s">
        <v>800</v>
      </c>
      <c r="J353" s="49" t="s">
        <v>543</v>
      </c>
      <c r="K353" s="49">
        <v>31</v>
      </c>
      <c r="L353" s="49" t="s">
        <v>544</v>
      </c>
      <c r="M353" s="49" t="s">
        <v>799</v>
      </c>
      <c r="N353" s="49" t="s">
        <v>801</v>
      </c>
      <c r="O353" s="49" t="s">
        <v>802</v>
      </c>
      <c r="P353" s="49" t="s">
        <v>548</v>
      </c>
      <c r="Q353" s="49" t="s">
        <v>549</v>
      </c>
      <c r="R353" s="49" t="s">
        <v>558</v>
      </c>
      <c r="S353" s="49" t="s">
        <v>559</v>
      </c>
      <c r="T353" s="146">
        <v>11.2</v>
      </c>
      <c r="U353" s="49" t="s">
        <v>639</v>
      </c>
      <c r="V353" s="49" t="s">
        <v>877</v>
      </c>
      <c r="W353" s="138"/>
    </row>
    <row r="354" spans="1:23" s="49" customFormat="1" x14ac:dyDescent="0.25">
      <c r="A354" s="49" t="s">
        <v>333</v>
      </c>
      <c r="B354" s="49" t="s">
        <v>626</v>
      </c>
      <c r="C354" s="49" t="s">
        <v>187</v>
      </c>
      <c r="D354" s="49" t="s">
        <v>538</v>
      </c>
      <c r="F354" s="49" t="s">
        <v>391</v>
      </c>
      <c r="G354" s="49" t="s">
        <v>799</v>
      </c>
      <c r="H354" s="49" t="s">
        <v>541</v>
      </c>
      <c r="I354" s="49" t="s">
        <v>800</v>
      </c>
      <c r="J354" s="49" t="s">
        <v>543</v>
      </c>
      <c r="K354" s="49">
        <v>31</v>
      </c>
      <c r="L354" s="49" t="s">
        <v>544</v>
      </c>
      <c r="M354" s="49" t="s">
        <v>799</v>
      </c>
      <c r="N354" s="49" t="s">
        <v>801</v>
      </c>
      <c r="O354" s="49" t="s">
        <v>802</v>
      </c>
      <c r="P354" s="49" t="s">
        <v>548</v>
      </c>
      <c r="Q354" s="49" t="s">
        <v>549</v>
      </c>
      <c r="R354" s="49" t="s">
        <v>560</v>
      </c>
      <c r="S354" s="49" t="s">
        <v>561</v>
      </c>
      <c r="T354" s="146">
        <v>31</v>
      </c>
      <c r="U354" s="49" t="s">
        <v>639</v>
      </c>
      <c r="V354" s="49" t="s">
        <v>878</v>
      </c>
      <c r="W354" s="138"/>
    </row>
    <row r="355" spans="1:23" s="49" customFormat="1" x14ac:dyDescent="0.25">
      <c r="A355" s="49" t="s">
        <v>333</v>
      </c>
      <c r="B355" s="49" t="s">
        <v>626</v>
      </c>
      <c r="C355" s="49" t="s">
        <v>187</v>
      </c>
      <c r="D355" s="49" t="s">
        <v>538</v>
      </c>
      <c r="F355" s="49" t="s">
        <v>391</v>
      </c>
      <c r="G355" s="49" t="s">
        <v>799</v>
      </c>
      <c r="H355" s="49" t="s">
        <v>541</v>
      </c>
      <c r="I355" s="49" t="s">
        <v>800</v>
      </c>
      <c r="J355" s="49" t="s">
        <v>543</v>
      </c>
      <c r="K355" s="49">
        <v>31</v>
      </c>
      <c r="L355" s="49" t="s">
        <v>544</v>
      </c>
      <c r="M355" s="49" t="s">
        <v>799</v>
      </c>
      <c r="N355" s="49" t="s">
        <v>801</v>
      </c>
      <c r="O355" s="49" t="s">
        <v>802</v>
      </c>
      <c r="P355" s="49" t="s">
        <v>548</v>
      </c>
      <c r="Q355" s="49" t="s">
        <v>549</v>
      </c>
      <c r="R355" s="49" t="s">
        <v>562</v>
      </c>
      <c r="S355" s="49" t="s">
        <v>563</v>
      </c>
      <c r="T355" s="146">
        <v>1</v>
      </c>
      <c r="U355" s="49" t="s">
        <v>639</v>
      </c>
      <c r="W355" s="138"/>
    </row>
    <row r="356" spans="1:23" s="49" customFormat="1" x14ac:dyDescent="0.25">
      <c r="A356" s="49" t="s">
        <v>333</v>
      </c>
      <c r="B356" s="49" t="s">
        <v>626</v>
      </c>
      <c r="C356" s="49" t="s">
        <v>187</v>
      </c>
      <c r="D356" s="49" t="s">
        <v>538</v>
      </c>
      <c r="F356" s="49" t="s">
        <v>391</v>
      </c>
      <c r="G356" s="49" t="s">
        <v>799</v>
      </c>
      <c r="H356" s="49" t="s">
        <v>541</v>
      </c>
      <c r="I356" s="49" t="s">
        <v>800</v>
      </c>
      <c r="J356" s="49" t="s">
        <v>543</v>
      </c>
      <c r="K356" s="49">
        <v>31</v>
      </c>
      <c r="L356" s="49" t="s">
        <v>544</v>
      </c>
      <c r="M356" s="49" t="s">
        <v>799</v>
      </c>
      <c r="N356" s="49" t="s">
        <v>801</v>
      </c>
      <c r="O356" s="49" t="s">
        <v>802</v>
      </c>
      <c r="P356" s="49" t="s">
        <v>548</v>
      </c>
      <c r="Q356" s="49" t="s">
        <v>549</v>
      </c>
      <c r="R356" s="49" t="s">
        <v>564</v>
      </c>
      <c r="S356" s="49" t="s">
        <v>565</v>
      </c>
      <c r="T356" s="146">
        <v>17.100000000000001</v>
      </c>
      <c r="U356" s="49" t="s">
        <v>639</v>
      </c>
      <c r="W356" s="138"/>
    </row>
    <row r="357" spans="1:23" s="49" customFormat="1" x14ac:dyDescent="0.25">
      <c r="A357" s="49" t="s">
        <v>333</v>
      </c>
      <c r="B357" s="49" t="s">
        <v>626</v>
      </c>
      <c r="C357" s="49" t="s">
        <v>187</v>
      </c>
      <c r="D357" s="49" t="s">
        <v>538</v>
      </c>
      <c r="F357" s="49" t="s">
        <v>391</v>
      </c>
      <c r="G357" s="49" t="s">
        <v>799</v>
      </c>
      <c r="H357" s="49" t="s">
        <v>541</v>
      </c>
      <c r="I357" s="49" t="s">
        <v>800</v>
      </c>
      <c r="J357" s="49" t="s">
        <v>543</v>
      </c>
      <c r="K357" s="49">
        <v>31</v>
      </c>
      <c r="L357" s="49" t="s">
        <v>544</v>
      </c>
      <c r="M357" s="49" t="s">
        <v>799</v>
      </c>
      <c r="N357" s="49" t="s">
        <v>801</v>
      </c>
      <c r="O357" s="49" t="s">
        <v>802</v>
      </c>
      <c r="P357" s="49" t="s">
        <v>548</v>
      </c>
      <c r="Q357" s="49" t="s">
        <v>549</v>
      </c>
      <c r="R357" s="49" t="s">
        <v>566</v>
      </c>
      <c r="S357" s="49" t="s">
        <v>567</v>
      </c>
      <c r="T357" s="146">
        <v>18.5</v>
      </c>
      <c r="U357" s="49" t="s">
        <v>639</v>
      </c>
      <c r="W357" s="138"/>
    </row>
    <row r="358" spans="1:23" s="49" customFormat="1" x14ac:dyDescent="0.25">
      <c r="A358" s="49" t="s">
        <v>333</v>
      </c>
      <c r="B358" s="49" t="s">
        <v>626</v>
      </c>
      <c r="C358" s="49" t="s">
        <v>187</v>
      </c>
      <c r="D358" s="49" t="s">
        <v>538</v>
      </c>
      <c r="F358" s="49" t="s">
        <v>391</v>
      </c>
      <c r="G358" s="49" t="s">
        <v>799</v>
      </c>
      <c r="H358" s="49" t="s">
        <v>541</v>
      </c>
      <c r="I358" s="49" t="s">
        <v>800</v>
      </c>
      <c r="J358" s="49" t="s">
        <v>543</v>
      </c>
      <c r="K358" s="49">
        <v>31</v>
      </c>
      <c r="L358" s="49" t="s">
        <v>544</v>
      </c>
      <c r="M358" s="49" t="s">
        <v>799</v>
      </c>
      <c r="N358" s="49" t="s">
        <v>801</v>
      </c>
      <c r="O358" s="49" t="s">
        <v>802</v>
      </c>
      <c r="P358" s="49" t="s">
        <v>548</v>
      </c>
      <c r="Q358" s="49" t="s">
        <v>549</v>
      </c>
      <c r="R358" s="49" t="s">
        <v>568</v>
      </c>
      <c r="S358" s="49" t="s">
        <v>569</v>
      </c>
      <c r="T358" s="146">
        <v>23.7</v>
      </c>
      <c r="U358" s="49" t="s">
        <v>639</v>
      </c>
      <c r="W358" s="138"/>
    </row>
    <row r="359" spans="1:23" s="49" customFormat="1" x14ac:dyDescent="0.25">
      <c r="A359" s="49" t="s">
        <v>333</v>
      </c>
      <c r="B359" s="49" t="s">
        <v>626</v>
      </c>
      <c r="C359" s="49" t="s">
        <v>187</v>
      </c>
      <c r="D359" s="49" t="s">
        <v>538</v>
      </c>
      <c r="F359" s="49" t="s">
        <v>391</v>
      </c>
      <c r="G359" s="49" t="s">
        <v>799</v>
      </c>
      <c r="H359" s="49" t="s">
        <v>541</v>
      </c>
      <c r="I359" s="49" t="s">
        <v>800</v>
      </c>
      <c r="J359" s="49" t="s">
        <v>543</v>
      </c>
      <c r="K359" s="49">
        <v>31</v>
      </c>
      <c r="L359" s="49" t="s">
        <v>544</v>
      </c>
      <c r="M359" s="49" t="s">
        <v>799</v>
      </c>
      <c r="N359" s="49" t="s">
        <v>801</v>
      </c>
      <c r="O359" s="49" t="s">
        <v>802</v>
      </c>
      <c r="P359" s="49" t="s">
        <v>548</v>
      </c>
      <c r="Q359" s="49" t="s">
        <v>549</v>
      </c>
      <c r="R359" s="49" t="s">
        <v>570</v>
      </c>
      <c r="S359" s="49" t="s">
        <v>571</v>
      </c>
      <c r="T359" s="146">
        <v>1.5</v>
      </c>
      <c r="U359" s="49" t="s">
        <v>639</v>
      </c>
      <c r="W359" s="138"/>
    </row>
    <row r="360" spans="1:23" s="49" customFormat="1" x14ac:dyDescent="0.25">
      <c r="A360" s="49" t="s">
        <v>333</v>
      </c>
      <c r="B360" s="49" t="s">
        <v>626</v>
      </c>
      <c r="C360" s="49" t="s">
        <v>187</v>
      </c>
      <c r="D360" s="49" t="s">
        <v>538</v>
      </c>
      <c r="F360" s="49" t="s">
        <v>391</v>
      </c>
      <c r="G360" s="49" t="s">
        <v>799</v>
      </c>
      <c r="H360" s="49" t="s">
        <v>541</v>
      </c>
      <c r="I360" s="49" t="s">
        <v>800</v>
      </c>
      <c r="J360" s="49" t="s">
        <v>543</v>
      </c>
      <c r="K360" s="49">
        <v>31</v>
      </c>
      <c r="L360" s="49" t="s">
        <v>544</v>
      </c>
      <c r="M360" s="49" t="s">
        <v>799</v>
      </c>
      <c r="N360" s="49" t="s">
        <v>801</v>
      </c>
      <c r="O360" s="49" t="s">
        <v>802</v>
      </c>
      <c r="P360" s="49" t="s">
        <v>548</v>
      </c>
      <c r="Q360" s="49" t="s">
        <v>549</v>
      </c>
      <c r="R360" s="49" t="s">
        <v>803</v>
      </c>
      <c r="S360" s="49" t="s">
        <v>804</v>
      </c>
      <c r="T360" s="146">
        <v>49.3</v>
      </c>
      <c r="U360" s="49" t="s">
        <v>639</v>
      </c>
      <c r="W360" s="138"/>
    </row>
    <row r="361" spans="1:23" x14ac:dyDescent="0.25">
      <c r="A361" t="s">
        <v>333</v>
      </c>
      <c r="B361" t="s">
        <v>626</v>
      </c>
      <c r="C361" t="s">
        <v>187</v>
      </c>
      <c r="D361" t="s">
        <v>538</v>
      </c>
      <c r="F361" t="s">
        <v>391</v>
      </c>
      <c r="G361" t="s">
        <v>799</v>
      </c>
      <c r="H361" t="s">
        <v>541</v>
      </c>
      <c r="I361" t="s">
        <v>800</v>
      </c>
      <c r="J361" t="s">
        <v>543</v>
      </c>
      <c r="K361">
        <v>31</v>
      </c>
      <c r="L361" t="s">
        <v>574</v>
      </c>
      <c r="M361" t="s">
        <v>805</v>
      </c>
      <c r="N361" t="s">
        <v>801</v>
      </c>
      <c r="O361" t="s">
        <v>802</v>
      </c>
      <c r="P361" t="s">
        <v>548</v>
      </c>
      <c r="Q361" t="s">
        <v>549</v>
      </c>
      <c r="R361" t="s">
        <v>131</v>
      </c>
      <c r="S361" t="s">
        <v>550</v>
      </c>
      <c r="T361" s="145">
        <v>81.599999999999994</v>
      </c>
      <c r="U361" t="s">
        <v>639</v>
      </c>
    </row>
    <row r="362" spans="1:23" x14ac:dyDescent="0.25">
      <c r="A362" t="s">
        <v>333</v>
      </c>
      <c r="B362" t="s">
        <v>626</v>
      </c>
      <c r="C362" t="s">
        <v>187</v>
      </c>
      <c r="D362" t="s">
        <v>538</v>
      </c>
      <c r="F362" t="s">
        <v>391</v>
      </c>
      <c r="G362" t="s">
        <v>799</v>
      </c>
      <c r="H362" t="s">
        <v>541</v>
      </c>
      <c r="I362" t="s">
        <v>800</v>
      </c>
      <c r="J362" t="s">
        <v>543</v>
      </c>
      <c r="K362">
        <v>31</v>
      </c>
      <c r="L362" t="s">
        <v>574</v>
      </c>
      <c r="M362" t="s">
        <v>805</v>
      </c>
      <c r="N362" t="s">
        <v>801</v>
      </c>
      <c r="O362" t="s">
        <v>802</v>
      </c>
      <c r="P362" t="s">
        <v>548</v>
      </c>
      <c r="Q362" t="s">
        <v>549</v>
      </c>
      <c r="R362" t="s">
        <v>552</v>
      </c>
      <c r="S362" t="s">
        <v>553</v>
      </c>
      <c r="T362" s="145">
        <v>2</v>
      </c>
      <c r="U362" t="s">
        <v>639</v>
      </c>
    </row>
    <row r="363" spans="1:23" x14ac:dyDescent="0.25">
      <c r="A363" t="s">
        <v>333</v>
      </c>
      <c r="B363" t="s">
        <v>626</v>
      </c>
      <c r="C363" t="s">
        <v>187</v>
      </c>
      <c r="D363" t="s">
        <v>538</v>
      </c>
      <c r="F363" t="s">
        <v>391</v>
      </c>
      <c r="G363" t="s">
        <v>799</v>
      </c>
      <c r="H363" t="s">
        <v>541</v>
      </c>
      <c r="I363" t="s">
        <v>800</v>
      </c>
      <c r="J363" t="s">
        <v>543</v>
      </c>
      <c r="K363">
        <v>31</v>
      </c>
      <c r="L363" t="s">
        <v>574</v>
      </c>
      <c r="M363" t="s">
        <v>805</v>
      </c>
      <c r="N363" t="s">
        <v>801</v>
      </c>
      <c r="O363" t="s">
        <v>802</v>
      </c>
      <c r="P363" t="s">
        <v>548</v>
      </c>
      <c r="Q363" t="s">
        <v>549</v>
      </c>
      <c r="R363" t="s">
        <v>554</v>
      </c>
      <c r="S363" t="s">
        <v>555</v>
      </c>
      <c r="T363" s="145">
        <v>3</v>
      </c>
      <c r="U363" t="s">
        <v>639</v>
      </c>
    </row>
    <row r="364" spans="1:23" x14ac:dyDescent="0.25">
      <c r="A364" t="s">
        <v>333</v>
      </c>
      <c r="B364" t="s">
        <v>626</v>
      </c>
      <c r="C364" t="s">
        <v>187</v>
      </c>
      <c r="D364" t="s">
        <v>538</v>
      </c>
      <c r="F364" t="s">
        <v>391</v>
      </c>
      <c r="G364" t="s">
        <v>799</v>
      </c>
      <c r="H364" t="s">
        <v>541</v>
      </c>
      <c r="I364" t="s">
        <v>800</v>
      </c>
      <c r="J364" t="s">
        <v>543</v>
      </c>
      <c r="K364">
        <v>31</v>
      </c>
      <c r="L364" t="s">
        <v>574</v>
      </c>
      <c r="M364" t="s">
        <v>805</v>
      </c>
      <c r="N364" t="s">
        <v>801</v>
      </c>
      <c r="O364" t="s">
        <v>802</v>
      </c>
      <c r="P364" t="s">
        <v>548</v>
      </c>
      <c r="Q364" t="s">
        <v>549</v>
      </c>
      <c r="R364" t="s">
        <v>556</v>
      </c>
      <c r="S364" t="s">
        <v>557</v>
      </c>
      <c r="T364" s="145">
        <v>5.5</v>
      </c>
      <c r="U364" t="s">
        <v>639</v>
      </c>
    </row>
    <row r="365" spans="1:23" x14ac:dyDescent="0.25">
      <c r="A365" t="s">
        <v>333</v>
      </c>
      <c r="B365" t="s">
        <v>626</v>
      </c>
      <c r="C365" t="s">
        <v>187</v>
      </c>
      <c r="D365" t="s">
        <v>538</v>
      </c>
      <c r="F365" t="s">
        <v>391</v>
      </c>
      <c r="G365" t="s">
        <v>799</v>
      </c>
      <c r="H365" t="s">
        <v>541</v>
      </c>
      <c r="I365" t="s">
        <v>800</v>
      </c>
      <c r="J365" t="s">
        <v>543</v>
      </c>
      <c r="K365">
        <v>31</v>
      </c>
      <c r="L365" t="s">
        <v>574</v>
      </c>
      <c r="M365" t="s">
        <v>805</v>
      </c>
      <c r="N365" t="s">
        <v>801</v>
      </c>
      <c r="O365" t="s">
        <v>802</v>
      </c>
      <c r="P365" t="s">
        <v>548</v>
      </c>
      <c r="Q365" t="s">
        <v>549</v>
      </c>
      <c r="R365" t="s">
        <v>558</v>
      </c>
      <c r="S365" t="s">
        <v>559</v>
      </c>
      <c r="T365" s="145">
        <v>3</v>
      </c>
      <c r="U365" t="s">
        <v>639</v>
      </c>
    </row>
    <row r="366" spans="1:23" x14ac:dyDescent="0.25">
      <c r="A366" t="s">
        <v>333</v>
      </c>
      <c r="B366" t="s">
        <v>626</v>
      </c>
      <c r="C366" t="s">
        <v>187</v>
      </c>
      <c r="D366" t="s">
        <v>538</v>
      </c>
      <c r="F366" t="s">
        <v>391</v>
      </c>
      <c r="G366" t="s">
        <v>799</v>
      </c>
      <c r="H366" t="s">
        <v>541</v>
      </c>
      <c r="I366" t="s">
        <v>800</v>
      </c>
      <c r="J366" t="s">
        <v>543</v>
      </c>
      <c r="K366">
        <v>31</v>
      </c>
      <c r="L366" t="s">
        <v>574</v>
      </c>
      <c r="M366" t="s">
        <v>805</v>
      </c>
      <c r="N366" t="s">
        <v>801</v>
      </c>
      <c r="O366" t="s">
        <v>802</v>
      </c>
      <c r="P366" t="s">
        <v>548</v>
      </c>
      <c r="Q366" t="s">
        <v>549</v>
      </c>
      <c r="R366" t="s">
        <v>560</v>
      </c>
      <c r="S366" t="s">
        <v>561</v>
      </c>
      <c r="T366" s="145">
        <v>9.8000000000000007</v>
      </c>
      <c r="U366" t="s">
        <v>639</v>
      </c>
    </row>
    <row r="367" spans="1:23" x14ac:dyDescent="0.25">
      <c r="A367" t="s">
        <v>333</v>
      </c>
      <c r="B367" t="s">
        <v>626</v>
      </c>
      <c r="C367" t="s">
        <v>187</v>
      </c>
      <c r="D367" t="s">
        <v>538</v>
      </c>
      <c r="F367" t="s">
        <v>391</v>
      </c>
      <c r="G367" t="s">
        <v>799</v>
      </c>
      <c r="H367" t="s">
        <v>541</v>
      </c>
      <c r="I367" t="s">
        <v>800</v>
      </c>
      <c r="J367" t="s">
        <v>543</v>
      </c>
      <c r="K367">
        <v>31</v>
      </c>
      <c r="L367" t="s">
        <v>574</v>
      </c>
      <c r="M367" t="s">
        <v>805</v>
      </c>
      <c r="N367" t="s">
        <v>801</v>
      </c>
      <c r="O367" t="s">
        <v>802</v>
      </c>
      <c r="P367" t="s">
        <v>548</v>
      </c>
      <c r="Q367" t="s">
        <v>549</v>
      </c>
      <c r="R367" t="s">
        <v>562</v>
      </c>
      <c r="S367" t="s">
        <v>563</v>
      </c>
      <c r="T367" s="145">
        <v>1</v>
      </c>
      <c r="U367" t="s">
        <v>639</v>
      </c>
    </row>
    <row r="368" spans="1:23" x14ac:dyDescent="0.25">
      <c r="A368" t="s">
        <v>333</v>
      </c>
      <c r="B368" t="s">
        <v>626</v>
      </c>
      <c r="C368" t="s">
        <v>187</v>
      </c>
      <c r="D368" t="s">
        <v>538</v>
      </c>
      <c r="F368" t="s">
        <v>391</v>
      </c>
      <c r="G368" t="s">
        <v>799</v>
      </c>
      <c r="H368" t="s">
        <v>541</v>
      </c>
      <c r="I368" t="s">
        <v>800</v>
      </c>
      <c r="J368" t="s">
        <v>543</v>
      </c>
      <c r="K368">
        <v>31</v>
      </c>
      <c r="L368" t="s">
        <v>574</v>
      </c>
      <c r="M368" t="s">
        <v>805</v>
      </c>
      <c r="N368" t="s">
        <v>801</v>
      </c>
      <c r="O368" t="s">
        <v>802</v>
      </c>
      <c r="P368" t="s">
        <v>548</v>
      </c>
      <c r="Q368" t="s">
        <v>549</v>
      </c>
      <c r="R368" t="s">
        <v>564</v>
      </c>
      <c r="S368" t="s">
        <v>565</v>
      </c>
      <c r="T368" s="145">
        <v>14.5</v>
      </c>
      <c r="U368" t="s">
        <v>639</v>
      </c>
    </row>
    <row r="369" spans="1:21" x14ac:dyDescent="0.25">
      <c r="A369" t="s">
        <v>333</v>
      </c>
      <c r="B369" t="s">
        <v>626</v>
      </c>
      <c r="C369" t="s">
        <v>187</v>
      </c>
      <c r="D369" t="s">
        <v>538</v>
      </c>
      <c r="F369" t="s">
        <v>391</v>
      </c>
      <c r="G369" t="s">
        <v>799</v>
      </c>
      <c r="H369" t="s">
        <v>541</v>
      </c>
      <c r="I369" t="s">
        <v>800</v>
      </c>
      <c r="J369" t="s">
        <v>543</v>
      </c>
      <c r="K369">
        <v>31</v>
      </c>
      <c r="L369" t="s">
        <v>574</v>
      </c>
      <c r="M369" t="s">
        <v>805</v>
      </c>
      <c r="N369" t="s">
        <v>801</v>
      </c>
      <c r="O369" t="s">
        <v>802</v>
      </c>
      <c r="P369" t="s">
        <v>548</v>
      </c>
      <c r="Q369" t="s">
        <v>549</v>
      </c>
      <c r="R369" t="s">
        <v>566</v>
      </c>
      <c r="S369" t="s">
        <v>567</v>
      </c>
      <c r="T369" s="145">
        <v>9</v>
      </c>
      <c r="U369" t="s">
        <v>639</v>
      </c>
    </row>
    <row r="370" spans="1:21" x14ac:dyDescent="0.25">
      <c r="A370" t="s">
        <v>333</v>
      </c>
      <c r="B370" t="s">
        <v>626</v>
      </c>
      <c r="C370" t="s">
        <v>187</v>
      </c>
      <c r="D370" t="s">
        <v>538</v>
      </c>
      <c r="F370" t="s">
        <v>391</v>
      </c>
      <c r="G370" t="s">
        <v>799</v>
      </c>
      <c r="H370" t="s">
        <v>541</v>
      </c>
      <c r="I370" t="s">
        <v>800</v>
      </c>
      <c r="J370" t="s">
        <v>543</v>
      </c>
      <c r="K370">
        <v>31</v>
      </c>
      <c r="L370" t="s">
        <v>574</v>
      </c>
      <c r="M370" t="s">
        <v>805</v>
      </c>
      <c r="N370" t="s">
        <v>801</v>
      </c>
      <c r="O370" t="s">
        <v>802</v>
      </c>
      <c r="P370" t="s">
        <v>548</v>
      </c>
      <c r="Q370" t="s">
        <v>549</v>
      </c>
      <c r="R370" t="s">
        <v>568</v>
      </c>
      <c r="S370" t="s">
        <v>569</v>
      </c>
      <c r="T370" s="145">
        <v>11.4</v>
      </c>
      <c r="U370" t="s">
        <v>639</v>
      </c>
    </row>
    <row r="371" spans="1:21" x14ac:dyDescent="0.25">
      <c r="A371" t="s">
        <v>333</v>
      </c>
      <c r="B371" t="s">
        <v>626</v>
      </c>
      <c r="C371" t="s">
        <v>187</v>
      </c>
      <c r="D371" t="s">
        <v>538</v>
      </c>
      <c r="F371" t="s">
        <v>391</v>
      </c>
      <c r="G371" t="s">
        <v>799</v>
      </c>
      <c r="H371" t="s">
        <v>541</v>
      </c>
      <c r="I371" t="s">
        <v>800</v>
      </c>
      <c r="J371" t="s">
        <v>543</v>
      </c>
      <c r="K371">
        <v>31</v>
      </c>
      <c r="L371" t="s">
        <v>574</v>
      </c>
      <c r="M371" t="s">
        <v>805</v>
      </c>
      <c r="N371" t="s">
        <v>801</v>
      </c>
      <c r="O371" t="s">
        <v>802</v>
      </c>
      <c r="P371" t="s">
        <v>548</v>
      </c>
      <c r="Q371" t="s">
        <v>549</v>
      </c>
      <c r="R371" t="s">
        <v>570</v>
      </c>
      <c r="S371" t="s">
        <v>571</v>
      </c>
      <c r="T371" s="145">
        <v>1</v>
      </c>
      <c r="U371" t="s">
        <v>639</v>
      </c>
    </row>
    <row r="372" spans="1:21" x14ac:dyDescent="0.25">
      <c r="A372" t="s">
        <v>333</v>
      </c>
      <c r="B372" t="s">
        <v>626</v>
      </c>
      <c r="C372" t="s">
        <v>187</v>
      </c>
      <c r="D372" t="s">
        <v>538</v>
      </c>
      <c r="F372" t="s">
        <v>391</v>
      </c>
      <c r="G372" t="s">
        <v>799</v>
      </c>
      <c r="H372" t="s">
        <v>541</v>
      </c>
      <c r="I372" t="s">
        <v>800</v>
      </c>
      <c r="J372" t="s">
        <v>543</v>
      </c>
      <c r="K372">
        <v>31</v>
      </c>
      <c r="L372" t="s">
        <v>574</v>
      </c>
      <c r="M372" t="s">
        <v>805</v>
      </c>
      <c r="N372" t="s">
        <v>801</v>
      </c>
      <c r="O372" t="s">
        <v>802</v>
      </c>
      <c r="P372" t="s">
        <v>548</v>
      </c>
      <c r="Q372" t="s">
        <v>549</v>
      </c>
      <c r="R372" t="s">
        <v>803</v>
      </c>
      <c r="S372" t="s">
        <v>804</v>
      </c>
      <c r="T372" s="145">
        <v>21.4</v>
      </c>
      <c r="U372" t="s">
        <v>639</v>
      </c>
    </row>
    <row r="373" spans="1:21" x14ac:dyDescent="0.25">
      <c r="A373" t="s">
        <v>333</v>
      </c>
      <c r="B373" t="s">
        <v>626</v>
      </c>
      <c r="C373" t="s">
        <v>187</v>
      </c>
      <c r="D373" t="s">
        <v>538</v>
      </c>
      <c r="F373" t="s">
        <v>391</v>
      </c>
      <c r="G373" t="s">
        <v>799</v>
      </c>
      <c r="H373" t="s">
        <v>541</v>
      </c>
      <c r="I373" t="s">
        <v>800</v>
      </c>
      <c r="J373" t="s">
        <v>543</v>
      </c>
      <c r="K373">
        <v>31</v>
      </c>
      <c r="L373" t="s">
        <v>576</v>
      </c>
      <c r="M373" t="s">
        <v>806</v>
      </c>
      <c r="N373" t="s">
        <v>801</v>
      </c>
      <c r="O373" t="s">
        <v>802</v>
      </c>
      <c r="P373" t="s">
        <v>548</v>
      </c>
      <c r="Q373" t="s">
        <v>549</v>
      </c>
      <c r="R373" t="s">
        <v>131</v>
      </c>
      <c r="S373" t="s">
        <v>550</v>
      </c>
      <c r="T373" s="145">
        <v>89.4</v>
      </c>
      <c r="U373" t="s">
        <v>639</v>
      </c>
    </row>
    <row r="374" spans="1:21" x14ac:dyDescent="0.25">
      <c r="A374" t="s">
        <v>333</v>
      </c>
      <c r="B374" t="s">
        <v>626</v>
      </c>
      <c r="C374" t="s">
        <v>187</v>
      </c>
      <c r="D374" t="s">
        <v>538</v>
      </c>
      <c r="F374" t="s">
        <v>391</v>
      </c>
      <c r="G374" t="s">
        <v>799</v>
      </c>
      <c r="H374" t="s">
        <v>541</v>
      </c>
      <c r="I374" t="s">
        <v>800</v>
      </c>
      <c r="J374" t="s">
        <v>543</v>
      </c>
      <c r="K374">
        <v>31</v>
      </c>
      <c r="L374" t="s">
        <v>576</v>
      </c>
      <c r="M374" t="s">
        <v>806</v>
      </c>
      <c r="N374" t="s">
        <v>801</v>
      </c>
      <c r="O374" t="s">
        <v>802</v>
      </c>
      <c r="P374" t="s">
        <v>548</v>
      </c>
      <c r="Q374" t="s">
        <v>549</v>
      </c>
      <c r="R374" t="s">
        <v>552</v>
      </c>
      <c r="S374" t="s">
        <v>553</v>
      </c>
      <c r="T374" s="145">
        <v>1</v>
      </c>
      <c r="U374" t="s">
        <v>639</v>
      </c>
    </row>
    <row r="375" spans="1:21" x14ac:dyDescent="0.25">
      <c r="A375" t="s">
        <v>333</v>
      </c>
      <c r="B375" t="s">
        <v>626</v>
      </c>
      <c r="C375" t="s">
        <v>187</v>
      </c>
      <c r="D375" t="s">
        <v>538</v>
      </c>
      <c r="F375" t="s">
        <v>391</v>
      </c>
      <c r="G375" t="s">
        <v>799</v>
      </c>
      <c r="H375" t="s">
        <v>541</v>
      </c>
      <c r="I375" t="s">
        <v>800</v>
      </c>
      <c r="J375" t="s">
        <v>543</v>
      </c>
      <c r="K375">
        <v>31</v>
      </c>
      <c r="L375" t="s">
        <v>576</v>
      </c>
      <c r="M375" t="s">
        <v>806</v>
      </c>
      <c r="N375" t="s">
        <v>801</v>
      </c>
      <c r="O375" t="s">
        <v>802</v>
      </c>
      <c r="P375" t="s">
        <v>548</v>
      </c>
      <c r="Q375" t="s">
        <v>549</v>
      </c>
      <c r="R375" t="s">
        <v>554</v>
      </c>
      <c r="S375" t="s">
        <v>555</v>
      </c>
      <c r="T375" s="145">
        <v>0.5</v>
      </c>
      <c r="U375" t="s">
        <v>639</v>
      </c>
    </row>
    <row r="376" spans="1:21" x14ac:dyDescent="0.25">
      <c r="A376" t="s">
        <v>333</v>
      </c>
      <c r="B376" t="s">
        <v>626</v>
      </c>
      <c r="C376" t="s">
        <v>187</v>
      </c>
      <c r="D376" t="s">
        <v>538</v>
      </c>
      <c r="F376" t="s">
        <v>391</v>
      </c>
      <c r="G376" t="s">
        <v>799</v>
      </c>
      <c r="H376" t="s">
        <v>541</v>
      </c>
      <c r="I376" t="s">
        <v>800</v>
      </c>
      <c r="J376" t="s">
        <v>543</v>
      </c>
      <c r="K376">
        <v>31</v>
      </c>
      <c r="L376" t="s">
        <v>576</v>
      </c>
      <c r="M376" t="s">
        <v>806</v>
      </c>
      <c r="N376" t="s">
        <v>801</v>
      </c>
      <c r="O376" t="s">
        <v>802</v>
      </c>
      <c r="P376" t="s">
        <v>548</v>
      </c>
      <c r="Q376" t="s">
        <v>549</v>
      </c>
      <c r="R376" t="s">
        <v>556</v>
      </c>
      <c r="S376" t="s">
        <v>557</v>
      </c>
      <c r="T376" s="145">
        <v>5.7</v>
      </c>
      <c r="U376" t="s">
        <v>639</v>
      </c>
    </row>
    <row r="377" spans="1:21" x14ac:dyDescent="0.25">
      <c r="A377" t="s">
        <v>333</v>
      </c>
      <c r="B377" t="s">
        <v>626</v>
      </c>
      <c r="C377" t="s">
        <v>187</v>
      </c>
      <c r="D377" t="s">
        <v>538</v>
      </c>
      <c r="F377" t="s">
        <v>391</v>
      </c>
      <c r="G377" t="s">
        <v>799</v>
      </c>
      <c r="H377" t="s">
        <v>541</v>
      </c>
      <c r="I377" t="s">
        <v>800</v>
      </c>
      <c r="J377" t="s">
        <v>543</v>
      </c>
      <c r="K377">
        <v>31</v>
      </c>
      <c r="L377" t="s">
        <v>576</v>
      </c>
      <c r="M377" t="s">
        <v>806</v>
      </c>
      <c r="N377" t="s">
        <v>801</v>
      </c>
      <c r="O377" t="s">
        <v>802</v>
      </c>
      <c r="P377" t="s">
        <v>548</v>
      </c>
      <c r="Q377" t="s">
        <v>549</v>
      </c>
      <c r="R377" t="s">
        <v>558</v>
      </c>
      <c r="S377" t="s">
        <v>559</v>
      </c>
      <c r="T377" s="145">
        <v>8.1999999999999993</v>
      </c>
      <c r="U377" t="s">
        <v>639</v>
      </c>
    </row>
    <row r="378" spans="1:21" x14ac:dyDescent="0.25">
      <c r="A378" t="s">
        <v>333</v>
      </c>
      <c r="B378" t="s">
        <v>626</v>
      </c>
      <c r="C378" t="s">
        <v>187</v>
      </c>
      <c r="D378" t="s">
        <v>538</v>
      </c>
      <c r="F378" t="s">
        <v>391</v>
      </c>
      <c r="G378" t="s">
        <v>799</v>
      </c>
      <c r="H378" t="s">
        <v>541</v>
      </c>
      <c r="I378" t="s">
        <v>800</v>
      </c>
      <c r="J378" t="s">
        <v>543</v>
      </c>
      <c r="K378">
        <v>31</v>
      </c>
      <c r="L378" t="s">
        <v>576</v>
      </c>
      <c r="M378" t="s">
        <v>806</v>
      </c>
      <c r="N378" t="s">
        <v>801</v>
      </c>
      <c r="O378" t="s">
        <v>802</v>
      </c>
      <c r="P378" t="s">
        <v>548</v>
      </c>
      <c r="Q378" t="s">
        <v>549</v>
      </c>
      <c r="R378" t="s">
        <v>560</v>
      </c>
      <c r="S378" t="s">
        <v>561</v>
      </c>
      <c r="T378" s="145">
        <v>21.2</v>
      </c>
      <c r="U378" t="s">
        <v>639</v>
      </c>
    </row>
    <row r="379" spans="1:21" x14ac:dyDescent="0.25">
      <c r="A379" t="s">
        <v>333</v>
      </c>
      <c r="B379" t="s">
        <v>626</v>
      </c>
      <c r="C379" t="s">
        <v>187</v>
      </c>
      <c r="D379" t="s">
        <v>538</v>
      </c>
      <c r="F379" t="s">
        <v>391</v>
      </c>
      <c r="G379" t="s">
        <v>799</v>
      </c>
      <c r="H379" t="s">
        <v>541</v>
      </c>
      <c r="I379" t="s">
        <v>800</v>
      </c>
      <c r="J379" t="s">
        <v>543</v>
      </c>
      <c r="K379">
        <v>31</v>
      </c>
      <c r="L379" t="s">
        <v>576</v>
      </c>
      <c r="M379" t="s">
        <v>806</v>
      </c>
      <c r="N379" t="s">
        <v>801</v>
      </c>
      <c r="O379" t="s">
        <v>802</v>
      </c>
      <c r="P379" t="s">
        <v>548</v>
      </c>
      <c r="Q379" t="s">
        <v>549</v>
      </c>
      <c r="R379" t="s">
        <v>562</v>
      </c>
      <c r="S379" t="s">
        <v>563</v>
      </c>
      <c r="U379" t="s">
        <v>639</v>
      </c>
    </row>
    <row r="380" spans="1:21" x14ac:dyDescent="0.25">
      <c r="A380" t="s">
        <v>333</v>
      </c>
      <c r="B380" t="s">
        <v>626</v>
      </c>
      <c r="C380" t="s">
        <v>187</v>
      </c>
      <c r="D380" t="s">
        <v>538</v>
      </c>
      <c r="F380" t="s">
        <v>391</v>
      </c>
      <c r="G380" t="s">
        <v>799</v>
      </c>
      <c r="H380" t="s">
        <v>541</v>
      </c>
      <c r="I380" t="s">
        <v>800</v>
      </c>
      <c r="J380" t="s">
        <v>543</v>
      </c>
      <c r="K380">
        <v>31</v>
      </c>
      <c r="L380" t="s">
        <v>576</v>
      </c>
      <c r="M380" t="s">
        <v>806</v>
      </c>
      <c r="N380" t="s">
        <v>801</v>
      </c>
      <c r="O380" t="s">
        <v>802</v>
      </c>
      <c r="P380" t="s">
        <v>548</v>
      </c>
      <c r="Q380" t="s">
        <v>549</v>
      </c>
      <c r="R380" t="s">
        <v>564</v>
      </c>
      <c r="S380" t="s">
        <v>565</v>
      </c>
      <c r="T380" s="145">
        <v>2.6</v>
      </c>
      <c r="U380" t="s">
        <v>639</v>
      </c>
    </row>
    <row r="381" spans="1:21" x14ac:dyDescent="0.25">
      <c r="A381" t="s">
        <v>333</v>
      </c>
      <c r="B381" t="s">
        <v>626</v>
      </c>
      <c r="C381" t="s">
        <v>187</v>
      </c>
      <c r="D381" t="s">
        <v>538</v>
      </c>
      <c r="F381" t="s">
        <v>391</v>
      </c>
      <c r="G381" t="s">
        <v>799</v>
      </c>
      <c r="H381" t="s">
        <v>541</v>
      </c>
      <c r="I381" t="s">
        <v>800</v>
      </c>
      <c r="J381" t="s">
        <v>543</v>
      </c>
      <c r="K381">
        <v>31</v>
      </c>
      <c r="L381" t="s">
        <v>576</v>
      </c>
      <c r="M381" t="s">
        <v>806</v>
      </c>
      <c r="N381" t="s">
        <v>801</v>
      </c>
      <c r="O381" t="s">
        <v>802</v>
      </c>
      <c r="P381" t="s">
        <v>548</v>
      </c>
      <c r="Q381" t="s">
        <v>549</v>
      </c>
      <c r="R381" t="s">
        <v>566</v>
      </c>
      <c r="S381" t="s">
        <v>567</v>
      </c>
      <c r="T381" s="145">
        <v>9.1</v>
      </c>
      <c r="U381" t="s">
        <v>639</v>
      </c>
    </row>
    <row r="382" spans="1:21" x14ac:dyDescent="0.25">
      <c r="A382" t="s">
        <v>333</v>
      </c>
      <c r="B382" t="s">
        <v>626</v>
      </c>
      <c r="C382" t="s">
        <v>187</v>
      </c>
      <c r="D382" t="s">
        <v>538</v>
      </c>
      <c r="F382" t="s">
        <v>391</v>
      </c>
      <c r="G382" t="s">
        <v>799</v>
      </c>
      <c r="H382" t="s">
        <v>541</v>
      </c>
      <c r="I382" t="s">
        <v>800</v>
      </c>
      <c r="J382" t="s">
        <v>543</v>
      </c>
      <c r="K382">
        <v>31</v>
      </c>
      <c r="L382" t="s">
        <v>576</v>
      </c>
      <c r="M382" t="s">
        <v>806</v>
      </c>
      <c r="N382" t="s">
        <v>801</v>
      </c>
      <c r="O382" t="s">
        <v>802</v>
      </c>
      <c r="P382" t="s">
        <v>548</v>
      </c>
      <c r="Q382" t="s">
        <v>549</v>
      </c>
      <c r="R382" t="s">
        <v>568</v>
      </c>
      <c r="S382" t="s">
        <v>569</v>
      </c>
      <c r="T382" s="145">
        <v>12.3</v>
      </c>
      <c r="U382" t="s">
        <v>639</v>
      </c>
    </row>
    <row r="383" spans="1:21" x14ac:dyDescent="0.25">
      <c r="A383" t="s">
        <v>333</v>
      </c>
      <c r="B383" t="s">
        <v>626</v>
      </c>
      <c r="C383" t="s">
        <v>187</v>
      </c>
      <c r="D383" t="s">
        <v>538</v>
      </c>
      <c r="F383" t="s">
        <v>391</v>
      </c>
      <c r="G383" t="s">
        <v>799</v>
      </c>
      <c r="H383" t="s">
        <v>541</v>
      </c>
      <c r="I383" t="s">
        <v>800</v>
      </c>
      <c r="J383" t="s">
        <v>543</v>
      </c>
      <c r="K383">
        <v>31</v>
      </c>
      <c r="L383" t="s">
        <v>576</v>
      </c>
      <c r="M383" t="s">
        <v>806</v>
      </c>
      <c r="N383" t="s">
        <v>801</v>
      </c>
      <c r="O383" t="s">
        <v>802</v>
      </c>
      <c r="P383" t="s">
        <v>548</v>
      </c>
      <c r="Q383" t="s">
        <v>549</v>
      </c>
      <c r="R383" t="s">
        <v>570</v>
      </c>
      <c r="S383" t="s">
        <v>571</v>
      </c>
      <c r="T383" s="145">
        <v>0.5</v>
      </c>
      <c r="U383" t="s">
        <v>639</v>
      </c>
    </row>
    <row r="384" spans="1:21" x14ac:dyDescent="0.25">
      <c r="A384" t="s">
        <v>333</v>
      </c>
      <c r="B384" t="s">
        <v>626</v>
      </c>
      <c r="C384" t="s">
        <v>187</v>
      </c>
      <c r="D384" t="s">
        <v>538</v>
      </c>
      <c r="F384" t="s">
        <v>391</v>
      </c>
      <c r="G384" t="s">
        <v>799</v>
      </c>
      <c r="H384" t="s">
        <v>541</v>
      </c>
      <c r="I384" t="s">
        <v>800</v>
      </c>
      <c r="J384" t="s">
        <v>543</v>
      </c>
      <c r="K384">
        <v>31</v>
      </c>
      <c r="L384" t="s">
        <v>576</v>
      </c>
      <c r="M384" t="s">
        <v>806</v>
      </c>
      <c r="N384" t="s">
        <v>801</v>
      </c>
      <c r="O384" t="s">
        <v>802</v>
      </c>
      <c r="P384" t="s">
        <v>548</v>
      </c>
      <c r="Q384" t="s">
        <v>549</v>
      </c>
      <c r="R384" t="s">
        <v>803</v>
      </c>
      <c r="S384" t="s">
        <v>804</v>
      </c>
      <c r="T384" s="145">
        <v>27.9</v>
      </c>
      <c r="U384" t="s">
        <v>639</v>
      </c>
    </row>
    <row r="385" spans="1:23" s="49" customFormat="1" x14ac:dyDescent="0.25">
      <c r="A385" s="49" t="s">
        <v>333</v>
      </c>
      <c r="B385" s="49" t="s">
        <v>626</v>
      </c>
      <c r="C385" s="49" t="s">
        <v>807</v>
      </c>
      <c r="D385" s="49" t="s">
        <v>808</v>
      </c>
      <c r="F385" s="49" t="s">
        <v>391</v>
      </c>
      <c r="G385" s="49" t="s">
        <v>799</v>
      </c>
      <c r="H385" s="49" t="s">
        <v>541</v>
      </c>
      <c r="I385" s="49" t="s">
        <v>800</v>
      </c>
      <c r="J385" s="49" t="s">
        <v>809</v>
      </c>
      <c r="K385" s="49" t="s">
        <v>799</v>
      </c>
      <c r="L385" s="49" t="s">
        <v>544</v>
      </c>
      <c r="M385" s="49" t="s">
        <v>799</v>
      </c>
      <c r="N385" s="49" t="s">
        <v>801</v>
      </c>
      <c r="O385" s="49" t="s">
        <v>802</v>
      </c>
      <c r="P385" s="49" t="s">
        <v>548</v>
      </c>
      <c r="Q385" s="49" t="s">
        <v>549</v>
      </c>
      <c r="R385" s="49" t="s">
        <v>131</v>
      </c>
      <c r="S385" s="49" t="s">
        <v>550</v>
      </c>
      <c r="T385" s="146">
        <v>254.5</v>
      </c>
      <c r="U385" s="49" t="s">
        <v>815</v>
      </c>
      <c r="V385" s="49" t="s">
        <v>858</v>
      </c>
      <c r="W385" s="138">
        <f>('ILO unemployment 2007'!T386+'ILO unemployment 2007'!T387+'ILO unemployment 2007'!T388)*( 1 +'ILO unemployment 2007'!T396/('ILO unemployment 2007'!T385-'ILO unemployment 2007'!T396))</f>
        <v>29.992850098619325</v>
      </c>
    </row>
    <row r="386" spans="1:23" s="49" customFormat="1" x14ac:dyDescent="0.25">
      <c r="A386" s="49" t="s">
        <v>333</v>
      </c>
      <c r="B386" s="49" t="s">
        <v>626</v>
      </c>
      <c r="C386" s="49" t="s">
        <v>807</v>
      </c>
      <c r="D386" s="49" t="s">
        <v>808</v>
      </c>
      <c r="F386" s="49" t="s">
        <v>391</v>
      </c>
      <c r="G386" s="49" t="s">
        <v>799</v>
      </c>
      <c r="H386" s="49" t="s">
        <v>541</v>
      </c>
      <c r="I386" s="49" t="s">
        <v>800</v>
      </c>
      <c r="J386" s="49" t="s">
        <v>809</v>
      </c>
      <c r="K386" s="49" t="s">
        <v>799</v>
      </c>
      <c r="L386" s="49" t="s">
        <v>544</v>
      </c>
      <c r="M386" s="49" t="s">
        <v>799</v>
      </c>
      <c r="N386" s="49" t="s">
        <v>801</v>
      </c>
      <c r="O386" s="49" t="s">
        <v>802</v>
      </c>
      <c r="P386" s="49" t="s">
        <v>548</v>
      </c>
      <c r="Q386" s="49" t="s">
        <v>549</v>
      </c>
      <c r="R386" s="49" t="s">
        <v>552</v>
      </c>
      <c r="S386" s="49" t="s">
        <v>553</v>
      </c>
      <c r="T386" s="146">
        <v>0.2</v>
      </c>
      <c r="U386" s="49" t="s">
        <v>815</v>
      </c>
      <c r="V386" s="49" t="s">
        <v>859</v>
      </c>
      <c r="W386" s="138">
        <f>('ILO unemployment 2007'!T389+'ILO unemployment 2007'!T390+'ILO unemployment 2007'!T391+'ILO unemployment 2007'!T392+'ILO unemployment 2007'!T393+'ILO unemployment 2007'!T394+'ILO unemployment 2007'!T395)*( 1 +'ILO unemployment 2007'!T396/('ILO unemployment 2007'!T385-'ILO unemployment 2007'!T396))</f>
        <v>224.50714990138067</v>
      </c>
    </row>
    <row r="387" spans="1:23" s="49" customFormat="1" x14ac:dyDescent="0.25">
      <c r="A387" s="49" t="s">
        <v>333</v>
      </c>
      <c r="B387" s="49" t="s">
        <v>626</v>
      </c>
      <c r="C387" s="49" t="s">
        <v>807</v>
      </c>
      <c r="D387" s="49" t="s">
        <v>808</v>
      </c>
      <c r="F387" s="49" t="s">
        <v>391</v>
      </c>
      <c r="G387" s="49" t="s">
        <v>799</v>
      </c>
      <c r="H387" s="49" t="s">
        <v>541</v>
      </c>
      <c r="I387" s="49" t="s">
        <v>800</v>
      </c>
      <c r="J387" s="49" t="s">
        <v>809</v>
      </c>
      <c r="K387" s="49" t="s">
        <v>799</v>
      </c>
      <c r="L387" s="49" t="s">
        <v>544</v>
      </c>
      <c r="M387" s="49" t="s">
        <v>799</v>
      </c>
      <c r="N387" s="49" t="s">
        <v>801</v>
      </c>
      <c r="O387" s="49" t="s">
        <v>802</v>
      </c>
      <c r="P387" s="49" t="s">
        <v>548</v>
      </c>
      <c r="Q387" s="49" t="s">
        <v>549</v>
      </c>
      <c r="R387" s="49" t="s">
        <v>554</v>
      </c>
      <c r="S387" s="49" t="s">
        <v>555</v>
      </c>
      <c r="T387" s="146">
        <v>5.5</v>
      </c>
      <c r="U387" s="49" t="s">
        <v>815</v>
      </c>
      <c r="V387" s="49" t="s">
        <v>862</v>
      </c>
      <c r="W387" s="138">
        <f>'ILO unemployment 2007'!T386+'ILO unemployment 2007'!T387+'ILO unemployment 2007'!T388+ 'ILO unemployment 2007'!T389+'ILO unemployment 2007'!T390+'ILO unemployment 2007'!T391+'ILO unemployment 2007'!T392+'ILO unemployment 2007'!T393+'ILO unemployment 2007'!T394+'ILO unemployment 2007'!T395+'ILO unemployment 2007'!T396</f>
        <v>254.5</v>
      </c>
    </row>
    <row r="388" spans="1:23" s="49" customFormat="1" x14ac:dyDescent="0.25">
      <c r="A388" s="49" t="s">
        <v>333</v>
      </c>
      <c r="B388" s="49" t="s">
        <v>626</v>
      </c>
      <c r="C388" s="49" t="s">
        <v>807</v>
      </c>
      <c r="D388" s="49" t="s">
        <v>808</v>
      </c>
      <c r="F388" s="49" t="s">
        <v>391</v>
      </c>
      <c r="G388" s="49" t="s">
        <v>799</v>
      </c>
      <c r="H388" s="49" t="s">
        <v>541</v>
      </c>
      <c r="I388" s="49" t="s">
        <v>800</v>
      </c>
      <c r="J388" s="49" t="s">
        <v>809</v>
      </c>
      <c r="K388" s="49" t="s">
        <v>799</v>
      </c>
      <c r="L388" s="49" t="s">
        <v>544</v>
      </c>
      <c r="M388" s="49" t="s">
        <v>799</v>
      </c>
      <c r="N388" s="49" t="s">
        <v>801</v>
      </c>
      <c r="O388" s="49" t="s">
        <v>802</v>
      </c>
      <c r="P388" s="49" t="s">
        <v>548</v>
      </c>
      <c r="Q388" s="49" t="s">
        <v>549</v>
      </c>
      <c r="R388" s="49" t="s">
        <v>556</v>
      </c>
      <c r="S388" s="49" t="s">
        <v>557</v>
      </c>
      <c r="T388" s="146">
        <v>18.2</v>
      </c>
      <c r="U388" s="49" t="s">
        <v>815</v>
      </c>
      <c r="V388" s="49" t="s">
        <v>874</v>
      </c>
      <c r="W388" s="138"/>
    </row>
    <row r="389" spans="1:23" s="49" customFormat="1" x14ac:dyDescent="0.25">
      <c r="A389" s="49" t="s">
        <v>333</v>
      </c>
      <c r="B389" s="49" t="s">
        <v>626</v>
      </c>
      <c r="C389" s="49" t="s">
        <v>807</v>
      </c>
      <c r="D389" s="49" t="s">
        <v>808</v>
      </c>
      <c r="F389" s="49" t="s">
        <v>391</v>
      </c>
      <c r="G389" s="49" t="s">
        <v>799</v>
      </c>
      <c r="H389" s="49" t="s">
        <v>541</v>
      </c>
      <c r="I389" s="49" t="s">
        <v>800</v>
      </c>
      <c r="J389" s="49" t="s">
        <v>809</v>
      </c>
      <c r="K389" s="49" t="s">
        <v>799</v>
      </c>
      <c r="L389" s="49" t="s">
        <v>544</v>
      </c>
      <c r="M389" s="49" t="s">
        <v>799</v>
      </c>
      <c r="N389" s="49" t="s">
        <v>801</v>
      </c>
      <c r="O389" s="49" t="s">
        <v>802</v>
      </c>
      <c r="P389" s="49" t="s">
        <v>548</v>
      </c>
      <c r="Q389" s="49" t="s">
        <v>549</v>
      </c>
      <c r="R389" s="49" t="s">
        <v>558</v>
      </c>
      <c r="S389" s="49" t="s">
        <v>559</v>
      </c>
      <c r="T389" s="146">
        <v>26.4</v>
      </c>
      <c r="U389" s="49" t="s">
        <v>815</v>
      </c>
      <c r="V389" s="49" t="s">
        <v>875</v>
      </c>
      <c r="W389" s="138"/>
    </row>
    <row r="390" spans="1:23" s="49" customFormat="1" x14ac:dyDescent="0.25">
      <c r="A390" s="49" t="s">
        <v>333</v>
      </c>
      <c r="B390" s="49" t="s">
        <v>626</v>
      </c>
      <c r="C390" s="49" t="s">
        <v>807</v>
      </c>
      <c r="D390" s="49" t="s">
        <v>808</v>
      </c>
      <c r="F390" s="49" t="s">
        <v>391</v>
      </c>
      <c r="G390" s="49" t="s">
        <v>799</v>
      </c>
      <c r="H390" s="49" t="s">
        <v>541</v>
      </c>
      <c r="I390" s="49" t="s">
        <v>800</v>
      </c>
      <c r="J390" s="49" t="s">
        <v>809</v>
      </c>
      <c r="K390" s="49" t="s">
        <v>799</v>
      </c>
      <c r="L390" s="49" t="s">
        <v>544</v>
      </c>
      <c r="M390" s="49" t="s">
        <v>799</v>
      </c>
      <c r="N390" s="49" t="s">
        <v>801</v>
      </c>
      <c r="O390" s="49" t="s">
        <v>802</v>
      </c>
      <c r="P390" s="49" t="s">
        <v>548</v>
      </c>
      <c r="Q390" s="49" t="s">
        <v>549</v>
      </c>
      <c r="R390" s="49" t="s">
        <v>560</v>
      </c>
      <c r="S390" s="49" t="s">
        <v>561</v>
      </c>
      <c r="T390" s="146">
        <v>44.6</v>
      </c>
      <c r="U390" s="49" t="s">
        <v>815</v>
      </c>
      <c r="W390" s="138"/>
    </row>
    <row r="391" spans="1:23" s="49" customFormat="1" x14ac:dyDescent="0.25">
      <c r="A391" s="49" t="s">
        <v>333</v>
      </c>
      <c r="B391" s="49" t="s">
        <v>626</v>
      </c>
      <c r="C391" s="49" t="s">
        <v>807</v>
      </c>
      <c r="D391" s="49" t="s">
        <v>808</v>
      </c>
      <c r="F391" s="49" t="s">
        <v>391</v>
      </c>
      <c r="G391" s="49" t="s">
        <v>799</v>
      </c>
      <c r="H391" s="49" t="s">
        <v>541</v>
      </c>
      <c r="I391" s="49" t="s">
        <v>800</v>
      </c>
      <c r="J391" s="49" t="s">
        <v>809</v>
      </c>
      <c r="K391" s="49" t="s">
        <v>799</v>
      </c>
      <c r="L391" s="49" t="s">
        <v>544</v>
      </c>
      <c r="M391" s="49" t="s">
        <v>799</v>
      </c>
      <c r="N391" s="49" t="s">
        <v>801</v>
      </c>
      <c r="O391" s="49" t="s">
        <v>802</v>
      </c>
      <c r="P391" s="49" t="s">
        <v>548</v>
      </c>
      <c r="Q391" s="49" t="s">
        <v>549</v>
      </c>
      <c r="R391" s="49" t="s">
        <v>562</v>
      </c>
      <c r="S391" s="49" t="s">
        <v>563</v>
      </c>
      <c r="T391" s="146">
        <v>1.7</v>
      </c>
      <c r="U391" s="49" t="s">
        <v>815</v>
      </c>
      <c r="W391" s="138"/>
    </row>
    <row r="392" spans="1:23" s="49" customFormat="1" x14ac:dyDescent="0.25">
      <c r="A392" s="49" t="s">
        <v>333</v>
      </c>
      <c r="B392" s="49" t="s">
        <v>626</v>
      </c>
      <c r="C392" s="49" t="s">
        <v>807</v>
      </c>
      <c r="D392" s="49" t="s">
        <v>808</v>
      </c>
      <c r="F392" s="49" t="s">
        <v>391</v>
      </c>
      <c r="G392" s="49" t="s">
        <v>799</v>
      </c>
      <c r="H392" s="49" t="s">
        <v>541</v>
      </c>
      <c r="I392" s="49" t="s">
        <v>800</v>
      </c>
      <c r="J392" s="49" t="s">
        <v>809</v>
      </c>
      <c r="K392" s="49" t="s">
        <v>799</v>
      </c>
      <c r="L392" s="49" t="s">
        <v>544</v>
      </c>
      <c r="M392" s="49" t="s">
        <v>799</v>
      </c>
      <c r="N392" s="49" t="s">
        <v>801</v>
      </c>
      <c r="O392" s="49" t="s">
        <v>802</v>
      </c>
      <c r="P392" s="49" t="s">
        <v>548</v>
      </c>
      <c r="Q392" s="49" t="s">
        <v>549</v>
      </c>
      <c r="R392" s="49" t="s">
        <v>564</v>
      </c>
      <c r="S392" s="49" t="s">
        <v>565</v>
      </c>
      <c r="T392" s="146">
        <v>28</v>
      </c>
      <c r="U392" s="49" t="s">
        <v>815</v>
      </c>
      <c r="W392" s="138"/>
    </row>
    <row r="393" spans="1:23" s="49" customFormat="1" x14ac:dyDescent="0.25">
      <c r="A393" s="49" t="s">
        <v>333</v>
      </c>
      <c r="B393" s="49" t="s">
        <v>626</v>
      </c>
      <c r="C393" s="49" t="s">
        <v>807</v>
      </c>
      <c r="D393" s="49" t="s">
        <v>808</v>
      </c>
      <c r="F393" s="49" t="s">
        <v>391</v>
      </c>
      <c r="G393" s="49" t="s">
        <v>799</v>
      </c>
      <c r="H393" s="49" t="s">
        <v>541</v>
      </c>
      <c r="I393" s="49" t="s">
        <v>800</v>
      </c>
      <c r="J393" s="49" t="s">
        <v>809</v>
      </c>
      <c r="K393" s="49" t="s">
        <v>799</v>
      </c>
      <c r="L393" s="49" t="s">
        <v>544</v>
      </c>
      <c r="M393" s="49" t="s">
        <v>799</v>
      </c>
      <c r="N393" s="49" t="s">
        <v>801</v>
      </c>
      <c r="O393" s="49" t="s">
        <v>802</v>
      </c>
      <c r="P393" s="49" t="s">
        <v>548</v>
      </c>
      <c r="Q393" s="49" t="s">
        <v>549</v>
      </c>
      <c r="R393" s="49" t="s">
        <v>566</v>
      </c>
      <c r="S393" s="49" t="s">
        <v>567</v>
      </c>
      <c r="T393" s="146">
        <v>14.8</v>
      </c>
      <c r="U393" s="49" t="s">
        <v>815</v>
      </c>
      <c r="W393" s="138"/>
    </row>
    <row r="394" spans="1:23" s="49" customFormat="1" x14ac:dyDescent="0.25">
      <c r="A394" s="49" t="s">
        <v>333</v>
      </c>
      <c r="B394" s="49" t="s">
        <v>626</v>
      </c>
      <c r="C394" s="49" t="s">
        <v>807</v>
      </c>
      <c r="D394" s="49" t="s">
        <v>808</v>
      </c>
      <c r="F394" s="49" t="s">
        <v>391</v>
      </c>
      <c r="G394" s="49" t="s">
        <v>799</v>
      </c>
      <c r="H394" s="49" t="s">
        <v>541</v>
      </c>
      <c r="I394" s="49" t="s">
        <v>800</v>
      </c>
      <c r="J394" s="49" t="s">
        <v>809</v>
      </c>
      <c r="K394" s="49" t="s">
        <v>799</v>
      </c>
      <c r="L394" s="49" t="s">
        <v>544</v>
      </c>
      <c r="M394" s="49" t="s">
        <v>799</v>
      </c>
      <c r="N394" s="49" t="s">
        <v>801</v>
      </c>
      <c r="O394" s="49" t="s">
        <v>802</v>
      </c>
      <c r="P394" s="49" t="s">
        <v>548</v>
      </c>
      <c r="Q394" s="49" t="s">
        <v>549</v>
      </c>
      <c r="R394" s="49" t="s">
        <v>568</v>
      </c>
      <c r="S394" s="49" t="s">
        <v>569</v>
      </c>
      <c r="T394" s="146">
        <v>63.4</v>
      </c>
      <c r="U394" s="49" t="s">
        <v>815</v>
      </c>
      <c r="W394" s="138"/>
    </row>
    <row r="395" spans="1:23" s="49" customFormat="1" x14ac:dyDescent="0.25">
      <c r="A395" s="49" t="s">
        <v>333</v>
      </c>
      <c r="B395" s="49" t="s">
        <v>626</v>
      </c>
      <c r="C395" s="49" t="s">
        <v>807</v>
      </c>
      <c r="D395" s="49" t="s">
        <v>808</v>
      </c>
      <c r="F395" s="49" t="s">
        <v>391</v>
      </c>
      <c r="G395" s="49" t="s">
        <v>799</v>
      </c>
      <c r="H395" s="49" t="s">
        <v>541</v>
      </c>
      <c r="I395" s="49" t="s">
        <v>800</v>
      </c>
      <c r="J395" s="49" t="s">
        <v>809</v>
      </c>
      <c r="K395" s="49" t="s">
        <v>799</v>
      </c>
      <c r="L395" s="49" t="s">
        <v>544</v>
      </c>
      <c r="M395" s="49" t="s">
        <v>799</v>
      </c>
      <c r="N395" s="49" t="s">
        <v>801</v>
      </c>
      <c r="O395" s="49" t="s">
        <v>802</v>
      </c>
      <c r="P395" s="49" t="s">
        <v>548</v>
      </c>
      <c r="Q395" s="49" t="s">
        <v>549</v>
      </c>
      <c r="R395" s="49" t="s">
        <v>570</v>
      </c>
      <c r="S395" s="49" t="s">
        <v>571</v>
      </c>
      <c r="T395" s="146"/>
      <c r="U395" s="49" t="s">
        <v>815</v>
      </c>
      <c r="W395" s="138"/>
    </row>
    <row r="396" spans="1:23" s="49" customFormat="1" x14ac:dyDescent="0.25">
      <c r="A396" s="49" t="s">
        <v>333</v>
      </c>
      <c r="B396" s="49" t="s">
        <v>626</v>
      </c>
      <c r="C396" s="49" t="s">
        <v>807</v>
      </c>
      <c r="D396" s="49" t="s">
        <v>808</v>
      </c>
      <c r="F396" s="49" t="s">
        <v>391</v>
      </c>
      <c r="G396" s="49" t="s">
        <v>799</v>
      </c>
      <c r="H396" s="49" t="s">
        <v>541</v>
      </c>
      <c r="I396" s="49" t="s">
        <v>800</v>
      </c>
      <c r="J396" s="49" t="s">
        <v>809</v>
      </c>
      <c r="K396" s="49" t="s">
        <v>799</v>
      </c>
      <c r="L396" s="49" t="s">
        <v>544</v>
      </c>
      <c r="M396" s="49" t="s">
        <v>799</v>
      </c>
      <c r="N396" s="49" t="s">
        <v>801</v>
      </c>
      <c r="O396" s="49" t="s">
        <v>802</v>
      </c>
      <c r="P396" s="49" t="s">
        <v>548</v>
      </c>
      <c r="Q396" s="49" t="s">
        <v>549</v>
      </c>
      <c r="R396" s="49" t="s">
        <v>803</v>
      </c>
      <c r="S396" s="49" t="s">
        <v>804</v>
      </c>
      <c r="T396" s="146">
        <v>51.7</v>
      </c>
      <c r="U396" s="49" t="s">
        <v>815</v>
      </c>
      <c r="W396" s="138"/>
    </row>
    <row r="397" spans="1:23" x14ac:dyDescent="0.25">
      <c r="A397" t="s">
        <v>333</v>
      </c>
      <c r="B397" t="s">
        <v>626</v>
      </c>
      <c r="C397" t="s">
        <v>807</v>
      </c>
      <c r="D397" t="s">
        <v>808</v>
      </c>
      <c r="F397" t="s">
        <v>391</v>
      </c>
      <c r="G397" t="s">
        <v>799</v>
      </c>
      <c r="H397" t="s">
        <v>541</v>
      </c>
      <c r="I397" t="s">
        <v>800</v>
      </c>
      <c r="J397" t="s">
        <v>809</v>
      </c>
      <c r="K397" t="s">
        <v>799</v>
      </c>
      <c r="L397" t="s">
        <v>574</v>
      </c>
      <c r="M397" t="s">
        <v>805</v>
      </c>
      <c r="N397" t="s">
        <v>801</v>
      </c>
      <c r="O397" t="s">
        <v>802</v>
      </c>
      <c r="P397" t="s">
        <v>548</v>
      </c>
      <c r="Q397" t="s">
        <v>549</v>
      </c>
      <c r="R397" t="s">
        <v>131</v>
      </c>
      <c r="S397" t="s">
        <v>550</v>
      </c>
      <c r="T397" s="145">
        <v>97.8</v>
      </c>
      <c r="U397" t="s">
        <v>815</v>
      </c>
    </row>
    <row r="398" spans="1:23" x14ac:dyDescent="0.25">
      <c r="A398" t="s">
        <v>333</v>
      </c>
      <c r="B398" t="s">
        <v>626</v>
      </c>
      <c r="C398" t="s">
        <v>807</v>
      </c>
      <c r="D398" t="s">
        <v>808</v>
      </c>
      <c r="F398" t="s">
        <v>391</v>
      </c>
      <c r="G398" t="s">
        <v>799</v>
      </c>
      <c r="H398" t="s">
        <v>541</v>
      </c>
      <c r="I398" t="s">
        <v>800</v>
      </c>
      <c r="J398" t="s">
        <v>809</v>
      </c>
      <c r="K398" t="s">
        <v>799</v>
      </c>
      <c r="L398" t="s">
        <v>574</v>
      </c>
      <c r="M398" t="s">
        <v>805</v>
      </c>
      <c r="N398" t="s">
        <v>801</v>
      </c>
      <c r="O398" t="s">
        <v>802</v>
      </c>
      <c r="P398" t="s">
        <v>548</v>
      </c>
      <c r="Q398" t="s">
        <v>549</v>
      </c>
      <c r="R398" t="s">
        <v>552</v>
      </c>
      <c r="S398" t="s">
        <v>553</v>
      </c>
      <c r="T398" s="145">
        <v>0.1</v>
      </c>
      <c r="U398" t="s">
        <v>815</v>
      </c>
    </row>
    <row r="399" spans="1:23" x14ac:dyDescent="0.25">
      <c r="A399" t="s">
        <v>333</v>
      </c>
      <c r="B399" t="s">
        <v>626</v>
      </c>
      <c r="C399" t="s">
        <v>807</v>
      </c>
      <c r="D399" t="s">
        <v>808</v>
      </c>
      <c r="F399" t="s">
        <v>391</v>
      </c>
      <c r="G399" t="s">
        <v>799</v>
      </c>
      <c r="H399" t="s">
        <v>541</v>
      </c>
      <c r="I399" t="s">
        <v>800</v>
      </c>
      <c r="J399" t="s">
        <v>809</v>
      </c>
      <c r="K399" t="s">
        <v>799</v>
      </c>
      <c r="L399" t="s">
        <v>574</v>
      </c>
      <c r="M399" t="s">
        <v>805</v>
      </c>
      <c r="N399" t="s">
        <v>801</v>
      </c>
      <c r="O399" t="s">
        <v>802</v>
      </c>
      <c r="P399" t="s">
        <v>548</v>
      </c>
      <c r="Q399" t="s">
        <v>549</v>
      </c>
      <c r="R399" t="s">
        <v>554</v>
      </c>
      <c r="S399" t="s">
        <v>555</v>
      </c>
      <c r="T399" s="145">
        <v>2</v>
      </c>
      <c r="U399" t="s">
        <v>815</v>
      </c>
    </row>
    <row r="400" spans="1:23" x14ac:dyDescent="0.25">
      <c r="A400" t="s">
        <v>333</v>
      </c>
      <c r="B400" t="s">
        <v>626</v>
      </c>
      <c r="C400" t="s">
        <v>807</v>
      </c>
      <c r="D400" t="s">
        <v>808</v>
      </c>
      <c r="F400" t="s">
        <v>391</v>
      </c>
      <c r="G400" t="s">
        <v>799</v>
      </c>
      <c r="H400" t="s">
        <v>541</v>
      </c>
      <c r="I400" t="s">
        <v>800</v>
      </c>
      <c r="J400" t="s">
        <v>809</v>
      </c>
      <c r="K400" t="s">
        <v>799</v>
      </c>
      <c r="L400" t="s">
        <v>574</v>
      </c>
      <c r="M400" t="s">
        <v>805</v>
      </c>
      <c r="N400" t="s">
        <v>801</v>
      </c>
      <c r="O400" t="s">
        <v>802</v>
      </c>
      <c r="P400" t="s">
        <v>548</v>
      </c>
      <c r="Q400" t="s">
        <v>549</v>
      </c>
      <c r="R400" t="s">
        <v>556</v>
      </c>
      <c r="S400" t="s">
        <v>557</v>
      </c>
      <c r="T400" s="145">
        <v>8.3000000000000007</v>
      </c>
      <c r="U400" t="s">
        <v>815</v>
      </c>
    </row>
    <row r="401" spans="1:21" x14ac:dyDescent="0.25">
      <c r="A401" t="s">
        <v>333</v>
      </c>
      <c r="B401" t="s">
        <v>626</v>
      </c>
      <c r="C401" t="s">
        <v>807</v>
      </c>
      <c r="D401" t="s">
        <v>808</v>
      </c>
      <c r="F401" t="s">
        <v>391</v>
      </c>
      <c r="G401" t="s">
        <v>799</v>
      </c>
      <c r="H401" t="s">
        <v>541</v>
      </c>
      <c r="I401" t="s">
        <v>800</v>
      </c>
      <c r="J401" t="s">
        <v>809</v>
      </c>
      <c r="K401" t="s">
        <v>799</v>
      </c>
      <c r="L401" t="s">
        <v>574</v>
      </c>
      <c r="M401" t="s">
        <v>805</v>
      </c>
      <c r="N401" t="s">
        <v>801</v>
      </c>
      <c r="O401" t="s">
        <v>802</v>
      </c>
      <c r="P401" t="s">
        <v>548</v>
      </c>
      <c r="Q401" t="s">
        <v>549</v>
      </c>
      <c r="R401" t="s">
        <v>558</v>
      </c>
      <c r="S401" t="s">
        <v>559</v>
      </c>
      <c r="T401" s="145">
        <v>5.5</v>
      </c>
      <c r="U401" t="s">
        <v>815</v>
      </c>
    </row>
    <row r="402" spans="1:21" x14ac:dyDescent="0.25">
      <c r="A402" t="s">
        <v>333</v>
      </c>
      <c r="B402" t="s">
        <v>626</v>
      </c>
      <c r="C402" t="s">
        <v>807</v>
      </c>
      <c r="D402" t="s">
        <v>808</v>
      </c>
      <c r="F402" t="s">
        <v>391</v>
      </c>
      <c r="G402" t="s">
        <v>799</v>
      </c>
      <c r="H402" t="s">
        <v>541</v>
      </c>
      <c r="I402" t="s">
        <v>800</v>
      </c>
      <c r="J402" t="s">
        <v>809</v>
      </c>
      <c r="K402" t="s">
        <v>799</v>
      </c>
      <c r="L402" t="s">
        <v>574</v>
      </c>
      <c r="M402" t="s">
        <v>805</v>
      </c>
      <c r="N402" t="s">
        <v>801</v>
      </c>
      <c r="O402" t="s">
        <v>802</v>
      </c>
      <c r="P402" t="s">
        <v>548</v>
      </c>
      <c r="Q402" t="s">
        <v>549</v>
      </c>
      <c r="R402" t="s">
        <v>560</v>
      </c>
      <c r="S402" t="s">
        <v>561</v>
      </c>
      <c r="T402" s="145">
        <v>11</v>
      </c>
      <c r="U402" t="s">
        <v>815</v>
      </c>
    </row>
    <row r="403" spans="1:21" x14ac:dyDescent="0.25">
      <c r="A403" t="s">
        <v>333</v>
      </c>
      <c r="B403" t="s">
        <v>626</v>
      </c>
      <c r="C403" t="s">
        <v>807</v>
      </c>
      <c r="D403" t="s">
        <v>808</v>
      </c>
      <c r="F403" t="s">
        <v>391</v>
      </c>
      <c r="G403" t="s">
        <v>799</v>
      </c>
      <c r="H403" t="s">
        <v>541</v>
      </c>
      <c r="I403" t="s">
        <v>800</v>
      </c>
      <c r="J403" t="s">
        <v>809</v>
      </c>
      <c r="K403" t="s">
        <v>799</v>
      </c>
      <c r="L403" t="s">
        <v>574</v>
      </c>
      <c r="M403" t="s">
        <v>805</v>
      </c>
      <c r="N403" t="s">
        <v>801</v>
      </c>
      <c r="O403" t="s">
        <v>802</v>
      </c>
      <c r="P403" t="s">
        <v>548</v>
      </c>
      <c r="Q403" t="s">
        <v>549</v>
      </c>
      <c r="R403" t="s">
        <v>562</v>
      </c>
      <c r="S403" t="s">
        <v>563</v>
      </c>
      <c r="T403" s="145">
        <v>0.8</v>
      </c>
      <c r="U403" t="s">
        <v>815</v>
      </c>
    </row>
    <row r="404" spans="1:21" x14ac:dyDescent="0.25">
      <c r="A404" t="s">
        <v>333</v>
      </c>
      <c r="B404" t="s">
        <v>626</v>
      </c>
      <c r="C404" t="s">
        <v>807</v>
      </c>
      <c r="D404" t="s">
        <v>808</v>
      </c>
      <c r="F404" t="s">
        <v>391</v>
      </c>
      <c r="G404" t="s">
        <v>799</v>
      </c>
      <c r="H404" t="s">
        <v>541</v>
      </c>
      <c r="I404" t="s">
        <v>800</v>
      </c>
      <c r="J404" t="s">
        <v>809</v>
      </c>
      <c r="K404" t="s">
        <v>799</v>
      </c>
      <c r="L404" t="s">
        <v>574</v>
      </c>
      <c r="M404" t="s">
        <v>805</v>
      </c>
      <c r="N404" t="s">
        <v>801</v>
      </c>
      <c r="O404" t="s">
        <v>802</v>
      </c>
      <c r="P404" t="s">
        <v>548</v>
      </c>
      <c r="Q404" t="s">
        <v>549</v>
      </c>
      <c r="R404" t="s">
        <v>564</v>
      </c>
      <c r="S404" t="s">
        <v>565</v>
      </c>
      <c r="T404" s="145">
        <v>19.7</v>
      </c>
      <c r="U404" t="s">
        <v>815</v>
      </c>
    </row>
    <row r="405" spans="1:21" x14ac:dyDescent="0.25">
      <c r="A405" t="s">
        <v>333</v>
      </c>
      <c r="B405" t="s">
        <v>626</v>
      </c>
      <c r="C405" t="s">
        <v>807</v>
      </c>
      <c r="D405" t="s">
        <v>808</v>
      </c>
      <c r="F405" t="s">
        <v>391</v>
      </c>
      <c r="G405" t="s">
        <v>799</v>
      </c>
      <c r="H405" t="s">
        <v>541</v>
      </c>
      <c r="I405" t="s">
        <v>800</v>
      </c>
      <c r="J405" t="s">
        <v>809</v>
      </c>
      <c r="K405" t="s">
        <v>799</v>
      </c>
      <c r="L405" t="s">
        <v>574</v>
      </c>
      <c r="M405" t="s">
        <v>805</v>
      </c>
      <c r="N405" t="s">
        <v>801</v>
      </c>
      <c r="O405" t="s">
        <v>802</v>
      </c>
      <c r="P405" t="s">
        <v>548</v>
      </c>
      <c r="Q405" t="s">
        <v>549</v>
      </c>
      <c r="R405" t="s">
        <v>566</v>
      </c>
      <c r="S405" t="s">
        <v>567</v>
      </c>
      <c r="T405" s="145">
        <v>9.9</v>
      </c>
      <c r="U405" t="s">
        <v>815</v>
      </c>
    </row>
    <row r="406" spans="1:21" x14ac:dyDescent="0.25">
      <c r="A406" t="s">
        <v>333</v>
      </c>
      <c r="B406" t="s">
        <v>626</v>
      </c>
      <c r="C406" t="s">
        <v>807</v>
      </c>
      <c r="D406" t="s">
        <v>808</v>
      </c>
      <c r="F406" t="s">
        <v>391</v>
      </c>
      <c r="G406" t="s">
        <v>799</v>
      </c>
      <c r="H406" t="s">
        <v>541</v>
      </c>
      <c r="I406" t="s">
        <v>800</v>
      </c>
      <c r="J406" t="s">
        <v>809</v>
      </c>
      <c r="K406" t="s">
        <v>799</v>
      </c>
      <c r="L406" t="s">
        <v>574</v>
      </c>
      <c r="M406" t="s">
        <v>805</v>
      </c>
      <c r="N406" t="s">
        <v>801</v>
      </c>
      <c r="O406" t="s">
        <v>802</v>
      </c>
      <c r="P406" t="s">
        <v>548</v>
      </c>
      <c r="Q406" t="s">
        <v>549</v>
      </c>
      <c r="R406" t="s">
        <v>568</v>
      </c>
      <c r="S406" t="s">
        <v>569</v>
      </c>
      <c r="T406" s="145">
        <v>21.1</v>
      </c>
      <c r="U406" t="s">
        <v>815</v>
      </c>
    </row>
    <row r="407" spans="1:21" x14ac:dyDescent="0.25">
      <c r="A407" t="s">
        <v>333</v>
      </c>
      <c r="B407" t="s">
        <v>626</v>
      </c>
      <c r="C407" t="s">
        <v>807</v>
      </c>
      <c r="D407" t="s">
        <v>808</v>
      </c>
      <c r="F407" t="s">
        <v>391</v>
      </c>
      <c r="G407" t="s">
        <v>799</v>
      </c>
      <c r="H407" t="s">
        <v>541</v>
      </c>
      <c r="I407" t="s">
        <v>800</v>
      </c>
      <c r="J407" t="s">
        <v>809</v>
      </c>
      <c r="K407" t="s">
        <v>799</v>
      </c>
      <c r="L407" t="s">
        <v>574</v>
      </c>
      <c r="M407" t="s">
        <v>805</v>
      </c>
      <c r="N407" t="s">
        <v>801</v>
      </c>
      <c r="O407" t="s">
        <v>802</v>
      </c>
      <c r="P407" t="s">
        <v>548</v>
      </c>
      <c r="Q407" t="s">
        <v>549</v>
      </c>
      <c r="R407" t="s">
        <v>570</v>
      </c>
      <c r="S407" t="s">
        <v>571</v>
      </c>
      <c r="U407" t="s">
        <v>815</v>
      </c>
    </row>
    <row r="408" spans="1:21" x14ac:dyDescent="0.25">
      <c r="A408" t="s">
        <v>333</v>
      </c>
      <c r="B408" t="s">
        <v>626</v>
      </c>
      <c r="C408" t="s">
        <v>807</v>
      </c>
      <c r="D408" t="s">
        <v>808</v>
      </c>
      <c r="F408" t="s">
        <v>391</v>
      </c>
      <c r="G408" t="s">
        <v>799</v>
      </c>
      <c r="H408" t="s">
        <v>541</v>
      </c>
      <c r="I408" t="s">
        <v>800</v>
      </c>
      <c r="J408" t="s">
        <v>809</v>
      </c>
      <c r="K408" t="s">
        <v>799</v>
      </c>
      <c r="L408" t="s">
        <v>574</v>
      </c>
      <c r="M408" t="s">
        <v>805</v>
      </c>
      <c r="N408" t="s">
        <v>801</v>
      </c>
      <c r="O408" t="s">
        <v>802</v>
      </c>
      <c r="P408" t="s">
        <v>548</v>
      </c>
      <c r="Q408" t="s">
        <v>549</v>
      </c>
      <c r="R408" t="s">
        <v>803</v>
      </c>
      <c r="S408" t="s">
        <v>804</v>
      </c>
      <c r="T408" s="145">
        <v>19.399999999999999</v>
      </c>
      <c r="U408" t="s">
        <v>815</v>
      </c>
    </row>
    <row r="409" spans="1:21" x14ac:dyDescent="0.25">
      <c r="A409" t="s">
        <v>333</v>
      </c>
      <c r="B409" t="s">
        <v>626</v>
      </c>
      <c r="C409" t="s">
        <v>807</v>
      </c>
      <c r="D409" t="s">
        <v>808</v>
      </c>
      <c r="F409" t="s">
        <v>391</v>
      </c>
      <c r="G409" t="s">
        <v>799</v>
      </c>
      <c r="H409" t="s">
        <v>541</v>
      </c>
      <c r="I409" t="s">
        <v>800</v>
      </c>
      <c r="J409" t="s">
        <v>809</v>
      </c>
      <c r="K409" t="s">
        <v>799</v>
      </c>
      <c r="L409" t="s">
        <v>576</v>
      </c>
      <c r="M409" t="s">
        <v>806</v>
      </c>
      <c r="N409" t="s">
        <v>801</v>
      </c>
      <c r="O409" t="s">
        <v>802</v>
      </c>
      <c r="P409" t="s">
        <v>548</v>
      </c>
      <c r="Q409" t="s">
        <v>549</v>
      </c>
      <c r="R409" t="s">
        <v>131</v>
      </c>
      <c r="S409" t="s">
        <v>550</v>
      </c>
      <c r="T409" s="145">
        <v>156.69999999999999</v>
      </c>
      <c r="U409" t="s">
        <v>815</v>
      </c>
    </row>
    <row r="410" spans="1:21" x14ac:dyDescent="0.25">
      <c r="A410" t="s">
        <v>333</v>
      </c>
      <c r="B410" t="s">
        <v>626</v>
      </c>
      <c r="C410" t="s">
        <v>807</v>
      </c>
      <c r="D410" t="s">
        <v>808</v>
      </c>
      <c r="F410" t="s">
        <v>391</v>
      </c>
      <c r="G410" t="s">
        <v>799</v>
      </c>
      <c r="H410" t="s">
        <v>541</v>
      </c>
      <c r="I410" t="s">
        <v>800</v>
      </c>
      <c r="J410" t="s">
        <v>809</v>
      </c>
      <c r="K410" t="s">
        <v>799</v>
      </c>
      <c r="L410" t="s">
        <v>576</v>
      </c>
      <c r="M410" t="s">
        <v>806</v>
      </c>
      <c r="N410" t="s">
        <v>801</v>
      </c>
      <c r="O410" t="s">
        <v>802</v>
      </c>
      <c r="P410" t="s">
        <v>548</v>
      </c>
      <c r="Q410" t="s">
        <v>549</v>
      </c>
      <c r="R410" t="s">
        <v>552</v>
      </c>
      <c r="S410" t="s">
        <v>553</v>
      </c>
      <c r="T410" s="145">
        <v>0.1</v>
      </c>
      <c r="U410" t="s">
        <v>815</v>
      </c>
    </row>
    <row r="411" spans="1:21" x14ac:dyDescent="0.25">
      <c r="A411" t="s">
        <v>333</v>
      </c>
      <c r="B411" t="s">
        <v>626</v>
      </c>
      <c r="C411" t="s">
        <v>807</v>
      </c>
      <c r="D411" t="s">
        <v>808</v>
      </c>
      <c r="F411" t="s">
        <v>391</v>
      </c>
      <c r="G411" t="s">
        <v>799</v>
      </c>
      <c r="H411" t="s">
        <v>541</v>
      </c>
      <c r="I411" t="s">
        <v>800</v>
      </c>
      <c r="J411" t="s">
        <v>809</v>
      </c>
      <c r="K411" t="s">
        <v>799</v>
      </c>
      <c r="L411" t="s">
        <v>576</v>
      </c>
      <c r="M411" t="s">
        <v>806</v>
      </c>
      <c r="N411" t="s">
        <v>801</v>
      </c>
      <c r="O411" t="s">
        <v>802</v>
      </c>
      <c r="P411" t="s">
        <v>548</v>
      </c>
      <c r="Q411" t="s">
        <v>549</v>
      </c>
      <c r="R411" t="s">
        <v>554</v>
      </c>
      <c r="S411" t="s">
        <v>555</v>
      </c>
      <c r="T411" s="145">
        <v>3.5</v>
      </c>
      <c r="U411" t="s">
        <v>815</v>
      </c>
    </row>
    <row r="412" spans="1:21" x14ac:dyDescent="0.25">
      <c r="A412" t="s">
        <v>333</v>
      </c>
      <c r="B412" t="s">
        <v>626</v>
      </c>
      <c r="C412" t="s">
        <v>807</v>
      </c>
      <c r="D412" t="s">
        <v>808</v>
      </c>
      <c r="F412" t="s">
        <v>391</v>
      </c>
      <c r="G412" t="s">
        <v>799</v>
      </c>
      <c r="H412" t="s">
        <v>541</v>
      </c>
      <c r="I412" t="s">
        <v>800</v>
      </c>
      <c r="J412" t="s">
        <v>809</v>
      </c>
      <c r="K412" t="s">
        <v>799</v>
      </c>
      <c r="L412" t="s">
        <v>576</v>
      </c>
      <c r="M412" t="s">
        <v>806</v>
      </c>
      <c r="N412" t="s">
        <v>801</v>
      </c>
      <c r="O412" t="s">
        <v>802</v>
      </c>
      <c r="P412" t="s">
        <v>548</v>
      </c>
      <c r="Q412" t="s">
        <v>549</v>
      </c>
      <c r="R412" t="s">
        <v>556</v>
      </c>
      <c r="S412" t="s">
        <v>557</v>
      </c>
      <c r="T412" s="145">
        <v>9.9</v>
      </c>
      <c r="U412" t="s">
        <v>815</v>
      </c>
    </row>
    <row r="413" spans="1:21" x14ac:dyDescent="0.25">
      <c r="A413" t="s">
        <v>333</v>
      </c>
      <c r="B413" t="s">
        <v>626</v>
      </c>
      <c r="C413" t="s">
        <v>807</v>
      </c>
      <c r="D413" t="s">
        <v>808</v>
      </c>
      <c r="F413" t="s">
        <v>391</v>
      </c>
      <c r="G413" t="s">
        <v>799</v>
      </c>
      <c r="H413" t="s">
        <v>541</v>
      </c>
      <c r="I413" t="s">
        <v>800</v>
      </c>
      <c r="J413" t="s">
        <v>809</v>
      </c>
      <c r="K413" t="s">
        <v>799</v>
      </c>
      <c r="L413" t="s">
        <v>576</v>
      </c>
      <c r="M413" t="s">
        <v>806</v>
      </c>
      <c r="N413" t="s">
        <v>801</v>
      </c>
      <c r="O413" t="s">
        <v>802</v>
      </c>
      <c r="P413" t="s">
        <v>548</v>
      </c>
      <c r="Q413" t="s">
        <v>549</v>
      </c>
      <c r="R413" t="s">
        <v>558</v>
      </c>
      <c r="S413" t="s">
        <v>559</v>
      </c>
      <c r="T413" s="145">
        <v>20.9</v>
      </c>
      <c r="U413" t="s">
        <v>815</v>
      </c>
    </row>
    <row r="414" spans="1:21" x14ac:dyDescent="0.25">
      <c r="A414" t="s">
        <v>333</v>
      </c>
      <c r="B414" t="s">
        <v>626</v>
      </c>
      <c r="C414" t="s">
        <v>807</v>
      </c>
      <c r="D414" t="s">
        <v>808</v>
      </c>
      <c r="F414" t="s">
        <v>391</v>
      </c>
      <c r="G414" t="s">
        <v>799</v>
      </c>
      <c r="H414" t="s">
        <v>541</v>
      </c>
      <c r="I414" t="s">
        <v>800</v>
      </c>
      <c r="J414" t="s">
        <v>809</v>
      </c>
      <c r="K414" t="s">
        <v>799</v>
      </c>
      <c r="L414" t="s">
        <v>576</v>
      </c>
      <c r="M414" t="s">
        <v>806</v>
      </c>
      <c r="N414" t="s">
        <v>801</v>
      </c>
      <c r="O414" t="s">
        <v>802</v>
      </c>
      <c r="P414" t="s">
        <v>548</v>
      </c>
      <c r="Q414" t="s">
        <v>549</v>
      </c>
      <c r="R414" t="s">
        <v>560</v>
      </c>
      <c r="S414" t="s">
        <v>561</v>
      </c>
      <c r="T414" s="145">
        <v>33.6</v>
      </c>
      <c r="U414" t="s">
        <v>815</v>
      </c>
    </row>
    <row r="415" spans="1:21" x14ac:dyDescent="0.25">
      <c r="A415" t="s">
        <v>333</v>
      </c>
      <c r="B415" t="s">
        <v>626</v>
      </c>
      <c r="C415" t="s">
        <v>807</v>
      </c>
      <c r="D415" t="s">
        <v>808</v>
      </c>
      <c r="F415" t="s">
        <v>391</v>
      </c>
      <c r="G415" t="s">
        <v>799</v>
      </c>
      <c r="H415" t="s">
        <v>541</v>
      </c>
      <c r="I415" t="s">
        <v>800</v>
      </c>
      <c r="J415" t="s">
        <v>809</v>
      </c>
      <c r="K415" t="s">
        <v>799</v>
      </c>
      <c r="L415" t="s">
        <v>576</v>
      </c>
      <c r="M415" t="s">
        <v>806</v>
      </c>
      <c r="N415" t="s">
        <v>801</v>
      </c>
      <c r="O415" t="s">
        <v>802</v>
      </c>
      <c r="P415" t="s">
        <v>548</v>
      </c>
      <c r="Q415" t="s">
        <v>549</v>
      </c>
      <c r="R415" t="s">
        <v>562</v>
      </c>
      <c r="S415" t="s">
        <v>563</v>
      </c>
      <c r="T415" s="145">
        <v>0.9</v>
      </c>
      <c r="U415" t="s">
        <v>815</v>
      </c>
    </row>
    <row r="416" spans="1:21" x14ac:dyDescent="0.25">
      <c r="A416" t="s">
        <v>333</v>
      </c>
      <c r="B416" t="s">
        <v>626</v>
      </c>
      <c r="C416" t="s">
        <v>807</v>
      </c>
      <c r="D416" t="s">
        <v>808</v>
      </c>
      <c r="F416" t="s">
        <v>391</v>
      </c>
      <c r="G416" t="s">
        <v>799</v>
      </c>
      <c r="H416" t="s">
        <v>541</v>
      </c>
      <c r="I416" t="s">
        <v>800</v>
      </c>
      <c r="J416" t="s">
        <v>809</v>
      </c>
      <c r="K416" t="s">
        <v>799</v>
      </c>
      <c r="L416" t="s">
        <v>576</v>
      </c>
      <c r="M416" t="s">
        <v>806</v>
      </c>
      <c r="N416" t="s">
        <v>801</v>
      </c>
      <c r="O416" t="s">
        <v>802</v>
      </c>
      <c r="P416" t="s">
        <v>548</v>
      </c>
      <c r="Q416" t="s">
        <v>549</v>
      </c>
      <c r="R416" t="s">
        <v>564</v>
      </c>
      <c r="S416" t="s">
        <v>565</v>
      </c>
      <c r="T416" s="145">
        <v>8.3000000000000007</v>
      </c>
      <c r="U416" t="s">
        <v>815</v>
      </c>
    </row>
    <row r="417" spans="1:23" x14ac:dyDescent="0.25">
      <c r="A417" t="s">
        <v>333</v>
      </c>
      <c r="B417" t="s">
        <v>626</v>
      </c>
      <c r="C417" t="s">
        <v>807</v>
      </c>
      <c r="D417" t="s">
        <v>808</v>
      </c>
      <c r="F417" t="s">
        <v>391</v>
      </c>
      <c r="G417" t="s">
        <v>799</v>
      </c>
      <c r="H417" t="s">
        <v>541</v>
      </c>
      <c r="I417" t="s">
        <v>800</v>
      </c>
      <c r="J417" t="s">
        <v>809</v>
      </c>
      <c r="K417" t="s">
        <v>799</v>
      </c>
      <c r="L417" t="s">
        <v>576</v>
      </c>
      <c r="M417" t="s">
        <v>806</v>
      </c>
      <c r="N417" t="s">
        <v>801</v>
      </c>
      <c r="O417" t="s">
        <v>802</v>
      </c>
      <c r="P417" t="s">
        <v>548</v>
      </c>
      <c r="Q417" t="s">
        <v>549</v>
      </c>
      <c r="R417" t="s">
        <v>566</v>
      </c>
      <c r="S417" t="s">
        <v>567</v>
      </c>
      <c r="T417" s="145">
        <v>4.9000000000000004</v>
      </c>
      <c r="U417" t="s">
        <v>815</v>
      </c>
    </row>
    <row r="418" spans="1:23" x14ac:dyDescent="0.25">
      <c r="A418" t="s">
        <v>333</v>
      </c>
      <c r="B418" t="s">
        <v>626</v>
      </c>
      <c r="C418" t="s">
        <v>807</v>
      </c>
      <c r="D418" t="s">
        <v>808</v>
      </c>
      <c r="F418" t="s">
        <v>391</v>
      </c>
      <c r="G418" t="s">
        <v>799</v>
      </c>
      <c r="H418" t="s">
        <v>541</v>
      </c>
      <c r="I418" t="s">
        <v>800</v>
      </c>
      <c r="J418" t="s">
        <v>809</v>
      </c>
      <c r="K418" t="s">
        <v>799</v>
      </c>
      <c r="L418" t="s">
        <v>576</v>
      </c>
      <c r="M418" t="s">
        <v>806</v>
      </c>
      <c r="N418" t="s">
        <v>801</v>
      </c>
      <c r="O418" t="s">
        <v>802</v>
      </c>
      <c r="P418" t="s">
        <v>548</v>
      </c>
      <c r="Q418" t="s">
        <v>549</v>
      </c>
      <c r="R418" t="s">
        <v>568</v>
      </c>
      <c r="S418" t="s">
        <v>569</v>
      </c>
      <c r="T418" s="145">
        <v>42.3</v>
      </c>
      <c r="U418" t="s">
        <v>815</v>
      </c>
    </row>
    <row r="419" spans="1:23" x14ac:dyDescent="0.25">
      <c r="A419" t="s">
        <v>333</v>
      </c>
      <c r="B419" t="s">
        <v>626</v>
      </c>
      <c r="C419" t="s">
        <v>807</v>
      </c>
      <c r="D419" t="s">
        <v>808</v>
      </c>
      <c r="F419" t="s">
        <v>391</v>
      </c>
      <c r="G419" t="s">
        <v>799</v>
      </c>
      <c r="H419" t="s">
        <v>541</v>
      </c>
      <c r="I419" t="s">
        <v>800</v>
      </c>
      <c r="J419" t="s">
        <v>809</v>
      </c>
      <c r="K419" t="s">
        <v>799</v>
      </c>
      <c r="L419" t="s">
        <v>576</v>
      </c>
      <c r="M419" t="s">
        <v>806</v>
      </c>
      <c r="N419" t="s">
        <v>801</v>
      </c>
      <c r="O419" t="s">
        <v>802</v>
      </c>
      <c r="P419" t="s">
        <v>548</v>
      </c>
      <c r="Q419" t="s">
        <v>549</v>
      </c>
      <c r="R419" t="s">
        <v>570</v>
      </c>
      <c r="S419" t="s">
        <v>571</v>
      </c>
      <c r="U419" t="s">
        <v>815</v>
      </c>
    </row>
    <row r="420" spans="1:23" x14ac:dyDescent="0.25">
      <c r="A420" t="s">
        <v>333</v>
      </c>
      <c r="B420" t="s">
        <v>626</v>
      </c>
      <c r="C420" t="s">
        <v>807</v>
      </c>
      <c r="D420" t="s">
        <v>808</v>
      </c>
      <c r="F420" t="s">
        <v>391</v>
      </c>
      <c r="G420" t="s">
        <v>799</v>
      </c>
      <c r="H420" t="s">
        <v>541</v>
      </c>
      <c r="I420" t="s">
        <v>800</v>
      </c>
      <c r="J420" t="s">
        <v>809</v>
      </c>
      <c r="K420" t="s">
        <v>799</v>
      </c>
      <c r="L420" t="s">
        <v>576</v>
      </c>
      <c r="M420" t="s">
        <v>806</v>
      </c>
      <c r="N420" t="s">
        <v>801</v>
      </c>
      <c r="O420" t="s">
        <v>802</v>
      </c>
      <c r="P420" t="s">
        <v>548</v>
      </c>
      <c r="Q420" t="s">
        <v>549</v>
      </c>
      <c r="R420" t="s">
        <v>803</v>
      </c>
      <c r="S420" t="s">
        <v>804</v>
      </c>
      <c r="T420" s="145">
        <v>32.299999999999997</v>
      </c>
      <c r="U420" t="s">
        <v>815</v>
      </c>
    </row>
    <row r="421" spans="1:23" s="49" customFormat="1" x14ac:dyDescent="0.25">
      <c r="A421" s="49" t="s">
        <v>40</v>
      </c>
      <c r="B421" s="49" t="s">
        <v>636</v>
      </c>
      <c r="C421" s="49" t="s">
        <v>187</v>
      </c>
      <c r="D421" s="49" t="s">
        <v>538</v>
      </c>
      <c r="F421" s="49" t="s">
        <v>391</v>
      </c>
      <c r="G421" s="49" t="s">
        <v>799</v>
      </c>
      <c r="H421" s="49" t="s">
        <v>541</v>
      </c>
      <c r="I421" s="49" t="s">
        <v>800</v>
      </c>
      <c r="J421" s="49" t="s">
        <v>543</v>
      </c>
      <c r="K421" s="49">
        <v>31</v>
      </c>
      <c r="L421" s="49" t="s">
        <v>544</v>
      </c>
      <c r="M421" s="49" t="s">
        <v>799</v>
      </c>
      <c r="N421" s="49" t="s">
        <v>801</v>
      </c>
      <c r="O421" s="49" t="s">
        <v>802</v>
      </c>
      <c r="P421" s="49" t="s">
        <v>548</v>
      </c>
      <c r="Q421" s="49" t="s">
        <v>549</v>
      </c>
      <c r="R421" s="49" t="s">
        <v>131</v>
      </c>
      <c r="S421" s="49" t="s">
        <v>550</v>
      </c>
      <c r="T421" s="146">
        <v>15.428000000000001</v>
      </c>
      <c r="U421" s="49" t="s">
        <v>816</v>
      </c>
      <c r="V421" s="49" t="s">
        <v>858</v>
      </c>
      <c r="W421" s="138">
        <f>('ILO unemployment 2007'!T422+'ILO unemployment 2007'!T423+'ILO unemployment 2007'!T424)*( 1 +'ILO unemployment 2007'!T432/('ILO unemployment 2007'!T421-'ILO unemployment 2007'!T432))</f>
        <v>2.3979826288361323</v>
      </c>
    </row>
    <row r="422" spans="1:23" s="49" customFormat="1" x14ac:dyDescent="0.25">
      <c r="A422" s="49" t="s">
        <v>40</v>
      </c>
      <c r="B422" s="49" t="s">
        <v>636</v>
      </c>
      <c r="C422" s="49" t="s">
        <v>187</v>
      </c>
      <c r="D422" s="49" t="s">
        <v>538</v>
      </c>
      <c r="F422" s="49" t="s">
        <v>391</v>
      </c>
      <c r="G422" s="49" t="s">
        <v>799</v>
      </c>
      <c r="H422" s="49" t="s">
        <v>541</v>
      </c>
      <c r="I422" s="49" t="s">
        <v>800</v>
      </c>
      <c r="J422" s="49" t="s">
        <v>543</v>
      </c>
      <c r="K422" s="49">
        <v>31</v>
      </c>
      <c r="L422" s="49" t="s">
        <v>544</v>
      </c>
      <c r="M422" s="49" t="s">
        <v>799</v>
      </c>
      <c r="N422" s="49" t="s">
        <v>801</v>
      </c>
      <c r="O422" s="49" t="s">
        <v>802</v>
      </c>
      <c r="P422" s="49" t="s">
        <v>548</v>
      </c>
      <c r="Q422" s="49" t="s">
        <v>549</v>
      </c>
      <c r="R422" s="49" t="s">
        <v>552</v>
      </c>
      <c r="S422" s="49" t="s">
        <v>553</v>
      </c>
      <c r="T422" s="146">
        <v>0.23400000000000001</v>
      </c>
      <c r="U422" s="49" t="s">
        <v>816</v>
      </c>
      <c r="V422" s="49" t="s">
        <v>859</v>
      </c>
      <c r="W422" s="138">
        <f>('ILO unemployment 2007'!T425+'ILO unemployment 2007'!T426+'ILO unemployment 2007'!T427+'ILO unemployment 2007'!T428+'ILO unemployment 2007'!T429+'ILO unemployment 2007'!T430+'ILO unemployment 2007'!T431)*( 1 +'ILO unemployment 2007'!T432/('ILO unemployment 2007'!T421-'ILO unemployment 2007'!T432))</f>
        <v>13.028741169658369</v>
      </c>
    </row>
    <row r="423" spans="1:23" s="49" customFormat="1" x14ac:dyDescent="0.25">
      <c r="A423" s="49" t="s">
        <v>40</v>
      </c>
      <c r="B423" s="49" t="s">
        <v>636</v>
      </c>
      <c r="C423" s="49" t="s">
        <v>187</v>
      </c>
      <c r="D423" s="49" t="s">
        <v>538</v>
      </c>
      <c r="F423" s="49" t="s">
        <v>391</v>
      </c>
      <c r="G423" s="49" t="s">
        <v>799</v>
      </c>
      <c r="H423" s="49" t="s">
        <v>541</v>
      </c>
      <c r="I423" s="49" t="s">
        <v>800</v>
      </c>
      <c r="J423" s="49" t="s">
        <v>543</v>
      </c>
      <c r="K423" s="49">
        <v>31</v>
      </c>
      <c r="L423" s="49" t="s">
        <v>544</v>
      </c>
      <c r="M423" s="49" t="s">
        <v>799</v>
      </c>
      <c r="N423" s="49" t="s">
        <v>801</v>
      </c>
      <c r="O423" s="49" t="s">
        <v>802</v>
      </c>
      <c r="P423" s="49" t="s">
        <v>548</v>
      </c>
      <c r="Q423" s="49" t="s">
        <v>549</v>
      </c>
      <c r="R423" s="49" t="s">
        <v>554</v>
      </c>
      <c r="S423" s="49" t="s">
        <v>555</v>
      </c>
      <c r="T423" s="146">
        <v>0.76100000000000001</v>
      </c>
      <c r="U423" s="49" t="s">
        <v>816</v>
      </c>
      <c r="V423" s="49" t="s">
        <v>862</v>
      </c>
      <c r="W423" s="138">
        <f>SUM(T422:T432)</f>
        <v>15.427</v>
      </c>
    </row>
    <row r="424" spans="1:23" s="49" customFormat="1" x14ac:dyDescent="0.25">
      <c r="A424" s="49" t="s">
        <v>40</v>
      </c>
      <c r="B424" s="49" t="s">
        <v>636</v>
      </c>
      <c r="C424" s="49" t="s">
        <v>187</v>
      </c>
      <c r="D424" s="49" t="s">
        <v>538</v>
      </c>
      <c r="F424" s="49" t="s">
        <v>391</v>
      </c>
      <c r="G424" s="49" t="s">
        <v>799</v>
      </c>
      <c r="H424" s="49" t="s">
        <v>541</v>
      </c>
      <c r="I424" s="49" t="s">
        <v>800</v>
      </c>
      <c r="J424" s="49" t="s">
        <v>543</v>
      </c>
      <c r="K424" s="49">
        <v>31</v>
      </c>
      <c r="L424" s="49" t="s">
        <v>544</v>
      </c>
      <c r="M424" s="49" t="s">
        <v>799</v>
      </c>
      <c r="N424" s="49" t="s">
        <v>801</v>
      </c>
      <c r="O424" s="49" t="s">
        <v>802</v>
      </c>
      <c r="P424" s="49" t="s">
        <v>548</v>
      </c>
      <c r="Q424" s="49" t="s">
        <v>549</v>
      </c>
      <c r="R424" s="49" t="s">
        <v>556</v>
      </c>
      <c r="S424" s="49" t="s">
        <v>557</v>
      </c>
      <c r="T424" s="146">
        <v>0.88400000000000001</v>
      </c>
      <c r="U424" s="49" t="s">
        <v>816</v>
      </c>
      <c r="W424" s="138" t="s">
        <v>879</v>
      </c>
    </row>
    <row r="425" spans="1:23" s="49" customFormat="1" x14ac:dyDescent="0.25">
      <c r="A425" s="49" t="s">
        <v>40</v>
      </c>
      <c r="B425" s="49" t="s">
        <v>636</v>
      </c>
      <c r="C425" s="49" t="s">
        <v>187</v>
      </c>
      <c r="D425" s="49" t="s">
        <v>538</v>
      </c>
      <c r="F425" s="49" t="s">
        <v>391</v>
      </c>
      <c r="G425" s="49" t="s">
        <v>799</v>
      </c>
      <c r="H425" s="49" t="s">
        <v>541</v>
      </c>
      <c r="I425" s="49" t="s">
        <v>800</v>
      </c>
      <c r="J425" s="49" t="s">
        <v>543</v>
      </c>
      <c r="K425" s="49">
        <v>31</v>
      </c>
      <c r="L425" s="49" t="s">
        <v>544</v>
      </c>
      <c r="M425" s="49" t="s">
        <v>799</v>
      </c>
      <c r="N425" s="49" t="s">
        <v>801</v>
      </c>
      <c r="O425" s="49" t="s">
        <v>802</v>
      </c>
      <c r="P425" s="49" t="s">
        <v>548</v>
      </c>
      <c r="Q425" s="49" t="s">
        <v>549</v>
      </c>
      <c r="R425" s="49" t="s">
        <v>558</v>
      </c>
      <c r="S425" s="49" t="s">
        <v>559</v>
      </c>
      <c r="T425" s="146">
        <v>1.6220000000000001</v>
      </c>
      <c r="U425" s="49" t="s">
        <v>816</v>
      </c>
      <c r="W425" s="138" t="s">
        <v>880</v>
      </c>
    </row>
    <row r="426" spans="1:23" s="49" customFormat="1" x14ac:dyDescent="0.25">
      <c r="A426" s="49" t="s">
        <v>40</v>
      </c>
      <c r="B426" s="49" t="s">
        <v>636</v>
      </c>
      <c r="C426" s="49" t="s">
        <v>187</v>
      </c>
      <c r="D426" s="49" t="s">
        <v>538</v>
      </c>
      <c r="F426" s="49" t="s">
        <v>391</v>
      </c>
      <c r="G426" s="49" t="s">
        <v>799</v>
      </c>
      <c r="H426" s="49" t="s">
        <v>541</v>
      </c>
      <c r="I426" s="49" t="s">
        <v>800</v>
      </c>
      <c r="J426" s="49" t="s">
        <v>543</v>
      </c>
      <c r="K426" s="49">
        <v>31</v>
      </c>
      <c r="L426" s="49" t="s">
        <v>544</v>
      </c>
      <c r="M426" s="49" t="s">
        <v>799</v>
      </c>
      <c r="N426" s="49" t="s">
        <v>801</v>
      </c>
      <c r="O426" s="49" t="s">
        <v>802</v>
      </c>
      <c r="P426" s="49" t="s">
        <v>548</v>
      </c>
      <c r="Q426" s="49" t="s">
        <v>549</v>
      </c>
      <c r="R426" s="49" t="s">
        <v>560</v>
      </c>
      <c r="S426" s="49" t="s">
        <v>561</v>
      </c>
      <c r="T426" s="146">
        <v>3.4220000000000002</v>
      </c>
      <c r="U426" s="49" t="s">
        <v>816</v>
      </c>
      <c r="W426" s="138"/>
    </row>
    <row r="427" spans="1:23" s="49" customFormat="1" x14ac:dyDescent="0.25">
      <c r="A427" s="49" t="s">
        <v>40</v>
      </c>
      <c r="B427" s="49" t="s">
        <v>636</v>
      </c>
      <c r="C427" s="49" t="s">
        <v>187</v>
      </c>
      <c r="D427" s="49" t="s">
        <v>538</v>
      </c>
      <c r="F427" s="49" t="s">
        <v>391</v>
      </c>
      <c r="G427" s="49" t="s">
        <v>799</v>
      </c>
      <c r="H427" s="49" t="s">
        <v>541</v>
      </c>
      <c r="I427" s="49" t="s">
        <v>800</v>
      </c>
      <c r="J427" s="49" t="s">
        <v>543</v>
      </c>
      <c r="K427" s="49">
        <v>31</v>
      </c>
      <c r="L427" s="49" t="s">
        <v>544</v>
      </c>
      <c r="M427" s="49" t="s">
        <v>799</v>
      </c>
      <c r="N427" s="49" t="s">
        <v>801</v>
      </c>
      <c r="O427" s="49" t="s">
        <v>802</v>
      </c>
      <c r="P427" s="49" t="s">
        <v>548</v>
      </c>
      <c r="Q427" s="49" t="s">
        <v>549</v>
      </c>
      <c r="R427" s="49" t="s">
        <v>562</v>
      </c>
      <c r="S427" s="49" t="s">
        <v>563</v>
      </c>
      <c r="T427" s="146">
        <v>6.3E-2</v>
      </c>
      <c r="U427" s="49" t="s">
        <v>816</v>
      </c>
      <c r="W427" s="138"/>
    </row>
    <row r="428" spans="1:23" s="49" customFormat="1" x14ac:dyDescent="0.25">
      <c r="A428" s="49" t="s">
        <v>40</v>
      </c>
      <c r="B428" s="49" t="s">
        <v>636</v>
      </c>
      <c r="C428" s="49" t="s">
        <v>187</v>
      </c>
      <c r="D428" s="49" t="s">
        <v>538</v>
      </c>
      <c r="F428" s="49" t="s">
        <v>391</v>
      </c>
      <c r="G428" s="49" t="s">
        <v>799</v>
      </c>
      <c r="H428" s="49" t="s">
        <v>541</v>
      </c>
      <c r="I428" s="49" t="s">
        <v>800</v>
      </c>
      <c r="J428" s="49" t="s">
        <v>543</v>
      </c>
      <c r="K428" s="49">
        <v>31</v>
      </c>
      <c r="L428" s="49" t="s">
        <v>544</v>
      </c>
      <c r="M428" s="49" t="s">
        <v>799</v>
      </c>
      <c r="N428" s="49" t="s">
        <v>801</v>
      </c>
      <c r="O428" s="49" t="s">
        <v>802</v>
      </c>
      <c r="P428" s="49" t="s">
        <v>548</v>
      </c>
      <c r="Q428" s="49" t="s">
        <v>549</v>
      </c>
      <c r="R428" s="49" t="s">
        <v>564</v>
      </c>
      <c r="S428" s="49" t="s">
        <v>565</v>
      </c>
      <c r="T428" s="146">
        <v>1.33</v>
      </c>
      <c r="U428" s="49" t="s">
        <v>816</v>
      </c>
      <c r="W428" s="138"/>
    </row>
    <row r="429" spans="1:23" s="49" customFormat="1" x14ac:dyDescent="0.25">
      <c r="A429" s="49" t="s">
        <v>40</v>
      </c>
      <c r="B429" s="49" t="s">
        <v>636</v>
      </c>
      <c r="C429" s="49" t="s">
        <v>187</v>
      </c>
      <c r="D429" s="49" t="s">
        <v>538</v>
      </c>
      <c r="F429" s="49" t="s">
        <v>391</v>
      </c>
      <c r="G429" s="49" t="s">
        <v>799</v>
      </c>
      <c r="H429" s="49" t="s">
        <v>541</v>
      </c>
      <c r="I429" s="49" t="s">
        <v>800</v>
      </c>
      <c r="J429" s="49" t="s">
        <v>543</v>
      </c>
      <c r="K429" s="49">
        <v>31</v>
      </c>
      <c r="L429" s="49" t="s">
        <v>544</v>
      </c>
      <c r="M429" s="49" t="s">
        <v>799</v>
      </c>
      <c r="N429" s="49" t="s">
        <v>801</v>
      </c>
      <c r="O429" s="49" t="s">
        <v>802</v>
      </c>
      <c r="P429" s="49" t="s">
        <v>548</v>
      </c>
      <c r="Q429" s="49" t="s">
        <v>549</v>
      </c>
      <c r="R429" s="49" t="s">
        <v>566</v>
      </c>
      <c r="S429" s="49" t="s">
        <v>567</v>
      </c>
      <c r="T429" s="146">
        <v>0.84699999999999998</v>
      </c>
      <c r="U429" s="49" t="s">
        <v>816</v>
      </c>
      <c r="W429" s="138"/>
    </row>
    <row r="430" spans="1:23" s="49" customFormat="1" x14ac:dyDescent="0.25">
      <c r="A430" s="49" t="s">
        <v>40</v>
      </c>
      <c r="B430" s="49" t="s">
        <v>636</v>
      </c>
      <c r="C430" s="49" t="s">
        <v>187</v>
      </c>
      <c r="D430" s="49" t="s">
        <v>538</v>
      </c>
      <c r="F430" s="49" t="s">
        <v>391</v>
      </c>
      <c r="G430" s="49" t="s">
        <v>799</v>
      </c>
      <c r="H430" s="49" t="s">
        <v>541</v>
      </c>
      <c r="I430" s="49" t="s">
        <v>800</v>
      </c>
      <c r="J430" s="49" t="s">
        <v>543</v>
      </c>
      <c r="K430" s="49">
        <v>31</v>
      </c>
      <c r="L430" s="49" t="s">
        <v>544</v>
      </c>
      <c r="M430" s="49" t="s">
        <v>799</v>
      </c>
      <c r="N430" s="49" t="s">
        <v>801</v>
      </c>
      <c r="O430" s="49" t="s">
        <v>802</v>
      </c>
      <c r="P430" s="49" t="s">
        <v>548</v>
      </c>
      <c r="Q430" s="49" t="s">
        <v>549</v>
      </c>
      <c r="R430" s="49" t="s">
        <v>568</v>
      </c>
      <c r="S430" s="49" t="s">
        <v>569</v>
      </c>
      <c r="T430" s="146">
        <v>2.907</v>
      </c>
      <c r="U430" s="49" t="s">
        <v>816</v>
      </c>
      <c r="W430" s="138"/>
    </row>
    <row r="431" spans="1:23" s="49" customFormat="1" x14ac:dyDescent="0.25">
      <c r="A431" s="49" t="s">
        <v>40</v>
      </c>
      <c r="B431" s="49" t="s">
        <v>636</v>
      </c>
      <c r="C431" s="49" t="s">
        <v>187</v>
      </c>
      <c r="D431" s="49" t="s">
        <v>538</v>
      </c>
      <c r="F431" s="49" t="s">
        <v>391</v>
      </c>
      <c r="G431" s="49" t="s">
        <v>799</v>
      </c>
      <c r="H431" s="49" t="s">
        <v>541</v>
      </c>
      <c r="I431" s="49" t="s">
        <v>800</v>
      </c>
      <c r="J431" s="49" t="s">
        <v>543</v>
      </c>
      <c r="K431" s="49">
        <v>31</v>
      </c>
      <c r="L431" s="49" t="s">
        <v>544</v>
      </c>
      <c r="M431" s="49" t="s">
        <v>799</v>
      </c>
      <c r="N431" s="49" t="s">
        <v>801</v>
      </c>
      <c r="O431" s="49" t="s">
        <v>802</v>
      </c>
      <c r="P431" s="49" t="s">
        <v>548</v>
      </c>
      <c r="Q431" s="49" t="s">
        <v>549</v>
      </c>
      <c r="R431" s="49" t="s">
        <v>570</v>
      </c>
      <c r="S431" s="49" t="s">
        <v>571</v>
      </c>
      <c r="T431" s="146">
        <v>1.7999999999999999E-2</v>
      </c>
      <c r="U431" s="49" t="s">
        <v>816</v>
      </c>
      <c r="W431" s="138"/>
    </row>
    <row r="432" spans="1:23" s="49" customFormat="1" x14ac:dyDescent="0.25">
      <c r="A432" s="49" t="s">
        <v>40</v>
      </c>
      <c r="B432" s="49" t="s">
        <v>636</v>
      </c>
      <c r="C432" s="49" t="s">
        <v>187</v>
      </c>
      <c r="D432" s="49" t="s">
        <v>538</v>
      </c>
      <c r="F432" s="49" t="s">
        <v>391</v>
      </c>
      <c r="G432" s="49" t="s">
        <v>799</v>
      </c>
      <c r="H432" s="49" t="s">
        <v>541</v>
      </c>
      <c r="I432" s="49" t="s">
        <v>800</v>
      </c>
      <c r="J432" s="49" t="s">
        <v>543</v>
      </c>
      <c r="K432" s="49">
        <v>31</v>
      </c>
      <c r="L432" s="49" t="s">
        <v>544</v>
      </c>
      <c r="M432" s="49" t="s">
        <v>799</v>
      </c>
      <c r="N432" s="49" t="s">
        <v>801</v>
      </c>
      <c r="O432" s="49" t="s">
        <v>802</v>
      </c>
      <c r="P432" s="49" t="s">
        <v>548</v>
      </c>
      <c r="Q432" s="49" t="s">
        <v>549</v>
      </c>
      <c r="R432" s="49" t="s">
        <v>803</v>
      </c>
      <c r="S432" s="49" t="s">
        <v>804</v>
      </c>
      <c r="T432" s="146">
        <v>3.339</v>
      </c>
      <c r="U432" s="49" t="s">
        <v>816</v>
      </c>
      <c r="W432" s="138"/>
    </row>
    <row r="433" spans="1:21" x14ac:dyDescent="0.25">
      <c r="A433" t="s">
        <v>40</v>
      </c>
      <c r="B433" t="s">
        <v>636</v>
      </c>
      <c r="C433" t="s">
        <v>187</v>
      </c>
      <c r="D433" t="s">
        <v>538</v>
      </c>
      <c r="F433" t="s">
        <v>391</v>
      </c>
      <c r="G433" t="s">
        <v>799</v>
      </c>
      <c r="H433" t="s">
        <v>541</v>
      </c>
      <c r="I433" t="s">
        <v>800</v>
      </c>
      <c r="J433" t="s">
        <v>543</v>
      </c>
      <c r="K433">
        <v>31</v>
      </c>
      <c r="L433" t="s">
        <v>574</v>
      </c>
      <c r="M433" t="s">
        <v>805</v>
      </c>
      <c r="N433" t="s">
        <v>801</v>
      </c>
      <c r="O433" t="s">
        <v>802</v>
      </c>
      <c r="P433" t="s">
        <v>548</v>
      </c>
      <c r="Q433" t="s">
        <v>549</v>
      </c>
      <c r="R433" t="s">
        <v>131</v>
      </c>
      <c r="S433" t="s">
        <v>550</v>
      </c>
      <c r="T433" s="145">
        <v>7348</v>
      </c>
      <c r="U433" t="s">
        <v>816</v>
      </c>
    </row>
    <row r="434" spans="1:21" x14ac:dyDescent="0.25">
      <c r="A434" t="s">
        <v>40</v>
      </c>
      <c r="B434" t="s">
        <v>636</v>
      </c>
      <c r="C434" t="s">
        <v>187</v>
      </c>
      <c r="D434" t="s">
        <v>538</v>
      </c>
      <c r="F434" t="s">
        <v>391</v>
      </c>
      <c r="G434" t="s">
        <v>799</v>
      </c>
      <c r="H434" t="s">
        <v>541</v>
      </c>
      <c r="I434" t="s">
        <v>800</v>
      </c>
      <c r="J434" t="s">
        <v>543</v>
      </c>
      <c r="K434">
        <v>31</v>
      </c>
      <c r="L434" t="s">
        <v>574</v>
      </c>
      <c r="M434" t="s">
        <v>805</v>
      </c>
      <c r="N434" t="s">
        <v>801</v>
      </c>
      <c r="O434" t="s">
        <v>802</v>
      </c>
      <c r="P434" t="s">
        <v>548</v>
      </c>
      <c r="Q434" t="s">
        <v>549</v>
      </c>
      <c r="R434" t="s">
        <v>552</v>
      </c>
      <c r="S434" t="s">
        <v>553</v>
      </c>
      <c r="T434" s="145">
        <v>0.23400000000000001</v>
      </c>
      <c r="U434" t="s">
        <v>816</v>
      </c>
    </row>
    <row r="435" spans="1:21" x14ac:dyDescent="0.25">
      <c r="A435" t="s">
        <v>40</v>
      </c>
      <c r="B435" t="s">
        <v>636</v>
      </c>
      <c r="C435" t="s">
        <v>187</v>
      </c>
      <c r="D435" t="s">
        <v>538</v>
      </c>
      <c r="F435" t="s">
        <v>391</v>
      </c>
      <c r="G435" t="s">
        <v>799</v>
      </c>
      <c r="H435" t="s">
        <v>541</v>
      </c>
      <c r="I435" t="s">
        <v>800</v>
      </c>
      <c r="J435" t="s">
        <v>543</v>
      </c>
      <c r="K435">
        <v>31</v>
      </c>
      <c r="L435" t="s">
        <v>574</v>
      </c>
      <c r="M435" t="s">
        <v>805</v>
      </c>
      <c r="N435" t="s">
        <v>801</v>
      </c>
      <c r="O435" t="s">
        <v>802</v>
      </c>
      <c r="P435" t="s">
        <v>548</v>
      </c>
      <c r="Q435" t="s">
        <v>549</v>
      </c>
      <c r="R435" t="s">
        <v>554</v>
      </c>
      <c r="S435" t="s">
        <v>555</v>
      </c>
      <c r="T435" s="145">
        <v>0.33</v>
      </c>
      <c r="U435" t="s">
        <v>816</v>
      </c>
    </row>
    <row r="436" spans="1:21" x14ac:dyDescent="0.25">
      <c r="A436" t="s">
        <v>40</v>
      </c>
      <c r="B436" t="s">
        <v>636</v>
      </c>
      <c r="C436" t="s">
        <v>187</v>
      </c>
      <c r="D436" t="s">
        <v>538</v>
      </c>
      <c r="F436" t="s">
        <v>391</v>
      </c>
      <c r="G436" t="s">
        <v>799</v>
      </c>
      <c r="H436" t="s">
        <v>541</v>
      </c>
      <c r="I436" t="s">
        <v>800</v>
      </c>
      <c r="J436" t="s">
        <v>543</v>
      </c>
      <c r="K436">
        <v>31</v>
      </c>
      <c r="L436" t="s">
        <v>574</v>
      </c>
      <c r="M436" t="s">
        <v>805</v>
      </c>
      <c r="N436" t="s">
        <v>801</v>
      </c>
      <c r="O436" t="s">
        <v>802</v>
      </c>
      <c r="P436" t="s">
        <v>548</v>
      </c>
      <c r="Q436" t="s">
        <v>549</v>
      </c>
      <c r="R436" t="s">
        <v>556</v>
      </c>
      <c r="S436" t="s">
        <v>557</v>
      </c>
      <c r="T436" s="145">
        <v>0.496</v>
      </c>
      <c r="U436" t="s">
        <v>816</v>
      </c>
    </row>
    <row r="437" spans="1:21" x14ac:dyDescent="0.25">
      <c r="A437" t="s">
        <v>40</v>
      </c>
      <c r="B437" t="s">
        <v>636</v>
      </c>
      <c r="C437" t="s">
        <v>187</v>
      </c>
      <c r="D437" t="s">
        <v>538</v>
      </c>
      <c r="F437" t="s">
        <v>391</v>
      </c>
      <c r="G437" t="s">
        <v>799</v>
      </c>
      <c r="H437" t="s">
        <v>541</v>
      </c>
      <c r="I437" t="s">
        <v>800</v>
      </c>
      <c r="J437" t="s">
        <v>543</v>
      </c>
      <c r="K437">
        <v>31</v>
      </c>
      <c r="L437" t="s">
        <v>574</v>
      </c>
      <c r="M437" t="s">
        <v>805</v>
      </c>
      <c r="N437" t="s">
        <v>801</v>
      </c>
      <c r="O437" t="s">
        <v>802</v>
      </c>
      <c r="P437" t="s">
        <v>548</v>
      </c>
      <c r="Q437" t="s">
        <v>549</v>
      </c>
      <c r="R437" t="s">
        <v>558</v>
      </c>
      <c r="S437" t="s">
        <v>559</v>
      </c>
      <c r="T437" s="145">
        <v>0.28599999999999998</v>
      </c>
      <c r="U437" t="s">
        <v>816</v>
      </c>
    </row>
    <row r="438" spans="1:21" x14ac:dyDescent="0.25">
      <c r="A438" t="s">
        <v>40</v>
      </c>
      <c r="B438" t="s">
        <v>636</v>
      </c>
      <c r="C438" t="s">
        <v>187</v>
      </c>
      <c r="D438" t="s">
        <v>538</v>
      </c>
      <c r="F438" t="s">
        <v>391</v>
      </c>
      <c r="G438" t="s">
        <v>799</v>
      </c>
      <c r="H438" t="s">
        <v>541</v>
      </c>
      <c r="I438" t="s">
        <v>800</v>
      </c>
      <c r="J438" t="s">
        <v>543</v>
      </c>
      <c r="K438">
        <v>31</v>
      </c>
      <c r="L438" t="s">
        <v>574</v>
      </c>
      <c r="M438" t="s">
        <v>805</v>
      </c>
      <c r="N438" t="s">
        <v>801</v>
      </c>
      <c r="O438" t="s">
        <v>802</v>
      </c>
      <c r="P438" t="s">
        <v>548</v>
      </c>
      <c r="Q438" t="s">
        <v>549</v>
      </c>
      <c r="R438" t="s">
        <v>560</v>
      </c>
      <c r="S438" t="s">
        <v>561</v>
      </c>
      <c r="T438" s="145">
        <v>1.0900000000000001</v>
      </c>
      <c r="U438" t="s">
        <v>816</v>
      </c>
    </row>
    <row r="439" spans="1:21" x14ac:dyDescent="0.25">
      <c r="A439" t="s">
        <v>40</v>
      </c>
      <c r="B439" t="s">
        <v>636</v>
      </c>
      <c r="C439" t="s">
        <v>187</v>
      </c>
      <c r="D439" t="s">
        <v>538</v>
      </c>
      <c r="F439" t="s">
        <v>391</v>
      </c>
      <c r="G439" t="s">
        <v>799</v>
      </c>
      <c r="H439" t="s">
        <v>541</v>
      </c>
      <c r="I439" t="s">
        <v>800</v>
      </c>
      <c r="J439" t="s">
        <v>543</v>
      </c>
      <c r="K439">
        <v>31</v>
      </c>
      <c r="L439" t="s">
        <v>574</v>
      </c>
      <c r="M439" t="s">
        <v>805</v>
      </c>
      <c r="N439" t="s">
        <v>801</v>
      </c>
      <c r="O439" t="s">
        <v>802</v>
      </c>
      <c r="P439" t="s">
        <v>548</v>
      </c>
      <c r="Q439" t="s">
        <v>549</v>
      </c>
      <c r="R439" t="s">
        <v>562</v>
      </c>
      <c r="S439" t="s">
        <v>563</v>
      </c>
      <c r="T439" s="145">
        <v>2.5000000000000001E-2</v>
      </c>
      <c r="U439" t="s">
        <v>816</v>
      </c>
    </row>
    <row r="440" spans="1:21" x14ac:dyDescent="0.25">
      <c r="A440" t="s">
        <v>40</v>
      </c>
      <c r="B440" t="s">
        <v>636</v>
      </c>
      <c r="C440" t="s">
        <v>187</v>
      </c>
      <c r="D440" t="s">
        <v>538</v>
      </c>
      <c r="F440" t="s">
        <v>391</v>
      </c>
      <c r="G440" t="s">
        <v>799</v>
      </c>
      <c r="H440" t="s">
        <v>541</v>
      </c>
      <c r="I440" t="s">
        <v>800</v>
      </c>
      <c r="J440" t="s">
        <v>543</v>
      </c>
      <c r="K440">
        <v>31</v>
      </c>
      <c r="L440" t="s">
        <v>574</v>
      </c>
      <c r="M440" t="s">
        <v>805</v>
      </c>
      <c r="N440" t="s">
        <v>801</v>
      </c>
      <c r="O440" t="s">
        <v>802</v>
      </c>
      <c r="P440" t="s">
        <v>548</v>
      </c>
      <c r="Q440" t="s">
        <v>549</v>
      </c>
      <c r="R440" t="s">
        <v>564</v>
      </c>
      <c r="S440" t="s">
        <v>565</v>
      </c>
      <c r="T440" s="145">
        <v>1272</v>
      </c>
      <c r="U440" t="s">
        <v>816</v>
      </c>
    </row>
    <row r="441" spans="1:21" x14ac:dyDescent="0.25">
      <c r="A441" t="s">
        <v>40</v>
      </c>
      <c r="B441" t="s">
        <v>636</v>
      </c>
      <c r="C441" t="s">
        <v>187</v>
      </c>
      <c r="D441" t="s">
        <v>538</v>
      </c>
      <c r="F441" t="s">
        <v>391</v>
      </c>
      <c r="G441" t="s">
        <v>799</v>
      </c>
      <c r="H441" t="s">
        <v>541</v>
      </c>
      <c r="I441" t="s">
        <v>800</v>
      </c>
      <c r="J441" t="s">
        <v>543</v>
      </c>
      <c r="K441">
        <v>31</v>
      </c>
      <c r="L441" t="s">
        <v>574</v>
      </c>
      <c r="M441" t="s">
        <v>805</v>
      </c>
      <c r="N441" t="s">
        <v>801</v>
      </c>
      <c r="O441" t="s">
        <v>802</v>
      </c>
      <c r="P441" t="s">
        <v>548</v>
      </c>
      <c r="Q441" t="s">
        <v>549</v>
      </c>
      <c r="R441" t="s">
        <v>566</v>
      </c>
      <c r="S441" t="s">
        <v>567</v>
      </c>
      <c r="T441" s="145">
        <v>0.69899999999999995</v>
      </c>
      <c r="U441" t="s">
        <v>816</v>
      </c>
    </row>
    <row r="442" spans="1:21" x14ac:dyDescent="0.25">
      <c r="A442" t="s">
        <v>40</v>
      </c>
      <c r="B442" t="s">
        <v>636</v>
      </c>
      <c r="C442" t="s">
        <v>187</v>
      </c>
      <c r="D442" t="s">
        <v>538</v>
      </c>
      <c r="F442" t="s">
        <v>391</v>
      </c>
      <c r="G442" t="s">
        <v>799</v>
      </c>
      <c r="H442" t="s">
        <v>541</v>
      </c>
      <c r="I442" t="s">
        <v>800</v>
      </c>
      <c r="J442" t="s">
        <v>543</v>
      </c>
      <c r="K442">
        <v>31</v>
      </c>
      <c r="L442" t="s">
        <v>574</v>
      </c>
      <c r="M442" t="s">
        <v>805</v>
      </c>
      <c r="N442" t="s">
        <v>801</v>
      </c>
      <c r="O442" t="s">
        <v>802</v>
      </c>
      <c r="P442" t="s">
        <v>548</v>
      </c>
      <c r="Q442" t="s">
        <v>549</v>
      </c>
      <c r="R442" t="s">
        <v>568</v>
      </c>
      <c r="S442" t="s">
        <v>569</v>
      </c>
      <c r="T442" s="145">
        <v>1388</v>
      </c>
      <c r="U442" t="s">
        <v>816</v>
      </c>
    </row>
    <row r="443" spans="1:21" x14ac:dyDescent="0.25">
      <c r="A443" t="s">
        <v>40</v>
      </c>
      <c r="B443" t="s">
        <v>636</v>
      </c>
      <c r="C443" t="s">
        <v>187</v>
      </c>
      <c r="D443" t="s">
        <v>538</v>
      </c>
      <c r="F443" t="s">
        <v>391</v>
      </c>
      <c r="G443" t="s">
        <v>799</v>
      </c>
      <c r="H443" t="s">
        <v>541</v>
      </c>
      <c r="I443" t="s">
        <v>800</v>
      </c>
      <c r="J443" t="s">
        <v>543</v>
      </c>
      <c r="K443">
        <v>31</v>
      </c>
      <c r="L443" t="s">
        <v>574</v>
      </c>
      <c r="M443" t="s">
        <v>805</v>
      </c>
      <c r="N443" t="s">
        <v>801</v>
      </c>
      <c r="O443" t="s">
        <v>802</v>
      </c>
      <c r="P443" t="s">
        <v>548</v>
      </c>
      <c r="Q443" t="s">
        <v>549</v>
      </c>
      <c r="R443" t="s">
        <v>570</v>
      </c>
      <c r="S443" t="s">
        <v>571</v>
      </c>
      <c r="T443" s="145">
        <v>1.7999999999999999E-2</v>
      </c>
      <c r="U443" t="s">
        <v>816</v>
      </c>
    </row>
    <row r="444" spans="1:21" x14ac:dyDescent="0.25">
      <c r="A444" t="s">
        <v>40</v>
      </c>
      <c r="B444" t="s">
        <v>636</v>
      </c>
      <c r="C444" t="s">
        <v>187</v>
      </c>
      <c r="D444" t="s">
        <v>538</v>
      </c>
      <c r="F444" t="s">
        <v>391</v>
      </c>
      <c r="G444" t="s">
        <v>799</v>
      </c>
      <c r="H444" t="s">
        <v>541</v>
      </c>
      <c r="I444" t="s">
        <v>800</v>
      </c>
      <c r="J444" t="s">
        <v>543</v>
      </c>
      <c r="K444">
        <v>31</v>
      </c>
      <c r="L444" t="s">
        <v>574</v>
      </c>
      <c r="M444" t="s">
        <v>805</v>
      </c>
      <c r="N444" t="s">
        <v>801</v>
      </c>
      <c r="O444" t="s">
        <v>802</v>
      </c>
      <c r="P444" t="s">
        <v>548</v>
      </c>
      <c r="Q444" t="s">
        <v>549</v>
      </c>
      <c r="R444" t="s">
        <v>803</v>
      </c>
      <c r="S444" t="s">
        <v>804</v>
      </c>
      <c r="T444" s="145">
        <v>1.51</v>
      </c>
      <c r="U444" t="s">
        <v>816</v>
      </c>
    </row>
    <row r="445" spans="1:21" x14ac:dyDescent="0.25">
      <c r="A445" t="s">
        <v>40</v>
      </c>
      <c r="B445" t="s">
        <v>636</v>
      </c>
      <c r="C445" t="s">
        <v>187</v>
      </c>
      <c r="D445" t="s">
        <v>538</v>
      </c>
      <c r="F445" t="s">
        <v>391</v>
      </c>
      <c r="G445" t="s">
        <v>799</v>
      </c>
      <c r="H445" t="s">
        <v>541</v>
      </c>
      <c r="I445" t="s">
        <v>800</v>
      </c>
      <c r="J445" t="s">
        <v>543</v>
      </c>
      <c r="K445">
        <v>31</v>
      </c>
      <c r="L445" t="s">
        <v>576</v>
      </c>
      <c r="M445" t="s">
        <v>806</v>
      </c>
      <c r="N445" t="s">
        <v>801</v>
      </c>
      <c r="O445" t="s">
        <v>802</v>
      </c>
      <c r="P445" t="s">
        <v>548</v>
      </c>
      <c r="Q445" t="s">
        <v>549</v>
      </c>
      <c r="R445" t="s">
        <v>131</v>
      </c>
      <c r="S445" t="s">
        <v>550</v>
      </c>
      <c r="T445" s="145">
        <v>8.08</v>
      </c>
      <c r="U445" t="s">
        <v>816</v>
      </c>
    </row>
    <row r="446" spans="1:21" x14ac:dyDescent="0.25">
      <c r="A446" t="s">
        <v>40</v>
      </c>
      <c r="B446" t="s">
        <v>636</v>
      </c>
      <c r="C446" t="s">
        <v>187</v>
      </c>
      <c r="D446" t="s">
        <v>538</v>
      </c>
      <c r="F446" t="s">
        <v>391</v>
      </c>
      <c r="G446" t="s">
        <v>799</v>
      </c>
      <c r="H446" t="s">
        <v>541</v>
      </c>
      <c r="I446" t="s">
        <v>800</v>
      </c>
      <c r="J446" t="s">
        <v>543</v>
      </c>
      <c r="K446">
        <v>31</v>
      </c>
      <c r="L446" t="s">
        <v>576</v>
      </c>
      <c r="M446" t="s">
        <v>806</v>
      </c>
      <c r="N446" t="s">
        <v>801</v>
      </c>
      <c r="O446" t="s">
        <v>802</v>
      </c>
      <c r="P446" t="s">
        <v>548</v>
      </c>
      <c r="Q446" t="s">
        <v>549</v>
      </c>
      <c r="R446" t="s">
        <v>552</v>
      </c>
      <c r="S446" t="s">
        <v>553</v>
      </c>
      <c r="U446" t="s">
        <v>816</v>
      </c>
    </row>
    <row r="447" spans="1:21" x14ac:dyDescent="0.25">
      <c r="A447" t="s">
        <v>40</v>
      </c>
      <c r="B447" t="s">
        <v>636</v>
      </c>
      <c r="C447" t="s">
        <v>187</v>
      </c>
      <c r="D447" t="s">
        <v>538</v>
      </c>
      <c r="F447" t="s">
        <v>391</v>
      </c>
      <c r="G447" t="s">
        <v>799</v>
      </c>
      <c r="H447" t="s">
        <v>541</v>
      </c>
      <c r="I447" t="s">
        <v>800</v>
      </c>
      <c r="J447" t="s">
        <v>543</v>
      </c>
      <c r="K447">
        <v>31</v>
      </c>
      <c r="L447" t="s">
        <v>576</v>
      </c>
      <c r="M447" t="s">
        <v>806</v>
      </c>
      <c r="N447" t="s">
        <v>801</v>
      </c>
      <c r="O447" t="s">
        <v>802</v>
      </c>
      <c r="P447" t="s">
        <v>548</v>
      </c>
      <c r="Q447" t="s">
        <v>549</v>
      </c>
      <c r="R447" t="s">
        <v>554</v>
      </c>
      <c r="S447" t="s">
        <v>555</v>
      </c>
      <c r="T447" s="145">
        <v>0.432</v>
      </c>
      <c r="U447" t="s">
        <v>816</v>
      </c>
    </row>
    <row r="448" spans="1:21" x14ac:dyDescent="0.25">
      <c r="A448" t="s">
        <v>40</v>
      </c>
      <c r="B448" t="s">
        <v>636</v>
      </c>
      <c r="C448" t="s">
        <v>187</v>
      </c>
      <c r="D448" t="s">
        <v>538</v>
      </c>
      <c r="F448" t="s">
        <v>391</v>
      </c>
      <c r="G448" t="s">
        <v>799</v>
      </c>
      <c r="H448" t="s">
        <v>541</v>
      </c>
      <c r="I448" t="s">
        <v>800</v>
      </c>
      <c r="J448" t="s">
        <v>543</v>
      </c>
      <c r="K448">
        <v>31</v>
      </c>
      <c r="L448" t="s">
        <v>576</v>
      </c>
      <c r="M448" t="s">
        <v>806</v>
      </c>
      <c r="N448" t="s">
        <v>801</v>
      </c>
      <c r="O448" t="s">
        <v>802</v>
      </c>
      <c r="P448" t="s">
        <v>548</v>
      </c>
      <c r="Q448" t="s">
        <v>549</v>
      </c>
      <c r="R448" t="s">
        <v>556</v>
      </c>
      <c r="S448" t="s">
        <v>557</v>
      </c>
      <c r="T448" s="145">
        <v>0.38800000000000001</v>
      </c>
      <c r="U448" t="s">
        <v>816</v>
      </c>
    </row>
    <row r="449" spans="1:21" x14ac:dyDescent="0.25">
      <c r="A449" t="s">
        <v>40</v>
      </c>
      <c r="B449" t="s">
        <v>636</v>
      </c>
      <c r="C449" t="s">
        <v>187</v>
      </c>
      <c r="D449" t="s">
        <v>538</v>
      </c>
      <c r="F449" t="s">
        <v>391</v>
      </c>
      <c r="G449" t="s">
        <v>799</v>
      </c>
      <c r="H449" t="s">
        <v>541</v>
      </c>
      <c r="I449" t="s">
        <v>800</v>
      </c>
      <c r="J449" t="s">
        <v>543</v>
      </c>
      <c r="K449">
        <v>31</v>
      </c>
      <c r="L449" t="s">
        <v>576</v>
      </c>
      <c r="M449" t="s">
        <v>806</v>
      </c>
      <c r="N449" t="s">
        <v>801</v>
      </c>
      <c r="O449" t="s">
        <v>802</v>
      </c>
      <c r="P449" t="s">
        <v>548</v>
      </c>
      <c r="Q449" t="s">
        <v>549</v>
      </c>
      <c r="R449" t="s">
        <v>558</v>
      </c>
      <c r="S449" t="s">
        <v>559</v>
      </c>
      <c r="T449" s="145">
        <v>1336</v>
      </c>
      <c r="U449" t="s">
        <v>816</v>
      </c>
    </row>
    <row r="450" spans="1:21" x14ac:dyDescent="0.25">
      <c r="A450" t="s">
        <v>40</v>
      </c>
      <c r="B450" t="s">
        <v>636</v>
      </c>
      <c r="C450" t="s">
        <v>187</v>
      </c>
      <c r="D450" t="s">
        <v>538</v>
      </c>
      <c r="F450" t="s">
        <v>391</v>
      </c>
      <c r="G450" t="s">
        <v>799</v>
      </c>
      <c r="H450" t="s">
        <v>541</v>
      </c>
      <c r="I450" t="s">
        <v>800</v>
      </c>
      <c r="J450" t="s">
        <v>543</v>
      </c>
      <c r="K450">
        <v>31</v>
      </c>
      <c r="L450" t="s">
        <v>576</v>
      </c>
      <c r="M450" t="s">
        <v>806</v>
      </c>
      <c r="N450" t="s">
        <v>801</v>
      </c>
      <c r="O450" t="s">
        <v>802</v>
      </c>
      <c r="P450" t="s">
        <v>548</v>
      </c>
      <c r="Q450" t="s">
        <v>549</v>
      </c>
      <c r="R450" t="s">
        <v>560</v>
      </c>
      <c r="S450" t="s">
        <v>561</v>
      </c>
      <c r="T450" s="145">
        <v>2332</v>
      </c>
      <c r="U450" t="s">
        <v>816</v>
      </c>
    </row>
    <row r="451" spans="1:21" x14ac:dyDescent="0.25">
      <c r="A451" t="s">
        <v>40</v>
      </c>
      <c r="B451" t="s">
        <v>636</v>
      </c>
      <c r="C451" t="s">
        <v>187</v>
      </c>
      <c r="D451" t="s">
        <v>538</v>
      </c>
      <c r="F451" t="s">
        <v>391</v>
      </c>
      <c r="G451" t="s">
        <v>799</v>
      </c>
      <c r="H451" t="s">
        <v>541</v>
      </c>
      <c r="I451" t="s">
        <v>800</v>
      </c>
      <c r="J451" t="s">
        <v>543</v>
      </c>
      <c r="K451">
        <v>31</v>
      </c>
      <c r="L451" t="s">
        <v>576</v>
      </c>
      <c r="M451" t="s">
        <v>806</v>
      </c>
      <c r="N451" t="s">
        <v>801</v>
      </c>
      <c r="O451" t="s">
        <v>802</v>
      </c>
      <c r="P451" t="s">
        <v>548</v>
      </c>
      <c r="Q451" t="s">
        <v>549</v>
      </c>
      <c r="R451" t="s">
        <v>562</v>
      </c>
      <c r="S451" t="s">
        <v>563</v>
      </c>
      <c r="T451" s="145">
        <v>3.7999999999999999E-2</v>
      </c>
      <c r="U451" t="s">
        <v>816</v>
      </c>
    </row>
    <row r="452" spans="1:21" x14ac:dyDescent="0.25">
      <c r="A452" t="s">
        <v>40</v>
      </c>
      <c r="B452" t="s">
        <v>636</v>
      </c>
      <c r="C452" t="s">
        <v>187</v>
      </c>
      <c r="D452" t="s">
        <v>538</v>
      </c>
      <c r="F452" t="s">
        <v>391</v>
      </c>
      <c r="G452" t="s">
        <v>799</v>
      </c>
      <c r="H452" t="s">
        <v>541</v>
      </c>
      <c r="I452" t="s">
        <v>800</v>
      </c>
      <c r="J452" t="s">
        <v>543</v>
      </c>
      <c r="K452">
        <v>31</v>
      </c>
      <c r="L452" t="s">
        <v>576</v>
      </c>
      <c r="M452" t="s">
        <v>806</v>
      </c>
      <c r="N452" t="s">
        <v>801</v>
      </c>
      <c r="O452" t="s">
        <v>802</v>
      </c>
      <c r="P452" t="s">
        <v>548</v>
      </c>
      <c r="Q452" t="s">
        <v>549</v>
      </c>
      <c r="R452" t="s">
        <v>564</v>
      </c>
      <c r="S452" t="s">
        <v>565</v>
      </c>
      <c r="T452" s="145">
        <v>5.8000000000000003E-2</v>
      </c>
      <c r="U452" t="s">
        <v>816</v>
      </c>
    </row>
    <row r="453" spans="1:21" x14ac:dyDescent="0.25">
      <c r="A453" t="s">
        <v>40</v>
      </c>
      <c r="B453" t="s">
        <v>636</v>
      </c>
      <c r="C453" t="s">
        <v>187</v>
      </c>
      <c r="D453" t="s">
        <v>538</v>
      </c>
      <c r="F453" t="s">
        <v>391</v>
      </c>
      <c r="G453" t="s">
        <v>799</v>
      </c>
      <c r="H453" t="s">
        <v>541</v>
      </c>
      <c r="I453" t="s">
        <v>800</v>
      </c>
      <c r="J453" t="s">
        <v>543</v>
      </c>
      <c r="K453">
        <v>31</v>
      </c>
      <c r="L453" t="s">
        <v>576</v>
      </c>
      <c r="M453" t="s">
        <v>806</v>
      </c>
      <c r="N453" t="s">
        <v>801</v>
      </c>
      <c r="O453" t="s">
        <v>802</v>
      </c>
      <c r="P453" t="s">
        <v>548</v>
      </c>
      <c r="Q453" t="s">
        <v>549</v>
      </c>
      <c r="R453" t="s">
        <v>566</v>
      </c>
      <c r="S453" t="s">
        <v>567</v>
      </c>
      <c r="T453" s="145">
        <v>0.14799999999999999</v>
      </c>
      <c r="U453" t="s">
        <v>816</v>
      </c>
    </row>
    <row r="454" spans="1:21" x14ac:dyDescent="0.25">
      <c r="A454" t="s">
        <v>40</v>
      </c>
      <c r="B454" t="s">
        <v>636</v>
      </c>
      <c r="C454" t="s">
        <v>187</v>
      </c>
      <c r="D454" t="s">
        <v>538</v>
      </c>
      <c r="F454" t="s">
        <v>391</v>
      </c>
      <c r="G454" t="s">
        <v>799</v>
      </c>
      <c r="H454" t="s">
        <v>541</v>
      </c>
      <c r="I454" t="s">
        <v>800</v>
      </c>
      <c r="J454" t="s">
        <v>543</v>
      </c>
      <c r="K454">
        <v>31</v>
      </c>
      <c r="L454" t="s">
        <v>576</v>
      </c>
      <c r="M454" t="s">
        <v>806</v>
      </c>
      <c r="N454" t="s">
        <v>801</v>
      </c>
      <c r="O454" t="s">
        <v>802</v>
      </c>
      <c r="P454" t="s">
        <v>548</v>
      </c>
      <c r="Q454" t="s">
        <v>549</v>
      </c>
      <c r="R454" t="s">
        <v>568</v>
      </c>
      <c r="S454" t="s">
        <v>569</v>
      </c>
      <c r="T454" s="145">
        <v>1519</v>
      </c>
      <c r="U454" t="s">
        <v>816</v>
      </c>
    </row>
    <row r="455" spans="1:21" x14ac:dyDescent="0.25">
      <c r="A455" t="s">
        <v>40</v>
      </c>
      <c r="B455" t="s">
        <v>636</v>
      </c>
      <c r="C455" t="s">
        <v>187</v>
      </c>
      <c r="D455" t="s">
        <v>538</v>
      </c>
      <c r="F455" t="s">
        <v>391</v>
      </c>
      <c r="G455" t="s">
        <v>799</v>
      </c>
      <c r="H455" t="s">
        <v>541</v>
      </c>
      <c r="I455" t="s">
        <v>800</v>
      </c>
      <c r="J455" t="s">
        <v>543</v>
      </c>
      <c r="K455">
        <v>31</v>
      </c>
      <c r="L455" t="s">
        <v>576</v>
      </c>
      <c r="M455" t="s">
        <v>806</v>
      </c>
      <c r="N455" t="s">
        <v>801</v>
      </c>
      <c r="O455" t="s">
        <v>802</v>
      </c>
      <c r="P455" t="s">
        <v>548</v>
      </c>
      <c r="Q455" t="s">
        <v>549</v>
      </c>
      <c r="R455" t="s">
        <v>570</v>
      </c>
      <c r="S455" t="s">
        <v>571</v>
      </c>
      <c r="U455" t="s">
        <v>816</v>
      </c>
    </row>
    <row r="456" spans="1:21" x14ac:dyDescent="0.25">
      <c r="A456" t="s">
        <v>40</v>
      </c>
      <c r="B456" t="s">
        <v>636</v>
      </c>
      <c r="C456" t="s">
        <v>187</v>
      </c>
      <c r="D456" t="s">
        <v>538</v>
      </c>
      <c r="F456" t="s">
        <v>391</v>
      </c>
      <c r="G456" t="s">
        <v>799</v>
      </c>
      <c r="H456" t="s">
        <v>541</v>
      </c>
      <c r="I456" t="s">
        <v>800</v>
      </c>
      <c r="J456" t="s">
        <v>543</v>
      </c>
      <c r="K456">
        <v>31</v>
      </c>
      <c r="L456" t="s">
        <v>576</v>
      </c>
      <c r="M456" t="s">
        <v>806</v>
      </c>
      <c r="N456" t="s">
        <v>801</v>
      </c>
      <c r="O456" t="s">
        <v>802</v>
      </c>
      <c r="P456" t="s">
        <v>548</v>
      </c>
      <c r="Q456" t="s">
        <v>549</v>
      </c>
      <c r="R456" t="s">
        <v>803</v>
      </c>
      <c r="S456" t="s">
        <v>804</v>
      </c>
      <c r="T456" s="145">
        <v>1829</v>
      </c>
      <c r="U456" t="s">
        <v>816</v>
      </c>
    </row>
    <row r="457" spans="1:21" x14ac:dyDescent="0.25">
      <c r="A457" t="s">
        <v>40</v>
      </c>
      <c r="B457" t="s">
        <v>636</v>
      </c>
      <c r="C457" t="s">
        <v>807</v>
      </c>
      <c r="D457" t="s">
        <v>808</v>
      </c>
      <c r="F457" t="s">
        <v>391</v>
      </c>
      <c r="G457" t="s">
        <v>799</v>
      </c>
      <c r="H457" t="s">
        <v>541</v>
      </c>
      <c r="I457" t="s">
        <v>800</v>
      </c>
      <c r="J457" t="s">
        <v>809</v>
      </c>
      <c r="K457" t="s">
        <v>799</v>
      </c>
      <c r="L457" t="s">
        <v>544</v>
      </c>
      <c r="M457" t="s">
        <v>799</v>
      </c>
      <c r="N457" t="s">
        <v>801</v>
      </c>
      <c r="O457" t="s">
        <v>802</v>
      </c>
      <c r="P457" t="s">
        <v>548</v>
      </c>
      <c r="Q457" t="s">
        <v>549</v>
      </c>
      <c r="R457" t="s">
        <v>131</v>
      </c>
      <c r="S457" t="s">
        <v>550</v>
      </c>
      <c r="T457" s="145">
        <v>12017</v>
      </c>
      <c r="U457" t="s">
        <v>816</v>
      </c>
    </row>
    <row r="458" spans="1:21" x14ac:dyDescent="0.25">
      <c r="A458" t="s">
        <v>40</v>
      </c>
      <c r="B458" t="s">
        <v>636</v>
      </c>
      <c r="C458" t="s">
        <v>807</v>
      </c>
      <c r="D458" t="s">
        <v>808</v>
      </c>
      <c r="F458" t="s">
        <v>391</v>
      </c>
      <c r="G458" t="s">
        <v>799</v>
      </c>
      <c r="H458" t="s">
        <v>541</v>
      </c>
      <c r="I458" t="s">
        <v>800</v>
      </c>
      <c r="J458" t="s">
        <v>809</v>
      </c>
      <c r="K458" t="s">
        <v>799</v>
      </c>
      <c r="L458" t="s">
        <v>544</v>
      </c>
      <c r="M458" t="s">
        <v>799</v>
      </c>
      <c r="N458" t="s">
        <v>801</v>
      </c>
      <c r="O458" t="s">
        <v>802</v>
      </c>
      <c r="P458" t="s">
        <v>548</v>
      </c>
      <c r="Q458" t="s">
        <v>549</v>
      </c>
      <c r="R458" t="s">
        <v>552</v>
      </c>
      <c r="S458" t="s">
        <v>553</v>
      </c>
      <c r="T458" s="145">
        <v>0.313</v>
      </c>
      <c r="U458" t="s">
        <v>816</v>
      </c>
    </row>
    <row r="459" spans="1:21" x14ac:dyDescent="0.25">
      <c r="A459" t="s">
        <v>40</v>
      </c>
      <c r="B459" t="s">
        <v>636</v>
      </c>
      <c r="C459" t="s">
        <v>807</v>
      </c>
      <c r="D459" t="s">
        <v>808</v>
      </c>
      <c r="F459" t="s">
        <v>391</v>
      </c>
      <c r="G459" t="s">
        <v>799</v>
      </c>
      <c r="H459" t="s">
        <v>541</v>
      </c>
      <c r="I459" t="s">
        <v>800</v>
      </c>
      <c r="J459" t="s">
        <v>809</v>
      </c>
      <c r="K459" t="s">
        <v>799</v>
      </c>
      <c r="L459" t="s">
        <v>544</v>
      </c>
      <c r="M459" t="s">
        <v>799</v>
      </c>
      <c r="N459" t="s">
        <v>801</v>
      </c>
      <c r="O459" t="s">
        <v>802</v>
      </c>
      <c r="P459" t="s">
        <v>548</v>
      </c>
      <c r="Q459" t="s">
        <v>549</v>
      </c>
      <c r="R459" t="s">
        <v>554</v>
      </c>
      <c r="S459" t="s">
        <v>555</v>
      </c>
      <c r="T459" s="145">
        <v>1107</v>
      </c>
      <c r="U459" t="s">
        <v>816</v>
      </c>
    </row>
    <row r="460" spans="1:21" x14ac:dyDescent="0.25">
      <c r="A460" t="s">
        <v>40</v>
      </c>
      <c r="B460" t="s">
        <v>636</v>
      </c>
      <c r="C460" t="s">
        <v>807</v>
      </c>
      <c r="D460" t="s">
        <v>808</v>
      </c>
      <c r="F460" t="s">
        <v>391</v>
      </c>
      <c r="G460" t="s">
        <v>799</v>
      </c>
      <c r="H460" t="s">
        <v>541</v>
      </c>
      <c r="I460" t="s">
        <v>800</v>
      </c>
      <c r="J460" t="s">
        <v>809</v>
      </c>
      <c r="K460" t="s">
        <v>799</v>
      </c>
      <c r="L460" t="s">
        <v>544</v>
      </c>
      <c r="M460" t="s">
        <v>799</v>
      </c>
      <c r="N460" t="s">
        <v>801</v>
      </c>
      <c r="O460" t="s">
        <v>802</v>
      </c>
      <c r="P460" t="s">
        <v>548</v>
      </c>
      <c r="Q460" t="s">
        <v>549</v>
      </c>
      <c r="R460" t="s">
        <v>556</v>
      </c>
      <c r="S460" t="s">
        <v>557</v>
      </c>
      <c r="T460" s="145">
        <v>1295</v>
      </c>
      <c r="U460" t="s">
        <v>816</v>
      </c>
    </row>
    <row r="461" spans="1:21" x14ac:dyDescent="0.25">
      <c r="A461" t="s">
        <v>40</v>
      </c>
      <c r="B461" t="s">
        <v>636</v>
      </c>
      <c r="C461" t="s">
        <v>807</v>
      </c>
      <c r="D461" t="s">
        <v>808</v>
      </c>
      <c r="F461" t="s">
        <v>391</v>
      </c>
      <c r="G461" t="s">
        <v>799</v>
      </c>
      <c r="H461" t="s">
        <v>541</v>
      </c>
      <c r="I461" t="s">
        <v>800</v>
      </c>
      <c r="J461" t="s">
        <v>809</v>
      </c>
      <c r="K461" t="s">
        <v>799</v>
      </c>
      <c r="L461" t="s">
        <v>544</v>
      </c>
      <c r="M461" t="s">
        <v>799</v>
      </c>
      <c r="N461" t="s">
        <v>801</v>
      </c>
      <c r="O461" t="s">
        <v>802</v>
      </c>
      <c r="P461" t="s">
        <v>548</v>
      </c>
      <c r="Q461" t="s">
        <v>549</v>
      </c>
      <c r="R461" t="s">
        <v>558</v>
      </c>
      <c r="S461" t="s">
        <v>559</v>
      </c>
      <c r="T461" s="145">
        <v>1632</v>
      </c>
      <c r="U461" t="s">
        <v>816</v>
      </c>
    </row>
    <row r="462" spans="1:21" x14ac:dyDescent="0.25">
      <c r="A462" t="s">
        <v>40</v>
      </c>
      <c r="B462" t="s">
        <v>636</v>
      </c>
      <c r="C462" t="s">
        <v>807</v>
      </c>
      <c r="D462" t="s">
        <v>808</v>
      </c>
      <c r="F462" t="s">
        <v>391</v>
      </c>
      <c r="G462" t="s">
        <v>799</v>
      </c>
      <c r="H462" t="s">
        <v>541</v>
      </c>
      <c r="I462" t="s">
        <v>800</v>
      </c>
      <c r="J462" t="s">
        <v>809</v>
      </c>
      <c r="K462" t="s">
        <v>799</v>
      </c>
      <c r="L462" t="s">
        <v>544</v>
      </c>
      <c r="M462" t="s">
        <v>799</v>
      </c>
      <c r="N462" t="s">
        <v>801</v>
      </c>
      <c r="O462" t="s">
        <v>802</v>
      </c>
      <c r="P462" t="s">
        <v>548</v>
      </c>
      <c r="Q462" t="s">
        <v>549</v>
      </c>
      <c r="R462" t="s">
        <v>560</v>
      </c>
      <c r="S462" t="s">
        <v>561</v>
      </c>
      <c r="T462" s="145">
        <v>2227</v>
      </c>
      <c r="U462" t="s">
        <v>816</v>
      </c>
    </row>
    <row r="463" spans="1:21" x14ac:dyDescent="0.25">
      <c r="A463" t="s">
        <v>40</v>
      </c>
      <c r="B463" t="s">
        <v>636</v>
      </c>
      <c r="C463" t="s">
        <v>807</v>
      </c>
      <c r="D463" t="s">
        <v>808</v>
      </c>
      <c r="F463" t="s">
        <v>391</v>
      </c>
      <c r="G463" t="s">
        <v>799</v>
      </c>
      <c r="H463" t="s">
        <v>541</v>
      </c>
      <c r="I463" t="s">
        <v>800</v>
      </c>
      <c r="J463" t="s">
        <v>809</v>
      </c>
      <c r="K463" t="s">
        <v>799</v>
      </c>
      <c r="L463" t="s">
        <v>544</v>
      </c>
      <c r="M463" t="s">
        <v>799</v>
      </c>
      <c r="N463" t="s">
        <v>801</v>
      </c>
      <c r="O463" t="s">
        <v>802</v>
      </c>
      <c r="P463" t="s">
        <v>548</v>
      </c>
      <c r="Q463" t="s">
        <v>549</v>
      </c>
      <c r="R463" t="s">
        <v>562</v>
      </c>
      <c r="S463" t="s">
        <v>563</v>
      </c>
      <c r="T463" s="145">
        <v>3.7999999999999999E-2</v>
      </c>
      <c r="U463" t="s">
        <v>816</v>
      </c>
    </row>
    <row r="464" spans="1:21" x14ac:dyDescent="0.25">
      <c r="A464" t="s">
        <v>40</v>
      </c>
      <c r="B464" t="s">
        <v>636</v>
      </c>
      <c r="C464" t="s">
        <v>807</v>
      </c>
      <c r="D464" t="s">
        <v>808</v>
      </c>
      <c r="F464" t="s">
        <v>391</v>
      </c>
      <c r="G464" t="s">
        <v>799</v>
      </c>
      <c r="H464" t="s">
        <v>541</v>
      </c>
      <c r="I464" t="s">
        <v>800</v>
      </c>
      <c r="J464" t="s">
        <v>809</v>
      </c>
      <c r="K464" t="s">
        <v>799</v>
      </c>
      <c r="L464" t="s">
        <v>544</v>
      </c>
      <c r="M464" t="s">
        <v>799</v>
      </c>
      <c r="N464" t="s">
        <v>801</v>
      </c>
      <c r="O464" t="s">
        <v>802</v>
      </c>
      <c r="P464" t="s">
        <v>548</v>
      </c>
      <c r="Q464" t="s">
        <v>549</v>
      </c>
      <c r="R464" t="s">
        <v>564</v>
      </c>
      <c r="S464" t="s">
        <v>565</v>
      </c>
      <c r="T464" s="145">
        <v>1066</v>
      </c>
      <c r="U464" t="s">
        <v>816</v>
      </c>
    </row>
    <row r="465" spans="1:21" x14ac:dyDescent="0.25">
      <c r="A465" t="s">
        <v>40</v>
      </c>
      <c r="B465" t="s">
        <v>636</v>
      </c>
      <c r="C465" t="s">
        <v>807</v>
      </c>
      <c r="D465" t="s">
        <v>808</v>
      </c>
      <c r="F465" t="s">
        <v>391</v>
      </c>
      <c r="G465" t="s">
        <v>799</v>
      </c>
      <c r="H465" t="s">
        <v>541</v>
      </c>
      <c r="I465" t="s">
        <v>800</v>
      </c>
      <c r="J465" t="s">
        <v>809</v>
      </c>
      <c r="K465" t="s">
        <v>799</v>
      </c>
      <c r="L465" t="s">
        <v>544</v>
      </c>
      <c r="M465" t="s">
        <v>799</v>
      </c>
      <c r="N465" t="s">
        <v>801</v>
      </c>
      <c r="O465" t="s">
        <v>802</v>
      </c>
      <c r="P465" t="s">
        <v>548</v>
      </c>
      <c r="Q465" t="s">
        <v>549</v>
      </c>
      <c r="R465" t="s">
        <v>566</v>
      </c>
      <c r="S465" t="s">
        <v>567</v>
      </c>
      <c r="T465" s="145">
        <v>0.44</v>
      </c>
      <c r="U465" t="s">
        <v>816</v>
      </c>
    </row>
    <row r="466" spans="1:21" x14ac:dyDescent="0.25">
      <c r="A466" t="s">
        <v>40</v>
      </c>
      <c r="B466" t="s">
        <v>636</v>
      </c>
      <c r="C466" t="s">
        <v>807</v>
      </c>
      <c r="D466" t="s">
        <v>808</v>
      </c>
      <c r="F466" t="s">
        <v>391</v>
      </c>
      <c r="G466" t="s">
        <v>799</v>
      </c>
      <c r="H466" t="s">
        <v>541</v>
      </c>
      <c r="I466" t="s">
        <v>800</v>
      </c>
      <c r="J466" t="s">
        <v>809</v>
      </c>
      <c r="K466" t="s">
        <v>799</v>
      </c>
      <c r="L466" t="s">
        <v>544</v>
      </c>
      <c r="M466" t="s">
        <v>799</v>
      </c>
      <c r="N466" t="s">
        <v>801</v>
      </c>
      <c r="O466" t="s">
        <v>802</v>
      </c>
      <c r="P466" t="s">
        <v>548</v>
      </c>
      <c r="Q466" t="s">
        <v>549</v>
      </c>
      <c r="R466" t="s">
        <v>568</v>
      </c>
      <c r="S466" t="s">
        <v>569</v>
      </c>
      <c r="T466" s="145">
        <v>2867</v>
      </c>
      <c r="U466" t="s">
        <v>816</v>
      </c>
    </row>
    <row r="467" spans="1:21" x14ac:dyDescent="0.25">
      <c r="A467" t="s">
        <v>40</v>
      </c>
      <c r="B467" t="s">
        <v>636</v>
      </c>
      <c r="C467" t="s">
        <v>807</v>
      </c>
      <c r="D467" t="s">
        <v>808</v>
      </c>
      <c r="F467" t="s">
        <v>391</v>
      </c>
      <c r="G467" t="s">
        <v>799</v>
      </c>
      <c r="H467" t="s">
        <v>541</v>
      </c>
      <c r="I467" t="s">
        <v>800</v>
      </c>
      <c r="J467" t="s">
        <v>809</v>
      </c>
      <c r="K467" t="s">
        <v>799</v>
      </c>
      <c r="L467" t="s">
        <v>544</v>
      </c>
      <c r="M467" t="s">
        <v>799</v>
      </c>
      <c r="N467" t="s">
        <v>801</v>
      </c>
      <c r="O467" t="s">
        <v>802</v>
      </c>
      <c r="P467" t="s">
        <v>548</v>
      </c>
      <c r="Q467" t="s">
        <v>549</v>
      </c>
      <c r="R467" t="s">
        <v>570</v>
      </c>
      <c r="S467" t="s">
        <v>571</v>
      </c>
      <c r="T467" s="145">
        <v>5.6000000000000001E-2</v>
      </c>
      <c r="U467" t="s">
        <v>816</v>
      </c>
    </row>
    <row r="468" spans="1:21" x14ac:dyDescent="0.25">
      <c r="A468" t="s">
        <v>40</v>
      </c>
      <c r="B468" t="s">
        <v>636</v>
      </c>
      <c r="C468" t="s">
        <v>807</v>
      </c>
      <c r="D468" t="s">
        <v>808</v>
      </c>
      <c r="F468" t="s">
        <v>391</v>
      </c>
      <c r="G468" t="s">
        <v>799</v>
      </c>
      <c r="H468" t="s">
        <v>541</v>
      </c>
      <c r="I468" t="s">
        <v>800</v>
      </c>
      <c r="J468" t="s">
        <v>809</v>
      </c>
      <c r="K468" t="s">
        <v>799</v>
      </c>
      <c r="L468" t="s">
        <v>544</v>
      </c>
      <c r="M468" t="s">
        <v>799</v>
      </c>
      <c r="N468" t="s">
        <v>801</v>
      </c>
      <c r="O468" t="s">
        <v>802</v>
      </c>
      <c r="P468" t="s">
        <v>548</v>
      </c>
      <c r="Q468" t="s">
        <v>549</v>
      </c>
      <c r="R468" t="s">
        <v>803</v>
      </c>
      <c r="S468" t="s">
        <v>804</v>
      </c>
      <c r="T468" s="145">
        <v>0.97799999999999998</v>
      </c>
      <c r="U468" t="s">
        <v>816</v>
      </c>
    </row>
    <row r="469" spans="1:21" x14ac:dyDescent="0.25">
      <c r="A469" t="s">
        <v>40</v>
      </c>
      <c r="B469" t="s">
        <v>636</v>
      </c>
      <c r="C469" t="s">
        <v>807</v>
      </c>
      <c r="D469" t="s">
        <v>808</v>
      </c>
      <c r="F469" t="s">
        <v>391</v>
      </c>
      <c r="G469" t="s">
        <v>799</v>
      </c>
      <c r="H469" t="s">
        <v>541</v>
      </c>
      <c r="I469" t="s">
        <v>800</v>
      </c>
      <c r="J469" t="s">
        <v>809</v>
      </c>
      <c r="K469" t="s">
        <v>799</v>
      </c>
      <c r="L469" t="s">
        <v>574</v>
      </c>
      <c r="M469" t="s">
        <v>805</v>
      </c>
      <c r="N469" t="s">
        <v>801</v>
      </c>
      <c r="O469" t="s">
        <v>802</v>
      </c>
      <c r="P469" t="s">
        <v>548</v>
      </c>
      <c r="Q469" t="s">
        <v>549</v>
      </c>
      <c r="R469" t="s">
        <v>131</v>
      </c>
      <c r="S469" t="s">
        <v>550</v>
      </c>
      <c r="T469" s="145">
        <v>5.21</v>
      </c>
      <c r="U469" t="s">
        <v>816</v>
      </c>
    </row>
    <row r="470" spans="1:21" x14ac:dyDescent="0.25">
      <c r="A470" t="s">
        <v>40</v>
      </c>
      <c r="B470" t="s">
        <v>636</v>
      </c>
      <c r="C470" t="s">
        <v>807</v>
      </c>
      <c r="D470" t="s">
        <v>808</v>
      </c>
      <c r="F470" t="s">
        <v>391</v>
      </c>
      <c r="G470" t="s">
        <v>799</v>
      </c>
      <c r="H470" t="s">
        <v>541</v>
      </c>
      <c r="I470" t="s">
        <v>800</v>
      </c>
      <c r="J470" t="s">
        <v>809</v>
      </c>
      <c r="K470" t="s">
        <v>799</v>
      </c>
      <c r="L470" t="s">
        <v>574</v>
      </c>
      <c r="M470" t="s">
        <v>805</v>
      </c>
      <c r="N470" t="s">
        <v>801</v>
      </c>
      <c r="O470" t="s">
        <v>802</v>
      </c>
      <c r="P470" t="s">
        <v>548</v>
      </c>
      <c r="Q470" t="s">
        <v>549</v>
      </c>
      <c r="R470" t="s">
        <v>552</v>
      </c>
      <c r="S470" t="s">
        <v>553</v>
      </c>
      <c r="T470" s="145">
        <v>0.23300000000000001</v>
      </c>
      <c r="U470" t="s">
        <v>816</v>
      </c>
    </row>
    <row r="471" spans="1:21" x14ac:dyDescent="0.25">
      <c r="A471" t="s">
        <v>40</v>
      </c>
      <c r="B471" t="s">
        <v>636</v>
      </c>
      <c r="C471" t="s">
        <v>807</v>
      </c>
      <c r="D471" t="s">
        <v>808</v>
      </c>
      <c r="F471" t="s">
        <v>391</v>
      </c>
      <c r="G471" t="s">
        <v>799</v>
      </c>
      <c r="H471" t="s">
        <v>541</v>
      </c>
      <c r="I471" t="s">
        <v>800</v>
      </c>
      <c r="J471" t="s">
        <v>809</v>
      </c>
      <c r="K471" t="s">
        <v>799</v>
      </c>
      <c r="L471" t="s">
        <v>574</v>
      </c>
      <c r="M471" t="s">
        <v>805</v>
      </c>
      <c r="N471" t="s">
        <v>801</v>
      </c>
      <c r="O471" t="s">
        <v>802</v>
      </c>
      <c r="P471" t="s">
        <v>548</v>
      </c>
      <c r="Q471" t="s">
        <v>549</v>
      </c>
      <c r="R471" t="s">
        <v>554</v>
      </c>
      <c r="S471" t="s">
        <v>555</v>
      </c>
      <c r="T471" s="145">
        <v>0.4</v>
      </c>
      <c r="U471" t="s">
        <v>816</v>
      </c>
    </row>
    <row r="472" spans="1:21" x14ac:dyDescent="0.25">
      <c r="A472" t="s">
        <v>40</v>
      </c>
      <c r="B472" t="s">
        <v>636</v>
      </c>
      <c r="C472" t="s">
        <v>807</v>
      </c>
      <c r="D472" t="s">
        <v>808</v>
      </c>
      <c r="F472" t="s">
        <v>391</v>
      </c>
      <c r="G472" t="s">
        <v>799</v>
      </c>
      <c r="H472" t="s">
        <v>541</v>
      </c>
      <c r="I472" t="s">
        <v>800</v>
      </c>
      <c r="J472" t="s">
        <v>809</v>
      </c>
      <c r="K472" t="s">
        <v>799</v>
      </c>
      <c r="L472" t="s">
        <v>574</v>
      </c>
      <c r="M472" t="s">
        <v>805</v>
      </c>
      <c r="N472" t="s">
        <v>801</v>
      </c>
      <c r="O472" t="s">
        <v>802</v>
      </c>
      <c r="P472" t="s">
        <v>548</v>
      </c>
      <c r="Q472" t="s">
        <v>549</v>
      </c>
      <c r="R472" t="s">
        <v>556</v>
      </c>
      <c r="S472" t="s">
        <v>557</v>
      </c>
      <c r="T472" s="145">
        <v>0.626</v>
      </c>
      <c r="U472" t="s">
        <v>816</v>
      </c>
    </row>
    <row r="473" spans="1:21" x14ac:dyDescent="0.25">
      <c r="A473" t="s">
        <v>40</v>
      </c>
      <c r="B473" t="s">
        <v>636</v>
      </c>
      <c r="C473" t="s">
        <v>807</v>
      </c>
      <c r="D473" t="s">
        <v>808</v>
      </c>
      <c r="F473" t="s">
        <v>391</v>
      </c>
      <c r="G473" t="s">
        <v>799</v>
      </c>
      <c r="H473" t="s">
        <v>541</v>
      </c>
      <c r="I473" t="s">
        <v>800</v>
      </c>
      <c r="J473" t="s">
        <v>809</v>
      </c>
      <c r="K473" t="s">
        <v>799</v>
      </c>
      <c r="L473" t="s">
        <v>574</v>
      </c>
      <c r="M473" t="s">
        <v>805</v>
      </c>
      <c r="N473" t="s">
        <v>801</v>
      </c>
      <c r="O473" t="s">
        <v>802</v>
      </c>
      <c r="P473" t="s">
        <v>548</v>
      </c>
      <c r="Q473" t="s">
        <v>549</v>
      </c>
      <c r="R473" t="s">
        <v>558</v>
      </c>
      <c r="S473" t="s">
        <v>559</v>
      </c>
      <c r="T473" s="145">
        <v>0.30399999999999999</v>
      </c>
      <c r="U473" t="s">
        <v>816</v>
      </c>
    </row>
    <row r="474" spans="1:21" x14ac:dyDescent="0.25">
      <c r="A474" t="s">
        <v>40</v>
      </c>
      <c r="B474" t="s">
        <v>636</v>
      </c>
      <c r="C474" t="s">
        <v>807</v>
      </c>
      <c r="D474" t="s">
        <v>808</v>
      </c>
      <c r="F474" t="s">
        <v>391</v>
      </c>
      <c r="G474" t="s">
        <v>799</v>
      </c>
      <c r="H474" t="s">
        <v>541</v>
      </c>
      <c r="I474" t="s">
        <v>800</v>
      </c>
      <c r="J474" t="s">
        <v>809</v>
      </c>
      <c r="K474" t="s">
        <v>799</v>
      </c>
      <c r="L474" t="s">
        <v>574</v>
      </c>
      <c r="M474" t="s">
        <v>805</v>
      </c>
      <c r="N474" t="s">
        <v>801</v>
      </c>
      <c r="O474" t="s">
        <v>802</v>
      </c>
      <c r="P474" t="s">
        <v>548</v>
      </c>
      <c r="Q474" t="s">
        <v>549</v>
      </c>
      <c r="R474" t="s">
        <v>560</v>
      </c>
      <c r="S474" t="s">
        <v>561</v>
      </c>
      <c r="T474" s="145">
        <v>0.80400000000000005</v>
      </c>
      <c r="U474" t="s">
        <v>816</v>
      </c>
    </row>
    <row r="475" spans="1:21" x14ac:dyDescent="0.25">
      <c r="A475" t="s">
        <v>40</v>
      </c>
      <c r="B475" t="s">
        <v>636</v>
      </c>
      <c r="C475" t="s">
        <v>807</v>
      </c>
      <c r="D475" t="s">
        <v>808</v>
      </c>
      <c r="F475" t="s">
        <v>391</v>
      </c>
      <c r="G475" t="s">
        <v>799</v>
      </c>
      <c r="H475" t="s">
        <v>541</v>
      </c>
      <c r="I475" t="s">
        <v>800</v>
      </c>
      <c r="J475" t="s">
        <v>809</v>
      </c>
      <c r="K475" t="s">
        <v>799</v>
      </c>
      <c r="L475" t="s">
        <v>574</v>
      </c>
      <c r="M475" t="s">
        <v>805</v>
      </c>
      <c r="N475" t="s">
        <v>801</v>
      </c>
      <c r="O475" t="s">
        <v>802</v>
      </c>
      <c r="P475" t="s">
        <v>548</v>
      </c>
      <c r="Q475" t="s">
        <v>549</v>
      </c>
      <c r="R475" t="s">
        <v>562</v>
      </c>
      <c r="S475" t="s">
        <v>563</v>
      </c>
      <c r="T475" s="145">
        <v>3.5999999999999997E-2</v>
      </c>
      <c r="U475" t="s">
        <v>816</v>
      </c>
    </row>
    <row r="476" spans="1:21" x14ac:dyDescent="0.25">
      <c r="A476" t="s">
        <v>40</v>
      </c>
      <c r="B476" t="s">
        <v>636</v>
      </c>
      <c r="C476" t="s">
        <v>807</v>
      </c>
      <c r="D476" t="s">
        <v>808</v>
      </c>
      <c r="F476" t="s">
        <v>391</v>
      </c>
      <c r="G476" t="s">
        <v>799</v>
      </c>
      <c r="H476" t="s">
        <v>541</v>
      </c>
      <c r="I476" t="s">
        <v>800</v>
      </c>
      <c r="J476" t="s">
        <v>809</v>
      </c>
      <c r="K476" t="s">
        <v>799</v>
      </c>
      <c r="L476" t="s">
        <v>574</v>
      </c>
      <c r="M476" t="s">
        <v>805</v>
      </c>
      <c r="N476" t="s">
        <v>801</v>
      </c>
      <c r="O476" t="s">
        <v>802</v>
      </c>
      <c r="P476" t="s">
        <v>548</v>
      </c>
      <c r="Q476" t="s">
        <v>549</v>
      </c>
      <c r="R476" t="s">
        <v>564</v>
      </c>
      <c r="S476" t="s">
        <v>565</v>
      </c>
      <c r="T476" s="145">
        <v>0.94799999999999995</v>
      </c>
      <c r="U476" t="s">
        <v>816</v>
      </c>
    </row>
    <row r="477" spans="1:21" x14ac:dyDescent="0.25">
      <c r="A477" t="s">
        <v>40</v>
      </c>
      <c r="B477" t="s">
        <v>636</v>
      </c>
      <c r="C477" t="s">
        <v>807</v>
      </c>
      <c r="D477" t="s">
        <v>808</v>
      </c>
      <c r="F477" t="s">
        <v>391</v>
      </c>
      <c r="G477" t="s">
        <v>799</v>
      </c>
      <c r="H477" t="s">
        <v>541</v>
      </c>
      <c r="I477" t="s">
        <v>800</v>
      </c>
      <c r="J477" t="s">
        <v>809</v>
      </c>
      <c r="K477" t="s">
        <v>799</v>
      </c>
      <c r="L477" t="s">
        <v>574</v>
      </c>
      <c r="M477" t="s">
        <v>805</v>
      </c>
      <c r="N477" t="s">
        <v>801</v>
      </c>
      <c r="O477" t="s">
        <v>802</v>
      </c>
      <c r="P477" t="s">
        <v>548</v>
      </c>
      <c r="Q477" t="s">
        <v>549</v>
      </c>
      <c r="R477" t="s">
        <v>566</v>
      </c>
      <c r="S477" t="s">
        <v>567</v>
      </c>
      <c r="T477" s="145">
        <v>0.33400000000000002</v>
      </c>
      <c r="U477" t="s">
        <v>816</v>
      </c>
    </row>
    <row r="478" spans="1:21" x14ac:dyDescent="0.25">
      <c r="A478" t="s">
        <v>40</v>
      </c>
      <c r="B478" t="s">
        <v>636</v>
      </c>
      <c r="C478" t="s">
        <v>807</v>
      </c>
      <c r="D478" t="s">
        <v>808</v>
      </c>
      <c r="F478" t="s">
        <v>391</v>
      </c>
      <c r="G478" t="s">
        <v>799</v>
      </c>
      <c r="H478" t="s">
        <v>541</v>
      </c>
      <c r="I478" t="s">
        <v>800</v>
      </c>
      <c r="J478" t="s">
        <v>809</v>
      </c>
      <c r="K478" t="s">
        <v>799</v>
      </c>
      <c r="L478" t="s">
        <v>574</v>
      </c>
      <c r="M478" t="s">
        <v>805</v>
      </c>
      <c r="N478" t="s">
        <v>801</v>
      </c>
      <c r="O478" t="s">
        <v>802</v>
      </c>
      <c r="P478" t="s">
        <v>548</v>
      </c>
      <c r="Q478" t="s">
        <v>549</v>
      </c>
      <c r="R478" t="s">
        <v>568</v>
      </c>
      <c r="S478" t="s">
        <v>569</v>
      </c>
      <c r="T478" s="145">
        <v>1092</v>
      </c>
      <c r="U478" t="s">
        <v>816</v>
      </c>
    </row>
    <row r="479" spans="1:21" x14ac:dyDescent="0.25">
      <c r="A479" t="s">
        <v>40</v>
      </c>
      <c r="B479" t="s">
        <v>636</v>
      </c>
      <c r="C479" t="s">
        <v>807</v>
      </c>
      <c r="D479" t="s">
        <v>808</v>
      </c>
      <c r="F479" t="s">
        <v>391</v>
      </c>
      <c r="G479" t="s">
        <v>799</v>
      </c>
      <c r="H479" t="s">
        <v>541</v>
      </c>
      <c r="I479" t="s">
        <v>800</v>
      </c>
      <c r="J479" t="s">
        <v>809</v>
      </c>
      <c r="K479" t="s">
        <v>799</v>
      </c>
      <c r="L479" t="s">
        <v>574</v>
      </c>
      <c r="M479" t="s">
        <v>805</v>
      </c>
      <c r="N479" t="s">
        <v>801</v>
      </c>
      <c r="O479" t="s">
        <v>802</v>
      </c>
      <c r="P479" t="s">
        <v>548</v>
      </c>
      <c r="Q479" t="s">
        <v>549</v>
      </c>
      <c r="R479" t="s">
        <v>570</v>
      </c>
      <c r="S479" t="s">
        <v>571</v>
      </c>
      <c r="T479" s="145">
        <v>5.0999999999999997E-2</v>
      </c>
      <c r="U479" t="s">
        <v>816</v>
      </c>
    </row>
    <row r="480" spans="1:21" x14ac:dyDescent="0.25">
      <c r="A480" t="s">
        <v>40</v>
      </c>
      <c r="B480" t="s">
        <v>636</v>
      </c>
      <c r="C480" t="s">
        <v>807</v>
      </c>
      <c r="D480" t="s">
        <v>808</v>
      </c>
      <c r="F480" t="s">
        <v>391</v>
      </c>
      <c r="G480" t="s">
        <v>799</v>
      </c>
      <c r="H480" t="s">
        <v>541</v>
      </c>
      <c r="I480" t="s">
        <v>800</v>
      </c>
      <c r="J480" t="s">
        <v>809</v>
      </c>
      <c r="K480" t="s">
        <v>799</v>
      </c>
      <c r="L480" t="s">
        <v>574</v>
      </c>
      <c r="M480" t="s">
        <v>805</v>
      </c>
      <c r="N480" t="s">
        <v>801</v>
      </c>
      <c r="O480" t="s">
        <v>802</v>
      </c>
      <c r="P480" t="s">
        <v>548</v>
      </c>
      <c r="Q480" t="s">
        <v>549</v>
      </c>
      <c r="R480" t="s">
        <v>803</v>
      </c>
      <c r="S480" t="s">
        <v>804</v>
      </c>
      <c r="T480" s="145">
        <v>0.38300000000000001</v>
      </c>
      <c r="U480" t="s">
        <v>816</v>
      </c>
    </row>
    <row r="481" spans="1:23" x14ac:dyDescent="0.25">
      <c r="A481" t="s">
        <v>40</v>
      </c>
      <c r="B481" t="s">
        <v>636</v>
      </c>
      <c r="C481" t="s">
        <v>807</v>
      </c>
      <c r="D481" t="s">
        <v>808</v>
      </c>
      <c r="F481" t="s">
        <v>391</v>
      </c>
      <c r="G481" t="s">
        <v>799</v>
      </c>
      <c r="H481" t="s">
        <v>541</v>
      </c>
      <c r="I481" t="s">
        <v>800</v>
      </c>
      <c r="J481" t="s">
        <v>809</v>
      </c>
      <c r="K481" t="s">
        <v>799</v>
      </c>
      <c r="L481" t="s">
        <v>576</v>
      </c>
      <c r="M481" t="s">
        <v>806</v>
      </c>
      <c r="N481" t="s">
        <v>801</v>
      </c>
      <c r="O481" t="s">
        <v>802</v>
      </c>
      <c r="P481" t="s">
        <v>548</v>
      </c>
      <c r="Q481" t="s">
        <v>549</v>
      </c>
      <c r="R481" t="s">
        <v>131</v>
      </c>
      <c r="S481" t="s">
        <v>550</v>
      </c>
      <c r="T481" s="145">
        <v>6808</v>
      </c>
      <c r="U481" t="s">
        <v>816</v>
      </c>
    </row>
    <row r="482" spans="1:23" x14ac:dyDescent="0.25">
      <c r="A482" t="s">
        <v>40</v>
      </c>
      <c r="B482" t="s">
        <v>636</v>
      </c>
      <c r="C482" t="s">
        <v>807</v>
      </c>
      <c r="D482" t="s">
        <v>808</v>
      </c>
      <c r="F482" t="s">
        <v>391</v>
      </c>
      <c r="G482" t="s">
        <v>799</v>
      </c>
      <c r="H482" t="s">
        <v>541</v>
      </c>
      <c r="I482" t="s">
        <v>800</v>
      </c>
      <c r="J482" t="s">
        <v>809</v>
      </c>
      <c r="K482" t="s">
        <v>799</v>
      </c>
      <c r="L482" t="s">
        <v>576</v>
      </c>
      <c r="M482" t="s">
        <v>806</v>
      </c>
      <c r="N482" t="s">
        <v>801</v>
      </c>
      <c r="O482" t="s">
        <v>802</v>
      </c>
      <c r="P482" t="s">
        <v>548</v>
      </c>
      <c r="Q482" t="s">
        <v>549</v>
      </c>
      <c r="R482" t="s">
        <v>552</v>
      </c>
      <c r="S482" t="s">
        <v>553</v>
      </c>
      <c r="T482" s="145">
        <v>0.08</v>
      </c>
      <c r="U482" t="s">
        <v>816</v>
      </c>
    </row>
    <row r="483" spans="1:23" x14ac:dyDescent="0.25">
      <c r="A483" t="s">
        <v>40</v>
      </c>
      <c r="B483" t="s">
        <v>636</v>
      </c>
      <c r="C483" t="s">
        <v>807</v>
      </c>
      <c r="D483" t="s">
        <v>808</v>
      </c>
      <c r="F483" t="s">
        <v>391</v>
      </c>
      <c r="G483" t="s">
        <v>799</v>
      </c>
      <c r="H483" t="s">
        <v>541</v>
      </c>
      <c r="I483" t="s">
        <v>800</v>
      </c>
      <c r="J483" t="s">
        <v>809</v>
      </c>
      <c r="K483" t="s">
        <v>799</v>
      </c>
      <c r="L483" t="s">
        <v>576</v>
      </c>
      <c r="M483" t="s">
        <v>806</v>
      </c>
      <c r="N483" t="s">
        <v>801</v>
      </c>
      <c r="O483" t="s">
        <v>802</v>
      </c>
      <c r="P483" t="s">
        <v>548</v>
      </c>
      <c r="Q483" t="s">
        <v>549</v>
      </c>
      <c r="R483" t="s">
        <v>554</v>
      </c>
      <c r="S483" t="s">
        <v>555</v>
      </c>
      <c r="T483" s="145">
        <v>0.70699999999999996</v>
      </c>
      <c r="U483" t="s">
        <v>816</v>
      </c>
    </row>
    <row r="484" spans="1:23" x14ac:dyDescent="0.25">
      <c r="A484" t="s">
        <v>40</v>
      </c>
      <c r="B484" t="s">
        <v>636</v>
      </c>
      <c r="C484" t="s">
        <v>807</v>
      </c>
      <c r="D484" t="s">
        <v>808</v>
      </c>
      <c r="F484" t="s">
        <v>391</v>
      </c>
      <c r="G484" t="s">
        <v>799</v>
      </c>
      <c r="H484" t="s">
        <v>541</v>
      </c>
      <c r="I484" t="s">
        <v>800</v>
      </c>
      <c r="J484" t="s">
        <v>809</v>
      </c>
      <c r="K484" t="s">
        <v>799</v>
      </c>
      <c r="L484" t="s">
        <v>576</v>
      </c>
      <c r="M484" t="s">
        <v>806</v>
      </c>
      <c r="N484" t="s">
        <v>801</v>
      </c>
      <c r="O484" t="s">
        <v>802</v>
      </c>
      <c r="P484" t="s">
        <v>548</v>
      </c>
      <c r="Q484" t="s">
        <v>549</v>
      </c>
      <c r="R484" t="s">
        <v>556</v>
      </c>
      <c r="S484" t="s">
        <v>557</v>
      </c>
      <c r="T484" s="145">
        <v>0.66900000000000004</v>
      </c>
      <c r="U484" t="s">
        <v>816</v>
      </c>
    </row>
    <row r="485" spans="1:23" x14ac:dyDescent="0.25">
      <c r="A485" t="s">
        <v>40</v>
      </c>
      <c r="B485" t="s">
        <v>636</v>
      </c>
      <c r="C485" t="s">
        <v>807</v>
      </c>
      <c r="D485" t="s">
        <v>808</v>
      </c>
      <c r="F485" t="s">
        <v>391</v>
      </c>
      <c r="G485" t="s">
        <v>799</v>
      </c>
      <c r="H485" t="s">
        <v>541</v>
      </c>
      <c r="I485" t="s">
        <v>800</v>
      </c>
      <c r="J485" t="s">
        <v>809</v>
      </c>
      <c r="K485" t="s">
        <v>799</v>
      </c>
      <c r="L485" t="s">
        <v>576</v>
      </c>
      <c r="M485" t="s">
        <v>806</v>
      </c>
      <c r="N485" t="s">
        <v>801</v>
      </c>
      <c r="O485" t="s">
        <v>802</v>
      </c>
      <c r="P485" t="s">
        <v>548</v>
      </c>
      <c r="Q485" t="s">
        <v>549</v>
      </c>
      <c r="R485" t="s">
        <v>558</v>
      </c>
      <c r="S485" t="s">
        <v>559</v>
      </c>
      <c r="T485" s="145">
        <v>1328</v>
      </c>
      <c r="U485" t="s">
        <v>816</v>
      </c>
    </row>
    <row r="486" spans="1:23" x14ac:dyDescent="0.25">
      <c r="A486" t="s">
        <v>40</v>
      </c>
      <c r="B486" t="s">
        <v>636</v>
      </c>
      <c r="C486" t="s">
        <v>807</v>
      </c>
      <c r="D486" t="s">
        <v>808</v>
      </c>
      <c r="F486" t="s">
        <v>391</v>
      </c>
      <c r="G486" t="s">
        <v>799</v>
      </c>
      <c r="H486" t="s">
        <v>541</v>
      </c>
      <c r="I486" t="s">
        <v>800</v>
      </c>
      <c r="J486" t="s">
        <v>809</v>
      </c>
      <c r="K486" t="s">
        <v>799</v>
      </c>
      <c r="L486" t="s">
        <v>576</v>
      </c>
      <c r="M486" t="s">
        <v>806</v>
      </c>
      <c r="N486" t="s">
        <v>801</v>
      </c>
      <c r="O486" t="s">
        <v>802</v>
      </c>
      <c r="P486" t="s">
        <v>548</v>
      </c>
      <c r="Q486" t="s">
        <v>549</v>
      </c>
      <c r="R486" t="s">
        <v>560</v>
      </c>
      <c r="S486" t="s">
        <v>561</v>
      </c>
      <c r="T486" s="145">
        <v>1423</v>
      </c>
      <c r="U486" t="s">
        <v>816</v>
      </c>
    </row>
    <row r="487" spans="1:23" x14ac:dyDescent="0.25">
      <c r="A487" t="s">
        <v>40</v>
      </c>
      <c r="B487" t="s">
        <v>636</v>
      </c>
      <c r="C487" t="s">
        <v>807</v>
      </c>
      <c r="D487" t="s">
        <v>808</v>
      </c>
      <c r="F487" t="s">
        <v>391</v>
      </c>
      <c r="G487" t="s">
        <v>799</v>
      </c>
      <c r="H487" t="s">
        <v>541</v>
      </c>
      <c r="I487" t="s">
        <v>800</v>
      </c>
      <c r="J487" t="s">
        <v>809</v>
      </c>
      <c r="K487" t="s">
        <v>799</v>
      </c>
      <c r="L487" t="s">
        <v>576</v>
      </c>
      <c r="M487" t="s">
        <v>806</v>
      </c>
      <c r="N487" t="s">
        <v>801</v>
      </c>
      <c r="O487" t="s">
        <v>802</v>
      </c>
      <c r="P487" t="s">
        <v>548</v>
      </c>
      <c r="Q487" t="s">
        <v>549</v>
      </c>
      <c r="R487" t="s">
        <v>562</v>
      </c>
      <c r="S487" t="s">
        <v>563</v>
      </c>
      <c r="T487" s="145">
        <v>2E-3</v>
      </c>
      <c r="U487" t="s">
        <v>816</v>
      </c>
    </row>
    <row r="488" spans="1:23" x14ac:dyDescent="0.25">
      <c r="A488" t="s">
        <v>40</v>
      </c>
      <c r="B488" t="s">
        <v>636</v>
      </c>
      <c r="C488" t="s">
        <v>807</v>
      </c>
      <c r="D488" t="s">
        <v>808</v>
      </c>
      <c r="F488" t="s">
        <v>391</v>
      </c>
      <c r="G488" t="s">
        <v>799</v>
      </c>
      <c r="H488" t="s">
        <v>541</v>
      </c>
      <c r="I488" t="s">
        <v>800</v>
      </c>
      <c r="J488" t="s">
        <v>809</v>
      </c>
      <c r="K488" t="s">
        <v>799</v>
      </c>
      <c r="L488" t="s">
        <v>576</v>
      </c>
      <c r="M488" t="s">
        <v>806</v>
      </c>
      <c r="N488" t="s">
        <v>801</v>
      </c>
      <c r="O488" t="s">
        <v>802</v>
      </c>
      <c r="P488" t="s">
        <v>548</v>
      </c>
      <c r="Q488" t="s">
        <v>549</v>
      </c>
      <c r="R488" t="s">
        <v>564</v>
      </c>
      <c r="S488" t="s">
        <v>565</v>
      </c>
      <c r="T488" s="145">
        <v>0.11799999999999999</v>
      </c>
      <c r="U488" t="s">
        <v>816</v>
      </c>
    </row>
    <row r="489" spans="1:23" x14ac:dyDescent="0.25">
      <c r="A489" t="s">
        <v>40</v>
      </c>
      <c r="B489" t="s">
        <v>636</v>
      </c>
      <c r="C489" t="s">
        <v>807</v>
      </c>
      <c r="D489" t="s">
        <v>808</v>
      </c>
      <c r="F489" t="s">
        <v>391</v>
      </c>
      <c r="G489" t="s">
        <v>799</v>
      </c>
      <c r="H489" t="s">
        <v>541</v>
      </c>
      <c r="I489" t="s">
        <v>800</v>
      </c>
      <c r="J489" t="s">
        <v>809</v>
      </c>
      <c r="K489" t="s">
        <v>799</v>
      </c>
      <c r="L489" t="s">
        <v>576</v>
      </c>
      <c r="M489" t="s">
        <v>806</v>
      </c>
      <c r="N489" t="s">
        <v>801</v>
      </c>
      <c r="O489" t="s">
        <v>802</v>
      </c>
      <c r="P489" t="s">
        <v>548</v>
      </c>
      <c r="Q489" t="s">
        <v>549</v>
      </c>
      <c r="R489" t="s">
        <v>566</v>
      </c>
      <c r="S489" t="s">
        <v>567</v>
      </c>
      <c r="T489" s="145">
        <v>0.106</v>
      </c>
      <c r="U489" t="s">
        <v>816</v>
      </c>
    </row>
    <row r="490" spans="1:23" x14ac:dyDescent="0.25">
      <c r="A490" t="s">
        <v>40</v>
      </c>
      <c r="B490" t="s">
        <v>636</v>
      </c>
      <c r="C490" t="s">
        <v>807</v>
      </c>
      <c r="D490" t="s">
        <v>808</v>
      </c>
      <c r="F490" t="s">
        <v>391</v>
      </c>
      <c r="G490" t="s">
        <v>799</v>
      </c>
      <c r="H490" t="s">
        <v>541</v>
      </c>
      <c r="I490" t="s">
        <v>800</v>
      </c>
      <c r="J490" t="s">
        <v>809</v>
      </c>
      <c r="K490" t="s">
        <v>799</v>
      </c>
      <c r="L490" t="s">
        <v>576</v>
      </c>
      <c r="M490" t="s">
        <v>806</v>
      </c>
      <c r="N490" t="s">
        <v>801</v>
      </c>
      <c r="O490" t="s">
        <v>802</v>
      </c>
      <c r="P490" t="s">
        <v>548</v>
      </c>
      <c r="Q490" t="s">
        <v>549</v>
      </c>
      <c r="R490" t="s">
        <v>568</v>
      </c>
      <c r="S490" t="s">
        <v>569</v>
      </c>
      <c r="T490" s="145">
        <v>1775</v>
      </c>
      <c r="U490" t="s">
        <v>816</v>
      </c>
    </row>
    <row r="491" spans="1:23" x14ac:dyDescent="0.25">
      <c r="A491" t="s">
        <v>40</v>
      </c>
      <c r="B491" t="s">
        <v>636</v>
      </c>
      <c r="C491" t="s">
        <v>807</v>
      </c>
      <c r="D491" t="s">
        <v>808</v>
      </c>
      <c r="F491" t="s">
        <v>391</v>
      </c>
      <c r="G491" t="s">
        <v>799</v>
      </c>
      <c r="H491" t="s">
        <v>541</v>
      </c>
      <c r="I491" t="s">
        <v>800</v>
      </c>
      <c r="J491" t="s">
        <v>809</v>
      </c>
      <c r="K491" t="s">
        <v>799</v>
      </c>
      <c r="L491" t="s">
        <v>576</v>
      </c>
      <c r="M491" t="s">
        <v>806</v>
      </c>
      <c r="N491" t="s">
        <v>801</v>
      </c>
      <c r="O491" t="s">
        <v>802</v>
      </c>
      <c r="P491" t="s">
        <v>548</v>
      </c>
      <c r="Q491" t="s">
        <v>549</v>
      </c>
      <c r="R491" t="s">
        <v>570</v>
      </c>
      <c r="S491" t="s">
        <v>571</v>
      </c>
      <c r="T491" s="145">
        <v>5.0000000000000001E-3</v>
      </c>
      <c r="U491" t="s">
        <v>816</v>
      </c>
    </row>
    <row r="492" spans="1:23" x14ac:dyDescent="0.25">
      <c r="A492" t="s">
        <v>40</v>
      </c>
      <c r="B492" t="s">
        <v>636</v>
      </c>
      <c r="C492" t="s">
        <v>807</v>
      </c>
      <c r="D492" t="s">
        <v>808</v>
      </c>
      <c r="F492" t="s">
        <v>391</v>
      </c>
      <c r="G492" t="s">
        <v>799</v>
      </c>
      <c r="H492" t="s">
        <v>541</v>
      </c>
      <c r="I492" t="s">
        <v>800</v>
      </c>
      <c r="J492" t="s">
        <v>809</v>
      </c>
      <c r="K492" t="s">
        <v>799</v>
      </c>
      <c r="L492" t="s">
        <v>576</v>
      </c>
      <c r="M492" t="s">
        <v>806</v>
      </c>
      <c r="N492" t="s">
        <v>801</v>
      </c>
      <c r="O492" t="s">
        <v>802</v>
      </c>
      <c r="P492" t="s">
        <v>548</v>
      </c>
      <c r="Q492" t="s">
        <v>549</v>
      </c>
      <c r="R492" t="s">
        <v>803</v>
      </c>
      <c r="S492" t="s">
        <v>804</v>
      </c>
      <c r="T492" s="145">
        <v>0.59499999999999997</v>
      </c>
      <c r="U492" t="s">
        <v>816</v>
      </c>
    </row>
    <row r="493" spans="1:23" s="49" customFormat="1" x14ac:dyDescent="0.25">
      <c r="A493" s="49" t="s">
        <v>116</v>
      </c>
      <c r="B493" s="49" t="s">
        <v>638</v>
      </c>
      <c r="C493" s="49" t="s">
        <v>187</v>
      </c>
      <c r="D493" s="49" t="s">
        <v>538</v>
      </c>
      <c r="F493" s="49" t="s">
        <v>391</v>
      </c>
      <c r="G493" s="49" t="s">
        <v>799</v>
      </c>
      <c r="H493" s="49" t="s">
        <v>541</v>
      </c>
      <c r="I493" s="49" t="s">
        <v>800</v>
      </c>
      <c r="J493" s="49" t="s">
        <v>543</v>
      </c>
      <c r="K493" s="49">
        <v>31</v>
      </c>
      <c r="L493" s="49" t="s">
        <v>544</v>
      </c>
      <c r="M493" s="49" t="s">
        <v>799</v>
      </c>
      <c r="N493" s="49" t="s">
        <v>801</v>
      </c>
      <c r="O493" s="49" t="s">
        <v>802</v>
      </c>
      <c r="P493" s="49" t="s">
        <v>548</v>
      </c>
      <c r="Q493" s="49" t="s">
        <v>549</v>
      </c>
      <c r="R493" s="49" t="s">
        <v>131</v>
      </c>
      <c r="S493" s="49" t="s">
        <v>550</v>
      </c>
      <c r="T493" s="146">
        <v>276</v>
      </c>
      <c r="U493" s="49" t="s">
        <v>639</v>
      </c>
      <c r="V493" s="49" t="s">
        <v>858</v>
      </c>
      <c r="W493" s="138">
        <f>('ILO unemployment 2007'!T494+'ILO unemployment 2007'!T495+'ILO unemployment 2007'!T496)*( 1 + ('ILO unemployment 2007'!T504+ 'ILO unemployment 2007'!T505)/('ILO unemployment 2007'!T493-'ILO unemployment 2007'!T504-'ILO unemployment 2007'!T505))</f>
        <v>41.333333333333329</v>
      </c>
    </row>
    <row r="494" spans="1:23" s="49" customFormat="1" x14ac:dyDescent="0.25">
      <c r="A494" s="49" t="s">
        <v>116</v>
      </c>
      <c r="B494" s="49" t="s">
        <v>638</v>
      </c>
      <c r="C494" s="49" t="s">
        <v>187</v>
      </c>
      <c r="D494" s="49" t="s">
        <v>538</v>
      </c>
      <c r="F494" s="49" t="s">
        <v>391</v>
      </c>
      <c r="G494" s="49" t="s">
        <v>799</v>
      </c>
      <c r="H494" s="49" t="s">
        <v>541</v>
      </c>
      <c r="I494" s="49" t="s">
        <v>800</v>
      </c>
      <c r="J494" s="49" t="s">
        <v>543</v>
      </c>
      <c r="K494" s="49">
        <v>31</v>
      </c>
      <c r="L494" s="49" t="s">
        <v>544</v>
      </c>
      <c r="M494" s="49" t="s">
        <v>799</v>
      </c>
      <c r="N494" s="49" t="s">
        <v>801</v>
      </c>
      <c r="O494" s="49" t="s">
        <v>802</v>
      </c>
      <c r="P494" s="49" t="s">
        <v>548</v>
      </c>
      <c r="Q494" s="49" t="s">
        <v>549</v>
      </c>
      <c r="R494" s="49" t="s">
        <v>552</v>
      </c>
      <c r="S494" s="49" t="s">
        <v>553</v>
      </c>
      <c r="T494" s="146">
        <v>4</v>
      </c>
      <c r="U494" s="49" t="s">
        <v>639</v>
      </c>
      <c r="V494" s="49" t="s">
        <v>859</v>
      </c>
      <c r="W494" s="138">
        <f>('ILO unemployment 2007'!T497+'ILO unemployment 2007'!T498+'ILO unemployment 2007'!T499+'ILO unemployment 2007'!T500+'ILO unemployment 2007'!T501+'ILO unemployment 2007'!T502+'ILO unemployment 2007'!T503)*( 1 + ('ILO unemployment 2007'!T504+ 'ILO unemployment 2007'!T505)/('ILO unemployment 2007'!T493-'ILO unemployment 2007'!T504-'ILO unemployment 2007'!T505))</f>
        <v>234.66666666666666</v>
      </c>
    </row>
    <row r="495" spans="1:23" s="49" customFormat="1" x14ac:dyDescent="0.25">
      <c r="A495" s="49" t="s">
        <v>116</v>
      </c>
      <c r="B495" s="49" t="s">
        <v>638</v>
      </c>
      <c r="C495" s="49" t="s">
        <v>187</v>
      </c>
      <c r="D495" s="49" t="s">
        <v>538</v>
      </c>
      <c r="F495" s="49" t="s">
        <v>391</v>
      </c>
      <c r="G495" s="49" t="s">
        <v>799</v>
      </c>
      <c r="H495" s="49" t="s">
        <v>541</v>
      </c>
      <c r="I495" s="49" t="s">
        <v>800</v>
      </c>
      <c r="J495" s="49" t="s">
        <v>543</v>
      </c>
      <c r="K495" s="49">
        <v>31</v>
      </c>
      <c r="L495" s="49" t="s">
        <v>544</v>
      </c>
      <c r="M495" s="49" t="s">
        <v>799</v>
      </c>
      <c r="N495" s="49" t="s">
        <v>801</v>
      </c>
      <c r="O495" s="49" t="s">
        <v>802</v>
      </c>
      <c r="P495" s="49" t="s">
        <v>548</v>
      </c>
      <c r="Q495" s="49" t="s">
        <v>549</v>
      </c>
      <c r="R495" s="49" t="s">
        <v>554</v>
      </c>
      <c r="S495" s="49" t="s">
        <v>555</v>
      </c>
      <c r="T495" s="146">
        <v>6</v>
      </c>
      <c r="U495" s="49" t="s">
        <v>639</v>
      </c>
      <c r="V495" s="49" t="s">
        <v>862</v>
      </c>
      <c r="W495" s="138">
        <f>'ILO unemployment 2007'!T494+'ILO unemployment 2007'!T495+'ILO unemployment 2007'!T496+ 'ILO unemployment 2007'!T497+'ILO unemployment 2007'!T498+'ILO unemployment 2007'!T499+'ILO unemployment 2007'!T500+'ILO unemployment 2007'!T501+'ILO unemployment 2007'!T502+'ILO unemployment 2007'!T503+'ILO unemployment 2007'!T504+'ILO unemployment 2007'!T505</f>
        <v>276</v>
      </c>
    </row>
    <row r="496" spans="1:23" s="49" customFormat="1" x14ac:dyDescent="0.25">
      <c r="A496" s="49" t="s">
        <v>116</v>
      </c>
      <c r="B496" s="49" t="s">
        <v>638</v>
      </c>
      <c r="C496" s="49" t="s">
        <v>187</v>
      </c>
      <c r="D496" s="49" t="s">
        <v>538</v>
      </c>
      <c r="F496" s="49" t="s">
        <v>391</v>
      </c>
      <c r="G496" s="49" t="s">
        <v>799</v>
      </c>
      <c r="H496" s="49" t="s">
        <v>541</v>
      </c>
      <c r="I496" s="49" t="s">
        <v>800</v>
      </c>
      <c r="J496" s="49" t="s">
        <v>543</v>
      </c>
      <c r="K496" s="49">
        <v>31</v>
      </c>
      <c r="L496" s="49" t="s">
        <v>544</v>
      </c>
      <c r="M496" s="49" t="s">
        <v>799</v>
      </c>
      <c r="N496" s="49" t="s">
        <v>801</v>
      </c>
      <c r="O496" s="49" t="s">
        <v>802</v>
      </c>
      <c r="P496" s="49" t="s">
        <v>548</v>
      </c>
      <c r="Q496" s="49" t="s">
        <v>549</v>
      </c>
      <c r="R496" s="49" t="s">
        <v>556</v>
      </c>
      <c r="S496" s="49" t="s">
        <v>557</v>
      </c>
      <c r="T496" s="146">
        <v>21</v>
      </c>
      <c r="U496" s="49" t="s">
        <v>639</v>
      </c>
      <c r="W496" s="138"/>
    </row>
    <row r="497" spans="1:23" s="49" customFormat="1" x14ac:dyDescent="0.25">
      <c r="A497" s="49" t="s">
        <v>116</v>
      </c>
      <c r="B497" s="49" t="s">
        <v>638</v>
      </c>
      <c r="C497" s="49" t="s">
        <v>187</v>
      </c>
      <c r="D497" s="49" t="s">
        <v>538</v>
      </c>
      <c r="F497" s="49" t="s">
        <v>391</v>
      </c>
      <c r="G497" s="49" t="s">
        <v>799</v>
      </c>
      <c r="H497" s="49" t="s">
        <v>541</v>
      </c>
      <c r="I497" s="49" t="s">
        <v>800</v>
      </c>
      <c r="J497" s="49" t="s">
        <v>543</v>
      </c>
      <c r="K497" s="49">
        <v>31</v>
      </c>
      <c r="L497" s="49" t="s">
        <v>544</v>
      </c>
      <c r="M497" s="49" t="s">
        <v>799</v>
      </c>
      <c r="N497" s="49" t="s">
        <v>801</v>
      </c>
      <c r="O497" s="49" t="s">
        <v>802</v>
      </c>
      <c r="P497" s="49" t="s">
        <v>548</v>
      </c>
      <c r="Q497" s="49" t="s">
        <v>549</v>
      </c>
      <c r="R497" s="49" t="s">
        <v>558</v>
      </c>
      <c r="S497" s="49" t="s">
        <v>559</v>
      </c>
      <c r="T497" s="146">
        <v>15</v>
      </c>
      <c r="U497" s="49" t="s">
        <v>639</v>
      </c>
      <c r="W497" s="138"/>
    </row>
    <row r="498" spans="1:23" s="49" customFormat="1" x14ac:dyDescent="0.25">
      <c r="A498" s="49" t="s">
        <v>116</v>
      </c>
      <c r="B498" s="49" t="s">
        <v>638</v>
      </c>
      <c r="C498" s="49" t="s">
        <v>187</v>
      </c>
      <c r="D498" s="49" t="s">
        <v>538</v>
      </c>
      <c r="F498" s="49" t="s">
        <v>391</v>
      </c>
      <c r="G498" s="49" t="s">
        <v>799</v>
      </c>
      <c r="H498" s="49" t="s">
        <v>541</v>
      </c>
      <c r="I498" s="49" t="s">
        <v>800</v>
      </c>
      <c r="J498" s="49" t="s">
        <v>543</v>
      </c>
      <c r="K498" s="49">
        <v>31</v>
      </c>
      <c r="L498" s="49" t="s">
        <v>544</v>
      </c>
      <c r="M498" s="49" t="s">
        <v>799</v>
      </c>
      <c r="N498" s="49" t="s">
        <v>801</v>
      </c>
      <c r="O498" s="49" t="s">
        <v>802</v>
      </c>
      <c r="P498" s="49" t="s">
        <v>548</v>
      </c>
      <c r="Q498" s="49" t="s">
        <v>549</v>
      </c>
      <c r="R498" s="49" t="s">
        <v>560</v>
      </c>
      <c r="S498" s="49" t="s">
        <v>561</v>
      </c>
      <c r="T498" s="146">
        <v>41</v>
      </c>
      <c r="U498" s="49" t="s">
        <v>639</v>
      </c>
      <c r="W498" s="138"/>
    </row>
    <row r="499" spans="1:23" s="49" customFormat="1" x14ac:dyDescent="0.25">
      <c r="A499" s="49" t="s">
        <v>116</v>
      </c>
      <c r="B499" s="49" t="s">
        <v>638</v>
      </c>
      <c r="C499" s="49" t="s">
        <v>187</v>
      </c>
      <c r="D499" s="49" t="s">
        <v>538</v>
      </c>
      <c r="F499" s="49" t="s">
        <v>391</v>
      </c>
      <c r="G499" s="49" t="s">
        <v>799</v>
      </c>
      <c r="H499" s="49" t="s">
        <v>541</v>
      </c>
      <c r="I499" s="49" t="s">
        <v>800</v>
      </c>
      <c r="J499" s="49" t="s">
        <v>543</v>
      </c>
      <c r="K499" s="49">
        <v>31</v>
      </c>
      <c r="L499" s="49" t="s">
        <v>544</v>
      </c>
      <c r="M499" s="49" t="s">
        <v>799</v>
      </c>
      <c r="N499" s="49" t="s">
        <v>801</v>
      </c>
      <c r="O499" s="49" t="s">
        <v>802</v>
      </c>
      <c r="P499" s="49" t="s">
        <v>548</v>
      </c>
      <c r="Q499" s="49" t="s">
        <v>549</v>
      </c>
      <c r="R499" s="49" t="s">
        <v>562</v>
      </c>
      <c r="S499" s="49" t="s">
        <v>563</v>
      </c>
      <c r="T499" s="146">
        <v>5</v>
      </c>
      <c r="U499" s="49" t="s">
        <v>639</v>
      </c>
      <c r="W499" s="138"/>
    </row>
    <row r="500" spans="1:23" s="49" customFormat="1" x14ac:dyDescent="0.25">
      <c r="A500" s="49" t="s">
        <v>116</v>
      </c>
      <c r="B500" s="49" t="s">
        <v>638</v>
      </c>
      <c r="C500" s="49" t="s">
        <v>187</v>
      </c>
      <c r="D500" s="49" t="s">
        <v>538</v>
      </c>
      <c r="F500" s="49" t="s">
        <v>391</v>
      </c>
      <c r="G500" s="49" t="s">
        <v>799</v>
      </c>
      <c r="H500" s="49" t="s">
        <v>541</v>
      </c>
      <c r="I500" s="49" t="s">
        <v>800</v>
      </c>
      <c r="J500" s="49" t="s">
        <v>543</v>
      </c>
      <c r="K500" s="49">
        <v>31</v>
      </c>
      <c r="L500" s="49" t="s">
        <v>544</v>
      </c>
      <c r="M500" s="49" t="s">
        <v>799</v>
      </c>
      <c r="N500" s="49" t="s">
        <v>801</v>
      </c>
      <c r="O500" s="49" t="s">
        <v>802</v>
      </c>
      <c r="P500" s="49" t="s">
        <v>548</v>
      </c>
      <c r="Q500" s="49" t="s">
        <v>549</v>
      </c>
      <c r="R500" s="49" t="s">
        <v>564</v>
      </c>
      <c r="S500" s="49" t="s">
        <v>565</v>
      </c>
      <c r="T500" s="146">
        <v>42</v>
      </c>
      <c r="U500" s="49" t="s">
        <v>639</v>
      </c>
      <c r="W500" s="138"/>
    </row>
    <row r="501" spans="1:23" s="49" customFormat="1" x14ac:dyDescent="0.25">
      <c r="A501" s="49" t="s">
        <v>116</v>
      </c>
      <c r="B501" s="49" t="s">
        <v>638</v>
      </c>
      <c r="C501" s="49" t="s">
        <v>187</v>
      </c>
      <c r="D501" s="49" t="s">
        <v>538</v>
      </c>
      <c r="F501" s="49" t="s">
        <v>391</v>
      </c>
      <c r="G501" s="49" t="s">
        <v>799</v>
      </c>
      <c r="H501" s="49" t="s">
        <v>541</v>
      </c>
      <c r="I501" s="49" t="s">
        <v>800</v>
      </c>
      <c r="J501" s="49" t="s">
        <v>543</v>
      </c>
      <c r="K501" s="49">
        <v>31</v>
      </c>
      <c r="L501" s="49" t="s">
        <v>544</v>
      </c>
      <c r="M501" s="49" t="s">
        <v>799</v>
      </c>
      <c r="N501" s="49" t="s">
        <v>801</v>
      </c>
      <c r="O501" s="49" t="s">
        <v>802</v>
      </c>
      <c r="P501" s="49" t="s">
        <v>548</v>
      </c>
      <c r="Q501" s="49" t="s">
        <v>549</v>
      </c>
      <c r="R501" s="49" t="s">
        <v>566</v>
      </c>
      <c r="S501" s="49" t="s">
        <v>567</v>
      </c>
      <c r="T501" s="146">
        <v>27</v>
      </c>
      <c r="U501" s="49" t="s">
        <v>639</v>
      </c>
      <c r="W501" s="138"/>
    </row>
    <row r="502" spans="1:23" s="49" customFormat="1" x14ac:dyDescent="0.25">
      <c r="A502" s="49" t="s">
        <v>116</v>
      </c>
      <c r="B502" s="49" t="s">
        <v>638</v>
      </c>
      <c r="C502" s="49" t="s">
        <v>187</v>
      </c>
      <c r="D502" s="49" t="s">
        <v>538</v>
      </c>
      <c r="F502" s="49" t="s">
        <v>391</v>
      </c>
      <c r="G502" s="49" t="s">
        <v>799</v>
      </c>
      <c r="H502" s="49" t="s">
        <v>541</v>
      </c>
      <c r="I502" s="49" t="s">
        <v>800</v>
      </c>
      <c r="J502" s="49" t="s">
        <v>543</v>
      </c>
      <c r="K502" s="49">
        <v>31</v>
      </c>
      <c r="L502" s="49" t="s">
        <v>544</v>
      </c>
      <c r="M502" s="49" t="s">
        <v>799</v>
      </c>
      <c r="N502" s="49" t="s">
        <v>801</v>
      </c>
      <c r="O502" s="49" t="s">
        <v>802</v>
      </c>
      <c r="P502" s="49" t="s">
        <v>548</v>
      </c>
      <c r="Q502" s="49" t="s">
        <v>549</v>
      </c>
      <c r="R502" s="49" t="s">
        <v>568</v>
      </c>
      <c r="S502" s="49" t="s">
        <v>569</v>
      </c>
      <c r="T502" s="146">
        <v>46</v>
      </c>
      <c r="U502" s="49" t="s">
        <v>639</v>
      </c>
      <c r="W502" s="138"/>
    </row>
    <row r="503" spans="1:23" s="49" customFormat="1" x14ac:dyDescent="0.25">
      <c r="A503" s="49" t="s">
        <v>116</v>
      </c>
      <c r="B503" s="49" t="s">
        <v>638</v>
      </c>
      <c r="C503" s="49" t="s">
        <v>187</v>
      </c>
      <c r="D503" s="49" t="s">
        <v>538</v>
      </c>
      <c r="F503" s="49" t="s">
        <v>391</v>
      </c>
      <c r="G503" s="49" t="s">
        <v>799</v>
      </c>
      <c r="H503" s="49" t="s">
        <v>541</v>
      </c>
      <c r="I503" s="49" t="s">
        <v>800</v>
      </c>
      <c r="J503" s="49" t="s">
        <v>543</v>
      </c>
      <c r="K503" s="49">
        <v>31</v>
      </c>
      <c r="L503" s="49" t="s">
        <v>544</v>
      </c>
      <c r="M503" s="49" t="s">
        <v>799</v>
      </c>
      <c r="N503" s="49" t="s">
        <v>801</v>
      </c>
      <c r="O503" s="49" t="s">
        <v>802</v>
      </c>
      <c r="P503" s="49" t="s">
        <v>548</v>
      </c>
      <c r="Q503" s="49" t="s">
        <v>549</v>
      </c>
      <c r="R503" s="49" t="s">
        <v>570</v>
      </c>
      <c r="S503" s="49" t="s">
        <v>571</v>
      </c>
      <c r="T503" s="146"/>
      <c r="U503" s="49" t="s">
        <v>639</v>
      </c>
      <c r="W503" s="138"/>
    </row>
    <row r="504" spans="1:23" s="49" customFormat="1" x14ac:dyDescent="0.25">
      <c r="A504" s="49" t="s">
        <v>116</v>
      </c>
      <c r="B504" s="49" t="s">
        <v>638</v>
      </c>
      <c r="C504" s="49" t="s">
        <v>187</v>
      </c>
      <c r="D504" s="49" t="s">
        <v>538</v>
      </c>
      <c r="F504" s="49" t="s">
        <v>391</v>
      </c>
      <c r="G504" s="49" t="s">
        <v>799</v>
      </c>
      <c r="H504" s="49" t="s">
        <v>541</v>
      </c>
      <c r="I504" s="49" t="s">
        <v>800</v>
      </c>
      <c r="J504" s="49" t="s">
        <v>543</v>
      </c>
      <c r="K504" s="49">
        <v>31</v>
      </c>
      <c r="L504" s="49" t="s">
        <v>544</v>
      </c>
      <c r="M504" s="49" t="s">
        <v>799</v>
      </c>
      <c r="N504" s="49" t="s">
        <v>801</v>
      </c>
      <c r="O504" s="49" t="s">
        <v>802</v>
      </c>
      <c r="P504" s="49" t="s">
        <v>548</v>
      </c>
      <c r="Q504" s="49" t="s">
        <v>549</v>
      </c>
      <c r="R504" s="49" t="s">
        <v>572</v>
      </c>
      <c r="S504" s="49" t="s">
        <v>573</v>
      </c>
      <c r="T504" s="146">
        <v>29</v>
      </c>
      <c r="U504" s="49" t="s">
        <v>639</v>
      </c>
      <c r="W504" s="138"/>
    </row>
    <row r="505" spans="1:23" s="49" customFormat="1" x14ac:dyDescent="0.25">
      <c r="A505" s="49" t="s">
        <v>116</v>
      </c>
      <c r="B505" s="49" t="s">
        <v>638</v>
      </c>
      <c r="C505" s="49" t="s">
        <v>187</v>
      </c>
      <c r="D505" s="49" t="s">
        <v>538</v>
      </c>
      <c r="F505" s="49" t="s">
        <v>391</v>
      </c>
      <c r="G505" s="49" t="s">
        <v>799</v>
      </c>
      <c r="H505" s="49" t="s">
        <v>541</v>
      </c>
      <c r="I505" s="49" t="s">
        <v>800</v>
      </c>
      <c r="J505" s="49" t="s">
        <v>543</v>
      </c>
      <c r="K505" s="49">
        <v>31</v>
      </c>
      <c r="L505" s="49" t="s">
        <v>544</v>
      </c>
      <c r="M505" s="49" t="s">
        <v>799</v>
      </c>
      <c r="N505" s="49" t="s">
        <v>801</v>
      </c>
      <c r="O505" s="49" t="s">
        <v>802</v>
      </c>
      <c r="P505" s="49" t="s">
        <v>548</v>
      </c>
      <c r="Q505" s="49" t="s">
        <v>549</v>
      </c>
      <c r="R505" s="49" t="s">
        <v>803</v>
      </c>
      <c r="S505" s="49" t="s">
        <v>804</v>
      </c>
      <c r="T505" s="146">
        <v>40</v>
      </c>
      <c r="U505" s="49" t="s">
        <v>639</v>
      </c>
      <c r="W505" s="138"/>
    </row>
    <row r="506" spans="1:23" x14ac:dyDescent="0.25">
      <c r="A506" t="s">
        <v>116</v>
      </c>
      <c r="B506" t="s">
        <v>638</v>
      </c>
      <c r="C506" t="s">
        <v>187</v>
      </c>
      <c r="D506" t="s">
        <v>538</v>
      </c>
      <c r="F506" t="s">
        <v>391</v>
      </c>
      <c r="G506" t="s">
        <v>799</v>
      </c>
      <c r="H506" t="s">
        <v>541</v>
      </c>
      <c r="I506" t="s">
        <v>800</v>
      </c>
      <c r="J506" t="s">
        <v>543</v>
      </c>
      <c r="K506">
        <v>31</v>
      </c>
      <c r="L506" t="s">
        <v>574</v>
      </c>
      <c r="M506" t="s">
        <v>805</v>
      </c>
      <c r="N506" t="s">
        <v>801</v>
      </c>
      <c r="O506" t="s">
        <v>802</v>
      </c>
      <c r="P506" t="s">
        <v>548</v>
      </c>
      <c r="Q506" t="s">
        <v>549</v>
      </c>
      <c r="R506" t="s">
        <v>131</v>
      </c>
      <c r="S506" t="s">
        <v>550</v>
      </c>
      <c r="T506" s="145">
        <v>124</v>
      </c>
      <c r="U506" t="s">
        <v>639</v>
      </c>
    </row>
    <row r="507" spans="1:23" x14ac:dyDescent="0.25">
      <c r="A507" t="s">
        <v>116</v>
      </c>
      <c r="B507" t="s">
        <v>638</v>
      </c>
      <c r="C507" t="s">
        <v>187</v>
      </c>
      <c r="D507" t="s">
        <v>538</v>
      </c>
      <c r="F507" t="s">
        <v>391</v>
      </c>
      <c r="G507" t="s">
        <v>799</v>
      </c>
      <c r="H507" t="s">
        <v>541</v>
      </c>
      <c r="I507" t="s">
        <v>800</v>
      </c>
      <c r="J507" t="s">
        <v>543</v>
      </c>
      <c r="K507">
        <v>31</v>
      </c>
      <c r="L507" t="s">
        <v>574</v>
      </c>
      <c r="M507" t="s">
        <v>805</v>
      </c>
      <c r="N507" t="s">
        <v>801</v>
      </c>
      <c r="O507" t="s">
        <v>802</v>
      </c>
      <c r="P507" t="s">
        <v>548</v>
      </c>
      <c r="Q507" t="s">
        <v>549</v>
      </c>
      <c r="R507" t="s">
        <v>552</v>
      </c>
      <c r="S507" t="s">
        <v>553</v>
      </c>
      <c r="T507" s="145">
        <v>3</v>
      </c>
      <c r="U507" t="s">
        <v>639</v>
      </c>
    </row>
    <row r="508" spans="1:23" x14ac:dyDescent="0.25">
      <c r="A508" t="s">
        <v>116</v>
      </c>
      <c r="B508" t="s">
        <v>638</v>
      </c>
      <c r="C508" t="s">
        <v>187</v>
      </c>
      <c r="D508" t="s">
        <v>538</v>
      </c>
      <c r="F508" t="s">
        <v>391</v>
      </c>
      <c r="G508" t="s">
        <v>799</v>
      </c>
      <c r="H508" t="s">
        <v>541</v>
      </c>
      <c r="I508" t="s">
        <v>800</v>
      </c>
      <c r="J508" t="s">
        <v>543</v>
      </c>
      <c r="K508">
        <v>31</v>
      </c>
      <c r="L508" t="s">
        <v>574</v>
      </c>
      <c r="M508" t="s">
        <v>805</v>
      </c>
      <c r="N508" t="s">
        <v>801</v>
      </c>
      <c r="O508" t="s">
        <v>802</v>
      </c>
      <c r="P508" t="s">
        <v>548</v>
      </c>
      <c r="Q508" t="s">
        <v>549</v>
      </c>
      <c r="R508" t="s">
        <v>554</v>
      </c>
      <c r="S508" t="s">
        <v>555</v>
      </c>
      <c r="T508" s="145">
        <v>3</v>
      </c>
      <c r="U508" t="s">
        <v>639</v>
      </c>
    </row>
    <row r="509" spans="1:23" x14ac:dyDescent="0.25">
      <c r="A509" t="s">
        <v>116</v>
      </c>
      <c r="B509" t="s">
        <v>638</v>
      </c>
      <c r="C509" t="s">
        <v>187</v>
      </c>
      <c r="D509" t="s">
        <v>538</v>
      </c>
      <c r="F509" t="s">
        <v>391</v>
      </c>
      <c r="G509" t="s">
        <v>799</v>
      </c>
      <c r="H509" t="s">
        <v>541</v>
      </c>
      <c r="I509" t="s">
        <v>800</v>
      </c>
      <c r="J509" t="s">
        <v>543</v>
      </c>
      <c r="K509">
        <v>31</v>
      </c>
      <c r="L509" t="s">
        <v>574</v>
      </c>
      <c r="M509" t="s">
        <v>805</v>
      </c>
      <c r="N509" t="s">
        <v>801</v>
      </c>
      <c r="O509" t="s">
        <v>802</v>
      </c>
      <c r="P509" t="s">
        <v>548</v>
      </c>
      <c r="Q509" t="s">
        <v>549</v>
      </c>
      <c r="R509" t="s">
        <v>556</v>
      </c>
      <c r="S509" t="s">
        <v>557</v>
      </c>
      <c r="T509" s="145">
        <v>8</v>
      </c>
      <c r="U509" t="s">
        <v>639</v>
      </c>
    </row>
    <row r="510" spans="1:23" x14ac:dyDescent="0.25">
      <c r="A510" t="s">
        <v>116</v>
      </c>
      <c r="B510" t="s">
        <v>638</v>
      </c>
      <c r="C510" t="s">
        <v>187</v>
      </c>
      <c r="D510" t="s">
        <v>538</v>
      </c>
      <c r="F510" t="s">
        <v>391</v>
      </c>
      <c r="G510" t="s">
        <v>799</v>
      </c>
      <c r="H510" t="s">
        <v>541</v>
      </c>
      <c r="I510" t="s">
        <v>800</v>
      </c>
      <c r="J510" t="s">
        <v>543</v>
      </c>
      <c r="K510">
        <v>31</v>
      </c>
      <c r="L510" t="s">
        <v>574</v>
      </c>
      <c r="M510" t="s">
        <v>805</v>
      </c>
      <c r="N510" t="s">
        <v>801</v>
      </c>
      <c r="O510" t="s">
        <v>802</v>
      </c>
      <c r="P510" t="s">
        <v>548</v>
      </c>
      <c r="Q510" t="s">
        <v>549</v>
      </c>
      <c r="R510" t="s">
        <v>558</v>
      </c>
      <c r="S510" t="s">
        <v>559</v>
      </c>
      <c r="T510" s="145">
        <v>3</v>
      </c>
      <c r="U510" t="s">
        <v>639</v>
      </c>
    </row>
    <row r="511" spans="1:23" x14ac:dyDescent="0.25">
      <c r="A511" t="s">
        <v>116</v>
      </c>
      <c r="B511" t="s">
        <v>638</v>
      </c>
      <c r="C511" t="s">
        <v>187</v>
      </c>
      <c r="D511" t="s">
        <v>538</v>
      </c>
      <c r="F511" t="s">
        <v>391</v>
      </c>
      <c r="G511" t="s">
        <v>799</v>
      </c>
      <c r="H511" t="s">
        <v>541</v>
      </c>
      <c r="I511" t="s">
        <v>800</v>
      </c>
      <c r="J511" t="s">
        <v>543</v>
      </c>
      <c r="K511">
        <v>31</v>
      </c>
      <c r="L511" t="s">
        <v>574</v>
      </c>
      <c r="M511" t="s">
        <v>805</v>
      </c>
      <c r="N511" t="s">
        <v>801</v>
      </c>
      <c r="O511" t="s">
        <v>802</v>
      </c>
      <c r="P511" t="s">
        <v>548</v>
      </c>
      <c r="Q511" t="s">
        <v>549</v>
      </c>
      <c r="R511" t="s">
        <v>560</v>
      </c>
      <c r="S511" t="s">
        <v>561</v>
      </c>
      <c r="T511" s="145">
        <v>9</v>
      </c>
      <c r="U511" t="s">
        <v>639</v>
      </c>
    </row>
    <row r="512" spans="1:23" x14ac:dyDescent="0.25">
      <c r="A512" t="s">
        <v>116</v>
      </c>
      <c r="B512" t="s">
        <v>638</v>
      </c>
      <c r="C512" t="s">
        <v>187</v>
      </c>
      <c r="D512" t="s">
        <v>538</v>
      </c>
      <c r="F512" t="s">
        <v>391</v>
      </c>
      <c r="G512" t="s">
        <v>799</v>
      </c>
      <c r="H512" t="s">
        <v>541</v>
      </c>
      <c r="I512" t="s">
        <v>800</v>
      </c>
      <c r="J512" t="s">
        <v>543</v>
      </c>
      <c r="K512">
        <v>31</v>
      </c>
      <c r="L512" t="s">
        <v>574</v>
      </c>
      <c r="M512" t="s">
        <v>805</v>
      </c>
      <c r="N512" t="s">
        <v>801</v>
      </c>
      <c r="O512" t="s">
        <v>802</v>
      </c>
      <c r="P512" t="s">
        <v>548</v>
      </c>
      <c r="Q512" t="s">
        <v>549</v>
      </c>
      <c r="R512" t="s">
        <v>562</v>
      </c>
      <c r="S512" t="s">
        <v>563</v>
      </c>
      <c r="T512" s="145">
        <v>1</v>
      </c>
      <c r="U512" t="s">
        <v>639</v>
      </c>
    </row>
    <row r="513" spans="1:21" x14ac:dyDescent="0.25">
      <c r="A513" t="s">
        <v>116</v>
      </c>
      <c r="B513" t="s">
        <v>638</v>
      </c>
      <c r="C513" t="s">
        <v>187</v>
      </c>
      <c r="D513" t="s">
        <v>538</v>
      </c>
      <c r="F513" t="s">
        <v>391</v>
      </c>
      <c r="G513" t="s">
        <v>799</v>
      </c>
      <c r="H513" t="s">
        <v>541</v>
      </c>
      <c r="I513" t="s">
        <v>800</v>
      </c>
      <c r="J513" t="s">
        <v>543</v>
      </c>
      <c r="K513">
        <v>31</v>
      </c>
      <c r="L513" t="s">
        <v>574</v>
      </c>
      <c r="M513" t="s">
        <v>805</v>
      </c>
      <c r="N513" t="s">
        <v>801</v>
      </c>
      <c r="O513" t="s">
        <v>802</v>
      </c>
      <c r="P513" t="s">
        <v>548</v>
      </c>
      <c r="Q513" t="s">
        <v>549</v>
      </c>
      <c r="R513" t="s">
        <v>564</v>
      </c>
      <c r="S513" t="s">
        <v>565</v>
      </c>
      <c r="T513" s="145">
        <v>30</v>
      </c>
      <c r="U513" t="s">
        <v>639</v>
      </c>
    </row>
    <row r="514" spans="1:21" x14ac:dyDescent="0.25">
      <c r="A514" t="s">
        <v>116</v>
      </c>
      <c r="B514" t="s">
        <v>638</v>
      </c>
      <c r="C514" t="s">
        <v>187</v>
      </c>
      <c r="D514" t="s">
        <v>538</v>
      </c>
      <c r="F514" t="s">
        <v>391</v>
      </c>
      <c r="G514" t="s">
        <v>799</v>
      </c>
      <c r="H514" t="s">
        <v>541</v>
      </c>
      <c r="I514" t="s">
        <v>800</v>
      </c>
      <c r="J514" t="s">
        <v>543</v>
      </c>
      <c r="K514">
        <v>31</v>
      </c>
      <c r="L514" t="s">
        <v>574</v>
      </c>
      <c r="M514" t="s">
        <v>805</v>
      </c>
      <c r="N514" t="s">
        <v>801</v>
      </c>
      <c r="O514" t="s">
        <v>802</v>
      </c>
      <c r="P514" t="s">
        <v>548</v>
      </c>
      <c r="Q514" t="s">
        <v>549</v>
      </c>
      <c r="R514" t="s">
        <v>566</v>
      </c>
      <c r="S514" t="s">
        <v>567</v>
      </c>
      <c r="T514" s="145">
        <v>16</v>
      </c>
      <c r="U514" t="s">
        <v>639</v>
      </c>
    </row>
    <row r="515" spans="1:21" x14ac:dyDescent="0.25">
      <c r="A515" t="s">
        <v>116</v>
      </c>
      <c r="B515" t="s">
        <v>638</v>
      </c>
      <c r="C515" t="s">
        <v>187</v>
      </c>
      <c r="D515" t="s">
        <v>538</v>
      </c>
      <c r="F515" t="s">
        <v>391</v>
      </c>
      <c r="G515" t="s">
        <v>799</v>
      </c>
      <c r="H515" t="s">
        <v>541</v>
      </c>
      <c r="I515" t="s">
        <v>800</v>
      </c>
      <c r="J515" t="s">
        <v>543</v>
      </c>
      <c r="K515">
        <v>31</v>
      </c>
      <c r="L515" t="s">
        <v>574</v>
      </c>
      <c r="M515" t="s">
        <v>805</v>
      </c>
      <c r="N515" t="s">
        <v>801</v>
      </c>
      <c r="O515" t="s">
        <v>802</v>
      </c>
      <c r="P515" t="s">
        <v>548</v>
      </c>
      <c r="Q515" t="s">
        <v>549</v>
      </c>
      <c r="R515" t="s">
        <v>568</v>
      </c>
      <c r="S515" t="s">
        <v>569</v>
      </c>
      <c r="T515" s="145">
        <v>21</v>
      </c>
      <c r="U515" t="s">
        <v>639</v>
      </c>
    </row>
    <row r="516" spans="1:21" x14ac:dyDescent="0.25">
      <c r="A516" t="s">
        <v>116</v>
      </c>
      <c r="B516" t="s">
        <v>638</v>
      </c>
      <c r="C516" t="s">
        <v>187</v>
      </c>
      <c r="D516" t="s">
        <v>538</v>
      </c>
      <c r="F516" t="s">
        <v>391</v>
      </c>
      <c r="G516" t="s">
        <v>799</v>
      </c>
      <c r="H516" t="s">
        <v>541</v>
      </c>
      <c r="I516" t="s">
        <v>800</v>
      </c>
      <c r="J516" t="s">
        <v>543</v>
      </c>
      <c r="K516">
        <v>31</v>
      </c>
      <c r="L516" t="s">
        <v>574</v>
      </c>
      <c r="M516" t="s">
        <v>805</v>
      </c>
      <c r="N516" t="s">
        <v>801</v>
      </c>
      <c r="O516" t="s">
        <v>802</v>
      </c>
      <c r="P516" t="s">
        <v>548</v>
      </c>
      <c r="Q516" t="s">
        <v>549</v>
      </c>
      <c r="R516" t="s">
        <v>570</v>
      </c>
      <c r="S516" t="s">
        <v>571</v>
      </c>
      <c r="U516" t="s">
        <v>639</v>
      </c>
    </row>
    <row r="517" spans="1:21" x14ac:dyDescent="0.25">
      <c r="A517" t="s">
        <v>116</v>
      </c>
      <c r="B517" t="s">
        <v>638</v>
      </c>
      <c r="C517" t="s">
        <v>187</v>
      </c>
      <c r="D517" t="s">
        <v>538</v>
      </c>
      <c r="F517" t="s">
        <v>391</v>
      </c>
      <c r="G517" t="s">
        <v>799</v>
      </c>
      <c r="H517" t="s">
        <v>541</v>
      </c>
      <c r="I517" t="s">
        <v>800</v>
      </c>
      <c r="J517" t="s">
        <v>543</v>
      </c>
      <c r="K517">
        <v>31</v>
      </c>
      <c r="L517" t="s">
        <v>574</v>
      </c>
      <c r="M517" t="s">
        <v>805</v>
      </c>
      <c r="N517" t="s">
        <v>801</v>
      </c>
      <c r="O517" t="s">
        <v>802</v>
      </c>
      <c r="P517" t="s">
        <v>548</v>
      </c>
      <c r="Q517" t="s">
        <v>549</v>
      </c>
      <c r="R517" t="s">
        <v>572</v>
      </c>
      <c r="S517" t="s">
        <v>573</v>
      </c>
      <c r="T517" s="145">
        <v>10</v>
      </c>
      <c r="U517" t="s">
        <v>639</v>
      </c>
    </row>
    <row r="518" spans="1:21" x14ac:dyDescent="0.25">
      <c r="A518" t="s">
        <v>116</v>
      </c>
      <c r="B518" t="s">
        <v>638</v>
      </c>
      <c r="C518" t="s">
        <v>187</v>
      </c>
      <c r="D518" t="s">
        <v>538</v>
      </c>
      <c r="F518" t="s">
        <v>391</v>
      </c>
      <c r="G518" t="s">
        <v>799</v>
      </c>
      <c r="H518" t="s">
        <v>541</v>
      </c>
      <c r="I518" t="s">
        <v>800</v>
      </c>
      <c r="J518" t="s">
        <v>543</v>
      </c>
      <c r="K518">
        <v>31</v>
      </c>
      <c r="L518" t="s">
        <v>574</v>
      </c>
      <c r="M518" t="s">
        <v>805</v>
      </c>
      <c r="N518" t="s">
        <v>801</v>
      </c>
      <c r="O518" t="s">
        <v>802</v>
      </c>
      <c r="P518" t="s">
        <v>548</v>
      </c>
      <c r="Q518" t="s">
        <v>549</v>
      </c>
      <c r="R518" t="s">
        <v>803</v>
      </c>
      <c r="S518" t="s">
        <v>804</v>
      </c>
      <c r="T518" s="145">
        <v>19</v>
      </c>
      <c r="U518" t="s">
        <v>639</v>
      </c>
    </row>
    <row r="519" spans="1:21" x14ac:dyDescent="0.25">
      <c r="A519" t="s">
        <v>116</v>
      </c>
      <c r="B519" t="s">
        <v>638</v>
      </c>
      <c r="C519" t="s">
        <v>187</v>
      </c>
      <c r="D519" t="s">
        <v>538</v>
      </c>
      <c r="F519" t="s">
        <v>391</v>
      </c>
      <c r="G519" t="s">
        <v>799</v>
      </c>
      <c r="H519" t="s">
        <v>541</v>
      </c>
      <c r="I519" t="s">
        <v>800</v>
      </c>
      <c r="J519" t="s">
        <v>543</v>
      </c>
      <c r="K519">
        <v>31</v>
      </c>
      <c r="L519" t="s">
        <v>576</v>
      </c>
      <c r="M519" t="s">
        <v>806</v>
      </c>
      <c r="N519" t="s">
        <v>801</v>
      </c>
      <c r="O519" t="s">
        <v>802</v>
      </c>
      <c r="P519" t="s">
        <v>548</v>
      </c>
      <c r="Q519" t="s">
        <v>549</v>
      </c>
      <c r="R519" t="s">
        <v>131</v>
      </c>
      <c r="S519" t="s">
        <v>550</v>
      </c>
      <c r="T519" s="145">
        <v>153</v>
      </c>
      <c r="U519" t="s">
        <v>639</v>
      </c>
    </row>
    <row r="520" spans="1:21" x14ac:dyDescent="0.25">
      <c r="A520" t="s">
        <v>116</v>
      </c>
      <c r="B520" t="s">
        <v>638</v>
      </c>
      <c r="C520" t="s">
        <v>187</v>
      </c>
      <c r="D520" t="s">
        <v>538</v>
      </c>
      <c r="F520" t="s">
        <v>391</v>
      </c>
      <c r="G520" t="s">
        <v>799</v>
      </c>
      <c r="H520" t="s">
        <v>541</v>
      </c>
      <c r="I520" t="s">
        <v>800</v>
      </c>
      <c r="J520" t="s">
        <v>543</v>
      </c>
      <c r="K520">
        <v>31</v>
      </c>
      <c r="L520" t="s">
        <v>576</v>
      </c>
      <c r="M520" t="s">
        <v>806</v>
      </c>
      <c r="N520" t="s">
        <v>801</v>
      </c>
      <c r="O520" t="s">
        <v>802</v>
      </c>
      <c r="P520" t="s">
        <v>548</v>
      </c>
      <c r="Q520" t="s">
        <v>549</v>
      </c>
      <c r="R520" t="s">
        <v>552</v>
      </c>
      <c r="S520" t="s">
        <v>553</v>
      </c>
      <c r="T520" s="145">
        <v>1</v>
      </c>
      <c r="U520" t="s">
        <v>639</v>
      </c>
    </row>
    <row r="521" spans="1:21" x14ac:dyDescent="0.25">
      <c r="A521" t="s">
        <v>116</v>
      </c>
      <c r="B521" t="s">
        <v>638</v>
      </c>
      <c r="C521" t="s">
        <v>187</v>
      </c>
      <c r="D521" t="s">
        <v>538</v>
      </c>
      <c r="F521" t="s">
        <v>391</v>
      </c>
      <c r="G521" t="s">
        <v>799</v>
      </c>
      <c r="H521" t="s">
        <v>541</v>
      </c>
      <c r="I521" t="s">
        <v>800</v>
      </c>
      <c r="J521" t="s">
        <v>543</v>
      </c>
      <c r="K521">
        <v>31</v>
      </c>
      <c r="L521" t="s">
        <v>576</v>
      </c>
      <c r="M521" t="s">
        <v>806</v>
      </c>
      <c r="N521" t="s">
        <v>801</v>
      </c>
      <c r="O521" t="s">
        <v>802</v>
      </c>
      <c r="P521" t="s">
        <v>548</v>
      </c>
      <c r="Q521" t="s">
        <v>549</v>
      </c>
      <c r="R521" t="s">
        <v>554</v>
      </c>
      <c r="S521" t="s">
        <v>555</v>
      </c>
      <c r="T521" s="145">
        <v>3</v>
      </c>
      <c r="U521" t="s">
        <v>639</v>
      </c>
    </row>
    <row r="522" spans="1:21" x14ac:dyDescent="0.25">
      <c r="A522" t="s">
        <v>116</v>
      </c>
      <c r="B522" t="s">
        <v>638</v>
      </c>
      <c r="C522" t="s">
        <v>187</v>
      </c>
      <c r="D522" t="s">
        <v>538</v>
      </c>
      <c r="F522" t="s">
        <v>391</v>
      </c>
      <c r="G522" t="s">
        <v>799</v>
      </c>
      <c r="H522" t="s">
        <v>541</v>
      </c>
      <c r="I522" t="s">
        <v>800</v>
      </c>
      <c r="J522" t="s">
        <v>543</v>
      </c>
      <c r="K522">
        <v>31</v>
      </c>
      <c r="L522" t="s">
        <v>576</v>
      </c>
      <c r="M522" t="s">
        <v>806</v>
      </c>
      <c r="N522" t="s">
        <v>801</v>
      </c>
      <c r="O522" t="s">
        <v>802</v>
      </c>
      <c r="P522" t="s">
        <v>548</v>
      </c>
      <c r="Q522" t="s">
        <v>549</v>
      </c>
      <c r="R522" t="s">
        <v>556</v>
      </c>
      <c r="S522" t="s">
        <v>557</v>
      </c>
      <c r="T522" s="145">
        <v>12</v>
      </c>
      <c r="U522" t="s">
        <v>639</v>
      </c>
    </row>
    <row r="523" spans="1:21" x14ac:dyDescent="0.25">
      <c r="A523" t="s">
        <v>116</v>
      </c>
      <c r="B523" t="s">
        <v>638</v>
      </c>
      <c r="C523" t="s">
        <v>187</v>
      </c>
      <c r="D523" t="s">
        <v>538</v>
      </c>
      <c r="F523" t="s">
        <v>391</v>
      </c>
      <c r="G523" t="s">
        <v>799</v>
      </c>
      <c r="H523" t="s">
        <v>541</v>
      </c>
      <c r="I523" t="s">
        <v>800</v>
      </c>
      <c r="J523" t="s">
        <v>543</v>
      </c>
      <c r="K523">
        <v>31</v>
      </c>
      <c r="L523" t="s">
        <v>576</v>
      </c>
      <c r="M523" t="s">
        <v>806</v>
      </c>
      <c r="N523" t="s">
        <v>801</v>
      </c>
      <c r="O523" t="s">
        <v>802</v>
      </c>
      <c r="P523" t="s">
        <v>548</v>
      </c>
      <c r="Q523" t="s">
        <v>549</v>
      </c>
      <c r="R523" t="s">
        <v>558</v>
      </c>
      <c r="S523" t="s">
        <v>559</v>
      </c>
      <c r="T523" s="145">
        <v>12</v>
      </c>
      <c r="U523" t="s">
        <v>639</v>
      </c>
    </row>
    <row r="524" spans="1:21" x14ac:dyDescent="0.25">
      <c r="A524" t="s">
        <v>116</v>
      </c>
      <c r="B524" t="s">
        <v>638</v>
      </c>
      <c r="C524" t="s">
        <v>187</v>
      </c>
      <c r="D524" t="s">
        <v>538</v>
      </c>
      <c r="F524" t="s">
        <v>391</v>
      </c>
      <c r="G524" t="s">
        <v>799</v>
      </c>
      <c r="H524" t="s">
        <v>541</v>
      </c>
      <c r="I524" t="s">
        <v>800</v>
      </c>
      <c r="J524" t="s">
        <v>543</v>
      </c>
      <c r="K524">
        <v>31</v>
      </c>
      <c r="L524" t="s">
        <v>576</v>
      </c>
      <c r="M524" t="s">
        <v>806</v>
      </c>
      <c r="N524" t="s">
        <v>801</v>
      </c>
      <c r="O524" t="s">
        <v>802</v>
      </c>
      <c r="P524" t="s">
        <v>548</v>
      </c>
      <c r="Q524" t="s">
        <v>549</v>
      </c>
      <c r="R524" t="s">
        <v>560</v>
      </c>
      <c r="S524" t="s">
        <v>561</v>
      </c>
      <c r="T524" s="145">
        <v>32</v>
      </c>
      <c r="U524" t="s">
        <v>639</v>
      </c>
    </row>
    <row r="525" spans="1:21" x14ac:dyDescent="0.25">
      <c r="A525" t="s">
        <v>116</v>
      </c>
      <c r="B525" t="s">
        <v>638</v>
      </c>
      <c r="C525" t="s">
        <v>187</v>
      </c>
      <c r="D525" t="s">
        <v>538</v>
      </c>
      <c r="F525" t="s">
        <v>391</v>
      </c>
      <c r="G525" t="s">
        <v>799</v>
      </c>
      <c r="H525" t="s">
        <v>541</v>
      </c>
      <c r="I525" t="s">
        <v>800</v>
      </c>
      <c r="J525" t="s">
        <v>543</v>
      </c>
      <c r="K525">
        <v>31</v>
      </c>
      <c r="L525" t="s">
        <v>576</v>
      </c>
      <c r="M525" t="s">
        <v>806</v>
      </c>
      <c r="N525" t="s">
        <v>801</v>
      </c>
      <c r="O525" t="s">
        <v>802</v>
      </c>
      <c r="P525" t="s">
        <v>548</v>
      </c>
      <c r="Q525" t="s">
        <v>549</v>
      </c>
      <c r="R525" t="s">
        <v>562</v>
      </c>
      <c r="S525" t="s">
        <v>563</v>
      </c>
      <c r="T525" s="145">
        <v>3</v>
      </c>
      <c r="U525" t="s">
        <v>639</v>
      </c>
    </row>
    <row r="526" spans="1:21" x14ac:dyDescent="0.25">
      <c r="A526" t="s">
        <v>116</v>
      </c>
      <c r="B526" t="s">
        <v>638</v>
      </c>
      <c r="C526" t="s">
        <v>187</v>
      </c>
      <c r="D526" t="s">
        <v>538</v>
      </c>
      <c r="F526" t="s">
        <v>391</v>
      </c>
      <c r="G526" t="s">
        <v>799</v>
      </c>
      <c r="H526" t="s">
        <v>541</v>
      </c>
      <c r="I526" t="s">
        <v>800</v>
      </c>
      <c r="J526" t="s">
        <v>543</v>
      </c>
      <c r="K526">
        <v>31</v>
      </c>
      <c r="L526" t="s">
        <v>576</v>
      </c>
      <c r="M526" t="s">
        <v>806</v>
      </c>
      <c r="N526" t="s">
        <v>801</v>
      </c>
      <c r="O526" t="s">
        <v>802</v>
      </c>
      <c r="P526" t="s">
        <v>548</v>
      </c>
      <c r="Q526" t="s">
        <v>549</v>
      </c>
      <c r="R526" t="s">
        <v>564</v>
      </c>
      <c r="S526" t="s">
        <v>565</v>
      </c>
      <c r="T526" s="145">
        <v>11</v>
      </c>
      <c r="U526" t="s">
        <v>639</v>
      </c>
    </row>
    <row r="527" spans="1:21" x14ac:dyDescent="0.25">
      <c r="A527" t="s">
        <v>116</v>
      </c>
      <c r="B527" t="s">
        <v>638</v>
      </c>
      <c r="C527" t="s">
        <v>187</v>
      </c>
      <c r="D527" t="s">
        <v>538</v>
      </c>
      <c r="F527" t="s">
        <v>391</v>
      </c>
      <c r="G527" t="s">
        <v>799</v>
      </c>
      <c r="H527" t="s">
        <v>541</v>
      </c>
      <c r="I527" t="s">
        <v>800</v>
      </c>
      <c r="J527" t="s">
        <v>543</v>
      </c>
      <c r="K527">
        <v>31</v>
      </c>
      <c r="L527" t="s">
        <v>576</v>
      </c>
      <c r="M527" t="s">
        <v>806</v>
      </c>
      <c r="N527" t="s">
        <v>801</v>
      </c>
      <c r="O527" t="s">
        <v>802</v>
      </c>
      <c r="P527" t="s">
        <v>548</v>
      </c>
      <c r="Q527" t="s">
        <v>549</v>
      </c>
      <c r="R527" t="s">
        <v>566</v>
      </c>
      <c r="S527" t="s">
        <v>567</v>
      </c>
      <c r="T527" s="145">
        <v>11</v>
      </c>
      <c r="U527" t="s">
        <v>639</v>
      </c>
    </row>
    <row r="528" spans="1:21" x14ac:dyDescent="0.25">
      <c r="A528" t="s">
        <v>116</v>
      </c>
      <c r="B528" t="s">
        <v>638</v>
      </c>
      <c r="C528" t="s">
        <v>187</v>
      </c>
      <c r="D528" t="s">
        <v>538</v>
      </c>
      <c r="F528" t="s">
        <v>391</v>
      </c>
      <c r="G528" t="s">
        <v>799</v>
      </c>
      <c r="H528" t="s">
        <v>541</v>
      </c>
      <c r="I528" t="s">
        <v>800</v>
      </c>
      <c r="J528" t="s">
        <v>543</v>
      </c>
      <c r="K528">
        <v>31</v>
      </c>
      <c r="L528" t="s">
        <v>576</v>
      </c>
      <c r="M528" t="s">
        <v>806</v>
      </c>
      <c r="N528" t="s">
        <v>801</v>
      </c>
      <c r="O528" t="s">
        <v>802</v>
      </c>
      <c r="P528" t="s">
        <v>548</v>
      </c>
      <c r="Q528" t="s">
        <v>549</v>
      </c>
      <c r="R528" t="s">
        <v>568</v>
      </c>
      <c r="S528" t="s">
        <v>569</v>
      </c>
      <c r="T528" s="145">
        <v>25</v>
      </c>
      <c r="U528" t="s">
        <v>639</v>
      </c>
    </row>
    <row r="529" spans="1:23" x14ac:dyDescent="0.25">
      <c r="A529" t="s">
        <v>116</v>
      </c>
      <c r="B529" t="s">
        <v>638</v>
      </c>
      <c r="C529" t="s">
        <v>187</v>
      </c>
      <c r="D529" t="s">
        <v>538</v>
      </c>
      <c r="F529" t="s">
        <v>391</v>
      </c>
      <c r="G529" t="s">
        <v>799</v>
      </c>
      <c r="H529" t="s">
        <v>541</v>
      </c>
      <c r="I529" t="s">
        <v>800</v>
      </c>
      <c r="J529" t="s">
        <v>543</v>
      </c>
      <c r="K529">
        <v>31</v>
      </c>
      <c r="L529" t="s">
        <v>576</v>
      </c>
      <c r="M529" t="s">
        <v>806</v>
      </c>
      <c r="N529" t="s">
        <v>801</v>
      </c>
      <c r="O529" t="s">
        <v>802</v>
      </c>
      <c r="P529" t="s">
        <v>548</v>
      </c>
      <c r="Q529" t="s">
        <v>549</v>
      </c>
      <c r="R529" t="s">
        <v>570</v>
      </c>
      <c r="S529" t="s">
        <v>571</v>
      </c>
      <c r="U529" t="s">
        <v>639</v>
      </c>
    </row>
    <row r="530" spans="1:23" x14ac:dyDescent="0.25">
      <c r="A530" t="s">
        <v>116</v>
      </c>
      <c r="B530" t="s">
        <v>638</v>
      </c>
      <c r="C530" t="s">
        <v>187</v>
      </c>
      <c r="D530" t="s">
        <v>538</v>
      </c>
      <c r="F530" t="s">
        <v>391</v>
      </c>
      <c r="G530" t="s">
        <v>799</v>
      </c>
      <c r="H530" t="s">
        <v>541</v>
      </c>
      <c r="I530" t="s">
        <v>800</v>
      </c>
      <c r="J530" t="s">
        <v>543</v>
      </c>
      <c r="K530">
        <v>31</v>
      </c>
      <c r="L530" t="s">
        <v>576</v>
      </c>
      <c r="M530" t="s">
        <v>806</v>
      </c>
      <c r="N530" t="s">
        <v>801</v>
      </c>
      <c r="O530" t="s">
        <v>802</v>
      </c>
      <c r="P530" t="s">
        <v>548</v>
      </c>
      <c r="Q530" t="s">
        <v>549</v>
      </c>
      <c r="R530" t="s">
        <v>572</v>
      </c>
      <c r="S530" t="s">
        <v>573</v>
      </c>
      <c r="T530" s="145">
        <v>20</v>
      </c>
      <c r="U530" t="s">
        <v>639</v>
      </c>
    </row>
    <row r="531" spans="1:23" x14ac:dyDescent="0.25">
      <c r="A531" t="s">
        <v>116</v>
      </c>
      <c r="B531" t="s">
        <v>638</v>
      </c>
      <c r="C531" t="s">
        <v>187</v>
      </c>
      <c r="D531" t="s">
        <v>538</v>
      </c>
      <c r="F531" t="s">
        <v>391</v>
      </c>
      <c r="G531" t="s">
        <v>799</v>
      </c>
      <c r="H531" t="s">
        <v>541</v>
      </c>
      <c r="I531" t="s">
        <v>800</v>
      </c>
      <c r="J531" t="s">
        <v>543</v>
      </c>
      <c r="K531">
        <v>31</v>
      </c>
      <c r="L531" t="s">
        <v>576</v>
      </c>
      <c r="M531" t="s">
        <v>806</v>
      </c>
      <c r="N531" t="s">
        <v>801</v>
      </c>
      <c r="O531" t="s">
        <v>802</v>
      </c>
      <c r="P531" t="s">
        <v>548</v>
      </c>
      <c r="Q531" t="s">
        <v>549</v>
      </c>
      <c r="R531" t="s">
        <v>803</v>
      </c>
      <c r="S531" t="s">
        <v>804</v>
      </c>
      <c r="T531" s="145">
        <v>21</v>
      </c>
      <c r="U531" t="s">
        <v>639</v>
      </c>
    </row>
    <row r="532" spans="1:23" s="49" customFormat="1" x14ac:dyDescent="0.25">
      <c r="A532" s="49" t="s">
        <v>43</v>
      </c>
      <c r="B532" s="49" t="s">
        <v>640</v>
      </c>
      <c r="C532" s="49" t="s">
        <v>187</v>
      </c>
      <c r="D532" s="49" t="s">
        <v>538</v>
      </c>
      <c r="F532" s="49" t="s">
        <v>391</v>
      </c>
      <c r="G532" s="49" t="s">
        <v>799</v>
      </c>
      <c r="H532" s="49" t="s">
        <v>541</v>
      </c>
      <c r="I532" s="49" t="s">
        <v>800</v>
      </c>
      <c r="J532" s="49" t="s">
        <v>543</v>
      </c>
      <c r="K532" s="49">
        <v>31</v>
      </c>
      <c r="L532" s="49" t="s">
        <v>544</v>
      </c>
      <c r="M532" s="49" t="s">
        <v>799</v>
      </c>
      <c r="N532" s="49" t="s">
        <v>801</v>
      </c>
      <c r="O532" s="49" t="s">
        <v>802</v>
      </c>
      <c r="P532" s="49" t="s">
        <v>548</v>
      </c>
      <c r="Q532" s="49" t="s">
        <v>549</v>
      </c>
      <c r="R532" s="49" t="s">
        <v>131</v>
      </c>
      <c r="S532" s="49" t="s">
        <v>550</v>
      </c>
      <c r="T532" s="146">
        <v>114.539</v>
      </c>
      <c r="U532" s="49" t="s">
        <v>817</v>
      </c>
      <c r="V532" s="49" t="s">
        <v>858</v>
      </c>
      <c r="W532" s="138">
        <f>('ILO unemployment 2007'!T533+'ILO unemployment 2007'!T534+'ILO unemployment 2007'!T535)*( 1 + ('ILO unemployment 2007'!T543+ 'ILO unemployment 2007'!T544)/('ILO unemployment 2007'!T532-'ILO unemployment 2007'!T543-'ILO unemployment 2007'!T544))</f>
        <v>35.842384096885816</v>
      </c>
    </row>
    <row r="533" spans="1:23" s="49" customFormat="1" x14ac:dyDescent="0.25">
      <c r="A533" s="49" t="s">
        <v>43</v>
      </c>
      <c r="B533" s="49" t="s">
        <v>640</v>
      </c>
      <c r="C533" s="49" t="s">
        <v>187</v>
      </c>
      <c r="D533" s="49" t="s">
        <v>538</v>
      </c>
      <c r="F533" s="49" t="s">
        <v>391</v>
      </c>
      <c r="G533" s="49" t="s">
        <v>799</v>
      </c>
      <c r="H533" s="49" t="s">
        <v>541</v>
      </c>
      <c r="I533" s="49" t="s">
        <v>800</v>
      </c>
      <c r="J533" s="49" t="s">
        <v>543</v>
      </c>
      <c r="K533" s="49">
        <v>31</v>
      </c>
      <c r="L533" s="49" t="s">
        <v>544</v>
      </c>
      <c r="M533" s="49" t="s">
        <v>799</v>
      </c>
      <c r="N533" s="49" t="s">
        <v>801</v>
      </c>
      <c r="O533" s="49" t="s">
        <v>802</v>
      </c>
      <c r="P533" s="49" t="s">
        <v>548</v>
      </c>
      <c r="Q533" s="49" t="s">
        <v>549</v>
      </c>
      <c r="R533" s="49" t="s">
        <v>552</v>
      </c>
      <c r="S533" s="49" t="s">
        <v>553</v>
      </c>
      <c r="T533" s="146">
        <v>3.633</v>
      </c>
      <c r="U533" s="49" t="s">
        <v>817</v>
      </c>
      <c r="V533" s="49" t="s">
        <v>859</v>
      </c>
      <c r="W533" s="138">
        <f>('ILO unemployment 2007'!T536+'ILO unemployment 2007'!T537+'ILO unemployment 2007'!T538+'ILO unemployment 2007'!T539+'ILO unemployment 2007'!T540+'ILO unemployment 2007'!T541+'ILO unemployment 2007'!T542)*( 1 + ('ILO unemployment 2007'!T543+ 'ILO unemployment 2007'!T544)/('ILO unemployment 2007'!T532-'ILO unemployment 2007'!T543-'ILO unemployment 2007'!T544))</f>
        <v>78.696615903114193</v>
      </c>
    </row>
    <row r="534" spans="1:23" s="49" customFormat="1" x14ac:dyDescent="0.25">
      <c r="A534" s="49" t="s">
        <v>43</v>
      </c>
      <c r="B534" s="49" t="s">
        <v>640</v>
      </c>
      <c r="C534" s="49" t="s">
        <v>187</v>
      </c>
      <c r="D534" s="49" t="s">
        <v>538</v>
      </c>
      <c r="F534" s="49" t="s">
        <v>391</v>
      </c>
      <c r="G534" s="49" t="s">
        <v>799</v>
      </c>
      <c r="H534" s="49" t="s">
        <v>541</v>
      </c>
      <c r="I534" s="49" t="s">
        <v>800</v>
      </c>
      <c r="J534" s="49" t="s">
        <v>543</v>
      </c>
      <c r="K534" s="49">
        <v>31</v>
      </c>
      <c r="L534" s="49" t="s">
        <v>544</v>
      </c>
      <c r="M534" s="49" t="s">
        <v>799</v>
      </c>
      <c r="N534" s="49" t="s">
        <v>801</v>
      </c>
      <c r="O534" s="49" t="s">
        <v>802</v>
      </c>
      <c r="P534" s="49" t="s">
        <v>548</v>
      </c>
      <c r="Q534" s="49" t="s">
        <v>549</v>
      </c>
      <c r="R534" s="49" t="s">
        <v>554</v>
      </c>
      <c r="S534" s="49" t="s">
        <v>555</v>
      </c>
      <c r="T534" s="146">
        <v>7.3330000000000002</v>
      </c>
      <c r="U534" s="49" t="s">
        <v>817</v>
      </c>
      <c r="V534" s="49" t="s">
        <v>862</v>
      </c>
      <c r="W534" s="138">
        <f>'ILO unemployment 2007'!T533+'ILO unemployment 2007'!T534+'ILO unemployment 2007'!T535+ 'ILO unemployment 2007'!T536+'ILO unemployment 2007'!T537+'ILO unemployment 2007'!T538+'ILO unemployment 2007'!T539+'ILO unemployment 2007'!T540+'ILO unemployment 2007'!T541+'ILO unemployment 2007'!T542+'ILO unemployment 2007'!T543+'ILO unemployment 2007'!T544</f>
        <v>114.539</v>
      </c>
    </row>
    <row r="535" spans="1:23" s="49" customFormat="1" x14ac:dyDescent="0.25">
      <c r="A535" s="49" t="s">
        <v>43</v>
      </c>
      <c r="B535" s="49" t="s">
        <v>640</v>
      </c>
      <c r="C535" s="49" t="s">
        <v>187</v>
      </c>
      <c r="D535" s="49" t="s">
        <v>538</v>
      </c>
      <c r="F535" s="49" t="s">
        <v>391</v>
      </c>
      <c r="G535" s="49" t="s">
        <v>799</v>
      </c>
      <c r="H535" s="49" t="s">
        <v>541</v>
      </c>
      <c r="I535" s="49" t="s">
        <v>800</v>
      </c>
      <c r="J535" s="49" t="s">
        <v>543</v>
      </c>
      <c r="K535" s="49">
        <v>31</v>
      </c>
      <c r="L535" s="49" t="s">
        <v>544</v>
      </c>
      <c r="M535" s="49" t="s">
        <v>799</v>
      </c>
      <c r="N535" s="49" t="s">
        <v>801</v>
      </c>
      <c r="O535" s="49" t="s">
        <v>802</v>
      </c>
      <c r="P535" s="49" t="s">
        <v>548</v>
      </c>
      <c r="Q535" s="49" t="s">
        <v>549</v>
      </c>
      <c r="R535" s="49" t="s">
        <v>556</v>
      </c>
      <c r="S535" s="49" t="s">
        <v>557</v>
      </c>
      <c r="T535" s="146">
        <v>11.643000000000001</v>
      </c>
      <c r="U535" s="49" t="s">
        <v>817</v>
      </c>
      <c r="W535" s="138"/>
    </row>
    <row r="536" spans="1:23" s="49" customFormat="1" x14ac:dyDescent="0.25">
      <c r="A536" s="49" t="s">
        <v>43</v>
      </c>
      <c r="B536" s="49" t="s">
        <v>640</v>
      </c>
      <c r="C536" s="49" t="s">
        <v>187</v>
      </c>
      <c r="D536" s="49" t="s">
        <v>538</v>
      </c>
      <c r="F536" s="49" t="s">
        <v>391</v>
      </c>
      <c r="G536" s="49" t="s">
        <v>799</v>
      </c>
      <c r="H536" s="49" t="s">
        <v>541</v>
      </c>
      <c r="I536" s="49" t="s">
        <v>800</v>
      </c>
      <c r="J536" s="49" t="s">
        <v>543</v>
      </c>
      <c r="K536" s="49">
        <v>31</v>
      </c>
      <c r="L536" s="49" t="s">
        <v>544</v>
      </c>
      <c r="M536" s="49" t="s">
        <v>799</v>
      </c>
      <c r="N536" s="49" t="s">
        <v>801</v>
      </c>
      <c r="O536" s="49" t="s">
        <v>802</v>
      </c>
      <c r="P536" s="49" t="s">
        <v>548</v>
      </c>
      <c r="Q536" s="49" t="s">
        <v>549</v>
      </c>
      <c r="R536" s="49" t="s">
        <v>558</v>
      </c>
      <c r="S536" s="49" t="s">
        <v>559</v>
      </c>
      <c r="T536" s="146">
        <v>6.75</v>
      </c>
      <c r="U536" s="49" t="s">
        <v>817</v>
      </c>
      <c r="W536" s="138"/>
    </row>
    <row r="537" spans="1:23" s="49" customFormat="1" x14ac:dyDescent="0.25">
      <c r="A537" s="49" t="s">
        <v>43</v>
      </c>
      <c r="B537" s="49" t="s">
        <v>640</v>
      </c>
      <c r="C537" s="49" t="s">
        <v>187</v>
      </c>
      <c r="D537" s="49" t="s">
        <v>538</v>
      </c>
      <c r="F537" s="49" t="s">
        <v>391</v>
      </c>
      <c r="G537" s="49" t="s">
        <v>799</v>
      </c>
      <c r="H537" s="49" t="s">
        <v>541</v>
      </c>
      <c r="I537" s="49" t="s">
        <v>800</v>
      </c>
      <c r="J537" s="49" t="s">
        <v>543</v>
      </c>
      <c r="K537" s="49">
        <v>31</v>
      </c>
      <c r="L537" s="49" t="s">
        <v>544</v>
      </c>
      <c r="M537" s="49" t="s">
        <v>799</v>
      </c>
      <c r="N537" s="49" t="s">
        <v>801</v>
      </c>
      <c r="O537" s="49" t="s">
        <v>802</v>
      </c>
      <c r="P537" s="49" t="s">
        <v>548</v>
      </c>
      <c r="Q537" s="49" t="s">
        <v>549</v>
      </c>
      <c r="R537" s="49" t="s">
        <v>560</v>
      </c>
      <c r="S537" s="49" t="s">
        <v>561</v>
      </c>
      <c r="T537" s="146">
        <v>17.027999999999999</v>
      </c>
      <c r="U537" s="49" t="s">
        <v>817</v>
      </c>
      <c r="W537" s="138"/>
    </row>
    <row r="538" spans="1:23" s="49" customFormat="1" x14ac:dyDescent="0.25">
      <c r="A538" s="49" t="s">
        <v>43</v>
      </c>
      <c r="B538" s="49" t="s">
        <v>640</v>
      </c>
      <c r="C538" s="49" t="s">
        <v>187</v>
      </c>
      <c r="D538" s="49" t="s">
        <v>538</v>
      </c>
      <c r="F538" s="49" t="s">
        <v>391</v>
      </c>
      <c r="G538" s="49" t="s">
        <v>799</v>
      </c>
      <c r="H538" s="49" t="s">
        <v>541</v>
      </c>
      <c r="I538" s="49" t="s">
        <v>800</v>
      </c>
      <c r="J538" s="49" t="s">
        <v>543</v>
      </c>
      <c r="K538" s="49">
        <v>31</v>
      </c>
      <c r="L538" s="49" t="s">
        <v>544</v>
      </c>
      <c r="M538" s="49" t="s">
        <v>799</v>
      </c>
      <c r="N538" s="49" t="s">
        <v>801</v>
      </c>
      <c r="O538" s="49" t="s">
        <v>802</v>
      </c>
      <c r="P538" s="49" t="s">
        <v>548</v>
      </c>
      <c r="Q538" s="49" t="s">
        <v>549</v>
      </c>
      <c r="R538" s="49" t="s">
        <v>562</v>
      </c>
      <c r="S538" s="49" t="s">
        <v>563</v>
      </c>
      <c r="T538" s="146"/>
      <c r="U538" s="49" t="s">
        <v>817</v>
      </c>
      <c r="W538" s="138"/>
    </row>
    <row r="539" spans="1:23" s="49" customFormat="1" x14ac:dyDescent="0.25">
      <c r="A539" s="49" t="s">
        <v>43</v>
      </c>
      <c r="B539" s="49" t="s">
        <v>640</v>
      </c>
      <c r="C539" s="49" t="s">
        <v>187</v>
      </c>
      <c r="D539" s="49" t="s">
        <v>538</v>
      </c>
      <c r="F539" s="49" t="s">
        <v>391</v>
      </c>
      <c r="G539" s="49" t="s">
        <v>799</v>
      </c>
      <c r="H539" s="49" t="s">
        <v>541</v>
      </c>
      <c r="I539" s="49" t="s">
        <v>800</v>
      </c>
      <c r="J539" s="49" t="s">
        <v>543</v>
      </c>
      <c r="K539" s="49">
        <v>31</v>
      </c>
      <c r="L539" s="49" t="s">
        <v>544</v>
      </c>
      <c r="M539" s="49" t="s">
        <v>799</v>
      </c>
      <c r="N539" s="49" t="s">
        <v>801</v>
      </c>
      <c r="O539" s="49" t="s">
        <v>802</v>
      </c>
      <c r="P539" s="49" t="s">
        <v>548</v>
      </c>
      <c r="Q539" s="49" t="s">
        <v>549</v>
      </c>
      <c r="R539" s="49" t="s">
        <v>564</v>
      </c>
      <c r="S539" s="49" t="s">
        <v>565</v>
      </c>
      <c r="T539" s="146">
        <v>4.2619999999999996</v>
      </c>
      <c r="U539" s="49" t="s">
        <v>817</v>
      </c>
      <c r="W539" s="138"/>
    </row>
    <row r="540" spans="1:23" s="49" customFormat="1" x14ac:dyDescent="0.25">
      <c r="A540" s="49" t="s">
        <v>43</v>
      </c>
      <c r="B540" s="49" t="s">
        <v>640</v>
      </c>
      <c r="C540" s="49" t="s">
        <v>187</v>
      </c>
      <c r="D540" s="49" t="s">
        <v>538</v>
      </c>
      <c r="F540" s="49" t="s">
        <v>391</v>
      </c>
      <c r="G540" s="49" t="s">
        <v>799</v>
      </c>
      <c r="H540" s="49" t="s">
        <v>541</v>
      </c>
      <c r="I540" s="49" t="s">
        <v>800</v>
      </c>
      <c r="J540" s="49" t="s">
        <v>543</v>
      </c>
      <c r="K540" s="49">
        <v>31</v>
      </c>
      <c r="L540" s="49" t="s">
        <v>544</v>
      </c>
      <c r="M540" s="49" t="s">
        <v>799</v>
      </c>
      <c r="N540" s="49" t="s">
        <v>801</v>
      </c>
      <c r="O540" s="49" t="s">
        <v>802</v>
      </c>
      <c r="P540" s="49" t="s">
        <v>548</v>
      </c>
      <c r="Q540" s="49" t="s">
        <v>549</v>
      </c>
      <c r="R540" s="49" t="s">
        <v>566</v>
      </c>
      <c r="S540" s="49" t="s">
        <v>567</v>
      </c>
      <c r="T540" s="146">
        <v>5.6820000000000004</v>
      </c>
      <c r="U540" s="49" t="s">
        <v>817</v>
      </c>
      <c r="W540" s="138"/>
    </row>
    <row r="541" spans="1:23" s="49" customFormat="1" x14ac:dyDescent="0.25">
      <c r="A541" s="49" t="s">
        <v>43</v>
      </c>
      <c r="B541" s="49" t="s">
        <v>640</v>
      </c>
      <c r="C541" s="49" t="s">
        <v>187</v>
      </c>
      <c r="D541" s="49" t="s">
        <v>538</v>
      </c>
      <c r="F541" s="49" t="s">
        <v>391</v>
      </c>
      <c r="G541" s="49" t="s">
        <v>799</v>
      </c>
      <c r="H541" s="49" t="s">
        <v>541</v>
      </c>
      <c r="I541" s="49" t="s">
        <v>800</v>
      </c>
      <c r="J541" s="49" t="s">
        <v>543</v>
      </c>
      <c r="K541" s="49">
        <v>31</v>
      </c>
      <c r="L541" s="49" t="s">
        <v>544</v>
      </c>
      <c r="M541" s="49" t="s">
        <v>799</v>
      </c>
      <c r="N541" s="49" t="s">
        <v>801</v>
      </c>
      <c r="O541" s="49" t="s">
        <v>802</v>
      </c>
      <c r="P541" s="49" t="s">
        <v>548</v>
      </c>
      <c r="Q541" s="49" t="s">
        <v>549</v>
      </c>
      <c r="R541" s="49" t="s">
        <v>568</v>
      </c>
      <c r="S541" s="49" t="s">
        <v>569</v>
      </c>
      <c r="T541" s="146">
        <v>15.919</v>
      </c>
      <c r="U541" s="49" t="s">
        <v>817</v>
      </c>
      <c r="W541" s="138"/>
    </row>
    <row r="542" spans="1:23" s="49" customFormat="1" x14ac:dyDescent="0.25">
      <c r="A542" s="49" t="s">
        <v>43</v>
      </c>
      <c r="B542" s="49" t="s">
        <v>640</v>
      </c>
      <c r="C542" s="49" t="s">
        <v>187</v>
      </c>
      <c r="D542" s="49" t="s">
        <v>538</v>
      </c>
      <c r="F542" s="49" t="s">
        <v>391</v>
      </c>
      <c r="G542" s="49" t="s">
        <v>799</v>
      </c>
      <c r="H542" s="49" t="s">
        <v>541</v>
      </c>
      <c r="I542" s="49" t="s">
        <v>800</v>
      </c>
      <c r="J542" s="49" t="s">
        <v>543</v>
      </c>
      <c r="K542" s="49">
        <v>31</v>
      </c>
      <c r="L542" s="49" t="s">
        <v>544</v>
      </c>
      <c r="M542" s="49" t="s">
        <v>799</v>
      </c>
      <c r="N542" s="49" t="s">
        <v>801</v>
      </c>
      <c r="O542" s="49" t="s">
        <v>802</v>
      </c>
      <c r="P542" s="49" t="s">
        <v>548</v>
      </c>
      <c r="Q542" s="49" t="s">
        <v>549</v>
      </c>
      <c r="R542" s="49" t="s">
        <v>570</v>
      </c>
      <c r="S542" s="49" t="s">
        <v>571</v>
      </c>
      <c r="T542" s="146"/>
      <c r="U542" s="49" t="s">
        <v>817</v>
      </c>
      <c r="W542" s="138"/>
    </row>
    <row r="543" spans="1:23" s="49" customFormat="1" x14ac:dyDescent="0.25">
      <c r="A543" s="49" t="s">
        <v>43</v>
      </c>
      <c r="B543" s="49" t="s">
        <v>640</v>
      </c>
      <c r="C543" s="49" t="s">
        <v>187</v>
      </c>
      <c r="D543" s="49" t="s">
        <v>538</v>
      </c>
      <c r="F543" s="49" t="s">
        <v>391</v>
      </c>
      <c r="G543" s="49" t="s">
        <v>799</v>
      </c>
      <c r="H543" s="49" t="s">
        <v>541</v>
      </c>
      <c r="I543" s="49" t="s">
        <v>800</v>
      </c>
      <c r="J543" s="49" t="s">
        <v>543</v>
      </c>
      <c r="K543" s="49">
        <v>31</v>
      </c>
      <c r="L543" s="49" t="s">
        <v>544</v>
      </c>
      <c r="M543" s="49" t="s">
        <v>799</v>
      </c>
      <c r="N543" s="49" t="s">
        <v>801</v>
      </c>
      <c r="O543" s="49" t="s">
        <v>802</v>
      </c>
      <c r="P543" s="49" t="s">
        <v>548</v>
      </c>
      <c r="Q543" s="49" t="s">
        <v>549</v>
      </c>
      <c r="R543" s="49" t="s">
        <v>572</v>
      </c>
      <c r="S543" s="49" t="s">
        <v>573</v>
      </c>
      <c r="T543" s="146">
        <v>18.193000000000001</v>
      </c>
      <c r="U543" s="49" t="s">
        <v>817</v>
      </c>
      <c r="W543" s="138"/>
    </row>
    <row r="544" spans="1:23" s="49" customFormat="1" x14ac:dyDescent="0.25">
      <c r="A544" s="49" t="s">
        <v>43</v>
      </c>
      <c r="B544" s="49" t="s">
        <v>640</v>
      </c>
      <c r="C544" s="49" t="s">
        <v>187</v>
      </c>
      <c r="D544" s="49" t="s">
        <v>538</v>
      </c>
      <c r="F544" s="49" t="s">
        <v>391</v>
      </c>
      <c r="G544" s="49" t="s">
        <v>799</v>
      </c>
      <c r="H544" s="49" t="s">
        <v>541</v>
      </c>
      <c r="I544" s="49" t="s">
        <v>800</v>
      </c>
      <c r="J544" s="49" t="s">
        <v>543</v>
      </c>
      <c r="K544" s="49">
        <v>31</v>
      </c>
      <c r="L544" s="49" t="s">
        <v>544</v>
      </c>
      <c r="M544" s="49" t="s">
        <v>799</v>
      </c>
      <c r="N544" s="49" t="s">
        <v>801</v>
      </c>
      <c r="O544" s="49" t="s">
        <v>802</v>
      </c>
      <c r="P544" s="49" t="s">
        <v>548</v>
      </c>
      <c r="Q544" s="49" t="s">
        <v>549</v>
      </c>
      <c r="R544" s="49" t="s">
        <v>803</v>
      </c>
      <c r="S544" s="49" t="s">
        <v>804</v>
      </c>
      <c r="T544" s="146">
        <v>24.096</v>
      </c>
      <c r="U544" s="49" t="s">
        <v>817</v>
      </c>
      <c r="W544" s="138"/>
    </row>
    <row r="545" spans="1:21" x14ac:dyDescent="0.25">
      <c r="A545" t="s">
        <v>43</v>
      </c>
      <c r="B545" t="s">
        <v>640</v>
      </c>
      <c r="C545" t="s">
        <v>187</v>
      </c>
      <c r="D545" t="s">
        <v>538</v>
      </c>
      <c r="F545" t="s">
        <v>391</v>
      </c>
      <c r="G545" t="s">
        <v>799</v>
      </c>
      <c r="H545" t="s">
        <v>541</v>
      </c>
      <c r="I545" t="s">
        <v>800</v>
      </c>
      <c r="J545" t="s">
        <v>543</v>
      </c>
      <c r="K545">
        <v>31</v>
      </c>
      <c r="L545" t="s">
        <v>574</v>
      </c>
      <c r="M545" t="s">
        <v>805</v>
      </c>
      <c r="N545" t="s">
        <v>801</v>
      </c>
      <c r="O545" t="s">
        <v>802</v>
      </c>
      <c r="P545" t="s">
        <v>548</v>
      </c>
      <c r="Q545" t="s">
        <v>549</v>
      </c>
      <c r="R545" t="s">
        <v>131</v>
      </c>
      <c r="S545" t="s">
        <v>550</v>
      </c>
      <c r="T545" s="145">
        <v>55079</v>
      </c>
      <c r="U545" t="s">
        <v>817</v>
      </c>
    </row>
    <row r="546" spans="1:21" x14ac:dyDescent="0.25">
      <c r="A546" t="s">
        <v>43</v>
      </c>
      <c r="B546" t="s">
        <v>640</v>
      </c>
      <c r="C546" t="s">
        <v>187</v>
      </c>
      <c r="D546" t="s">
        <v>538</v>
      </c>
      <c r="F546" t="s">
        <v>391</v>
      </c>
      <c r="G546" t="s">
        <v>799</v>
      </c>
      <c r="H546" t="s">
        <v>541</v>
      </c>
      <c r="I546" t="s">
        <v>800</v>
      </c>
      <c r="J546" t="s">
        <v>543</v>
      </c>
      <c r="K546">
        <v>31</v>
      </c>
      <c r="L546" t="s">
        <v>574</v>
      </c>
      <c r="M546" t="s">
        <v>805</v>
      </c>
      <c r="N546" t="s">
        <v>801</v>
      </c>
      <c r="O546" t="s">
        <v>802</v>
      </c>
      <c r="P546" t="s">
        <v>548</v>
      </c>
      <c r="Q546" t="s">
        <v>549</v>
      </c>
      <c r="R546" t="s">
        <v>552</v>
      </c>
      <c r="S546" t="s">
        <v>553</v>
      </c>
      <c r="T546" s="145">
        <v>1155</v>
      </c>
      <c r="U546" t="s">
        <v>817</v>
      </c>
    </row>
    <row r="547" spans="1:21" x14ac:dyDescent="0.25">
      <c r="A547" t="s">
        <v>43</v>
      </c>
      <c r="B547" t="s">
        <v>640</v>
      </c>
      <c r="C547" t="s">
        <v>187</v>
      </c>
      <c r="D547" t="s">
        <v>538</v>
      </c>
      <c r="F547" t="s">
        <v>391</v>
      </c>
      <c r="G547" t="s">
        <v>799</v>
      </c>
      <c r="H547" t="s">
        <v>541</v>
      </c>
      <c r="I547" t="s">
        <v>800</v>
      </c>
      <c r="J547" t="s">
        <v>543</v>
      </c>
      <c r="K547">
        <v>31</v>
      </c>
      <c r="L547" t="s">
        <v>574</v>
      </c>
      <c r="M547" t="s">
        <v>805</v>
      </c>
      <c r="N547" t="s">
        <v>801</v>
      </c>
      <c r="O547" t="s">
        <v>802</v>
      </c>
      <c r="P547" t="s">
        <v>548</v>
      </c>
      <c r="Q547" t="s">
        <v>549</v>
      </c>
      <c r="R547" t="s">
        <v>554</v>
      </c>
      <c r="S547" t="s">
        <v>555</v>
      </c>
      <c r="T547" s="145">
        <v>3753</v>
      </c>
      <c r="U547" t="s">
        <v>817</v>
      </c>
    </row>
    <row r="548" spans="1:21" x14ac:dyDescent="0.25">
      <c r="A548" t="s">
        <v>43</v>
      </c>
      <c r="B548" t="s">
        <v>640</v>
      </c>
      <c r="C548" t="s">
        <v>187</v>
      </c>
      <c r="D548" t="s">
        <v>538</v>
      </c>
      <c r="F548" t="s">
        <v>391</v>
      </c>
      <c r="G548" t="s">
        <v>799</v>
      </c>
      <c r="H548" t="s">
        <v>541</v>
      </c>
      <c r="I548" t="s">
        <v>800</v>
      </c>
      <c r="J548" t="s">
        <v>543</v>
      </c>
      <c r="K548">
        <v>31</v>
      </c>
      <c r="L548" t="s">
        <v>574</v>
      </c>
      <c r="M548" t="s">
        <v>805</v>
      </c>
      <c r="N548" t="s">
        <v>801</v>
      </c>
      <c r="O548" t="s">
        <v>802</v>
      </c>
      <c r="P548" t="s">
        <v>548</v>
      </c>
      <c r="Q548" t="s">
        <v>549</v>
      </c>
      <c r="R548" t="s">
        <v>556</v>
      </c>
      <c r="S548" t="s">
        <v>557</v>
      </c>
      <c r="T548" s="145">
        <v>4624</v>
      </c>
      <c r="U548" t="s">
        <v>817</v>
      </c>
    </row>
    <row r="549" spans="1:21" x14ac:dyDescent="0.25">
      <c r="A549" t="s">
        <v>43</v>
      </c>
      <c r="B549" t="s">
        <v>640</v>
      </c>
      <c r="C549" t="s">
        <v>187</v>
      </c>
      <c r="D549" t="s">
        <v>538</v>
      </c>
      <c r="F549" t="s">
        <v>391</v>
      </c>
      <c r="G549" t="s">
        <v>799</v>
      </c>
      <c r="H549" t="s">
        <v>541</v>
      </c>
      <c r="I549" t="s">
        <v>800</v>
      </c>
      <c r="J549" t="s">
        <v>543</v>
      </c>
      <c r="K549">
        <v>31</v>
      </c>
      <c r="L549" t="s">
        <v>574</v>
      </c>
      <c r="M549" t="s">
        <v>805</v>
      </c>
      <c r="N549" t="s">
        <v>801</v>
      </c>
      <c r="O549" t="s">
        <v>802</v>
      </c>
      <c r="P549" t="s">
        <v>548</v>
      </c>
      <c r="Q549" t="s">
        <v>549</v>
      </c>
      <c r="R549" t="s">
        <v>558</v>
      </c>
      <c r="S549" t="s">
        <v>559</v>
      </c>
      <c r="T549" s="145">
        <v>1899</v>
      </c>
      <c r="U549" t="s">
        <v>817</v>
      </c>
    </row>
    <row r="550" spans="1:21" x14ac:dyDescent="0.25">
      <c r="A550" t="s">
        <v>43</v>
      </c>
      <c r="B550" t="s">
        <v>640</v>
      </c>
      <c r="C550" t="s">
        <v>187</v>
      </c>
      <c r="D550" t="s">
        <v>538</v>
      </c>
      <c r="F550" t="s">
        <v>391</v>
      </c>
      <c r="G550" t="s">
        <v>799</v>
      </c>
      <c r="H550" t="s">
        <v>541</v>
      </c>
      <c r="I550" t="s">
        <v>800</v>
      </c>
      <c r="J550" t="s">
        <v>543</v>
      </c>
      <c r="K550">
        <v>31</v>
      </c>
      <c r="L550" t="s">
        <v>574</v>
      </c>
      <c r="M550" t="s">
        <v>805</v>
      </c>
      <c r="N550" t="s">
        <v>801</v>
      </c>
      <c r="O550" t="s">
        <v>802</v>
      </c>
      <c r="P550" t="s">
        <v>548</v>
      </c>
      <c r="Q550" t="s">
        <v>549</v>
      </c>
      <c r="R550" t="s">
        <v>560</v>
      </c>
      <c r="S550" t="s">
        <v>561</v>
      </c>
      <c r="T550" s="145">
        <v>5007</v>
      </c>
      <c r="U550" t="s">
        <v>817</v>
      </c>
    </row>
    <row r="551" spans="1:21" x14ac:dyDescent="0.25">
      <c r="A551" t="s">
        <v>43</v>
      </c>
      <c r="B551" t="s">
        <v>640</v>
      </c>
      <c r="C551" t="s">
        <v>187</v>
      </c>
      <c r="D551" t="s">
        <v>538</v>
      </c>
      <c r="F551" t="s">
        <v>391</v>
      </c>
      <c r="G551" t="s">
        <v>799</v>
      </c>
      <c r="H551" t="s">
        <v>541</v>
      </c>
      <c r="I551" t="s">
        <v>800</v>
      </c>
      <c r="J551" t="s">
        <v>543</v>
      </c>
      <c r="K551">
        <v>31</v>
      </c>
      <c r="L551" t="s">
        <v>574</v>
      </c>
      <c r="M551" t="s">
        <v>805</v>
      </c>
      <c r="N551" t="s">
        <v>801</v>
      </c>
      <c r="O551" t="s">
        <v>802</v>
      </c>
      <c r="P551" t="s">
        <v>548</v>
      </c>
      <c r="Q551" t="s">
        <v>549</v>
      </c>
      <c r="R551" t="s">
        <v>562</v>
      </c>
      <c r="S551" t="s">
        <v>563</v>
      </c>
      <c r="U551" t="s">
        <v>817</v>
      </c>
    </row>
    <row r="552" spans="1:21" x14ac:dyDescent="0.25">
      <c r="A552" t="s">
        <v>43</v>
      </c>
      <c r="B552" t="s">
        <v>640</v>
      </c>
      <c r="C552" t="s">
        <v>187</v>
      </c>
      <c r="D552" t="s">
        <v>538</v>
      </c>
      <c r="F552" t="s">
        <v>391</v>
      </c>
      <c r="G552" t="s">
        <v>799</v>
      </c>
      <c r="H552" t="s">
        <v>541</v>
      </c>
      <c r="I552" t="s">
        <v>800</v>
      </c>
      <c r="J552" t="s">
        <v>543</v>
      </c>
      <c r="K552">
        <v>31</v>
      </c>
      <c r="L552" t="s">
        <v>574</v>
      </c>
      <c r="M552" t="s">
        <v>805</v>
      </c>
      <c r="N552" t="s">
        <v>801</v>
      </c>
      <c r="O552" t="s">
        <v>802</v>
      </c>
      <c r="P552" t="s">
        <v>548</v>
      </c>
      <c r="Q552" t="s">
        <v>549</v>
      </c>
      <c r="R552" t="s">
        <v>564</v>
      </c>
      <c r="S552" t="s">
        <v>565</v>
      </c>
      <c r="T552" s="145">
        <v>4262</v>
      </c>
      <c r="U552" t="s">
        <v>817</v>
      </c>
    </row>
    <row r="553" spans="1:21" x14ac:dyDescent="0.25">
      <c r="A553" t="s">
        <v>43</v>
      </c>
      <c r="B553" t="s">
        <v>640</v>
      </c>
      <c r="C553" t="s">
        <v>187</v>
      </c>
      <c r="D553" t="s">
        <v>538</v>
      </c>
      <c r="F553" t="s">
        <v>391</v>
      </c>
      <c r="G553" t="s">
        <v>799</v>
      </c>
      <c r="H553" t="s">
        <v>541</v>
      </c>
      <c r="I553" t="s">
        <v>800</v>
      </c>
      <c r="J553" t="s">
        <v>543</v>
      </c>
      <c r="K553">
        <v>31</v>
      </c>
      <c r="L553" t="s">
        <v>574</v>
      </c>
      <c r="M553" t="s">
        <v>805</v>
      </c>
      <c r="N553" t="s">
        <v>801</v>
      </c>
      <c r="O553" t="s">
        <v>802</v>
      </c>
      <c r="P553" t="s">
        <v>548</v>
      </c>
      <c r="Q553" t="s">
        <v>549</v>
      </c>
      <c r="R553" t="s">
        <v>566</v>
      </c>
      <c r="S553" t="s">
        <v>567</v>
      </c>
      <c r="T553" s="145">
        <v>4537</v>
      </c>
      <c r="U553" t="s">
        <v>817</v>
      </c>
    </row>
    <row r="554" spans="1:21" x14ac:dyDescent="0.25">
      <c r="A554" t="s">
        <v>43</v>
      </c>
      <c r="B554" t="s">
        <v>640</v>
      </c>
      <c r="C554" t="s">
        <v>187</v>
      </c>
      <c r="D554" t="s">
        <v>538</v>
      </c>
      <c r="F554" t="s">
        <v>391</v>
      </c>
      <c r="G554" t="s">
        <v>799</v>
      </c>
      <c r="H554" t="s">
        <v>541</v>
      </c>
      <c r="I554" t="s">
        <v>800</v>
      </c>
      <c r="J554" t="s">
        <v>543</v>
      </c>
      <c r="K554">
        <v>31</v>
      </c>
      <c r="L554" t="s">
        <v>574</v>
      </c>
      <c r="M554" t="s">
        <v>805</v>
      </c>
      <c r="N554" t="s">
        <v>801</v>
      </c>
      <c r="O554" t="s">
        <v>802</v>
      </c>
      <c r="P554" t="s">
        <v>548</v>
      </c>
      <c r="Q554" t="s">
        <v>549</v>
      </c>
      <c r="R554" t="s">
        <v>568</v>
      </c>
      <c r="S554" t="s">
        <v>569</v>
      </c>
      <c r="T554" s="145">
        <v>9263</v>
      </c>
      <c r="U554" t="s">
        <v>817</v>
      </c>
    </row>
    <row r="555" spans="1:21" x14ac:dyDescent="0.25">
      <c r="A555" t="s">
        <v>43</v>
      </c>
      <c r="B555" t="s">
        <v>640</v>
      </c>
      <c r="C555" t="s">
        <v>187</v>
      </c>
      <c r="D555" t="s">
        <v>538</v>
      </c>
      <c r="F555" t="s">
        <v>391</v>
      </c>
      <c r="G555" t="s">
        <v>799</v>
      </c>
      <c r="H555" t="s">
        <v>541</v>
      </c>
      <c r="I555" t="s">
        <v>800</v>
      </c>
      <c r="J555" t="s">
        <v>543</v>
      </c>
      <c r="K555">
        <v>31</v>
      </c>
      <c r="L555" t="s">
        <v>574</v>
      </c>
      <c r="M555" t="s">
        <v>805</v>
      </c>
      <c r="N555" t="s">
        <v>801</v>
      </c>
      <c r="O555" t="s">
        <v>802</v>
      </c>
      <c r="P555" t="s">
        <v>548</v>
      </c>
      <c r="Q555" t="s">
        <v>549</v>
      </c>
      <c r="R555" t="s">
        <v>570</v>
      </c>
      <c r="S555" t="s">
        <v>571</v>
      </c>
      <c r="U555" t="s">
        <v>817</v>
      </c>
    </row>
    <row r="556" spans="1:21" x14ac:dyDescent="0.25">
      <c r="A556" t="s">
        <v>43</v>
      </c>
      <c r="B556" t="s">
        <v>640</v>
      </c>
      <c r="C556" t="s">
        <v>187</v>
      </c>
      <c r="D556" t="s">
        <v>538</v>
      </c>
      <c r="F556" t="s">
        <v>391</v>
      </c>
      <c r="G556" t="s">
        <v>799</v>
      </c>
      <c r="H556" t="s">
        <v>541</v>
      </c>
      <c r="I556" t="s">
        <v>800</v>
      </c>
      <c r="J556" t="s">
        <v>543</v>
      </c>
      <c r="K556">
        <v>31</v>
      </c>
      <c r="L556" t="s">
        <v>574</v>
      </c>
      <c r="M556" t="s">
        <v>805</v>
      </c>
      <c r="N556" t="s">
        <v>801</v>
      </c>
      <c r="O556" t="s">
        <v>802</v>
      </c>
      <c r="P556" t="s">
        <v>548</v>
      </c>
      <c r="Q556" t="s">
        <v>549</v>
      </c>
      <c r="R556" t="s">
        <v>572</v>
      </c>
      <c r="S556" t="s">
        <v>573</v>
      </c>
      <c r="T556" s="145">
        <v>8848</v>
      </c>
      <c r="U556" t="s">
        <v>817</v>
      </c>
    </row>
    <row r="557" spans="1:21" x14ac:dyDescent="0.25">
      <c r="A557" t="s">
        <v>43</v>
      </c>
      <c r="B557" t="s">
        <v>640</v>
      </c>
      <c r="C557" t="s">
        <v>187</v>
      </c>
      <c r="D557" t="s">
        <v>538</v>
      </c>
      <c r="F557" t="s">
        <v>391</v>
      </c>
      <c r="G557" t="s">
        <v>799</v>
      </c>
      <c r="H557" t="s">
        <v>541</v>
      </c>
      <c r="I557" t="s">
        <v>800</v>
      </c>
      <c r="J557" t="s">
        <v>543</v>
      </c>
      <c r="K557">
        <v>31</v>
      </c>
      <c r="L557" t="s">
        <v>574</v>
      </c>
      <c r="M557" t="s">
        <v>805</v>
      </c>
      <c r="N557" t="s">
        <v>801</v>
      </c>
      <c r="O557" t="s">
        <v>802</v>
      </c>
      <c r="P557" t="s">
        <v>548</v>
      </c>
      <c r="Q557" t="s">
        <v>549</v>
      </c>
      <c r="R557" t="s">
        <v>803</v>
      </c>
      <c r="S557" t="s">
        <v>804</v>
      </c>
      <c r="T557" s="145">
        <v>11731</v>
      </c>
      <c r="U557" t="s">
        <v>817</v>
      </c>
    </row>
    <row r="558" spans="1:21" x14ac:dyDescent="0.25">
      <c r="A558" t="s">
        <v>43</v>
      </c>
      <c r="B558" t="s">
        <v>640</v>
      </c>
      <c r="C558" t="s">
        <v>187</v>
      </c>
      <c r="D558" t="s">
        <v>538</v>
      </c>
      <c r="F558" t="s">
        <v>391</v>
      </c>
      <c r="G558" t="s">
        <v>799</v>
      </c>
      <c r="H558" t="s">
        <v>541</v>
      </c>
      <c r="I558" t="s">
        <v>800</v>
      </c>
      <c r="J558" t="s">
        <v>543</v>
      </c>
      <c r="K558">
        <v>31</v>
      </c>
      <c r="L558" t="s">
        <v>576</v>
      </c>
      <c r="M558" t="s">
        <v>806</v>
      </c>
      <c r="N558" t="s">
        <v>801</v>
      </c>
      <c r="O558" t="s">
        <v>802</v>
      </c>
      <c r="P558" t="s">
        <v>548</v>
      </c>
      <c r="Q558" t="s">
        <v>549</v>
      </c>
      <c r="R558" t="s">
        <v>131</v>
      </c>
      <c r="S558" t="s">
        <v>550</v>
      </c>
      <c r="T558" s="145">
        <v>59.46</v>
      </c>
      <c r="U558" t="s">
        <v>817</v>
      </c>
    </row>
    <row r="559" spans="1:21" x14ac:dyDescent="0.25">
      <c r="A559" t="s">
        <v>43</v>
      </c>
      <c r="B559" t="s">
        <v>640</v>
      </c>
      <c r="C559" t="s">
        <v>187</v>
      </c>
      <c r="D559" t="s">
        <v>538</v>
      </c>
      <c r="F559" t="s">
        <v>391</v>
      </c>
      <c r="G559" t="s">
        <v>799</v>
      </c>
      <c r="H559" t="s">
        <v>541</v>
      </c>
      <c r="I559" t="s">
        <v>800</v>
      </c>
      <c r="J559" t="s">
        <v>543</v>
      </c>
      <c r="K559">
        <v>31</v>
      </c>
      <c r="L559" t="s">
        <v>576</v>
      </c>
      <c r="M559" t="s">
        <v>806</v>
      </c>
      <c r="N559" t="s">
        <v>801</v>
      </c>
      <c r="O559" t="s">
        <v>802</v>
      </c>
      <c r="P559" t="s">
        <v>548</v>
      </c>
      <c r="Q559" t="s">
        <v>549</v>
      </c>
      <c r="R559" t="s">
        <v>552</v>
      </c>
      <c r="S559" t="s">
        <v>553</v>
      </c>
      <c r="T559" s="145">
        <v>2478</v>
      </c>
      <c r="U559" t="s">
        <v>817</v>
      </c>
    </row>
    <row r="560" spans="1:21" x14ac:dyDescent="0.25">
      <c r="A560" t="s">
        <v>43</v>
      </c>
      <c r="B560" t="s">
        <v>640</v>
      </c>
      <c r="C560" t="s">
        <v>187</v>
      </c>
      <c r="D560" t="s">
        <v>538</v>
      </c>
      <c r="F560" t="s">
        <v>391</v>
      </c>
      <c r="G560" t="s">
        <v>799</v>
      </c>
      <c r="H560" t="s">
        <v>541</v>
      </c>
      <c r="I560" t="s">
        <v>800</v>
      </c>
      <c r="J560" t="s">
        <v>543</v>
      </c>
      <c r="K560">
        <v>31</v>
      </c>
      <c r="L560" t="s">
        <v>576</v>
      </c>
      <c r="M560" t="s">
        <v>806</v>
      </c>
      <c r="N560" t="s">
        <v>801</v>
      </c>
      <c r="O560" t="s">
        <v>802</v>
      </c>
      <c r="P560" t="s">
        <v>548</v>
      </c>
      <c r="Q560" t="s">
        <v>549</v>
      </c>
      <c r="R560" t="s">
        <v>554</v>
      </c>
      <c r="S560" t="s">
        <v>555</v>
      </c>
      <c r="T560" s="145">
        <v>3.58</v>
      </c>
      <c r="U560" t="s">
        <v>817</v>
      </c>
    </row>
    <row r="561" spans="1:21" x14ac:dyDescent="0.25">
      <c r="A561" t="s">
        <v>43</v>
      </c>
      <c r="B561" t="s">
        <v>640</v>
      </c>
      <c r="C561" t="s">
        <v>187</v>
      </c>
      <c r="D561" t="s">
        <v>538</v>
      </c>
      <c r="F561" t="s">
        <v>391</v>
      </c>
      <c r="G561" t="s">
        <v>799</v>
      </c>
      <c r="H561" t="s">
        <v>541</v>
      </c>
      <c r="I561" t="s">
        <v>800</v>
      </c>
      <c r="J561" t="s">
        <v>543</v>
      </c>
      <c r="K561">
        <v>31</v>
      </c>
      <c r="L561" t="s">
        <v>576</v>
      </c>
      <c r="M561" t="s">
        <v>806</v>
      </c>
      <c r="N561" t="s">
        <v>801</v>
      </c>
      <c r="O561" t="s">
        <v>802</v>
      </c>
      <c r="P561" t="s">
        <v>548</v>
      </c>
      <c r="Q561" t="s">
        <v>549</v>
      </c>
      <c r="R561" t="s">
        <v>556</v>
      </c>
      <c r="S561" t="s">
        <v>557</v>
      </c>
      <c r="T561" s="145">
        <v>7019</v>
      </c>
      <c r="U561" t="s">
        <v>817</v>
      </c>
    </row>
    <row r="562" spans="1:21" x14ac:dyDescent="0.25">
      <c r="A562" t="s">
        <v>43</v>
      </c>
      <c r="B562" t="s">
        <v>640</v>
      </c>
      <c r="C562" t="s">
        <v>187</v>
      </c>
      <c r="D562" t="s">
        <v>538</v>
      </c>
      <c r="F562" t="s">
        <v>391</v>
      </c>
      <c r="G562" t="s">
        <v>799</v>
      </c>
      <c r="H562" t="s">
        <v>541</v>
      </c>
      <c r="I562" t="s">
        <v>800</v>
      </c>
      <c r="J562" t="s">
        <v>543</v>
      </c>
      <c r="K562">
        <v>31</v>
      </c>
      <c r="L562" t="s">
        <v>576</v>
      </c>
      <c r="M562" t="s">
        <v>806</v>
      </c>
      <c r="N562" t="s">
        <v>801</v>
      </c>
      <c r="O562" t="s">
        <v>802</v>
      </c>
      <c r="P562" t="s">
        <v>548</v>
      </c>
      <c r="Q562" t="s">
        <v>549</v>
      </c>
      <c r="R562" t="s">
        <v>558</v>
      </c>
      <c r="S562" t="s">
        <v>559</v>
      </c>
      <c r="T562" s="145">
        <v>4851</v>
      </c>
      <c r="U562" t="s">
        <v>817</v>
      </c>
    </row>
    <row r="563" spans="1:21" x14ac:dyDescent="0.25">
      <c r="A563" t="s">
        <v>43</v>
      </c>
      <c r="B563" t="s">
        <v>640</v>
      </c>
      <c r="C563" t="s">
        <v>187</v>
      </c>
      <c r="D563" t="s">
        <v>538</v>
      </c>
      <c r="F563" t="s">
        <v>391</v>
      </c>
      <c r="G563" t="s">
        <v>799</v>
      </c>
      <c r="H563" t="s">
        <v>541</v>
      </c>
      <c r="I563" t="s">
        <v>800</v>
      </c>
      <c r="J563" t="s">
        <v>543</v>
      </c>
      <c r="K563">
        <v>31</v>
      </c>
      <c r="L563" t="s">
        <v>576</v>
      </c>
      <c r="M563" t="s">
        <v>806</v>
      </c>
      <c r="N563" t="s">
        <v>801</v>
      </c>
      <c r="O563" t="s">
        <v>802</v>
      </c>
      <c r="P563" t="s">
        <v>548</v>
      </c>
      <c r="Q563" t="s">
        <v>549</v>
      </c>
      <c r="R563" t="s">
        <v>560</v>
      </c>
      <c r="S563" t="s">
        <v>561</v>
      </c>
      <c r="T563" s="145">
        <v>12021</v>
      </c>
      <c r="U563" t="s">
        <v>817</v>
      </c>
    </row>
    <row r="564" spans="1:21" x14ac:dyDescent="0.25">
      <c r="A564" t="s">
        <v>43</v>
      </c>
      <c r="B564" t="s">
        <v>640</v>
      </c>
      <c r="C564" t="s">
        <v>187</v>
      </c>
      <c r="D564" t="s">
        <v>538</v>
      </c>
      <c r="F564" t="s">
        <v>391</v>
      </c>
      <c r="G564" t="s">
        <v>799</v>
      </c>
      <c r="H564" t="s">
        <v>541</v>
      </c>
      <c r="I564" t="s">
        <v>800</v>
      </c>
      <c r="J564" t="s">
        <v>543</v>
      </c>
      <c r="K564">
        <v>31</v>
      </c>
      <c r="L564" t="s">
        <v>576</v>
      </c>
      <c r="M564" t="s">
        <v>806</v>
      </c>
      <c r="N564" t="s">
        <v>801</v>
      </c>
      <c r="O564" t="s">
        <v>802</v>
      </c>
      <c r="P564" t="s">
        <v>548</v>
      </c>
      <c r="Q564" t="s">
        <v>549</v>
      </c>
      <c r="R564" t="s">
        <v>562</v>
      </c>
      <c r="S564" t="s">
        <v>563</v>
      </c>
      <c r="U564" t="s">
        <v>817</v>
      </c>
    </row>
    <row r="565" spans="1:21" x14ac:dyDescent="0.25">
      <c r="A565" t="s">
        <v>43</v>
      </c>
      <c r="B565" t="s">
        <v>640</v>
      </c>
      <c r="C565" t="s">
        <v>187</v>
      </c>
      <c r="D565" t="s">
        <v>538</v>
      </c>
      <c r="F565" t="s">
        <v>391</v>
      </c>
      <c r="G565" t="s">
        <v>799</v>
      </c>
      <c r="H565" t="s">
        <v>541</v>
      </c>
      <c r="I565" t="s">
        <v>800</v>
      </c>
      <c r="J565" t="s">
        <v>543</v>
      </c>
      <c r="K565">
        <v>31</v>
      </c>
      <c r="L565" t="s">
        <v>576</v>
      </c>
      <c r="M565" t="s">
        <v>806</v>
      </c>
      <c r="N565" t="s">
        <v>801</v>
      </c>
      <c r="O565" t="s">
        <v>802</v>
      </c>
      <c r="P565" t="s">
        <v>548</v>
      </c>
      <c r="Q565" t="s">
        <v>549</v>
      </c>
      <c r="R565" t="s">
        <v>564</v>
      </c>
      <c r="S565" t="s">
        <v>565</v>
      </c>
      <c r="U565" t="s">
        <v>817</v>
      </c>
    </row>
    <row r="566" spans="1:21" x14ac:dyDescent="0.25">
      <c r="A566" t="s">
        <v>43</v>
      </c>
      <c r="B566" t="s">
        <v>640</v>
      </c>
      <c r="C566" t="s">
        <v>187</v>
      </c>
      <c r="D566" t="s">
        <v>538</v>
      </c>
      <c r="F566" t="s">
        <v>391</v>
      </c>
      <c r="G566" t="s">
        <v>799</v>
      </c>
      <c r="H566" t="s">
        <v>541</v>
      </c>
      <c r="I566" t="s">
        <v>800</v>
      </c>
      <c r="J566" t="s">
        <v>543</v>
      </c>
      <c r="K566">
        <v>31</v>
      </c>
      <c r="L566" t="s">
        <v>576</v>
      </c>
      <c r="M566" t="s">
        <v>806</v>
      </c>
      <c r="N566" t="s">
        <v>801</v>
      </c>
      <c r="O566" t="s">
        <v>802</v>
      </c>
      <c r="P566" t="s">
        <v>548</v>
      </c>
      <c r="Q566" t="s">
        <v>549</v>
      </c>
      <c r="R566" t="s">
        <v>566</v>
      </c>
      <c r="S566" t="s">
        <v>567</v>
      </c>
      <c r="T566" s="145">
        <v>1145</v>
      </c>
      <c r="U566" t="s">
        <v>817</v>
      </c>
    </row>
    <row r="567" spans="1:21" x14ac:dyDescent="0.25">
      <c r="A567" t="s">
        <v>43</v>
      </c>
      <c r="B567" t="s">
        <v>640</v>
      </c>
      <c r="C567" t="s">
        <v>187</v>
      </c>
      <c r="D567" t="s">
        <v>538</v>
      </c>
      <c r="F567" t="s">
        <v>391</v>
      </c>
      <c r="G567" t="s">
        <v>799</v>
      </c>
      <c r="H567" t="s">
        <v>541</v>
      </c>
      <c r="I567" t="s">
        <v>800</v>
      </c>
      <c r="J567" t="s">
        <v>543</v>
      </c>
      <c r="K567">
        <v>31</v>
      </c>
      <c r="L567" t="s">
        <v>576</v>
      </c>
      <c r="M567" t="s">
        <v>806</v>
      </c>
      <c r="N567" t="s">
        <v>801</v>
      </c>
      <c r="O567" t="s">
        <v>802</v>
      </c>
      <c r="P567" t="s">
        <v>548</v>
      </c>
      <c r="Q567" t="s">
        <v>549</v>
      </c>
      <c r="R567" t="s">
        <v>568</v>
      </c>
      <c r="S567" t="s">
        <v>569</v>
      </c>
      <c r="T567" s="145">
        <v>6656</v>
      </c>
      <c r="U567" t="s">
        <v>817</v>
      </c>
    </row>
    <row r="568" spans="1:21" x14ac:dyDescent="0.25">
      <c r="A568" t="s">
        <v>43</v>
      </c>
      <c r="B568" t="s">
        <v>640</v>
      </c>
      <c r="C568" t="s">
        <v>187</v>
      </c>
      <c r="D568" t="s">
        <v>538</v>
      </c>
      <c r="F568" t="s">
        <v>391</v>
      </c>
      <c r="G568" t="s">
        <v>799</v>
      </c>
      <c r="H568" t="s">
        <v>541</v>
      </c>
      <c r="I568" t="s">
        <v>800</v>
      </c>
      <c r="J568" t="s">
        <v>543</v>
      </c>
      <c r="K568">
        <v>31</v>
      </c>
      <c r="L568" t="s">
        <v>576</v>
      </c>
      <c r="M568" t="s">
        <v>806</v>
      </c>
      <c r="N568" t="s">
        <v>801</v>
      </c>
      <c r="O568" t="s">
        <v>802</v>
      </c>
      <c r="P568" t="s">
        <v>548</v>
      </c>
      <c r="Q568" t="s">
        <v>549</v>
      </c>
      <c r="R568" t="s">
        <v>570</v>
      </c>
      <c r="S568" t="s">
        <v>571</v>
      </c>
      <c r="U568" t="s">
        <v>817</v>
      </c>
    </row>
    <row r="569" spans="1:21" x14ac:dyDescent="0.25">
      <c r="A569" t="s">
        <v>43</v>
      </c>
      <c r="B569" t="s">
        <v>640</v>
      </c>
      <c r="C569" t="s">
        <v>187</v>
      </c>
      <c r="D569" t="s">
        <v>538</v>
      </c>
      <c r="F569" t="s">
        <v>391</v>
      </c>
      <c r="G569" t="s">
        <v>799</v>
      </c>
      <c r="H569" t="s">
        <v>541</v>
      </c>
      <c r="I569" t="s">
        <v>800</v>
      </c>
      <c r="J569" t="s">
        <v>543</v>
      </c>
      <c r="K569">
        <v>31</v>
      </c>
      <c r="L569" t="s">
        <v>576</v>
      </c>
      <c r="M569" t="s">
        <v>806</v>
      </c>
      <c r="N569" t="s">
        <v>801</v>
      </c>
      <c r="O569" t="s">
        <v>802</v>
      </c>
      <c r="P569" t="s">
        <v>548</v>
      </c>
      <c r="Q569" t="s">
        <v>549</v>
      </c>
      <c r="R569" t="s">
        <v>572</v>
      </c>
      <c r="S569" t="s">
        <v>573</v>
      </c>
      <c r="T569" s="145">
        <v>9345</v>
      </c>
      <c r="U569" t="s">
        <v>817</v>
      </c>
    </row>
    <row r="570" spans="1:21" x14ac:dyDescent="0.25">
      <c r="A570" t="s">
        <v>43</v>
      </c>
      <c r="B570" t="s">
        <v>640</v>
      </c>
      <c r="C570" t="s">
        <v>187</v>
      </c>
      <c r="D570" t="s">
        <v>538</v>
      </c>
      <c r="F570" t="s">
        <v>391</v>
      </c>
      <c r="G570" t="s">
        <v>799</v>
      </c>
      <c r="H570" t="s">
        <v>541</v>
      </c>
      <c r="I570" t="s">
        <v>800</v>
      </c>
      <c r="J570" t="s">
        <v>543</v>
      </c>
      <c r="K570">
        <v>31</v>
      </c>
      <c r="L570" t="s">
        <v>576</v>
      </c>
      <c r="M570" t="s">
        <v>806</v>
      </c>
      <c r="N570" t="s">
        <v>801</v>
      </c>
      <c r="O570" t="s">
        <v>802</v>
      </c>
      <c r="P570" t="s">
        <v>548</v>
      </c>
      <c r="Q570" t="s">
        <v>549</v>
      </c>
      <c r="R570" t="s">
        <v>803</v>
      </c>
      <c r="S570" t="s">
        <v>804</v>
      </c>
      <c r="T570" s="145">
        <v>12365</v>
      </c>
      <c r="U570" t="s">
        <v>817</v>
      </c>
    </row>
    <row r="571" spans="1:21" x14ac:dyDescent="0.25">
      <c r="A571" t="s">
        <v>241</v>
      </c>
      <c r="B571" t="s">
        <v>642</v>
      </c>
      <c r="C571" t="s">
        <v>187</v>
      </c>
      <c r="D571" t="s">
        <v>538</v>
      </c>
      <c r="F571" t="s">
        <v>391</v>
      </c>
      <c r="G571" t="s">
        <v>799</v>
      </c>
      <c r="H571" t="s">
        <v>541</v>
      </c>
      <c r="I571" t="s">
        <v>800</v>
      </c>
      <c r="J571" t="s">
        <v>543</v>
      </c>
      <c r="K571">
        <v>31</v>
      </c>
      <c r="L571" t="s">
        <v>544</v>
      </c>
      <c r="M571" t="s">
        <v>799</v>
      </c>
      <c r="N571" t="s">
        <v>801</v>
      </c>
      <c r="O571" t="s">
        <v>802</v>
      </c>
      <c r="P571" t="s">
        <v>548</v>
      </c>
      <c r="Q571" t="s">
        <v>549</v>
      </c>
      <c r="R571" t="s">
        <v>131</v>
      </c>
      <c r="S571" t="s">
        <v>550</v>
      </c>
      <c r="T571" s="145">
        <v>653972</v>
      </c>
      <c r="U571" t="s">
        <v>643</v>
      </c>
    </row>
    <row r="572" spans="1:21" x14ac:dyDescent="0.25">
      <c r="A572" t="s">
        <v>241</v>
      </c>
      <c r="B572" t="s">
        <v>642</v>
      </c>
      <c r="C572" t="s">
        <v>187</v>
      </c>
      <c r="D572" t="s">
        <v>538</v>
      </c>
      <c r="F572" t="s">
        <v>391</v>
      </c>
      <c r="G572" t="s">
        <v>799</v>
      </c>
      <c r="H572" t="s">
        <v>541</v>
      </c>
      <c r="I572" t="s">
        <v>800</v>
      </c>
      <c r="J572" t="s">
        <v>543</v>
      </c>
      <c r="K572">
        <v>31</v>
      </c>
      <c r="L572" t="s">
        <v>544</v>
      </c>
      <c r="M572" t="s">
        <v>799</v>
      </c>
      <c r="N572" t="s">
        <v>801</v>
      </c>
      <c r="O572" t="s">
        <v>802</v>
      </c>
      <c r="P572" t="s">
        <v>548</v>
      </c>
      <c r="Q572" t="s">
        <v>549</v>
      </c>
      <c r="R572" t="s">
        <v>552</v>
      </c>
      <c r="S572" t="s">
        <v>553</v>
      </c>
      <c r="T572" s="145">
        <v>4613</v>
      </c>
      <c r="U572" t="s">
        <v>643</v>
      </c>
    </row>
    <row r="573" spans="1:21" x14ac:dyDescent="0.25">
      <c r="A573" t="s">
        <v>241</v>
      </c>
      <c r="B573" t="s">
        <v>642</v>
      </c>
      <c r="C573" t="s">
        <v>187</v>
      </c>
      <c r="D573" t="s">
        <v>538</v>
      </c>
      <c r="F573" t="s">
        <v>391</v>
      </c>
      <c r="G573" t="s">
        <v>799</v>
      </c>
      <c r="H573" t="s">
        <v>541</v>
      </c>
      <c r="I573" t="s">
        <v>800</v>
      </c>
      <c r="J573" t="s">
        <v>543</v>
      </c>
      <c r="K573">
        <v>31</v>
      </c>
      <c r="L573" t="s">
        <v>544</v>
      </c>
      <c r="M573" t="s">
        <v>799</v>
      </c>
      <c r="N573" t="s">
        <v>801</v>
      </c>
      <c r="O573" t="s">
        <v>802</v>
      </c>
      <c r="P573" t="s">
        <v>548</v>
      </c>
      <c r="Q573" t="s">
        <v>549</v>
      </c>
      <c r="R573" t="s">
        <v>554</v>
      </c>
      <c r="S573" t="s">
        <v>555</v>
      </c>
      <c r="T573" s="145">
        <v>8774</v>
      </c>
      <c r="U573" t="s">
        <v>643</v>
      </c>
    </row>
    <row r="574" spans="1:21" x14ac:dyDescent="0.25">
      <c r="A574" t="s">
        <v>241</v>
      </c>
      <c r="B574" t="s">
        <v>642</v>
      </c>
      <c r="C574" t="s">
        <v>187</v>
      </c>
      <c r="D574" t="s">
        <v>538</v>
      </c>
      <c r="F574" t="s">
        <v>391</v>
      </c>
      <c r="G574" t="s">
        <v>799</v>
      </c>
      <c r="H574" t="s">
        <v>541</v>
      </c>
      <c r="I574" t="s">
        <v>800</v>
      </c>
      <c r="J574" t="s">
        <v>543</v>
      </c>
      <c r="K574">
        <v>31</v>
      </c>
      <c r="L574" t="s">
        <v>544</v>
      </c>
      <c r="M574" t="s">
        <v>799</v>
      </c>
      <c r="N574" t="s">
        <v>801</v>
      </c>
      <c r="O574" t="s">
        <v>802</v>
      </c>
      <c r="P574" t="s">
        <v>548</v>
      </c>
      <c r="Q574" t="s">
        <v>549</v>
      </c>
      <c r="R574" t="s">
        <v>556</v>
      </c>
      <c r="S574" t="s">
        <v>557</v>
      </c>
      <c r="T574" s="145">
        <v>23002</v>
      </c>
      <c r="U574" t="s">
        <v>643</v>
      </c>
    </row>
    <row r="575" spans="1:21" x14ac:dyDescent="0.25">
      <c r="A575" t="s">
        <v>241</v>
      </c>
      <c r="B575" t="s">
        <v>642</v>
      </c>
      <c r="C575" t="s">
        <v>187</v>
      </c>
      <c r="D575" t="s">
        <v>538</v>
      </c>
      <c r="F575" t="s">
        <v>391</v>
      </c>
      <c r="G575" t="s">
        <v>799</v>
      </c>
      <c r="H575" t="s">
        <v>541</v>
      </c>
      <c r="I575" t="s">
        <v>800</v>
      </c>
      <c r="J575" t="s">
        <v>543</v>
      </c>
      <c r="K575">
        <v>31</v>
      </c>
      <c r="L575" t="s">
        <v>544</v>
      </c>
      <c r="M575" t="s">
        <v>799</v>
      </c>
      <c r="N575" t="s">
        <v>801</v>
      </c>
      <c r="O575" t="s">
        <v>802</v>
      </c>
      <c r="P575" t="s">
        <v>548</v>
      </c>
      <c r="Q575" t="s">
        <v>549</v>
      </c>
      <c r="R575" t="s">
        <v>558</v>
      </c>
      <c r="S575" t="s">
        <v>559</v>
      </c>
      <c r="T575" s="145">
        <v>49406</v>
      </c>
      <c r="U575" t="s">
        <v>643</v>
      </c>
    </row>
    <row r="576" spans="1:21" x14ac:dyDescent="0.25">
      <c r="A576" t="s">
        <v>241</v>
      </c>
      <c r="B576" t="s">
        <v>642</v>
      </c>
      <c r="C576" t="s">
        <v>187</v>
      </c>
      <c r="D576" t="s">
        <v>538</v>
      </c>
      <c r="F576" t="s">
        <v>391</v>
      </c>
      <c r="G576" t="s">
        <v>799</v>
      </c>
      <c r="H576" t="s">
        <v>541</v>
      </c>
      <c r="I576" t="s">
        <v>800</v>
      </c>
      <c r="J576" t="s">
        <v>543</v>
      </c>
      <c r="K576">
        <v>31</v>
      </c>
      <c r="L576" t="s">
        <v>544</v>
      </c>
      <c r="M576" t="s">
        <v>799</v>
      </c>
      <c r="N576" t="s">
        <v>801</v>
      </c>
      <c r="O576" t="s">
        <v>802</v>
      </c>
      <c r="P576" t="s">
        <v>548</v>
      </c>
      <c r="Q576" t="s">
        <v>549</v>
      </c>
      <c r="R576" t="s">
        <v>560</v>
      </c>
      <c r="S576" t="s">
        <v>561</v>
      </c>
      <c r="T576" s="145">
        <v>66663</v>
      </c>
      <c r="U576" t="s">
        <v>643</v>
      </c>
    </row>
    <row r="577" spans="1:21" x14ac:dyDescent="0.25">
      <c r="A577" t="s">
        <v>241</v>
      </c>
      <c r="B577" t="s">
        <v>642</v>
      </c>
      <c r="C577" t="s">
        <v>187</v>
      </c>
      <c r="D577" t="s">
        <v>538</v>
      </c>
      <c r="F577" t="s">
        <v>391</v>
      </c>
      <c r="G577" t="s">
        <v>799</v>
      </c>
      <c r="H577" t="s">
        <v>541</v>
      </c>
      <c r="I577" t="s">
        <v>800</v>
      </c>
      <c r="J577" t="s">
        <v>543</v>
      </c>
      <c r="K577">
        <v>31</v>
      </c>
      <c r="L577" t="s">
        <v>544</v>
      </c>
      <c r="M577" t="s">
        <v>799</v>
      </c>
      <c r="N577" t="s">
        <v>801</v>
      </c>
      <c r="O577" t="s">
        <v>802</v>
      </c>
      <c r="P577" t="s">
        <v>548</v>
      </c>
      <c r="Q577" t="s">
        <v>549</v>
      </c>
      <c r="R577" t="s">
        <v>562</v>
      </c>
      <c r="S577" t="s">
        <v>563</v>
      </c>
      <c r="T577" s="145">
        <v>3675</v>
      </c>
      <c r="U577" t="s">
        <v>643</v>
      </c>
    </row>
    <row r="578" spans="1:21" x14ac:dyDescent="0.25">
      <c r="A578" t="s">
        <v>241</v>
      </c>
      <c r="B578" t="s">
        <v>642</v>
      </c>
      <c r="C578" t="s">
        <v>187</v>
      </c>
      <c r="D578" t="s">
        <v>538</v>
      </c>
      <c r="F578" t="s">
        <v>391</v>
      </c>
      <c r="G578" t="s">
        <v>799</v>
      </c>
      <c r="H578" t="s">
        <v>541</v>
      </c>
      <c r="I578" t="s">
        <v>800</v>
      </c>
      <c r="J578" t="s">
        <v>543</v>
      </c>
      <c r="K578">
        <v>31</v>
      </c>
      <c r="L578" t="s">
        <v>544</v>
      </c>
      <c r="M578" t="s">
        <v>799</v>
      </c>
      <c r="N578" t="s">
        <v>801</v>
      </c>
      <c r="O578" t="s">
        <v>802</v>
      </c>
      <c r="P578" t="s">
        <v>548</v>
      </c>
      <c r="Q578" t="s">
        <v>549</v>
      </c>
      <c r="R578" t="s">
        <v>564</v>
      </c>
      <c r="S578" t="s">
        <v>565</v>
      </c>
      <c r="T578" s="145">
        <v>35087</v>
      </c>
      <c r="U578" t="s">
        <v>643</v>
      </c>
    </row>
    <row r="579" spans="1:21" x14ac:dyDescent="0.25">
      <c r="A579" t="s">
        <v>241</v>
      </c>
      <c r="B579" t="s">
        <v>642</v>
      </c>
      <c r="C579" t="s">
        <v>187</v>
      </c>
      <c r="D579" t="s">
        <v>538</v>
      </c>
      <c r="F579" t="s">
        <v>391</v>
      </c>
      <c r="G579" t="s">
        <v>799</v>
      </c>
      <c r="H579" t="s">
        <v>541</v>
      </c>
      <c r="I579" t="s">
        <v>800</v>
      </c>
      <c r="J579" t="s">
        <v>543</v>
      </c>
      <c r="K579">
        <v>31</v>
      </c>
      <c r="L579" t="s">
        <v>544</v>
      </c>
      <c r="M579" t="s">
        <v>799</v>
      </c>
      <c r="N579" t="s">
        <v>801</v>
      </c>
      <c r="O579" t="s">
        <v>802</v>
      </c>
      <c r="P579" t="s">
        <v>548</v>
      </c>
      <c r="Q579" t="s">
        <v>549</v>
      </c>
      <c r="R579" t="s">
        <v>566</v>
      </c>
      <c r="S579" t="s">
        <v>567</v>
      </c>
      <c r="T579" s="145">
        <v>51411</v>
      </c>
      <c r="U579" t="s">
        <v>643</v>
      </c>
    </row>
    <row r="580" spans="1:21" x14ac:dyDescent="0.25">
      <c r="A580" t="s">
        <v>241</v>
      </c>
      <c r="B580" t="s">
        <v>642</v>
      </c>
      <c r="C580" t="s">
        <v>187</v>
      </c>
      <c r="D580" t="s">
        <v>538</v>
      </c>
      <c r="F580" t="s">
        <v>391</v>
      </c>
      <c r="G580" t="s">
        <v>799</v>
      </c>
      <c r="H580" t="s">
        <v>541</v>
      </c>
      <c r="I580" t="s">
        <v>800</v>
      </c>
      <c r="J580" t="s">
        <v>543</v>
      </c>
      <c r="K580">
        <v>31</v>
      </c>
      <c r="L580" t="s">
        <v>544</v>
      </c>
      <c r="M580" t="s">
        <v>799</v>
      </c>
      <c r="N580" t="s">
        <v>801</v>
      </c>
      <c r="O580" t="s">
        <v>802</v>
      </c>
      <c r="P580" t="s">
        <v>548</v>
      </c>
      <c r="Q580" t="s">
        <v>549</v>
      </c>
      <c r="R580" t="s">
        <v>568</v>
      </c>
      <c r="S580" t="s">
        <v>569</v>
      </c>
      <c r="T580" s="145">
        <v>93668</v>
      </c>
      <c r="U580" t="s">
        <v>643</v>
      </c>
    </row>
    <row r="581" spans="1:21" x14ac:dyDescent="0.25">
      <c r="A581" t="s">
        <v>241</v>
      </c>
      <c r="B581" t="s">
        <v>642</v>
      </c>
      <c r="C581" t="s">
        <v>187</v>
      </c>
      <c r="D581" t="s">
        <v>538</v>
      </c>
      <c r="F581" t="s">
        <v>391</v>
      </c>
      <c r="G581" t="s">
        <v>799</v>
      </c>
      <c r="H581" t="s">
        <v>541</v>
      </c>
      <c r="I581" t="s">
        <v>800</v>
      </c>
      <c r="J581" t="s">
        <v>543</v>
      </c>
      <c r="K581">
        <v>31</v>
      </c>
      <c r="L581" t="s">
        <v>544</v>
      </c>
      <c r="M581" t="s">
        <v>799</v>
      </c>
      <c r="N581" t="s">
        <v>801</v>
      </c>
      <c r="O581" t="s">
        <v>802</v>
      </c>
      <c r="P581" t="s">
        <v>548</v>
      </c>
      <c r="Q581" t="s">
        <v>549</v>
      </c>
      <c r="R581" t="s">
        <v>570</v>
      </c>
      <c r="S581" t="s">
        <v>571</v>
      </c>
      <c r="T581" s="145">
        <v>0.57099999999999995</v>
      </c>
      <c r="U581" t="s">
        <v>643</v>
      </c>
    </row>
    <row r="582" spans="1:21" x14ac:dyDescent="0.25">
      <c r="A582" t="s">
        <v>241</v>
      </c>
      <c r="B582" t="s">
        <v>642</v>
      </c>
      <c r="C582" t="s">
        <v>187</v>
      </c>
      <c r="D582" t="s">
        <v>538</v>
      </c>
      <c r="F582" t="s">
        <v>391</v>
      </c>
      <c r="G582" t="s">
        <v>799</v>
      </c>
      <c r="H582" t="s">
        <v>541</v>
      </c>
      <c r="I582" t="s">
        <v>800</v>
      </c>
      <c r="J582" t="s">
        <v>543</v>
      </c>
      <c r="K582">
        <v>31</v>
      </c>
      <c r="L582" t="s">
        <v>544</v>
      </c>
      <c r="M582" t="s">
        <v>799</v>
      </c>
      <c r="N582" t="s">
        <v>801</v>
      </c>
      <c r="O582" t="s">
        <v>802</v>
      </c>
      <c r="P582" t="s">
        <v>548</v>
      </c>
      <c r="Q582" t="s">
        <v>549</v>
      </c>
      <c r="R582" t="s">
        <v>803</v>
      </c>
      <c r="S582" t="s">
        <v>804</v>
      </c>
      <c r="T582" s="145">
        <v>317104</v>
      </c>
      <c r="U582" t="s">
        <v>643</v>
      </c>
    </row>
    <row r="583" spans="1:21" x14ac:dyDescent="0.25">
      <c r="A583" t="s">
        <v>241</v>
      </c>
      <c r="B583" t="s">
        <v>642</v>
      </c>
      <c r="C583" t="s">
        <v>187</v>
      </c>
      <c r="D583" t="s">
        <v>538</v>
      </c>
      <c r="F583" t="s">
        <v>391</v>
      </c>
      <c r="G583" t="s">
        <v>799</v>
      </c>
      <c r="H583" t="s">
        <v>541</v>
      </c>
      <c r="I583" t="s">
        <v>800</v>
      </c>
      <c r="J583" t="s">
        <v>543</v>
      </c>
      <c r="K583">
        <v>31</v>
      </c>
      <c r="L583" t="s">
        <v>574</v>
      </c>
      <c r="M583" t="s">
        <v>805</v>
      </c>
      <c r="N583" t="s">
        <v>801</v>
      </c>
      <c r="O583" t="s">
        <v>802</v>
      </c>
      <c r="P583" t="s">
        <v>548</v>
      </c>
      <c r="Q583" t="s">
        <v>549</v>
      </c>
      <c r="R583" t="s">
        <v>131</v>
      </c>
      <c r="S583" t="s">
        <v>550</v>
      </c>
      <c r="T583" s="145">
        <v>240.68</v>
      </c>
      <c r="U583" t="s">
        <v>643</v>
      </c>
    </row>
    <row r="584" spans="1:21" x14ac:dyDescent="0.25">
      <c r="A584" t="s">
        <v>241</v>
      </c>
      <c r="B584" t="s">
        <v>642</v>
      </c>
      <c r="C584" t="s">
        <v>187</v>
      </c>
      <c r="D584" t="s">
        <v>538</v>
      </c>
      <c r="F584" t="s">
        <v>391</v>
      </c>
      <c r="G584" t="s">
        <v>799</v>
      </c>
      <c r="H584" t="s">
        <v>541</v>
      </c>
      <c r="I584" t="s">
        <v>800</v>
      </c>
      <c r="J584" t="s">
        <v>543</v>
      </c>
      <c r="K584">
        <v>31</v>
      </c>
      <c r="L584" t="s">
        <v>574</v>
      </c>
      <c r="M584" t="s">
        <v>805</v>
      </c>
      <c r="N584" t="s">
        <v>801</v>
      </c>
      <c r="O584" t="s">
        <v>802</v>
      </c>
      <c r="P584" t="s">
        <v>548</v>
      </c>
      <c r="Q584" t="s">
        <v>549</v>
      </c>
      <c r="R584" t="s">
        <v>552</v>
      </c>
      <c r="S584" t="s">
        <v>553</v>
      </c>
      <c r="T584" s="145">
        <v>2.5</v>
      </c>
      <c r="U584" t="s">
        <v>643</v>
      </c>
    </row>
    <row r="585" spans="1:21" x14ac:dyDescent="0.25">
      <c r="A585" t="s">
        <v>241</v>
      </c>
      <c r="B585" t="s">
        <v>642</v>
      </c>
      <c r="C585" t="s">
        <v>187</v>
      </c>
      <c r="D585" t="s">
        <v>538</v>
      </c>
      <c r="F585" t="s">
        <v>391</v>
      </c>
      <c r="G585" t="s">
        <v>799</v>
      </c>
      <c r="H585" t="s">
        <v>541</v>
      </c>
      <c r="I585" t="s">
        <v>800</v>
      </c>
      <c r="J585" t="s">
        <v>543</v>
      </c>
      <c r="K585">
        <v>31</v>
      </c>
      <c r="L585" t="s">
        <v>574</v>
      </c>
      <c r="M585" t="s">
        <v>805</v>
      </c>
      <c r="N585" t="s">
        <v>801</v>
      </c>
      <c r="O585" t="s">
        <v>802</v>
      </c>
      <c r="P585" t="s">
        <v>548</v>
      </c>
      <c r="Q585" t="s">
        <v>549</v>
      </c>
      <c r="R585" t="s">
        <v>554</v>
      </c>
      <c r="S585" t="s">
        <v>555</v>
      </c>
      <c r="T585" s="145">
        <v>2.81</v>
      </c>
      <c r="U585" t="s">
        <v>643</v>
      </c>
    </row>
    <row r="586" spans="1:21" x14ac:dyDescent="0.25">
      <c r="A586" t="s">
        <v>241</v>
      </c>
      <c r="B586" t="s">
        <v>642</v>
      </c>
      <c r="C586" t="s">
        <v>187</v>
      </c>
      <c r="D586" t="s">
        <v>538</v>
      </c>
      <c r="F586" t="s">
        <v>391</v>
      </c>
      <c r="G586" t="s">
        <v>799</v>
      </c>
      <c r="H586" t="s">
        <v>541</v>
      </c>
      <c r="I586" t="s">
        <v>800</v>
      </c>
      <c r="J586" t="s">
        <v>543</v>
      </c>
      <c r="K586">
        <v>31</v>
      </c>
      <c r="L586" t="s">
        <v>574</v>
      </c>
      <c r="M586" t="s">
        <v>805</v>
      </c>
      <c r="N586" t="s">
        <v>801</v>
      </c>
      <c r="O586" t="s">
        <v>802</v>
      </c>
      <c r="P586" t="s">
        <v>548</v>
      </c>
      <c r="Q586" t="s">
        <v>549</v>
      </c>
      <c r="R586" t="s">
        <v>556</v>
      </c>
      <c r="S586" t="s">
        <v>557</v>
      </c>
      <c r="T586" s="145">
        <v>7559</v>
      </c>
      <c r="U586" t="s">
        <v>643</v>
      </c>
    </row>
    <row r="587" spans="1:21" x14ac:dyDescent="0.25">
      <c r="A587" t="s">
        <v>241</v>
      </c>
      <c r="B587" t="s">
        <v>642</v>
      </c>
      <c r="C587" t="s">
        <v>187</v>
      </c>
      <c r="D587" t="s">
        <v>538</v>
      </c>
      <c r="F587" t="s">
        <v>391</v>
      </c>
      <c r="G587" t="s">
        <v>799</v>
      </c>
      <c r="H587" t="s">
        <v>541</v>
      </c>
      <c r="I587" t="s">
        <v>800</v>
      </c>
      <c r="J587" t="s">
        <v>543</v>
      </c>
      <c r="K587">
        <v>31</v>
      </c>
      <c r="L587" t="s">
        <v>574</v>
      </c>
      <c r="M587" t="s">
        <v>805</v>
      </c>
      <c r="N587" t="s">
        <v>801</v>
      </c>
      <c r="O587" t="s">
        <v>802</v>
      </c>
      <c r="P587" t="s">
        <v>548</v>
      </c>
      <c r="Q587" t="s">
        <v>549</v>
      </c>
      <c r="R587" t="s">
        <v>558</v>
      </c>
      <c r="S587" t="s">
        <v>559</v>
      </c>
      <c r="T587" s="145">
        <v>7441</v>
      </c>
      <c r="U587" t="s">
        <v>643</v>
      </c>
    </row>
    <row r="588" spans="1:21" x14ac:dyDescent="0.25">
      <c r="A588" t="s">
        <v>241</v>
      </c>
      <c r="B588" t="s">
        <v>642</v>
      </c>
      <c r="C588" t="s">
        <v>187</v>
      </c>
      <c r="D588" t="s">
        <v>538</v>
      </c>
      <c r="F588" t="s">
        <v>391</v>
      </c>
      <c r="G588" t="s">
        <v>799</v>
      </c>
      <c r="H588" t="s">
        <v>541</v>
      </c>
      <c r="I588" t="s">
        <v>800</v>
      </c>
      <c r="J588" t="s">
        <v>543</v>
      </c>
      <c r="K588">
        <v>31</v>
      </c>
      <c r="L588" t="s">
        <v>574</v>
      </c>
      <c r="M588" t="s">
        <v>805</v>
      </c>
      <c r="N588" t="s">
        <v>801</v>
      </c>
      <c r="O588" t="s">
        <v>802</v>
      </c>
      <c r="P588" t="s">
        <v>548</v>
      </c>
      <c r="Q588" t="s">
        <v>549</v>
      </c>
      <c r="R588" t="s">
        <v>560</v>
      </c>
      <c r="S588" t="s">
        <v>561</v>
      </c>
      <c r="T588" s="145">
        <v>23437</v>
      </c>
      <c r="U588" t="s">
        <v>643</v>
      </c>
    </row>
    <row r="589" spans="1:21" x14ac:dyDescent="0.25">
      <c r="A589" t="s">
        <v>241</v>
      </c>
      <c r="B589" t="s">
        <v>642</v>
      </c>
      <c r="C589" t="s">
        <v>187</v>
      </c>
      <c r="D589" t="s">
        <v>538</v>
      </c>
      <c r="F589" t="s">
        <v>391</v>
      </c>
      <c r="G589" t="s">
        <v>799</v>
      </c>
      <c r="H589" t="s">
        <v>541</v>
      </c>
      <c r="I589" t="s">
        <v>800</v>
      </c>
      <c r="J589" t="s">
        <v>543</v>
      </c>
      <c r="K589">
        <v>31</v>
      </c>
      <c r="L589" t="s">
        <v>574</v>
      </c>
      <c r="M589" t="s">
        <v>805</v>
      </c>
      <c r="N589" t="s">
        <v>801</v>
      </c>
      <c r="O589" t="s">
        <v>802</v>
      </c>
      <c r="P589" t="s">
        <v>548</v>
      </c>
      <c r="Q589" t="s">
        <v>549</v>
      </c>
      <c r="R589" t="s">
        <v>562</v>
      </c>
      <c r="S589" t="s">
        <v>563</v>
      </c>
      <c r="T589" s="145">
        <v>3504</v>
      </c>
      <c r="U589" t="s">
        <v>643</v>
      </c>
    </row>
    <row r="590" spans="1:21" x14ac:dyDescent="0.25">
      <c r="A590" t="s">
        <v>241</v>
      </c>
      <c r="B590" t="s">
        <v>642</v>
      </c>
      <c r="C590" t="s">
        <v>187</v>
      </c>
      <c r="D590" t="s">
        <v>538</v>
      </c>
      <c r="F590" t="s">
        <v>391</v>
      </c>
      <c r="G590" t="s">
        <v>799</v>
      </c>
      <c r="H590" t="s">
        <v>541</v>
      </c>
      <c r="I590" t="s">
        <v>800</v>
      </c>
      <c r="J590" t="s">
        <v>543</v>
      </c>
      <c r="K590">
        <v>31</v>
      </c>
      <c r="L590" t="s">
        <v>574</v>
      </c>
      <c r="M590" t="s">
        <v>805</v>
      </c>
      <c r="N590" t="s">
        <v>801</v>
      </c>
      <c r="O590" t="s">
        <v>802</v>
      </c>
      <c r="P590" t="s">
        <v>548</v>
      </c>
      <c r="Q590" t="s">
        <v>549</v>
      </c>
      <c r="R590" t="s">
        <v>564</v>
      </c>
      <c r="S590" t="s">
        <v>565</v>
      </c>
      <c r="T590" s="145">
        <v>30796</v>
      </c>
      <c r="U590" t="s">
        <v>643</v>
      </c>
    </row>
    <row r="591" spans="1:21" x14ac:dyDescent="0.25">
      <c r="A591" t="s">
        <v>241</v>
      </c>
      <c r="B591" t="s">
        <v>642</v>
      </c>
      <c r="C591" t="s">
        <v>187</v>
      </c>
      <c r="D591" t="s">
        <v>538</v>
      </c>
      <c r="F591" t="s">
        <v>391</v>
      </c>
      <c r="G591" t="s">
        <v>799</v>
      </c>
      <c r="H591" t="s">
        <v>541</v>
      </c>
      <c r="I591" t="s">
        <v>800</v>
      </c>
      <c r="J591" t="s">
        <v>543</v>
      </c>
      <c r="K591">
        <v>31</v>
      </c>
      <c r="L591" t="s">
        <v>574</v>
      </c>
      <c r="M591" t="s">
        <v>805</v>
      </c>
      <c r="N591" t="s">
        <v>801</v>
      </c>
      <c r="O591" t="s">
        <v>802</v>
      </c>
      <c r="P591" t="s">
        <v>548</v>
      </c>
      <c r="Q591" t="s">
        <v>549</v>
      </c>
      <c r="R591" t="s">
        <v>566</v>
      </c>
      <c r="S591" t="s">
        <v>567</v>
      </c>
      <c r="T591" s="145">
        <v>25081</v>
      </c>
      <c r="U591" t="s">
        <v>643</v>
      </c>
    </row>
    <row r="592" spans="1:21" x14ac:dyDescent="0.25">
      <c r="A592" t="s">
        <v>241</v>
      </c>
      <c r="B592" t="s">
        <v>642</v>
      </c>
      <c r="C592" t="s">
        <v>187</v>
      </c>
      <c r="D592" t="s">
        <v>538</v>
      </c>
      <c r="F592" t="s">
        <v>391</v>
      </c>
      <c r="G592" t="s">
        <v>799</v>
      </c>
      <c r="H592" t="s">
        <v>541</v>
      </c>
      <c r="I592" t="s">
        <v>800</v>
      </c>
      <c r="J592" t="s">
        <v>543</v>
      </c>
      <c r="K592">
        <v>31</v>
      </c>
      <c r="L592" t="s">
        <v>574</v>
      </c>
      <c r="M592" t="s">
        <v>805</v>
      </c>
      <c r="N592" t="s">
        <v>801</v>
      </c>
      <c r="O592" t="s">
        <v>802</v>
      </c>
      <c r="P592" t="s">
        <v>548</v>
      </c>
      <c r="Q592" t="s">
        <v>549</v>
      </c>
      <c r="R592" t="s">
        <v>568</v>
      </c>
      <c r="S592" t="s">
        <v>569</v>
      </c>
      <c r="T592" s="145">
        <v>28108</v>
      </c>
      <c r="U592" t="s">
        <v>643</v>
      </c>
    </row>
    <row r="593" spans="1:23" x14ac:dyDescent="0.25">
      <c r="A593" t="s">
        <v>241</v>
      </c>
      <c r="B593" t="s">
        <v>642</v>
      </c>
      <c r="C593" t="s">
        <v>187</v>
      </c>
      <c r="D593" t="s">
        <v>538</v>
      </c>
      <c r="F593" t="s">
        <v>391</v>
      </c>
      <c r="G593" t="s">
        <v>799</v>
      </c>
      <c r="H593" t="s">
        <v>541</v>
      </c>
      <c r="I593" t="s">
        <v>800</v>
      </c>
      <c r="J593" t="s">
        <v>543</v>
      </c>
      <c r="K593">
        <v>31</v>
      </c>
      <c r="L593" t="s">
        <v>574</v>
      </c>
      <c r="M593" t="s">
        <v>805</v>
      </c>
      <c r="N593" t="s">
        <v>801</v>
      </c>
      <c r="O593" t="s">
        <v>802</v>
      </c>
      <c r="P593" t="s">
        <v>548</v>
      </c>
      <c r="Q593" t="s">
        <v>549</v>
      </c>
      <c r="R593" t="s">
        <v>570</v>
      </c>
      <c r="S593" t="s">
        <v>571</v>
      </c>
      <c r="T593" s="145">
        <v>0.57099999999999995</v>
      </c>
      <c r="U593" t="s">
        <v>643</v>
      </c>
    </row>
    <row r="594" spans="1:23" x14ac:dyDescent="0.25">
      <c r="A594" t="s">
        <v>241</v>
      </c>
      <c r="B594" t="s">
        <v>642</v>
      </c>
      <c r="C594" t="s">
        <v>187</v>
      </c>
      <c r="D594" t="s">
        <v>538</v>
      </c>
      <c r="F594" t="s">
        <v>391</v>
      </c>
      <c r="G594" t="s">
        <v>799</v>
      </c>
      <c r="H594" t="s">
        <v>541</v>
      </c>
      <c r="I594" t="s">
        <v>800</v>
      </c>
      <c r="J594" t="s">
        <v>543</v>
      </c>
      <c r="K594">
        <v>31</v>
      </c>
      <c r="L594" t="s">
        <v>574</v>
      </c>
      <c r="M594" t="s">
        <v>805</v>
      </c>
      <c r="N594" t="s">
        <v>801</v>
      </c>
      <c r="O594" t="s">
        <v>802</v>
      </c>
      <c r="P594" t="s">
        <v>548</v>
      </c>
      <c r="Q594" t="s">
        <v>549</v>
      </c>
      <c r="R594" t="s">
        <v>803</v>
      </c>
      <c r="S594" t="s">
        <v>804</v>
      </c>
      <c r="T594" s="145">
        <v>108876</v>
      </c>
      <c r="U594" t="s">
        <v>643</v>
      </c>
    </row>
    <row r="595" spans="1:23" x14ac:dyDescent="0.25">
      <c r="A595" t="s">
        <v>241</v>
      </c>
      <c r="B595" t="s">
        <v>642</v>
      </c>
      <c r="C595" t="s">
        <v>187</v>
      </c>
      <c r="D595" t="s">
        <v>538</v>
      </c>
      <c r="F595" t="s">
        <v>391</v>
      </c>
      <c r="G595" t="s">
        <v>799</v>
      </c>
      <c r="H595" t="s">
        <v>541</v>
      </c>
      <c r="I595" t="s">
        <v>800</v>
      </c>
      <c r="J595" t="s">
        <v>543</v>
      </c>
      <c r="K595">
        <v>31</v>
      </c>
      <c r="L595" t="s">
        <v>576</v>
      </c>
      <c r="M595" t="s">
        <v>806</v>
      </c>
      <c r="N595" t="s">
        <v>801</v>
      </c>
      <c r="O595" t="s">
        <v>802</v>
      </c>
      <c r="P595" t="s">
        <v>548</v>
      </c>
      <c r="Q595" t="s">
        <v>549</v>
      </c>
      <c r="R595" t="s">
        <v>131</v>
      </c>
      <c r="S595" t="s">
        <v>550</v>
      </c>
      <c r="T595" s="145">
        <v>413291</v>
      </c>
      <c r="U595" t="s">
        <v>643</v>
      </c>
    </row>
    <row r="596" spans="1:23" x14ac:dyDescent="0.25">
      <c r="A596" t="s">
        <v>241</v>
      </c>
      <c r="B596" t="s">
        <v>642</v>
      </c>
      <c r="C596" t="s">
        <v>187</v>
      </c>
      <c r="D596" t="s">
        <v>538</v>
      </c>
      <c r="F596" t="s">
        <v>391</v>
      </c>
      <c r="G596" t="s">
        <v>799</v>
      </c>
      <c r="H596" t="s">
        <v>541</v>
      </c>
      <c r="I596" t="s">
        <v>800</v>
      </c>
      <c r="J596" t="s">
        <v>543</v>
      </c>
      <c r="K596">
        <v>31</v>
      </c>
      <c r="L596" t="s">
        <v>576</v>
      </c>
      <c r="M596" t="s">
        <v>806</v>
      </c>
      <c r="N596" t="s">
        <v>801</v>
      </c>
      <c r="O596" t="s">
        <v>802</v>
      </c>
      <c r="P596" t="s">
        <v>548</v>
      </c>
      <c r="Q596" t="s">
        <v>549</v>
      </c>
      <c r="R596" t="s">
        <v>552</v>
      </c>
      <c r="S596" t="s">
        <v>553</v>
      </c>
      <c r="T596" s="145">
        <v>2114</v>
      </c>
      <c r="U596" t="s">
        <v>643</v>
      </c>
    </row>
    <row r="597" spans="1:23" x14ac:dyDescent="0.25">
      <c r="A597" t="s">
        <v>241</v>
      </c>
      <c r="B597" t="s">
        <v>642</v>
      </c>
      <c r="C597" t="s">
        <v>187</v>
      </c>
      <c r="D597" t="s">
        <v>538</v>
      </c>
      <c r="F597" t="s">
        <v>391</v>
      </c>
      <c r="G597" t="s">
        <v>799</v>
      </c>
      <c r="H597" t="s">
        <v>541</v>
      </c>
      <c r="I597" t="s">
        <v>800</v>
      </c>
      <c r="J597" t="s">
        <v>543</v>
      </c>
      <c r="K597">
        <v>31</v>
      </c>
      <c r="L597" t="s">
        <v>576</v>
      </c>
      <c r="M597" t="s">
        <v>806</v>
      </c>
      <c r="N597" t="s">
        <v>801</v>
      </c>
      <c r="O597" t="s">
        <v>802</v>
      </c>
      <c r="P597" t="s">
        <v>548</v>
      </c>
      <c r="Q597" t="s">
        <v>549</v>
      </c>
      <c r="R597" t="s">
        <v>554</v>
      </c>
      <c r="S597" t="s">
        <v>555</v>
      </c>
      <c r="T597" s="145">
        <v>5964</v>
      </c>
      <c r="U597" t="s">
        <v>643</v>
      </c>
    </row>
    <row r="598" spans="1:23" x14ac:dyDescent="0.25">
      <c r="A598" t="s">
        <v>241</v>
      </c>
      <c r="B598" t="s">
        <v>642</v>
      </c>
      <c r="C598" t="s">
        <v>187</v>
      </c>
      <c r="D598" t="s">
        <v>538</v>
      </c>
      <c r="F598" t="s">
        <v>391</v>
      </c>
      <c r="G598" t="s">
        <v>799</v>
      </c>
      <c r="H598" t="s">
        <v>541</v>
      </c>
      <c r="I598" t="s">
        <v>800</v>
      </c>
      <c r="J598" t="s">
        <v>543</v>
      </c>
      <c r="K598">
        <v>31</v>
      </c>
      <c r="L598" t="s">
        <v>576</v>
      </c>
      <c r="M598" t="s">
        <v>806</v>
      </c>
      <c r="N598" t="s">
        <v>801</v>
      </c>
      <c r="O598" t="s">
        <v>802</v>
      </c>
      <c r="P598" t="s">
        <v>548</v>
      </c>
      <c r="Q598" t="s">
        <v>549</v>
      </c>
      <c r="R598" t="s">
        <v>556</v>
      </c>
      <c r="S598" t="s">
        <v>557</v>
      </c>
      <c r="T598" s="145">
        <v>15443</v>
      </c>
      <c r="U598" t="s">
        <v>643</v>
      </c>
    </row>
    <row r="599" spans="1:23" x14ac:dyDescent="0.25">
      <c r="A599" t="s">
        <v>241</v>
      </c>
      <c r="B599" t="s">
        <v>642</v>
      </c>
      <c r="C599" t="s">
        <v>187</v>
      </c>
      <c r="D599" t="s">
        <v>538</v>
      </c>
      <c r="F599" t="s">
        <v>391</v>
      </c>
      <c r="G599" t="s">
        <v>799</v>
      </c>
      <c r="H599" t="s">
        <v>541</v>
      </c>
      <c r="I599" t="s">
        <v>800</v>
      </c>
      <c r="J599" t="s">
        <v>543</v>
      </c>
      <c r="K599">
        <v>31</v>
      </c>
      <c r="L599" t="s">
        <v>576</v>
      </c>
      <c r="M599" t="s">
        <v>806</v>
      </c>
      <c r="N599" t="s">
        <v>801</v>
      </c>
      <c r="O599" t="s">
        <v>802</v>
      </c>
      <c r="P599" t="s">
        <v>548</v>
      </c>
      <c r="Q599" t="s">
        <v>549</v>
      </c>
      <c r="R599" t="s">
        <v>558</v>
      </c>
      <c r="S599" t="s">
        <v>559</v>
      </c>
      <c r="T599" s="145">
        <v>41965</v>
      </c>
      <c r="U599" t="s">
        <v>643</v>
      </c>
    </row>
    <row r="600" spans="1:23" x14ac:dyDescent="0.25">
      <c r="A600" t="s">
        <v>241</v>
      </c>
      <c r="B600" t="s">
        <v>642</v>
      </c>
      <c r="C600" t="s">
        <v>187</v>
      </c>
      <c r="D600" t="s">
        <v>538</v>
      </c>
      <c r="F600" t="s">
        <v>391</v>
      </c>
      <c r="G600" t="s">
        <v>799</v>
      </c>
      <c r="H600" t="s">
        <v>541</v>
      </c>
      <c r="I600" t="s">
        <v>800</v>
      </c>
      <c r="J600" t="s">
        <v>543</v>
      </c>
      <c r="K600">
        <v>31</v>
      </c>
      <c r="L600" t="s">
        <v>576</v>
      </c>
      <c r="M600" t="s">
        <v>806</v>
      </c>
      <c r="N600" t="s">
        <v>801</v>
      </c>
      <c r="O600" t="s">
        <v>802</v>
      </c>
      <c r="P600" t="s">
        <v>548</v>
      </c>
      <c r="Q600" t="s">
        <v>549</v>
      </c>
      <c r="R600" t="s">
        <v>560</v>
      </c>
      <c r="S600" t="s">
        <v>561</v>
      </c>
      <c r="T600" s="145">
        <v>43226</v>
      </c>
      <c r="U600" t="s">
        <v>643</v>
      </c>
    </row>
    <row r="601" spans="1:23" x14ac:dyDescent="0.25">
      <c r="A601" t="s">
        <v>241</v>
      </c>
      <c r="B601" t="s">
        <v>642</v>
      </c>
      <c r="C601" t="s">
        <v>187</v>
      </c>
      <c r="D601" t="s">
        <v>538</v>
      </c>
      <c r="F601" t="s">
        <v>391</v>
      </c>
      <c r="G601" t="s">
        <v>799</v>
      </c>
      <c r="H601" t="s">
        <v>541</v>
      </c>
      <c r="I601" t="s">
        <v>800</v>
      </c>
      <c r="J601" t="s">
        <v>543</v>
      </c>
      <c r="K601">
        <v>31</v>
      </c>
      <c r="L601" t="s">
        <v>576</v>
      </c>
      <c r="M601" t="s">
        <v>806</v>
      </c>
      <c r="N601" t="s">
        <v>801</v>
      </c>
      <c r="O601" t="s">
        <v>802</v>
      </c>
      <c r="P601" t="s">
        <v>548</v>
      </c>
      <c r="Q601" t="s">
        <v>549</v>
      </c>
      <c r="R601" t="s">
        <v>562</v>
      </c>
      <c r="S601" t="s">
        <v>563</v>
      </c>
      <c r="T601" s="145">
        <v>0.17199999999999999</v>
      </c>
      <c r="U601" t="s">
        <v>643</v>
      </c>
    </row>
    <row r="602" spans="1:23" x14ac:dyDescent="0.25">
      <c r="A602" t="s">
        <v>241</v>
      </c>
      <c r="B602" t="s">
        <v>642</v>
      </c>
      <c r="C602" t="s">
        <v>187</v>
      </c>
      <c r="D602" t="s">
        <v>538</v>
      </c>
      <c r="F602" t="s">
        <v>391</v>
      </c>
      <c r="G602" t="s">
        <v>799</v>
      </c>
      <c r="H602" t="s">
        <v>541</v>
      </c>
      <c r="I602" t="s">
        <v>800</v>
      </c>
      <c r="J602" t="s">
        <v>543</v>
      </c>
      <c r="K602">
        <v>31</v>
      </c>
      <c r="L602" t="s">
        <v>576</v>
      </c>
      <c r="M602" t="s">
        <v>806</v>
      </c>
      <c r="N602" t="s">
        <v>801</v>
      </c>
      <c r="O602" t="s">
        <v>802</v>
      </c>
      <c r="P602" t="s">
        <v>548</v>
      </c>
      <c r="Q602" t="s">
        <v>549</v>
      </c>
      <c r="R602" t="s">
        <v>564</v>
      </c>
      <c r="S602" t="s">
        <v>565</v>
      </c>
      <c r="T602" s="145">
        <v>4292</v>
      </c>
      <c r="U602" t="s">
        <v>643</v>
      </c>
    </row>
    <row r="603" spans="1:23" x14ac:dyDescent="0.25">
      <c r="A603" t="s">
        <v>241</v>
      </c>
      <c r="B603" t="s">
        <v>642</v>
      </c>
      <c r="C603" t="s">
        <v>187</v>
      </c>
      <c r="D603" t="s">
        <v>538</v>
      </c>
      <c r="F603" t="s">
        <v>391</v>
      </c>
      <c r="G603" t="s">
        <v>799</v>
      </c>
      <c r="H603" t="s">
        <v>541</v>
      </c>
      <c r="I603" t="s">
        <v>800</v>
      </c>
      <c r="J603" t="s">
        <v>543</v>
      </c>
      <c r="K603">
        <v>31</v>
      </c>
      <c r="L603" t="s">
        <v>576</v>
      </c>
      <c r="M603" t="s">
        <v>806</v>
      </c>
      <c r="N603" t="s">
        <v>801</v>
      </c>
      <c r="O603" t="s">
        <v>802</v>
      </c>
      <c r="P603" t="s">
        <v>548</v>
      </c>
      <c r="Q603" t="s">
        <v>549</v>
      </c>
      <c r="R603" t="s">
        <v>566</v>
      </c>
      <c r="S603" t="s">
        <v>567</v>
      </c>
      <c r="T603" s="145">
        <v>26.33</v>
      </c>
      <c r="U603" t="s">
        <v>643</v>
      </c>
    </row>
    <row r="604" spans="1:23" x14ac:dyDescent="0.25">
      <c r="A604" t="s">
        <v>241</v>
      </c>
      <c r="B604" t="s">
        <v>642</v>
      </c>
      <c r="C604" t="s">
        <v>187</v>
      </c>
      <c r="D604" t="s">
        <v>538</v>
      </c>
      <c r="F604" t="s">
        <v>391</v>
      </c>
      <c r="G604" t="s">
        <v>799</v>
      </c>
      <c r="H604" t="s">
        <v>541</v>
      </c>
      <c r="I604" t="s">
        <v>800</v>
      </c>
      <c r="J604" t="s">
        <v>543</v>
      </c>
      <c r="K604">
        <v>31</v>
      </c>
      <c r="L604" t="s">
        <v>576</v>
      </c>
      <c r="M604" t="s">
        <v>806</v>
      </c>
      <c r="N604" t="s">
        <v>801</v>
      </c>
      <c r="O604" t="s">
        <v>802</v>
      </c>
      <c r="P604" t="s">
        <v>548</v>
      </c>
      <c r="Q604" t="s">
        <v>549</v>
      </c>
      <c r="R604" t="s">
        <v>568</v>
      </c>
      <c r="S604" t="s">
        <v>569</v>
      </c>
      <c r="T604" s="145">
        <v>65.56</v>
      </c>
      <c r="U604" t="s">
        <v>643</v>
      </c>
    </row>
    <row r="605" spans="1:23" x14ac:dyDescent="0.25">
      <c r="A605" t="s">
        <v>241</v>
      </c>
      <c r="B605" t="s">
        <v>642</v>
      </c>
      <c r="C605" t="s">
        <v>187</v>
      </c>
      <c r="D605" t="s">
        <v>538</v>
      </c>
      <c r="F605" t="s">
        <v>391</v>
      </c>
      <c r="G605" t="s">
        <v>799</v>
      </c>
      <c r="H605" t="s">
        <v>541</v>
      </c>
      <c r="I605" t="s">
        <v>800</v>
      </c>
      <c r="J605" t="s">
        <v>543</v>
      </c>
      <c r="K605">
        <v>31</v>
      </c>
      <c r="L605" t="s">
        <v>576</v>
      </c>
      <c r="M605" t="s">
        <v>806</v>
      </c>
      <c r="N605" t="s">
        <v>801</v>
      </c>
      <c r="O605" t="s">
        <v>802</v>
      </c>
      <c r="P605" t="s">
        <v>548</v>
      </c>
      <c r="Q605" t="s">
        <v>549</v>
      </c>
      <c r="R605" t="s">
        <v>570</v>
      </c>
      <c r="S605" t="s">
        <v>571</v>
      </c>
      <c r="U605" t="s">
        <v>643</v>
      </c>
    </row>
    <row r="606" spans="1:23" x14ac:dyDescent="0.25">
      <c r="A606" t="s">
        <v>241</v>
      </c>
      <c r="B606" t="s">
        <v>642</v>
      </c>
      <c r="C606" t="s">
        <v>187</v>
      </c>
      <c r="D606" t="s">
        <v>538</v>
      </c>
      <c r="F606" t="s">
        <v>391</v>
      </c>
      <c r="G606" t="s">
        <v>799</v>
      </c>
      <c r="H606" t="s">
        <v>541</v>
      </c>
      <c r="I606" t="s">
        <v>800</v>
      </c>
      <c r="J606" t="s">
        <v>543</v>
      </c>
      <c r="K606">
        <v>31</v>
      </c>
      <c r="L606" t="s">
        <v>576</v>
      </c>
      <c r="M606" t="s">
        <v>806</v>
      </c>
      <c r="N606" t="s">
        <v>801</v>
      </c>
      <c r="O606" t="s">
        <v>802</v>
      </c>
      <c r="P606" t="s">
        <v>548</v>
      </c>
      <c r="Q606" t="s">
        <v>549</v>
      </c>
      <c r="R606" t="s">
        <v>803</v>
      </c>
      <c r="S606" t="s">
        <v>804</v>
      </c>
      <c r="T606" s="145">
        <v>208228</v>
      </c>
      <c r="U606" t="s">
        <v>643</v>
      </c>
    </row>
    <row r="607" spans="1:23" s="49" customFormat="1" x14ac:dyDescent="0.25">
      <c r="A607" s="49" t="s">
        <v>324</v>
      </c>
      <c r="B607" s="49" t="s">
        <v>645</v>
      </c>
      <c r="C607" s="49" t="s">
        <v>187</v>
      </c>
      <c r="D607" s="49" t="s">
        <v>538</v>
      </c>
      <c r="F607" s="49" t="s">
        <v>391</v>
      </c>
      <c r="G607" s="49" t="s">
        <v>799</v>
      </c>
      <c r="H607" s="49" t="s">
        <v>541</v>
      </c>
      <c r="I607" s="49" t="s">
        <v>800</v>
      </c>
      <c r="J607" s="49" t="s">
        <v>543</v>
      </c>
      <c r="K607" s="49">
        <v>31</v>
      </c>
      <c r="L607" s="49" t="s">
        <v>544</v>
      </c>
      <c r="M607" s="49" t="s">
        <v>799</v>
      </c>
      <c r="N607" s="49" t="s">
        <v>801</v>
      </c>
      <c r="O607" s="49" t="s">
        <v>802</v>
      </c>
      <c r="P607" s="49" t="s">
        <v>548</v>
      </c>
      <c r="Q607" s="49" t="s">
        <v>549</v>
      </c>
      <c r="R607" s="49" t="s">
        <v>131</v>
      </c>
      <c r="S607" s="49" t="s">
        <v>550</v>
      </c>
      <c r="T607" s="146">
        <v>2134.9</v>
      </c>
      <c r="U607" s="49" t="s">
        <v>818</v>
      </c>
      <c r="V607" s="49" t="s">
        <v>858</v>
      </c>
      <c r="W607" s="138">
        <f>('ILO unemployment 2007'!T608+'ILO unemployment 2007'!T609+'ILO unemployment 2007'!T610)*( 1 + ('ILO unemployment 2007'!T617+ 'ILO unemployment 2007'!T618)/('ILO unemployment 2007'!T607-'ILO unemployment 2007'!T617-'ILO unemployment 2007'!T618))</f>
        <v>494.88679669917411</v>
      </c>
    </row>
    <row r="608" spans="1:23" s="49" customFormat="1" x14ac:dyDescent="0.25">
      <c r="A608" s="49" t="s">
        <v>324</v>
      </c>
      <c r="B608" s="49" t="s">
        <v>645</v>
      </c>
      <c r="C608" s="49" t="s">
        <v>187</v>
      </c>
      <c r="D608" s="49" t="s">
        <v>538</v>
      </c>
      <c r="F608" s="49" t="s">
        <v>391</v>
      </c>
      <c r="G608" s="49" t="s">
        <v>799</v>
      </c>
      <c r="H608" s="49" t="s">
        <v>541</v>
      </c>
      <c r="I608" s="49" t="s">
        <v>800</v>
      </c>
      <c r="J608" s="49" t="s">
        <v>543</v>
      </c>
      <c r="K608" s="49">
        <v>31</v>
      </c>
      <c r="L608" s="49" t="s">
        <v>544</v>
      </c>
      <c r="M608" s="49" t="s">
        <v>799</v>
      </c>
      <c r="N608" s="49" t="s">
        <v>801</v>
      </c>
      <c r="O608" s="49" t="s">
        <v>802</v>
      </c>
      <c r="P608" s="49" t="s">
        <v>548</v>
      </c>
      <c r="Q608" s="49" t="s">
        <v>549</v>
      </c>
      <c r="R608" s="49" t="s">
        <v>552</v>
      </c>
      <c r="S608" s="49" t="s">
        <v>553</v>
      </c>
      <c r="T608" s="146">
        <v>1.8</v>
      </c>
      <c r="U608" s="49" t="s">
        <v>818</v>
      </c>
      <c r="V608" s="49" t="s">
        <v>859</v>
      </c>
      <c r="W608" s="138">
        <f>('ILO unemployment 2007'!T611+'ILO unemployment 2007'!T612+'ILO unemployment 2007'!T613+'ILO unemployment 2007'!T614+'ILO unemployment 2007'!T615+'ILO unemployment 2007'!T616)*( 1 + ('ILO unemployment 2007'!T617+ 'ILO unemployment 2007'!T618)/('ILO unemployment 2007'!T607-'ILO unemployment 2007'!T617-'ILO unemployment 2007'!T618))</f>
        <v>1633.6069017254292</v>
      </c>
    </row>
    <row r="609" spans="1:23" s="49" customFormat="1" x14ac:dyDescent="0.25">
      <c r="A609" s="49" t="s">
        <v>324</v>
      </c>
      <c r="B609" s="49" t="s">
        <v>645</v>
      </c>
      <c r="C609" s="49" t="s">
        <v>187</v>
      </c>
      <c r="D609" s="49" t="s">
        <v>538</v>
      </c>
      <c r="F609" s="49" t="s">
        <v>391</v>
      </c>
      <c r="G609" s="49" t="s">
        <v>799</v>
      </c>
      <c r="H609" s="49" t="s">
        <v>541</v>
      </c>
      <c r="I609" s="49" t="s">
        <v>800</v>
      </c>
      <c r="J609" s="49" t="s">
        <v>543</v>
      </c>
      <c r="K609" s="49">
        <v>31</v>
      </c>
      <c r="L609" s="49" t="s">
        <v>544</v>
      </c>
      <c r="M609" s="49" t="s">
        <v>799</v>
      </c>
      <c r="N609" s="49" t="s">
        <v>801</v>
      </c>
      <c r="O609" s="49" t="s">
        <v>802</v>
      </c>
      <c r="P609" s="49" t="s">
        <v>548</v>
      </c>
      <c r="Q609" s="49" t="s">
        <v>549</v>
      </c>
      <c r="R609" s="49" t="s">
        <v>554</v>
      </c>
      <c r="S609" s="49" t="s">
        <v>555</v>
      </c>
      <c r="T609" s="146">
        <v>20.399999999999999</v>
      </c>
      <c r="U609" s="49" t="s">
        <v>818</v>
      </c>
      <c r="V609" s="49" t="s">
        <v>862</v>
      </c>
      <c r="W609" s="138">
        <f>'ILO unemployment 2007'!T608+'ILO unemployment 2007'!T609+'ILO unemployment 2007'!T610+ 'ILO unemployment 2007'!T611+'ILO unemployment 2007'!T612+'ILO unemployment 2007'!T613+'ILO unemployment 2007'!T614+'ILO unemployment 2007'!T615+'ILO unemployment 2007'!T616+'ILO unemployment 2007'!T617+'ILO unemployment 2007'!T618</f>
        <v>2134.5</v>
      </c>
    </row>
    <row r="610" spans="1:23" s="49" customFormat="1" x14ac:dyDescent="0.25">
      <c r="A610" s="49" t="s">
        <v>324</v>
      </c>
      <c r="B610" s="49" t="s">
        <v>645</v>
      </c>
      <c r="C610" s="49" t="s">
        <v>187</v>
      </c>
      <c r="D610" s="49" t="s">
        <v>538</v>
      </c>
      <c r="F610" s="49" t="s">
        <v>391</v>
      </c>
      <c r="G610" s="49" t="s">
        <v>799</v>
      </c>
      <c r="H610" s="49" t="s">
        <v>541</v>
      </c>
      <c r="I610" s="49" t="s">
        <v>800</v>
      </c>
      <c r="J610" s="49" t="s">
        <v>543</v>
      </c>
      <c r="K610" s="49">
        <v>31</v>
      </c>
      <c r="L610" s="49" t="s">
        <v>544</v>
      </c>
      <c r="M610" s="49" t="s">
        <v>799</v>
      </c>
      <c r="N610" s="49" t="s">
        <v>801</v>
      </c>
      <c r="O610" s="49" t="s">
        <v>802</v>
      </c>
      <c r="P610" s="49" t="s">
        <v>548</v>
      </c>
      <c r="Q610" s="49" t="s">
        <v>549</v>
      </c>
      <c r="R610" s="49" t="s">
        <v>556</v>
      </c>
      <c r="S610" s="49" t="s">
        <v>557</v>
      </c>
      <c r="T610" s="146">
        <v>8.6999999999999993</v>
      </c>
      <c r="U610" s="49" t="s">
        <v>818</v>
      </c>
      <c r="W610" s="138"/>
    </row>
    <row r="611" spans="1:23" s="49" customFormat="1" x14ac:dyDescent="0.25">
      <c r="A611" s="49" t="s">
        <v>324</v>
      </c>
      <c r="B611" s="49" t="s">
        <v>645</v>
      </c>
      <c r="C611" s="49" t="s">
        <v>187</v>
      </c>
      <c r="D611" s="49" t="s">
        <v>538</v>
      </c>
      <c r="F611" s="49" t="s">
        <v>391</v>
      </c>
      <c r="G611" s="49" t="s">
        <v>799</v>
      </c>
      <c r="H611" s="49" t="s">
        <v>541</v>
      </c>
      <c r="I611" s="49" t="s">
        <v>800</v>
      </c>
      <c r="J611" s="49" t="s">
        <v>543</v>
      </c>
      <c r="K611" s="49">
        <v>31</v>
      </c>
      <c r="L611" s="49" t="s">
        <v>544</v>
      </c>
      <c r="M611" s="49" t="s">
        <v>799</v>
      </c>
      <c r="N611" s="49" t="s">
        <v>801</v>
      </c>
      <c r="O611" s="49" t="s">
        <v>802</v>
      </c>
      <c r="P611" s="49" t="s">
        <v>548</v>
      </c>
      <c r="Q611" s="49" t="s">
        <v>549</v>
      </c>
      <c r="R611" s="49" t="s">
        <v>558</v>
      </c>
      <c r="S611" s="49" t="s">
        <v>559</v>
      </c>
      <c r="T611" s="146">
        <v>6.6</v>
      </c>
      <c r="U611" s="49" t="s">
        <v>818</v>
      </c>
      <c r="W611" s="138"/>
    </row>
    <row r="612" spans="1:23" s="49" customFormat="1" x14ac:dyDescent="0.25">
      <c r="A612" s="49" t="s">
        <v>324</v>
      </c>
      <c r="B612" s="49" t="s">
        <v>645</v>
      </c>
      <c r="C612" s="49" t="s">
        <v>187</v>
      </c>
      <c r="D612" s="49" t="s">
        <v>538</v>
      </c>
      <c r="F612" s="49" t="s">
        <v>391</v>
      </c>
      <c r="G612" s="49" t="s">
        <v>799</v>
      </c>
      <c r="H612" s="49" t="s">
        <v>541</v>
      </c>
      <c r="I612" s="49" t="s">
        <v>800</v>
      </c>
      <c r="J612" s="49" t="s">
        <v>543</v>
      </c>
      <c r="K612" s="49">
        <v>31</v>
      </c>
      <c r="L612" s="49" t="s">
        <v>544</v>
      </c>
      <c r="M612" s="49" t="s">
        <v>799</v>
      </c>
      <c r="N612" s="49" t="s">
        <v>801</v>
      </c>
      <c r="O612" s="49" t="s">
        <v>802</v>
      </c>
      <c r="P612" s="49" t="s">
        <v>548</v>
      </c>
      <c r="Q612" s="49" t="s">
        <v>549</v>
      </c>
      <c r="R612" s="49" t="s">
        <v>560</v>
      </c>
      <c r="S612" s="49" t="s">
        <v>561</v>
      </c>
      <c r="T612" s="146">
        <v>32.5</v>
      </c>
      <c r="U612" s="49" t="s">
        <v>818</v>
      </c>
      <c r="W612" s="138"/>
    </row>
    <row r="613" spans="1:23" s="49" customFormat="1" x14ac:dyDescent="0.25">
      <c r="A613" s="49" t="s">
        <v>324</v>
      </c>
      <c r="B613" s="49" t="s">
        <v>645</v>
      </c>
      <c r="C613" s="49" t="s">
        <v>187</v>
      </c>
      <c r="D613" s="49" t="s">
        <v>538</v>
      </c>
      <c r="F613" s="49" t="s">
        <v>391</v>
      </c>
      <c r="G613" s="49" t="s">
        <v>799</v>
      </c>
      <c r="H613" s="49" t="s">
        <v>541</v>
      </c>
      <c r="I613" s="49" t="s">
        <v>800</v>
      </c>
      <c r="J613" s="49" t="s">
        <v>543</v>
      </c>
      <c r="K613" s="49">
        <v>31</v>
      </c>
      <c r="L613" s="49" t="s">
        <v>544</v>
      </c>
      <c r="M613" s="49" t="s">
        <v>799</v>
      </c>
      <c r="N613" s="49" t="s">
        <v>801</v>
      </c>
      <c r="O613" s="49" t="s">
        <v>802</v>
      </c>
      <c r="P613" s="49" t="s">
        <v>548</v>
      </c>
      <c r="Q613" s="49" t="s">
        <v>549</v>
      </c>
      <c r="R613" s="49" t="s">
        <v>562</v>
      </c>
      <c r="S613" s="49" t="s">
        <v>563</v>
      </c>
      <c r="T613" s="146">
        <v>7.8</v>
      </c>
      <c r="U613" s="49" t="s">
        <v>818</v>
      </c>
      <c r="W613" s="138"/>
    </row>
    <row r="614" spans="1:23" s="49" customFormat="1" x14ac:dyDescent="0.25">
      <c r="A614" s="49" t="s">
        <v>324</v>
      </c>
      <c r="B614" s="49" t="s">
        <v>645</v>
      </c>
      <c r="C614" s="49" t="s">
        <v>187</v>
      </c>
      <c r="D614" s="49" t="s">
        <v>538</v>
      </c>
      <c r="F614" s="49" t="s">
        <v>391</v>
      </c>
      <c r="G614" s="49" t="s">
        <v>799</v>
      </c>
      <c r="H614" s="49" t="s">
        <v>541</v>
      </c>
      <c r="I614" s="49" t="s">
        <v>800</v>
      </c>
      <c r="J614" s="49" t="s">
        <v>543</v>
      </c>
      <c r="K614" s="49">
        <v>31</v>
      </c>
      <c r="L614" s="49" t="s">
        <v>544</v>
      </c>
      <c r="M614" s="49" t="s">
        <v>799</v>
      </c>
      <c r="N614" s="49" t="s">
        <v>801</v>
      </c>
      <c r="O614" s="49" t="s">
        <v>802</v>
      </c>
      <c r="P614" s="49" t="s">
        <v>548</v>
      </c>
      <c r="Q614" s="49" t="s">
        <v>549</v>
      </c>
      <c r="R614" s="49" t="s">
        <v>564</v>
      </c>
      <c r="S614" s="49" t="s">
        <v>565</v>
      </c>
      <c r="T614" s="146">
        <v>35.200000000000003</v>
      </c>
      <c r="U614" s="49" t="s">
        <v>818</v>
      </c>
      <c r="W614" s="138"/>
    </row>
    <row r="615" spans="1:23" s="49" customFormat="1" x14ac:dyDescent="0.25">
      <c r="A615" s="49" t="s">
        <v>324</v>
      </c>
      <c r="B615" s="49" t="s">
        <v>645</v>
      </c>
      <c r="C615" s="49" t="s">
        <v>187</v>
      </c>
      <c r="D615" s="49" t="s">
        <v>538</v>
      </c>
      <c r="F615" s="49" t="s">
        <v>391</v>
      </c>
      <c r="G615" s="49" t="s">
        <v>799</v>
      </c>
      <c r="H615" s="49" t="s">
        <v>541</v>
      </c>
      <c r="I615" s="49" t="s">
        <v>800</v>
      </c>
      <c r="J615" s="49" t="s">
        <v>543</v>
      </c>
      <c r="K615" s="49">
        <v>31</v>
      </c>
      <c r="L615" s="49" t="s">
        <v>544</v>
      </c>
      <c r="M615" s="49" t="s">
        <v>799</v>
      </c>
      <c r="N615" s="49" t="s">
        <v>801</v>
      </c>
      <c r="O615" s="49" t="s">
        <v>802</v>
      </c>
      <c r="P615" s="49" t="s">
        <v>548</v>
      </c>
      <c r="Q615" s="49" t="s">
        <v>549</v>
      </c>
      <c r="R615" s="49" t="s">
        <v>566</v>
      </c>
      <c r="S615" s="49" t="s">
        <v>567</v>
      </c>
      <c r="T615" s="146">
        <v>13.5</v>
      </c>
      <c r="U615" s="49" t="s">
        <v>818</v>
      </c>
      <c r="W615" s="138"/>
    </row>
    <row r="616" spans="1:23" s="49" customFormat="1" x14ac:dyDescent="0.25">
      <c r="A616" s="49" t="s">
        <v>324</v>
      </c>
      <c r="B616" s="49" t="s">
        <v>645</v>
      </c>
      <c r="C616" s="49" t="s">
        <v>187</v>
      </c>
      <c r="D616" s="49" t="s">
        <v>538</v>
      </c>
      <c r="F616" s="49" t="s">
        <v>391</v>
      </c>
      <c r="G616" s="49" t="s">
        <v>799</v>
      </c>
      <c r="H616" s="49" t="s">
        <v>541</v>
      </c>
      <c r="I616" s="49" t="s">
        <v>800</v>
      </c>
      <c r="J616" s="49" t="s">
        <v>543</v>
      </c>
      <c r="K616" s="49">
        <v>31</v>
      </c>
      <c r="L616" s="49" t="s">
        <v>544</v>
      </c>
      <c r="M616" s="49" t="s">
        <v>799</v>
      </c>
      <c r="N616" s="49" t="s">
        <v>801</v>
      </c>
      <c r="O616" s="49" t="s">
        <v>802</v>
      </c>
      <c r="P616" s="49" t="s">
        <v>548</v>
      </c>
      <c r="Q616" s="49" t="s">
        <v>549</v>
      </c>
      <c r="R616" s="49" t="s">
        <v>568</v>
      </c>
      <c r="S616" s="49" t="s">
        <v>569</v>
      </c>
      <c r="T616" s="146">
        <v>6.4</v>
      </c>
      <c r="U616" s="49" t="s">
        <v>818</v>
      </c>
      <c r="W616" s="138"/>
    </row>
    <row r="617" spans="1:23" s="49" customFormat="1" x14ac:dyDescent="0.25">
      <c r="A617" s="49" t="s">
        <v>324</v>
      </c>
      <c r="B617" s="49" t="s">
        <v>645</v>
      </c>
      <c r="C617" s="49" t="s">
        <v>187</v>
      </c>
      <c r="D617" s="49" t="s">
        <v>538</v>
      </c>
      <c r="F617" s="49" t="s">
        <v>391</v>
      </c>
      <c r="G617" s="49" t="s">
        <v>799</v>
      </c>
      <c r="H617" s="49" t="s">
        <v>541</v>
      </c>
      <c r="I617" s="49" t="s">
        <v>800</v>
      </c>
      <c r="J617" s="49" t="s">
        <v>543</v>
      </c>
      <c r="K617" s="49">
        <v>31</v>
      </c>
      <c r="L617" s="49" t="s">
        <v>544</v>
      </c>
      <c r="M617" s="49" t="s">
        <v>799</v>
      </c>
      <c r="N617" s="49" t="s">
        <v>801</v>
      </c>
      <c r="O617" s="49" t="s">
        <v>802</v>
      </c>
      <c r="P617" s="49" t="s">
        <v>548</v>
      </c>
      <c r="Q617" s="49" t="s">
        <v>549</v>
      </c>
      <c r="R617" s="49" t="s">
        <v>572</v>
      </c>
      <c r="S617" s="49" t="s">
        <v>573</v>
      </c>
      <c r="T617" s="146">
        <v>35.5</v>
      </c>
      <c r="U617" s="49" t="s">
        <v>818</v>
      </c>
      <c r="W617" s="138"/>
    </row>
    <row r="618" spans="1:23" s="49" customFormat="1" x14ac:dyDescent="0.25">
      <c r="A618" s="49" t="s">
        <v>324</v>
      </c>
      <c r="B618" s="49" t="s">
        <v>645</v>
      </c>
      <c r="C618" s="49" t="s">
        <v>187</v>
      </c>
      <c r="D618" s="49" t="s">
        <v>538</v>
      </c>
      <c r="F618" s="49" t="s">
        <v>391</v>
      </c>
      <c r="G618" s="49" t="s">
        <v>799</v>
      </c>
      <c r="H618" s="49" t="s">
        <v>541</v>
      </c>
      <c r="I618" s="49" t="s">
        <v>800</v>
      </c>
      <c r="J618" s="49" t="s">
        <v>543</v>
      </c>
      <c r="K618" s="49">
        <v>31</v>
      </c>
      <c r="L618" s="49" t="s">
        <v>544</v>
      </c>
      <c r="M618" s="49" t="s">
        <v>799</v>
      </c>
      <c r="N618" s="49" t="s">
        <v>801</v>
      </c>
      <c r="O618" s="49" t="s">
        <v>802</v>
      </c>
      <c r="P618" s="49" t="s">
        <v>548</v>
      </c>
      <c r="Q618" s="49" t="s">
        <v>549</v>
      </c>
      <c r="R618" s="49" t="s">
        <v>803</v>
      </c>
      <c r="S618" s="49" t="s">
        <v>804</v>
      </c>
      <c r="T618" s="146">
        <v>1966.1</v>
      </c>
      <c r="U618" s="49" t="s">
        <v>818</v>
      </c>
      <c r="W618" s="138"/>
    </row>
    <row r="619" spans="1:23" x14ac:dyDescent="0.25">
      <c r="A619" t="s">
        <v>324</v>
      </c>
      <c r="B619" t="s">
        <v>645</v>
      </c>
      <c r="C619" t="s">
        <v>187</v>
      </c>
      <c r="D619" t="s">
        <v>538</v>
      </c>
      <c r="F619" t="s">
        <v>391</v>
      </c>
      <c r="G619" t="s">
        <v>799</v>
      </c>
      <c r="H619" t="s">
        <v>541</v>
      </c>
      <c r="I619" t="s">
        <v>800</v>
      </c>
      <c r="J619" t="s">
        <v>543</v>
      </c>
      <c r="K619">
        <v>31</v>
      </c>
      <c r="L619" t="s">
        <v>574</v>
      </c>
      <c r="M619" t="s">
        <v>805</v>
      </c>
      <c r="N619" t="s">
        <v>801</v>
      </c>
      <c r="O619" t="s">
        <v>802</v>
      </c>
      <c r="P619" t="s">
        <v>548</v>
      </c>
      <c r="Q619" t="s">
        <v>549</v>
      </c>
      <c r="R619" t="s">
        <v>131</v>
      </c>
      <c r="S619" t="s">
        <v>550</v>
      </c>
      <c r="T619" s="145">
        <v>1077.4000000000001</v>
      </c>
      <c r="U619" t="s">
        <v>818</v>
      </c>
    </row>
    <row r="620" spans="1:23" x14ac:dyDescent="0.25">
      <c r="A620" t="s">
        <v>324</v>
      </c>
      <c r="B620" t="s">
        <v>645</v>
      </c>
      <c r="C620" t="s">
        <v>187</v>
      </c>
      <c r="D620" t="s">
        <v>538</v>
      </c>
      <c r="F620" t="s">
        <v>391</v>
      </c>
      <c r="G620" t="s">
        <v>799</v>
      </c>
      <c r="H620" t="s">
        <v>541</v>
      </c>
      <c r="I620" t="s">
        <v>800</v>
      </c>
      <c r="J620" t="s">
        <v>543</v>
      </c>
      <c r="K620">
        <v>31</v>
      </c>
      <c r="L620" t="s">
        <v>574</v>
      </c>
      <c r="M620" t="s">
        <v>805</v>
      </c>
      <c r="N620" t="s">
        <v>801</v>
      </c>
      <c r="O620" t="s">
        <v>802</v>
      </c>
      <c r="P620" t="s">
        <v>548</v>
      </c>
      <c r="Q620" t="s">
        <v>549</v>
      </c>
      <c r="R620" t="s">
        <v>552</v>
      </c>
      <c r="S620" t="s">
        <v>553</v>
      </c>
      <c r="T620" s="145">
        <v>1.8</v>
      </c>
      <c r="U620" t="s">
        <v>818</v>
      </c>
    </row>
    <row r="621" spans="1:23" x14ac:dyDescent="0.25">
      <c r="A621" t="s">
        <v>324</v>
      </c>
      <c r="B621" t="s">
        <v>645</v>
      </c>
      <c r="C621" t="s">
        <v>187</v>
      </c>
      <c r="D621" t="s">
        <v>538</v>
      </c>
      <c r="F621" t="s">
        <v>391</v>
      </c>
      <c r="G621" t="s">
        <v>799</v>
      </c>
      <c r="H621" t="s">
        <v>541</v>
      </c>
      <c r="I621" t="s">
        <v>800</v>
      </c>
      <c r="J621" t="s">
        <v>543</v>
      </c>
      <c r="K621">
        <v>31</v>
      </c>
      <c r="L621" t="s">
        <v>574</v>
      </c>
      <c r="M621" t="s">
        <v>805</v>
      </c>
      <c r="N621" t="s">
        <v>801</v>
      </c>
      <c r="O621" t="s">
        <v>802</v>
      </c>
      <c r="P621" t="s">
        <v>548</v>
      </c>
      <c r="Q621" t="s">
        <v>549</v>
      </c>
      <c r="R621" t="s">
        <v>554</v>
      </c>
      <c r="S621" t="s">
        <v>555</v>
      </c>
      <c r="T621" s="145">
        <v>11.7</v>
      </c>
      <c r="U621" t="s">
        <v>818</v>
      </c>
    </row>
    <row r="622" spans="1:23" x14ac:dyDescent="0.25">
      <c r="A622" t="s">
        <v>324</v>
      </c>
      <c r="B622" t="s">
        <v>645</v>
      </c>
      <c r="C622" t="s">
        <v>187</v>
      </c>
      <c r="D622" t="s">
        <v>538</v>
      </c>
      <c r="F622" t="s">
        <v>391</v>
      </c>
      <c r="G622" t="s">
        <v>799</v>
      </c>
      <c r="H622" t="s">
        <v>541</v>
      </c>
      <c r="I622" t="s">
        <v>800</v>
      </c>
      <c r="J622" t="s">
        <v>543</v>
      </c>
      <c r="K622">
        <v>31</v>
      </c>
      <c r="L622" t="s">
        <v>574</v>
      </c>
      <c r="M622" t="s">
        <v>805</v>
      </c>
      <c r="N622" t="s">
        <v>801</v>
      </c>
      <c r="O622" t="s">
        <v>802</v>
      </c>
      <c r="P622" t="s">
        <v>548</v>
      </c>
      <c r="Q622" t="s">
        <v>549</v>
      </c>
      <c r="R622" t="s">
        <v>556</v>
      </c>
      <c r="S622" t="s">
        <v>557</v>
      </c>
      <c r="T622" s="145">
        <v>4.3</v>
      </c>
      <c r="U622" t="s">
        <v>818</v>
      </c>
    </row>
    <row r="623" spans="1:23" x14ac:dyDescent="0.25">
      <c r="A623" t="s">
        <v>324</v>
      </c>
      <c r="B623" t="s">
        <v>645</v>
      </c>
      <c r="C623" t="s">
        <v>187</v>
      </c>
      <c r="D623" t="s">
        <v>538</v>
      </c>
      <c r="F623" t="s">
        <v>391</v>
      </c>
      <c r="G623" t="s">
        <v>799</v>
      </c>
      <c r="H623" t="s">
        <v>541</v>
      </c>
      <c r="I623" t="s">
        <v>800</v>
      </c>
      <c r="J623" t="s">
        <v>543</v>
      </c>
      <c r="K623">
        <v>31</v>
      </c>
      <c r="L623" t="s">
        <v>574</v>
      </c>
      <c r="M623" t="s">
        <v>805</v>
      </c>
      <c r="N623" t="s">
        <v>801</v>
      </c>
      <c r="O623" t="s">
        <v>802</v>
      </c>
      <c r="P623" t="s">
        <v>548</v>
      </c>
      <c r="Q623" t="s">
        <v>549</v>
      </c>
      <c r="R623" t="s">
        <v>558</v>
      </c>
      <c r="S623" t="s">
        <v>559</v>
      </c>
      <c r="T623" s="145">
        <v>3.2</v>
      </c>
      <c r="U623" t="s">
        <v>818</v>
      </c>
    </row>
    <row r="624" spans="1:23" x14ac:dyDescent="0.25">
      <c r="A624" t="s">
        <v>324</v>
      </c>
      <c r="B624" t="s">
        <v>645</v>
      </c>
      <c r="C624" t="s">
        <v>187</v>
      </c>
      <c r="D624" t="s">
        <v>538</v>
      </c>
      <c r="F624" t="s">
        <v>391</v>
      </c>
      <c r="G624" t="s">
        <v>799</v>
      </c>
      <c r="H624" t="s">
        <v>541</v>
      </c>
      <c r="I624" t="s">
        <v>800</v>
      </c>
      <c r="J624" t="s">
        <v>543</v>
      </c>
      <c r="K624">
        <v>31</v>
      </c>
      <c r="L624" t="s">
        <v>574</v>
      </c>
      <c r="M624" t="s">
        <v>805</v>
      </c>
      <c r="N624" t="s">
        <v>801</v>
      </c>
      <c r="O624" t="s">
        <v>802</v>
      </c>
      <c r="P624" t="s">
        <v>548</v>
      </c>
      <c r="Q624" t="s">
        <v>549</v>
      </c>
      <c r="R624" t="s">
        <v>560</v>
      </c>
      <c r="S624" t="s">
        <v>561</v>
      </c>
      <c r="T624" s="145">
        <v>26.6</v>
      </c>
      <c r="U624" t="s">
        <v>818</v>
      </c>
    </row>
    <row r="625" spans="1:21" x14ac:dyDescent="0.25">
      <c r="A625" t="s">
        <v>324</v>
      </c>
      <c r="B625" t="s">
        <v>645</v>
      </c>
      <c r="C625" t="s">
        <v>187</v>
      </c>
      <c r="D625" t="s">
        <v>538</v>
      </c>
      <c r="F625" t="s">
        <v>391</v>
      </c>
      <c r="G625" t="s">
        <v>799</v>
      </c>
      <c r="H625" t="s">
        <v>541</v>
      </c>
      <c r="I625" t="s">
        <v>800</v>
      </c>
      <c r="J625" t="s">
        <v>543</v>
      </c>
      <c r="K625">
        <v>31</v>
      </c>
      <c r="L625" t="s">
        <v>574</v>
      </c>
      <c r="M625" t="s">
        <v>805</v>
      </c>
      <c r="N625" t="s">
        <v>801</v>
      </c>
      <c r="O625" t="s">
        <v>802</v>
      </c>
      <c r="P625" t="s">
        <v>548</v>
      </c>
      <c r="Q625" t="s">
        <v>549</v>
      </c>
      <c r="R625" t="s">
        <v>562</v>
      </c>
      <c r="S625" t="s">
        <v>563</v>
      </c>
      <c r="T625" s="145">
        <v>7.6</v>
      </c>
      <c r="U625" t="s">
        <v>818</v>
      </c>
    </row>
    <row r="626" spans="1:21" x14ac:dyDescent="0.25">
      <c r="A626" t="s">
        <v>324</v>
      </c>
      <c r="B626" t="s">
        <v>645</v>
      </c>
      <c r="C626" t="s">
        <v>187</v>
      </c>
      <c r="D626" t="s">
        <v>538</v>
      </c>
      <c r="F626" t="s">
        <v>391</v>
      </c>
      <c r="G626" t="s">
        <v>799</v>
      </c>
      <c r="H626" t="s">
        <v>541</v>
      </c>
      <c r="I626" t="s">
        <v>800</v>
      </c>
      <c r="J626" t="s">
        <v>543</v>
      </c>
      <c r="K626">
        <v>31</v>
      </c>
      <c r="L626" t="s">
        <v>574</v>
      </c>
      <c r="M626" t="s">
        <v>805</v>
      </c>
      <c r="N626" t="s">
        <v>801</v>
      </c>
      <c r="O626" t="s">
        <v>802</v>
      </c>
      <c r="P626" t="s">
        <v>548</v>
      </c>
      <c r="Q626" t="s">
        <v>549</v>
      </c>
      <c r="R626" t="s">
        <v>564</v>
      </c>
      <c r="S626" t="s">
        <v>565</v>
      </c>
      <c r="T626" s="145">
        <v>33.9</v>
      </c>
      <c r="U626" t="s">
        <v>818</v>
      </c>
    </row>
    <row r="627" spans="1:21" x14ac:dyDescent="0.25">
      <c r="A627" t="s">
        <v>324</v>
      </c>
      <c r="B627" t="s">
        <v>645</v>
      </c>
      <c r="C627" t="s">
        <v>187</v>
      </c>
      <c r="D627" t="s">
        <v>538</v>
      </c>
      <c r="F627" t="s">
        <v>391</v>
      </c>
      <c r="G627" t="s">
        <v>799</v>
      </c>
      <c r="H627" t="s">
        <v>541</v>
      </c>
      <c r="I627" t="s">
        <v>800</v>
      </c>
      <c r="J627" t="s">
        <v>543</v>
      </c>
      <c r="K627">
        <v>31</v>
      </c>
      <c r="L627" t="s">
        <v>574</v>
      </c>
      <c r="M627" t="s">
        <v>805</v>
      </c>
      <c r="N627" t="s">
        <v>801</v>
      </c>
      <c r="O627" t="s">
        <v>802</v>
      </c>
      <c r="P627" t="s">
        <v>548</v>
      </c>
      <c r="Q627" t="s">
        <v>549</v>
      </c>
      <c r="R627" t="s">
        <v>566</v>
      </c>
      <c r="S627" t="s">
        <v>567</v>
      </c>
      <c r="T627" s="145">
        <v>9.8000000000000007</v>
      </c>
      <c r="U627" t="s">
        <v>818</v>
      </c>
    </row>
    <row r="628" spans="1:21" x14ac:dyDescent="0.25">
      <c r="A628" t="s">
        <v>324</v>
      </c>
      <c r="B628" t="s">
        <v>645</v>
      </c>
      <c r="C628" t="s">
        <v>187</v>
      </c>
      <c r="D628" t="s">
        <v>538</v>
      </c>
      <c r="F628" t="s">
        <v>391</v>
      </c>
      <c r="G628" t="s">
        <v>799</v>
      </c>
      <c r="H628" t="s">
        <v>541</v>
      </c>
      <c r="I628" t="s">
        <v>800</v>
      </c>
      <c r="J628" t="s">
        <v>543</v>
      </c>
      <c r="K628">
        <v>31</v>
      </c>
      <c r="L628" t="s">
        <v>574</v>
      </c>
      <c r="M628" t="s">
        <v>805</v>
      </c>
      <c r="N628" t="s">
        <v>801</v>
      </c>
      <c r="O628" t="s">
        <v>802</v>
      </c>
      <c r="P628" t="s">
        <v>548</v>
      </c>
      <c r="Q628" t="s">
        <v>549</v>
      </c>
      <c r="R628" t="s">
        <v>568</v>
      </c>
      <c r="S628" t="s">
        <v>569</v>
      </c>
      <c r="T628" s="145">
        <v>6.2</v>
      </c>
      <c r="U628" t="s">
        <v>818</v>
      </c>
    </row>
    <row r="629" spans="1:21" x14ac:dyDescent="0.25">
      <c r="A629" t="s">
        <v>324</v>
      </c>
      <c r="B629" t="s">
        <v>645</v>
      </c>
      <c r="C629" t="s">
        <v>187</v>
      </c>
      <c r="D629" t="s">
        <v>538</v>
      </c>
      <c r="F629" t="s">
        <v>391</v>
      </c>
      <c r="G629" t="s">
        <v>799</v>
      </c>
      <c r="H629" t="s">
        <v>541</v>
      </c>
      <c r="I629" t="s">
        <v>800</v>
      </c>
      <c r="J629" t="s">
        <v>543</v>
      </c>
      <c r="K629">
        <v>31</v>
      </c>
      <c r="L629" t="s">
        <v>574</v>
      </c>
      <c r="M629" t="s">
        <v>805</v>
      </c>
      <c r="N629" t="s">
        <v>801</v>
      </c>
      <c r="O629" t="s">
        <v>802</v>
      </c>
      <c r="P629" t="s">
        <v>548</v>
      </c>
      <c r="Q629" t="s">
        <v>549</v>
      </c>
      <c r="R629" t="s">
        <v>572</v>
      </c>
      <c r="S629" t="s">
        <v>573</v>
      </c>
      <c r="T629" s="145">
        <v>27.4</v>
      </c>
      <c r="U629" t="s">
        <v>818</v>
      </c>
    </row>
    <row r="630" spans="1:21" x14ac:dyDescent="0.25">
      <c r="A630" t="s">
        <v>324</v>
      </c>
      <c r="B630" t="s">
        <v>645</v>
      </c>
      <c r="C630" t="s">
        <v>187</v>
      </c>
      <c r="D630" t="s">
        <v>538</v>
      </c>
      <c r="F630" t="s">
        <v>391</v>
      </c>
      <c r="G630" t="s">
        <v>799</v>
      </c>
      <c r="H630" t="s">
        <v>541</v>
      </c>
      <c r="I630" t="s">
        <v>800</v>
      </c>
      <c r="J630" t="s">
        <v>543</v>
      </c>
      <c r="K630">
        <v>31</v>
      </c>
      <c r="L630" t="s">
        <v>574</v>
      </c>
      <c r="M630" t="s">
        <v>805</v>
      </c>
      <c r="N630" t="s">
        <v>801</v>
      </c>
      <c r="O630" t="s">
        <v>802</v>
      </c>
      <c r="P630" t="s">
        <v>548</v>
      </c>
      <c r="Q630" t="s">
        <v>549</v>
      </c>
      <c r="R630" t="s">
        <v>803</v>
      </c>
      <c r="S630" t="s">
        <v>804</v>
      </c>
      <c r="T630" s="145">
        <v>944.7</v>
      </c>
      <c r="U630" t="s">
        <v>818</v>
      </c>
    </row>
    <row r="631" spans="1:21" x14ac:dyDescent="0.25">
      <c r="A631" t="s">
        <v>324</v>
      </c>
      <c r="B631" t="s">
        <v>645</v>
      </c>
      <c r="C631" t="s">
        <v>187</v>
      </c>
      <c r="D631" t="s">
        <v>538</v>
      </c>
      <c r="F631" t="s">
        <v>391</v>
      </c>
      <c r="G631" t="s">
        <v>799</v>
      </c>
      <c r="H631" t="s">
        <v>541</v>
      </c>
      <c r="I631" t="s">
        <v>800</v>
      </c>
      <c r="J631" t="s">
        <v>543</v>
      </c>
      <c r="K631">
        <v>31</v>
      </c>
      <c r="L631" t="s">
        <v>576</v>
      </c>
      <c r="M631" t="s">
        <v>806</v>
      </c>
      <c r="N631" t="s">
        <v>801</v>
      </c>
      <c r="O631" t="s">
        <v>802</v>
      </c>
      <c r="P631" t="s">
        <v>548</v>
      </c>
      <c r="Q631" t="s">
        <v>549</v>
      </c>
      <c r="R631" t="s">
        <v>131</v>
      </c>
      <c r="S631" t="s">
        <v>550</v>
      </c>
      <c r="T631" s="145">
        <v>1057.5</v>
      </c>
      <c r="U631" t="s">
        <v>818</v>
      </c>
    </row>
    <row r="632" spans="1:21" x14ac:dyDescent="0.25">
      <c r="A632" t="s">
        <v>324</v>
      </c>
      <c r="B632" t="s">
        <v>645</v>
      </c>
      <c r="C632" t="s">
        <v>187</v>
      </c>
      <c r="D632" t="s">
        <v>538</v>
      </c>
      <c r="F632" t="s">
        <v>391</v>
      </c>
      <c r="G632" t="s">
        <v>799</v>
      </c>
      <c r="H632" t="s">
        <v>541</v>
      </c>
      <c r="I632" t="s">
        <v>800</v>
      </c>
      <c r="J632" t="s">
        <v>543</v>
      </c>
      <c r="K632">
        <v>31</v>
      </c>
      <c r="L632" t="s">
        <v>576</v>
      </c>
      <c r="M632" t="s">
        <v>806</v>
      </c>
      <c r="N632" t="s">
        <v>801</v>
      </c>
      <c r="O632" t="s">
        <v>802</v>
      </c>
      <c r="P632" t="s">
        <v>548</v>
      </c>
      <c r="Q632" t="s">
        <v>549</v>
      </c>
      <c r="R632" t="s">
        <v>552</v>
      </c>
      <c r="S632" t="s">
        <v>553</v>
      </c>
      <c r="U632" t="s">
        <v>818</v>
      </c>
    </row>
    <row r="633" spans="1:21" x14ac:dyDescent="0.25">
      <c r="A633" t="s">
        <v>324</v>
      </c>
      <c r="B633" t="s">
        <v>645</v>
      </c>
      <c r="C633" t="s">
        <v>187</v>
      </c>
      <c r="D633" t="s">
        <v>538</v>
      </c>
      <c r="F633" t="s">
        <v>391</v>
      </c>
      <c r="G633" t="s">
        <v>799</v>
      </c>
      <c r="H633" t="s">
        <v>541</v>
      </c>
      <c r="I633" t="s">
        <v>800</v>
      </c>
      <c r="J633" t="s">
        <v>543</v>
      </c>
      <c r="K633">
        <v>31</v>
      </c>
      <c r="L633" t="s">
        <v>576</v>
      </c>
      <c r="M633" t="s">
        <v>806</v>
      </c>
      <c r="N633" t="s">
        <v>801</v>
      </c>
      <c r="O633" t="s">
        <v>802</v>
      </c>
      <c r="P633" t="s">
        <v>548</v>
      </c>
      <c r="Q633" t="s">
        <v>549</v>
      </c>
      <c r="R633" t="s">
        <v>554</v>
      </c>
      <c r="S633" t="s">
        <v>555</v>
      </c>
      <c r="T633" s="145">
        <v>8.6999999999999993</v>
      </c>
      <c r="U633" t="s">
        <v>818</v>
      </c>
    </row>
    <row r="634" spans="1:21" x14ac:dyDescent="0.25">
      <c r="A634" t="s">
        <v>324</v>
      </c>
      <c r="B634" t="s">
        <v>645</v>
      </c>
      <c r="C634" t="s">
        <v>187</v>
      </c>
      <c r="D634" t="s">
        <v>538</v>
      </c>
      <c r="F634" t="s">
        <v>391</v>
      </c>
      <c r="G634" t="s">
        <v>799</v>
      </c>
      <c r="H634" t="s">
        <v>541</v>
      </c>
      <c r="I634" t="s">
        <v>800</v>
      </c>
      <c r="J634" t="s">
        <v>543</v>
      </c>
      <c r="K634">
        <v>31</v>
      </c>
      <c r="L634" t="s">
        <v>576</v>
      </c>
      <c r="M634" t="s">
        <v>806</v>
      </c>
      <c r="N634" t="s">
        <v>801</v>
      </c>
      <c r="O634" t="s">
        <v>802</v>
      </c>
      <c r="P634" t="s">
        <v>548</v>
      </c>
      <c r="Q634" t="s">
        <v>549</v>
      </c>
      <c r="R634" t="s">
        <v>556</v>
      </c>
      <c r="S634" t="s">
        <v>557</v>
      </c>
      <c r="T634" s="145">
        <v>4.4000000000000004</v>
      </c>
      <c r="U634" t="s">
        <v>818</v>
      </c>
    </row>
    <row r="635" spans="1:21" x14ac:dyDescent="0.25">
      <c r="A635" t="s">
        <v>324</v>
      </c>
      <c r="B635" t="s">
        <v>645</v>
      </c>
      <c r="C635" t="s">
        <v>187</v>
      </c>
      <c r="D635" t="s">
        <v>538</v>
      </c>
      <c r="F635" t="s">
        <v>391</v>
      </c>
      <c r="G635" t="s">
        <v>799</v>
      </c>
      <c r="H635" t="s">
        <v>541</v>
      </c>
      <c r="I635" t="s">
        <v>800</v>
      </c>
      <c r="J635" t="s">
        <v>543</v>
      </c>
      <c r="K635">
        <v>31</v>
      </c>
      <c r="L635" t="s">
        <v>576</v>
      </c>
      <c r="M635" t="s">
        <v>806</v>
      </c>
      <c r="N635" t="s">
        <v>801</v>
      </c>
      <c r="O635" t="s">
        <v>802</v>
      </c>
      <c r="P635" t="s">
        <v>548</v>
      </c>
      <c r="Q635" t="s">
        <v>549</v>
      </c>
      <c r="R635" t="s">
        <v>558</v>
      </c>
      <c r="S635" t="s">
        <v>559</v>
      </c>
      <c r="T635" s="145">
        <v>3.4</v>
      </c>
      <c r="U635" t="s">
        <v>818</v>
      </c>
    </row>
    <row r="636" spans="1:21" x14ac:dyDescent="0.25">
      <c r="A636" t="s">
        <v>324</v>
      </c>
      <c r="B636" t="s">
        <v>645</v>
      </c>
      <c r="C636" t="s">
        <v>187</v>
      </c>
      <c r="D636" t="s">
        <v>538</v>
      </c>
      <c r="F636" t="s">
        <v>391</v>
      </c>
      <c r="G636" t="s">
        <v>799</v>
      </c>
      <c r="H636" t="s">
        <v>541</v>
      </c>
      <c r="I636" t="s">
        <v>800</v>
      </c>
      <c r="J636" t="s">
        <v>543</v>
      </c>
      <c r="K636">
        <v>31</v>
      </c>
      <c r="L636" t="s">
        <v>576</v>
      </c>
      <c r="M636" t="s">
        <v>806</v>
      </c>
      <c r="N636" t="s">
        <v>801</v>
      </c>
      <c r="O636" t="s">
        <v>802</v>
      </c>
      <c r="P636" t="s">
        <v>548</v>
      </c>
      <c r="Q636" t="s">
        <v>549</v>
      </c>
      <c r="R636" t="s">
        <v>560</v>
      </c>
      <c r="S636" t="s">
        <v>561</v>
      </c>
      <c r="T636" s="145">
        <v>5.9</v>
      </c>
      <c r="U636" t="s">
        <v>818</v>
      </c>
    </row>
    <row r="637" spans="1:21" x14ac:dyDescent="0.25">
      <c r="A637" t="s">
        <v>324</v>
      </c>
      <c r="B637" t="s">
        <v>645</v>
      </c>
      <c r="C637" t="s">
        <v>187</v>
      </c>
      <c r="D637" t="s">
        <v>538</v>
      </c>
      <c r="F637" t="s">
        <v>391</v>
      </c>
      <c r="G637" t="s">
        <v>799</v>
      </c>
      <c r="H637" t="s">
        <v>541</v>
      </c>
      <c r="I637" t="s">
        <v>800</v>
      </c>
      <c r="J637" t="s">
        <v>543</v>
      </c>
      <c r="K637">
        <v>31</v>
      </c>
      <c r="L637" t="s">
        <v>576</v>
      </c>
      <c r="M637" t="s">
        <v>806</v>
      </c>
      <c r="N637" t="s">
        <v>801</v>
      </c>
      <c r="O637" t="s">
        <v>802</v>
      </c>
      <c r="P637" t="s">
        <v>548</v>
      </c>
      <c r="Q637" t="s">
        <v>549</v>
      </c>
      <c r="R637" t="s">
        <v>562</v>
      </c>
      <c r="S637" t="s">
        <v>563</v>
      </c>
      <c r="T637" s="145">
        <v>0.2</v>
      </c>
      <c r="U637" t="s">
        <v>818</v>
      </c>
    </row>
    <row r="638" spans="1:21" x14ac:dyDescent="0.25">
      <c r="A638" t="s">
        <v>324</v>
      </c>
      <c r="B638" t="s">
        <v>645</v>
      </c>
      <c r="C638" t="s">
        <v>187</v>
      </c>
      <c r="D638" t="s">
        <v>538</v>
      </c>
      <c r="F638" t="s">
        <v>391</v>
      </c>
      <c r="G638" t="s">
        <v>799</v>
      </c>
      <c r="H638" t="s">
        <v>541</v>
      </c>
      <c r="I638" t="s">
        <v>800</v>
      </c>
      <c r="J638" t="s">
        <v>543</v>
      </c>
      <c r="K638">
        <v>31</v>
      </c>
      <c r="L638" t="s">
        <v>576</v>
      </c>
      <c r="M638" t="s">
        <v>806</v>
      </c>
      <c r="N638" t="s">
        <v>801</v>
      </c>
      <c r="O638" t="s">
        <v>802</v>
      </c>
      <c r="P638" t="s">
        <v>548</v>
      </c>
      <c r="Q638" t="s">
        <v>549</v>
      </c>
      <c r="R638" t="s">
        <v>564</v>
      </c>
      <c r="S638" t="s">
        <v>565</v>
      </c>
      <c r="T638" s="145">
        <v>1.3</v>
      </c>
      <c r="U638" t="s">
        <v>818</v>
      </c>
    </row>
    <row r="639" spans="1:21" x14ac:dyDescent="0.25">
      <c r="A639" t="s">
        <v>324</v>
      </c>
      <c r="B639" t="s">
        <v>645</v>
      </c>
      <c r="C639" t="s">
        <v>187</v>
      </c>
      <c r="D639" t="s">
        <v>538</v>
      </c>
      <c r="F639" t="s">
        <v>391</v>
      </c>
      <c r="G639" t="s">
        <v>799</v>
      </c>
      <c r="H639" t="s">
        <v>541</v>
      </c>
      <c r="I639" t="s">
        <v>800</v>
      </c>
      <c r="J639" t="s">
        <v>543</v>
      </c>
      <c r="K639">
        <v>31</v>
      </c>
      <c r="L639" t="s">
        <v>576</v>
      </c>
      <c r="M639" t="s">
        <v>806</v>
      </c>
      <c r="N639" t="s">
        <v>801</v>
      </c>
      <c r="O639" t="s">
        <v>802</v>
      </c>
      <c r="P639" t="s">
        <v>548</v>
      </c>
      <c r="Q639" t="s">
        <v>549</v>
      </c>
      <c r="R639" t="s">
        <v>566</v>
      </c>
      <c r="S639" t="s">
        <v>567</v>
      </c>
      <c r="T639" s="145">
        <v>3.7</v>
      </c>
      <c r="U639" t="s">
        <v>818</v>
      </c>
    </row>
    <row r="640" spans="1:21" x14ac:dyDescent="0.25">
      <c r="A640" t="s">
        <v>324</v>
      </c>
      <c r="B640" t="s">
        <v>645</v>
      </c>
      <c r="C640" t="s">
        <v>187</v>
      </c>
      <c r="D640" t="s">
        <v>538</v>
      </c>
      <c r="F640" t="s">
        <v>391</v>
      </c>
      <c r="G640" t="s">
        <v>799</v>
      </c>
      <c r="H640" t="s">
        <v>541</v>
      </c>
      <c r="I640" t="s">
        <v>800</v>
      </c>
      <c r="J640" t="s">
        <v>543</v>
      </c>
      <c r="K640">
        <v>31</v>
      </c>
      <c r="L640" t="s">
        <v>576</v>
      </c>
      <c r="M640" t="s">
        <v>806</v>
      </c>
      <c r="N640" t="s">
        <v>801</v>
      </c>
      <c r="O640" t="s">
        <v>802</v>
      </c>
      <c r="P640" t="s">
        <v>548</v>
      </c>
      <c r="Q640" t="s">
        <v>549</v>
      </c>
      <c r="R640" t="s">
        <v>568</v>
      </c>
      <c r="S640" t="s">
        <v>569</v>
      </c>
      <c r="T640" s="145">
        <v>0.2</v>
      </c>
      <c r="U640" t="s">
        <v>818</v>
      </c>
    </row>
    <row r="641" spans="1:23" x14ac:dyDescent="0.25">
      <c r="A641" t="s">
        <v>324</v>
      </c>
      <c r="B641" t="s">
        <v>645</v>
      </c>
      <c r="C641" t="s">
        <v>187</v>
      </c>
      <c r="D641" t="s">
        <v>538</v>
      </c>
      <c r="F641" t="s">
        <v>391</v>
      </c>
      <c r="G641" t="s">
        <v>799</v>
      </c>
      <c r="H641" t="s">
        <v>541</v>
      </c>
      <c r="I641" t="s">
        <v>800</v>
      </c>
      <c r="J641" t="s">
        <v>543</v>
      </c>
      <c r="K641">
        <v>31</v>
      </c>
      <c r="L641" t="s">
        <v>576</v>
      </c>
      <c r="M641" t="s">
        <v>806</v>
      </c>
      <c r="N641" t="s">
        <v>801</v>
      </c>
      <c r="O641" t="s">
        <v>802</v>
      </c>
      <c r="P641" t="s">
        <v>548</v>
      </c>
      <c r="Q641" t="s">
        <v>549</v>
      </c>
      <c r="R641" t="s">
        <v>572</v>
      </c>
      <c r="S641" t="s">
        <v>573</v>
      </c>
      <c r="T641" s="145">
        <v>8.1</v>
      </c>
      <c r="U641" t="s">
        <v>818</v>
      </c>
    </row>
    <row r="642" spans="1:23" x14ac:dyDescent="0.25">
      <c r="A642" t="s">
        <v>324</v>
      </c>
      <c r="B642" t="s">
        <v>645</v>
      </c>
      <c r="C642" t="s">
        <v>187</v>
      </c>
      <c r="D642" t="s">
        <v>538</v>
      </c>
      <c r="F642" t="s">
        <v>391</v>
      </c>
      <c r="G642" t="s">
        <v>799</v>
      </c>
      <c r="H642" t="s">
        <v>541</v>
      </c>
      <c r="I642" t="s">
        <v>800</v>
      </c>
      <c r="J642" t="s">
        <v>543</v>
      </c>
      <c r="K642">
        <v>31</v>
      </c>
      <c r="L642" t="s">
        <v>576</v>
      </c>
      <c r="M642" t="s">
        <v>806</v>
      </c>
      <c r="N642" t="s">
        <v>801</v>
      </c>
      <c r="O642" t="s">
        <v>802</v>
      </c>
      <c r="P642" t="s">
        <v>548</v>
      </c>
      <c r="Q642" t="s">
        <v>549</v>
      </c>
      <c r="R642" t="s">
        <v>803</v>
      </c>
      <c r="S642" t="s">
        <v>804</v>
      </c>
      <c r="T642" s="145">
        <v>1021.4</v>
      </c>
      <c r="U642" t="s">
        <v>818</v>
      </c>
    </row>
    <row r="643" spans="1:23" s="49" customFormat="1" x14ac:dyDescent="0.25">
      <c r="A643" s="49" t="s">
        <v>193</v>
      </c>
      <c r="B643" s="49" t="s">
        <v>647</v>
      </c>
      <c r="C643" s="49" t="s">
        <v>187</v>
      </c>
      <c r="D643" s="49" t="s">
        <v>538</v>
      </c>
      <c r="F643" s="49" t="s">
        <v>391</v>
      </c>
      <c r="G643" s="49" t="s">
        <v>799</v>
      </c>
      <c r="H643" s="49" t="s">
        <v>541</v>
      </c>
      <c r="I643" s="49" t="s">
        <v>800</v>
      </c>
      <c r="J643" s="49" t="s">
        <v>543</v>
      </c>
      <c r="K643" s="49">
        <v>31</v>
      </c>
      <c r="L643" s="49" t="s">
        <v>544</v>
      </c>
      <c r="M643" s="49" t="s">
        <v>799</v>
      </c>
      <c r="N643" s="49" t="s">
        <v>801</v>
      </c>
      <c r="O643" s="49" t="s">
        <v>802</v>
      </c>
      <c r="P643" s="49" t="s">
        <v>548</v>
      </c>
      <c r="Q643" s="49" t="s">
        <v>549</v>
      </c>
      <c r="R643" s="49" t="s">
        <v>131</v>
      </c>
      <c r="S643" s="49" t="s">
        <v>550</v>
      </c>
      <c r="T643" s="146">
        <v>166.571</v>
      </c>
      <c r="U643" s="49" t="s">
        <v>648</v>
      </c>
      <c r="V643" s="49" t="s">
        <v>858</v>
      </c>
      <c r="W643" s="138">
        <f>('ILO unemployment 2007'!T644+'ILO unemployment 2007'!T645+'ILO unemployment 2007'!T646)*( 1 + ('ILO unemployment 2007'!T653+ 'ILO unemployment 2007'!T654)/('ILO unemployment 2007'!T643-'ILO unemployment 2007'!T653-'ILO unemployment 2007'!T654))</f>
        <v>12.847856556383903</v>
      </c>
    </row>
    <row r="644" spans="1:23" s="49" customFormat="1" x14ac:dyDescent="0.25">
      <c r="A644" s="49" t="s">
        <v>193</v>
      </c>
      <c r="B644" s="49" t="s">
        <v>647</v>
      </c>
      <c r="C644" s="49" t="s">
        <v>187</v>
      </c>
      <c r="D644" s="49" t="s">
        <v>538</v>
      </c>
      <c r="F644" s="49" t="s">
        <v>391</v>
      </c>
      <c r="G644" s="49" t="s">
        <v>799</v>
      </c>
      <c r="H644" s="49" t="s">
        <v>541</v>
      </c>
      <c r="I644" s="49" t="s">
        <v>800</v>
      </c>
      <c r="J644" s="49" t="s">
        <v>543</v>
      </c>
      <c r="K644" s="49">
        <v>31</v>
      </c>
      <c r="L644" s="49" t="s">
        <v>544</v>
      </c>
      <c r="M644" s="49" t="s">
        <v>799</v>
      </c>
      <c r="N644" s="49" t="s">
        <v>801</v>
      </c>
      <c r="O644" s="49" t="s">
        <v>802</v>
      </c>
      <c r="P644" s="49" t="s">
        <v>548</v>
      </c>
      <c r="Q644" s="49" t="s">
        <v>549</v>
      </c>
      <c r="R644" s="49" t="s">
        <v>552</v>
      </c>
      <c r="S644" s="49" t="s">
        <v>553</v>
      </c>
      <c r="T644" s="146">
        <v>1.0369999999999999</v>
      </c>
      <c r="U644" s="49" t="s">
        <v>648</v>
      </c>
      <c r="V644" s="49" t="s">
        <v>859</v>
      </c>
      <c r="W644" s="138">
        <f>('ILO unemployment 2007'!T647+'ILO unemployment 2007'!T648+'ILO unemployment 2007'!T649+'ILO unemployment 2007'!T650+'ILO unemployment 2007'!T651+'ILO unemployment 2007'!T652)*( 1 + ('ILO unemployment 2007'!T653+ 'ILO unemployment 2007'!T654)/('ILO unemployment 2007'!T643-'ILO unemployment 2007'!T653-'ILO unemployment 2007'!T654))</f>
        <v>153.72195624563454</v>
      </c>
    </row>
    <row r="645" spans="1:23" s="49" customFormat="1" x14ac:dyDescent="0.25">
      <c r="A645" s="49" t="s">
        <v>193</v>
      </c>
      <c r="B645" s="49" t="s">
        <v>647</v>
      </c>
      <c r="C645" s="49" t="s">
        <v>187</v>
      </c>
      <c r="D645" s="49" t="s">
        <v>538</v>
      </c>
      <c r="F645" s="49" t="s">
        <v>391</v>
      </c>
      <c r="G645" s="49" t="s">
        <v>799</v>
      </c>
      <c r="H645" s="49" t="s">
        <v>541</v>
      </c>
      <c r="I645" s="49" t="s">
        <v>800</v>
      </c>
      <c r="J645" s="49" t="s">
        <v>543</v>
      </c>
      <c r="K645" s="49">
        <v>31</v>
      </c>
      <c r="L645" s="49" t="s">
        <v>544</v>
      </c>
      <c r="M645" s="49" t="s">
        <v>799</v>
      </c>
      <c r="N645" s="49" t="s">
        <v>801</v>
      </c>
      <c r="O645" s="49" t="s">
        <v>802</v>
      </c>
      <c r="P645" s="49" t="s">
        <v>548</v>
      </c>
      <c r="Q645" s="49" t="s">
        <v>549</v>
      </c>
      <c r="R645" s="49" t="s">
        <v>554</v>
      </c>
      <c r="S645" s="49" t="s">
        <v>555</v>
      </c>
      <c r="T645" s="146">
        <v>3.7080000000000002</v>
      </c>
      <c r="U645" s="49" t="s">
        <v>648</v>
      </c>
      <c r="V645" s="49" t="s">
        <v>862</v>
      </c>
      <c r="W645" s="138">
        <f>'ILO unemployment 2007'!T644+'ILO unemployment 2007'!T645+'ILO unemployment 2007'!T646+ 'ILO unemployment 2007'!T647+'ILO unemployment 2007'!T648+'ILO unemployment 2007'!T649+'ILO unemployment 2007'!T650+'ILO unemployment 2007'!T651+'ILO unemployment 2007'!T652+'ILO unemployment 2007'!T653+'ILO unemployment 2007'!T654</f>
        <v>166.57</v>
      </c>
    </row>
    <row r="646" spans="1:23" s="49" customFormat="1" x14ac:dyDescent="0.25">
      <c r="A646" s="49" t="s">
        <v>193</v>
      </c>
      <c r="B646" s="49" t="s">
        <v>647</v>
      </c>
      <c r="C646" s="49" t="s">
        <v>187</v>
      </c>
      <c r="D646" s="49" t="s">
        <v>538</v>
      </c>
      <c r="F646" s="49" t="s">
        <v>391</v>
      </c>
      <c r="G646" s="49" t="s">
        <v>799</v>
      </c>
      <c r="H646" s="49" t="s">
        <v>541</v>
      </c>
      <c r="I646" s="49" t="s">
        <v>800</v>
      </c>
      <c r="J646" s="49" t="s">
        <v>543</v>
      </c>
      <c r="K646" s="49">
        <v>31</v>
      </c>
      <c r="L646" s="49" t="s">
        <v>544</v>
      </c>
      <c r="M646" s="49" t="s">
        <v>799</v>
      </c>
      <c r="N646" s="49" t="s">
        <v>801</v>
      </c>
      <c r="O646" s="49" t="s">
        <v>802</v>
      </c>
      <c r="P646" s="49" t="s">
        <v>548</v>
      </c>
      <c r="Q646" s="49" t="s">
        <v>549</v>
      </c>
      <c r="R646" s="49" t="s">
        <v>556</v>
      </c>
      <c r="S646" s="49" t="s">
        <v>557</v>
      </c>
      <c r="T646" s="146">
        <v>6.077</v>
      </c>
      <c r="U646" s="49" t="s">
        <v>648</v>
      </c>
      <c r="W646" s="138"/>
    </row>
    <row r="647" spans="1:23" s="49" customFormat="1" x14ac:dyDescent="0.25">
      <c r="A647" s="49" t="s">
        <v>193</v>
      </c>
      <c r="B647" s="49" t="s">
        <v>647</v>
      </c>
      <c r="C647" s="49" t="s">
        <v>187</v>
      </c>
      <c r="D647" s="49" t="s">
        <v>538</v>
      </c>
      <c r="F647" s="49" t="s">
        <v>391</v>
      </c>
      <c r="G647" s="49" t="s">
        <v>799</v>
      </c>
      <c r="H647" s="49" t="s">
        <v>541</v>
      </c>
      <c r="I647" s="49" t="s">
        <v>800</v>
      </c>
      <c r="J647" s="49" t="s">
        <v>543</v>
      </c>
      <c r="K647" s="49">
        <v>31</v>
      </c>
      <c r="L647" s="49" t="s">
        <v>544</v>
      </c>
      <c r="M647" s="49" t="s">
        <v>799</v>
      </c>
      <c r="N647" s="49" t="s">
        <v>801</v>
      </c>
      <c r="O647" s="49" t="s">
        <v>802</v>
      </c>
      <c r="P647" s="49" t="s">
        <v>548</v>
      </c>
      <c r="Q647" s="49" t="s">
        <v>549</v>
      </c>
      <c r="R647" s="49" t="s">
        <v>558</v>
      </c>
      <c r="S647" s="49" t="s">
        <v>559</v>
      </c>
      <c r="T647" s="146">
        <v>10.823</v>
      </c>
      <c r="U647" s="49" t="s">
        <v>648</v>
      </c>
      <c r="W647" s="138"/>
    </row>
    <row r="648" spans="1:23" s="49" customFormat="1" x14ac:dyDescent="0.25">
      <c r="A648" s="49" t="s">
        <v>193</v>
      </c>
      <c r="B648" s="49" t="s">
        <v>647</v>
      </c>
      <c r="C648" s="49" t="s">
        <v>187</v>
      </c>
      <c r="D648" s="49" t="s">
        <v>538</v>
      </c>
      <c r="F648" s="49" t="s">
        <v>391</v>
      </c>
      <c r="G648" s="49" t="s">
        <v>799</v>
      </c>
      <c r="H648" s="49" t="s">
        <v>541</v>
      </c>
      <c r="I648" s="49" t="s">
        <v>800</v>
      </c>
      <c r="J648" s="49" t="s">
        <v>543</v>
      </c>
      <c r="K648" s="49">
        <v>31</v>
      </c>
      <c r="L648" s="49" t="s">
        <v>544</v>
      </c>
      <c r="M648" s="49" t="s">
        <v>799</v>
      </c>
      <c r="N648" s="49" t="s">
        <v>801</v>
      </c>
      <c r="O648" s="49" t="s">
        <v>802</v>
      </c>
      <c r="P648" s="49" t="s">
        <v>548</v>
      </c>
      <c r="Q648" s="49" t="s">
        <v>549</v>
      </c>
      <c r="R648" s="49" t="s">
        <v>560</v>
      </c>
      <c r="S648" s="49" t="s">
        <v>561</v>
      </c>
      <c r="T648" s="146">
        <v>12.742000000000001</v>
      </c>
      <c r="U648" s="49" t="s">
        <v>648</v>
      </c>
      <c r="W648" s="138"/>
    </row>
    <row r="649" spans="1:23" s="49" customFormat="1" x14ac:dyDescent="0.25">
      <c r="A649" s="49" t="s">
        <v>193</v>
      </c>
      <c r="B649" s="49" t="s">
        <v>647</v>
      </c>
      <c r="C649" s="49" t="s">
        <v>187</v>
      </c>
      <c r="D649" s="49" t="s">
        <v>538</v>
      </c>
      <c r="F649" s="49" t="s">
        <v>391</v>
      </c>
      <c r="G649" s="49" t="s">
        <v>799</v>
      </c>
      <c r="H649" s="49" t="s">
        <v>541</v>
      </c>
      <c r="I649" s="49" t="s">
        <v>800</v>
      </c>
      <c r="J649" s="49" t="s">
        <v>543</v>
      </c>
      <c r="K649" s="49">
        <v>31</v>
      </c>
      <c r="L649" s="49" t="s">
        <v>544</v>
      </c>
      <c r="M649" s="49" t="s">
        <v>799</v>
      </c>
      <c r="N649" s="49" t="s">
        <v>801</v>
      </c>
      <c r="O649" s="49" t="s">
        <v>802</v>
      </c>
      <c r="P649" s="49" t="s">
        <v>548</v>
      </c>
      <c r="Q649" s="49" t="s">
        <v>549</v>
      </c>
      <c r="R649" s="49" t="s">
        <v>562</v>
      </c>
      <c r="S649" s="49" t="s">
        <v>563</v>
      </c>
      <c r="T649" s="146">
        <v>22.071999999999999</v>
      </c>
      <c r="U649" s="49" t="s">
        <v>648</v>
      </c>
      <c r="W649" s="138"/>
    </row>
    <row r="650" spans="1:23" s="49" customFormat="1" x14ac:dyDescent="0.25">
      <c r="A650" s="49" t="s">
        <v>193</v>
      </c>
      <c r="B650" s="49" t="s">
        <v>647</v>
      </c>
      <c r="C650" s="49" t="s">
        <v>187</v>
      </c>
      <c r="D650" s="49" t="s">
        <v>538</v>
      </c>
      <c r="F650" s="49" t="s">
        <v>391</v>
      </c>
      <c r="G650" s="49" t="s">
        <v>799</v>
      </c>
      <c r="H650" s="49" t="s">
        <v>541</v>
      </c>
      <c r="I650" s="49" t="s">
        <v>800</v>
      </c>
      <c r="J650" s="49" t="s">
        <v>543</v>
      </c>
      <c r="K650" s="49">
        <v>31</v>
      </c>
      <c r="L650" s="49" t="s">
        <v>544</v>
      </c>
      <c r="M650" s="49" t="s">
        <v>799</v>
      </c>
      <c r="N650" s="49" t="s">
        <v>801</v>
      </c>
      <c r="O650" s="49" t="s">
        <v>802</v>
      </c>
      <c r="P650" s="49" t="s">
        <v>548</v>
      </c>
      <c r="Q650" s="49" t="s">
        <v>549</v>
      </c>
      <c r="R650" s="49" t="s">
        <v>564</v>
      </c>
      <c r="S650" s="49" t="s">
        <v>565</v>
      </c>
      <c r="T650" s="146">
        <v>19.844000000000001</v>
      </c>
      <c r="U650" s="49" t="s">
        <v>648</v>
      </c>
      <c r="W650" s="138"/>
    </row>
    <row r="651" spans="1:23" s="49" customFormat="1" x14ac:dyDescent="0.25">
      <c r="A651" s="49" t="s">
        <v>193</v>
      </c>
      <c r="B651" s="49" t="s">
        <v>647</v>
      </c>
      <c r="C651" s="49" t="s">
        <v>187</v>
      </c>
      <c r="D651" s="49" t="s">
        <v>538</v>
      </c>
      <c r="F651" s="49" t="s">
        <v>391</v>
      </c>
      <c r="G651" s="49" t="s">
        <v>799</v>
      </c>
      <c r="H651" s="49" t="s">
        <v>541</v>
      </c>
      <c r="I651" s="49" t="s">
        <v>800</v>
      </c>
      <c r="J651" s="49" t="s">
        <v>543</v>
      </c>
      <c r="K651" s="49">
        <v>31</v>
      </c>
      <c r="L651" s="49" t="s">
        <v>544</v>
      </c>
      <c r="M651" s="49" t="s">
        <v>799</v>
      </c>
      <c r="N651" s="49" t="s">
        <v>801</v>
      </c>
      <c r="O651" s="49" t="s">
        <v>802</v>
      </c>
      <c r="P651" s="49" t="s">
        <v>548</v>
      </c>
      <c r="Q651" s="49" t="s">
        <v>549</v>
      </c>
      <c r="R651" s="49" t="s">
        <v>566</v>
      </c>
      <c r="S651" s="49" t="s">
        <v>567</v>
      </c>
      <c r="T651" s="146">
        <v>6.3579999999999997</v>
      </c>
      <c r="U651" s="49" t="s">
        <v>648</v>
      </c>
      <c r="W651" s="138"/>
    </row>
    <row r="652" spans="1:23" s="49" customFormat="1" x14ac:dyDescent="0.25">
      <c r="A652" s="49" t="s">
        <v>193</v>
      </c>
      <c r="B652" s="49" t="s">
        <v>647</v>
      </c>
      <c r="C652" s="49" t="s">
        <v>187</v>
      </c>
      <c r="D652" s="49" t="s">
        <v>538</v>
      </c>
      <c r="F652" s="49" t="s">
        <v>391</v>
      </c>
      <c r="G652" s="49" t="s">
        <v>799</v>
      </c>
      <c r="H652" s="49" t="s">
        <v>541</v>
      </c>
      <c r="I652" s="49" t="s">
        <v>800</v>
      </c>
      <c r="J652" s="49" t="s">
        <v>543</v>
      </c>
      <c r="K652" s="49">
        <v>31</v>
      </c>
      <c r="L652" s="49" t="s">
        <v>544</v>
      </c>
      <c r="M652" s="49" t="s">
        <v>799</v>
      </c>
      <c r="N652" s="49" t="s">
        <v>801</v>
      </c>
      <c r="O652" s="49" t="s">
        <v>802</v>
      </c>
      <c r="P652" s="49" t="s">
        <v>548</v>
      </c>
      <c r="Q652" s="49" t="s">
        <v>549</v>
      </c>
      <c r="R652" s="49" t="s">
        <v>568</v>
      </c>
      <c r="S652" s="49" t="s">
        <v>569</v>
      </c>
      <c r="T652" s="146">
        <v>57.643999999999998</v>
      </c>
      <c r="U652" s="49" t="s">
        <v>648</v>
      </c>
      <c r="W652" s="138"/>
    </row>
    <row r="653" spans="1:23" s="49" customFormat="1" x14ac:dyDescent="0.25">
      <c r="A653" s="49" t="s">
        <v>193</v>
      </c>
      <c r="B653" s="49" t="s">
        <v>647</v>
      </c>
      <c r="C653" s="49" t="s">
        <v>187</v>
      </c>
      <c r="D653" s="49" t="s">
        <v>538</v>
      </c>
      <c r="F653" s="49" t="s">
        <v>391</v>
      </c>
      <c r="G653" s="49" t="s">
        <v>799</v>
      </c>
      <c r="H653" s="49" t="s">
        <v>541</v>
      </c>
      <c r="I653" s="49" t="s">
        <v>800</v>
      </c>
      <c r="J653" s="49" t="s">
        <v>543</v>
      </c>
      <c r="K653" s="49">
        <v>31</v>
      </c>
      <c r="L653" s="49" t="s">
        <v>544</v>
      </c>
      <c r="M653" s="49" t="s">
        <v>799</v>
      </c>
      <c r="N653" s="49" t="s">
        <v>801</v>
      </c>
      <c r="O653" s="49" t="s">
        <v>802</v>
      </c>
      <c r="P653" s="49" t="s">
        <v>548</v>
      </c>
      <c r="Q653" s="49" t="s">
        <v>549</v>
      </c>
      <c r="R653" s="49" t="s">
        <v>572</v>
      </c>
      <c r="S653" s="49" t="s">
        <v>573</v>
      </c>
      <c r="T653" s="146">
        <v>0.57499999999999996</v>
      </c>
      <c r="U653" s="49" t="s">
        <v>648</v>
      </c>
      <c r="W653" s="138"/>
    </row>
    <row r="654" spans="1:23" s="49" customFormat="1" x14ac:dyDescent="0.25">
      <c r="A654" s="49" t="s">
        <v>193</v>
      </c>
      <c r="B654" s="49" t="s">
        <v>647</v>
      </c>
      <c r="C654" s="49" t="s">
        <v>187</v>
      </c>
      <c r="D654" s="49" t="s">
        <v>538</v>
      </c>
      <c r="F654" s="49" t="s">
        <v>391</v>
      </c>
      <c r="G654" s="49" t="s">
        <v>799</v>
      </c>
      <c r="H654" s="49" t="s">
        <v>541</v>
      </c>
      <c r="I654" s="49" t="s">
        <v>800</v>
      </c>
      <c r="J654" s="49" t="s">
        <v>543</v>
      </c>
      <c r="K654" s="49">
        <v>31</v>
      </c>
      <c r="L654" s="49" t="s">
        <v>544</v>
      </c>
      <c r="M654" s="49" t="s">
        <v>799</v>
      </c>
      <c r="N654" s="49" t="s">
        <v>801</v>
      </c>
      <c r="O654" s="49" t="s">
        <v>802</v>
      </c>
      <c r="P654" s="49" t="s">
        <v>548</v>
      </c>
      <c r="Q654" s="49" t="s">
        <v>549</v>
      </c>
      <c r="R654" s="49" t="s">
        <v>803</v>
      </c>
      <c r="S654" s="49" t="s">
        <v>804</v>
      </c>
      <c r="T654" s="146">
        <v>25.69</v>
      </c>
      <c r="U654" s="49" t="s">
        <v>648</v>
      </c>
      <c r="W654" s="138"/>
    </row>
    <row r="655" spans="1:23" x14ac:dyDescent="0.25">
      <c r="A655" t="s">
        <v>193</v>
      </c>
      <c r="B655" t="s">
        <v>647</v>
      </c>
      <c r="C655" t="s">
        <v>187</v>
      </c>
      <c r="D655" t="s">
        <v>538</v>
      </c>
      <c r="F655" t="s">
        <v>391</v>
      </c>
      <c r="G655" t="s">
        <v>799</v>
      </c>
      <c r="H655" t="s">
        <v>541</v>
      </c>
      <c r="I655" t="s">
        <v>800</v>
      </c>
      <c r="J655" t="s">
        <v>543</v>
      </c>
      <c r="K655">
        <v>31</v>
      </c>
      <c r="L655" t="s">
        <v>574</v>
      </c>
      <c r="M655" t="s">
        <v>805</v>
      </c>
      <c r="N655" t="s">
        <v>801</v>
      </c>
      <c r="O655" t="s">
        <v>802</v>
      </c>
      <c r="P655" t="s">
        <v>548</v>
      </c>
      <c r="Q655" t="s">
        <v>549</v>
      </c>
      <c r="R655" t="s">
        <v>131</v>
      </c>
      <c r="S655" t="s">
        <v>550</v>
      </c>
      <c r="T655" s="145">
        <v>126578</v>
      </c>
      <c r="U655" t="s">
        <v>648</v>
      </c>
    </row>
    <row r="656" spans="1:23" x14ac:dyDescent="0.25">
      <c r="A656" t="s">
        <v>193</v>
      </c>
      <c r="B656" t="s">
        <v>647</v>
      </c>
      <c r="C656" t="s">
        <v>187</v>
      </c>
      <c r="D656" t="s">
        <v>538</v>
      </c>
      <c r="F656" t="s">
        <v>391</v>
      </c>
      <c r="G656" t="s">
        <v>799</v>
      </c>
      <c r="H656" t="s">
        <v>541</v>
      </c>
      <c r="I656" t="s">
        <v>800</v>
      </c>
      <c r="J656" t="s">
        <v>543</v>
      </c>
      <c r="K656">
        <v>31</v>
      </c>
      <c r="L656" t="s">
        <v>574</v>
      </c>
      <c r="M656" t="s">
        <v>805</v>
      </c>
      <c r="N656" t="s">
        <v>801</v>
      </c>
      <c r="O656" t="s">
        <v>802</v>
      </c>
      <c r="P656" t="s">
        <v>548</v>
      </c>
      <c r="Q656" t="s">
        <v>549</v>
      </c>
      <c r="R656" t="s">
        <v>552</v>
      </c>
      <c r="S656" t="s">
        <v>553</v>
      </c>
      <c r="T656" s="145">
        <v>0.27600000000000002</v>
      </c>
      <c r="U656" t="s">
        <v>648</v>
      </c>
    </row>
    <row r="657" spans="1:21" x14ac:dyDescent="0.25">
      <c r="A657" t="s">
        <v>193</v>
      </c>
      <c r="B657" t="s">
        <v>647</v>
      </c>
      <c r="C657" t="s">
        <v>187</v>
      </c>
      <c r="D657" t="s">
        <v>538</v>
      </c>
      <c r="F657" t="s">
        <v>391</v>
      </c>
      <c r="G657" t="s">
        <v>799</v>
      </c>
      <c r="H657" t="s">
        <v>541</v>
      </c>
      <c r="I657" t="s">
        <v>800</v>
      </c>
      <c r="J657" t="s">
        <v>543</v>
      </c>
      <c r="K657">
        <v>31</v>
      </c>
      <c r="L657" t="s">
        <v>574</v>
      </c>
      <c r="M657" t="s">
        <v>805</v>
      </c>
      <c r="N657" t="s">
        <v>801</v>
      </c>
      <c r="O657" t="s">
        <v>802</v>
      </c>
      <c r="P657" t="s">
        <v>548</v>
      </c>
      <c r="Q657" t="s">
        <v>549</v>
      </c>
      <c r="R657" t="s">
        <v>554</v>
      </c>
      <c r="S657" t="s">
        <v>555</v>
      </c>
      <c r="T657" s="145">
        <v>1964</v>
      </c>
      <c r="U657" t="s">
        <v>648</v>
      </c>
    </row>
    <row r="658" spans="1:21" x14ac:dyDescent="0.25">
      <c r="A658" t="s">
        <v>193</v>
      </c>
      <c r="B658" t="s">
        <v>647</v>
      </c>
      <c r="C658" t="s">
        <v>187</v>
      </c>
      <c r="D658" t="s">
        <v>538</v>
      </c>
      <c r="F658" t="s">
        <v>391</v>
      </c>
      <c r="G658" t="s">
        <v>799</v>
      </c>
      <c r="H658" t="s">
        <v>541</v>
      </c>
      <c r="I658" t="s">
        <v>800</v>
      </c>
      <c r="J658" t="s">
        <v>543</v>
      </c>
      <c r="K658">
        <v>31</v>
      </c>
      <c r="L658" t="s">
        <v>574</v>
      </c>
      <c r="M658" t="s">
        <v>805</v>
      </c>
      <c r="N658" t="s">
        <v>801</v>
      </c>
      <c r="O658" t="s">
        <v>802</v>
      </c>
      <c r="P658" t="s">
        <v>548</v>
      </c>
      <c r="Q658" t="s">
        <v>549</v>
      </c>
      <c r="R658" t="s">
        <v>556</v>
      </c>
      <c r="S658" t="s">
        <v>557</v>
      </c>
      <c r="T658" s="145">
        <v>3766</v>
      </c>
      <c r="U658" t="s">
        <v>648</v>
      </c>
    </row>
    <row r="659" spans="1:21" x14ac:dyDescent="0.25">
      <c r="A659" t="s">
        <v>193</v>
      </c>
      <c r="B659" t="s">
        <v>647</v>
      </c>
      <c r="C659" t="s">
        <v>187</v>
      </c>
      <c r="D659" t="s">
        <v>538</v>
      </c>
      <c r="F659" t="s">
        <v>391</v>
      </c>
      <c r="G659" t="s">
        <v>799</v>
      </c>
      <c r="H659" t="s">
        <v>541</v>
      </c>
      <c r="I659" t="s">
        <v>800</v>
      </c>
      <c r="J659" t="s">
        <v>543</v>
      </c>
      <c r="K659">
        <v>31</v>
      </c>
      <c r="L659" t="s">
        <v>574</v>
      </c>
      <c r="M659" t="s">
        <v>805</v>
      </c>
      <c r="N659" t="s">
        <v>801</v>
      </c>
      <c r="O659" t="s">
        <v>802</v>
      </c>
      <c r="P659" t="s">
        <v>548</v>
      </c>
      <c r="Q659" t="s">
        <v>549</v>
      </c>
      <c r="R659" t="s">
        <v>558</v>
      </c>
      <c r="S659" t="s">
        <v>559</v>
      </c>
      <c r="T659" s="145">
        <v>6628</v>
      </c>
      <c r="U659" t="s">
        <v>648</v>
      </c>
    </row>
    <row r="660" spans="1:21" x14ac:dyDescent="0.25">
      <c r="A660" t="s">
        <v>193</v>
      </c>
      <c r="B660" t="s">
        <v>647</v>
      </c>
      <c r="C660" t="s">
        <v>187</v>
      </c>
      <c r="D660" t="s">
        <v>538</v>
      </c>
      <c r="F660" t="s">
        <v>391</v>
      </c>
      <c r="G660" t="s">
        <v>799</v>
      </c>
      <c r="H660" t="s">
        <v>541</v>
      </c>
      <c r="I660" t="s">
        <v>800</v>
      </c>
      <c r="J660" t="s">
        <v>543</v>
      </c>
      <c r="K660">
        <v>31</v>
      </c>
      <c r="L660" t="s">
        <v>574</v>
      </c>
      <c r="M660" t="s">
        <v>805</v>
      </c>
      <c r="N660" t="s">
        <v>801</v>
      </c>
      <c r="O660" t="s">
        <v>802</v>
      </c>
      <c r="P660" t="s">
        <v>548</v>
      </c>
      <c r="Q660" t="s">
        <v>549</v>
      </c>
      <c r="R660" t="s">
        <v>560</v>
      </c>
      <c r="S660" t="s">
        <v>561</v>
      </c>
      <c r="T660" s="145">
        <v>6383</v>
      </c>
      <c r="U660" t="s">
        <v>648</v>
      </c>
    </row>
    <row r="661" spans="1:21" x14ac:dyDescent="0.25">
      <c r="A661" t="s">
        <v>193</v>
      </c>
      <c r="B661" t="s">
        <v>647</v>
      </c>
      <c r="C661" t="s">
        <v>187</v>
      </c>
      <c r="D661" t="s">
        <v>538</v>
      </c>
      <c r="F661" t="s">
        <v>391</v>
      </c>
      <c r="G661" t="s">
        <v>799</v>
      </c>
      <c r="H661" t="s">
        <v>541</v>
      </c>
      <c r="I661" t="s">
        <v>800</v>
      </c>
      <c r="J661" t="s">
        <v>543</v>
      </c>
      <c r="K661">
        <v>31</v>
      </c>
      <c r="L661" t="s">
        <v>574</v>
      </c>
      <c r="M661" t="s">
        <v>805</v>
      </c>
      <c r="N661" t="s">
        <v>801</v>
      </c>
      <c r="O661" t="s">
        <v>802</v>
      </c>
      <c r="P661" t="s">
        <v>548</v>
      </c>
      <c r="Q661" t="s">
        <v>549</v>
      </c>
      <c r="R661" t="s">
        <v>562</v>
      </c>
      <c r="S661" t="s">
        <v>563</v>
      </c>
      <c r="T661" s="145">
        <v>20801</v>
      </c>
      <c r="U661" t="s">
        <v>648</v>
      </c>
    </row>
    <row r="662" spans="1:21" x14ac:dyDescent="0.25">
      <c r="A662" t="s">
        <v>193</v>
      </c>
      <c r="B662" t="s">
        <v>647</v>
      </c>
      <c r="C662" t="s">
        <v>187</v>
      </c>
      <c r="D662" t="s">
        <v>538</v>
      </c>
      <c r="F662" t="s">
        <v>391</v>
      </c>
      <c r="G662" t="s">
        <v>799</v>
      </c>
      <c r="H662" t="s">
        <v>541</v>
      </c>
      <c r="I662" t="s">
        <v>800</v>
      </c>
      <c r="J662" t="s">
        <v>543</v>
      </c>
      <c r="K662">
        <v>31</v>
      </c>
      <c r="L662" t="s">
        <v>574</v>
      </c>
      <c r="M662" t="s">
        <v>805</v>
      </c>
      <c r="N662" t="s">
        <v>801</v>
      </c>
      <c r="O662" t="s">
        <v>802</v>
      </c>
      <c r="P662" t="s">
        <v>548</v>
      </c>
      <c r="Q662" t="s">
        <v>549</v>
      </c>
      <c r="R662" t="s">
        <v>564</v>
      </c>
      <c r="S662" t="s">
        <v>565</v>
      </c>
      <c r="T662" s="145">
        <v>18061</v>
      </c>
      <c r="U662" t="s">
        <v>648</v>
      </c>
    </row>
    <row r="663" spans="1:21" x14ac:dyDescent="0.25">
      <c r="A663" t="s">
        <v>193</v>
      </c>
      <c r="B663" t="s">
        <v>647</v>
      </c>
      <c r="C663" t="s">
        <v>187</v>
      </c>
      <c r="D663" t="s">
        <v>538</v>
      </c>
      <c r="F663" t="s">
        <v>391</v>
      </c>
      <c r="G663" t="s">
        <v>799</v>
      </c>
      <c r="H663" t="s">
        <v>541</v>
      </c>
      <c r="I663" t="s">
        <v>800</v>
      </c>
      <c r="J663" t="s">
        <v>543</v>
      </c>
      <c r="K663">
        <v>31</v>
      </c>
      <c r="L663" t="s">
        <v>574</v>
      </c>
      <c r="M663" t="s">
        <v>805</v>
      </c>
      <c r="N663" t="s">
        <v>801</v>
      </c>
      <c r="O663" t="s">
        <v>802</v>
      </c>
      <c r="P663" t="s">
        <v>548</v>
      </c>
      <c r="Q663" t="s">
        <v>549</v>
      </c>
      <c r="R663" t="s">
        <v>566</v>
      </c>
      <c r="S663" t="s">
        <v>567</v>
      </c>
      <c r="T663" s="145">
        <v>5.34</v>
      </c>
      <c r="U663" t="s">
        <v>648</v>
      </c>
    </row>
    <row r="664" spans="1:21" x14ac:dyDescent="0.25">
      <c r="A664" t="s">
        <v>193</v>
      </c>
      <c r="B664" t="s">
        <v>647</v>
      </c>
      <c r="C664" t="s">
        <v>187</v>
      </c>
      <c r="D664" t="s">
        <v>538</v>
      </c>
      <c r="F664" t="s">
        <v>391</v>
      </c>
      <c r="G664" t="s">
        <v>799</v>
      </c>
      <c r="H664" t="s">
        <v>541</v>
      </c>
      <c r="I664" t="s">
        <v>800</v>
      </c>
      <c r="J664" t="s">
        <v>543</v>
      </c>
      <c r="K664">
        <v>31</v>
      </c>
      <c r="L664" t="s">
        <v>574</v>
      </c>
      <c r="M664" t="s">
        <v>805</v>
      </c>
      <c r="N664" t="s">
        <v>801</v>
      </c>
      <c r="O664" t="s">
        <v>802</v>
      </c>
      <c r="P664" t="s">
        <v>548</v>
      </c>
      <c r="Q664" t="s">
        <v>549</v>
      </c>
      <c r="R664" t="s">
        <v>568</v>
      </c>
      <c r="S664" t="s">
        <v>569</v>
      </c>
      <c r="T664" s="145">
        <v>47.06</v>
      </c>
      <c r="U664" t="s">
        <v>648</v>
      </c>
    </row>
    <row r="665" spans="1:21" x14ac:dyDescent="0.25">
      <c r="A665" t="s">
        <v>193</v>
      </c>
      <c r="B665" t="s">
        <v>647</v>
      </c>
      <c r="C665" t="s">
        <v>187</v>
      </c>
      <c r="D665" t="s">
        <v>538</v>
      </c>
      <c r="F665" t="s">
        <v>391</v>
      </c>
      <c r="G665" t="s">
        <v>799</v>
      </c>
      <c r="H665" t="s">
        <v>541</v>
      </c>
      <c r="I665" t="s">
        <v>800</v>
      </c>
      <c r="J665" t="s">
        <v>543</v>
      </c>
      <c r="K665">
        <v>31</v>
      </c>
      <c r="L665" t="s">
        <v>574</v>
      </c>
      <c r="M665" t="s">
        <v>805</v>
      </c>
      <c r="N665" t="s">
        <v>801</v>
      </c>
      <c r="O665" t="s">
        <v>802</v>
      </c>
      <c r="P665" t="s">
        <v>548</v>
      </c>
      <c r="Q665" t="s">
        <v>549</v>
      </c>
      <c r="R665" t="s">
        <v>572</v>
      </c>
      <c r="S665" t="s">
        <v>573</v>
      </c>
      <c r="T665" s="145">
        <v>0.57499999999999996</v>
      </c>
      <c r="U665" t="s">
        <v>648</v>
      </c>
    </row>
    <row r="666" spans="1:21" x14ac:dyDescent="0.25">
      <c r="A666" t="s">
        <v>193</v>
      </c>
      <c r="B666" t="s">
        <v>647</v>
      </c>
      <c r="C666" t="s">
        <v>187</v>
      </c>
      <c r="D666" t="s">
        <v>538</v>
      </c>
      <c r="F666" t="s">
        <v>391</v>
      </c>
      <c r="G666" t="s">
        <v>799</v>
      </c>
      <c r="H666" t="s">
        <v>541</v>
      </c>
      <c r="I666" t="s">
        <v>800</v>
      </c>
      <c r="J666" t="s">
        <v>543</v>
      </c>
      <c r="K666">
        <v>31</v>
      </c>
      <c r="L666" t="s">
        <v>574</v>
      </c>
      <c r="M666" t="s">
        <v>805</v>
      </c>
      <c r="N666" t="s">
        <v>801</v>
      </c>
      <c r="O666" t="s">
        <v>802</v>
      </c>
      <c r="P666" t="s">
        <v>548</v>
      </c>
      <c r="Q666" t="s">
        <v>549</v>
      </c>
      <c r="R666" t="s">
        <v>803</v>
      </c>
      <c r="S666" t="s">
        <v>804</v>
      </c>
      <c r="T666" s="145">
        <v>15725</v>
      </c>
      <c r="U666" t="s">
        <v>648</v>
      </c>
    </row>
    <row r="667" spans="1:21" x14ac:dyDescent="0.25">
      <c r="A667" t="s">
        <v>193</v>
      </c>
      <c r="B667" t="s">
        <v>647</v>
      </c>
      <c r="C667" t="s">
        <v>187</v>
      </c>
      <c r="D667" t="s">
        <v>538</v>
      </c>
      <c r="F667" t="s">
        <v>391</v>
      </c>
      <c r="G667" t="s">
        <v>799</v>
      </c>
      <c r="H667" t="s">
        <v>541</v>
      </c>
      <c r="I667" t="s">
        <v>800</v>
      </c>
      <c r="J667" t="s">
        <v>543</v>
      </c>
      <c r="K667">
        <v>31</v>
      </c>
      <c r="L667" t="s">
        <v>576</v>
      </c>
      <c r="M667" t="s">
        <v>806</v>
      </c>
      <c r="N667" t="s">
        <v>801</v>
      </c>
      <c r="O667" t="s">
        <v>802</v>
      </c>
      <c r="P667" t="s">
        <v>548</v>
      </c>
      <c r="Q667" t="s">
        <v>549</v>
      </c>
      <c r="R667" t="s">
        <v>131</v>
      </c>
      <c r="S667" t="s">
        <v>550</v>
      </c>
      <c r="T667" s="145">
        <v>39993</v>
      </c>
      <c r="U667" t="s">
        <v>648</v>
      </c>
    </row>
    <row r="668" spans="1:21" x14ac:dyDescent="0.25">
      <c r="A668" t="s">
        <v>193</v>
      </c>
      <c r="B668" t="s">
        <v>647</v>
      </c>
      <c r="C668" t="s">
        <v>187</v>
      </c>
      <c r="D668" t="s">
        <v>538</v>
      </c>
      <c r="F668" t="s">
        <v>391</v>
      </c>
      <c r="G668" t="s">
        <v>799</v>
      </c>
      <c r="H668" t="s">
        <v>541</v>
      </c>
      <c r="I668" t="s">
        <v>800</v>
      </c>
      <c r="J668" t="s">
        <v>543</v>
      </c>
      <c r="K668">
        <v>31</v>
      </c>
      <c r="L668" t="s">
        <v>576</v>
      </c>
      <c r="M668" t="s">
        <v>806</v>
      </c>
      <c r="N668" t="s">
        <v>801</v>
      </c>
      <c r="O668" t="s">
        <v>802</v>
      </c>
      <c r="P668" t="s">
        <v>548</v>
      </c>
      <c r="Q668" t="s">
        <v>549</v>
      </c>
      <c r="R668" t="s">
        <v>552</v>
      </c>
      <c r="S668" t="s">
        <v>553</v>
      </c>
      <c r="T668" s="145">
        <v>0.76100000000000001</v>
      </c>
      <c r="U668" t="s">
        <v>648</v>
      </c>
    </row>
    <row r="669" spans="1:21" x14ac:dyDescent="0.25">
      <c r="A669" t="s">
        <v>193</v>
      </c>
      <c r="B669" t="s">
        <v>647</v>
      </c>
      <c r="C669" t="s">
        <v>187</v>
      </c>
      <c r="D669" t="s">
        <v>538</v>
      </c>
      <c r="F669" t="s">
        <v>391</v>
      </c>
      <c r="G669" t="s">
        <v>799</v>
      </c>
      <c r="H669" t="s">
        <v>541</v>
      </c>
      <c r="I669" t="s">
        <v>800</v>
      </c>
      <c r="J669" t="s">
        <v>543</v>
      </c>
      <c r="K669">
        <v>31</v>
      </c>
      <c r="L669" t="s">
        <v>576</v>
      </c>
      <c r="M669" t="s">
        <v>806</v>
      </c>
      <c r="N669" t="s">
        <v>801</v>
      </c>
      <c r="O669" t="s">
        <v>802</v>
      </c>
      <c r="P669" t="s">
        <v>548</v>
      </c>
      <c r="Q669" t="s">
        <v>549</v>
      </c>
      <c r="R669" t="s">
        <v>554</v>
      </c>
      <c r="S669" t="s">
        <v>555</v>
      </c>
      <c r="T669" s="145">
        <v>1744</v>
      </c>
      <c r="U669" t="s">
        <v>648</v>
      </c>
    </row>
    <row r="670" spans="1:21" x14ac:dyDescent="0.25">
      <c r="A670" t="s">
        <v>193</v>
      </c>
      <c r="B670" t="s">
        <v>647</v>
      </c>
      <c r="C670" t="s">
        <v>187</v>
      </c>
      <c r="D670" t="s">
        <v>538</v>
      </c>
      <c r="F670" t="s">
        <v>391</v>
      </c>
      <c r="G670" t="s">
        <v>799</v>
      </c>
      <c r="H670" t="s">
        <v>541</v>
      </c>
      <c r="I670" t="s">
        <v>800</v>
      </c>
      <c r="J670" t="s">
        <v>543</v>
      </c>
      <c r="K670">
        <v>31</v>
      </c>
      <c r="L670" t="s">
        <v>576</v>
      </c>
      <c r="M670" t="s">
        <v>806</v>
      </c>
      <c r="N670" t="s">
        <v>801</v>
      </c>
      <c r="O670" t="s">
        <v>802</v>
      </c>
      <c r="P670" t="s">
        <v>548</v>
      </c>
      <c r="Q670" t="s">
        <v>549</v>
      </c>
      <c r="R670" t="s">
        <v>556</v>
      </c>
      <c r="S670" t="s">
        <v>557</v>
      </c>
      <c r="T670" s="145">
        <v>2311</v>
      </c>
      <c r="U670" t="s">
        <v>648</v>
      </c>
    </row>
    <row r="671" spans="1:21" x14ac:dyDescent="0.25">
      <c r="A671" t="s">
        <v>193</v>
      </c>
      <c r="B671" t="s">
        <v>647</v>
      </c>
      <c r="C671" t="s">
        <v>187</v>
      </c>
      <c r="D671" t="s">
        <v>538</v>
      </c>
      <c r="F671" t="s">
        <v>391</v>
      </c>
      <c r="G671" t="s">
        <v>799</v>
      </c>
      <c r="H671" t="s">
        <v>541</v>
      </c>
      <c r="I671" t="s">
        <v>800</v>
      </c>
      <c r="J671" t="s">
        <v>543</v>
      </c>
      <c r="K671">
        <v>31</v>
      </c>
      <c r="L671" t="s">
        <v>576</v>
      </c>
      <c r="M671" t="s">
        <v>806</v>
      </c>
      <c r="N671" t="s">
        <v>801</v>
      </c>
      <c r="O671" t="s">
        <v>802</v>
      </c>
      <c r="P671" t="s">
        <v>548</v>
      </c>
      <c r="Q671" t="s">
        <v>549</v>
      </c>
      <c r="R671" t="s">
        <v>558</v>
      </c>
      <c r="S671" t="s">
        <v>559</v>
      </c>
      <c r="T671" s="145">
        <v>4196</v>
      </c>
      <c r="U671" t="s">
        <v>648</v>
      </c>
    </row>
    <row r="672" spans="1:21" x14ac:dyDescent="0.25">
      <c r="A672" t="s">
        <v>193</v>
      </c>
      <c r="B672" t="s">
        <v>647</v>
      </c>
      <c r="C672" t="s">
        <v>187</v>
      </c>
      <c r="D672" t="s">
        <v>538</v>
      </c>
      <c r="F672" t="s">
        <v>391</v>
      </c>
      <c r="G672" t="s">
        <v>799</v>
      </c>
      <c r="H672" t="s">
        <v>541</v>
      </c>
      <c r="I672" t="s">
        <v>800</v>
      </c>
      <c r="J672" t="s">
        <v>543</v>
      </c>
      <c r="K672">
        <v>31</v>
      </c>
      <c r="L672" t="s">
        <v>576</v>
      </c>
      <c r="M672" t="s">
        <v>806</v>
      </c>
      <c r="N672" t="s">
        <v>801</v>
      </c>
      <c r="O672" t="s">
        <v>802</v>
      </c>
      <c r="P672" t="s">
        <v>548</v>
      </c>
      <c r="Q672" t="s">
        <v>549</v>
      </c>
      <c r="R672" t="s">
        <v>560</v>
      </c>
      <c r="S672" t="s">
        <v>561</v>
      </c>
      <c r="T672" s="145">
        <v>6359</v>
      </c>
      <c r="U672" t="s">
        <v>648</v>
      </c>
    </row>
    <row r="673" spans="1:23" x14ac:dyDescent="0.25">
      <c r="A673" t="s">
        <v>193</v>
      </c>
      <c r="B673" t="s">
        <v>647</v>
      </c>
      <c r="C673" t="s">
        <v>187</v>
      </c>
      <c r="D673" t="s">
        <v>538</v>
      </c>
      <c r="F673" t="s">
        <v>391</v>
      </c>
      <c r="G673" t="s">
        <v>799</v>
      </c>
      <c r="H673" t="s">
        <v>541</v>
      </c>
      <c r="I673" t="s">
        <v>800</v>
      </c>
      <c r="J673" t="s">
        <v>543</v>
      </c>
      <c r="K673">
        <v>31</v>
      </c>
      <c r="L673" t="s">
        <v>576</v>
      </c>
      <c r="M673" t="s">
        <v>806</v>
      </c>
      <c r="N673" t="s">
        <v>801</v>
      </c>
      <c r="O673" t="s">
        <v>802</v>
      </c>
      <c r="P673" t="s">
        <v>548</v>
      </c>
      <c r="Q673" t="s">
        <v>549</v>
      </c>
      <c r="R673" t="s">
        <v>562</v>
      </c>
      <c r="S673" t="s">
        <v>563</v>
      </c>
      <c r="T673" s="145">
        <v>1271</v>
      </c>
      <c r="U673" t="s">
        <v>648</v>
      </c>
    </row>
    <row r="674" spans="1:23" x14ac:dyDescent="0.25">
      <c r="A674" t="s">
        <v>193</v>
      </c>
      <c r="B674" t="s">
        <v>647</v>
      </c>
      <c r="C674" t="s">
        <v>187</v>
      </c>
      <c r="D674" t="s">
        <v>538</v>
      </c>
      <c r="F674" t="s">
        <v>391</v>
      </c>
      <c r="G674" t="s">
        <v>799</v>
      </c>
      <c r="H674" t="s">
        <v>541</v>
      </c>
      <c r="I674" t="s">
        <v>800</v>
      </c>
      <c r="J674" t="s">
        <v>543</v>
      </c>
      <c r="K674">
        <v>31</v>
      </c>
      <c r="L674" t="s">
        <v>576</v>
      </c>
      <c r="M674" t="s">
        <v>806</v>
      </c>
      <c r="N674" t="s">
        <v>801</v>
      </c>
      <c r="O674" t="s">
        <v>802</v>
      </c>
      <c r="P674" t="s">
        <v>548</v>
      </c>
      <c r="Q674" t="s">
        <v>549</v>
      </c>
      <c r="R674" t="s">
        <v>564</v>
      </c>
      <c r="S674" t="s">
        <v>565</v>
      </c>
      <c r="T674" s="145">
        <v>1784</v>
      </c>
      <c r="U674" t="s">
        <v>648</v>
      </c>
    </row>
    <row r="675" spans="1:23" x14ac:dyDescent="0.25">
      <c r="A675" t="s">
        <v>193</v>
      </c>
      <c r="B675" t="s">
        <v>647</v>
      </c>
      <c r="C675" t="s">
        <v>187</v>
      </c>
      <c r="D675" t="s">
        <v>538</v>
      </c>
      <c r="F675" t="s">
        <v>391</v>
      </c>
      <c r="G675" t="s">
        <v>799</v>
      </c>
      <c r="H675" t="s">
        <v>541</v>
      </c>
      <c r="I675" t="s">
        <v>800</v>
      </c>
      <c r="J675" t="s">
        <v>543</v>
      </c>
      <c r="K675">
        <v>31</v>
      </c>
      <c r="L675" t="s">
        <v>576</v>
      </c>
      <c r="M675" t="s">
        <v>806</v>
      </c>
      <c r="N675" t="s">
        <v>801</v>
      </c>
      <c r="O675" t="s">
        <v>802</v>
      </c>
      <c r="P675" t="s">
        <v>548</v>
      </c>
      <c r="Q675" t="s">
        <v>549</v>
      </c>
      <c r="R675" t="s">
        <v>566</v>
      </c>
      <c r="S675" t="s">
        <v>567</v>
      </c>
      <c r="T675" s="145">
        <v>1018</v>
      </c>
      <c r="U675" t="s">
        <v>648</v>
      </c>
    </row>
    <row r="676" spans="1:23" x14ac:dyDescent="0.25">
      <c r="A676" t="s">
        <v>193</v>
      </c>
      <c r="B676" t="s">
        <v>647</v>
      </c>
      <c r="C676" t="s">
        <v>187</v>
      </c>
      <c r="D676" t="s">
        <v>538</v>
      </c>
      <c r="F676" t="s">
        <v>391</v>
      </c>
      <c r="G676" t="s">
        <v>799</v>
      </c>
      <c r="H676" t="s">
        <v>541</v>
      </c>
      <c r="I676" t="s">
        <v>800</v>
      </c>
      <c r="J676" t="s">
        <v>543</v>
      </c>
      <c r="K676">
        <v>31</v>
      </c>
      <c r="L676" t="s">
        <v>576</v>
      </c>
      <c r="M676" t="s">
        <v>806</v>
      </c>
      <c r="N676" t="s">
        <v>801</v>
      </c>
      <c r="O676" t="s">
        <v>802</v>
      </c>
      <c r="P676" t="s">
        <v>548</v>
      </c>
      <c r="Q676" t="s">
        <v>549</v>
      </c>
      <c r="R676" t="s">
        <v>568</v>
      </c>
      <c r="S676" t="s">
        <v>569</v>
      </c>
      <c r="T676" s="145">
        <v>10585</v>
      </c>
      <c r="U676" t="s">
        <v>648</v>
      </c>
    </row>
    <row r="677" spans="1:23" x14ac:dyDescent="0.25">
      <c r="A677" t="s">
        <v>193</v>
      </c>
      <c r="B677" t="s">
        <v>647</v>
      </c>
      <c r="C677" t="s">
        <v>187</v>
      </c>
      <c r="D677" t="s">
        <v>538</v>
      </c>
      <c r="F677" t="s">
        <v>391</v>
      </c>
      <c r="G677" t="s">
        <v>799</v>
      </c>
      <c r="H677" t="s">
        <v>541</v>
      </c>
      <c r="I677" t="s">
        <v>800</v>
      </c>
      <c r="J677" t="s">
        <v>543</v>
      </c>
      <c r="K677">
        <v>31</v>
      </c>
      <c r="L677" t="s">
        <v>576</v>
      </c>
      <c r="M677" t="s">
        <v>806</v>
      </c>
      <c r="N677" t="s">
        <v>801</v>
      </c>
      <c r="O677" t="s">
        <v>802</v>
      </c>
      <c r="P677" t="s">
        <v>548</v>
      </c>
      <c r="Q677" t="s">
        <v>549</v>
      </c>
      <c r="R677" t="s">
        <v>572</v>
      </c>
      <c r="S677" t="s">
        <v>573</v>
      </c>
      <c r="U677" t="s">
        <v>648</v>
      </c>
    </row>
    <row r="678" spans="1:23" x14ac:dyDescent="0.25">
      <c r="A678" t="s">
        <v>193</v>
      </c>
      <c r="B678" t="s">
        <v>647</v>
      </c>
      <c r="C678" t="s">
        <v>187</v>
      </c>
      <c r="D678" t="s">
        <v>538</v>
      </c>
      <c r="F678" t="s">
        <v>391</v>
      </c>
      <c r="G678" t="s">
        <v>799</v>
      </c>
      <c r="H678" t="s">
        <v>541</v>
      </c>
      <c r="I678" t="s">
        <v>800</v>
      </c>
      <c r="J678" t="s">
        <v>543</v>
      </c>
      <c r="K678">
        <v>31</v>
      </c>
      <c r="L678" t="s">
        <v>576</v>
      </c>
      <c r="M678" t="s">
        <v>806</v>
      </c>
      <c r="N678" t="s">
        <v>801</v>
      </c>
      <c r="O678" t="s">
        <v>802</v>
      </c>
      <c r="P678" t="s">
        <v>548</v>
      </c>
      <c r="Q678" t="s">
        <v>549</v>
      </c>
      <c r="R678" t="s">
        <v>803</v>
      </c>
      <c r="S678" t="s">
        <v>804</v>
      </c>
      <c r="T678" s="145">
        <v>9965</v>
      </c>
      <c r="U678" t="s">
        <v>648</v>
      </c>
    </row>
    <row r="679" spans="1:23" s="49" customFormat="1" x14ac:dyDescent="0.25">
      <c r="A679" s="49" t="s">
        <v>45</v>
      </c>
      <c r="B679" s="49" t="s">
        <v>649</v>
      </c>
      <c r="C679" s="49" t="s">
        <v>187</v>
      </c>
      <c r="D679" s="49" t="s">
        <v>538</v>
      </c>
      <c r="F679" s="49" t="s">
        <v>391</v>
      </c>
      <c r="G679" s="49" t="s">
        <v>799</v>
      </c>
      <c r="H679" s="49" t="s">
        <v>541</v>
      </c>
      <c r="I679" s="49" t="s">
        <v>800</v>
      </c>
      <c r="J679" s="49" t="s">
        <v>543</v>
      </c>
      <c r="K679" s="49">
        <v>31</v>
      </c>
      <c r="L679" s="49" t="s">
        <v>544</v>
      </c>
      <c r="M679" s="49" t="s">
        <v>799</v>
      </c>
      <c r="N679" s="49" t="s">
        <v>801</v>
      </c>
      <c r="O679" s="49" t="s">
        <v>802</v>
      </c>
      <c r="P679" s="49" t="s">
        <v>548</v>
      </c>
      <c r="Q679" s="49" t="s">
        <v>549</v>
      </c>
      <c r="R679" s="49" t="s">
        <v>131</v>
      </c>
      <c r="S679" s="49" t="s">
        <v>550</v>
      </c>
      <c r="T679" s="151">
        <v>32</v>
      </c>
      <c r="U679" s="49" t="s">
        <v>715</v>
      </c>
      <c r="V679" s="49" t="s">
        <v>858</v>
      </c>
      <c r="W679" s="138">
        <f>('ILO unemployment 2007'!T680+'ILO unemployment 2007'!T681+'ILO unemployment 2007'!T682)*( 1 +'ILO unemployment 2007'!T690/(W681-'ILO unemployment 2007'!T690))</f>
        <v>4.551836734693878</v>
      </c>
    </row>
    <row r="680" spans="1:23" s="49" customFormat="1" x14ac:dyDescent="0.25">
      <c r="A680" s="49" t="s">
        <v>45</v>
      </c>
      <c r="B680" s="49" t="s">
        <v>649</v>
      </c>
      <c r="C680" s="49" t="s">
        <v>187</v>
      </c>
      <c r="D680" s="49" t="s">
        <v>538</v>
      </c>
      <c r="F680" s="49" t="s">
        <v>391</v>
      </c>
      <c r="G680" s="49" t="s">
        <v>799</v>
      </c>
      <c r="H680" s="49" t="s">
        <v>541</v>
      </c>
      <c r="I680" s="49" t="s">
        <v>800</v>
      </c>
      <c r="J680" s="49" t="s">
        <v>543</v>
      </c>
      <c r="K680" s="49">
        <v>31</v>
      </c>
      <c r="L680" s="49" t="s">
        <v>544</v>
      </c>
      <c r="M680" s="49" t="s">
        <v>799</v>
      </c>
      <c r="N680" s="49" t="s">
        <v>801</v>
      </c>
      <c r="O680" s="49" t="s">
        <v>802</v>
      </c>
      <c r="P680" s="49" t="s">
        <v>548</v>
      </c>
      <c r="Q680" s="49" t="s">
        <v>549</v>
      </c>
      <c r="R680" s="49" t="s">
        <v>552</v>
      </c>
      <c r="S680" s="49" t="s">
        <v>553</v>
      </c>
      <c r="T680" s="151">
        <v>1</v>
      </c>
      <c r="U680" s="49" t="s">
        <v>715</v>
      </c>
      <c r="V680" s="49" t="s">
        <v>859</v>
      </c>
      <c r="W680" s="138">
        <f>('ILO unemployment 2007'!T683+'ILO unemployment 2007'!T684+'ILO unemployment 2007'!T685+'ILO unemployment 2007'!T686+'ILO unemployment 2007'!T687+'ILO unemployment 2007'!T688+'ILO unemployment 2007'!T689)*( 1 +'ILO unemployment 2007'!T690/('ILO unemployment 2007'!W681-'ILO unemployment 2007'!T690))</f>
        <v>28.248163265306122</v>
      </c>
    </row>
    <row r="681" spans="1:23" s="49" customFormat="1" x14ac:dyDescent="0.25">
      <c r="A681" s="49" t="s">
        <v>45</v>
      </c>
      <c r="B681" s="49" t="s">
        <v>649</v>
      </c>
      <c r="C681" s="49" t="s">
        <v>187</v>
      </c>
      <c r="D681" s="49" t="s">
        <v>538</v>
      </c>
      <c r="F681" s="49" t="s">
        <v>391</v>
      </c>
      <c r="G681" s="49" t="s">
        <v>799</v>
      </c>
      <c r="H681" s="49" t="s">
        <v>541</v>
      </c>
      <c r="I681" s="49" t="s">
        <v>800</v>
      </c>
      <c r="J681" s="49" t="s">
        <v>543</v>
      </c>
      <c r="K681" s="49">
        <v>31</v>
      </c>
      <c r="L681" s="49" t="s">
        <v>544</v>
      </c>
      <c r="M681" s="49" t="s">
        <v>799</v>
      </c>
      <c r="N681" s="49" t="s">
        <v>801</v>
      </c>
      <c r="O681" s="49" t="s">
        <v>802</v>
      </c>
      <c r="P681" s="49" t="s">
        <v>548</v>
      </c>
      <c r="Q681" s="49" t="s">
        <v>549</v>
      </c>
      <c r="R681" s="49" t="s">
        <v>554</v>
      </c>
      <c r="S681" s="49" t="s">
        <v>555</v>
      </c>
      <c r="T681" s="151">
        <v>1.2</v>
      </c>
      <c r="U681" s="49" t="s">
        <v>715</v>
      </c>
      <c r="V681" s="49" t="s">
        <v>862</v>
      </c>
      <c r="W681" s="138">
        <f>SUM(T680:T690)</f>
        <v>32.799999999999997</v>
      </c>
    </row>
    <row r="682" spans="1:23" s="49" customFormat="1" x14ac:dyDescent="0.25">
      <c r="A682" s="49" t="s">
        <v>45</v>
      </c>
      <c r="B682" s="49" t="s">
        <v>649</v>
      </c>
      <c r="C682" s="49" t="s">
        <v>187</v>
      </c>
      <c r="D682" s="49" t="s">
        <v>538</v>
      </c>
      <c r="F682" s="49" t="s">
        <v>391</v>
      </c>
      <c r="G682" s="49" t="s">
        <v>799</v>
      </c>
      <c r="H682" s="49" t="s">
        <v>541</v>
      </c>
      <c r="I682" s="49" t="s">
        <v>800</v>
      </c>
      <c r="J682" s="49" t="s">
        <v>543</v>
      </c>
      <c r="K682" s="49">
        <v>31</v>
      </c>
      <c r="L682" s="49" t="s">
        <v>544</v>
      </c>
      <c r="M682" s="49" t="s">
        <v>799</v>
      </c>
      <c r="N682" s="49" t="s">
        <v>801</v>
      </c>
      <c r="O682" s="49" t="s">
        <v>802</v>
      </c>
      <c r="P682" s="49" t="s">
        <v>548</v>
      </c>
      <c r="Q682" s="49" t="s">
        <v>549</v>
      </c>
      <c r="R682" s="49" t="s">
        <v>556</v>
      </c>
      <c r="S682" s="49" t="s">
        <v>557</v>
      </c>
      <c r="T682" s="151">
        <v>1.2</v>
      </c>
      <c r="U682" s="49" t="s">
        <v>715</v>
      </c>
      <c r="V682" s="135"/>
      <c r="W682" s="138"/>
    </row>
    <row r="683" spans="1:23" s="49" customFormat="1" x14ac:dyDescent="0.25">
      <c r="A683" s="49" t="s">
        <v>45</v>
      </c>
      <c r="B683" s="49" t="s">
        <v>649</v>
      </c>
      <c r="C683" s="49" t="s">
        <v>187</v>
      </c>
      <c r="D683" s="49" t="s">
        <v>538</v>
      </c>
      <c r="F683" s="49" t="s">
        <v>391</v>
      </c>
      <c r="G683" s="49" t="s">
        <v>799</v>
      </c>
      <c r="H683" s="49" t="s">
        <v>541</v>
      </c>
      <c r="I683" s="49" t="s">
        <v>800</v>
      </c>
      <c r="J683" s="49" t="s">
        <v>543</v>
      </c>
      <c r="K683" s="49">
        <v>31</v>
      </c>
      <c r="L683" s="49" t="s">
        <v>544</v>
      </c>
      <c r="M683" s="49" t="s">
        <v>799</v>
      </c>
      <c r="N683" s="49" t="s">
        <v>801</v>
      </c>
      <c r="O683" s="49" t="s">
        <v>802</v>
      </c>
      <c r="P683" s="49" t="s">
        <v>548</v>
      </c>
      <c r="Q683" s="49" t="s">
        <v>549</v>
      </c>
      <c r="R683" s="49" t="s">
        <v>558</v>
      </c>
      <c r="S683" s="49" t="s">
        <v>559</v>
      </c>
      <c r="T683" s="151">
        <v>1.4</v>
      </c>
      <c r="U683" s="49" t="s">
        <v>715</v>
      </c>
      <c r="W683" s="138"/>
    </row>
    <row r="684" spans="1:23" s="49" customFormat="1" x14ac:dyDescent="0.25">
      <c r="A684" s="49" t="s">
        <v>45</v>
      </c>
      <c r="B684" s="49" t="s">
        <v>649</v>
      </c>
      <c r="C684" s="49" t="s">
        <v>187</v>
      </c>
      <c r="D684" s="49" t="s">
        <v>538</v>
      </c>
      <c r="F684" s="49" t="s">
        <v>391</v>
      </c>
      <c r="G684" s="49" t="s">
        <v>799</v>
      </c>
      <c r="H684" s="49" t="s">
        <v>541</v>
      </c>
      <c r="I684" s="49" t="s">
        <v>800</v>
      </c>
      <c r="J684" s="49" t="s">
        <v>543</v>
      </c>
      <c r="K684" s="49">
        <v>31</v>
      </c>
      <c r="L684" s="49" t="s">
        <v>544</v>
      </c>
      <c r="M684" s="49" t="s">
        <v>799</v>
      </c>
      <c r="N684" s="49" t="s">
        <v>801</v>
      </c>
      <c r="O684" s="49" t="s">
        <v>802</v>
      </c>
      <c r="P684" s="49" t="s">
        <v>548</v>
      </c>
      <c r="Q684" s="49" t="s">
        <v>549</v>
      </c>
      <c r="R684" s="49" t="s">
        <v>560</v>
      </c>
      <c r="S684" s="49" t="s">
        <v>561</v>
      </c>
      <c r="T684" s="151">
        <v>4.0999999999999996</v>
      </c>
      <c r="U684" s="49" t="s">
        <v>715</v>
      </c>
      <c r="W684" s="138"/>
    </row>
    <row r="685" spans="1:23" s="49" customFormat="1" x14ac:dyDescent="0.25">
      <c r="A685" s="49" t="s">
        <v>45</v>
      </c>
      <c r="B685" s="49" t="s">
        <v>649</v>
      </c>
      <c r="C685" s="49" t="s">
        <v>187</v>
      </c>
      <c r="D685" s="49" t="s">
        <v>538</v>
      </c>
      <c r="F685" s="49" t="s">
        <v>391</v>
      </c>
      <c r="G685" s="49" t="s">
        <v>799</v>
      </c>
      <c r="H685" s="49" t="s">
        <v>541</v>
      </c>
      <c r="I685" s="49" t="s">
        <v>800</v>
      </c>
      <c r="J685" s="49" t="s">
        <v>543</v>
      </c>
      <c r="K685" s="49">
        <v>31</v>
      </c>
      <c r="L685" s="49" t="s">
        <v>544</v>
      </c>
      <c r="M685" s="49" t="s">
        <v>799</v>
      </c>
      <c r="N685" s="49" t="s">
        <v>801</v>
      </c>
      <c r="O685" s="49" t="s">
        <v>802</v>
      </c>
      <c r="P685" s="49" t="s">
        <v>548</v>
      </c>
      <c r="Q685" s="49" t="s">
        <v>549</v>
      </c>
      <c r="R685" s="49" t="s">
        <v>562</v>
      </c>
      <c r="S685" s="49" t="s">
        <v>563</v>
      </c>
      <c r="T685" s="151"/>
      <c r="U685" s="49" t="s">
        <v>715</v>
      </c>
      <c r="W685" s="138"/>
    </row>
    <row r="686" spans="1:23" s="49" customFormat="1" x14ac:dyDescent="0.25">
      <c r="A686" s="49" t="s">
        <v>45</v>
      </c>
      <c r="B686" s="49" t="s">
        <v>649</v>
      </c>
      <c r="C686" s="49" t="s">
        <v>187</v>
      </c>
      <c r="D686" s="49" t="s">
        <v>538</v>
      </c>
      <c r="F686" s="49" t="s">
        <v>391</v>
      </c>
      <c r="G686" s="49" t="s">
        <v>799</v>
      </c>
      <c r="H686" s="49" t="s">
        <v>541</v>
      </c>
      <c r="I686" s="49" t="s">
        <v>800</v>
      </c>
      <c r="J686" s="49" t="s">
        <v>543</v>
      </c>
      <c r="K686" s="49">
        <v>31</v>
      </c>
      <c r="L686" s="49" t="s">
        <v>544</v>
      </c>
      <c r="M686" s="49" t="s">
        <v>799</v>
      </c>
      <c r="N686" s="49" t="s">
        <v>801</v>
      </c>
      <c r="O686" s="49" t="s">
        <v>802</v>
      </c>
      <c r="P686" s="49" t="s">
        <v>548</v>
      </c>
      <c r="Q686" s="49" t="s">
        <v>549</v>
      </c>
      <c r="R686" s="49" t="s">
        <v>564</v>
      </c>
      <c r="S686" s="49" t="s">
        <v>565</v>
      </c>
      <c r="T686" s="151">
        <v>6.5</v>
      </c>
      <c r="U686" s="49" t="s">
        <v>715</v>
      </c>
      <c r="W686" s="138"/>
    </row>
    <row r="687" spans="1:23" s="49" customFormat="1" x14ac:dyDescent="0.25">
      <c r="A687" s="49" t="s">
        <v>45</v>
      </c>
      <c r="B687" s="49" t="s">
        <v>649</v>
      </c>
      <c r="C687" s="49" t="s">
        <v>187</v>
      </c>
      <c r="D687" s="49" t="s">
        <v>538</v>
      </c>
      <c r="F687" s="49" t="s">
        <v>391</v>
      </c>
      <c r="G687" s="49" t="s">
        <v>799</v>
      </c>
      <c r="H687" s="49" t="s">
        <v>541</v>
      </c>
      <c r="I687" s="49" t="s">
        <v>800</v>
      </c>
      <c r="J687" s="49" t="s">
        <v>543</v>
      </c>
      <c r="K687" s="49">
        <v>31</v>
      </c>
      <c r="L687" s="49" t="s">
        <v>544</v>
      </c>
      <c r="M687" s="49" t="s">
        <v>799</v>
      </c>
      <c r="N687" s="49" t="s">
        <v>801</v>
      </c>
      <c r="O687" s="49" t="s">
        <v>802</v>
      </c>
      <c r="P687" s="49" t="s">
        <v>548</v>
      </c>
      <c r="Q687" s="49" t="s">
        <v>549</v>
      </c>
      <c r="R687" s="49" t="s">
        <v>566</v>
      </c>
      <c r="S687" s="49" t="s">
        <v>567</v>
      </c>
      <c r="T687" s="151">
        <v>4.9000000000000004</v>
      </c>
      <c r="U687" s="49" t="s">
        <v>715</v>
      </c>
      <c r="W687" s="138"/>
    </row>
    <row r="688" spans="1:23" s="49" customFormat="1" x14ac:dyDescent="0.25">
      <c r="A688" s="49" t="s">
        <v>45</v>
      </c>
      <c r="B688" s="49" t="s">
        <v>649</v>
      </c>
      <c r="C688" s="49" t="s">
        <v>187</v>
      </c>
      <c r="D688" s="49" t="s">
        <v>538</v>
      </c>
      <c r="F688" s="49" t="s">
        <v>391</v>
      </c>
      <c r="G688" s="49" t="s">
        <v>799</v>
      </c>
      <c r="H688" s="49" t="s">
        <v>541</v>
      </c>
      <c r="I688" s="49" t="s">
        <v>800</v>
      </c>
      <c r="J688" s="49" t="s">
        <v>543</v>
      </c>
      <c r="K688" s="49">
        <v>31</v>
      </c>
      <c r="L688" s="49" t="s">
        <v>544</v>
      </c>
      <c r="M688" s="49" t="s">
        <v>799</v>
      </c>
      <c r="N688" s="49" t="s">
        <v>801</v>
      </c>
      <c r="O688" s="49" t="s">
        <v>802</v>
      </c>
      <c r="P688" s="49" t="s">
        <v>548</v>
      </c>
      <c r="Q688" s="49" t="s">
        <v>549</v>
      </c>
      <c r="R688" s="49" t="s">
        <v>568</v>
      </c>
      <c r="S688" s="49" t="s">
        <v>569</v>
      </c>
      <c r="T688" s="151">
        <v>4.2</v>
      </c>
      <c r="U688" s="49" t="s">
        <v>715</v>
      </c>
      <c r="W688" s="138"/>
    </row>
    <row r="689" spans="1:23" s="49" customFormat="1" x14ac:dyDescent="0.25">
      <c r="A689" s="49" t="s">
        <v>45</v>
      </c>
      <c r="B689" s="49" t="s">
        <v>649</v>
      </c>
      <c r="C689" s="49" t="s">
        <v>187</v>
      </c>
      <c r="D689" s="49" t="s">
        <v>538</v>
      </c>
      <c r="F689" s="49" t="s">
        <v>391</v>
      </c>
      <c r="G689" s="49" t="s">
        <v>799</v>
      </c>
      <c r="H689" s="49" t="s">
        <v>541</v>
      </c>
      <c r="I689" s="49" t="s">
        <v>800</v>
      </c>
      <c r="J689" s="49" t="s">
        <v>543</v>
      </c>
      <c r="K689" s="49">
        <v>31</v>
      </c>
      <c r="L689" s="49" t="s">
        <v>544</v>
      </c>
      <c r="M689" s="49" t="s">
        <v>799</v>
      </c>
      <c r="N689" s="49" t="s">
        <v>801</v>
      </c>
      <c r="O689" s="49" t="s">
        <v>802</v>
      </c>
      <c r="P689" s="49" t="s">
        <v>548</v>
      </c>
      <c r="Q689" s="49" t="s">
        <v>549</v>
      </c>
      <c r="R689" s="49" t="s">
        <v>570</v>
      </c>
      <c r="S689" s="49" t="s">
        <v>571</v>
      </c>
      <c r="T689" s="151"/>
      <c r="U689" s="49" t="s">
        <v>715</v>
      </c>
      <c r="W689" s="138"/>
    </row>
    <row r="690" spans="1:23" s="49" customFormat="1" x14ac:dyDescent="0.25">
      <c r="A690" s="49" t="s">
        <v>45</v>
      </c>
      <c r="B690" s="49" t="s">
        <v>649</v>
      </c>
      <c r="C690" s="49" t="s">
        <v>187</v>
      </c>
      <c r="D690" s="49" t="s">
        <v>538</v>
      </c>
      <c r="F690" s="49" t="s">
        <v>391</v>
      </c>
      <c r="G690" s="49" t="s">
        <v>799</v>
      </c>
      <c r="H690" s="49" t="s">
        <v>541</v>
      </c>
      <c r="I690" s="49" t="s">
        <v>800</v>
      </c>
      <c r="J690" s="49" t="s">
        <v>543</v>
      </c>
      <c r="K690" s="49">
        <v>31</v>
      </c>
      <c r="L690" s="49" t="s">
        <v>544</v>
      </c>
      <c r="M690" s="49" t="s">
        <v>799</v>
      </c>
      <c r="N690" s="49" t="s">
        <v>801</v>
      </c>
      <c r="O690" s="49" t="s">
        <v>802</v>
      </c>
      <c r="P690" s="49" t="s">
        <v>548</v>
      </c>
      <c r="Q690" s="49" t="s">
        <v>549</v>
      </c>
      <c r="R690" s="49" t="s">
        <v>803</v>
      </c>
      <c r="S690" s="49" t="s">
        <v>804</v>
      </c>
      <c r="T690" s="151">
        <v>8.3000000000000007</v>
      </c>
      <c r="U690" s="49" t="s">
        <v>715</v>
      </c>
      <c r="W690" s="138"/>
    </row>
    <row r="691" spans="1:23" x14ac:dyDescent="0.25">
      <c r="A691" t="s">
        <v>45</v>
      </c>
      <c r="B691" t="s">
        <v>649</v>
      </c>
      <c r="C691" t="s">
        <v>187</v>
      </c>
      <c r="D691" t="s">
        <v>538</v>
      </c>
      <c r="F691" t="s">
        <v>391</v>
      </c>
      <c r="G691" t="s">
        <v>799</v>
      </c>
      <c r="H691" t="s">
        <v>541</v>
      </c>
      <c r="I691" t="s">
        <v>800</v>
      </c>
      <c r="J691" t="s">
        <v>543</v>
      </c>
      <c r="K691">
        <v>31</v>
      </c>
      <c r="L691" t="s">
        <v>574</v>
      </c>
      <c r="M691" t="s">
        <v>805</v>
      </c>
      <c r="N691" t="s">
        <v>801</v>
      </c>
      <c r="O691" t="s">
        <v>802</v>
      </c>
      <c r="P691" t="s">
        <v>548</v>
      </c>
      <c r="Q691" t="s">
        <v>549</v>
      </c>
      <c r="R691" t="s">
        <v>131</v>
      </c>
      <c r="S691" t="s">
        <v>550</v>
      </c>
      <c r="T691" s="145">
        <v>18.899999999999999</v>
      </c>
      <c r="U691" t="s">
        <v>715</v>
      </c>
    </row>
    <row r="692" spans="1:23" x14ac:dyDescent="0.25">
      <c r="A692" t="s">
        <v>45</v>
      </c>
      <c r="B692" t="s">
        <v>649</v>
      </c>
      <c r="C692" t="s">
        <v>187</v>
      </c>
      <c r="D692" t="s">
        <v>538</v>
      </c>
      <c r="F692" t="s">
        <v>391</v>
      </c>
      <c r="G692" t="s">
        <v>799</v>
      </c>
      <c r="H692" t="s">
        <v>541</v>
      </c>
      <c r="I692" t="s">
        <v>800</v>
      </c>
      <c r="J692" t="s">
        <v>543</v>
      </c>
      <c r="K692">
        <v>31</v>
      </c>
      <c r="L692" t="s">
        <v>574</v>
      </c>
      <c r="M692" t="s">
        <v>805</v>
      </c>
      <c r="N692" t="s">
        <v>801</v>
      </c>
      <c r="O692" t="s">
        <v>802</v>
      </c>
      <c r="P692" t="s">
        <v>548</v>
      </c>
      <c r="Q692" t="s">
        <v>549</v>
      </c>
      <c r="R692" t="s">
        <v>552</v>
      </c>
      <c r="S692" t="s">
        <v>553</v>
      </c>
      <c r="U692" t="s">
        <v>715</v>
      </c>
    </row>
    <row r="693" spans="1:23" x14ac:dyDescent="0.25">
      <c r="A693" t="s">
        <v>45</v>
      </c>
      <c r="B693" t="s">
        <v>649</v>
      </c>
      <c r="C693" t="s">
        <v>187</v>
      </c>
      <c r="D693" t="s">
        <v>538</v>
      </c>
      <c r="F693" t="s">
        <v>391</v>
      </c>
      <c r="G693" t="s">
        <v>799</v>
      </c>
      <c r="H693" t="s">
        <v>541</v>
      </c>
      <c r="I693" t="s">
        <v>800</v>
      </c>
      <c r="J693" t="s">
        <v>543</v>
      </c>
      <c r="K693">
        <v>31</v>
      </c>
      <c r="L693" t="s">
        <v>574</v>
      </c>
      <c r="M693" t="s">
        <v>805</v>
      </c>
      <c r="N693" t="s">
        <v>801</v>
      </c>
      <c r="O693" t="s">
        <v>802</v>
      </c>
      <c r="P693" t="s">
        <v>548</v>
      </c>
      <c r="Q693" t="s">
        <v>549</v>
      </c>
      <c r="R693" t="s">
        <v>554</v>
      </c>
      <c r="S693" t="s">
        <v>555</v>
      </c>
      <c r="U693" t="s">
        <v>715</v>
      </c>
    </row>
    <row r="694" spans="1:23" x14ac:dyDescent="0.25">
      <c r="A694" t="s">
        <v>45</v>
      </c>
      <c r="B694" t="s">
        <v>649</v>
      </c>
      <c r="C694" t="s">
        <v>187</v>
      </c>
      <c r="D694" t="s">
        <v>538</v>
      </c>
      <c r="F694" t="s">
        <v>391</v>
      </c>
      <c r="G694" t="s">
        <v>799</v>
      </c>
      <c r="H694" t="s">
        <v>541</v>
      </c>
      <c r="I694" t="s">
        <v>800</v>
      </c>
      <c r="J694" t="s">
        <v>543</v>
      </c>
      <c r="K694">
        <v>31</v>
      </c>
      <c r="L694" t="s">
        <v>574</v>
      </c>
      <c r="M694" t="s">
        <v>805</v>
      </c>
      <c r="N694" t="s">
        <v>801</v>
      </c>
      <c r="O694" t="s">
        <v>802</v>
      </c>
      <c r="P694" t="s">
        <v>548</v>
      </c>
      <c r="Q694" t="s">
        <v>549</v>
      </c>
      <c r="R694" t="s">
        <v>556</v>
      </c>
      <c r="S694" t="s">
        <v>557</v>
      </c>
      <c r="U694" t="s">
        <v>715</v>
      </c>
    </row>
    <row r="695" spans="1:23" x14ac:dyDescent="0.25">
      <c r="A695" t="s">
        <v>45</v>
      </c>
      <c r="B695" t="s">
        <v>649</v>
      </c>
      <c r="C695" t="s">
        <v>187</v>
      </c>
      <c r="D695" t="s">
        <v>538</v>
      </c>
      <c r="F695" t="s">
        <v>391</v>
      </c>
      <c r="G695" t="s">
        <v>799</v>
      </c>
      <c r="H695" t="s">
        <v>541</v>
      </c>
      <c r="I695" t="s">
        <v>800</v>
      </c>
      <c r="J695" t="s">
        <v>543</v>
      </c>
      <c r="K695">
        <v>31</v>
      </c>
      <c r="L695" t="s">
        <v>574</v>
      </c>
      <c r="M695" t="s">
        <v>805</v>
      </c>
      <c r="N695" t="s">
        <v>801</v>
      </c>
      <c r="O695" t="s">
        <v>802</v>
      </c>
      <c r="P695" t="s">
        <v>548</v>
      </c>
      <c r="Q695" t="s">
        <v>549</v>
      </c>
      <c r="R695" t="s">
        <v>558</v>
      </c>
      <c r="S695" t="s">
        <v>559</v>
      </c>
      <c r="U695" t="s">
        <v>715</v>
      </c>
    </row>
    <row r="696" spans="1:23" x14ac:dyDescent="0.25">
      <c r="A696" t="s">
        <v>45</v>
      </c>
      <c r="B696" t="s">
        <v>649</v>
      </c>
      <c r="C696" t="s">
        <v>187</v>
      </c>
      <c r="D696" t="s">
        <v>538</v>
      </c>
      <c r="F696" t="s">
        <v>391</v>
      </c>
      <c r="G696" t="s">
        <v>799</v>
      </c>
      <c r="H696" t="s">
        <v>541</v>
      </c>
      <c r="I696" t="s">
        <v>800</v>
      </c>
      <c r="J696" t="s">
        <v>543</v>
      </c>
      <c r="K696">
        <v>31</v>
      </c>
      <c r="L696" t="s">
        <v>574</v>
      </c>
      <c r="M696" t="s">
        <v>805</v>
      </c>
      <c r="N696" t="s">
        <v>801</v>
      </c>
      <c r="O696" t="s">
        <v>802</v>
      </c>
      <c r="P696" t="s">
        <v>548</v>
      </c>
      <c r="Q696" t="s">
        <v>549</v>
      </c>
      <c r="R696" t="s">
        <v>560</v>
      </c>
      <c r="S696" t="s">
        <v>561</v>
      </c>
      <c r="U696" t="s">
        <v>715</v>
      </c>
    </row>
    <row r="697" spans="1:23" x14ac:dyDescent="0.25">
      <c r="A697" t="s">
        <v>45</v>
      </c>
      <c r="B697" t="s">
        <v>649</v>
      </c>
      <c r="C697" t="s">
        <v>187</v>
      </c>
      <c r="D697" t="s">
        <v>538</v>
      </c>
      <c r="F697" t="s">
        <v>391</v>
      </c>
      <c r="G697" t="s">
        <v>799</v>
      </c>
      <c r="H697" t="s">
        <v>541</v>
      </c>
      <c r="I697" t="s">
        <v>800</v>
      </c>
      <c r="J697" t="s">
        <v>543</v>
      </c>
      <c r="K697">
        <v>31</v>
      </c>
      <c r="L697" t="s">
        <v>574</v>
      </c>
      <c r="M697" t="s">
        <v>805</v>
      </c>
      <c r="N697" t="s">
        <v>801</v>
      </c>
      <c r="O697" t="s">
        <v>802</v>
      </c>
      <c r="P697" t="s">
        <v>548</v>
      </c>
      <c r="Q697" t="s">
        <v>549</v>
      </c>
      <c r="R697" t="s">
        <v>562</v>
      </c>
      <c r="S697" t="s">
        <v>563</v>
      </c>
      <c r="U697" t="s">
        <v>715</v>
      </c>
    </row>
    <row r="698" spans="1:23" x14ac:dyDescent="0.25">
      <c r="A698" t="s">
        <v>45</v>
      </c>
      <c r="B698" t="s">
        <v>649</v>
      </c>
      <c r="C698" t="s">
        <v>187</v>
      </c>
      <c r="D698" t="s">
        <v>538</v>
      </c>
      <c r="F698" t="s">
        <v>391</v>
      </c>
      <c r="G698" t="s">
        <v>799</v>
      </c>
      <c r="H698" t="s">
        <v>541</v>
      </c>
      <c r="I698" t="s">
        <v>800</v>
      </c>
      <c r="J698" t="s">
        <v>543</v>
      </c>
      <c r="K698">
        <v>31</v>
      </c>
      <c r="L698" t="s">
        <v>574</v>
      </c>
      <c r="M698" t="s">
        <v>805</v>
      </c>
      <c r="N698" t="s">
        <v>801</v>
      </c>
      <c r="O698" t="s">
        <v>802</v>
      </c>
      <c r="P698" t="s">
        <v>548</v>
      </c>
      <c r="Q698" t="s">
        <v>549</v>
      </c>
      <c r="R698" t="s">
        <v>564</v>
      </c>
      <c r="S698" t="s">
        <v>565</v>
      </c>
      <c r="T698" s="145">
        <v>5.7</v>
      </c>
      <c r="U698" t="s">
        <v>715</v>
      </c>
    </row>
    <row r="699" spans="1:23" x14ac:dyDescent="0.25">
      <c r="A699" t="s">
        <v>45</v>
      </c>
      <c r="B699" t="s">
        <v>649</v>
      </c>
      <c r="C699" t="s">
        <v>187</v>
      </c>
      <c r="D699" t="s">
        <v>538</v>
      </c>
      <c r="F699" t="s">
        <v>391</v>
      </c>
      <c r="G699" t="s">
        <v>799</v>
      </c>
      <c r="H699" t="s">
        <v>541</v>
      </c>
      <c r="I699" t="s">
        <v>800</v>
      </c>
      <c r="J699" t="s">
        <v>543</v>
      </c>
      <c r="K699">
        <v>31</v>
      </c>
      <c r="L699" t="s">
        <v>574</v>
      </c>
      <c r="M699" t="s">
        <v>805</v>
      </c>
      <c r="N699" t="s">
        <v>801</v>
      </c>
      <c r="O699" t="s">
        <v>802</v>
      </c>
      <c r="P699" t="s">
        <v>548</v>
      </c>
      <c r="Q699" t="s">
        <v>549</v>
      </c>
      <c r="R699" t="s">
        <v>566</v>
      </c>
      <c r="S699" t="s">
        <v>567</v>
      </c>
      <c r="T699" s="145">
        <v>3</v>
      </c>
      <c r="U699" t="s">
        <v>715</v>
      </c>
    </row>
    <row r="700" spans="1:23" x14ac:dyDescent="0.25">
      <c r="A700" t="s">
        <v>45</v>
      </c>
      <c r="B700" t="s">
        <v>649</v>
      </c>
      <c r="C700" t="s">
        <v>187</v>
      </c>
      <c r="D700" t="s">
        <v>538</v>
      </c>
      <c r="F700" t="s">
        <v>391</v>
      </c>
      <c r="G700" t="s">
        <v>799</v>
      </c>
      <c r="H700" t="s">
        <v>541</v>
      </c>
      <c r="I700" t="s">
        <v>800</v>
      </c>
      <c r="J700" t="s">
        <v>543</v>
      </c>
      <c r="K700">
        <v>31</v>
      </c>
      <c r="L700" t="s">
        <v>574</v>
      </c>
      <c r="M700" t="s">
        <v>805</v>
      </c>
      <c r="N700" t="s">
        <v>801</v>
      </c>
      <c r="O700" t="s">
        <v>802</v>
      </c>
      <c r="P700" t="s">
        <v>548</v>
      </c>
      <c r="Q700" t="s">
        <v>549</v>
      </c>
      <c r="R700" t="s">
        <v>568</v>
      </c>
      <c r="S700" t="s">
        <v>569</v>
      </c>
      <c r="T700" s="145">
        <v>2.5</v>
      </c>
      <c r="U700" t="s">
        <v>715</v>
      </c>
    </row>
    <row r="701" spans="1:23" x14ac:dyDescent="0.25">
      <c r="A701" t="s">
        <v>45</v>
      </c>
      <c r="B701" t="s">
        <v>649</v>
      </c>
      <c r="C701" t="s">
        <v>187</v>
      </c>
      <c r="D701" t="s">
        <v>538</v>
      </c>
      <c r="F701" t="s">
        <v>391</v>
      </c>
      <c r="G701" t="s">
        <v>799</v>
      </c>
      <c r="H701" t="s">
        <v>541</v>
      </c>
      <c r="I701" t="s">
        <v>800</v>
      </c>
      <c r="J701" t="s">
        <v>543</v>
      </c>
      <c r="K701">
        <v>31</v>
      </c>
      <c r="L701" t="s">
        <v>574</v>
      </c>
      <c r="M701" t="s">
        <v>805</v>
      </c>
      <c r="N701" t="s">
        <v>801</v>
      </c>
      <c r="O701" t="s">
        <v>802</v>
      </c>
      <c r="P701" t="s">
        <v>548</v>
      </c>
      <c r="Q701" t="s">
        <v>549</v>
      </c>
      <c r="R701" t="s">
        <v>570</v>
      </c>
      <c r="S701" t="s">
        <v>571</v>
      </c>
      <c r="U701" t="s">
        <v>715</v>
      </c>
    </row>
    <row r="702" spans="1:23" x14ac:dyDescent="0.25">
      <c r="A702" t="s">
        <v>45</v>
      </c>
      <c r="B702" t="s">
        <v>649</v>
      </c>
      <c r="C702" t="s">
        <v>187</v>
      </c>
      <c r="D702" t="s">
        <v>538</v>
      </c>
      <c r="F702" t="s">
        <v>391</v>
      </c>
      <c r="G702" t="s">
        <v>799</v>
      </c>
      <c r="H702" t="s">
        <v>541</v>
      </c>
      <c r="I702" t="s">
        <v>800</v>
      </c>
      <c r="J702" t="s">
        <v>543</v>
      </c>
      <c r="K702">
        <v>31</v>
      </c>
      <c r="L702" t="s">
        <v>574</v>
      </c>
      <c r="M702" t="s">
        <v>805</v>
      </c>
      <c r="N702" t="s">
        <v>801</v>
      </c>
      <c r="O702" t="s">
        <v>802</v>
      </c>
      <c r="P702" t="s">
        <v>548</v>
      </c>
      <c r="Q702" t="s">
        <v>549</v>
      </c>
      <c r="R702" t="s">
        <v>803</v>
      </c>
      <c r="S702" t="s">
        <v>804</v>
      </c>
      <c r="T702" s="145">
        <v>5.2</v>
      </c>
      <c r="U702" t="s">
        <v>715</v>
      </c>
    </row>
    <row r="703" spans="1:23" x14ac:dyDescent="0.25">
      <c r="A703" t="s">
        <v>45</v>
      </c>
      <c r="B703" t="s">
        <v>649</v>
      </c>
      <c r="C703" t="s">
        <v>187</v>
      </c>
      <c r="D703" t="s">
        <v>538</v>
      </c>
      <c r="F703" t="s">
        <v>391</v>
      </c>
      <c r="G703" t="s">
        <v>799</v>
      </c>
      <c r="H703" t="s">
        <v>541</v>
      </c>
      <c r="I703" t="s">
        <v>800</v>
      </c>
      <c r="J703" t="s">
        <v>543</v>
      </c>
      <c r="K703">
        <v>31</v>
      </c>
      <c r="L703" t="s">
        <v>576</v>
      </c>
      <c r="M703" t="s">
        <v>806</v>
      </c>
      <c r="N703" t="s">
        <v>801</v>
      </c>
      <c r="O703" t="s">
        <v>802</v>
      </c>
      <c r="P703" t="s">
        <v>548</v>
      </c>
      <c r="Q703" t="s">
        <v>549</v>
      </c>
      <c r="R703" t="s">
        <v>131</v>
      </c>
      <c r="S703" t="s">
        <v>550</v>
      </c>
      <c r="T703" s="145">
        <v>18.899999999999999</v>
      </c>
      <c r="U703" t="s">
        <v>715</v>
      </c>
    </row>
    <row r="704" spans="1:23" x14ac:dyDescent="0.25">
      <c r="A704" t="s">
        <v>45</v>
      </c>
      <c r="B704" t="s">
        <v>649</v>
      </c>
      <c r="C704" t="s">
        <v>187</v>
      </c>
      <c r="D704" t="s">
        <v>538</v>
      </c>
      <c r="F704" t="s">
        <v>391</v>
      </c>
      <c r="G704" t="s">
        <v>799</v>
      </c>
      <c r="H704" t="s">
        <v>541</v>
      </c>
      <c r="I704" t="s">
        <v>800</v>
      </c>
      <c r="J704" t="s">
        <v>543</v>
      </c>
      <c r="K704">
        <v>31</v>
      </c>
      <c r="L704" t="s">
        <v>576</v>
      </c>
      <c r="M704" t="s">
        <v>806</v>
      </c>
      <c r="N704" t="s">
        <v>801</v>
      </c>
      <c r="O704" t="s">
        <v>802</v>
      </c>
      <c r="P704" t="s">
        <v>548</v>
      </c>
      <c r="Q704" t="s">
        <v>549</v>
      </c>
      <c r="R704" t="s">
        <v>552</v>
      </c>
      <c r="S704" t="s">
        <v>553</v>
      </c>
      <c r="U704" t="s">
        <v>715</v>
      </c>
    </row>
    <row r="705" spans="1:23" x14ac:dyDescent="0.25">
      <c r="A705" t="s">
        <v>45</v>
      </c>
      <c r="B705" t="s">
        <v>649</v>
      </c>
      <c r="C705" t="s">
        <v>187</v>
      </c>
      <c r="D705" t="s">
        <v>538</v>
      </c>
      <c r="F705" t="s">
        <v>391</v>
      </c>
      <c r="G705" t="s">
        <v>799</v>
      </c>
      <c r="H705" t="s">
        <v>541</v>
      </c>
      <c r="I705" t="s">
        <v>800</v>
      </c>
      <c r="J705" t="s">
        <v>543</v>
      </c>
      <c r="K705">
        <v>31</v>
      </c>
      <c r="L705" t="s">
        <v>576</v>
      </c>
      <c r="M705" t="s">
        <v>806</v>
      </c>
      <c r="N705" t="s">
        <v>801</v>
      </c>
      <c r="O705" t="s">
        <v>802</v>
      </c>
      <c r="P705" t="s">
        <v>548</v>
      </c>
      <c r="Q705" t="s">
        <v>549</v>
      </c>
      <c r="R705" t="s">
        <v>554</v>
      </c>
      <c r="S705" t="s">
        <v>555</v>
      </c>
      <c r="U705" t="s">
        <v>715</v>
      </c>
    </row>
    <row r="706" spans="1:23" x14ac:dyDescent="0.25">
      <c r="A706" t="s">
        <v>45</v>
      </c>
      <c r="B706" t="s">
        <v>649</v>
      </c>
      <c r="C706" t="s">
        <v>187</v>
      </c>
      <c r="D706" t="s">
        <v>538</v>
      </c>
      <c r="F706" t="s">
        <v>391</v>
      </c>
      <c r="G706" t="s">
        <v>799</v>
      </c>
      <c r="H706" t="s">
        <v>541</v>
      </c>
      <c r="I706" t="s">
        <v>800</v>
      </c>
      <c r="J706" t="s">
        <v>543</v>
      </c>
      <c r="K706">
        <v>31</v>
      </c>
      <c r="L706" t="s">
        <v>576</v>
      </c>
      <c r="M706" t="s">
        <v>806</v>
      </c>
      <c r="N706" t="s">
        <v>801</v>
      </c>
      <c r="O706" t="s">
        <v>802</v>
      </c>
      <c r="P706" t="s">
        <v>548</v>
      </c>
      <c r="Q706" t="s">
        <v>549</v>
      </c>
      <c r="R706" t="s">
        <v>556</v>
      </c>
      <c r="S706" t="s">
        <v>557</v>
      </c>
      <c r="U706" t="s">
        <v>715</v>
      </c>
    </row>
    <row r="707" spans="1:23" x14ac:dyDescent="0.25">
      <c r="A707" t="s">
        <v>45</v>
      </c>
      <c r="B707" t="s">
        <v>649</v>
      </c>
      <c r="C707" t="s">
        <v>187</v>
      </c>
      <c r="D707" t="s">
        <v>538</v>
      </c>
      <c r="F707" t="s">
        <v>391</v>
      </c>
      <c r="G707" t="s">
        <v>799</v>
      </c>
      <c r="H707" t="s">
        <v>541</v>
      </c>
      <c r="I707" t="s">
        <v>800</v>
      </c>
      <c r="J707" t="s">
        <v>543</v>
      </c>
      <c r="K707">
        <v>31</v>
      </c>
      <c r="L707" t="s">
        <v>576</v>
      </c>
      <c r="M707" t="s">
        <v>806</v>
      </c>
      <c r="N707" t="s">
        <v>801</v>
      </c>
      <c r="O707" t="s">
        <v>802</v>
      </c>
      <c r="P707" t="s">
        <v>548</v>
      </c>
      <c r="Q707" t="s">
        <v>549</v>
      </c>
      <c r="R707" t="s">
        <v>558</v>
      </c>
      <c r="S707" t="s">
        <v>559</v>
      </c>
      <c r="U707" t="s">
        <v>715</v>
      </c>
    </row>
    <row r="708" spans="1:23" x14ac:dyDescent="0.25">
      <c r="A708" t="s">
        <v>45</v>
      </c>
      <c r="B708" t="s">
        <v>649</v>
      </c>
      <c r="C708" t="s">
        <v>187</v>
      </c>
      <c r="D708" t="s">
        <v>538</v>
      </c>
      <c r="F708" t="s">
        <v>391</v>
      </c>
      <c r="G708" t="s">
        <v>799</v>
      </c>
      <c r="H708" t="s">
        <v>541</v>
      </c>
      <c r="I708" t="s">
        <v>800</v>
      </c>
      <c r="J708" t="s">
        <v>543</v>
      </c>
      <c r="K708">
        <v>31</v>
      </c>
      <c r="L708" t="s">
        <v>576</v>
      </c>
      <c r="M708" t="s">
        <v>806</v>
      </c>
      <c r="N708" t="s">
        <v>801</v>
      </c>
      <c r="O708" t="s">
        <v>802</v>
      </c>
      <c r="P708" t="s">
        <v>548</v>
      </c>
      <c r="Q708" t="s">
        <v>549</v>
      </c>
      <c r="R708" t="s">
        <v>560</v>
      </c>
      <c r="S708" t="s">
        <v>561</v>
      </c>
      <c r="U708" t="s">
        <v>715</v>
      </c>
    </row>
    <row r="709" spans="1:23" x14ac:dyDescent="0.25">
      <c r="A709" t="s">
        <v>45</v>
      </c>
      <c r="B709" t="s">
        <v>649</v>
      </c>
      <c r="C709" t="s">
        <v>187</v>
      </c>
      <c r="D709" t="s">
        <v>538</v>
      </c>
      <c r="F709" t="s">
        <v>391</v>
      </c>
      <c r="G709" t="s">
        <v>799</v>
      </c>
      <c r="H709" t="s">
        <v>541</v>
      </c>
      <c r="I709" t="s">
        <v>800</v>
      </c>
      <c r="J709" t="s">
        <v>543</v>
      </c>
      <c r="K709">
        <v>31</v>
      </c>
      <c r="L709" t="s">
        <v>576</v>
      </c>
      <c r="M709" t="s">
        <v>806</v>
      </c>
      <c r="N709" t="s">
        <v>801</v>
      </c>
      <c r="O709" t="s">
        <v>802</v>
      </c>
      <c r="P709" t="s">
        <v>548</v>
      </c>
      <c r="Q709" t="s">
        <v>549</v>
      </c>
      <c r="R709" t="s">
        <v>562</v>
      </c>
      <c r="S709" t="s">
        <v>563</v>
      </c>
      <c r="U709" t="s">
        <v>715</v>
      </c>
    </row>
    <row r="710" spans="1:23" x14ac:dyDescent="0.25">
      <c r="A710" t="s">
        <v>45</v>
      </c>
      <c r="B710" t="s">
        <v>649</v>
      </c>
      <c r="C710" t="s">
        <v>187</v>
      </c>
      <c r="D710" t="s">
        <v>538</v>
      </c>
      <c r="F710" t="s">
        <v>391</v>
      </c>
      <c r="G710" t="s">
        <v>799</v>
      </c>
      <c r="H710" t="s">
        <v>541</v>
      </c>
      <c r="I710" t="s">
        <v>800</v>
      </c>
      <c r="J710" t="s">
        <v>543</v>
      </c>
      <c r="K710">
        <v>31</v>
      </c>
      <c r="L710" t="s">
        <v>576</v>
      </c>
      <c r="M710" t="s">
        <v>806</v>
      </c>
      <c r="N710" t="s">
        <v>801</v>
      </c>
      <c r="O710" t="s">
        <v>802</v>
      </c>
      <c r="P710" t="s">
        <v>548</v>
      </c>
      <c r="Q710" t="s">
        <v>549</v>
      </c>
      <c r="R710" t="s">
        <v>564</v>
      </c>
      <c r="S710" t="s">
        <v>565</v>
      </c>
      <c r="T710" s="145">
        <v>5.7</v>
      </c>
      <c r="U710" t="s">
        <v>715</v>
      </c>
    </row>
    <row r="711" spans="1:23" x14ac:dyDescent="0.25">
      <c r="A711" t="s">
        <v>45</v>
      </c>
      <c r="B711" t="s">
        <v>649</v>
      </c>
      <c r="C711" t="s">
        <v>187</v>
      </c>
      <c r="D711" t="s">
        <v>538</v>
      </c>
      <c r="F711" t="s">
        <v>391</v>
      </c>
      <c r="G711" t="s">
        <v>799</v>
      </c>
      <c r="H711" t="s">
        <v>541</v>
      </c>
      <c r="I711" t="s">
        <v>800</v>
      </c>
      <c r="J711" t="s">
        <v>543</v>
      </c>
      <c r="K711">
        <v>31</v>
      </c>
      <c r="L711" t="s">
        <v>576</v>
      </c>
      <c r="M711" t="s">
        <v>806</v>
      </c>
      <c r="N711" t="s">
        <v>801</v>
      </c>
      <c r="O711" t="s">
        <v>802</v>
      </c>
      <c r="P711" t="s">
        <v>548</v>
      </c>
      <c r="Q711" t="s">
        <v>549</v>
      </c>
      <c r="R711" t="s">
        <v>566</v>
      </c>
      <c r="S711" t="s">
        <v>567</v>
      </c>
      <c r="T711" s="145">
        <v>3</v>
      </c>
      <c r="U711" t="s">
        <v>715</v>
      </c>
    </row>
    <row r="712" spans="1:23" x14ac:dyDescent="0.25">
      <c r="A712" t="s">
        <v>45</v>
      </c>
      <c r="B712" t="s">
        <v>649</v>
      </c>
      <c r="C712" t="s">
        <v>187</v>
      </c>
      <c r="D712" t="s">
        <v>538</v>
      </c>
      <c r="F712" t="s">
        <v>391</v>
      </c>
      <c r="G712" t="s">
        <v>799</v>
      </c>
      <c r="H712" t="s">
        <v>541</v>
      </c>
      <c r="I712" t="s">
        <v>800</v>
      </c>
      <c r="J712" t="s">
        <v>543</v>
      </c>
      <c r="K712">
        <v>31</v>
      </c>
      <c r="L712" t="s">
        <v>576</v>
      </c>
      <c r="M712" t="s">
        <v>806</v>
      </c>
      <c r="N712" t="s">
        <v>801</v>
      </c>
      <c r="O712" t="s">
        <v>802</v>
      </c>
      <c r="P712" t="s">
        <v>548</v>
      </c>
      <c r="Q712" t="s">
        <v>549</v>
      </c>
      <c r="R712" t="s">
        <v>568</v>
      </c>
      <c r="S712" t="s">
        <v>569</v>
      </c>
      <c r="T712" s="145">
        <v>2.5</v>
      </c>
      <c r="U712" t="s">
        <v>715</v>
      </c>
    </row>
    <row r="713" spans="1:23" x14ac:dyDescent="0.25">
      <c r="A713" t="s">
        <v>45</v>
      </c>
      <c r="B713" t="s">
        <v>649</v>
      </c>
      <c r="C713" t="s">
        <v>187</v>
      </c>
      <c r="D713" t="s">
        <v>538</v>
      </c>
      <c r="F713" t="s">
        <v>391</v>
      </c>
      <c r="G713" t="s">
        <v>799</v>
      </c>
      <c r="H713" t="s">
        <v>541</v>
      </c>
      <c r="I713" t="s">
        <v>800</v>
      </c>
      <c r="J713" t="s">
        <v>543</v>
      </c>
      <c r="K713">
        <v>31</v>
      </c>
      <c r="L713" t="s">
        <v>576</v>
      </c>
      <c r="M713" t="s">
        <v>806</v>
      </c>
      <c r="N713" t="s">
        <v>801</v>
      </c>
      <c r="O713" t="s">
        <v>802</v>
      </c>
      <c r="P713" t="s">
        <v>548</v>
      </c>
      <c r="Q713" t="s">
        <v>549</v>
      </c>
      <c r="R713" t="s">
        <v>570</v>
      </c>
      <c r="S713" t="s">
        <v>571</v>
      </c>
      <c r="U713" t="s">
        <v>715</v>
      </c>
    </row>
    <row r="714" spans="1:23" x14ac:dyDescent="0.25">
      <c r="A714" t="s">
        <v>45</v>
      </c>
      <c r="B714" t="s">
        <v>649</v>
      </c>
      <c r="C714" t="s">
        <v>187</v>
      </c>
      <c r="D714" t="s">
        <v>538</v>
      </c>
      <c r="F714" t="s">
        <v>391</v>
      </c>
      <c r="G714" t="s">
        <v>799</v>
      </c>
      <c r="H714" t="s">
        <v>541</v>
      </c>
      <c r="I714" t="s">
        <v>800</v>
      </c>
      <c r="J714" t="s">
        <v>543</v>
      </c>
      <c r="K714">
        <v>31</v>
      </c>
      <c r="L714" t="s">
        <v>576</v>
      </c>
      <c r="M714" t="s">
        <v>806</v>
      </c>
      <c r="N714" t="s">
        <v>801</v>
      </c>
      <c r="O714" t="s">
        <v>802</v>
      </c>
      <c r="P714" t="s">
        <v>548</v>
      </c>
      <c r="Q714" t="s">
        <v>549</v>
      </c>
      <c r="R714" t="s">
        <v>803</v>
      </c>
      <c r="S714" t="s">
        <v>804</v>
      </c>
      <c r="T714" s="145">
        <v>5.2</v>
      </c>
      <c r="U714" t="s">
        <v>715</v>
      </c>
    </row>
    <row r="715" spans="1:23" s="49" customFormat="1" x14ac:dyDescent="0.25">
      <c r="A715" s="49" t="s">
        <v>1</v>
      </c>
      <c r="B715" s="49" t="s">
        <v>651</v>
      </c>
      <c r="C715" s="49" t="s">
        <v>187</v>
      </c>
      <c r="D715" s="49" t="s">
        <v>538</v>
      </c>
      <c r="F715" s="49" t="s">
        <v>391</v>
      </c>
      <c r="G715" s="49" t="s">
        <v>799</v>
      </c>
      <c r="H715" s="49" t="s">
        <v>541</v>
      </c>
      <c r="I715" s="49" t="s">
        <v>800</v>
      </c>
      <c r="J715" s="49" t="s">
        <v>543</v>
      </c>
      <c r="K715" s="49">
        <v>31</v>
      </c>
      <c r="L715" s="49" t="s">
        <v>544</v>
      </c>
      <c r="M715" s="49" t="s">
        <v>799</v>
      </c>
      <c r="N715" s="49" t="s">
        <v>801</v>
      </c>
      <c r="O715" s="49" t="s">
        <v>802</v>
      </c>
      <c r="P715" s="49" t="s">
        <v>548</v>
      </c>
      <c r="Q715" s="49" t="s">
        <v>549</v>
      </c>
      <c r="R715" s="49" t="s">
        <v>131</v>
      </c>
      <c r="S715" s="49" t="s">
        <v>550</v>
      </c>
      <c r="T715" s="146">
        <v>183</v>
      </c>
      <c r="U715" s="49" t="s">
        <v>715</v>
      </c>
      <c r="V715" s="49" t="s">
        <v>858</v>
      </c>
      <c r="W715" s="138">
        <f>('ILO unemployment 2007'!T716+'ILO unemployment 2007'!T717+'ILO unemployment 2007'!T718)*( 1 + ('ILO unemployment 2007'!T725+ 'ILO unemployment 2007'!T726)/('ILO unemployment 2007'!T715-'ILO unemployment 2007'!T725-'ILO unemployment 2007'!T726))</f>
        <v>42.864864864864863</v>
      </c>
    </row>
    <row r="716" spans="1:23" s="49" customFormat="1" x14ac:dyDescent="0.25">
      <c r="A716" s="49" t="s">
        <v>1</v>
      </c>
      <c r="B716" s="49" t="s">
        <v>651</v>
      </c>
      <c r="C716" s="49" t="s">
        <v>187</v>
      </c>
      <c r="D716" s="49" t="s">
        <v>538</v>
      </c>
      <c r="F716" s="49" t="s">
        <v>391</v>
      </c>
      <c r="G716" s="49" t="s">
        <v>799</v>
      </c>
      <c r="H716" s="49" t="s">
        <v>541</v>
      </c>
      <c r="I716" s="49" t="s">
        <v>800</v>
      </c>
      <c r="J716" s="49" t="s">
        <v>543</v>
      </c>
      <c r="K716" s="49">
        <v>31</v>
      </c>
      <c r="L716" s="49" t="s">
        <v>544</v>
      </c>
      <c r="M716" s="49" t="s">
        <v>799</v>
      </c>
      <c r="N716" s="49" t="s">
        <v>801</v>
      </c>
      <c r="O716" s="49" t="s">
        <v>802</v>
      </c>
      <c r="P716" s="49" t="s">
        <v>548</v>
      </c>
      <c r="Q716" s="49" t="s">
        <v>549</v>
      </c>
      <c r="R716" s="49" t="s">
        <v>552</v>
      </c>
      <c r="S716" s="49" t="s">
        <v>553</v>
      </c>
      <c r="T716" s="146">
        <v>4</v>
      </c>
      <c r="U716" s="49" t="s">
        <v>715</v>
      </c>
      <c r="V716" s="49" t="s">
        <v>859</v>
      </c>
      <c r="W716" s="138">
        <f>('ILO unemployment 2007'!T719+'ILO unemployment 2007'!T720+'ILO unemployment 2007'!T721+'ILO unemployment 2007'!T722+'ILO unemployment 2007'!T723+'ILO unemployment 2007'!T724)*( 1 + ('ILO unemployment 2007'!T725+ 'ILO unemployment 2007'!T726)/('ILO unemployment 2007'!T715-'ILO unemployment 2007'!T725-'ILO unemployment 2007'!T726))</f>
        <v>138.48648648648648</v>
      </c>
    </row>
    <row r="717" spans="1:23" s="49" customFormat="1" x14ac:dyDescent="0.25">
      <c r="A717" s="49" t="s">
        <v>1</v>
      </c>
      <c r="B717" s="49" t="s">
        <v>651</v>
      </c>
      <c r="C717" s="49" t="s">
        <v>187</v>
      </c>
      <c r="D717" s="49" t="s">
        <v>538</v>
      </c>
      <c r="F717" s="49" t="s">
        <v>391</v>
      </c>
      <c r="G717" s="49" t="s">
        <v>799</v>
      </c>
      <c r="H717" s="49" t="s">
        <v>541</v>
      </c>
      <c r="I717" s="49" t="s">
        <v>800</v>
      </c>
      <c r="J717" s="49" t="s">
        <v>543</v>
      </c>
      <c r="K717" s="49">
        <v>31</v>
      </c>
      <c r="L717" s="49" t="s">
        <v>544</v>
      </c>
      <c r="M717" s="49" t="s">
        <v>799</v>
      </c>
      <c r="N717" s="49" t="s">
        <v>801</v>
      </c>
      <c r="O717" s="49" t="s">
        <v>802</v>
      </c>
      <c r="P717" s="49" t="s">
        <v>548</v>
      </c>
      <c r="Q717" s="49" t="s">
        <v>549</v>
      </c>
      <c r="R717" s="49" t="s">
        <v>554</v>
      </c>
      <c r="S717" s="49" t="s">
        <v>555</v>
      </c>
      <c r="T717" s="146">
        <v>10</v>
      </c>
      <c r="U717" s="49" t="s">
        <v>715</v>
      </c>
      <c r="V717" s="49" t="s">
        <v>862</v>
      </c>
      <c r="W717" s="138">
        <f>'ILO unemployment 2007'!T716+'ILO unemployment 2007'!T717+'ILO unemployment 2007'!T718+ 'ILO unemployment 2007'!T719+'ILO unemployment 2007'!T720+'ILO unemployment 2007'!T721+'ILO unemployment 2007'!T722+'ILO unemployment 2007'!T723+'ILO unemployment 2007'!T724+'ILO unemployment 2007'!T725+'ILO unemployment 2007'!T726</f>
        <v>182</v>
      </c>
    </row>
    <row r="718" spans="1:23" s="49" customFormat="1" x14ac:dyDescent="0.25">
      <c r="A718" s="49" t="s">
        <v>1</v>
      </c>
      <c r="B718" s="49" t="s">
        <v>651</v>
      </c>
      <c r="C718" s="49" t="s">
        <v>187</v>
      </c>
      <c r="D718" s="49" t="s">
        <v>538</v>
      </c>
      <c r="F718" s="49" t="s">
        <v>391</v>
      </c>
      <c r="G718" s="49" t="s">
        <v>799</v>
      </c>
      <c r="H718" s="49" t="s">
        <v>541</v>
      </c>
      <c r="I718" s="49" t="s">
        <v>800</v>
      </c>
      <c r="J718" s="49" t="s">
        <v>543</v>
      </c>
      <c r="K718" s="49">
        <v>31</v>
      </c>
      <c r="L718" s="49" t="s">
        <v>544</v>
      </c>
      <c r="M718" s="49" t="s">
        <v>799</v>
      </c>
      <c r="N718" s="49" t="s">
        <v>801</v>
      </c>
      <c r="O718" s="49" t="s">
        <v>802</v>
      </c>
      <c r="P718" s="49" t="s">
        <v>548</v>
      </c>
      <c r="Q718" s="49" t="s">
        <v>549</v>
      </c>
      <c r="R718" s="49" t="s">
        <v>556</v>
      </c>
      <c r="S718" s="49" t="s">
        <v>557</v>
      </c>
      <c r="T718" s="146">
        <v>12</v>
      </c>
      <c r="U718" s="49" t="s">
        <v>715</v>
      </c>
      <c r="W718" s="138"/>
    </row>
    <row r="719" spans="1:23" s="49" customFormat="1" x14ac:dyDescent="0.25">
      <c r="A719" s="49" t="s">
        <v>1</v>
      </c>
      <c r="B719" s="49" t="s">
        <v>651</v>
      </c>
      <c r="C719" s="49" t="s">
        <v>187</v>
      </c>
      <c r="D719" s="49" t="s">
        <v>538</v>
      </c>
      <c r="F719" s="49" t="s">
        <v>391</v>
      </c>
      <c r="G719" s="49" t="s">
        <v>799</v>
      </c>
      <c r="H719" s="49" t="s">
        <v>541</v>
      </c>
      <c r="I719" s="49" t="s">
        <v>800</v>
      </c>
      <c r="J719" s="49" t="s">
        <v>543</v>
      </c>
      <c r="K719" s="49">
        <v>31</v>
      </c>
      <c r="L719" s="49" t="s">
        <v>544</v>
      </c>
      <c r="M719" s="49" t="s">
        <v>799</v>
      </c>
      <c r="N719" s="49" t="s">
        <v>801</v>
      </c>
      <c r="O719" s="49" t="s">
        <v>802</v>
      </c>
      <c r="P719" s="49" t="s">
        <v>548</v>
      </c>
      <c r="Q719" s="49" t="s">
        <v>549</v>
      </c>
      <c r="R719" s="49" t="s">
        <v>558</v>
      </c>
      <c r="S719" s="49" t="s">
        <v>559</v>
      </c>
      <c r="T719" s="146">
        <v>9</v>
      </c>
      <c r="U719" s="49" t="s">
        <v>715</v>
      </c>
      <c r="W719" s="138"/>
    </row>
    <row r="720" spans="1:23" s="49" customFormat="1" x14ac:dyDescent="0.25">
      <c r="A720" s="49" t="s">
        <v>1</v>
      </c>
      <c r="B720" s="49" t="s">
        <v>651</v>
      </c>
      <c r="C720" s="49" t="s">
        <v>187</v>
      </c>
      <c r="D720" s="49" t="s">
        <v>538</v>
      </c>
      <c r="F720" s="49" t="s">
        <v>391</v>
      </c>
      <c r="G720" s="49" t="s">
        <v>799</v>
      </c>
      <c r="H720" s="49" t="s">
        <v>541</v>
      </c>
      <c r="I720" s="49" t="s">
        <v>800</v>
      </c>
      <c r="J720" s="49" t="s">
        <v>543</v>
      </c>
      <c r="K720" s="49">
        <v>31</v>
      </c>
      <c r="L720" s="49" t="s">
        <v>544</v>
      </c>
      <c r="M720" s="49" t="s">
        <v>799</v>
      </c>
      <c r="N720" s="49" t="s">
        <v>801</v>
      </c>
      <c r="O720" s="49" t="s">
        <v>802</v>
      </c>
      <c r="P720" s="49" t="s">
        <v>548</v>
      </c>
      <c r="Q720" s="49" t="s">
        <v>549</v>
      </c>
      <c r="R720" s="49" t="s">
        <v>560</v>
      </c>
      <c r="S720" s="49" t="s">
        <v>561</v>
      </c>
      <c r="T720" s="146">
        <v>20</v>
      </c>
      <c r="U720" s="49" t="s">
        <v>715</v>
      </c>
      <c r="W720" s="138"/>
    </row>
    <row r="721" spans="1:23" s="49" customFormat="1" x14ac:dyDescent="0.25">
      <c r="A721" s="49" t="s">
        <v>1</v>
      </c>
      <c r="B721" s="49" t="s">
        <v>651</v>
      </c>
      <c r="C721" s="49" t="s">
        <v>187</v>
      </c>
      <c r="D721" s="49" t="s">
        <v>538</v>
      </c>
      <c r="F721" s="49" t="s">
        <v>391</v>
      </c>
      <c r="G721" s="49" t="s">
        <v>799</v>
      </c>
      <c r="H721" s="49" t="s">
        <v>541</v>
      </c>
      <c r="I721" s="49" t="s">
        <v>800</v>
      </c>
      <c r="J721" s="49" t="s">
        <v>543</v>
      </c>
      <c r="K721" s="49">
        <v>31</v>
      </c>
      <c r="L721" s="49" t="s">
        <v>544</v>
      </c>
      <c r="M721" s="49" t="s">
        <v>799</v>
      </c>
      <c r="N721" s="49" t="s">
        <v>801</v>
      </c>
      <c r="O721" s="49" t="s">
        <v>802</v>
      </c>
      <c r="P721" s="49" t="s">
        <v>548</v>
      </c>
      <c r="Q721" s="49" t="s">
        <v>549</v>
      </c>
      <c r="R721" s="49" t="s">
        <v>562</v>
      </c>
      <c r="S721" s="49" t="s">
        <v>563</v>
      </c>
      <c r="T721" s="146">
        <v>6</v>
      </c>
      <c r="U721" s="49" t="s">
        <v>715</v>
      </c>
      <c r="W721" s="138"/>
    </row>
    <row r="722" spans="1:23" s="49" customFormat="1" x14ac:dyDescent="0.25">
      <c r="A722" s="49" t="s">
        <v>1</v>
      </c>
      <c r="B722" s="49" t="s">
        <v>651</v>
      </c>
      <c r="C722" s="49" t="s">
        <v>187</v>
      </c>
      <c r="D722" s="49" t="s">
        <v>538</v>
      </c>
      <c r="F722" s="49" t="s">
        <v>391</v>
      </c>
      <c r="G722" s="49" t="s">
        <v>799</v>
      </c>
      <c r="H722" s="49" t="s">
        <v>541</v>
      </c>
      <c r="I722" s="49" t="s">
        <v>800</v>
      </c>
      <c r="J722" s="49" t="s">
        <v>543</v>
      </c>
      <c r="K722" s="49">
        <v>31</v>
      </c>
      <c r="L722" s="49" t="s">
        <v>544</v>
      </c>
      <c r="M722" s="49" t="s">
        <v>799</v>
      </c>
      <c r="N722" s="49" t="s">
        <v>801</v>
      </c>
      <c r="O722" s="49" t="s">
        <v>802</v>
      </c>
      <c r="P722" s="49" t="s">
        <v>548</v>
      </c>
      <c r="Q722" s="49" t="s">
        <v>549</v>
      </c>
      <c r="R722" s="49" t="s">
        <v>564</v>
      </c>
      <c r="S722" s="49" t="s">
        <v>565</v>
      </c>
      <c r="T722" s="146">
        <v>18</v>
      </c>
      <c r="U722" s="49" t="s">
        <v>715</v>
      </c>
      <c r="W722" s="138"/>
    </row>
    <row r="723" spans="1:23" s="49" customFormat="1" x14ac:dyDescent="0.25">
      <c r="A723" s="49" t="s">
        <v>1</v>
      </c>
      <c r="B723" s="49" t="s">
        <v>651</v>
      </c>
      <c r="C723" s="49" t="s">
        <v>187</v>
      </c>
      <c r="D723" s="49" t="s">
        <v>538</v>
      </c>
      <c r="F723" s="49" t="s">
        <v>391</v>
      </c>
      <c r="G723" s="49" t="s">
        <v>799</v>
      </c>
      <c r="H723" s="49" t="s">
        <v>541</v>
      </c>
      <c r="I723" s="49" t="s">
        <v>800</v>
      </c>
      <c r="J723" s="49" t="s">
        <v>543</v>
      </c>
      <c r="K723" s="49">
        <v>31</v>
      </c>
      <c r="L723" s="49" t="s">
        <v>544</v>
      </c>
      <c r="M723" s="49" t="s">
        <v>799</v>
      </c>
      <c r="N723" s="49" t="s">
        <v>801</v>
      </c>
      <c r="O723" s="49" t="s">
        <v>802</v>
      </c>
      <c r="P723" s="49" t="s">
        <v>548</v>
      </c>
      <c r="Q723" s="49" t="s">
        <v>549</v>
      </c>
      <c r="R723" s="49" t="s">
        <v>566</v>
      </c>
      <c r="S723" s="49" t="s">
        <v>567</v>
      </c>
      <c r="T723" s="146">
        <v>10</v>
      </c>
      <c r="U723" s="49" t="s">
        <v>715</v>
      </c>
      <c r="W723" s="138"/>
    </row>
    <row r="724" spans="1:23" s="49" customFormat="1" x14ac:dyDescent="0.25">
      <c r="A724" s="49" t="s">
        <v>1</v>
      </c>
      <c r="B724" s="49" t="s">
        <v>651</v>
      </c>
      <c r="C724" s="49" t="s">
        <v>187</v>
      </c>
      <c r="D724" s="49" t="s">
        <v>538</v>
      </c>
      <c r="F724" s="49" t="s">
        <v>391</v>
      </c>
      <c r="G724" s="49" t="s">
        <v>799</v>
      </c>
      <c r="H724" s="49" t="s">
        <v>541</v>
      </c>
      <c r="I724" s="49" t="s">
        <v>800</v>
      </c>
      <c r="J724" s="49" t="s">
        <v>543</v>
      </c>
      <c r="K724" s="49">
        <v>31</v>
      </c>
      <c r="L724" s="49" t="s">
        <v>544</v>
      </c>
      <c r="M724" s="49" t="s">
        <v>799</v>
      </c>
      <c r="N724" s="49" t="s">
        <v>801</v>
      </c>
      <c r="O724" s="49" t="s">
        <v>802</v>
      </c>
      <c r="P724" s="49" t="s">
        <v>548</v>
      </c>
      <c r="Q724" s="49" t="s">
        <v>549</v>
      </c>
      <c r="R724" s="49" t="s">
        <v>568</v>
      </c>
      <c r="S724" s="49" t="s">
        <v>569</v>
      </c>
      <c r="T724" s="146">
        <v>21</v>
      </c>
      <c r="U724" s="49" t="s">
        <v>715</v>
      </c>
      <c r="W724" s="138"/>
    </row>
    <row r="725" spans="1:23" s="49" customFormat="1" x14ac:dyDescent="0.25">
      <c r="A725" s="49" t="s">
        <v>1</v>
      </c>
      <c r="B725" s="49" t="s">
        <v>651</v>
      </c>
      <c r="C725" s="49" t="s">
        <v>187</v>
      </c>
      <c r="D725" s="49" t="s">
        <v>538</v>
      </c>
      <c r="F725" s="49" t="s">
        <v>391</v>
      </c>
      <c r="G725" s="49" t="s">
        <v>799</v>
      </c>
      <c r="H725" s="49" t="s">
        <v>541</v>
      </c>
      <c r="I725" s="49" t="s">
        <v>800</v>
      </c>
      <c r="J725" s="49" t="s">
        <v>543</v>
      </c>
      <c r="K725" s="49">
        <v>31</v>
      </c>
      <c r="L725" s="49" t="s">
        <v>544</v>
      </c>
      <c r="M725" s="49" t="s">
        <v>799</v>
      </c>
      <c r="N725" s="49" t="s">
        <v>801</v>
      </c>
      <c r="O725" s="49" t="s">
        <v>802</v>
      </c>
      <c r="P725" s="49" t="s">
        <v>548</v>
      </c>
      <c r="Q725" s="49" t="s">
        <v>549</v>
      </c>
      <c r="R725" s="49" t="s">
        <v>572</v>
      </c>
      <c r="S725" s="49" t="s">
        <v>573</v>
      </c>
      <c r="T725" s="146">
        <v>4</v>
      </c>
      <c r="U725" s="49" t="s">
        <v>715</v>
      </c>
      <c r="W725" s="138"/>
    </row>
    <row r="726" spans="1:23" s="49" customFormat="1" x14ac:dyDescent="0.25">
      <c r="A726" s="49" t="s">
        <v>1</v>
      </c>
      <c r="B726" s="49" t="s">
        <v>651</v>
      </c>
      <c r="C726" s="49" t="s">
        <v>187</v>
      </c>
      <c r="D726" s="49" t="s">
        <v>538</v>
      </c>
      <c r="F726" s="49" t="s">
        <v>391</v>
      </c>
      <c r="G726" s="49" t="s">
        <v>799</v>
      </c>
      <c r="H726" s="49" t="s">
        <v>541</v>
      </c>
      <c r="I726" s="49" t="s">
        <v>800</v>
      </c>
      <c r="J726" s="49" t="s">
        <v>543</v>
      </c>
      <c r="K726" s="49">
        <v>31</v>
      </c>
      <c r="L726" s="49" t="s">
        <v>544</v>
      </c>
      <c r="M726" s="49" t="s">
        <v>799</v>
      </c>
      <c r="N726" s="49" t="s">
        <v>801</v>
      </c>
      <c r="O726" s="49" t="s">
        <v>802</v>
      </c>
      <c r="P726" s="49" t="s">
        <v>548</v>
      </c>
      <c r="Q726" s="49" t="s">
        <v>549</v>
      </c>
      <c r="R726" s="49" t="s">
        <v>803</v>
      </c>
      <c r="S726" s="49" t="s">
        <v>804</v>
      </c>
      <c r="T726" s="146">
        <v>68</v>
      </c>
      <c r="U726" s="49" t="s">
        <v>715</v>
      </c>
      <c r="W726" s="138"/>
    </row>
    <row r="727" spans="1:23" x14ac:dyDescent="0.25">
      <c r="A727" t="s">
        <v>1</v>
      </c>
      <c r="B727" t="s">
        <v>651</v>
      </c>
      <c r="C727" t="s">
        <v>187</v>
      </c>
      <c r="D727" t="s">
        <v>538</v>
      </c>
      <c r="F727" t="s">
        <v>391</v>
      </c>
      <c r="G727" t="s">
        <v>799</v>
      </c>
      <c r="H727" t="s">
        <v>541</v>
      </c>
      <c r="I727" t="s">
        <v>800</v>
      </c>
      <c r="J727" t="s">
        <v>543</v>
      </c>
      <c r="K727">
        <v>31</v>
      </c>
      <c r="L727" t="s">
        <v>574</v>
      </c>
      <c r="M727" t="s">
        <v>805</v>
      </c>
      <c r="N727" t="s">
        <v>801</v>
      </c>
      <c r="O727" t="s">
        <v>802</v>
      </c>
      <c r="P727" t="s">
        <v>548</v>
      </c>
      <c r="Q727" t="s">
        <v>549</v>
      </c>
      <c r="R727" t="s">
        <v>131</v>
      </c>
      <c r="S727" t="s">
        <v>550</v>
      </c>
      <c r="T727" s="145">
        <v>90</v>
      </c>
      <c r="U727" t="s">
        <v>715</v>
      </c>
    </row>
    <row r="728" spans="1:23" x14ac:dyDescent="0.25">
      <c r="A728" t="s">
        <v>1</v>
      </c>
      <c r="B728" t="s">
        <v>651</v>
      </c>
      <c r="C728" t="s">
        <v>187</v>
      </c>
      <c r="D728" t="s">
        <v>538</v>
      </c>
      <c r="F728" t="s">
        <v>391</v>
      </c>
      <c r="G728" t="s">
        <v>799</v>
      </c>
      <c r="H728" t="s">
        <v>541</v>
      </c>
      <c r="I728" t="s">
        <v>800</v>
      </c>
      <c r="J728" t="s">
        <v>543</v>
      </c>
      <c r="K728">
        <v>31</v>
      </c>
      <c r="L728" t="s">
        <v>574</v>
      </c>
      <c r="M728" t="s">
        <v>805</v>
      </c>
      <c r="N728" t="s">
        <v>801</v>
      </c>
      <c r="O728" t="s">
        <v>802</v>
      </c>
      <c r="P728" t="s">
        <v>548</v>
      </c>
      <c r="Q728" t="s">
        <v>549</v>
      </c>
      <c r="R728" t="s">
        <v>552</v>
      </c>
      <c r="S728" t="s">
        <v>553</v>
      </c>
      <c r="T728" s="145">
        <v>3</v>
      </c>
      <c r="U728" t="s">
        <v>715</v>
      </c>
    </row>
    <row r="729" spans="1:23" x14ac:dyDescent="0.25">
      <c r="A729" t="s">
        <v>1</v>
      </c>
      <c r="B729" t="s">
        <v>651</v>
      </c>
      <c r="C729" t="s">
        <v>187</v>
      </c>
      <c r="D729" t="s">
        <v>538</v>
      </c>
      <c r="F729" t="s">
        <v>391</v>
      </c>
      <c r="G729" t="s">
        <v>799</v>
      </c>
      <c r="H729" t="s">
        <v>541</v>
      </c>
      <c r="I729" t="s">
        <v>800</v>
      </c>
      <c r="J729" t="s">
        <v>543</v>
      </c>
      <c r="K729">
        <v>31</v>
      </c>
      <c r="L729" t="s">
        <v>574</v>
      </c>
      <c r="M729" t="s">
        <v>805</v>
      </c>
      <c r="N729" t="s">
        <v>801</v>
      </c>
      <c r="O729" t="s">
        <v>802</v>
      </c>
      <c r="P729" t="s">
        <v>548</v>
      </c>
      <c r="Q729" t="s">
        <v>549</v>
      </c>
      <c r="R729" t="s">
        <v>554</v>
      </c>
      <c r="S729" t="s">
        <v>555</v>
      </c>
      <c r="T729" s="145">
        <v>5</v>
      </c>
      <c r="U729" t="s">
        <v>715</v>
      </c>
    </row>
    <row r="730" spans="1:23" x14ac:dyDescent="0.25">
      <c r="A730" t="s">
        <v>1</v>
      </c>
      <c r="B730" t="s">
        <v>651</v>
      </c>
      <c r="C730" t="s">
        <v>187</v>
      </c>
      <c r="D730" t="s">
        <v>538</v>
      </c>
      <c r="F730" t="s">
        <v>391</v>
      </c>
      <c r="G730" t="s">
        <v>799</v>
      </c>
      <c r="H730" t="s">
        <v>541</v>
      </c>
      <c r="I730" t="s">
        <v>800</v>
      </c>
      <c r="J730" t="s">
        <v>543</v>
      </c>
      <c r="K730">
        <v>31</v>
      </c>
      <c r="L730" t="s">
        <v>574</v>
      </c>
      <c r="M730" t="s">
        <v>805</v>
      </c>
      <c r="N730" t="s">
        <v>801</v>
      </c>
      <c r="O730" t="s">
        <v>802</v>
      </c>
      <c r="P730" t="s">
        <v>548</v>
      </c>
      <c r="Q730" t="s">
        <v>549</v>
      </c>
      <c r="R730" t="s">
        <v>556</v>
      </c>
      <c r="S730" t="s">
        <v>557</v>
      </c>
      <c r="T730" s="145">
        <v>5</v>
      </c>
      <c r="U730" t="s">
        <v>715</v>
      </c>
    </row>
    <row r="731" spans="1:23" x14ac:dyDescent="0.25">
      <c r="A731" t="s">
        <v>1</v>
      </c>
      <c r="B731" t="s">
        <v>651</v>
      </c>
      <c r="C731" t="s">
        <v>187</v>
      </c>
      <c r="D731" t="s">
        <v>538</v>
      </c>
      <c r="F731" t="s">
        <v>391</v>
      </c>
      <c r="G731" t="s">
        <v>799</v>
      </c>
      <c r="H731" t="s">
        <v>541</v>
      </c>
      <c r="I731" t="s">
        <v>800</v>
      </c>
      <c r="J731" t="s">
        <v>543</v>
      </c>
      <c r="K731">
        <v>31</v>
      </c>
      <c r="L731" t="s">
        <v>574</v>
      </c>
      <c r="M731" t="s">
        <v>805</v>
      </c>
      <c r="N731" t="s">
        <v>801</v>
      </c>
      <c r="O731" t="s">
        <v>802</v>
      </c>
      <c r="P731" t="s">
        <v>548</v>
      </c>
      <c r="Q731" t="s">
        <v>549</v>
      </c>
      <c r="R731" t="s">
        <v>558</v>
      </c>
      <c r="S731" t="s">
        <v>559</v>
      </c>
      <c r="T731" s="145">
        <v>2</v>
      </c>
      <c r="U731" t="s">
        <v>715</v>
      </c>
    </row>
    <row r="732" spans="1:23" x14ac:dyDescent="0.25">
      <c r="A732" t="s">
        <v>1</v>
      </c>
      <c r="B732" t="s">
        <v>651</v>
      </c>
      <c r="C732" t="s">
        <v>187</v>
      </c>
      <c r="D732" t="s">
        <v>538</v>
      </c>
      <c r="F732" t="s">
        <v>391</v>
      </c>
      <c r="G732" t="s">
        <v>799</v>
      </c>
      <c r="H732" t="s">
        <v>541</v>
      </c>
      <c r="I732" t="s">
        <v>800</v>
      </c>
      <c r="J732" t="s">
        <v>543</v>
      </c>
      <c r="K732">
        <v>31</v>
      </c>
      <c r="L732" t="s">
        <v>574</v>
      </c>
      <c r="M732" t="s">
        <v>805</v>
      </c>
      <c r="N732" t="s">
        <v>801</v>
      </c>
      <c r="O732" t="s">
        <v>802</v>
      </c>
      <c r="P732" t="s">
        <v>548</v>
      </c>
      <c r="Q732" t="s">
        <v>549</v>
      </c>
      <c r="R732" t="s">
        <v>560</v>
      </c>
      <c r="S732" t="s">
        <v>561</v>
      </c>
      <c r="T732" s="145">
        <v>4</v>
      </c>
      <c r="U732" t="s">
        <v>715</v>
      </c>
    </row>
    <row r="733" spans="1:23" x14ac:dyDescent="0.25">
      <c r="A733" t="s">
        <v>1</v>
      </c>
      <c r="B733" t="s">
        <v>651</v>
      </c>
      <c r="C733" t="s">
        <v>187</v>
      </c>
      <c r="D733" t="s">
        <v>538</v>
      </c>
      <c r="F733" t="s">
        <v>391</v>
      </c>
      <c r="G733" t="s">
        <v>799</v>
      </c>
      <c r="H733" t="s">
        <v>541</v>
      </c>
      <c r="I733" t="s">
        <v>800</v>
      </c>
      <c r="J733" t="s">
        <v>543</v>
      </c>
      <c r="K733">
        <v>31</v>
      </c>
      <c r="L733" t="s">
        <v>574</v>
      </c>
      <c r="M733" t="s">
        <v>805</v>
      </c>
      <c r="N733" t="s">
        <v>801</v>
      </c>
      <c r="O733" t="s">
        <v>802</v>
      </c>
      <c r="P733" t="s">
        <v>548</v>
      </c>
      <c r="Q733" t="s">
        <v>549</v>
      </c>
      <c r="R733" t="s">
        <v>562</v>
      </c>
      <c r="S733" t="s">
        <v>563</v>
      </c>
      <c r="T733" s="145">
        <v>3</v>
      </c>
      <c r="U733" t="s">
        <v>715</v>
      </c>
    </row>
    <row r="734" spans="1:23" x14ac:dyDescent="0.25">
      <c r="A734" t="s">
        <v>1</v>
      </c>
      <c r="B734" t="s">
        <v>651</v>
      </c>
      <c r="C734" t="s">
        <v>187</v>
      </c>
      <c r="D734" t="s">
        <v>538</v>
      </c>
      <c r="F734" t="s">
        <v>391</v>
      </c>
      <c r="G734" t="s">
        <v>799</v>
      </c>
      <c r="H734" t="s">
        <v>541</v>
      </c>
      <c r="I734" t="s">
        <v>800</v>
      </c>
      <c r="J734" t="s">
        <v>543</v>
      </c>
      <c r="K734">
        <v>31</v>
      </c>
      <c r="L734" t="s">
        <v>574</v>
      </c>
      <c r="M734" t="s">
        <v>805</v>
      </c>
      <c r="N734" t="s">
        <v>801</v>
      </c>
      <c r="O734" t="s">
        <v>802</v>
      </c>
      <c r="P734" t="s">
        <v>548</v>
      </c>
      <c r="Q734" t="s">
        <v>549</v>
      </c>
      <c r="R734" t="s">
        <v>564</v>
      </c>
      <c r="S734" t="s">
        <v>565</v>
      </c>
      <c r="T734" s="145">
        <v>16</v>
      </c>
      <c r="U734" t="s">
        <v>715</v>
      </c>
    </row>
    <row r="735" spans="1:23" x14ac:dyDescent="0.25">
      <c r="A735" t="s">
        <v>1</v>
      </c>
      <c r="B735" t="s">
        <v>651</v>
      </c>
      <c r="C735" t="s">
        <v>187</v>
      </c>
      <c r="D735" t="s">
        <v>538</v>
      </c>
      <c r="F735" t="s">
        <v>391</v>
      </c>
      <c r="G735" t="s">
        <v>799</v>
      </c>
      <c r="H735" t="s">
        <v>541</v>
      </c>
      <c r="I735" t="s">
        <v>800</v>
      </c>
      <c r="J735" t="s">
        <v>543</v>
      </c>
      <c r="K735">
        <v>31</v>
      </c>
      <c r="L735" t="s">
        <v>574</v>
      </c>
      <c r="M735" t="s">
        <v>805</v>
      </c>
      <c r="N735" t="s">
        <v>801</v>
      </c>
      <c r="O735" t="s">
        <v>802</v>
      </c>
      <c r="P735" t="s">
        <v>548</v>
      </c>
      <c r="Q735" t="s">
        <v>549</v>
      </c>
      <c r="R735" t="s">
        <v>566</v>
      </c>
      <c r="S735" t="s">
        <v>567</v>
      </c>
      <c r="T735" s="145">
        <v>8</v>
      </c>
      <c r="U735" t="s">
        <v>715</v>
      </c>
    </row>
    <row r="736" spans="1:23" x14ac:dyDescent="0.25">
      <c r="A736" t="s">
        <v>1</v>
      </c>
      <c r="B736" t="s">
        <v>651</v>
      </c>
      <c r="C736" t="s">
        <v>187</v>
      </c>
      <c r="D736" t="s">
        <v>538</v>
      </c>
      <c r="F736" t="s">
        <v>391</v>
      </c>
      <c r="G736" t="s">
        <v>799</v>
      </c>
      <c r="H736" t="s">
        <v>541</v>
      </c>
      <c r="I736" t="s">
        <v>800</v>
      </c>
      <c r="J736" t="s">
        <v>543</v>
      </c>
      <c r="K736">
        <v>31</v>
      </c>
      <c r="L736" t="s">
        <v>574</v>
      </c>
      <c r="M736" t="s">
        <v>805</v>
      </c>
      <c r="N736" t="s">
        <v>801</v>
      </c>
      <c r="O736" t="s">
        <v>802</v>
      </c>
      <c r="P736" t="s">
        <v>548</v>
      </c>
      <c r="Q736" t="s">
        <v>549</v>
      </c>
      <c r="R736" t="s">
        <v>568</v>
      </c>
      <c r="S736" t="s">
        <v>569</v>
      </c>
      <c r="T736" s="145">
        <v>10</v>
      </c>
      <c r="U736" t="s">
        <v>715</v>
      </c>
    </row>
    <row r="737" spans="1:23" x14ac:dyDescent="0.25">
      <c r="A737" t="s">
        <v>1</v>
      </c>
      <c r="B737" t="s">
        <v>651</v>
      </c>
      <c r="C737" t="s">
        <v>187</v>
      </c>
      <c r="D737" t="s">
        <v>538</v>
      </c>
      <c r="F737" t="s">
        <v>391</v>
      </c>
      <c r="G737" t="s">
        <v>799</v>
      </c>
      <c r="H737" t="s">
        <v>541</v>
      </c>
      <c r="I737" t="s">
        <v>800</v>
      </c>
      <c r="J737" t="s">
        <v>543</v>
      </c>
      <c r="K737">
        <v>31</v>
      </c>
      <c r="L737" t="s">
        <v>574</v>
      </c>
      <c r="M737" t="s">
        <v>805</v>
      </c>
      <c r="N737" t="s">
        <v>801</v>
      </c>
      <c r="O737" t="s">
        <v>802</v>
      </c>
      <c r="P737" t="s">
        <v>548</v>
      </c>
      <c r="Q737" t="s">
        <v>549</v>
      </c>
      <c r="R737" t="s">
        <v>572</v>
      </c>
      <c r="S737" t="s">
        <v>573</v>
      </c>
      <c r="T737" s="145">
        <v>3</v>
      </c>
      <c r="U737" t="s">
        <v>715</v>
      </c>
    </row>
    <row r="738" spans="1:23" x14ac:dyDescent="0.25">
      <c r="A738" t="s">
        <v>1</v>
      </c>
      <c r="B738" t="s">
        <v>651</v>
      </c>
      <c r="C738" t="s">
        <v>187</v>
      </c>
      <c r="D738" t="s">
        <v>538</v>
      </c>
      <c r="F738" t="s">
        <v>391</v>
      </c>
      <c r="G738" t="s">
        <v>799</v>
      </c>
      <c r="H738" t="s">
        <v>541</v>
      </c>
      <c r="I738" t="s">
        <v>800</v>
      </c>
      <c r="J738" t="s">
        <v>543</v>
      </c>
      <c r="K738">
        <v>31</v>
      </c>
      <c r="L738" t="s">
        <v>574</v>
      </c>
      <c r="M738" t="s">
        <v>805</v>
      </c>
      <c r="N738" t="s">
        <v>801</v>
      </c>
      <c r="O738" t="s">
        <v>802</v>
      </c>
      <c r="P738" t="s">
        <v>548</v>
      </c>
      <c r="Q738" t="s">
        <v>549</v>
      </c>
      <c r="R738" t="s">
        <v>803</v>
      </c>
      <c r="S738" t="s">
        <v>804</v>
      </c>
      <c r="T738" s="145">
        <v>30</v>
      </c>
      <c r="U738" t="s">
        <v>715</v>
      </c>
    </row>
    <row r="739" spans="1:23" x14ac:dyDescent="0.25">
      <c r="A739" t="s">
        <v>1</v>
      </c>
      <c r="B739" t="s">
        <v>651</v>
      </c>
      <c r="C739" t="s">
        <v>187</v>
      </c>
      <c r="D739" t="s">
        <v>538</v>
      </c>
      <c r="F739" t="s">
        <v>391</v>
      </c>
      <c r="G739" t="s">
        <v>799</v>
      </c>
      <c r="H739" t="s">
        <v>541</v>
      </c>
      <c r="I739" t="s">
        <v>800</v>
      </c>
      <c r="J739" t="s">
        <v>543</v>
      </c>
      <c r="K739">
        <v>31</v>
      </c>
      <c r="L739" t="s">
        <v>576</v>
      </c>
      <c r="M739" t="s">
        <v>806</v>
      </c>
      <c r="N739" t="s">
        <v>801</v>
      </c>
      <c r="O739" t="s">
        <v>802</v>
      </c>
      <c r="P739" t="s">
        <v>548</v>
      </c>
      <c r="Q739" t="s">
        <v>549</v>
      </c>
      <c r="R739" t="s">
        <v>131</v>
      </c>
      <c r="S739" t="s">
        <v>550</v>
      </c>
      <c r="T739" s="145">
        <v>93</v>
      </c>
      <c r="U739" t="s">
        <v>715</v>
      </c>
    </row>
    <row r="740" spans="1:23" x14ac:dyDescent="0.25">
      <c r="A740" t="s">
        <v>1</v>
      </c>
      <c r="B740" t="s">
        <v>651</v>
      </c>
      <c r="C740" t="s">
        <v>187</v>
      </c>
      <c r="D740" t="s">
        <v>538</v>
      </c>
      <c r="F740" t="s">
        <v>391</v>
      </c>
      <c r="G740" t="s">
        <v>799</v>
      </c>
      <c r="H740" t="s">
        <v>541</v>
      </c>
      <c r="I740" t="s">
        <v>800</v>
      </c>
      <c r="J740" t="s">
        <v>543</v>
      </c>
      <c r="K740">
        <v>31</v>
      </c>
      <c r="L740" t="s">
        <v>576</v>
      </c>
      <c r="M740" t="s">
        <v>806</v>
      </c>
      <c r="N740" t="s">
        <v>801</v>
      </c>
      <c r="O740" t="s">
        <v>802</v>
      </c>
      <c r="P740" t="s">
        <v>548</v>
      </c>
      <c r="Q740" t="s">
        <v>549</v>
      </c>
      <c r="R740" t="s">
        <v>552</v>
      </c>
      <c r="S740" t="s">
        <v>553</v>
      </c>
      <c r="T740" s="145">
        <v>1</v>
      </c>
      <c r="U740" t="s">
        <v>715</v>
      </c>
    </row>
    <row r="741" spans="1:23" x14ac:dyDescent="0.25">
      <c r="A741" t="s">
        <v>1</v>
      </c>
      <c r="B741" t="s">
        <v>651</v>
      </c>
      <c r="C741" t="s">
        <v>187</v>
      </c>
      <c r="D741" t="s">
        <v>538</v>
      </c>
      <c r="F741" t="s">
        <v>391</v>
      </c>
      <c r="G741" t="s">
        <v>799</v>
      </c>
      <c r="H741" t="s">
        <v>541</v>
      </c>
      <c r="I741" t="s">
        <v>800</v>
      </c>
      <c r="J741" t="s">
        <v>543</v>
      </c>
      <c r="K741">
        <v>31</v>
      </c>
      <c r="L741" t="s">
        <v>576</v>
      </c>
      <c r="M741" t="s">
        <v>806</v>
      </c>
      <c r="N741" t="s">
        <v>801</v>
      </c>
      <c r="O741" t="s">
        <v>802</v>
      </c>
      <c r="P741" t="s">
        <v>548</v>
      </c>
      <c r="Q741" t="s">
        <v>549</v>
      </c>
      <c r="R741" t="s">
        <v>554</v>
      </c>
      <c r="S741" t="s">
        <v>555</v>
      </c>
      <c r="T741" s="145">
        <v>5</v>
      </c>
      <c r="U741" t="s">
        <v>715</v>
      </c>
    </row>
    <row r="742" spans="1:23" x14ac:dyDescent="0.25">
      <c r="A742" t="s">
        <v>1</v>
      </c>
      <c r="B742" t="s">
        <v>651</v>
      </c>
      <c r="C742" t="s">
        <v>187</v>
      </c>
      <c r="D742" t="s">
        <v>538</v>
      </c>
      <c r="F742" t="s">
        <v>391</v>
      </c>
      <c r="G742" t="s">
        <v>799</v>
      </c>
      <c r="H742" t="s">
        <v>541</v>
      </c>
      <c r="I742" t="s">
        <v>800</v>
      </c>
      <c r="J742" t="s">
        <v>543</v>
      </c>
      <c r="K742">
        <v>31</v>
      </c>
      <c r="L742" t="s">
        <v>576</v>
      </c>
      <c r="M742" t="s">
        <v>806</v>
      </c>
      <c r="N742" t="s">
        <v>801</v>
      </c>
      <c r="O742" t="s">
        <v>802</v>
      </c>
      <c r="P742" t="s">
        <v>548</v>
      </c>
      <c r="Q742" t="s">
        <v>549</v>
      </c>
      <c r="R742" t="s">
        <v>556</v>
      </c>
      <c r="S742" t="s">
        <v>557</v>
      </c>
      <c r="T742" s="145">
        <v>6</v>
      </c>
      <c r="U742" t="s">
        <v>715</v>
      </c>
    </row>
    <row r="743" spans="1:23" x14ac:dyDescent="0.25">
      <c r="A743" t="s">
        <v>1</v>
      </c>
      <c r="B743" t="s">
        <v>651</v>
      </c>
      <c r="C743" t="s">
        <v>187</v>
      </c>
      <c r="D743" t="s">
        <v>538</v>
      </c>
      <c r="F743" t="s">
        <v>391</v>
      </c>
      <c r="G743" t="s">
        <v>799</v>
      </c>
      <c r="H743" t="s">
        <v>541</v>
      </c>
      <c r="I743" t="s">
        <v>800</v>
      </c>
      <c r="J743" t="s">
        <v>543</v>
      </c>
      <c r="K743">
        <v>31</v>
      </c>
      <c r="L743" t="s">
        <v>576</v>
      </c>
      <c r="M743" t="s">
        <v>806</v>
      </c>
      <c r="N743" t="s">
        <v>801</v>
      </c>
      <c r="O743" t="s">
        <v>802</v>
      </c>
      <c r="P743" t="s">
        <v>548</v>
      </c>
      <c r="Q743" t="s">
        <v>549</v>
      </c>
      <c r="R743" t="s">
        <v>558</v>
      </c>
      <c r="S743" t="s">
        <v>559</v>
      </c>
      <c r="T743" s="145">
        <v>7</v>
      </c>
      <c r="U743" t="s">
        <v>715</v>
      </c>
    </row>
    <row r="744" spans="1:23" x14ac:dyDescent="0.25">
      <c r="A744" t="s">
        <v>1</v>
      </c>
      <c r="B744" t="s">
        <v>651</v>
      </c>
      <c r="C744" t="s">
        <v>187</v>
      </c>
      <c r="D744" t="s">
        <v>538</v>
      </c>
      <c r="F744" t="s">
        <v>391</v>
      </c>
      <c r="G744" t="s">
        <v>799</v>
      </c>
      <c r="H744" t="s">
        <v>541</v>
      </c>
      <c r="I744" t="s">
        <v>800</v>
      </c>
      <c r="J744" t="s">
        <v>543</v>
      </c>
      <c r="K744">
        <v>31</v>
      </c>
      <c r="L744" t="s">
        <v>576</v>
      </c>
      <c r="M744" t="s">
        <v>806</v>
      </c>
      <c r="N744" t="s">
        <v>801</v>
      </c>
      <c r="O744" t="s">
        <v>802</v>
      </c>
      <c r="P744" t="s">
        <v>548</v>
      </c>
      <c r="Q744" t="s">
        <v>549</v>
      </c>
      <c r="R744" t="s">
        <v>560</v>
      </c>
      <c r="S744" t="s">
        <v>561</v>
      </c>
      <c r="T744" s="145">
        <v>16</v>
      </c>
      <c r="U744" t="s">
        <v>715</v>
      </c>
    </row>
    <row r="745" spans="1:23" x14ac:dyDescent="0.25">
      <c r="A745" t="s">
        <v>1</v>
      </c>
      <c r="B745" t="s">
        <v>651</v>
      </c>
      <c r="C745" t="s">
        <v>187</v>
      </c>
      <c r="D745" t="s">
        <v>538</v>
      </c>
      <c r="F745" t="s">
        <v>391</v>
      </c>
      <c r="G745" t="s">
        <v>799</v>
      </c>
      <c r="H745" t="s">
        <v>541</v>
      </c>
      <c r="I745" t="s">
        <v>800</v>
      </c>
      <c r="J745" t="s">
        <v>543</v>
      </c>
      <c r="K745">
        <v>31</v>
      </c>
      <c r="L745" t="s">
        <v>576</v>
      </c>
      <c r="M745" t="s">
        <v>806</v>
      </c>
      <c r="N745" t="s">
        <v>801</v>
      </c>
      <c r="O745" t="s">
        <v>802</v>
      </c>
      <c r="P745" t="s">
        <v>548</v>
      </c>
      <c r="Q745" t="s">
        <v>549</v>
      </c>
      <c r="R745" t="s">
        <v>562</v>
      </c>
      <c r="S745" t="s">
        <v>563</v>
      </c>
      <c r="T745" s="145">
        <v>3</v>
      </c>
      <c r="U745" t="s">
        <v>715</v>
      </c>
    </row>
    <row r="746" spans="1:23" x14ac:dyDescent="0.25">
      <c r="A746" t="s">
        <v>1</v>
      </c>
      <c r="B746" t="s">
        <v>651</v>
      </c>
      <c r="C746" t="s">
        <v>187</v>
      </c>
      <c r="D746" t="s">
        <v>538</v>
      </c>
      <c r="F746" t="s">
        <v>391</v>
      </c>
      <c r="G746" t="s">
        <v>799</v>
      </c>
      <c r="H746" t="s">
        <v>541</v>
      </c>
      <c r="I746" t="s">
        <v>800</v>
      </c>
      <c r="J746" t="s">
        <v>543</v>
      </c>
      <c r="K746">
        <v>31</v>
      </c>
      <c r="L746" t="s">
        <v>576</v>
      </c>
      <c r="M746" t="s">
        <v>806</v>
      </c>
      <c r="N746" t="s">
        <v>801</v>
      </c>
      <c r="O746" t="s">
        <v>802</v>
      </c>
      <c r="P746" t="s">
        <v>548</v>
      </c>
      <c r="Q746" t="s">
        <v>549</v>
      </c>
      <c r="R746" t="s">
        <v>564</v>
      </c>
      <c r="S746" t="s">
        <v>565</v>
      </c>
      <c r="T746" s="145">
        <v>2</v>
      </c>
      <c r="U746" t="s">
        <v>715</v>
      </c>
    </row>
    <row r="747" spans="1:23" x14ac:dyDescent="0.25">
      <c r="A747" t="s">
        <v>1</v>
      </c>
      <c r="B747" t="s">
        <v>651</v>
      </c>
      <c r="C747" t="s">
        <v>187</v>
      </c>
      <c r="D747" t="s">
        <v>538</v>
      </c>
      <c r="F747" t="s">
        <v>391</v>
      </c>
      <c r="G747" t="s">
        <v>799</v>
      </c>
      <c r="H747" t="s">
        <v>541</v>
      </c>
      <c r="I747" t="s">
        <v>800</v>
      </c>
      <c r="J747" t="s">
        <v>543</v>
      </c>
      <c r="K747">
        <v>31</v>
      </c>
      <c r="L747" t="s">
        <v>576</v>
      </c>
      <c r="M747" t="s">
        <v>806</v>
      </c>
      <c r="N747" t="s">
        <v>801</v>
      </c>
      <c r="O747" t="s">
        <v>802</v>
      </c>
      <c r="P747" t="s">
        <v>548</v>
      </c>
      <c r="Q747" t="s">
        <v>549</v>
      </c>
      <c r="R747" t="s">
        <v>566</v>
      </c>
      <c r="S747" t="s">
        <v>567</v>
      </c>
      <c r="T747" s="145">
        <v>2</v>
      </c>
      <c r="U747" t="s">
        <v>715</v>
      </c>
    </row>
    <row r="748" spans="1:23" x14ac:dyDescent="0.25">
      <c r="A748" t="s">
        <v>1</v>
      </c>
      <c r="B748" t="s">
        <v>651</v>
      </c>
      <c r="C748" t="s">
        <v>187</v>
      </c>
      <c r="D748" t="s">
        <v>538</v>
      </c>
      <c r="F748" t="s">
        <v>391</v>
      </c>
      <c r="G748" t="s">
        <v>799</v>
      </c>
      <c r="H748" t="s">
        <v>541</v>
      </c>
      <c r="I748" t="s">
        <v>800</v>
      </c>
      <c r="J748" t="s">
        <v>543</v>
      </c>
      <c r="K748">
        <v>31</v>
      </c>
      <c r="L748" t="s">
        <v>576</v>
      </c>
      <c r="M748" t="s">
        <v>806</v>
      </c>
      <c r="N748" t="s">
        <v>801</v>
      </c>
      <c r="O748" t="s">
        <v>802</v>
      </c>
      <c r="P748" t="s">
        <v>548</v>
      </c>
      <c r="Q748" t="s">
        <v>549</v>
      </c>
      <c r="R748" t="s">
        <v>568</v>
      </c>
      <c r="S748" t="s">
        <v>569</v>
      </c>
      <c r="T748" s="145">
        <v>11</v>
      </c>
      <c r="U748" t="s">
        <v>715</v>
      </c>
    </row>
    <row r="749" spans="1:23" x14ac:dyDescent="0.25">
      <c r="A749" t="s">
        <v>1</v>
      </c>
      <c r="B749" t="s">
        <v>651</v>
      </c>
      <c r="C749" t="s">
        <v>187</v>
      </c>
      <c r="D749" t="s">
        <v>538</v>
      </c>
      <c r="F749" t="s">
        <v>391</v>
      </c>
      <c r="G749" t="s">
        <v>799</v>
      </c>
      <c r="H749" t="s">
        <v>541</v>
      </c>
      <c r="I749" t="s">
        <v>800</v>
      </c>
      <c r="J749" t="s">
        <v>543</v>
      </c>
      <c r="K749">
        <v>31</v>
      </c>
      <c r="L749" t="s">
        <v>576</v>
      </c>
      <c r="M749" t="s">
        <v>806</v>
      </c>
      <c r="N749" t="s">
        <v>801</v>
      </c>
      <c r="O749" t="s">
        <v>802</v>
      </c>
      <c r="P749" t="s">
        <v>548</v>
      </c>
      <c r="Q749" t="s">
        <v>549</v>
      </c>
      <c r="R749" t="s">
        <v>572</v>
      </c>
      <c r="S749" t="s">
        <v>573</v>
      </c>
      <c r="T749" s="145">
        <v>2</v>
      </c>
      <c r="U749" t="s">
        <v>715</v>
      </c>
    </row>
    <row r="750" spans="1:23" x14ac:dyDescent="0.25">
      <c r="A750" t="s">
        <v>1</v>
      </c>
      <c r="B750" t="s">
        <v>651</v>
      </c>
      <c r="C750" t="s">
        <v>187</v>
      </c>
      <c r="D750" t="s">
        <v>538</v>
      </c>
      <c r="F750" t="s">
        <v>391</v>
      </c>
      <c r="G750" t="s">
        <v>799</v>
      </c>
      <c r="H750" t="s">
        <v>541</v>
      </c>
      <c r="I750" t="s">
        <v>800</v>
      </c>
      <c r="J750" t="s">
        <v>543</v>
      </c>
      <c r="K750">
        <v>31</v>
      </c>
      <c r="L750" t="s">
        <v>576</v>
      </c>
      <c r="M750" t="s">
        <v>806</v>
      </c>
      <c r="N750" t="s">
        <v>801</v>
      </c>
      <c r="O750" t="s">
        <v>802</v>
      </c>
      <c r="P750" t="s">
        <v>548</v>
      </c>
      <c r="Q750" t="s">
        <v>549</v>
      </c>
      <c r="R750" t="s">
        <v>803</v>
      </c>
      <c r="S750" t="s">
        <v>804</v>
      </c>
      <c r="T750" s="145">
        <v>38</v>
      </c>
      <c r="U750" t="s">
        <v>715</v>
      </c>
    </row>
    <row r="751" spans="1:23" s="49" customFormat="1" x14ac:dyDescent="0.25">
      <c r="A751" s="49" t="s">
        <v>49</v>
      </c>
      <c r="B751" s="49" t="s">
        <v>656</v>
      </c>
      <c r="C751" s="49" t="s">
        <v>187</v>
      </c>
      <c r="D751" s="49" t="s">
        <v>538</v>
      </c>
      <c r="F751" s="49" t="s">
        <v>391</v>
      </c>
      <c r="G751" s="49" t="s">
        <v>799</v>
      </c>
      <c r="H751" s="49" t="s">
        <v>541</v>
      </c>
      <c r="I751" s="49" t="s">
        <v>800</v>
      </c>
      <c r="J751" s="49" t="s">
        <v>543</v>
      </c>
      <c r="K751" s="49">
        <v>31</v>
      </c>
      <c r="L751" s="49" t="s">
        <v>544</v>
      </c>
      <c r="M751" s="49" t="s">
        <v>799</v>
      </c>
      <c r="N751" s="49" t="s">
        <v>801</v>
      </c>
      <c r="O751" s="49" t="s">
        <v>802</v>
      </c>
      <c r="P751" s="49" t="s">
        <v>548</v>
      </c>
      <c r="Q751" s="49" t="s">
        <v>549</v>
      </c>
      <c r="R751" s="49" t="s">
        <v>131</v>
      </c>
      <c r="S751" s="49" t="s">
        <v>550</v>
      </c>
      <c r="T751" s="146">
        <v>3608</v>
      </c>
      <c r="U751" s="49" t="s">
        <v>639</v>
      </c>
      <c r="V751" s="49" t="s">
        <v>858</v>
      </c>
      <c r="W751" s="138">
        <f>('ILO unemployment 2007'!T752+'ILO unemployment 2007'!T753+'ILO unemployment 2007'!T754)*( 1 + ('ILO unemployment 2007'!T762+ 'ILO unemployment 2007'!T763)/('ILO unemployment 2007'!T751-'ILO unemployment 2007'!T762-'ILO unemployment 2007'!T763))</f>
        <v>768.33870458135857</v>
      </c>
    </row>
    <row r="752" spans="1:23" s="49" customFormat="1" x14ac:dyDescent="0.25">
      <c r="A752" s="49" t="s">
        <v>49</v>
      </c>
      <c r="B752" s="49" t="s">
        <v>656</v>
      </c>
      <c r="C752" s="49" t="s">
        <v>187</v>
      </c>
      <c r="D752" s="49" t="s">
        <v>538</v>
      </c>
      <c r="F752" s="49" t="s">
        <v>391</v>
      </c>
      <c r="G752" s="49" t="s">
        <v>799</v>
      </c>
      <c r="H752" s="49" t="s">
        <v>541</v>
      </c>
      <c r="I752" s="49" t="s">
        <v>800</v>
      </c>
      <c r="J752" s="49" t="s">
        <v>543</v>
      </c>
      <c r="K752" s="49">
        <v>31</v>
      </c>
      <c r="L752" s="49" t="s">
        <v>544</v>
      </c>
      <c r="M752" s="49" t="s">
        <v>799</v>
      </c>
      <c r="N752" s="49" t="s">
        <v>801</v>
      </c>
      <c r="O752" s="49" t="s">
        <v>802</v>
      </c>
      <c r="P752" s="49" t="s">
        <v>548</v>
      </c>
      <c r="Q752" s="49" t="s">
        <v>549</v>
      </c>
      <c r="R752" s="49" t="s">
        <v>552</v>
      </c>
      <c r="S752" s="49" t="s">
        <v>553</v>
      </c>
      <c r="T752" s="146">
        <v>143</v>
      </c>
      <c r="U752" s="49" t="s">
        <v>639</v>
      </c>
      <c r="V752" s="49" t="s">
        <v>859</v>
      </c>
      <c r="W752" s="138">
        <f>('ILO unemployment 2007'!T755+'ILO unemployment 2007'!T756+'ILO unemployment 2007'!T757+'ILO unemployment 2007'!T758+'ILO unemployment 2007'!T759+'ILO unemployment 2007'!T760+'ILO unemployment 2007'!T761)*( 1 + ('ILO unemployment 2007'!T762+ 'ILO unemployment 2007'!T763)/('ILO unemployment 2007'!T751-'ILO unemployment 2007'!T762-'ILO unemployment 2007'!T763))</f>
        <v>2839.6612954186412</v>
      </c>
    </row>
    <row r="753" spans="1:23" s="49" customFormat="1" x14ac:dyDescent="0.25">
      <c r="A753" s="49" t="s">
        <v>49</v>
      </c>
      <c r="B753" s="49" t="s">
        <v>656</v>
      </c>
      <c r="C753" s="49" t="s">
        <v>187</v>
      </c>
      <c r="D753" s="49" t="s">
        <v>538</v>
      </c>
      <c r="F753" s="49" t="s">
        <v>391</v>
      </c>
      <c r="G753" s="49" t="s">
        <v>799</v>
      </c>
      <c r="H753" s="49" t="s">
        <v>541</v>
      </c>
      <c r="I753" s="49" t="s">
        <v>800</v>
      </c>
      <c r="J753" s="49" t="s">
        <v>543</v>
      </c>
      <c r="K753" s="49">
        <v>31</v>
      </c>
      <c r="L753" s="49" t="s">
        <v>544</v>
      </c>
      <c r="M753" s="49" t="s">
        <v>799</v>
      </c>
      <c r="N753" s="49" t="s">
        <v>801</v>
      </c>
      <c r="O753" s="49" t="s">
        <v>802</v>
      </c>
      <c r="P753" s="49" t="s">
        <v>548</v>
      </c>
      <c r="Q753" s="49" t="s">
        <v>549</v>
      </c>
      <c r="R753" s="49" t="s">
        <v>554</v>
      </c>
      <c r="S753" s="49" t="s">
        <v>555</v>
      </c>
      <c r="T753" s="146">
        <v>154</v>
      </c>
      <c r="U753" s="49" t="s">
        <v>639</v>
      </c>
      <c r="V753" s="49" t="s">
        <v>862</v>
      </c>
      <c r="W753" s="138">
        <f>'ILO unemployment 2007'!T752+'ILO unemployment 2007'!T753+'ILO unemployment 2007'!T754+ 'ILO unemployment 2007'!T755+'ILO unemployment 2007'!T756+'ILO unemployment 2007'!T757+'ILO unemployment 2007'!T758+'ILO unemployment 2007'!T759+'ILO unemployment 2007'!T760+'ILO unemployment 2007'!T761+'ILO unemployment 2007'!T762+'ILO unemployment 2007'!T763</f>
        <v>3608</v>
      </c>
    </row>
    <row r="754" spans="1:23" s="49" customFormat="1" x14ac:dyDescent="0.25">
      <c r="A754" s="49" t="s">
        <v>49</v>
      </c>
      <c r="B754" s="49" t="s">
        <v>656</v>
      </c>
      <c r="C754" s="49" t="s">
        <v>187</v>
      </c>
      <c r="D754" s="49" t="s">
        <v>538</v>
      </c>
      <c r="F754" s="49" t="s">
        <v>391</v>
      </c>
      <c r="G754" s="49" t="s">
        <v>799</v>
      </c>
      <c r="H754" s="49" t="s">
        <v>541</v>
      </c>
      <c r="I754" s="49" t="s">
        <v>800</v>
      </c>
      <c r="J754" s="49" t="s">
        <v>543</v>
      </c>
      <c r="K754" s="49">
        <v>31</v>
      </c>
      <c r="L754" s="49" t="s">
        <v>544</v>
      </c>
      <c r="M754" s="49" t="s">
        <v>799</v>
      </c>
      <c r="N754" s="49" t="s">
        <v>801</v>
      </c>
      <c r="O754" s="49" t="s">
        <v>802</v>
      </c>
      <c r="P754" s="49" t="s">
        <v>548</v>
      </c>
      <c r="Q754" s="49" t="s">
        <v>549</v>
      </c>
      <c r="R754" s="49" t="s">
        <v>556</v>
      </c>
      <c r="S754" s="49" t="s">
        <v>557</v>
      </c>
      <c r="T754" s="146">
        <v>377</v>
      </c>
      <c r="U754" s="49" t="s">
        <v>639</v>
      </c>
      <c r="W754" s="138"/>
    </row>
    <row r="755" spans="1:23" s="49" customFormat="1" x14ac:dyDescent="0.25">
      <c r="A755" s="49" t="s">
        <v>49</v>
      </c>
      <c r="B755" s="49" t="s">
        <v>656</v>
      </c>
      <c r="C755" s="49" t="s">
        <v>187</v>
      </c>
      <c r="D755" s="49" t="s">
        <v>538</v>
      </c>
      <c r="F755" s="49" t="s">
        <v>391</v>
      </c>
      <c r="G755" s="49" t="s">
        <v>799</v>
      </c>
      <c r="H755" s="49" t="s">
        <v>541</v>
      </c>
      <c r="I755" s="49" t="s">
        <v>800</v>
      </c>
      <c r="J755" s="49" t="s">
        <v>543</v>
      </c>
      <c r="K755" s="49">
        <v>31</v>
      </c>
      <c r="L755" s="49" t="s">
        <v>544</v>
      </c>
      <c r="M755" s="49" t="s">
        <v>799</v>
      </c>
      <c r="N755" s="49" t="s">
        <v>801</v>
      </c>
      <c r="O755" s="49" t="s">
        <v>802</v>
      </c>
      <c r="P755" s="49" t="s">
        <v>548</v>
      </c>
      <c r="Q755" s="49" t="s">
        <v>549</v>
      </c>
      <c r="R755" s="49" t="s">
        <v>558</v>
      </c>
      <c r="S755" s="49" t="s">
        <v>559</v>
      </c>
      <c r="T755" s="146">
        <v>341</v>
      </c>
      <c r="U755" s="49" t="s">
        <v>639</v>
      </c>
      <c r="W755" s="138"/>
    </row>
    <row r="756" spans="1:23" s="49" customFormat="1" x14ac:dyDescent="0.25">
      <c r="A756" s="49" t="s">
        <v>49</v>
      </c>
      <c r="B756" s="49" t="s">
        <v>656</v>
      </c>
      <c r="C756" s="49" t="s">
        <v>187</v>
      </c>
      <c r="D756" s="49" t="s">
        <v>538</v>
      </c>
      <c r="F756" s="49" t="s">
        <v>391</v>
      </c>
      <c r="G756" s="49" t="s">
        <v>799</v>
      </c>
      <c r="H756" s="49" t="s">
        <v>541</v>
      </c>
      <c r="I756" s="49" t="s">
        <v>800</v>
      </c>
      <c r="J756" s="49" t="s">
        <v>543</v>
      </c>
      <c r="K756" s="49">
        <v>31</v>
      </c>
      <c r="L756" s="49" t="s">
        <v>544</v>
      </c>
      <c r="M756" s="49" t="s">
        <v>799</v>
      </c>
      <c r="N756" s="49" t="s">
        <v>801</v>
      </c>
      <c r="O756" s="49" t="s">
        <v>802</v>
      </c>
      <c r="P756" s="49" t="s">
        <v>548</v>
      </c>
      <c r="Q756" s="49" t="s">
        <v>549</v>
      </c>
      <c r="R756" s="49" t="s">
        <v>560</v>
      </c>
      <c r="S756" s="49" t="s">
        <v>561</v>
      </c>
      <c r="T756" s="146">
        <v>545</v>
      </c>
      <c r="U756" s="49" t="s">
        <v>639</v>
      </c>
      <c r="W756" s="138"/>
    </row>
    <row r="757" spans="1:23" s="49" customFormat="1" x14ac:dyDescent="0.25">
      <c r="A757" s="49" t="s">
        <v>49</v>
      </c>
      <c r="B757" s="49" t="s">
        <v>656</v>
      </c>
      <c r="C757" s="49" t="s">
        <v>187</v>
      </c>
      <c r="D757" s="49" t="s">
        <v>538</v>
      </c>
      <c r="F757" s="49" t="s">
        <v>391</v>
      </c>
      <c r="G757" s="49" t="s">
        <v>799</v>
      </c>
      <c r="H757" s="49" t="s">
        <v>541</v>
      </c>
      <c r="I757" s="49" t="s">
        <v>800</v>
      </c>
      <c r="J757" s="49" t="s">
        <v>543</v>
      </c>
      <c r="K757" s="49">
        <v>31</v>
      </c>
      <c r="L757" s="49" t="s">
        <v>544</v>
      </c>
      <c r="M757" s="49" t="s">
        <v>799</v>
      </c>
      <c r="N757" s="49" t="s">
        <v>801</v>
      </c>
      <c r="O757" s="49" t="s">
        <v>802</v>
      </c>
      <c r="P757" s="49" t="s">
        <v>548</v>
      </c>
      <c r="Q757" s="49" t="s">
        <v>549</v>
      </c>
      <c r="R757" s="49" t="s">
        <v>562</v>
      </c>
      <c r="S757" s="49" t="s">
        <v>563</v>
      </c>
      <c r="T757" s="146">
        <v>86</v>
      </c>
      <c r="U757" s="49" t="s">
        <v>639</v>
      </c>
      <c r="W757" s="138"/>
    </row>
    <row r="758" spans="1:23" s="49" customFormat="1" x14ac:dyDescent="0.25">
      <c r="A758" s="49" t="s">
        <v>49</v>
      </c>
      <c r="B758" s="49" t="s">
        <v>656</v>
      </c>
      <c r="C758" s="49" t="s">
        <v>187</v>
      </c>
      <c r="D758" s="49" t="s">
        <v>538</v>
      </c>
      <c r="F758" s="49" t="s">
        <v>391</v>
      </c>
      <c r="G758" s="49" t="s">
        <v>799</v>
      </c>
      <c r="H758" s="49" t="s">
        <v>541</v>
      </c>
      <c r="I758" s="49" t="s">
        <v>800</v>
      </c>
      <c r="J758" s="49" t="s">
        <v>543</v>
      </c>
      <c r="K758" s="49">
        <v>31</v>
      </c>
      <c r="L758" s="49" t="s">
        <v>544</v>
      </c>
      <c r="M758" s="49" t="s">
        <v>799</v>
      </c>
      <c r="N758" s="49" t="s">
        <v>801</v>
      </c>
      <c r="O758" s="49" t="s">
        <v>802</v>
      </c>
      <c r="P758" s="49" t="s">
        <v>548</v>
      </c>
      <c r="Q758" s="49" t="s">
        <v>549</v>
      </c>
      <c r="R758" s="49" t="s">
        <v>564</v>
      </c>
      <c r="S758" s="49" t="s">
        <v>565</v>
      </c>
      <c r="T758" s="146">
        <v>631</v>
      </c>
      <c r="U758" s="49" t="s">
        <v>639</v>
      </c>
      <c r="W758" s="138"/>
    </row>
    <row r="759" spans="1:23" s="49" customFormat="1" x14ac:dyDescent="0.25">
      <c r="A759" s="49" t="s">
        <v>49</v>
      </c>
      <c r="B759" s="49" t="s">
        <v>656</v>
      </c>
      <c r="C759" s="49" t="s">
        <v>187</v>
      </c>
      <c r="D759" s="49" t="s">
        <v>538</v>
      </c>
      <c r="F759" s="49" t="s">
        <v>391</v>
      </c>
      <c r="G759" s="49" t="s">
        <v>799</v>
      </c>
      <c r="H759" s="49" t="s">
        <v>541</v>
      </c>
      <c r="I759" s="49" t="s">
        <v>800</v>
      </c>
      <c r="J759" s="49" t="s">
        <v>543</v>
      </c>
      <c r="K759" s="49">
        <v>31</v>
      </c>
      <c r="L759" s="49" t="s">
        <v>544</v>
      </c>
      <c r="M759" s="49" t="s">
        <v>799</v>
      </c>
      <c r="N759" s="49" t="s">
        <v>801</v>
      </c>
      <c r="O759" s="49" t="s">
        <v>802</v>
      </c>
      <c r="P759" s="49" t="s">
        <v>548</v>
      </c>
      <c r="Q759" s="49" t="s">
        <v>549</v>
      </c>
      <c r="R759" s="49" t="s">
        <v>566</v>
      </c>
      <c r="S759" s="49" t="s">
        <v>567</v>
      </c>
      <c r="T759" s="146">
        <v>302</v>
      </c>
      <c r="U759" s="49" t="s">
        <v>639</v>
      </c>
      <c r="W759" s="138"/>
    </row>
    <row r="760" spans="1:23" s="49" customFormat="1" x14ac:dyDescent="0.25">
      <c r="A760" s="49" t="s">
        <v>49</v>
      </c>
      <c r="B760" s="49" t="s">
        <v>656</v>
      </c>
      <c r="C760" s="49" t="s">
        <v>187</v>
      </c>
      <c r="D760" s="49" t="s">
        <v>538</v>
      </c>
      <c r="F760" s="49" t="s">
        <v>391</v>
      </c>
      <c r="G760" s="49" t="s">
        <v>799</v>
      </c>
      <c r="H760" s="49" t="s">
        <v>541</v>
      </c>
      <c r="I760" s="49" t="s">
        <v>800</v>
      </c>
      <c r="J760" s="49" t="s">
        <v>543</v>
      </c>
      <c r="K760" s="49">
        <v>31</v>
      </c>
      <c r="L760" s="49" t="s">
        <v>544</v>
      </c>
      <c r="M760" s="49" t="s">
        <v>799</v>
      </c>
      <c r="N760" s="49" t="s">
        <v>801</v>
      </c>
      <c r="O760" s="49" t="s">
        <v>802</v>
      </c>
      <c r="P760" s="49" t="s">
        <v>548</v>
      </c>
      <c r="Q760" s="49" t="s">
        <v>549</v>
      </c>
      <c r="R760" s="49" t="s">
        <v>568</v>
      </c>
      <c r="S760" s="49" t="s">
        <v>569</v>
      </c>
      <c r="T760" s="146">
        <v>571</v>
      </c>
      <c r="U760" s="49" t="s">
        <v>639</v>
      </c>
      <c r="W760" s="138"/>
    </row>
    <row r="761" spans="1:23" s="49" customFormat="1" x14ac:dyDescent="0.25">
      <c r="A761" s="49" t="s">
        <v>49</v>
      </c>
      <c r="B761" s="49" t="s">
        <v>656</v>
      </c>
      <c r="C761" s="49" t="s">
        <v>187</v>
      </c>
      <c r="D761" s="49" t="s">
        <v>538</v>
      </c>
      <c r="F761" s="49" t="s">
        <v>391</v>
      </c>
      <c r="G761" s="49" t="s">
        <v>799</v>
      </c>
      <c r="H761" s="49" t="s">
        <v>541</v>
      </c>
      <c r="I761" s="49" t="s">
        <v>800</v>
      </c>
      <c r="J761" s="49" t="s">
        <v>543</v>
      </c>
      <c r="K761" s="49">
        <v>31</v>
      </c>
      <c r="L761" s="49" t="s">
        <v>544</v>
      </c>
      <c r="M761" s="49" t="s">
        <v>799</v>
      </c>
      <c r="N761" s="49" t="s">
        <v>801</v>
      </c>
      <c r="O761" s="49" t="s">
        <v>802</v>
      </c>
      <c r="P761" s="49" t="s">
        <v>548</v>
      </c>
      <c r="Q761" s="49" t="s">
        <v>549</v>
      </c>
      <c r="R761" s="49" t="s">
        <v>570</v>
      </c>
      <c r="S761" s="49" t="s">
        <v>571</v>
      </c>
      <c r="T761" s="146">
        <v>15</v>
      </c>
      <c r="U761" s="49" t="s">
        <v>639</v>
      </c>
      <c r="W761" s="138"/>
    </row>
    <row r="762" spans="1:23" s="49" customFormat="1" x14ac:dyDescent="0.25">
      <c r="A762" s="49" t="s">
        <v>49</v>
      </c>
      <c r="B762" s="49" t="s">
        <v>656</v>
      </c>
      <c r="C762" s="49" t="s">
        <v>187</v>
      </c>
      <c r="D762" s="49" t="s">
        <v>538</v>
      </c>
      <c r="F762" s="49" t="s">
        <v>391</v>
      </c>
      <c r="G762" s="49" t="s">
        <v>799</v>
      </c>
      <c r="H762" s="49" t="s">
        <v>541</v>
      </c>
      <c r="I762" s="49" t="s">
        <v>800</v>
      </c>
      <c r="J762" s="49" t="s">
        <v>543</v>
      </c>
      <c r="K762" s="49">
        <v>31</v>
      </c>
      <c r="L762" s="49" t="s">
        <v>544</v>
      </c>
      <c r="M762" s="49" t="s">
        <v>799</v>
      </c>
      <c r="N762" s="49" t="s">
        <v>801</v>
      </c>
      <c r="O762" s="49" t="s">
        <v>802</v>
      </c>
      <c r="P762" s="49" t="s">
        <v>548</v>
      </c>
      <c r="Q762" s="49" t="s">
        <v>549</v>
      </c>
      <c r="R762" s="49" t="s">
        <v>572</v>
      </c>
      <c r="S762" s="49" t="s">
        <v>573</v>
      </c>
      <c r="T762" s="146">
        <v>57</v>
      </c>
      <c r="U762" s="49" t="s">
        <v>639</v>
      </c>
      <c r="W762" s="138"/>
    </row>
    <row r="763" spans="1:23" s="49" customFormat="1" x14ac:dyDescent="0.25">
      <c r="A763" s="49" t="s">
        <v>49</v>
      </c>
      <c r="B763" s="49" t="s">
        <v>656</v>
      </c>
      <c r="C763" s="49" t="s">
        <v>187</v>
      </c>
      <c r="D763" s="49" t="s">
        <v>538</v>
      </c>
      <c r="F763" s="49" t="s">
        <v>391</v>
      </c>
      <c r="G763" s="49" t="s">
        <v>799</v>
      </c>
      <c r="H763" s="49" t="s">
        <v>541</v>
      </c>
      <c r="I763" s="49" t="s">
        <v>800</v>
      </c>
      <c r="J763" s="49" t="s">
        <v>543</v>
      </c>
      <c r="K763" s="49">
        <v>31</v>
      </c>
      <c r="L763" s="49" t="s">
        <v>544</v>
      </c>
      <c r="M763" s="49" t="s">
        <v>799</v>
      </c>
      <c r="N763" s="49" t="s">
        <v>801</v>
      </c>
      <c r="O763" s="49" t="s">
        <v>802</v>
      </c>
      <c r="P763" s="49" t="s">
        <v>548</v>
      </c>
      <c r="Q763" s="49" t="s">
        <v>549</v>
      </c>
      <c r="R763" s="49" t="s">
        <v>803</v>
      </c>
      <c r="S763" s="49" t="s">
        <v>804</v>
      </c>
      <c r="T763" s="146">
        <v>386</v>
      </c>
      <c r="U763" s="49" t="s">
        <v>639</v>
      </c>
      <c r="W763" s="138"/>
    </row>
    <row r="764" spans="1:23" x14ac:dyDescent="0.25">
      <c r="A764" t="s">
        <v>49</v>
      </c>
      <c r="B764" t="s">
        <v>656</v>
      </c>
      <c r="C764" t="s">
        <v>187</v>
      </c>
      <c r="D764" t="s">
        <v>538</v>
      </c>
      <c r="F764" t="s">
        <v>391</v>
      </c>
      <c r="G764" t="s">
        <v>799</v>
      </c>
      <c r="H764" t="s">
        <v>541</v>
      </c>
      <c r="I764" t="s">
        <v>800</v>
      </c>
      <c r="J764" t="s">
        <v>543</v>
      </c>
      <c r="K764">
        <v>31</v>
      </c>
      <c r="L764" t="s">
        <v>574</v>
      </c>
      <c r="M764" t="s">
        <v>805</v>
      </c>
      <c r="N764" t="s">
        <v>801</v>
      </c>
      <c r="O764" t="s">
        <v>802</v>
      </c>
      <c r="P764" t="s">
        <v>548</v>
      </c>
      <c r="Q764" t="s">
        <v>549</v>
      </c>
      <c r="R764" t="s">
        <v>131</v>
      </c>
      <c r="S764" t="s">
        <v>550</v>
      </c>
      <c r="T764" s="145">
        <v>1944</v>
      </c>
      <c r="U764" t="s">
        <v>639</v>
      </c>
    </row>
    <row r="765" spans="1:23" x14ac:dyDescent="0.25">
      <c r="A765" t="s">
        <v>49</v>
      </c>
      <c r="B765" t="s">
        <v>656</v>
      </c>
      <c r="C765" t="s">
        <v>187</v>
      </c>
      <c r="D765" t="s">
        <v>538</v>
      </c>
      <c r="F765" t="s">
        <v>391</v>
      </c>
      <c r="G765" t="s">
        <v>799</v>
      </c>
      <c r="H765" t="s">
        <v>541</v>
      </c>
      <c r="I765" t="s">
        <v>800</v>
      </c>
      <c r="J765" t="s">
        <v>543</v>
      </c>
      <c r="K765">
        <v>31</v>
      </c>
      <c r="L765" t="s">
        <v>574</v>
      </c>
      <c r="M765" t="s">
        <v>805</v>
      </c>
      <c r="N765" t="s">
        <v>801</v>
      </c>
      <c r="O765" t="s">
        <v>802</v>
      </c>
      <c r="P765" t="s">
        <v>548</v>
      </c>
      <c r="Q765" t="s">
        <v>549</v>
      </c>
      <c r="R765" t="s">
        <v>552</v>
      </c>
      <c r="S765" t="s">
        <v>553</v>
      </c>
      <c r="T765" s="145">
        <v>80</v>
      </c>
      <c r="U765" t="s">
        <v>639</v>
      </c>
    </row>
    <row r="766" spans="1:23" x14ac:dyDescent="0.25">
      <c r="A766" t="s">
        <v>49</v>
      </c>
      <c r="B766" t="s">
        <v>656</v>
      </c>
      <c r="C766" t="s">
        <v>187</v>
      </c>
      <c r="D766" t="s">
        <v>538</v>
      </c>
      <c r="F766" t="s">
        <v>391</v>
      </c>
      <c r="G766" t="s">
        <v>799</v>
      </c>
      <c r="H766" t="s">
        <v>541</v>
      </c>
      <c r="I766" t="s">
        <v>800</v>
      </c>
      <c r="J766" t="s">
        <v>543</v>
      </c>
      <c r="K766">
        <v>31</v>
      </c>
      <c r="L766" t="s">
        <v>574</v>
      </c>
      <c r="M766" t="s">
        <v>805</v>
      </c>
      <c r="N766" t="s">
        <v>801</v>
      </c>
      <c r="O766" t="s">
        <v>802</v>
      </c>
      <c r="P766" t="s">
        <v>548</v>
      </c>
      <c r="Q766" t="s">
        <v>549</v>
      </c>
      <c r="R766" t="s">
        <v>554</v>
      </c>
      <c r="S766" t="s">
        <v>555</v>
      </c>
      <c r="T766" s="145">
        <v>89</v>
      </c>
      <c r="U766" t="s">
        <v>639</v>
      </c>
    </row>
    <row r="767" spans="1:23" x14ac:dyDescent="0.25">
      <c r="A767" t="s">
        <v>49</v>
      </c>
      <c r="B767" t="s">
        <v>656</v>
      </c>
      <c r="C767" t="s">
        <v>187</v>
      </c>
      <c r="D767" t="s">
        <v>538</v>
      </c>
      <c r="F767" t="s">
        <v>391</v>
      </c>
      <c r="G767" t="s">
        <v>799</v>
      </c>
      <c r="H767" t="s">
        <v>541</v>
      </c>
      <c r="I767" t="s">
        <v>800</v>
      </c>
      <c r="J767" t="s">
        <v>543</v>
      </c>
      <c r="K767">
        <v>31</v>
      </c>
      <c r="L767" t="s">
        <v>574</v>
      </c>
      <c r="M767" t="s">
        <v>805</v>
      </c>
      <c r="N767" t="s">
        <v>801</v>
      </c>
      <c r="O767" t="s">
        <v>802</v>
      </c>
      <c r="P767" t="s">
        <v>548</v>
      </c>
      <c r="Q767" t="s">
        <v>549</v>
      </c>
      <c r="R767" t="s">
        <v>556</v>
      </c>
      <c r="S767" t="s">
        <v>557</v>
      </c>
      <c r="T767" s="145">
        <v>155</v>
      </c>
      <c r="U767" t="s">
        <v>639</v>
      </c>
    </row>
    <row r="768" spans="1:23" x14ac:dyDescent="0.25">
      <c r="A768" t="s">
        <v>49</v>
      </c>
      <c r="B768" t="s">
        <v>656</v>
      </c>
      <c r="C768" t="s">
        <v>187</v>
      </c>
      <c r="D768" t="s">
        <v>538</v>
      </c>
      <c r="F768" t="s">
        <v>391</v>
      </c>
      <c r="G768" t="s">
        <v>799</v>
      </c>
      <c r="H768" t="s">
        <v>541</v>
      </c>
      <c r="I768" t="s">
        <v>800</v>
      </c>
      <c r="J768" t="s">
        <v>543</v>
      </c>
      <c r="K768">
        <v>31</v>
      </c>
      <c r="L768" t="s">
        <v>574</v>
      </c>
      <c r="M768" t="s">
        <v>805</v>
      </c>
      <c r="N768" t="s">
        <v>801</v>
      </c>
      <c r="O768" t="s">
        <v>802</v>
      </c>
      <c r="P768" t="s">
        <v>548</v>
      </c>
      <c r="Q768" t="s">
        <v>549</v>
      </c>
      <c r="R768" t="s">
        <v>558</v>
      </c>
      <c r="S768" t="s">
        <v>559</v>
      </c>
      <c r="T768" s="145">
        <v>101</v>
      </c>
      <c r="U768" t="s">
        <v>639</v>
      </c>
    </row>
    <row r="769" spans="1:21" x14ac:dyDescent="0.25">
      <c r="A769" t="s">
        <v>49</v>
      </c>
      <c r="B769" t="s">
        <v>656</v>
      </c>
      <c r="C769" t="s">
        <v>187</v>
      </c>
      <c r="D769" t="s">
        <v>538</v>
      </c>
      <c r="F769" t="s">
        <v>391</v>
      </c>
      <c r="G769" t="s">
        <v>799</v>
      </c>
      <c r="H769" t="s">
        <v>541</v>
      </c>
      <c r="I769" t="s">
        <v>800</v>
      </c>
      <c r="J769" t="s">
        <v>543</v>
      </c>
      <c r="K769">
        <v>31</v>
      </c>
      <c r="L769" t="s">
        <v>574</v>
      </c>
      <c r="M769" t="s">
        <v>805</v>
      </c>
      <c r="N769" t="s">
        <v>801</v>
      </c>
      <c r="O769" t="s">
        <v>802</v>
      </c>
      <c r="P769" t="s">
        <v>548</v>
      </c>
      <c r="Q769" t="s">
        <v>549</v>
      </c>
      <c r="R769" t="s">
        <v>560</v>
      </c>
      <c r="S769" t="s">
        <v>561</v>
      </c>
      <c r="T769" s="145">
        <v>145</v>
      </c>
      <c r="U769" t="s">
        <v>639</v>
      </c>
    </row>
    <row r="770" spans="1:21" x14ac:dyDescent="0.25">
      <c r="A770" t="s">
        <v>49</v>
      </c>
      <c r="B770" t="s">
        <v>656</v>
      </c>
      <c r="C770" t="s">
        <v>187</v>
      </c>
      <c r="D770" t="s">
        <v>538</v>
      </c>
      <c r="F770" t="s">
        <v>391</v>
      </c>
      <c r="G770" t="s">
        <v>799</v>
      </c>
      <c r="H770" t="s">
        <v>541</v>
      </c>
      <c r="I770" t="s">
        <v>800</v>
      </c>
      <c r="J770" t="s">
        <v>543</v>
      </c>
      <c r="K770">
        <v>31</v>
      </c>
      <c r="L770" t="s">
        <v>574</v>
      </c>
      <c r="M770" t="s">
        <v>805</v>
      </c>
      <c r="N770" t="s">
        <v>801</v>
      </c>
      <c r="O770" t="s">
        <v>802</v>
      </c>
      <c r="P770" t="s">
        <v>548</v>
      </c>
      <c r="Q770" t="s">
        <v>549</v>
      </c>
      <c r="R770" t="s">
        <v>562</v>
      </c>
      <c r="S770" t="s">
        <v>563</v>
      </c>
      <c r="T770" s="145">
        <v>48</v>
      </c>
      <c r="U770" t="s">
        <v>639</v>
      </c>
    </row>
    <row r="771" spans="1:21" x14ac:dyDescent="0.25">
      <c r="A771" t="s">
        <v>49</v>
      </c>
      <c r="B771" t="s">
        <v>656</v>
      </c>
      <c r="C771" t="s">
        <v>187</v>
      </c>
      <c r="D771" t="s">
        <v>538</v>
      </c>
      <c r="F771" t="s">
        <v>391</v>
      </c>
      <c r="G771" t="s">
        <v>799</v>
      </c>
      <c r="H771" t="s">
        <v>541</v>
      </c>
      <c r="I771" t="s">
        <v>800</v>
      </c>
      <c r="J771" t="s">
        <v>543</v>
      </c>
      <c r="K771">
        <v>31</v>
      </c>
      <c r="L771" t="s">
        <v>574</v>
      </c>
      <c r="M771" t="s">
        <v>805</v>
      </c>
      <c r="N771" t="s">
        <v>801</v>
      </c>
      <c r="O771" t="s">
        <v>802</v>
      </c>
      <c r="P771" t="s">
        <v>548</v>
      </c>
      <c r="Q771" t="s">
        <v>549</v>
      </c>
      <c r="R771" t="s">
        <v>564</v>
      </c>
      <c r="S771" t="s">
        <v>565</v>
      </c>
      <c r="T771" s="145">
        <v>543</v>
      </c>
      <c r="U771" t="s">
        <v>639</v>
      </c>
    </row>
    <row r="772" spans="1:21" x14ac:dyDescent="0.25">
      <c r="A772" t="s">
        <v>49</v>
      </c>
      <c r="B772" t="s">
        <v>656</v>
      </c>
      <c r="C772" t="s">
        <v>187</v>
      </c>
      <c r="D772" t="s">
        <v>538</v>
      </c>
      <c r="F772" t="s">
        <v>391</v>
      </c>
      <c r="G772" t="s">
        <v>799</v>
      </c>
      <c r="H772" t="s">
        <v>541</v>
      </c>
      <c r="I772" t="s">
        <v>800</v>
      </c>
      <c r="J772" t="s">
        <v>543</v>
      </c>
      <c r="K772">
        <v>31</v>
      </c>
      <c r="L772" t="s">
        <v>574</v>
      </c>
      <c r="M772" t="s">
        <v>805</v>
      </c>
      <c r="N772" t="s">
        <v>801</v>
      </c>
      <c r="O772" t="s">
        <v>802</v>
      </c>
      <c r="P772" t="s">
        <v>548</v>
      </c>
      <c r="Q772" t="s">
        <v>549</v>
      </c>
      <c r="R772" t="s">
        <v>566</v>
      </c>
      <c r="S772" t="s">
        <v>567</v>
      </c>
      <c r="T772" s="145">
        <v>228</v>
      </c>
      <c r="U772" t="s">
        <v>639</v>
      </c>
    </row>
    <row r="773" spans="1:21" x14ac:dyDescent="0.25">
      <c r="A773" t="s">
        <v>49</v>
      </c>
      <c r="B773" t="s">
        <v>656</v>
      </c>
      <c r="C773" t="s">
        <v>187</v>
      </c>
      <c r="D773" t="s">
        <v>538</v>
      </c>
      <c r="F773" t="s">
        <v>391</v>
      </c>
      <c r="G773" t="s">
        <v>799</v>
      </c>
      <c r="H773" t="s">
        <v>541</v>
      </c>
      <c r="I773" t="s">
        <v>800</v>
      </c>
      <c r="J773" t="s">
        <v>543</v>
      </c>
      <c r="K773">
        <v>31</v>
      </c>
      <c r="L773" t="s">
        <v>574</v>
      </c>
      <c r="M773" t="s">
        <v>805</v>
      </c>
      <c r="N773" t="s">
        <v>801</v>
      </c>
      <c r="O773" t="s">
        <v>802</v>
      </c>
      <c r="P773" t="s">
        <v>548</v>
      </c>
      <c r="Q773" t="s">
        <v>549</v>
      </c>
      <c r="R773" t="s">
        <v>568</v>
      </c>
      <c r="S773" t="s">
        <v>569</v>
      </c>
      <c r="T773" s="145">
        <v>312</v>
      </c>
      <c r="U773" t="s">
        <v>639</v>
      </c>
    </row>
    <row r="774" spans="1:21" x14ac:dyDescent="0.25">
      <c r="A774" t="s">
        <v>49</v>
      </c>
      <c r="B774" t="s">
        <v>656</v>
      </c>
      <c r="C774" t="s">
        <v>187</v>
      </c>
      <c r="D774" t="s">
        <v>538</v>
      </c>
      <c r="F774" t="s">
        <v>391</v>
      </c>
      <c r="G774" t="s">
        <v>799</v>
      </c>
      <c r="H774" t="s">
        <v>541</v>
      </c>
      <c r="I774" t="s">
        <v>800</v>
      </c>
      <c r="J774" t="s">
        <v>543</v>
      </c>
      <c r="K774">
        <v>31</v>
      </c>
      <c r="L774" t="s">
        <v>574</v>
      </c>
      <c r="M774" t="s">
        <v>805</v>
      </c>
      <c r="N774" t="s">
        <v>801</v>
      </c>
      <c r="O774" t="s">
        <v>802</v>
      </c>
      <c r="P774" t="s">
        <v>548</v>
      </c>
      <c r="Q774" t="s">
        <v>549</v>
      </c>
      <c r="R774" t="s">
        <v>570</v>
      </c>
      <c r="S774" t="s">
        <v>571</v>
      </c>
      <c r="T774" s="145">
        <v>15</v>
      </c>
      <c r="U774" t="s">
        <v>639</v>
      </c>
    </row>
    <row r="775" spans="1:21" x14ac:dyDescent="0.25">
      <c r="A775" t="s">
        <v>49</v>
      </c>
      <c r="B775" t="s">
        <v>656</v>
      </c>
      <c r="C775" t="s">
        <v>187</v>
      </c>
      <c r="D775" t="s">
        <v>538</v>
      </c>
      <c r="F775" t="s">
        <v>391</v>
      </c>
      <c r="G775" t="s">
        <v>799</v>
      </c>
      <c r="H775" t="s">
        <v>541</v>
      </c>
      <c r="I775" t="s">
        <v>800</v>
      </c>
      <c r="J775" t="s">
        <v>543</v>
      </c>
      <c r="K775">
        <v>31</v>
      </c>
      <c r="L775" t="s">
        <v>574</v>
      </c>
      <c r="M775" t="s">
        <v>805</v>
      </c>
      <c r="N775" t="s">
        <v>801</v>
      </c>
      <c r="O775" t="s">
        <v>802</v>
      </c>
      <c r="P775" t="s">
        <v>548</v>
      </c>
      <c r="Q775" t="s">
        <v>549</v>
      </c>
      <c r="R775" t="s">
        <v>572</v>
      </c>
      <c r="S775" t="s">
        <v>573</v>
      </c>
      <c r="T775" s="145">
        <v>34</v>
      </c>
      <c r="U775" t="s">
        <v>639</v>
      </c>
    </row>
    <row r="776" spans="1:21" x14ac:dyDescent="0.25">
      <c r="A776" t="s">
        <v>49</v>
      </c>
      <c r="B776" t="s">
        <v>656</v>
      </c>
      <c r="C776" t="s">
        <v>187</v>
      </c>
      <c r="D776" t="s">
        <v>538</v>
      </c>
      <c r="F776" t="s">
        <v>391</v>
      </c>
      <c r="G776" t="s">
        <v>799</v>
      </c>
      <c r="H776" t="s">
        <v>541</v>
      </c>
      <c r="I776" t="s">
        <v>800</v>
      </c>
      <c r="J776" t="s">
        <v>543</v>
      </c>
      <c r="K776">
        <v>31</v>
      </c>
      <c r="L776" t="s">
        <v>574</v>
      </c>
      <c r="M776" t="s">
        <v>805</v>
      </c>
      <c r="N776" t="s">
        <v>801</v>
      </c>
      <c r="O776" t="s">
        <v>802</v>
      </c>
      <c r="P776" t="s">
        <v>548</v>
      </c>
      <c r="Q776" t="s">
        <v>549</v>
      </c>
      <c r="R776" t="s">
        <v>803</v>
      </c>
      <c r="S776" t="s">
        <v>804</v>
      </c>
      <c r="T776" s="145">
        <v>194</v>
      </c>
      <c r="U776" t="s">
        <v>639</v>
      </c>
    </row>
    <row r="777" spans="1:21" x14ac:dyDescent="0.25">
      <c r="A777" t="s">
        <v>49</v>
      </c>
      <c r="B777" t="s">
        <v>656</v>
      </c>
      <c r="C777" t="s">
        <v>187</v>
      </c>
      <c r="D777" t="s">
        <v>538</v>
      </c>
      <c r="F777" t="s">
        <v>391</v>
      </c>
      <c r="G777" t="s">
        <v>799</v>
      </c>
      <c r="H777" t="s">
        <v>541</v>
      </c>
      <c r="I777" t="s">
        <v>800</v>
      </c>
      <c r="J777" t="s">
        <v>543</v>
      </c>
      <c r="K777">
        <v>31</v>
      </c>
      <c r="L777" t="s">
        <v>576</v>
      </c>
      <c r="M777" t="s">
        <v>806</v>
      </c>
      <c r="N777" t="s">
        <v>801</v>
      </c>
      <c r="O777" t="s">
        <v>802</v>
      </c>
      <c r="P777" t="s">
        <v>548</v>
      </c>
      <c r="Q777" t="s">
        <v>549</v>
      </c>
      <c r="R777" t="s">
        <v>131</v>
      </c>
      <c r="S777" t="s">
        <v>550</v>
      </c>
      <c r="T777" s="145">
        <v>1664</v>
      </c>
      <c r="U777" t="s">
        <v>639</v>
      </c>
    </row>
    <row r="778" spans="1:21" x14ac:dyDescent="0.25">
      <c r="A778" t="s">
        <v>49</v>
      </c>
      <c r="B778" t="s">
        <v>656</v>
      </c>
      <c r="C778" t="s">
        <v>187</v>
      </c>
      <c r="D778" t="s">
        <v>538</v>
      </c>
      <c r="F778" t="s">
        <v>391</v>
      </c>
      <c r="G778" t="s">
        <v>799</v>
      </c>
      <c r="H778" t="s">
        <v>541</v>
      </c>
      <c r="I778" t="s">
        <v>800</v>
      </c>
      <c r="J778" t="s">
        <v>543</v>
      </c>
      <c r="K778">
        <v>31</v>
      </c>
      <c r="L778" t="s">
        <v>576</v>
      </c>
      <c r="M778" t="s">
        <v>806</v>
      </c>
      <c r="N778" t="s">
        <v>801</v>
      </c>
      <c r="O778" t="s">
        <v>802</v>
      </c>
      <c r="P778" t="s">
        <v>548</v>
      </c>
      <c r="Q778" t="s">
        <v>549</v>
      </c>
      <c r="R778" t="s">
        <v>552</v>
      </c>
      <c r="S778" t="s">
        <v>553</v>
      </c>
      <c r="T778" s="145">
        <v>62</v>
      </c>
      <c r="U778" t="s">
        <v>639</v>
      </c>
    </row>
    <row r="779" spans="1:21" x14ac:dyDescent="0.25">
      <c r="A779" t="s">
        <v>49</v>
      </c>
      <c r="B779" t="s">
        <v>656</v>
      </c>
      <c r="C779" t="s">
        <v>187</v>
      </c>
      <c r="D779" t="s">
        <v>538</v>
      </c>
      <c r="F779" t="s">
        <v>391</v>
      </c>
      <c r="G779" t="s">
        <v>799</v>
      </c>
      <c r="H779" t="s">
        <v>541</v>
      </c>
      <c r="I779" t="s">
        <v>800</v>
      </c>
      <c r="J779" t="s">
        <v>543</v>
      </c>
      <c r="K779">
        <v>31</v>
      </c>
      <c r="L779" t="s">
        <v>576</v>
      </c>
      <c r="M779" t="s">
        <v>806</v>
      </c>
      <c r="N779" t="s">
        <v>801</v>
      </c>
      <c r="O779" t="s">
        <v>802</v>
      </c>
      <c r="P779" t="s">
        <v>548</v>
      </c>
      <c r="Q779" t="s">
        <v>549</v>
      </c>
      <c r="R779" t="s">
        <v>554</v>
      </c>
      <c r="S779" t="s">
        <v>555</v>
      </c>
      <c r="T779" s="145">
        <v>65</v>
      </c>
      <c r="U779" t="s">
        <v>639</v>
      </c>
    </row>
    <row r="780" spans="1:21" x14ac:dyDescent="0.25">
      <c r="A780" t="s">
        <v>49</v>
      </c>
      <c r="B780" t="s">
        <v>656</v>
      </c>
      <c r="C780" t="s">
        <v>187</v>
      </c>
      <c r="D780" t="s">
        <v>538</v>
      </c>
      <c r="F780" t="s">
        <v>391</v>
      </c>
      <c r="G780" t="s">
        <v>799</v>
      </c>
      <c r="H780" t="s">
        <v>541</v>
      </c>
      <c r="I780" t="s">
        <v>800</v>
      </c>
      <c r="J780" t="s">
        <v>543</v>
      </c>
      <c r="K780">
        <v>31</v>
      </c>
      <c r="L780" t="s">
        <v>576</v>
      </c>
      <c r="M780" t="s">
        <v>806</v>
      </c>
      <c r="N780" t="s">
        <v>801</v>
      </c>
      <c r="O780" t="s">
        <v>802</v>
      </c>
      <c r="P780" t="s">
        <v>548</v>
      </c>
      <c r="Q780" t="s">
        <v>549</v>
      </c>
      <c r="R780" t="s">
        <v>556</v>
      </c>
      <c r="S780" t="s">
        <v>557</v>
      </c>
      <c r="T780" s="145">
        <v>222</v>
      </c>
      <c r="U780" t="s">
        <v>639</v>
      </c>
    </row>
    <row r="781" spans="1:21" x14ac:dyDescent="0.25">
      <c r="A781" t="s">
        <v>49</v>
      </c>
      <c r="B781" t="s">
        <v>656</v>
      </c>
      <c r="C781" t="s">
        <v>187</v>
      </c>
      <c r="D781" t="s">
        <v>538</v>
      </c>
      <c r="F781" t="s">
        <v>391</v>
      </c>
      <c r="G781" t="s">
        <v>799</v>
      </c>
      <c r="H781" t="s">
        <v>541</v>
      </c>
      <c r="I781" t="s">
        <v>800</v>
      </c>
      <c r="J781" t="s">
        <v>543</v>
      </c>
      <c r="K781">
        <v>31</v>
      </c>
      <c r="L781" t="s">
        <v>576</v>
      </c>
      <c r="M781" t="s">
        <v>806</v>
      </c>
      <c r="N781" t="s">
        <v>801</v>
      </c>
      <c r="O781" t="s">
        <v>802</v>
      </c>
      <c r="P781" t="s">
        <v>548</v>
      </c>
      <c r="Q781" t="s">
        <v>549</v>
      </c>
      <c r="R781" t="s">
        <v>558</v>
      </c>
      <c r="S781" t="s">
        <v>559</v>
      </c>
      <c r="T781" s="145">
        <v>239</v>
      </c>
      <c r="U781" t="s">
        <v>639</v>
      </c>
    </row>
    <row r="782" spans="1:21" x14ac:dyDescent="0.25">
      <c r="A782" t="s">
        <v>49</v>
      </c>
      <c r="B782" t="s">
        <v>656</v>
      </c>
      <c r="C782" t="s">
        <v>187</v>
      </c>
      <c r="D782" t="s">
        <v>538</v>
      </c>
      <c r="F782" t="s">
        <v>391</v>
      </c>
      <c r="G782" t="s">
        <v>799</v>
      </c>
      <c r="H782" t="s">
        <v>541</v>
      </c>
      <c r="I782" t="s">
        <v>800</v>
      </c>
      <c r="J782" t="s">
        <v>543</v>
      </c>
      <c r="K782">
        <v>31</v>
      </c>
      <c r="L782" t="s">
        <v>576</v>
      </c>
      <c r="M782" t="s">
        <v>806</v>
      </c>
      <c r="N782" t="s">
        <v>801</v>
      </c>
      <c r="O782" t="s">
        <v>802</v>
      </c>
      <c r="P782" t="s">
        <v>548</v>
      </c>
      <c r="Q782" t="s">
        <v>549</v>
      </c>
      <c r="R782" t="s">
        <v>560</v>
      </c>
      <c r="S782" t="s">
        <v>561</v>
      </c>
      <c r="T782" s="145">
        <v>399</v>
      </c>
      <c r="U782" t="s">
        <v>639</v>
      </c>
    </row>
    <row r="783" spans="1:21" x14ac:dyDescent="0.25">
      <c r="A783" t="s">
        <v>49</v>
      </c>
      <c r="B783" t="s">
        <v>656</v>
      </c>
      <c r="C783" t="s">
        <v>187</v>
      </c>
      <c r="D783" t="s">
        <v>538</v>
      </c>
      <c r="F783" t="s">
        <v>391</v>
      </c>
      <c r="G783" t="s">
        <v>799</v>
      </c>
      <c r="H783" t="s">
        <v>541</v>
      </c>
      <c r="I783" t="s">
        <v>800</v>
      </c>
      <c r="J783" t="s">
        <v>543</v>
      </c>
      <c r="K783">
        <v>31</v>
      </c>
      <c r="L783" t="s">
        <v>576</v>
      </c>
      <c r="M783" t="s">
        <v>806</v>
      </c>
      <c r="N783" t="s">
        <v>801</v>
      </c>
      <c r="O783" t="s">
        <v>802</v>
      </c>
      <c r="P783" t="s">
        <v>548</v>
      </c>
      <c r="Q783" t="s">
        <v>549</v>
      </c>
      <c r="R783" t="s">
        <v>562</v>
      </c>
      <c r="S783" t="s">
        <v>563</v>
      </c>
      <c r="T783" s="145">
        <v>39</v>
      </c>
      <c r="U783" t="s">
        <v>639</v>
      </c>
    </row>
    <row r="784" spans="1:21" x14ac:dyDescent="0.25">
      <c r="A784" t="s">
        <v>49</v>
      </c>
      <c r="B784" t="s">
        <v>656</v>
      </c>
      <c r="C784" t="s">
        <v>187</v>
      </c>
      <c r="D784" t="s">
        <v>538</v>
      </c>
      <c r="F784" t="s">
        <v>391</v>
      </c>
      <c r="G784" t="s">
        <v>799</v>
      </c>
      <c r="H784" t="s">
        <v>541</v>
      </c>
      <c r="I784" t="s">
        <v>800</v>
      </c>
      <c r="J784" t="s">
        <v>543</v>
      </c>
      <c r="K784">
        <v>31</v>
      </c>
      <c r="L784" t="s">
        <v>576</v>
      </c>
      <c r="M784" t="s">
        <v>806</v>
      </c>
      <c r="N784" t="s">
        <v>801</v>
      </c>
      <c r="O784" t="s">
        <v>802</v>
      </c>
      <c r="P784" t="s">
        <v>548</v>
      </c>
      <c r="Q784" t="s">
        <v>549</v>
      </c>
      <c r="R784" t="s">
        <v>564</v>
      </c>
      <c r="S784" t="s">
        <v>565</v>
      </c>
      <c r="T784" s="145">
        <v>89</v>
      </c>
      <c r="U784" t="s">
        <v>639</v>
      </c>
    </row>
    <row r="785" spans="1:23" x14ac:dyDescent="0.25">
      <c r="A785" t="s">
        <v>49</v>
      </c>
      <c r="B785" t="s">
        <v>656</v>
      </c>
      <c r="C785" t="s">
        <v>187</v>
      </c>
      <c r="D785" t="s">
        <v>538</v>
      </c>
      <c r="F785" t="s">
        <v>391</v>
      </c>
      <c r="G785" t="s">
        <v>799</v>
      </c>
      <c r="H785" t="s">
        <v>541</v>
      </c>
      <c r="I785" t="s">
        <v>800</v>
      </c>
      <c r="J785" t="s">
        <v>543</v>
      </c>
      <c r="K785">
        <v>31</v>
      </c>
      <c r="L785" t="s">
        <v>576</v>
      </c>
      <c r="M785" t="s">
        <v>806</v>
      </c>
      <c r="N785" t="s">
        <v>801</v>
      </c>
      <c r="O785" t="s">
        <v>802</v>
      </c>
      <c r="P785" t="s">
        <v>548</v>
      </c>
      <c r="Q785" t="s">
        <v>549</v>
      </c>
      <c r="R785" t="s">
        <v>566</v>
      </c>
      <c r="S785" t="s">
        <v>567</v>
      </c>
      <c r="T785" s="145">
        <v>73</v>
      </c>
      <c r="U785" t="s">
        <v>639</v>
      </c>
    </row>
    <row r="786" spans="1:23" x14ac:dyDescent="0.25">
      <c r="A786" t="s">
        <v>49</v>
      </c>
      <c r="B786" t="s">
        <v>656</v>
      </c>
      <c r="C786" t="s">
        <v>187</v>
      </c>
      <c r="D786" t="s">
        <v>538</v>
      </c>
      <c r="F786" t="s">
        <v>391</v>
      </c>
      <c r="G786" t="s">
        <v>799</v>
      </c>
      <c r="H786" t="s">
        <v>541</v>
      </c>
      <c r="I786" t="s">
        <v>800</v>
      </c>
      <c r="J786" t="s">
        <v>543</v>
      </c>
      <c r="K786">
        <v>31</v>
      </c>
      <c r="L786" t="s">
        <v>576</v>
      </c>
      <c r="M786" t="s">
        <v>806</v>
      </c>
      <c r="N786" t="s">
        <v>801</v>
      </c>
      <c r="O786" t="s">
        <v>802</v>
      </c>
      <c r="P786" t="s">
        <v>548</v>
      </c>
      <c r="Q786" t="s">
        <v>549</v>
      </c>
      <c r="R786" t="s">
        <v>568</v>
      </c>
      <c r="S786" t="s">
        <v>569</v>
      </c>
      <c r="T786" s="145">
        <v>259</v>
      </c>
      <c r="U786" t="s">
        <v>639</v>
      </c>
    </row>
    <row r="787" spans="1:23" x14ac:dyDescent="0.25">
      <c r="A787" t="s">
        <v>49</v>
      </c>
      <c r="B787" t="s">
        <v>656</v>
      </c>
      <c r="C787" t="s">
        <v>187</v>
      </c>
      <c r="D787" t="s">
        <v>538</v>
      </c>
      <c r="F787" t="s">
        <v>391</v>
      </c>
      <c r="G787" t="s">
        <v>799</v>
      </c>
      <c r="H787" t="s">
        <v>541</v>
      </c>
      <c r="I787" t="s">
        <v>800</v>
      </c>
      <c r="J787" t="s">
        <v>543</v>
      </c>
      <c r="K787">
        <v>31</v>
      </c>
      <c r="L787" t="s">
        <v>576</v>
      </c>
      <c r="M787" t="s">
        <v>806</v>
      </c>
      <c r="N787" t="s">
        <v>801</v>
      </c>
      <c r="O787" t="s">
        <v>802</v>
      </c>
      <c r="P787" t="s">
        <v>548</v>
      </c>
      <c r="Q787" t="s">
        <v>549</v>
      </c>
      <c r="R787" t="s">
        <v>570</v>
      </c>
      <c r="S787" t="s">
        <v>571</v>
      </c>
      <c r="T787" s="145">
        <v>1</v>
      </c>
      <c r="U787" t="s">
        <v>639</v>
      </c>
    </row>
    <row r="788" spans="1:23" x14ac:dyDescent="0.25">
      <c r="A788" t="s">
        <v>49</v>
      </c>
      <c r="B788" t="s">
        <v>656</v>
      </c>
      <c r="C788" t="s">
        <v>187</v>
      </c>
      <c r="D788" t="s">
        <v>538</v>
      </c>
      <c r="F788" t="s">
        <v>391</v>
      </c>
      <c r="G788" t="s">
        <v>799</v>
      </c>
      <c r="H788" t="s">
        <v>541</v>
      </c>
      <c r="I788" t="s">
        <v>800</v>
      </c>
      <c r="J788" t="s">
        <v>543</v>
      </c>
      <c r="K788">
        <v>31</v>
      </c>
      <c r="L788" t="s">
        <v>576</v>
      </c>
      <c r="M788" t="s">
        <v>806</v>
      </c>
      <c r="N788" t="s">
        <v>801</v>
      </c>
      <c r="O788" t="s">
        <v>802</v>
      </c>
      <c r="P788" t="s">
        <v>548</v>
      </c>
      <c r="Q788" t="s">
        <v>549</v>
      </c>
      <c r="R788" t="s">
        <v>572</v>
      </c>
      <c r="S788" t="s">
        <v>573</v>
      </c>
      <c r="T788" s="145">
        <v>24</v>
      </c>
      <c r="U788" t="s">
        <v>639</v>
      </c>
    </row>
    <row r="789" spans="1:23" x14ac:dyDescent="0.25">
      <c r="A789" t="s">
        <v>49</v>
      </c>
      <c r="B789" t="s">
        <v>656</v>
      </c>
      <c r="C789" t="s">
        <v>187</v>
      </c>
      <c r="D789" t="s">
        <v>538</v>
      </c>
      <c r="F789" t="s">
        <v>391</v>
      </c>
      <c r="G789" t="s">
        <v>799</v>
      </c>
      <c r="H789" t="s">
        <v>541</v>
      </c>
      <c r="I789" t="s">
        <v>800</v>
      </c>
      <c r="J789" t="s">
        <v>543</v>
      </c>
      <c r="K789">
        <v>31</v>
      </c>
      <c r="L789" t="s">
        <v>576</v>
      </c>
      <c r="M789" t="s">
        <v>806</v>
      </c>
      <c r="N789" t="s">
        <v>801</v>
      </c>
      <c r="O789" t="s">
        <v>802</v>
      </c>
      <c r="P789" t="s">
        <v>548</v>
      </c>
      <c r="Q789" t="s">
        <v>549</v>
      </c>
      <c r="R789" t="s">
        <v>803</v>
      </c>
      <c r="S789" t="s">
        <v>804</v>
      </c>
      <c r="T789" s="145">
        <v>192</v>
      </c>
      <c r="U789" t="s">
        <v>639</v>
      </c>
    </row>
    <row r="790" spans="1:23" s="49" customFormat="1" x14ac:dyDescent="0.25">
      <c r="A790" s="49" t="s">
        <v>49</v>
      </c>
      <c r="B790" s="49" t="s">
        <v>656</v>
      </c>
      <c r="C790" s="49" t="s">
        <v>807</v>
      </c>
      <c r="D790" s="49" t="s">
        <v>808</v>
      </c>
      <c r="F790" s="49" t="s">
        <v>391</v>
      </c>
      <c r="G790" s="49" t="s">
        <v>799</v>
      </c>
      <c r="H790" s="49" t="s">
        <v>541</v>
      </c>
      <c r="I790" s="49" t="s">
        <v>800</v>
      </c>
      <c r="J790" s="49" t="s">
        <v>809</v>
      </c>
      <c r="K790" s="49" t="s">
        <v>799</v>
      </c>
      <c r="L790" s="49" t="s">
        <v>544</v>
      </c>
      <c r="M790" s="49" t="s">
        <v>799</v>
      </c>
      <c r="N790" s="49" t="s">
        <v>801</v>
      </c>
      <c r="O790" s="49" t="s">
        <v>802</v>
      </c>
      <c r="P790" s="49" t="s">
        <v>548</v>
      </c>
      <c r="Q790" s="49" t="s">
        <v>549</v>
      </c>
      <c r="R790" s="49" t="s">
        <v>131</v>
      </c>
      <c r="S790" s="49" t="s">
        <v>550</v>
      </c>
      <c r="T790" s="146">
        <v>3440</v>
      </c>
      <c r="U790" s="49" t="s">
        <v>819</v>
      </c>
      <c r="V790" s="49" t="s">
        <v>858</v>
      </c>
      <c r="W790" s="138">
        <f>('ILO unemployment 2007'!T791+'ILO unemployment 2007'!T792+'ILO unemployment 2007'!T793)*( 1 +'ILO unemployment 2007'!T800/('ILO unemployment 2007'!T790-'ILO unemployment 2007'!T800))</f>
        <v>543.37788578371806</v>
      </c>
    </row>
    <row r="791" spans="1:23" s="49" customFormat="1" x14ac:dyDescent="0.25">
      <c r="A791" s="49" t="s">
        <v>49</v>
      </c>
      <c r="B791" s="49" t="s">
        <v>656</v>
      </c>
      <c r="C791" s="49" t="s">
        <v>807</v>
      </c>
      <c r="D791" s="49" t="s">
        <v>808</v>
      </c>
      <c r="F791" s="49" t="s">
        <v>391</v>
      </c>
      <c r="G791" s="49" t="s">
        <v>799</v>
      </c>
      <c r="H791" s="49" t="s">
        <v>541</v>
      </c>
      <c r="I791" s="49" t="s">
        <v>800</v>
      </c>
      <c r="J791" s="49" t="s">
        <v>809</v>
      </c>
      <c r="K791" s="49" t="s">
        <v>799</v>
      </c>
      <c r="L791" s="49" t="s">
        <v>544</v>
      </c>
      <c r="M791" s="49" t="s">
        <v>799</v>
      </c>
      <c r="N791" s="49" t="s">
        <v>801</v>
      </c>
      <c r="O791" s="49" t="s">
        <v>802</v>
      </c>
      <c r="P791" s="49" t="s">
        <v>548</v>
      </c>
      <c r="Q791" s="49" t="s">
        <v>549</v>
      </c>
      <c r="R791" s="49" t="s">
        <v>552</v>
      </c>
      <c r="S791" s="49" t="s">
        <v>553</v>
      </c>
      <c r="T791" s="146">
        <v>94</v>
      </c>
      <c r="U791" s="49" t="s">
        <v>819</v>
      </c>
      <c r="V791" s="49" t="s">
        <v>859</v>
      </c>
      <c r="W791" s="138">
        <f>('ILO unemployment 2007'!T794+'ILO unemployment 2007'!T795+'ILO unemployment 2007'!T796+'ILO unemployment 2007'!T797+'ILO unemployment 2007'!T798+'ILO unemployment 2007'!T799)*( 1 +'ILO unemployment 2007'!T800/('ILO unemployment 2007'!T790-'ILO unemployment 2007'!T800))</f>
        <v>2896.6221142162817</v>
      </c>
    </row>
    <row r="792" spans="1:23" s="49" customFormat="1" x14ac:dyDescent="0.25">
      <c r="A792" s="49" t="s">
        <v>49</v>
      </c>
      <c r="B792" s="49" t="s">
        <v>656</v>
      </c>
      <c r="C792" s="49" t="s">
        <v>807</v>
      </c>
      <c r="D792" s="49" t="s">
        <v>808</v>
      </c>
      <c r="F792" s="49" t="s">
        <v>391</v>
      </c>
      <c r="G792" s="49" t="s">
        <v>799</v>
      </c>
      <c r="H792" s="49" t="s">
        <v>541</v>
      </c>
      <c r="I792" s="49" t="s">
        <v>800</v>
      </c>
      <c r="J792" s="49" t="s">
        <v>809</v>
      </c>
      <c r="K792" s="49" t="s">
        <v>799</v>
      </c>
      <c r="L792" s="49" t="s">
        <v>544</v>
      </c>
      <c r="M792" s="49" t="s">
        <v>799</v>
      </c>
      <c r="N792" s="49" t="s">
        <v>801</v>
      </c>
      <c r="O792" s="49" t="s">
        <v>802</v>
      </c>
      <c r="P792" s="49" t="s">
        <v>548</v>
      </c>
      <c r="Q792" s="49" t="s">
        <v>549</v>
      </c>
      <c r="R792" s="49" t="s">
        <v>554</v>
      </c>
      <c r="S792" s="49" t="s">
        <v>555</v>
      </c>
      <c r="T792" s="146">
        <v>119</v>
      </c>
      <c r="U792" s="49" t="s">
        <v>819</v>
      </c>
      <c r="V792" s="49" t="s">
        <v>862</v>
      </c>
      <c r="W792" s="138">
        <f>'ILO unemployment 2007'!T791+'ILO unemployment 2007'!T792+'ILO unemployment 2007'!T793+ 'ILO unemployment 2007'!T794+'ILO unemployment 2007'!T795+'ILO unemployment 2007'!T796+'ILO unemployment 2007'!T797+'ILO unemployment 2007'!T798+'ILO unemployment 2007'!T799+'ILO unemployment 2007'!T800</f>
        <v>3440</v>
      </c>
    </row>
    <row r="793" spans="1:23" s="49" customFormat="1" x14ac:dyDescent="0.25">
      <c r="A793" s="49" t="s">
        <v>49</v>
      </c>
      <c r="B793" s="49" t="s">
        <v>656</v>
      </c>
      <c r="C793" s="49" t="s">
        <v>807</v>
      </c>
      <c r="D793" s="49" t="s">
        <v>808</v>
      </c>
      <c r="F793" s="49" t="s">
        <v>391</v>
      </c>
      <c r="G793" s="49" t="s">
        <v>799</v>
      </c>
      <c r="H793" s="49" t="s">
        <v>541</v>
      </c>
      <c r="I793" s="49" t="s">
        <v>800</v>
      </c>
      <c r="J793" s="49" t="s">
        <v>809</v>
      </c>
      <c r="K793" s="49" t="s">
        <v>799</v>
      </c>
      <c r="L793" s="49" t="s">
        <v>544</v>
      </c>
      <c r="M793" s="49" t="s">
        <v>799</v>
      </c>
      <c r="N793" s="49" t="s">
        <v>801</v>
      </c>
      <c r="O793" s="49" t="s">
        <v>802</v>
      </c>
      <c r="P793" s="49" t="s">
        <v>548</v>
      </c>
      <c r="Q793" s="49" t="s">
        <v>549</v>
      </c>
      <c r="R793" s="49" t="s">
        <v>556</v>
      </c>
      <c r="S793" s="49" t="s">
        <v>557</v>
      </c>
      <c r="T793" s="146">
        <v>307</v>
      </c>
      <c r="U793" s="49" t="s">
        <v>819</v>
      </c>
      <c r="W793" s="138"/>
    </row>
    <row r="794" spans="1:23" s="49" customFormat="1" x14ac:dyDescent="0.25">
      <c r="A794" s="49" t="s">
        <v>49</v>
      </c>
      <c r="B794" s="49" t="s">
        <v>656</v>
      </c>
      <c r="C794" s="49" t="s">
        <v>807</v>
      </c>
      <c r="D794" s="49" t="s">
        <v>808</v>
      </c>
      <c r="F794" s="49" t="s">
        <v>391</v>
      </c>
      <c r="G794" s="49" t="s">
        <v>799</v>
      </c>
      <c r="H794" s="49" t="s">
        <v>541</v>
      </c>
      <c r="I794" s="49" t="s">
        <v>800</v>
      </c>
      <c r="J794" s="49" t="s">
        <v>809</v>
      </c>
      <c r="K794" s="49" t="s">
        <v>799</v>
      </c>
      <c r="L794" s="49" t="s">
        <v>544</v>
      </c>
      <c r="M794" s="49" t="s">
        <v>799</v>
      </c>
      <c r="N794" s="49" t="s">
        <v>801</v>
      </c>
      <c r="O794" s="49" t="s">
        <v>802</v>
      </c>
      <c r="P794" s="49" t="s">
        <v>548</v>
      </c>
      <c r="Q794" s="49" t="s">
        <v>549</v>
      </c>
      <c r="R794" s="49" t="s">
        <v>558</v>
      </c>
      <c r="S794" s="49" t="s">
        <v>559</v>
      </c>
      <c r="T794" s="146">
        <v>398</v>
      </c>
      <c r="U794" s="49" t="s">
        <v>819</v>
      </c>
      <c r="W794" s="138"/>
    </row>
    <row r="795" spans="1:23" s="49" customFormat="1" x14ac:dyDescent="0.25">
      <c r="A795" s="49" t="s">
        <v>49</v>
      </c>
      <c r="B795" s="49" t="s">
        <v>656</v>
      </c>
      <c r="C795" s="49" t="s">
        <v>807</v>
      </c>
      <c r="D795" s="49" t="s">
        <v>808</v>
      </c>
      <c r="F795" s="49" t="s">
        <v>391</v>
      </c>
      <c r="G795" s="49" t="s">
        <v>799</v>
      </c>
      <c r="H795" s="49" t="s">
        <v>541</v>
      </c>
      <c r="I795" s="49" t="s">
        <v>800</v>
      </c>
      <c r="J795" s="49" t="s">
        <v>809</v>
      </c>
      <c r="K795" s="49" t="s">
        <v>799</v>
      </c>
      <c r="L795" s="49" t="s">
        <v>544</v>
      </c>
      <c r="M795" s="49" t="s">
        <v>799</v>
      </c>
      <c r="N795" s="49" t="s">
        <v>801</v>
      </c>
      <c r="O795" s="49" t="s">
        <v>802</v>
      </c>
      <c r="P795" s="49" t="s">
        <v>548</v>
      </c>
      <c r="Q795" s="49" t="s">
        <v>549</v>
      </c>
      <c r="R795" s="49" t="s">
        <v>560</v>
      </c>
      <c r="S795" s="49" t="s">
        <v>561</v>
      </c>
      <c r="T795" s="146">
        <v>565</v>
      </c>
      <c r="U795" s="49" t="s">
        <v>819</v>
      </c>
      <c r="W795" s="138"/>
    </row>
    <row r="796" spans="1:23" s="49" customFormat="1" x14ac:dyDescent="0.25">
      <c r="A796" s="49" t="s">
        <v>49</v>
      </c>
      <c r="B796" s="49" t="s">
        <v>656</v>
      </c>
      <c r="C796" s="49" t="s">
        <v>807</v>
      </c>
      <c r="D796" s="49" t="s">
        <v>808</v>
      </c>
      <c r="F796" s="49" t="s">
        <v>391</v>
      </c>
      <c r="G796" s="49" t="s">
        <v>799</v>
      </c>
      <c r="H796" s="49" t="s">
        <v>541</v>
      </c>
      <c r="I796" s="49" t="s">
        <v>800</v>
      </c>
      <c r="J796" s="49" t="s">
        <v>809</v>
      </c>
      <c r="K796" s="49" t="s">
        <v>799</v>
      </c>
      <c r="L796" s="49" t="s">
        <v>544</v>
      </c>
      <c r="M796" s="49" t="s">
        <v>799</v>
      </c>
      <c r="N796" s="49" t="s">
        <v>801</v>
      </c>
      <c r="O796" s="49" t="s">
        <v>802</v>
      </c>
      <c r="P796" s="49" t="s">
        <v>548</v>
      </c>
      <c r="Q796" s="49" t="s">
        <v>549</v>
      </c>
      <c r="R796" s="49" t="s">
        <v>562</v>
      </c>
      <c r="S796" s="49" t="s">
        <v>563</v>
      </c>
      <c r="T796" s="146">
        <v>40</v>
      </c>
      <c r="U796" s="49" t="s">
        <v>819</v>
      </c>
      <c r="W796" s="138"/>
    </row>
    <row r="797" spans="1:23" s="49" customFormat="1" x14ac:dyDescent="0.25">
      <c r="A797" s="49" t="s">
        <v>49</v>
      </c>
      <c r="B797" s="49" t="s">
        <v>656</v>
      </c>
      <c r="C797" s="49" t="s">
        <v>807</v>
      </c>
      <c r="D797" s="49" t="s">
        <v>808</v>
      </c>
      <c r="F797" s="49" t="s">
        <v>391</v>
      </c>
      <c r="G797" s="49" t="s">
        <v>799</v>
      </c>
      <c r="H797" s="49" t="s">
        <v>541</v>
      </c>
      <c r="I797" s="49" t="s">
        <v>800</v>
      </c>
      <c r="J797" s="49" t="s">
        <v>809</v>
      </c>
      <c r="K797" s="49" t="s">
        <v>799</v>
      </c>
      <c r="L797" s="49" t="s">
        <v>544</v>
      </c>
      <c r="M797" s="49" t="s">
        <v>799</v>
      </c>
      <c r="N797" s="49" t="s">
        <v>801</v>
      </c>
      <c r="O797" s="49" t="s">
        <v>802</v>
      </c>
      <c r="P797" s="49" t="s">
        <v>548</v>
      </c>
      <c r="Q797" s="49" t="s">
        <v>549</v>
      </c>
      <c r="R797" s="49" t="s">
        <v>564</v>
      </c>
      <c r="S797" s="49" t="s">
        <v>565</v>
      </c>
      <c r="T797" s="146">
        <v>334</v>
      </c>
      <c r="U797" s="49" t="s">
        <v>819</v>
      </c>
      <c r="W797" s="138"/>
    </row>
    <row r="798" spans="1:23" s="49" customFormat="1" x14ac:dyDescent="0.25">
      <c r="A798" s="49" t="s">
        <v>49</v>
      </c>
      <c r="B798" s="49" t="s">
        <v>656</v>
      </c>
      <c r="C798" s="49" t="s">
        <v>807</v>
      </c>
      <c r="D798" s="49" t="s">
        <v>808</v>
      </c>
      <c r="F798" s="49" t="s">
        <v>391</v>
      </c>
      <c r="G798" s="49" t="s">
        <v>799</v>
      </c>
      <c r="H798" s="49" t="s">
        <v>541</v>
      </c>
      <c r="I798" s="49" t="s">
        <v>800</v>
      </c>
      <c r="J798" s="49" t="s">
        <v>809</v>
      </c>
      <c r="K798" s="49" t="s">
        <v>799</v>
      </c>
      <c r="L798" s="49" t="s">
        <v>544</v>
      </c>
      <c r="M798" s="49" t="s">
        <v>799</v>
      </c>
      <c r="N798" s="49" t="s">
        <v>801</v>
      </c>
      <c r="O798" s="49" t="s">
        <v>802</v>
      </c>
      <c r="P798" s="49" t="s">
        <v>548</v>
      </c>
      <c r="Q798" s="49" t="s">
        <v>549</v>
      </c>
      <c r="R798" s="49" t="s">
        <v>566</v>
      </c>
      <c r="S798" s="49" t="s">
        <v>567</v>
      </c>
      <c r="T798" s="146">
        <v>455</v>
      </c>
      <c r="U798" s="49" t="s">
        <v>819</v>
      </c>
      <c r="W798" s="138"/>
    </row>
    <row r="799" spans="1:23" s="49" customFormat="1" x14ac:dyDescent="0.25">
      <c r="A799" s="49" t="s">
        <v>49</v>
      </c>
      <c r="B799" s="49" t="s">
        <v>656</v>
      </c>
      <c r="C799" s="49" t="s">
        <v>807</v>
      </c>
      <c r="D799" s="49" t="s">
        <v>808</v>
      </c>
      <c r="F799" s="49" t="s">
        <v>391</v>
      </c>
      <c r="G799" s="49" t="s">
        <v>799</v>
      </c>
      <c r="H799" s="49" t="s">
        <v>541</v>
      </c>
      <c r="I799" s="49" t="s">
        <v>800</v>
      </c>
      <c r="J799" s="49" t="s">
        <v>809</v>
      </c>
      <c r="K799" s="49" t="s">
        <v>799</v>
      </c>
      <c r="L799" s="49" t="s">
        <v>544</v>
      </c>
      <c r="M799" s="49" t="s">
        <v>799</v>
      </c>
      <c r="N799" s="49" t="s">
        <v>801</v>
      </c>
      <c r="O799" s="49" t="s">
        <v>802</v>
      </c>
      <c r="P799" s="49" t="s">
        <v>548</v>
      </c>
      <c r="Q799" s="49" t="s">
        <v>549</v>
      </c>
      <c r="R799" s="49" t="s">
        <v>568</v>
      </c>
      <c r="S799" s="49" t="s">
        <v>569</v>
      </c>
      <c r="T799" s="146">
        <v>980</v>
      </c>
      <c r="U799" s="49" t="s">
        <v>819</v>
      </c>
      <c r="W799" s="138"/>
    </row>
    <row r="800" spans="1:23" s="49" customFormat="1" x14ac:dyDescent="0.25">
      <c r="A800" s="49" t="s">
        <v>49</v>
      </c>
      <c r="B800" s="49" t="s">
        <v>656</v>
      </c>
      <c r="C800" s="49" t="s">
        <v>807</v>
      </c>
      <c r="D800" s="49" t="s">
        <v>808</v>
      </c>
      <c r="F800" s="49" t="s">
        <v>391</v>
      </c>
      <c r="G800" s="49" t="s">
        <v>799</v>
      </c>
      <c r="H800" s="49" t="s">
        <v>541</v>
      </c>
      <c r="I800" s="49" t="s">
        <v>800</v>
      </c>
      <c r="J800" s="49" t="s">
        <v>809</v>
      </c>
      <c r="K800" s="49" t="s">
        <v>799</v>
      </c>
      <c r="L800" s="49" t="s">
        <v>544</v>
      </c>
      <c r="M800" s="49" t="s">
        <v>799</v>
      </c>
      <c r="N800" s="49" t="s">
        <v>801</v>
      </c>
      <c r="O800" s="49" t="s">
        <v>802</v>
      </c>
      <c r="P800" s="49" t="s">
        <v>548</v>
      </c>
      <c r="Q800" s="49" t="s">
        <v>549</v>
      </c>
      <c r="R800" s="49" t="s">
        <v>572</v>
      </c>
      <c r="S800" s="49" t="s">
        <v>573</v>
      </c>
      <c r="T800" s="146">
        <v>148</v>
      </c>
      <c r="U800" s="49" t="s">
        <v>819</v>
      </c>
      <c r="W800" s="138"/>
    </row>
    <row r="801" spans="1:23" s="12" customFormat="1" x14ac:dyDescent="0.25">
      <c r="A801" s="12" t="s">
        <v>49</v>
      </c>
      <c r="B801" s="12" t="s">
        <v>656</v>
      </c>
      <c r="C801" s="12" t="s">
        <v>807</v>
      </c>
      <c r="D801" s="12" t="s">
        <v>808</v>
      </c>
      <c r="F801" s="12" t="s">
        <v>391</v>
      </c>
      <c r="G801" s="12" t="s">
        <v>799</v>
      </c>
      <c r="H801" s="12" t="s">
        <v>541</v>
      </c>
      <c r="I801" s="12" t="s">
        <v>800</v>
      </c>
      <c r="J801" s="12" t="s">
        <v>809</v>
      </c>
      <c r="K801" s="12" t="s">
        <v>799</v>
      </c>
      <c r="L801" s="12" t="s">
        <v>574</v>
      </c>
      <c r="M801" s="12" t="s">
        <v>805</v>
      </c>
      <c r="N801" s="12" t="s">
        <v>801</v>
      </c>
      <c r="O801" s="12" t="s">
        <v>802</v>
      </c>
      <c r="P801" s="12" t="s">
        <v>548</v>
      </c>
      <c r="Q801" s="12" t="s">
        <v>549</v>
      </c>
      <c r="R801" s="12" t="s">
        <v>131</v>
      </c>
      <c r="S801" s="12" t="s">
        <v>550</v>
      </c>
      <c r="T801" s="148">
        <v>1734</v>
      </c>
      <c r="U801" s="12" t="s">
        <v>819</v>
      </c>
      <c r="W801" s="141"/>
    </row>
    <row r="802" spans="1:23" x14ac:dyDescent="0.25">
      <c r="A802" t="s">
        <v>49</v>
      </c>
      <c r="B802" t="s">
        <v>656</v>
      </c>
      <c r="C802" t="s">
        <v>807</v>
      </c>
      <c r="D802" t="s">
        <v>808</v>
      </c>
      <c r="F802" t="s">
        <v>391</v>
      </c>
      <c r="G802" t="s">
        <v>799</v>
      </c>
      <c r="H802" t="s">
        <v>541</v>
      </c>
      <c r="I802" t="s">
        <v>800</v>
      </c>
      <c r="J802" t="s">
        <v>809</v>
      </c>
      <c r="K802" t="s">
        <v>799</v>
      </c>
      <c r="L802" t="s">
        <v>574</v>
      </c>
      <c r="M802" t="s">
        <v>805</v>
      </c>
      <c r="N802" t="s">
        <v>801</v>
      </c>
      <c r="O802" t="s">
        <v>802</v>
      </c>
      <c r="P802" t="s">
        <v>548</v>
      </c>
      <c r="Q802" t="s">
        <v>549</v>
      </c>
      <c r="R802" t="s">
        <v>552</v>
      </c>
      <c r="S802" t="s">
        <v>553</v>
      </c>
      <c r="T802" s="145">
        <v>60</v>
      </c>
      <c r="U802" t="s">
        <v>819</v>
      </c>
    </row>
    <row r="803" spans="1:23" x14ac:dyDescent="0.25">
      <c r="A803" t="s">
        <v>49</v>
      </c>
      <c r="B803" t="s">
        <v>656</v>
      </c>
      <c r="C803" t="s">
        <v>807</v>
      </c>
      <c r="D803" t="s">
        <v>808</v>
      </c>
      <c r="F803" t="s">
        <v>391</v>
      </c>
      <c r="G803" t="s">
        <v>799</v>
      </c>
      <c r="H803" t="s">
        <v>541</v>
      </c>
      <c r="I803" t="s">
        <v>800</v>
      </c>
      <c r="J803" t="s">
        <v>809</v>
      </c>
      <c r="K803" t="s">
        <v>799</v>
      </c>
      <c r="L803" t="s">
        <v>574</v>
      </c>
      <c r="M803" t="s">
        <v>805</v>
      </c>
      <c r="N803" t="s">
        <v>801</v>
      </c>
      <c r="O803" t="s">
        <v>802</v>
      </c>
      <c r="P803" t="s">
        <v>548</v>
      </c>
      <c r="Q803" t="s">
        <v>549</v>
      </c>
      <c r="R803" t="s">
        <v>554</v>
      </c>
      <c r="S803" t="s">
        <v>555</v>
      </c>
      <c r="T803" s="145">
        <v>70</v>
      </c>
      <c r="U803" t="s">
        <v>819</v>
      </c>
    </row>
    <row r="804" spans="1:23" x14ac:dyDescent="0.25">
      <c r="A804" t="s">
        <v>49</v>
      </c>
      <c r="B804" t="s">
        <v>656</v>
      </c>
      <c r="C804" t="s">
        <v>807</v>
      </c>
      <c r="D804" t="s">
        <v>808</v>
      </c>
      <c r="F804" t="s">
        <v>391</v>
      </c>
      <c r="G804" t="s">
        <v>799</v>
      </c>
      <c r="H804" t="s">
        <v>541</v>
      </c>
      <c r="I804" t="s">
        <v>800</v>
      </c>
      <c r="J804" t="s">
        <v>809</v>
      </c>
      <c r="K804" t="s">
        <v>799</v>
      </c>
      <c r="L804" t="s">
        <v>574</v>
      </c>
      <c r="M804" t="s">
        <v>805</v>
      </c>
      <c r="N804" t="s">
        <v>801</v>
      </c>
      <c r="O804" t="s">
        <v>802</v>
      </c>
      <c r="P804" t="s">
        <v>548</v>
      </c>
      <c r="Q804" t="s">
        <v>549</v>
      </c>
      <c r="R804" t="s">
        <v>556</v>
      </c>
      <c r="S804" t="s">
        <v>557</v>
      </c>
      <c r="T804" s="145">
        <v>128</v>
      </c>
      <c r="U804" t="s">
        <v>819</v>
      </c>
    </row>
    <row r="805" spans="1:23" x14ac:dyDescent="0.25">
      <c r="A805" t="s">
        <v>49</v>
      </c>
      <c r="B805" t="s">
        <v>656</v>
      </c>
      <c r="C805" t="s">
        <v>807</v>
      </c>
      <c r="D805" t="s">
        <v>808</v>
      </c>
      <c r="F805" t="s">
        <v>391</v>
      </c>
      <c r="G805" t="s">
        <v>799</v>
      </c>
      <c r="H805" t="s">
        <v>541</v>
      </c>
      <c r="I805" t="s">
        <v>800</v>
      </c>
      <c r="J805" t="s">
        <v>809</v>
      </c>
      <c r="K805" t="s">
        <v>799</v>
      </c>
      <c r="L805" t="s">
        <v>574</v>
      </c>
      <c r="M805" t="s">
        <v>805</v>
      </c>
      <c r="N805" t="s">
        <v>801</v>
      </c>
      <c r="O805" t="s">
        <v>802</v>
      </c>
      <c r="P805" t="s">
        <v>548</v>
      </c>
      <c r="Q805" t="s">
        <v>549</v>
      </c>
      <c r="R805" t="s">
        <v>558</v>
      </c>
      <c r="S805" t="s">
        <v>559</v>
      </c>
      <c r="T805" s="145">
        <v>91</v>
      </c>
      <c r="U805" t="s">
        <v>819</v>
      </c>
    </row>
    <row r="806" spans="1:23" x14ac:dyDescent="0.25">
      <c r="A806" t="s">
        <v>49</v>
      </c>
      <c r="B806" t="s">
        <v>656</v>
      </c>
      <c r="C806" t="s">
        <v>807</v>
      </c>
      <c r="D806" t="s">
        <v>808</v>
      </c>
      <c r="F806" t="s">
        <v>391</v>
      </c>
      <c r="G806" t="s">
        <v>799</v>
      </c>
      <c r="H806" t="s">
        <v>541</v>
      </c>
      <c r="I806" t="s">
        <v>800</v>
      </c>
      <c r="J806" t="s">
        <v>809</v>
      </c>
      <c r="K806" t="s">
        <v>799</v>
      </c>
      <c r="L806" t="s">
        <v>574</v>
      </c>
      <c r="M806" t="s">
        <v>805</v>
      </c>
      <c r="N806" t="s">
        <v>801</v>
      </c>
      <c r="O806" t="s">
        <v>802</v>
      </c>
      <c r="P806" t="s">
        <v>548</v>
      </c>
      <c r="Q806" t="s">
        <v>549</v>
      </c>
      <c r="R806" t="s">
        <v>560</v>
      </c>
      <c r="S806" t="s">
        <v>561</v>
      </c>
      <c r="T806" s="145">
        <v>133</v>
      </c>
      <c r="U806" t="s">
        <v>819</v>
      </c>
    </row>
    <row r="807" spans="1:23" x14ac:dyDescent="0.25">
      <c r="A807" t="s">
        <v>49</v>
      </c>
      <c r="B807" t="s">
        <v>656</v>
      </c>
      <c r="C807" t="s">
        <v>807</v>
      </c>
      <c r="D807" t="s">
        <v>808</v>
      </c>
      <c r="F807" t="s">
        <v>391</v>
      </c>
      <c r="G807" t="s">
        <v>799</v>
      </c>
      <c r="H807" t="s">
        <v>541</v>
      </c>
      <c r="I807" t="s">
        <v>800</v>
      </c>
      <c r="J807" t="s">
        <v>809</v>
      </c>
      <c r="K807" t="s">
        <v>799</v>
      </c>
      <c r="L807" t="s">
        <v>574</v>
      </c>
      <c r="M807" t="s">
        <v>805</v>
      </c>
      <c r="N807" t="s">
        <v>801</v>
      </c>
      <c r="O807" t="s">
        <v>802</v>
      </c>
      <c r="P807" t="s">
        <v>548</v>
      </c>
      <c r="Q807" t="s">
        <v>549</v>
      </c>
      <c r="R807" t="s">
        <v>562</v>
      </c>
      <c r="S807" t="s">
        <v>563</v>
      </c>
      <c r="T807" s="145">
        <v>20</v>
      </c>
      <c r="U807" t="s">
        <v>819</v>
      </c>
    </row>
    <row r="808" spans="1:23" x14ac:dyDescent="0.25">
      <c r="A808" t="s">
        <v>49</v>
      </c>
      <c r="B808" t="s">
        <v>656</v>
      </c>
      <c r="C808" t="s">
        <v>807</v>
      </c>
      <c r="D808" t="s">
        <v>808</v>
      </c>
      <c r="F808" t="s">
        <v>391</v>
      </c>
      <c r="G808" t="s">
        <v>799</v>
      </c>
      <c r="H808" t="s">
        <v>541</v>
      </c>
      <c r="I808" t="s">
        <v>800</v>
      </c>
      <c r="J808" t="s">
        <v>809</v>
      </c>
      <c r="K808" t="s">
        <v>799</v>
      </c>
      <c r="L808" t="s">
        <v>574</v>
      </c>
      <c r="M808" t="s">
        <v>805</v>
      </c>
      <c r="N808" t="s">
        <v>801</v>
      </c>
      <c r="O808" t="s">
        <v>802</v>
      </c>
      <c r="P808" t="s">
        <v>548</v>
      </c>
      <c r="Q808" t="s">
        <v>549</v>
      </c>
      <c r="R808" t="s">
        <v>564</v>
      </c>
      <c r="S808" t="s">
        <v>565</v>
      </c>
      <c r="T808" s="145">
        <v>294</v>
      </c>
      <c r="U808" t="s">
        <v>819</v>
      </c>
    </row>
    <row r="809" spans="1:23" x14ac:dyDescent="0.25">
      <c r="A809" t="s">
        <v>49</v>
      </c>
      <c r="B809" t="s">
        <v>656</v>
      </c>
      <c r="C809" t="s">
        <v>807</v>
      </c>
      <c r="D809" t="s">
        <v>808</v>
      </c>
      <c r="F809" t="s">
        <v>391</v>
      </c>
      <c r="G809" t="s">
        <v>799</v>
      </c>
      <c r="H809" t="s">
        <v>541</v>
      </c>
      <c r="I809" t="s">
        <v>800</v>
      </c>
      <c r="J809" t="s">
        <v>809</v>
      </c>
      <c r="K809" t="s">
        <v>799</v>
      </c>
      <c r="L809" t="s">
        <v>574</v>
      </c>
      <c r="M809" t="s">
        <v>805</v>
      </c>
      <c r="N809" t="s">
        <v>801</v>
      </c>
      <c r="O809" t="s">
        <v>802</v>
      </c>
      <c r="P809" t="s">
        <v>548</v>
      </c>
      <c r="Q809" t="s">
        <v>549</v>
      </c>
      <c r="R809" t="s">
        <v>566</v>
      </c>
      <c r="S809" t="s">
        <v>567</v>
      </c>
      <c r="T809" s="145">
        <v>317</v>
      </c>
      <c r="U809" t="s">
        <v>819</v>
      </c>
    </row>
    <row r="810" spans="1:23" x14ac:dyDescent="0.25">
      <c r="A810" t="s">
        <v>49</v>
      </c>
      <c r="B810" t="s">
        <v>656</v>
      </c>
      <c r="C810" t="s">
        <v>807</v>
      </c>
      <c r="D810" t="s">
        <v>808</v>
      </c>
      <c r="F810" t="s">
        <v>391</v>
      </c>
      <c r="G810" t="s">
        <v>799</v>
      </c>
      <c r="H810" t="s">
        <v>541</v>
      </c>
      <c r="I810" t="s">
        <v>800</v>
      </c>
      <c r="J810" t="s">
        <v>809</v>
      </c>
      <c r="K810" t="s">
        <v>799</v>
      </c>
      <c r="L810" t="s">
        <v>574</v>
      </c>
      <c r="M810" t="s">
        <v>805</v>
      </c>
      <c r="N810" t="s">
        <v>801</v>
      </c>
      <c r="O810" t="s">
        <v>802</v>
      </c>
      <c r="P810" t="s">
        <v>548</v>
      </c>
      <c r="Q810" t="s">
        <v>549</v>
      </c>
      <c r="R810" t="s">
        <v>568</v>
      </c>
      <c r="S810" t="s">
        <v>569</v>
      </c>
      <c r="T810" s="145">
        <v>552</v>
      </c>
      <c r="U810" t="s">
        <v>819</v>
      </c>
    </row>
    <row r="811" spans="1:23" x14ac:dyDescent="0.25">
      <c r="A811" t="s">
        <v>49</v>
      </c>
      <c r="B811" t="s">
        <v>656</v>
      </c>
      <c r="C811" t="s">
        <v>807</v>
      </c>
      <c r="D811" t="s">
        <v>808</v>
      </c>
      <c r="F811" t="s">
        <v>391</v>
      </c>
      <c r="G811" t="s">
        <v>799</v>
      </c>
      <c r="H811" t="s">
        <v>541</v>
      </c>
      <c r="I811" t="s">
        <v>800</v>
      </c>
      <c r="J811" t="s">
        <v>809</v>
      </c>
      <c r="K811" t="s">
        <v>799</v>
      </c>
      <c r="L811" t="s">
        <v>574</v>
      </c>
      <c r="M811" t="s">
        <v>805</v>
      </c>
      <c r="N811" t="s">
        <v>801</v>
      </c>
      <c r="O811" t="s">
        <v>802</v>
      </c>
      <c r="P811" t="s">
        <v>548</v>
      </c>
      <c r="Q811" t="s">
        <v>549</v>
      </c>
      <c r="R811" t="s">
        <v>572</v>
      </c>
      <c r="S811" t="s">
        <v>573</v>
      </c>
      <c r="T811" s="145">
        <v>69</v>
      </c>
      <c r="U811" t="s">
        <v>819</v>
      </c>
    </row>
    <row r="812" spans="1:23" x14ac:dyDescent="0.25">
      <c r="A812" t="s">
        <v>49</v>
      </c>
      <c r="B812" t="s">
        <v>656</v>
      </c>
      <c r="C812" t="s">
        <v>807</v>
      </c>
      <c r="D812" t="s">
        <v>808</v>
      </c>
      <c r="F812" t="s">
        <v>391</v>
      </c>
      <c r="G812" t="s">
        <v>799</v>
      </c>
      <c r="H812" t="s">
        <v>541</v>
      </c>
      <c r="I812" t="s">
        <v>800</v>
      </c>
      <c r="J812" t="s">
        <v>809</v>
      </c>
      <c r="K812" t="s">
        <v>799</v>
      </c>
      <c r="L812" t="s">
        <v>576</v>
      </c>
      <c r="M812" t="s">
        <v>806</v>
      </c>
      <c r="N812" t="s">
        <v>801</v>
      </c>
      <c r="O812" t="s">
        <v>802</v>
      </c>
      <c r="P812" t="s">
        <v>548</v>
      </c>
      <c r="Q812" t="s">
        <v>549</v>
      </c>
      <c r="R812" t="s">
        <v>131</v>
      </c>
      <c r="S812" t="s">
        <v>550</v>
      </c>
      <c r="T812" s="145">
        <v>1706</v>
      </c>
      <c r="U812" t="s">
        <v>819</v>
      </c>
    </row>
    <row r="813" spans="1:23" x14ac:dyDescent="0.25">
      <c r="A813" t="s">
        <v>49</v>
      </c>
      <c r="B813" t="s">
        <v>656</v>
      </c>
      <c r="C813" t="s">
        <v>807</v>
      </c>
      <c r="D813" t="s">
        <v>808</v>
      </c>
      <c r="F813" t="s">
        <v>391</v>
      </c>
      <c r="G813" t="s">
        <v>799</v>
      </c>
      <c r="H813" t="s">
        <v>541</v>
      </c>
      <c r="I813" t="s">
        <v>800</v>
      </c>
      <c r="J813" t="s">
        <v>809</v>
      </c>
      <c r="K813" t="s">
        <v>799</v>
      </c>
      <c r="L813" t="s">
        <v>576</v>
      </c>
      <c r="M813" t="s">
        <v>806</v>
      </c>
      <c r="N813" t="s">
        <v>801</v>
      </c>
      <c r="O813" t="s">
        <v>802</v>
      </c>
      <c r="P813" t="s">
        <v>548</v>
      </c>
      <c r="Q813" t="s">
        <v>549</v>
      </c>
      <c r="R813" t="s">
        <v>552</v>
      </c>
      <c r="S813" t="s">
        <v>553</v>
      </c>
      <c r="T813" s="145">
        <v>33</v>
      </c>
      <c r="U813" t="s">
        <v>819</v>
      </c>
    </row>
    <row r="814" spans="1:23" x14ac:dyDescent="0.25">
      <c r="A814" t="s">
        <v>49</v>
      </c>
      <c r="B814" t="s">
        <v>656</v>
      </c>
      <c r="C814" t="s">
        <v>807</v>
      </c>
      <c r="D814" t="s">
        <v>808</v>
      </c>
      <c r="F814" t="s">
        <v>391</v>
      </c>
      <c r="G814" t="s">
        <v>799</v>
      </c>
      <c r="H814" t="s">
        <v>541</v>
      </c>
      <c r="I814" t="s">
        <v>800</v>
      </c>
      <c r="J814" t="s">
        <v>809</v>
      </c>
      <c r="K814" t="s">
        <v>799</v>
      </c>
      <c r="L814" t="s">
        <v>576</v>
      </c>
      <c r="M814" t="s">
        <v>806</v>
      </c>
      <c r="N814" t="s">
        <v>801</v>
      </c>
      <c r="O814" t="s">
        <v>802</v>
      </c>
      <c r="P814" t="s">
        <v>548</v>
      </c>
      <c r="Q814" t="s">
        <v>549</v>
      </c>
      <c r="R814" t="s">
        <v>554</v>
      </c>
      <c r="S814" t="s">
        <v>555</v>
      </c>
      <c r="T814" s="145">
        <v>49</v>
      </c>
      <c r="U814" t="s">
        <v>819</v>
      </c>
    </row>
    <row r="815" spans="1:23" x14ac:dyDescent="0.25">
      <c r="A815" t="s">
        <v>49</v>
      </c>
      <c r="B815" t="s">
        <v>656</v>
      </c>
      <c r="C815" t="s">
        <v>807</v>
      </c>
      <c r="D815" t="s">
        <v>808</v>
      </c>
      <c r="F815" t="s">
        <v>391</v>
      </c>
      <c r="G815" t="s">
        <v>799</v>
      </c>
      <c r="H815" t="s">
        <v>541</v>
      </c>
      <c r="I815" t="s">
        <v>800</v>
      </c>
      <c r="J815" t="s">
        <v>809</v>
      </c>
      <c r="K815" t="s">
        <v>799</v>
      </c>
      <c r="L815" t="s">
        <v>576</v>
      </c>
      <c r="M815" t="s">
        <v>806</v>
      </c>
      <c r="N815" t="s">
        <v>801</v>
      </c>
      <c r="O815" t="s">
        <v>802</v>
      </c>
      <c r="P815" t="s">
        <v>548</v>
      </c>
      <c r="Q815" t="s">
        <v>549</v>
      </c>
      <c r="R815" t="s">
        <v>556</v>
      </c>
      <c r="S815" t="s">
        <v>557</v>
      </c>
      <c r="T815" s="145">
        <v>179</v>
      </c>
      <c r="U815" t="s">
        <v>819</v>
      </c>
    </row>
    <row r="816" spans="1:23" x14ac:dyDescent="0.25">
      <c r="A816" t="s">
        <v>49</v>
      </c>
      <c r="B816" t="s">
        <v>656</v>
      </c>
      <c r="C816" t="s">
        <v>807</v>
      </c>
      <c r="D816" t="s">
        <v>808</v>
      </c>
      <c r="F816" t="s">
        <v>391</v>
      </c>
      <c r="G816" t="s">
        <v>799</v>
      </c>
      <c r="H816" t="s">
        <v>541</v>
      </c>
      <c r="I816" t="s">
        <v>800</v>
      </c>
      <c r="J816" t="s">
        <v>809</v>
      </c>
      <c r="K816" t="s">
        <v>799</v>
      </c>
      <c r="L816" t="s">
        <v>576</v>
      </c>
      <c r="M816" t="s">
        <v>806</v>
      </c>
      <c r="N816" t="s">
        <v>801</v>
      </c>
      <c r="O816" t="s">
        <v>802</v>
      </c>
      <c r="P816" t="s">
        <v>548</v>
      </c>
      <c r="Q816" t="s">
        <v>549</v>
      </c>
      <c r="R816" t="s">
        <v>558</v>
      </c>
      <c r="S816" t="s">
        <v>559</v>
      </c>
      <c r="T816" s="145">
        <v>307</v>
      </c>
      <c r="U816" t="s">
        <v>819</v>
      </c>
    </row>
    <row r="817" spans="1:23" x14ac:dyDescent="0.25">
      <c r="A817" t="s">
        <v>49</v>
      </c>
      <c r="B817" t="s">
        <v>656</v>
      </c>
      <c r="C817" t="s">
        <v>807</v>
      </c>
      <c r="D817" t="s">
        <v>808</v>
      </c>
      <c r="F817" t="s">
        <v>391</v>
      </c>
      <c r="G817" t="s">
        <v>799</v>
      </c>
      <c r="H817" t="s">
        <v>541</v>
      </c>
      <c r="I817" t="s">
        <v>800</v>
      </c>
      <c r="J817" t="s">
        <v>809</v>
      </c>
      <c r="K817" t="s">
        <v>799</v>
      </c>
      <c r="L817" t="s">
        <v>576</v>
      </c>
      <c r="M817" t="s">
        <v>806</v>
      </c>
      <c r="N817" t="s">
        <v>801</v>
      </c>
      <c r="O817" t="s">
        <v>802</v>
      </c>
      <c r="P817" t="s">
        <v>548</v>
      </c>
      <c r="Q817" t="s">
        <v>549</v>
      </c>
      <c r="R817" t="s">
        <v>560</v>
      </c>
      <c r="S817" t="s">
        <v>561</v>
      </c>
      <c r="T817" s="145">
        <v>432</v>
      </c>
      <c r="U817" t="s">
        <v>819</v>
      </c>
    </row>
    <row r="818" spans="1:23" x14ac:dyDescent="0.25">
      <c r="A818" t="s">
        <v>49</v>
      </c>
      <c r="B818" t="s">
        <v>656</v>
      </c>
      <c r="C818" t="s">
        <v>807</v>
      </c>
      <c r="D818" t="s">
        <v>808</v>
      </c>
      <c r="F818" t="s">
        <v>391</v>
      </c>
      <c r="G818" t="s">
        <v>799</v>
      </c>
      <c r="H818" t="s">
        <v>541</v>
      </c>
      <c r="I818" t="s">
        <v>800</v>
      </c>
      <c r="J818" t="s">
        <v>809</v>
      </c>
      <c r="K818" t="s">
        <v>799</v>
      </c>
      <c r="L818" t="s">
        <v>576</v>
      </c>
      <c r="M818" t="s">
        <v>806</v>
      </c>
      <c r="N818" t="s">
        <v>801</v>
      </c>
      <c r="O818" t="s">
        <v>802</v>
      </c>
      <c r="P818" t="s">
        <v>548</v>
      </c>
      <c r="Q818" t="s">
        <v>549</v>
      </c>
      <c r="R818" t="s">
        <v>562</v>
      </c>
      <c r="S818" t="s">
        <v>563</v>
      </c>
      <c r="T818" s="145">
        <v>20</v>
      </c>
      <c r="U818" t="s">
        <v>819</v>
      </c>
    </row>
    <row r="819" spans="1:23" x14ac:dyDescent="0.25">
      <c r="A819" t="s">
        <v>49</v>
      </c>
      <c r="B819" t="s">
        <v>656</v>
      </c>
      <c r="C819" t="s">
        <v>807</v>
      </c>
      <c r="D819" t="s">
        <v>808</v>
      </c>
      <c r="F819" t="s">
        <v>391</v>
      </c>
      <c r="G819" t="s">
        <v>799</v>
      </c>
      <c r="H819" t="s">
        <v>541</v>
      </c>
      <c r="I819" t="s">
        <v>800</v>
      </c>
      <c r="J819" t="s">
        <v>809</v>
      </c>
      <c r="K819" t="s">
        <v>799</v>
      </c>
      <c r="L819" t="s">
        <v>576</v>
      </c>
      <c r="M819" t="s">
        <v>806</v>
      </c>
      <c r="N819" t="s">
        <v>801</v>
      </c>
      <c r="O819" t="s">
        <v>802</v>
      </c>
      <c r="P819" t="s">
        <v>548</v>
      </c>
      <c r="Q819" t="s">
        <v>549</v>
      </c>
      <c r="R819" t="s">
        <v>564</v>
      </c>
      <c r="S819" t="s">
        <v>565</v>
      </c>
      <c r="T819" s="145">
        <v>41</v>
      </c>
      <c r="U819" t="s">
        <v>819</v>
      </c>
    </row>
    <row r="820" spans="1:23" x14ac:dyDescent="0.25">
      <c r="A820" t="s">
        <v>49</v>
      </c>
      <c r="B820" t="s">
        <v>656</v>
      </c>
      <c r="C820" t="s">
        <v>807</v>
      </c>
      <c r="D820" t="s">
        <v>808</v>
      </c>
      <c r="F820" t="s">
        <v>391</v>
      </c>
      <c r="G820" t="s">
        <v>799</v>
      </c>
      <c r="H820" t="s">
        <v>541</v>
      </c>
      <c r="I820" t="s">
        <v>800</v>
      </c>
      <c r="J820" t="s">
        <v>809</v>
      </c>
      <c r="K820" t="s">
        <v>799</v>
      </c>
      <c r="L820" t="s">
        <v>576</v>
      </c>
      <c r="M820" t="s">
        <v>806</v>
      </c>
      <c r="N820" t="s">
        <v>801</v>
      </c>
      <c r="O820" t="s">
        <v>802</v>
      </c>
      <c r="P820" t="s">
        <v>548</v>
      </c>
      <c r="Q820" t="s">
        <v>549</v>
      </c>
      <c r="R820" t="s">
        <v>566</v>
      </c>
      <c r="S820" t="s">
        <v>567</v>
      </c>
      <c r="T820" s="145">
        <v>138</v>
      </c>
      <c r="U820" t="s">
        <v>819</v>
      </c>
    </row>
    <row r="821" spans="1:23" x14ac:dyDescent="0.25">
      <c r="A821" t="s">
        <v>49</v>
      </c>
      <c r="B821" t="s">
        <v>656</v>
      </c>
      <c r="C821" t="s">
        <v>807</v>
      </c>
      <c r="D821" t="s">
        <v>808</v>
      </c>
      <c r="F821" t="s">
        <v>391</v>
      </c>
      <c r="G821" t="s">
        <v>799</v>
      </c>
      <c r="H821" t="s">
        <v>541</v>
      </c>
      <c r="I821" t="s">
        <v>800</v>
      </c>
      <c r="J821" t="s">
        <v>809</v>
      </c>
      <c r="K821" t="s">
        <v>799</v>
      </c>
      <c r="L821" t="s">
        <v>576</v>
      </c>
      <c r="M821" t="s">
        <v>806</v>
      </c>
      <c r="N821" t="s">
        <v>801</v>
      </c>
      <c r="O821" t="s">
        <v>802</v>
      </c>
      <c r="P821" t="s">
        <v>548</v>
      </c>
      <c r="Q821" t="s">
        <v>549</v>
      </c>
      <c r="R821" t="s">
        <v>568</v>
      </c>
      <c r="S821" t="s">
        <v>569</v>
      </c>
      <c r="T821" s="145">
        <v>428</v>
      </c>
      <c r="U821" t="s">
        <v>819</v>
      </c>
    </row>
    <row r="822" spans="1:23" x14ac:dyDescent="0.25">
      <c r="A822" t="s">
        <v>49</v>
      </c>
      <c r="B822" t="s">
        <v>656</v>
      </c>
      <c r="C822" t="s">
        <v>807</v>
      </c>
      <c r="D822" t="s">
        <v>808</v>
      </c>
      <c r="F822" t="s">
        <v>391</v>
      </c>
      <c r="G822" t="s">
        <v>799</v>
      </c>
      <c r="H822" t="s">
        <v>541</v>
      </c>
      <c r="I822" t="s">
        <v>800</v>
      </c>
      <c r="J822" t="s">
        <v>809</v>
      </c>
      <c r="K822" t="s">
        <v>799</v>
      </c>
      <c r="L822" t="s">
        <v>576</v>
      </c>
      <c r="M822" t="s">
        <v>806</v>
      </c>
      <c r="N822" t="s">
        <v>801</v>
      </c>
      <c r="O822" t="s">
        <v>802</v>
      </c>
      <c r="P822" t="s">
        <v>548</v>
      </c>
      <c r="Q822" t="s">
        <v>549</v>
      </c>
      <c r="R822" t="s">
        <v>572</v>
      </c>
      <c r="S822" t="s">
        <v>573</v>
      </c>
      <c r="T822" s="145">
        <v>79</v>
      </c>
      <c r="U822" t="s">
        <v>819</v>
      </c>
    </row>
    <row r="823" spans="1:23" s="49" customFormat="1" x14ac:dyDescent="0.25">
      <c r="A823" s="49" t="s">
        <v>51</v>
      </c>
      <c r="B823" s="49" t="s">
        <v>658</v>
      </c>
      <c r="C823" s="49" t="s">
        <v>187</v>
      </c>
      <c r="D823" s="49" t="s">
        <v>538</v>
      </c>
      <c r="F823" s="49" t="s">
        <v>391</v>
      </c>
      <c r="G823" s="49" t="s">
        <v>799</v>
      </c>
      <c r="H823" s="49" t="s">
        <v>541</v>
      </c>
      <c r="I823" s="49" t="s">
        <v>800</v>
      </c>
      <c r="J823" s="49" t="s">
        <v>543</v>
      </c>
      <c r="K823" s="49">
        <v>31</v>
      </c>
      <c r="L823" s="49" t="s">
        <v>544</v>
      </c>
      <c r="M823" s="49" t="s">
        <v>799</v>
      </c>
      <c r="N823" s="49" t="s">
        <v>801</v>
      </c>
      <c r="O823" s="49" t="s">
        <v>802</v>
      </c>
      <c r="P823" s="49" t="s">
        <v>548</v>
      </c>
      <c r="Q823" s="49" t="s">
        <v>549</v>
      </c>
      <c r="R823" s="49" t="s">
        <v>131</v>
      </c>
      <c r="S823" s="49" t="s">
        <v>550</v>
      </c>
      <c r="T823" s="146">
        <v>398</v>
      </c>
      <c r="U823" s="49" t="s">
        <v>671</v>
      </c>
      <c r="V823" s="49" t="s">
        <v>858</v>
      </c>
      <c r="W823" s="138">
        <f>('ILO unemployment 2007'!T824+'ILO unemployment 2007'!T825+'ILO unemployment 2007'!T826)*( 1 + ('ILO unemployment 2007'!T833+ 'ILO unemployment 2007'!T834)/('ILO unemployment 2007'!T823-'ILO unemployment 2007'!T833-'ILO unemployment 2007'!T834))</f>
        <v>71.946153846153848</v>
      </c>
    </row>
    <row r="824" spans="1:23" s="49" customFormat="1" x14ac:dyDescent="0.25">
      <c r="A824" s="49" t="s">
        <v>51</v>
      </c>
      <c r="B824" s="49" t="s">
        <v>658</v>
      </c>
      <c r="C824" s="49" t="s">
        <v>187</v>
      </c>
      <c r="D824" s="49" t="s">
        <v>538</v>
      </c>
      <c r="F824" s="49" t="s">
        <v>391</v>
      </c>
      <c r="G824" s="49" t="s">
        <v>799</v>
      </c>
      <c r="H824" s="49" t="s">
        <v>541</v>
      </c>
      <c r="I824" s="49" t="s">
        <v>800</v>
      </c>
      <c r="J824" s="49" t="s">
        <v>543</v>
      </c>
      <c r="K824" s="49">
        <v>31</v>
      </c>
      <c r="L824" s="49" t="s">
        <v>544</v>
      </c>
      <c r="M824" s="49" t="s">
        <v>799</v>
      </c>
      <c r="N824" s="49" t="s">
        <v>801</v>
      </c>
      <c r="O824" s="49" t="s">
        <v>802</v>
      </c>
      <c r="P824" s="49" t="s">
        <v>548</v>
      </c>
      <c r="Q824" s="49" t="s">
        <v>549</v>
      </c>
      <c r="R824" s="49" t="s">
        <v>552</v>
      </c>
      <c r="S824" s="49" t="s">
        <v>553</v>
      </c>
      <c r="T824" s="146">
        <v>8.1999999999999993</v>
      </c>
      <c r="U824" s="49" t="s">
        <v>671</v>
      </c>
      <c r="V824" s="49" t="s">
        <v>859</v>
      </c>
      <c r="W824" s="138">
        <f>('ILO unemployment 2007'!T827+'ILO unemployment 2007'!T828+'ILO unemployment 2007'!T829+'ILO unemployment 2007'!T830+'ILO unemployment 2007'!T831+'ILO unemployment 2007'!T832)*( 1 + ('ILO unemployment 2007'!T833+ 'ILO unemployment 2007'!T834)/('ILO unemployment 2007'!T823-'ILO unemployment 2007'!T833-'ILO unemployment 2007'!T834))</f>
        <v>326.05384615384617</v>
      </c>
    </row>
    <row r="825" spans="1:23" s="49" customFormat="1" x14ac:dyDescent="0.25">
      <c r="A825" s="49" t="s">
        <v>51</v>
      </c>
      <c r="B825" s="49" t="s">
        <v>658</v>
      </c>
      <c r="C825" s="49" t="s">
        <v>187</v>
      </c>
      <c r="D825" s="49" t="s">
        <v>538</v>
      </c>
      <c r="F825" s="49" t="s">
        <v>391</v>
      </c>
      <c r="G825" s="49" t="s">
        <v>799</v>
      </c>
      <c r="H825" s="49" t="s">
        <v>541</v>
      </c>
      <c r="I825" s="49" t="s">
        <v>800</v>
      </c>
      <c r="J825" s="49" t="s">
        <v>543</v>
      </c>
      <c r="K825" s="49">
        <v>31</v>
      </c>
      <c r="L825" s="49" t="s">
        <v>544</v>
      </c>
      <c r="M825" s="49" t="s">
        <v>799</v>
      </c>
      <c r="N825" s="49" t="s">
        <v>801</v>
      </c>
      <c r="O825" s="49" t="s">
        <v>802</v>
      </c>
      <c r="P825" s="49" t="s">
        <v>548</v>
      </c>
      <c r="Q825" s="49" t="s">
        <v>549</v>
      </c>
      <c r="R825" s="49" t="s">
        <v>554</v>
      </c>
      <c r="S825" s="49" t="s">
        <v>555</v>
      </c>
      <c r="T825" s="146">
        <v>17.399999999999999</v>
      </c>
      <c r="U825" s="49" t="s">
        <v>671</v>
      </c>
      <c r="V825" s="49" t="s">
        <v>862</v>
      </c>
      <c r="W825" s="138">
        <f>'ILO unemployment 2007'!T824+'ILO unemployment 2007'!T825+'ILO unemployment 2007'!T826+ 'ILO unemployment 2007'!T827+'ILO unemployment 2007'!T828+'ILO unemployment 2007'!T829+'ILO unemployment 2007'!T830+'ILO unemployment 2007'!T831+'ILO unemployment 2007'!T832+'ILO unemployment 2007'!T833+'ILO unemployment 2007'!T834</f>
        <v>398</v>
      </c>
    </row>
    <row r="826" spans="1:23" s="49" customFormat="1" x14ac:dyDescent="0.25">
      <c r="A826" s="49" t="s">
        <v>51</v>
      </c>
      <c r="B826" s="49" t="s">
        <v>658</v>
      </c>
      <c r="C826" s="49" t="s">
        <v>187</v>
      </c>
      <c r="D826" s="49" t="s">
        <v>538</v>
      </c>
      <c r="F826" s="49" t="s">
        <v>391</v>
      </c>
      <c r="G826" s="49" t="s">
        <v>799</v>
      </c>
      <c r="H826" s="49" t="s">
        <v>541</v>
      </c>
      <c r="I826" s="49" t="s">
        <v>800</v>
      </c>
      <c r="J826" s="49" t="s">
        <v>543</v>
      </c>
      <c r="K826" s="49">
        <v>31</v>
      </c>
      <c r="L826" s="49" t="s">
        <v>544</v>
      </c>
      <c r="M826" s="49" t="s">
        <v>799</v>
      </c>
      <c r="N826" s="49" t="s">
        <v>801</v>
      </c>
      <c r="O826" s="49" t="s">
        <v>802</v>
      </c>
      <c r="P826" s="49" t="s">
        <v>548</v>
      </c>
      <c r="Q826" s="49" t="s">
        <v>549</v>
      </c>
      <c r="R826" s="49" t="s">
        <v>556</v>
      </c>
      <c r="S826" s="49" t="s">
        <v>557</v>
      </c>
      <c r="T826" s="146">
        <v>16.7</v>
      </c>
      <c r="U826" s="49" t="s">
        <v>671</v>
      </c>
      <c r="W826" s="138"/>
    </row>
    <row r="827" spans="1:23" s="49" customFormat="1" x14ac:dyDescent="0.25">
      <c r="A827" s="49" t="s">
        <v>51</v>
      </c>
      <c r="B827" s="49" t="s">
        <v>658</v>
      </c>
      <c r="C827" s="49" t="s">
        <v>187</v>
      </c>
      <c r="D827" s="49" t="s">
        <v>538</v>
      </c>
      <c r="F827" s="49" t="s">
        <v>391</v>
      </c>
      <c r="G827" s="49" t="s">
        <v>799</v>
      </c>
      <c r="H827" s="49" t="s">
        <v>541</v>
      </c>
      <c r="I827" s="49" t="s">
        <v>800</v>
      </c>
      <c r="J827" s="49" t="s">
        <v>543</v>
      </c>
      <c r="K827" s="49">
        <v>31</v>
      </c>
      <c r="L827" s="49" t="s">
        <v>544</v>
      </c>
      <c r="M827" s="49" t="s">
        <v>799</v>
      </c>
      <c r="N827" s="49" t="s">
        <v>801</v>
      </c>
      <c r="O827" s="49" t="s">
        <v>802</v>
      </c>
      <c r="P827" s="49" t="s">
        <v>548</v>
      </c>
      <c r="Q827" s="49" t="s">
        <v>549</v>
      </c>
      <c r="R827" s="49" t="s">
        <v>558</v>
      </c>
      <c r="S827" s="49" t="s">
        <v>559</v>
      </c>
      <c r="T827" s="146">
        <v>39.4</v>
      </c>
      <c r="U827" s="49" t="s">
        <v>671</v>
      </c>
      <c r="W827" s="138"/>
    </row>
    <row r="828" spans="1:23" s="49" customFormat="1" x14ac:dyDescent="0.25">
      <c r="A828" s="49" t="s">
        <v>51</v>
      </c>
      <c r="B828" s="49" t="s">
        <v>658</v>
      </c>
      <c r="C828" s="49" t="s">
        <v>187</v>
      </c>
      <c r="D828" s="49" t="s">
        <v>538</v>
      </c>
      <c r="F828" s="49" t="s">
        <v>391</v>
      </c>
      <c r="G828" s="49" t="s">
        <v>799</v>
      </c>
      <c r="H828" s="49" t="s">
        <v>541</v>
      </c>
      <c r="I828" s="49" t="s">
        <v>800</v>
      </c>
      <c r="J828" s="49" t="s">
        <v>543</v>
      </c>
      <c r="K828" s="49">
        <v>31</v>
      </c>
      <c r="L828" s="49" t="s">
        <v>544</v>
      </c>
      <c r="M828" s="49" t="s">
        <v>799</v>
      </c>
      <c r="N828" s="49" t="s">
        <v>801</v>
      </c>
      <c r="O828" s="49" t="s">
        <v>802</v>
      </c>
      <c r="P828" s="49" t="s">
        <v>548</v>
      </c>
      <c r="Q828" s="49" t="s">
        <v>549</v>
      </c>
      <c r="R828" s="49" t="s">
        <v>560</v>
      </c>
      <c r="S828" s="49" t="s">
        <v>561</v>
      </c>
      <c r="T828" s="146">
        <v>60.4</v>
      </c>
      <c r="U828" s="49" t="s">
        <v>671</v>
      </c>
      <c r="W828" s="138"/>
    </row>
    <row r="829" spans="1:23" s="49" customFormat="1" x14ac:dyDescent="0.25">
      <c r="A829" s="49" t="s">
        <v>51</v>
      </c>
      <c r="B829" s="49" t="s">
        <v>658</v>
      </c>
      <c r="C829" s="49" t="s">
        <v>187</v>
      </c>
      <c r="D829" s="49" t="s">
        <v>538</v>
      </c>
      <c r="F829" s="49" t="s">
        <v>391</v>
      </c>
      <c r="G829" s="49" t="s">
        <v>799</v>
      </c>
      <c r="H829" s="49" t="s">
        <v>541</v>
      </c>
      <c r="I829" s="49" t="s">
        <v>800</v>
      </c>
      <c r="J829" s="49" t="s">
        <v>543</v>
      </c>
      <c r="K829" s="49">
        <v>31</v>
      </c>
      <c r="L829" s="49" t="s">
        <v>544</v>
      </c>
      <c r="M829" s="49" t="s">
        <v>799</v>
      </c>
      <c r="N829" s="49" t="s">
        <v>801</v>
      </c>
      <c r="O829" s="49" t="s">
        <v>802</v>
      </c>
      <c r="P829" s="49" t="s">
        <v>548</v>
      </c>
      <c r="Q829" s="49" t="s">
        <v>549</v>
      </c>
      <c r="R829" s="49" t="s">
        <v>562</v>
      </c>
      <c r="S829" s="49" t="s">
        <v>563</v>
      </c>
      <c r="T829" s="146">
        <v>3</v>
      </c>
      <c r="U829" s="49" t="s">
        <v>671</v>
      </c>
      <c r="W829" s="138"/>
    </row>
    <row r="830" spans="1:23" s="49" customFormat="1" x14ac:dyDescent="0.25">
      <c r="A830" s="49" t="s">
        <v>51</v>
      </c>
      <c r="B830" s="49" t="s">
        <v>658</v>
      </c>
      <c r="C830" s="49" t="s">
        <v>187</v>
      </c>
      <c r="D830" s="49" t="s">
        <v>538</v>
      </c>
      <c r="F830" s="49" t="s">
        <v>391</v>
      </c>
      <c r="G830" s="49" t="s">
        <v>799</v>
      </c>
      <c r="H830" s="49" t="s">
        <v>541</v>
      </c>
      <c r="I830" s="49" t="s">
        <v>800</v>
      </c>
      <c r="J830" s="49" t="s">
        <v>543</v>
      </c>
      <c r="K830" s="49">
        <v>31</v>
      </c>
      <c r="L830" s="49" t="s">
        <v>544</v>
      </c>
      <c r="M830" s="49" t="s">
        <v>799</v>
      </c>
      <c r="N830" s="49" t="s">
        <v>801</v>
      </c>
      <c r="O830" s="49" t="s">
        <v>802</v>
      </c>
      <c r="P830" s="49" t="s">
        <v>548</v>
      </c>
      <c r="Q830" s="49" t="s">
        <v>549</v>
      </c>
      <c r="R830" s="49" t="s">
        <v>564</v>
      </c>
      <c r="S830" s="49" t="s">
        <v>565</v>
      </c>
      <c r="T830" s="146">
        <v>33.299999999999997</v>
      </c>
      <c r="U830" s="49" t="s">
        <v>671</v>
      </c>
      <c r="W830" s="138"/>
    </row>
    <row r="831" spans="1:23" s="49" customFormat="1" x14ac:dyDescent="0.25">
      <c r="A831" s="49" t="s">
        <v>51</v>
      </c>
      <c r="B831" s="49" t="s">
        <v>658</v>
      </c>
      <c r="C831" s="49" t="s">
        <v>187</v>
      </c>
      <c r="D831" s="49" t="s">
        <v>538</v>
      </c>
      <c r="F831" s="49" t="s">
        <v>391</v>
      </c>
      <c r="G831" s="49" t="s">
        <v>799</v>
      </c>
      <c r="H831" s="49" t="s">
        <v>541</v>
      </c>
      <c r="I831" s="49" t="s">
        <v>800</v>
      </c>
      <c r="J831" s="49" t="s">
        <v>543</v>
      </c>
      <c r="K831" s="49">
        <v>31</v>
      </c>
      <c r="L831" s="49" t="s">
        <v>544</v>
      </c>
      <c r="M831" s="49" t="s">
        <v>799</v>
      </c>
      <c r="N831" s="49" t="s">
        <v>801</v>
      </c>
      <c r="O831" s="49" t="s">
        <v>802</v>
      </c>
      <c r="P831" s="49" t="s">
        <v>548</v>
      </c>
      <c r="Q831" s="49" t="s">
        <v>549</v>
      </c>
      <c r="R831" s="49" t="s">
        <v>566</v>
      </c>
      <c r="S831" s="49" t="s">
        <v>567</v>
      </c>
      <c r="T831" s="146">
        <v>20</v>
      </c>
      <c r="U831" s="49" t="s">
        <v>671</v>
      </c>
      <c r="W831" s="138"/>
    </row>
    <row r="832" spans="1:23" s="49" customFormat="1" x14ac:dyDescent="0.25">
      <c r="A832" s="49" t="s">
        <v>51</v>
      </c>
      <c r="B832" s="49" t="s">
        <v>658</v>
      </c>
      <c r="C832" s="49" t="s">
        <v>187</v>
      </c>
      <c r="D832" s="49" t="s">
        <v>538</v>
      </c>
      <c r="F832" s="49" t="s">
        <v>391</v>
      </c>
      <c r="G832" s="49" t="s">
        <v>799</v>
      </c>
      <c r="H832" s="49" t="s">
        <v>541</v>
      </c>
      <c r="I832" s="49" t="s">
        <v>800</v>
      </c>
      <c r="J832" s="49" t="s">
        <v>543</v>
      </c>
      <c r="K832" s="49">
        <v>31</v>
      </c>
      <c r="L832" s="49" t="s">
        <v>544</v>
      </c>
      <c r="M832" s="49" t="s">
        <v>799</v>
      </c>
      <c r="N832" s="49" t="s">
        <v>801</v>
      </c>
      <c r="O832" s="49" t="s">
        <v>802</v>
      </c>
      <c r="P832" s="49" t="s">
        <v>548</v>
      </c>
      <c r="Q832" s="49" t="s">
        <v>549</v>
      </c>
      <c r="R832" s="49" t="s">
        <v>568</v>
      </c>
      <c r="S832" s="49" t="s">
        <v>569</v>
      </c>
      <c r="T832" s="146">
        <v>35.6</v>
      </c>
      <c r="U832" s="49" t="s">
        <v>671</v>
      </c>
      <c r="W832" s="138"/>
    </row>
    <row r="833" spans="1:23" s="49" customFormat="1" x14ac:dyDescent="0.25">
      <c r="A833" s="49" t="s">
        <v>51</v>
      </c>
      <c r="B833" s="49" t="s">
        <v>658</v>
      </c>
      <c r="C833" s="49" t="s">
        <v>187</v>
      </c>
      <c r="D833" s="49" t="s">
        <v>538</v>
      </c>
      <c r="F833" s="49" t="s">
        <v>391</v>
      </c>
      <c r="G833" s="49" t="s">
        <v>799</v>
      </c>
      <c r="H833" s="49" t="s">
        <v>541</v>
      </c>
      <c r="I833" s="49" t="s">
        <v>800</v>
      </c>
      <c r="J833" s="49" t="s">
        <v>543</v>
      </c>
      <c r="K833" s="49">
        <v>31</v>
      </c>
      <c r="L833" s="49" t="s">
        <v>544</v>
      </c>
      <c r="M833" s="49" t="s">
        <v>799</v>
      </c>
      <c r="N833" s="49" t="s">
        <v>801</v>
      </c>
      <c r="O833" s="49" t="s">
        <v>802</v>
      </c>
      <c r="P833" s="49" t="s">
        <v>548</v>
      </c>
      <c r="Q833" s="49" t="s">
        <v>549</v>
      </c>
      <c r="R833" s="49" t="s">
        <v>572</v>
      </c>
      <c r="S833" s="49" t="s">
        <v>573</v>
      </c>
      <c r="T833" s="146">
        <v>24.1</v>
      </c>
      <c r="U833" s="49" t="s">
        <v>671</v>
      </c>
      <c r="W833" s="138"/>
    </row>
    <row r="834" spans="1:23" s="49" customFormat="1" x14ac:dyDescent="0.25">
      <c r="A834" s="49" t="s">
        <v>51</v>
      </c>
      <c r="B834" s="49" t="s">
        <v>658</v>
      </c>
      <c r="C834" s="49" t="s">
        <v>187</v>
      </c>
      <c r="D834" s="49" t="s">
        <v>538</v>
      </c>
      <c r="F834" s="49" t="s">
        <v>391</v>
      </c>
      <c r="G834" s="49" t="s">
        <v>799</v>
      </c>
      <c r="H834" s="49" t="s">
        <v>541</v>
      </c>
      <c r="I834" s="49" t="s">
        <v>800</v>
      </c>
      <c r="J834" s="49" t="s">
        <v>543</v>
      </c>
      <c r="K834" s="49">
        <v>31</v>
      </c>
      <c r="L834" s="49" t="s">
        <v>544</v>
      </c>
      <c r="M834" s="49" t="s">
        <v>799</v>
      </c>
      <c r="N834" s="49" t="s">
        <v>801</v>
      </c>
      <c r="O834" s="49" t="s">
        <v>802</v>
      </c>
      <c r="P834" s="49" t="s">
        <v>548</v>
      </c>
      <c r="Q834" s="49" t="s">
        <v>549</v>
      </c>
      <c r="R834" s="49" t="s">
        <v>803</v>
      </c>
      <c r="S834" s="49" t="s">
        <v>804</v>
      </c>
      <c r="T834" s="146">
        <v>139.9</v>
      </c>
      <c r="U834" s="49" t="s">
        <v>671</v>
      </c>
      <c r="W834" s="138"/>
    </row>
    <row r="835" spans="1:23" x14ac:dyDescent="0.25">
      <c r="A835" t="s">
        <v>51</v>
      </c>
      <c r="B835" t="s">
        <v>658</v>
      </c>
      <c r="C835" t="s">
        <v>187</v>
      </c>
      <c r="D835" t="s">
        <v>538</v>
      </c>
      <c r="F835" t="s">
        <v>391</v>
      </c>
      <c r="G835" t="s">
        <v>799</v>
      </c>
      <c r="H835" t="s">
        <v>541</v>
      </c>
      <c r="I835" t="s">
        <v>800</v>
      </c>
      <c r="J835" t="s">
        <v>543</v>
      </c>
      <c r="K835">
        <v>31</v>
      </c>
      <c r="L835" t="s">
        <v>574</v>
      </c>
      <c r="M835" t="s">
        <v>805</v>
      </c>
      <c r="N835" t="s">
        <v>801</v>
      </c>
      <c r="O835" t="s">
        <v>802</v>
      </c>
      <c r="P835" t="s">
        <v>548</v>
      </c>
      <c r="Q835" t="s">
        <v>549</v>
      </c>
      <c r="R835" t="s">
        <v>131</v>
      </c>
      <c r="S835" t="s">
        <v>550</v>
      </c>
      <c r="T835" s="145">
        <v>144</v>
      </c>
      <c r="U835" t="s">
        <v>671</v>
      </c>
    </row>
    <row r="836" spans="1:23" x14ac:dyDescent="0.25">
      <c r="A836" t="s">
        <v>51</v>
      </c>
      <c r="B836" t="s">
        <v>658</v>
      </c>
      <c r="C836" t="s">
        <v>187</v>
      </c>
      <c r="D836" t="s">
        <v>538</v>
      </c>
      <c r="F836" t="s">
        <v>391</v>
      </c>
      <c r="G836" t="s">
        <v>799</v>
      </c>
      <c r="H836" t="s">
        <v>541</v>
      </c>
      <c r="I836" t="s">
        <v>800</v>
      </c>
      <c r="J836" t="s">
        <v>543</v>
      </c>
      <c r="K836">
        <v>31</v>
      </c>
      <c r="L836" t="s">
        <v>574</v>
      </c>
      <c r="M836" t="s">
        <v>805</v>
      </c>
      <c r="N836" t="s">
        <v>801</v>
      </c>
      <c r="O836" t="s">
        <v>802</v>
      </c>
      <c r="P836" t="s">
        <v>548</v>
      </c>
      <c r="Q836" t="s">
        <v>549</v>
      </c>
      <c r="R836" t="s">
        <v>552</v>
      </c>
      <c r="S836" t="s">
        <v>553</v>
      </c>
      <c r="T836" s="145">
        <v>5.3</v>
      </c>
      <c r="U836" t="s">
        <v>671</v>
      </c>
    </row>
    <row r="837" spans="1:23" x14ac:dyDescent="0.25">
      <c r="A837" t="s">
        <v>51</v>
      </c>
      <c r="B837" t="s">
        <v>658</v>
      </c>
      <c r="C837" t="s">
        <v>187</v>
      </c>
      <c r="D837" t="s">
        <v>538</v>
      </c>
      <c r="F837" t="s">
        <v>391</v>
      </c>
      <c r="G837" t="s">
        <v>799</v>
      </c>
      <c r="H837" t="s">
        <v>541</v>
      </c>
      <c r="I837" t="s">
        <v>800</v>
      </c>
      <c r="J837" t="s">
        <v>543</v>
      </c>
      <c r="K837">
        <v>31</v>
      </c>
      <c r="L837" t="s">
        <v>574</v>
      </c>
      <c r="M837" t="s">
        <v>805</v>
      </c>
      <c r="N837" t="s">
        <v>801</v>
      </c>
      <c r="O837" t="s">
        <v>802</v>
      </c>
      <c r="P837" t="s">
        <v>548</v>
      </c>
      <c r="Q837" t="s">
        <v>549</v>
      </c>
      <c r="R837" t="s">
        <v>554</v>
      </c>
      <c r="S837" t="s">
        <v>555</v>
      </c>
      <c r="T837" s="145">
        <v>6.1</v>
      </c>
      <c r="U837" t="s">
        <v>671</v>
      </c>
    </row>
    <row r="838" spans="1:23" x14ac:dyDescent="0.25">
      <c r="A838" t="s">
        <v>51</v>
      </c>
      <c r="B838" t="s">
        <v>658</v>
      </c>
      <c r="C838" t="s">
        <v>187</v>
      </c>
      <c r="D838" t="s">
        <v>538</v>
      </c>
      <c r="F838" t="s">
        <v>391</v>
      </c>
      <c r="G838" t="s">
        <v>799</v>
      </c>
      <c r="H838" t="s">
        <v>541</v>
      </c>
      <c r="I838" t="s">
        <v>800</v>
      </c>
      <c r="J838" t="s">
        <v>543</v>
      </c>
      <c r="K838">
        <v>31</v>
      </c>
      <c r="L838" t="s">
        <v>574</v>
      </c>
      <c r="M838" t="s">
        <v>805</v>
      </c>
      <c r="N838" t="s">
        <v>801</v>
      </c>
      <c r="O838" t="s">
        <v>802</v>
      </c>
      <c r="P838" t="s">
        <v>548</v>
      </c>
      <c r="Q838" t="s">
        <v>549</v>
      </c>
      <c r="R838" t="s">
        <v>556</v>
      </c>
      <c r="S838" t="s">
        <v>557</v>
      </c>
      <c r="T838" s="145">
        <v>5.3</v>
      </c>
      <c r="U838" t="s">
        <v>671</v>
      </c>
    </row>
    <row r="839" spans="1:23" x14ac:dyDescent="0.25">
      <c r="A839" t="s">
        <v>51</v>
      </c>
      <c r="B839" t="s">
        <v>658</v>
      </c>
      <c r="C839" t="s">
        <v>187</v>
      </c>
      <c r="D839" t="s">
        <v>538</v>
      </c>
      <c r="F839" t="s">
        <v>391</v>
      </c>
      <c r="G839" t="s">
        <v>799</v>
      </c>
      <c r="H839" t="s">
        <v>541</v>
      </c>
      <c r="I839" t="s">
        <v>800</v>
      </c>
      <c r="J839" t="s">
        <v>543</v>
      </c>
      <c r="K839">
        <v>31</v>
      </c>
      <c r="L839" t="s">
        <v>574</v>
      </c>
      <c r="M839" t="s">
        <v>805</v>
      </c>
      <c r="N839" t="s">
        <v>801</v>
      </c>
      <c r="O839" t="s">
        <v>802</v>
      </c>
      <c r="P839" t="s">
        <v>548</v>
      </c>
      <c r="Q839" t="s">
        <v>549</v>
      </c>
      <c r="R839" t="s">
        <v>558</v>
      </c>
      <c r="S839" t="s">
        <v>559</v>
      </c>
      <c r="T839" s="145">
        <v>7.9</v>
      </c>
      <c r="U839" t="s">
        <v>671</v>
      </c>
    </row>
    <row r="840" spans="1:23" x14ac:dyDescent="0.25">
      <c r="A840" t="s">
        <v>51</v>
      </c>
      <c r="B840" t="s">
        <v>658</v>
      </c>
      <c r="C840" t="s">
        <v>187</v>
      </c>
      <c r="D840" t="s">
        <v>538</v>
      </c>
      <c r="F840" t="s">
        <v>391</v>
      </c>
      <c r="G840" t="s">
        <v>799</v>
      </c>
      <c r="H840" t="s">
        <v>541</v>
      </c>
      <c r="I840" t="s">
        <v>800</v>
      </c>
      <c r="J840" t="s">
        <v>543</v>
      </c>
      <c r="K840">
        <v>31</v>
      </c>
      <c r="L840" t="s">
        <v>574</v>
      </c>
      <c r="M840" t="s">
        <v>805</v>
      </c>
      <c r="N840" t="s">
        <v>801</v>
      </c>
      <c r="O840" t="s">
        <v>802</v>
      </c>
      <c r="P840" t="s">
        <v>548</v>
      </c>
      <c r="Q840" t="s">
        <v>549</v>
      </c>
      <c r="R840" t="s">
        <v>560</v>
      </c>
      <c r="S840" t="s">
        <v>561</v>
      </c>
      <c r="T840" s="145">
        <v>21.1</v>
      </c>
      <c r="U840" t="s">
        <v>671</v>
      </c>
    </row>
    <row r="841" spans="1:23" x14ac:dyDescent="0.25">
      <c r="A841" t="s">
        <v>51</v>
      </c>
      <c r="B841" t="s">
        <v>658</v>
      </c>
      <c r="C841" t="s">
        <v>187</v>
      </c>
      <c r="D841" t="s">
        <v>538</v>
      </c>
      <c r="F841" t="s">
        <v>391</v>
      </c>
      <c r="G841" t="s">
        <v>799</v>
      </c>
      <c r="H841" t="s">
        <v>541</v>
      </c>
      <c r="I841" t="s">
        <v>800</v>
      </c>
      <c r="J841" t="s">
        <v>543</v>
      </c>
      <c r="K841">
        <v>31</v>
      </c>
      <c r="L841" t="s">
        <v>574</v>
      </c>
      <c r="M841" t="s">
        <v>805</v>
      </c>
      <c r="N841" t="s">
        <v>801</v>
      </c>
      <c r="O841" t="s">
        <v>802</v>
      </c>
      <c r="P841" t="s">
        <v>548</v>
      </c>
      <c r="Q841" t="s">
        <v>549</v>
      </c>
      <c r="R841" t="s">
        <v>562</v>
      </c>
      <c r="S841" t="s">
        <v>563</v>
      </c>
      <c r="T841" s="145">
        <v>2</v>
      </c>
      <c r="U841" t="s">
        <v>671</v>
      </c>
    </row>
    <row r="842" spans="1:23" x14ac:dyDescent="0.25">
      <c r="A842" t="s">
        <v>51</v>
      </c>
      <c r="B842" t="s">
        <v>658</v>
      </c>
      <c r="C842" t="s">
        <v>187</v>
      </c>
      <c r="D842" t="s">
        <v>538</v>
      </c>
      <c r="F842" t="s">
        <v>391</v>
      </c>
      <c r="G842" t="s">
        <v>799</v>
      </c>
      <c r="H842" t="s">
        <v>541</v>
      </c>
      <c r="I842" t="s">
        <v>800</v>
      </c>
      <c r="J842" t="s">
        <v>543</v>
      </c>
      <c r="K842">
        <v>31</v>
      </c>
      <c r="L842" t="s">
        <v>574</v>
      </c>
      <c r="M842" t="s">
        <v>805</v>
      </c>
      <c r="N842" t="s">
        <v>801</v>
      </c>
      <c r="O842" t="s">
        <v>802</v>
      </c>
      <c r="P842" t="s">
        <v>548</v>
      </c>
      <c r="Q842" t="s">
        <v>549</v>
      </c>
      <c r="R842" t="s">
        <v>564</v>
      </c>
      <c r="S842" t="s">
        <v>565</v>
      </c>
      <c r="T842" s="145">
        <v>23.3</v>
      </c>
      <c r="U842" t="s">
        <v>671</v>
      </c>
    </row>
    <row r="843" spans="1:23" x14ac:dyDescent="0.25">
      <c r="A843" t="s">
        <v>51</v>
      </c>
      <c r="B843" t="s">
        <v>658</v>
      </c>
      <c r="C843" t="s">
        <v>187</v>
      </c>
      <c r="D843" t="s">
        <v>538</v>
      </c>
      <c r="F843" t="s">
        <v>391</v>
      </c>
      <c r="G843" t="s">
        <v>799</v>
      </c>
      <c r="H843" t="s">
        <v>541</v>
      </c>
      <c r="I843" t="s">
        <v>800</v>
      </c>
      <c r="J843" t="s">
        <v>543</v>
      </c>
      <c r="K843">
        <v>31</v>
      </c>
      <c r="L843" t="s">
        <v>574</v>
      </c>
      <c r="M843" t="s">
        <v>805</v>
      </c>
      <c r="N843" t="s">
        <v>801</v>
      </c>
      <c r="O843" t="s">
        <v>802</v>
      </c>
      <c r="P843" t="s">
        <v>548</v>
      </c>
      <c r="Q843" t="s">
        <v>549</v>
      </c>
      <c r="R843" t="s">
        <v>566</v>
      </c>
      <c r="S843" t="s">
        <v>567</v>
      </c>
      <c r="T843" s="145">
        <v>13.7</v>
      </c>
      <c r="U843" t="s">
        <v>671</v>
      </c>
    </row>
    <row r="844" spans="1:23" x14ac:dyDescent="0.25">
      <c r="A844" t="s">
        <v>51</v>
      </c>
      <c r="B844" t="s">
        <v>658</v>
      </c>
      <c r="C844" t="s">
        <v>187</v>
      </c>
      <c r="D844" t="s">
        <v>538</v>
      </c>
      <c r="F844" t="s">
        <v>391</v>
      </c>
      <c r="G844" t="s">
        <v>799</v>
      </c>
      <c r="H844" t="s">
        <v>541</v>
      </c>
      <c r="I844" t="s">
        <v>800</v>
      </c>
      <c r="J844" t="s">
        <v>543</v>
      </c>
      <c r="K844">
        <v>31</v>
      </c>
      <c r="L844" t="s">
        <v>574</v>
      </c>
      <c r="M844" t="s">
        <v>805</v>
      </c>
      <c r="N844" t="s">
        <v>801</v>
      </c>
      <c r="O844" t="s">
        <v>802</v>
      </c>
      <c r="P844" t="s">
        <v>548</v>
      </c>
      <c r="Q844" t="s">
        <v>549</v>
      </c>
      <c r="R844" t="s">
        <v>568</v>
      </c>
      <c r="S844" t="s">
        <v>569</v>
      </c>
      <c r="T844" s="145">
        <v>12.1</v>
      </c>
      <c r="U844" t="s">
        <v>671</v>
      </c>
    </row>
    <row r="845" spans="1:23" x14ac:dyDescent="0.25">
      <c r="A845" t="s">
        <v>51</v>
      </c>
      <c r="B845" t="s">
        <v>658</v>
      </c>
      <c r="C845" t="s">
        <v>187</v>
      </c>
      <c r="D845" t="s">
        <v>538</v>
      </c>
      <c r="F845" t="s">
        <v>391</v>
      </c>
      <c r="G845" t="s">
        <v>799</v>
      </c>
      <c r="H845" t="s">
        <v>541</v>
      </c>
      <c r="I845" t="s">
        <v>800</v>
      </c>
      <c r="J845" t="s">
        <v>543</v>
      </c>
      <c r="K845">
        <v>31</v>
      </c>
      <c r="L845" t="s">
        <v>574</v>
      </c>
      <c r="M845" t="s">
        <v>805</v>
      </c>
      <c r="N845" t="s">
        <v>801</v>
      </c>
      <c r="O845" t="s">
        <v>802</v>
      </c>
      <c r="P845" t="s">
        <v>548</v>
      </c>
      <c r="Q845" t="s">
        <v>549</v>
      </c>
      <c r="R845" t="s">
        <v>572</v>
      </c>
      <c r="S845" t="s">
        <v>573</v>
      </c>
      <c r="T845" s="145">
        <v>4.2</v>
      </c>
      <c r="U845" t="s">
        <v>671</v>
      </c>
    </row>
    <row r="846" spans="1:23" x14ac:dyDescent="0.25">
      <c r="A846" t="s">
        <v>51</v>
      </c>
      <c r="B846" t="s">
        <v>658</v>
      </c>
      <c r="C846" t="s">
        <v>187</v>
      </c>
      <c r="D846" t="s">
        <v>538</v>
      </c>
      <c r="F846" t="s">
        <v>391</v>
      </c>
      <c r="G846" t="s">
        <v>799</v>
      </c>
      <c r="H846" t="s">
        <v>541</v>
      </c>
      <c r="I846" t="s">
        <v>800</v>
      </c>
      <c r="J846" t="s">
        <v>543</v>
      </c>
      <c r="K846">
        <v>31</v>
      </c>
      <c r="L846" t="s">
        <v>574</v>
      </c>
      <c r="M846" t="s">
        <v>805</v>
      </c>
      <c r="N846" t="s">
        <v>801</v>
      </c>
      <c r="O846" t="s">
        <v>802</v>
      </c>
      <c r="P846" t="s">
        <v>548</v>
      </c>
      <c r="Q846" t="s">
        <v>549</v>
      </c>
      <c r="R846" t="s">
        <v>803</v>
      </c>
      <c r="S846" t="s">
        <v>804</v>
      </c>
      <c r="T846" s="145">
        <v>43</v>
      </c>
      <c r="U846" t="s">
        <v>671</v>
      </c>
    </row>
    <row r="847" spans="1:23" x14ac:dyDescent="0.25">
      <c r="A847" t="s">
        <v>51</v>
      </c>
      <c r="B847" t="s">
        <v>658</v>
      </c>
      <c r="C847" t="s">
        <v>187</v>
      </c>
      <c r="D847" t="s">
        <v>538</v>
      </c>
      <c r="F847" t="s">
        <v>391</v>
      </c>
      <c r="G847" t="s">
        <v>799</v>
      </c>
      <c r="H847" t="s">
        <v>541</v>
      </c>
      <c r="I847" t="s">
        <v>800</v>
      </c>
      <c r="J847" t="s">
        <v>543</v>
      </c>
      <c r="K847">
        <v>31</v>
      </c>
      <c r="L847" t="s">
        <v>576</v>
      </c>
      <c r="M847" t="s">
        <v>806</v>
      </c>
      <c r="N847" t="s">
        <v>801</v>
      </c>
      <c r="O847" t="s">
        <v>802</v>
      </c>
      <c r="P847" t="s">
        <v>548</v>
      </c>
      <c r="Q847" t="s">
        <v>549</v>
      </c>
      <c r="R847" t="s">
        <v>131</v>
      </c>
      <c r="S847" t="s">
        <v>550</v>
      </c>
      <c r="T847" s="145">
        <v>254</v>
      </c>
      <c r="U847" t="s">
        <v>671</v>
      </c>
    </row>
    <row r="848" spans="1:23" x14ac:dyDescent="0.25">
      <c r="A848" t="s">
        <v>51</v>
      </c>
      <c r="B848" t="s">
        <v>658</v>
      </c>
      <c r="C848" t="s">
        <v>187</v>
      </c>
      <c r="D848" t="s">
        <v>538</v>
      </c>
      <c r="F848" t="s">
        <v>391</v>
      </c>
      <c r="G848" t="s">
        <v>799</v>
      </c>
      <c r="H848" t="s">
        <v>541</v>
      </c>
      <c r="I848" t="s">
        <v>800</v>
      </c>
      <c r="J848" t="s">
        <v>543</v>
      </c>
      <c r="K848">
        <v>31</v>
      </c>
      <c r="L848" t="s">
        <v>576</v>
      </c>
      <c r="M848" t="s">
        <v>806</v>
      </c>
      <c r="N848" t="s">
        <v>801</v>
      </c>
      <c r="O848" t="s">
        <v>802</v>
      </c>
      <c r="P848" t="s">
        <v>548</v>
      </c>
      <c r="Q848" t="s">
        <v>549</v>
      </c>
      <c r="R848" t="s">
        <v>552</v>
      </c>
      <c r="S848" t="s">
        <v>553</v>
      </c>
      <c r="T848" s="145">
        <v>2.9</v>
      </c>
      <c r="U848" t="s">
        <v>671</v>
      </c>
    </row>
    <row r="849" spans="1:23" x14ac:dyDescent="0.25">
      <c r="A849" t="s">
        <v>51</v>
      </c>
      <c r="B849" t="s">
        <v>658</v>
      </c>
      <c r="C849" t="s">
        <v>187</v>
      </c>
      <c r="D849" t="s">
        <v>538</v>
      </c>
      <c r="F849" t="s">
        <v>391</v>
      </c>
      <c r="G849" t="s">
        <v>799</v>
      </c>
      <c r="H849" t="s">
        <v>541</v>
      </c>
      <c r="I849" t="s">
        <v>800</v>
      </c>
      <c r="J849" t="s">
        <v>543</v>
      </c>
      <c r="K849">
        <v>31</v>
      </c>
      <c r="L849" t="s">
        <v>576</v>
      </c>
      <c r="M849" t="s">
        <v>806</v>
      </c>
      <c r="N849" t="s">
        <v>801</v>
      </c>
      <c r="O849" t="s">
        <v>802</v>
      </c>
      <c r="P849" t="s">
        <v>548</v>
      </c>
      <c r="Q849" t="s">
        <v>549</v>
      </c>
      <c r="R849" t="s">
        <v>554</v>
      </c>
      <c r="S849" t="s">
        <v>555</v>
      </c>
      <c r="T849" s="145">
        <v>11.3</v>
      </c>
      <c r="U849" t="s">
        <v>671</v>
      </c>
    </row>
    <row r="850" spans="1:23" x14ac:dyDescent="0.25">
      <c r="A850" t="s">
        <v>51</v>
      </c>
      <c r="B850" t="s">
        <v>658</v>
      </c>
      <c r="C850" t="s">
        <v>187</v>
      </c>
      <c r="D850" t="s">
        <v>538</v>
      </c>
      <c r="F850" t="s">
        <v>391</v>
      </c>
      <c r="G850" t="s">
        <v>799</v>
      </c>
      <c r="H850" t="s">
        <v>541</v>
      </c>
      <c r="I850" t="s">
        <v>800</v>
      </c>
      <c r="J850" t="s">
        <v>543</v>
      </c>
      <c r="K850">
        <v>31</v>
      </c>
      <c r="L850" t="s">
        <v>576</v>
      </c>
      <c r="M850" t="s">
        <v>806</v>
      </c>
      <c r="N850" t="s">
        <v>801</v>
      </c>
      <c r="O850" t="s">
        <v>802</v>
      </c>
      <c r="P850" t="s">
        <v>548</v>
      </c>
      <c r="Q850" t="s">
        <v>549</v>
      </c>
      <c r="R850" t="s">
        <v>556</v>
      </c>
      <c r="S850" t="s">
        <v>557</v>
      </c>
      <c r="T850" s="145">
        <v>11.4</v>
      </c>
      <c r="U850" t="s">
        <v>671</v>
      </c>
    </row>
    <row r="851" spans="1:23" x14ac:dyDescent="0.25">
      <c r="A851" t="s">
        <v>51</v>
      </c>
      <c r="B851" t="s">
        <v>658</v>
      </c>
      <c r="C851" t="s">
        <v>187</v>
      </c>
      <c r="D851" t="s">
        <v>538</v>
      </c>
      <c r="F851" t="s">
        <v>391</v>
      </c>
      <c r="G851" t="s">
        <v>799</v>
      </c>
      <c r="H851" t="s">
        <v>541</v>
      </c>
      <c r="I851" t="s">
        <v>800</v>
      </c>
      <c r="J851" t="s">
        <v>543</v>
      </c>
      <c r="K851">
        <v>31</v>
      </c>
      <c r="L851" t="s">
        <v>576</v>
      </c>
      <c r="M851" t="s">
        <v>806</v>
      </c>
      <c r="N851" t="s">
        <v>801</v>
      </c>
      <c r="O851" t="s">
        <v>802</v>
      </c>
      <c r="P851" t="s">
        <v>548</v>
      </c>
      <c r="Q851" t="s">
        <v>549</v>
      </c>
      <c r="R851" t="s">
        <v>558</v>
      </c>
      <c r="S851" t="s">
        <v>559</v>
      </c>
      <c r="T851" s="145">
        <v>31.5</v>
      </c>
      <c r="U851" t="s">
        <v>671</v>
      </c>
    </row>
    <row r="852" spans="1:23" x14ac:dyDescent="0.25">
      <c r="A852" t="s">
        <v>51</v>
      </c>
      <c r="B852" t="s">
        <v>658</v>
      </c>
      <c r="C852" t="s">
        <v>187</v>
      </c>
      <c r="D852" t="s">
        <v>538</v>
      </c>
      <c r="F852" t="s">
        <v>391</v>
      </c>
      <c r="G852" t="s">
        <v>799</v>
      </c>
      <c r="H852" t="s">
        <v>541</v>
      </c>
      <c r="I852" t="s">
        <v>800</v>
      </c>
      <c r="J852" t="s">
        <v>543</v>
      </c>
      <c r="K852">
        <v>31</v>
      </c>
      <c r="L852" t="s">
        <v>576</v>
      </c>
      <c r="M852" t="s">
        <v>806</v>
      </c>
      <c r="N852" t="s">
        <v>801</v>
      </c>
      <c r="O852" t="s">
        <v>802</v>
      </c>
      <c r="P852" t="s">
        <v>548</v>
      </c>
      <c r="Q852" t="s">
        <v>549</v>
      </c>
      <c r="R852" t="s">
        <v>560</v>
      </c>
      <c r="S852" t="s">
        <v>561</v>
      </c>
      <c r="T852" s="145">
        <v>39.4</v>
      </c>
      <c r="U852" t="s">
        <v>671</v>
      </c>
    </row>
    <row r="853" spans="1:23" x14ac:dyDescent="0.25">
      <c r="A853" t="s">
        <v>51</v>
      </c>
      <c r="B853" t="s">
        <v>658</v>
      </c>
      <c r="C853" t="s">
        <v>187</v>
      </c>
      <c r="D853" t="s">
        <v>538</v>
      </c>
      <c r="F853" t="s">
        <v>391</v>
      </c>
      <c r="G853" t="s">
        <v>799</v>
      </c>
      <c r="H853" t="s">
        <v>541</v>
      </c>
      <c r="I853" t="s">
        <v>800</v>
      </c>
      <c r="J853" t="s">
        <v>543</v>
      </c>
      <c r="K853">
        <v>31</v>
      </c>
      <c r="L853" t="s">
        <v>576</v>
      </c>
      <c r="M853" t="s">
        <v>806</v>
      </c>
      <c r="N853" t="s">
        <v>801</v>
      </c>
      <c r="O853" t="s">
        <v>802</v>
      </c>
      <c r="P853" t="s">
        <v>548</v>
      </c>
      <c r="Q853" t="s">
        <v>549</v>
      </c>
      <c r="R853" t="s">
        <v>562</v>
      </c>
      <c r="S853" t="s">
        <v>563</v>
      </c>
      <c r="T853" s="145">
        <v>1</v>
      </c>
      <c r="U853" t="s">
        <v>671</v>
      </c>
    </row>
    <row r="854" spans="1:23" x14ac:dyDescent="0.25">
      <c r="A854" t="s">
        <v>51</v>
      </c>
      <c r="B854" t="s">
        <v>658</v>
      </c>
      <c r="C854" t="s">
        <v>187</v>
      </c>
      <c r="D854" t="s">
        <v>538</v>
      </c>
      <c r="F854" t="s">
        <v>391</v>
      </c>
      <c r="G854" t="s">
        <v>799</v>
      </c>
      <c r="H854" t="s">
        <v>541</v>
      </c>
      <c r="I854" t="s">
        <v>800</v>
      </c>
      <c r="J854" t="s">
        <v>543</v>
      </c>
      <c r="K854">
        <v>31</v>
      </c>
      <c r="L854" t="s">
        <v>576</v>
      </c>
      <c r="M854" t="s">
        <v>806</v>
      </c>
      <c r="N854" t="s">
        <v>801</v>
      </c>
      <c r="O854" t="s">
        <v>802</v>
      </c>
      <c r="P854" t="s">
        <v>548</v>
      </c>
      <c r="Q854" t="s">
        <v>549</v>
      </c>
      <c r="R854" t="s">
        <v>564</v>
      </c>
      <c r="S854" t="s">
        <v>565</v>
      </c>
      <c r="T854" s="145">
        <v>9.9</v>
      </c>
      <c r="U854" t="s">
        <v>671</v>
      </c>
    </row>
    <row r="855" spans="1:23" x14ac:dyDescent="0.25">
      <c r="A855" t="s">
        <v>51</v>
      </c>
      <c r="B855" t="s">
        <v>658</v>
      </c>
      <c r="C855" t="s">
        <v>187</v>
      </c>
      <c r="D855" t="s">
        <v>538</v>
      </c>
      <c r="F855" t="s">
        <v>391</v>
      </c>
      <c r="G855" t="s">
        <v>799</v>
      </c>
      <c r="H855" t="s">
        <v>541</v>
      </c>
      <c r="I855" t="s">
        <v>800</v>
      </c>
      <c r="J855" t="s">
        <v>543</v>
      </c>
      <c r="K855">
        <v>31</v>
      </c>
      <c r="L855" t="s">
        <v>576</v>
      </c>
      <c r="M855" t="s">
        <v>806</v>
      </c>
      <c r="N855" t="s">
        <v>801</v>
      </c>
      <c r="O855" t="s">
        <v>802</v>
      </c>
      <c r="P855" t="s">
        <v>548</v>
      </c>
      <c r="Q855" t="s">
        <v>549</v>
      </c>
      <c r="R855" t="s">
        <v>566</v>
      </c>
      <c r="S855" t="s">
        <v>567</v>
      </c>
      <c r="T855" s="145">
        <v>6.3</v>
      </c>
      <c r="U855" t="s">
        <v>671</v>
      </c>
    </row>
    <row r="856" spans="1:23" x14ac:dyDescent="0.25">
      <c r="A856" t="s">
        <v>51</v>
      </c>
      <c r="B856" t="s">
        <v>658</v>
      </c>
      <c r="C856" t="s">
        <v>187</v>
      </c>
      <c r="D856" t="s">
        <v>538</v>
      </c>
      <c r="F856" t="s">
        <v>391</v>
      </c>
      <c r="G856" t="s">
        <v>799</v>
      </c>
      <c r="H856" t="s">
        <v>541</v>
      </c>
      <c r="I856" t="s">
        <v>800</v>
      </c>
      <c r="J856" t="s">
        <v>543</v>
      </c>
      <c r="K856">
        <v>31</v>
      </c>
      <c r="L856" t="s">
        <v>576</v>
      </c>
      <c r="M856" t="s">
        <v>806</v>
      </c>
      <c r="N856" t="s">
        <v>801</v>
      </c>
      <c r="O856" t="s">
        <v>802</v>
      </c>
      <c r="P856" t="s">
        <v>548</v>
      </c>
      <c r="Q856" t="s">
        <v>549</v>
      </c>
      <c r="R856" t="s">
        <v>568</v>
      </c>
      <c r="S856" t="s">
        <v>569</v>
      </c>
      <c r="T856" s="145">
        <v>23.5</v>
      </c>
      <c r="U856" t="s">
        <v>671</v>
      </c>
    </row>
    <row r="857" spans="1:23" x14ac:dyDescent="0.25">
      <c r="A857" t="s">
        <v>51</v>
      </c>
      <c r="B857" t="s">
        <v>658</v>
      </c>
      <c r="C857" t="s">
        <v>187</v>
      </c>
      <c r="D857" t="s">
        <v>538</v>
      </c>
      <c r="F857" t="s">
        <v>391</v>
      </c>
      <c r="G857" t="s">
        <v>799</v>
      </c>
      <c r="H857" t="s">
        <v>541</v>
      </c>
      <c r="I857" t="s">
        <v>800</v>
      </c>
      <c r="J857" t="s">
        <v>543</v>
      </c>
      <c r="K857">
        <v>31</v>
      </c>
      <c r="L857" t="s">
        <v>576</v>
      </c>
      <c r="M857" t="s">
        <v>806</v>
      </c>
      <c r="N857" t="s">
        <v>801</v>
      </c>
      <c r="O857" t="s">
        <v>802</v>
      </c>
      <c r="P857" t="s">
        <v>548</v>
      </c>
      <c r="Q857" t="s">
        <v>549</v>
      </c>
      <c r="R857" t="s">
        <v>572</v>
      </c>
      <c r="S857" t="s">
        <v>573</v>
      </c>
      <c r="T857" s="145">
        <v>19.899999999999999</v>
      </c>
      <c r="U857" t="s">
        <v>671</v>
      </c>
    </row>
    <row r="858" spans="1:23" x14ac:dyDescent="0.25">
      <c r="A858" t="s">
        <v>51</v>
      </c>
      <c r="B858" t="s">
        <v>658</v>
      </c>
      <c r="C858" t="s">
        <v>187</v>
      </c>
      <c r="D858" t="s">
        <v>538</v>
      </c>
      <c r="F858" t="s">
        <v>391</v>
      </c>
      <c r="G858" t="s">
        <v>799</v>
      </c>
      <c r="H858" t="s">
        <v>541</v>
      </c>
      <c r="I858" t="s">
        <v>800</v>
      </c>
      <c r="J858" t="s">
        <v>543</v>
      </c>
      <c r="K858">
        <v>31</v>
      </c>
      <c r="L858" t="s">
        <v>576</v>
      </c>
      <c r="M858" t="s">
        <v>806</v>
      </c>
      <c r="N858" t="s">
        <v>801</v>
      </c>
      <c r="O858" t="s">
        <v>802</v>
      </c>
      <c r="P858" t="s">
        <v>548</v>
      </c>
      <c r="Q858" t="s">
        <v>549</v>
      </c>
      <c r="R858" t="s">
        <v>803</v>
      </c>
      <c r="S858" t="s">
        <v>804</v>
      </c>
      <c r="T858" s="145">
        <v>96.9</v>
      </c>
      <c r="U858" t="s">
        <v>671</v>
      </c>
    </row>
    <row r="859" spans="1:23" s="49" customFormat="1" x14ac:dyDescent="0.25">
      <c r="A859" s="49" t="s">
        <v>235</v>
      </c>
      <c r="B859" s="49" t="s">
        <v>660</v>
      </c>
      <c r="C859" s="49" t="s">
        <v>187</v>
      </c>
      <c r="D859" s="49" t="s">
        <v>538</v>
      </c>
      <c r="F859" s="49" t="s">
        <v>391</v>
      </c>
      <c r="G859" s="49" t="s">
        <v>799</v>
      </c>
      <c r="H859" s="49" t="s">
        <v>541</v>
      </c>
      <c r="I859" s="49" t="s">
        <v>800</v>
      </c>
      <c r="J859" s="49" t="s">
        <v>543</v>
      </c>
      <c r="K859" s="49">
        <v>31</v>
      </c>
      <c r="L859" s="49" t="s">
        <v>544</v>
      </c>
      <c r="M859" s="49" t="s">
        <v>799</v>
      </c>
      <c r="N859" s="49" t="s">
        <v>801</v>
      </c>
      <c r="O859" s="49" t="s">
        <v>802</v>
      </c>
      <c r="P859" s="49" t="s">
        <v>548</v>
      </c>
      <c r="Q859" s="49" t="s">
        <v>549</v>
      </c>
      <c r="R859" s="49" t="s">
        <v>131</v>
      </c>
      <c r="S859" s="49" t="s">
        <v>550</v>
      </c>
      <c r="T859" s="146">
        <v>145.69999999999999</v>
      </c>
      <c r="U859" s="49" t="s">
        <v>661</v>
      </c>
      <c r="V859" s="49" t="s">
        <v>858</v>
      </c>
      <c r="W859" s="138">
        <f>('ILO unemployment 2007'!T860+'ILO unemployment 2007'!T861+'ILO unemployment 2007'!T862)*( 1 +'ILO unemployment 2007'!T869/('ILO unemployment 2007'!T859-'ILO unemployment 2007'!T869))</f>
        <v>26.830536130536128</v>
      </c>
    </row>
    <row r="860" spans="1:23" s="49" customFormat="1" x14ac:dyDescent="0.25">
      <c r="A860" s="49" t="s">
        <v>235</v>
      </c>
      <c r="B860" s="49" t="s">
        <v>660</v>
      </c>
      <c r="C860" s="49" t="s">
        <v>187</v>
      </c>
      <c r="D860" s="49" t="s">
        <v>538</v>
      </c>
      <c r="F860" s="49" t="s">
        <v>391</v>
      </c>
      <c r="G860" s="49" t="s">
        <v>799</v>
      </c>
      <c r="H860" s="49" t="s">
        <v>541</v>
      </c>
      <c r="I860" s="49" t="s">
        <v>800</v>
      </c>
      <c r="J860" s="49" t="s">
        <v>543</v>
      </c>
      <c r="K860" s="49">
        <v>31</v>
      </c>
      <c r="L860" s="49" t="s">
        <v>544</v>
      </c>
      <c r="M860" s="49" t="s">
        <v>799</v>
      </c>
      <c r="N860" s="49" t="s">
        <v>801</v>
      </c>
      <c r="O860" s="49" t="s">
        <v>802</v>
      </c>
      <c r="P860" s="49" t="s">
        <v>548</v>
      </c>
      <c r="Q860" s="49" t="s">
        <v>549</v>
      </c>
      <c r="R860" s="49" t="s">
        <v>552</v>
      </c>
      <c r="S860" s="49" t="s">
        <v>553</v>
      </c>
      <c r="T860" s="146">
        <v>4.3</v>
      </c>
      <c r="U860" s="49" t="s">
        <v>661</v>
      </c>
      <c r="V860" s="49" t="s">
        <v>859</v>
      </c>
      <c r="W860" s="138">
        <f>('ILO unemployment 2007'!T863+'ILO unemployment 2007'!T864+'ILO unemployment 2007'!T865+'ILO unemployment 2007'!T866+'ILO unemployment 2007'!T867+'ILO unemployment 2007'!T868)*( 1 +'ILO unemployment 2007'!T869/('ILO unemployment 2007'!T859-'ILO unemployment 2007'!T869))</f>
        <v>118.75625485625486</v>
      </c>
    </row>
    <row r="861" spans="1:23" s="49" customFormat="1" x14ac:dyDescent="0.25">
      <c r="A861" s="49" t="s">
        <v>235</v>
      </c>
      <c r="B861" s="49" t="s">
        <v>660</v>
      </c>
      <c r="C861" s="49" t="s">
        <v>187</v>
      </c>
      <c r="D861" s="49" t="s">
        <v>538</v>
      </c>
      <c r="F861" s="49" t="s">
        <v>391</v>
      </c>
      <c r="G861" s="49" t="s">
        <v>799</v>
      </c>
      <c r="H861" s="49" t="s">
        <v>541</v>
      </c>
      <c r="I861" s="49" t="s">
        <v>800</v>
      </c>
      <c r="J861" s="49" t="s">
        <v>543</v>
      </c>
      <c r="K861" s="49">
        <v>31</v>
      </c>
      <c r="L861" s="49" t="s">
        <v>544</v>
      </c>
      <c r="M861" s="49" t="s">
        <v>799</v>
      </c>
      <c r="N861" s="49" t="s">
        <v>801</v>
      </c>
      <c r="O861" s="49" t="s">
        <v>802</v>
      </c>
      <c r="P861" s="49" t="s">
        <v>548</v>
      </c>
      <c r="Q861" s="49" t="s">
        <v>549</v>
      </c>
      <c r="R861" s="49" t="s">
        <v>554</v>
      </c>
      <c r="S861" s="49" t="s">
        <v>555</v>
      </c>
      <c r="T861" s="146">
        <v>3.5</v>
      </c>
      <c r="U861" s="49" t="s">
        <v>661</v>
      </c>
      <c r="V861" s="49" t="s">
        <v>862</v>
      </c>
      <c r="W861" s="138">
        <f>'ILO unemployment 2007'!T860+'ILO unemployment 2007'!T861+'ILO unemployment 2007'!T862+ 'ILO unemployment 2007'!T863+'ILO unemployment 2007'!T864+'ILO unemployment 2007'!T865+'ILO unemployment 2007'!T866+'ILO unemployment 2007'!T867+'ILO unemployment 2007'!T868+'ILO unemployment 2007'!T869</f>
        <v>145.6</v>
      </c>
    </row>
    <row r="862" spans="1:23" s="49" customFormat="1" x14ac:dyDescent="0.25">
      <c r="A862" s="49" t="s">
        <v>235</v>
      </c>
      <c r="B862" s="49" t="s">
        <v>660</v>
      </c>
      <c r="C862" s="49" t="s">
        <v>187</v>
      </c>
      <c r="D862" s="49" t="s">
        <v>538</v>
      </c>
      <c r="F862" s="49" t="s">
        <v>391</v>
      </c>
      <c r="G862" s="49" t="s">
        <v>799</v>
      </c>
      <c r="H862" s="49" t="s">
        <v>541</v>
      </c>
      <c r="I862" s="49" t="s">
        <v>800</v>
      </c>
      <c r="J862" s="49" t="s">
        <v>543</v>
      </c>
      <c r="K862" s="49">
        <v>31</v>
      </c>
      <c r="L862" s="49" t="s">
        <v>544</v>
      </c>
      <c r="M862" s="49" t="s">
        <v>799</v>
      </c>
      <c r="N862" s="49" t="s">
        <v>801</v>
      </c>
      <c r="O862" s="49" t="s">
        <v>802</v>
      </c>
      <c r="P862" s="49" t="s">
        <v>548</v>
      </c>
      <c r="Q862" s="49" t="s">
        <v>549</v>
      </c>
      <c r="R862" s="49" t="s">
        <v>556</v>
      </c>
      <c r="S862" s="49" t="s">
        <v>557</v>
      </c>
      <c r="T862" s="146">
        <v>15.9</v>
      </c>
      <c r="U862" s="49" t="s">
        <v>661</v>
      </c>
      <c r="W862" s="138"/>
    </row>
    <row r="863" spans="1:23" s="49" customFormat="1" x14ac:dyDescent="0.25">
      <c r="A863" s="49" t="s">
        <v>235</v>
      </c>
      <c r="B863" s="49" t="s">
        <v>660</v>
      </c>
      <c r="C863" s="49" t="s">
        <v>187</v>
      </c>
      <c r="D863" s="49" t="s">
        <v>538</v>
      </c>
      <c r="F863" s="49" t="s">
        <v>391</v>
      </c>
      <c r="G863" s="49" t="s">
        <v>799</v>
      </c>
      <c r="H863" s="49" t="s">
        <v>541</v>
      </c>
      <c r="I863" s="49" t="s">
        <v>800</v>
      </c>
      <c r="J863" s="49" t="s">
        <v>543</v>
      </c>
      <c r="K863" s="49">
        <v>31</v>
      </c>
      <c r="L863" s="49" t="s">
        <v>544</v>
      </c>
      <c r="M863" s="49" t="s">
        <v>799</v>
      </c>
      <c r="N863" s="49" t="s">
        <v>801</v>
      </c>
      <c r="O863" s="49" t="s">
        <v>802</v>
      </c>
      <c r="P863" s="49" t="s">
        <v>548</v>
      </c>
      <c r="Q863" s="49" t="s">
        <v>549</v>
      </c>
      <c r="R863" s="49" t="s">
        <v>558</v>
      </c>
      <c r="S863" s="49" t="s">
        <v>559</v>
      </c>
      <c r="T863" s="146">
        <v>17.8</v>
      </c>
      <c r="U863" s="49" t="s">
        <v>661</v>
      </c>
      <c r="W863" s="138"/>
    </row>
    <row r="864" spans="1:23" s="49" customFormat="1" x14ac:dyDescent="0.25">
      <c r="A864" s="49" t="s">
        <v>235</v>
      </c>
      <c r="B864" s="49" t="s">
        <v>660</v>
      </c>
      <c r="C864" s="49" t="s">
        <v>187</v>
      </c>
      <c r="D864" s="49" t="s">
        <v>538</v>
      </c>
      <c r="F864" s="49" t="s">
        <v>391</v>
      </c>
      <c r="G864" s="49" t="s">
        <v>799</v>
      </c>
      <c r="H864" s="49" t="s">
        <v>541</v>
      </c>
      <c r="I864" s="49" t="s">
        <v>800</v>
      </c>
      <c r="J864" s="49" t="s">
        <v>543</v>
      </c>
      <c r="K864" s="49">
        <v>31</v>
      </c>
      <c r="L864" s="49" t="s">
        <v>544</v>
      </c>
      <c r="M864" s="49" t="s">
        <v>799</v>
      </c>
      <c r="N864" s="49" t="s">
        <v>801</v>
      </c>
      <c r="O864" s="49" t="s">
        <v>802</v>
      </c>
      <c r="P864" s="49" t="s">
        <v>548</v>
      </c>
      <c r="Q864" s="49" t="s">
        <v>549</v>
      </c>
      <c r="R864" s="49" t="s">
        <v>560</v>
      </c>
      <c r="S864" s="49" t="s">
        <v>561</v>
      </c>
      <c r="T864" s="146">
        <v>28.2</v>
      </c>
      <c r="U864" s="49" t="s">
        <v>661</v>
      </c>
      <c r="W864" s="138"/>
    </row>
    <row r="865" spans="1:23" s="49" customFormat="1" x14ac:dyDescent="0.25">
      <c r="A865" s="49" t="s">
        <v>235</v>
      </c>
      <c r="B865" s="49" t="s">
        <v>660</v>
      </c>
      <c r="C865" s="49" t="s">
        <v>187</v>
      </c>
      <c r="D865" s="49" t="s">
        <v>538</v>
      </c>
      <c r="F865" s="49" t="s">
        <v>391</v>
      </c>
      <c r="G865" s="49" t="s">
        <v>799</v>
      </c>
      <c r="H865" s="49" t="s">
        <v>541</v>
      </c>
      <c r="I865" s="49" t="s">
        <v>800</v>
      </c>
      <c r="J865" s="49" t="s">
        <v>543</v>
      </c>
      <c r="K865" s="49">
        <v>31</v>
      </c>
      <c r="L865" s="49" t="s">
        <v>544</v>
      </c>
      <c r="M865" s="49" t="s">
        <v>799</v>
      </c>
      <c r="N865" s="49" t="s">
        <v>801</v>
      </c>
      <c r="O865" s="49" t="s">
        <v>802</v>
      </c>
      <c r="P865" s="49" t="s">
        <v>548</v>
      </c>
      <c r="Q865" s="49" t="s">
        <v>549</v>
      </c>
      <c r="R865" s="49" t="s">
        <v>562</v>
      </c>
      <c r="S865" s="49" t="s">
        <v>563</v>
      </c>
      <c r="T865" s="146"/>
      <c r="U865" s="49" t="s">
        <v>661</v>
      </c>
      <c r="W865" s="138"/>
    </row>
    <row r="866" spans="1:23" s="49" customFormat="1" x14ac:dyDescent="0.25">
      <c r="A866" s="49" t="s">
        <v>235</v>
      </c>
      <c r="B866" s="49" t="s">
        <v>660</v>
      </c>
      <c r="C866" s="49" t="s">
        <v>187</v>
      </c>
      <c r="D866" s="49" t="s">
        <v>538</v>
      </c>
      <c r="F866" s="49" t="s">
        <v>391</v>
      </c>
      <c r="G866" s="49" t="s">
        <v>799</v>
      </c>
      <c r="H866" s="49" t="s">
        <v>541</v>
      </c>
      <c r="I866" s="49" t="s">
        <v>800</v>
      </c>
      <c r="J866" s="49" t="s">
        <v>543</v>
      </c>
      <c r="K866" s="49">
        <v>31</v>
      </c>
      <c r="L866" s="49" t="s">
        <v>544</v>
      </c>
      <c r="M866" s="49" t="s">
        <v>799</v>
      </c>
      <c r="N866" s="49" t="s">
        <v>801</v>
      </c>
      <c r="O866" s="49" t="s">
        <v>802</v>
      </c>
      <c r="P866" s="49" t="s">
        <v>548</v>
      </c>
      <c r="Q866" s="49" t="s">
        <v>549</v>
      </c>
      <c r="R866" s="49" t="s">
        <v>564</v>
      </c>
      <c r="S866" s="49" t="s">
        <v>565</v>
      </c>
      <c r="T866" s="146">
        <v>19.399999999999999</v>
      </c>
      <c r="U866" s="49" t="s">
        <v>661</v>
      </c>
      <c r="W866" s="138"/>
    </row>
    <row r="867" spans="1:23" s="49" customFormat="1" x14ac:dyDescent="0.25">
      <c r="A867" s="49" t="s">
        <v>235</v>
      </c>
      <c r="B867" s="49" t="s">
        <v>660</v>
      </c>
      <c r="C867" s="49" t="s">
        <v>187</v>
      </c>
      <c r="D867" s="49" t="s">
        <v>538</v>
      </c>
      <c r="F867" s="49" t="s">
        <v>391</v>
      </c>
      <c r="G867" s="49" t="s">
        <v>799</v>
      </c>
      <c r="H867" s="49" t="s">
        <v>541</v>
      </c>
      <c r="I867" s="49" t="s">
        <v>800</v>
      </c>
      <c r="J867" s="49" t="s">
        <v>543</v>
      </c>
      <c r="K867" s="49">
        <v>31</v>
      </c>
      <c r="L867" s="49" t="s">
        <v>544</v>
      </c>
      <c r="M867" s="49" t="s">
        <v>799</v>
      </c>
      <c r="N867" s="49" t="s">
        <v>801</v>
      </c>
      <c r="O867" s="49" t="s">
        <v>802</v>
      </c>
      <c r="P867" s="49" t="s">
        <v>548</v>
      </c>
      <c r="Q867" s="49" t="s">
        <v>549</v>
      </c>
      <c r="R867" s="49" t="s">
        <v>566</v>
      </c>
      <c r="S867" s="49" t="s">
        <v>567</v>
      </c>
      <c r="T867" s="146">
        <v>7.2</v>
      </c>
      <c r="U867" s="49" t="s">
        <v>661</v>
      </c>
      <c r="W867" s="138"/>
    </row>
    <row r="868" spans="1:23" s="49" customFormat="1" x14ac:dyDescent="0.25">
      <c r="A868" s="49" t="s">
        <v>235</v>
      </c>
      <c r="B868" s="49" t="s">
        <v>660</v>
      </c>
      <c r="C868" s="49" t="s">
        <v>187</v>
      </c>
      <c r="D868" s="49" t="s">
        <v>538</v>
      </c>
      <c r="F868" s="49" t="s">
        <v>391</v>
      </c>
      <c r="G868" s="49" t="s">
        <v>799</v>
      </c>
      <c r="H868" s="49" t="s">
        <v>541</v>
      </c>
      <c r="I868" s="49" t="s">
        <v>800</v>
      </c>
      <c r="J868" s="49" t="s">
        <v>543</v>
      </c>
      <c r="K868" s="49">
        <v>31</v>
      </c>
      <c r="L868" s="49" t="s">
        <v>544</v>
      </c>
      <c r="M868" s="49" t="s">
        <v>799</v>
      </c>
      <c r="N868" s="49" t="s">
        <v>801</v>
      </c>
      <c r="O868" s="49" t="s">
        <v>802</v>
      </c>
      <c r="P868" s="49" t="s">
        <v>548</v>
      </c>
      <c r="Q868" s="49" t="s">
        <v>549</v>
      </c>
      <c r="R868" s="49" t="s">
        <v>568</v>
      </c>
      <c r="S868" s="49" t="s">
        <v>569</v>
      </c>
      <c r="T868" s="146">
        <v>32.299999999999997</v>
      </c>
      <c r="U868" s="49" t="s">
        <v>661</v>
      </c>
      <c r="W868" s="138"/>
    </row>
    <row r="869" spans="1:23" s="49" customFormat="1" x14ac:dyDescent="0.25">
      <c r="A869" s="49" t="s">
        <v>235</v>
      </c>
      <c r="B869" s="49" t="s">
        <v>660</v>
      </c>
      <c r="C869" s="49" t="s">
        <v>187</v>
      </c>
      <c r="D869" s="49" t="s">
        <v>538</v>
      </c>
      <c r="F869" s="49" t="s">
        <v>391</v>
      </c>
      <c r="G869" s="49" t="s">
        <v>799</v>
      </c>
      <c r="H869" s="49" t="s">
        <v>541</v>
      </c>
      <c r="I869" s="49" t="s">
        <v>800</v>
      </c>
      <c r="J869" s="49" t="s">
        <v>543</v>
      </c>
      <c r="K869" s="49">
        <v>31</v>
      </c>
      <c r="L869" s="49" t="s">
        <v>544</v>
      </c>
      <c r="M869" s="49" t="s">
        <v>799</v>
      </c>
      <c r="N869" s="49" t="s">
        <v>801</v>
      </c>
      <c r="O869" s="49" t="s">
        <v>802</v>
      </c>
      <c r="P869" s="49" t="s">
        <v>548</v>
      </c>
      <c r="Q869" s="49" t="s">
        <v>549</v>
      </c>
      <c r="R869" s="49" t="s">
        <v>803</v>
      </c>
      <c r="S869" s="49" t="s">
        <v>804</v>
      </c>
      <c r="T869" s="146">
        <v>17</v>
      </c>
      <c r="U869" s="49" t="s">
        <v>661</v>
      </c>
      <c r="W869" s="138"/>
    </row>
    <row r="870" spans="1:23" x14ac:dyDescent="0.25">
      <c r="A870" t="s">
        <v>235</v>
      </c>
      <c r="B870" t="s">
        <v>660</v>
      </c>
      <c r="C870" t="s">
        <v>187</v>
      </c>
      <c r="D870" t="s">
        <v>538</v>
      </c>
      <c r="F870" t="s">
        <v>391</v>
      </c>
      <c r="G870" t="s">
        <v>799</v>
      </c>
      <c r="H870" t="s">
        <v>541</v>
      </c>
      <c r="I870" t="s">
        <v>800</v>
      </c>
      <c r="J870" t="s">
        <v>543</v>
      </c>
      <c r="K870">
        <v>31</v>
      </c>
      <c r="L870" t="s">
        <v>574</v>
      </c>
      <c r="M870" t="s">
        <v>805</v>
      </c>
      <c r="N870" t="s">
        <v>801</v>
      </c>
      <c r="O870" t="s">
        <v>802</v>
      </c>
      <c r="P870" t="s">
        <v>548</v>
      </c>
      <c r="Q870" t="s">
        <v>549</v>
      </c>
      <c r="R870" t="s">
        <v>131</v>
      </c>
      <c r="S870" t="s">
        <v>550</v>
      </c>
      <c r="T870" s="145">
        <v>89.2</v>
      </c>
      <c r="U870" t="s">
        <v>661</v>
      </c>
    </row>
    <row r="871" spans="1:23" x14ac:dyDescent="0.25">
      <c r="A871" t="s">
        <v>235</v>
      </c>
      <c r="B871" t="s">
        <v>660</v>
      </c>
      <c r="C871" t="s">
        <v>187</v>
      </c>
      <c r="D871" t="s">
        <v>538</v>
      </c>
      <c r="F871" t="s">
        <v>391</v>
      </c>
      <c r="G871" t="s">
        <v>799</v>
      </c>
      <c r="H871" t="s">
        <v>541</v>
      </c>
      <c r="I871" t="s">
        <v>800</v>
      </c>
      <c r="J871" t="s">
        <v>543</v>
      </c>
      <c r="K871">
        <v>31</v>
      </c>
      <c r="L871" t="s">
        <v>574</v>
      </c>
      <c r="M871" t="s">
        <v>805</v>
      </c>
      <c r="N871" t="s">
        <v>801</v>
      </c>
      <c r="O871" t="s">
        <v>802</v>
      </c>
      <c r="P871" t="s">
        <v>548</v>
      </c>
      <c r="Q871" t="s">
        <v>549</v>
      </c>
      <c r="R871" t="s">
        <v>552</v>
      </c>
      <c r="S871" t="s">
        <v>553</v>
      </c>
      <c r="T871" s="145">
        <v>2.9</v>
      </c>
      <c r="U871" t="s">
        <v>661</v>
      </c>
    </row>
    <row r="872" spans="1:23" x14ac:dyDescent="0.25">
      <c r="A872" t="s">
        <v>235</v>
      </c>
      <c r="B872" t="s">
        <v>660</v>
      </c>
      <c r="C872" t="s">
        <v>187</v>
      </c>
      <c r="D872" t="s">
        <v>538</v>
      </c>
      <c r="F872" t="s">
        <v>391</v>
      </c>
      <c r="G872" t="s">
        <v>799</v>
      </c>
      <c r="H872" t="s">
        <v>541</v>
      </c>
      <c r="I872" t="s">
        <v>800</v>
      </c>
      <c r="J872" t="s">
        <v>543</v>
      </c>
      <c r="K872">
        <v>31</v>
      </c>
      <c r="L872" t="s">
        <v>574</v>
      </c>
      <c r="M872" t="s">
        <v>805</v>
      </c>
      <c r="N872" t="s">
        <v>801</v>
      </c>
      <c r="O872" t="s">
        <v>802</v>
      </c>
      <c r="P872" t="s">
        <v>548</v>
      </c>
      <c r="Q872" t="s">
        <v>549</v>
      </c>
      <c r="R872" t="s">
        <v>554</v>
      </c>
      <c r="S872" t="s">
        <v>555</v>
      </c>
      <c r="T872" s="145">
        <v>2.6</v>
      </c>
      <c r="U872" t="s">
        <v>661</v>
      </c>
    </row>
    <row r="873" spans="1:23" x14ac:dyDescent="0.25">
      <c r="A873" t="s">
        <v>235</v>
      </c>
      <c r="B873" t="s">
        <v>660</v>
      </c>
      <c r="C873" t="s">
        <v>187</v>
      </c>
      <c r="D873" t="s">
        <v>538</v>
      </c>
      <c r="F873" t="s">
        <v>391</v>
      </c>
      <c r="G873" t="s">
        <v>799</v>
      </c>
      <c r="H873" t="s">
        <v>541</v>
      </c>
      <c r="I873" t="s">
        <v>800</v>
      </c>
      <c r="J873" t="s">
        <v>543</v>
      </c>
      <c r="K873">
        <v>31</v>
      </c>
      <c r="L873" t="s">
        <v>574</v>
      </c>
      <c r="M873" t="s">
        <v>805</v>
      </c>
      <c r="N873" t="s">
        <v>801</v>
      </c>
      <c r="O873" t="s">
        <v>802</v>
      </c>
      <c r="P873" t="s">
        <v>548</v>
      </c>
      <c r="Q873" t="s">
        <v>549</v>
      </c>
      <c r="R873" t="s">
        <v>556</v>
      </c>
      <c r="S873" t="s">
        <v>557</v>
      </c>
      <c r="T873" s="145">
        <v>10.199999999999999</v>
      </c>
      <c r="U873" t="s">
        <v>661</v>
      </c>
    </row>
    <row r="874" spans="1:23" x14ac:dyDescent="0.25">
      <c r="A874" t="s">
        <v>235</v>
      </c>
      <c r="B874" t="s">
        <v>660</v>
      </c>
      <c r="C874" t="s">
        <v>187</v>
      </c>
      <c r="D874" t="s">
        <v>538</v>
      </c>
      <c r="F874" t="s">
        <v>391</v>
      </c>
      <c r="G874" t="s">
        <v>799</v>
      </c>
      <c r="H874" t="s">
        <v>541</v>
      </c>
      <c r="I874" t="s">
        <v>800</v>
      </c>
      <c r="J874" t="s">
        <v>543</v>
      </c>
      <c r="K874">
        <v>31</v>
      </c>
      <c r="L874" t="s">
        <v>574</v>
      </c>
      <c r="M874" t="s">
        <v>805</v>
      </c>
      <c r="N874" t="s">
        <v>801</v>
      </c>
      <c r="O874" t="s">
        <v>802</v>
      </c>
      <c r="P874" t="s">
        <v>548</v>
      </c>
      <c r="Q874" t="s">
        <v>549</v>
      </c>
      <c r="R874" t="s">
        <v>558</v>
      </c>
      <c r="S874" t="s">
        <v>559</v>
      </c>
      <c r="T874" s="145">
        <v>6.4</v>
      </c>
      <c r="U874" t="s">
        <v>661</v>
      </c>
    </row>
    <row r="875" spans="1:23" x14ac:dyDescent="0.25">
      <c r="A875" t="s">
        <v>235</v>
      </c>
      <c r="B875" t="s">
        <v>660</v>
      </c>
      <c r="C875" t="s">
        <v>187</v>
      </c>
      <c r="D875" t="s">
        <v>538</v>
      </c>
      <c r="F875" t="s">
        <v>391</v>
      </c>
      <c r="G875" t="s">
        <v>799</v>
      </c>
      <c r="H875" t="s">
        <v>541</v>
      </c>
      <c r="I875" t="s">
        <v>800</v>
      </c>
      <c r="J875" t="s">
        <v>543</v>
      </c>
      <c r="K875">
        <v>31</v>
      </c>
      <c r="L875" t="s">
        <v>574</v>
      </c>
      <c r="M875" t="s">
        <v>805</v>
      </c>
      <c r="N875" t="s">
        <v>801</v>
      </c>
      <c r="O875" t="s">
        <v>802</v>
      </c>
      <c r="P875" t="s">
        <v>548</v>
      </c>
      <c r="Q875" t="s">
        <v>549</v>
      </c>
      <c r="R875" t="s">
        <v>560</v>
      </c>
      <c r="S875" t="s">
        <v>561</v>
      </c>
      <c r="T875" s="145">
        <v>12.8</v>
      </c>
      <c r="U875" t="s">
        <v>661</v>
      </c>
    </row>
    <row r="876" spans="1:23" x14ac:dyDescent="0.25">
      <c r="A876" t="s">
        <v>235</v>
      </c>
      <c r="B876" t="s">
        <v>660</v>
      </c>
      <c r="C876" t="s">
        <v>187</v>
      </c>
      <c r="D876" t="s">
        <v>538</v>
      </c>
      <c r="F876" t="s">
        <v>391</v>
      </c>
      <c r="G876" t="s">
        <v>799</v>
      </c>
      <c r="H876" t="s">
        <v>541</v>
      </c>
      <c r="I876" t="s">
        <v>800</v>
      </c>
      <c r="J876" t="s">
        <v>543</v>
      </c>
      <c r="K876">
        <v>31</v>
      </c>
      <c r="L876" t="s">
        <v>574</v>
      </c>
      <c r="M876" t="s">
        <v>805</v>
      </c>
      <c r="N876" t="s">
        <v>801</v>
      </c>
      <c r="O876" t="s">
        <v>802</v>
      </c>
      <c r="P876" t="s">
        <v>548</v>
      </c>
      <c r="Q876" t="s">
        <v>549</v>
      </c>
      <c r="R876" t="s">
        <v>562</v>
      </c>
      <c r="S876" t="s">
        <v>563</v>
      </c>
      <c r="U876" t="s">
        <v>661</v>
      </c>
    </row>
    <row r="877" spans="1:23" x14ac:dyDescent="0.25">
      <c r="A877" t="s">
        <v>235</v>
      </c>
      <c r="B877" t="s">
        <v>660</v>
      </c>
      <c r="C877" t="s">
        <v>187</v>
      </c>
      <c r="D877" t="s">
        <v>538</v>
      </c>
      <c r="F877" t="s">
        <v>391</v>
      </c>
      <c r="G877" t="s">
        <v>799</v>
      </c>
      <c r="H877" t="s">
        <v>541</v>
      </c>
      <c r="I877" t="s">
        <v>800</v>
      </c>
      <c r="J877" t="s">
        <v>543</v>
      </c>
      <c r="K877">
        <v>31</v>
      </c>
      <c r="L877" t="s">
        <v>574</v>
      </c>
      <c r="M877" t="s">
        <v>805</v>
      </c>
      <c r="N877" t="s">
        <v>801</v>
      </c>
      <c r="O877" t="s">
        <v>802</v>
      </c>
      <c r="P877" t="s">
        <v>548</v>
      </c>
      <c r="Q877" t="s">
        <v>549</v>
      </c>
      <c r="R877" t="s">
        <v>564</v>
      </c>
      <c r="S877" t="s">
        <v>565</v>
      </c>
      <c r="T877" s="145">
        <v>18.899999999999999</v>
      </c>
      <c r="U877" t="s">
        <v>661</v>
      </c>
    </row>
    <row r="878" spans="1:23" x14ac:dyDescent="0.25">
      <c r="A878" t="s">
        <v>235</v>
      </c>
      <c r="B878" t="s">
        <v>660</v>
      </c>
      <c r="C878" t="s">
        <v>187</v>
      </c>
      <c r="D878" t="s">
        <v>538</v>
      </c>
      <c r="F878" t="s">
        <v>391</v>
      </c>
      <c r="G878" t="s">
        <v>799</v>
      </c>
      <c r="H878" t="s">
        <v>541</v>
      </c>
      <c r="I878" t="s">
        <v>800</v>
      </c>
      <c r="J878" t="s">
        <v>543</v>
      </c>
      <c r="K878">
        <v>31</v>
      </c>
      <c r="L878" t="s">
        <v>574</v>
      </c>
      <c r="M878" t="s">
        <v>805</v>
      </c>
      <c r="N878" t="s">
        <v>801</v>
      </c>
      <c r="O878" t="s">
        <v>802</v>
      </c>
      <c r="P878" t="s">
        <v>548</v>
      </c>
      <c r="Q878" t="s">
        <v>549</v>
      </c>
      <c r="R878" t="s">
        <v>566</v>
      </c>
      <c r="S878" t="s">
        <v>567</v>
      </c>
      <c r="T878" s="145">
        <v>5.8</v>
      </c>
      <c r="U878" t="s">
        <v>661</v>
      </c>
    </row>
    <row r="879" spans="1:23" x14ac:dyDescent="0.25">
      <c r="A879" t="s">
        <v>235</v>
      </c>
      <c r="B879" t="s">
        <v>660</v>
      </c>
      <c r="C879" t="s">
        <v>187</v>
      </c>
      <c r="D879" t="s">
        <v>538</v>
      </c>
      <c r="F879" t="s">
        <v>391</v>
      </c>
      <c r="G879" t="s">
        <v>799</v>
      </c>
      <c r="H879" t="s">
        <v>541</v>
      </c>
      <c r="I879" t="s">
        <v>800</v>
      </c>
      <c r="J879" t="s">
        <v>543</v>
      </c>
      <c r="K879">
        <v>31</v>
      </c>
      <c r="L879" t="s">
        <v>574</v>
      </c>
      <c r="M879" t="s">
        <v>805</v>
      </c>
      <c r="N879" t="s">
        <v>801</v>
      </c>
      <c r="O879" t="s">
        <v>802</v>
      </c>
      <c r="P879" t="s">
        <v>548</v>
      </c>
      <c r="Q879" t="s">
        <v>549</v>
      </c>
      <c r="R879" t="s">
        <v>568</v>
      </c>
      <c r="S879" t="s">
        <v>569</v>
      </c>
      <c r="T879" s="145">
        <v>21.9</v>
      </c>
      <c r="U879" t="s">
        <v>661</v>
      </c>
    </row>
    <row r="880" spans="1:23" x14ac:dyDescent="0.25">
      <c r="A880" t="s">
        <v>235</v>
      </c>
      <c r="B880" t="s">
        <v>660</v>
      </c>
      <c r="C880" t="s">
        <v>187</v>
      </c>
      <c r="D880" t="s">
        <v>538</v>
      </c>
      <c r="F880" t="s">
        <v>391</v>
      </c>
      <c r="G880" t="s">
        <v>799</v>
      </c>
      <c r="H880" t="s">
        <v>541</v>
      </c>
      <c r="I880" t="s">
        <v>800</v>
      </c>
      <c r="J880" t="s">
        <v>543</v>
      </c>
      <c r="K880">
        <v>31</v>
      </c>
      <c r="L880" t="s">
        <v>574</v>
      </c>
      <c r="M880" t="s">
        <v>805</v>
      </c>
      <c r="N880" t="s">
        <v>801</v>
      </c>
      <c r="O880" t="s">
        <v>802</v>
      </c>
      <c r="P880" t="s">
        <v>548</v>
      </c>
      <c r="Q880" t="s">
        <v>549</v>
      </c>
      <c r="R880" t="s">
        <v>803</v>
      </c>
      <c r="S880" t="s">
        <v>804</v>
      </c>
      <c r="T880" s="145">
        <v>7.7</v>
      </c>
      <c r="U880" t="s">
        <v>661</v>
      </c>
    </row>
    <row r="881" spans="1:23" x14ac:dyDescent="0.25">
      <c r="A881" t="s">
        <v>235</v>
      </c>
      <c r="B881" t="s">
        <v>660</v>
      </c>
      <c r="C881" t="s">
        <v>187</v>
      </c>
      <c r="D881" t="s">
        <v>538</v>
      </c>
      <c r="F881" t="s">
        <v>391</v>
      </c>
      <c r="G881" t="s">
        <v>799</v>
      </c>
      <c r="H881" t="s">
        <v>541</v>
      </c>
      <c r="I881" t="s">
        <v>800</v>
      </c>
      <c r="J881" t="s">
        <v>543</v>
      </c>
      <c r="K881">
        <v>31</v>
      </c>
      <c r="L881" t="s">
        <v>576</v>
      </c>
      <c r="M881" t="s">
        <v>806</v>
      </c>
      <c r="N881" t="s">
        <v>801</v>
      </c>
      <c r="O881" t="s">
        <v>802</v>
      </c>
      <c r="P881" t="s">
        <v>548</v>
      </c>
      <c r="Q881" t="s">
        <v>549</v>
      </c>
      <c r="R881" t="s">
        <v>131</v>
      </c>
      <c r="S881" t="s">
        <v>550</v>
      </c>
      <c r="T881" s="145">
        <v>56.5</v>
      </c>
      <c r="U881" t="s">
        <v>661</v>
      </c>
    </row>
    <row r="882" spans="1:23" x14ac:dyDescent="0.25">
      <c r="A882" t="s">
        <v>235</v>
      </c>
      <c r="B882" t="s">
        <v>660</v>
      </c>
      <c r="C882" t="s">
        <v>187</v>
      </c>
      <c r="D882" t="s">
        <v>538</v>
      </c>
      <c r="F882" t="s">
        <v>391</v>
      </c>
      <c r="G882" t="s">
        <v>799</v>
      </c>
      <c r="H882" t="s">
        <v>541</v>
      </c>
      <c r="I882" t="s">
        <v>800</v>
      </c>
      <c r="J882" t="s">
        <v>543</v>
      </c>
      <c r="K882">
        <v>31</v>
      </c>
      <c r="L882" t="s">
        <v>576</v>
      </c>
      <c r="M882" t="s">
        <v>806</v>
      </c>
      <c r="N882" t="s">
        <v>801</v>
      </c>
      <c r="O882" t="s">
        <v>802</v>
      </c>
      <c r="P882" t="s">
        <v>548</v>
      </c>
      <c r="Q882" t="s">
        <v>549</v>
      </c>
      <c r="R882" t="s">
        <v>552</v>
      </c>
      <c r="S882" t="s">
        <v>553</v>
      </c>
      <c r="T882" s="145">
        <v>1.4</v>
      </c>
      <c r="U882" t="s">
        <v>661</v>
      </c>
    </row>
    <row r="883" spans="1:23" x14ac:dyDescent="0.25">
      <c r="A883" t="s">
        <v>235</v>
      </c>
      <c r="B883" t="s">
        <v>660</v>
      </c>
      <c r="C883" t="s">
        <v>187</v>
      </c>
      <c r="D883" t="s">
        <v>538</v>
      </c>
      <c r="F883" t="s">
        <v>391</v>
      </c>
      <c r="G883" t="s">
        <v>799</v>
      </c>
      <c r="H883" t="s">
        <v>541</v>
      </c>
      <c r="I883" t="s">
        <v>800</v>
      </c>
      <c r="J883" t="s">
        <v>543</v>
      </c>
      <c r="K883">
        <v>31</v>
      </c>
      <c r="L883" t="s">
        <v>576</v>
      </c>
      <c r="M883" t="s">
        <v>806</v>
      </c>
      <c r="N883" t="s">
        <v>801</v>
      </c>
      <c r="O883" t="s">
        <v>802</v>
      </c>
      <c r="P883" t="s">
        <v>548</v>
      </c>
      <c r="Q883" t="s">
        <v>549</v>
      </c>
      <c r="R883" t="s">
        <v>554</v>
      </c>
      <c r="S883" t="s">
        <v>555</v>
      </c>
      <c r="T883" s="145">
        <v>0.9</v>
      </c>
      <c r="U883" t="s">
        <v>661</v>
      </c>
    </row>
    <row r="884" spans="1:23" x14ac:dyDescent="0.25">
      <c r="A884" t="s">
        <v>235</v>
      </c>
      <c r="B884" t="s">
        <v>660</v>
      </c>
      <c r="C884" t="s">
        <v>187</v>
      </c>
      <c r="D884" t="s">
        <v>538</v>
      </c>
      <c r="F884" t="s">
        <v>391</v>
      </c>
      <c r="G884" t="s">
        <v>799</v>
      </c>
      <c r="H884" t="s">
        <v>541</v>
      </c>
      <c r="I884" t="s">
        <v>800</v>
      </c>
      <c r="J884" t="s">
        <v>543</v>
      </c>
      <c r="K884">
        <v>31</v>
      </c>
      <c r="L884" t="s">
        <v>576</v>
      </c>
      <c r="M884" t="s">
        <v>806</v>
      </c>
      <c r="N884" t="s">
        <v>801</v>
      </c>
      <c r="O884" t="s">
        <v>802</v>
      </c>
      <c r="P884" t="s">
        <v>548</v>
      </c>
      <c r="Q884" t="s">
        <v>549</v>
      </c>
      <c r="R884" t="s">
        <v>556</v>
      </c>
      <c r="S884" t="s">
        <v>557</v>
      </c>
      <c r="T884" s="145">
        <v>5.7</v>
      </c>
      <c r="U884" t="s">
        <v>661</v>
      </c>
    </row>
    <row r="885" spans="1:23" x14ac:dyDescent="0.25">
      <c r="A885" t="s">
        <v>235</v>
      </c>
      <c r="B885" t="s">
        <v>660</v>
      </c>
      <c r="C885" t="s">
        <v>187</v>
      </c>
      <c r="D885" t="s">
        <v>538</v>
      </c>
      <c r="F885" t="s">
        <v>391</v>
      </c>
      <c r="G885" t="s">
        <v>799</v>
      </c>
      <c r="H885" t="s">
        <v>541</v>
      </c>
      <c r="I885" t="s">
        <v>800</v>
      </c>
      <c r="J885" t="s">
        <v>543</v>
      </c>
      <c r="K885">
        <v>31</v>
      </c>
      <c r="L885" t="s">
        <v>576</v>
      </c>
      <c r="M885" t="s">
        <v>806</v>
      </c>
      <c r="N885" t="s">
        <v>801</v>
      </c>
      <c r="O885" t="s">
        <v>802</v>
      </c>
      <c r="P885" t="s">
        <v>548</v>
      </c>
      <c r="Q885" t="s">
        <v>549</v>
      </c>
      <c r="R885" t="s">
        <v>558</v>
      </c>
      <c r="S885" t="s">
        <v>559</v>
      </c>
      <c r="T885" s="145">
        <v>11.4</v>
      </c>
      <c r="U885" t="s">
        <v>661</v>
      </c>
    </row>
    <row r="886" spans="1:23" x14ac:dyDescent="0.25">
      <c r="A886" t="s">
        <v>235</v>
      </c>
      <c r="B886" t="s">
        <v>660</v>
      </c>
      <c r="C886" t="s">
        <v>187</v>
      </c>
      <c r="D886" t="s">
        <v>538</v>
      </c>
      <c r="F886" t="s">
        <v>391</v>
      </c>
      <c r="G886" t="s">
        <v>799</v>
      </c>
      <c r="H886" t="s">
        <v>541</v>
      </c>
      <c r="I886" t="s">
        <v>800</v>
      </c>
      <c r="J886" t="s">
        <v>543</v>
      </c>
      <c r="K886">
        <v>31</v>
      </c>
      <c r="L886" t="s">
        <v>576</v>
      </c>
      <c r="M886" t="s">
        <v>806</v>
      </c>
      <c r="N886" t="s">
        <v>801</v>
      </c>
      <c r="O886" t="s">
        <v>802</v>
      </c>
      <c r="P886" t="s">
        <v>548</v>
      </c>
      <c r="Q886" t="s">
        <v>549</v>
      </c>
      <c r="R886" t="s">
        <v>560</v>
      </c>
      <c r="S886" t="s">
        <v>561</v>
      </c>
      <c r="T886" s="145">
        <v>15.3</v>
      </c>
      <c r="U886" t="s">
        <v>661</v>
      </c>
    </row>
    <row r="887" spans="1:23" x14ac:dyDescent="0.25">
      <c r="A887" t="s">
        <v>235</v>
      </c>
      <c r="B887" t="s">
        <v>660</v>
      </c>
      <c r="C887" t="s">
        <v>187</v>
      </c>
      <c r="D887" t="s">
        <v>538</v>
      </c>
      <c r="F887" t="s">
        <v>391</v>
      </c>
      <c r="G887" t="s">
        <v>799</v>
      </c>
      <c r="H887" t="s">
        <v>541</v>
      </c>
      <c r="I887" t="s">
        <v>800</v>
      </c>
      <c r="J887" t="s">
        <v>543</v>
      </c>
      <c r="K887">
        <v>31</v>
      </c>
      <c r="L887" t="s">
        <v>576</v>
      </c>
      <c r="M887" t="s">
        <v>806</v>
      </c>
      <c r="N887" t="s">
        <v>801</v>
      </c>
      <c r="O887" t="s">
        <v>802</v>
      </c>
      <c r="P887" t="s">
        <v>548</v>
      </c>
      <c r="Q887" t="s">
        <v>549</v>
      </c>
      <c r="R887" t="s">
        <v>562</v>
      </c>
      <c r="S887" t="s">
        <v>563</v>
      </c>
      <c r="U887" t="s">
        <v>661</v>
      </c>
    </row>
    <row r="888" spans="1:23" x14ac:dyDescent="0.25">
      <c r="A888" t="s">
        <v>235</v>
      </c>
      <c r="B888" t="s">
        <v>660</v>
      </c>
      <c r="C888" t="s">
        <v>187</v>
      </c>
      <c r="D888" t="s">
        <v>538</v>
      </c>
      <c r="F888" t="s">
        <v>391</v>
      </c>
      <c r="G888" t="s">
        <v>799</v>
      </c>
      <c r="H888" t="s">
        <v>541</v>
      </c>
      <c r="I888" t="s">
        <v>800</v>
      </c>
      <c r="J888" t="s">
        <v>543</v>
      </c>
      <c r="K888">
        <v>31</v>
      </c>
      <c r="L888" t="s">
        <v>576</v>
      </c>
      <c r="M888" t="s">
        <v>806</v>
      </c>
      <c r="N888" t="s">
        <v>801</v>
      </c>
      <c r="O888" t="s">
        <v>802</v>
      </c>
      <c r="P888" t="s">
        <v>548</v>
      </c>
      <c r="Q888" t="s">
        <v>549</v>
      </c>
      <c r="R888" t="s">
        <v>564</v>
      </c>
      <c r="S888" t="s">
        <v>565</v>
      </c>
      <c r="U888" t="s">
        <v>661</v>
      </c>
    </row>
    <row r="889" spans="1:23" x14ac:dyDescent="0.25">
      <c r="A889" t="s">
        <v>235</v>
      </c>
      <c r="B889" t="s">
        <v>660</v>
      </c>
      <c r="C889" t="s">
        <v>187</v>
      </c>
      <c r="D889" t="s">
        <v>538</v>
      </c>
      <c r="F889" t="s">
        <v>391</v>
      </c>
      <c r="G889" t="s">
        <v>799</v>
      </c>
      <c r="H889" t="s">
        <v>541</v>
      </c>
      <c r="I889" t="s">
        <v>800</v>
      </c>
      <c r="J889" t="s">
        <v>543</v>
      </c>
      <c r="K889">
        <v>31</v>
      </c>
      <c r="L889" t="s">
        <v>576</v>
      </c>
      <c r="M889" t="s">
        <v>806</v>
      </c>
      <c r="N889" t="s">
        <v>801</v>
      </c>
      <c r="O889" t="s">
        <v>802</v>
      </c>
      <c r="P889" t="s">
        <v>548</v>
      </c>
      <c r="Q889" t="s">
        <v>549</v>
      </c>
      <c r="R889" t="s">
        <v>566</v>
      </c>
      <c r="S889" t="s">
        <v>567</v>
      </c>
      <c r="T889" s="145">
        <v>1.5</v>
      </c>
      <c r="U889" t="s">
        <v>661</v>
      </c>
    </row>
    <row r="890" spans="1:23" x14ac:dyDescent="0.25">
      <c r="A890" t="s">
        <v>235</v>
      </c>
      <c r="B890" t="s">
        <v>660</v>
      </c>
      <c r="C890" t="s">
        <v>187</v>
      </c>
      <c r="D890" t="s">
        <v>538</v>
      </c>
      <c r="F890" t="s">
        <v>391</v>
      </c>
      <c r="G890" t="s">
        <v>799</v>
      </c>
      <c r="H890" t="s">
        <v>541</v>
      </c>
      <c r="I890" t="s">
        <v>800</v>
      </c>
      <c r="J890" t="s">
        <v>543</v>
      </c>
      <c r="K890">
        <v>31</v>
      </c>
      <c r="L890" t="s">
        <v>576</v>
      </c>
      <c r="M890" t="s">
        <v>806</v>
      </c>
      <c r="N890" t="s">
        <v>801</v>
      </c>
      <c r="O890" t="s">
        <v>802</v>
      </c>
      <c r="P890" t="s">
        <v>548</v>
      </c>
      <c r="Q890" t="s">
        <v>549</v>
      </c>
      <c r="R890" t="s">
        <v>568</v>
      </c>
      <c r="S890" t="s">
        <v>569</v>
      </c>
      <c r="T890" s="145">
        <v>10.4</v>
      </c>
      <c r="U890" t="s">
        <v>661</v>
      </c>
    </row>
    <row r="891" spans="1:23" x14ac:dyDescent="0.25">
      <c r="A891" t="s">
        <v>235</v>
      </c>
      <c r="B891" t="s">
        <v>660</v>
      </c>
      <c r="C891" t="s">
        <v>187</v>
      </c>
      <c r="D891" t="s">
        <v>538</v>
      </c>
      <c r="F891" t="s">
        <v>391</v>
      </c>
      <c r="G891" t="s">
        <v>799</v>
      </c>
      <c r="H891" t="s">
        <v>541</v>
      </c>
      <c r="I891" t="s">
        <v>800</v>
      </c>
      <c r="J891" t="s">
        <v>543</v>
      </c>
      <c r="K891">
        <v>31</v>
      </c>
      <c r="L891" t="s">
        <v>576</v>
      </c>
      <c r="M891" t="s">
        <v>806</v>
      </c>
      <c r="N891" t="s">
        <v>801</v>
      </c>
      <c r="O891" t="s">
        <v>802</v>
      </c>
      <c r="P891" t="s">
        <v>548</v>
      </c>
      <c r="Q891" t="s">
        <v>549</v>
      </c>
      <c r="R891" t="s">
        <v>803</v>
      </c>
      <c r="S891" t="s">
        <v>804</v>
      </c>
      <c r="T891" s="145">
        <v>9.3000000000000007</v>
      </c>
      <c r="U891" t="s">
        <v>661</v>
      </c>
    </row>
    <row r="892" spans="1:23" s="49" customFormat="1" x14ac:dyDescent="0.25">
      <c r="A892" s="49" t="s">
        <v>53</v>
      </c>
      <c r="B892" s="49" t="s">
        <v>662</v>
      </c>
      <c r="C892" s="49" t="s">
        <v>187</v>
      </c>
      <c r="D892" s="49" t="s">
        <v>538</v>
      </c>
      <c r="F892" s="49" t="s">
        <v>391</v>
      </c>
      <c r="G892" s="49" t="s">
        <v>799</v>
      </c>
      <c r="H892" s="49" t="s">
        <v>541</v>
      </c>
      <c r="I892" s="49" t="s">
        <v>800</v>
      </c>
      <c r="J892" s="49" t="s">
        <v>543</v>
      </c>
      <c r="K892" s="49">
        <v>31</v>
      </c>
      <c r="L892" s="49" t="s">
        <v>544</v>
      </c>
      <c r="M892" s="49" t="s">
        <v>799</v>
      </c>
      <c r="N892" s="49" t="s">
        <v>801</v>
      </c>
      <c r="O892" s="49" t="s">
        <v>802</v>
      </c>
      <c r="P892" s="49" t="s">
        <v>548</v>
      </c>
      <c r="Q892" s="49" t="s">
        <v>549</v>
      </c>
      <c r="R892" s="49" t="s">
        <v>131</v>
      </c>
      <c r="S892" s="49" t="s">
        <v>550</v>
      </c>
      <c r="T892" s="146">
        <v>311.89999999999998</v>
      </c>
      <c r="U892" s="49" t="s">
        <v>715</v>
      </c>
      <c r="V892" s="49" t="s">
        <v>858</v>
      </c>
      <c r="W892" s="138">
        <f>('ILO unemployment 2007'!T893+'ILO unemployment 2007'!T894+'ILO unemployment 2007'!T895)*( 1 + ('ILO unemployment 2007'!T903+ 'ILO unemployment 2007'!T904)/('ILO unemployment 2007'!T892-'ILO unemployment 2007'!T903-'ILO unemployment 2007'!T904))</f>
        <v>45.042067810799495</v>
      </c>
    </row>
    <row r="893" spans="1:23" s="49" customFormat="1" x14ac:dyDescent="0.25">
      <c r="A893" s="49" t="s">
        <v>53</v>
      </c>
      <c r="B893" s="49" t="s">
        <v>662</v>
      </c>
      <c r="C893" s="49" t="s">
        <v>187</v>
      </c>
      <c r="D893" s="49" t="s">
        <v>538</v>
      </c>
      <c r="F893" s="49" t="s">
        <v>391</v>
      </c>
      <c r="G893" s="49" t="s">
        <v>799</v>
      </c>
      <c r="H893" s="49" t="s">
        <v>541</v>
      </c>
      <c r="I893" s="49" t="s">
        <v>800</v>
      </c>
      <c r="J893" s="49" t="s">
        <v>543</v>
      </c>
      <c r="K893" s="49">
        <v>31</v>
      </c>
      <c r="L893" s="49" t="s">
        <v>544</v>
      </c>
      <c r="M893" s="49" t="s">
        <v>799</v>
      </c>
      <c r="N893" s="49" t="s">
        <v>801</v>
      </c>
      <c r="O893" s="49" t="s">
        <v>802</v>
      </c>
      <c r="P893" s="49" t="s">
        <v>548</v>
      </c>
      <c r="Q893" s="49" t="s">
        <v>549</v>
      </c>
      <c r="R893" s="49" t="s">
        <v>552</v>
      </c>
      <c r="S893" s="49" t="s">
        <v>553</v>
      </c>
      <c r="T893" s="146">
        <v>5.5</v>
      </c>
      <c r="U893" s="49" t="s">
        <v>715</v>
      </c>
      <c r="V893" s="49" t="s">
        <v>859</v>
      </c>
      <c r="W893" s="138">
        <f>('ILO unemployment 2007'!T896+'ILO unemployment 2007'!T897+'ILO unemployment 2007'!T898+'ILO unemployment 2007'!T899+'ILO unemployment 2007'!T900+'ILO unemployment 2007'!T901+'ILO unemployment 2007'!T902)*( 1 + ('ILO unemployment 2007'!T903+ 'ILO unemployment 2007'!T904)/('ILO unemployment 2007'!T892-'ILO unemployment 2007'!T903-'ILO unemployment 2007'!T904))</f>
        <v>266.85793218920054</v>
      </c>
    </row>
    <row r="894" spans="1:23" s="49" customFormat="1" x14ac:dyDescent="0.25">
      <c r="A894" s="49" t="s">
        <v>53</v>
      </c>
      <c r="B894" s="49" t="s">
        <v>662</v>
      </c>
      <c r="C894" s="49" t="s">
        <v>187</v>
      </c>
      <c r="D894" s="49" t="s">
        <v>538</v>
      </c>
      <c r="F894" s="49" t="s">
        <v>391</v>
      </c>
      <c r="G894" s="49" t="s">
        <v>799</v>
      </c>
      <c r="H894" s="49" t="s">
        <v>541</v>
      </c>
      <c r="I894" s="49" t="s">
        <v>800</v>
      </c>
      <c r="J894" s="49" t="s">
        <v>543</v>
      </c>
      <c r="K894" s="49">
        <v>31</v>
      </c>
      <c r="L894" s="49" t="s">
        <v>544</v>
      </c>
      <c r="M894" s="49" t="s">
        <v>799</v>
      </c>
      <c r="N894" s="49" t="s">
        <v>801</v>
      </c>
      <c r="O894" s="49" t="s">
        <v>802</v>
      </c>
      <c r="P894" s="49" t="s">
        <v>548</v>
      </c>
      <c r="Q894" s="49" t="s">
        <v>549</v>
      </c>
      <c r="R894" s="49" t="s">
        <v>554</v>
      </c>
      <c r="S894" s="49" t="s">
        <v>555</v>
      </c>
      <c r="T894" s="146">
        <v>9</v>
      </c>
      <c r="U894" s="49" t="s">
        <v>715</v>
      </c>
      <c r="V894" s="49" t="s">
        <v>862</v>
      </c>
      <c r="W894" s="138">
        <f>'ILO unemployment 2007'!T893+'ILO unemployment 2007'!T894+'ILO unemployment 2007'!T895+ 'ILO unemployment 2007'!T896+'ILO unemployment 2007'!T897+'ILO unemployment 2007'!T898+'ILO unemployment 2007'!T899+'ILO unemployment 2007'!T900+'ILO unemployment 2007'!T901+'ILO unemployment 2007'!T902+'ILO unemployment 2007'!T903+'ILO unemployment 2007'!T904</f>
        <v>311.89999999999998</v>
      </c>
    </row>
    <row r="895" spans="1:23" s="49" customFormat="1" x14ac:dyDescent="0.25">
      <c r="A895" s="49" t="s">
        <v>53</v>
      </c>
      <c r="B895" s="49" t="s">
        <v>662</v>
      </c>
      <c r="C895" s="49" t="s">
        <v>187</v>
      </c>
      <c r="D895" s="49" t="s">
        <v>538</v>
      </c>
      <c r="F895" s="49" t="s">
        <v>391</v>
      </c>
      <c r="G895" s="49" t="s">
        <v>799</v>
      </c>
      <c r="H895" s="49" t="s">
        <v>541</v>
      </c>
      <c r="I895" s="49" t="s">
        <v>800</v>
      </c>
      <c r="J895" s="49" t="s">
        <v>543</v>
      </c>
      <c r="K895" s="49">
        <v>31</v>
      </c>
      <c r="L895" s="49" t="s">
        <v>544</v>
      </c>
      <c r="M895" s="49" t="s">
        <v>799</v>
      </c>
      <c r="N895" s="49" t="s">
        <v>801</v>
      </c>
      <c r="O895" s="49" t="s">
        <v>802</v>
      </c>
      <c r="P895" s="49" t="s">
        <v>548</v>
      </c>
      <c r="Q895" s="49" t="s">
        <v>549</v>
      </c>
      <c r="R895" s="49" t="s">
        <v>556</v>
      </c>
      <c r="S895" s="49" t="s">
        <v>557</v>
      </c>
      <c r="T895" s="146">
        <v>20</v>
      </c>
      <c r="U895" s="49" t="s">
        <v>715</v>
      </c>
      <c r="W895" s="138"/>
    </row>
    <row r="896" spans="1:23" s="49" customFormat="1" x14ac:dyDescent="0.25">
      <c r="A896" s="49" t="s">
        <v>53</v>
      </c>
      <c r="B896" s="49" t="s">
        <v>662</v>
      </c>
      <c r="C896" s="49" t="s">
        <v>187</v>
      </c>
      <c r="D896" s="49" t="s">
        <v>538</v>
      </c>
      <c r="F896" s="49" t="s">
        <v>391</v>
      </c>
      <c r="G896" s="49" t="s">
        <v>799</v>
      </c>
      <c r="H896" s="49" t="s">
        <v>541</v>
      </c>
      <c r="I896" s="49" t="s">
        <v>800</v>
      </c>
      <c r="J896" s="49" t="s">
        <v>543</v>
      </c>
      <c r="K896" s="49">
        <v>31</v>
      </c>
      <c r="L896" s="49" t="s">
        <v>544</v>
      </c>
      <c r="M896" s="49" t="s">
        <v>799</v>
      </c>
      <c r="N896" s="49" t="s">
        <v>801</v>
      </c>
      <c r="O896" s="49" t="s">
        <v>802</v>
      </c>
      <c r="P896" s="49" t="s">
        <v>548</v>
      </c>
      <c r="Q896" s="49" t="s">
        <v>549</v>
      </c>
      <c r="R896" s="49" t="s">
        <v>558</v>
      </c>
      <c r="S896" s="49" t="s">
        <v>559</v>
      </c>
      <c r="T896" s="146">
        <v>12.7</v>
      </c>
      <c r="U896" s="49" t="s">
        <v>715</v>
      </c>
      <c r="W896" s="138"/>
    </row>
    <row r="897" spans="1:23" s="49" customFormat="1" x14ac:dyDescent="0.25">
      <c r="A897" s="49" t="s">
        <v>53</v>
      </c>
      <c r="B897" s="49" t="s">
        <v>662</v>
      </c>
      <c r="C897" s="49" t="s">
        <v>187</v>
      </c>
      <c r="D897" s="49" t="s">
        <v>538</v>
      </c>
      <c r="F897" s="49" t="s">
        <v>391</v>
      </c>
      <c r="G897" s="49" t="s">
        <v>799</v>
      </c>
      <c r="H897" s="49" t="s">
        <v>541</v>
      </c>
      <c r="I897" s="49" t="s">
        <v>800</v>
      </c>
      <c r="J897" s="49" t="s">
        <v>543</v>
      </c>
      <c r="K897" s="49">
        <v>31</v>
      </c>
      <c r="L897" s="49" t="s">
        <v>544</v>
      </c>
      <c r="M897" s="49" t="s">
        <v>799</v>
      </c>
      <c r="N897" s="49" t="s">
        <v>801</v>
      </c>
      <c r="O897" s="49" t="s">
        <v>802</v>
      </c>
      <c r="P897" s="49" t="s">
        <v>548</v>
      </c>
      <c r="Q897" s="49" t="s">
        <v>549</v>
      </c>
      <c r="R897" s="49" t="s">
        <v>560</v>
      </c>
      <c r="S897" s="49" t="s">
        <v>561</v>
      </c>
      <c r="T897" s="146">
        <v>42.4</v>
      </c>
      <c r="U897" s="49" t="s">
        <v>715</v>
      </c>
      <c r="W897" s="138"/>
    </row>
    <row r="898" spans="1:23" s="49" customFormat="1" x14ac:dyDescent="0.25">
      <c r="A898" s="49" t="s">
        <v>53</v>
      </c>
      <c r="B898" s="49" t="s">
        <v>662</v>
      </c>
      <c r="C898" s="49" t="s">
        <v>187</v>
      </c>
      <c r="D898" s="49" t="s">
        <v>538</v>
      </c>
      <c r="F898" s="49" t="s">
        <v>391</v>
      </c>
      <c r="G898" s="49" t="s">
        <v>799</v>
      </c>
      <c r="H898" s="49" t="s">
        <v>541</v>
      </c>
      <c r="I898" s="49" t="s">
        <v>800</v>
      </c>
      <c r="J898" s="49" t="s">
        <v>543</v>
      </c>
      <c r="K898" s="49">
        <v>31</v>
      </c>
      <c r="L898" s="49" t="s">
        <v>544</v>
      </c>
      <c r="M898" s="49" t="s">
        <v>799</v>
      </c>
      <c r="N898" s="49" t="s">
        <v>801</v>
      </c>
      <c r="O898" s="49" t="s">
        <v>802</v>
      </c>
      <c r="P898" s="49" t="s">
        <v>548</v>
      </c>
      <c r="Q898" s="49" t="s">
        <v>549</v>
      </c>
      <c r="R898" s="49" t="s">
        <v>562</v>
      </c>
      <c r="S898" s="49" t="s">
        <v>563</v>
      </c>
      <c r="T898" s="146">
        <v>8.6</v>
      </c>
      <c r="U898" s="49" t="s">
        <v>715</v>
      </c>
      <c r="W898" s="138"/>
    </row>
    <row r="899" spans="1:23" s="49" customFormat="1" x14ac:dyDescent="0.25">
      <c r="A899" s="49" t="s">
        <v>53</v>
      </c>
      <c r="B899" s="49" t="s">
        <v>662</v>
      </c>
      <c r="C899" s="49" t="s">
        <v>187</v>
      </c>
      <c r="D899" s="49" t="s">
        <v>538</v>
      </c>
      <c r="F899" s="49" t="s">
        <v>391</v>
      </c>
      <c r="G899" s="49" t="s">
        <v>799</v>
      </c>
      <c r="H899" s="49" t="s">
        <v>541</v>
      </c>
      <c r="I899" s="49" t="s">
        <v>800</v>
      </c>
      <c r="J899" s="49" t="s">
        <v>543</v>
      </c>
      <c r="K899" s="49">
        <v>31</v>
      </c>
      <c r="L899" s="49" t="s">
        <v>544</v>
      </c>
      <c r="M899" s="49" t="s">
        <v>799</v>
      </c>
      <c r="N899" s="49" t="s">
        <v>801</v>
      </c>
      <c r="O899" s="49" t="s">
        <v>802</v>
      </c>
      <c r="P899" s="49" t="s">
        <v>548</v>
      </c>
      <c r="Q899" s="49" t="s">
        <v>549</v>
      </c>
      <c r="R899" s="49" t="s">
        <v>564</v>
      </c>
      <c r="S899" s="49" t="s">
        <v>565</v>
      </c>
      <c r="T899" s="146">
        <v>49.1</v>
      </c>
      <c r="U899" s="49" t="s">
        <v>715</v>
      </c>
      <c r="W899" s="138"/>
    </row>
    <row r="900" spans="1:23" s="49" customFormat="1" x14ac:dyDescent="0.25">
      <c r="A900" s="49" t="s">
        <v>53</v>
      </c>
      <c r="B900" s="49" t="s">
        <v>662</v>
      </c>
      <c r="C900" s="49" t="s">
        <v>187</v>
      </c>
      <c r="D900" s="49" t="s">
        <v>538</v>
      </c>
      <c r="F900" s="49" t="s">
        <v>391</v>
      </c>
      <c r="G900" s="49" t="s">
        <v>799</v>
      </c>
      <c r="H900" s="49" t="s">
        <v>541</v>
      </c>
      <c r="I900" s="49" t="s">
        <v>800</v>
      </c>
      <c r="J900" s="49" t="s">
        <v>543</v>
      </c>
      <c r="K900" s="49">
        <v>31</v>
      </c>
      <c r="L900" s="49" t="s">
        <v>544</v>
      </c>
      <c r="M900" s="49" t="s">
        <v>799</v>
      </c>
      <c r="N900" s="49" t="s">
        <v>801</v>
      </c>
      <c r="O900" s="49" t="s">
        <v>802</v>
      </c>
      <c r="P900" s="49" t="s">
        <v>548</v>
      </c>
      <c r="Q900" s="49" t="s">
        <v>549</v>
      </c>
      <c r="R900" s="49" t="s">
        <v>566</v>
      </c>
      <c r="S900" s="49" t="s">
        <v>567</v>
      </c>
      <c r="T900" s="146">
        <v>34.799999999999997</v>
      </c>
      <c r="U900" s="49" t="s">
        <v>715</v>
      </c>
      <c r="W900" s="138"/>
    </row>
    <row r="901" spans="1:23" s="49" customFormat="1" x14ac:dyDescent="0.25">
      <c r="A901" s="49" t="s">
        <v>53</v>
      </c>
      <c r="B901" s="49" t="s">
        <v>662</v>
      </c>
      <c r="C901" s="49" t="s">
        <v>187</v>
      </c>
      <c r="D901" s="49" t="s">
        <v>538</v>
      </c>
      <c r="F901" s="49" t="s">
        <v>391</v>
      </c>
      <c r="G901" s="49" t="s">
        <v>799</v>
      </c>
      <c r="H901" s="49" t="s">
        <v>541</v>
      </c>
      <c r="I901" s="49" t="s">
        <v>800</v>
      </c>
      <c r="J901" s="49" t="s">
        <v>543</v>
      </c>
      <c r="K901" s="49">
        <v>31</v>
      </c>
      <c r="L901" s="49" t="s">
        <v>544</v>
      </c>
      <c r="M901" s="49" t="s">
        <v>799</v>
      </c>
      <c r="N901" s="49" t="s">
        <v>801</v>
      </c>
      <c r="O901" s="49" t="s">
        <v>802</v>
      </c>
      <c r="P901" s="49" t="s">
        <v>548</v>
      </c>
      <c r="Q901" s="49" t="s">
        <v>549</v>
      </c>
      <c r="R901" s="49" t="s">
        <v>568</v>
      </c>
      <c r="S901" s="49" t="s">
        <v>569</v>
      </c>
      <c r="T901" s="146">
        <v>55.9</v>
      </c>
      <c r="U901" s="49" t="s">
        <v>715</v>
      </c>
      <c r="W901" s="138"/>
    </row>
    <row r="902" spans="1:23" s="49" customFormat="1" x14ac:dyDescent="0.25">
      <c r="A902" s="49" t="s">
        <v>53</v>
      </c>
      <c r="B902" s="49" t="s">
        <v>662</v>
      </c>
      <c r="C902" s="49" t="s">
        <v>187</v>
      </c>
      <c r="D902" s="49" t="s">
        <v>538</v>
      </c>
      <c r="F902" s="49" t="s">
        <v>391</v>
      </c>
      <c r="G902" s="49" t="s">
        <v>799</v>
      </c>
      <c r="H902" s="49" t="s">
        <v>541</v>
      </c>
      <c r="I902" s="49" t="s">
        <v>800</v>
      </c>
      <c r="J902" s="49" t="s">
        <v>543</v>
      </c>
      <c r="K902" s="49">
        <v>31</v>
      </c>
      <c r="L902" s="49" t="s">
        <v>544</v>
      </c>
      <c r="M902" s="49" t="s">
        <v>799</v>
      </c>
      <c r="N902" s="49" t="s">
        <v>801</v>
      </c>
      <c r="O902" s="49" t="s">
        <v>802</v>
      </c>
      <c r="P902" s="49" t="s">
        <v>548</v>
      </c>
      <c r="Q902" s="49" t="s">
        <v>549</v>
      </c>
      <c r="R902" s="49" t="s">
        <v>570</v>
      </c>
      <c r="S902" s="49" t="s">
        <v>571</v>
      </c>
      <c r="T902" s="146">
        <v>0.9</v>
      </c>
      <c r="U902" s="49" t="s">
        <v>715</v>
      </c>
      <c r="W902" s="138"/>
    </row>
    <row r="903" spans="1:23" s="49" customFormat="1" x14ac:dyDescent="0.25">
      <c r="A903" s="49" t="s">
        <v>53</v>
      </c>
      <c r="B903" s="49" t="s">
        <v>662</v>
      </c>
      <c r="C903" s="49" t="s">
        <v>187</v>
      </c>
      <c r="D903" s="49" t="s">
        <v>538</v>
      </c>
      <c r="F903" s="49" t="s">
        <v>391</v>
      </c>
      <c r="G903" s="49" t="s">
        <v>799</v>
      </c>
      <c r="H903" s="49" t="s">
        <v>541</v>
      </c>
      <c r="I903" s="49" t="s">
        <v>800</v>
      </c>
      <c r="J903" s="49" t="s">
        <v>543</v>
      </c>
      <c r="K903" s="49">
        <v>31</v>
      </c>
      <c r="L903" s="49" t="s">
        <v>544</v>
      </c>
      <c r="M903" s="49" t="s">
        <v>799</v>
      </c>
      <c r="N903" s="49" t="s">
        <v>801</v>
      </c>
      <c r="O903" s="49" t="s">
        <v>802</v>
      </c>
      <c r="P903" s="49" t="s">
        <v>548</v>
      </c>
      <c r="Q903" s="49" t="s">
        <v>549</v>
      </c>
      <c r="R903" s="49" t="s">
        <v>572</v>
      </c>
      <c r="S903" s="49" t="s">
        <v>573</v>
      </c>
      <c r="T903" s="146">
        <v>26.1</v>
      </c>
      <c r="U903" s="49" t="s">
        <v>715</v>
      </c>
      <c r="W903" s="138"/>
    </row>
    <row r="904" spans="1:23" s="49" customFormat="1" x14ac:dyDescent="0.25">
      <c r="A904" s="49" t="s">
        <v>53</v>
      </c>
      <c r="B904" s="49" t="s">
        <v>662</v>
      </c>
      <c r="C904" s="49" t="s">
        <v>187</v>
      </c>
      <c r="D904" s="49" t="s">
        <v>538</v>
      </c>
      <c r="F904" s="49" t="s">
        <v>391</v>
      </c>
      <c r="G904" s="49" t="s">
        <v>799</v>
      </c>
      <c r="H904" s="49" t="s">
        <v>541</v>
      </c>
      <c r="I904" s="49" t="s">
        <v>800</v>
      </c>
      <c r="J904" s="49" t="s">
        <v>543</v>
      </c>
      <c r="K904" s="49">
        <v>31</v>
      </c>
      <c r="L904" s="49" t="s">
        <v>544</v>
      </c>
      <c r="M904" s="49" t="s">
        <v>799</v>
      </c>
      <c r="N904" s="49" t="s">
        <v>801</v>
      </c>
      <c r="O904" s="49" t="s">
        <v>802</v>
      </c>
      <c r="P904" s="49" t="s">
        <v>548</v>
      </c>
      <c r="Q904" s="49" t="s">
        <v>549</v>
      </c>
      <c r="R904" s="49" t="s">
        <v>803</v>
      </c>
      <c r="S904" s="49" t="s">
        <v>804</v>
      </c>
      <c r="T904" s="146">
        <v>46.9</v>
      </c>
      <c r="U904" s="49" t="s">
        <v>715</v>
      </c>
      <c r="W904" s="138"/>
    </row>
    <row r="905" spans="1:23" x14ac:dyDescent="0.25">
      <c r="A905" t="s">
        <v>53</v>
      </c>
      <c r="B905" t="s">
        <v>662</v>
      </c>
      <c r="C905" t="s">
        <v>187</v>
      </c>
      <c r="D905" t="s">
        <v>538</v>
      </c>
      <c r="F905" t="s">
        <v>391</v>
      </c>
      <c r="G905" t="s">
        <v>799</v>
      </c>
      <c r="H905" t="s">
        <v>541</v>
      </c>
      <c r="I905" t="s">
        <v>800</v>
      </c>
      <c r="J905" t="s">
        <v>543</v>
      </c>
      <c r="K905">
        <v>31</v>
      </c>
      <c r="L905" t="s">
        <v>574</v>
      </c>
      <c r="M905" t="s">
        <v>805</v>
      </c>
      <c r="N905" t="s">
        <v>801</v>
      </c>
      <c r="O905" t="s">
        <v>802</v>
      </c>
      <c r="P905" t="s">
        <v>548</v>
      </c>
      <c r="Q905" t="s">
        <v>549</v>
      </c>
      <c r="R905" t="s">
        <v>131</v>
      </c>
      <c r="S905" t="s">
        <v>550</v>
      </c>
      <c r="T905" s="145">
        <v>164.2</v>
      </c>
      <c r="U905" t="s">
        <v>715</v>
      </c>
    </row>
    <row r="906" spans="1:23" x14ac:dyDescent="0.25">
      <c r="A906" t="s">
        <v>53</v>
      </c>
      <c r="B906" t="s">
        <v>662</v>
      </c>
      <c r="C906" t="s">
        <v>187</v>
      </c>
      <c r="D906" t="s">
        <v>538</v>
      </c>
      <c r="F906" t="s">
        <v>391</v>
      </c>
      <c r="G906" t="s">
        <v>799</v>
      </c>
      <c r="H906" t="s">
        <v>541</v>
      </c>
      <c r="I906" t="s">
        <v>800</v>
      </c>
      <c r="J906" t="s">
        <v>543</v>
      </c>
      <c r="K906">
        <v>31</v>
      </c>
      <c r="L906" t="s">
        <v>574</v>
      </c>
      <c r="M906" t="s">
        <v>805</v>
      </c>
      <c r="N906" t="s">
        <v>801</v>
      </c>
      <c r="O906" t="s">
        <v>802</v>
      </c>
      <c r="P906" t="s">
        <v>548</v>
      </c>
      <c r="Q906" t="s">
        <v>549</v>
      </c>
      <c r="R906" t="s">
        <v>552</v>
      </c>
      <c r="S906" t="s">
        <v>553</v>
      </c>
      <c r="T906" s="145">
        <v>3.1</v>
      </c>
      <c r="U906" t="s">
        <v>715</v>
      </c>
    </row>
    <row r="907" spans="1:23" x14ac:dyDescent="0.25">
      <c r="A907" t="s">
        <v>53</v>
      </c>
      <c r="B907" t="s">
        <v>662</v>
      </c>
      <c r="C907" t="s">
        <v>187</v>
      </c>
      <c r="D907" t="s">
        <v>538</v>
      </c>
      <c r="F907" t="s">
        <v>391</v>
      </c>
      <c r="G907" t="s">
        <v>799</v>
      </c>
      <c r="H907" t="s">
        <v>541</v>
      </c>
      <c r="I907" t="s">
        <v>800</v>
      </c>
      <c r="J907" t="s">
        <v>543</v>
      </c>
      <c r="K907">
        <v>31</v>
      </c>
      <c r="L907" t="s">
        <v>574</v>
      </c>
      <c r="M907" t="s">
        <v>805</v>
      </c>
      <c r="N907" t="s">
        <v>801</v>
      </c>
      <c r="O907" t="s">
        <v>802</v>
      </c>
      <c r="P907" t="s">
        <v>548</v>
      </c>
      <c r="Q907" t="s">
        <v>549</v>
      </c>
      <c r="R907" t="s">
        <v>554</v>
      </c>
      <c r="S907" t="s">
        <v>555</v>
      </c>
      <c r="T907" s="145">
        <v>3.5</v>
      </c>
      <c r="U907" t="s">
        <v>715</v>
      </c>
    </row>
    <row r="908" spans="1:23" x14ac:dyDescent="0.25">
      <c r="A908" t="s">
        <v>53</v>
      </c>
      <c r="B908" t="s">
        <v>662</v>
      </c>
      <c r="C908" t="s">
        <v>187</v>
      </c>
      <c r="D908" t="s">
        <v>538</v>
      </c>
      <c r="F908" t="s">
        <v>391</v>
      </c>
      <c r="G908" t="s">
        <v>799</v>
      </c>
      <c r="H908" t="s">
        <v>541</v>
      </c>
      <c r="I908" t="s">
        <v>800</v>
      </c>
      <c r="J908" t="s">
        <v>543</v>
      </c>
      <c r="K908">
        <v>31</v>
      </c>
      <c r="L908" t="s">
        <v>574</v>
      </c>
      <c r="M908" t="s">
        <v>805</v>
      </c>
      <c r="N908" t="s">
        <v>801</v>
      </c>
      <c r="O908" t="s">
        <v>802</v>
      </c>
      <c r="P908" t="s">
        <v>548</v>
      </c>
      <c r="Q908" t="s">
        <v>549</v>
      </c>
      <c r="R908" t="s">
        <v>556</v>
      </c>
      <c r="S908" t="s">
        <v>557</v>
      </c>
      <c r="T908" s="145">
        <v>6.6</v>
      </c>
      <c r="U908" t="s">
        <v>715</v>
      </c>
    </row>
    <row r="909" spans="1:23" x14ac:dyDescent="0.25">
      <c r="A909" t="s">
        <v>53</v>
      </c>
      <c r="B909" t="s">
        <v>662</v>
      </c>
      <c r="C909" t="s">
        <v>187</v>
      </c>
      <c r="D909" t="s">
        <v>538</v>
      </c>
      <c r="F909" t="s">
        <v>391</v>
      </c>
      <c r="G909" t="s">
        <v>799</v>
      </c>
      <c r="H909" t="s">
        <v>541</v>
      </c>
      <c r="I909" t="s">
        <v>800</v>
      </c>
      <c r="J909" t="s">
        <v>543</v>
      </c>
      <c r="K909">
        <v>31</v>
      </c>
      <c r="L909" t="s">
        <v>574</v>
      </c>
      <c r="M909" t="s">
        <v>805</v>
      </c>
      <c r="N909" t="s">
        <v>801</v>
      </c>
      <c r="O909" t="s">
        <v>802</v>
      </c>
      <c r="P909" t="s">
        <v>548</v>
      </c>
      <c r="Q909" t="s">
        <v>549</v>
      </c>
      <c r="R909" t="s">
        <v>558</v>
      </c>
      <c r="S909" t="s">
        <v>559</v>
      </c>
      <c r="T909" s="145">
        <v>1.6</v>
      </c>
      <c r="U909" t="s">
        <v>715</v>
      </c>
    </row>
    <row r="910" spans="1:23" x14ac:dyDescent="0.25">
      <c r="A910" t="s">
        <v>53</v>
      </c>
      <c r="B910" t="s">
        <v>662</v>
      </c>
      <c r="C910" t="s">
        <v>187</v>
      </c>
      <c r="D910" t="s">
        <v>538</v>
      </c>
      <c r="F910" t="s">
        <v>391</v>
      </c>
      <c r="G910" t="s">
        <v>799</v>
      </c>
      <c r="H910" t="s">
        <v>541</v>
      </c>
      <c r="I910" t="s">
        <v>800</v>
      </c>
      <c r="J910" t="s">
        <v>543</v>
      </c>
      <c r="K910">
        <v>31</v>
      </c>
      <c r="L910" t="s">
        <v>574</v>
      </c>
      <c r="M910" t="s">
        <v>805</v>
      </c>
      <c r="N910" t="s">
        <v>801</v>
      </c>
      <c r="O910" t="s">
        <v>802</v>
      </c>
      <c r="P910" t="s">
        <v>548</v>
      </c>
      <c r="Q910" t="s">
        <v>549</v>
      </c>
      <c r="R910" t="s">
        <v>560</v>
      </c>
      <c r="S910" t="s">
        <v>561</v>
      </c>
      <c r="T910" s="145">
        <v>15.5</v>
      </c>
      <c r="U910" t="s">
        <v>715</v>
      </c>
    </row>
    <row r="911" spans="1:23" x14ac:dyDescent="0.25">
      <c r="A911" t="s">
        <v>53</v>
      </c>
      <c r="B911" t="s">
        <v>662</v>
      </c>
      <c r="C911" t="s">
        <v>187</v>
      </c>
      <c r="D911" t="s">
        <v>538</v>
      </c>
      <c r="F911" t="s">
        <v>391</v>
      </c>
      <c r="G911" t="s">
        <v>799</v>
      </c>
      <c r="H911" t="s">
        <v>541</v>
      </c>
      <c r="I911" t="s">
        <v>800</v>
      </c>
      <c r="J911" t="s">
        <v>543</v>
      </c>
      <c r="K911">
        <v>31</v>
      </c>
      <c r="L911" t="s">
        <v>574</v>
      </c>
      <c r="M911" t="s">
        <v>805</v>
      </c>
      <c r="N911" t="s">
        <v>801</v>
      </c>
      <c r="O911" t="s">
        <v>802</v>
      </c>
      <c r="P911" t="s">
        <v>548</v>
      </c>
      <c r="Q911" t="s">
        <v>549</v>
      </c>
      <c r="R911" t="s">
        <v>562</v>
      </c>
      <c r="S911" t="s">
        <v>563</v>
      </c>
      <c r="T911" s="145">
        <v>6.4</v>
      </c>
      <c r="U911" t="s">
        <v>715</v>
      </c>
    </row>
    <row r="912" spans="1:23" x14ac:dyDescent="0.25">
      <c r="A912" t="s">
        <v>53</v>
      </c>
      <c r="B912" t="s">
        <v>662</v>
      </c>
      <c r="C912" t="s">
        <v>187</v>
      </c>
      <c r="D912" t="s">
        <v>538</v>
      </c>
      <c r="F912" t="s">
        <v>391</v>
      </c>
      <c r="G912" t="s">
        <v>799</v>
      </c>
      <c r="H912" t="s">
        <v>541</v>
      </c>
      <c r="I912" t="s">
        <v>800</v>
      </c>
      <c r="J912" t="s">
        <v>543</v>
      </c>
      <c r="K912">
        <v>31</v>
      </c>
      <c r="L912" t="s">
        <v>574</v>
      </c>
      <c r="M912" t="s">
        <v>805</v>
      </c>
      <c r="N912" t="s">
        <v>801</v>
      </c>
      <c r="O912" t="s">
        <v>802</v>
      </c>
      <c r="P912" t="s">
        <v>548</v>
      </c>
      <c r="Q912" t="s">
        <v>549</v>
      </c>
      <c r="R912" t="s">
        <v>564</v>
      </c>
      <c r="S912" t="s">
        <v>565</v>
      </c>
      <c r="T912" s="145">
        <v>37.799999999999997</v>
      </c>
      <c r="U912" t="s">
        <v>715</v>
      </c>
    </row>
    <row r="913" spans="1:21" x14ac:dyDescent="0.25">
      <c r="A913" t="s">
        <v>53</v>
      </c>
      <c r="B913" t="s">
        <v>662</v>
      </c>
      <c r="C913" t="s">
        <v>187</v>
      </c>
      <c r="D913" t="s">
        <v>538</v>
      </c>
      <c r="F913" t="s">
        <v>391</v>
      </c>
      <c r="G913" t="s">
        <v>799</v>
      </c>
      <c r="H913" t="s">
        <v>541</v>
      </c>
      <c r="I913" t="s">
        <v>800</v>
      </c>
      <c r="J913" t="s">
        <v>543</v>
      </c>
      <c r="K913">
        <v>31</v>
      </c>
      <c r="L913" t="s">
        <v>574</v>
      </c>
      <c r="M913" t="s">
        <v>805</v>
      </c>
      <c r="N913" t="s">
        <v>801</v>
      </c>
      <c r="O913" t="s">
        <v>802</v>
      </c>
      <c r="P913" t="s">
        <v>548</v>
      </c>
      <c r="Q913" t="s">
        <v>549</v>
      </c>
      <c r="R913" t="s">
        <v>566</v>
      </c>
      <c r="S913" t="s">
        <v>567</v>
      </c>
      <c r="T913" s="145">
        <v>21</v>
      </c>
      <c r="U913" t="s">
        <v>715</v>
      </c>
    </row>
    <row r="914" spans="1:21" x14ac:dyDescent="0.25">
      <c r="A914" t="s">
        <v>53</v>
      </c>
      <c r="B914" t="s">
        <v>662</v>
      </c>
      <c r="C914" t="s">
        <v>187</v>
      </c>
      <c r="D914" t="s">
        <v>538</v>
      </c>
      <c r="F914" t="s">
        <v>391</v>
      </c>
      <c r="G914" t="s">
        <v>799</v>
      </c>
      <c r="H914" t="s">
        <v>541</v>
      </c>
      <c r="I914" t="s">
        <v>800</v>
      </c>
      <c r="J914" t="s">
        <v>543</v>
      </c>
      <c r="K914">
        <v>31</v>
      </c>
      <c r="L914" t="s">
        <v>574</v>
      </c>
      <c r="M914" t="s">
        <v>805</v>
      </c>
      <c r="N914" t="s">
        <v>801</v>
      </c>
      <c r="O914" t="s">
        <v>802</v>
      </c>
      <c r="P914" t="s">
        <v>548</v>
      </c>
      <c r="Q914" t="s">
        <v>549</v>
      </c>
      <c r="R914" t="s">
        <v>568</v>
      </c>
      <c r="S914" t="s">
        <v>569</v>
      </c>
      <c r="T914" s="145">
        <v>33.6</v>
      </c>
      <c r="U914" t="s">
        <v>715</v>
      </c>
    </row>
    <row r="915" spans="1:21" x14ac:dyDescent="0.25">
      <c r="A915" t="s">
        <v>53</v>
      </c>
      <c r="B915" t="s">
        <v>662</v>
      </c>
      <c r="C915" t="s">
        <v>187</v>
      </c>
      <c r="D915" t="s">
        <v>538</v>
      </c>
      <c r="F915" t="s">
        <v>391</v>
      </c>
      <c r="G915" t="s">
        <v>799</v>
      </c>
      <c r="H915" t="s">
        <v>541</v>
      </c>
      <c r="I915" t="s">
        <v>800</v>
      </c>
      <c r="J915" t="s">
        <v>543</v>
      </c>
      <c r="K915">
        <v>31</v>
      </c>
      <c r="L915" t="s">
        <v>574</v>
      </c>
      <c r="M915" t="s">
        <v>805</v>
      </c>
      <c r="N915" t="s">
        <v>801</v>
      </c>
      <c r="O915" t="s">
        <v>802</v>
      </c>
      <c r="P915" t="s">
        <v>548</v>
      </c>
      <c r="Q915" t="s">
        <v>549</v>
      </c>
      <c r="R915" t="s">
        <v>570</v>
      </c>
      <c r="S915" t="s">
        <v>571</v>
      </c>
      <c r="T915" s="145">
        <v>0.8</v>
      </c>
      <c r="U915" t="s">
        <v>715</v>
      </c>
    </row>
    <row r="916" spans="1:21" x14ac:dyDescent="0.25">
      <c r="A916" t="s">
        <v>53</v>
      </c>
      <c r="B916" t="s">
        <v>662</v>
      </c>
      <c r="C916" t="s">
        <v>187</v>
      </c>
      <c r="D916" t="s">
        <v>538</v>
      </c>
      <c r="F916" t="s">
        <v>391</v>
      </c>
      <c r="G916" t="s">
        <v>799</v>
      </c>
      <c r="H916" t="s">
        <v>541</v>
      </c>
      <c r="I916" t="s">
        <v>800</v>
      </c>
      <c r="J916" t="s">
        <v>543</v>
      </c>
      <c r="K916">
        <v>31</v>
      </c>
      <c r="L916" t="s">
        <v>574</v>
      </c>
      <c r="M916" t="s">
        <v>805</v>
      </c>
      <c r="N916" t="s">
        <v>801</v>
      </c>
      <c r="O916" t="s">
        <v>802</v>
      </c>
      <c r="P916" t="s">
        <v>548</v>
      </c>
      <c r="Q916" t="s">
        <v>549</v>
      </c>
      <c r="R916" t="s">
        <v>572</v>
      </c>
      <c r="S916" t="s">
        <v>573</v>
      </c>
      <c r="T916" s="145">
        <v>11</v>
      </c>
      <c r="U916" t="s">
        <v>715</v>
      </c>
    </row>
    <row r="917" spans="1:21" x14ac:dyDescent="0.25">
      <c r="A917" t="s">
        <v>53</v>
      </c>
      <c r="B917" t="s">
        <v>662</v>
      </c>
      <c r="C917" t="s">
        <v>187</v>
      </c>
      <c r="D917" t="s">
        <v>538</v>
      </c>
      <c r="F917" t="s">
        <v>391</v>
      </c>
      <c r="G917" t="s">
        <v>799</v>
      </c>
      <c r="H917" t="s">
        <v>541</v>
      </c>
      <c r="I917" t="s">
        <v>800</v>
      </c>
      <c r="J917" t="s">
        <v>543</v>
      </c>
      <c r="K917">
        <v>31</v>
      </c>
      <c r="L917" t="s">
        <v>574</v>
      </c>
      <c r="M917" t="s">
        <v>805</v>
      </c>
      <c r="N917" t="s">
        <v>801</v>
      </c>
      <c r="O917" t="s">
        <v>802</v>
      </c>
      <c r="P917" t="s">
        <v>548</v>
      </c>
      <c r="Q917" t="s">
        <v>549</v>
      </c>
      <c r="R917" t="s">
        <v>803</v>
      </c>
      <c r="S917" t="s">
        <v>804</v>
      </c>
      <c r="T917" s="145">
        <v>23.3</v>
      </c>
      <c r="U917" t="s">
        <v>715</v>
      </c>
    </row>
    <row r="918" spans="1:21" x14ac:dyDescent="0.25">
      <c r="A918" t="s">
        <v>53</v>
      </c>
      <c r="B918" t="s">
        <v>662</v>
      </c>
      <c r="C918" t="s">
        <v>187</v>
      </c>
      <c r="D918" t="s">
        <v>538</v>
      </c>
      <c r="F918" t="s">
        <v>391</v>
      </c>
      <c r="G918" t="s">
        <v>799</v>
      </c>
      <c r="H918" t="s">
        <v>541</v>
      </c>
      <c r="I918" t="s">
        <v>800</v>
      </c>
      <c r="J918" t="s">
        <v>543</v>
      </c>
      <c r="K918">
        <v>31</v>
      </c>
      <c r="L918" t="s">
        <v>576</v>
      </c>
      <c r="M918" t="s">
        <v>806</v>
      </c>
      <c r="N918" t="s">
        <v>801</v>
      </c>
      <c r="O918" t="s">
        <v>802</v>
      </c>
      <c r="P918" t="s">
        <v>548</v>
      </c>
      <c r="Q918" t="s">
        <v>549</v>
      </c>
      <c r="R918" t="s">
        <v>131</v>
      </c>
      <c r="S918" t="s">
        <v>550</v>
      </c>
      <c r="T918" s="145">
        <v>147.69999999999999</v>
      </c>
      <c r="U918" t="s">
        <v>715</v>
      </c>
    </row>
    <row r="919" spans="1:21" x14ac:dyDescent="0.25">
      <c r="A919" t="s">
        <v>53</v>
      </c>
      <c r="B919" t="s">
        <v>662</v>
      </c>
      <c r="C919" t="s">
        <v>187</v>
      </c>
      <c r="D919" t="s">
        <v>538</v>
      </c>
      <c r="F919" t="s">
        <v>391</v>
      </c>
      <c r="G919" t="s">
        <v>799</v>
      </c>
      <c r="H919" t="s">
        <v>541</v>
      </c>
      <c r="I919" t="s">
        <v>800</v>
      </c>
      <c r="J919" t="s">
        <v>543</v>
      </c>
      <c r="K919">
        <v>31</v>
      </c>
      <c r="L919" t="s">
        <v>576</v>
      </c>
      <c r="M919" t="s">
        <v>806</v>
      </c>
      <c r="N919" t="s">
        <v>801</v>
      </c>
      <c r="O919" t="s">
        <v>802</v>
      </c>
      <c r="P919" t="s">
        <v>548</v>
      </c>
      <c r="Q919" t="s">
        <v>549</v>
      </c>
      <c r="R919" t="s">
        <v>552</v>
      </c>
      <c r="S919" t="s">
        <v>553</v>
      </c>
      <c r="T919" s="145">
        <v>2.4</v>
      </c>
      <c r="U919" t="s">
        <v>715</v>
      </c>
    </row>
    <row r="920" spans="1:21" x14ac:dyDescent="0.25">
      <c r="A920" t="s">
        <v>53</v>
      </c>
      <c r="B920" t="s">
        <v>662</v>
      </c>
      <c r="C920" t="s">
        <v>187</v>
      </c>
      <c r="D920" t="s">
        <v>538</v>
      </c>
      <c r="F920" t="s">
        <v>391</v>
      </c>
      <c r="G920" t="s">
        <v>799</v>
      </c>
      <c r="H920" t="s">
        <v>541</v>
      </c>
      <c r="I920" t="s">
        <v>800</v>
      </c>
      <c r="J920" t="s">
        <v>543</v>
      </c>
      <c r="K920">
        <v>31</v>
      </c>
      <c r="L920" t="s">
        <v>576</v>
      </c>
      <c r="M920" t="s">
        <v>806</v>
      </c>
      <c r="N920" t="s">
        <v>801</v>
      </c>
      <c r="O920" t="s">
        <v>802</v>
      </c>
      <c r="P920" t="s">
        <v>548</v>
      </c>
      <c r="Q920" t="s">
        <v>549</v>
      </c>
      <c r="R920" t="s">
        <v>554</v>
      </c>
      <c r="S920" t="s">
        <v>555</v>
      </c>
      <c r="T920" s="145">
        <v>5.5</v>
      </c>
      <c r="U920" t="s">
        <v>715</v>
      </c>
    </row>
    <row r="921" spans="1:21" x14ac:dyDescent="0.25">
      <c r="A921" t="s">
        <v>53</v>
      </c>
      <c r="B921" t="s">
        <v>662</v>
      </c>
      <c r="C921" t="s">
        <v>187</v>
      </c>
      <c r="D921" t="s">
        <v>538</v>
      </c>
      <c r="F921" t="s">
        <v>391</v>
      </c>
      <c r="G921" t="s">
        <v>799</v>
      </c>
      <c r="H921" t="s">
        <v>541</v>
      </c>
      <c r="I921" t="s">
        <v>800</v>
      </c>
      <c r="J921" t="s">
        <v>543</v>
      </c>
      <c r="K921">
        <v>31</v>
      </c>
      <c r="L921" t="s">
        <v>576</v>
      </c>
      <c r="M921" t="s">
        <v>806</v>
      </c>
      <c r="N921" t="s">
        <v>801</v>
      </c>
      <c r="O921" t="s">
        <v>802</v>
      </c>
      <c r="P921" t="s">
        <v>548</v>
      </c>
      <c r="Q921" t="s">
        <v>549</v>
      </c>
      <c r="R921" t="s">
        <v>556</v>
      </c>
      <c r="S921" t="s">
        <v>557</v>
      </c>
      <c r="T921" s="145">
        <v>13.4</v>
      </c>
      <c r="U921" t="s">
        <v>715</v>
      </c>
    </row>
    <row r="922" spans="1:21" x14ac:dyDescent="0.25">
      <c r="A922" t="s">
        <v>53</v>
      </c>
      <c r="B922" t="s">
        <v>662</v>
      </c>
      <c r="C922" t="s">
        <v>187</v>
      </c>
      <c r="D922" t="s">
        <v>538</v>
      </c>
      <c r="F922" t="s">
        <v>391</v>
      </c>
      <c r="G922" t="s">
        <v>799</v>
      </c>
      <c r="H922" t="s">
        <v>541</v>
      </c>
      <c r="I922" t="s">
        <v>800</v>
      </c>
      <c r="J922" t="s">
        <v>543</v>
      </c>
      <c r="K922">
        <v>31</v>
      </c>
      <c r="L922" t="s">
        <v>576</v>
      </c>
      <c r="M922" t="s">
        <v>806</v>
      </c>
      <c r="N922" t="s">
        <v>801</v>
      </c>
      <c r="O922" t="s">
        <v>802</v>
      </c>
      <c r="P922" t="s">
        <v>548</v>
      </c>
      <c r="Q922" t="s">
        <v>549</v>
      </c>
      <c r="R922" t="s">
        <v>558</v>
      </c>
      <c r="S922" t="s">
        <v>559</v>
      </c>
      <c r="T922" s="145">
        <v>11.1</v>
      </c>
      <c r="U922" t="s">
        <v>715</v>
      </c>
    </row>
    <row r="923" spans="1:21" x14ac:dyDescent="0.25">
      <c r="A923" t="s">
        <v>53</v>
      </c>
      <c r="B923" t="s">
        <v>662</v>
      </c>
      <c r="C923" t="s">
        <v>187</v>
      </c>
      <c r="D923" t="s">
        <v>538</v>
      </c>
      <c r="F923" t="s">
        <v>391</v>
      </c>
      <c r="G923" t="s">
        <v>799</v>
      </c>
      <c r="H923" t="s">
        <v>541</v>
      </c>
      <c r="I923" t="s">
        <v>800</v>
      </c>
      <c r="J923" t="s">
        <v>543</v>
      </c>
      <c r="K923">
        <v>31</v>
      </c>
      <c r="L923" t="s">
        <v>576</v>
      </c>
      <c r="M923" t="s">
        <v>806</v>
      </c>
      <c r="N923" t="s">
        <v>801</v>
      </c>
      <c r="O923" t="s">
        <v>802</v>
      </c>
      <c r="P923" t="s">
        <v>548</v>
      </c>
      <c r="Q923" t="s">
        <v>549</v>
      </c>
      <c r="R923" t="s">
        <v>560</v>
      </c>
      <c r="S923" t="s">
        <v>561</v>
      </c>
      <c r="T923" s="145">
        <v>26.9</v>
      </c>
      <c r="U923" t="s">
        <v>715</v>
      </c>
    </row>
    <row r="924" spans="1:21" x14ac:dyDescent="0.25">
      <c r="A924" t="s">
        <v>53</v>
      </c>
      <c r="B924" t="s">
        <v>662</v>
      </c>
      <c r="C924" t="s">
        <v>187</v>
      </c>
      <c r="D924" t="s">
        <v>538</v>
      </c>
      <c r="F924" t="s">
        <v>391</v>
      </c>
      <c r="G924" t="s">
        <v>799</v>
      </c>
      <c r="H924" t="s">
        <v>541</v>
      </c>
      <c r="I924" t="s">
        <v>800</v>
      </c>
      <c r="J924" t="s">
        <v>543</v>
      </c>
      <c r="K924">
        <v>31</v>
      </c>
      <c r="L924" t="s">
        <v>576</v>
      </c>
      <c r="M924" t="s">
        <v>806</v>
      </c>
      <c r="N924" t="s">
        <v>801</v>
      </c>
      <c r="O924" t="s">
        <v>802</v>
      </c>
      <c r="P924" t="s">
        <v>548</v>
      </c>
      <c r="Q924" t="s">
        <v>549</v>
      </c>
      <c r="R924" t="s">
        <v>562</v>
      </c>
      <c r="S924" t="s">
        <v>563</v>
      </c>
      <c r="T924" s="145">
        <v>2.2000000000000002</v>
      </c>
      <c r="U924" t="s">
        <v>715</v>
      </c>
    </row>
    <row r="925" spans="1:21" x14ac:dyDescent="0.25">
      <c r="A925" t="s">
        <v>53</v>
      </c>
      <c r="B925" t="s">
        <v>662</v>
      </c>
      <c r="C925" t="s">
        <v>187</v>
      </c>
      <c r="D925" t="s">
        <v>538</v>
      </c>
      <c r="F925" t="s">
        <v>391</v>
      </c>
      <c r="G925" t="s">
        <v>799</v>
      </c>
      <c r="H925" t="s">
        <v>541</v>
      </c>
      <c r="I925" t="s">
        <v>800</v>
      </c>
      <c r="J925" t="s">
        <v>543</v>
      </c>
      <c r="K925">
        <v>31</v>
      </c>
      <c r="L925" t="s">
        <v>576</v>
      </c>
      <c r="M925" t="s">
        <v>806</v>
      </c>
      <c r="N925" t="s">
        <v>801</v>
      </c>
      <c r="O925" t="s">
        <v>802</v>
      </c>
      <c r="P925" t="s">
        <v>548</v>
      </c>
      <c r="Q925" t="s">
        <v>549</v>
      </c>
      <c r="R925" t="s">
        <v>564</v>
      </c>
      <c r="S925" t="s">
        <v>565</v>
      </c>
      <c r="T925" s="145">
        <v>11.3</v>
      </c>
      <c r="U925" t="s">
        <v>715</v>
      </c>
    </row>
    <row r="926" spans="1:21" x14ac:dyDescent="0.25">
      <c r="A926" t="s">
        <v>53</v>
      </c>
      <c r="B926" t="s">
        <v>662</v>
      </c>
      <c r="C926" t="s">
        <v>187</v>
      </c>
      <c r="D926" t="s">
        <v>538</v>
      </c>
      <c r="F926" t="s">
        <v>391</v>
      </c>
      <c r="G926" t="s">
        <v>799</v>
      </c>
      <c r="H926" t="s">
        <v>541</v>
      </c>
      <c r="I926" t="s">
        <v>800</v>
      </c>
      <c r="J926" t="s">
        <v>543</v>
      </c>
      <c r="K926">
        <v>31</v>
      </c>
      <c r="L926" t="s">
        <v>576</v>
      </c>
      <c r="M926" t="s">
        <v>806</v>
      </c>
      <c r="N926" t="s">
        <v>801</v>
      </c>
      <c r="O926" t="s">
        <v>802</v>
      </c>
      <c r="P926" t="s">
        <v>548</v>
      </c>
      <c r="Q926" t="s">
        <v>549</v>
      </c>
      <c r="R926" t="s">
        <v>566</v>
      </c>
      <c r="S926" t="s">
        <v>567</v>
      </c>
      <c r="T926" s="145">
        <v>13.8</v>
      </c>
      <c r="U926" t="s">
        <v>715</v>
      </c>
    </row>
    <row r="927" spans="1:21" x14ac:dyDescent="0.25">
      <c r="A927" t="s">
        <v>53</v>
      </c>
      <c r="B927" t="s">
        <v>662</v>
      </c>
      <c r="C927" t="s">
        <v>187</v>
      </c>
      <c r="D927" t="s">
        <v>538</v>
      </c>
      <c r="F927" t="s">
        <v>391</v>
      </c>
      <c r="G927" t="s">
        <v>799</v>
      </c>
      <c r="H927" t="s">
        <v>541</v>
      </c>
      <c r="I927" t="s">
        <v>800</v>
      </c>
      <c r="J927" t="s">
        <v>543</v>
      </c>
      <c r="K927">
        <v>31</v>
      </c>
      <c r="L927" t="s">
        <v>576</v>
      </c>
      <c r="M927" t="s">
        <v>806</v>
      </c>
      <c r="N927" t="s">
        <v>801</v>
      </c>
      <c r="O927" t="s">
        <v>802</v>
      </c>
      <c r="P927" t="s">
        <v>548</v>
      </c>
      <c r="Q927" t="s">
        <v>549</v>
      </c>
      <c r="R927" t="s">
        <v>568</v>
      </c>
      <c r="S927" t="s">
        <v>569</v>
      </c>
      <c r="T927" s="145">
        <v>22.3</v>
      </c>
      <c r="U927" t="s">
        <v>715</v>
      </c>
    </row>
    <row r="928" spans="1:21" x14ac:dyDescent="0.25">
      <c r="A928" t="s">
        <v>53</v>
      </c>
      <c r="B928" t="s">
        <v>662</v>
      </c>
      <c r="C928" t="s">
        <v>187</v>
      </c>
      <c r="D928" t="s">
        <v>538</v>
      </c>
      <c r="F928" t="s">
        <v>391</v>
      </c>
      <c r="G928" t="s">
        <v>799</v>
      </c>
      <c r="H928" t="s">
        <v>541</v>
      </c>
      <c r="I928" t="s">
        <v>800</v>
      </c>
      <c r="J928" t="s">
        <v>543</v>
      </c>
      <c r="K928">
        <v>31</v>
      </c>
      <c r="L928" t="s">
        <v>576</v>
      </c>
      <c r="M928" t="s">
        <v>806</v>
      </c>
      <c r="N928" t="s">
        <v>801</v>
      </c>
      <c r="O928" t="s">
        <v>802</v>
      </c>
      <c r="P928" t="s">
        <v>548</v>
      </c>
      <c r="Q928" t="s">
        <v>549</v>
      </c>
      <c r="R928" t="s">
        <v>570</v>
      </c>
      <c r="S928" t="s">
        <v>571</v>
      </c>
      <c r="T928" s="145">
        <v>0.1</v>
      </c>
      <c r="U928" t="s">
        <v>715</v>
      </c>
    </row>
    <row r="929" spans="1:23" x14ac:dyDescent="0.25">
      <c r="A929" t="s">
        <v>53</v>
      </c>
      <c r="B929" t="s">
        <v>662</v>
      </c>
      <c r="C929" t="s">
        <v>187</v>
      </c>
      <c r="D929" t="s">
        <v>538</v>
      </c>
      <c r="F929" t="s">
        <v>391</v>
      </c>
      <c r="G929" t="s">
        <v>799</v>
      </c>
      <c r="H929" t="s">
        <v>541</v>
      </c>
      <c r="I929" t="s">
        <v>800</v>
      </c>
      <c r="J929" t="s">
        <v>543</v>
      </c>
      <c r="K929">
        <v>31</v>
      </c>
      <c r="L929" t="s">
        <v>576</v>
      </c>
      <c r="M929" t="s">
        <v>806</v>
      </c>
      <c r="N929" t="s">
        <v>801</v>
      </c>
      <c r="O929" t="s">
        <v>802</v>
      </c>
      <c r="P929" t="s">
        <v>548</v>
      </c>
      <c r="Q929" t="s">
        <v>549</v>
      </c>
      <c r="R929" t="s">
        <v>572</v>
      </c>
      <c r="S929" t="s">
        <v>573</v>
      </c>
      <c r="T929" s="145">
        <v>15.1</v>
      </c>
      <c r="U929" t="s">
        <v>715</v>
      </c>
    </row>
    <row r="930" spans="1:23" x14ac:dyDescent="0.25">
      <c r="A930" t="s">
        <v>53</v>
      </c>
      <c r="B930" t="s">
        <v>662</v>
      </c>
      <c r="C930" t="s">
        <v>187</v>
      </c>
      <c r="D930" t="s">
        <v>538</v>
      </c>
      <c r="F930" t="s">
        <v>391</v>
      </c>
      <c r="G930" t="s">
        <v>799</v>
      </c>
      <c r="H930" t="s">
        <v>541</v>
      </c>
      <c r="I930" t="s">
        <v>800</v>
      </c>
      <c r="J930" t="s">
        <v>543</v>
      </c>
      <c r="K930">
        <v>31</v>
      </c>
      <c r="L930" t="s">
        <v>576</v>
      </c>
      <c r="M930" t="s">
        <v>806</v>
      </c>
      <c r="N930" t="s">
        <v>801</v>
      </c>
      <c r="O930" t="s">
        <v>802</v>
      </c>
      <c r="P930" t="s">
        <v>548</v>
      </c>
      <c r="Q930" t="s">
        <v>549</v>
      </c>
      <c r="R930" t="s">
        <v>803</v>
      </c>
      <c r="S930" t="s">
        <v>804</v>
      </c>
      <c r="T930" s="145">
        <v>23.6</v>
      </c>
      <c r="U930" t="s">
        <v>715</v>
      </c>
    </row>
    <row r="931" spans="1:23" s="47" customFormat="1" x14ac:dyDescent="0.25">
      <c r="A931" s="47" t="s">
        <v>17</v>
      </c>
      <c r="B931" s="47" t="s">
        <v>820</v>
      </c>
      <c r="C931" s="47" t="s">
        <v>807</v>
      </c>
      <c r="D931" s="47" t="s">
        <v>808</v>
      </c>
      <c r="F931" s="47" t="s">
        <v>391</v>
      </c>
      <c r="G931" s="47" t="s">
        <v>799</v>
      </c>
      <c r="H931" s="47" t="s">
        <v>541</v>
      </c>
      <c r="I931" s="47" t="s">
        <v>800</v>
      </c>
      <c r="J931" s="47" t="s">
        <v>821</v>
      </c>
      <c r="K931" s="47" t="s">
        <v>805</v>
      </c>
      <c r="L931" s="47" t="s">
        <v>544</v>
      </c>
      <c r="M931" s="47" t="s">
        <v>799</v>
      </c>
      <c r="N931" s="47" t="s">
        <v>801</v>
      </c>
      <c r="O931" s="47" t="s">
        <v>802</v>
      </c>
      <c r="P931" s="47" t="s">
        <v>594</v>
      </c>
      <c r="Q931" s="47" t="s">
        <v>595</v>
      </c>
      <c r="R931" s="47" t="s">
        <v>131</v>
      </c>
      <c r="S931" s="47" t="s">
        <v>550</v>
      </c>
      <c r="T931" s="147">
        <v>39116</v>
      </c>
      <c r="U931" s="47" t="s">
        <v>822</v>
      </c>
      <c r="V931" s="47" t="s">
        <v>858</v>
      </c>
      <c r="W931" s="140">
        <f>SUM(T932:T934)*(1+(T939)/(T931-T939))</f>
        <v>21610.147509045364</v>
      </c>
    </row>
    <row r="932" spans="1:23" s="47" customFormat="1" x14ac:dyDescent="0.25">
      <c r="A932" s="47" t="s">
        <v>17</v>
      </c>
      <c r="B932" s="47" t="s">
        <v>820</v>
      </c>
      <c r="C932" s="47" t="s">
        <v>807</v>
      </c>
      <c r="D932" s="47" t="s">
        <v>808</v>
      </c>
      <c r="F932" s="47" t="s">
        <v>391</v>
      </c>
      <c r="G932" s="47" t="s">
        <v>799</v>
      </c>
      <c r="H932" s="47" t="s">
        <v>541</v>
      </c>
      <c r="I932" s="47" t="s">
        <v>800</v>
      </c>
      <c r="J932" s="47" t="s">
        <v>821</v>
      </c>
      <c r="K932" s="47" t="s">
        <v>805</v>
      </c>
      <c r="L932" s="47" t="s">
        <v>544</v>
      </c>
      <c r="M932" s="47" t="s">
        <v>799</v>
      </c>
      <c r="N932" s="47" t="s">
        <v>801</v>
      </c>
      <c r="O932" s="47" t="s">
        <v>802</v>
      </c>
      <c r="P932" s="47" t="s">
        <v>594</v>
      </c>
      <c r="Q932" s="47" t="s">
        <v>595</v>
      </c>
      <c r="R932" s="47" t="s">
        <v>597</v>
      </c>
      <c r="S932" s="47" t="s">
        <v>553</v>
      </c>
      <c r="T932" s="147">
        <v>3391</v>
      </c>
      <c r="U932" s="47" t="s">
        <v>822</v>
      </c>
      <c r="V932" s="47" t="s">
        <v>859</v>
      </c>
      <c r="W932" s="140">
        <f>SUM(T935:T938)*(1+(T939)/(T931-T939))</f>
        <v>17505.852490954632</v>
      </c>
    </row>
    <row r="933" spans="1:23" s="47" customFormat="1" x14ac:dyDescent="0.25">
      <c r="A933" s="47" t="s">
        <v>17</v>
      </c>
      <c r="B933" s="47" t="s">
        <v>820</v>
      </c>
      <c r="C933" s="47" t="s">
        <v>807</v>
      </c>
      <c r="D933" s="47" t="s">
        <v>808</v>
      </c>
      <c r="F933" s="47" t="s">
        <v>391</v>
      </c>
      <c r="G933" s="47" t="s">
        <v>799</v>
      </c>
      <c r="H933" s="47" t="s">
        <v>541</v>
      </c>
      <c r="I933" s="47" t="s">
        <v>800</v>
      </c>
      <c r="J933" s="47" t="s">
        <v>821</v>
      </c>
      <c r="K933" s="47" t="s">
        <v>805</v>
      </c>
      <c r="L933" s="47" t="s">
        <v>544</v>
      </c>
      <c r="M933" s="47" t="s">
        <v>799</v>
      </c>
      <c r="N933" s="47" t="s">
        <v>801</v>
      </c>
      <c r="O933" s="47" t="s">
        <v>802</v>
      </c>
      <c r="P933" s="47" t="s">
        <v>594</v>
      </c>
      <c r="Q933" s="47" t="s">
        <v>595</v>
      </c>
      <c r="R933" s="47" t="s">
        <v>598</v>
      </c>
      <c r="S933" s="47" t="s">
        <v>555</v>
      </c>
      <c r="T933" s="147">
        <v>31</v>
      </c>
      <c r="U933" s="47" t="s">
        <v>822</v>
      </c>
      <c r="V933" s="110" t="s">
        <v>862</v>
      </c>
      <c r="W933" s="144">
        <f>SUM(T932:T939)</f>
        <v>39116</v>
      </c>
    </row>
    <row r="934" spans="1:23" s="47" customFormat="1" x14ac:dyDescent="0.25">
      <c r="A934" s="47" t="s">
        <v>17</v>
      </c>
      <c r="B934" s="47" t="s">
        <v>820</v>
      </c>
      <c r="C934" s="47" t="s">
        <v>807</v>
      </c>
      <c r="D934" s="47" t="s">
        <v>808</v>
      </c>
      <c r="F934" s="47" t="s">
        <v>391</v>
      </c>
      <c r="G934" s="47" t="s">
        <v>799</v>
      </c>
      <c r="H934" s="47" t="s">
        <v>541</v>
      </c>
      <c r="I934" s="47" t="s">
        <v>800</v>
      </c>
      <c r="J934" s="47" t="s">
        <v>821</v>
      </c>
      <c r="K934" s="47" t="s">
        <v>805</v>
      </c>
      <c r="L934" s="47" t="s">
        <v>544</v>
      </c>
      <c r="M934" s="47" t="s">
        <v>799</v>
      </c>
      <c r="N934" s="47" t="s">
        <v>801</v>
      </c>
      <c r="O934" s="47" t="s">
        <v>802</v>
      </c>
      <c r="P934" s="47" t="s">
        <v>594</v>
      </c>
      <c r="Q934" s="47" t="s">
        <v>595</v>
      </c>
      <c r="R934" s="47" t="s">
        <v>599</v>
      </c>
      <c r="S934" s="47" t="s">
        <v>557</v>
      </c>
      <c r="T934" s="147">
        <v>2533</v>
      </c>
      <c r="U934" s="47" t="s">
        <v>822</v>
      </c>
      <c r="W934" s="140"/>
    </row>
    <row r="935" spans="1:23" s="47" customFormat="1" x14ac:dyDescent="0.25">
      <c r="A935" s="47" t="s">
        <v>17</v>
      </c>
      <c r="B935" s="47" t="s">
        <v>820</v>
      </c>
      <c r="C935" s="47" t="s">
        <v>807</v>
      </c>
      <c r="D935" s="47" t="s">
        <v>808</v>
      </c>
      <c r="F935" s="47" t="s">
        <v>391</v>
      </c>
      <c r="G935" s="47" t="s">
        <v>799</v>
      </c>
      <c r="H935" s="47" t="s">
        <v>541</v>
      </c>
      <c r="I935" s="47" t="s">
        <v>800</v>
      </c>
      <c r="J935" s="47" t="s">
        <v>821</v>
      </c>
      <c r="K935" s="47" t="s">
        <v>805</v>
      </c>
      <c r="L935" s="47" t="s">
        <v>544</v>
      </c>
      <c r="M935" s="47" t="s">
        <v>799</v>
      </c>
      <c r="N935" s="47" t="s">
        <v>801</v>
      </c>
      <c r="O935" s="47" t="s">
        <v>802</v>
      </c>
      <c r="P935" s="47" t="s">
        <v>594</v>
      </c>
      <c r="Q935" s="47" t="s">
        <v>595</v>
      </c>
      <c r="R935" s="47" t="s">
        <v>600</v>
      </c>
      <c r="S935" s="47" t="s">
        <v>559</v>
      </c>
      <c r="T935" s="147">
        <v>91</v>
      </c>
      <c r="U935" s="47" t="s">
        <v>822</v>
      </c>
      <c r="W935" s="140"/>
    </row>
    <row r="936" spans="1:23" s="47" customFormat="1" x14ac:dyDescent="0.25">
      <c r="A936" s="47" t="s">
        <v>17</v>
      </c>
      <c r="B936" s="47" t="s">
        <v>820</v>
      </c>
      <c r="C936" s="47" t="s">
        <v>807</v>
      </c>
      <c r="D936" s="47" t="s">
        <v>808</v>
      </c>
      <c r="F936" s="47" t="s">
        <v>391</v>
      </c>
      <c r="G936" s="47" t="s">
        <v>799</v>
      </c>
      <c r="H936" s="47" t="s">
        <v>541</v>
      </c>
      <c r="I936" s="47" t="s">
        <v>800</v>
      </c>
      <c r="J936" s="47" t="s">
        <v>821</v>
      </c>
      <c r="K936" s="47" t="s">
        <v>805</v>
      </c>
      <c r="L936" s="47" t="s">
        <v>544</v>
      </c>
      <c r="M936" s="47" t="s">
        <v>799</v>
      </c>
      <c r="N936" s="47" t="s">
        <v>801</v>
      </c>
      <c r="O936" s="47" t="s">
        <v>802</v>
      </c>
      <c r="P936" s="47" t="s">
        <v>594</v>
      </c>
      <c r="Q936" s="47" t="s">
        <v>595</v>
      </c>
      <c r="R936" s="47" t="s">
        <v>601</v>
      </c>
      <c r="S936" s="47" t="s">
        <v>561</v>
      </c>
      <c r="T936" s="147">
        <v>445</v>
      </c>
      <c r="U936" s="47" t="s">
        <v>822</v>
      </c>
      <c r="W936" s="140"/>
    </row>
    <row r="937" spans="1:23" s="47" customFormat="1" x14ac:dyDescent="0.25">
      <c r="A937" s="47" t="s">
        <v>17</v>
      </c>
      <c r="B937" s="47" t="s">
        <v>820</v>
      </c>
      <c r="C937" s="47" t="s">
        <v>807</v>
      </c>
      <c r="D937" s="47" t="s">
        <v>808</v>
      </c>
      <c r="F937" s="47" t="s">
        <v>391</v>
      </c>
      <c r="G937" s="47" t="s">
        <v>799</v>
      </c>
      <c r="H937" s="47" t="s">
        <v>541</v>
      </c>
      <c r="I937" s="47" t="s">
        <v>800</v>
      </c>
      <c r="J937" s="47" t="s">
        <v>821</v>
      </c>
      <c r="K937" s="47" t="s">
        <v>805</v>
      </c>
      <c r="L937" s="47" t="s">
        <v>544</v>
      </c>
      <c r="M937" s="47" t="s">
        <v>799</v>
      </c>
      <c r="N937" s="47" t="s">
        <v>801</v>
      </c>
      <c r="O937" s="47" t="s">
        <v>802</v>
      </c>
      <c r="P937" s="47" t="s">
        <v>594</v>
      </c>
      <c r="Q937" s="47" t="s">
        <v>595</v>
      </c>
      <c r="R937" s="47" t="s">
        <v>602</v>
      </c>
      <c r="S937" s="47" t="s">
        <v>563</v>
      </c>
      <c r="T937" s="147">
        <v>97</v>
      </c>
      <c r="U937" s="47" t="s">
        <v>822</v>
      </c>
      <c r="W937" s="140"/>
    </row>
    <row r="938" spans="1:23" s="47" customFormat="1" x14ac:dyDescent="0.25">
      <c r="A938" s="47" t="s">
        <v>17</v>
      </c>
      <c r="B938" s="47" t="s">
        <v>820</v>
      </c>
      <c r="C938" s="47" t="s">
        <v>807</v>
      </c>
      <c r="D938" s="47" t="s">
        <v>808</v>
      </c>
      <c r="F938" s="47" t="s">
        <v>391</v>
      </c>
      <c r="G938" s="47" t="s">
        <v>799</v>
      </c>
      <c r="H938" s="47" t="s">
        <v>541</v>
      </c>
      <c r="I938" s="47" t="s">
        <v>800</v>
      </c>
      <c r="J938" s="47" t="s">
        <v>821</v>
      </c>
      <c r="K938" s="47" t="s">
        <v>805</v>
      </c>
      <c r="L938" s="47" t="s">
        <v>544</v>
      </c>
      <c r="M938" s="47" t="s">
        <v>799</v>
      </c>
      <c r="N938" s="47" t="s">
        <v>801</v>
      </c>
      <c r="O938" s="47" t="s">
        <v>802</v>
      </c>
      <c r="P938" s="47" t="s">
        <v>594</v>
      </c>
      <c r="Q938" s="47" t="s">
        <v>595</v>
      </c>
      <c r="R938" s="47" t="s">
        <v>603</v>
      </c>
      <c r="S938" s="47" t="s">
        <v>565</v>
      </c>
      <c r="T938" s="147">
        <v>4191</v>
      </c>
      <c r="U938" s="47" t="s">
        <v>822</v>
      </c>
      <c r="W938" s="140"/>
    </row>
    <row r="939" spans="1:23" s="47" customFormat="1" x14ac:dyDescent="0.25">
      <c r="A939" s="47" t="s">
        <v>17</v>
      </c>
      <c r="B939" s="47" t="s">
        <v>820</v>
      </c>
      <c r="C939" s="47" t="s">
        <v>807</v>
      </c>
      <c r="D939" s="47" t="s">
        <v>808</v>
      </c>
      <c r="F939" s="47" t="s">
        <v>391</v>
      </c>
      <c r="G939" s="47" t="s">
        <v>799</v>
      </c>
      <c r="H939" s="47" t="s">
        <v>541</v>
      </c>
      <c r="I939" s="47" t="s">
        <v>800</v>
      </c>
      <c r="J939" s="47" t="s">
        <v>821</v>
      </c>
      <c r="K939" s="47" t="s">
        <v>805</v>
      </c>
      <c r="L939" s="47" t="s">
        <v>544</v>
      </c>
      <c r="M939" s="47" t="s">
        <v>799</v>
      </c>
      <c r="N939" s="47" t="s">
        <v>801</v>
      </c>
      <c r="O939" s="47" t="s">
        <v>802</v>
      </c>
      <c r="P939" s="47" t="s">
        <v>594</v>
      </c>
      <c r="Q939" s="47" t="s">
        <v>595</v>
      </c>
      <c r="R939" s="142" t="s">
        <v>572</v>
      </c>
      <c r="S939" s="142" t="s">
        <v>567</v>
      </c>
      <c r="T939" s="149">
        <v>28337</v>
      </c>
      <c r="U939" s="47" t="s">
        <v>823</v>
      </c>
      <c r="W939" s="140"/>
    </row>
    <row r="940" spans="1:23" x14ac:dyDescent="0.25">
      <c r="A940" t="s">
        <v>17</v>
      </c>
      <c r="B940" t="s">
        <v>820</v>
      </c>
      <c r="C940" t="s">
        <v>807</v>
      </c>
      <c r="D940" t="s">
        <v>808</v>
      </c>
      <c r="F940" t="s">
        <v>391</v>
      </c>
      <c r="G940" t="s">
        <v>799</v>
      </c>
      <c r="H940" t="s">
        <v>541</v>
      </c>
      <c r="I940" t="s">
        <v>800</v>
      </c>
      <c r="J940" t="s">
        <v>821</v>
      </c>
      <c r="K940" t="s">
        <v>805</v>
      </c>
      <c r="L940" t="s">
        <v>574</v>
      </c>
      <c r="M940" t="s">
        <v>805</v>
      </c>
      <c r="N940" t="s">
        <v>801</v>
      </c>
      <c r="O940" t="s">
        <v>802</v>
      </c>
      <c r="P940" t="s">
        <v>594</v>
      </c>
      <c r="Q940" t="s">
        <v>595</v>
      </c>
      <c r="R940" t="s">
        <v>131</v>
      </c>
      <c r="S940" t="s">
        <v>550</v>
      </c>
      <c r="T940" s="145">
        <v>26788</v>
      </c>
      <c r="U940" t="s">
        <v>822</v>
      </c>
    </row>
    <row r="941" spans="1:23" x14ac:dyDescent="0.25">
      <c r="A941" t="s">
        <v>17</v>
      </c>
      <c r="B941" t="s">
        <v>820</v>
      </c>
      <c r="C941" t="s">
        <v>807</v>
      </c>
      <c r="D941" t="s">
        <v>808</v>
      </c>
      <c r="F941" t="s">
        <v>391</v>
      </c>
      <c r="G941" t="s">
        <v>799</v>
      </c>
      <c r="H941" t="s">
        <v>541</v>
      </c>
      <c r="I941" t="s">
        <v>800</v>
      </c>
      <c r="J941" t="s">
        <v>821</v>
      </c>
      <c r="K941" t="s">
        <v>805</v>
      </c>
      <c r="L941" t="s">
        <v>574</v>
      </c>
      <c r="M941" t="s">
        <v>805</v>
      </c>
      <c r="N941" t="s">
        <v>801</v>
      </c>
      <c r="O941" t="s">
        <v>802</v>
      </c>
      <c r="P941" t="s">
        <v>594</v>
      </c>
      <c r="Q941" t="s">
        <v>595</v>
      </c>
      <c r="R941" t="s">
        <v>597</v>
      </c>
      <c r="S941" t="s">
        <v>553</v>
      </c>
      <c r="T941" s="145">
        <v>1896</v>
      </c>
      <c r="U941" t="s">
        <v>822</v>
      </c>
    </row>
    <row r="942" spans="1:23" x14ac:dyDescent="0.25">
      <c r="A942" t="s">
        <v>17</v>
      </c>
      <c r="B942" t="s">
        <v>820</v>
      </c>
      <c r="C942" t="s">
        <v>807</v>
      </c>
      <c r="D942" t="s">
        <v>808</v>
      </c>
      <c r="F942" t="s">
        <v>391</v>
      </c>
      <c r="G942" t="s">
        <v>799</v>
      </c>
      <c r="H942" t="s">
        <v>541</v>
      </c>
      <c r="I942" t="s">
        <v>800</v>
      </c>
      <c r="J942" t="s">
        <v>821</v>
      </c>
      <c r="K942" t="s">
        <v>805</v>
      </c>
      <c r="L942" t="s">
        <v>574</v>
      </c>
      <c r="M942" t="s">
        <v>805</v>
      </c>
      <c r="N942" t="s">
        <v>801</v>
      </c>
      <c r="O942" t="s">
        <v>802</v>
      </c>
      <c r="P942" t="s">
        <v>594</v>
      </c>
      <c r="Q942" t="s">
        <v>595</v>
      </c>
      <c r="R942" t="s">
        <v>598</v>
      </c>
      <c r="S942" t="s">
        <v>555</v>
      </c>
      <c r="T942" s="145">
        <v>14</v>
      </c>
      <c r="U942" t="s">
        <v>822</v>
      </c>
    </row>
    <row r="943" spans="1:23" x14ac:dyDescent="0.25">
      <c r="A943" t="s">
        <v>17</v>
      </c>
      <c r="B943" t="s">
        <v>820</v>
      </c>
      <c r="C943" t="s">
        <v>807</v>
      </c>
      <c r="D943" t="s">
        <v>808</v>
      </c>
      <c r="F943" t="s">
        <v>391</v>
      </c>
      <c r="G943" t="s">
        <v>799</v>
      </c>
      <c r="H943" t="s">
        <v>541</v>
      </c>
      <c r="I943" t="s">
        <v>800</v>
      </c>
      <c r="J943" t="s">
        <v>821</v>
      </c>
      <c r="K943" t="s">
        <v>805</v>
      </c>
      <c r="L943" t="s">
        <v>574</v>
      </c>
      <c r="M943" t="s">
        <v>805</v>
      </c>
      <c r="N943" t="s">
        <v>801</v>
      </c>
      <c r="O943" t="s">
        <v>802</v>
      </c>
      <c r="P943" t="s">
        <v>594</v>
      </c>
      <c r="Q943" t="s">
        <v>595</v>
      </c>
      <c r="R943" t="s">
        <v>599</v>
      </c>
      <c r="S943" t="s">
        <v>557</v>
      </c>
      <c r="T943" s="145">
        <v>1681</v>
      </c>
      <c r="U943" t="s">
        <v>822</v>
      </c>
    </row>
    <row r="944" spans="1:23" x14ac:dyDescent="0.25">
      <c r="A944" t="s">
        <v>17</v>
      </c>
      <c r="B944" t="s">
        <v>820</v>
      </c>
      <c r="C944" t="s">
        <v>807</v>
      </c>
      <c r="D944" t="s">
        <v>808</v>
      </c>
      <c r="F944" t="s">
        <v>391</v>
      </c>
      <c r="G944" t="s">
        <v>799</v>
      </c>
      <c r="H944" t="s">
        <v>541</v>
      </c>
      <c r="I944" t="s">
        <v>800</v>
      </c>
      <c r="J944" t="s">
        <v>821</v>
      </c>
      <c r="K944" t="s">
        <v>805</v>
      </c>
      <c r="L944" t="s">
        <v>574</v>
      </c>
      <c r="M944" t="s">
        <v>805</v>
      </c>
      <c r="N944" t="s">
        <v>801</v>
      </c>
      <c r="O944" t="s">
        <v>802</v>
      </c>
      <c r="P944" t="s">
        <v>594</v>
      </c>
      <c r="Q944" t="s">
        <v>595</v>
      </c>
      <c r="R944" t="s">
        <v>600</v>
      </c>
      <c r="S944" t="s">
        <v>559</v>
      </c>
      <c r="T944" s="145">
        <v>80</v>
      </c>
      <c r="U944" t="s">
        <v>822</v>
      </c>
    </row>
    <row r="945" spans="1:23" x14ac:dyDescent="0.25">
      <c r="A945" t="s">
        <v>17</v>
      </c>
      <c r="B945" t="s">
        <v>820</v>
      </c>
      <c r="C945" t="s">
        <v>807</v>
      </c>
      <c r="D945" t="s">
        <v>808</v>
      </c>
      <c r="F945" t="s">
        <v>391</v>
      </c>
      <c r="G945" t="s">
        <v>799</v>
      </c>
      <c r="H945" t="s">
        <v>541</v>
      </c>
      <c r="I945" t="s">
        <v>800</v>
      </c>
      <c r="J945" t="s">
        <v>821</v>
      </c>
      <c r="K945" t="s">
        <v>805</v>
      </c>
      <c r="L945" t="s">
        <v>574</v>
      </c>
      <c r="M945" t="s">
        <v>805</v>
      </c>
      <c r="N945" t="s">
        <v>801</v>
      </c>
      <c r="O945" t="s">
        <v>802</v>
      </c>
      <c r="P945" t="s">
        <v>594</v>
      </c>
      <c r="Q945" t="s">
        <v>595</v>
      </c>
      <c r="R945" t="s">
        <v>601</v>
      </c>
      <c r="S945" t="s">
        <v>561</v>
      </c>
      <c r="T945" s="145">
        <v>294</v>
      </c>
      <c r="U945" t="s">
        <v>822</v>
      </c>
    </row>
    <row r="946" spans="1:23" x14ac:dyDescent="0.25">
      <c r="A946" t="s">
        <v>17</v>
      </c>
      <c r="B946" t="s">
        <v>820</v>
      </c>
      <c r="C946" t="s">
        <v>807</v>
      </c>
      <c r="D946" t="s">
        <v>808</v>
      </c>
      <c r="F946" t="s">
        <v>391</v>
      </c>
      <c r="G946" t="s">
        <v>799</v>
      </c>
      <c r="H946" t="s">
        <v>541</v>
      </c>
      <c r="I946" t="s">
        <v>800</v>
      </c>
      <c r="J946" t="s">
        <v>821</v>
      </c>
      <c r="K946" t="s">
        <v>805</v>
      </c>
      <c r="L946" t="s">
        <v>574</v>
      </c>
      <c r="M946" t="s">
        <v>805</v>
      </c>
      <c r="N946" t="s">
        <v>801</v>
      </c>
      <c r="O946" t="s">
        <v>802</v>
      </c>
      <c r="P946" t="s">
        <v>594</v>
      </c>
      <c r="Q946" t="s">
        <v>595</v>
      </c>
      <c r="R946" t="s">
        <v>602</v>
      </c>
      <c r="S946" t="s">
        <v>563</v>
      </c>
      <c r="T946" s="145">
        <v>66</v>
      </c>
      <c r="U946" t="s">
        <v>822</v>
      </c>
    </row>
    <row r="947" spans="1:23" x14ac:dyDescent="0.25">
      <c r="A947" t="s">
        <v>17</v>
      </c>
      <c r="B947" t="s">
        <v>820</v>
      </c>
      <c r="C947" t="s">
        <v>807</v>
      </c>
      <c r="D947" t="s">
        <v>808</v>
      </c>
      <c r="F947" t="s">
        <v>391</v>
      </c>
      <c r="G947" t="s">
        <v>799</v>
      </c>
      <c r="H947" t="s">
        <v>541</v>
      </c>
      <c r="I947" t="s">
        <v>800</v>
      </c>
      <c r="J947" t="s">
        <v>821</v>
      </c>
      <c r="K947" t="s">
        <v>805</v>
      </c>
      <c r="L947" t="s">
        <v>574</v>
      </c>
      <c r="M947" t="s">
        <v>805</v>
      </c>
      <c r="N947" t="s">
        <v>801</v>
      </c>
      <c r="O947" t="s">
        <v>802</v>
      </c>
      <c r="P947" t="s">
        <v>594</v>
      </c>
      <c r="Q947" t="s">
        <v>595</v>
      </c>
      <c r="R947" t="s">
        <v>603</v>
      </c>
      <c r="S947" t="s">
        <v>565</v>
      </c>
      <c r="T947" s="145">
        <v>3471</v>
      </c>
      <c r="U947" t="s">
        <v>822</v>
      </c>
    </row>
    <row r="948" spans="1:23" x14ac:dyDescent="0.25">
      <c r="A948" t="s">
        <v>17</v>
      </c>
      <c r="B948" t="s">
        <v>820</v>
      </c>
      <c r="C948" t="s">
        <v>807</v>
      </c>
      <c r="D948" t="s">
        <v>808</v>
      </c>
      <c r="F948" t="s">
        <v>391</v>
      </c>
      <c r="G948" t="s">
        <v>799</v>
      </c>
      <c r="H948" t="s">
        <v>541</v>
      </c>
      <c r="I948" t="s">
        <v>800</v>
      </c>
      <c r="J948" t="s">
        <v>821</v>
      </c>
      <c r="K948" t="s">
        <v>805</v>
      </c>
      <c r="L948" t="s">
        <v>574</v>
      </c>
      <c r="M948" t="s">
        <v>805</v>
      </c>
      <c r="N948" t="s">
        <v>801</v>
      </c>
      <c r="O948" t="s">
        <v>802</v>
      </c>
      <c r="P948" t="s">
        <v>594</v>
      </c>
      <c r="Q948" t="s">
        <v>595</v>
      </c>
      <c r="R948" t="s">
        <v>572</v>
      </c>
      <c r="S948" t="s">
        <v>567</v>
      </c>
      <c r="T948" s="145">
        <v>19286</v>
      </c>
      <c r="U948" t="s">
        <v>823</v>
      </c>
    </row>
    <row r="949" spans="1:23" x14ac:dyDescent="0.25">
      <c r="A949" t="s">
        <v>17</v>
      </c>
      <c r="B949" t="s">
        <v>820</v>
      </c>
      <c r="C949" t="s">
        <v>807</v>
      </c>
      <c r="D949" t="s">
        <v>808</v>
      </c>
      <c r="F949" t="s">
        <v>391</v>
      </c>
      <c r="G949" t="s">
        <v>799</v>
      </c>
      <c r="H949" t="s">
        <v>541</v>
      </c>
      <c r="I949" t="s">
        <v>800</v>
      </c>
      <c r="J949" t="s">
        <v>821</v>
      </c>
      <c r="K949" t="s">
        <v>805</v>
      </c>
      <c r="L949" t="s">
        <v>576</v>
      </c>
      <c r="M949" t="s">
        <v>806</v>
      </c>
      <c r="N949" t="s">
        <v>801</v>
      </c>
      <c r="O949" t="s">
        <v>802</v>
      </c>
      <c r="P949" t="s">
        <v>594</v>
      </c>
      <c r="Q949" t="s">
        <v>595</v>
      </c>
      <c r="R949" t="s">
        <v>131</v>
      </c>
      <c r="S949" t="s">
        <v>550</v>
      </c>
      <c r="T949" s="145">
        <v>12328</v>
      </c>
      <c r="U949" t="s">
        <v>822</v>
      </c>
    </row>
    <row r="950" spans="1:23" x14ac:dyDescent="0.25">
      <c r="A950" t="s">
        <v>17</v>
      </c>
      <c r="B950" t="s">
        <v>820</v>
      </c>
      <c r="C950" t="s">
        <v>807</v>
      </c>
      <c r="D950" t="s">
        <v>808</v>
      </c>
      <c r="F950" t="s">
        <v>391</v>
      </c>
      <c r="G950" t="s">
        <v>799</v>
      </c>
      <c r="H950" t="s">
        <v>541</v>
      </c>
      <c r="I950" t="s">
        <v>800</v>
      </c>
      <c r="J950" t="s">
        <v>821</v>
      </c>
      <c r="K950" t="s">
        <v>805</v>
      </c>
      <c r="L950" t="s">
        <v>576</v>
      </c>
      <c r="M950" t="s">
        <v>806</v>
      </c>
      <c r="N950" t="s">
        <v>801</v>
      </c>
      <c r="O950" t="s">
        <v>802</v>
      </c>
      <c r="P950" t="s">
        <v>594</v>
      </c>
      <c r="Q950" t="s">
        <v>595</v>
      </c>
      <c r="R950" t="s">
        <v>597</v>
      </c>
      <c r="S950" t="s">
        <v>553</v>
      </c>
      <c r="T950" s="145">
        <v>1495</v>
      </c>
      <c r="U950" t="s">
        <v>822</v>
      </c>
    </row>
    <row r="951" spans="1:23" x14ac:dyDescent="0.25">
      <c r="A951" t="s">
        <v>17</v>
      </c>
      <c r="B951" t="s">
        <v>820</v>
      </c>
      <c r="C951" t="s">
        <v>807</v>
      </c>
      <c r="D951" t="s">
        <v>808</v>
      </c>
      <c r="F951" t="s">
        <v>391</v>
      </c>
      <c r="G951" t="s">
        <v>799</v>
      </c>
      <c r="H951" t="s">
        <v>541</v>
      </c>
      <c r="I951" t="s">
        <v>800</v>
      </c>
      <c r="J951" t="s">
        <v>821</v>
      </c>
      <c r="K951" t="s">
        <v>805</v>
      </c>
      <c r="L951" t="s">
        <v>576</v>
      </c>
      <c r="M951" t="s">
        <v>806</v>
      </c>
      <c r="N951" t="s">
        <v>801</v>
      </c>
      <c r="O951" t="s">
        <v>802</v>
      </c>
      <c r="P951" t="s">
        <v>594</v>
      </c>
      <c r="Q951" t="s">
        <v>595</v>
      </c>
      <c r="R951" t="s">
        <v>598</v>
      </c>
      <c r="S951" t="s">
        <v>555</v>
      </c>
      <c r="T951" s="145">
        <v>17</v>
      </c>
      <c r="U951" t="s">
        <v>822</v>
      </c>
    </row>
    <row r="952" spans="1:23" x14ac:dyDescent="0.25">
      <c r="A952" t="s">
        <v>17</v>
      </c>
      <c r="B952" t="s">
        <v>820</v>
      </c>
      <c r="C952" t="s">
        <v>807</v>
      </c>
      <c r="D952" t="s">
        <v>808</v>
      </c>
      <c r="F952" t="s">
        <v>391</v>
      </c>
      <c r="G952" t="s">
        <v>799</v>
      </c>
      <c r="H952" t="s">
        <v>541</v>
      </c>
      <c r="I952" t="s">
        <v>800</v>
      </c>
      <c r="J952" t="s">
        <v>821</v>
      </c>
      <c r="K952" t="s">
        <v>805</v>
      </c>
      <c r="L952" t="s">
        <v>576</v>
      </c>
      <c r="M952" t="s">
        <v>806</v>
      </c>
      <c r="N952" t="s">
        <v>801</v>
      </c>
      <c r="O952" t="s">
        <v>802</v>
      </c>
      <c r="P952" t="s">
        <v>594</v>
      </c>
      <c r="Q952" t="s">
        <v>595</v>
      </c>
      <c r="R952" t="s">
        <v>599</v>
      </c>
      <c r="S952" t="s">
        <v>557</v>
      </c>
      <c r="T952" s="145">
        <v>852</v>
      </c>
      <c r="U952" t="s">
        <v>822</v>
      </c>
    </row>
    <row r="953" spans="1:23" x14ac:dyDescent="0.25">
      <c r="A953" t="s">
        <v>17</v>
      </c>
      <c r="B953" t="s">
        <v>820</v>
      </c>
      <c r="C953" t="s">
        <v>807</v>
      </c>
      <c r="D953" t="s">
        <v>808</v>
      </c>
      <c r="F953" t="s">
        <v>391</v>
      </c>
      <c r="G953" t="s">
        <v>799</v>
      </c>
      <c r="H953" t="s">
        <v>541</v>
      </c>
      <c r="I953" t="s">
        <v>800</v>
      </c>
      <c r="J953" t="s">
        <v>821</v>
      </c>
      <c r="K953" t="s">
        <v>805</v>
      </c>
      <c r="L953" t="s">
        <v>576</v>
      </c>
      <c r="M953" t="s">
        <v>806</v>
      </c>
      <c r="N953" t="s">
        <v>801</v>
      </c>
      <c r="O953" t="s">
        <v>802</v>
      </c>
      <c r="P953" t="s">
        <v>594</v>
      </c>
      <c r="Q953" t="s">
        <v>595</v>
      </c>
      <c r="R953" t="s">
        <v>600</v>
      </c>
      <c r="S953" t="s">
        <v>559</v>
      </c>
      <c r="T953" s="145">
        <v>11</v>
      </c>
      <c r="U953" t="s">
        <v>822</v>
      </c>
    </row>
    <row r="954" spans="1:23" x14ac:dyDescent="0.25">
      <c r="A954" t="s">
        <v>17</v>
      </c>
      <c r="B954" t="s">
        <v>820</v>
      </c>
      <c r="C954" t="s">
        <v>807</v>
      </c>
      <c r="D954" t="s">
        <v>808</v>
      </c>
      <c r="F954" t="s">
        <v>391</v>
      </c>
      <c r="G954" t="s">
        <v>799</v>
      </c>
      <c r="H954" t="s">
        <v>541</v>
      </c>
      <c r="I954" t="s">
        <v>800</v>
      </c>
      <c r="J954" t="s">
        <v>821</v>
      </c>
      <c r="K954" t="s">
        <v>805</v>
      </c>
      <c r="L954" t="s">
        <v>576</v>
      </c>
      <c r="M954" t="s">
        <v>806</v>
      </c>
      <c r="N954" t="s">
        <v>801</v>
      </c>
      <c r="O954" t="s">
        <v>802</v>
      </c>
      <c r="P954" t="s">
        <v>594</v>
      </c>
      <c r="Q954" t="s">
        <v>595</v>
      </c>
      <c r="R954" t="s">
        <v>601</v>
      </c>
      <c r="S954" t="s">
        <v>561</v>
      </c>
      <c r="T954" s="145">
        <v>151</v>
      </c>
      <c r="U954" t="s">
        <v>822</v>
      </c>
    </row>
    <row r="955" spans="1:23" x14ac:dyDescent="0.25">
      <c r="A955" t="s">
        <v>17</v>
      </c>
      <c r="B955" t="s">
        <v>820</v>
      </c>
      <c r="C955" t="s">
        <v>807</v>
      </c>
      <c r="D955" t="s">
        <v>808</v>
      </c>
      <c r="F955" t="s">
        <v>391</v>
      </c>
      <c r="G955" t="s">
        <v>799</v>
      </c>
      <c r="H955" t="s">
        <v>541</v>
      </c>
      <c r="I955" t="s">
        <v>800</v>
      </c>
      <c r="J955" t="s">
        <v>821</v>
      </c>
      <c r="K955" t="s">
        <v>805</v>
      </c>
      <c r="L955" t="s">
        <v>576</v>
      </c>
      <c r="M955" t="s">
        <v>806</v>
      </c>
      <c r="N955" t="s">
        <v>801</v>
      </c>
      <c r="O955" t="s">
        <v>802</v>
      </c>
      <c r="P955" t="s">
        <v>594</v>
      </c>
      <c r="Q955" t="s">
        <v>595</v>
      </c>
      <c r="R955" t="s">
        <v>602</v>
      </c>
      <c r="S955" t="s">
        <v>563</v>
      </c>
      <c r="T955" s="145">
        <v>31</v>
      </c>
      <c r="U955" t="s">
        <v>822</v>
      </c>
    </row>
    <row r="956" spans="1:23" x14ac:dyDescent="0.25">
      <c r="A956" t="s">
        <v>17</v>
      </c>
      <c r="B956" t="s">
        <v>820</v>
      </c>
      <c r="C956" t="s">
        <v>807</v>
      </c>
      <c r="D956" t="s">
        <v>808</v>
      </c>
      <c r="F956" t="s">
        <v>391</v>
      </c>
      <c r="G956" t="s">
        <v>799</v>
      </c>
      <c r="H956" t="s">
        <v>541</v>
      </c>
      <c r="I956" t="s">
        <v>800</v>
      </c>
      <c r="J956" t="s">
        <v>821</v>
      </c>
      <c r="K956" t="s">
        <v>805</v>
      </c>
      <c r="L956" t="s">
        <v>576</v>
      </c>
      <c r="M956" t="s">
        <v>806</v>
      </c>
      <c r="N956" t="s">
        <v>801</v>
      </c>
      <c r="O956" t="s">
        <v>802</v>
      </c>
      <c r="P956" t="s">
        <v>594</v>
      </c>
      <c r="Q956" t="s">
        <v>595</v>
      </c>
      <c r="R956" t="s">
        <v>603</v>
      </c>
      <c r="S956" t="s">
        <v>565</v>
      </c>
      <c r="T956" s="145">
        <v>720</v>
      </c>
      <c r="U956" t="s">
        <v>822</v>
      </c>
    </row>
    <row r="957" spans="1:23" x14ac:dyDescent="0.25">
      <c r="A957" t="s">
        <v>17</v>
      </c>
      <c r="B957" t="s">
        <v>820</v>
      </c>
      <c r="C957" t="s">
        <v>807</v>
      </c>
      <c r="D957" t="s">
        <v>808</v>
      </c>
      <c r="F957" t="s">
        <v>391</v>
      </c>
      <c r="G957" t="s">
        <v>799</v>
      </c>
      <c r="H957" t="s">
        <v>541</v>
      </c>
      <c r="I957" t="s">
        <v>800</v>
      </c>
      <c r="J957" t="s">
        <v>821</v>
      </c>
      <c r="K957" t="s">
        <v>805</v>
      </c>
      <c r="L957" t="s">
        <v>576</v>
      </c>
      <c r="M957" t="s">
        <v>806</v>
      </c>
      <c r="N957" t="s">
        <v>801</v>
      </c>
      <c r="O957" t="s">
        <v>802</v>
      </c>
      <c r="P957" t="s">
        <v>594</v>
      </c>
      <c r="Q957" t="s">
        <v>595</v>
      </c>
      <c r="R957" t="s">
        <v>572</v>
      </c>
      <c r="S957" t="s">
        <v>567</v>
      </c>
      <c r="T957" s="145">
        <v>9051</v>
      </c>
      <c r="U957" t="s">
        <v>823</v>
      </c>
    </row>
    <row r="958" spans="1:23" s="49" customFormat="1" x14ac:dyDescent="0.25">
      <c r="A958" s="49" t="s">
        <v>232</v>
      </c>
      <c r="B958" s="49" t="s">
        <v>669</v>
      </c>
      <c r="C958" s="49" t="s">
        <v>187</v>
      </c>
      <c r="D958" s="49" t="s">
        <v>538</v>
      </c>
      <c r="F958" s="49" t="s">
        <v>391</v>
      </c>
      <c r="G958" s="49" t="s">
        <v>799</v>
      </c>
      <c r="H958" s="49" t="s">
        <v>541</v>
      </c>
      <c r="I958" s="49" t="s">
        <v>800</v>
      </c>
      <c r="J958" s="49" t="s">
        <v>543</v>
      </c>
      <c r="K958" s="49">
        <v>31</v>
      </c>
      <c r="L958" s="49" t="s">
        <v>544</v>
      </c>
      <c r="M958" s="49" t="s">
        <v>799</v>
      </c>
      <c r="N958" s="49" t="s">
        <v>801</v>
      </c>
      <c r="O958" s="49" t="s">
        <v>802</v>
      </c>
      <c r="P958" s="49" t="s">
        <v>548</v>
      </c>
      <c r="Q958" s="49" t="s">
        <v>549</v>
      </c>
      <c r="R958" s="49" t="s">
        <v>131</v>
      </c>
      <c r="S958" s="49" t="s">
        <v>550</v>
      </c>
      <c r="T958" s="146">
        <v>2486</v>
      </c>
      <c r="U958" s="49" t="s">
        <v>643</v>
      </c>
      <c r="V958" s="49" t="s">
        <v>858</v>
      </c>
      <c r="W958" s="138">
        <f>('ILO unemployment 2007'!T959+'ILO unemployment 2007'!T960+'ILO unemployment 2007'!T961)*( 1 + ('ILO unemployment 2007'!T968+ 'ILO unemployment 2007'!T969)/('ILO unemployment 2007'!T958-'ILO unemployment 2007'!T968-'ILO unemployment 2007'!T969))</f>
        <v>311.80338983050848</v>
      </c>
    </row>
    <row r="959" spans="1:23" s="49" customFormat="1" x14ac:dyDescent="0.25">
      <c r="A959" s="49" t="s">
        <v>232</v>
      </c>
      <c r="B959" s="49" t="s">
        <v>669</v>
      </c>
      <c r="C959" s="49" t="s">
        <v>187</v>
      </c>
      <c r="D959" s="49" t="s">
        <v>538</v>
      </c>
      <c r="F959" s="49" t="s">
        <v>391</v>
      </c>
      <c r="G959" s="49" t="s">
        <v>799</v>
      </c>
      <c r="H959" s="49" t="s">
        <v>541</v>
      </c>
      <c r="I959" s="49" t="s">
        <v>800</v>
      </c>
      <c r="J959" s="49" t="s">
        <v>543</v>
      </c>
      <c r="K959" s="49">
        <v>31</v>
      </c>
      <c r="L959" s="49" t="s">
        <v>544</v>
      </c>
      <c r="M959" s="49" t="s">
        <v>799</v>
      </c>
      <c r="N959" s="49" t="s">
        <v>801</v>
      </c>
      <c r="O959" s="49" t="s">
        <v>802</v>
      </c>
      <c r="P959" s="49" t="s">
        <v>548</v>
      </c>
      <c r="Q959" s="49" t="s">
        <v>549</v>
      </c>
      <c r="R959" s="49" t="s">
        <v>552</v>
      </c>
      <c r="S959" s="49" t="s">
        <v>553</v>
      </c>
      <c r="T959" s="146">
        <v>19</v>
      </c>
      <c r="U959" s="49" t="s">
        <v>643</v>
      </c>
      <c r="V959" s="49" t="s">
        <v>859</v>
      </c>
      <c r="W959" s="138">
        <f>('ILO unemployment 2007'!T962+'ILO unemployment 2007'!T963+'ILO unemployment 2007'!T964+'ILO unemployment 2007'!T965+'ILO unemployment 2007'!T966+'ILO unemployment 2007'!T967)*( 1 + ('ILO unemployment 2007'!T968+ 'ILO unemployment 2007'!T969)/('ILO unemployment 2007'!T958-'ILO unemployment 2007'!T968-'ILO unemployment 2007'!T969))</f>
        <v>2174.1966101694916</v>
      </c>
    </row>
    <row r="960" spans="1:23" s="49" customFormat="1" x14ac:dyDescent="0.25">
      <c r="A960" s="49" t="s">
        <v>232</v>
      </c>
      <c r="B960" s="49" t="s">
        <v>669</v>
      </c>
      <c r="C960" s="49" t="s">
        <v>187</v>
      </c>
      <c r="D960" s="49" t="s">
        <v>538</v>
      </c>
      <c r="F960" s="49" t="s">
        <v>391</v>
      </c>
      <c r="G960" s="49" t="s">
        <v>799</v>
      </c>
      <c r="H960" s="49" t="s">
        <v>541</v>
      </c>
      <c r="I960" s="49" t="s">
        <v>800</v>
      </c>
      <c r="J960" s="49" t="s">
        <v>543</v>
      </c>
      <c r="K960" s="49">
        <v>31</v>
      </c>
      <c r="L960" s="49" t="s">
        <v>544</v>
      </c>
      <c r="M960" s="49" t="s">
        <v>799</v>
      </c>
      <c r="N960" s="49" t="s">
        <v>801</v>
      </c>
      <c r="O960" s="49" t="s">
        <v>802</v>
      </c>
      <c r="P960" s="49" t="s">
        <v>548</v>
      </c>
      <c r="Q960" s="49" t="s">
        <v>549</v>
      </c>
      <c r="R960" s="49" t="s">
        <v>554</v>
      </c>
      <c r="S960" s="49" t="s">
        <v>555</v>
      </c>
      <c r="T960" s="146">
        <v>63</v>
      </c>
      <c r="U960" s="49" t="s">
        <v>643</v>
      </c>
      <c r="V960" s="49" t="s">
        <v>862</v>
      </c>
      <c r="W960" s="138">
        <f>'ILO unemployment 2007'!T959+'ILO unemployment 2007'!T960+'ILO unemployment 2007'!T961+ 'ILO unemployment 2007'!T962+'ILO unemployment 2007'!T963+'ILO unemployment 2007'!T964+'ILO unemployment 2007'!T965+'ILO unemployment 2007'!T966+'ILO unemployment 2007'!T967+'ILO unemployment 2007'!T968+'ILO unemployment 2007'!T969</f>
        <v>2486</v>
      </c>
    </row>
    <row r="961" spans="1:23" s="49" customFormat="1" x14ac:dyDescent="0.25">
      <c r="A961" s="49" t="s">
        <v>232</v>
      </c>
      <c r="B961" s="49" t="s">
        <v>669</v>
      </c>
      <c r="C961" s="49" t="s">
        <v>187</v>
      </c>
      <c r="D961" s="49" t="s">
        <v>538</v>
      </c>
      <c r="F961" s="49" t="s">
        <v>391</v>
      </c>
      <c r="G961" s="49" t="s">
        <v>799</v>
      </c>
      <c r="H961" s="49" t="s">
        <v>541</v>
      </c>
      <c r="I961" s="49" t="s">
        <v>800</v>
      </c>
      <c r="J961" s="49" t="s">
        <v>543</v>
      </c>
      <c r="K961" s="49">
        <v>31</v>
      </c>
      <c r="L961" s="49" t="s">
        <v>544</v>
      </c>
      <c r="M961" s="49" t="s">
        <v>799</v>
      </c>
      <c r="N961" s="49" t="s">
        <v>801</v>
      </c>
      <c r="O961" s="49" t="s">
        <v>802</v>
      </c>
      <c r="P961" s="49" t="s">
        <v>548</v>
      </c>
      <c r="Q961" s="49" t="s">
        <v>549</v>
      </c>
      <c r="R961" s="49" t="s">
        <v>556</v>
      </c>
      <c r="S961" s="49" t="s">
        <v>557</v>
      </c>
      <c r="T961" s="146">
        <v>66</v>
      </c>
      <c r="U961" s="49" t="s">
        <v>643</v>
      </c>
      <c r="W961" s="138"/>
    </row>
    <row r="962" spans="1:23" s="49" customFormat="1" x14ac:dyDescent="0.25">
      <c r="A962" s="49" t="s">
        <v>232</v>
      </c>
      <c r="B962" s="49" t="s">
        <v>669</v>
      </c>
      <c r="C962" s="49" t="s">
        <v>187</v>
      </c>
      <c r="D962" s="49" t="s">
        <v>538</v>
      </c>
      <c r="F962" s="49" t="s">
        <v>391</v>
      </c>
      <c r="G962" s="49" t="s">
        <v>799</v>
      </c>
      <c r="H962" s="49" t="s">
        <v>541</v>
      </c>
      <c r="I962" s="49" t="s">
        <v>800</v>
      </c>
      <c r="J962" s="49" t="s">
        <v>543</v>
      </c>
      <c r="K962" s="49">
        <v>31</v>
      </c>
      <c r="L962" s="49" t="s">
        <v>544</v>
      </c>
      <c r="M962" s="49" t="s">
        <v>799</v>
      </c>
      <c r="N962" s="49" t="s">
        <v>801</v>
      </c>
      <c r="O962" s="49" t="s">
        <v>802</v>
      </c>
      <c r="P962" s="49" t="s">
        <v>548</v>
      </c>
      <c r="Q962" s="49" t="s">
        <v>549</v>
      </c>
      <c r="R962" s="49" t="s">
        <v>558</v>
      </c>
      <c r="S962" s="49" t="s">
        <v>559</v>
      </c>
      <c r="T962" s="146">
        <v>70</v>
      </c>
      <c r="U962" s="49" t="s">
        <v>643</v>
      </c>
      <c r="W962" s="138"/>
    </row>
    <row r="963" spans="1:23" s="49" customFormat="1" x14ac:dyDescent="0.25">
      <c r="A963" s="49" t="s">
        <v>232</v>
      </c>
      <c r="B963" s="49" t="s">
        <v>669</v>
      </c>
      <c r="C963" s="49" t="s">
        <v>187</v>
      </c>
      <c r="D963" s="49" t="s">
        <v>538</v>
      </c>
      <c r="F963" s="49" t="s">
        <v>391</v>
      </c>
      <c r="G963" s="49" t="s">
        <v>799</v>
      </c>
      <c r="H963" s="49" t="s">
        <v>541</v>
      </c>
      <c r="I963" s="49" t="s">
        <v>800</v>
      </c>
      <c r="J963" s="49" t="s">
        <v>543</v>
      </c>
      <c r="K963" s="49">
        <v>31</v>
      </c>
      <c r="L963" s="49" t="s">
        <v>544</v>
      </c>
      <c r="M963" s="49" t="s">
        <v>799</v>
      </c>
      <c r="N963" s="49" t="s">
        <v>801</v>
      </c>
      <c r="O963" s="49" t="s">
        <v>802</v>
      </c>
      <c r="P963" s="49" t="s">
        <v>548</v>
      </c>
      <c r="Q963" s="49" t="s">
        <v>549</v>
      </c>
      <c r="R963" s="49" t="s">
        <v>560</v>
      </c>
      <c r="S963" s="49" t="s">
        <v>561</v>
      </c>
      <c r="T963" s="146">
        <v>141</v>
      </c>
      <c r="U963" s="49" t="s">
        <v>643</v>
      </c>
      <c r="W963" s="138"/>
    </row>
    <row r="964" spans="1:23" s="49" customFormat="1" x14ac:dyDescent="0.25">
      <c r="A964" s="49" t="s">
        <v>232</v>
      </c>
      <c r="B964" s="49" t="s">
        <v>669</v>
      </c>
      <c r="C964" s="49" t="s">
        <v>187</v>
      </c>
      <c r="D964" s="49" t="s">
        <v>538</v>
      </c>
      <c r="F964" s="49" t="s">
        <v>391</v>
      </c>
      <c r="G964" s="49" t="s">
        <v>799</v>
      </c>
      <c r="H964" s="49" t="s">
        <v>541</v>
      </c>
      <c r="I964" s="49" t="s">
        <v>800</v>
      </c>
      <c r="J964" s="49" t="s">
        <v>543</v>
      </c>
      <c r="K964" s="49">
        <v>31</v>
      </c>
      <c r="L964" s="49" t="s">
        <v>544</v>
      </c>
      <c r="M964" s="49" t="s">
        <v>799</v>
      </c>
      <c r="N964" s="49" t="s">
        <v>801</v>
      </c>
      <c r="O964" s="49" t="s">
        <v>802</v>
      </c>
      <c r="P964" s="49" t="s">
        <v>548</v>
      </c>
      <c r="Q964" s="49" t="s">
        <v>549</v>
      </c>
      <c r="R964" s="49" t="s">
        <v>562</v>
      </c>
      <c r="S964" s="49" t="s">
        <v>563</v>
      </c>
      <c r="T964" s="146">
        <v>57</v>
      </c>
      <c r="U964" s="49" t="s">
        <v>643</v>
      </c>
      <c r="W964" s="138"/>
    </row>
    <row r="965" spans="1:23" s="49" customFormat="1" x14ac:dyDescent="0.25">
      <c r="A965" s="49" t="s">
        <v>232</v>
      </c>
      <c r="B965" s="49" t="s">
        <v>669</v>
      </c>
      <c r="C965" s="49" t="s">
        <v>187</v>
      </c>
      <c r="D965" s="49" t="s">
        <v>538</v>
      </c>
      <c r="F965" s="49" t="s">
        <v>391</v>
      </c>
      <c r="G965" s="49" t="s">
        <v>799</v>
      </c>
      <c r="H965" s="49" t="s">
        <v>541</v>
      </c>
      <c r="I965" s="49" t="s">
        <v>800</v>
      </c>
      <c r="J965" s="49" t="s">
        <v>543</v>
      </c>
      <c r="K965" s="49">
        <v>31</v>
      </c>
      <c r="L965" s="49" t="s">
        <v>544</v>
      </c>
      <c r="M965" s="49" t="s">
        <v>799</v>
      </c>
      <c r="N965" s="49" t="s">
        <v>801</v>
      </c>
      <c r="O965" s="49" t="s">
        <v>802</v>
      </c>
      <c r="P965" s="49" t="s">
        <v>548</v>
      </c>
      <c r="Q965" s="49" t="s">
        <v>549</v>
      </c>
      <c r="R965" s="49" t="s">
        <v>564</v>
      </c>
      <c r="S965" s="49" t="s">
        <v>565</v>
      </c>
      <c r="T965" s="146">
        <v>292</v>
      </c>
      <c r="U965" s="49" t="s">
        <v>643</v>
      </c>
      <c r="W965" s="138"/>
    </row>
    <row r="966" spans="1:23" s="49" customFormat="1" x14ac:dyDescent="0.25">
      <c r="A966" s="49" t="s">
        <v>232</v>
      </c>
      <c r="B966" s="49" t="s">
        <v>669</v>
      </c>
      <c r="C966" s="49" t="s">
        <v>187</v>
      </c>
      <c r="D966" s="49" t="s">
        <v>538</v>
      </c>
      <c r="F966" s="49" t="s">
        <v>391</v>
      </c>
      <c r="G966" s="49" t="s">
        <v>799</v>
      </c>
      <c r="H966" s="49" t="s">
        <v>541</v>
      </c>
      <c r="I966" s="49" t="s">
        <v>800</v>
      </c>
      <c r="J966" s="49" t="s">
        <v>543</v>
      </c>
      <c r="K966" s="49">
        <v>31</v>
      </c>
      <c r="L966" s="49" t="s">
        <v>544</v>
      </c>
      <c r="M966" s="49" t="s">
        <v>799</v>
      </c>
      <c r="N966" s="49" t="s">
        <v>801</v>
      </c>
      <c r="O966" s="49" t="s">
        <v>802</v>
      </c>
      <c r="P966" s="49" t="s">
        <v>548</v>
      </c>
      <c r="Q966" s="49" t="s">
        <v>549</v>
      </c>
      <c r="R966" s="49" t="s">
        <v>566</v>
      </c>
      <c r="S966" s="49" t="s">
        <v>567</v>
      </c>
      <c r="T966" s="146">
        <v>157</v>
      </c>
      <c r="U966" s="49" t="s">
        <v>643</v>
      </c>
      <c r="W966" s="138"/>
    </row>
    <row r="967" spans="1:23" s="49" customFormat="1" x14ac:dyDescent="0.25">
      <c r="A967" s="49" t="s">
        <v>232</v>
      </c>
      <c r="B967" s="49" t="s">
        <v>669</v>
      </c>
      <c r="C967" s="49" t="s">
        <v>187</v>
      </c>
      <c r="D967" s="49" t="s">
        <v>538</v>
      </c>
      <c r="F967" s="49" t="s">
        <v>391</v>
      </c>
      <c r="G967" s="49" t="s">
        <v>799</v>
      </c>
      <c r="H967" s="49" t="s">
        <v>541</v>
      </c>
      <c r="I967" s="49" t="s">
        <v>800</v>
      </c>
      <c r="J967" s="49" t="s">
        <v>543</v>
      </c>
      <c r="K967" s="49">
        <v>31</v>
      </c>
      <c r="L967" s="49" t="s">
        <v>544</v>
      </c>
      <c r="M967" s="49" t="s">
        <v>799</v>
      </c>
      <c r="N967" s="49" t="s">
        <v>801</v>
      </c>
      <c r="O967" s="49" t="s">
        <v>802</v>
      </c>
      <c r="P967" s="49" t="s">
        <v>548</v>
      </c>
      <c r="Q967" s="49" t="s">
        <v>549</v>
      </c>
      <c r="R967" s="49" t="s">
        <v>568</v>
      </c>
      <c r="S967" s="49" t="s">
        <v>569</v>
      </c>
      <c r="T967" s="146">
        <v>315</v>
      </c>
      <c r="U967" s="49" t="s">
        <v>643</v>
      </c>
      <c r="W967" s="138"/>
    </row>
    <row r="968" spans="1:23" s="49" customFormat="1" x14ac:dyDescent="0.25">
      <c r="A968" s="49" t="s">
        <v>232</v>
      </c>
      <c r="B968" s="49" t="s">
        <v>669</v>
      </c>
      <c r="C968" s="49" t="s">
        <v>187</v>
      </c>
      <c r="D968" s="49" t="s">
        <v>538</v>
      </c>
      <c r="F968" s="49" t="s">
        <v>391</v>
      </c>
      <c r="G968" s="49" t="s">
        <v>799</v>
      </c>
      <c r="H968" s="49" t="s">
        <v>541</v>
      </c>
      <c r="I968" s="49" t="s">
        <v>800</v>
      </c>
      <c r="J968" s="49" t="s">
        <v>543</v>
      </c>
      <c r="K968" s="49">
        <v>31</v>
      </c>
      <c r="L968" s="49" t="s">
        <v>544</v>
      </c>
      <c r="M968" s="49" t="s">
        <v>799</v>
      </c>
      <c r="N968" s="49" t="s">
        <v>801</v>
      </c>
      <c r="O968" s="49" t="s">
        <v>802</v>
      </c>
      <c r="P968" s="49" t="s">
        <v>548</v>
      </c>
      <c r="Q968" s="49" t="s">
        <v>549</v>
      </c>
      <c r="R968" s="49" t="s">
        <v>572</v>
      </c>
      <c r="S968" s="49" t="s">
        <v>573</v>
      </c>
      <c r="T968" s="146">
        <v>307</v>
      </c>
      <c r="U968" s="49" t="s">
        <v>643</v>
      </c>
      <c r="W968" s="138"/>
    </row>
    <row r="969" spans="1:23" s="49" customFormat="1" x14ac:dyDescent="0.25">
      <c r="A969" s="49" t="s">
        <v>232</v>
      </c>
      <c r="B969" s="49" t="s">
        <v>669</v>
      </c>
      <c r="C969" s="49" t="s">
        <v>187</v>
      </c>
      <c r="D969" s="49" t="s">
        <v>538</v>
      </c>
      <c r="F969" s="49" t="s">
        <v>391</v>
      </c>
      <c r="G969" s="49" t="s">
        <v>799</v>
      </c>
      <c r="H969" s="49" t="s">
        <v>541</v>
      </c>
      <c r="I969" s="49" t="s">
        <v>800</v>
      </c>
      <c r="J969" s="49" t="s">
        <v>543</v>
      </c>
      <c r="K969" s="49">
        <v>31</v>
      </c>
      <c r="L969" s="49" t="s">
        <v>544</v>
      </c>
      <c r="M969" s="49" t="s">
        <v>799</v>
      </c>
      <c r="N969" s="49" t="s">
        <v>801</v>
      </c>
      <c r="O969" s="49" t="s">
        <v>802</v>
      </c>
      <c r="P969" s="49" t="s">
        <v>548</v>
      </c>
      <c r="Q969" s="49" t="s">
        <v>549</v>
      </c>
      <c r="R969" s="49" t="s">
        <v>803</v>
      </c>
      <c r="S969" s="49" t="s">
        <v>804</v>
      </c>
      <c r="T969" s="146">
        <v>999</v>
      </c>
      <c r="U969" s="49" t="s">
        <v>643</v>
      </c>
      <c r="W969" s="138"/>
    </row>
    <row r="970" spans="1:23" x14ac:dyDescent="0.25">
      <c r="A970" t="s">
        <v>232</v>
      </c>
      <c r="B970" t="s">
        <v>669</v>
      </c>
      <c r="C970" t="s">
        <v>187</v>
      </c>
      <c r="D970" t="s">
        <v>538</v>
      </c>
      <c r="F970" t="s">
        <v>391</v>
      </c>
      <c r="G970" t="s">
        <v>799</v>
      </c>
      <c r="H970" t="s">
        <v>541</v>
      </c>
      <c r="I970" t="s">
        <v>800</v>
      </c>
      <c r="J970" t="s">
        <v>543</v>
      </c>
      <c r="K970">
        <v>31</v>
      </c>
      <c r="L970" t="s">
        <v>574</v>
      </c>
      <c r="M970" t="s">
        <v>805</v>
      </c>
      <c r="N970" t="s">
        <v>801</v>
      </c>
      <c r="O970" t="s">
        <v>802</v>
      </c>
      <c r="P970" t="s">
        <v>548</v>
      </c>
      <c r="Q970" t="s">
        <v>549</v>
      </c>
      <c r="R970" t="s">
        <v>131</v>
      </c>
      <c r="S970" t="s">
        <v>550</v>
      </c>
      <c r="T970" s="145">
        <v>1764</v>
      </c>
      <c r="U970" t="s">
        <v>643</v>
      </c>
    </row>
    <row r="971" spans="1:23" x14ac:dyDescent="0.25">
      <c r="A971" t="s">
        <v>232</v>
      </c>
      <c r="B971" t="s">
        <v>669</v>
      </c>
      <c r="C971" t="s">
        <v>187</v>
      </c>
      <c r="D971" t="s">
        <v>538</v>
      </c>
      <c r="F971" t="s">
        <v>391</v>
      </c>
      <c r="G971" t="s">
        <v>799</v>
      </c>
      <c r="H971" t="s">
        <v>541</v>
      </c>
      <c r="I971" t="s">
        <v>800</v>
      </c>
      <c r="J971" t="s">
        <v>543</v>
      </c>
      <c r="K971">
        <v>31</v>
      </c>
      <c r="L971" t="s">
        <v>574</v>
      </c>
      <c r="M971" t="s">
        <v>805</v>
      </c>
      <c r="N971" t="s">
        <v>801</v>
      </c>
      <c r="O971" t="s">
        <v>802</v>
      </c>
      <c r="P971" t="s">
        <v>548</v>
      </c>
      <c r="Q971" t="s">
        <v>549</v>
      </c>
      <c r="R971" t="s">
        <v>552</v>
      </c>
      <c r="S971" t="s">
        <v>553</v>
      </c>
      <c r="T971" s="145">
        <v>16</v>
      </c>
      <c r="U971" t="s">
        <v>643</v>
      </c>
    </row>
    <row r="972" spans="1:23" x14ac:dyDescent="0.25">
      <c r="A972" t="s">
        <v>232</v>
      </c>
      <c r="B972" t="s">
        <v>669</v>
      </c>
      <c r="C972" t="s">
        <v>187</v>
      </c>
      <c r="D972" t="s">
        <v>538</v>
      </c>
      <c r="F972" t="s">
        <v>391</v>
      </c>
      <c r="G972" t="s">
        <v>799</v>
      </c>
      <c r="H972" t="s">
        <v>541</v>
      </c>
      <c r="I972" t="s">
        <v>800</v>
      </c>
      <c r="J972" t="s">
        <v>543</v>
      </c>
      <c r="K972">
        <v>31</v>
      </c>
      <c r="L972" t="s">
        <v>574</v>
      </c>
      <c r="M972" t="s">
        <v>805</v>
      </c>
      <c r="N972" t="s">
        <v>801</v>
      </c>
      <c r="O972" t="s">
        <v>802</v>
      </c>
      <c r="P972" t="s">
        <v>548</v>
      </c>
      <c r="Q972" t="s">
        <v>549</v>
      </c>
      <c r="R972" t="s">
        <v>554</v>
      </c>
      <c r="S972" t="s">
        <v>555</v>
      </c>
      <c r="T972" s="145">
        <v>28</v>
      </c>
      <c r="U972" t="s">
        <v>643</v>
      </c>
    </row>
    <row r="973" spans="1:23" x14ac:dyDescent="0.25">
      <c r="A973" t="s">
        <v>232</v>
      </c>
      <c r="B973" t="s">
        <v>669</v>
      </c>
      <c r="C973" t="s">
        <v>187</v>
      </c>
      <c r="D973" t="s">
        <v>538</v>
      </c>
      <c r="F973" t="s">
        <v>391</v>
      </c>
      <c r="G973" t="s">
        <v>799</v>
      </c>
      <c r="H973" t="s">
        <v>541</v>
      </c>
      <c r="I973" t="s">
        <v>800</v>
      </c>
      <c r="J973" t="s">
        <v>543</v>
      </c>
      <c r="K973">
        <v>31</v>
      </c>
      <c r="L973" t="s">
        <v>574</v>
      </c>
      <c r="M973" t="s">
        <v>805</v>
      </c>
      <c r="N973" t="s">
        <v>801</v>
      </c>
      <c r="O973" t="s">
        <v>802</v>
      </c>
      <c r="P973" t="s">
        <v>548</v>
      </c>
      <c r="Q973" t="s">
        <v>549</v>
      </c>
      <c r="R973" t="s">
        <v>556</v>
      </c>
      <c r="S973" t="s">
        <v>557</v>
      </c>
      <c r="T973" s="145">
        <v>50</v>
      </c>
      <c r="U973" t="s">
        <v>643</v>
      </c>
    </row>
    <row r="974" spans="1:23" x14ac:dyDescent="0.25">
      <c r="A974" t="s">
        <v>232</v>
      </c>
      <c r="B974" t="s">
        <v>669</v>
      </c>
      <c r="C974" t="s">
        <v>187</v>
      </c>
      <c r="D974" t="s">
        <v>538</v>
      </c>
      <c r="F974" t="s">
        <v>391</v>
      </c>
      <c r="G974" t="s">
        <v>799</v>
      </c>
      <c r="H974" t="s">
        <v>541</v>
      </c>
      <c r="I974" t="s">
        <v>800</v>
      </c>
      <c r="J974" t="s">
        <v>543</v>
      </c>
      <c r="K974">
        <v>31</v>
      </c>
      <c r="L974" t="s">
        <v>574</v>
      </c>
      <c r="M974" t="s">
        <v>805</v>
      </c>
      <c r="N974" t="s">
        <v>801</v>
      </c>
      <c r="O974" t="s">
        <v>802</v>
      </c>
      <c r="P974" t="s">
        <v>548</v>
      </c>
      <c r="Q974" t="s">
        <v>549</v>
      </c>
      <c r="R974" t="s">
        <v>558</v>
      </c>
      <c r="S974" t="s">
        <v>559</v>
      </c>
      <c r="T974" s="145">
        <v>37</v>
      </c>
      <c r="U974" t="s">
        <v>643</v>
      </c>
    </row>
    <row r="975" spans="1:23" x14ac:dyDescent="0.25">
      <c r="A975" t="s">
        <v>232</v>
      </c>
      <c r="B975" t="s">
        <v>669</v>
      </c>
      <c r="C975" t="s">
        <v>187</v>
      </c>
      <c r="D975" t="s">
        <v>538</v>
      </c>
      <c r="F975" t="s">
        <v>391</v>
      </c>
      <c r="G975" t="s">
        <v>799</v>
      </c>
      <c r="H975" t="s">
        <v>541</v>
      </c>
      <c r="I975" t="s">
        <v>800</v>
      </c>
      <c r="J975" t="s">
        <v>543</v>
      </c>
      <c r="K975">
        <v>31</v>
      </c>
      <c r="L975" t="s">
        <v>574</v>
      </c>
      <c r="M975" t="s">
        <v>805</v>
      </c>
      <c r="N975" t="s">
        <v>801</v>
      </c>
      <c r="O975" t="s">
        <v>802</v>
      </c>
      <c r="P975" t="s">
        <v>548</v>
      </c>
      <c r="Q975" t="s">
        <v>549</v>
      </c>
      <c r="R975" t="s">
        <v>560</v>
      </c>
      <c r="S975" t="s">
        <v>561</v>
      </c>
      <c r="T975" s="145">
        <v>120</v>
      </c>
      <c r="U975" t="s">
        <v>643</v>
      </c>
    </row>
    <row r="976" spans="1:23" x14ac:dyDescent="0.25">
      <c r="A976" t="s">
        <v>232</v>
      </c>
      <c r="B976" t="s">
        <v>669</v>
      </c>
      <c r="C976" t="s">
        <v>187</v>
      </c>
      <c r="D976" t="s">
        <v>538</v>
      </c>
      <c r="F976" t="s">
        <v>391</v>
      </c>
      <c r="G976" t="s">
        <v>799</v>
      </c>
      <c r="H976" t="s">
        <v>541</v>
      </c>
      <c r="I976" t="s">
        <v>800</v>
      </c>
      <c r="J976" t="s">
        <v>543</v>
      </c>
      <c r="K976">
        <v>31</v>
      </c>
      <c r="L976" t="s">
        <v>574</v>
      </c>
      <c r="M976" t="s">
        <v>805</v>
      </c>
      <c r="N976" t="s">
        <v>801</v>
      </c>
      <c r="O976" t="s">
        <v>802</v>
      </c>
      <c r="P976" t="s">
        <v>548</v>
      </c>
      <c r="Q976" t="s">
        <v>549</v>
      </c>
      <c r="R976" t="s">
        <v>562</v>
      </c>
      <c r="S976" t="s">
        <v>563</v>
      </c>
      <c r="T976" s="145">
        <v>52</v>
      </c>
      <c r="U976" t="s">
        <v>643</v>
      </c>
    </row>
    <row r="977" spans="1:21" x14ac:dyDescent="0.25">
      <c r="A977" t="s">
        <v>232</v>
      </c>
      <c r="B977" t="s">
        <v>669</v>
      </c>
      <c r="C977" t="s">
        <v>187</v>
      </c>
      <c r="D977" t="s">
        <v>538</v>
      </c>
      <c r="F977" t="s">
        <v>391</v>
      </c>
      <c r="G977" t="s">
        <v>799</v>
      </c>
      <c r="H977" t="s">
        <v>541</v>
      </c>
      <c r="I977" t="s">
        <v>800</v>
      </c>
      <c r="J977" t="s">
        <v>543</v>
      </c>
      <c r="K977">
        <v>31</v>
      </c>
      <c r="L977" t="s">
        <v>574</v>
      </c>
      <c r="M977" t="s">
        <v>805</v>
      </c>
      <c r="N977" t="s">
        <v>801</v>
      </c>
      <c r="O977" t="s">
        <v>802</v>
      </c>
      <c r="P977" t="s">
        <v>548</v>
      </c>
      <c r="Q977" t="s">
        <v>549</v>
      </c>
      <c r="R977" t="s">
        <v>564</v>
      </c>
      <c r="S977" t="s">
        <v>565</v>
      </c>
      <c r="T977" s="145">
        <v>265</v>
      </c>
      <c r="U977" t="s">
        <v>643</v>
      </c>
    </row>
    <row r="978" spans="1:21" x14ac:dyDescent="0.25">
      <c r="A978" t="s">
        <v>232</v>
      </c>
      <c r="B978" t="s">
        <v>669</v>
      </c>
      <c r="C978" t="s">
        <v>187</v>
      </c>
      <c r="D978" t="s">
        <v>538</v>
      </c>
      <c r="F978" t="s">
        <v>391</v>
      </c>
      <c r="G978" t="s">
        <v>799</v>
      </c>
      <c r="H978" t="s">
        <v>541</v>
      </c>
      <c r="I978" t="s">
        <v>800</v>
      </c>
      <c r="J978" t="s">
        <v>543</v>
      </c>
      <c r="K978">
        <v>31</v>
      </c>
      <c r="L978" t="s">
        <v>574</v>
      </c>
      <c r="M978" t="s">
        <v>805</v>
      </c>
      <c r="N978" t="s">
        <v>801</v>
      </c>
      <c r="O978" t="s">
        <v>802</v>
      </c>
      <c r="P978" t="s">
        <v>548</v>
      </c>
      <c r="Q978" t="s">
        <v>549</v>
      </c>
      <c r="R978" t="s">
        <v>566</v>
      </c>
      <c r="S978" t="s">
        <v>567</v>
      </c>
      <c r="T978" s="145">
        <v>154</v>
      </c>
      <c r="U978" t="s">
        <v>643</v>
      </c>
    </row>
    <row r="979" spans="1:21" x14ac:dyDescent="0.25">
      <c r="A979" t="s">
        <v>232</v>
      </c>
      <c r="B979" t="s">
        <v>669</v>
      </c>
      <c r="C979" t="s">
        <v>187</v>
      </c>
      <c r="D979" t="s">
        <v>538</v>
      </c>
      <c r="F979" t="s">
        <v>391</v>
      </c>
      <c r="G979" t="s">
        <v>799</v>
      </c>
      <c r="H979" t="s">
        <v>541</v>
      </c>
      <c r="I979" t="s">
        <v>800</v>
      </c>
      <c r="J979" t="s">
        <v>543</v>
      </c>
      <c r="K979">
        <v>31</v>
      </c>
      <c r="L979" t="s">
        <v>574</v>
      </c>
      <c r="M979" t="s">
        <v>805</v>
      </c>
      <c r="N979" t="s">
        <v>801</v>
      </c>
      <c r="O979" t="s">
        <v>802</v>
      </c>
      <c r="P979" t="s">
        <v>548</v>
      </c>
      <c r="Q979" t="s">
        <v>549</v>
      </c>
      <c r="R979" t="s">
        <v>568</v>
      </c>
      <c r="S979" t="s">
        <v>569</v>
      </c>
      <c r="T979" s="145">
        <v>305</v>
      </c>
      <c r="U979" t="s">
        <v>643</v>
      </c>
    </row>
    <row r="980" spans="1:21" x14ac:dyDescent="0.25">
      <c r="A980" t="s">
        <v>232</v>
      </c>
      <c r="B980" t="s">
        <v>669</v>
      </c>
      <c r="C980" t="s">
        <v>187</v>
      </c>
      <c r="D980" t="s">
        <v>538</v>
      </c>
      <c r="F980" t="s">
        <v>391</v>
      </c>
      <c r="G980" t="s">
        <v>799</v>
      </c>
      <c r="H980" t="s">
        <v>541</v>
      </c>
      <c r="I980" t="s">
        <v>800</v>
      </c>
      <c r="J980" t="s">
        <v>543</v>
      </c>
      <c r="K980">
        <v>31</v>
      </c>
      <c r="L980" t="s">
        <v>574</v>
      </c>
      <c r="M980" t="s">
        <v>805</v>
      </c>
      <c r="N980" t="s">
        <v>801</v>
      </c>
      <c r="O980" t="s">
        <v>802</v>
      </c>
      <c r="P980" t="s">
        <v>548</v>
      </c>
      <c r="Q980" t="s">
        <v>549</v>
      </c>
      <c r="R980" t="s">
        <v>572</v>
      </c>
      <c r="S980" t="s">
        <v>573</v>
      </c>
      <c r="T980" s="145">
        <v>306</v>
      </c>
      <c r="U980" t="s">
        <v>643</v>
      </c>
    </row>
    <row r="981" spans="1:21" x14ac:dyDescent="0.25">
      <c r="A981" t="s">
        <v>232</v>
      </c>
      <c r="B981" t="s">
        <v>669</v>
      </c>
      <c r="C981" t="s">
        <v>187</v>
      </c>
      <c r="D981" t="s">
        <v>538</v>
      </c>
      <c r="F981" t="s">
        <v>391</v>
      </c>
      <c r="G981" t="s">
        <v>799</v>
      </c>
      <c r="H981" t="s">
        <v>541</v>
      </c>
      <c r="I981" t="s">
        <v>800</v>
      </c>
      <c r="J981" t="s">
        <v>543</v>
      </c>
      <c r="K981">
        <v>31</v>
      </c>
      <c r="L981" t="s">
        <v>574</v>
      </c>
      <c r="M981" t="s">
        <v>805</v>
      </c>
      <c r="N981" t="s">
        <v>801</v>
      </c>
      <c r="O981" t="s">
        <v>802</v>
      </c>
      <c r="P981" t="s">
        <v>548</v>
      </c>
      <c r="Q981" t="s">
        <v>549</v>
      </c>
      <c r="R981" t="s">
        <v>803</v>
      </c>
      <c r="S981" t="s">
        <v>804</v>
      </c>
      <c r="T981" s="145">
        <v>431</v>
      </c>
      <c r="U981" t="s">
        <v>643</v>
      </c>
    </row>
    <row r="982" spans="1:21" x14ac:dyDescent="0.25">
      <c r="A982" t="s">
        <v>232</v>
      </c>
      <c r="B982" t="s">
        <v>669</v>
      </c>
      <c r="C982" t="s">
        <v>187</v>
      </c>
      <c r="D982" t="s">
        <v>538</v>
      </c>
      <c r="F982" t="s">
        <v>391</v>
      </c>
      <c r="G982" t="s">
        <v>799</v>
      </c>
      <c r="H982" t="s">
        <v>541</v>
      </c>
      <c r="I982" t="s">
        <v>800</v>
      </c>
      <c r="J982" t="s">
        <v>543</v>
      </c>
      <c r="K982">
        <v>31</v>
      </c>
      <c r="L982" t="s">
        <v>576</v>
      </c>
      <c r="M982" t="s">
        <v>806</v>
      </c>
      <c r="N982" t="s">
        <v>801</v>
      </c>
      <c r="O982" t="s">
        <v>802</v>
      </c>
      <c r="P982" t="s">
        <v>548</v>
      </c>
      <c r="Q982" t="s">
        <v>549</v>
      </c>
      <c r="R982" t="s">
        <v>131</v>
      </c>
      <c r="S982" t="s">
        <v>550</v>
      </c>
      <c r="T982" s="145">
        <v>722</v>
      </c>
      <c r="U982" t="s">
        <v>643</v>
      </c>
    </row>
    <row r="983" spans="1:21" x14ac:dyDescent="0.25">
      <c r="A983" t="s">
        <v>232</v>
      </c>
      <c r="B983" t="s">
        <v>669</v>
      </c>
      <c r="C983" t="s">
        <v>187</v>
      </c>
      <c r="D983" t="s">
        <v>538</v>
      </c>
      <c r="F983" t="s">
        <v>391</v>
      </c>
      <c r="G983" t="s">
        <v>799</v>
      </c>
      <c r="H983" t="s">
        <v>541</v>
      </c>
      <c r="I983" t="s">
        <v>800</v>
      </c>
      <c r="J983" t="s">
        <v>543</v>
      </c>
      <c r="K983">
        <v>31</v>
      </c>
      <c r="L983" t="s">
        <v>576</v>
      </c>
      <c r="M983" t="s">
        <v>806</v>
      </c>
      <c r="N983" t="s">
        <v>801</v>
      </c>
      <c r="O983" t="s">
        <v>802</v>
      </c>
      <c r="P983" t="s">
        <v>548</v>
      </c>
      <c r="Q983" t="s">
        <v>549</v>
      </c>
      <c r="R983" t="s">
        <v>552</v>
      </c>
      <c r="S983" t="s">
        <v>553</v>
      </c>
      <c r="T983" s="145">
        <v>3</v>
      </c>
      <c r="U983" t="s">
        <v>643</v>
      </c>
    </row>
    <row r="984" spans="1:21" x14ac:dyDescent="0.25">
      <c r="A984" t="s">
        <v>232</v>
      </c>
      <c r="B984" t="s">
        <v>669</v>
      </c>
      <c r="C984" t="s">
        <v>187</v>
      </c>
      <c r="D984" t="s">
        <v>538</v>
      </c>
      <c r="F984" t="s">
        <v>391</v>
      </c>
      <c r="G984" t="s">
        <v>799</v>
      </c>
      <c r="H984" t="s">
        <v>541</v>
      </c>
      <c r="I984" t="s">
        <v>800</v>
      </c>
      <c r="J984" t="s">
        <v>543</v>
      </c>
      <c r="K984">
        <v>31</v>
      </c>
      <c r="L984" t="s">
        <v>576</v>
      </c>
      <c r="M984" t="s">
        <v>806</v>
      </c>
      <c r="N984" t="s">
        <v>801</v>
      </c>
      <c r="O984" t="s">
        <v>802</v>
      </c>
      <c r="P984" t="s">
        <v>548</v>
      </c>
      <c r="Q984" t="s">
        <v>549</v>
      </c>
      <c r="R984" t="s">
        <v>554</v>
      </c>
      <c r="S984" t="s">
        <v>555</v>
      </c>
      <c r="T984" s="145">
        <v>34</v>
      </c>
      <c r="U984" t="s">
        <v>643</v>
      </c>
    </row>
    <row r="985" spans="1:21" x14ac:dyDescent="0.25">
      <c r="A985" t="s">
        <v>232</v>
      </c>
      <c r="B985" t="s">
        <v>669</v>
      </c>
      <c r="C985" t="s">
        <v>187</v>
      </c>
      <c r="D985" t="s">
        <v>538</v>
      </c>
      <c r="F985" t="s">
        <v>391</v>
      </c>
      <c r="G985" t="s">
        <v>799</v>
      </c>
      <c r="H985" t="s">
        <v>541</v>
      </c>
      <c r="I985" t="s">
        <v>800</v>
      </c>
      <c r="J985" t="s">
        <v>543</v>
      </c>
      <c r="K985">
        <v>31</v>
      </c>
      <c r="L985" t="s">
        <v>576</v>
      </c>
      <c r="M985" t="s">
        <v>806</v>
      </c>
      <c r="N985" t="s">
        <v>801</v>
      </c>
      <c r="O985" t="s">
        <v>802</v>
      </c>
      <c r="P985" t="s">
        <v>548</v>
      </c>
      <c r="Q985" t="s">
        <v>549</v>
      </c>
      <c r="R985" t="s">
        <v>556</v>
      </c>
      <c r="S985" t="s">
        <v>557</v>
      </c>
      <c r="T985" s="145">
        <v>17</v>
      </c>
      <c r="U985" t="s">
        <v>643</v>
      </c>
    </row>
    <row r="986" spans="1:21" x14ac:dyDescent="0.25">
      <c r="A986" t="s">
        <v>232</v>
      </c>
      <c r="B986" t="s">
        <v>669</v>
      </c>
      <c r="C986" t="s">
        <v>187</v>
      </c>
      <c r="D986" t="s">
        <v>538</v>
      </c>
      <c r="F986" t="s">
        <v>391</v>
      </c>
      <c r="G986" t="s">
        <v>799</v>
      </c>
      <c r="H986" t="s">
        <v>541</v>
      </c>
      <c r="I986" t="s">
        <v>800</v>
      </c>
      <c r="J986" t="s">
        <v>543</v>
      </c>
      <c r="K986">
        <v>31</v>
      </c>
      <c r="L986" t="s">
        <v>576</v>
      </c>
      <c r="M986" t="s">
        <v>806</v>
      </c>
      <c r="N986" t="s">
        <v>801</v>
      </c>
      <c r="O986" t="s">
        <v>802</v>
      </c>
      <c r="P986" t="s">
        <v>548</v>
      </c>
      <c r="Q986" t="s">
        <v>549</v>
      </c>
      <c r="R986" t="s">
        <v>558</v>
      </c>
      <c r="S986" t="s">
        <v>559</v>
      </c>
      <c r="T986" s="145">
        <v>32</v>
      </c>
      <c r="U986" t="s">
        <v>643</v>
      </c>
    </row>
    <row r="987" spans="1:21" x14ac:dyDescent="0.25">
      <c r="A987" t="s">
        <v>232</v>
      </c>
      <c r="B987" t="s">
        <v>669</v>
      </c>
      <c r="C987" t="s">
        <v>187</v>
      </c>
      <c r="D987" t="s">
        <v>538</v>
      </c>
      <c r="F987" t="s">
        <v>391</v>
      </c>
      <c r="G987" t="s">
        <v>799</v>
      </c>
      <c r="H987" t="s">
        <v>541</v>
      </c>
      <c r="I987" t="s">
        <v>800</v>
      </c>
      <c r="J987" t="s">
        <v>543</v>
      </c>
      <c r="K987">
        <v>31</v>
      </c>
      <c r="L987" t="s">
        <v>576</v>
      </c>
      <c r="M987" t="s">
        <v>806</v>
      </c>
      <c r="N987" t="s">
        <v>801</v>
      </c>
      <c r="O987" t="s">
        <v>802</v>
      </c>
      <c r="P987" t="s">
        <v>548</v>
      </c>
      <c r="Q987" t="s">
        <v>549</v>
      </c>
      <c r="R987" t="s">
        <v>560</v>
      </c>
      <c r="S987" t="s">
        <v>561</v>
      </c>
      <c r="T987" s="145">
        <v>21</v>
      </c>
      <c r="U987" t="s">
        <v>643</v>
      </c>
    </row>
    <row r="988" spans="1:21" x14ac:dyDescent="0.25">
      <c r="A988" t="s">
        <v>232</v>
      </c>
      <c r="B988" t="s">
        <v>669</v>
      </c>
      <c r="C988" t="s">
        <v>187</v>
      </c>
      <c r="D988" t="s">
        <v>538</v>
      </c>
      <c r="F988" t="s">
        <v>391</v>
      </c>
      <c r="G988" t="s">
        <v>799</v>
      </c>
      <c r="H988" t="s">
        <v>541</v>
      </c>
      <c r="I988" t="s">
        <v>800</v>
      </c>
      <c r="J988" t="s">
        <v>543</v>
      </c>
      <c r="K988">
        <v>31</v>
      </c>
      <c r="L988" t="s">
        <v>576</v>
      </c>
      <c r="M988" t="s">
        <v>806</v>
      </c>
      <c r="N988" t="s">
        <v>801</v>
      </c>
      <c r="O988" t="s">
        <v>802</v>
      </c>
      <c r="P988" t="s">
        <v>548</v>
      </c>
      <c r="Q988" t="s">
        <v>549</v>
      </c>
      <c r="R988" t="s">
        <v>562</v>
      </c>
      <c r="S988" t="s">
        <v>563</v>
      </c>
      <c r="T988" s="145">
        <v>4</v>
      </c>
      <c r="U988" t="s">
        <v>643</v>
      </c>
    </row>
    <row r="989" spans="1:21" x14ac:dyDescent="0.25">
      <c r="A989" t="s">
        <v>232</v>
      </c>
      <c r="B989" t="s">
        <v>669</v>
      </c>
      <c r="C989" t="s">
        <v>187</v>
      </c>
      <c r="D989" t="s">
        <v>538</v>
      </c>
      <c r="F989" t="s">
        <v>391</v>
      </c>
      <c r="G989" t="s">
        <v>799</v>
      </c>
      <c r="H989" t="s">
        <v>541</v>
      </c>
      <c r="I989" t="s">
        <v>800</v>
      </c>
      <c r="J989" t="s">
        <v>543</v>
      </c>
      <c r="K989">
        <v>31</v>
      </c>
      <c r="L989" t="s">
        <v>576</v>
      </c>
      <c r="M989" t="s">
        <v>806</v>
      </c>
      <c r="N989" t="s">
        <v>801</v>
      </c>
      <c r="O989" t="s">
        <v>802</v>
      </c>
      <c r="P989" t="s">
        <v>548</v>
      </c>
      <c r="Q989" t="s">
        <v>549</v>
      </c>
      <c r="R989" t="s">
        <v>564</v>
      </c>
      <c r="S989" t="s">
        <v>565</v>
      </c>
      <c r="T989" s="145">
        <v>27</v>
      </c>
      <c r="U989" t="s">
        <v>643</v>
      </c>
    </row>
    <row r="990" spans="1:21" x14ac:dyDescent="0.25">
      <c r="A990" t="s">
        <v>232</v>
      </c>
      <c r="B990" t="s">
        <v>669</v>
      </c>
      <c r="C990" t="s">
        <v>187</v>
      </c>
      <c r="D990" t="s">
        <v>538</v>
      </c>
      <c r="F990" t="s">
        <v>391</v>
      </c>
      <c r="G990" t="s">
        <v>799</v>
      </c>
      <c r="H990" t="s">
        <v>541</v>
      </c>
      <c r="I990" t="s">
        <v>800</v>
      </c>
      <c r="J990" t="s">
        <v>543</v>
      </c>
      <c r="K990">
        <v>31</v>
      </c>
      <c r="L990" t="s">
        <v>576</v>
      </c>
      <c r="M990" t="s">
        <v>806</v>
      </c>
      <c r="N990" t="s">
        <v>801</v>
      </c>
      <c r="O990" t="s">
        <v>802</v>
      </c>
      <c r="P990" t="s">
        <v>548</v>
      </c>
      <c r="Q990" t="s">
        <v>549</v>
      </c>
      <c r="R990" t="s">
        <v>566</v>
      </c>
      <c r="S990" t="s">
        <v>567</v>
      </c>
      <c r="T990" s="145">
        <v>3</v>
      </c>
      <c r="U990" t="s">
        <v>643</v>
      </c>
    </row>
    <row r="991" spans="1:21" x14ac:dyDescent="0.25">
      <c r="A991" t="s">
        <v>232</v>
      </c>
      <c r="B991" t="s">
        <v>669</v>
      </c>
      <c r="C991" t="s">
        <v>187</v>
      </c>
      <c r="D991" t="s">
        <v>538</v>
      </c>
      <c r="F991" t="s">
        <v>391</v>
      </c>
      <c r="G991" t="s">
        <v>799</v>
      </c>
      <c r="H991" t="s">
        <v>541</v>
      </c>
      <c r="I991" t="s">
        <v>800</v>
      </c>
      <c r="J991" t="s">
        <v>543</v>
      </c>
      <c r="K991">
        <v>31</v>
      </c>
      <c r="L991" t="s">
        <v>576</v>
      </c>
      <c r="M991" t="s">
        <v>806</v>
      </c>
      <c r="N991" t="s">
        <v>801</v>
      </c>
      <c r="O991" t="s">
        <v>802</v>
      </c>
      <c r="P991" t="s">
        <v>548</v>
      </c>
      <c r="Q991" t="s">
        <v>549</v>
      </c>
      <c r="R991" t="s">
        <v>568</v>
      </c>
      <c r="S991" t="s">
        <v>569</v>
      </c>
      <c r="T991" s="145">
        <v>10</v>
      </c>
      <c r="U991" t="s">
        <v>643</v>
      </c>
    </row>
    <row r="992" spans="1:21" x14ac:dyDescent="0.25">
      <c r="A992" t="s">
        <v>232</v>
      </c>
      <c r="B992" t="s">
        <v>669</v>
      </c>
      <c r="C992" t="s">
        <v>187</v>
      </c>
      <c r="D992" t="s">
        <v>538</v>
      </c>
      <c r="F992" t="s">
        <v>391</v>
      </c>
      <c r="G992" t="s">
        <v>799</v>
      </c>
      <c r="H992" t="s">
        <v>541</v>
      </c>
      <c r="I992" t="s">
        <v>800</v>
      </c>
      <c r="J992" t="s">
        <v>543</v>
      </c>
      <c r="K992">
        <v>31</v>
      </c>
      <c r="L992" t="s">
        <v>576</v>
      </c>
      <c r="M992" t="s">
        <v>806</v>
      </c>
      <c r="N992" t="s">
        <v>801</v>
      </c>
      <c r="O992" t="s">
        <v>802</v>
      </c>
      <c r="P992" t="s">
        <v>548</v>
      </c>
      <c r="Q992" t="s">
        <v>549</v>
      </c>
      <c r="R992" t="s">
        <v>572</v>
      </c>
      <c r="S992" t="s">
        <v>573</v>
      </c>
      <c r="T992" s="145">
        <v>1</v>
      </c>
      <c r="U992" t="s">
        <v>643</v>
      </c>
    </row>
    <row r="993" spans="1:23" x14ac:dyDescent="0.25">
      <c r="A993" t="s">
        <v>232</v>
      </c>
      <c r="B993" t="s">
        <v>669</v>
      </c>
      <c r="C993" t="s">
        <v>187</v>
      </c>
      <c r="D993" t="s">
        <v>538</v>
      </c>
      <c r="F993" t="s">
        <v>391</v>
      </c>
      <c r="G993" t="s">
        <v>799</v>
      </c>
      <c r="H993" t="s">
        <v>541</v>
      </c>
      <c r="I993" t="s">
        <v>800</v>
      </c>
      <c r="J993" t="s">
        <v>543</v>
      </c>
      <c r="K993">
        <v>31</v>
      </c>
      <c r="L993" t="s">
        <v>576</v>
      </c>
      <c r="M993" t="s">
        <v>806</v>
      </c>
      <c r="N993" t="s">
        <v>801</v>
      </c>
      <c r="O993" t="s">
        <v>802</v>
      </c>
      <c r="P993" t="s">
        <v>548</v>
      </c>
      <c r="Q993" t="s">
        <v>549</v>
      </c>
      <c r="R993" t="s">
        <v>803</v>
      </c>
      <c r="S993" t="s">
        <v>804</v>
      </c>
      <c r="T993" s="145">
        <v>568</v>
      </c>
      <c r="U993" t="s">
        <v>643</v>
      </c>
    </row>
    <row r="994" spans="1:23" s="49" customFormat="1" x14ac:dyDescent="0.25">
      <c r="A994" s="49" t="s">
        <v>231</v>
      </c>
      <c r="B994" s="49" t="s">
        <v>672</v>
      </c>
      <c r="C994" s="49" t="s">
        <v>187</v>
      </c>
      <c r="D994" s="49" t="s">
        <v>538</v>
      </c>
      <c r="F994" s="49" t="s">
        <v>391</v>
      </c>
      <c r="G994" s="49" t="s">
        <v>799</v>
      </c>
      <c r="H994" s="49" t="s">
        <v>541</v>
      </c>
      <c r="I994" s="49" t="s">
        <v>800</v>
      </c>
      <c r="J994" s="49" t="s">
        <v>543</v>
      </c>
      <c r="K994" s="49">
        <v>31</v>
      </c>
      <c r="L994" s="49" t="s">
        <v>544</v>
      </c>
      <c r="M994" s="49" t="s">
        <v>799</v>
      </c>
      <c r="N994" s="49" t="s">
        <v>801</v>
      </c>
      <c r="O994" s="49" t="s">
        <v>802</v>
      </c>
      <c r="P994" s="49" t="s">
        <v>548</v>
      </c>
      <c r="Q994" s="49" t="s">
        <v>549</v>
      </c>
      <c r="R994" s="49" t="s">
        <v>131</v>
      </c>
      <c r="S994" s="49" t="s">
        <v>550</v>
      </c>
      <c r="T994" s="146">
        <v>211.8</v>
      </c>
      <c r="U994" s="49" t="s">
        <v>639</v>
      </c>
      <c r="V994" s="49" t="s">
        <v>858</v>
      </c>
      <c r="W994" s="138">
        <f>('ILO unemployment 2007'!T995+'ILO unemployment 2007'!T996+'ILO unemployment 2007'!T997)*( 1 + ('ILO unemployment 2007'!T1004+ 'ILO unemployment 2007'!T1005)/('ILO unemployment 2007'!W996-'ILO unemployment 2007'!T1004-'ILO unemployment 2007'!T1005))</f>
        <v>55.896760322577094</v>
      </c>
    </row>
    <row r="995" spans="1:23" s="49" customFormat="1" x14ac:dyDescent="0.25">
      <c r="A995" s="49" t="s">
        <v>231</v>
      </c>
      <c r="B995" s="49" t="s">
        <v>672</v>
      </c>
      <c r="C995" s="49" t="s">
        <v>187</v>
      </c>
      <c r="D995" s="49" t="s">
        <v>538</v>
      </c>
      <c r="F995" s="49" t="s">
        <v>391</v>
      </c>
      <c r="G995" s="49" t="s">
        <v>799</v>
      </c>
      <c r="H995" s="49" t="s">
        <v>541</v>
      </c>
      <c r="I995" s="49" t="s">
        <v>800</v>
      </c>
      <c r="J995" s="49" t="s">
        <v>543</v>
      </c>
      <c r="K995" s="49">
        <v>31</v>
      </c>
      <c r="L995" s="49" t="s">
        <v>544</v>
      </c>
      <c r="M995" s="49" t="s">
        <v>799</v>
      </c>
      <c r="N995" s="49" t="s">
        <v>801</v>
      </c>
      <c r="O995" s="49" t="s">
        <v>802</v>
      </c>
      <c r="P995" s="49" t="s">
        <v>548</v>
      </c>
      <c r="Q995" s="49" t="s">
        <v>549</v>
      </c>
      <c r="R995" s="49" t="s">
        <v>552</v>
      </c>
      <c r="S995" s="49" t="s">
        <v>553</v>
      </c>
      <c r="T995" s="146">
        <v>5.2960000000000003</v>
      </c>
      <c r="U995" s="49" t="s">
        <v>639</v>
      </c>
      <c r="V995" s="49" t="s">
        <v>859</v>
      </c>
      <c r="W995" s="138">
        <f>('ILO unemployment 2007'!T998+'ILO unemployment 2007'!T999+'ILO unemployment 2007'!T1000+'ILO unemployment 2007'!T1001+'ILO unemployment 2007'!T1002+'ILO unemployment 2007'!T1003)*( 1 + ('ILO unemployment 2007'!T1004+ 'ILO unemployment 2007'!T1005)/('ILO unemployment 2007'!W996-'ILO unemployment 2007'!T1004-'ILO unemployment 2007'!T1005))</f>
        <v>153.59623967742289</v>
      </c>
    </row>
    <row r="996" spans="1:23" s="49" customFormat="1" x14ac:dyDescent="0.25">
      <c r="A996" s="49" t="s">
        <v>231</v>
      </c>
      <c r="B996" s="49" t="s">
        <v>672</v>
      </c>
      <c r="C996" s="49" t="s">
        <v>187</v>
      </c>
      <c r="D996" s="49" t="s">
        <v>538</v>
      </c>
      <c r="F996" s="49" t="s">
        <v>391</v>
      </c>
      <c r="G996" s="49" t="s">
        <v>799</v>
      </c>
      <c r="H996" s="49" t="s">
        <v>541</v>
      </c>
      <c r="I996" s="49" t="s">
        <v>800</v>
      </c>
      <c r="J996" s="49" t="s">
        <v>543</v>
      </c>
      <c r="K996" s="49">
        <v>31</v>
      </c>
      <c r="L996" s="49" t="s">
        <v>544</v>
      </c>
      <c r="M996" s="49" t="s">
        <v>799</v>
      </c>
      <c r="N996" s="49" t="s">
        <v>801</v>
      </c>
      <c r="O996" s="49" t="s">
        <v>802</v>
      </c>
      <c r="P996" s="49" t="s">
        <v>548</v>
      </c>
      <c r="Q996" s="49" t="s">
        <v>549</v>
      </c>
      <c r="R996" s="49" t="s">
        <v>554</v>
      </c>
      <c r="S996" s="49" t="s">
        <v>555</v>
      </c>
      <c r="T996" s="146">
        <v>5.9429999999999996</v>
      </c>
      <c r="U996" s="49" t="s">
        <v>639</v>
      </c>
      <c r="V996" s="49" t="s">
        <v>862</v>
      </c>
      <c r="W996" s="138">
        <f>'ILO unemployment 2007'!T995+'ILO unemployment 2007'!T996+'ILO unemployment 2007'!T997+ 'ILO unemployment 2007'!T998+'ILO unemployment 2007'!T999+'ILO unemployment 2007'!T1000+'ILO unemployment 2007'!T1001+'ILO unemployment 2007'!T1002+'ILO unemployment 2007'!T1003+'ILO unemployment 2007'!T1004+'ILO unemployment 2007'!T1005</f>
        <v>209.49299999999999</v>
      </c>
    </row>
    <row r="997" spans="1:23" s="49" customFormat="1" x14ac:dyDescent="0.25">
      <c r="A997" s="49" t="s">
        <v>231</v>
      </c>
      <c r="B997" s="49" t="s">
        <v>672</v>
      </c>
      <c r="C997" s="49" t="s">
        <v>187</v>
      </c>
      <c r="D997" s="49" t="s">
        <v>538</v>
      </c>
      <c r="F997" s="49" t="s">
        <v>391</v>
      </c>
      <c r="G997" s="49" t="s">
        <v>799</v>
      </c>
      <c r="H997" s="49" t="s">
        <v>541</v>
      </c>
      <c r="I997" s="49" t="s">
        <v>800</v>
      </c>
      <c r="J997" s="49" t="s">
        <v>543</v>
      </c>
      <c r="K997" s="49">
        <v>31</v>
      </c>
      <c r="L997" s="49" t="s">
        <v>544</v>
      </c>
      <c r="M997" s="49" t="s">
        <v>799</v>
      </c>
      <c r="N997" s="49" t="s">
        <v>801</v>
      </c>
      <c r="O997" s="49" t="s">
        <v>802</v>
      </c>
      <c r="P997" s="49" t="s">
        <v>548</v>
      </c>
      <c r="Q997" s="49" t="s">
        <v>549</v>
      </c>
      <c r="R997" s="49" t="s">
        <v>556</v>
      </c>
      <c r="S997" s="49" t="s">
        <v>557</v>
      </c>
      <c r="T997" s="146">
        <v>13.013</v>
      </c>
      <c r="U997" s="49" t="s">
        <v>639</v>
      </c>
      <c r="W997" s="138"/>
    </row>
    <row r="998" spans="1:23" s="49" customFormat="1" x14ac:dyDescent="0.25">
      <c r="A998" s="49" t="s">
        <v>231</v>
      </c>
      <c r="B998" s="49" t="s">
        <v>672</v>
      </c>
      <c r="C998" s="49" t="s">
        <v>187</v>
      </c>
      <c r="D998" s="49" t="s">
        <v>538</v>
      </c>
      <c r="F998" s="49" t="s">
        <v>391</v>
      </c>
      <c r="G998" s="49" t="s">
        <v>799</v>
      </c>
      <c r="H998" s="49" t="s">
        <v>541</v>
      </c>
      <c r="I998" s="49" t="s">
        <v>800</v>
      </c>
      <c r="J998" s="49" t="s">
        <v>543</v>
      </c>
      <c r="K998" s="49">
        <v>31</v>
      </c>
      <c r="L998" s="49" t="s">
        <v>544</v>
      </c>
      <c r="M998" s="49" t="s">
        <v>799</v>
      </c>
      <c r="N998" s="49" t="s">
        <v>801</v>
      </c>
      <c r="O998" s="49" t="s">
        <v>802</v>
      </c>
      <c r="P998" s="49" t="s">
        <v>548</v>
      </c>
      <c r="Q998" s="49" t="s">
        <v>549</v>
      </c>
      <c r="R998" s="49" t="s">
        <v>558</v>
      </c>
      <c r="S998" s="49" t="s">
        <v>559</v>
      </c>
      <c r="T998" s="146">
        <v>17.707000000000001</v>
      </c>
      <c r="U998" s="49" t="s">
        <v>639</v>
      </c>
      <c r="W998" s="138"/>
    </row>
    <row r="999" spans="1:23" s="49" customFormat="1" x14ac:dyDescent="0.25">
      <c r="A999" s="49" t="s">
        <v>231</v>
      </c>
      <c r="B999" s="49" t="s">
        <v>672</v>
      </c>
      <c r="C999" s="49" t="s">
        <v>187</v>
      </c>
      <c r="D999" s="49" t="s">
        <v>538</v>
      </c>
      <c r="F999" s="49" t="s">
        <v>391</v>
      </c>
      <c r="G999" s="49" t="s">
        <v>799</v>
      </c>
      <c r="H999" s="49" t="s">
        <v>541</v>
      </c>
      <c r="I999" s="49" t="s">
        <v>800</v>
      </c>
      <c r="J999" s="49" t="s">
        <v>543</v>
      </c>
      <c r="K999" s="49">
        <v>31</v>
      </c>
      <c r="L999" s="49" t="s">
        <v>544</v>
      </c>
      <c r="M999" s="49" t="s">
        <v>799</v>
      </c>
      <c r="N999" s="49" t="s">
        <v>801</v>
      </c>
      <c r="O999" s="49" t="s">
        <v>802</v>
      </c>
      <c r="P999" s="49" t="s">
        <v>548</v>
      </c>
      <c r="Q999" s="49" t="s">
        <v>549</v>
      </c>
      <c r="R999" s="49" t="s">
        <v>560</v>
      </c>
      <c r="S999" s="49" t="s">
        <v>561</v>
      </c>
      <c r="T999" s="146">
        <v>21.792999999999999</v>
      </c>
      <c r="U999" s="49" t="s">
        <v>639</v>
      </c>
      <c r="W999" s="138"/>
    </row>
    <row r="1000" spans="1:23" s="49" customFormat="1" x14ac:dyDescent="0.25">
      <c r="A1000" s="49" t="s">
        <v>231</v>
      </c>
      <c r="B1000" s="49" t="s">
        <v>672</v>
      </c>
      <c r="C1000" s="49" t="s">
        <v>187</v>
      </c>
      <c r="D1000" s="49" t="s">
        <v>538</v>
      </c>
      <c r="F1000" s="49" t="s">
        <v>391</v>
      </c>
      <c r="G1000" s="49" t="s">
        <v>799</v>
      </c>
      <c r="H1000" s="49" t="s">
        <v>541</v>
      </c>
      <c r="I1000" s="49" t="s">
        <v>800</v>
      </c>
      <c r="J1000" s="49" t="s">
        <v>543</v>
      </c>
      <c r="K1000" s="49">
        <v>31</v>
      </c>
      <c r="L1000" s="49" t="s">
        <v>544</v>
      </c>
      <c r="M1000" s="49" t="s">
        <v>799</v>
      </c>
      <c r="N1000" s="49" t="s">
        <v>801</v>
      </c>
      <c r="O1000" s="49" t="s">
        <v>802</v>
      </c>
      <c r="P1000" s="49" t="s">
        <v>548</v>
      </c>
      <c r="Q1000" s="49" t="s">
        <v>549</v>
      </c>
      <c r="R1000" s="49" t="s">
        <v>562</v>
      </c>
      <c r="S1000" s="49" t="s">
        <v>563</v>
      </c>
      <c r="T1000" s="146"/>
      <c r="U1000" s="49" t="s">
        <v>639</v>
      </c>
      <c r="W1000" s="138"/>
    </row>
    <row r="1001" spans="1:23" s="49" customFormat="1" x14ac:dyDescent="0.25">
      <c r="A1001" s="49" t="s">
        <v>231</v>
      </c>
      <c r="B1001" s="49" t="s">
        <v>672</v>
      </c>
      <c r="C1001" s="49" t="s">
        <v>187</v>
      </c>
      <c r="D1001" s="49" t="s">
        <v>538</v>
      </c>
      <c r="F1001" s="49" t="s">
        <v>391</v>
      </c>
      <c r="G1001" s="49" t="s">
        <v>799</v>
      </c>
      <c r="H1001" s="49" t="s">
        <v>541</v>
      </c>
      <c r="I1001" s="49" t="s">
        <v>800</v>
      </c>
      <c r="J1001" s="49" t="s">
        <v>543</v>
      </c>
      <c r="K1001" s="49">
        <v>31</v>
      </c>
      <c r="L1001" s="49" t="s">
        <v>544</v>
      </c>
      <c r="M1001" s="49" t="s">
        <v>799</v>
      </c>
      <c r="N1001" s="49" t="s">
        <v>801</v>
      </c>
      <c r="O1001" s="49" t="s">
        <v>802</v>
      </c>
      <c r="P1001" s="49" t="s">
        <v>548</v>
      </c>
      <c r="Q1001" s="49" t="s">
        <v>549</v>
      </c>
      <c r="R1001" s="49" t="s">
        <v>564</v>
      </c>
      <c r="S1001" s="49" t="s">
        <v>565</v>
      </c>
      <c r="T1001" s="146">
        <v>8.4870000000000001</v>
      </c>
      <c r="U1001" s="49" t="s">
        <v>639</v>
      </c>
      <c r="W1001" s="138"/>
    </row>
    <row r="1002" spans="1:23" s="49" customFormat="1" x14ac:dyDescent="0.25">
      <c r="A1002" s="49" t="s">
        <v>231</v>
      </c>
      <c r="B1002" s="49" t="s">
        <v>672</v>
      </c>
      <c r="C1002" s="49" t="s">
        <v>187</v>
      </c>
      <c r="D1002" s="49" t="s">
        <v>538</v>
      </c>
      <c r="F1002" s="49" t="s">
        <v>391</v>
      </c>
      <c r="G1002" s="49" t="s">
        <v>799</v>
      </c>
      <c r="H1002" s="49" t="s">
        <v>541</v>
      </c>
      <c r="I1002" s="49" t="s">
        <v>800</v>
      </c>
      <c r="J1002" s="49" t="s">
        <v>543</v>
      </c>
      <c r="K1002" s="49">
        <v>31</v>
      </c>
      <c r="L1002" s="49" t="s">
        <v>544</v>
      </c>
      <c r="M1002" s="49" t="s">
        <v>799</v>
      </c>
      <c r="N1002" s="49" t="s">
        <v>801</v>
      </c>
      <c r="O1002" s="49" t="s">
        <v>802</v>
      </c>
      <c r="P1002" s="49" t="s">
        <v>548</v>
      </c>
      <c r="Q1002" s="49" t="s">
        <v>549</v>
      </c>
      <c r="R1002" s="49" t="s">
        <v>566</v>
      </c>
      <c r="S1002" s="49" t="s">
        <v>567</v>
      </c>
      <c r="T1002" s="146">
        <v>7.9379999999999997</v>
      </c>
      <c r="U1002" s="49" t="s">
        <v>639</v>
      </c>
      <c r="W1002" s="138"/>
    </row>
    <row r="1003" spans="1:23" s="49" customFormat="1" x14ac:dyDescent="0.25">
      <c r="A1003" s="49" t="s">
        <v>231</v>
      </c>
      <c r="B1003" s="49" t="s">
        <v>672</v>
      </c>
      <c r="C1003" s="49" t="s">
        <v>187</v>
      </c>
      <c r="D1003" s="49" t="s">
        <v>538</v>
      </c>
      <c r="F1003" s="49" t="s">
        <v>391</v>
      </c>
      <c r="G1003" s="49" t="s">
        <v>799</v>
      </c>
      <c r="H1003" s="49" t="s">
        <v>541</v>
      </c>
      <c r="I1003" s="49" t="s">
        <v>800</v>
      </c>
      <c r="J1003" s="49" t="s">
        <v>543</v>
      </c>
      <c r="K1003" s="49">
        <v>31</v>
      </c>
      <c r="L1003" s="49" t="s">
        <v>544</v>
      </c>
      <c r="M1003" s="49" t="s">
        <v>799</v>
      </c>
      <c r="N1003" s="49" t="s">
        <v>801</v>
      </c>
      <c r="O1003" s="49" t="s">
        <v>802</v>
      </c>
      <c r="P1003" s="49" t="s">
        <v>548</v>
      </c>
      <c r="Q1003" s="49" t="s">
        <v>549</v>
      </c>
      <c r="R1003" s="49" t="s">
        <v>568</v>
      </c>
      <c r="S1003" s="49" t="s">
        <v>569</v>
      </c>
      <c r="T1003" s="146">
        <v>10.715999999999999</v>
      </c>
      <c r="U1003" s="49" t="s">
        <v>639</v>
      </c>
      <c r="W1003" s="138"/>
    </row>
    <row r="1004" spans="1:23" s="49" customFormat="1" x14ac:dyDescent="0.25">
      <c r="A1004" s="49" t="s">
        <v>231</v>
      </c>
      <c r="B1004" s="49" t="s">
        <v>672</v>
      </c>
      <c r="C1004" s="49" t="s">
        <v>187</v>
      </c>
      <c r="D1004" s="49" t="s">
        <v>538</v>
      </c>
      <c r="F1004" s="49" t="s">
        <v>391</v>
      </c>
      <c r="G1004" s="49" t="s">
        <v>799</v>
      </c>
      <c r="H1004" s="49" t="s">
        <v>541</v>
      </c>
      <c r="I1004" s="49" t="s">
        <v>800</v>
      </c>
      <c r="J1004" s="49" t="s">
        <v>543</v>
      </c>
      <c r="K1004" s="49">
        <v>31</v>
      </c>
      <c r="L1004" s="49" t="s">
        <v>544</v>
      </c>
      <c r="M1004" s="49" t="s">
        <v>799</v>
      </c>
      <c r="N1004" s="49" t="s">
        <v>801</v>
      </c>
      <c r="O1004" s="49" t="s">
        <v>802</v>
      </c>
      <c r="P1004" s="49" t="s">
        <v>548</v>
      </c>
      <c r="Q1004" s="49" t="s">
        <v>549</v>
      </c>
      <c r="R1004" s="49" t="s">
        <v>572</v>
      </c>
      <c r="S1004" s="49" t="s">
        <v>573</v>
      </c>
      <c r="T1004" s="146"/>
      <c r="U1004" s="49" t="s">
        <v>639</v>
      </c>
      <c r="W1004" s="138"/>
    </row>
    <row r="1005" spans="1:23" s="49" customFormat="1" x14ac:dyDescent="0.25">
      <c r="A1005" s="49" t="s">
        <v>231</v>
      </c>
      <c r="B1005" s="49" t="s">
        <v>672</v>
      </c>
      <c r="C1005" s="49" t="s">
        <v>187</v>
      </c>
      <c r="D1005" s="49" t="s">
        <v>538</v>
      </c>
      <c r="F1005" s="49" t="s">
        <v>391</v>
      </c>
      <c r="G1005" s="49" t="s">
        <v>799</v>
      </c>
      <c r="H1005" s="49" t="s">
        <v>541</v>
      </c>
      <c r="I1005" s="49" t="s">
        <v>800</v>
      </c>
      <c r="J1005" s="49" t="s">
        <v>543</v>
      </c>
      <c r="K1005" s="49">
        <v>31</v>
      </c>
      <c r="L1005" s="49" t="s">
        <v>544</v>
      </c>
      <c r="M1005" s="49" t="s">
        <v>799</v>
      </c>
      <c r="N1005" s="49" t="s">
        <v>801</v>
      </c>
      <c r="O1005" s="49" t="s">
        <v>802</v>
      </c>
      <c r="P1005" s="49" t="s">
        <v>548</v>
      </c>
      <c r="Q1005" s="49" t="s">
        <v>549</v>
      </c>
      <c r="R1005" s="49" t="s">
        <v>803</v>
      </c>
      <c r="S1005" s="49" t="s">
        <v>804</v>
      </c>
      <c r="T1005" s="146">
        <v>118.6</v>
      </c>
      <c r="U1005" s="49" t="s">
        <v>639</v>
      </c>
      <c r="W1005" s="138"/>
    </row>
    <row r="1006" spans="1:23" x14ac:dyDescent="0.25">
      <c r="A1006" t="s">
        <v>231</v>
      </c>
      <c r="B1006" t="s">
        <v>672</v>
      </c>
      <c r="C1006" t="s">
        <v>187</v>
      </c>
      <c r="D1006" t="s">
        <v>538</v>
      </c>
      <c r="F1006" t="s">
        <v>391</v>
      </c>
      <c r="G1006" t="s">
        <v>799</v>
      </c>
      <c r="H1006" t="s">
        <v>541</v>
      </c>
      <c r="I1006" t="s">
        <v>800</v>
      </c>
      <c r="J1006" t="s">
        <v>543</v>
      </c>
      <c r="K1006">
        <v>31</v>
      </c>
      <c r="L1006" t="s">
        <v>574</v>
      </c>
      <c r="M1006" t="s">
        <v>805</v>
      </c>
      <c r="N1006" t="s">
        <v>801</v>
      </c>
      <c r="O1006" t="s">
        <v>802</v>
      </c>
      <c r="P1006" t="s">
        <v>548</v>
      </c>
      <c r="Q1006" t="s">
        <v>549</v>
      </c>
      <c r="R1006" t="s">
        <v>131</v>
      </c>
      <c r="S1006" t="s">
        <v>550</v>
      </c>
      <c r="T1006" s="145">
        <v>104.8</v>
      </c>
      <c r="U1006" t="s">
        <v>639</v>
      </c>
    </row>
    <row r="1007" spans="1:23" x14ac:dyDescent="0.25">
      <c r="A1007" t="s">
        <v>231</v>
      </c>
      <c r="B1007" t="s">
        <v>672</v>
      </c>
      <c r="C1007" t="s">
        <v>187</v>
      </c>
      <c r="D1007" t="s">
        <v>538</v>
      </c>
      <c r="F1007" t="s">
        <v>391</v>
      </c>
      <c r="G1007" t="s">
        <v>799</v>
      </c>
      <c r="H1007" t="s">
        <v>541</v>
      </c>
      <c r="I1007" t="s">
        <v>800</v>
      </c>
      <c r="J1007" t="s">
        <v>543</v>
      </c>
      <c r="K1007">
        <v>31</v>
      </c>
      <c r="L1007" t="s">
        <v>574</v>
      </c>
      <c r="M1007" t="s">
        <v>805</v>
      </c>
      <c r="N1007" t="s">
        <v>801</v>
      </c>
      <c r="O1007" t="s">
        <v>802</v>
      </c>
      <c r="P1007" t="s">
        <v>548</v>
      </c>
      <c r="Q1007" t="s">
        <v>549</v>
      </c>
      <c r="R1007" t="s">
        <v>552</v>
      </c>
      <c r="S1007" t="s">
        <v>553</v>
      </c>
      <c r="T1007" s="145">
        <v>2921</v>
      </c>
      <c r="U1007" t="s">
        <v>639</v>
      </c>
    </row>
    <row r="1008" spans="1:23" x14ac:dyDescent="0.25">
      <c r="A1008" t="s">
        <v>231</v>
      </c>
      <c r="B1008" t="s">
        <v>672</v>
      </c>
      <c r="C1008" t="s">
        <v>187</v>
      </c>
      <c r="D1008" t="s">
        <v>538</v>
      </c>
      <c r="F1008" t="s">
        <v>391</v>
      </c>
      <c r="G1008" t="s">
        <v>799</v>
      </c>
      <c r="H1008" t="s">
        <v>541</v>
      </c>
      <c r="I1008" t="s">
        <v>800</v>
      </c>
      <c r="J1008" t="s">
        <v>543</v>
      </c>
      <c r="K1008">
        <v>31</v>
      </c>
      <c r="L1008" t="s">
        <v>574</v>
      </c>
      <c r="M1008" t="s">
        <v>805</v>
      </c>
      <c r="N1008" t="s">
        <v>801</v>
      </c>
      <c r="O1008" t="s">
        <v>802</v>
      </c>
      <c r="P1008" t="s">
        <v>548</v>
      </c>
      <c r="Q1008" t="s">
        <v>549</v>
      </c>
      <c r="R1008" t="s">
        <v>554</v>
      </c>
      <c r="S1008" t="s">
        <v>555</v>
      </c>
      <c r="T1008" s="145">
        <v>2557</v>
      </c>
      <c r="U1008" t="s">
        <v>639</v>
      </c>
    </row>
    <row r="1009" spans="1:21" x14ac:dyDescent="0.25">
      <c r="A1009" t="s">
        <v>231</v>
      </c>
      <c r="B1009" t="s">
        <v>672</v>
      </c>
      <c r="C1009" t="s">
        <v>187</v>
      </c>
      <c r="D1009" t="s">
        <v>538</v>
      </c>
      <c r="F1009" t="s">
        <v>391</v>
      </c>
      <c r="G1009" t="s">
        <v>799</v>
      </c>
      <c r="H1009" t="s">
        <v>541</v>
      </c>
      <c r="I1009" t="s">
        <v>800</v>
      </c>
      <c r="J1009" t="s">
        <v>543</v>
      </c>
      <c r="K1009">
        <v>31</v>
      </c>
      <c r="L1009" t="s">
        <v>574</v>
      </c>
      <c r="M1009" t="s">
        <v>805</v>
      </c>
      <c r="N1009" t="s">
        <v>801</v>
      </c>
      <c r="O1009" t="s">
        <v>802</v>
      </c>
      <c r="P1009" t="s">
        <v>548</v>
      </c>
      <c r="Q1009" t="s">
        <v>549</v>
      </c>
      <c r="R1009" t="s">
        <v>556</v>
      </c>
      <c r="S1009" t="s">
        <v>557</v>
      </c>
      <c r="T1009" s="145">
        <v>6105</v>
      </c>
      <c r="U1009" t="s">
        <v>639</v>
      </c>
    </row>
    <row r="1010" spans="1:21" x14ac:dyDescent="0.25">
      <c r="A1010" t="s">
        <v>231</v>
      </c>
      <c r="B1010" t="s">
        <v>672</v>
      </c>
      <c r="C1010" t="s">
        <v>187</v>
      </c>
      <c r="D1010" t="s">
        <v>538</v>
      </c>
      <c r="F1010" t="s">
        <v>391</v>
      </c>
      <c r="G1010" t="s">
        <v>799</v>
      </c>
      <c r="H1010" t="s">
        <v>541</v>
      </c>
      <c r="I1010" t="s">
        <v>800</v>
      </c>
      <c r="J1010" t="s">
        <v>543</v>
      </c>
      <c r="K1010">
        <v>31</v>
      </c>
      <c r="L1010" t="s">
        <v>574</v>
      </c>
      <c r="M1010" t="s">
        <v>805</v>
      </c>
      <c r="N1010" t="s">
        <v>801</v>
      </c>
      <c r="O1010" t="s">
        <v>802</v>
      </c>
      <c r="P1010" t="s">
        <v>548</v>
      </c>
      <c r="Q1010" t="s">
        <v>549</v>
      </c>
      <c r="R1010" t="s">
        <v>558</v>
      </c>
      <c r="S1010" t="s">
        <v>559</v>
      </c>
      <c r="T1010" s="145">
        <v>4396</v>
      </c>
      <c r="U1010" t="s">
        <v>639</v>
      </c>
    </row>
    <row r="1011" spans="1:21" x14ac:dyDescent="0.25">
      <c r="A1011" t="s">
        <v>231</v>
      </c>
      <c r="B1011" t="s">
        <v>672</v>
      </c>
      <c r="C1011" t="s">
        <v>187</v>
      </c>
      <c r="D1011" t="s">
        <v>538</v>
      </c>
      <c r="F1011" t="s">
        <v>391</v>
      </c>
      <c r="G1011" t="s">
        <v>799</v>
      </c>
      <c r="H1011" t="s">
        <v>541</v>
      </c>
      <c r="I1011" t="s">
        <v>800</v>
      </c>
      <c r="J1011" t="s">
        <v>543</v>
      </c>
      <c r="K1011">
        <v>31</v>
      </c>
      <c r="L1011" t="s">
        <v>574</v>
      </c>
      <c r="M1011" t="s">
        <v>805</v>
      </c>
      <c r="N1011" t="s">
        <v>801</v>
      </c>
      <c r="O1011" t="s">
        <v>802</v>
      </c>
      <c r="P1011" t="s">
        <v>548</v>
      </c>
      <c r="Q1011" t="s">
        <v>549</v>
      </c>
      <c r="R1011" t="s">
        <v>560</v>
      </c>
      <c r="S1011" t="s">
        <v>561</v>
      </c>
      <c r="T1011" s="145">
        <v>7783</v>
      </c>
      <c r="U1011" t="s">
        <v>639</v>
      </c>
    </row>
    <row r="1012" spans="1:21" x14ac:dyDescent="0.25">
      <c r="A1012" t="s">
        <v>231</v>
      </c>
      <c r="B1012" t="s">
        <v>672</v>
      </c>
      <c r="C1012" t="s">
        <v>187</v>
      </c>
      <c r="D1012" t="s">
        <v>538</v>
      </c>
      <c r="F1012" t="s">
        <v>391</v>
      </c>
      <c r="G1012" t="s">
        <v>799</v>
      </c>
      <c r="H1012" t="s">
        <v>541</v>
      </c>
      <c r="I1012" t="s">
        <v>800</v>
      </c>
      <c r="J1012" t="s">
        <v>543</v>
      </c>
      <c r="K1012">
        <v>31</v>
      </c>
      <c r="L1012" t="s">
        <v>574</v>
      </c>
      <c r="M1012" t="s">
        <v>805</v>
      </c>
      <c r="N1012" t="s">
        <v>801</v>
      </c>
      <c r="O1012" t="s">
        <v>802</v>
      </c>
      <c r="P1012" t="s">
        <v>548</v>
      </c>
      <c r="Q1012" t="s">
        <v>549</v>
      </c>
      <c r="R1012" t="s">
        <v>562</v>
      </c>
      <c r="S1012" t="s">
        <v>563</v>
      </c>
      <c r="U1012" t="s">
        <v>639</v>
      </c>
    </row>
    <row r="1013" spans="1:21" x14ac:dyDescent="0.25">
      <c r="A1013" t="s">
        <v>231</v>
      </c>
      <c r="B1013" t="s">
        <v>672</v>
      </c>
      <c r="C1013" t="s">
        <v>187</v>
      </c>
      <c r="D1013" t="s">
        <v>538</v>
      </c>
      <c r="F1013" t="s">
        <v>391</v>
      </c>
      <c r="G1013" t="s">
        <v>799</v>
      </c>
      <c r="H1013" t="s">
        <v>541</v>
      </c>
      <c r="I1013" t="s">
        <v>800</v>
      </c>
      <c r="J1013" t="s">
        <v>543</v>
      </c>
      <c r="K1013">
        <v>31</v>
      </c>
      <c r="L1013" t="s">
        <v>574</v>
      </c>
      <c r="M1013" t="s">
        <v>805</v>
      </c>
      <c r="N1013" t="s">
        <v>801</v>
      </c>
      <c r="O1013" t="s">
        <v>802</v>
      </c>
      <c r="P1013" t="s">
        <v>548</v>
      </c>
      <c r="Q1013" t="s">
        <v>549</v>
      </c>
      <c r="R1013" t="s">
        <v>564</v>
      </c>
      <c r="S1013" t="s">
        <v>565</v>
      </c>
      <c r="T1013" s="145">
        <v>8185</v>
      </c>
      <c r="U1013" t="s">
        <v>639</v>
      </c>
    </row>
    <row r="1014" spans="1:21" x14ac:dyDescent="0.25">
      <c r="A1014" t="s">
        <v>231</v>
      </c>
      <c r="B1014" t="s">
        <v>672</v>
      </c>
      <c r="C1014" t="s">
        <v>187</v>
      </c>
      <c r="D1014" t="s">
        <v>538</v>
      </c>
      <c r="F1014" t="s">
        <v>391</v>
      </c>
      <c r="G1014" t="s">
        <v>799</v>
      </c>
      <c r="H1014" t="s">
        <v>541</v>
      </c>
      <c r="I1014" t="s">
        <v>800</v>
      </c>
      <c r="J1014" t="s">
        <v>543</v>
      </c>
      <c r="K1014">
        <v>31</v>
      </c>
      <c r="L1014" t="s">
        <v>574</v>
      </c>
      <c r="M1014" t="s">
        <v>805</v>
      </c>
      <c r="N1014" t="s">
        <v>801</v>
      </c>
      <c r="O1014" t="s">
        <v>802</v>
      </c>
      <c r="P1014" t="s">
        <v>548</v>
      </c>
      <c r="Q1014" t="s">
        <v>549</v>
      </c>
      <c r="R1014" t="s">
        <v>566</v>
      </c>
      <c r="S1014" t="s">
        <v>567</v>
      </c>
      <c r="T1014" s="145">
        <v>6291</v>
      </c>
      <c r="U1014" t="s">
        <v>639</v>
      </c>
    </row>
    <row r="1015" spans="1:21" x14ac:dyDescent="0.25">
      <c r="A1015" t="s">
        <v>231</v>
      </c>
      <c r="B1015" t="s">
        <v>672</v>
      </c>
      <c r="C1015" t="s">
        <v>187</v>
      </c>
      <c r="D1015" t="s">
        <v>538</v>
      </c>
      <c r="F1015" t="s">
        <v>391</v>
      </c>
      <c r="G1015" t="s">
        <v>799</v>
      </c>
      <c r="H1015" t="s">
        <v>541</v>
      </c>
      <c r="I1015" t="s">
        <v>800</v>
      </c>
      <c r="J1015" t="s">
        <v>543</v>
      </c>
      <c r="K1015">
        <v>31</v>
      </c>
      <c r="L1015" t="s">
        <v>574</v>
      </c>
      <c r="M1015" t="s">
        <v>805</v>
      </c>
      <c r="N1015" t="s">
        <v>801</v>
      </c>
      <c r="O1015" t="s">
        <v>802</v>
      </c>
      <c r="P1015" t="s">
        <v>548</v>
      </c>
      <c r="Q1015" t="s">
        <v>549</v>
      </c>
      <c r="R1015" t="s">
        <v>568</v>
      </c>
      <c r="S1015" t="s">
        <v>569</v>
      </c>
      <c r="T1015" s="145">
        <v>6498</v>
      </c>
      <c r="U1015" t="s">
        <v>639</v>
      </c>
    </row>
    <row r="1016" spans="1:21" x14ac:dyDescent="0.25">
      <c r="A1016" t="s">
        <v>231</v>
      </c>
      <c r="B1016" t="s">
        <v>672</v>
      </c>
      <c r="C1016" t="s">
        <v>187</v>
      </c>
      <c r="D1016" t="s">
        <v>538</v>
      </c>
      <c r="F1016" t="s">
        <v>391</v>
      </c>
      <c r="G1016" t="s">
        <v>799</v>
      </c>
      <c r="H1016" t="s">
        <v>541</v>
      </c>
      <c r="I1016" t="s">
        <v>800</v>
      </c>
      <c r="J1016" t="s">
        <v>543</v>
      </c>
      <c r="K1016">
        <v>31</v>
      </c>
      <c r="L1016" t="s">
        <v>574</v>
      </c>
      <c r="M1016" t="s">
        <v>805</v>
      </c>
      <c r="N1016" t="s">
        <v>801</v>
      </c>
      <c r="O1016" t="s">
        <v>802</v>
      </c>
      <c r="P1016" t="s">
        <v>548</v>
      </c>
      <c r="Q1016" t="s">
        <v>549</v>
      </c>
      <c r="R1016" t="s">
        <v>572</v>
      </c>
      <c r="S1016" t="s">
        <v>573</v>
      </c>
      <c r="U1016" t="s">
        <v>639</v>
      </c>
    </row>
    <row r="1017" spans="1:21" x14ac:dyDescent="0.25">
      <c r="A1017" t="s">
        <v>231</v>
      </c>
      <c r="B1017" t="s">
        <v>672</v>
      </c>
      <c r="C1017" t="s">
        <v>187</v>
      </c>
      <c r="D1017" t="s">
        <v>538</v>
      </c>
      <c r="F1017" t="s">
        <v>391</v>
      </c>
      <c r="G1017" t="s">
        <v>799</v>
      </c>
      <c r="H1017" t="s">
        <v>541</v>
      </c>
      <c r="I1017" t="s">
        <v>800</v>
      </c>
      <c r="J1017" t="s">
        <v>543</v>
      </c>
      <c r="K1017">
        <v>31</v>
      </c>
      <c r="L1017" t="s">
        <v>574</v>
      </c>
      <c r="M1017" t="s">
        <v>805</v>
      </c>
      <c r="N1017" t="s">
        <v>801</v>
      </c>
      <c r="O1017" t="s">
        <v>802</v>
      </c>
      <c r="P1017" t="s">
        <v>548</v>
      </c>
      <c r="Q1017" t="s">
        <v>549</v>
      </c>
      <c r="R1017" t="s">
        <v>803</v>
      </c>
      <c r="S1017" t="s">
        <v>804</v>
      </c>
      <c r="T1017" s="145">
        <v>58.5</v>
      </c>
      <c r="U1017" t="s">
        <v>639</v>
      </c>
    </row>
    <row r="1018" spans="1:21" x14ac:dyDescent="0.25">
      <c r="A1018" t="s">
        <v>231</v>
      </c>
      <c r="B1018" t="s">
        <v>672</v>
      </c>
      <c r="C1018" t="s">
        <v>187</v>
      </c>
      <c r="D1018" t="s">
        <v>538</v>
      </c>
      <c r="F1018" t="s">
        <v>391</v>
      </c>
      <c r="G1018" t="s">
        <v>799</v>
      </c>
      <c r="H1018" t="s">
        <v>541</v>
      </c>
      <c r="I1018" t="s">
        <v>800</v>
      </c>
      <c r="J1018" t="s">
        <v>543</v>
      </c>
      <c r="K1018">
        <v>31</v>
      </c>
      <c r="L1018" t="s">
        <v>576</v>
      </c>
      <c r="M1018" t="s">
        <v>806</v>
      </c>
      <c r="N1018" t="s">
        <v>801</v>
      </c>
      <c r="O1018" t="s">
        <v>802</v>
      </c>
      <c r="P1018" t="s">
        <v>548</v>
      </c>
      <c r="Q1018" t="s">
        <v>549</v>
      </c>
      <c r="R1018" t="s">
        <v>131</v>
      </c>
      <c r="S1018" t="s">
        <v>550</v>
      </c>
      <c r="T1018" s="145">
        <v>107</v>
      </c>
      <c r="U1018" t="s">
        <v>639</v>
      </c>
    </row>
    <row r="1019" spans="1:21" x14ac:dyDescent="0.25">
      <c r="A1019" t="s">
        <v>231</v>
      </c>
      <c r="B1019" t="s">
        <v>672</v>
      </c>
      <c r="C1019" t="s">
        <v>187</v>
      </c>
      <c r="D1019" t="s">
        <v>538</v>
      </c>
      <c r="F1019" t="s">
        <v>391</v>
      </c>
      <c r="G1019" t="s">
        <v>799</v>
      </c>
      <c r="H1019" t="s">
        <v>541</v>
      </c>
      <c r="I1019" t="s">
        <v>800</v>
      </c>
      <c r="J1019" t="s">
        <v>543</v>
      </c>
      <c r="K1019">
        <v>31</v>
      </c>
      <c r="L1019" t="s">
        <v>576</v>
      </c>
      <c r="M1019" t="s">
        <v>806</v>
      </c>
      <c r="N1019" t="s">
        <v>801</v>
      </c>
      <c r="O1019" t="s">
        <v>802</v>
      </c>
      <c r="P1019" t="s">
        <v>548</v>
      </c>
      <c r="Q1019" t="s">
        <v>549</v>
      </c>
      <c r="R1019" t="s">
        <v>552</v>
      </c>
      <c r="S1019" t="s">
        <v>553</v>
      </c>
      <c r="T1019" s="145">
        <v>2375</v>
      </c>
      <c r="U1019" t="s">
        <v>639</v>
      </c>
    </row>
    <row r="1020" spans="1:21" x14ac:dyDescent="0.25">
      <c r="A1020" t="s">
        <v>231</v>
      </c>
      <c r="B1020" t="s">
        <v>672</v>
      </c>
      <c r="C1020" t="s">
        <v>187</v>
      </c>
      <c r="D1020" t="s">
        <v>538</v>
      </c>
      <c r="F1020" t="s">
        <v>391</v>
      </c>
      <c r="G1020" t="s">
        <v>799</v>
      </c>
      <c r="H1020" t="s">
        <v>541</v>
      </c>
      <c r="I1020" t="s">
        <v>800</v>
      </c>
      <c r="J1020" t="s">
        <v>543</v>
      </c>
      <c r="K1020">
        <v>31</v>
      </c>
      <c r="L1020" t="s">
        <v>576</v>
      </c>
      <c r="M1020" t="s">
        <v>806</v>
      </c>
      <c r="N1020" t="s">
        <v>801</v>
      </c>
      <c r="O1020" t="s">
        <v>802</v>
      </c>
      <c r="P1020" t="s">
        <v>548</v>
      </c>
      <c r="Q1020" t="s">
        <v>549</v>
      </c>
      <c r="R1020" t="s">
        <v>554</v>
      </c>
      <c r="S1020" t="s">
        <v>555</v>
      </c>
      <c r="T1020" s="145">
        <v>3386</v>
      </c>
      <c r="U1020" t="s">
        <v>639</v>
      </c>
    </row>
    <row r="1021" spans="1:21" x14ac:dyDescent="0.25">
      <c r="A1021" t="s">
        <v>231</v>
      </c>
      <c r="B1021" t="s">
        <v>672</v>
      </c>
      <c r="C1021" t="s">
        <v>187</v>
      </c>
      <c r="D1021" t="s">
        <v>538</v>
      </c>
      <c r="F1021" t="s">
        <v>391</v>
      </c>
      <c r="G1021" t="s">
        <v>799</v>
      </c>
      <c r="H1021" t="s">
        <v>541</v>
      </c>
      <c r="I1021" t="s">
        <v>800</v>
      </c>
      <c r="J1021" t="s">
        <v>543</v>
      </c>
      <c r="K1021">
        <v>31</v>
      </c>
      <c r="L1021" t="s">
        <v>576</v>
      </c>
      <c r="M1021" t="s">
        <v>806</v>
      </c>
      <c r="N1021" t="s">
        <v>801</v>
      </c>
      <c r="O1021" t="s">
        <v>802</v>
      </c>
      <c r="P1021" t="s">
        <v>548</v>
      </c>
      <c r="Q1021" t="s">
        <v>549</v>
      </c>
      <c r="R1021" t="s">
        <v>556</v>
      </c>
      <c r="S1021" t="s">
        <v>557</v>
      </c>
      <c r="T1021" s="145">
        <v>6908</v>
      </c>
      <c r="U1021" t="s">
        <v>639</v>
      </c>
    </row>
    <row r="1022" spans="1:21" x14ac:dyDescent="0.25">
      <c r="A1022" t="s">
        <v>231</v>
      </c>
      <c r="B1022" t="s">
        <v>672</v>
      </c>
      <c r="C1022" t="s">
        <v>187</v>
      </c>
      <c r="D1022" t="s">
        <v>538</v>
      </c>
      <c r="F1022" t="s">
        <v>391</v>
      </c>
      <c r="G1022" t="s">
        <v>799</v>
      </c>
      <c r="H1022" t="s">
        <v>541</v>
      </c>
      <c r="I1022" t="s">
        <v>800</v>
      </c>
      <c r="J1022" t="s">
        <v>543</v>
      </c>
      <c r="K1022">
        <v>31</v>
      </c>
      <c r="L1022" t="s">
        <v>576</v>
      </c>
      <c r="M1022" t="s">
        <v>806</v>
      </c>
      <c r="N1022" t="s">
        <v>801</v>
      </c>
      <c r="O1022" t="s">
        <v>802</v>
      </c>
      <c r="P1022" t="s">
        <v>548</v>
      </c>
      <c r="Q1022" t="s">
        <v>549</v>
      </c>
      <c r="R1022" t="s">
        <v>558</v>
      </c>
      <c r="S1022" t="s">
        <v>559</v>
      </c>
      <c r="T1022" s="145">
        <v>13311</v>
      </c>
      <c r="U1022" t="s">
        <v>639</v>
      </c>
    </row>
    <row r="1023" spans="1:21" x14ac:dyDescent="0.25">
      <c r="A1023" t="s">
        <v>231</v>
      </c>
      <c r="B1023" t="s">
        <v>672</v>
      </c>
      <c r="C1023" t="s">
        <v>187</v>
      </c>
      <c r="D1023" t="s">
        <v>538</v>
      </c>
      <c r="F1023" t="s">
        <v>391</v>
      </c>
      <c r="G1023" t="s">
        <v>799</v>
      </c>
      <c r="H1023" t="s">
        <v>541</v>
      </c>
      <c r="I1023" t="s">
        <v>800</v>
      </c>
      <c r="J1023" t="s">
        <v>543</v>
      </c>
      <c r="K1023">
        <v>31</v>
      </c>
      <c r="L1023" t="s">
        <v>576</v>
      </c>
      <c r="M1023" t="s">
        <v>806</v>
      </c>
      <c r="N1023" t="s">
        <v>801</v>
      </c>
      <c r="O1023" t="s">
        <v>802</v>
      </c>
      <c r="P1023" t="s">
        <v>548</v>
      </c>
      <c r="Q1023" t="s">
        <v>549</v>
      </c>
      <c r="R1023" t="s">
        <v>560</v>
      </c>
      <c r="S1023" t="s">
        <v>561</v>
      </c>
      <c r="T1023" s="145">
        <v>14.01</v>
      </c>
      <c r="U1023" t="s">
        <v>639</v>
      </c>
    </row>
    <row r="1024" spans="1:21" x14ac:dyDescent="0.25">
      <c r="A1024" t="s">
        <v>231</v>
      </c>
      <c r="B1024" t="s">
        <v>672</v>
      </c>
      <c r="C1024" t="s">
        <v>187</v>
      </c>
      <c r="D1024" t="s">
        <v>538</v>
      </c>
      <c r="F1024" t="s">
        <v>391</v>
      </c>
      <c r="G1024" t="s">
        <v>799</v>
      </c>
      <c r="H1024" t="s">
        <v>541</v>
      </c>
      <c r="I1024" t="s">
        <v>800</v>
      </c>
      <c r="J1024" t="s">
        <v>543</v>
      </c>
      <c r="K1024">
        <v>31</v>
      </c>
      <c r="L1024" t="s">
        <v>576</v>
      </c>
      <c r="M1024" t="s">
        <v>806</v>
      </c>
      <c r="N1024" t="s">
        <v>801</v>
      </c>
      <c r="O1024" t="s">
        <v>802</v>
      </c>
      <c r="P1024" t="s">
        <v>548</v>
      </c>
      <c r="Q1024" t="s">
        <v>549</v>
      </c>
      <c r="R1024" t="s">
        <v>562</v>
      </c>
      <c r="S1024" t="s">
        <v>563</v>
      </c>
      <c r="U1024" t="s">
        <v>639</v>
      </c>
    </row>
    <row r="1025" spans="1:23" x14ac:dyDescent="0.25">
      <c r="A1025" t="s">
        <v>231</v>
      </c>
      <c r="B1025" t="s">
        <v>672</v>
      </c>
      <c r="C1025" t="s">
        <v>187</v>
      </c>
      <c r="D1025" t="s">
        <v>538</v>
      </c>
      <c r="F1025" t="s">
        <v>391</v>
      </c>
      <c r="G1025" t="s">
        <v>799</v>
      </c>
      <c r="H1025" t="s">
        <v>541</v>
      </c>
      <c r="I1025" t="s">
        <v>800</v>
      </c>
      <c r="J1025" t="s">
        <v>543</v>
      </c>
      <c r="K1025">
        <v>31</v>
      </c>
      <c r="L1025" t="s">
        <v>576</v>
      </c>
      <c r="M1025" t="s">
        <v>806</v>
      </c>
      <c r="N1025" t="s">
        <v>801</v>
      </c>
      <c r="O1025" t="s">
        <v>802</v>
      </c>
      <c r="P1025" t="s">
        <v>548</v>
      </c>
      <c r="Q1025" t="s">
        <v>549</v>
      </c>
      <c r="R1025" t="s">
        <v>564</v>
      </c>
      <c r="S1025" t="s">
        <v>565</v>
      </c>
      <c r="U1025" t="s">
        <v>639</v>
      </c>
    </row>
    <row r="1026" spans="1:23" x14ac:dyDescent="0.25">
      <c r="A1026" t="s">
        <v>231</v>
      </c>
      <c r="B1026" t="s">
        <v>672</v>
      </c>
      <c r="C1026" t="s">
        <v>187</v>
      </c>
      <c r="D1026" t="s">
        <v>538</v>
      </c>
      <c r="F1026" t="s">
        <v>391</v>
      </c>
      <c r="G1026" t="s">
        <v>799</v>
      </c>
      <c r="H1026" t="s">
        <v>541</v>
      </c>
      <c r="I1026" t="s">
        <v>800</v>
      </c>
      <c r="J1026" t="s">
        <v>543</v>
      </c>
      <c r="K1026">
        <v>31</v>
      </c>
      <c r="L1026" t="s">
        <v>576</v>
      </c>
      <c r="M1026" t="s">
        <v>806</v>
      </c>
      <c r="N1026" t="s">
        <v>801</v>
      </c>
      <c r="O1026" t="s">
        <v>802</v>
      </c>
      <c r="P1026" t="s">
        <v>548</v>
      </c>
      <c r="Q1026" t="s">
        <v>549</v>
      </c>
      <c r="R1026" t="s">
        <v>566</v>
      </c>
      <c r="S1026" t="s">
        <v>567</v>
      </c>
      <c r="U1026" t="s">
        <v>639</v>
      </c>
    </row>
    <row r="1027" spans="1:23" x14ac:dyDescent="0.25">
      <c r="A1027" t="s">
        <v>231</v>
      </c>
      <c r="B1027" t="s">
        <v>672</v>
      </c>
      <c r="C1027" t="s">
        <v>187</v>
      </c>
      <c r="D1027" t="s">
        <v>538</v>
      </c>
      <c r="F1027" t="s">
        <v>391</v>
      </c>
      <c r="G1027" t="s">
        <v>799</v>
      </c>
      <c r="H1027" t="s">
        <v>541</v>
      </c>
      <c r="I1027" t="s">
        <v>800</v>
      </c>
      <c r="J1027" t="s">
        <v>543</v>
      </c>
      <c r="K1027">
        <v>31</v>
      </c>
      <c r="L1027" t="s">
        <v>576</v>
      </c>
      <c r="M1027" t="s">
        <v>806</v>
      </c>
      <c r="N1027" t="s">
        <v>801</v>
      </c>
      <c r="O1027" t="s">
        <v>802</v>
      </c>
      <c r="P1027" t="s">
        <v>548</v>
      </c>
      <c r="Q1027" t="s">
        <v>549</v>
      </c>
      <c r="R1027" t="s">
        <v>568</v>
      </c>
      <c r="S1027" t="s">
        <v>569</v>
      </c>
      <c r="T1027" s="145">
        <v>4218</v>
      </c>
      <c r="U1027" t="s">
        <v>639</v>
      </c>
    </row>
    <row r="1028" spans="1:23" x14ac:dyDescent="0.25">
      <c r="A1028" t="s">
        <v>231</v>
      </c>
      <c r="B1028" t="s">
        <v>672</v>
      </c>
      <c r="C1028" t="s">
        <v>187</v>
      </c>
      <c r="D1028" t="s">
        <v>538</v>
      </c>
      <c r="F1028" t="s">
        <v>391</v>
      </c>
      <c r="G1028" t="s">
        <v>799</v>
      </c>
      <c r="H1028" t="s">
        <v>541</v>
      </c>
      <c r="I1028" t="s">
        <v>800</v>
      </c>
      <c r="J1028" t="s">
        <v>543</v>
      </c>
      <c r="K1028">
        <v>31</v>
      </c>
      <c r="L1028" t="s">
        <v>576</v>
      </c>
      <c r="M1028" t="s">
        <v>806</v>
      </c>
      <c r="N1028" t="s">
        <v>801</v>
      </c>
      <c r="O1028" t="s">
        <v>802</v>
      </c>
      <c r="P1028" t="s">
        <v>548</v>
      </c>
      <c r="Q1028" t="s">
        <v>549</v>
      </c>
      <c r="R1028" t="s">
        <v>803</v>
      </c>
      <c r="S1028" t="s">
        <v>804</v>
      </c>
      <c r="T1028" s="145">
        <v>60.1</v>
      </c>
      <c r="U1028" t="s">
        <v>639</v>
      </c>
    </row>
    <row r="1029" spans="1:23" s="49" customFormat="1" x14ac:dyDescent="0.25">
      <c r="A1029" s="49" t="s">
        <v>57</v>
      </c>
      <c r="B1029" s="49" t="s">
        <v>673</v>
      </c>
      <c r="C1029" s="49" t="s">
        <v>187</v>
      </c>
      <c r="D1029" s="49" t="s">
        <v>538</v>
      </c>
      <c r="F1029" s="49" t="s">
        <v>391</v>
      </c>
      <c r="G1029" s="49" t="s">
        <v>799</v>
      </c>
      <c r="H1029" s="49" t="s">
        <v>541</v>
      </c>
      <c r="I1029" s="49" t="s">
        <v>800</v>
      </c>
      <c r="J1029" s="49" t="s">
        <v>543</v>
      </c>
      <c r="K1029" s="49">
        <v>31</v>
      </c>
      <c r="L1029" s="49" t="s">
        <v>544</v>
      </c>
      <c r="M1029" s="49" t="s">
        <v>799</v>
      </c>
      <c r="N1029" s="49" t="s">
        <v>801</v>
      </c>
      <c r="O1029" s="49" t="s">
        <v>802</v>
      </c>
      <c r="P1029" s="49" t="s">
        <v>548</v>
      </c>
      <c r="Q1029" s="49" t="s">
        <v>549</v>
      </c>
      <c r="R1029" s="49" t="s">
        <v>131</v>
      </c>
      <c r="S1029" s="49" t="s">
        <v>550</v>
      </c>
      <c r="T1029" s="146">
        <v>1506.0409999999999</v>
      </c>
      <c r="U1029" s="49" t="s">
        <v>639</v>
      </c>
      <c r="V1029" s="49" t="s">
        <v>858</v>
      </c>
      <c r="W1029" s="138">
        <f>('ILO unemployment 2007'!T1030+'ILO unemployment 2007'!T1031+'ILO unemployment 2007'!T1032)*( 1 + ('ILO unemployment 2007'!T1040+ 'ILO unemployment 2007'!T1041)/('ILO unemployment 2007'!T1029-'ILO unemployment 2007'!T1040-'ILO unemployment 2007'!T1041))</f>
        <v>274.43451355346923</v>
      </c>
    </row>
    <row r="1030" spans="1:23" s="49" customFormat="1" x14ac:dyDescent="0.25">
      <c r="A1030" s="49" t="s">
        <v>57</v>
      </c>
      <c r="B1030" s="49" t="s">
        <v>673</v>
      </c>
      <c r="C1030" s="49" t="s">
        <v>187</v>
      </c>
      <c r="D1030" s="49" t="s">
        <v>538</v>
      </c>
      <c r="F1030" s="49" t="s">
        <v>391</v>
      </c>
      <c r="G1030" s="49" t="s">
        <v>799</v>
      </c>
      <c r="H1030" s="49" t="s">
        <v>541</v>
      </c>
      <c r="I1030" s="49" t="s">
        <v>800</v>
      </c>
      <c r="J1030" s="49" t="s">
        <v>543</v>
      </c>
      <c r="K1030" s="49">
        <v>31</v>
      </c>
      <c r="L1030" s="49" t="s">
        <v>544</v>
      </c>
      <c r="M1030" s="49" t="s">
        <v>799</v>
      </c>
      <c r="N1030" s="49" t="s">
        <v>801</v>
      </c>
      <c r="O1030" s="49" t="s">
        <v>802</v>
      </c>
      <c r="P1030" s="49" t="s">
        <v>548</v>
      </c>
      <c r="Q1030" s="49" t="s">
        <v>549</v>
      </c>
      <c r="R1030" s="49" t="s">
        <v>552</v>
      </c>
      <c r="S1030" s="49" t="s">
        <v>553</v>
      </c>
      <c r="T1030" s="146">
        <v>29.093</v>
      </c>
      <c r="U1030" s="49" t="s">
        <v>639</v>
      </c>
      <c r="V1030" s="49" t="s">
        <v>859</v>
      </c>
      <c r="W1030" s="138">
        <f>('ILO unemployment 2007'!T1033+'ILO unemployment 2007'!T1034+'ILO unemployment 2007'!T1035+'ILO unemployment 2007'!T1036+'ILO unemployment 2007'!T1037+'ILO unemployment 2007'!T1038+'ILO unemployment 2007'!T1039)*( 1 + ('ILO unemployment 2007'!T1040+ 'ILO unemployment 2007'!T1041)/('ILO unemployment 2007'!T1029-'ILO unemployment 2007'!T1040-'ILO unemployment 2007'!T1041))</f>
        <v>1231.6064864465307</v>
      </c>
    </row>
    <row r="1031" spans="1:23" s="49" customFormat="1" x14ac:dyDescent="0.25">
      <c r="A1031" s="49" t="s">
        <v>57</v>
      </c>
      <c r="B1031" s="49" t="s">
        <v>673</v>
      </c>
      <c r="C1031" s="49" t="s">
        <v>187</v>
      </c>
      <c r="D1031" s="49" t="s">
        <v>538</v>
      </c>
      <c r="F1031" s="49" t="s">
        <v>391</v>
      </c>
      <c r="G1031" s="49" t="s">
        <v>799</v>
      </c>
      <c r="H1031" s="49" t="s">
        <v>541</v>
      </c>
      <c r="I1031" s="49" t="s">
        <v>800</v>
      </c>
      <c r="J1031" s="49" t="s">
        <v>543</v>
      </c>
      <c r="K1031" s="49">
        <v>31</v>
      </c>
      <c r="L1031" s="49" t="s">
        <v>544</v>
      </c>
      <c r="M1031" s="49" t="s">
        <v>799</v>
      </c>
      <c r="N1031" s="49" t="s">
        <v>801</v>
      </c>
      <c r="O1031" s="49" t="s">
        <v>802</v>
      </c>
      <c r="P1031" s="49" t="s">
        <v>548</v>
      </c>
      <c r="Q1031" s="49" t="s">
        <v>549</v>
      </c>
      <c r="R1031" s="49" t="s">
        <v>554</v>
      </c>
      <c r="S1031" s="49" t="s">
        <v>555</v>
      </c>
      <c r="T1031" s="146">
        <v>30.341000000000001</v>
      </c>
      <c r="U1031" s="49" t="s">
        <v>639</v>
      </c>
      <c r="V1031" s="49" t="s">
        <v>862</v>
      </c>
      <c r="W1031" s="138">
        <f>'ILO unemployment 2007'!T1030+'ILO unemployment 2007'!T1031+'ILO unemployment 2007'!T1032+ 'ILO unemployment 2007'!T1033+'ILO unemployment 2007'!T1034+'ILO unemployment 2007'!T1035+'ILO unemployment 2007'!T1036+'ILO unemployment 2007'!T1037+'ILO unemployment 2007'!T1038+'ILO unemployment 2007'!T1039+'ILO unemployment 2007'!T1040+'ILO unemployment 2007'!T1041</f>
        <v>1506.0409999999999</v>
      </c>
    </row>
    <row r="1032" spans="1:23" s="49" customFormat="1" x14ac:dyDescent="0.25">
      <c r="A1032" s="49" t="s">
        <v>57</v>
      </c>
      <c r="B1032" s="49" t="s">
        <v>673</v>
      </c>
      <c r="C1032" s="49" t="s">
        <v>187</v>
      </c>
      <c r="D1032" s="49" t="s">
        <v>538</v>
      </c>
      <c r="F1032" s="49" t="s">
        <v>391</v>
      </c>
      <c r="G1032" s="49" t="s">
        <v>799</v>
      </c>
      <c r="H1032" s="49" t="s">
        <v>541</v>
      </c>
      <c r="I1032" s="49" t="s">
        <v>800</v>
      </c>
      <c r="J1032" s="49" t="s">
        <v>543</v>
      </c>
      <c r="K1032" s="49">
        <v>31</v>
      </c>
      <c r="L1032" s="49" t="s">
        <v>544</v>
      </c>
      <c r="M1032" s="49" t="s">
        <v>799</v>
      </c>
      <c r="N1032" s="49" t="s">
        <v>801</v>
      </c>
      <c r="O1032" s="49" t="s">
        <v>802</v>
      </c>
      <c r="P1032" s="49" t="s">
        <v>548</v>
      </c>
      <c r="Q1032" s="49" t="s">
        <v>549</v>
      </c>
      <c r="R1032" s="49" t="s">
        <v>556</v>
      </c>
      <c r="S1032" s="49" t="s">
        <v>557</v>
      </c>
      <c r="T1032" s="146">
        <v>106.104</v>
      </c>
      <c r="U1032" s="49" t="s">
        <v>639</v>
      </c>
      <c r="W1032" s="138"/>
    </row>
    <row r="1033" spans="1:23" s="49" customFormat="1" x14ac:dyDescent="0.25">
      <c r="A1033" s="49" t="s">
        <v>57</v>
      </c>
      <c r="B1033" s="49" t="s">
        <v>673</v>
      </c>
      <c r="C1033" s="49" t="s">
        <v>187</v>
      </c>
      <c r="D1033" s="49" t="s">
        <v>538</v>
      </c>
      <c r="F1033" s="49" t="s">
        <v>391</v>
      </c>
      <c r="G1033" s="49" t="s">
        <v>799</v>
      </c>
      <c r="H1033" s="49" t="s">
        <v>541</v>
      </c>
      <c r="I1033" s="49" t="s">
        <v>800</v>
      </c>
      <c r="J1033" s="49" t="s">
        <v>543</v>
      </c>
      <c r="K1033" s="49">
        <v>31</v>
      </c>
      <c r="L1033" s="49" t="s">
        <v>544</v>
      </c>
      <c r="M1033" s="49" t="s">
        <v>799</v>
      </c>
      <c r="N1033" s="49" t="s">
        <v>801</v>
      </c>
      <c r="O1033" s="49" t="s">
        <v>802</v>
      </c>
      <c r="P1033" s="49" t="s">
        <v>548</v>
      </c>
      <c r="Q1033" s="49" t="s">
        <v>549</v>
      </c>
      <c r="R1033" s="49" t="s">
        <v>558</v>
      </c>
      <c r="S1033" s="49" t="s">
        <v>559</v>
      </c>
      <c r="T1033" s="146">
        <v>99.72</v>
      </c>
      <c r="U1033" s="49" t="s">
        <v>639</v>
      </c>
      <c r="W1033" s="138"/>
    </row>
    <row r="1034" spans="1:23" s="49" customFormat="1" x14ac:dyDescent="0.25">
      <c r="A1034" s="49" t="s">
        <v>57</v>
      </c>
      <c r="B1034" s="49" t="s">
        <v>673</v>
      </c>
      <c r="C1034" s="49" t="s">
        <v>187</v>
      </c>
      <c r="D1034" s="49" t="s">
        <v>538</v>
      </c>
      <c r="F1034" s="49" t="s">
        <v>391</v>
      </c>
      <c r="G1034" s="49" t="s">
        <v>799</v>
      </c>
      <c r="H1034" s="49" t="s">
        <v>541</v>
      </c>
      <c r="I1034" s="49" t="s">
        <v>800</v>
      </c>
      <c r="J1034" s="49" t="s">
        <v>543</v>
      </c>
      <c r="K1034" s="49">
        <v>31</v>
      </c>
      <c r="L1034" s="49" t="s">
        <v>544</v>
      </c>
      <c r="M1034" s="49" t="s">
        <v>799</v>
      </c>
      <c r="N1034" s="49" t="s">
        <v>801</v>
      </c>
      <c r="O1034" s="49" t="s">
        <v>802</v>
      </c>
      <c r="P1034" s="49" t="s">
        <v>548</v>
      </c>
      <c r="Q1034" s="49" t="s">
        <v>549</v>
      </c>
      <c r="R1034" s="49" t="s">
        <v>560</v>
      </c>
      <c r="S1034" s="49" t="s">
        <v>561</v>
      </c>
      <c r="T1034" s="146">
        <v>200.17</v>
      </c>
      <c r="U1034" s="49" t="s">
        <v>639</v>
      </c>
      <c r="W1034" s="138"/>
    </row>
    <row r="1035" spans="1:23" s="49" customFormat="1" x14ac:dyDescent="0.25">
      <c r="A1035" s="49" t="s">
        <v>57</v>
      </c>
      <c r="B1035" s="49" t="s">
        <v>673</v>
      </c>
      <c r="C1035" s="49" t="s">
        <v>187</v>
      </c>
      <c r="D1035" s="49" t="s">
        <v>538</v>
      </c>
      <c r="F1035" s="49" t="s">
        <v>391</v>
      </c>
      <c r="G1035" s="49" t="s">
        <v>799</v>
      </c>
      <c r="H1035" s="49" t="s">
        <v>541</v>
      </c>
      <c r="I1035" s="49" t="s">
        <v>800</v>
      </c>
      <c r="J1035" s="49" t="s">
        <v>543</v>
      </c>
      <c r="K1035" s="49">
        <v>31</v>
      </c>
      <c r="L1035" s="49" t="s">
        <v>544</v>
      </c>
      <c r="M1035" s="49" t="s">
        <v>799</v>
      </c>
      <c r="N1035" s="49" t="s">
        <v>801</v>
      </c>
      <c r="O1035" s="49" t="s">
        <v>802</v>
      </c>
      <c r="P1035" s="49" t="s">
        <v>548</v>
      </c>
      <c r="Q1035" s="49" t="s">
        <v>549</v>
      </c>
      <c r="R1035" s="49" t="s">
        <v>562</v>
      </c>
      <c r="S1035" s="49" t="s">
        <v>563</v>
      </c>
      <c r="T1035" s="146">
        <v>12.923</v>
      </c>
      <c r="U1035" s="49" t="s">
        <v>639</v>
      </c>
      <c r="W1035" s="138"/>
    </row>
    <row r="1036" spans="1:23" s="49" customFormat="1" x14ac:dyDescent="0.25">
      <c r="A1036" s="49" t="s">
        <v>57</v>
      </c>
      <c r="B1036" s="49" t="s">
        <v>673</v>
      </c>
      <c r="C1036" s="49" t="s">
        <v>187</v>
      </c>
      <c r="D1036" s="49" t="s">
        <v>538</v>
      </c>
      <c r="F1036" s="49" t="s">
        <v>391</v>
      </c>
      <c r="G1036" s="49" t="s">
        <v>799</v>
      </c>
      <c r="H1036" s="49" t="s">
        <v>541</v>
      </c>
      <c r="I1036" s="49" t="s">
        <v>800</v>
      </c>
      <c r="J1036" s="49" t="s">
        <v>543</v>
      </c>
      <c r="K1036" s="49">
        <v>31</v>
      </c>
      <c r="L1036" s="49" t="s">
        <v>544</v>
      </c>
      <c r="M1036" s="49" t="s">
        <v>799</v>
      </c>
      <c r="N1036" s="49" t="s">
        <v>801</v>
      </c>
      <c r="O1036" s="49" t="s">
        <v>802</v>
      </c>
      <c r="P1036" s="49" t="s">
        <v>548</v>
      </c>
      <c r="Q1036" s="49" t="s">
        <v>549</v>
      </c>
      <c r="R1036" s="49" t="s">
        <v>564</v>
      </c>
      <c r="S1036" s="49" t="s">
        <v>565</v>
      </c>
      <c r="T1036" s="146">
        <v>178.33699999999999</v>
      </c>
      <c r="U1036" s="49" t="s">
        <v>639</v>
      </c>
      <c r="W1036" s="138"/>
    </row>
    <row r="1037" spans="1:23" s="49" customFormat="1" x14ac:dyDescent="0.25">
      <c r="A1037" s="49" t="s">
        <v>57</v>
      </c>
      <c r="B1037" s="49" t="s">
        <v>673</v>
      </c>
      <c r="C1037" s="49" t="s">
        <v>187</v>
      </c>
      <c r="D1037" s="49" t="s">
        <v>538</v>
      </c>
      <c r="F1037" s="49" t="s">
        <v>391</v>
      </c>
      <c r="G1037" s="49" t="s">
        <v>799</v>
      </c>
      <c r="H1037" s="49" t="s">
        <v>541</v>
      </c>
      <c r="I1037" s="49" t="s">
        <v>800</v>
      </c>
      <c r="J1037" s="49" t="s">
        <v>543</v>
      </c>
      <c r="K1037" s="49">
        <v>31</v>
      </c>
      <c r="L1037" s="49" t="s">
        <v>544</v>
      </c>
      <c r="M1037" s="49" t="s">
        <v>799</v>
      </c>
      <c r="N1037" s="49" t="s">
        <v>801</v>
      </c>
      <c r="O1037" s="49" t="s">
        <v>802</v>
      </c>
      <c r="P1037" s="49" t="s">
        <v>548</v>
      </c>
      <c r="Q1037" s="49" t="s">
        <v>549</v>
      </c>
      <c r="R1037" s="49" t="s">
        <v>566</v>
      </c>
      <c r="S1037" s="49" t="s">
        <v>567</v>
      </c>
      <c r="T1037" s="146">
        <v>75.293999999999997</v>
      </c>
      <c r="U1037" s="49" t="s">
        <v>639</v>
      </c>
      <c r="W1037" s="138"/>
    </row>
    <row r="1038" spans="1:23" s="49" customFormat="1" x14ac:dyDescent="0.25">
      <c r="A1038" s="49" t="s">
        <v>57</v>
      </c>
      <c r="B1038" s="49" t="s">
        <v>673</v>
      </c>
      <c r="C1038" s="49" t="s">
        <v>187</v>
      </c>
      <c r="D1038" s="49" t="s">
        <v>538</v>
      </c>
      <c r="F1038" s="49" t="s">
        <v>391</v>
      </c>
      <c r="G1038" s="49" t="s">
        <v>799</v>
      </c>
      <c r="H1038" s="49" t="s">
        <v>541</v>
      </c>
      <c r="I1038" s="49" t="s">
        <v>800</v>
      </c>
      <c r="J1038" s="49" t="s">
        <v>543</v>
      </c>
      <c r="K1038" s="49">
        <v>31</v>
      </c>
      <c r="L1038" s="49" t="s">
        <v>544</v>
      </c>
      <c r="M1038" s="49" t="s">
        <v>799</v>
      </c>
      <c r="N1038" s="49" t="s">
        <v>801</v>
      </c>
      <c r="O1038" s="49" t="s">
        <v>802</v>
      </c>
      <c r="P1038" s="49" t="s">
        <v>548</v>
      </c>
      <c r="Q1038" s="49" t="s">
        <v>549</v>
      </c>
      <c r="R1038" s="49" t="s">
        <v>568</v>
      </c>
      <c r="S1038" s="49" t="s">
        <v>569</v>
      </c>
      <c r="T1038" s="146">
        <v>172.88300000000001</v>
      </c>
      <c r="U1038" s="49" t="s">
        <v>639</v>
      </c>
      <c r="W1038" s="138"/>
    </row>
    <row r="1039" spans="1:23" s="49" customFormat="1" x14ac:dyDescent="0.25">
      <c r="A1039" s="49" t="s">
        <v>57</v>
      </c>
      <c r="B1039" s="49" t="s">
        <v>673</v>
      </c>
      <c r="C1039" s="49" t="s">
        <v>187</v>
      </c>
      <c r="D1039" s="49" t="s">
        <v>538</v>
      </c>
      <c r="F1039" s="49" t="s">
        <v>391</v>
      </c>
      <c r="G1039" s="49" t="s">
        <v>799</v>
      </c>
      <c r="H1039" s="49" t="s">
        <v>541</v>
      </c>
      <c r="I1039" s="49" t="s">
        <v>800</v>
      </c>
      <c r="J1039" s="49" t="s">
        <v>543</v>
      </c>
      <c r="K1039" s="49">
        <v>31</v>
      </c>
      <c r="L1039" s="49" t="s">
        <v>544</v>
      </c>
      <c r="M1039" s="49" t="s">
        <v>799</v>
      </c>
      <c r="N1039" s="49" t="s">
        <v>801</v>
      </c>
      <c r="O1039" s="49" t="s">
        <v>802</v>
      </c>
      <c r="P1039" s="49" t="s">
        <v>548</v>
      </c>
      <c r="Q1039" s="49" t="s">
        <v>549</v>
      </c>
      <c r="R1039" s="49" t="s">
        <v>570</v>
      </c>
      <c r="S1039" s="49" t="s">
        <v>571</v>
      </c>
      <c r="T1039" s="146">
        <v>3.5739999999999998</v>
      </c>
      <c r="U1039" s="49" t="s">
        <v>639</v>
      </c>
      <c r="W1039" s="138"/>
    </row>
    <row r="1040" spans="1:23" s="49" customFormat="1" x14ac:dyDescent="0.25">
      <c r="A1040" s="49" t="s">
        <v>57</v>
      </c>
      <c r="B1040" s="49" t="s">
        <v>673</v>
      </c>
      <c r="C1040" s="49" t="s">
        <v>187</v>
      </c>
      <c r="D1040" s="49" t="s">
        <v>538</v>
      </c>
      <c r="F1040" s="49" t="s">
        <v>391</v>
      </c>
      <c r="G1040" s="49" t="s">
        <v>799</v>
      </c>
      <c r="H1040" s="49" t="s">
        <v>541</v>
      </c>
      <c r="I1040" s="49" t="s">
        <v>800</v>
      </c>
      <c r="J1040" s="49" t="s">
        <v>543</v>
      </c>
      <c r="K1040" s="49">
        <v>31</v>
      </c>
      <c r="L1040" s="49" t="s">
        <v>544</v>
      </c>
      <c r="M1040" s="49" t="s">
        <v>799</v>
      </c>
      <c r="N1040" s="49" t="s">
        <v>801</v>
      </c>
      <c r="O1040" s="49" t="s">
        <v>802</v>
      </c>
      <c r="P1040" s="49" t="s">
        <v>548</v>
      </c>
      <c r="Q1040" s="49" t="s">
        <v>549</v>
      </c>
      <c r="R1040" s="49" t="s">
        <v>572</v>
      </c>
      <c r="S1040" s="49" t="s">
        <v>573</v>
      </c>
      <c r="T1040" s="146">
        <v>126.36499999999999</v>
      </c>
      <c r="U1040" s="49" t="s">
        <v>639</v>
      </c>
      <c r="W1040" s="138"/>
    </row>
    <row r="1041" spans="1:23" s="49" customFormat="1" x14ac:dyDescent="0.25">
      <c r="A1041" s="49" t="s">
        <v>57</v>
      </c>
      <c r="B1041" s="49" t="s">
        <v>673</v>
      </c>
      <c r="C1041" s="49" t="s">
        <v>187</v>
      </c>
      <c r="D1041" s="49" t="s">
        <v>538</v>
      </c>
      <c r="F1041" s="49" t="s">
        <v>391</v>
      </c>
      <c r="G1041" s="49" t="s">
        <v>799</v>
      </c>
      <c r="H1041" s="49" t="s">
        <v>541</v>
      </c>
      <c r="I1041" s="49" t="s">
        <v>800</v>
      </c>
      <c r="J1041" s="49" t="s">
        <v>543</v>
      </c>
      <c r="K1041" s="49">
        <v>31</v>
      </c>
      <c r="L1041" s="49" t="s">
        <v>544</v>
      </c>
      <c r="M1041" s="49" t="s">
        <v>799</v>
      </c>
      <c r="N1041" s="49" t="s">
        <v>801</v>
      </c>
      <c r="O1041" s="49" t="s">
        <v>802</v>
      </c>
      <c r="P1041" s="49" t="s">
        <v>548</v>
      </c>
      <c r="Q1041" s="49" t="s">
        <v>549</v>
      </c>
      <c r="R1041" s="49" t="s">
        <v>803</v>
      </c>
      <c r="S1041" s="49" t="s">
        <v>804</v>
      </c>
      <c r="T1041" s="146">
        <v>471.23700000000002</v>
      </c>
      <c r="U1041" s="49" t="s">
        <v>639</v>
      </c>
      <c r="W1041" s="138"/>
    </row>
    <row r="1042" spans="1:23" x14ac:dyDescent="0.25">
      <c r="A1042" t="s">
        <v>57</v>
      </c>
      <c r="B1042" t="s">
        <v>673</v>
      </c>
      <c r="C1042" t="s">
        <v>187</v>
      </c>
      <c r="D1042" t="s">
        <v>538</v>
      </c>
      <c r="F1042" t="s">
        <v>391</v>
      </c>
      <c r="G1042" t="s">
        <v>799</v>
      </c>
      <c r="H1042" t="s">
        <v>541</v>
      </c>
      <c r="I1042" t="s">
        <v>800</v>
      </c>
      <c r="J1042" t="s">
        <v>543</v>
      </c>
      <c r="K1042">
        <v>31</v>
      </c>
      <c r="L1042" t="s">
        <v>574</v>
      </c>
      <c r="M1042" t="s">
        <v>805</v>
      </c>
      <c r="N1042" t="s">
        <v>801</v>
      </c>
      <c r="O1042" t="s">
        <v>802</v>
      </c>
      <c r="P1042" t="s">
        <v>548</v>
      </c>
      <c r="Q1042" t="s">
        <v>549</v>
      </c>
      <c r="R1042" t="s">
        <v>131</v>
      </c>
      <c r="S1042" t="s">
        <v>550</v>
      </c>
      <c r="T1042" s="145">
        <v>722427</v>
      </c>
      <c r="U1042" t="s">
        <v>639</v>
      </c>
    </row>
    <row r="1043" spans="1:23" x14ac:dyDescent="0.25">
      <c r="A1043" t="s">
        <v>57</v>
      </c>
      <c r="B1043" t="s">
        <v>673</v>
      </c>
      <c r="C1043" t="s">
        <v>187</v>
      </c>
      <c r="D1043" t="s">
        <v>538</v>
      </c>
      <c r="F1043" t="s">
        <v>391</v>
      </c>
      <c r="G1043" t="s">
        <v>799</v>
      </c>
      <c r="H1043" t="s">
        <v>541</v>
      </c>
      <c r="I1043" t="s">
        <v>800</v>
      </c>
      <c r="J1043" t="s">
        <v>543</v>
      </c>
      <c r="K1043">
        <v>31</v>
      </c>
      <c r="L1043" t="s">
        <v>574</v>
      </c>
      <c r="M1043" t="s">
        <v>805</v>
      </c>
      <c r="N1043" t="s">
        <v>801</v>
      </c>
      <c r="O1043" t="s">
        <v>802</v>
      </c>
      <c r="P1043" t="s">
        <v>548</v>
      </c>
      <c r="Q1043" t="s">
        <v>549</v>
      </c>
      <c r="R1043" t="s">
        <v>552</v>
      </c>
      <c r="S1043" t="s">
        <v>553</v>
      </c>
      <c r="T1043" s="145">
        <v>17606</v>
      </c>
      <c r="U1043" t="s">
        <v>639</v>
      </c>
    </row>
    <row r="1044" spans="1:23" x14ac:dyDescent="0.25">
      <c r="A1044" t="s">
        <v>57</v>
      </c>
      <c r="B1044" t="s">
        <v>673</v>
      </c>
      <c r="C1044" t="s">
        <v>187</v>
      </c>
      <c r="D1044" t="s">
        <v>538</v>
      </c>
      <c r="F1044" t="s">
        <v>391</v>
      </c>
      <c r="G1044" t="s">
        <v>799</v>
      </c>
      <c r="H1044" t="s">
        <v>541</v>
      </c>
      <c r="I1044" t="s">
        <v>800</v>
      </c>
      <c r="J1044" t="s">
        <v>543</v>
      </c>
      <c r="K1044">
        <v>31</v>
      </c>
      <c r="L1044" t="s">
        <v>574</v>
      </c>
      <c r="M1044" t="s">
        <v>805</v>
      </c>
      <c r="N1044" t="s">
        <v>801</v>
      </c>
      <c r="O1044" t="s">
        <v>802</v>
      </c>
      <c r="P1044" t="s">
        <v>548</v>
      </c>
      <c r="Q1044" t="s">
        <v>549</v>
      </c>
      <c r="R1044" t="s">
        <v>554</v>
      </c>
      <c r="S1044" t="s">
        <v>555</v>
      </c>
      <c r="T1044" s="145">
        <v>12057</v>
      </c>
      <c r="U1044" t="s">
        <v>639</v>
      </c>
    </row>
    <row r="1045" spans="1:23" x14ac:dyDescent="0.25">
      <c r="A1045" t="s">
        <v>57</v>
      </c>
      <c r="B1045" t="s">
        <v>673</v>
      </c>
      <c r="C1045" t="s">
        <v>187</v>
      </c>
      <c r="D1045" t="s">
        <v>538</v>
      </c>
      <c r="F1045" t="s">
        <v>391</v>
      </c>
      <c r="G1045" t="s">
        <v>799</v>
      </c>
      <c r="H1045" t="s">
        <v>541</v>
      </c>
      <c r="I1045" t="s">
        <v>800</v>
      </c>
      <c r="J1045" t="s">
        <v>543</v>
      </c>
      <c r="K1045">
        <v>31</v>
      </c>
      <c r="L1045" t="s">
        <v>574</v>
      </c>
      <c r="M1045" t="s">
        <v>805</v>
      </c>
      <c r="N1045" t="s">
        <v>801</v>
      </c>
      <c r="O1045" t="s">
        <v>802</v>
      </c>
      <c r="P1045" t="s">
        <v>548</v>
      </c>
      <c r="Q1045" t="s">
        <v>549</v>
      </c>
      <c r="R1045" t="s">
        <v>556</v>
      </c>
      <c r="S1045" t="s">
        <v>557</v>
      </c>
      <c r="T1045" s="145">
        <v>44292</v>
      </c>
      <c r="U1045" t="s">
        <v>639</v>
      </c>
    </row>
    <row r="1046" spans="1:23" x14ac:dyDescent="0.25">
      <c r="A1046" t="s">
        <v>57</v>
      </c>
      <c r="B1046" t="s">
        <v>673</v>
      </c>
      <c r="C1046" t="s">
        <v>187</v>
      </c>
      <c r="D1046" t="s">
        <v>538</v>
      </c>
      <c r="F1046" t="s">
        <v>391</v>
      </c>
      <c r="G1046" t="s">
        <v>799</v>
      </c>
      <c r="H1046" t="s">
        <v>541</v>
      </c>
      <c r="I1046" t="s">
        <v>800</v>
      </c>
      <c r="J1046" t="s">
        <v>543</v>
      </c>
      <c r="K1046">
        <v>31</v>
      </c>
      <c r="L1046" t="s">
        <v>574</v>
      </c>
      <c r="M1046" t="s">
        <v>805</v>
      </c>
      <c r="N1046" t="s">
        <v>801</v>
      </c>
      <c r="O1046" t="s">
        <v>802</v>
      </c>
      <c r="P1046" t="s">
        <v>548</v>
      </c>
      <c r="Q1046" t="s">
        <v>549</v>
      </c>
      <c r="R1046" t="s">
        <v>558</v>
      </c>
      <c r="S1046" t="s">
        <v>559</v>
      </c>
      <c r="T1046" s="145">
        <v>32935</v>
      </c>
      <c r="U1046" t="s">
        <v>639</v>
      </c>
    </row>
    <row r="1047" spans="1:23" x14ac:dyDescent="0.25">
      <c r="A1047" t="s">
        <v>57</v>
      </c>
      <c r="B1047" t="s">
        <v>673</v>
      </c>
      <c r="C1047" t="s">
        <v>187</v>
      </c>
      <c r="D1047" t="s">
        <v>538</v>
      </c>
      <c r="F1047" t="s">
        <v>391</v>
      </c>
      <c r="G1047" t="s">
        <v>799</v>
      </c>
      <c r="H1047" t="s">
        <v>541</v>
      </c>
      <c r="I1047" t="s">
        <v>800</v>
      </c>
      <c r="J1047" t="s">
        <v>543</v>
      </c>
      <c r="K1047">
        <v>31</v>
      </c>
      <c r="L1047" t="s">
        <v>574</v>
      </c>
      <c r="M1047" t="s">
        <v>805</v>
      </c>
      <c r="N1047" t="s">
        <v>801</v>
      </c>
      <c r="O1047" t="s">
        <v>802</v>
      </c>
      <c r="P1047" t="s">
        <v>548</v>
      </c>
      <c r="Q1047" t="s">
        <v>549</v>
      </c>
      <c r="R1047" t="s">
        <v>560</v>
      </c>
      <c r="S1047" t="s">
        <v>561</v>
      </c>
      <c r="T1047" s="145">
        <v>70793</v>
      </c>
      <c r="U1047" t="s">
        <v>639</v>
      </c>
    </row>
    <row r="1048" spans="1:23" x14ac:dyDescent="0.25">
      <c r="A1048" t="s">
        <v>57</v>
      </c>
      <c r="B1048" t="s">
        <v>673</v>
      </c>
      <c r="C1048" t="s">
        <v>187</v>
      </c>
      <c r="D1048" t="s">
        <v>538</v>
      </c>
      <c r="F1048" t="s">
        <v>391</v>
      </c>
      <c r="G1048" t="s">
        <v>799</v>
      </c>
      <c r="H1048" t="s">
        <v>541</v>
      </c>
      <c r="I1048" t="s">
        <v>800</v>
      </c>
      <c r="J1048" t="s">
        <v>543</v>
      </c>
      <c r="K1048">
        <v>31</v>
      </c>
      <c r="L1048" t="s">
        <v>574</v>
      </c>
      <c r="M1048" t="s">
        <v>805</v>
      </c>
      <c r="N1048" t="s">
        <v>801</v>
      </c>
      <c r="O1048" t="s">
        <v>802</v>
      </c>
      <c r="P1048" t="s">
        <v>548</v>
      </c>
      <c r="Q1048" t="s">
        <v>549</v>
      </c>
      <c r="R1048" t="s">
        <v>562</v>
      </c>
      <c r="S1048" t="s">
        <v>563</v>
      </c>
      <c r="T1048" s="145">
        <v>8489</v>
      </c>
      <c r="U1048" t="s">
        <v>639</v>
      </c>
    </row>
    <row r="1049" spans="1:23" x14ac:dyDescent="0.25">
      <c r="A1049" t="s">
        <v>57</v>
      </c>
      <c r="B1049" t="s">
        <v>673</v>
      </c>
      <c r="C1049" t="s">
        <v>187</v>
      </c>
      <c r="D1049" t="s">
        <v>538</v>
      </c>
      <c r="F1049" t="s">
        <v>391</v>
      </c>
      <c r="G1049" t="s">
        <v>799</v>
      </c>
      <c r="H1049" t="s">
        <v>541</v>
      </c>
      <c r="I1049" t="s">
        <v>800</v>
      </c>
      <c r="J1049" t="s">
        <v>543</v>
      </c>
      <c r="K1049">
        <v>31</v>
      </c>
      <c r="L1049" t="s">
        <v>574</v>
      </c>
      <c r="M1049" t="s">
        <v>805</v>
      </c>
      <c r="N1049" t="s">
        <v>801</v>
      </c>
      <c r="O1049" t="s">
        <v>802</v>
      </c>
      <c r="P1049" t="s">
        <v>548</v>
      </c>
      <c r="Q1049" t="s">
        <v>549</v>
      </c>
      <c r="R1049" t="s">
        <v>564</v>
      </c>
      <c r="S1049" t="s">
        <v>565</v>
      </c>
      <c r="T1049" s="145">
        <v>139309</v>
      </c>
      <c r="U1049" t="s">
        <v>639</v>
      </c>
    </row>
    <row r="1050" spans="1:23" x14ac:dyDescent="0.25">
      <c r="A1050" t="s">
        <v>57</v>
      </c>
      <c r="B1050" t="s">
        <v>673</v>
      </c>
      <c r="C1050" t="s">
        <v>187</v>
      </c>
      <c r="D1050" t="s">
        <v>538</v>
      </c>
      <c r="F1050" t="s">
        <v>391</v>
      </c>
      <c r="G1050" t="s">
        <v>799</v>
      </c>
      <c r="H1050" t="s">
        <v>541</v>
      </c>
      <c r="I1050" t="s">
        <v>800</v>
      </c>
      <c r="J1050" t="s">
        <v>543</v>
      </c>
      <c r="K1050">
        <v>31</v>
      </c>
      <c r="L1050" t="s">
        <v>574</v>
      </c>
      <c r="M1050" t="s">
        <v>805</v>
      </c>
      <c r="N1050" t="s">
        <v>801</v>
      </c>
      <c r="O1050" t="s">
        <v>802</v>
      </c>
      <c r="P1050" t="s">
        <v>548</v>
      </c>
      <c r="Q1050" t="s">
        <v>549</v>
      </c>
      <c r="R1050" t="s">
        <v>566</v>
      </c>
      <c r="S1050" t="s">
        <v>567</v>
      </c>
      <c r="T1050" s="145">
        <v>53293</v>
      </c>
      <c r="U1050" t="s">
        <v>639</v>
      </c>
    </row>
    <row r="1051" spans="1:23" x14ac:dyDescent="0.25">
      <c r="A1051" t="s">
        <v>57</v>
      </c>
      <c r="B1051" t="s">
        <v>673</v>
      </c>
      <c r="C1051" t="s">
        <v>187</v>
      </c>
      <c r="D1051" t="s">
        <v>538</v>
      </c>
      <c r="F1051" t="s">
        <v>391</v>
      </c>
      <c r="G1051" t="s">
        <v>799</v>
      </c>
      <c r="H1051" t="s">
        <v>541</v>
      </c>
      <c r="I1051" t="s">
        <v>800</v>
      </c>
      <c r="J1051" t="s">
        <v>543</v>
      </c>
      <c r="K1051">
        <v>31</v>
      </c>
      <c r="L1051" t="s">
        <v>574</v>
      </c>
      <c r="M1051" t="s">
        <v>805</v>
      </c>
      <c r="N1051" t="s">
        <v>801</v>
      </c>
      <c r="O1051" t="s">
        <v>802</v>
      </c>
      <c r="P1051" t="s">
        <v>548</v>
      </c>
      <c r="Q1051" t="s">
        <v>549</v>
      </c>
      <c r="R1051" t="s">
        <v>568</v>
      </c>
      <c r="S1051" t="s">
        <v>569</v>
      </c>
      <c r="T1051" s="145">
        <v>92538</v>
      </c>
      <c r="U1051" t="s">
        <v>639</v>
      </c>
    </row>
    <row r="1052" spans="1:23" x14ac:dyDescent="0.25">
      <c r="A1052" t="s">
        <v>57</v>
      </c>
      <c r="B1052" t="s">
        <v>673</v>
      </c>
      <c r="C1052" t="s">
        <v>187</v>
      </c>
      <c r="D1052" t="s">
        <v>538</v>
      </c>
      <c r="F1052" t="s">
        <v>391</v>
      </c>
      <c r="G1052" t="s">
        <v>799</v>
      </c>
      <c r="H1052" t="s">
        <v>541</v>
      </c>
      <c r="I1052" t="s">
        <v>800</v>
      </c>
      <c r="J1052" t="s">
        <v>543</v>
      </c>
      <c r="K1052">
        <v>31</v>
      </c>
      <c r="L1052" t="s">
        <v>574</v>
      </c>
      <c r="M1052" t="s">
        <v>805</v>
      </c>
      <c r="N1052" t="s">
        <v>801</v>
      </c>
      <c r="O1052" t="s">
        <v>802</v>
      </c>
      <c r="P1052" t="s">
        <v>548</v>
      </c>
      <c r="Q1052" t="s">
        <v>549</v>
      </c>
      <c r="R1052" t="s">
        <v>570</v>
      </c>
      <c r="S1052" t="s">
        <v>571</v>
      </c>
      <c r="T1052" s="145">
        <v>3103</v>
      </c>
      <c r="U1052" t="s">
        <v>639</v>
      </c>
    </row>
    <row r="1053" spans="1:23" x14ac:dyDescent="0.25">
      <c r="A1053" t="s">
        <v>57</v>
      </c>
      <c r="B1053" t="s">
        <v>673</v>
      </c>
      <c r="C1053" t="s">
        <v>187</v>
      </c>
      <c r="D1053" t="s">
        <v>538</v>
      </c>
      <c r="F1053" t="s">
        <v>391</v>
      </c>
      <c r="G1053" t="s">
        <v>799</v>
      </c>
      <c r="H1053" t="s">
        <v>541</v>
      </c>
      <c r="I1053" t="s">
        <v>800</v>
      </c>
      <c r="J1053" t="s">
        <v>543</v>
      </c>
      <c r="K1053">
        <v>31</v>
      </c>
      <c r="L1053" t="s">
        <v>574</v>
      </c>
      <c r="M1053" t="s">
        <v>805</v>
      </c>
      <c r="N1053" t="s">
        <v>801</v>
      </c>
      <c r="O1053" t="s">
        <v>802</v>
      </c>
      <c r="P1053" t="s">
        <v>548</v>
      </c>
      <c r="Q1053" t="s">
        <v>549</v>
      </c>
      <c r="R1053" t="s">
        <v>572</v>
      </c>
      <c r="S1053" t="s">
        <v>573</v>
      </c>
      <c r="T1053" s="145">
        <v>44237</v>
      </c>
      <c r="U1053" t="s">
        <v>639</v>
      </c>
    </row>
    <row r="1054" spans="1:23" x14ac:dyDescent="0.25">
      <c r="A1054" t="s">
        <v>57</v>
      </c>
      <c r="B1054" t="s">
        <v>673</v>
      </c>
      <c r="C1054" t="s">
        <v>187</v>
      </c>
      <c r="D1054" t="s">
        <v>538</v>
      </c>
      <c r="F1054" t="s">
        <v>391</v>
      </c>
      <c r="G1054" t="s">
        <v>799</v>
      </c>
      <c r="H1054" t="s">
        <v>541</v>
      </c>
      <c r="I1054" t="s">
        <v>800</v>
      </c>
      <c r="J1054" t="s">
        <v>543</v>
      </c>
      <c r="K1054">
        <v>31</v>
      </c>
      <c r="L1054" t="s">
        <v>574</v>
      </c>
      <c r="M1054" t="s">
        <v>805</v>
      </c>
      <c r="N1054" t="s">
        <v>801</v>
      </c>
      <c r="O1054" t="s">
        <v>802</v>
      </c>
      <c r="P1054" t="s">
        <v>548</v>
      </c>
      <c r="Q1054" t="s">
        <v>549</v>
      </c>
      <c r="R1054" t="s">
        <v>803</v>
      </c>
      <c r="S1054" t="s">
        <v>804</v>
      </c>
      <c r="T1054" s="145">
        <v>203774</v>
      </c>
      <c r="U1054" t="s">
        <v>639</v>
      </c>
    </row>
    <row r="1055" spans="1:23" x14ac:dyDescent="0.25">
      <c r="A1055" t="s">
        <v>57</v>
      </c>
      <c r="B1055" t="s">
        <v>673</v>
      </c>
      <c r="C1055" t="s">
        <v>187</v>
      </c>
      <c r="D1055" t="s">
        <v>538</v>
      </c>
      <c r="F1055" t="s">
        <v>391</v>
      </c>
      <c r="G1055" t="s">
        <v>799</v>
      </c>
      <c r="H1055" t="s">
        <v>541</v>
      </c>
      <c r="I1055" t="s">
        <v>800</v>
      </c>
      <c r="J1055" t="s">
        <v>543</v>
      </c>
      <c r="K1055">
        <v>31</v>
      </c>
      <c r="L1055" t="s">
        <v>576</v>
      </c>
      <c r="M1055" t="s">
        <v>806</v>
      </c>
      <c r="N1055" t="s">
        <v>801</v>
      </c>
      <c r="O1055" t="s">
        <v>802</v>
      </c>
      <c r="P1055" t="s">
        <v>548</v>
      </c>
      <c r="Q1055" t="s">
        <v>549</v>
      </c>
      <c r="R1055" t="s">
        <v>131</v>
      </c>
      <c r="S1055" t="s">
        <v>550</v>
      </c>
      <c r="T1055" s="145">
        <v>783613</v>
      </c>
      <c r="U1055" t="s">
        <v>639</v>
      </c>
    </row>
    <row r="1056" spans="1:23" x14ac:dyDescent="0.25">
      <c r="A1056" t="s">
        <v>57</v>
      </c>
      <c r="B1056" t="s">
        <v>673</v>
      </c>
      <c r="C1056" t="s">
        <v>187</v>
      </c>
      <c r="D1056" t="s">
        <v>538</v>
      </c>
      <c r="F1056" t="s">
        <v>391</v>
      </c>
      <c r="G1056" t="s">
        <v>799</v>
      </c>
      <c r="H1056" t="s">
        <v>541</v>
      </c>
      <c r="I1056" t="s">
        <v>800</v>
      </c>
      <c r="J1056" t="s">
        <v>543</v>
      </c>
      <c r="K1056">
        <v>31</v>
      </c>
      <c r="L1056" t="s">
        <v>576</v>
      </c>
      <c r="M1056" t="s">
        <v>806</v>
      </c>
      <c r="N1056" t="s">
        <v>801</v>
      </c>
      <c r="O1056" t="s">
        <v>802</v>
      </c>
      <c r="P1056" t="s">
        <v>548</v>
      </c>
      <c r="Q1056" t="s">
        <v>549</v>
      </c>
      <c r="R1056" t="s">
        <v>552</v>
      </c>
      <c r="S1056" t="s">
        <v>553</v>
      </c>
      <c r="T1056" s="145">
        <v>11487</v>
      </c>
      <c r="U1056" t="s">
        <v>639</v>
      </c>
    </row>
    <row r="1057" spans="1:21" x14ac:dyDescent="0.25">
      <c r="A1057" t="s">
        <v>57</v>
      </c>
      <c r="B1057" t="s">
        <v>673</v>
      </c>
      <c r="C1057" t="s">
        <v>187</v>
      </c>
      <c r="D1057" t="s">
        <v>538</v>
      </c>
      <c r="F1057" t="s">
        <v>391</v>
      </c>
      <c r="G1057" t="s">
        <v>799</v>
      </c>
      <c r="H1057" t="s">
        <v>541</v>
      </c>
      <c r="I1057" t="s">
        <v>800</v>
      </c>
      <c r="J1057" t="s">
        <v>543</v>
      </c>
      <c r="K1057">
        <v>31</v>
      </c>
      <c r="L1057" t="s">
        <v>576</v>
      </c>
      <c r="M1057" t="s">
        <v>806</v>
      </c>
      <c r="N1057" t="s">
        <v>801</v>
      </c>
      <c r="O1057" t="s">
        <v>802</v>
      </c>
      <c r="P1057" t="s">
        <v>548</v>
      </c>
      <c r="Q1057" t="s">
        <v>549</v>
      </c>
      <c r="R1057" t="s">
        <v>554</v>
      </c>
      <c r="S1057" t="s">
        <v>555</v>
      </c>
      <c r="T1057" s="145">
        <v>18284</v>
      </c>
      <c r="U1057" t="s">
        <v>639</v>
      </c>
    </row>
    <row r="1058" spans="1:21" x14ac:dyDescent="0.25">
      <c r="A1058" t="s">
        <v>57</v>
      </c>
      <c r="B1058" t="s">
        <v>673</v>
      </c>
      <c r="C1058" t="s">
        <v>187</v>
      </c>
      <c r="D1058" t="s">
        <v>538</v>
      </c>
      <c r="F1058" t="s">
        <v>391</v>
      </c>
      <c r="G1058" t="s">
        <v>799</v>
      </c>
      <c r="H1058" t="s">
        <v>541</v>
      </c>
      <c r="I1058" t="s">
        <v>800</v>
      </c>
      <c r="J1058" t="s">
        <v>543</v>
      </c>
      <c r="K1058">
        <v>31</v>
      </c>
      <c r="L1058" t="s">
        <v>576</v>
      </c>
      <c r="M1058" t="s">
        <v>806</v>
      </c>
      <c r="N1058" t="s">
        <v>801</v>
      </c>
      <c r="O1058" t="s">
        <v>802</v>
      </c>
      <c r="P1058" t="s">
        <v>548</v>
      </c>
      <c r="Q1058" t="s">
        <v>549</v>
      </c>
      <c r="R1058" t="s">
        <v>556</v>
      </c>
      <c r="S1058" t="s">
        <v>557</v>
      </c>
      <c r="T1058" s="145">
        <v>61811</v>
      </c>
      <c r="U1058" t="s">
        <v>639</v>
      </c>
    </row>
    <row r="1059" spans="1:21" x14ac:dyDescent="0.25">
      <c r="A1059" t="s">
        <v>57</v>
      </c>
      <c r="B1059" t="s">
        <v>673</v>
      </c>
      <c r="C1059" t="s">
        <v>187</v>
      </c>
      <c r="D1059" t="s">
        <v>538</v>
      </c>
      <c r="F1059" t="s">
        <v>391</v>
      </c>
      <c r="G1059" t="s">
        <v>799</v>
      </c>
      <c r="H1059" t="s">
        <v>541</v>
      </c>
      <c r="I1059" t="s">
        <v>800</v>
      </c>
      <c r="J1059" t="s">
        <v>543</v>
      </c>
      <c r="K1059">
        <v>31</v>
      </c>
      <c r="L1059" t="s">
        <v>576</v>
      </c>
      <c r="M1059" t="s">
        <v>806</v>
      </c>
      <c r="N1059" t="s">
        <v>801</v>
      </c>
      <c r="O1059" t="s">
        <v>802</v>
      </c>
      <c r="P1059" t="s">
        <v>548</v>
      </c>
      <c r="Q1059" t="s">
        <v>549</v>
      </c>
      <c r="R1059" t="s">
        <v>558</v>
      </c>
      <c r="S1059" t="s">
        <v>559</v>
      </c>
      <c r="T1059" s="145">
        <v>66785</v>
      </c>
      <c r="U1059" t="s">
        <v>639</v>
      </c>
    </row>
    <row r="1060" spans="1:21" x14ac:dyDescent="0.25">
      <c r="A1060" t="s">
        <v>57</v>
      </c>
      <c r="B1060" t="s">
        <v>673</v>
      </c>
      <c r="C1060" t="s">
        <v>187</v>
      </c>
      <c r="D1060" t="s">
        <v>538</v>
      </c>
      <c r="F1060" t="s">
        <v>391</v>
      </c>
      <c r="G1060" t="s">
        <v>799</v>
      </c>
      <c r="H1060" t="s">
        <v>541</v>
      </c>
      <c r="I1060" t="s">
        <v>800</v>
      </c>
      <c r="J1060" t="s">
        <v>543</v>
      </c>
      <c r="K1060">
        <v>31</v>
      </c>
      <c r="L1060" t="s">
        <v>576</v>
      </c>
      <c r="M1060" t="s">
        <v>806</v>
      </c>
      <c r="N1060" t="s">
        <v>801</v>
      </c>
      <c r="O1060" t="s">
        <v>802</v>
      </c>
      <c r="P1060" t="s">
        <v>548</v>
      </c>
      <c r="Q1060" t="s">
        <v>549</v>
      </c>
      <c r="R1060" t="s">
        <v>560</v>
      </c>
      <c r="S1060" t="s">
        <v>561</v>
      </c>
      <c r="T1060" s="145">
        <v>129376</v>
      </c>
      <c r="U1060" t="s">
        <v>639</v>
      </c>
    </row>
    <row r="1061" spans="1:21" x14ac:dyDescent="0.25">
      <c r="A1061" t="s">
        <v>57</v>
      </c>
      <c r="B1061" t="s">
        <v>673</v>
      </c>
      <c r="C1061" t="s">
        <v>187</v>
      </c>
      <c r="D1061" t="s">
        <v>538</v>
      </c>
      <c r="F1061" t="s">
        <v>391</v>
      </c>
      <c r="G1061" t="s">
        <v>799</v>
      </c>
      <c r="H1061" t="s">
        <v>541</v>
      </c>
      <c r="I1061" t="s">
        <v>800</v>
      </c>
      <c r="J1061" t="s">
        <v>543</v>
      </c>
      <c r="K1061">
        <v>31</v>
      </c>
      <c r="L1061" t="s">
        <v>576</v>
      </c>
      <c r="M1061" t="s">
        <v>806</v>
      </c>
      <c r="N1061" t="s">
        <v>801</v>
      </c>
      <c r="O1061" t="s">
        <v>802</v>
      </c>
      <c r="P1061" t="s">
        <v>548</v>
      </c>
      <c r="Q1061" t="s">
        <v>549</v>
      </c>
      <c r="R1061" t="s">
        <v>562</v>
      </c>
      <c r="S1061" t="s">
        <v>563</v>
      </c>
      <c r="T1061" s="145">
        <v>4433</v>
      </c>
      <c r="U1061" t="s">
        <v>639</v>
      </c>
    </row>
    <row r="1062" spans="1:21" x14ac:dyDescent="0.25">
      <c r="A1062" t="s">
        <v>57</v>
      </c>
      <c r="B1062" t="s">
        <v>673</v>
      </c>
      <c r="C1062" t="s">
        <v>187</v>
      </c>
      <c r="D1062" t="s">
        <v>538</v>
      </c>
      <c r="F1062" t="s">
        <v>391</v>
      </c>
      <c r="G1062" t="s">
        <v>799</v>
      </c>
      <c r="H1062" t="s">
        <v>541</v>
      </c>
      <c r="I1062" t="s">
        <v>800</v>
      </c>
      <c r="J1062" t="s">
        <v>543</v>
      </c>
      <c r="K1062">
        <v>31</v>
      </c>
      <c r="L1062" t="s">
        <v>576</v>
      </c>
      <c r="M1062" t="s">
        <v>806</v>
      </c>
      <c r="N1062" t="s">
        <v>801</v>
      </c>
      <c r="O1062" t="s">
        <v>802</v>
      </c>
      <c r="P1062" t="s">
        <v>548</v>
      </c>
      <c r="Q1062" t="s">
        <v>549</v>
      </c>
      <c r="R1062" t="s">
        <v>564</v>
      </c>
      <c r="S1062" t="s">
        <v>565</v>
      </c>
      <c r="T1062" s="145">
        <v>39028</v>
      </c>
      <c r="U1062" t="s">
        <v>639</v>
      </c>
    </row>
    <row r="1063" spans="1:21" x14ac:dyDescent="0.25">
      <c r="A1063" t="s">
        <v>57</v>
      </c>
      <c r="B1063" t="s">
        <v>673</v>
      </c>
      <c r="C1063" t="s">
        <v>187</v>
      </c>
      <c r="D1063" t="s">
        <v>538</v>
      </c>
      <c r="F1063" t="s">
        <v>391</v>
      </c>
      <c r="G1063" t="s">
        <v>799</v>
      </c>
      <c r="H1063" t="s">
        <v>541</v>
      </c>
      <c r="I1063" t="s">
        <v>800</v>
      </c>
      <c r="J1063" t="s">
        <v>543</v>
      </c>
      <c r="K1063">
        <v>31</v>
      </c>
      <c r="L1063" t="s">
        <v>576</v>
      </c>
      <c r="M1063" t="s">
        <v>806</v>
      </c>
      <c r="N1063" t="s">
        <v>801</v>
      </c>
      <c r="O1063" t="s">
        <v>802</v>
      </c>
      <c r="P1063" t="s">
        <v>548</v>
      </c>
      <c r="Q1063" t="s">
        <v>549</v>
      </c>
      <c r="R1063" t="s">
        <v>566</v>
      </c>
      <c r="S1063" t="s">
        <v>567</v>
      </c>
      <c r="T1063" s="145">
        <v>22001</v>
      </c>
      <c r="U1063" t="s">
        <v>639</v>
      </c>
    </row>
    <row r="1064" spans="1:21" x14ac:dyDescent="0.25">
      <c r="A1064" t="s">
        <v>57</v>
      </c>
      <c r="B1064" t="s">
        <v>673</v>
      </c>
      <c r="C1064" t="s">
        <v>187</v>
      </c>
      <c r="D1064" t="s">
        <v>538</v>
      </c>
      <c r="F1064" t="s">
        <v>391</v>
      </c>
      <c r="G1064" t="s">
        <v>799</v>
      </c>
      <c r="H1064" t="s">
        <v>541</v>
      </c>
      <c r="I1064" t="s">
        <v>800</v>
      </c>
      <c r="J1064" t="s">
        <v>543</v>
      </c>
      <c r="K1064">
        <v>31</v>
      </c>
      <c r="L1064" t="s">
        <v>576</v>
      </c>
      <c r="M1064" t="s">
        <v>806</v>
      </c>
      <c r="N1064" t="s">
        <v>801</v>
      </c>
      <c r="O1064" t="s">
        <v>802</v>
      </c>
      <c r="P1064" t="s">
        <v>548</v>
      </c>
      <c r="Q1064" t="s">
        <v>549</v>
      </c>
      <c r="R1064" t="s">
        <v>568</v>
      </c>
      <c r="S1064" t="s">
        <v>569</v>
      </c>
      <c r="T1064" s="145">
        <v>80345</v>
      </c>
      <c r="U1064" t="s">
        <v>639</v>
      </c>
    </row>
    <row r="1065" spans="1:21" x14ac:dyDescent="0.25">
      <c r="A1065" t="s">
        <v>57</v>
      </c>
      <c r="B1065" t="s">
        <v>673</v>
      </c>
      <c r="C1065" t="s">
        <v>187</v>
      </c>
      <c r="D1065" t="s">
        <v>538</v>
      </c>
      <c r="F1065" t="s">
        <v>391</v>
      </c>
      <c r="G1065" t="s">
        <v>799</v>
      </c>
      <c r="H1065" t="s">
        <v>541</v>
      </c>
      <c r="I1065" t="s">
        <v>800</v>
      </c>
      <c r="J1065" t="s">
        <v>543</v>
      </c>
      <c r="K1065">
        <v>31</v>
      </c>
      <c r="L1065" t="s">
        <v>576</v>
      </c>
      <c r="M1065" t="s">
        <v>806</v>
      </c>
      <c r="N1065" t="s">
        <v>801</v>
      </c>
      <c r="O1065" t="s">
        <v>802</v>
      </c>
      <c r="P1065" t="s">
        <v>548</v>
      </c>
      <c r="Q1065" t="s">
        <v>549</v>
      </c>
      <c r="R1065" t="s">
        <v>570</v>
      </c>
      <c r="S1065" t="s">
        <v>571</v>
      </c>
      <c r="T1065" s="145">
        <v>0.47099999999999997</v>
      </c>
      <c r="U1065" t="s">
        <v>639</v>
      </c>
    </row>
    <row r="1066" spans="1:21" x14ac:dyDescent="0.25">
      <c r="A1066" t="s">
        <v>57</v>
      </c>
      <c r="B1066" t="s">
        <v>673</v>
      </c>
      <c r="C1066" t="s">
        <v>187</v>
      </c>
      <c r="D1066" t="s">
        <v>538</v>
      </c>
      <c r="F1066" t="s">
        <v>391</v>
      </c>
      <c r="G1066" t="s">
        <v>799</v>
      </c>
      <c r="H1066" t="s">
        <v>541</v>
      </c>
      <c r="I1066" t="s">
        <v>800</v>
      </c>
      <c r="J1066" t="s">
        <v>543</v>
      </c>
      <c r="K1066">
        <v>31</v>
      </c>
      <c r="L1066" t="s">
        <v>576</v>
      </c>
      <c r="M1066" t="s">
        <v>806</v>
      </c>
      <c r="N1066" t="s">
        <v>801</v>
      </c>
      <c r="O1066" t="s">
        <v>802</v>
      </c>
      <c r="P1066" t="s">
        <v>548</v>
      </c>
      <c r="Q1066" t="s">
        <v>549</v>
      </c>
      <c r="R1066" t="s">
        <v>572</v>
      </c>
      <c r="S1066" t="s">
        <v>573</v>
      </c>
      <c r="T1066" s="145">
        <v>82128</v>
      </c>
      <c r="U1066" t="s">
        <v>639</v>
      </c>
    </row>
    <row r="1067" spans="1:21" x14ac:dyDescent="0.25">
      <c r="A1067" t="s">
        <v>57</v>
      </c>
      <c r="B1067" t="s">
        <v>673</v>
      </c>
      <c r="C1067" t="s">
        <v>187</v>
      </c>
      <c r="D1067" t="s">
        <v>538</v>
      </c>
      <c r="F1067" t="s">
        <v>391</v>
      </c>
      <c r="G1067" t="s">
        <v>799</v>
      </c>
      <c r="H1067" t="s">
        <v>541</v>
      </c>
      <c r="I1067" t="s">
        <v>800</v>
      </c>
      <c r="J1067" t="s">
        <v>543</v>
      </c>
      <c r="K1067">
        <v>31</v>
      </c>
      <c r="L1067" t="s">
        <v>576</v>
      </c>
      <c r="M1067" t="s">
        <v>806</v>
      </c>
      <c r="N1067" t="s">
        <v>801</v>
      </c>
      <c r="O1067" t="s">
        <v>802</v>
      </c>
      <c r="P1067" t="s">
        <v>548</v>
      </c>
      <c r="Q1067" t="s">
        <v>549</v>
      </c>
      <c r="R1067" t="s">
        <v>803</v>
      </c>
      <c r="S1067" t="s">
        <v>804</v>
      </c>
      <c r="T1067" s="145">
        <v>267463</v>
      </c>
      <c r="U1067" t="s">
        <v>639</v>
      </c>
    </row>
    <row r="1068" spans="1:21" x14ac:dyDescent="0.25">
      <c r="A1068" t="s">
        <v>675</v>
      </c>
      <c r="B1068" t="s">
        <v>676</v>
      </c>
      <c r="C1068" t="s">
        <v>187</v>
      </c>
      <c r="D1068" t="s">
        <v>538</v>
      </c>
      <c r="F1068" t="s">
        <v>391</v>
      </c>
      <c r="G1068" t="s">
        <v>799</v>
      </c>
      <c r="H1068" t="s">
        <v>541</v>
      </c>
      <c r="I1068" t="s">
        <v>800</v>
      </c>
      <c r="J1068" t="s">
        <v>543</v>
      </c>
      <c r="K1068">
        <v>31</v>
      </c>
      <c r="L1068" t="s">
        <v>544</v>
      </c>
      <c r="M1068" t="s">
        <v>799</v>
      </c>
      <c r="N1068" t="s">
        <v>801</v>
      </c>
      <c r="O1068" t="s">
        <v>802</v>
      </c>
      <c r="P1068" t="s">
        <v>548</v>
      </c>
      <c r="Q1068" t="s">
        <v>549</v>
      </c>
      <c r="R1068" t="s">
        <v>131</v>
      </c>
      <c r="S1068" t="s">
        <v>550</v>
      </c>
      <c r="T1068" s="145">
        <v>119.4</v>
      </c>
      <c r="U1068" t="s">
        <v>677</v>
      </c>
    </row>
    <row r="1069" spans="1:21" x14ac:dyDescent="0.25">
      <c r="A1069" t="s">
        <v>675</v>
      </c>
      <c r="B1069" t="s">
        <v>676</v>
      </c>
      <c r="C1069" t="s">
        <v>187</v>
      </c>
      <c r="D1069" t="s">
        <v>538</v>
      </c>
      <c r="F1069" t="s">
        <v>391</v>
      </c>
      <c r="G1069" t="s">
        <v>799</v>
      </c>
      <c r="H1069" t="s">
        <v>541</v>
      </c>
      <c r="I1069" t="s">
        <v>800</v>
      </c>
      <c r="J1069" t="s">
        <v>543</v>
      </c>
      <c r="K1069">
        <v>31</v>
      </c>
      <c r="L1069" t="s">
        <v>544</v>
      </c>
      <c r="M1069" t="s">
        <v>799</v>
      </c>
      <c r="N1069" t="s">
        <v>801</v>
      </c>
      <c r="O1069" t="s">
        <v>802</v>
      </c>
      <c r="P1069" t="s">
        <v>548</v>
      </c>
      <c r="Q1069" t="s">
        <v>549</v>
      </c>
      <c r="R1069" t="s">
        <v>678</v>
      </c>
      <c r="S1069" t="s">
        <v>679</v>
      </c>
      <c r="T1069" s="145">
        <v>7.6</v>
      </c>
      <c r="U1069" t="s">
        <v>677</v>
      </c>
    </row>
    <row r="1070" spans="1:21" x14ac:dyDescent="0.25">
      <c r="A1070" t="s">
        <v>675</v>
      </c>
      <c r="B1070" t="s">
        <v>676</v>
      </c>
      <c r="C1070" t="s">
        <v>187</v>
      </c>
      <c r="D1070" t="s">
        <v>538</v>
      </c>
      <c r="F1070" t="s">
        <v>391</v>
      </c>
      <c r="G1070" t="s">
        <v>799</v>
      </c>
      <c r="H1070" t="s">
        <v>541</v>
      </c>
      <c r="I1070" t="s">
        <v>800</v>
      </c>
      <c r="J1070" t="s">
        <v>543</v>
      </c>
      <c r="K1070">
        <v>31</v>
      </c>
      <c r="L1070" t="s">
        <v>544</v>
      </c>
      <c r="M1070" t="s">
        <v>799</v>
      </c>
      <c r="N1070" t="s">
        <v>801</v>
      </c>
      <c r="O1070" t="s">
        <v>802</v>
      </c>
      <c r="P1070" t="s">
        <v>548</v>
      </c>
      <c r="Q1070" t="s">
        <v>549</v>
      </c>
      <c r="R1070" t="s">
        <v>558</v>
      </c>
      <c r="S1070" t="s">
        <v>559</v>
      </c>
      <c r="T1070" s="145">
        <v>14.9</v>
      </c>
      <c r="U1070" t="s">
        <v>677</v>
      </c>
    </row>
    <row r="1071" spans="1:21" x14ac:dyDescent="0.25">
      <c r="A1071" t="s">
        <v>675</v>
      </c>
      <c r="B1071" t="s">
        <v>676</v>
      </c>
      <c r="C1071" t="s">
        <v>187</v>
      </c>
      <c r="D1071" t="s">
        <v>538</v>
      </c>
      <c r="F1071" t="s">
        <v>391</v>
      </c>
      <c r="G1071" t="s">
        <v>799</v>
      </c>
      <c r="H1071" t="s">
        <v>541</v>
      </c>
      <c r="I1071" t="s">
        <v>800</v>
      </c>
      <c r="J1071" t="s">
        <v>543</v>
      </c>
      <c r="K1071">
        <v>31</v>
      </c>
      <c r="L1071" t="s">
        <v>544</v>
      </c>
      <c r="M1071" t="s">
        <v>799</v>
      </c>
      <c r="N1071" t="s">
        <v>801</v>
      </c>
      <c r="O1071" t="s">
        <v>802</v>
      </c>
      <c r="P1071" t="s">
        <v>548</v>
      </c>
      <c r="Q1071" t="s">
        <v>549</v>
      </c>
      <c r="R1071" t="s">
        <v>560</v>
      </c>
      <c r="S1071" t="s">
        <v>561</v>
      </c>
      <c r="T1071" s="145">
        <v>29.7</v>
      </c>
      <c r="U1071" t="s">
        <v>677</v>
      </c>
    </row>
    <row r="1072" spans="1:21" x14ac:dyDescent="0.25">
      <c r="A1072" t="s">
        <v>675</v>
      </c>
      <c r="B1072" t="s">
        <v>676</v>
      </c>
      <c r="C1072" t="s">
        <v>187</v>
      </c>
      <c r="D1072" t="s">
        <v>538</v>
      </c>
      <c r="F1072" t="s">
        <v>391</v>
      </c>
      <c r="G1072" t="s">
        <v>799</v>
      </c>
      <c r="H1072" t="s">
        <v>541</v>
      </c>
      <c r="I1072" t="s">
        <v>800</v>
      </c>
      <c r="J1072" t="s">
        <v>543</v>
      </c>
      <c r="K1072">
        <v>31</v>
      </c>
      <c r="L1072" t="s">
        <v>544</v>
      </c>
      <c r="M1072" t="s">
        <v>799</v>
      </c>
      <c r="N1072" t="s">
        <v>801</v>
      </c>
      <c r="O1072" t="s">
        <v>802</v>
      </c>
      <c r="P1072" t="s">
        <v>548</v>
      </c>
      <c r="Q1072" t="s">
        <v>549</v>
      </c>
      <c r="R1072" t="s">
        <v>562</v>
      </c>
      <c r="S1072" t="s">
        <v>563</v>
      </c>
      <c r="T1072" s="145">
        <v>2.7</v>
      </c>
      <c r="U1072" t="s">
        <v>677</v>
      </c>
    </row>
    <row r="1073" spans="1:21" x14ac:dyDescent="0.25">
      <c r="A1073" t="s">
        <v>675</v>
      </c>
      <c r="B1073" t="s">
        <v>676</v>
      </c>
      <c r="C1073" t="s">
        <v>187</v>
      </c>
      <c r="D1073" t="s">
        <v>538</v>
      </c>
      <c r="F1073" t="s">
        <v>391</v>
      </c>
      <c r="G1073" t="s">
        <v>799</v>
      </c>
      <c r="H1073" t="s">
        <v>541</v>
      </c>
      <c r="I1073" t="s">
        <v>800</v>
      </c>
      <c r="J1073" t="s">
        <v>543</v>
      </c>
      <c r="K1073">
        <v>31</v>
      </c>
      <c r="L1073" t="s">
        <v>544</v>
      </c>
      <c r="M1073" t="s">
        <v>799</v>
      </c>
      <c r="N1073" t="s">
        <v>801</v>
      </c>
      <c r="O1073" t="s">
        <v>802</v>
      </c>
      <c r="P1073" t="s">
        <v>548</v>
      </c>
      <c r="Q1073" t="s">
        <v>549</v>
      </c>
      <c r="R1073" t="s">
        <v>564</v>
      </c>
      <c r="S1073" t="s">
        <v>565</v>
      </c>
      <c r="T1073" s="145">
        <v>10.1</v>
      </c>
      <c r="U1073" t="s">
        <v>677</v>
      </c>
    </row>
    <row r="1074" spans="1:21" x14ac:dyDescent="0.25">
      <c r="A1074" t="s">
        <v>675</v>
      </c>
      <c r="B1074" t="s">
        <v>676</v>
      </c>
      <c r="C1074" t="s">
        <v>187</v>
      </c>
      <c r="D1074" t="s">
        <v>538</v>
      </c>
      <c r="F1074" t="s">
        <v>391</v>
      </c>
      <c r="G1074" t="s">
        <v>799</v>
      </c>
      <c r="H1074" t="s">
        <v>541</v>
      </c>
      <c r="I1074" t="s">
        <v>800</v>
      </c>
      <c r="J1074" t="s">
        <v>543</v>
      </c>
      <c r="K1074">
        <v>31</v>
      </c>
      <c r="L1074" t="s">
        <v>544</v>
      </c>
      <c r="M1074" t="s">
        <v>799</v>
      </c>
      <c r="N1074" t="s">
        <v>801</v>
      </c>
      <c r="O1074" t="s">
        <v>802</v>
      </c>
      <c r="P1074" t="s">
        <v>548</v>
      </c>
      <c r="Q1074" t="s">
        <v>549</v>
      </c>
      <c r="R1074" t="s">
        <v>566</v>
      </c>
      <c r="S1074" t="s">
        <v>567</v>
      </c>
      <c r="T1074" s="145">
        <v>5.8</v>
      </c>
      <c r="U1074" t="s">
        <v>677</v>
      </c>
    </row>
    <row r="1075" spans="1:21" x14ac:dyDescent="0.25">
      <c r="A1075" t="s">
        <v>675</v>
      </c>
      <c r="B1075" t="s">
        <v>676</v>
      </c>
      <c r="C1075" t="s">
        <v>187</v>
      </c>
      <c r="D1075" t="s">
        <v>538</v>
      </c>
      <c r="F1075" t="s">
        <v>391</v>
      </c>
      <c r="G1075" t="s">
        <v>799</v>
      </c>
      <c r="H1075" t="s">
        <v>541</v>
      </c>
      <c r="I1075" t="s">
        <v>800</v>
      </c>
      <c r="J1075" t="s">
        <v>543</v>
      </c>
      <c r="K1075">
        <v>31</v>
      </c>
      <c r="L1075" t="s">
        <v>544</v>
      </c>
      <c r="M1075" t="s">
        <v>799</v>
      </c>
      <c r="N1075" t="s">
        <v>801</v>
      </c>
      <c r="O1075" t="s">
        <v>802</v>
      </c>
      <c r="P1075" t="s">
        <v>548</v>
      </c>
      <c r="Q1075" t="s">
        <v>549</v>
      </c>
      <c r="R1075" t="s">
        <v>568</v>
      </c>
      <c r="S1075" t="s">
        <v>569</v>
      </c>
      <c r="T1075" s="145">
        <v>19.600000000000001</v>
      </c>
      <c r="U1075" t="s">
        <v>677</v>
      </c>
    </row>
    <row r="1076" spans="1:21" x14ac:dyDescent="0.25">
      <c r="A1076" t="s">
        <v>675</v>
      </c>
      <c r="B1076" t="s">
        <v>676</v>
      </c>
      <c r="C1076" t="s">
        <v>187</v>
      </c>
      <c r="D1076" t="s">
        <v>538</v>
      </c>
      <c r="F1076" t="s">
        <v>391</v>
      </c>
      <c r="G1076" t="s">
        <v>799</v>
      </c>
      <c r="H1076" t="s">
        <v>541</v>
      </c>
      <c r="I1076" t="s">
        <v>800</v>
      </c>
      <c r="J1076" t="s">
        <v>543</v>
      </c>
      <c r="K1076">
        <v>31</v>
      </c>
      <c r="L1076" t="s">
        <v>544</v>
      </c>
      <c r="M1076" t="s">
        <v>799</v>
      </c>
      <c r="N1076" t="s">
        <v>801</v>
      </c>
      <c r="O1076" t="s">
        <v>802</v>
      </c>
      <c r="P1076" t="s">
        <v>548</v>
      </c>
      <c r="Q1076" t="s">
        <v>549</v>
      </c>
      <c r="R1076" t="s">
        <v>572</v>
      </c>
      <c r="S1076" t="s">
        <v>573</v>
      </c>
      <c r="T1076" s="145">
        <v>0.7</v>
      </c>
      <c r="U1076" t="s">
        <v>677</v>
      </c>
    </row>
    <row r="1077" spans="1:21" x14ac:dyDescent="0.25">
      <c r="A1077" t="s">
        <v>675</v>
      </c>
      <c r="B1077" t="s">
        <v>676</v>
      </c>
      <c r="C1077" t="s">
        <v>187</v>
      </c>
      <c r="D1077" t="s">
        <v>538</v>
      </c>
      <c r="F1077" t="s">
        <v>391</v>
      </c>
      <c r="G1077" t="s">
        <v>799</v>
      </c>
      <c r="H1077" t="s">
        <v>541</v>
      </c>
      <c r="I1077" t="s">
        <v>800</v>
      </c>
      <c r="J1077" t="s">
        <v>543</v>
      </c>
      <c r="K1077">
        <v>31</v>
      </c>
      <c r="L1077" t="s">
        <v>544</v>
      </c>
      <c r="M1077" t="s">
        <v>799</v>
      </c>
      <c r="N1077" t="s">
        <v>801</v>
      </c>
      <c r="O1077" t="s">
        <v>802</v>
      </c>
      <c r="P1077" t="s">
        <v>548</v>
      </c>
      <c r="Q1077" t="s">
        <v>549</v>
      </c>
      <c r="R1077" t="s">
        <v>803</v>
      </c>
      <c r="S1077" t="s">
        <v>804</v>
      </c>
      <c r="T1077" s="145">
        <v>28.3</v>
      </c>
      <c r="U1077" t="s">
        <v>677</v>
      </c>
    </row>
    <row r="1078" spans="1:21" x14ac:dyDescent="0.25">
      <c r="A1078" t="s">
        <v>675</v>
      </c>
      <c r="B1078" t="s">
        <v>676</v>
      </c>
      <c r="C1078" t="s">
        <v>187</v>
      </c>
      <c r="D1078" t="s">
        <v>538</v>
      </c>
      <c r="F1078" t="s">
        <v>391</v>
      </c>
      <c r="G1078" t="s">
        <v>799</v>
      </c>
      <c r="H1078" t="s">
        <v>541</v>
      </c>
      <c r="I1078" t="s">
        <v>800</v>
      </c>
      <c r="J1078" t="s">
        <v>543</v>
      </c>
      <c r="K1078">
        <v>31</v>
      </c>
      <c r="L1078" t="s">
        <v>574</v>
      </c>
      <c r="M1078" t="s">
        <v>805</v>
      </c>
      <c r="N1078" t="s">
        <v>801</v>
      </c>
      <c r="O1078" t="s">
        <v>802</v>
      </c>
      <c r="P1078" t="s">
        <v>548</v>
      </c>
      <c r="Q1078" t="s">
        <v>549</v>
      </c>
      <c r="R1078" t="s">
        <v>131</v>
      </c>
      <c r="S1078" t="s">
        <v>550</v>
      </c>
      <c r="T1078" s="145">
        <v>37.799999999999997</v>
      </c>
      <c r="U1078" t="s">
        <v>677</v>
      </c>
    </row>
    <row r="1079" spans="1:21" x14ac:dyDescent="0.25">
      <c r="A1079" t="s">
        <v>675</v>
      </c>
      <c r="B1079" t="s">
        <v>676</v>
      </c>
      <c r="C1079" t="s">
        <v>187</v>
      </c>
      <c r="D1079" t="s">
        <v>538</v>
      </c>
      <c r="F1079" t="s">
        <v>391</v>
      </c>
      <c r="G1079" t="s">
        <v>799</v>
      </c>
      <c r="H1079" t="s">
        <v>541</v>
      </c>
      <c r="I1079" t="s">
        <v>800</v>
      </c>
      <c r="J1079" t="s">
        <v>543</v>
      </c>
      <c r="K1079">
        <v>31</v>
      </c>
      <c r="L1079" t="s">
        <v>574</v>
      </c>
      <c r="M1079" t="s">
        <v>805</v>
      </c>
      <c r="N1079" t="s">
        <v>801</v>
      </c>
      <c r="O1079" t="s">
        <v>802</v>
      </c>
      <c r="P1079" t="s">
        <v>548</v>
      </c>
      <c r="Q1079" t="s">
        <v>549</v>
      </c>
      <c r="R1079" t="s">
        <v>678</v>
      </c>
      <c r="S1079" t="s">
        <v>679</v>
      </c>
      <c r="T1079" s="145">
        <v>2.2000000000000002</v>
      </c>
      <c r="U1079" t="s">
        <v>677</v>
      </c>
    </row>
    <row r="1080" spans="1:21" x14ac:dyDescent="0.25">
      <c r="A1080" t="s">
        <v>675</v>
      </c>
      <c r="B1080" t="s">
        <v>676</v>
      </c>
      <c r="C1080" t="s">
        <v>187</v>
      </c>
      <c r="D1080" t="s">
        <v>538</v>
      </c>
      <c r="F1080" t="s">
        <v>391</v>
      </c>
      <c r="G1080" t="s">
        <v>799</v>
      </c>
      <c r="H1080" t="s">
        <v>541</v>
      </c>
      <c r="I1080" t="s">
        <v>800</v>
      </c>
      <c r="J1080" t="s">
        <v>543</v>
      </c>
      <c r="K1080">
        <v>31</v>
      </c>
      <c r="L1080" t="s">
        <v>574</v>
      </c>
      <c r="M1080" t="s">
        <v>805</v>
      </c>
      <c r="N1080" t="s">
        <v>801</v>
      </c>
      <c r="O1080" t="s">
        <v>802</v>
      </c>
      <c r="P1080" t="s">
        <v>548</v>
      </c>
      <c r="Q1080" t="s">
        <v>549</v>
      </c>
      <c r="R1080" t="s">
        <v>558</v>
      </c>
      <c r="S1080" t="s">
        <v>559</v>
      </c>
      <c r="T1080" s="145">
        <v>2.6</v>
      </c>
      <c r="U1080" t="s">
        <v>677</v>
      </c>
    </row>
    <row r="1081" spans="1:21" x14ac:dyDescent="0.25">
      <c r="A1081" t="s">
        <v>675</v>
      </c>
      <c r="B1081" t="s">
        <v>676</v>
      </c>
      <c r="C1081" t="s">
        <v>187</v>
      </c>
      <c r="D1081" t="s">
        <v>538</v>
      </c>
      <c r="F1081" t="s">
        <v>391</v>
      </c>
      <c r="G1081" t="s">
        <v>799</v>
      </c>
      <c r="H1081" t="s">
        <v>541</v>
      </c>
      <c r="I1081" t="s">
        <v>800</v>
      </c>
      <c r="J1081" t="s">
        <v>543</v>
      </c>
      <c r="K1081">
        <v>31</v>
      </c>
      <c r="L1081" t="s">
        <v>574</v>
      </c>
      <c r="M1081" t="s">
        <v>805</v>
      </c>
      <c r="N1081" t="s">
        <v>801</v>
      </c>
      <c r="O1081" t="s">
        <v>802</v>
      </c>
      <c r="P1081" t="s">
        <v>548</v>
      </c>
      <c r="Q1081" t="s">
        <v>549</v>
      </c>
      <c r="R1081" t="s">
        <v>560</v>
      </c>
      <c r="S1081" t="s">
        <v>561</v>
      </c>
      <c r="T1081" s="145">
        <v>5.2</v>
      </c>
      <c r="U1081" t="s">
        <v>677</v>
      </c>
    </row>
    <row r="1082" spans="1:21" x14ac:dyDescent="0.25">
      <c r="A1082" t="s">
        <v>675</v>
      </c>
      <c r="B1082" t="s">
        <v>676</v>
      </c>
      <c r="C1082" t="s">
        <v>187</v>
      </c>
      <c r="D1082" t="s">
        <v>538</v>
      </c>
      <c r="F1082" t="s">
        <v>391</v>
      </c>
      <c r="G1082" t="s">
        <v>799</v>
      </c>
      <c r="H1082" t="s">
        <v>541</v>
      </c>
      <c r="I1082" t="s">
        <v>800</v>
      </c>
      <c r="J1082" t="s">
        <v>543</v>
      </c>
      <c r="K1082">
        <v>31</v>
      </c>
      <c r="L1082" t="s">
        <v>574</v>
      </c>
      <c r="M1082" t="s">
        <v>805</v>
      </c>
      <c r="N1082" t="s">
        <v>801</v>
      </c>
      <c r="O1082" t="s">
        <v>802</v>
      </c>
      <c r="P1082" t="s">
        <v>548</v>
      </c>
      <c r="Q1082" t="s">
        <v>549</v>
      </c>
      <c r="R1082" t="s">
        <v>562</v>
      </c>
      <c r="S1082" t="s">
        <v>563</v>
      </c>
      <c r="T1082" s="145">
        <v>1.2</v>
      </c>
      <c r="U1082" t="s">
        <v>677</v>
      </c>
    </row>
    <row r="1083" spans="1:21" x14ac:dyDescent="0.25">
      <c r="A1083" t="s">
        <v>675</v>
      </c>
      <c r="B1083" t="s">
        <v>676</v>
      </c>
      <c r="C1083" t="s">
        <v>187</v>
      </c>
      <c r="D1083" t="s">
        <v>538</v>
      </c>
      <c r="F1083" t="s">
        <v>391</v>
      </c>
      <c r="G1083" t="s">
        <v>799</v>
      </c>
      <c r="H1083" t="s">
        <v>541</v>
      </c>
      <c r="I1083" t="s">
        <v>800</v>
      </c>
      <c r="J1083" t="s">
        <v>543</v>
      </c>
      <c r="K1083">
        <v>31</v>
      </c>
      <c r="L1083" t="s">
        <v>574</v>
      </c>
      <c r="M1083" t="s">
        <v>805</v>
      </c>
      <c r="N1083" t="s">
        <v>801</v>
      </c>
      <c r="O1083" t="s">
        <v>802</v>
      </c>
      <c r="P1083" t="s">
        <v>548</v>
      </c>
      <c r="Q1083" t="s">
        <v>549</v>
      </c>
      <c r="R1083" t="s">
        <v>564</v>
      </c>
      <c r="S1083" t="s">
        <v>565</v>
      </c>
      <c r="T1083" s="145">
        <v>9</v>
      </c>
      <c r="U1083" t="s">
        <v>677</v>
      </c>
    </row>
    <row r="1084" spans="1:21" x14ac:dyDescent="0.25">
      <c r="A1084" t="s">
        <v>675</v>
      </c>
      <c r="B1084" t="s">
        <v>676</v>
      </c>
      <c r="C1084" t="s">
        <v>187</v>
      </c>
      <c r="D1084" t="s">
        <v>538</v>
      </c>
      <c r="F1084" t="s">
        <v>391</v>
      </c>
      <c r="G1084" t="s">
        <v>799</v>
      </c>
      <c r="H1084" t="s">
        <v>541</v>
      </c>
      <c r="I1084" t="s">
        <v>800</v>
      </c>
      <c r="J1084" t="s">
        <v>543</v>
      </c>
      <c r="K1084">
        <v>31</v>
      </c>
      <c r="L1084" t="s">
        <v>574</v>
      </c>
      <c r="M1084" t="s">
        <v>805</v>
      </c>
      <c r="N1084" t="s">
        <v>801</v>
      </c>
      <c r="O1084" t="s">
        <v>802</v>
      </c>
      <c r="P1084" t="s">
        <v>548</v>
      </c>
      <c r="Q1084" t="s">
        <v>549</v>
      </c>
      <c r="R1084" t="s">
        <v>566</v>
      </c>
      <c r="S1084" t="s">
        <v>567</v>
      </c>
      <c r="T1084" s="145">
        <v>2.9</v>
      </c>
      <c r="U1084" t="s">
        <v>677</v>
      </c>
    </row>
    <row r="1085" spans="1:21" x14ac:dyDescent="0.25">
      <c r="A1085" t="s">
        <v>675</v>
      </c>
      <c r="B1085" t="s">
        <v>676</v>
      </c>
      <c r="C1085" t="s">
        <v>187</v>
      </c>
      <c r="D1085" t="s">
        <v>538</v>
      </c>
      <c r="F1085" t="s">
        <v>391</v>
      </c>
      <c r="G1085" t="s">
        <v>799</v>
      </c>
      <c r="H1085" t="s">
        <v>541</v>
      </c>
      <c r="I1085" t="s">
        <v>800</v>
      </c>
      <c r="J1085" t="s">
        <v>543</v>
      </c>
      <c r="K1085">
        <v>31</v>
      </c>
      <c r="L1085" t="s">
        <v>574</v>
      </c>
      <c r="M1085" t="s">
        <v>805</v>
      </c>
      <c r="N1085" t="s">
        <v>801</v>
      </c>
      <c r="O1085" t="s">
        <v>802</v>
      </c>
      <c r="P1085" t="s">
        <v>548</v>
      </c>
      <c r="Q1085" t="s">
        <v>549</v>
      </c>
      <c r="R1085" t="s">
        <v>568</v>
      </c>
      <c r="S1085" t="s">
        <v>569</v>
      </c>
      <c r="T1085" s="145">
        <v>7.3</v>
      </c>
      <c r="U1085" t="s">
        <v>677</v>
      </c>
    </row>
    <row r="1086" spans="1:21" x14ac:dyDescent="0.25">
      <c r="A1086" t="s">
        <v>675</v>
      </c>
      <c r="B1086" t="s">
        <v>676</v>
      </c>
      <c r="C1086" t="s">
        <v>187</v>
      </c>
      <c r="D1086" t="s">
        <v>538</v>
      </c>
      <c r="F1086" t="s">
        <v>391</v>
      </c>
      <c r="G1086" t="s">
        <v>799</v>
      </c>
      <c r="H1086" t="s">
        <v>541</v>
      </c>
      <c r="I1086" t="s">
        <v>800</v>
      </c>
      <c r="J1086" t="s">
        <v>543</v>
      </c>
      <c r="K1086">
        <v>31</v>
      </c>
      <c r="L1086" t="s">
        <v>574</v>
      </c>
      <c r="M1086" t="s">
        <v>805</v>
      </c>
      <c r="N1086" t="s">
        <v>801</v>
      </c>
      <c r="O1086" t="s">
        <v>802</v>
      </c>
      <c r="P1086" t="s">
        <v>548</v>
      </c>
      <c r="Q1086" t="s">
        <v>549</v>
      </c>
      <c r="R1086" t="s">
        <v>572</v>
      </c>
      <c r="S1086" t="s">
        <v>573</v>
      </c>
      <c r="T1086" s="145">
        <v>0.2</v>
      </c>
      <c r="U1086" t="s">
        <v>677</v>
      </c>
    </row>
    <row r="1087" spans="1:21" x14ac:dyDescent="0.25">
      <c r="A1087" t="s">
        <v>675</v>
      </c>
      <c r="B1087" t="s">
        <v>676</v>
      </c>
      <c r="C1087" t="s">
        <v>187</v>
      </c>
      <c r="D1087" t="s">
        <v>538</v>
      </c>
      <c r="F1087" t="s">
        <v>391</v>
      </c>
      <c r="G1087" t="s">
        <v>799</v>
      </c>
      <c r="H1087" t="s">
        <v>541</v>
      </c>
      <c r="I1087" t="s">
        <v>800</v>
      </c>
      <c r="J1087" t="s">
        <v>543</v>
      </c>
      <c r="K1087">
        <v>31</v>
      </c>
      <c r="L1087" t="s">
        <v>574</v>
      </c>
      <c r="M1087" t="s">
        <v>805</v>
      </c>
      <c r="N1087" t="s">
        <v>801</v>
      </c>
      <c r="O1087" t="s">
        <v>802</v>
      </c>
      <c r="P1087" t="s">
        <v>548</v>
      </c>
      <c r="Q1087" t="s">
        <v>549</v>
      </c>
      <c r="R1087" t="s">
        <v>803</v>
      </c>
      <c r="S1087" t="s">
        <v>804</v>
      </c>
      <c r="T1087" s="145">
        <v>7.2</v>
      </c>
      <c r="U1087" t="s">
        <v>677</v>
      </c>
    </row>
    <row r="1088" spans="1:21" x14ac:dyDescent="0.25">
      <c r="A1088" t="s">
        <v>675</v>
      </c>
      <c r="B1088" t="s">
        <v>676</v>
      </c>
      <c r="C1088" t="s">
        <v>187</v>
      </c>
      <c r="D1088" t="s">
        <v>538</v>
      </c>
      <c r="F1088" t="s">
        <v>391</v>
      </c>
      <c r="G1088" t="s">
        <v>799</v>
      </c>
      <c r="H1088" t="s">
        <v>541</v>
      </c>
      <c r="I1088" t="s">
        <v>800</v>
      </c>
      <c r="J1088" t="s">
        <v>543</v>
      </c>
      <c r="K1088">
        <v>31</v>
      </c>
      <c r="L1088" t="s">
        <v>576</v>
      </c>
      <c r="M1088" t="s">
        <v>806</v>
      </c>
      <c r="N1088" t="s">
        <v>801</v>
      </c>
      <c r="O1088" t="s">
        <v>802</v>
      </c>
      <c r="P1088" t="s">
        <v>548</v>
      </c>
      <c r="Q1088" t="s">
        <v>549</v>
      </c>
      <c r="R1088" t="s">
        <v>131</v>
      </c>
      <c r="S1088" t="s">
        <v>550</v>
      </c>
      <c r="T1088" s="145">
        <v>81.599999999999994</v>
      </c>
      <c r="U1088" t="s">
        <v>677</v>
      </c>
    </row>
    <row r="1089" spans="1:23" x14ac:dyDescent="0.25">
      <c r="A1089" t="s">
        <v>675</v>
      </c>
      <c r="B1089" t="s">
        <v>676</v>
      </c>
      <c r="C1089" t="s">
        <v>187</v>
      </c>
      <c r="D1089" t="s">
        <v>538</v>
      </c>
      <c r="F1089" t="s">
        <v>391</v>
      </c>
      <c r="G1089" t="s">
        <v>799</v>
      </c>
      <c r="H1089" t="s">
        <v>541</v>
      </c>
      <c r="I1089" t="s">
        <v>800</v>
      </c>
      <c r="J1089" t="s">
        <v>543</v>
      </c>
      <c r="K1089">
        <v>31</v>
      </c>
      <c r="L1089" t="s">
        <v>576</v>
      </c>
      <c r="M1089" t="s">
        <v>806</v>
      </c>
      <c r="N1089" t="s">
        <v>801</v>
      </c>
      <c r="O1089" t="s">
        <v>802</v>
      </c>
      <c r="P1089" t="s">
        <v>548</v>
      </c>
      <c r="Q1089" t="s">
        <v>549</v>
      </c>
      <c r="R1089" t="s">
        <v>678</v>
      </c>
      <c r="S1089" t="s">
        <v>679</v>
      </c>
      <c r="T1089" s="145">
        <v>5.4</v>
      </c>
      <c r="U1089" t="s">
        <v>677</v>
      </c>
    </row>
    <row r="1090" spans="1:23" x14ac:dyDescent="0.25">
      <c r="A1090" t="s">
        <v>675</v>
      </c>
      <c r="B1090" t="s">
        <v>676</v>
      </c>
      <c r="C1090" t="s">
        <v>187</v>
      </c>
      <c r="D1090" t="s">
        <v>538</v>
      </c>
      <c r="F1090" t="s">
        <v>391</v>
      </c>
      <c r="G1090" t="s">
        <v>799</v>
      </c>
      <c r="H1090" t="s">
        <v>541</v>
      </c>
      <c r="I1090" t="s">
        <v>800</v>
      </c>
      <c r="J1090" t="s">
        <v>543</v>
      </c>
      <c r="K1090">
        <v>31</v>
      </c>
      <c r="L1090" t="s">
        <v>576</v>
      </c>
      <c r="M1090" t="s">
        <v>806</v>
      </c>
      <c r="N1090" t="s">
        <v>801</v>
      </c>
      <c r="O1090" t="s">
        <v>802</v>
      </c>
      <c r="P1090" t="s">
        <v>548</v>
      </c>
      <c r="Q1090" t="s">
        <v>549</v>
      </c>
      <c r="R1090" t="s">
        <v>558</v>
      </c>
      <c r="S1090" t="s">
        <v>559</v>
      </c>
      <c r="T1090" s="145">
        <v>12.3</v>
      </c>
      <c r="U1090" t="s">
        <v>677</v>
      </c>
    </row>
    <row r="1091" spans="1:23" x14ac:dyDescent="0.25">
      <c r="A1091" t="s">
        <v>675</v>
      </c>
      <c r="B1091" t="s">
        <v>676</v>
      </c>
      <c r="C1091" t="s">
        <v>187</v>
      </c>
      <c r="D1091" t="s">
        <v>538</v>
      </c>
      <c r="F1091" t="s">
        <v>391</v>
      </c>
      <c r="G1091" t="s">
        <v>799</v>
      </c>
      <c r="H1091" t="s">
        <v>541</v>
      </c>
      <c r="I1091" t="s">
        <v>800</v>
      </c>
      <c r="J1091" t="s">
        <v>543</v>
      </c>
      <c r="K1091">
        <v>31</v>
      </c>
      <c r="L1091" t="s">
        <v>576</v>
      </c>
      <c r="M1091" t="s">
        <v>806</v>
      </c>
      <c r="N1091" t="s">
        <v>801</v>
      </c>
      <c r="O1091" t="s">
        <v>802</v>
      </c>
      <c r="P1091" t="s">
        <v>548</v>
      </c>
      <c r="Q1091" t="s">
        <v>549</v>
      </c>
      <c r="R1091" t="s">
        <v>560</v>
      </c>
      <c r="S1091" t="s">
        <v>561</v>
      </c>
      <c r="T1091" s="145">
        <v>24.5</v>
      </c>
      <c r="U1091" t="s">
        <v>677</v>
      </c>
    </row>
    <row r="1092" spans="1:23" x14ac:dyDescent="0.25">
      <c r="A1092" t="s">
        <v>675</v>
      </c>
      <c r="B1092" t="s">
        <v>676</v>
      </c>
      <c r="C1092" t="s">
        <v>187</v>
      </c>
      <c r="D1092" t="s">
        <v>538</v>
      </c>
      <c r="F1092" t="s">
        <v>391</v>
      </c>
      <c r="G1092" t="s">
        <v>799</v>
      </c>
      <c r="H1092" t="s">
        <v>541</v>
      </c>
      <c r="I1092" t="s">
        <v>800</v>
      </c>
      <c r="J1092" t="s">
        <v>543</v>
      </c>
      <c r="K1092">
        <v>31</v>
      </c>
      <c r="L1092" t="s">
        <v>576</v>
      </c>
      <c r="M1092" t="s">
        <v>806</v>
      </c>
      <c r="N1092" t="s">
        <v>801</v>
      </c>
      <c r="O1092" t="s">
        <v>802</v>
      </c>
      <c r="P1092" t="s">
        <v>548</v>
      </c>
      <c r="Q1092" t="s">
        <v>549</v>
      </c>
      <c r="R1092" t="s">
        <v>562</v>
      </c>
      <c r="S1092" t="s">
        <v>563</v>
      </c>
      <c r="T1092" s="145">
        <v>1.5</v>
      </c>
      <c r="U1092" t="s">
        <v>677</v>
      </c>
    </row>
    <row r="1093" spans="1:23" x14ac:dyDescent="0.25">
      <c r="A1093" t="s">
        <v>675</v>
      </c>
      <c r="B1093" t="s">
        <v>676</v>
      </c>
      <c r="C1093" t="s">
        <v>187</v>
      </c>
      <c r="D1093" t="s">
        <v>538</v>
      </c>
      <c r="F1093" t="s">
        <v>391</v>
      </c>
      <c r="G1093" t="s">
        <v>799</v>
      </c>
      <c r="H1093" t="s">
        <v>541</v>
      </c>
      <c r="I1093" t="s">
        <v>800</v>
      </c>
      <c r="J1093" t="s">
        <v>543</v>
      </c>
      <c r="K1093">
        <v>31</v>
      </c>
      <c r="L1093" t="s">
        <v>576</v>
      </c>
      <c r="M1093" t="s">
        <v>806</v>
      </c>
      <c r="N1093" t="s">
        <v>801</v>
      </c>
      <c r="O1093" t="s">
        <v>802</v>
      </c>
      <c r="P1093" t="s">
        <v>548</v>
      </c>
      <c r="Q1093" t="s">
        <v>549</v>
      </c>
      <c r="R1093" t="s">
        <v>564</v>
      </c>
      <c r="S1093" t="s">
        <v>565</v>
      </c>
      <c r="T1093" s="145">
        <v>1.1000000000000001</v>
      </c>
      <c r="U1093" t="s">
        <v>677</v>
      </c>
    </row>
    <row r="1094" spans="1:23" x14ac:dyDescent="0.25">
      <c r="A1094" t="s">
        <v>675</v>
      </c>
      <c r="B1094" t="s">
        <v>676</v>
      </c>
      <c r="C1094" t="s">
        <v>187</v>
      </c>
      <c r="D1094" t="s">
        <v>538</v>
      </c>
      <c r="F1094" t="s">
        <v>391</v>
      </c>
      <c r="G1094" t="s">
        <v>799</v>
      </c>
      <c r="H1094" t="s">
        <v>541</v>
      </c>
      <c r="I1094" t="s">
        <v>800</v>
      </c>
      <c r="J1094" t="s">
        <v>543</v>
      </c>
      <c r="K1094">
        <v>31</v>
      </c>
      <c r="L1094" t="s">
        <v>576</v>
      </c>
      <c r="M1094" t="s">
        <v>806</v>
      </c>
      <c r="N1094" t="s">
        <v>801</v>
      </c>
      <c r="O1094" t="s">
        <v>802</v>
      </c>
      <c r="P1094" t="s">
        <v>548</v>
      </c>
      <c r="Q1094" t="s">
        <v>549</v>
      </c>
      <c r="R1094" t="s">
        <v>566</v>
      </c>
      <c r="S1094" t="s">
        <v>567</v>
      </c>
      <c r="T1094" s="145">
        <v>2.9</v>
      </c>
      <c r="U1094" t="s">
        <v>677</v>
      </c>
    </row>
    <row r="1095" spans="1:23" x14ac:dyDescent="0.25">
      <c r="A1095" t="s">
        <v>675</v>
      </c>
      <c r="B1095" t="s">
        <v>676</v>
      </c>
      <c r="C1095" t="s">
        <v>187</v>
      </c>
      <c r="D1095" t="s">
        <v>538</v>
      </c>
      <c r="F1095" t="s">
        <v>391</v>
      </c>
      <c r="G1095" t="s">
        <v>799</v>
      </c>
      <c r="H1095" t="s">
        <v>541</v>
      </c>
      <c r="I1095" t="s">
        <v>800</v>
      </c>
      <c r="J1095" t="s">
        <v>543</v>
      </c>
      <c r="K1095">
        <v>31</v>
      </c>
      <c r="L1095" t="s">
        <v>576</v>
      </c>
      <c r="M1095" t="s">
        <v>806</v>
      </c>
      <c r="N1095" t="s">
        <v>801</v>
      </c>
      <c r="O1095" t="s">
        <v>802</v>
      </c>
      <c r="P1095" t="s">
        <v>548</v>
      </c>
      <c r="Q1095" t="s">
        <v>549</v>
      </c>
      <c r="R1095" t="s">
        <v>568</v>
      </c>
      <c r="S1095" t="s">
        <v>569</v>
      </c>
      <c r="T1095" s="145">
        <v>12.3</v>
      </c>
      <c r="U1095" t="s">
        <v>677</v>
      </c>
    </row>
    <row r="1096" spans="1:23" x14ac:dyDescent="0.25">
      <c r="A1096" t="s">
        <v>675</v>
      </c>
      <c r="B1096" t="s">
        <v>676</v>
      </c>
      <c r="C1096" t="s">
        <v>187</v>
      </c>
      <c r="D1096" t="s">
        <v>538</v>
      </c>
      <c r="F1096" t="s">
        <v>391</v>
      </c>
      <c r="G1096" t="s">
        <v>799</v>
      </c>
      <c r="H1096" t="s">
        <v>541</v>
      </c>
      <c r="I1096" t="s">
        <v>800</v>
      </c>
      <c r="J1096" t="s">
        <v>543</v>
      </c>
      <c r="K1096">
        <v>31</v>
      </c>
      <c r="L1096" t="s">
        <v>576</v>
      </c>
      <c r="M1096" t="s">
        <v>806</v>
      </c>
      <c r="N1096" t="s">
        <v>801</v>
      </c>
      <c r="O1096" t="s">
        <v>802</v>
      </c>
      <c r="P1096" t="s">
        <v>548</v>
      </c>
      <c r="Q1096" t="s">
        <v>549</v>
      </c>
      <c r="R1096" t="s">
        <v>572</v>
      </c>
      <c r="S1096" t="s">
        <v>573</v>
      </c>
      <c r="T1096" s="145">
        <v>0.5</v>
      </c>
      <c r="U1096" t="s">
        <v>677</v>
      </c>
    </row>
    <row r="1097" spans="1:23" x14ac:dyDescent="0.25">
      <c r="A1097" t="s">
        <v>675</v>
      </c>
      <c r="B1097" t="s">
        <v>676</v>
      </c>
      <c r="C1097" t="s">
        <v>187</v>
      </c>
      <c r="D1097" t="s">
        <v>538</v>
      </c>
      <c r="F1097" t="s">
        <v>391</v>
      </c>
      <c r="G1097" t="s">
        <v>799</v>
      </c>
      <c r="H1097" t="s">
        <v>541</v>
      </c>
      <c r="I1097" t="s">
        <v>800</v>
      </c>
      <c r="J1097" t="s">
        <v>543</v>
      </c>
      <c r="K1097">
        <v>31</v>
      </c>
      <c r="L1097" t="s">
        <v>576</v>
      </c>
      <c r="M1097" t="s">
        <v>806</v>
      </c>
      <c r="N1097" t="s">
        <v>801</v>
      </c>
      <c r="O1097" t="s">
        <v>802</v>
      </c>
      <c r="P1097" t="s">
        <v>548</v>
      </c>
      <c r="Q1097" t="s">
        <v>549</v>
      </c>
      <c r="R1097" t="s">
        <v>803</v>
      </c>
      <c r="S1097" t="s">
        <v>804</v>
      </c>
      <c r="T1097" s="145">
        <v>21.1</v>
      </c>
      <c r="U1097" t="s">
        <v>677</v>
      </c>
    </row>
    <row r="1098" spans="1:23" s="47" customFormat="1" x14ac:dyDescent="0.25">
      <c r="A1098" s="47" t="s">
        <v>7</v>
      </c>
      <c r="B1098" s="47" t="s">
        <v>680</v>
      </c>
      <c r="C1098" s="47" t="s">
        <v>187</v>
      </c>
      <c r="D1098" s="47" t="s">
        <v>538</v>
      </c>
      <c r="F1098" s="47" t="s">
        <v>391</v>
      </c>
      <c r="G1098" s="47" t="s">
        <v>799</v>
      </c>
      <c r="H1098" s="47" t="s">
        <v>541</v>
      </c>
      <c r="I1098" s="47" t="s">
        <v>800</v>
      </c>
      <c r="J1098" s="47" t="s">
        <v>543</v>
      </c>
      <c r="K1098" s="47">
        <v>31</v>
      </c>
      <c r="L1098" s="47" t="s">
        <v>544</v>
      </c>
      <c r="M1098" s="47" t="s">
        <v>799</v>
      </c>
      <c r="N1098" s="47" t="s">
        <v>801</v>
      </c>
      <c r="O1098" s="47" t="s">
        <v>802</v>
      </c>
      <c r="P1098" s="47" t="s">
        <v>594</v>
      </c>
      <c r="Q1098" s="47" t="s">
        <v>595</v>
      </c>
      <c r="R1098" s="47" t="s">
        <v>131</v>
      </c>
      <c r="S1098" s="47" t="s">
        <v>550</v>
      </c>
      <c r="T1098" s="147">
        <v>1870</v>
      </c>
      <c r="U1098" s="47" t="s">
        <v>824</v>
      </c>
      <c r="V1098" s="47" t="s">
        <v>858</v>
      </c>
      <c r="W1098" s="140">
        <f>SUM(T1099:T1101)*(1+(T1106+T1107)/(W1100-T1106-T1107))</f>
        <v>550.49382716049388</v>
      </c>
    </row>
    <row r="1099" spans="1:23" s="47" customFormat="1" x14ac:dyDescent="0.25">
      <c r="A1099" s="47" t="s">
        <v>7</v>
      </c>
      <c r="B1099" s="47" t="s">
        <v>680</v>
      </c>
      <c r="C1099" s="47" t="s">
        <v>187</v>
      </c>
      <c r="D1099" s="47" t="s">
        <v>538</v>
      </c>
      <c r="F1099" s="47" t="s">
        <v>391</v>
      </c>
      <c r="G1099" s="47" t="s">
        <v>799</v>
      </c>
      <c r="H1099" s="47" t="s">
        <v>541</v>
      </c>
      <c r="I1099" s="47" t="s">
        <v>800</v>
      </c>
      <c r="J1099" s="47" t="s">
        <v>543</v>
      </c>
      <c r="K1099" s="47">
        <v>31</v>
      </c>
      <c r="L1099" s="47" t="s">
        <v>544</v>
      </c>
      <c r="M1099" s="47" t="s">
        <v>799</v>
      </c>
      <c r="N1099" s="47" t="s">
        <v>801</v>
      </c>
      <c r="O1099" s="47" t="s">
        <v>802</v>
      </c>
      <c r="P1099" s="47" t="s">
        <v>594</v>
      </c>
      <c r="Q1099" s="47" t="s">
        <v>595</v>
      </c>
      <c r="R1099" s="47" t="s">
        <v>597</v>
      </c>
      <c r="S1099" s="47" t="s">
        <v>553</v>
      </c>
      <c r="T1099" s="147">
        <v>130</v>
      </c>
      <c r="U1099" s="47" t="s">
        <v>824</v>
      </c>
      <c r="V1099" s="47" t="s">
        <v>859</v>
      </c>
      <c r="W1099" s="140">
        <f>SUM(T1102:T1105)*(1+(T1106+T1107)/(W1100-T1106-T1107))</f>
        <v>1269.5061728395062</v>
      </c>
    </row>
    <row r="1100" spans="1:23" s="47" customFormat="1" x14ac:dyDescent="0.25">
      <c r="A1100" s="47" t="s">
        <v>7</v>
      </c>
      <c r="B1100" s="47" t="s">
        <v>680</v>
      </c>
      <c r="C1100" s="47" t="s">
        <v>187</v>
      </c>
      <c r="D1100" s="47" t="s">
        <v>538</v>
      </c>
      <c r="F1100" s="47" t="s">
        <v>391</v>
      </c>
      <c r="G1100" s="47" t="s">
        <v>799</v>
      </c>
      <c r="H1100" s="47" t="s">
        <v>541</v>
      </c>
      <c r="I1100" s="47" t="s">
        <v>800</v>
      </c>
      <c r="J1100" s="47" t="s">
        <v>543</v>
      </c>
      <c r="K1100" s="47">
        <v>31</v>
      </c>
      <c r="L1100" s="47" t="s">
        <v>544</v>
      </c>
      <c r="M1100" s="47" t="s">
        <v>799</v>
      </c>
      <c r="N1100" s="47" t="s">
        <v>801</v>
      </c>
      <c r="O1100" s="47" t="s">
        <v>802</v>
      </c>
      <c r="P1100" s="47" t="s">
        <v>594</v>
      </c>
      <c r="Q1100" s="47" t="s">
        <v>595</v>
      </c>
      <c r="R1100" s="47" t="s">
        <v>598</v>
      </c>
      <c r="S1100" s="47" t="s">
        <v>555</v>
      </c>
      <c r="T1100" s="147">
        <v>10</v>
      </c>
      <c r="U1100" s="47" t="s">
        <v>824</v>
      </c>
      <c r="V1100" s="110" t="s">
        <v>862</v>
      </c>
      <c r="W1100" s="144">
        <f>SUM(T1099:T1107)</f>
        <v>1820</v>
      </c>
    </row>
    <row r="1101" spans="1:23" s="47" customFormat="1" x14ac:dyDescent="0.25">
      <c r="A1101" s="47" t="s">
        <v>7</v>
      </c>
      <c r="B1101" s="47" t="s">
        <v>680</v>
      </c>
      <c r="C1101" s="47" t="s">
        <v>187</v>
      </c>
      <c r="D1101" s="47" t="s">
        <v>538</v>
      </c>
      <c r="F1101" s="47" t="s">
        <v>391</v>
      </c>
      <c r="G1101" s="47" t="s">
        <v>799</v>
      </c>
      <c r="H1101" s="47" t="s">
        <v>541</v>
      </c>
      <c r="I1101" s="47" t="s">
        <v>800</v>
      </c>
      <c r="J1101" s="47" t="s">
        <v>543</v>
      </c>
      <c r="K1101" s="47">
        <v>31</v>
      </c>
      <c r="L1101" s="47" t="s">
        <v>544</v>
      </c>
      <c r="M1101" s="47" t="s">
        <v>799</v>
      </c>
      <c r="N1101" s="47" t="s">
        <v>801</v>
      </c>
      <c r="O1101" s="47" t="s">
        <v>802</v>
      </c>
      <c r="P1101" s="47" t="s">
        <v>594</v>
      </c>
      <c r="Q1101" s="47" t="s">
        <v>595</v>
      </c>
      <c r="R1101" s="47" t="s">
        <v>599</v>
      </c>
      <c r="S1101" s="47" t="s">
        <v>557</v>
      </c>
      <c r="T1101" s="147">
        <v>350</v>
      </c>
      <c r="U1101" s="47" t="s">
        <v>824</v>
      </c>
      <c r="W1101" s="140"/>
    </row>
    <row r="1102" spans="1:23" s="47" customFormat="1" x14ac:dyDescent="0.25">
      <c r="A1102" s="47" t="s">
        <v>7</v>
      </c>
      <c r="B1102" s="47" t="s">
        <v>680</v>
      </c>
      <c r="C1102" s="47" t="s">
        <v>187</v>
      </c>
      <c r="D1102" s="47" t="s">
        <v>538</v>
      </c>
      <c r="F1102" s="47" t="s">
        <v>391</v>
      </c>
      <c r="G1102" s="47" t="s">
        <v>799</v>
      </c>
      <c r="H1102" s="47" t="s">
        <v>541</v>
      </c>
      <c r="I1102" s="47" t="s">
        <v>800</v>
      </c>
      <c r="J1102" s="47" t="s">
        <v>543</v>
      </c>
      <c r="K1102" s="47">
        <v>31</v>
      </c>
      <c r="L1102" s="47" t="s">
        <v>544</v>
      </c>
      <c r="M1102" s="47" t="s">
        <v>799</v>
      </c>
      <c r="N1102" s="47" t="s">
        <v>801</v>
      </c>
      <c r="O1102" s="47" t="s">
        <v>802</v>
      </c>
      <c r="P1102" s="47" t="s">
        <v>594</v>
      </c>
      <c r="Q1102" s="47" t="s">
        <v>595</v>
      </c>
      <c r="R1102" s="47" t="s">
        <v>600</v>
      </c>
      <c r="S1102" s="47" t="s">
        <v>559</v>
      </c>
      <c r="T1102" s="147">
        <v>280</v>
      </c>
      <c r="U1102" s="47" t="s">
        <v>824</v>
      </c>
      <c r="W1102" s="140"/>
    </row>
    <row r="1103" spans="1:23" s="47" customFormat="1" x14ac:dyDescent="0.25">
      <c r="A1103" s="47" t="s">
        <v>7</v>
      </c>
      <c r="B1103" s="47" t="s">
        <v>680</v>
      </c>
      <c r="C1103" s="47" t="s">
        <v>187</v>
      </c>
      <c r="D1103" s="47" t="s">
        <v>538</v>
      </c>
      <c r="F1103" s="47" t="s">
        <v>391</v>
      </c>
      <c r="G1103" s="47" t="s">
        <v>799</v>
      </c>
      <c r="H1103" s="47" t="s">
        <v>541</v>
      </c>
      <c r="I1103" s="47" t="s">
        <v>800</v>
      </c>
      <c r="J1103" s="47" t="s">
        <v>543</v>
      </c>
      <c r="K1103" s="47">
        <v>31</v>
      </c>
      <c r="L1103" s="47" t="s">
        <v>544</v>
      </c>
      <c r="M1103" s="47" t="s">
        <v>799</v>
      </c>
      <c r="N1103" s="47" t="s">
        <v>801</v>
      </c>
      <c r="O1103" s="47" t="s">
        <v>802</v>
      </c>
      <c r="P1103" s="47" t="s">
        <v>594</v>
      </c>
      <c r="Q1103" s="47" t="s">
        <v>595</v>
      </c>
      <c r="R1103" s="47" t="s">
        <v>601</v>
      </c>
      <c r="S1103" s="47" t="s">
        <v>561</v>
      </c>
      <c r="T1103" s="147">
        <v>240</v>
      </c>
      <c r="U1103" s="47" t="s">
        <v>825</v>
      </c>
      <c r="W1103" s="140"/>
    </row>
    <row r="1104" spans="1:23" s="47" customFormat="1" x14ac:dyDescent="0.25">
      <c r="A1104" s="47" t="s">
        <v>7</v>
      </c>
      <c r="B1104" s="47" t="s">
        <v>680</v>
      </c>
      <c r="C1104" s="47" t="s">
        <v>187</v>
      </c>
      <c r="D1104" s="47" t="s">
        <v>538</v>
      </c>
      <c r="F1104" s="47" t="s">
        <v>391</v>
      </c>
      <c r="G1104" s="47" t="s">
        <v>799</v>
      </c>
      <c r="H1104" s="47" t="s">
        <v>541</v>
      </c>
      <c r="I1104" s="47" t="s">
        <v>800</v>
      </c>
      <c r="J1104" s="47" t="s">
        <v>543</v>
      </c>
      <c r="K1104" s="47">
        <v>31</v>
      </c>
      <c r="L1104" s="47" t="s">
        <v>544</v>
      </c>
      <c r="M1104" s="47" t="s">
        <v>799</v>
      </c>
      <c r="N1104" s="47" t="s">
        <v>801</v>
      </c>
      <c r="O1104" s="47" t="s">
        <v>802</v>
      </c>
      <c r="P1104" s="47" t="s">
        <v>594</v>
      </c>
      <c r="Q1104" s="47" t="s">
        <v>595</v>
      </c>
      <c r="R1104" s="47" t="s">
        <v>602</v>
      </c>
      <c r="S1104" s="47" t="s">
        <v>563</v>
      </c>
      <c r="T1104" s="147">
        <v>20</v>
      </c>
      <c r="U1104" s="47" t="s">
        <v>824</v>
      </c>
      <c r="W1104" s="140"/>
    </row>
    <row r="1105" spans="1:23" s="47" customFormat="1" x14ac:dyDescent="0.25">
      <c r="A1105" s="47" t="s">
        <v>7</v>
      </c>
      <c r="B1105" s="47" t="s">
        <v>680</v>
      </c>
      <c r="C1105" s="47" t="s">
        <v>187</v>
      </c>
      <c r="D1105" s="47" t="s">
        <v>538</v>
      </c>
      <c r="F1105" s="47" t="s">
        <v>391</v>
      </c>
      <c r="G1105" s="47" t="s">
        <v>799</v>
      </c>
      <c r="H1105" s="47" t="s">
        <v>541</v>
      </c>
      <c r="I1105" s="47" t="s">
        <v>800</v>
      </c>
      <c r="J1105" s="47" t="s">
        <v>543</v>
      </c>
      <c r="K1105" s="47">
        <v>31</v>
      </c>
      <c r="L1105" s="47" t="s">
        <v>544</v>
      </c>
      <c r="M1105" s="47" t="s">
        <v>799</v>
      </c>
      <c r="N1105" s="47" t="s">
        <v>801</v>
      </c>
      <c r="O1105" s="47" t="s">
        <v>802</v>
      </c>
      <c r="P1105" s="47" t="s">
        <v>594</v>
      </c>
      <c r="Q1105" s="47" t="s">
        <v>595</v>
      </c>
      <c r="R1105" s="47" t="s">
        <v>603</v>
      </c>
      <c r="S1105" s="47" t="s">
        <v>565</v>
      </c>
      <c r="T1105" s="147">
        <v>590</v>
      </c>
      <c r="U1105" s="47" t="s">
        <v>826</v>
      </c>
      <c r="W1105" s="140"/>
    </row>
    <row r="1106" spans="1:23" s="47" customFormat="1" x14ac:dyDescent="0.25">
      <c r="A1106" s="47" t="s">
        <v>7</v>
      </c>
      <c r="B1106" s="47" t="s">
        <v>680</v>
      </c>
      <c r="C1106" s="47" t="s">
        <v>187</v>
      </c>
      <c r="D1106" s="47" t="s">
        <v>538</v>
      </c>
      <c r="F1106" s="47" t="s">
        <v>391</v>
      </c>
      <c r="G1106" s="47" t="s">
        <v>799</v>
      </c>
      <c r="H1106" s="47" t="s">
        <v>541</v>
      </c>
      <c r="I1106" s="47" t="s">
        <v>800</v>
      </c>
      <c r="J1106" s="47" t="s">
        <v>543</v>
      </c>
      <c r="K1106" s="47">
        <v>31</v>
      </c>
      <c r="L1106" s="47" t="s">
        <v>544</v>
      </c>
      <c r="M1106" s="47" t="s">
        <v>799</v>
      </c>
      <c r="N1106" s="47" t="s">
        <v>801</v>
      </c>
      <c r="O1106" s="47" t="s">
        <v>802</v>
      </c>
      <c r="P1106" s="47" t="s">
        <v>594</v>
      </c>
      <c r="Q1106" s="47" t="s">
        <v>595</v>
      </c>
      <c r="R1106" s="47" t="s">
        <v>572</v>
      </c>
      <c r="S1106" s="47" t="s">
        <v>567</v>
      </c>
      <c r="T1106" s="147"/>
      <c r="U1106" s="47" t="s">
        <v>824</v>
      </c>
      <c r="W1106" s="140"/>
    </row>
    <row r="1107" spans="1:23" s="47" customFormat="1" x14ac:dyDescent="0.25">
      <c r="A1107" s="47" t="s">
        <v>7</v>
      </c>
      <c r="B1107" s="47" t="s">
        <v>680</v>
      </c>
      <c r="C1107" s="47" t="s">
        <v>187</v>
      </c>
      <c r="D1107" s="47" t="s">
        <v>538</v>
      </c>
      <c r="F1107" s="47" t="s">
        <v>391</v>
      </c>
      <c r="G1107" s="47" t="s">
        <v>799</v>
      </c>
      <c r="H1107" s="47" t="s">
        <v>541</v>
      </c>
      <c r="I1107" s="47" t="s">
        <v>800</v>
      </c>
      <c r="J1107" s="47" t="s">
        <v>543</v>
      </c>
      <c r="K1107" s="47">
        <v>31</v>
      </c>
      <c r="L1107" s="47" t="s">
        <v>544</v>
      </c>
      <c r="M1107" s="47" t="s">
        <v>799</v>
      </c>
      <c r="N1107" s="47" t="s">
        <v>801</v>
      </c>
      <c r="O1107" s="47" t="s">
        <v>802</v>
      </c>
      <c r="P1107" s="47" t="s">
        <v>594</v>
      </c>
      <c r="Q1107" s="47" t="s">
        <v>595</v>
      </c>
      <c r="R1107" s="47" t="s">
        <v>803</v>
      </c>
      <c r="S1107" s="47" t="s">
        <v>804</v>
      </c>
      <c r="T1107" s="147">
        <v>200</v>
      </c>
      <c r="U1107" s="47" t="s">
        <v>824</v>
      </c>
      <c r="W1107" s="140"/>
    </row>
    <row r="1108" spans="1:23" x14ac:dyDescent="0.25">
      <c r="A1108" t="s">
        <v>7</v>
      </c>
      <c r="B1108" t="s">
        <v>680</v>
      </c>
      <c r="C1108" t="s">
        <v>187</v>
      </c>
      <c r="D1108" t="s">
        <v>538</v>
      </c>
      <c r="F1108" t="s">
        <v>391</v>
      </c>
      <c r="G1108" t="s">
        <v>799</v>
      </c>
      <c r="H1108" t="s">
        <v>541</v>
      </c>
      <c r="I1108" t="s">
        <v>800</v>
      </c>
      <c r="J1108" t="s">
        <v>543</v>
      </c>
      <c r="K1108">
        <v>31</v>
      </c>
      <c r="L1108" t="s">
        <v>574</v>
      </c>
      <c r="M1108" t="s">
        <v>805</v>
      </c>
      <c r="N1108" t="s">
        <v>801</v>
      </c>
      <c r="O1108" t="s">
        <v>802</v>
      </c>
      <c r="P1108" t="s">
        <v>594</v>
      </c>
      <c r="Q1108" t="s">
        <v>595</v>
      </c>
      <c r="R1108" t="s">
        <v>131</v>
      </c>
      <c r="S1108" t="s">
        <v>550</v>
      </c>
      <c r="T1108" s="145">
        <v>1070</v>
      </c>
      <c r="U1108" t="s">
        <v>824</v>
      </c>
    </row>
    <row r="1109" spans="1:23" x14ac:dyDescent="0.25">
      <c r="A1109" t="s">
        <v>7</v>
      </c>
      <c r="B1109" t="s">
        <v>680</v>
      </c>
      <c r="C1109" t="s">
        <v>187</v>
      </c>
      <c r="D1109" t="s">
        <v>538</v>
      </c>
      <c r="F1109" t="s">
        <v>391</v>
      </c>
      <c r="G1109" t="s">
        <v>799</v>
      </c>
      <c r="H1109" t="s">
        <v>541</v>
      </c>
      <c r="I1109" t="s">
        <v>800</v>
      </c>
      <c r="J1109" t="s">
        <v>543</v>
      </c>
      <c r="K1109">
        <v>31</v>
      </c>
      <c r="L1109" t="s">
        <v>574</v>
      </c>
      <c r="M1109" t="s">
        <v>805</v>
      </c>
      <c r="N1109" t="s">
        <v>801</v>
      </c>
      <c r="O1109" t="s">
        <v>802</v>
      </c>
      <c r="P1109" t="s">
        <v>594</v>
      </c>
      <c r="Q1109" t="s">
        <v>595</v>
      </c>
      <c r="R1109" t="s">
        <v>597</v>
      </c>
      <c r="S1109" t="s">
        <v>553</v>
      </c>
      <c r="T1109" s="145">
        <v>60</v>
      </c>
      <c r="U1109" t="s">
        <v>824</v>
      </c>
    </row>
    <row r="1110" spans="1:23" x14ac:dyDescent="0.25">
      <c r="A1110" t="s">
        <v>7</v>
      </c>
      <c r="B1110" t="s">
        <v>680</v>
      </c>
      <c r="C1110" t="s">
        <v>187</v>
      </c>
      <c r="D1110" t="s">
        <v>538</v>
      </c>
      <c r="F1110" t="s">
        <v>391</v>
      </c>
      <c r="G1110" t="s">
        <v>799</v>
      </c>
      <c r="H1110" t="s">
        <v>541</v>
      </c>
      <c r="I1110" t="s">
        <v>800</v>
      </c>
      <c r="J1110" t="s">
        <v>543</v>
      </c>
      <c r="K1110">
        <v>31</v>
      </c>
      <c r="L1110" t="s">
        <v>574</v>
      </c>
      <c r="M1110" t="s">
        <v>805</v>
      </c>
      <c r="N1110" t="s">
        <v>801</v>
      </c>
      <c r="O1110" t="s">
        <v>802</v>
      </c>
      <c r="P1110" t="s">
        <v>594</v>
      </c>
      <c r="Q1110" t="s">
        <v>595</v>
      </c>
      <c r="R1110" t="s">
        <v>598</v>
      </c>
      <c r="S1110" t="s">
        <v>555</v>
      </c>
      <c r="T1110" s="145">
        <v>10</v>
      </c>
      <c r="U1110" t="s">
        <v>824</v>
      </c>
    </row>
    <row r="1111" spans="1:23" x14ac:dyDescent="0.25">
      <c r="A1111" t="s">
        <v>7</v>
      </c>
      <c r="B1111" t="s">
        <v>680</v>
      </c>
      <c r="C1111" t="s">
        <v>187</v>
      </c>
      <c r="D1111" t="s">
        <v>538</v>
      </c>
      <c r="F1111" t="s">
        <v>391</v>
      </c>
      <c r="G1111" t="s">
        <v>799</v>
      </c>
      <c r="H1111" t="s">
        <v>541</v>
      </c>
      <c r="I1111" t="s">
        <v>800</v>
      </c>
      <c r="J1111" t="s">
        <v>543</v>
      </c>
      <c r="K1111">
        <v>31</v>
      </c>
      <c r="L1111" t="s">
        <v>574</v>
      </c>
      <c r="M1111" t="s">
        <v>805</v>
      </c>
      <c r="N1111" t="s">
        <v>801</v>
      </c>
      <c r="O1111" t="s">
        <v>802</v>
      </c>
      <c r="P1111" t="s">
        <v>594</v>
      </c>
      <c r="Q1111" t="s">
        <v>595</v>
      </c>
      <c r="R1111" t="s">
        <v>599</v>
      </c>
      <c r="S1111" t="s">
        <v>557</v>
      </c>
      <c r="T1111" s="145">
        <v>110</v>
      </c>
      <c r="U1111" t="s">
        <v>824</v>
      </c>
    </row>
    <row r="1112" spans="1:23" x14ac:dyDescent="0.25">
      <c r="A1112" t="s">
        <v>7</v>
      </c>
      <c r="B1112" t="s">
        <v>680</v>
      </c>
      <c r="C1112" t="s">
        <v>187</v>
      </c>
      <c r="D1112" t="s">
        <v>538</v>
      </c>
      <c r="F1112" t="s">
        <v>391</v>
      </c>
      <c r="G1112" t="s">
        <v>799</v>
      </c>
      <c r="H1112" t="s">
        <v>541</v>
      </c>
      <c r="I1112" t="s">
        <v>800</v>
      </c>
      <c r="J1112" t="s">
        <v>543</v>
      </c>
      <c r="K1112">
        <v>31</v>
      </c>
      <c r="L1112" t="s">
        <v>574</v>
      </c>
      <c r="M1112" t="s">
        <v>805</v>
      </c>
      <c r="N1112" t="s">
        <v>801</v>
      </c>
      <c r="O1112" t="s">
        <v>802</v>
      </c>
      <c r="P1112" t="s">
        <v>594</v>
      </c>
      <c r="Q1112" t="s">
        <v>595</v>
      </c>
      <c r="R1112" t="s">
        <v>600</v>
      </c>
      <c r="S1112" t="s">
        <v>559</v>
      </c>
      <c r="T1112" s="145">
        <v>160</v>
      </c>
      <c r="U1112" t="s">
        <v>824</v>
      </c>
    </row>
    <row r="1113" spans="1:23" x14ac:dyDescent="0.25">
      <c r="A1113" t="s">
        <v>7</v>
      </c>
      <c r="B1113" t="s">
        <v>680</v>
      </c>
      <c r="C1113" t="s">
        <v>187</v>
      </c>
      <c r="D1113" t="s">
        <v>538</v>
      </c>
      <c r="F1113" t="s">
        <v>391</v>
      </c>
      <c r="G1113" t="s">
        <v>799</v>
      </c>
      <c r="H1113" t="s">
        <v>541</v>
      </c>
      <c r="I1113" t="s">
        <v>800</v>
      </c>
      <c r="J1113" t="s">
        <v>543</v>
      </c>
      <c r="K1113">
        <v>31</v>
      </c>
      <c r="L1113" t="s">
        <v>574</v>
      </c>
      <c r="M1113" t="s">
        <v>805</v>
      </c>
      <c r="N1113" t="s">
        <v>801</v>
      </c>
      <c r="O1113" t="s">
        <v>802</v>
      </c>
      <c r="P1113" t="s">
        <v>594</v>
      </c>
      <c r="Q1113" t="s">
        <v>595</v>
      </c>
      <c r="R1113" t="s">
        <v>601</v>
      </c>
      <c r="S1113" t="s">
        <v>561</v>
      </c>
      <c r="T1113" s="145">
        <v>100</v>
      </c>
      <c r="U1113" t="s">
        <v>825</v>
      </c>
    </row>
    <row r="1114" spans="1:23" x14ac:dyDescent="0.25">
      <c r="A1114" t="s">
        <v>7</v>
      </c>
      <c r="B1114" t="s">
        <v>680</v>
      </c>
      <c r="C1114" t="s">
        <v>187</v>
      </c>
      <c r="D1114" t="s">
        <v>538</v>
      </c>
      <c r="F1114" t="s">
        <v>391</v>
      </c>
      <c r="G1114" t="s">
        <v>799</v>
      </c>
      <c r="H1114" t="s">
        <v>541</v>
      </c>
      <c r="I1114" t="s">
        <v>800</v>
      </c>
      <c r="J1114" t="s">
        <v>543</v>
      </c>
      <c r="K1114">
        <v>31</v>
      </c>
      <c r="L1114" t="s">
        <v>574</v>
      </c>
      <c r="M1114" t="s">
        <v>805</v>
      </c>
      <c r="N1114" t="s">
        <v>801</v>
      </c>
      <c r="O1114" t="s">
        <v>802</v>
      </c>
      <c r="P1114" t="s">
        <v>594</v>
      </c>
      <c r="Q1114" t="s">
        <v>595</v>
      </c>
      <c r="R1114" t="s">
        <v>602</v>
      </c>
      <c r="S1114" t="s">
        <v>563</v>
      </c>
      <c r="T1114" s="145">
        <v>10</v>
      </c>
      <c r="U1114" t="s">
        <v>824</v>
      </c>
    </row>
    <row r="1115" spans="1:23" x14ac:dyDescent="0.25">
      <c r="A1115" t="s">
        <v>7</v>
      </c>
      <c r="B1115" t="s">
        <v>680</v>
      </c>
      <c r="C1115" t="s">
        <v>187</v>
      </c>
      <c r="D1115" t="s">
        <v>538</v>
      </c>
      <c r="F1115" t="s">
        <v>391</v>
      </c>
      <c r="G1115" t="s">
        <v>799</v>
      </c>
      <c r="H1115" t="s">
        <v>541</v>
      </c>
      <c r="I1115" t="s">
        <v>800</v>
      </c>
      <c r="J1115" t="s">
        <v>543</v>
      </c>
      <c r="K1115">
        <v>31</v>
      </c>
      <c r="L1115" t="s">
        <v>574</v>
      </c>
      <c r="M1115" t="s">
        <v>805</v>
      </c>
      <c r="N1115" t="s">
        <v>801</v>
      </c>
      <c r="O1115" t="s">
        <v>802</v>
      </c>
      <c r="P1115" t="s">
        <v>594</v>
      </c>
      <c r="Q1115" t="s">
        <v>595</v>
      </c>
      <c r="R1115" t="s">
        <v>603</v>
      </c>
      <c r="S1115" t="s">
        <v>565</v>
      </c>
      <c r="T1115" s="145">
        <v>450</v>
      </c>
      <c r="U1115" t="s">
        <v>826</v>
      </c>
    </row>
    <row r="1116" spans="1:23" x14ac:dyDescent="0.25">
      <c r="A1116" t="s">
        <v>7</v>
      </c>
      <c r="B1116" t="s">
        <v>680</v>
      </c>
      <c r="C1116" t="s">
        <v>187</v>
      </c>
      <c r="D1116" t="s">
        <v>538</v>
      </c>
      <c r="F1116" t="s">
        <v>391</v>
      </c>
      <c r="G1116" t="s">
        <v>799</v>
      </c>
      <c r="H1116" t="s">
        <v>541</v>
      </c>
      <c r="I1116" t="s">
        <v>800</v>
      </c>
      <c r="J1116" t="s">
        <v>543</v>
      </c>
      <c r="K1116">
        <v>31</v>
      </c>
      <c r="L1116" t="s">
        <v>574</v>
      </c>
      <c r="M1116" t="s">
        <v>805</v>
      </c>
      <c r="N1116" t="s">
        <v>801</v>
      </c>
      <c r="O1116" t="s">
        <v>802</v>
      </c>
      <c r="P1116" t="s">
        <v>594</v>
      </c>
      <c r="Q1116" t="s">
        <v>595</v>
      </c>
      <c r="R1116" t="s">
        <v>572</v>
      </c>
      <c r="S1116" t="s">
        <v>567</v>
      </c>
      <c r="U1116" t="s">
        <v>824</v>
      </c>
    </row>
    <row r="1117" spans="1:23" x14ac:dyDescent="0.25">
      <c r="A1117" t="s">
        <v>7</v>
      </c>
      <c r="B1117" t="s">
        <v>680</v>
      </c>
      <c r="C1117" t="s">
        <v>187</v>
      </c>
      <c r="D1117" t="s">
        <v>538</v>
      </c>
      <c r="F1117" t="s">
        <v>391</v>
      </c>
      <c r="G1117" t="s">
        <v>799</v>
      </c>
      <c r="H1117" t="s">
        <v>541</v>
      </c>
      <c r="I1117" t="s">
        <v>800</v>
      </c>
      <c r="J1117" t="s">
        <v>543</v>
      </c>
      <c r="K1117">
        <v>31</v>
      </c>
      <c r="L1117" t="s">
        <v>574</v>
      </c>
      <c r="M1117" t="s">
        <v>805</v>
      </c>
      <c r="N1117" t="s">
        <v>801</v>
      </c>
      <c r="O1117" t="s">
        <v>802</v>
      </c>
      <c r="P1117" t="s">
        <v>594</v>
      </c>
      <c r="Q1117" t="s">
        <v>595</v>
      </c>
      <c r="R1117" t="s">
        <v>803</v>
      </c>
      <c r="S1117" t="s">
        <v>804</v>
      </c>
      <c r="T1117" s="145">
        <v>130</v>
      </c>
      <c r="U1117" t="s">
        <v>824</v>
      </c>
    </row>
    <row r="1118" spans="1:23" x14ac:dyDescent="0.25">
      <c r="A1118" t="s">
        <v>7</v>
      </c>
      <c r="B1118" t="s">
        <v>680</v>
      </c>
      <c r="C1118" t="s">
        <v>187</v>
      </c>
      <c r="D1118" t="s">
        <v>538</v>
      </c>
      <c r="F1118" t="s">
        <v>391</v>
      </c>
      <c r="G1118" t="s">
        <v>799</v>
      </c>
      <c r="H1118" t="s">
        <v>541</v>
      </c>
      <c r="I1118" t="s">
        <v>800</v>
      </c>
      <c r="J1118" t="s">
        <v>543</v>
      </c>
      <c r="K1118">
        <v>31</v>
      </c>
      <c r="L1118" t="s">
        <v>576</v>
      </c>
      <c r="M1118" t="s">
        <v>806</v>
      </c>
      <c r="N1118" t="s">
        <v>801</v>
      </c>
      <c r="O1118" t="s">
        <v>802</v>
      </c>
      <c r="P1118" t="s">
        <v>594</v>
      </c>
      <c r="Q1118" t="s">
        <v>595</v>
      </c>
      <c r="R1118" t="s">
        <v>131</v>
      </c>
      <c r="S1118" t="s">
        <v>550</v>
      </c>
      <c r="T1118" s="145">
        <v>800</v>
      </c>
      <c r="U1118" t="s">
        <v>824</v>
      </c>
    </row>
    <row r="1119" spans="1:23" x14ac:dyDescent="0.25">
      <c r="A1119" t="s">
        <v>7</v>
      </c>
      <c r="B1119" t="s">
        <v>680</v>
      </c>
      <c r="C1119" t="s">
        <v>187</v>
      </c>
      <c r="D1119" t="s">
        <v>538</v>
      </c>
      <c r="F1119" t="s">
        <v>391</v>
      </c>
      <c r="G1119" t="s">
        <v>799</v>
      </c>
      <c r="H1119" t="s">
        <v>541</v>
      </c>
      <c r="I1119" t="s">
        <v>800</v>
      </c>
      <c r="J1119" t="s">
        <v>543</v>
      </c>
      <c r="K1119">
        <v>31</v>
      </c>
      <c r="L1119" t="s">
        <v>576</v>
      </c>
      <c r="M1119" t="s">
        <v>806</v>
      </c>
      <c r="N1119" t="s">
        <v>801</v>
      </c>
      <c r="O1119" t="s">
        <v>802</v>
      </c>
      <c r="P1119" t="s">
        <v>594</v>
      </c>
      <c r="Q1119" t="s">
        <v>595</v>
      </c>
      <c r="R1119" t="s">
        <v>597</v>
      </c>
      <c r="S1119" t="s">
        <v>553</v>
      </c>
      <c r="T1119" s="145">
        <v>70</v>
      </c>
      <c r="U1119" t="s">
        <v>824</v>
      </c>
    </row>
    <row r="1120" spans="1:23" x14ac:dyDescent="0.25">
      <c r="A1120" t="s">
        <v>7</v>
      </c>
      <c r="B1120" t="s">
        <v>680</v>
      </c>
      <c r="C1120" t="s">
        <v>187</v>
      </c>
      <c r="D1120" t="s">
        <v>538</v>
      </c>
      <c r="F1120" t="s">
        <v>391</v>
      </c>
      <c r="G1120" t="s">
        <v>799</v>
      </c>
      <c r="H1120" t="s">
        <v>541</v>
      </c>
      <c r="I1120" t="s">
        <v>800</v>
      </c>
      <c r="J1120" t="s">
        <v>543</v>
      </c>
      <c r="K1120">
        <v>31</v>
      </c>
      <c r="L1120" t="s">
        <v>576</v>
      </c>
      <c r="M1120" t="s">
        <v>806</v>
      </c>
      <c r="N1120" t="s">
        <v>801</v>
      </c>
      <c r="O1120" t="s">
        <v>802</v>
      </c>
      <c r="P1120" t="s">
        <v>594</v>
      </c>
      <c r="Q1120" t="s">
        <v>595</v>
      </c>
      <c r="R1120" t="s">
        <v>598</v>
      </c>
      <c r="S1120" t="s">
        <v>555</v>
      </c>
      <c r="T1120" s="145">
        <v>0</v>
      </c>
      <c r="U1120" t="s">
        <v>824</v>
      </c>
    </row>
    <row r="1121" spans="1:23" x14ac:dyDescent="0.25">
      <c r="A1121" t="s">
        <v>7</v>
      </c>
      <c r="B1121" t="s">
        <v>680</v>
      </c>
      <c r="C1121" t="s">
        <v>187</v>
      </c>
      <c r="D1121" t="s">
        <v>538</v>
      </c>
      <c r="F1121" t="s">
        <v>391</v>
      </c>
      <c r="G1121" t="s">
        <v>799</v>
      </c>
      <c r="H1121" t="s">
        <v>541</v>
      </c>
      <c r="I1121" t="s">
        <v>800</v>
      </c>
      <c r="J1121" t="s">
        <v>543</v>
      </c>
      <c r="K1121">
        <v>31</v>
      </c>
      <c r="L1121" t="s">
        <v>576</v>
      </c>
      <c r="M1121" t="s">
        <v>806</v>
      </c>
      <c r="N1121" t="s">
        <v>801</v>
      </c>
      <c r="O1121" t="s">
        <v>802</v>
      </c>
      <c r="P1121" t="s">
        <v>594</v>
      </c>
      <c r="Q1121" t="s">
        <v>595</v>
      </c>
      <c r="R1121" t="s">
        <v>599</v>
      </c>
      <c r="S1121" t="s">
        <v>557</v>
      </c>
      <c r="T1121" s="145">
        <v>250</v>
      </c>
      <c r="U1121" t="s">
        <v>824</v>
      </c>
    </row>
    <row r="1122" spans="1:23" x14ac:dyDescent="0.25">
      <c r="A1122" t="s">
        <v>7</v>
      </c>
      <c r="B1122" t="s">
        <v>680</v>
      </c>
      <c r="C1122" t="s">
        <v>187</v>
      </c>
      <c r="D1122" t="s">
        <v>538</v>
      </c>
      <c r="F1122" t="s">
        <v>391</v>
      </c>
      <c r="G1122" t="s">
        <v>799</v>
      </c>
      <c r="H1122" t="s">
        <v>541</v>
      </c>
      <c r="I1122" t="s">
        <v>800</v>
      </c>
      <c r="J1122" t="s">
        <v>543</v>
      </c>
      <c r="K1122">
        <v>31</v>
      </c>
      <c r="L1122" t="s">
        <v>576</v>
      </c>
      <c r="M1122" t="s">
        <v>806</v>
      </c>
      <c r="N1122" t="s">
        <v>801</v>
      </c>
      <c r="O1122" t="s">
        <v>802</v>
      </c>
      <c r="P1122" t="s">
        <v>594</v>
      </c>
      <c r="Q1122" t="s">
        <v>595</v>
      </c>
      <c r="R1122" t="s">
        <v>600</v>
      </c>
      <c r="S1122" t="s">
        <v>559</v>
      </c>
      <c r="T1122" s="145">
        <v>120</v>
      </c>
      <c r="U1122" t="s">
        <v>824</v>
      </c>
    </row>
    <row r="1123" spans="1:23" x14ac:dyDescent="0.25">
      <c r="A1123" t="s">
        <v>7</v>
      </c>
      <c r="B1123" t="s">
        <v>680</v>
      </c>
      <c r="C1123" t="s">
        <v>187</v>
      </c>
      <c r="D1123" t="s">
        <v>538</v>
      </c>
      <c r="F1123" t="s">
        <v>391</v>
      </c>
      <c r="G1123" t="s">
        <v>799</v>
      </c>
      <c r="H1123" t="s">
        <v>541</v>
      </c>
      <c r="I1123" t="s">
        <v>800</v>
      </c>
      <c r="J1123" t="s">
        <v>543</v>
      </c>
      <c r="K1123">
        <v>31</v>
      </c>
      <c r="L1123" t="s">
        <v>576</v>
      </c>
      <c r="M1123" t="s">
        <v>806</v>
      </c>
      <c r="N1123" t="s">
        <v>801</v>
      </c>
      <c r="O1123" t="s">
        <v>802</v>
      </c>
      <c r="P1123" t="s">
        <v>594</v>
      </c>
      <c r="Q1123" t="s">
        <v>595</v>
      </c>
      <c r="R1123" t="s">
        <v>601</v>
      </c>
      <c r="S1123" t="s">
        <v>561</v>
      </c>
      <c r="T1123" s="145">
        <v>140</v>
      </c>
      <c r="U1123" t="s">
        <v>825</v>
      </c>
    </row>
    <row r="1124" spans="1:23" x14ac:dyDescent="0.25">
      <c r="A1124" t="s">
        <v>7</v>
      </c>
      <c r="B1124" t="s">
        <v>680</v>
      </c>
      <c r="C1124" t="s">
        <v>187</v>
      </c>
      <c r="D1124" t="s">
        <v>538</v>
      </c>
      <c r="F1124" t="s">
        <v>391</v>
      </c>
      <c r="G1124" t="s">
        <v>799</v>
      </c>
      <c r="H1124" t="s">
        <v>541</v>
      </c>
      <c r="I1124" t="s">
        <v>800</v>
      </c>
      <c r="J1124" t="s">
        <v>543</v>
      </c>
      <c r="K1124">
        <v>31</v>
      </c>
      <c r="L1124" t="s">
        <v>576</v>
      </c>
      <c r="M1124" t="s">
        <v>806</v>
      </c>
      <c r="N1124" t="s">
        <v>801</v>
      </c>
      <c r="O1124" t="s">
        <v>802</v>
      </c>
      <c r="P1124" t="s">
        <v>594</v>
      </c>
      <c r="Q1124" t="s">
        <v>595</v>
      </c>
      <c r="R1124" t="s">
        <v>602</v>
      </c>
      <c r="S1124" t="s">
        <v>563</v>
      </c>
      <c r="T1124" s="145">
        <v>0</v>
      </c>
      <c r="U1124" t="s">
        <v>824</v>
      </c>
    </row>
    <row r="1125" spans="1:23" x14ac:dyDescent="0.25">
      <c r="A1125" t="s">
        <v>7</v>
      </c>
      <c r="B1125" t="s">
        <v>680</v>
      </c>
      <c r="C1125" t="s">
        <v>187</v>
      </c>
      <c r="D1125" t="s">
        <v>538</v>
      </c>
      <c r="F1125" t="s">
        <v>391</v>
      </c>
      <c r="G1125" t="s">
        <v>799</v>
      </c>
      <c r="H1125" t="s">
        <v>541</v>
      </c>
      <c r="I1125" t="s">
        <v>800</v>
      </c>
      <c r="J1125" t="s">
        <v>543</v>
      </c>
      <c r="K1125">
        <v>31</v>
      </c>
      <c r="L1125" t="s">
        <v>576</v>
      </c>
      <c r="M1125" t="s">
        <v>806</v>
      </c>
      <c r="N1125" t="s">
        <v>801</v>
      </c>
      <c r="O1125" t="s">
        <v>802</v>
      </c>
      <c r="P1125" t="s">
        <v>594</v>
      </c>
      <c r="Q1125" t="s">
        <v>595</v>
      </c>
      <c r="R1125" t="s">
        <v>603</v>
      </c>
      <c r="S1125" t="s">
        <v>565</v>
      </c>
      <c r="T1125" s="145">
        <v>130</v>
      </c>
      <c r="U1125" t="s">
        <v>826</v>
      </c>
    </row>
    <row r="1126" spans="1:23" x14ac:dyDescent="0.25">
      <c r="A1126" t="s">
        <v>7</v>
      </c>
      <c r="B1126" t="s">
        <v>680</v>
      </c>
      <c r="C1126" t="s">
        <v>187</v>
      </c>
      <c r="D1126" t="s">
        <v>538</v>
      </c>
      <c r="F1126" t="s">
        <v>391</v>
      </c>
      <c r="G1126" t="s">
        <v>799</v>
      </c>
      <c r="H1126" t="s">
        <v>541</v>
      </c>
      <c r="I1126" t="s">
        <v>800</v>
      </c>
      <c r="J1126" t="s">
        <v>543</v>
      </c>
      <c r="K1126">
        <v>31</v>
      </c>
      <c r="L1126" t="s">
        <v>576</v>
      </c>
      <c r="M1126" t="s">
        <v>806</v>
      </c>
      <c r="N1126" t="s">
        <v>801</v>
      </c>
      <c r="O1126" t="s">
        <v>802</v>
      </c>
      <c r="P1126" t="s">
        <v>594</v>
      </c>
      <c r="Q1126" t="s">
        <v>595</v>
      </c>
      <c r="R1126" t="s">
        <v>572</v>
      </c>
      <c r="S1126" t="s">
        <v>567</v>
      </c>
      <c r="U1126" t="s">
        <v>824</v>
      </c>
    </row>
    <row r="1127" spans="1:23" x14ac:dyDescent="0.25">
      <c r="A1127" t="s">
        <v>7</v>
      </c>
      <c r="B1127" t="s">
        <v>680</v>
      </c>
      <c r="C1127" t="s">
        <v>187</v>
      </c>
      <c r="D1127" t="s">
        <v>538</v>
      </c>
      <c r="F1127" t="s">
        <v>391</v>
      </c>
      <c r="G1127" t="s">
        <v>799</v>
      </c>
      <c r="H1127" t="s">
        <v>541</v>
      </c>
      <c r="I1127" t="s">
        <v>800</v>
      </c>
      <c r="J1127" t="s">
        <v>543</v>
      </c>
      <c r="K1127">
        <v>31</v>
      </c>
      <c r="L1127" t="s">
        <v>576</v>
      </c>
      <c r="M1127" t="s">
        <v>806</v>
      </c>
      <c r="N1127" t="s">
        <v>801</v>
      </c>
      <c r="O1127" t="s">
        <v>802</v>
      </c>
      <c r="P1127" t="s">
        <v>594</v>
      </c>
      <c r="Q1127" t="s">
        <v>595</v>
      </c>
      <c r="R1127" t="s">
        <v>803</v>
      </c>
      <c r="S1127" t="s">
        <v>804</v>
      </c>
      <c r="T1127" s="145">
        <v>70</v>
      </c>
      <c r="U1127" t="s">
        <v>824</v>
      </c>
    </row>
    <row r="1128" spans="1:23" s="49" customFormat="1" x14ac:dyDescent="0.25">
      <c r="A1128" s="49" t="s">
        <v>224</v>
      </c>
      <c r="B1128" s="49" t="s">
        <v>684</v>
      </c>
      <c r="C1128" s="49" t="s">
        <v>187</v>
      </c>
      <c r="D1128" s="49" t="s">
        <v>538</v>
      </c>
      <c r="F1128" s="49" t="s">
        <v>391</v>
      </c>
      <c r="G1128" s="49" t="s">
        <v>799</v>
      </c>
      <c r="H1128" s="49" t="s">
        <v>541</v>
      </c>
      <c r="I1128" s="49" t="s">
        <v>800</v>
      </c>
      <c r="J1128" s="49" t="s">
        <v>543</v>
      </c>
      <c r="K1128" s="49">
        <v>31</v>
      </c>
      <c r="L1128" s="49" t="s">
        <v>544</v>
      </c>
      <c r="M1128" s="49" t="s">
        <v>799</v>
      </c>
      <c r="N1128" s="49" t="s">
        <v>801</v>
      </c>
      <c r="O1128" s="49" t="s">
        <v>802</v>
      </c>
      <c r="P1128" s="49" t="s">
        <v>548</v>
      </c>
      <c r="Q1128" s="49" t="s">
        <v>549</v>
      </c>
      <c r="R1128" s="49" t="s">
        <v>131</v>
      </c>
      <c r="S1128" s="49" t="s">
        <v>550</v>
      </c>
      <c r="T1128" s="146">
        <v>783</v>
      </c>
      <c r="U1128" s="49" t="s">
        <v>639</v>
      </c>
      <c r="V1128" s="49" t="s">
        <v>858</v>
      </c>
      <c r="W1128" s="138">
        <f>('ILO unemployment 2007'!T1129+'ILO unemployment 2007'!T1130+'ILO unemployment 2007'!T1131)*( 1 + ('ILO unemployment 2007'!T1138+ 'ILO unemployment 2007'!T1139)/('ILO unemployment 2007'!T1128-'ILO unemployment 2007'!T1138-'ILO unemployment 2007'!T1139))</f>
        <v>119.53173241852487</v>
      </c>
    </row>
    <row r="1129" spans="1:23" s="49" customFormat="1" x14ac:dyDescent="0.25">
      <c r="A1129" s="49" t="s">
        <v>224</v>
      </c>
      <c r="B1129" s="49" t="s">
        <v>684</v>
      </c>
      <c r="C1129" s="49" t="s">
        <v>187</v>
      </c>
      <c r="D1129" s="49" t="s">
        <v>538</v>
      </c>
      <c r="F1129" s="49" t="s">
        <v>391</v>
      </c>
      <c r="G1129" s="49" t="s">
        <v>799</v>
      </c>
      <c r="H1129" s="49" t="s">
        <v>541</v>
      </c>
      <c r="I1129" s="49" t="s">
        <v>800</v>
      </c>
      <c r="J1129" s="49" t="s">
        <v>543</v>
      </c>
      <c r="K1129" s="49">
        <v>31</v>
      </c>
      <c r="L1129" s="49" t="s">
        <v>544</v>
      </c>
      <c r="M1129" s="49" t="s">
        <v>799</v>
      </c>
      <c r="N1129" s="49" t="s">
        <v>801</v>
      </c>
      <c r="O1129" s="49" t="s">
        <v>802</v>
      </c>
      <c r="P1129" s="49" t="s">
        <v>548</v>
      </c>
      <c r="Q1129" s="49" t="s">
        <v>549</v>
      </c>
      <c r="R1129" s="49" t="s">
        <v>552</v>
      </c>
      <c r="S1129" s="49" t="s">
        <v>553</v>
      </c>
      <c r="T1129" s="146">
        <v>6</v>
      </c>
      <c r="U1129" s="49" t="s">
        <v>639</v>
      </c>
      <c r="V1129" s="49" t="s">
        <v>859</v>
      </c>
      <c r="W1129" s="138">
        <f>('ILO unemployment 2007'!T1132+'ILO unemployment 2007'!T1133+'ILO unemployment 2007'!T1134+'ILO unemployment 2007'!T1135+'ILO unemployment 2007'!T1136+'ILO unemployment 2007'!T1137)*( 1 + ('ILO unemployment 2007'!T1138+ 'ILO unemployment 2007'!T1139)/('ILO unemployment 2007'!T1128-'ILO unemployment 2007'!T1138-'ILO unemployment 2007'!T1139))</f>
        <v>663.46826758147517</v>
      </c>
    </row>
    <row r="1130" spans="1:23" s="49" customFormat="1" x14ac:dyDescent="0.25">
      <c r="A1130" s="49" t="s">
        <v>224</v>
      </c>
      <c r="B1130" s="49" t="s">
        <v>684</v>
      </c>
      <c r="C1130" s="49" t="s">
        <v>187</v>
      </c>
      <c r="D1130" s="49" t="s">
        <v>538</v>
      </c>
      <c r="F1130" s="49" t="s">
        <v>391</v>
      </c>
      <c r="G1130" s="49" t="s">
        <v>799</v>
      </c>
      <c r="H1130" s="49" t="s">
        <v>541</v>
      </c>
      <c r="I1130" s="49" t="s">
        <v>800</v>
      </c>
      <c r="J1130" s="49" t="s">
        <v>543</v>
      </c>
      <c r="K1130" s="49">
        <v>31</v>
      </c>
      <c r="L1130" s="49" t="s">
        <v>544</v>
      </c>
      <c r="M1130" s="49" t="s">
        <v>799</v>
      </c>
      <c r="N1130" s="49" t="s">
        <v>801</v>
      </c>
      <c r="O1130" s="49" t="s">
        <v>802</v>
      </c>
      <c r="P1130" s="49" t="s">
        <v>548</v>
      </c>
      <c r="Q1130" s="49" t="s">
        <v>549</v>
      </c>
      <c r="R1130" s="49" t="s">
        <v>554</v>
      </c>
      <c r="S1130" s="49" t="s">
        <v>555</v>
      </c>
      <c r="T1130" s="146">
        <v>24</v>
      </c>
      <c r="U1130" s="49" t="s">
        <v>639</v>
      </c>
      <c r="V1130" s="49" t="s">
        <v>862</v>
      </c>
      <c r="W1130" s="138">
        <f>'ILO unemployment 2007'!T1129+'ILO unemployment 2007'!T1130+'ILO unemployment 2007'!T1131+ 'ILO unemployment 2007'!T1132+'ILO unemployment 2007'!T1133+'ILO unemployment 2007'!T1134+'ILO unemployment 2007'!T1135+'ILO unemployment 2007'!T1136+'ILO unemployment 2007'!T1137+'ILO unemployment 2007'!T1138+'ILO unemployment 2007'!T1139</f>
        <v>783</v>
      </c>
    </row>
    <row r="1131" spans="1:23" s="49" customFormat="1" x14ac:dyDescent="0.25">
      <c r="A1131" s="49" t="s">
        <v>224</v>
      </c>
      <c r="B1131" s="49" t="s">
        <v>684</v>
      </c>
      <c r="C1131" s="49" t="s">
        <v>187</v>
      </c>
      <c r="D1131" s="49" t="s">
        <v>538</v>
      </c>
      <c r="F1131" s="49" t="s">
        <v>391</v>
      </c>
      <c r="G1131" s="49" t="s">
        <v>799</v>
      </c>
      <c r="H1131" s="49" t="s">
        <v>541</v>
      </c>
      <c r="I1131" s="49" t="s">
        <v>800</v>
      </c>
      <c r="J1131" s="49" t="s">
        <v>543</v>
      </c>
      <c r="K1131" s="49">
        <v>31</v>
      </c>
      <c r="L1131" s="49" t="s">
        <v>544</v>
      </c>
      <c r="M1131" s="49" t="s">
        <v>799</v>
      </c>
      <c r="N1131" s="49" t="s">
        <v>801</v>
      </c>
      <c r="O1131" s="49" t="s">
        <v>802</v>
      </c>
      <c r="P1131" s="49" t="s">
        <v>548</v>
      </c>
      <c r="Q1131" s="49" t="s">
        <v>549</v>
      </c>
      <c r="R1131" s="49" t="s">
        <v>556</v>
      </c>
      <c r="S1131" s="49" t="s">
        <v>557</v>
      </c>
      <c r="T1131" s="146">
        <v>59</v>
      </c>
      <c r="U1131" s="49" t="s">
        <v>639</v>
      </c>
      <c r="W1131" s="138"/>
    </row>
    <row r="1132" spans="1:23" s="49" customFormat="1" x14ac:dyDescent="0.25">
      <c r="A1132" s="49" t="s">
        <v>224</v>
      </c>
      <c r="B1132" s="49" t="s">
        <v>684</v>
      </c>
      <c r="C1132" s="49" t="s">
        <v>187</v>
      </c>
      <c r="D1132" s="49" t="s">
        <v>538</v>
      </c>
      <c r="F1132" s="49" t="s">
        <v>391</v>
      </c>
      <c r="G1132" s="49" t="s">
        <v>799</v>
      </c>
      <c r="H1132" s="49" t="s">
        <v>541</v>
      </c>
      <c r="I1132" s="49" t="s">
        <v>800</v>
      </c>
      <c r="J1132" s="49" t="s">
        <v>543</v>
      </c>
      <c r="K1132" s="49">
        <v>31</v>
      </c>
      <c r="L1132" s="49" t="s">
        <v>544</v>
      </c>
      <c r="M1132" s="49" t="s">
        <v>799</v>
      </c>
      <c r="N1132" s="49" t="s">
        <v>801</v>
      </c>
      <c r="O1132" s="49" t="s">
        <v>802</v>
      </c>
      <c r="P1132" s="49" t="s">
        <v>548</v>
      </c>
      <c r="Q1132" s="49" t="s">
        <v>549</v>
      </c>
      <c r="R1132" s="49" t="s">
        <v>558</v>
      </c>
      <c r="S1132" s="49" t="s">
        <v>559</v>
      </c>
      <c r="T1132" s="146">
        <v>87</v>
      </c>
      <c r="U1132" s="49" t="s">
        <v>639</v>
      </c>
      <c r="W1132" s="138"/>
    </row>
    <row r="1133" spans="1:23" s="49" customFormat="1" x14ac:dyDescent="0.25">
      <c r="A1133" s="49" t="s">
        <v>224</v>
      </c>
      <c r="B1133" s="49" t="s">
        <v>684</v>
      </c>
      <c r="C1133" s="49" t="s">
        <v>187</v>
      </c>
      <c r="D1133" s="49" t="s">
        <v>538</v>
      </c>
      <c r="F1133" s="49" t="s">
        <v>391</v>
      </c>
      <c r="G1133" s="49" t="s">
        <v>799</v>
      </c>
      <c r="H1133" s="49" t="s">
        <v>541</v>
      </c>
      <c r="I1133" s="49" t="s">
        <v>800</v>
      </c>
      <c r="J1133" s="49" t="s">
        <v>543</v>
      </c>
      <c r="K1133" s="49">
        <v>31</v>
      </c>
      <c r="L1133" s="49" t="s">
        <v>544</v>
      </c>
      <c r="M1133" s="49" t="s">
        <v>799</v>
      </c>
      <c r="N1133" s="49" t="s">
        <v>801</v>
      </c>
      <c r="O1133" s="49" t="s">
        <v>802</v>
      </c>
      <c r="P1133" s="49" t="s">
        <v>548</v>
      </c>
      <c r="Q1133" s="49" t="s">
        <v>549</v>
      </c>
      <c r="R1133" s="49" t="s">
        <v>560</v>
      </c>
      <c r="S1133" s="49" t="s">
        <v>561</v>
      </c>
      <c r="T1133" s="146">
        <v>142</v>
      </c>
      <c r="U1133" s="49" t="s">
        <v>639</v>
      </c>
      <c r="W1133" s="138"/>
    </row>
    <row r="1134" spans="1:23" s="49" customFormat="1" x14ac:dyDescent="0.25">
      <c r="A1134" s="49" t="s">
        <v>224</v>
      </c>
      <c r="B1134" s="49" t="s">
        <v>684</v>
      </c>
      <c r="C1134" s="49" t="s">
        <v>187</v>
      </c>
      <c r="D1134" s="49" t="s">
        <v>538</v>
      </c>
      <c r="F1134" s="49" t="s">
        <v>391</v>
      </c>
      <c r="G1134" s="49" t="s">
        <v>799</v>
      </c>
      <c r="H1134" s="49" t="s">
        <v>541</v>
      </c>
      <c r="I1134" s="49" t="s">
        <v>800</v>
      </c>
      <c r="J1134" s="49" t="s">
        <v>543</v>
      </c>
      <c r="K1134" s="49">
        <v>31</v>
      </c>
      <c r="L1134" s="49" t="s">
        <v>544</v>
      </c>
      <c r="M1134" s="49" t="s">
        <v>799</v>
      </c>
      <c r="N1134" s="49" t="s">
        <v>801</v>
      </c>
      <c r="O1134" s="49" t="s">
        <v>802</v>
      </c>
      <c r="P1134" s="49" t="s">
        <v>548</v>
      </c>
      <c r="Q1134" s="49" t="s">
        <v>549</v>
      </c>
      <c r="R1134" s="49" t="s">
        <v>562</v>
      </c>
      <c r="S1134" s="49" t="s">
        <v>563</v>
      </c>
      <c r="T1134" s="146">
        <v>3</v>
      </c>
      <c r="U1134" s="49" t="s">
        <v>639</v>
      </c>
      <c r="W1134" s="138"/>
    </row>
    <row r="1135" spans="1:23" s="49" customFormat="1" x14ac:dyDescent="0.25">
      <c r="A1135" s="49" t="s">
        <v>224</v>
      </c>
      <c r="B1135" s="49" t="s">
        <v>684</v>
      </c>
      <c r="C1135" s="49" t="s">
        <v>187</v>
      </c>
      <c r="D1135" s="49" t="s">
        <v>538</v>
      </c>
      <c r="F1135" s="49" t="s">
        <v>391</v>
      </c>
      <c r="G1135" s="49" t="s">
        <v>799</v>
      </c>
      <c r="H1135" s="49" t="s">
        <v>541</v>
      </c>
      <c r="I1135" s="49" t="s">
        <v>800</v>
      </c>
      <c r="J1135" s="49" t="s">
        <v>543</v>
      </c>
      <c r="K1135" s="49">
        <v>31</v>
      </c>
      <c r="L1135" s="49" t="s">
        <v>544</v>
      </c>
      <c r="M1135" s="49" t="s">
        <v>799</v>
      </c>
      <c r="N1135" s="49" t="s">
        <v>801</v>
      </c>
      <c r="O1135" s="49" t="s">
        <v>802</v>
      </c>
      <c r="P1135" s="49" t="s">
        <v>548</v>
      </c>
      <c r="Q1135" s="49" t="s">
        <v>549</v>
      </c>
      <c r="R1135" s="49" t="s">
        <v>564</v>
      </c>
      <c r="S1135" s="49" t="s">
        <v>565</v>
      </c>
      <c r="T1135" s="146">
        <v>82</v>
      </c>
      <c r="U1135" s="49" t="s">
        <v>639</v>
      </c>
      <c r="W1135" s="138"/>
    </row>
    <row r="1136" spans="1:23" s="49" customFormat="1" x14ac:dyDescent="0.25">
      <c r="A1136" s="49" t="s">
        <v>224</v>
      </c>
      <c r="B1136" s="49" t="s">
        <v>684</v>
      </c>
      <c r="C1136" s="49" t="s">
        <v>187</v>
      </c>
      <c r="D1136" s="49" t="s">
        <v>538</v>
      </c>
      <c r="F1136" s="49" t="s">
        <v>391</v>
      </c>
      <c r="G1136" s="49" t="s">
        <v>799</v>
      </c>
      <c r="H1136" s="49" t="s">
        <v>541</v>
      </c>
      <c r="I1136" s="49" t="s">
        <v>800</v>
      </c>
      <c r="J1136" s="49" t="s">
        <v>543</v>
      </c>
      <c r="K1136" s="49">
        <v>31</v>
      </c>
      <c r="L1136" s="49" t="s">
        <v>544</v>
      </c>
      <c r="M1136" s="49" t="s">
        <v>799</v>
      </c>
      <c r="N1136" s="49" t="s">
        <v>801</v>
      </c>
      <c r="O1136" s="49" t="s">
        <v>802</v>
      </c>
      <c r="P1136" s="49" t="s">
        <v>548</v>
      </c>
      <c r="Q1136" s="49" t="s">
        <v>549</v>
      </c>
      <c r="R1136" s="49" t="s">
        <v>566</v>
      </c>
      <c r="S1136" s="49" t="s">
        <v>567</v>
      </c>
      <c r="T1136" s="146">
        <v>69</v>
      </c>
      <c r="U1136" s="49" t="s">
        <v>639</v>
      </c>
      <c r="W1136" s="138"/>
    </row>
    <row r="1137" spans="1:23" s="49" customFormat="1" x14ac:dyDescent="0.25">
      <c r="A1137" s="49" t="s">
        <v>224</v>
      </c>
      <c r="B1137" s="49" t="s">
        <v>684</v>
      </c>
      <c r="C1137" s="49" t="s">
        <v>187</v>
      </c>
      <c r="D1137" s="49" t="s">
        <v>538</v>
      </c>
      <c r="F1137" s="49" t="s">
        <v>391</v>
      </c>
      <c r="G1137" s="49" t="s">
        <v>799</v>
      </c>
      <c r="H1137" s="49" t="s">
        <v>541</v>
      </c>
      <c r="I1137" s="49" t="s">
        <v>800</v>
      </c>
      <c r="J1137" s="49" t="s">
        <v>543</v>
      </c>
      <c r="K1137" s="49">
        <v>31</v>
      </c>
      <c r="L1137" s="49" t="s">
        <v>544</v>
      </c>
      <c r="M1137" s="49" t="s">
        <v>799</v>
      </c>
      <c r="N1137" s="49" t="s">
        <v>801</v>
      </c>
      <c r="O1137" s="49" t="s">
        <v>802</v>
      </c>
      <c r="P1137" s="49" t="s">
        <v>548</v>
      </c>
      <c r="Q1137" s="49" t="s">
        <v>549</v>
      </c>
      <c r="R1137" s="49" t="s">
        <v>568</v>
      </c>
      <c r="S1137" s="49" t="s">
        <v>569</v>
      </c>
      <c r="T1137" s="146">
        <v>111</v>
      </c>
      <c r="U1137" s="49" t="s">
        <v>639</v>
      </c>
      <c r="W1137" s="138"/>
    </row>
    <row r="1138" spans="1:23" s="49" customFormat="1" x14ac:dyDescent="0.25">
      <c r="A1138" s="49" t="s">
        <v>224</v>
      </c>
      <c r="B1138" s="49" t="s">
        <v>684</v>
      </c>
      <c r="C1138" s="49" t="s">
        <v>187</v>
      </c>
      <c r="D1138" s="49" t="s">
        <v>538</v>
      </c>
      <c r="F1138" s="49" t="s">
        <v>391</v>
      </c>
      <c r="G1138" s="49" t="s">
        <v>799</v>
      </c>
      <c r="H1138" s="49" t="s">
        <v>541</v>
      </c>
      <c r="I1138" s="49" t="s">
        <v>800</v>
      </c>
      <c r="J1138" s="49" t="s">
        <v>543</v>
      </c>
      <c r="K1138" s="49">
        <v>31</v>
      </c>
      <c r="L1138" s="49" t="s">
        <v>544</v>
      </c>
      <c r="M1138" s="49" t="s">
        <v>799</v>
      </c>
      <c r="N1138" s="49" t="s">
        <v>801</v>
      </c>
      <c r="O1138" s="49" t="s">
        <v>802</v>
      </c>
      <c r="P1138" s="49" t="s">
        <v>548</v>
      </c>
      <c r="Q1138" s="49" t="s">
        <v>549</v>
      </c>
      <c r="R1138" s="49" t="s">
        <v>572</v>
      </c>
      <c r="S1138" s="49" t="s">
        <v>573</v>
      </c>
      <c r="T1138" s="146">
        <v>159</v>
      </c>
      <c r="U1138" s="49" t="s">
        <v>639</v>
      </c>
      <c r="W1138" s="138"/>
    </row>
    <row r="1139" spans="1:23" s="49" customFormat="1" x14ac:dyDescent="0.25">
      <c r="A1139" s="49" t="s">
        <v>224</v>
      </c>
      <c r="B1139" s="49" t="s">
        <v>684</v>
      </c>
      <c r="C1139" s="49" t="s">
        <v>187</v>
      </c>
      <c r="D1139" s="49" t="s">
        <v>538</v>
      </c>
      <c r="F1139" s="49" t="s">
        <v>391</v>
      </c>
      <c r="G1139" s="49" t="s">
        <v>799</v>
      </c>
      <c r="H1139" s="49" t="s">
        <v>541</v>
      </c>
      <c r="I1139" s="49" t="s">
        <v>800</v>
      </c>
      <c r="J1139" s="49" t="s">
        <v>543</v>
      </c>
      <c r="K1139" s="49">
        <v>31</v>
      </c>
      <c r="L1139" s="49" t="s">
        <v>544</v>
      </c>
      <c r="M1139" s="49" t="s">
        <v>799</v>
      </c>
      <c r="N1139" s="49" t="s">
        <v>801</v>
      </c>
      <c r="O1139" s="49" t="s">
        <v>802</v>
      </c>
      <c r="P1139" s="49" t="s">
        <v>548</v>
      </c>
      <c r="Q1139" s="49" t="s">
        <v>549</v>
      </c>
      <c r="R1139" s="49" t="s">
        <v>803</v>
      </c>
      <c r="S1139" s="49" t="s">
        <v>804</v>
      </c>
      <c r="T1139" s="146">
        <v>41</v>
      </c>
      <c r="U1139" s="49" t="s">
        <v>639</v>
      </c>
      <c r="W1139" s="138"/>
    </row>
    <row r="1140" spans="1:23" x14ac:dyDescent="0.25">
      <c r="A1140" t="s">
        <v>224</v>
      </c>
      <c r="B1140" t="s">
        <v>684</v>
      </c>
      <c r="C1140" t="s">
        <v>187</v>
      </c>
      <c r="D1140" t="s">
        <v>538</v>
      </c>
      <c r="F1140" t="s">
        <v>391</v>
      </c>
      <c r="G1140" t="s">
        <v>799</v>
      </c>
      <c r="H1140" t="s">
        <v>541</v>
      </c>
      <c r="I1140" t="s">
        <v>800</v>
      </c>
      <c r="J1140" t="s">
        <v>543</v>
      </c>
      <c r="K1140">
        <v>31</v>
      </c>
      <c r="L1140" t="s">
        <v>574</v>
      </c>
      <c r="M1140" t="s">
        <v>805</v>
      </c>
      <c r="N1140" t="s">
        <v>801</v>
      </c>
      <c r="O1140" t="s">
        <v>802</v>
      </c>
      <c r="P1140" t="s">
        <v>548</v>
      </c>
      <c r="Q1140" t="s">
        <v>549</v>
      </c>
      <c r="R1140" t="s">
        <v>131</v>
      </c>
      <c r="S1140" t="s">
        <v>550</v>
      </c>
      <c r="T1140" s="145">
        <v>517</v>
      </c>
      <c r="U1140" t="s">
        <v>639</v>
      </c>
    </row>
    <row r="1141" spans="1:23" x14ac:dyDescent="0.25">
      <c r="A1141" t="s">
        <v>224</v>
      </c>
      <c r="B1141" t="s">
        <v>684</v>
      </c>
      <c r="C1141" t="s">
        <v>187</v>
      </c>
      <c r="D1141" t="s">
        <v>538</v>
      </c>
      <c r="F1141" t="s">
        <v>391</v>
      </c>
      <c r="G1141" t="s">
        <v>799</v>
      </c>
      <c r="H1141" t="s">
        <v>541</v>
      </c>
      <c r="I1141" t="s">
        <v>800</v>
      </c>
      <c r="J1141" t="s">
        <v>543</v>
      </c>
      <c r="K1141">
        <v>31</v>
      </c>
      <c r="L1141" t="s">
        <v>574</v>
      </c>
      <c r="M1141" t="s">
        <v>805</v>
      </c>
      <c r="N1141" t="s">
        <v>801</v>
      </c>
      <c r="O1141" t="s">
        <v>802</v>
      </c>
      <c r="P1141" t="s">
        <v>548</v>
      </c>
      <c r="Q1141" t="s">
        <v>549</v>
      </c>
      <c r="R1141" t="s">
        <v>552</v>
      </c>
      <c r="S1141" t="s">
        <v>553</v>
      </c>
      <c r="T1141" s="145">
        <v>5</v>
      </c>
      <c r="U1141" t="s">
        <v>639</v>
      </c>
    </row>
    <row r="1142" spans="1:23" x14ac:dyDescent="0.25">
      <c r="A1142" t="s">
        <v>224</v>
      </c>
      <c r="B1142" t="s">
        <v>684</v>
      </c>
      <c r="C1142" t="s">
        <v>187</v>
      </c>
      <c r="D1142" t="s">
        <v>538</v>
      </c>
      <c r="F1142" t="s">
        <v>391</v>
      </c>
      <c r="G1142" t="s">
        <v>799</v>
      </c>
      <c r="H1142" t="s">
        <v>541</v>
      </c>
      <c r="I1142" t="s">
        <v>800</v>
      </c>
      <c r="J1142" t="s">
        <v>543</v>
      </c>
      <c r="K1142">
        <v>31</v>
      </c>
      <c r="L1142" t="s">
        <v>574</v>
      </c>
      <c r="M1142" t="s">
        <v>805</v>
      </c>
      <c r="N1142" t="s">
        <v>801</v>
      </c>
      <c r="O1142" t="s">
        <v>802</v>
      </c>
      <c r="P1142" t="s">
        <v>548</v>
      </c>
      <c r="Q1142" t="s">
        <v>549</v>
      </c>
      <c r="R1142" t="s">
        <v>554</v>
      </c>
      <c r="S1142" t="s">
        <v>555</v>
      </c>
      <c r="T1142" s="145">
        <v>12</v>
      </c>
      <c r="U1142" t="s">
        <v>639</v>
      </c>
    </row>
    <row r="1143" spans="1:23" x14ac:dyDescent="0.25">
      <c r="A1143" t="s">
        <v>224</v>
      </c>
      <c r="B1143" t="s">
        <v>684</v>
      </c>
      <c r="C1143" t="s">
        <v>187</v>
      </c>
      <c r="D1143" t="s">
        <v>538</v>
      </c>
      <c r="F1143" t="s">
        <v>391</v>
      </c>
      <c r="G1143" t="s">
        <v>799</v>
      </c>
      <c r="H1143" t="s">
        <v>541</v>
      </c>
      <c r="I1143" t="s">
        <v>800</v>
      </c>
      <c r="J1143" t="s">
        <v>543</v>
      </c>
      <c r="K1143">
        <v>31</v>
      </c>
      <c r="L1143" t="s">
        <v>574</v>
      </c>
      <c r="M1143" t="s">
        <v>805</v>
      </c>
      <c r="N1143" t="s">
        <v>801</v>
      </c>
      <c r="O1143" t="s">
        <v>802</v>
      </c>
      <c r="P1143" t="s">
        <v>548</v>
      </c>
      <c r="Q1143" t="s">
        <v>549</v>
      </c>
      <c r="R1143" t="s">
        <v>556</v>
      </c>
      <c r="S1143" t="s">
        <v>557</v>
      </c>
      <c r="T1143" s="145">
        <v>40</v>
      </c>
      <c r="U1143" t="s">
        <v>639</v>
      </c>
    </row>
    <row r="1144" spans="1:23" x14ac:dyDescent="0.25">
      <c r="A1144" t="s">
        <v>224</v>
      </c>
      <c r="B1144" t="s">
        <v>684</v>
      </c>
      <c r="C1144" t="s">
        <v>187</v>
      </c>
      <c r="D1144" t="s">
        <v>538</v>
      </c>
      <c r="F1144" t="s">
        <v>391</v>
      </c>
      <c r="G1144" t="s">
        <v>799</v>
      </c>
      <c r="H1144" t="s">
        <v>541</v>
      </c>
      <c r="I1144" t="s">
        <v>800</v>
      </c>
      <c r="J1144" t="s">
        <v>543</v>
      </c>
      <c r="K1144">
        <v>31</v>
      </c>
      <c r="L1144" t="s">
        <v>574</v>
      </c>
      <c r="M1144" t="s">
        <v>805</v>
      </c>
      <c r="N1144" t="s">
        <v>801</v>
      </c>
      <c r="O1144" t="s">
        <v>802</v>
      </c>
      <c r="P1144" t="s">
        <v>548</v>
      </c>
      <c r="Q1144" t="s">
        <v>549</v>
      </c>
      <c r="R1144" t="s">
        <v>558</v>
      </c>
      <c r="S1144" t="s">
        <v>559</v>
      </c>
      <c r="T1144" s="145">
        <v>38</v>
      </c>
      <c r="U1144" t="s">
        <v>639</v>
      </c>
    </row>
    <row r="1145" spans="1:23" x14ac:dyDescent="0.25">
      <c r="A1145" t="s">
        <v>224</v>
      </c>
      <c r="B1145" t="s">
        <v>684</v>
      </c>
      <c r="C1145" t="s">
        <v>187</v>
      </c>
      <c r="D1145" t="s">
        <v>538</v>
      </c>
      <c r="F1145" t="s">
        <v>391</v>
      </c>
      <c r="G1145" t="s">
        <v>799</v>
      </c>
      <c r="H1145" t="s">
        <v>541</v>
      </c>
      <c r="I1145" t="s">
        <v>800</v>
      </c>
      <c r="J1145" t="s">
        <v>543</v>
      </c>
      <c r="K1145">
        <v>31</v>
      </c>
      <c r="L1145" t="s">
        <v>574</v>
      </c>
      <c r="M1145" t="s">
        <v>805</v>
      </c>
      <c r="N1145" t="s">
        <v>801</v>
      </c>
      <c r="O1145" t="s">
        <v>802</v>
      </c>
      <c r="P1145" t="s">
        <v>548</v>
      </c>
      <c r="Q1145" t="s">
        <v>549</v>
      </c>
      <c r="R1145" t="s">
        <v>560</v>
      </c>
      <c r="S1145" t="s">
        <v>561</v>
      </c>
      <c r="T1145" s="145">
        <v>72</v>
      </c>
      <c r="U1145" t="s">
        <v>639</v>
      </c>
    </row>
    <row r="1146" spans="1:23" x14ac:dyDescent="0.25">
      <c r="A1146" t="s">
        <v>224</v>
      </c>
      <c r="B1146" t="s">
        <v>684</v>
      </c>
      <c r="C1146" t="s">
        <v>187</v>
      </c>
      <c r="D1146" t="s">
        <v>538</v>
      </c>
      <c r="F1146" t="s">
        <v>391</v>
      </c>
      <c r="G1146" t="s">
        <v>799</v>
      </c>
      <c r="H1146" t="s">
        <v>541</v>
      </c>
      <c r="I1146" t="s">
        <v>800</v>
      </c>
      <c r="J1146" t="s">
        <v>543</v>
      </c>
      <c r="K1146">
        <v>31</v>
      </c>
      <c r="L1146" t="s">
        <v>574</v>
      </c>
      <c r="M1146" t="s">
        <v>805</v>
      </c>
      <c r="N1146" t="s">
        <v>801</v>
      </c>
      <c r="O1146" t="s">
        <v>802</v>
      </c>
      <c r="P1146" t="s">
        <v>548</v>
      </c>
      <c r="Q1146" t="s">
        <v>549</v>
      </c>
      <c r="R1146" t="s">
        <v>562</v>
      </c>
      <c r="S1146" t="s">
        <v>563</v>
      </c>
      <c r="T1146" s="145">
        <v>2</v>
      </c>
      <c r="U1146" t="s">
        <v>639</v>
      </c>
    </row>
    <row r="1147" spans="1:23" x14ac:dyDescent="0.25">
      <c r="A1147" t="s">
        <v>224</v>
      </c>
      <c r="B1147" t="s">
        <v>684</v>
      </c>
      <c r="C1147" t="s">
        <v>187</v>
      </c>
      <c r="D1147" t="s">
        <v>538</v>
      </c>
      <c r="F1147" t="s">
        <v>391</v>
      </c>
      <c r="G1147" t="s">
        <v>799</v>
      </c>
      <c r="H1147" t="s">
        <v>541</v>
      </c>
      <c r="I1147" t="s">
        <v>800</v>
      </c>
      <c r="J1147" t="s">
        <v>543</v>
      </c>
      <c r="K1147">
        <v>31</v>
      </c>
      <c r="L1147" t="s">
        <v>574</v>
      </c>
      <c r="M1147" t="s">
        <v>805</v>
      </c>
      <c r="N1147" t="s">
        <v>801</v>
      </c>
      <c r="O1147" t="s">
        <v>802</v>
      </c>
      <c r="P1147" t="s">
        <v>548</v>
      </c>
      <c r="Q1147" t="s">
        <v>549</v>
      </c>
      <c r="R1147" t="s">
        <v>564</v>
      </c>
      <c r="S1147" t="s">
        <v>565</v>
      </c>
      <c r="T1147" s="145">
        <v>76</v>
      </c>
      <c r="U1147" t="s">
        <v>639</v>
      </c>
    </row>
    <row r="1148" spans="1:23" x14ac:dyDescent="0.25">
      <c r="A1148" t="s">
        <v>224</v>
      </c>
      <c r="B1148" t="s">
        <v>684</v>
      </c>
      <c r="C1148" t="s">
        <v>187</v>
      </c>
      <c r="D1148" t="s">
        <v>538</v>
      </c>
      <c r="F1148" t="s">
        <v>391</v>
      </c>
      <c r="G1148" t="s">
        <v>799</v>
      </c>
      <c r="H1148" t="s">
        <v>541</v>
      </c>
      <c r="I1148" t="s">
        <v>800</v>
      </c>
      <c r="J1148" t="s">
        <v>543</v>
      </c>
      <c r="K1148">
        <v>31</v>
      </c>
      <c r="L1148" t="s">
        <v>574</v>
      </c>
      <c r="M1148" t="s">
        <v>805</v>
      </c>
      <c r="N1148" t="s">
        <v>801</v>
      </c>
      <c r="O1148" t="s">
        <v>802</v>
      </c>
      <c r="P1148" t="s">
        <v>548</v>
      </c>
      <c r="Q1148" t="s">
        <v>549</v>
      </c>
      <c r="R1148" t="s">
        <v>566</v>
      </c>
      <c r="S1148" t="s">
        <v>567</v>
      </c>
      <c r="T1148" s="145">
        <v>61</v>
      </c>
      <c r="U1148" t="s">
        <v>639</v>
      </c>
    </row>
    <row r="1149" spans="1:23" x14ac:dyDescent="0.25">
      <c r="A1149" t="s">
        <v>224</v>
      </c>
      <c r="B1149" t="s">
        <v>684</v>
      </c>
      <c r="C1149" t="s">
        <v>187</v>
      </c>
      <c r="D1149" t="s">
        <v>538</v>
      </c>
      <c r="F1149" t="s">
        <v>391</v>
      </c>
      <c r="G1149" t="s">
        <v>799</v>
      </c>
      <c r="H1149" t="s">
        <v>541</v>
      </c>
      <c r="I1149" t="s">
        <v>800</v>
      </c>
      <c r="J1149" t="s">
        <v>543</v>
      </c>
      <c r="K1149">
        <v>31</v>
      </c>
      <c r="L1149" t="s">
        <v>574</v>
      </c>
      <c r="M1149" t="s">
        <v>805</v>
      </c>
      <c r="N1149" t="s">
        <v>801</v>
      </c>
      <c r="O1149" t="s">
        <v>802</v>
      </c>
      <c r="P1149" t="s">
        <v>548</v>
      </c>
      <c r="Q1149" t="s">
        <v>549</v>
      </c>
      <c r="R1149" t="s">
        <v>568</v>
      </c>
      <c r="S1149" t="s">
        <v>569</v>
      </c>
      <c r="T1149" s="145">
        <v>81</v>
      </c>
      <c r="U1149" t="s">
        <v>639</v>
      </c>
    </row>
    <row r="1150" spans="1:23" x14ac:dyDescent="0.25">
      <c r="A1150" t="s">
        <v>224</v>
      </c>
      <c r="B1150" t="s">
        <v>684</v>
      </c>
      <c r="C1150" t="s">
        <v>187</v>
      </c>
      <c r="D1150" t="s">
        <v>538</v>
      </c>
      <c r="F1150" t="s">
        <v>391</v>
      </c>
      <c r="G1150" t="s">
        <v>799</v>
      </c>
      <c r="H1150" t="s">
        <v>541</v>
      </c>
      <c r="I1150" t="s">
        <v>800</v>
      </c>
      <c r="J1150" t="s">
        <v>543</v>
      </c>
      <c r="K1150">
        <v>31</v>
      </c>
      <c r="L1150" t="s">
        <v>574</v>
      </c>
      <c r="M1150" t="s">
        <v>805</v>
      </c>
      <c r="N1150" t="s">
        <v>801</v>
      </c>
      <c r="O1150" t="s">
        <v>802</v>
      </c>
      <c r="P1150" t="s">
        <v>548</v>
      </c>
      <c r="Q1150" t="s">
        <v>549</v>
      </c>
      <c r="R1150" t="s">
        <v>572</v>
      </c>
      <c r="S1150" t="s">
        <v>573</v>
      </c>
      <c r="T1150" s="145">
        <v>104</v>
      </c>
      <c r="U1150" t="s">
        <v>639</v>
      </c>
    </row>
    <row r="1151" spans="1:23" x14ac:dyDescent="0.25">
      <c r="A1151" t="s">
        <v>224</v>
      </c>
      <c r="B1151" t="s">
        <v>684</v>
      </c>
      <c r="C1151" t="s">
        <v>187</v>
      </c>
      <c r="D1151" t="s">
        <v>538</v>
      </c>
      <c r="F1151" t="s">
        <v>391</v>
      </c>
      <c r="G1151" t="s">
        <v>799</v>
      </c>
      <c r="H1151" t="s">
        <v>541</v>
      </c>
      <c r="I1151" t="s">
        <v>800</v>
      </c>
      <c r="J1151" t="s">
        <v>543</v>
      </c>
      <c r="K1151">
        <v>31</v>
      </c>
      <c r="L1151" t="s">
        <v>574</v>
      </c>
      <c r="M1151" t="s">
        <v>805</v>
      </c>
      <c r="N1151" t="s">
        <v>801</v>
      </c>
      <c r="O1151" t="s">
        <v>802</v>
      </c>
      <c r="P1151" t="s">
        <v>548</v>
      </c>
      <c r="Q1151" t="s">
        <v>549</v>
      </c>
      <c r="R1151" t="s">
        <v>803</v>
      </c>
      <c r="S1151" t="s">
        <v>804</v>
      </c>
      <c r="T1151" s="145">
        <v>25</v>
      </c>
      <c r="U1151" t="s">
        <v>639</v>
      </c>
    </row>
    <row r="1152" spans="1:23" x14ac:dyDescent="0.25">
      <c r="A1152" t="s">
        <v>224</v>
      </c>
      <c r="B1152" t="s">
        <v>684</v>
      </c>
      <c r="C1152" t="s">
        <v>187</v>
      </c>
      <c r="D1152" t="s">
        <v>538</v>
      </c>
      <c r="F1152" t="s">
        <v>391</v>
      </c>
      <c r="G1152" t="s">
        <v>799</v>
      </c>
      <c r="H1152" t="s">
        <v>541</v>
      </c>
      <c r="I1152" t="s">
        <v>800</v>
      </c>
      <c r="J1152" t="s">
        <v>543</v>
      </c>
      <c r="K1152">
        <v>31</v>
      </c>
      <c r="L1152" t="s">
        <v>576</v>
      </c>
      <c r="M1152" t="s">
        <v>806</v>
      </c>
      <c r="N1152" t="s">
        <v>801</v>
      </c>
      <c r="O1152" t="s">
        <v>802</v>
      </c>
      <c r="P1152" t="s">
        <v>548</v>
      </c>
      <c r="Q1152" t="s">
        <v>549</v>
      </c>
      <c r="R1152" t="s">
        <v>131</v>
      </c>
      <c r="S1152" t="s">
        <v>550</v>
      </c>
      <c r="T1152" s="145">
        <v>266</v>
      </c>
      <c r="U1152" t="s">
        <v>639</v>
      </c>
    </row>
    <row r="1153" spans="1:23" x14ac:dyDescent="0.25">
      <c r="A1153" t="s">
        <v>224</v>
      </c>
      <c r="B1153" t="s">
        <v>684</v>
      </c>
      <c r="C1153" t="s">
        <v>187</v>
      </c>
      <c r="D1153" t="s">
        <v>538</v>
      </c>
      <c r="F1153" t="s">
        <v>391</v>
      </c>
      <c r="G1153" t="s">
        <v>799</v>
      </c>
      <c r="H1153" t="s">
        <v>541</v>
      </c>
      <c r="I1153" t="s">
        <v>800</v>
      </c>
      <c r="J1153" t="s">
        <v>543</v>
      </c>
      <c r="K1153">
        <v>31</v>
      </c>
      <c r="L1153" t="s">
        <v>576</v>
      </c>
      <c r="M1153" t="s">
        <v>806</v>
      </c>
      <c r="N1153" t="s">
        <v>801</v>
      </c>
      <c r="O1153" t="s">
        <v>802</v>
      </c>
      <c r="P1153" t="s">
        <v>548</v>
      </c>
      <c r="Q1153" t="s">
        <v>549</v>
      </c>
      <c r="R1153" t="s">
        <v>552</v>
      </c>
      <c r="S1153" t="s">
        <v>553</v>
      </c>
      <c r="T1153" s="145">
        <v>1</v>
      </c>
      <c r="U1153" t="s">
        <v>639</v>
      </c>
    </row>
    <row r="1154" spans="1:23" x14ac:dyDescent="0.25">
      <c r="A1154" t="s">
        <v>224</v>
      </c>
      <c r="B1154" t="s">
        <v>684</v>
      </c>
      <c r="C1154" t="s">
        <v>187</v>
      </c>
      <c r="D1154" t="s">
        <v>538</v>
      </c>
      <c r="F1154" t="s">
        <v>391</v>
      </c>
      <c r="G1154" t="s">
        <v>799</v>
      </c>
      <c r="H1154" t="s">
        <v>541</v>
      </c>
      <c r="I1154" t="s">
        <v>800</v>
      </c>
      <c r="J1154" t="s">
        <v>543</v>
      </c>
      <c r="K1154">
        <v>31</v>
      </c>
      <c r="L1154" t="s">
        <v>576</v>
      </c>
      <c r="M1154" t="s">
        <v>806</v>
      </c>
      <c r="N1154" t="s">
        <v>801</v>
      </c>
      <c r="O1154" t="s">
        <v>802</v>
      </c>
      <c r="P1154" t="s">
        <v>548</v>
      </c>
      <c r="Q1154" t="s">
        <v>549</v>
      </c>
      <c r="R1154" t="s">
        <v>554</v>
      </c>
      <c r="S1154" t="s">
        <v>555</v>
      </c>
      <c r="T1154" s="145">
        <v>12</v>
      </c>
      <c r="U1154" t="s">
        <v>639</v>
      </c>
    </row>
    <row r="1155" spans="1:23" x14ac:dyDescent="0.25">
      <c r="A1155" t="s">
        <v>224</v>
      </c>
      <c r="B1155" t="s">
        <v>684</v>
      </c>
      <c r="C1155" t="s">
        <v>187</v>
      </c>
      <c r="D1155" t="s">
        <v>538</v>
      </c>
      <c r="F1155" t="s">
        <v>391</v>
      </c>
      <c r="G1155" t="s">
        <v>799</v>
      </c>
      <c r="H1155" t="s">
        <v>541</v>
      </c>
      <c r="I1155" t="s">
        <v>800</v>
      </c>
      <c r="J1155" t="s">
        <v>543</v>
      </c>
      <c r="K1155">
        <v>31</v>
      </c>
      <c r="L1155" t="s">
        <v>576</v>
      </c>
      <c r="M1155" t="s">
        <v>806</v>
      </c>
      <c r="N1155" t="s">
        <v>801</v>
      </c>
      <c r="O1155" t="s">
        <v>802</v>
      </c>
      <c r="P1155" t="s">
        <v>548</v>
      </c>
      <c r="Q1155" t="s">
        <v>549</v>
      </c>
      <c r="R1155" t="s">
        <v>556</v>
      </c>
      <c r="S1155" t="s">
        <v>557</v>
      </c>
      <c r="T1155" s="145">
        <v>19</v>
      </c>
      <c r="U1155" t="s">
        <v>639</v>
      </c>
    </row>
    <row r="1156" spans="1:23" x14ac:dyDescent="0.25">
      <c r="A1156" t="s">
        <v>224</v>
      </c>
      <c r="B1156" t="s">
        <v>684</v>
      </c>
      <c r="C1156" t="s">
        <v>187</v>
      </c>
      <c r="D1156" t="s">
        <v>538</v>
      </c>
      <c r="F1156" t="s">
        <v>391</v>
      </c>
      <c r="G1156" t="s">
        <v>799</v>
      </c>
      <c r="H1156" t="s">
        <v>541</v>
      </c>
      <c r="I1156" t="s">
        <v>800</v>
      </c>
      <c r="J1156" t="s">
        <v>543</v>
      </c>
      <c r="K1156">
        <v>31</v>
      </c>
      <c r="L1156" t="s">
        <v>576</v>
      </c>
      <c r="M1156" t="s">
        <v>806</v>
      </c>
      <c r="N1156" t="s">
        <v>801</v>
      </c>
      <c r="O1156" t="s">
        <v>802</v>
      </c>
      <c r="P1156" t="s">
        <v>548</v>
      </c>
      <c r="Q1156" t="s">
        <v>549</v>
      </c>
      <c r="R1156" t="s">
        <v>558</v>
      </c>
      <c r="S1156" t="s">
        <v>559</v>
      </c>
      <c r="T1156" s="145">
        <v>49</v>
      </c>
      <c r="U1156" t="s">
        <v>639</v>
      </c>
    </row>
    <row r="1157" spans="1:23" x14ac:dyDescent="0.25">
      <c r="A1157" t="s">
        <v>224</v>
      </c>
      <c r="B1157" t="s">
        <v>684</v>
      </c>
      <c r="C1157" t="s">
        <v>187</v>
      </c>
      <c r="D1157" t="s">
        <v>538</v>
      </c>
      <c r="F1157" t="s">
        <v>391</v>
      </c>
      <c r="G1157" t="s">
        <v>799</v>
      </c>
      <c r="H1157" t="s">
        <v>541</v>
      </c>
      <c r="I1157" t="s">
        <v>800</v>
      </c>
      <c r="J1157" t="s">
        <v>543</v>
      </c>
      <c r="K1157">
        <v>31</v>
      </c>
      <c r="L1157" t="s">
        <v>576</v>
      </c>
      <c r="M1157" t="s">
        <v>806</v>
      </c>
      <c r="N1157" t="s">
        <v>801</v>
      </c>
      <c r="O1157" t="s">
        <v>802</v>
      </c>
      <c r="P1157" t="s">
        <v>548</v>
      </c>
      <c r="Q1157" t="s">
        <v>549</v>
      </c>
      <c r="R1157" t="s">
        <v>560</v>
      </c>
      <c r="S1157" t="s">
        <v>561</v>
      </c>
      <c r="T1157" s="145">
        <v>70</v>
      </c>
      <c r="U1157" t="s">
        <v>639</v>
      </c>
    </row>
    <row r="1158" spans="1:23" x14ac:dyDescent="0.25">
      <c r="A1158" t="s">
        <v>224</v>
      </c>
      <c r="B1158" t="s">
        <v>684</v>
      </c>
      <c r="C1158" t="s">
        <v>187</v>
      </c>
      <c r="D1158" t="s">
        <v>538</v>
      </c>
      <c r="F1158" t="s">
        <v>391</v>
      </c>
      <c r="G1158" t="s">
        <v>799</v>
      </c>
      <c r="H1158" t="s">
        <v>541</v>
      </c>
      <c r="I1158" t="s">
        <v>800</v>
      </c>
      <c r="J1158" t="s">
        <v>543</v>
      </c>
      <c r="K1158">
        <v>31</v>
      </c>
      <c r="L1158" t="s">
        <v>576</v>
      </c>
      <c r="M1158" t="s">
        <v>806</v>
      </c>
      <c r="N1158" t="s">
        <v>801</v>
      </c>
      <c r="O1158" t="s">
        <v>802</v>
      </c>
      <c r="P1158" t="s">
        <v>548</v>
      </c>
      <c r="Q1158" t="s">
        <v>549</v>
      </c>
      <c r="R1158" t="s">
        <v>562</v>
      </c>
      <c r="S1158" t="s">
        <v>563</v>
      </c>
      <c r="T1158" s="145">
        <v>1</v>
      </c>
      <c r="U1158" t="s">
        <v>639</v>
      </c>
    </row>
    <row r="1159" spans="1:23" x14ac:dyDescent="0.25">
      <c r="A1159" t="s">
        <v>224</v>
      </c>
      <c r="B1159" t="s">
        <v>684</v>
      </c>
      <c r="C1159" t="s">
        <v>187</v>
      </c>
      <c r="D1159" t="s">
        <v>538</v>
      </c>
      <c r="F1159" t="s">
        <v>391</v>
      </c>
      <c r="G1159" t="s">
        <v>799</v>
      </c>
      <c r="H1159" t="s">
        <v>541</v>
      </c>
      <c r="I1159" t="s">
        <v>800</v>
      </c>
      <c r="J1159" t="s">
        <v>543</v>
      </c>
      <c r="K1159">
        <v>31</v>
      </c>
      <c r="L1159" t="s">
        <v>576</v>
      </c>
      <c r="M1159" t="s">
        <v>806</v>
      </c>
      <c r="N1159" t="s">
        <v>801</v>
      </c>
      <c r="O1159" t="s">
        <v>802</v>
      </c>
      <c r="P1159" t="s">
        <v>548</v>
      </c>
      <c r="Q1159" t="s">
        <v>549</v>
      </c>
      <c r="R1159" t="s">
        <v>564</v>
      </c>
      <c r="S1159" t="s">
        <v>565</v>
      </c>
      <c r="T1159" s="145">
        <v>6</v>
      </c>
      <c r="U1159" t="s">
        <v>639</v>
      </c>
    </row>
    <row r="1160" spans="1:23" x14ac:dyDescent="0.25">
      <c r="A1160" t="s">
        <v>224</v>
      </c>
      <c r="B1160" t="s">
        <v>684</v>
      </c>
      <c r="C1160" t="s">
        <v>187</v>
      </c>
      <c r="D1160" t="s">
        <v>538</v>
      </c>
      <c r="F1160" t="s">
        <v>391</v>
      </c>
      <c r="G1160" t="s">
        <v>799</v>
      </c>
      <c r="H1160" t="s">
        <v>541</v>
      </c>
      <c r="I1160" t="s">
        <v>800</v>
      </c>
      <c r="J1160" t="s">
        <v>543</v>
      </c>
      <c r="K1160">
        <v>31</v>
      </c>
      <c r="L1160" t="s">
        <v>576</v>
      </c>
      <c r="M1160" t="s">
        <v>806</v>
      </c>
      <c r="N1160" t="s">
        <v>801</v>
      </c>
      <c r="O1160" t="s">
        <v>802</v>
      </c>
      <c r="P1160" t="s">
        <v>548</v>
      </c>
      <c r="Q1160" t="s">
        <v>549</v>
      </c>
      <c r="R1160" t="s">
        <v>566</v>
      </c>
      <c r="S1160" t="s">
        <v>567</v>
      </c>
      <c r="T1160" s="145">
        <v>8</v>
      </c>
      <c r="U1160" t="s">
        <v>639</v>
      </c>
    </row>
    <row r="1161" spans="1:23" x14ac:dyDescent="0.25">
      <c r="A1161" t="s">
        <v>224</v>
      </c>
      <c r="B1161" t="s">
        <v>684</v>
      </c>
      <c r="C1161" t="s">
        <v>187</v>
      </c>
      <c r="D1161" t="s">
        <v>538</v>
      </c>
      <c r="F1161" t="s">
        <v>391</v>
      </c>
      <c r="G1161" t="s">
        <v>799</v>
      </c>
      <c r="H1161" t="s">
        <v>541</v>
      </c>
      <c r="I1161" t="s">
        <v>800</v>
      </c>
      <c r="J1161" t="s">
        <v>543</v>
      </c>
      <c r="K1161">
        <v>31</v>
      </c>
      <c r="L1161" t="s">
        <v>576</v>
      </c>
      <c r="M1161" t="s">
        <v>806</v>
      </c>
      <c r="N1161" t="s">
        <v>801</v>
      </c>
      <c r="O1161" t="s">
        <v>802</v>
      </c>
      <c r="P1161" t="s">
        <v>548</v>
      </c>
      <c r="Q1161" t="s">
        <v>549</v>
      </c>
      <c r="R1161" t="s">
        <v>568</v>
      </c>
      <c r="S1161" t="s">
        <v>569</v>
      </c>
      <c r="T1161" s="145">
        <v>30</v>
      </c>
      <c r="U1161" t="s">
        <v>639</v>
      </c>
    </row>
    <row r="1162" spans="1:23" x14ac:dyDescent="0.25">
      <c r="A1162" t="s">
        <v>224</v>
      </c>
      <c r="B1162" t="s">
        <v>684</v>
      </c>
      <c r="C1162" t="s">
        <v>187</v>
      </c>
      <c r="D1162" t="s">
        <v>538</v>
      </c>
      <c r="F1162" t="s">
        <v>391</v>
      </c>
      <c r="G1162" t="s">
        <v>799</v>
      </c>
      <c r="H1162" t="s">
        <v>541</v>
      </c>
      <c r="I1162" t="s">
        <v>800</v>
      </c>
      <c r="J1162" t="s">
        <v>543</v>
      </c>
      <c r="K1162">
        <v>31</v>
      </c>
      <c r="L1162" t="s">
        <v>576</v>
      </c>
      <c r="M1162" t="s">
        <v>806</v>
      </c>
      <c r="N1162" t="s">
        <v>801</v>
      </c>
      <c r="O1162" t="s">
        <v>802</v>
      </c>
      <c r="P1162" t="s">
        <v>548</v>
      </c>
      <c r="Q1162" t="s">
        <v>549</v>
      </c>
      <c r="R1162" t="s">
        <v>572</v>
      </c>
      <c r="S1162" t="s">
        <v>573</v>
      </c>
      <c r="T1162" s="145">
        <v>55</v>
      </c>
      <c r="U1162" t="s">
        <v>639</v>
      </c>
    </row>
    <row r="1163" spans="1:23" x14ac:dyDescent="0.25">
      <c r="A1163" t="s">
        <v>224</v>
      </c>
      <c r="B1163" t="s">
        <v>684</v>
      </c>
      <c r="C1163" t="s">
        <v>187</v>
      </c>
      <c r="D1163" t="s">
        <v>538</v>
      </c>
      <c r="F1163" t="s">
        <v>391</v>
      </c>
      <c r="G1163" t="s">
        <v>799</v>
      </c>
      <c r="H1163" t="s">
        <v>541</v>
      </c>
      <c r="I1163" t="s">
        <v>800</v>
      </c>
      <c r="J1163" t="s">
        <v>543</v>
      </c>
      <c r="K1163">
        <v>31</v>
      </c>
      <c r="L1163" t="s">
        <v>576</v>
      </c>
      <c r="M1163" t="s">
        <v>806</v>
      </c>
      <c r="N1163" t="s">
        <v>801</v>
      </c>
      <c r="O1163" t="s">
        <v>802</v>
      </c>
      <c r="P1163" t="s">
        <v>548</v>
      </c>
      <c r="Q1163" t="s">
        <v>549</v>
      </c>
      <c r="R1163" t="s">
        <v>803</v>
      </c>
      <c r="S1163" t="s">
        <v>804</v>
      </c>
      <c r="T1163" s="145">
        <v>16</v>
      </c>
      <c r="U1163" t="s">
        <v>639</v>
      </c>
    </row>
    <row r="1164" spans="1:23" s="49" customFormat="1" x14ac:dyDescent="0.25">
      <c r="A1164" s="49" t="s">
        <v>351</v>
      </c>
      <c r="B1164" s="49" t="s">
        <v>685</v>
      </c>
      <c r="C1164" s="49" t="s">
        <v>187</v>
      </c>
      <c r="D1164" s="49" t="s">
        <v>538</v>
      </c>
      <c r="F1164" s="49" t="s">
        <v>391</v>
      </c>
      <c r="G1164" s="49" t="s">
        <v>799</v>
      </c>
      <c r="H1164" s="49" t="s">
        <v>541</v>
      </c>
      <c r="I1164" s="49" t="s">
        <v>800</v>
      </c>
      <c r="J1164" s="49" t="s">
        <v>543</v>
      </c>
      <c r="K1164" s="49">
        <v>31</v>
      </c>
      <c r="L1164" s="49" t="s">
        <v>544</v>
      </c>
      <c r="M1164" s="49" t="s">
        <v>799</v>
      </c>
      <c r="N1164" s="49" t="s">
        <v>801</v>
      </c>
      <c r="O1164" s="49" t="s">
        <v>802</v>
      </c>
      <c r="P1164" s="49" t="s">
        <v>548</v>
      </c>
      <c r="Q1164" s="49" t="s">
        <v>549</v>
      </c>
      <c r="R1164" s="49" t="s">
        <v>131</v>
      </c>
      <c r="S1164" s="49" t="s">
        <v>550</v>
      </c>
      <c r="T1164" s="146">
        <v>72.099999999999994</v>
      </c>
      <c r="U1164" s="49" t="s">
        <v>715</v>
      </c>
      <c r="V1164" s="49" t="s">
        <v>858</v>
      </c>
      <c r="W1164" s="138">
        <f>('ILO unemployment 2007'!T1165+'ILO unemployment 2007'!T1166+'ILO unemployment 2007'!T1167)*( 1 + ('ILO unemployment 2007'!T1174+ 'ILO unemployment 2007'!T1175)/('ILO unemployment 2007'!T1164-'ILO unemployment 2007'!T1174-'ILO unemployment 2007'!T1175))</f>
        <v>13.746692607003894</v>
      </c>
    </row>
    <row r="1165" spans="1:23" s="49" customFormat="1" x14ac:dyDescent="0.25">
      <c r="A1165" s="49" t="s">
        <v>351</v>
      </c>
      <c r="B1165" s="49" t="s">
        <v>685</v>
      </c>
      <c r="C1165" s="49" t="s">
        <v>187</v>
      </c>
      <c r="D1165" s="49" t="s">
        <v>538</v>
      </c>
      <c r="F1165" s="49" t="s">
        <v>391</v>
      </c>
      <c r="G1165" s="49" t="s">
        <v>799</v>
      </c>
      <c r="H1165" s="49" t="s">
        <v>541</v>
      </c>
      <c r="I1165" s="49" t="s">
        <v>800</v>
      </c>
      <c r="J1165" s="49" t="s">
        <v>543</v>
      </c>
      <c r="K1165" s="49">
        <v>31</v>
      </c>
      <c r="L1165" s="49" t="s">
        <v>544</v>
      </c>
      <c r="M1165" s="49" t="s">
        <v>799</v>
      </c>
      <c r="N1165" s="49" t="s">
        <v>801</v>
      </c>
      <c r="O1165" s="49" t="s">
        <v>802</v>
      </c>
      <c r="P1165" s="49" t="s">
        <v>548</v>
      </c>
      <c r="Q1165" s="49" t="s">
        <v>549</v>
      </c>
      <c r="R1165" s="49" t="s">
        <v>552</v>
      </c>
      <c r="S1165" s="49" t="s">
        <v>553</v>
      </c>
      <c r="T1165" s="146"/>
      <c r="U1165" s="49" t="s">
        <v>715</v>
      </c>
      <c r="V1165" s="49" t="s">
        <v>859</v>
      </c>
      <c r="W1165" s="138">
        <f>('ILO unemployment 2007'!T1168+'ILO unemployment 2007'!T1169+'ILO unemployment 2007'!T1170+'ILO unemployment 2007'!T1171+'ILO unemployment 2007'!T1172+'ILO unemployment 2007'!T1173)*( 1 + ('ILO unemployment 2007'!T1174+ 'ILO unemployment 2007'!T1175)/('ILO unemployment 2007'!T1164-'ILO unemployment 2007'!T1174-'ILO unemployment 2007'!T1175))</f>
        <v>53.163229571984438</v>
      </c>
    </row>
    <row r="1166" spans="1:23" s="49" customFormat="1" x14ac:dyDescent="0.25">
      <c r="A1166" s="49" t="s">
        <v>351</v>
      </c>
      <c r="B1166" s="49" t="s">
        <v>685</v>
      </c>
      <c r="C1166" s="49" t="s">
        <v>187</v>
      </c>
      <c r="D1166" s="49" t="s">
        <v>538</v>
      </c>
      <c r="F1166" s="49" t="s">
        <v>391</v>
      </c>
      <c r="G1166" s="49" t="s">
        <v>799</v>
      </c>
      <c r="H1166" s="49" t="s">
        <v>541</v>
      </c>
      <c r="I1166" s="49" t="s">
        <v>800</v>
      </c>
      <c r="J1166" s="49" t="s">
        <v>543</v>
      </c>
      <c r="K1166" s="49">
        <v>31</v>
      </c>
      <c r="L1166" s="49" t="s">
        <v>544</v>
      </c>
      <c r="M1166" s="49" t="s">
        <v>799</v>
      </c>
      <c r="N1166" s="49" t="s">
        <v>801</v>
      </c>
      <c r="O1166" s="49" t="s">
        <v>802</v>
      </c>
      <c r="P1166" s="49" t="s">
        <v>548</v>
      </c>
      <c r="Q1166" s="49" t="s">
        <v>549</v>
      </c>
      <c r="R1166" s="49" t="s">
        <v>554</v>
      </c>
      <c r="S1166" s="49" t="s">
        <v>555</v>
      </c>
      <c r="T1166" s="146">
        <v>2.6</v>
      </c>
      <c r="U1166" s="49" t="s">
        <v>715</v>
      </c>
      <c r="V1166" s="49" t="s">
        <v>862</v>
      </c>
      <c r="W1166" s="138">
        <f>'ILO unemployment 2007'!T1165+'ILO unemployment 2007'!T1166+'ILO unemployment 2007'!T1167+ 'ILO unemployment 2007'!T1168+'ILO unemployment 2007'!T1169+'ILO unemployment 2007'!T1170+'ILO unemployment 2007'!T1171+'ILO unemployment 2007'!T1172+'ILO unemployment 2007'!T1173+'ILO unemployment 2007'!T1174+'ILO unemployment 2007'!T1175</f>
        <v>68.400000000000006</v>
      </c>
    </row>
    <row r="1167" spans="1:23" s="49" customFormat="1" x14ac:dyDescent="0.25">
      <c r="A1167" s="49" t="s">
        <v>351</v>
      </c>
      <c r="B1167" s="49" t="s">
        <v>685</v>
      </c>
      <c r="C1167" s="49" t="s">
        <v>187</v>
      </c>
      <c r="D1167" s="49" t="s">
        <v>538</v>
      </c>
      <c r="F1167" s="49" t="s">
        <v>391</v>
      </c>
      <c r="G1167" s="49" t="s">
        <v>799</v>
      </c>
      <c r="H1167" s="49" t="s">
        <v>541</v>
      </c>
      <c r="I1167" s="49" t="s">
        <v>800</v>
      </c>
      <c r="J1167" s="49" t="s">
        <v>543</v>
      </c>
      <c r="K1167" s="49">
        <v>31</v>
      </c>
      <c r="L1167" s="49" t="s">
        <v>544</v>
      </c>
      <c r="M1167" s="49" t="s">
        <v>799</v>
      </c>
      <c r="N1167" s="49" t="s">
        <v>801</v>
      </c>
      <c r="O1167" s="49" t="s">
        <v>802</v>
      </c>
      <c r="P1167" s="49" t="s">
        <v>548</v>
      </c>
      <c r="Q1167" s="49" t="s">
        <v>549</v>
      </c>
      <c r="R1167" s="49" t="s">
        <v>556</v>
      </c>
      <c r="S1167" s="49" t="s">
        <v>557</v>
      </c>
      <c r="T1167" s="146">
        <v>7.2</v>
      </c>
      <c r="U1167" s="49" t="s">
        <v>715</v>
      </c>
      <c r="W1167" s="138"/>
    </row>
    <row r="1168" spans="1:23" s="49" customFormat="1" x14ac:dyDescent="0.25">
      <c r="A1168" s="49" t="s">
        <v>351</v>
      </c>
      <c r="B1168" s="49" t="s">
        <v>685</v>
      </c>
      <c r="C1168" s="49" t="s">
        <v>187</v>
      </c>
      <c r="D1168" s="49" t="s">
        <v>538</v>
      </c>
      <c r="F1168" s="49" t="s">
        <v>391</v>
      </c>
      <c r="G1168" s="49" t="s">
        <v>799</v>
      </c>
      <c r="H1168" s="49" t="s">
        <v>541</v>
      </c>
      <c r="I1168" s="49" t="s">
        <v>800</v>
      </c>
      <c r="J1168" s="49" t="s">
        <v>543</v>
      </c>
      <c r="K1168" s="49">
        <v>31</v>
      </c>
      <c r="L1168" s="49" t="s">
        <v>544</v>
      </c>
      <c r="M1168" s="49" t="s">
        <v>799</v>
      </c>
      <c r="N1168" s="49" t="s">
        <v>801</v>
      </c>
      <c r="O1168" s="49" t="s">
        <v>802</v>
      </c>
      <c r="P1168" s="49" t="s">
        <v>548</v>
      </c>
      <c r="Q1168" s="49" t="s">
        <v>549</v>
      </c>
      <c r="R1168" s="49" t="s">
        <v>558</v>
      </c>
      <c r="S1168" s="49" t="s">
        <v>559</v>
      </c>
      <c r="T1168" s="146">
        <v>2.6</v>
      </c>
      <c r="U1168" s="49" t="s">
        <v>715</v>
      </c>
      <c r="W1168" s="138"/>
    </row>
    <row r="1169" spans="1:23" s="49" customFormat="1" x14ac:dyDescent="0.25">
      <c r="A1169" s="49" t="s">
        <v>351</v>
      </c>
      <c r="B1169" s="49" t="s">
        <v>685</v>
      </c>
      <c r="C1169" s="49" t="s">
        <v>187</v>
      </c>
      <c r="D1169" s="49" t="s">
        <v>538</v>
      </c>
      <c r="F1169" s="49" t="s">
        <v>391</v>
      </c>
      <c r="G1169" s="49" t="s">
        <v>799</v>
      </c>
      <c r="H1169" s="49" t="s">
        <v>541</v>
      </c>
      <c r="I1169" s="49" t="s">
        <v>800</v>
      </c>
      <c r="J1169" s="49" t="s">
        <v>543</v>
      </c>
      <c r="K1169" s="49">
        <v>31</v>
      </c>
      <c r="L1169" s="49" t="s">
        <v>544</v>
      </c>
      <c r="M1169" s="49" t="s">
        <v>799</v>
      </c>
      <c r="N1169" s="49" t="s">
        <v>801</v>
      </c>
      <c r="O1169" s="49" t="s">
        <v>802</v>
      </c>
      <c r="P1169" s="49" t="s">
        <v>548</v>
      </c>
      <c r="Q1169" s="49" t="s">
        <v>549</v>
      </c>
      <c r="R1169" s="49" t="s">
        <v>560</v>
      </c>
      <c r="S1169" s="49" t="s">
        <v>561</v>
      </c>
      <c r="T1169" s="146">
        <v>7.4</v>
      </c>
      <c r="U1169" s="49" t="s">
        <v>715</v>
      </c>
      <c r="W1169" s="138"/>
    </row>
    <row r="1170" spans="1:23" s="49" customFormat="1" x14ac:dyDescent="0.25">
      <c r="A1170" s="49" t="s">
        <v>351</v>
      </c>
      <c r="B1170" s="49" t="s">
        <v>685</v>
      </c>
      <c r="C1170" s="49" t="s">
        <v>187</v>
      </c>
      <c r="D1170" s="49" t="s">
        <v>538</v>
      </c>
      <c r="F1170" s="49" t="s">
        <v>391</v>
      </c>
      <c r="G1170" s="49" t="s">
        <v>799</v>
      </c>
      <c r="H1170" s="49" t="s">
        <v>541</v>
      </c>
      <c r="I1170" s="49" t="s">
        <v>800</v>
      </c>
      <c r="J1170" s="49" t="s">
        <v>543</v>
      </c>
      <c r="K1170" s="49">
        <v>31</v>
      </c>
      <c r="L1170" s="49" t="s">
        <v>544</v>
      </c>
      <c r="M1170" s="49" t="s">
        <v>799</v>
      </c>
      <c r="N1170" s="49" t="s">
        <v>801</v>
      </c>
      <c r="O1170" s="49" t="s">
        <v>802</v>
      </c>
      <c r="P1170" s="49" t="s">
        <v>548</v>
      </c>
      <c r="Q1170" s="49" t="s">
        <v>549</v>
      </c>
      <c r="R1170" s="49" t="s">
        <v>562</v>
      </c>
      <c r="S1170" s="49" t="s">
        <v>563</v>
      </c>
      <c r="T1170" s="146"/>
      <c r="U1170" s="49" t="s">
        <v>715</v>
      </c>
      <c r="W1170" s="138"/>
    </row>
    <row r="1171" spans="1:23" s="49" customFormat="1" x14ac:dyDescent="0.25">
      <c r="A1171" s="49" t="s">
        <v>351</v>
      </c>
      <c r="B1171" s="49" t="s">
        <v>685</v>
      </c>
      <c r="C1171" s="49" t="s">
        <v>187</v>
      </c>
      <c r="D1171" s="49" t="s">
        <v>538</v>
      </c>
      <c r="F1171" s="49" t="s">
        <v>391</v>
      </c>
      <c r="G1171" s="49" t="s">
        <v>799</v>
      </c>
      <c r="H1171" s="49" t="s">
        <v>541</v>
      </c>
      <c r="I1171" s="49" t="s">
        <v>800</v>
      </c>
      <c r="J1171" s="49" t="s">
        <v>543</v>
      </c>
      <c r="K1171" s="49">
        <v>31</v>
      </c>
      <c r="L1171" s="49" t="s">
        <v>544</v>
      </c>
      <c r="M1171" s="49" t="s">
        <v>799</v>
      </c>
      <c r="N1171" s="49" t="s">
        <v>801</v>
      </c>
      <c r="O1171" s="49" t="s">
        <v>802</v>
      </c>
      <c r="P1171" s="49" t="s">
        <v>548</v>
      </c>
      <c r="Q1171" s="49" t="s">
        <v>549</v>
      </c>
      <c r="R1171" s="49" t="s">
        <v>564</v>
      </c>
      <c r="S1171" s="49" t="s">
        <v>565</v>
      </c>
      <c r="T1171" s="146">
        <v>10.7</v>
      </c>
      <c r="U1171" s="49" t="s">
        <v>715</v>
      </c>
      <c r="W1171" s="138"/>
    </row>
    <row r="1172" spans="1:23" s="49" customFormat="1" x14ac:dyDescent="0.25">
      <c r="A1172" s="49" t="s">
        <v>351</v>
      </c>
      <c r="B1172" s="49" t="s">
        <v>685</v>
      </c>
      <c r="C1172" s="49" t="s">
        <v>187</v>
      </c>
      <c r="D1172" s="49" t="s">
        <v>538</v>
      </c>
      <c r="F1172" s="49" t="s">
        <v>391</v>
      </c>
      <c r="G1172" s="49" t="s">
        <v>799</v>
      </c>
      <c r="H1172" s="49" t="s">
        <v>541</v>
      </c>
      <c r="I1172" s="49" t="s">
        <v>800</v>
      </c>
      <c r="J1172" s="49" t="s">
        <v>543</v>
      </c>
      <c r="K1172" s="49">
        <v>31</v>
      </c>
      <c r="L1172" s="49" t="s">
        <v>544</v>
      </c>
      <c r="M1172" s="49" t="s">
        <v>799</v>
      </c>
      <c r="N1172" s="49" t="s">
        <v>801</v>
      </c>
      <c r="O1172" s="49" t="s">
        <v>802</v>
      </c>
      <c r="P1172" s="49" t="s">
        <v>548</v>
      </c>
      <c r="Q1172" s="49" t="s">
        <v>549</v>
      </c>
      <c r="R1172" s="49" t="s">
        <v>566</v>
      </c>
      <c r="S1172" s="49" t="s">
        <v>567</v>
      </c>
      <c r="T1172" s="146">
        <v>5.3</v>
      </c>
      <c r="U1172" s="49" t="s">
        <v>715</v>
      </c>
      <c r="W1172" s="138"/>
    </row>
    <row r="1173" spans="1:23" s="49" customFormat="1" x14ac:dyDescent="0.25">
      <c r="A1173" s="49" t="s">
        <v>351</v>
      </c>
      <c r="B1173" s="49" t="s">
        <v>685</v>
      </c>
      <c r="C1173" s="49" t="s">
        <v>187</v>
      </c>
      <c r="D1173" s="49" t="s">
        <v>538</v>
      </c>
      <c r="F1173" s="49" t="s">
        <v>391</v>
      </c>
      <c r="G1173" s="49" t="s">
        <v>799</v>
      </c>
      <c r="H1173" s="49" t="s">
        <v>541</v>
      </c>
      <c r="I1173" s="49" t="s">
        <v>800</v>
      </c>
      <c r="J1173" s="49" t="s">
        <v>543</v>
      </c>
      <c r="K1173" s="49">
        <v>31</v>
      </c>
      <c r="L1173" s="49" t="s">
        <v>544</v>
      </c>
      <c r="M1173" s="49" t="s">
        <v>799</v>
      </c>
      <c r="N1173" s="49" t="s">
        <v>801</v>
      </c>
      <c r="O1173" s="49" t="s">
        <v>802</v>
      </c>
      <c r="P1173" s="49" t="s">
        <v>548</v>
      </c>
      <c r="Q1173" s="49" t="s">
        <v>549</v>
      </c>
      <c r="R1173" s="49" t="s">
        <v>568</v>
      </c>
      <c r="S1173" s="49" t="s">
        <v>569</v>
      </c>
      <c r="T1173" s="146">
        <v>11.9</v>
      </c>
      <c r="U1173" s="49" t="s">
        <v>715</v>
      </c>
      <c r="W1173" s="138"/>
    </row>
    <row r="1174" spans="1:23" s="49" customFormat="1" x14ac:dyDescent="0.25">
      <c r="A1174" s="49" t="s">
        <v>351</v>
      </c>
      <c r="B1174" s="49" t="s">
        <v>685</v>
      </c>
      <c r="C1174" s="49" t="s">
        <v>187</v>
      </c>
      <c r="D1174" s="49" t="s">
        <v>538</v>
      </c>
      <c r="F1174" s="49" t="s">
        <v>391</v>
      </c>
      <c r="G1174" s="49" t="s">
        <v>799</v>
      </c>
      <c r="H1174" s="49" t="s">
        <v>541</v>
      </c>
      <c r="I1174" s="49" t="s">
        <v>800</v>
      </c>
      <c r="J1174" s="49" t="s">
        <v>543</v>
      </c>
      <c r="K1174" s="49">
        <v>31</v>
      </c>
      <c r="L1174" s="49" t="s">
        <v>544</v>
      </c>
      <c r="M1174" s="49" t="s">
        <v>799</v>
      </c>
      <c r="N1174" s="49" t="s">
        <v>801</v>
      </c>
      <c r="O1174" s="49" t="s">
        <v>802</v>
      </c>
      <c r="P1174" s="49" t="s">
        <v>548</v>
      </c>
      <c r="Q1174" s="49" t="s">
        <v>549</v>
      </c>
      <c r="R1174" s="49" t="s">
        <v>572</v>
      </c>
      <c r="S1174" s="49" t="s">
        <v>573</v>
      </c>
      <c r="T1174" s="146">
        <v>8.8000000000000007</v>
      </c>
      <c r="U1174" s="49" t="s">
        <v>715</v>
      </c>
      <c r="W1174" s="138"/>
    </row>
    <row r="1175" spans="1:23" s="49" customFormat="1" x14ac:dyDescent="0.25">
      <c r="A1175" s="49" t="s">
        <v>351</v>
      </c>
      <c r="B1175" s="49" t="s">
        <v>685</v>
      </c>
      <c r="C1175" s="49" t="s">
        <v>187</v>
      </c>
      <c r="D1175" s="49" t="s">
        <v>538</v>
      </c>
      <c r="F1175" s="49" t="s">
        <v>391</v>
      </c>
      <c r="G1175" s="49" t="s">
        <v>799</v>
      </c>
      <c r="H1175" s="49" t="s">
        <v>541</v>
      </c>
      <c r="I1175" s="49" t="s">
        <v>800</v>
      </c>
      <c r="J1175" s="49" t="s">
        <v>543</v>
      </c>
      <c r="K1175" s="49">
        <v>31</v>
      </c>
      <c r="L1175" s="49" t="s">
        <v>544</v>
      </c>
      <c r="M1175" s="49" t="s">
        <v>799</v>
      </c>
      <c r="N1175" s="49" t="s">
        <v>801</v>
      </c>
      <c r="O1175" s="49" t="s">
        <v>802</v>
      </c>
      <c r="P1175" s="49" t="s">
        <v>548</v>
      </c>
      <c r="Q1175" s="49" t="s">
        <v>549</v>
      </c>
      <c r="R1175" s="49" t="s">
        <v>803</v>
      </c>
      <c r="S1175" s="49" t="s">
        <v>804</v>
      </c>
      <c r="T1175" s="146">
        <v>11.9</v>
      </c>
      <c r="U1175" s="49" t="s">
        <v>715</v>
      </c>
      <c r="W1175" s="138"/>
    </row>
    <row r="1176" spans="1:23" x14ac:dyDescent="0.25">
      <c r="A1176" t="s">
        <v>351</v>
      </c>
      <c r="B1176" t="s">
        <v>685</v>
      </c>
      <c r="C1176" t="s">
        <v>187</v>
      </c>
      <c r="D1176" t="s">
        <v>538</v>
      </c>
      <c r="F1176" t="s">
        <v>391</v>
      </c>
      <c r="G1176" t="s">
        <v>799</v>
      </c>
      <c r="H1176" t="s">
        <v>541</v>
      </c>
      <c r="I1176" t="s">
        <v>800</v>
      </c>
      <c r="J1176" t="s">
        <v>543</v>
      </c>
      <c r="K1176">
        <v>31</v>
      </c>
      <c r="L1176" t="s">
        <v>574</v>
      </c>
      <c r="M1176" t="s">
        <v>805</v>
      </c>
      <c r="N1176" t="s">
        <v>801</v>
      </c>
      <c r="O1176" t="s">
        <v>802</v>
      </c>
      <c r="P1176" t="s">
        <v>548</v>
      </c>
      <c r="Q1176" t="s">
        <v>549</v>
      </c>
      <c r="R1176" t="s">
        <v>131</v>
      </c>
      <c r="S1176" t="s">
        <v>550</v>
      </c>
      <c r="T1176" s="145">
        <v>39.4</v>
      </c>
      <c r="U1176" t="s">
        <v>715</v>
      </c>
    </row>
    <row r="1177" spans="1:23" x14ac:dyDescent="0.25">
      <c r="A1177" t="s">
        <v>351</v>
      </c>
      <c r="B1177" t="s">
        <v>685</v>
      </c>
      <c r="C1177" t="s">
        <v>187</v>
      </c>
      <c r="D1177" t="s">
        <v>538</v>
      </c>
      <c r="F1177" t="s">
        <v>391</v>
      </c>
      <c r="G1177" t="s">
        <v>799</v>
      </c>
      <c r="H1177" t="s">
        <v>541</v>
      </c>
      <c r="I1177" t="s">
        <v>800</v>
      </c>
      <c r="J1177" t="s">
        <v>543</v>
      </c>
      <c r="K1177">
        <v>31</v>
      </c>
      <c r="L1177" t="s">
        <v>574</v>
      </c>
      <c r="M1177" t="s">
        <v>805</v>
      </c>
      <c r="N1177" t="s">
        <v>801</v>
      </c>
      <c r="O1177" t="s">
        <v>802</v>
      </c>
      <c r="P1177" t="s">
        <v>548</v>
      </c>
      <c r="Q1177" t="s">
        <v>549</v>
      </c>
      <c r="R1177" t="s">
        <v>803</v>
      </c>
      <c r="S1177" t="s">
        <v>804</v>
      </c>
      <c r="T1177" s="145">
        <v>6</v>
      </c>
      <c r="U1177" t="s">
        <v>715</v>
      </c>
    </row>
    <row r="1178" spans="1:23" x14ac:dyDescent="0.25">
      <c r="A1178" t="s">
        <v>351</v>
      </c>
      <c r="B1178" t="s">
        <v>685</v>
      </c>
      <c r="C1178" t="s">
        <v>187</v>
      </c>
      <c r="D1178" t="s">
        <v>538</v>
      </c>
      <c r="F1178" t="s">
        <v>391</v>
      </c>
      <c r="G1178" t="s">
        <v>799</v>
      </c>
      <c r="H1178" t="s">
        <v>541</v>
      </c>
      <c r="I1178" t="s">
        <v>800</v>
      </c>
      <c r="J1178" t="s">
        <v>543</v>
      </c>
      <c r="K1178">
        <v>31</v>
      </c>
      <c r="L1178" t="s">
        <v>576</v>
      </c>
      <c r="M1178" t="s">
        <v>806</v>
      </c>
      <c r="N1178" t="s">
        <v>801</v>
      </c>
      <c r="O1178" t="s">
        <v>802</v>
      </c>
      <c r="P1178" t="s">
        <v>548</v>
      </c>
      <c r="Q1178" t="s">
        <v>549</v>
      </c>
      <c r="R1178" t="s">
        <v>131</v>
      </c>
      <c r="S1178" t="s">
        <v>550</v>
      </c>
      <c r="T1178" s="145">
        <v>32.700000000000003</v>
      </c>
      <c r="U1178" t="s">
        <v>715</v>
      </c>
    </row>
    <row r="1179" spans="1:23" x14ac:dyDescent="0.25">
      <c r="A1179" t="s">
        <v>351</v>
      </c>
      <c r="B1179" t="s">
        <v>685</v>
      </c>
      <c r="C1179" t="s">
        <v>187</v>
      </c>
      <c r="D1179" t="s">
        <v>538</v>
      </c>
      <c r="F1179" t="s">
        <v>391</v>
      </c>
      <c r="G1179" t="s">
        <v>799</v>
      </c>
      <c r="H1179" t="s">
        <v>541</v>
      </c>
      <c r="I1179" t="s">
        <v>800</v>
      </c>
      <c r="J1179" t="s">
        <v>543</v>
      </c>
      <c r="K1179">
        <v>31</v>
      </c>
      <c r="L1179" t="s">
        <v>576</v>
      </c>
      <c r="M1179" t="s">
        <v>806</v>
      </c>
      <c r="N1179" t="s">
        <v>801</v>
      </c>
      <c r="O1179" t="s">
        <v>802</v>
      </c>
      <c r="P1179" t="s">
        <v>548</v>
      </c>
      <c r="Q1179" t="s">
        <v>549</v>
      </c>
      <c r="R1179" t="s">
        <v>803</v>
      </c>
      <c r="S1179" t="s">
        <v>804</v>
      </c>
      <c r="T1179" s="145">
        <v>5.9</v>
      </c>
      <c r="U1179" t="s">
        <v>715</v>
      </c>
    </row>
    <row r="1180" spans="1:23" x14ac:dyDescent="0.25">
      <c r="A1180" t="s">
        <v>351</v>
      </c>
      <c r="B1180" t="s">
        <v>685</v>
      </c>
      <c r="C1180" t="s">
        <v>807</v>
      </c>
      <c r="D1180" t="s">
        <v>808</v>
      </c>
      <c r="F1180" t="s">
        <v>391</v>
      </c>
      <c r="G1180" t="s">
        <v>799</v>
      </c>
      <c r="H1180" t="s">
        <v>541</v>
      </c>
      <c r="I1180" t="s">
        <v>800</v>
      </c>
      <c r="J1180" t="s">
        <v>809</v>
      </c>
      <c r="K1180" t="s">
        <v>799</v>
      </c>
      <c r="L1180" t="s">
        <v>544</v>
      </c>
      <c r="M1180" t="s">
        <v>799</v>
      </c>
      <c r="N1180" t="s">
        <v>801</v>
      </c>
      <c r="O1180" t="s">
        <v>802</v>
      </c>
      <c r="P1180" t="s">
        <v>548</v>
      </c>
      <c r="Q1180" t="s">
        <v>549</v>
      </c>
      <c r="R1180" t="s">
        <v>131</v>
      </c>
      <c r="S1180" t="s">
        <v>550</v>
      </c>
      <c r="T1180" s="145">
        <v>52321</v>
      </c>
      <c r="U1180" t="s">
        <v>827</v>
      </c>
    </row>
    <row r="1181" spans="1:23" x14ac:dyDescent="0.25">
      <c r="A1181" t="s">
        <v>351</v>
      </c>
      <c r="B1181" t="s">
        <v>685</v>
      </c>
      <c r="C1181" t="s">
        <v>807</v>
      </c>
      <c r="D1181" t="s">
        <v>808</v>
      </c>
      <c r="F1181" t="s">
        <v>391</v>
      </c>
      <c r="G1181" t="s">
        <v>799</v>
      </c>
      <c r="H1181" t="s">
        <v>541</v>
      </c>
      <c r="I1181" t="s">
        <v>800</v>
      </c>
      <c r="J1181" t="s">
        <v>809</v>
      </c>
      <c r="K1181" t="s">
        <v>799</v>
      </c>
      <c r="L1181" t="s">
        <v>544</v>
      </c>
      <c r="M1181" t="s">
        <v>799</v>
      </c>
      <c r="N1181" t="s">
        <v>801</v>
      </c>
      <c r="O1181" t="s">
        <v>802</v>
      </c>
      <c r="P1181" t="s">
        <v>548</v>
      </c>
      <c r="Q1181" t="s">
        <v>549</v>
      </c>
      <c r="R1181" t="s">
        <v>552</v>
      </c>
      <c r="S1181" t="s">
        <v>553</v>
      </c>
      <c r="T1181" s="145">
        <v>2187</v>
      </c>
      <c r="U1181" t="s">
        <v>827</v>
      </c>
    </row>
    <row r="1182" spans="1:23" x14ac:dyDescent="0.25">
      <c r="A1182" t="s">
        <v>351</v>
      </c>
      <c r="B1182" t="s">
        <v>685</v>
      </c>
      <c r="C1182" t="s">
        <v>807</v>
      </c>
      <c r="D1182" t="s">
        <v>808</v>
      </c>
      <c r="F1182" t="s">
        <v>391</v>
      </c>
      <c r="G1182" t="s">
        <v>799</v>
      </c>
      <c r="H1182" t="s">
        <v>541</v>
      </c>
      <c r="I1182" t="s">
        <v>800</v>
      </c>
      <c r="J1182" t="s">
        <v>809</v>
      </c>
      <c r="K1182" t="s">
        <v>799</v>
      </c>
      <c r="L1182" t="s">
        <v>544</v>
      </c>
      <c r="M1182" t="s">
        <v>799</v>
      </c>
      <c r="N1182" t="s">
        <v>801</v>
      </c>
      <c r="O1182" t="s">
        <v>802</v>
      </c>
      <c r="P1182" t="s">
        <v>548</v>
      </c>
      <c r="Q1182" t="s">
        <v>549</v>
      </c>
      <c r="R1182" t="s">
        <v>554</v>
      </c>
      <c r="S1182" t="s">
        <v>555</v>
      </c>
      <c r="T1182" s="145">
        <v>2969</v>
      </c>
      <c r="U1182" t="s">
        <v>827</v>
      </c>
    </row>
    <row r="1183" spans="1:23" x14ac:dyDescent="0.25">
      <c r="A1183" t="s">
        <v>351</v>
      </c>
      <c r="B1183" t="s">
        <v>685</v>
      </c>
      <c r="C1183" t="s">
        <v>807</v>
      </c>
      <c r="D1183" t="s">
        <v>808</v>
      </c>
      <c r="F1183" t="s">
        <v>391</v>
      </c>
      <c r="G1183" t="s">
        <v>799</v>
      </c>
      <c r="H1183" t="s">
        <v>541</v>
      </c>
      <c r="I1183" t="s">
        <v>800</v>
      </c>
      <c r="J1183" t="s">
        <v>809</v>
      </c>
      <c r="K1183" t="s">
        <v>799</v>
      </c>
      <c r="L1183" t="s">
        <v>544</v>
      </c>
      <c r="M1183" t="s">
        <v>799</v>
      </c>
      <c r="N1183" t="s">
        <v>801</v>
      </c>
      <c r="O1183" t="s">
        <v>802</v>
      </c>
      <c r="P1183" t="s">
        <v>548</v>
      </c>
      <c r="Q1183" t="s">
        <v>549</v>
      </c>
      <c r="R1183" t="s">
        <v>556</v>
      </c>
      <c r="S1183" t="s">
        <v>557</v>
      </c>
      <c r="T1183" s="145">
        <v>4813</v>
      </c>
      <c r="U1183" t="s">
        <v>827</v>
      </c>
    </row>
    <row r="1184" spans="1:23" x14ac:dyDescent="0.25">
      <c r="A1184" t="s">
        <v>351</v>
      </c>
      <c r="B1184" t="s">
        <v>685</v>
      </c>
      <c r="C1184" t="s">
        <v>807</v>
      </c>
      <c r="D1184" t="s">
        <v>808</v>
      </c>
      <c r="F1184" t="s">
        <v>391</v>
      </c>
      <c r="G1184" t="s">
        <v>799</v>
      </c>
      <c r="H1184" t="s">
        <v>541</v>
      </c>
      <c r="I1184" t="s">
        <v>800</v>
      </c>
      <c r="J1184" t="s">
        <v>809</v>
      </c>
      <c r="K1184" t="s">
        <v>799</v>
      </c>
      <c r="L1184" t="s">
        <v>544</v>
      </c>
      <c r="M1184" t="s">
        <v>799</v>
      </c>
      <c r="N1184" t="s">
        <v>801</v>
      </c>
      <c r="O1184" t="s">
        <v>802</v>
      </c>
      <c r="P1184" t="s">
        <v>548</v>
      </c>
      <c r="Q1184" t="s">
        <v>549</v>
      </c>
      <c r="R1184" t="s">
        <v>558</v>
      </c>
      <c r="S1184" t="s">
        <v>559</v>
      </c>
      <c r="T1184" s="145">
        <v>3226</v>
      </c>
      <c r="U1184" t="s">
        <v>827</v>
      </c>
    </row>
    <row r="1185" spans="1:21" x14ac:dyDescent="0.25">
      <c r="A1185" t="s">
        <v>351</v>
      </c>
      <c r="B1185" t="s">
        <v>685</v>
      </c>
      <c r="C1185" t="s">
        <v>807</v>
      </c>
      <c r="D1185" t="s">
        <v>808</v>
      </c>
      <c r="F1185" t="s">
        <v>391</v>
      </c>
      <c r="G1185" t="s">
        <v>799</v>
      </c>
      <c r="H1185" t="s">
        <v>541</v>
      </c>
      <c r="I1185" t="s">
        <v>800</v>
      </c>
      <c r="J1185" t="s">
        <v>809</v>
      </c>
      <c r="K1185" t="s">
        <v>799</v>
      </c>
      <c r="L1185" t="s">
        <v>544</v>
      </c>
      <c r="M1185" t="s">
        <v>799</v>
      </c>
      <c r="N1185" t="s">
        <v>801</v>
      </c>
      <c r="O1185" t="s">
        <v>802</v>
      </c>
      <c r="P1185" t="s">
        <v>548</v>
      </c>
      <c r="Q1185" t="s">
        <v>549</v>
      </c>
      <c r="R1185" t="s">
        <v>560</v>
      </c>
      <c r="S1185" t="s">
        <v>561</v>
      </c>
      <c r="T1185" s="145">
        <v>8656</v>
      </c>
      <c r="U1185" t="s">
        <v>827</v>
      </c>
    </row>
    <row r="1186" spans="1:21" x14ac:dyDescent="0.25">
      <c r="A1186" t="s">
        <v>351</v>
      </c>
      <c r="B1186" t="s">
        <v>685</v>
      </c>
      <c r="C1186" t="s">
        <v>807</v>
      </c>
      <c r="D1186" t="s">
        <v>808</v>
      </c>
      <c r="F1186" t="s">
        <v>391</v>
      </c>
      <c r="G1186" t="s">
        <v>799</v>
      </c>
      <c r="H1186" t="s">
        <v>541</v>
      </c>
      <c r="I1186" t="s">
        <v>800</v>
      </c>
      <c r="J1186" t="s">
        <v>809</v>
      </c>
      <c r="K1186" t="s">
        <v>799</v>
      </c>
      <c r="L1186" t="s">
        <v>544</v>
      </c>
      <c r="M1186" t="s">
        <v>799</v>
      </c>
      <c r="N1186" t="s">
        <v>801</v>
      </c>
      <c r="O1186" t="s">
        <v>802</v>
      </c>
      <c r="P1186" t="s">
        <v>548</v>
      </c>
      <c r="Q1186" t="s">
        <v>549</v>
      </c>
      <c r="R1186" t="s">
        <v>562</v>
      </c>
      <c r="S1186" t="s">
        <v>563</v>
      </c>
      <c r="T1186" s="145">
        <v>1.52</v>
      </c>
      <c r="U1186" t="s">
        <v>827</v>
      </c>
    </row>
    <row r="1187" spans="1:21" x14ac:dyDescent="0.25">
      <c r="A1187" t="s">
        <v>351</v>
      </c>
      <c r="B1187" t="s">
        <v>685</v>
      </c>
      <c r="C1187" t="s">
        <v>807</v>
      </c>
      <c r="D1187" t="s">
        <v>808</v>
      </c>
      <c r="F1187" t="s">
        <v>391</v>
      </c>
      <c r="G1187" t="s">
        <v>799</v>
      </c>
      <c r="H1187" t="s">
        <v>541</v>
      </c>
      <c r="I1187" t="s">
        <v>800</v>
      </c>
      <c r="J1187" t="s">
        <v>809</v>
      </c>
      <c r="K1187" t="s">
        <v>799</v>
      </c>
      <c r="L1187" t="s">
        <v>544</v>
      </c>
      <c r="M1187" t="s">
        <v>799</v>
      </c>
      <c r="N1187" t="s">
        <v>801</v>
      </c>
      <c r="O1187" t="s">
        <v>802</v>
      </c>
      <c r="P1187" t="s">
        <v>548</v>
      </c>
      <c r="Q1187" t="s">
        <v>549</v>
      </c>
      <c r="R1187" t="s">
        <v>564</v>
      </c>
      <c r="S1187" t="s">
        <v>565</v>
      </c>
      <c r="T1187" s="145">
        <v>7289</v>
      </c>
      <c r="U1187" t="s">
        <v>827</v>
      </c>
    </row>
    <row r="1188" spans="1:21" x14ac:dyDescent="0.25">
      <c r="A1188" t="s">
        <v>351</v>
      </c>
      <c r="B1188" t="s">
        <v>685</v>
      </c>
      <c r="C1188" t="s">
        <v>807</v>
      </c>
      <c r="D1188" t="s">
        <v>808</v>
      </c>
      <c r="F1188" t="s">
        <v>391</v>
      </c>
      <c r="G1188" t="s">
        <v>799</v>
      </c>
      <c r="H1188" t="s">
        <v>541</v>
      </c>
      <c r="I1188" t="s">
        <v>800</v>
      </c>
      <c r="J1188" t="s">
        <v>809</v>
      </c>
      <c r="K1188" t="s">
        <v>799</v>
      </c>
      <c r="L1188" t="s">
        <v>544</v>
      </c>
      <c r="M1188" t="s">
        <v>799</v>
      </c>
      <c r="N1188" t="s">
        <v>801</v>
      </c>
      <c r="O1188" t="s">
        <v>802</v>
      </c>
      <c r="P1188" t="s">
        <v>548</v>
      </c>
      <c r="Q1188" t="s">
        <v>549</v>
      </c>
      <c r="R1188" t="s">
        <v>566</v>
      </c>
      <c r="S1188" t="s">
        <v>567</v>
      </c>
      <c r="T1188" s="145">
        <v>5543</v>
      </c>
      <c r="U1188" t="s">
        <v>827</v>
      </c>
    </row>
    <row r="1189" spans="1:21" x14ac:dyDescent="0.25">
      <c r="A1189" t="s">
        <v>351</v>
      </c>
      <c r="B1189" t="s">
        <v>685</v>
      </c>
      <c r="C1189" t="s">
        <v>807</v>
      </c>
      <c r="D1189" t="s">
        <v>808</v>
      </c>
      <c r="F1189" t="s">
        <v>391</v>
      </c>
      <c r="G1189" t="s">
        <v>799</v>
      </c>
      <c r="H1189" t="s">
        <v>541</v>
      </c>
      <c r="I1189" t="s">
        <v>800</v>
      </c>
      <c r="J1189" t="s">
        <v>809</v>
      </c>
      <c r="K1189" t="s">
        <v>799</v>
      </c>
      <c r="L1189" t="s">
        <v>544</v>
      </c>
      <c r="M1189" t="s">
        <v>799</v>
      </c>
      <c r="N1189" t="s">
        <v>801</v>
      </c>
      <c r="O1189" t="s">
        <v>802</v>
      </c>
      <c r="P1189" t="s">
        <v>548</v>
      </c>
      <c r="Q1189" t="s">
        <v>549</v>
      </c>
      <c r="R1189" t="s">
        <v>568</v>
      </c>
      <c r="S1189" t="s">
        <v>569</v>
      </c>
      <c r="T1189" s="145">
        <v>12466</v>
      </c>
      <c r="U1189" t="s">
        <v>827</v>
      </c>
    </row>
    <row r="1190" spans="1:21" x14ac:dyDescent="0.25">
      <c r="A1190" t="s">
        <v>351</v>
      </c>
      <c r="B1190" t="s">
        <v>685</v>
      </c>
      <c r="C1190" t="s">
        <v>807</v>
      </c>
      <c r="D1190" t="s">
        <v>808</v>
      </c>
      <c r="F1190" t="s">
        <v>391</v>
      </c>
      <c r="G1190" t="s">
        <v>799</v>
      </c>
      <c r="H1190" t="s">
        <v>541</v>
      </c>
      <c r="I1190" t="s">
        <v>800</v>
      </c>
      <c r="J1190" t="s">
        <v>809</v>
      </c>
      <c r="K1190" t="s">
        <v>799</v>
      </c>
      <c r="L1190" t="s">
        <v>544</v>
      </c>
      <c r="M1190" t="s">
        <v>799</v>
      </c>
      <c r="N1190" t="s">
        <v>801</v>
      </c>
      <c r="O1190" t="s">
        <v>802</v>
      </c>
      <c r="P1190" t="s">
        <v>548</v>
      </c>
      <c r="Q1190" t="s">
        <v>549</v>
      </c>
      <c r="R1190" t="s">
        <v>570</v>
      </c>
      <c r="S1190" t="s">
        <v>571</v>
      </c>
      <c r="T1190" s="145">
        <v>1.9E-2</v>
      </c>
      <c r="U1190" t="s">
        <v>827</v>
      </c>
    </row>
    <row r="1191" spans="1:21" x14ac:dyDescent="0.25">
      <c r="A1191" t="s">
        <v>351</v>
      </c>
      <c r="B1191" t="s">
        <v>685</v>
      </c>
      <c r="C1191" t="s">
        <v>807</v>
      </c>
      <c r="D1191" t="s">
        <v>808</v>
      </c>
      <c r="F1191" t="s">
        <v>391</v>
      </c>
      <c r="G1191" t="s">
        <v>799</v>
      </c>
      <c r="H1191" t="s">
        <v>541</v>
      </c>
      <c r="I1191" t="s">
        <v>800</v>
      </c>
      <c r="J1191" t="s">
        <v>809</v>
      </c>
      <c r="K1191" t="s">
        <v>799</v>
      </c>
      <c r="L1191" t="s">
        <v>544</v>
      </c>
      <c r="M1191" t="s">
        <v>799</v>
      </c>
      <c r="N1191" t="s">
        <v>801</v>
      </c>
      <c r="O1191" t="s">
        <v>802</v>
      </c>
      <c r="P1191" t="s">
        <v>548</v>
      </c>
      <c r="Q1191" t="s">
        <v>549</v>
      </c>
      <c r="R1191" t="s">
        <v>803</v>
      </c>
      <c r="S1191" t="s">
        <v>804</v>
      </c>
      <c r="T1191" s="145">
        <v>3633</v>
      </c>
      <c r="U1191" t="s">
        <v>827</v>
      </c>
    </row>
    <row r="1192" spans="1:21" x14ac:dyDescent="0.25">
      <c r="A1192" t="s">
        <v>351</v>
      </c>
      <c r="B1192" t="s">
        <v>685</v>
      </c>
      <c r="C1192" t="s">
        <v>807</v>
      </c>
      <c r="D1192" t="s">
        <v>808</v>
      </c>
      <c r="F1192" t="s">
        <v>391</v>
      </c>
      <c r="G1192" t="s">
        <v>799</v>
      </c>
      <c r="H1192" t="s">
        <v>541</v>
      </c>
      <c r="I1192" t="s">
        <v>800</v>
      </c>
      <c r="J1192" t="s">
        <v>809</v>
      </c>
      <c r="K1192" t="s">
        <v>799</v>
      </c>
      <c r="L1192" t="s">
        <v>574</v>
      </c>
      <c r="M1192" t="s">
        <v>805</v>
      </c>
      <c r="N1192" t="s">
        <v>801</v>
      </c>
      <c r="O1192" t="s">
        <v>802</v>
      </c>
      <c r="P1192" t="s">
        <v>548</v>
      </c>
      <c r="Q1192" t="s">
        <v>549</v>
      </c>
      <c r="R1192" t="s">
        <v>131</v>
      </c>
      <c r="S1192" t="s">
        <v>550</v>
      </c>
      <c r="T1192" s="145">
        <v>20109</v>
      </c>
      <c r="U1192" t="s">
        <v>827</v>
      </c>
    </row>
    <row r="1193" spans="1:21" x14ac:dyDescent="0.25">
      <c r="A1193" t="s">
        <v>351</v>
      </c>
      <c r="B1193" t="s">
        <v>685</v>
      </c>
      <c r="C1193" t="s">
        <v>807</v>
      </c>
      <c r="D1193" t="s">
        <v>808</v>
      </c>
      <c r="F1193" t="s">
        <v>391</v>
      </c>
      <c r="G1193" t="s">
        <v>799</v>
      </c>
      <c r="H1193" t="s">
        <v>541</v>
      </c>
      <c r="I1193" t="s">
        <v>800</v>
      </c>
      <c r="J1193" t="s">
        <v>809</v>
      </c>
      <c r="K1193" t="s">
        <v>799</v>
      </c>
      <c r="L1193" t="s">
        <v>574</v>
      </c>
      <c r="M1193" t="s">
        <v>805</v>
      </c>
      <c r="N1193" t="s">
        <v>801</v>
      </c>
      <c r="O1193" t="s">
        <v>802</v>
      </c>
      <c r="P1193" t="s">
        <v>548</v>
      </c>
      <c r="Q1193" t="s">
        <v>549</v>
      </c>
      <c r="R1193" t="s">
        <v>552</v>
      </c>
      <c r="S1193" t="s">
        <v>553</v>
      </c>
      <c r="T1193" s="145">
        <v>1.04</v>
      </c>
      <c r="U1193" t="s">
        <v>827</v>
      </c>
    </row>
    <row r="1194" spans="1:21" x14ac:dyDescent="0.25">
      <c r="A1194" t="s">
        <v>351</v>
      </c>
      <c r="B1194" t="s">
        <v>685</v>
      </c>
      <c r="C1194" t="s">
        <v>807</v>
      </c>
      <c r="D1194" t="s">
        <v>808</v>
      </c>
      <c r="F1194" t="s">
        <v>391</v>
      </c>
      <c r="G1194" t="s">
        <v>799</v>
      </c>
      <c r="H1194" t="s">
        <v>541</v>
      </c>
      <c r="I1194" t="s">
        <v>800</v>
      </c>
      <c r="J1194" t="s">
        <v>809</v>
      </c>
      <c r="K1194" t="s">
        <v>799</v>
      </c>
      <c r="L1194" t="s">
        <v>574</v>
      </c>
      <c r="M1194" t="s">
        <v>805</v>
      </c>
      <c r="N1194" t="s">
        <v>801</v>
      </c>
      <c r="O1194" t="s">
        <v>802</v>
      </c>
      <c r="P1194" t="s">
        <v>548</v>
      </c>
      <c r="Q1194" t="s">
        <v>549</v>
      </c>
      <c r="R1194" t="s">
        <v>554</v>
      </c>
      <c r="S1194" t="s">
        <v>555</v>
      </c>
      <c r="T1194" s="145">
        <v>0.83299999999999996</v>
      </c>
      <c r="U1194" t="s">
        <v>827</v>
      </c>
    </row>
    <row r="1195" spans="1:21" x14ac:dyDescent="0.25">
      <c r="A1195" t="s">
        <v>351</v>
      </c>
      <c r="B1195" t="s">
        <v>685</v>
      </c>
      <c r="C1195" t="s">
        <v>807</v>
      </c>
      <c r="D1195" t="s">
        <v>808</v>
      </c>
      <c r="F1195" t="s">
        <v>391</v>
      </c>
      <c r="G1195" t="s">
        <v>799</v>
      </c>
      <c r="H1195" t="s">
        <v>541</v>
      </c>
      <c r="I1195" t="s">
        <v>800</v>
      </c>
      <c r="J1195" t="s">
        <v>809</v>
      </c>
      <c r="K1195" t="s">
        <v>799</v>
      </c>
      <c r="L1195" t="s">
        <v>574</v>
      </c>
      <c r="M1195" t="s">
        <v>805</v>
      </c>
      <c r="N1195" t="s">
        <v>801</v>
      </c>
      <c r="O1195" t="s">
        <v>802</v>
      </c>
      <c r="P1195" t="s">
        <v>548</v>
      </c>
      <c r="Q1195" t="s">
        <v>549</v>
      </c>
      <c r="R1195" t="s">
        <v>556</v>
      </c>
      <c r="S1195" t="s">
        <v>557</v>
      </c>
      <c r="T1195" s="145">
        <v>1462</v>
      </c>
      <c r="U1195" t="s">
        <v>827</v>
      </c>
    </row>
    <row r="1196" spans="1:21" x14ac:dyDescent="0.25">
      <c r="A1196" t="s">
        <v>351</v>
      </c>
      <c r="B1196" t="s">
        <v>685</v>
      </c>
      <c r="C1196" t="s">
        <v>807</v>
      </c>
      <c r="D1196" t="s">
        <v>808</v>
      </c>
      <c r="F1196" t="s">
        <v>391</v>
      </c>
      <c r="G1196" t="s">
        <v>799</v>
      </c>
      <c r="H1196" t="s">
        <v>541</v>
      </c>
      <c r="I1196" t="s">
        <v>800</v>
      </c>
      <c r="J1196" t="s">
        <v>809</v>
      </c>
      <c r="K1196" t="s">
        <v>799</v>
      </c>
      <c r="L1196" t="s">
        <v>574</v>
      </c>
      <c r="M1196" t="s">
        <v>805</v>
      </c>
      <c r="N1196" t="s">
        <v>801</v>
      </c>
      <c r="O1196" t="s">
        <v>802</v>
      </c>
      <c r="P1196" t="s">
        <v>548</v>
      </c>
      <c r="Q1196" t="s">
        <v>549</v>
      </c>
      <c r="R1196" t="s">
        <v>558</v>
      </c>
      <c r="S1196" t="s">
        <v>559</v>
      </c>
      <c r="T1196" s="145">
        <v>0.43099999999999999</v>
      </c>
      <c r="U1196" t="s">
        <v>827</v>
      </c>
    </row>
    <row r="1197" spans="1:21" x14ac:dyDescent="0.25">
      <c r="A1197" t="s">
        <v>351</v>
      </c>
      <c r="B1197" t="s">
        <v>685</v>
      </c>
      <c r="C1197" t="s">
        <v>807</v>
      </c>
      <c r="D1197" t="s">
        <v>808</v>
      </c>
      <c r="F1197" t="s">
        <v>391</v>
      </c>
      <c r="G1197" t="s">
        <v>799</v>
      </c>
      <c r="H1197" t="s">
        <v>541</v>
      </c>
      <c r="I1197" t="s">
        <v>800</v>
      </c>
      <c r="J1197" t="s">
        <v>809</v>
      </c>
      <c r="K1197" t="s">
        <v>799</v>
      </c>
      <c r="L1197" t="s">
        <v>574</v>
      </c>
      <c r="M1197" t="s">
        <v>805</v>
      </c>
      <c r="N1197" t="s">
        <v>801</v>
      </c>
      <c r="O1197" t="s">
        <v>802</v>
      </c>
      <c r="P1197" t="s">
        <v>548</v>
      </c>
      <c r="Q1197" t="s">
        <v>549</v>
      </c>
      <c r="R1197" t="s">
        <v>560</v>
      </c>
      <c r="S1197" t="s">
        <v>561</v>
      </c>
      <c r="T1197" s="145">
        <v>1185</v>
      </c>
      <c r="U1197" t="s">
        <v>827</v>
      </c>
    </row>
    <row r="1198" spans="1:21" x14ac:dyDescent="0.25">
      <c r="A1198" t="s">
        <v>351</v>
      </c>
      <c r="B1198" t="s">
        <v>685</v>
      </c>
      <c r="C1198" t="s">
        <v>807</v>
      </c>
      <c r="D1198" t="s">
        <v>808</v>
      </c>
      <c r="F1198" t="s">
        <v>391</v>
      </c>
      <c r="G1198" t="s">
        <v>799</v>
      </c>
      <c r="H1198" t="s">
        <v>541</v>
      </c>
      <c r="I1198" t="s">
        <v>800</v>
      </c>
      <c r="J1198" t="s">
        <v>809</v>
      </c>
      <c r="K1198" t="s">
        <v>799</v>
      </c>
      <c r="L1198" t="s">
        <v>574</v>
      </c>
      <c r="M1198" t="s">
        <v>805</v>
      </c>
      <c r="N1198" t="s">
        <v>801</v>
      </c>
      <c r="O1198" t="s">
        <v>802</v>
      </c>
      <c r="P1198" t="s">
        <v>548</v>
      </c>
      <c r="Q1198" t="s">
        <v>549</v>
      </c>
      <c r="R1198" t="s">
        <v>562</v>
      </c>
      <c r="S1198" t="s">
        <v>563</v>
      </c>
      <c r="T1198" s="145">
        <v>0.442</v>
      </c>
      <c r="U1198" t="s">
        <v>827</v>
      </c>
    </row>
    <row r="1199" spans="1:21" x14ac:dyDescent="0.25">
      <c r="A1199" t="s">
        <v>351</v>
      </c>
      <c r="B1199" t="s">
        <v>685</v>
      </c>
      <c r="C1199" t="s">
        <v>807</v>
      </c>
      <c r="D1199" t="s">
        <v>808</v>
      </c>
      <c r="F1199" t="s">
        <v>391</v>
      </c>
      <c r="G1199" t="s">
        <v>799</v>
      </c>
      <c r="H1199" t="s">
        <v>541</v>
      </c>
      <c r="I1199" t="s">
        <v>800</v>
      </c>
      <c r="J1199" t="s">
        <v>809</v>
      </c>
      <c r="K1199" t="s">
        <v>799</v>
      </c>
      <c r="L1199" t="s">
        <v>574</v>
      </c>
      <c r="M1199" t="s">
        <v>805</v>
      </c>
      <c r="N1199" t="s">
        <v>801</v>
      </c>
      <c r="O1199" t="s">
        <v>802</v>
      </c>
      <c r="P1199" t="s">
        <v>548</v>
      </c>
      <c r="Q1199" t="s">
        <v>549</v>
      </c>
      <c r="R1199" t="s">
        <v>564</v>
      </c>
      <c r="S1199" t="s">
        <v>565</v>
      </c>
      <c r="T1199" s="145">
        <v>4657</v>
      </c>
      <c r="U1199" t="s">
        <v>827</v>
      </c>
    </row>
    <row r="1200" spans="1:21" x14ac:dyDescent="0.25">
      <c r="A1200" t="s">
        <v>351</v>
      </c>
      <c r="B1200" t="s">
        <v>685</v>
      </c>
      <c r="C1200" t="s">
        <v>807</v>
      </c>
      <c r="D1200" t="s">
        <v>808</v>
      </c>
      <c r="F1200" t="s">
        <v>391</v>
      </c>
      <c r="G1200" t="s">
        <v>799</v>
      </c>
      <c r="H1200" t="s">
        <v>541</v>
      </c>
      <c r="I1200" t="s">
        <v>800</v>
      </c>
      <c r="J1200" t="s">
        <v>809</v>
      </c>
      <c r="K1200" t="s">
        <v>799</v>
      </c>
      <c r="L1200" t="s">
        <v>574</v>
      </c>
      <c r="M1200" t="s">
        <v>805</v>
      </c>
      <c r="N1200" t="s">
        <v>801</v>
      </c>
      <c r="O1200" t="s">
        <v>802</v>
      </c>
      <c r="P1200" t="s">
        <v>548</v>
      </c>
      <c r="Q1200" t="s">
        <v>549</v>
      </c>
      <c r="R1200" t="s">
        <v>566</v>
      </c>
      <c r="S1200" t="s">
        <v>567</v>
      </c>
      <c r="T1200" s="145">
        <v>4142</v>
      </c>
      <c r="U1200" t="s">
        <v>827</v>
      </c>
    </row>
    <row r="1201" spans="1:21" x14ac:dyDescent="0.25">
      <c r="A1201" t="s">
        <v>351</v>
      </c>
      <c r="B1201" t="s">
        <v>685</v>
      </c>
      <c r="C1201" t="s">
        <v>807</v>
      </c>
      <c r="D1201" t="s">
        <v>808</v>
      </c>
      <c r="F1201" t="s">
        <v>391</v>
      </c>
      <c r="G1201" t="s">
        <v>799</v>
      </c>
      <c r="H1201" t="s">
        <v>541</v>
      </c>
      <c r="I1201" t="s">
        <v>800</v>
      </c>
      <c r="J1201" t="s">
        <v>809</v>
      </c>
      <c r="K1201" t="s">
        <v>799</v>
      </c>
      <c r="L1201" t="s">
        <v>574</v>
      </c>
      <c r="M1201" t="s">
        <v>805</v>
      </c>
      <c r="N1201" t="s">
        <v>801</v>
      </c>
      <c r="O1201" t="s">
        <v>802</v>
      </c>
      <c r="P1201" t="s">
        <v>548</v>
      </c>
      <c r="Q1201" t="s">
        <v>549</v>
      </c>
      <c r="R1201" t="s">
        <v>568</v>
      </c>
      <c r="S1201" t="s">
        <v>569</v>
      </c>
      <c r="T1201" s="145">
        <v>4963</v>
      </c>
      <c r="U1201" t="s">
        <v>827</v>
      </c>
    </row>
    <row r="1202" spans="1:21" x14ac:dyDescent="0.25">
      <c r="A1202" t="s">
        <v>351</v>
      </c>
      <c r="B1202" t="s">
        <v>685</v>
      </c>
      <c r="C1202" t="s">
        <v>807</v>
      </c>
      <c r="D1202" t="s">
        <v>808</v>
      </c>
      <c r="F1202" t="s">
        <v>391</v>
      </c>
      <c r="G1202" t="s">
        <v>799</v>
      </c>
      <c r="H1202" t="s">
        <v>541</v>
      </c>
      <c r="I1202" t="s">
        <v>800</v>
      </c>
      <c r="J1202" t="s">
        <v>809</v>
      </c>
      <c r="K1202" t="s">
        <v>799</v>
      </c>
      <c r="L1202" t="s">
        <v>574</v>
      </c>
      <c r="M1202" t="s">
        <v>805</v>
      </c>
      <c r="N1202" t="s">
        <v>801</v>
      </c>
      <c r="O1202" t="s">
        <v>802</v>
      </c>
      <c r="P1202" t="s">
        <v>548</v>
      </c>
      <c r="Q1202" t="s">
        <v>549</v>
      </c>
      <c r="R1202" t="s">
        <v>570</v>
      </c>
      <c r="S1202" t="s">
        <v>571</v>
      </c>
      <c r="T1202" s="145">
        <v>1.9E-2</v>
      </c>
      <c r="U1202" t="s">
        <v>827</v>
      </c>
    </row>
    <row r="1203" spans="1:21" x14ac:dyDescent="0.25">
      <c r="A1203" t="s">
        <v>351</v>
      </c>
      <c r="B1203" t="s">
        <v>685</v>
      </c>
      <c r="C1203" t="s">
        <v>807</v>
      </c>
      <c r="D1203" t="s">
        <v>808</v>
      </c>
      <c r="F1203" t="s">
        <v>391</v>
      </c>
      <c r="G1203" t="s">
        <v>799</v>
      </c>
      <c r="H1203" t="s">
        <v>541</v>
      </c>
      <c r="I1203" t="s">
        <v>800</v>
      </c>
      <c r="J1203" t="s">
        <v>809</v>
      </c>
      <c r="K1203" t="s">
        <v>799</v>
      </c>
      <c r="L1203" t="s">
        <v>574</v>
      </c>
      <c r="M1203" t="s">
        <v>805</v>
      </c>
      <c r="N1203" t="s">
        <v>801</v>
      </c>
      <c r="O1203" t="s">
        <v>802</v>
      </c>
      <c r="P1203" t="s">
        <v>548</v>
      </c>
      <c r="Q1203" t="s">
        <v>549</v>
      </c>
      <c r="R1203" t="s">
        <v>803</v>
      </c>
      <c r="S1203" t="s">
        <v>804</v>
      </c>
      <c r="T1203" s="145">
        <v>0.93500000000000005</v>
      </c>
      <c r="U1203" t="s">
        <v>827</v>
      </c>
    </row>
    <row r="1204" spans="1:21" x14ac:dyDescent="0.25">
      <c r="A1204" t="s">
        <v>351</v>
      </c>
      <c r="B1204" t="s">
        <v>685</v>
      </c>
      <c r="C1204" t="s">
        <v>807</v>
      </c>
      <c r="D1204" t="s">
        <v>808</v>
      </c>
      <c r="F1204" t="s">
        <v>391</v>
      </c>
      <c r="G1204" t="s">
        <v>799</v>
      </c>
      <c r="H1204" t="s">
        <v>541</v>
      </c>
      <c r="I1204" t="s">
        <v>800</v>
      </c>
      <c r="J1204" t="s">
        <v>809</v>
      </c>
      <c r="K1204" t="s">
        <v>799</v>
      </c>
      <c r="L1204" t="s">
        <v>576</v>
      </c>
      <c r="M1204" t="s">
        <v>806</v>
      </c>
      <c r="N1204" t="s">
        <v>801</v>
      </c>
      <c r="O1204" t="s">
        <v>802</v>
      </c>
      <c r="P1204" t="s">
        <v>548</v>
      </c>
      <c r="Q1204" t="s">
        <v>549</v>
      </c>
      <c r="R1204" t="s">
        <v>131</v>
      </c>
      <c r="S1204" t="s">
        <v>550</v>
      </c>
      <c r="T1204" s="145">
        <v>32212</v>
      </c>
      <c r="U1204" t="s">
        <v>827</v>
      </c>
    </row>
    <row r="1205" spans="1:21" x14ac:dyDescent="0.25">
      <c r="A1205" t="s">
        <v>351</v>
      </c>
      <c r="B1205" t="s">
        <v>685</v>
      </c>
      <c r="C1205" t="s">
        <v>807</v>
      </c>
      <c r="D1205" t="s">
        <v>808</v>
      </c>
      <c r="F1205" t="s">
        <v>391</v>
      </c>
      <c r="G1205" t="s">
        <v>799</v>
      </c>
      <c r="H1205" t="s">
        <v>541</v>
      </c>
      <c r="I1205" t="s">
        <v>800</v>
      </c>
      <c r="J1205" t="s">
        <v>809</v>
      </c>
      <c r="K1205" t="s">
        <v>799</v>
      </c>
      <c r="L1205" t="s">
        <v>576</v>
      </c>
      <c r="M1205" t="s">
        <v>806</v>
      </c>
      <c r="N1205" t="s">
        <v>801</v>
      </c>
      <c r="O1205" t="s">
        <v>802</v>
      </c>
      <c r="P1205" t="s">
        <v>548</v>
      </c>
      <c r="Q1205" t="s">
        <v>549</v>
      </c>
      <c r="R1205" t="s">
        <v>552</v>
      </c>
      <c r="S1205" t="s">
        <v>553</v>
      </c>
      <c r="T1205" s="145">
        <v>1147</v>
      </c>
      <c r="U1205" t="s">
        <v>827</v>
      </c>
    </row>
    <row r="1206" spans="1:21" x14ac:dyDescent="0.25">
      <c r="A1206" t="s">
        <v>351</v>
      </c>
      <c r="B1206" t="s">
        <v>685</v>
      </c>
      <c r="C1206" t="s">
        <v>807</v>
      </c>
      <c r="D1206" t="s">
        <v>808</v>
      </c>
      <c r="F1206" t="s">
        <v>391</v>
      </c>
      <c r="G1206" t="s">
        <v>799</v>
      </c>
      <c r="H1206" t="s">
        <v>541</v>
      </c>
      <c r="I1206" t="s">
        <v>800</v>
      </c>
      <c r="J1206" t="s">
        <v>809</v>
      </c>
      <c r="K1206" t="s">
        <v>799</v>
      </c>
      <c r="L1206" t="s">
        <v>576</v>
      </c>
      <c r="M1206" t="s">
        <v>806</v>
      </c>
      <c r="N1206" t="s">
        <v>801</v>
      </c>
      <c r="O1206" t="s">
        <v>802</v>
      </c>
      <c r="P1206" t="s">
        <v>548</v>
      </c>
      <c r="Q1206" t="s">
        <v>549</v>
      </c>
      <c r="R1206" t="s">
        <v>554</v>
      </c>
      <c r="S1206" t="s">
        <v>555</v>
      </c>
      <c r="T1206" s="145">
        <v>2136</v>
      </c>
      <c r="U1206" t="s">
        <v>827</v>
      </c>
    </row>
    <row r="1207" spans="1:21" x14ac:dyDescent="0.25">
      <c r="A1207" t="s">
        <v>351</v>
      </c>
      <c r="B1207" t="s">
        <v>685</v>
      </c>
      <c r="C1207" t="s">
        <v>807</v>
      </c>
      <c r="D1207" t="s">
        <v>808</v>
      </c>
      <c r="F1207" t="s">
        <v>391</v>
      </c>
      <c r="G1207" t="s">
        <v>799</v>
      </c>
      <c r="H1207" t="s">
        <v>541</v>
      </c>
      <c r="I1207" t="s">
        <v>800</v>
      </c>
      <c r="J1207" t="s">
        <v>809</v>
      </c>
      <c r="K1207" t="s">
        <v>799</v>
      </c>
      <c r="L1207" t="s">
        <v>576</v>
      </c>
      <c r="M1207" t="s">
        <v>806</v>
      </c>
      <c r="N1207" t="s">
        <v>801</v>
      </c>
      <c r="O1207" t="s">
        <v>802</v>
      </c>
      <c r="P1207" t="s">
        <v>548</v>
      </c>
      <c r="Q1207" t="s">
        <v>549</v>
      </c>
      <c r="R1207" t="s">
        <v>556</v>
      </c>
      <c r="S1207" t="s">
        <v>557</v>
      </c>
      <c r="T1207" s="145">
        <v>3351</v>
      </c>
      <c r="U1207" t="s">
        <v>827</v>
      </c>
    </row>
    <row r="1208" spans="1:21" x14ac:dyDescent="0.25">
      <c r="A1208" t="s">
        <v>351</v>
      </c>
      <c r="B1208" t="s">
        <v>685</v>
      </c>
      <c r="C1208" t="s">
        <v>807</v>
      </c>
      <c r="D1208" t="s">
        <v>808</v>
      </c>
      <c r="F1208" t="s">
        <v>391</v>
      </c>
      <c r="G1208" t="s">
        <v>799</v>
      </c>
      <c r="H1208" t="s">
        <v>541</v>
      </c>
      <c r="I1208" t="s">
        <v>800</v>
      </c>
      <c r="J1208" t="s">
        <v>809</v>
      </c>
      <c r="K1208" t="s">
        <v>799</v>
      </c>
      <c r="L1208" t="s">
        <v>576</v>
      </c>
      <c r="M1208" t="s">
        <v>806</v>
      </c>
      <c r="N1208" t="s">
        <v>801</v>
      </c>
      <c r="O1208" t="s">
        <v>802</v>
      </c>
      <c r="P1208" t="s">
        <v>548</v>
      </c>
      <c r="Q1208" t="s">
        <v>549</v>
      </c>
      <c r="R1208" t="s">
        <v>558</v>
      </c>
      <c r="S1208" t="s">
        <v>559</v>
      </c>
      <c r="T1208" s="145">
        <v>2795</v>
      </c>
      <c r="U1208" t="s">
        <v>827</v>
      </c>
    </row>
    <row r="1209" spans="1:21" x14ac:dyDescent="0.25">
      <c r="A1209" t="s">
        <v>351</v>
      </c>
      <c r="B1209" t="s">
        <v>685</v>
      </c>
      <c r="C1209" t="s">
        <v>807</v>
      </c>
      <c r="D1209" t="s">
        <v>808</v>
      </c>
      <c r="F1209" t="s">
        <v>391</v>
      </c>
      <c r="G1209" t="s">
        <v>799</v>
      </c>
      <c r="H1209" t="s">
        <v>541</v>
      </c>
      <c r="I1209" t="s">
        <v>800</v>
      </c>
      <c r="J1209" t="s">
        <v>809</v>
      </c>
      <c r="K1209" t="s">
        <v>799</v>
      </c>
      <c r="L1209" t="s">
        <v>576</v>
      </c>
      <c r="M1209" t="s">
        <v>806</v>
      </c>
      <c r="N1209" t="s">
        <v>801</v>
      </c>
      <c r="O1209" t="s">
        <v>802</v>
      </c>
      <c r="P1209" t="s">
        <v>548</v>
      </c>
      <c r="Q1209" t="s">
        <v>549</v>
      </c>
      <c r="R1209" t="s">
        <v>560</v>
      </c>
      <c r="S1209" t="s">
        <v>561</v>
      </c>
      <c r="T1209" s="145">
        <v>7471</v>
      </c>
      <c r="U1209" t="s">
        <v>827</v>
      </c>
    </row>
    <row r="1210" spans="1:21" x14ac:dyDescent="0.25">
      <c r="A1210" t="s">
        <v>351</v>
      </c>
      <c r="B1210" t="s">
        <v>685</v>
      </c>
      <c r="C1210" t="s">
        <v>807</v>
      </c>
      <c r="D1210" t="s">
        <v>808</v>
      </c>
      <c r="F1210" t="s">
        <v>391</v>
      </c>
      <c r="G1210" t="s">
        <v>799</v>
      </c>
      <c r="H1210" t="s">
        <v>541</v>
      </c>
      <c r="I1210" t="s">
        <v>800</v>
      </c>
      <c r="J1210" t="s">
        <v>809</v>
      </c>
      <c r="K1210" t="s">
        <v>799</v>
      </c>
      <c r="L1210" t="s">
        <v>576</v>
      </c>
      <c r="M1210" t="s">
        <v>806</v>
      </c>
      <c r="N1210" t="s">
        <v>801</v>
      </c>
      <c r="O1210" t="s">
        <v>802</v>
      </c>
      <c r="P1210" t="s">
        <v>548</v>
      </c>
      <c r="Q1210" t="s">
        <v>549</v>
      </c>
      <c r="R1210" t="s">
        <v>562</v>
      </c>
      <c r="S1210" t="s">
        <v>563</v>
      </c>
      <c r="T1210" s="145">
        <v>1078</v>
      </c>
      <c r="U1210" t="s">
        <v>827</v>
      </c>
    </row>
    <row r="1211" spans="1:21" x14ac:dyDescent="0.25">
      <c r="A1211" t="s">
        <v>351</v>
      </c>
      <c r="B1211" t="s">
        <v>685</v>
      </c>
      <c r="C1211" t="s">
        <v>807</v>
      </c>
      <c r="D1211" t="s">
        <v>808</v>
      </c>
      <c r="F1211" t="s">
        <v>391</v>
      </c>
      <c r="G1211" t="s">
        <v>799</v>
      </c>
      <c r="H1211" t="s">
        <v>541</v>
      </c>
      <c r="I1211" t="s">
        <v>800</v>
      </c>
      <c r="J1211" t="s">
        <v>809</v>
      </c>
      <c r="K1211" t="s">
        <v>799</v>
      </c>
      <c r="L1211" t="s">
        <v>576</v>
      </c>
      <c r="M1211" t="s">
        <v>806</v>
      </c>
      <c r="N1211" t="s">
        <v>801</v>
      </c>
      <c r="O1211" t="s">
        <v>802</v>
      </c>
      <c r="P1211" t="s">
        <v>548</v>
      </c>
      <c r="Q1211" t="s">
        <v>549</v>
      </c>
      <c r="R1211" t="s">
        <v>564</v>
      </c>
      <c r="S1211" t="s">
        <v>565</v>
      </c>
      <c r="T1211" s="145">
        <v>2632</v>
      </c>
      <c r="U1211" t="s">
        <v>827</v>
      </c>
    </row>
    <row r="1212" spans="1:21" x14ac:dyDescent="0.25">
      <c r="A1212" t="s">
        <v>351</v>
      </c>
      <c r="B1212" t="s">
        <v>685</v>
      </c>
      <c r="C1212" t="s">
        <v>807</v>
      </c>
      <c r="D1212" t="s">
        <v>808</v>
      </c>
      <c r="F1212" t="s">
        <v>391</v>
      </c>
      <c r="G1212" t="s">
        <v>799</v>
      </c>
      <c r="H1212" t="s">
        <v>541</v>
      </c>
      <c r="I1212" t="s">
        <v>800</v>
      </c>
      <c r="J1212" t="s">
        <v>809</v>
      </c>
      <c r="K1212" t="s">
        <v>799</v>
      </c>
      <c r="L1212" t="s">
        <v>576</v>
      </c>
      <c r="M1212" t="s">
        <v>806</v>
      </c>
      <c r="N1212" t="s">
        <v>801</v>
      </c>
      <c r="O1212" t="s">
        <v>802</v>
      </c>
      <c r="P1212" t="s">
        <v>548</v>
      </c>
      <c r="Q1212" t="s">
        <v>549</v>
      </c>
      <c r="R1212" t="s">
        <v>566</v>
      </c>
      <c r="S1212" t="s">
        <v>567</v>
      </c>
      <c r="T1212" s="145">
        <v>1401</v>
      </c>
      <c r="U1212" t="s">
        <v>827</v>
      </c>
    </row>
    <row r="1213" spans="1:21" x14ac:dyDescent="0.25">
      <c r="A1213" t="s">
        <v>351</v>
      </c>
      <c r="B1213" t="s">
        <v>685</v>
      </c>
      <c r="C1213" t="s">
        <v>807</v>
      </c>
      <c r="D1213" t="s">
        <v>808</v>
      </c>
      <c r="F1213" t="s">
        <v>391</v>
      </c>
      <c r="G1213" t="s">
        <v>799</v>
      </c>
      <c r="H1213" t="s">
        <v>541</v>
      </c>
      <c r="I1213" t="s">
        <v>800</v>
      </c>
      <c r="J1213" t="s">
        <v>809</v>
      </c>
      <c r="K1213" t="s">
        <v>799</v>
      </c>
      <c r="L1213" t="s">
        <v>576</v>
      </c>
      <c r="M1213" t="s">
        <v>806</v>
      </c>
      <c r="N1213" t="s">
        <v>801</v>
      </c>
      <c r="O1213" t="s">
        <v>802</v>
      </c>
      <c r="P1213" t="s">
        <v>548</v>
      </c>
      <c r="Q1213" t="s">
        <v>549</v>
      </c>
      <c r="R1213" t="s">
        <v>568</v>
      </c>
      <c r="S1213" t="s">
        <v>569</v>
      </c>
      <c r="T1213" s="145">
        <v>7503</v>
      </c>
      <c r="U1213" t="s">
        <v>827</v>
      </c>
    </row>
    <row r="1214" spans="1:21" x14ac:dyDescent="0.25">
      <c r="A1214" t="s">
        <v>351</v>
      </c>
      <c r="B1214" t="s">
        <v>685</v>
      </c>
      <c r="C1214" t="s">
        <v>807</v>
      </c>
      <c r="D1214" t="s">
        <v>808</v>
      </c>
      <c r="F1214" t="s">
        <v>391</v>
      </c>
      <c r="G1214" t="s">
        <v>799</v>
      </c>
      <c r="H1214" t="s">
        <v>541</v>
      </c>
      <c r="I1214" t="s">
        <v>800</v>
      </c>
      <c r="J1214" t="s">
        <v>809</v>
      </c>
      <c r="K1214" t="s">
        <v>799</v>
      </c>
      <c r="L1214" t="s">
        <v>576</v>
      </c>
      <c r="M1214" t="s">
        <v>806</v>
      </c>
      <c r="N1214" t="s">
        <v>801</v>
      </c>
      <c r="O1214" t="s">
        <v>802</v>
      </c>
      <c r="P1214" t="s">
        <v>548</v>
      </c>
      <c r="Q1214" t="s">
        <v>549</v>
      </c>
      <c r="R1214" t="s">
        <v>570</v>
      </c>
      <c r="S1214" t="s">
        <v>571</v>
      </c>
      <c r="T1214" s="145">
        <v>0</v>
      </c>
      <c r="U1214" t="s">
        <v>827</v>
      </c>
    </row>
    <row r="1215" spans="1:21" x14ac:dyDescent="0.25">
      <c r="A1215" t="s">
        <v>351</v>
      </c>
      <c r="B1215" t="s">
        <v>685</v>
      </c>
      <c r="C1215" t="s">
        <v>807</v>
      </c>
      <c r="D1215" t="s">
        <v>808</v>
      </c>
      <c r="F1215" t="s">
        <v>391</v>
      </c>
      <c r="G1215" t="s">
        <v>799</v>
      </c>
      <c r="H1215" t="s">
        <v>541</v>
      </c>
      <c r="I1215" t="s">
        <v>800</v>
      </c>
      <c r="J1215" t="s">
        <v>809</v>
      </c>
      <c r="K1215" t="s">
        <v>799</v>
      </c>
      <c r="L1215" t="s">
        <v>576</v>
      </c>
      <c r="M1215" t="s">
        <v>806</v>
      </c>
      <c r="N1215" t="s">
        <v>801</v>
      </c>
      <c r="O1215" t="s">
        <v>802</v>
      </c>
      <c r="P1215" t="s">
        <v>548</v>
      </c>
      <c r="Q1215" t="s">
        <v>549</v>
      </c>
      <c r="R1215" t="s">
        <v>803</v>
      </c>
      <c r="S1215" t="s">
        <v>804</v>
      </c>
      <c r="T1215" s="145">
        <v>2698</v>
      </c>
      <c r="U1215" t="s">
        <v>827</v>
      </c>
    </row>
    <row r="1216" spans="1:21" x14ac:dyDescent="0.25">
      <c r="A1216" t="s">
        <v>686</v>
      </c>
      <c r="B1216" t="s">
        <v>687</v>
      </c>
      <c r="C1216" t="s">
        <v>456</v>
      </c>
      <c r="D1216" t="s">
        <v>688</v>
      </c>
      <c r="F1216" t="s">
        <v>391</v>
      </c>
      <c r="G1216" t="s">
        <v>799</v>
      </c>
      <c r="H1216" t="s">
        <v>541</v>
      </c>
      <c r="I1216" t="s">
        <v>800</v>
      </c>
      <c r="J1216" t="s">
        <v>543</v>
      </c>
      <c r="K1216">
        <v>31</v>
      </c>
      <c r="L1216" t="s">
        <v>544</v>
      </c>
      <c r="M1216" t="s">
        <v>799</v>
      </c>
      <c r="N1216" t="s">
        <v>801</v>
      </c>
      <c r="O1216" t="s">
        <v>802</v>
      </c>
      <c r="P1216" t="s">
        <v>548</v>
      </c>
      <c r="Q1216" t="s">
        <v>549</v>
      </c>
      <c r="R1216" t="s">
        <v>131</v>
      </c>
      <c r="S1216" t="s">
        <v>550</v>
      </c>
      <c r="T1216" s="145">
        <v>110393</v>
      </c>
      <c r="U1216" t="s">
        <v>639</v>
      </c>
    </row>
    <row r="1217" spans="1:21" x14ac:dyDescent="0.25">
      <c r="A1217" t="s">
        <v>686</v>
      </c>
      <c r="B1217" t="s">
        <v>687</v>
      </c>
      <c r="C1217" t="s">
        <v>456</v>
      </c>
      <c r="D1217" t="s">
        <v>688</v>
      </c>
      <c r="F1217" t="s">
        <v>391</v>
      </c>
      <c r="G1217" t="s">
        <v>799</v>
      </c>
      <c r="H1217" t="s">
        <v>541</v>
      </c>
      <c r="I1217" t="s">
        <v>800</v>
      </c>
      <c r="J1217" t="s">
        <v>543</v>
      </c>
      <c r="K1217">
        <v>31</v>
      </c>
      <c r="L1217" t="s">
        <v>544</v>
      </c>
      <c r="M1217" t="s">
        <v>799</v>
      </c>
      <c r="N1217" t="s">
        <v>801</v>
      </c>
      <c r="O1217" t="s">
        <v>802</v>
      </c>
      <c r="P1217" t="s">
        <v>548</v>
      </c>
      <c r="Q1217" t="s">
        <v>549</v>
      </c>
      <c r="R1217" t="s">
        <v>552</v>
      </c>
      <c r="S1217" t="s">
        <v>553</v>
      </c>
      <c r="T1217" s="145">
        <v>4817</v>
      </c>
      <c r="U1217" t="s">
        <v>639</v>
      </c>
    </row>
    <row r="1218" spans="1:21" x14ac:dyDescent="0.25">
      <c r="A1218" t="s">
        <v>686</v>
      </c>
      <c r="B1218" t="s">
        <v>687</v>
      </c>
      <c r="C1218" t="s">
        <v>456</v>
      </c>
      <c r="D1218" t="s">
        <v>688</v>
      </c>
      <c r="F1218" t="s">
        <v>391</v>
      </c>
      <c r="G1218" t="s">
        <v>799</v>
      </c>
      <c r="H1218" t="s">
        <v>541</v>
      </c>
      <c r="I1218" t="s">
        <v>800</v>
      </c>
      <c r="J1218" t="s">
        <v>543</v>
      </c>
      <c r="K1218">
        <v>31</v>
      </c>
      <c r="L1218" t="s">
        <v>544</v>
      </c>
      <c r="M1218" t="s">
        <v>799</v>
      </c>
      <c r="N1218" t="s">
        <v>801</v>
      </c>
      <c r="O1218" t="s">
        <v>802</v>
      </c>
      <c r="P1218" t="s">
        <v>548</v>
      </c>
      <c r="Q1218" t="s">
        <v>549</v>
      </c>
      <c r="R1218" t="s">
        <v>554</v>
      </c>
      <c r="S1218" t="s">
        <v>555</v>
      </c>
      <c r="T1218" s="145">
        <v>2.74</v>
      </c>
      <c r="U1218" t="s">
        <v>639</v>
      </c>
    </row>
    <row r="1219" spans="1:21" x14ac:dyDescent="0.25">
      <c r="A1219" t="s">
        <v>686</v>
      </c>
      <c r="B1219" t="s">
        <v>687</v>
      </c>
      <c r="C1219" t="s">
        <v>456</v>
      </c>
      <c r="D1219" t="s">
        <v>688</v>
      </c>
      <c r="F1219" t="s">
        <v>391</v>
      </c>
      <c r="G1219" t="s">
        <v>799</v>
      </c>
      <c r="H1219" t="s">
        <v>541</v>
      </c>
      <c r="I1219" t="s">
        <v>800</v>
      </c>
      <c r="J1219" t="s">
        <v>543</v>
      </c>
      <c r="K1219">
        <v>31</v>
      </c>
      <c r="L1219" t="s">
        <v>544</v>
      </c>
      <c r="M1219" t="s">
        <v>799</v>
      </c>
      <c r="N1219" t="s">
        <v>801</v>
      </c>
      <c r="O1219" t="s">
        <v>802</v>
      </c>
      <c r="P1219" t="s">
        <v>548</v>
      </c>
      <c r="Q1219" t="s">
        <v>549</v>
      </c>
      <c r="R1219" t="s">
        <v>556</v>
      </c>
      <c r="S1219" t="s">
        <v>557</v>
      </c>
      <c r="T1219" s="145">
        <v>3788</v>
      </c>
      <c r="U1219" t="s">
        <v>639</v>
      </c>
    </row>
    <row r="1220" spans="1:21" x14ac:dyDescent="0.25">
      <c r="A1220" t="s">
        <v>686</v>
      </c>
      <c r="B1220" t="s">
        <v>687</v>
      </c>
      <c r="C1220" t="s">
        <v>456</v>
      </c>
      <c r="D1220" t="s">
        <v>688</v>
      </c>
      <c r="F1220" t="s">
        <v>391</v>
      </c>
      <c r="G1220" t="s">
        <v>799</v>
      </c>
      <c r="H1220" t="s">
        <v>541</v>
      </c>
      <c r="I1220" t="s">
        <v>800</v>
      </c>
      <c r="J1220" t="s">
        <v>543</v>
      </c>
      <c r="K1220">
        <v>31</v>
      </c>
      <c r="L1220" t="s">
        <v>544</v>
      </c>
      <c r="M1220" t="s">
        <v>799</v>
      </c>
      <c r="N1220" t="s">
        <v>801</v>
      </c>
      <c r="O1220" t="s">
        <v>802</v>
      </c>
      <c r="P1220" t="s">
        <v>548</v>
      </c>
      <c r="Q1220" t="s">
        <v>549</v>
      </c>
      <c r="R1220" t="s">
        <v>558</v>
      </c>
      <c r="S1220" t="s">
        <v>559</v>
      </c>
      <c r="T1220" s="145">
        <v>3.56</v>
      </c>
      <c r="U1220" t="s">
        <v>639</v>
      </c>
    </row>
    <row r="1221" spans="1:21" x14ac:dyDescent="0.25">
      <c r="A1221" t="s">
        <v>686</v>
      </c>
      <c r="B1221" t="s">
        <v>687</v>
      </c>
      <c r="C1221" t="s">
        <v>456</v>
      </c>
      <c r="D1221" t="s">
        <v>688</v>
      </c>
      <c r="F1221" t="s">
        <v>391</v>
      </c>
      <c r="G1221" t="s">
        <v>799</v>
      </c>
      <c r="H1221" t="s">
        <v>541</v>
      </c>
      <c r="I1221" t="s">
        <v>800</v>
      </c>
      <c r="J1221" t="s">
        <v>543</v>
      </c>
      <c r="K1221">
        <v>31</v>
      </c>
      <c r="L1221" t="s">
        <v>544</v>
      </c>
      <c r="M1221" t="s">
        <v>799</v>
      </c>
      <c r="N1221" t="s">
        <v>801</v>
      </c>
      <c r="O1221" t="s">
        <v>802</v>
      </c>
      <c r="P1221" t="s">
        <v>548</v>
      </c>
      <c r="Q1221" t="s">
        <v>549</v>
      </c>
      <c r="R1221" t="s">
        <v>560</v>
      </c>
      <c r="S1221" t="s">
        <v>561</v>
      </c>
      <c r="T1221" s="145">
        <v>14589</v>
      </c>
      <c r="U1221" t="s">
        <v>639</v>
      </c>
    </row>
    <row r="1222" spans="1:21" x14ac:dyDescent="0.25">
      <c r="A1222" t="s">
        <v>686</v>
      </c>
      <c r="B1222" t="s">
        <v>687</v>
      </c>
      <c r="C1222" t="s">
        <v>456</v>
      </c>
      <c r="D1222" t="s">
        <v>688</v>
      </c>
      <c r="F1222" t="s">
        <v>391</v>
      </c>
      <c r="G1222" t="s">
        <v>799</v>
      </c>
      <c r="H1222" t="s">
        <v>541</v>
      </c>
      <c r="I1222" t="s">
        <v>800</v>
      </c>
      <c r="J1222" t="s">
        <v>543</v>
      </c>
      <c r="K1222">
        <v>31</v>
      </c>
      <c r="L1222" t="s">
        <v>544</v>
      </c>
      <c r="M1222" t="s">
        <v>799</v>
      </c>
      <c r="N1222" t="s">
        <v>801</v>
      </c>
      <c r="O1222" t="s">
        <v>802</v>
      </c>
      <c r="P1222" t="s">
        <v>548</v>
      </c>
      <c r="Q1222" t="s">
        <v>549</v>
      </c>
      <c r="R1222" t="s">
        <v>562</v>
      </c>
      <c r="S1222" t="s">
        <v>563</v>
      </c>
      <c r="T1222" s="145">
        <v>0.80700000000000005</v>
      </c>
      <c r="U1222" t="s">
        <v>639</v>
      </c>
    </row>
    <row r="1223" spans="1:21" x14ac:dyDescent="0.25">
      <c r="A1223" t="s">
        <v>686</v>
      </c>
      <c r="B1223" t="s">
        <v>687</v>
      </c>
      <c r="C1223" t="s">
        <v>456</v>
      </c>
      <c r="D1223" t="s">
        <v>688</v>
      </c>
      <c r="F1223" t="s">
        <v>391</v>
      </c>
      <c r="G1223" t="s">
        <v>799</v>
      </c>
      <c r="H1223" t="s">
        <v>541</v>
      </c>
      <c r="I1223" t="s">
        <v>800</v>
      </c>
      <c r="J1223" t="s">
        <v>543</v>
      </c>
      <c r="K1223">
        <v>31</v>
      </c>
      <c r="L1223" t="s">
        <v>544</v>
      </c>
      <c r="M1223" t="s">
        <v>799</v>
      </c>
      <c r="N1223" t="s">
        <v>801</v>
      </c>
      <c r="O1223" t="s">
        <v>802</v>
      </c>
      <c r="P1223" t="s">
        <v>548</v>
      </c>
      <c r="Q1223" t="s">
        <v>549</v>
      </c>
      <c r="R1223" t="s">
        <v>564</v>
      </c>
      <c r="S1223" t="s">
        <v>565</v>
      </c>
      <c r="T1223" s="145">
        <v>15018</v>
      </c>
      <c r="U1223" t="s">
        <v>639</v>
      </c>
    </row>
    <row r="1224" spans="1:21" x14ac:dyDescent="0.25">
      <c r="A1224" t="s">
        <v>686</v>
      </c>
      <c r="B1224" t="s">
        <v>687</v>
      </c>
      <c r="C1224" t="s">
        <v>456</v>
      </c>
      <c r="D1224" t="s">
        <v>688</v>
      </c>
      <c r="F1224" t="s">
        <v>391</v>
      </c>
      <c r="G1224" t="s">
        <v>799</v>
      </c>
      <c r="H1224" t="s">
        <v>541</v>
      </c>
      <c r="I1224" t="s">
        <v>800</v>
      </c>
      <c r="J1224" t="s">
        <v>543</v>
      </c>
      <c r="K1224">
        <v>31</v>
      </c>
      <c r="L1224" t="s">
        <v>544</v>
      </c>
      <c r="M1224" t="s">
        <v>799</v>
      </c>
      <c r="N1224" t="s">
        <v>801</v>
      </c>
      <c r="O1224" t="s">
        <v>802</v>
      </c>
      <c r="P1224" t="s">
        <v>548</v>
      </c>
      <c r="Q1224" t="s">
        <v>549</v>
      </c>
      <c r="R1224" t="s">
        <v>566</v>
      </c>
      <c r="S1224" t="s">
        <v>567</v>
      </c>
      <c r="T1224" s="145">
        <v>3737</v>
      </c>
      <c r="U1224" t="s">
        <v>639</v>
      </c>
    </row>
    <row r="1225" spans="1:21" x14ac:dyDescent="0.25">
      <c r="A1225" t="s">
        <v>686</v>
      </c>
      <c r="B1225" t="s">
        <v>687</v>
      </c>
      <c r="C1225" t="s">
        <v>456</v>
      </c>
      <c r="D1225" t="s">
        <v>688</v>
      </c>
      <c r="F1225" t="s">
        <v>391</v>
      </c>
      <c r="G1225" t="s">
        <v>799</v>
      </c>
      <c r="H1225" t="s">
        <v>541</v>
      </c>
      <c r="I1225" t="s">
        <v>800</v>
      </c>
      <c r="J1225" t="s">
        <v>543</v>
      </c>
      <c r="K1225">
        <v>31</v>
      </c>
      <c r="L1225" t="s">
        <v>544</v>
      </c>
      <c r="M1225" t="s">
        <v>799</v>
      </c>
      <c r="N1225" t="s">
        <v>801</v>
      </c>
      <c r="O1225" t="s">
        <v>802</v>
      </c>
      <c r="P1225" t="s">
        <v>548</v>
      </c>
      <c r="Q1225" t="s">
        <v>549</v>
      </c>
      <c r="R1225" t="s">
        <v>568</v>
      </c>
      <c r="S1225" t="s">
        <v>569</v>
      </c>
      <c r="T1225" s="145">
        <v>7049</v>
      </c>
      <c r="U1225" t="s">
        <v>639</v>
      </c>
    </row>
    <row r="1226" spans="1:21" x14ac:dyDescent="0.25">
      <c r="A1226" t="s">
        <v>686</v>
      </c>
      <c r="B1226" t="s">
        <v>687</v>
      </c>
      <c r="C1226" t="s">
        <v>456</v>
      </c>
      <c r="D1226" t="s">
        <v>688</v>
      </c>
      <c r="F1226" t="s">
        <v>391</v>
      </c>
      <c r="G1226" t="s">
        <v>799</v>
      </c>
      <c r="H1226" t="s">
        <v>541</v>
      </c>
      <c r="I1226" t="s">
        <v>800</v>
      </c>
      <c r="J1226" t="s">
        <v>543</v>
      </c>
      <c r="K1226">
        <v>31</v>
      </c>
      <c r="L1226" t="s">
        <v>544</v>
      </c>
      <c r="M1226" t="s">
        <v>799</v>
      </c>
      <c r="N1226" t="s">
        <v>801</v>
      </c>
      <c r="O1226" t="s">
        <v>802</v>
      </c>
      <c r="P1226" t="s">
        <v>548</v>
      </c>
      <c r="Q1226" t="s">
        <v>549</v>
      </c>
      <c r="R1226" t="s">
        <v>570</v>
      </c>
      <c r="S1226" t="s">
        <v>571</v>
      </c>
      <c r="T1226" s="145">
        <v>1928</v>
      </c>
      <c r="U1226" t="s">
        <v>639</v>
      </c>
    </row>
    <row r="1227" spans="1:21" x14ac:dyDescent="0.25">
      <c r="A1227" t="s">
        <v>686</v>
      </c>
      <c r="B1227" t="s">
        <v>687</v>
      </c>
      <c r="C1227" t="s">
        <v>456</v>
      </c>
      <c r="D1227" t="s">
        <v>688</v>
      </c>
      <c r="F1227" t="s">
        <v>391</v>
      </c>
      <c r="G1227" t="s">
        <v>799</v>
      </c>
      <c r="H1227" t="s">
        <v>541</v>
      </c>
      <c r="I1227" t="s">
        <v>800</v>
      </c>
      <c r="J1227" t="s">
        <v>543</v>
      </c>
      <c r="K1227">
        <v>31</v>
      </c>
      <c r="L1227" t="s">
        <v>544</v>
      </c>
      <c r="M1227" t="s">
        <v>799</v>
      </c>
      <c r="N1227" t="s">
        <v>801</v>
      </c>
      <c r="O1227" t="s">
        <v>802</v>
      </c>
      <c r="P1227" t="s">
        <v>548</v>
      </c>
      <c r="Q1227" t="s">
        <v>549</v>
      </c>
      <c r="R1227" t="s">
        <v>572</v>
      </c>
      <c r="S1227" t="s">
        <v>573</v>
      </c>
      <c r="T1227" s="145">
        <v>0</v>
      </c>
      <c r="U1227" t="s">
        <v>639</v>
      </c>
    </row>
    <row r="1228" spans="1:21" x14ac:dyDescent="0.25">
      <c r="A1228" t="s">
        <v>686</v>
      </c>
      <c r="B1228" t="s">
        <v>687</v>
      </c>
      <c r="C1228" t="s">
        <v>456</v>
      </c>
      <c r="D1228" t="s">
        <v>688</v>
      </c>
      <c r="F1228" t="s">
        <v>391</v>
      </c>
      <c r="G1228" t="s">
        <v>799</v>
      </c>
      <c r="H1228" t="s">
        <v>541</v>
      </c>
      <c r="I1228" t="s">
        <v>800</v>
      </c>
      <c r="J1228" t="s">
        <v>543</v>
      </c>
      <c r="K1228">
        <v>31</v>
      </c>
      <c r="L1228" t="s">
        <v>544</v>
      </c>
      <c r="M1228" t="s">
        <v>799</v>
      </c>
      <c r="N1228" t="s">
        <v>801</v>
      </c>
      <c r="O1228" t="s">
        <v>802</v>
      </c>
      <c r="P1228" t="s">
        <v>548</v>
      </c>
      <c r="Q1228" t="s">
        <v>549</v>
      </c>
      <c r="R1228" t="s">
        <v>803</v>
      </c>
      <c r="S1228" t="s">
        <v>804</v>
      </c>
      <c r="T1228" s="145">
        <v>52.36</v>
      </c>
      <c r="U1228" t="s">
        <v>639</v>
      </c>
    </row>
    <row r="1229" spans="1:21" x14ac:dyDescent="0.25">
      <c r="A1229" t="s">
        <v>686</v>
      </c>
      <c r="B1229" t="s">
        <v>687</v>
      </c>
      <c r="C1229" t="s">
        <v>456</v>
      </c>
      <c r="D1229" t="s">
        <v>688</v>
      </c>
      <c r="F1229" t="s">
        <v>391</v>
      </c>
      <c r="G1229" t="s">
        <v>799</v>
      </c>
      <c r="H1229" t="s">
        <v>541</v>
      </c>
      <c r="I1229" t="s">
        <v>800</v>
      </c>
      <c r="J1229" t="s">
        <v>543</v>
      </c>
      <c r="K1229">
        <v>31</v>
      </c>
      <c r="L1229" t="s">
        <v>574</v>
      </c>
      <c r="M1229" t="s">
        <v>805</v>
      </c>
      <c r="N1229" t="s">
        <v>801</v>
      </c>
      <c r="O1229" t="s">
        <v>802</v>
      </c>
      <c r="P1229" t="s">
        <v>548</v>
      </c>
      <c r="Q1229" t="s">
        <v>549</v>
      </c>
      <c r="R1229" t="s">
        <v>131</v>
      </c>
      <c r="S1229" t="s">
        <v>550</v>
      </c>
      <c r="T1229" s="145">
        <v>79257</v>
      </c>
      <c r="U1229" t="s">
        <v>639</v>
      </c>
    </row>
    <row r="1230" spans="1:21" x14ac:dyDescent="0.25">
      <c r="A1230" t="s">
        <v>686</v>
      </c>
      <c r="B1230" t="s">
        <v>687</v>
      </c>
      <c r="C1230" t="s">
        <v>456</v>
      </c>
      <c r="D1230" t="s">
        <v>688</v>
      </c>
      <c r="F1230" t="s">
        <v>391</v>
      </c>
      <c r="G1230" t="s">
        <v>799</v>
      </c>
      <c r="H1230" t="s">
        <v>541</v>
      </c>
      <c r="I1230" t="s">
        <v>800</v>
      </c>
      <c r="J1230" t="s">
        <v>543</v>
      </c>
      <c r="K1230">
        <v>31</v>
      </c>
      <c r="L1230" t="s">
        <v>574</v>
      </c>
      <c r="M1230" t="s">
        <v>805</v>
      </c>
      <c r="N1230" t="s">
        <v>801</v>
      </c>
      <c r="O1230" t="s">
        <v>802</v>
      </c>
      <c r="P1230" t="s">
        <v>548</v>
      </c>
      <c r="Q1230" t="s">
        <v>549</v>
      </c>
      <c r="R1230" t="s">
        <v>552</v>
      </c>
      <c r="S1230" t="s">
        <v>553</v>
      </c>
      <c r="T1230" s="145">
        <v>4817</v>
      </c>
      <c r="U1230" t="s">
        <v>639</v>
      </c>
    </row>
    <row r="1231" spans="1:21" x14ac:dyDescent="0.25">
      <c r="A1231" t="s">
        <v>686</v>
      </c>
      <c r="B1231" t="s">
        <v>687</v>
      </c>
      <c r="C1231" t="s">
        <v>456</v>
      </c>
      <c r="D1231" t="s">
        <v>688</v>
      </c>
      <c r="F1231" t="s">
        <v>391</v>
      </c>
      <c r="G1231" t="s">
        <v>799</v>
      </c>
      <c r="H1231" t="s">
        <v>541</v>
      </c>
      <c r="I1231" t="s">
        <v>800</v>
      </c>
      <c r="J1231" t="s">
        <v>543</v>
      </c>
      <c r="K1231">
        <v>31</v>
      </c>
      <c r="L1231" t="s">
        <v>574</v>
      </c>
      <c r="M1231" t="s">
        <v>805</v>
      </c>
      <c r="N1231" t="s">
        <v>801</v>
      </c>
      <c r="O1231" t="s">
        <v>802</v>
      </c>
      <c r="P1231" t="s">
        <v>548</v>
      </c>
      <c r="Q1231" t="s">
        <v>549</v>
      </c>
      <c r="R1231" t="s">
        <v>554</v>
      </c>
      <c r="S1231" t="s">
        <v>555</v>
      </c>
      <c r="T1231" s="145">
        <v>1925</v>
      </c>
      <c r="U1231" t="s">
        <v>639</v>
      </c>
    </row>
    <row r="1232" spans="1:21" x14ac:dyDescent="0.25">
      <c r="A1232" t="s">
        <v>686</v>
      </c>
      <c r="B1232" t="s">
        <v>687</v>
      </c>
      <c r="C1232" t="s">
        <v>456</v>
      </c>
      <c r="D1232" t="s">
        <v>688</v>
      </c>
      <c r="F1232" t="s">
        <v>391</v>
      </c>
      <c r="G1232" t="s">
        <v>799</v>
      </c>
      <c r="H1232" t="s">
        <v>541</v>
      </c>
      <c r="I1232" t="s">
        <v>800</v>
      </c>
      <c r="J1232" t="s">
        <v>543</v>
      </c>
      <c r="K1232">
        <v>31</v>
      </c>
      <c r="L1232" t="s">
        <v>574</v>
      </c>
      <c r="M1232" t="s">
        <v>805</v>
      </c>
      <c r="N1232" t="s">
        <v>801</v>
      </c>
      <c r="O1232" t="s">
        <v>802</v>
      </c>
      <c r="P1232" t="s">
        <v>548</v>
      </c>
      <c r="Q1232" t="s">
        <v>549</v>
      </c>
      <c r="R1232" t="s">
        <v>556</v>
      </c>
      <c r="S1232" t="s">
        <v>557</v>
      </c>
      <c r="T1232" s="145">
        <v>1412</v>
      </c>
      <c r="U1232" t="s">
        <v>639</v>
      </c>
    </row>
    <row r="1233" spans="1:21" x14ac:dyDescent="0.25">
      <c r="A1233" t="s">
        <v>686</v>
      </c>
      <c r="B1233" t="s">
        <v>687</v>
      </c>
      <c r="C1233" t="s">
        <v>456</v>
      </c>
      <c r="D1233" t="s">
        <v>688</v>
      </c>
      <c r="F1233" t="s">
        <v>391</v>
      </c>
      <c r="G1233" t="s">
        <v>799</v>
      </c>
      <c r="H1233" t="s">
        <v>541</v>
      </c>
      <c r="I1233" t="s">
        <v>800</v>
      </c>
      <c r="J1233" t="s">
        <v>543</v>
      </c>
      <c r="K1233">
        <v>31</v>
      </c>
      <c r="L1233" t="s">
        <v>574</v>
      </c>
      <c r="M1233" t="s">
        <v>805</v>
      </c>
      <c r="N1233" t="s">
        <v>801</v>
      </c>
      <c r="O1233" t="s">
        <v>802</v>
      </c>
      <c r="P1233" t="s">
        <v>548</v>
      </c>
      <c r="Q1233" t="s">
        <v>549</v>
      </c>
      <c r="R1233" t="s">
        <v>558</v>
      </c>
      <c r="S1233" t="s">
        <v>559</v>
      </c>
      <c r="T1233" s="145">
        <v>2151</v>
      </c>
      <c r="U1233" t="s">
        <v>639</v>
      </c>
    </row>
    <row r="1234" spans="1:21" x14ac:dyDescent="0.25">
      <c r="A1234" t="s">
        <v>686</v>
      </c>
      <c r="B1234" t="s">
        <v>687</v>
      </c>
      <c r="C1234" t="s">
        <v>456</v>
      </c>
      <c r="D1234" t="s">
        <v>688</v>
      </c>
      <c r="F1234" t="s">
        <v>391</v>
      </c>
      <c r="G1234" t="s">
        <v>799</v>
      </c>
      <c r="H1234" t="s">
        <v>541</v>
      </c>
      <c r="I1234" t="s">
        <v>800</v>
      </c>
      <c r="J1234" t="s">
        <v>543</v>
      </c>
      <c r="K1234">
        <v>31</v>
      </c>
      <c r="L1234" t="s">
        <v>574</v>
      </c>
      <c r="M1234" t="s">
        <v>805</v>
      </c>
      <c r="N1234" t="s">
        <v>801</v>
      </c>
      <c r="O1234" t="s">
        <v>802</v>
      </c>
      <c r="P1234" t="s">
        <v>548</v>
      </c>
      <c r="Q1234" t="s">
        <v>549</v>
      </c>
      <c r="R1234" t="s">
        <v>560</v>
      </c>
      <c r="S1234" t="s">
        <v>561</v>
      </c>
      <c r="T1234" s="145">
        <v>9.9700000000000006</v>
      </c>
      <c r="U1234" t="s">
        <v>639</v>
      </c>
    </row>
    <row r="1235" spans="1:21" x14ac:dyDescent="0.25">
      <c r="A1235" t="s">
        <v>686</v>
      </c>
      <c r="B1235" t="s">
        <v>687</v>
      </c>
      <c r="C1235" t="s">
        <v>456</v>
      </c>
      <c r="D1235" t="s">
        <v>688</v>
      </c>
      <c r="F1235" t="s">
        <v>391</v>
      </c>
      <c r="G1235" t="s">
        <v>799</v>
      </c>
      <c r="H1235" t="s">
        <v>541</v>
      </c>
      <c r="I1235" t="s">
        <v>800</v>
      </c>
      <c r="J1235" t="s">
        <v>543</v>
      </c>
      <c r="K1235">
        <v>31</v>
      </c>
      <c r="L1235" t="s">
        <v>574</v>
      </c>
      <c r="M1235" t="s">
        <v>805</v>
      </c>
      <c r="N1235" t="s">
        <v>801</v>
      </c>
      <c r="O1235" t="s">
        <v>802</v>
      </c>
      <c r="P1235" t="s">
        <v>548</v>
      </c>
      <c r="Q1235" t="s">
        <v>549</v>
      </c>
      <c r="R1235" t="s">
        <v>562</v>
      </c>
      <c r="S1235" t="s">
        <v>563</v>
      </c>
      <c r="T1235" s="145">
        <v>0.80700000000000005</v>
      </c>
      <c r="U1235" t="s">
        <v>639</v>
      </c>
    </row>
    <row r="1236" spans="1:21" x14ac:dyDescent="0.25">
      <c r="A1236" t="s">
        <v>686</v>
      </c>
      <c r="B1236" t="s">
        <v>687</v>
      </c>
      <c r="C1236" t="s">
        <v>456</v>
      </c>
      <c r="D1236" t="s">
        <v>688</v>
      </c>
      <c r="F1236" t="s">
        <v>391</v>
      </c>
      <c r="G1236" t="s">
        <v>799</v>
      </c>
      <c r="H1236" t="s">
        <v>541</v>
      </c>
      <c r="I1236" t="s">
        <v>800</v>
      </c>
      <c r="J1236" t="s">
        <v>543</v>
      </c>
      <c r="K1236">
        <v>31</v>
      </c>
      <c r="L1236" t="s">
        <v>574</v>
      </c>
      <c r="M1236" t="s">
        <v>805</v>
      </c>
      <c r="N1236" t="s">
        <v>801</v>
      </c>
      <c r="O1236" t="s">
        <v>802</v>
      </c>
      <c r="P1236" t="s">
        <v>548</v>
      </c>
      <c r="Q1236" t="s">
        <v>549</v>
      </c>
      <c r="R1236" t="s">
        <v>564</v>
      </c>
      <c r="S1236" t="s">
        <v>565</v>
      </c>
      <c r="T1236" s="145">
        <v>13097</v>
      </c>
      <c r="U1236" t="s">
        <v>639</v>
      </c>
    </row>
    <row r="1237" spans="1:21" x14ac:dyDescent="0.25">
      <c r="A1237" t="s">
        <v>686</v>
      </c>
      <c r="B1237" t="s">
        <v>687</v>
      </c>
      <c r="C1237" t="s">
        <v>456</v>
      </c>
      <c r="D1237" t="s">
        <v>688</v>
      </c>
      <c r="F1237" t="s">
        <v>391</v>
      </c>
      <c r="G1237" t="s">
        <v>799</v>
      </c>
      <c r="H1237" t="s">
        <v>541</v>
      </c>
      <c r="I1237" t="s">
        <v>800</v>
      </c>
      <c r="J1237" t="s">
        <v>543</v>
      </c>
      <c r="K1237">
        <v>31</v>
      </c>
      <c r="L1237" t="s">
        <v>574</v>
      </c>
      <c r="M1237" t="s">
        <v>805</v>
      </c>
      <c r="N1237" t="s">
        <v>801</v>
      </c>
      <c r="O1237" t="s">
        <v>802</v>
      </c>
      <c r="P1237" t="s">
        <v>548</v>
      </c>
      <c r="Q1237" t="s">
        <v>549</v>
      </c>
      <c r="R1237" t="s">
        <v>566</v>
      </c>
      <c r="S1237" t="s">
        <v>567</v>
      </c>
      <c r="T1237" s="145">
        <v>3.65</v>
      </c>
      <c r="U1237" t="s">
        <v>639</v>
      </c>
    </row>
    <row r="1238" spans="1:21" x14ac:dyDescent="0.25">
      <c r="A1238" t="s">
        <v>686</v>
      </c>
      <c r="B1238" t="s">
        <v>687</v>
      </c>
      <c r="C1238" t="s">
        <v>456</v>
      </c>
      <c r="D1238" t="s">
        <v>688</v>
      </c>
      <c r="F1238" t="s">
        <v>391</v>
      </c>
      <c r="G1238" t="s">
        <v>799</v>
      </c>
      <c r="H1238" t="s">
        <v>541</v>
      </c>
      <c r="I1238" t="s">
        <v>800</v>
      </c>
      <c r="J1238" t="s">
        <v>543</v>
      </c>
      <c r="K1238">
        <v>31</v>
      </c>
      <c r="L1238" t="s">
        <v>574</v>
      </c>
      <c r="M1238" t="s">
        <v>805</v>
      </c>
      <c r="N1238" t="s">
        <v>801</v>
      </c>
      <c r="O1238" t="s">
        <v>802</v>
      </c>
      <c r="P1238" t="s">
        <v>548</v>
      </c>
      <c r="Q1238" t="s">
        <v>549</v>
      </c>
      <c r="R1238" t="s">
        <v>568</v>
      </c>
      <c r="S1238" t="s">
        <v>569</v>
      </c>
      <c r="T1238" s="145">
        <v>6054</v>
      </c>
      <c r="U1238" t="s">
        <v>639</v>
      </c>
    </row>
    <row r="1239" spans="1:21" x14ac:dyDescent="0.25">
      <c r="A1239" t="s">
        <v>686</v>
      </c>
      <c r="B1239" t="s">
        <v>687</v>
      </c>
      <c r="C1239" t="s">
        <v>456</v>
      </c>
      <c r="D1239" t="s">
        <v>688</v>
      </c>
      <c r="F1239" t="s">
        <v>391</v>
      </c>
      <c r="G1239" t="s">
        <v>799</v>
      </c>
      <c r="H1239" t="s">
        <v>541</v>
      </c>
      <c r="I1239" t="s">
        <v>800</v>
      </c>
      <c r="J1239" t="s">
        <v>543</v>
      </c>
      <c r="K1239">
        <v>31</v>
      </c>
      <c r="L1239" t="s">
        <v>574</v>
      </c>
      <c r="M1239" t="s">
        <v>805</v>
      </c>
      <c r="N1239" t="s">
        <v>801</v>
      </c>
      <c r="O1239" t="s">
        <v>802</v>
      </c>
      <c r="P1239" t="s">
        <v>548</v>
      </c>
      <c r="Q1239" t="s">
        <v>549</v>
      </c>
      <c r="R1239" t="s">
        <v>570</v>
      </c>
      <c r="S1239" t="s">
        <v>571</v>
      </c>
      <c r="T1239" s="145">
        <v>1928</v>
      </c>
      <c r="U1239" t="s">
        <v>639</v>
      </c>
    </row>
    <row r="1240" spans="1:21" x14ac:dyDescent="0.25">
      <c r="A1240" t="s">
        <v>686</v>
      </c>
      <c r="B1240" t="s">
        <v>687</v>
      </c>
      <c r="C1240" t="s">
        <v>456</v>
      </c>
      <c r="D1240" t="s">
        <v>688</v>
      </c>
      <c r="F1240" t="s">
        <v>391</v>
      </c>
      <c r="G1240" t="s">
        <v>799</v>
      </c>
      <c r="H1240" t="s">
        <v>541</v>
      </c>
      <c r="I1240" t="s">
        <v>800</v>
      </c>
      <c r="J1240" t="s">
        <v>543</v>
      </c>
      <c r="K1240">
        <v>31</v>
      </c>
      <c r="L1240" t="s">
        <v>574</v>
      </c>
      <c r="M1240" t="s">
        <v>805</v>
      </c>
      <c r="N1240" t="s">
        <v>801</v>
      </c>
      <c r="O1240" t="s">
        <v>802</v>
      </c>
      <c r="P1240" t="s">
        <v>548</v>
      </c>
      <c r="Q1240" t="s">
        <v>549</v>
      </c>
      <c r="R1240" t="s">
        <v>572</v>
      </c>
      <c r="S1240" t="s">
        <v>573</v>
      </c>
      <c r="T1240" s="145">
        <v>0</v>
      </c>
      <c r="U1240" t="s">
        <v>639</v>
      </c>
    </row>
    <row r="1241" spans="1:21" x14ac:dyDescent="0.25">
      <c r="A1241" t="s">
        <v>686</v>
      </c>
      <c r="B1241" t="s">
        <v>687</v>
      </c>
      <c r="C1241" t="s">
        <v>456</v>
      </c>
      <c r="D1241" t="s">
        <v>688</v>
      </c>
      <c r="F1241" t="s">
        <v>391</v>
      </c>
      <c r="G1241" t="s">
        <v>799</v>
      </c>
      <c r="H1241" t="s">
        <v>541</v>
      </c>
      <c r="I1241" t="s">
        <v>800</v>
      </c>
      <c r="J1241" t="s">
        <v>543</v>
      </c>
      <c r="K1241">
        <v>31</v>
      </c>
      <c r="L1241" t="s">
        <v>574</v>
      </c>
      <c r="M1241" t="s">
        <v>805</v>
      </c>
      <c r="N1241" t="s">
        <v>801</v>
      </c>
      <c r="O1241" t="s">
        <v>802</v>
      </c>
      <c r="P1241" t="s">
        <v>548</v>
      </c>
      <c r="Q1241" t="s">
        <v>549</v>
      </c>
      <c r="R1241" t="s">
        <v>803</v>
      </c>
      <c r="S1241" t="s">
        <v>804</v>
      </c>
      <c r="T1241" s="145">
        <v>33446</v>
      </c>
      <c r="U1241" t="s">
        <v>639</v>
      </c>
    </row>
    <row r="1242" spans="1:21" x14ac:dyDescent="0.25">
      <c r="A1242" t="s">
        <v>686</v>
      </c>
      <c r="B1242" t="s">
        <v>687</v>
      </c>
      <c r="C1242" t="s">
        <v>456</v>
      </c>
      <c r="D1242" t="s">
        <v>688</v>
      </c>
      <c r="F1242" t="s">
        <v>391</v>
      </c>
      <c r="G1242" t="s">
        <v>799</v>
      </c>
      <c r="H1242" t="s">
        <v>541</v>
      </c>
      <c r="I1242" t="s">
        <v>800</v>
      </c>
      <c r="J1242" t="s">
        <v>543</v>
      </c>
      <c r="K1242">
        <v>31</v>
      </c>
      <c r="L1242" t="s">
        <v>576</v>
      </c>
      <c r="M1242" t="s">
        <v>806</v>
      </c>
      <c r="N1242" t="s">
        <v>801</v>
      </c>
      <c r="O1242" t="s">
        <v>802</v>
      </c>
      <c r="P1242" t="s">
        <v>548</v>
      </c>
      <c r="Q1242" t="s">
        <v>549</v>
      </c>
      <c r="R1242" t="s">
        <v>131</v>
      </c>
      <c r="S1242" t="s">
        <v>550</v>
      </c>
      <c r="T1242" s="145">
        <v>31136</v>
      </c>
      <c r="U1242" t="s">
        <v>639</v>
      </c>
    </row>
    <row r="1243" spans="1:21" x14ac:dyDescent="0.25">
      <c r="A1243" t="s">
        <v>686</v>
      </c>
      <c r="B1243" t="s">
        <v>687</v>
      </c>
      <c r="C1243" t="s">
        <v>456</v>
      </c>
      <c r="D1243" t="s">
        <v>688</v>
      </c>
      <c r="F1243" t="s">
        <v>391</v>
      </c>
      <c r="G1243" t="s">
        <v>799</v>
      </c>
      <c r="H1243" t="s">
        <v>541</v>
      </c>
      <c r="I1243" t="s">
        <v>800</v>
      </c>
      <c r="J1243" t="s">
        <v>543</v>
      </c>
      <c r="K1243">
        <v>31</v>
      </c>
      <c r="L1243" t="s">
        <v>576</v>
      </c>
      <c r="M1243" t="s">
        <v>806</v>
      </c>
      <c r="N1243" t="s">
        <v>801</v>
      </c>
      <c r="O1243" t="s">
        <v>802</v>
      </c>
      <c r="P1243" t="s">
        <v>548</v>
      </c>
      <c r="Q1243" t="s">
        <v>549</v>
      </c>
      <c r="R1243" t="s">
        <v>552</v>
      </c>
      <c r="S1243" t="s">
        <v>553</v>
      </c>
      <c r="T1243" s="145">
        <v>0</v>
      </c>
      <c r="U1243" t="s">
        <v>639</v>
      </c>
    </row>
    <row r="1244" spans="1:21" x14ac:dyDescent="0.25">
      <c r="A1244" t="s">
        <v>686</v>
      </c>
      <c r="B1244" t="s">
        <v>687</v>
      </c>
      <c r="C1244" t="s">
        <v>456</v>
      </c>
      <c r="D1244" t="s">
        <v>688</v>
      </c>
      <c r="F1244" t="s">
        <v>391</v>
      </c>
      <c r="G1244" t="s">
        <v>799</v>
      </c>
      <c r="H1244" t="s">
        <v>541</v>
      </c>
      <c r="I1244" t="s">
        <v>800</v>
      </c>
      <c r="J1244" t="s">
        <v>543</v>
      </c>
      <c r="K1244">
        <v>31</v>
      </c>
      <c r="L1244" t="s">
        <v>576</v>
      </c>
      <c r="M1244" t="s">
        <v>806</v>
      </c>
      <c r="N1244" t="s">
        <v>801</v>
      </c>
      <c r="O1244" t="s">
        <v>802</v>
      </c>
      <c r="P1244" t="s">
        <v>548</v>
      </c>
      <c r="Q1244" t="s">
        <v>549</v>
      </c>
      <c r="R1244" t="s">
        <v>554</v>
      </c>
      <c r="S1244" t="s">
        <v>555</v>
      </c>
      <c r="T1244" s="145">
        <v>0.81499999999999995</v>
      </c>
      <c r="U1244" t="s">
        <v>639</v>
      </c>
    </row>
    <row r="1245" spans="1:21" x14ac:dyDescent="0.25">
      <c r="A1245" t="s">
        <v>686</v>
      </c>
      <c r="B1245" t="s">
        <v>687</v>
      </c>
      <c r="C1245" t="s">
        <v>456</v>
      </c>
      <c r="D1245" t="s">
        <v>688</v>
      </c>
      <c r="F1245" t="s">
        <v>391</v>
      </c>
      <c r="G1245" t="s">
        <v>799</v>
      </c>
      <c r="H1245" t="s">
        <v>541</v>
      </c>
      <c r="I1245" t="s">
        <v>800</v>
      </c>
      <c r="J1245" t="s">
        <v>543</v>
      </c>
      <c r="K1245">
        <v>31</v>
      </c>
      <c r="L1245" t="s">
        <v>576</v>
      </c>
      <c r="M1245" t="s">
        <v>806</v>
      </c>
      <c r="N1245" t="s">
        <v>801</v>
      </c>
      <c r="O1245" t="s">
        <v>802</v>
      </c>
      <c r="P1245" t="s">
        <v>548</v>
      </c>
      <c r="Q1245" t="s">
        <v>549</v>
      </c>
      <c r="R1245" t="s">
        <v>556</v>
      </c>
      <c r="S1245" t="s">
        <v>557</v>
      </c>
      <c r="T1245" s="145">
        <v>2376</v>
      </c>
      <c r="U1245" t="s">
        <v>639</v>
      </c>
    </row>
    <row r="1246" spans="1:21" x14ac:dyDescent="0.25">
      <c r="A1246" t="s">
        <v>686</v>
      </c>
      <c r="B1246" t="s">
        <v>687</v>
      </c>
      <c r="C1246" t="s">
        <v>456</v>
      </c>
      <c r="D1246" t="s">
        <v>688</v>
      </c>
      <c r="F1246" t="s">
        <v>391</v>
      </c>
      <c r="G1246" t="s">
        <v>799</v>
      </c>
      <c r="H1246" t="s">
        <v>541</v>
      </c>
      <c r="I1246" t="s">
        <v>800</v>
      </c>
      <c r="J1246" t="s">
        <v>543</v>
      </c>
      <c r="K1246">
        <v>31</v>
      </c>
      <c r="L1246" t="s">
        <v>576</v>
      </c>
      <c r="M1246" t="s">
        <v>806</v>
      </c>
      <c r="N1246" t="s">
        <v>801</v>
      </c>
      <c r="O1246" t="s">
        <v>802</v>
      </c>
      <c r="P1246" t="s">
        <v>548</v>
      </c>
      <c r="Q1246" t="s">
        <v>549</v>
      </c>
      <c r="R1246" t="s">
        <v>558</v>
      </c>
      <c r="S1246" t="s">
        <v>559</v>
      </c>
      <c r="T1246" s="145">
        <v>1409</v>
      </c>
      <c r="U1246" t="s">
        <v>639</v>
      </c>
    </row>
    <row r="1247" spans="1:21" x14ac:dyDescent="0.25">
      <c r="A1247" t="s">
        <v>686</v>
      </c>
      <c r="B1247" t="s">
        <v>687</v>
      </c>
      <c r="C1247" t="s">
        <v>456</v>
      </c>
      <c r="D1247" t="s">
        <v>688</v>
      </c>
      <c r="F1247" t="s">
        <v>391</v>
      </c>
      <c r="G1247" t="s">
        <v>799</v>
      </c>
      <c r="H1247" t="s">
        <v>541</v>
      </c>
      <c r="I1247" t="s">
        <v>800</v>
      </c>
      <c r="J1247" t="s">
        <v>543</v>
      </c>
      <c r="K1247">
        <v>31</v>
      </c>
      <c r="L1247" t="s">
        <v>576</v>
      </c>
      <c r="M1247" t="s">
        <v>806</v>
      </c>
      <c r="N1247" t="s">
        <v>801</v>
      </c>
      <c r="O1247" t="s">
        <v>802</v>
      </c>
      <c r="P1247" t="s">
        <v>548</v>
      </c>
      <c r="Q1247" t="s">
        <v>549</v>
      </c>
      <c r="R1247" t="s">
        <v>560</v>
      </c>
      <c r="S1247" t="s">
        <v>561</v>
      </c>
      <c r="T1247" s="145">
        <v>4619</v>
      </c>
      <c r="U1247" t="s">
        <v>639</v>
      </c>
    </row>
    <row r="1248" spans="1:21" x14ac:dyDescent="0.25">
      <c r="A1248" t="s">
        <v>686</v>
      </c>
      <c r="B1248" t="s">
        <v>687</v>
      </c>
      <c r="C1248" t="s">
        <v>456</v>
      </c>
      <c r="D1248" t="s">
        <v>688</v>
      </c>
      <c r="F1248" t="s">
        <v>391</v>
      </c>
      <c r="G1248" t="s">
        <v>799</v>
      </c>
      <c r="H1248" t="s">
        <v>541</v>
      </c>
      <c r="I1248" t="s">
        <v>800</v>
      </c>
      <c r="J1248" t="s">
        <v>543</v>
      </c>
      <c r="K1248">
        <v>31</v>
      </c>
      <c r="L1248" t="s">
        <v>576</v>
      </c>
      <c r="M1248" t="s">
        <v>806</v>
      </c>
      <c r="N1248" t="s">
        <v>801</v>
      </c>
      <c r="O1248" t="s">
        <v>802</v>
      </c>
      <c r="P1248" t="s">
        <v>548</v>
      </c>
      <c r="Q1248" t="s">
        <v>549</v>
      </c>
      <c r="R1248" t="s">
        <v>562</v>
      </c>
      <c r="S1248" t="s">
        <v>563</v>
      </c>
      <c r="T1248" s="145">
        <v>0</v>
      </c>
      <c r="U1248" t="s">
        <v>639</v>
      </c>
    </row>
    <row r="1249" spans="1:23" x14ac:dyDescent="0.25">
      <c r="A1249" t="s">
        <v>686</v>
      </c>
      <c r="B1249" t="s">
        <v>687</v>
      </c>
      <c r="C1249" t="s">
        <v>456</v>
      </c>
      <c r="D1249" t="s">
        <v>688</v>
      </c>
      <c r="F1249" t="s">
        <v>391</v>
      </c>
      <c r="G1249" t="s">
        <v>799</v>
      </c>
      <c r="H1249" t="s">
        <v>541</v>
      </c>
      <c r="I1249" t="s">
        <v>800</v>
      </c>
      <c r="J1249" t="s">
        <v>543</v>
      </c>
      <c r="K1249">
        <v>31</v>
      </c>
      <c r="L1249" t="s">
        <v>576</v>
      </c>
      <c r="M1249" t="s">
        <v>806</v>
      </c>
      <c r="N1249" t="s">
        <v>801</v>
      </c>
      <c r="O1249" t="s">
        <v>802</v>
      </c>
      <c r="P1249" t="s">
        <v>548</v>
      </c>
      <c r="Q1249" t="s">
        <v>549</v>
      </c>
      <c r="R1249" t="s">
        <v>564</v>
      </c>
      <c r="S1249" t="s">
        <v>565</v>
      </c>
      <c r="T1249" s="145">
        <v>1921</v>
      </c>
      <c r="U1249" t="s">
        <v>639</v>
      </c>
    </row>
    <row r="1250" spans="1:23" x14ac:dyDescent="0.25">
      <c r="A1250" t="s">
        <v>686</v>
      </c>
      <c r="B1250" t="s">
        <v>687</v>
      </c>
      <c r="C1250" t="s">
        <v>456</v>
      </c>
      <c r="D1250" t="s">
        <v>688</v>
      </c>
      <c r="F1250" t="s">
        <v>391</v>
      </c>
      <c r="G1250" t="s">
        <v>799</v>
      </c>
      <c r="H1250" t="s">
        <v>541</v>
      </c>
      <c r="I1250" t="s">
        <v>800</v>
      </c>
      <c r="J1250" t="s">
        <v>543</v>
      </c>
      <c r="K1250">
        <v>31</v>
      </c>
      <c r="L1250" t="s">
        <v>576</v>
      </c>
      <c r="M1250" t="s">
        <v>806</v>
      </c>
      <c r="N1250" t="s">
        <v>801</v>
      </c>
      <c r="O1250" t="s">
        <v>802</v>
      </c>
      <c r="P1250" t="s">
        <v>548</v>
      </c>
      <c r="Q1250" t="s">
        <v>549</v>
      </c>
      <c r="R1250" t="s">
        <v>566</v>
      </c>
      <c r="S1250" t="s">
        <v>567</v>
      </c>
      <c r="T1250" s="145">
        <v>8.6999999999999994E-2</v>
      </c>
      <c r="U1250" t="s">
        <v>639</v>
      </c>
    </row>
    <row r="1251" spans="1:23" x14ac:dyDescent="0.25">
      <c r="A1251" t="s">
        <v>686</v>
      </c>
      <c r="B1251" t="s">
        <v>687</v>
      </c>
      <c r="C1251" t="s">
        <v>456</v>
      </c>
      <c r="D1251" t="s">
        <v>688</v>
      </c>
      <c r="F1251" t="s">
        <v>391</v>
      </c>
      <c r="G1251" t="s">
        <v>799</v>
      </c>
      <c r="H1251" t="s">
        <v>541</v>
      </c>
      <c r="I1251" t="s">
        <v>800</v>
      </c>
      <c r="J1251" t="s">
        <v>543</v>
      </c>
      <c r="K1251">
        <v>31</v>
      </c>
      <c r="L1251" t="s">
        <v>576</v>
      </c>
      <c r="M1251" t="s">
        <v>806</v>
      </c>
      <c r="N1251" t="s">
        <v>801</v>
      </c>
      <c r="O1251" t="s">
        <v>802</v>
      </c>
      <c r="P1251" t="s">
        <v>548</v>
      </c>
      <c r="Q1251" t="s">
        <v>549</v>
      </c>
      <c r="R1251" t="s">
        <v>568</v>
      </c>
      <c r="S1251" t="s">
        <v>569</v>
      </c>
      <c r="T1251" s="145">
        <v>0.995</v>
      </c>
      <c r="U1251" t="s">
        <v>639</v>
      </c>
    </row>
    <row r="1252" spans="1:23" x14ac:dyDescent="0.25">
      <c r="A1252" t="s">
        <v>686</v>
      </c>
      <c r="B1252" t="s">
        <v>687</v>
      </c>
      <c r="C1252" t="s">
        <v>456</v>
      </c>
      <c r="D1252" t="s">
        <v>688</v>
      </c>
      <c r="F1252" t="s">
        <v>391</v>
      </c>
      <c r="G1252" t="s">
        <v>799</v>
      </c>
      <c r="H1252" t="s">
        <v>541</v>
      </c>
      <c r="I1252" t="s">
        <v>800</v>
      </c>
      <c r="J1252" t="s">
        <v>543</v>
      </c>
      <c r="K1252">
        <v>31</v>
      </c>
      <c r="L1252" t="s">
        <v>576</v>
      </c>
      <c r="M1252" t="s">
        <v>806</v>
      </c>
      <c r="N1252" t="s">
        <v>801</v>
      </c>
      <c r="O1252" t="s">
        <v>802</v>
      </c>
      <c r="P1252" t="s">
        <v>548</v>
      </c>
      <c r="Q1252" t="s">
        <v>549</v>
      </c>
      <c r="R1252" t="s">
        <v>570</v>
      </c>
      <c r="S1252" t="s">
        <v>571</v>
      </c>
      <c r="T1252" s="145">
        <v>0</v>
      </c>
      <c r="U1252" t="s">
        <v>639</v>
      </c>
    </row>
    <row r="1253" spans="1:23" x14ac:dyDescent="0.25">
      <c r="A1253" t="s">
        <v>686</v>
      </c>
      <c r="B1253" t="s">
        <v>687</v>
      </c>
      <c r="C1253" t="s">
        <v>456</v>
      </c>
      <c r="D1253" t="s">
        <v>688</v>
      </c>
      <c r="F1253" t="s">
        <v>391</v>
      </c>
      <c r="G1253" t="s">
        <v>799</v>
      </c>
      <c r="H1253" t="s">
        <v>541</v>
      </c>
      <c r="I1253" t="s">
        <v>800</v>
      </c>
      <c r="J1253" t="s">
        <v>543</v>
      </c>
      <c r="K1253">
        <v>31</v>
      </c>
      <c r="L1253" t="s">
        <v>576</v>
      </c>
      <c r="M1253" t="s">
        <v>806</v>
      </c>
      <c r="N1253" t="s">
        <v>801</v>
      </c>
      <c r="O1253" t="s">
        <v>802</v>
      </c>
      <c r="P1253" t="s">
        <v>548</v>
      </c>
      <c r="Q1253" t="s">
        <v>549</v>
      </c>
      <c r="R1253" t="s">
        <v>572</v>
      </c>
      <c r="S1253" t="s">
        <v>573</v>
      </c>
      <c r="T1253" s="145">
        <v>0</v>
      </c>
      <c r="U1253" t="s">
        <v>639</v>
      </c>
    </row>
    <row r="1254" spans="1:23" x14ac:dyDescent="0.25">
      <c r="A1254" t="s">
        <v>686</v>
      </c>
      <c r="B1254" t="s">
        <v>687</v>
      </c>
      <c r="C1254" t="s">
        <v>456</v>
      </c>
      <c r="D1254" t="s">
        <v>688</v>
      </c>
      <c r="F1254" t="s">
        <v>391</v>
      </c>
      <c r="G1254" t="s">
        <v>799</v>
      </c>
      <c r="H1254" t="s">
        <v>541</v>
      </c>
      <c r="I1254" t="s">
        <v>800</v>
      </c>
      <c r="J1254" t="s">
        <v>543</v>
      </c>
      <c r="K1254">
        <v>31</v>
      </c>
      <c r="L1254" t="s">
        <v>576</v>
      </c>
      <c r="M1254" t="s">
        <v>806</v>
      </c>
      <c r="N1254" t="s">
        <v>801</v>
      </c>
      <c r="O1254" t="s">
        <v>802</v>
      </c>
      <c r="P1254" t="s">
        <v>548</v>
      </c>
      <c r="Q1254" t="s">
        <v>549</v>
      </c>
      <c r="R1254" t="s">
        <v>803</v>
      </c>
      <c r="S1254" t="s">
        <v>804</v>
      </c>
      <c r="T1254" s="145">
        <v>18914</v>
      </c>
      <c r="U1254" t="s">
        <v>639</v>
      </c>
    </row>
    <row r="1255" spans="1:23" s="49" customFormat="1" x14ac:dyDescent="0.25">
      <c r="A1255" s="49" t="s">
        <v>59</v>
      </c>
      <c r="B1255" s="49" t="s">
        <v>689</v>
      </c>
      <c r="C1255" s="49" t="s">
        <v>187</v>
      </c>
      <c r="D1255" s="49" t="s">
        <v>538</v>
      </c>
      <c r="F1255" s="49" t="s">
        <v>391</v>
      </c>
      <c r="G1255" s="49" t="s">
        <v>799</v>
      </c>
      <c r="H1255" s="49" t="s">
        <v>541</v>
      </c>
      <c r="I1255" s="49" t="s">
        <v>800</v>
      </c>
      <c r="J1255" s="49" t="s">
        <v>543</v>
      </c>
      <c r="K1255" s="49">
        <v>31</v>
      </c>
      <c r="L1255" s="49" t="s">
        <v>544</v>
      </c>
      <c r="M1255" s="49" t="s">
        <v>799</v>
      </c>
      <c r="N1255" s="49" t="s">
        <v>801</v>
      </c>
      <c r="O1255" s="49" t="s">
        <v>802</v>
      </c>
      <c r="P1255" s="49" t="s">
        <v>548</v>
      </c>
      <c r="Q1255" s="49" t="s">
        <v>549</v>
      </c>
      <c r="R1255" s="49" t="s">
        <v>131</v>
      </c>
      <c r="S1255" s="49" t="s">
        <v>550</v>
      </c>
      <c r="T1255" s="146">
        <v>69</v>
      </c>
      <c r="U1255" s="49" t="s">
        <v>639</v>
      </c>
      <c r="V1255" s="49" t="s">
        <v>858</v>
      </c>
      <c r="W1255" s="138">
        <f>('ILO unemployment 2007'!T1256+'ILO unemployment 2007'!T1257+'ILO unemployment 2007'!T1258)*( 1 +'ILO unemployment 2007'!T1266/('ILO unemployment 2007'!T1255-'ILO unemployment 2007'!T1266))</f>
        <v>13.040366972477065</v>
      </c>
    </row>
    <row r="1256" spans="1:23" s="49" customFormat="1" x14ac:dyDescent="0.25">
      <c r="A1256" s="49" t="s">
        <v>59</v>
      </c>
      <c r="B1256" s="49" t="s">
        <v>689</v>
      </c>
      <c r="C1256" s="49" t="s">
        <v>187</v>
      </c>
      <c r="D1256" s="49" t="s">
        <v>538</v>
      </c>
      <c r="F1256" s="49" t="s">
        <v>391</v>
      </c>
      <c r="G1256" s="49" t="s">
        <v>799</v>
      </c>
      <c r="H1256" s="49" t="s">
        <v>541</v>
      </c>
      <c r="I1256" s="49" t="s">
        <v>800</v>
      </c>
      <c r="J1256" s="49" t="s">
        <v>543</v>
      </c>
      <c r="K1256" s="49">
        <v>31</v>
      </c>
      <c r="L1256" s="49" t="s">
        <v>544</v>
      </c>
      <c r="M1256" s="49" t="s">
        <v>799</v>
      </c>
      <c r="N1256" s="49" t="s">
        <v>801</v>
      </c>
      <c r="O1256" s="49" t="s">
        <v>802</v>
      </c>
      <c r="P1256" s="49" t="s">
        <v>548</v>
      </c>
      <c r="Q1256" s="49" t="s">
        <v>549</v>
      </c>
      <c r="R1256" s="49" t="s">
        <v>552</v>
      </c>
      <c r="S1256" s="49" t="s">
        <v>553</v>
      </c>
      <c r="T1256" s="146">
        <v>2.6</v>
      </c>
      <c r="U1256" s="49" t="s">
        <v>639</v>
      </c>
      <c r="V1256" s="49" t="s">
        <v>859</v>
      </c>
      <c r="W1256" s="138">
        <f>('ILO unemployment 2007'!T1259+'ILO unemployment 2007'!T1260+'ILO unemployment 2007'!T1261+'ILO unemployment 2007'!T1262+'ILO unemployment 2007'!T1263+'ILO unemployment 2007'!T1264+'ILO unemployment 2007'!T1265)*( 1 +'ILO unemployment 2007'!T1266/('ILO unemployment 2007'!T1255-'ILO unemployment 2007'!T1266))</f>
        <v>55.959633027522941</v>
      </c>
    </row>
    <row r="1257" spans="1:23" s="49" customFormat="1" x14ac:dyDescent="0.25">
      <c r="A1257" s="49" t="s">
        <v>59</v>
      </c>
      <c r="B1257" s="49" t="s">
        <v>689</v>
      </c>
      <c r="C1257" s="49" t="s">
        <v>187</v>
      </c>
      <c r="D1257" s="49" t="s">
        <v>538</v>
      </c>
      <c r="F1257" s="49" t="s">
        <v>391</v>
      </c>
      <c r="G1257" s="49" t="s">
        <v>799</v>
      </c>
      <c r="H1257" s="49" t="s">
        <v>541</v>
      </c>
      <c r="I1257" s="49" t="s">
        <v>800</v>
      </c>
      <c r="J1257" s="49" t="s">
        <v>543</v>
      </c>
      <c r="K1257" s="49">
        <v>31</v>
      </c>
      <c r="L1257" s="49" t="s">
        <v>544</v>
      </c>
      <c r="M1257" s="49" t="s">
        <v>799</v>
      </c>
      <c r="N1257" s="49" t="s">
        <v>801</v>
      </c>
      <c r="O1257" s="49" t="s">
        <v>802</v>
      </c>
      <c r="P1257" s="49" t="s">
        <v>548</v>
      </c>
      <c r="Q1257" s="49" t="s">
        <v>549</v>
      </c>
      <c r="R1257" s="49" t="s">
        <v>554</v>
      </c>
      <c r="S1257" s="49" t="s">
        <v>555</v>
      </c>
      <c r="T1257" s="146">
        <v>4.5</v>
      </c>
      <c r="U1257" s="49" t="s">
        <v>639</v>
      </c>
      <c r="V1257" s="49" t="s">
        <v>862</v>
      </c>
      <c r="W1257" s="138">
        <f>'ILO unemployment 2007'!T1256+'ILO unemployment 2007'!T1257+'ILO unemployment 2007'!T1258+ 'ILO unemployment 2007'!T1259+'ILO unemployment 2007'!T1260+'ILO unemployment 2007'!T1261+'ILO unemployment 2007'!T1262+'ILO unemployment 2007'!T1263+'ILO unemployment 2007'!T1264+'ILO unemployment 2007'!T1265+'ILO unemployment 2007'!T1266</f>
        <v>69</v>
      </c>
    </row>
    <row r="1258" spans="1:23" s="49" customFormat="1" x14ac:dyDescent="0.25">
      <c r="A1258" s="49" t="s">
        <v>59</v>
      </c>
      <c r="B1258" s="49" t="s">
        <v>689</v>
      </c>
      <c r="C1258" s="49" t="s">
        <v>187</v>
      </c>
      <c r="D1258" s="49" t="s">
        <v>538</v>
      </c>
      <c r="F1258" s="49" t="s">
        <v>391</v>
      </c>
      <c r="G1258" s="49" t="s">
        <v>799</v>
      </c>
      <c r="H1258" s="49" t="s">
        <v>541</v>
      </c>
      <c r="I1258" s="49" t="s">
        <v>800</v>
      </c>
      <c r="J1258" s="49" t="s">
        <v>543</v>
      </c>
      <c r="K1258" s="49">
        <v>31</v>
      </c>
      <c r="L1258" s="49" t="s">
        <v>544</v>
      </c>
      <c r="M1258" s="49" t="s">
        <v>799</v>
      </c>
      <c r="N1258" s="49" t="s">
        <v>801</v>
      </c>
      <c r="O1258" s="49" t="s">
        <v>802</v>
      </c>
      <c r="P1258" s="49" t="s">
        <v>548</v>
      </c>
      <c r="Q1258" s="49" t="s">
        <v>549</v>
      </c>
      <c r="R1258" s="49" t="s">
        <v>556</v>
      </c>
      <c r="S1258" s="49" t="s">
        <v>557</v>
      </c>
      <c r="T1258" s="146">
        <v>3.2</v>
      </c>
      <c r="U1258" s="49" t="s">
        <v>639</v>
      </c>
      <c r="W1258" s="138"/>
    </row>
    <row r="1259" spans="1:23" s="49" customFormat="1" x14ac:dyDescent="0.25">
      <c r="A1259" s="49" t="s">
        <v>59</v>
      </c>
      <c r="B1259" s="49" t="s">
        <v>689</v>
      </c>
      <c r="C1259" s="49" t="s">
        <v>187</v>
      </c>
      <c r="D1259" s="49" t="s">
        <v>538</v>
      </c>
      <c r="F1259" s="49" t="s">
        <v>391</v>
      </c>
      <c r="G1259" s="49" t="s">
        <v>799</v>
      </c>
      <c r="H1259" s="49" t="s">
        <v>541</v>
      </c>
      <c r="I1259" s="49" t="s">
        <v>800</v>
      </c>
      <c r="J1259" s="49" t="s">
        <v>543</v>
      </c>
      <c r="K1259" s="49">
        <v>31</v>
      </c>
      <c r="L1259" s="49" t="s">
        <v>544</v>
      </c>
      <c r="M1259" s="49" t="s">
        <v>799</v>
      </c>
      <c r="N1259" s="49" t="s">
        <v>801</v>
      </c>
      <c r="O1259" s="49" t="s">
        <v>802</v>
      </c>
      <c r="P1259" s="49" t="s">
        <v>548</v>
      </c>
      <c r="Q1259" s="49" t="s">
        <v>549</v>
      </c>
      <c r="R1259" s="49" t="s">
        <v>558</v>
      </c>
      <c r="S1259" s="49" t="s">
        <v>559</v>
      </c>
      <c r="T1259" s="146">
        <v>2.1</v>
      </c>
      <c r="U1259" s="49" t="s">
        <v>639</v>
      </c>
      <c r="W1259" s="138"/>
    </row>
    <row r="1260" spans="1:23" s="49" customFormat="1" x14ac:dyDescent="0.25">
      <c r="A1260" s="49" t="s">
        <v>59</v>
      </c>
      <c r="B1260" s="49" t="s">
        <v>689</v>
      </c>
      <c r="C1260" s="49" t="s">
        <v>187</v>
      </c>
      <c r="D1260" s="49" t="s">
        <v>538</v>
      </c>
      <c r="F1260" s="49" t="s">
        <v>391</v>
      </c>
      <c r="G1260" s="49" t="s">
        <v>799</v>
      </c>
      <c r="H1260" s="49" t="s">
        <v>541</v>
      </c>
      <c r="I1260" s="49" t="s">
        <v>800</v>
      </c>
      <c r="J1260" s="49" t="s">
        <v>543</v>
      </c>
      <c r="K1260" s="49">
        <v>31</v>
      </c>
      <c r="L1260" s="49" t="s">
        <v>544</v>
      </c>
      <c r="M1260" s="49" t="s">
        <v>799</v>
      </c>
      <c r="N1260" s="49" t="s">
        <v>801</v>
      </c>
      <c r="O1260" s="49" t="s">
        <v>802</v>
      </c>
      <c r="P1260" s="49" t="s">
        <v>548</v>
      </c>
      <c r="Q1260" s="49" t="s">
        <v>549</v>
      </c>
      <c r="R1260" s="49" t="s">
        <v>560</v>
      </c>
      <c r="S1260" s="49" t="s">
        <v>561</v>
      </c>
      <c r="T1260" s="146">
        <v>7.9</v>
      </c>
      <c r="U1260" s="49" t="s">
        <v>639</v>
      </c>
      <c r="W1260" s="138"/>
    </row>
    <row r="1261" spans="1:23" s="49" customFormat="1" x14ac:dyDescent="0.25">
      <c r="A1261" s="49" t="s">
        <v>59</v>
      </c>
      <c r="B1261" s="49" t="s">
        <v>689</v>
      </c>
      <c r="C1261" s="49" t="s">
        <v>187</v>
      </c>
      <c r="D1261" s="49" t="s">
        <v>538</v>
      </c>
      <c r="F1261" s="49" t="s">
        <v>391</v>
      </c>
      <c r="G1261" s="49" t="s">
        <v>799</v>
      </c>
      <c r="H1261" s="49" t="s">
        <v>541</v>
      </c>
      <c r="I1261" s="49" t="s">
        <v>800</v>
      </c>
      <c r="J1261" s="49" t="s">
        <v>543</v>
      </c>
      <c r="K1261" s="49">
        <v>31</v>
      </c>
      <c r="L1261" s="49" t="s">
        <v>544</v>
      </c>
      <c r="M1261" s="49" t="s">
        <v>799</v>
      </c>
      <c r="N1261" s="49" t="s">
        <v>801</v>
      </c>
      <c r="O1261" s="49" t="s">
        <v>802</v>
      </c>
      <c r="P1261" s="49" t="s">
        <v>548</v>
      </c>
      <c r="Q1261" s="49" t="s">
        <v>549</v>
      </c>
      <c r="R1261" s="49" t="s">
        <v>562</v>
      </c>
      <c r="S1261" s="49" t="s">
        <v>563</v>
      </c>
      <c r="T1261" s="146">
        <v>0.8</v>
      </c>
      <c r="U1261" s="49" t="s">
        <v>639</v>
      </c>
      <c r="W1261" s="138"/>
    </row>
    <row r="1262" spans="1:23" s="49" customFormat="1" x14ac:dyDescent="0.25">
      <c r="A1262" s="49" t="s">
        <v>59</v>
      </c>
      <c r="B1262" s="49" t="s">
        <v>689</v>
      </c>
      <c r="C1262" s="49" t="s">
        <v>187</v>
      </c>
      <c r="D1262" s="49" t="s">
        <v>538</v>
      </c>
      <c r="F1262" s="49" t="s">
        <v>391</v>
      </c>
      <c r="G1262" s="49" t="s">
        <v>799</v>
      </c>
      <c r="H1262" s="49" t="s">
        <v>541</v>
      </c>
      <c r="I1262" s="49" t="s">
        <v>800</v>
      </c>
      <c r="J1262" s="49" t="s">
        <v>543</v>
      </c>
      <c r="K1262" s="49">
        <v>31</v>
      </c>
      <c r="L1262" s="49" t="s">
        <v>544</v>
      </c>
      <c r="M1262" s="49" t="s">
        <v>799</v>
      </c>
      <c r="N1262" s="49" t="s">
        <v>801</v>
      </c>
      <c r="O1262" s="49" t="s">
        <v>802</v>
      </c>
      <c r="P1262" s="49" t="s">
        <v>548</v>
      </c>
      <c r="Q1262" s="49" t="s">
        <v>549</v>
      </c>
      <c r="R1262" s="49" t="s">
        <v>564</v>
      </c>
      <c r="S1262" s="49" t="s">
        <v>565</v>
      </c>
      <c r="T1262" s="146">
        <v>13.6</v>
      </c>
      <c r="U1262" s="49" t="s">
        <v>639</v>
      </c>
      <c r="W1262" s="138"/>
    </row>
    <row r="1263" spans="1:23" s="49" customFormat="1" x14ac:dyDescent="0.25">
      <c r="A1263" s="49" t="s">
        <v>59</v>
      </c>
      <c r="B1263" s="49" t="s">
        <v>689</v>
      </c>
      <c r="C1263" s="49" t="s">
        <v>187</v>
      </c>
      <c r="D1263" s="49" t="s">
        <v>538</v>
      </c>
      <c r="F1263" s="49" t="s">
        <v>391</v>
      </c>
      <c r="G1263" s="49" t="s">
        <v>799</v>
      </c>
      <c r="H1263" s="49" t="s">
        <v>541</v>
      </c>
      <c r="I1263" s="49" t="s">
        <v>800</v>
      </c>
      <c r="J1263" s="49" t="s">
        <v>543</v>
      </c>
      <c r="K1263" s="49">
        <v>31</v>
      </c>
      <c r="L1263" s="49" t="s">
        <v>544</v>
      </c>
      <c r="M1263" s="49" t="s">
        <v>799</v>
      </c>
      <c r="N1263" s="49" t="s">
        <v>801</v>
      </c>
      <c r="O1263" s="49" t="s">
        <v>802</v>
      </c>
      <c r="P1263" s="49" t="s">
        <v>548</v>
      </c>
      <c r="Q1263" s="49" t="s">
        <v>549</v>
      </c>
      <c r="R1263" s="49" t="s">
        <v>566</v>
      </c>
      <c r="S1263" s="49" t="s">
        <v>567</v>
      </c>
      <c r="T1263" s="146">
        <v>4.5</v>
      </c>
      <c r="U1263" s="49" t="s">
        <v>639</v>
      </c>
      <c r="W1263" s="138"/>
    </row>
    <row r="1264" spans="1:23" s="49" customFormat="1" x14ac:dyDescent="0.25">
      <c r="A1264" s="49" t="s">
        <v>59</v>
      </c>
      <c r="B1264" s="49" t="s">
        <v>689</v>
      </c>
      <c r="C1264" s="49" t="s">
        <v>187</v>
      </c>
      <c r="D1264" s="49" t="s">
        <v>538</v>
      </c>
      <c r="F1264" s="49" t="s">
        <v>391</v>
      </c>
      <c r="G1264" s="49" t="s">
        <v>799</v>
      </c>
      <c r="H1264" s="49" t="s">
        <v>541</v>
      </c>
      <c r="I1264" s="49" t="s">
        <v>800</v>
      </c>
      <c r="J1264" s="49" t="s">
        <v>543</v>
      </c>
      <c r="K1264" s="49">
        <v>31</v>
      </c>
      <c r="L1264" s="49" t="s">
        <v>544</v>
      </c>
      <c r="M1264" s="49" t="s">
        <v>799</v>
      </c>
      <c r="N1264" s="49" t="s">
        <v>801</v>
      </c>
      <c r="O1264" s="49" t="s">
        <v>802</v>
      </c>
      <c r="P1264" s="49" t="s">
        <v>548</v>
      </c>
      <c r="Q1264" s="49" t="s">
        <v>549</v>
      </c>
      <c r="R1264" s="49" t="s">
        <v>568</v>
      </c>
      <c r="S1264" s="49" t="s">
        <v>569</v>
      </c>
      <c r="T1264" s="146">
        <v>15.3</v>
      </c>
      <c r="U1264" s="49" t="s">
        <v>639</v>
      </c>
      <c r="W1264" s="138"/>
    </row>
    <row r="1265" spans="1:23" s="49" customFormat="1" x14ac:dyDescent="0.25">
      <c r="A1265" s="49" t="s">
        <v>59</v>
      </c>
      <c r="B1265" s="49" t="s">
        <v>689</v>
      </c>
      <c r="C1265" s="49" t="s">
        <v>187</v>
      </c>
      <c r="D1265" s="49" t="s">
        <v>538</v>
      </c>
      <c r="F1265" s="49" t="s">
        <v>391</v>
      </c>
      <c r="G1265" s="49" t="s">
        <v>799</v>
      </c>
      <c r="H1265" s="49" t="s">
        <v>541</v>
      </c>
      <c r="I1265" s="49" t="s">
        <v>800</v>
      </c>
      <c r="J1265" s="49" t="s">
        <v>543</v>
      </c>
      <c r="K1265" s="49">
        <v>31</v>
      </c>
      <c r="L1265" s="49" t="s">
        <v>544</v>
      </c>
      <c r="M1265" s="49" t="s">
        <v>799</v>
      </c>
      <c r="N1265" s="49" t="s">
        <v>801</v>
      </c>
      <c r="O1265" s="49" t="s">
        <v>802</v>
      </c>
      <c r="P1265" s="49" t="s">
        <v>548</v>
      </c>
      <c r="Q1265" s="49" t="s">
        <v>549</v>
      </c>
      <c r="R1265" s="49" t="s">
        <v>570</v>
      </c>
      <c r="S1265" s="49" t="s">
        <v>571</v>
      </c>
      <c r="T1265" s="146"/>
      <c r="U1265" s="49" t="s">
        <v>639</v>
      </c>
      <c r="W1265" s="138"/>
    </row>
    <row r="1266" spans="1:23" s="49" customFormat="1" x14ac:dyDescent="0.25">
      <c r="A1266" s="49" t="s">
        <v>59</v>
      </c>
      <c r="B1266" s="49" t="s">
        <v>689</v>
      </c>
      <c r="C1266" s="49" t="s">
        <v>187</v>
      </c>
      <c r="D1266" s="49" t="s">
        <v>538</v>
      </c>
      <c r="F1266" s="49" t="s">
        <v>391</v>
      </c>
      <c r="G1266" s="49" t="s">
        <v>799</v>
      </c>
      <c r="H1266" s="49" t="s">
        <v>541</v>
      </c>
      <c r="I1266" s="49" t="s">
        <v>800</v>
      </c>
      <c r="J1266" s="49" t="s">
        <v>543</v>
      </c>
      <c r="K1266" s="49">
        <v>31</v>
      </c>
      <c r="L1266" s="49" t="s">
        <v>544</v>
      </c>
      <c r="M1266" s="49" t="s">
        <v>799</v>
      </c>
      <c r="N1266" s="49" t="s">
        <v>801</v>
      </c>
      <c r="O1266" s="49" t="s">
        <v>802</v>
      </c>
      <c r="P1266" s="49" t="s">
        <v>548</v>
      </c>
      <c r="Q1266" s="49" t="s">
        <v>549</v>
      </c>
      <c r="R1266" s="49" t="s">
        <v>803</v>
      </c>
      <c r="S1266" s="49" t="s">
        <v>804</v>
      </c>
      <c r="T1266" s="146">
        <v>14.5</v>
      </c>
      <c r="U1266" s="49" t="s">
        <v>828</v>
      </c>
      <c r="W1266" s="138"/>
    </row>
    <row r="1267" spans="1:23" x14ac:dyDescent="0.25">
      <c r="A1267" t="s">
        <v>59</v>
      </c>
      <c r="B1267" t="s">
        <v>689</v>
      </c>
      <c r="C1267" t="s">
        <v>187</v>
      </c>
      <c r="D1267" t="s">
        <v>538</v>
      </c>
      <c r="F1267" t="s">
        <v>391</v>
      </c>
      <c r="G1267" t="s">
        <v>799</v>
      </c>
      <c r="H1267" t="s">
        <v>541</v>
      </c>
      <c r="I1267" t="s">
        <v>800</v>
      </c>
      <c r="J1267" t="s">
        <v>543</v>
      </c>
      <c r="K1267">
        <v>31</v>
      </c>
      <c r="L1267" t="s">
        <v>574</v>
      </c>
      <c r="M1267" t="s">
        <v>805</v>
      </c>
      <c r="N1267" t="s">
        <v>801</v>
      </c>
      <c r="O1267" t="s">
        <v>802</v>
      </c>
      <c r="P1267" t="s">
        <v>548</v>
      </c>
      <c r="Q1267" t="s">
        <v>549</v>
      </c>
      <c r="R1267" t="s">
        <v>131</v>
      </c>
      <c r="S1267" t="s">
        <v>550</v>
      </c>
      <c r="T1267" s="145">
        <v>34.6</v>
      </c>
      <c r="U1267" t="s">
        <v>639</v>
      </c>
    </row>
    <row r="1268" spans="1:23" x14ac:dyDescent="0.25">
      <c r="A1268" t="s">
        <v>59</v>
      </c>
      <c r="B1268" t="s">
        <v>689</v>
      </c>
      <c r="C1268" t="s">
        <v>187</v>
      </c>
      <c r="D1268" t="s">
        <v>538</v>
      </c>
      <c r="F1268" t="s">
        <v>391</v>
      </c>
      <c r="G1268" t="s">
        <v>799</v>
      </c>
      <c r="H1268" t="s">
        <v>541</v>
      </c>
      <c r="I1268" t="s">
        <v>800</v>
      </c>
      <c r="J1268" t="s">
        <v>543</v>
      </c>
      <c r="K1268">
        <v>31</v>
      </c>
      <c r="L1268" t="s">
        <v>574</v>
      </c>
      <c r="M1268" t="s">
        <v>805</v>
      </c>
      <c r="N1268" t="s">
        <v>801</v>
      </c>
      <c r="O1268" t="s">
        <v>802</v>
      </c>
      <c r="P1268" t="s">
        <v>548</v>
      </c>
      <c r="Q1268" t="s">
        <v>549</v>
      </c>
      <c r="R1268" t="s">
        <v>552</v>
      </c>
      <c r="S1268" t="s">
        <v>553</v>
      </c>
      <c r="T1268" s="145">
        <v>1.8</v>
      </c>
      <c r="U1268" t="s">
        <v>639</v>
      </c>
    </row>
    <row r="1269" spans="1:23" x14ac:dyDescent="0.25">
      <c r="A1269" t="s">
        <v>59</v>
      </c>
      <c r="B1269" t="s">
        <v>689</v>
      </c>
      <c r="C1269" t="s">
        <v>187</v>
      </c>
      <c r="D1269" t="s">
        <v>538</v>
      </c>
      <c r="F1269" t="s">
        <v>391</v>
      </c>
      <c r="G1269" t="s">
        <v>799</v>
      </c>
      <c r="H1269" t="s">
        <v>541</v>
      </c>
      <c r="I1269" t="s">
        <v>800</v>
      </c>
      <c r="J1269" t="s">
        <v>543</v>
      </c>
      <c r="K1269">
        <v>31</v>
      </c>
      <c r="L1269" t="s">
        <v>574</v>
      </c>
      <c r="M1269" t="s">
        <v>805</v>
      </c>
      <c r="N1269" t="s">
        <v>801</v>
      </c>
      <c r="O1269" t="s">
        <v>802</v>
      </c>
      <c r="P1269" t="s">
        <v>548</v>
      </c>
      <c r="Q1269" t="s">
        <v>549</v>
      </c>
      <c r="R1269" t="s">
        <v>554</v>
      </c>
      <c r="S1269" t="s">
        <v>555</v>
      </c>
      <c r="T1269" s="145">
        <v>1.8</v>
      </c>
      <c r="U1269" t="s">
        <v>639</v>
      </c>
    </row>
    <row r="1270" spans="1:23" x14ac:dyDescent="0.25">
      <c r="A1270" t="s">
        <v>59</v>
      </c>
      <c r="B1270" t="s">
        <v>689</v>
      </c>
      <c r="C1270" t="s">
        <v>187</v>
      </c>
      <c r="D1270" t="s">
        <v>538</v>
      </c>
      <c r="F1270" t="s">
        <v>391</v>
      </c>
      <c r="G1270" t="s">
        <v>799</v>
      </c>
      <c r="H1270" t="s">
        <v>541</v>
      </c>
      <c r="I1270" t="s">
        <v>800</v>
      </c>
      <c r="J1270" t="s">
        <v>543</v>
      </c>
      <c r="K1270">
        <v>31</v>
      </c>
      <c r="L1270" t="s">
        <v>574</v>
      </c>
      <c r="M1270" t="s">
        <v>805</v>
      </c>
      <c r="N1270" t="s">
        <v>801</v>
      </c>
      <c r="O1270" t="s">
        <v>802</v>
      </c>
      <c r="P1270" t="s">
        <v>548</v>
      </c>
      <c r="Q1270" t="s">
        <v>549</v>
      </c>
      <c r="R1270" t="s">
        <v>556</v>
      </c>
      <c r="S1270" t="s">
        <v>557</v>
      </c>
      <c r="T1270" s="145">
        <v>0.4</v>
      </c>
      <c r="U1270" t="s">
        <v>639</v>
      </c>
    </row>
    <row r="1271" spans="1:23" x14ac:dyDescent="0.25">
      <c r="A1271" t="s">
        <v>59</v>
      </c>
      <c r="B1271" t="s">
        <v>689</v>
      </c>
      <c r="C1271" t="s">
        <v>187</v>
      </c>
      <c r="D1271" t="s">
        <v>538</v>
      </c>
      <c r="F1271" t="s">
        <v>391</v>
      </c>
      <c r="G1271" t="s">
        <v>799</v>
      </c>
      <c r="H1271" t="s">
        <v>541</v>
      </c>
      <c r="I1271" t="s">
        <v>800</v>
      </c>
      <c r="J1271" t="s">
        <v>543</v>
      </c>
      <c r="K1271">
        <v>31</v>
      </c>
      <c r="L1271" t="s">
        <v>574</v>
      </c>
      <c r="M1271" t="s">
        <v>805</v>
      </c>
      <c r="N1271" t="s">
        <v>801</v>
      </c>
      <c r="O1271" t="s">
        <v>802</v>
      </c>
      <c r="P1271" t="s">
        <v>548</v>
      </c>
      <c r="Q1271" t="s">
        <v>549</v>
      </c>
      <c r="R1271" t="s">
        <v>558</v>
      </c>
      <c r="S1271" t="s">
        <v>559</v>
      </c>
      <c r="T1271" s="145">
        <v>0.2</v>
      </c>
      <c r="U1271" t="s">
        <v>639</v>
      </c>
    </row>
    <row r="1272" spans="1:23" x14ac:dyDescent="0.25">
      <c r="A1272" t="s">
        <v>59</v>
      </c>
      <c r="B1272" t="s">
        <v>689</v>
      </c>
      <c r="C1272" t="s">
        <v>187</v>
      </c>
      <c r="D1272" t="s">
        <v>538</v>
      </c>
      <c r="F1272" t="s">
        <v>391</v>
      </c>
      <c r="G1272" t="s">
        <v>799</v>
      </c>
      <c r="H1272" t="s">
        <v>541</v>
      </c>
      <c r="I1272" t="s">
        <v>800</v>
      </c>
      <c r="J1272" t="s">
        <v>543</v>
      </c>
      <c r="K1272">
        <v>31</v>
      </c>
      <c r="L1272" t="s">
        <v>574</v>
      </c>
      <c r="M1272" t="s">
        <v>805</v>
      </c>
      <c r="N1272" t="s">
        <v>801</v>
      </c>
      <c r="O1272" t="s">
        <v>802</v>
      </c>
      <c r="P1272" t="s">
        <v>548</v>
      </c>
      <c r="Q1272" t="s">
        <v>549</v>
      </c>
      <c r="R1272" t="s">
        <v>560</v>
      </c>
      <c r="S1272" t="s">
        <v>561</v>
      </c>
      <c r="T1272" s="145">
        <v>1</v>
      </c>
      <c r="U1272" t="s">
        <v>639</v>
      </c>
    </row>
    <row r="1273" spans="1:23" x14ac:dyDescent="0.25">
      <c r="A1273" t="s">
        <v>59</v>
      </c>
      <c r="B1273" t="s">
        <v>689</v>
      </c>
      <c r="C1273" t="s">
        <v>187</v>
      </c>
      <c r="D1273" t="s">
        <v>538</v>
      </c>
      <c r="F1273" t="s">
        <v>391</v>
      </c>
      <c r="G1273" t="s">
        <v>799</v>
      </c>
      <c r="H1273" t="s">
        <v>541</v>
      </c>
      <c r="I1273" t="s">
        <v>800</v>
      </c>
      <c r="J1273" t="s">
        <v>543</v>
      </c>
      <c r="K1273">
        <v>31</v>
      </c>
      <c r="L1273" t="s">
        <v>574</v>
      </c>
      <c r="M1273" t="s">
        <v>805</v>
      </c>
      <c r="N1273" t="s">
        <v>801</v>
      </c>
      <c r="O1273" t="s">
        <v>802</v>
      </c>
      <c r="P1273" t="s">
        <v>548</v>
      </c>
      <c r="Q1273" t="s">
        <v>549</v>
      </c>
      <c r="R1273" t="s">
        <v>562</v>
      </c>
      <c r="S1273" t="s">
        <v>563</v>
      </c>
      <c r="T1273" s="145">
        <v>0.3</v>
      </c>
      <c r="U1273" t="s">
        <v>639</v>
      </c>
    </row>
    <row r="1274" spans="1:23" x14ac:dyDescent="0.25">
      <c r="A1274" t="s">
        <v>59</v>
      </c>
      <c r="B1274" t="s">
        <v>689</v>
      </c>
      <c r="C1274" t="s">
        <v>187</v>
      </c>
      <c r="D1274" t="s">
        <v>538</v>
      </c>
      <c r="F1274" t="s">
        <v>391</v>
      </c>
      <c r="G1274" t="s">
        <v>799</v>
      </c>
      <c r="H1274" t="s">
        <v>541</v>
      </c>
      <c r="I1274" t="s">
        <v>800</v>
      </c>
      <c r="J1274" t="s">
        <v>543</v>
      </c>
      <c r="K1274">
        <v>31</v>
      </c>
      <c r="L1274" t="s">
        <v>574</v>
      </c>
      <c r="M1274" t="s">
        <v>805</v>
      </c>
      <c r="N1274" t="s">
        <v>801</v>
      </c>
      <c r="O1274" t="s">
        <v>802</v>
      </c>
      <c r="P1274" t="s">
        <v>548</v>
      </c>
      <c r="Q1274" t="s">
        <v>549</v>
      </c>
      <c r="R1274" t="s">
        <v>564</v>
      </c>
      <c r="S1274" t="s">
        <v>565</v>
      </c>
      <c r="T1274" s="145">
        <v>10.4</v>
      </c>
      <c r="U1274" t="s">
        <v>639</v>
      </c>
    </row>
    <row r="1275" spans="1:23" x14ac:dyDescent="0.25">
      <c r="A1275" t="s">
        <v>59</v>
      </c>
      <c r="B1275" t="s">
        <v>689</v>
      </c>
      <c r="C1275" t="s">
        <v>187</v>
      </c>
      <c r="D1275" t="s">
        <v>538</v>
      </c>
      <c r="F1275" t="s">
        <v>391</v>
      </c>
      <c r="G1275" t="s">
        <v>799</v>
      </c>
      <c r="H1275" t="s">
        <v>541</v>
      </c>
      <c r="I1275" t="s">
        <v>800</v>
      </c>
      <c r="J1275" t="s">
        <v>543</v>
      </c>
      <c r="K1275">
        <v>31</v>
      </c>
      <c r="L1275" t="s">
        <v>574</v>
      </c>
      <c r="M1275" t="s">
        <v>805</v>
      </c>
      <c r="N1275" t="s">
        <v>801</v>
      </c>
      <c r="O1275" t="s">
        <v>802</v>
      </c>
      <c r="P1275" t="s">
        <v>548</v>
      </c>
      <c r="Q1275" t="s">
        <v>549</v>
      </c>
      <c r="R1275" t="s">
        <v>566</v>
      </c>
      <c r="S1275" t="s">
        <v>567</v>
      </c>
      <c r="T1275" s="145">
        <v>3.7</v>
      </c>
      <c r="U1275" t="s">
        <v>639</v>
      </c>
    </row>
    <row r="1276" spans="1:23" x14ac:dyDescent="0.25">
      <c r="A1276" t="s">
        <v>59</v>
      </c>
      <c r="B1276" t="s">
        <v>689</v>
      </c>
      <c r="C1276" t="s">
        <v>187</v>
      </c>
      <c r="D1276" t="s">
        <v>538</v>
      </c>
      <c r="F1276" t="s">
        <v>391</v>
      </c>
      <c r="G1276" t="s">
        <v>799</v>
      </c>
      <c r="H1276" t="s">
        <v>541</v>
      </c>
      <c r="I1276" t="s">
        <v>800</v>
      </c>
      <c r="J1276" t="s">
        <v>543</v>
      </c>
      <c r="K1276">
        <v>31</v>
      </c>
      <c r="L1276" t="s">
        <v>574</v>
      </c>
      <c r="M1276" t="s">
        <v>805</v>
      </c>
      <c r="N1276" t="s">
        <v>801</v>
      </c>
      <c r="O1276" t="s">
        <v>802</v>
      </c>
      <c r="P1276" t="s">
        <v>548</v>
      </c>
      <c r="Q1276" t="s">
        <v>549</v>
      </c>
      <c r="R1276" t="s">
        <v>568</v>
      </c>
      <c r="S1276" t="s">
        <v>569</v>
      </c>
      <c r="T1276" s="145">
        <v>8.3000000000000007</v>
      </c>
      <c r="U1276" t="s">
        <v>639</v>
      </c>
    </row>
    <row r="1277" spans="1:23" x14ac:dyDescent="0.25">
      <c r="A1277" t="s">
        <v>59</v>
      </c>
      <c r="B1277" t="s">
        <v>689</v>
      </c>
      <c r="C1277" t="s">
        <v>187</v>
      </c>
      <c r="D1277" t="s">
        <v>538</v>
      </c>
      <c r="F1277" t="s">
        <v>391</v>
      </c>
      <c r="G1277" t="s">
        <v>799</v>
      </c>
      <c r="H1277" t="s">
        <v>541</v>
      </c>
      <c r="I1277" t="s">
        <v>800</v>
      </c>
      <c r="J1277" t="s">
        <v>543</v>
      </c>
      <c r="K1277">
        <v>31</v>
      </c>
      <c r="L1277" t="s">
        <v>574</v>
      </c>
      <c r="M1277" t="s">
        <v>805</v>
      </c>
      <c r="N1277" t="s">
        <v>801</v>
      </c>
      <c r="O1277" t="s">
        <v>802</v>
      </c>
      <c r="P1277" t="s">
        <v>548</v>
      </c>
      <c r="Q1277" t="s">
        <v>549</v>
      </c>
      <c r="R1277" t="s">
        <v>570</v>
      </c>
      <c r="S1277" t="s">
        <v>571</v>
      </c>
      <c r="U1277" t="s">
        <v>639</v>
      </c>
    </row>
    <row r="1278" spans="1:23" x14ac:dyDescent="0.25">
      <c r="A1278" t="s">
        <v>59</v>
      </c>
      <c r="B1278" t="s">
        <v>689</v>
      </c>
      <c r="C1278" t="s">
        <v>187</v>
      </c>
      <c r="D1278" t="s">
        <v>538</v>
      </c>
      <c r="F1278" t="s">
        <v>391</v>
      </c>
      <c r="G1278" t="s">
        <v>799</v>
      </c>
      <c r="H1278" t="s">
        <v>541</v>
      </c>
      <c r="I1278" t="s">
        <v>800</v>
      </c>
      <c r="J1278" t="s">
        <v>543</v>
      </c>
      <c r="K1278">
        <v>31</v>
      </c>
      <c r="L1278" t="s">
        <v>574</v>
      </c>
      <c r="M1278" t="s">
        <v>805</v>
      </c>
      <c r="N1278" t="s">
        <v>801</v>
      </c>
      <c r="O1278" t="s">
        <v>802</v>
      </c>
      <c r="P1278" t="s">
        <v>548</v>
      </c>
      <c r="Q1278" t="s">
        <v>549</v>
      </c>
      <c r="R1278" t="s">
        <v>803</v>
      </c>
      <c r="S1278" t="s">
        <v>804</v>
      </c>
      <c r="T1278" s="145">
        <v>6.7</v>
      </c>
      <c r="U1278" t="s">
        <v>828</v>
      </c>
    </row>
    <row r="1279" spans="1:23" x14ac:dyDescent="0.25">
      <c r="A1279" t="s">
        <v>59</v>
      </c>
      <c r="B1279" t="s">
        <v>689</v>
      </c>
      <c r="C1279" t="s">
        <v>187</v>
      </c>
      <c r="D1279" t="s">
        <v>538</v>
      </c>
      <c r="F1279" t="s">
        <v>391</v>
      </c>
      <c r="G1279" t="s">
        <v>799</v>
      </c>
      <c r="H1279" t="s">
        <v>541</v>
      </c>
      <c r="I1279" t="s">
        <v>800</v>
      </c>
      <c r="J1279" t="s">
        <v>543</v>
      </c>
      <c r="K1279">
        <v>31</v>
      </c>
      <c r="L1279" t="s">
        <v>576</v>
      </c>
      <c r="M1279" t="s">
        <v>806</v>
      </c>
      <c r="N1279" t="s">
        <v>801</v>
      </c>
      <c r="O1279" t="s">
        <v>802</v>
      </c>
      <c r="P1279" t="s">
        <v>548</v>
      </c>
      <c r="Q1279" t="s">
        <v>549</v>
      </c>
      <c r="R1279" t="s">
        <v>131</v>
      </c>
      <c r="S1279" t="s">
        <v>550</v>
      </c>
      <c r="T1279" s="145">
        <v>34.299999999999997</v>
      </c>
      <c r="U1279" t="s">
        <v>639</v>
      </c>
    </row>
    <row r="1280" spans="1:23" x14ac:dyDescent="0.25">
      <c r="A1280" t="s">
        <v>59</v>
      </c>
      <c r="B1280" t="s">
        <v>689</v>
      </c>
      <c r="C1280" t="s">
        <v>187</v>
      </c>
      <c r="D1280" t="s">
        <v>538</v>
      </c>
      <c r="F1280" t="s">
        <v>391</v>
      </c>
      <c r="G1280" t="s">
        <v>799</v>
      </c>
      <c r="H1280" t="s">
        <v>541</v>
      </c>
      <c r="I1280" t="s">
        <v>800</v>
      </c>
      <c r="J1280" t="s">
        <v>543</v>
      </c>
      <c r="K1280">
        <v>31</v>
      </c>
      <c r="L1280" t="s">
        <v>576</v>
      </c>
      <c r="M1280" t="s">
        <v>806</v>
      </c>
      <c r="N1280" t="s">
        <v>801</v>
      </c>
      <c r="O1280" t="s">
        <v>802</v>
      </c>
      <c r="P1280" t="s">
        <v>548</v>
      </c>
      <c r="Q1280" t="s">
        <v>549</v>
      </c>
      <c r="R1280" t="s">
        <v>552</v>
      </c>
      <c r="S1280" t="s">
        <v>553</v>
      </c>
      <c r="T1280" s="145">
        <v>0.8</v>
      </c>
      <c r="U1280" t="s">
        <v>639</v>
      </c>
    </row>
    <row r="1281" spans="1:21" x14ac:dyDescent="0.25">
      <c r="A1281" t="s">
        <v>59</v>
      </c>
      <c r="B1281" t="s">
        <v>689</v>
      </c>
      <c r="C1281" t="s">
        <v>187</v>
      </c>
      <c r="D1281" t="s">
        <v>538</v>
      </c>
      <c r="F1281" t="s">
        <v>391</v>
      </c>
      <c r="G1281" t="s">
        <v>799</v>
      </c>
      <c r="H1281" t="s">
        <v>541</v>
      </c>
      <c r="I1281" t="s">
        <v>800</v>
      </c>
      <c r="J1281" t="s">
        <v>543</v>
      </c>
      <c r="K1281">
        <v>31</v>
      </c>
      <c r="L1281" t="s">
        <v>576</v>
      </c>
      <c r="M1281" t="s">
        <v>806</v>
      </c>
      <c r="N1281" t="s">
        <v>801</v>
      </c>
      <c r="O1281" t="s">
        <v>802</v>
      </c>
      <c r="P1281" t="s">
        <v>548</v>
      </c>
      <c r="Q1281" t="s">
        <v>549</v>
      </c>
      <c r="R1281" t="s">
        <v>554</v>
      </c>
      <c r="S1281" t="s">
        <v>555</v>
      </c>
      <c r="T1281" s="145">
        <v>2.7</v>
      </c>
      <c r="U1281" t="s">
        <v>639</v>
      </c>
    </row>
    <row r="1282" spans="1:21" x14ac:dyDescent="0.25">
      <c r="A1282" t="s">
        <v>59</v>
      </c>
      <c r="B1282" t="s">
        <v>689</v>
      </c>
      <c r="C1282" t="s">
        <v>187</v>
      </c>
      <c r="D1282" t="s">
        <v>538</v>
      </c>
      <c r="F1282" t="s">
        <v>391</v>
      </c>
      <c r="G1282" t="s">
        <v>799</v>
      </c>
      <c r="H1282" t="s">
        <v>541</v>
      </c>
      <c r="I1282" t="s">
        <v>800</v>
      </c>
      <c r="J1282" t="s">
        <v>543</v>
      </c>
      <c r="K1282">
        <v>31</v>
      </c>
      <c r="L1282" t="s">
        <v>576</v>
      </c>
      <c r="M1282" t="s">
        <v>806</v>
      </c>
      <c r="N1282" t="s">
        <v>801</v>
      </c>
      <c r="O1282" t="s">
        <v>802</v>
      </c>
      <c r="P1282" t="s">
        <v>548</v>
      </c>
      <c r="Q1282" t="s">
        <v>549</v>
      </c>
      <c r="R1282" t="s">
        <v>556</v>
      </c>
      <c r="S1282" t="s">
        <v>557</v>
      </c>
      <c r="T1282" s="145">
        <v>2.8</v>
      </c>
      <c r="U1282" t="s">
        <v>639</v>
      </c>
    </row>
    <row r="1283" spans="1:21" x14ac:dyDescent="0.25">
      <c r="A1283" t="s">
        <v>59</v>
      </c>
      <c r="B1283" t="s">
        <v>689</v>
      </c>
      <c r="C1283" t="s">
        <v>187</v>
      </c>
      <c r="D1283" t="s">
        <v>538</v>
      </c>
      <c r="F1283" t="s">
        <v>391</v>
      </c>
      <c r="G1283" t="s">
        <v>799</v>
      </c>
      <c r="H1283" t="s">
        <v>541</v>
      </c>
      <c r="I1283" t="s">
        <v>800</v>
      </c>
      <c r="J1283" t="s">
        <v>543</v>
      </c>
      <c r="K1283">
        <v>31</v>
      </c>
      <c r="L1283" t="s">
        <v>576</v>
      </c>
      <c r="M1283" t="s">
        <v>806</v>
      </c>
      <c r="N1283" t="s">
        <v>801</v>
      </c>
      <c r="O1283" t="s">
        <v>802</v>
      </c>
      <c r="P1283" t="s">
        <v>548</v>
      </c>
      <c r="Q1283" t="s">
        <v>549</v>
      </c>
      <c r="R1283" t="s">
        <v>558</v>
      </c>
      <c r="S1283" t="s">
        <v>559</v>
      </c>
      <c r="T1283" s="145">
        <v>1.9</v>
      </c>
      <c r="U1283" t="s">
        <v>639</v>
      </c>
    </row>
    <row r="1284" spans="1:21" x14ac:dyDescent="0.25">
      <c r="A1284" t="s">
        <v>59</v>
      </c>
      <c r="B1284" t="s">
        <v>689</v>
      </c>
      <c r="C1284" t="s">
        <v>187</v>
      </c>
      <c r="D1284" t="s">
        <v>538</v>
      </c>
      <c r="F1284" t="s">
        <v>391</v>
      </c>
      <c r="G1284" t="s">
        <v>799</v>
      </c>
      <c r="H1284" t="s">
        <v>541</v>
      </c>
      <c r="I1284" t="s">
        <v>800</v>
      </c>
      <c r="J1284" t="s">
        <v>543</v>
      </c>
      <c r="K1284">
        <v>31</v>
      </c>
      <c r="L1284" t="s">
        <v>576</v>
      </c>
      <c r="M1284" t="s">
        <v>806</v>
      </c>
      <c r="N1284" t="s">
        <v>801</v>
      </c>
      <c r="O1284" t="s">
        <v>802</v>
      </c>
      <c r="P1284" t="s">
        <v>548</v>
      </c>
      <c r="Q1284" t="s">
        <v>549</v>
      </c>
      <c r="R1284" t="s">
        <v>560</v>
      </c>
      <c r="S1284" t="s">
        <v>561</v>
      </c>
      <c r="T1284" s="145">
        <v>6.9</v>
      </c>
      <c r="U1284" t="s">
        <v>639</v>
      </c>
    </row>
    <row r="1285" spans="1:21" x14ac:dyDescent="0.25">
      <c r="A1285" t="s">
        <v>59</v>
      </c>
      <c r="B1285" t="s">
        <v>689</v>
      </c>
      <c r="C1285" t="s">
        <v>187</v>
      </c>
      <c r="D1285" t="s">
        <v>538</v>
      </c>
      <c r="F1285" t="s">
        <v>391</v>
      </c>
      <c r="G1285" t="s">
        <v>799</v>
      </c>
      <c r="H1285" t="s">
        <v>541</v>
      </c>
      <c r="I1285" t="s">
        <v>800</v>
      </c>
      <c r="J1285" t="s">
        <v>543</v>
      </c>
      <c r="K1285">
        <v>31</v>
      </c>
      <c r="L1285" t="s">
        <v>576</v>
      </c>
      <c r="M1285" t="s">
        <v>806</v>
      </c>
      <c r="N1285" t="s">
        <v>801</v>
      </c>
      <c r="O1285" t="s">
        <v>802</v>
      </c>
      <c r="P1285" t="s">
        <v>548</v>
      </c>
      <c r="Q1285" t="s">
        <v>549</v>
      </c>
      <c r="R1285" t="s">
        <v>562</v>
      </c>
      <c r="S1285" t="s">
        <v>563</v>
      </c>
      <c r="T1285" s="145">
        <v>0.5</v>
      </c>
      <c r="U1285" t="s">
        <v>639</v>
      </c>
    </row>
    <row r="1286" spans="1:21" x14ac:dyDescent="0.25">
      <c r="A1286" t="s">
        <v>59</v>
      </c>
      <c r="B1286" t="s">
        <v>689</v>
      </c>
      <c r="C1286" t="s">
        <v>187</v>
      </c>
      <c r="D1286" t="s">
        <v>538</v>
      </c>
      <c r="F1286" t="s">
        <v>391</v>
      </c>
      <c r="G1286" t="s">
        <v>799</v>
      </c>
      <c r="H1286" t="s">
        <v>541</v>
      </c>
      <c r="I1286" t="s">
        <v>800</v>
      </c>
      <c r="J1286" t="s">
        <v>543</v>
      </c>
      <c r="K1286">
        <v>31</v>
      </c>
      <c r="L1286" t="s">
        <v>576</v>
      </c>
      <c r="M1286" t="s">
        <v>806</v>
      </c>
      <c r="N1286" t="s">
        <v>801</v>
      </c>
      <c r="O1286" t="s">
        <v>802</v>
      </c>
      <c r="P1286" t="s">
        <v>548</v>
      </c>
      <c r="Q1286" t="s">
        <v>549</v>
      </c>
      <c r="R1286" t="s">
        <v>564</v>
      </c>
      <c r="S1286" t="s">
        <v>565</v>
      </c>
      <c r="T1286" s="145">
        <v>3.1</v>
      </c>
      <c r="U1286" t="s">
        <v>639</v>
      </c>
    </row>
    <row r="1287" spans="1:21" x14ac:dyDescent="0.25">
      <c r="A1287" t="s">
        <v>59</v>
      </c>
      <c r="B1287" t="s">
        <v>689</v>
      </c>
      <c r="C1287" t="s">
        <v>187</v>
      </c>
      <c r="D1287" t="s">
        <v>538</v>
      </c>
      <c r="F1287" t="s">
        <v>391</v>
      </c>
      <c r="G1287" t="s">
        <v>799</v>
      </c>
      <c r="H1287" t="s">
        <v>541</v>
      </c>
      <c r="I1287" t="s">
        <v>800</v>
      </c>
      <c r="J1287" t="s">
        <v>543</v>
      </c>
      <c r="K1287">
        <v>31</v>
      </c>
      <c r="L1287" t="s">
        <v>576</v>
      </c>
      <c r="M1287" t="s">
        <v>806</v>
      </c>
      <c r="N1287" t="s">
        <v>801</v>
      </c>
      <c r="O1287" t="s">
        <v>802</v>
      </c>
      <c r="P1287" t="s">
        <v>548</v>
      </c>
      <c r="Q1287" t="s">
        <v>549</v>
      </c>
      <c r="R1287" t="s">
        <v>566</v>
      </c>
      <c r="S1287" t="s">
        <v>567</v>
      </c>
      <c r="T1287" s="145">
        <v>0.8</v>
      </c>
      <c r="U1287" t="s">
        <v>639</v>
      </c>
    </row>
    <row r="1288" spans="1:21" x14ac:dyDescent="0.25">
      <c r="A1288" t="s">
        <v>59</v>
      </c>
      <c r="B1288" t="s">
        <v>689</v>
      </c>
      <c r="C1288" t="s">
        <v>187</v>
      </c>
      <c r="D1288" t="s">
        <v>538</v>
      </c>
      <c r="F1288" t="s">
        <v>391</v>
      </c>
      <c r="G1288" t="s">
        <v>799</v>
      </c>
      <c r="H1288" t="s">
        <v>541</v>
      </c>
      <c r="I1288" t="s">
        <v>800</v>
      </c>
      <c r="J1288" t="s">
        <v>543</v>
      </c>
      <c r="K1288">
        <v>31</v>
      </c>
      <c r="L1288" t="s">
        <v>576</v>
      </c>
      <c r="M1288" t="s">
        <v>806</v>
      </c>
      <c r="N1288" t="s">
        <v>801</v>
      </c>
      <c r="O1288" t="s">
        <v>802</v>
      </c>
      <c r="P1288" t="s">
        <v>548</v>
      </c>
      <c r="Q1288" t="s">
        <v>549</v>
      </c>
      <c r="R1288" t="s">
        <v>568</v>
      </c>
      <c r="S1288" t="s">
        <v>569</v>
      </c>
      <c r="T1288" s="145">
        <v>7</v>
      </c>
      <c r="U1288" t="s">
        <v>639</v>
      </c>
    </row>
    <row r="1289" spans="1:21" x14ac:dyDescent="0.25">
      <c r="A1289" t="s">
        <v>59</v>
      </c>
      <c r="B1289" t="s">
        <v>689</v>
      </c>
      <c r="C1289" t="s">
        <v>187</v>
      </c>
      <c r="D1289" t="s">
        <v>538</v>
      </c>
      <c r="F1289" t="s">
        <v>391</v>
      </c>
      <c r="G1289" t="s">
        <v>799</v>
      </c>
      <c r="H1289" t="s">
        <v>541</v>
      </c>
      <c r="I1289" t="s">
        <v>800</v>
      </c>
      <c r="J1289" t="s">
        <v>543</v>
      </c>
      <c r="K1289">
        <v>31</v>
      </c>
      <c r="L1289" t="s">
        <v>576</v>
      </c>
      <c r="M1289" t="s">
        <v>806</v>
      </c>
      <c r="N1289" t="s">
        <v>801</v>
      </c>
      <c r="O1289" t="s">
        <v>802</v>
      </c>
      <c r="P1289" t="s">
        <v>548</v>
      </c>
      <c r="Q1289" t="s">
        <v>549</v>
      </c>
      <c r="R1289" t="s">
        <v>803</v>
      </c>
      <c r="S1289" t="s">
        <v>804</v>
      </c>
      <c r="T1289" s="145">
        <v>7.9</v>
      </c>
      <c r="U1289" t="s">
        <v>828</v>
      </c>
    </row>
    <row r="1290" spans="1:21" x14ac:dyDescent="0.25">
      <c r="A1290" t="s">
        <v>59</v>
      </c>
      <c r="B1290" t="s">
        <v>689</v>
      </c>
      <c r="C1290" t="s">
        <v>807</v>
      </c>
      <c r="D1290" t="s">
        <v>808</v>
      </c>
      <c r="F1290" t="s">
        <v>391</v>
      </c>
      <c r="G1290" t="s">
        <v>799</v>
      </c>
      <c r="H1290" t="s">
        <v>541</v>
      </c>
      <c r="I1290" t="s">
        <v>800</v>
      </c>
      <c r="J1290" t="s">
        <v>809</v>
      </c>
      <c r="K1290" t="s">
        <v>799</v>
      </c>
      <c r="L1290" t="s">
        <v>544</v>
      </c>
      <c r="M1290" t="s">
        <v>799</v>
      </c>
      <c r="N1290" t="s">
        <v>801</v>
      </c>
      <c r="O1290" t="s">
        <v>802</v>
      </c>
      <c r="P1290" t="s">
        <v>548</v>
      </c>
      <c r="Q1290" t="s">
        <v>549</v>
      </c>
      <c r="R1290" t="s">
        <v>131</v>
      </c>
      <c r="S1290" t="s">
        <v>550</v>
      </c>
      <c r="T1290" s="145">
        <v>69.7</v>
      </c>
      <c r="U1290" t="s">
        <v>829</v>
      </c>
    </row>
    <row r="1291" spans="1:21" x14ac:dyDescent="0.25">
      <c r="A1291" t="s">
        <v>59</v>
      </c>
      <c r="B1291" t="s">
        <v>689</v>
      </c>
      <c r="C1291" t="s">
        <v>807</v>
      </c>
      <c r="D1291" t="s">
        <v>808</v>
      </c>
      <c r="F1291" t="s">
        <v>391</v>
      </c>
      <c r="G1291" t="s">
        <v>799</v>
      </c>
      <c r="H1291" t="s">
        <v>541</v>
      </c>
      <c r="I1291" t="s">
        <v>800</v>
      </c>
      <c r="J1291" t="s">
        <v>809</v>
      </c>
      <c r="K1291" t="s">
        <v>799</v>
      </c>
      <c r="L1291" t="s">
        <v>544</v>
      </c>
      <c r="M1291" t="s">
        <v>799</v>
      </c>
      <c r="N1291" t="s">
        <v>801</v>
      </c>
      <c r="O1291" t="s">
        <v>802</v>
      </c>
      <c r="P1291" t="s">
        <v>548</v>
      </c>
      <c r="Q1291" t="s">
        <v>549</v>
      </c>
      <c r="R1291" t="s">
        <v>552</v>
      </c>
      <c r="S1291" t="s">
        <v>553</v>
      </c>
      <c r="T1291" s="145">
        <v>2.5</v>
      </c>
      <c r="U1291" t="s">
        <v>829</v>
      </c>
    </row>
    <row r="1292" spans="1:21" x14ac:dyDescent="0.25">
      <c r="A1292" t="s">
        <v>59</v>
      </c>
      <c r="B1292" t="s">
        <v>689</v>
      </c>
      <c r="C1292" t="s">
        <v>807</v>
      </c>
      <c r="D1292" t="s">
        <v>808</v>
      </c>
      <c r="F1292" t="s">
        <v>391</v>
      </c>
      <c r="G1292" t="s">
        <v>799</v>
      </c>
      <c r="H1292" t="s">
        <v>541</v>
      </c>
      <c r="I1292" t="s">
        <v>800</v>
      </c>
      <c r="J1292" t="s">
        <v>809</v>
      </c>
      <c r="K1292" t="s">
        <v>799</v>
      </c>
      <c r="L1292" t="s">
        <v>544</v>
      </c>
      <c r="M1292" t="s">
        <v>799</v>
      </c>
      <c r="N1292" t="s">
        <v>801</v>
      </c>
      <c r="O1292" t="s">
        <v>802</v>
      </c>
      <c r="P1292" t="s">
        <v>548</v>
      </c>
      <c r="Q1292" t="s">
        <v>549</v>
      </c>
      <c r="R1292" t="s">
        <v>554</v>
      </c>
      <c r="S1292" t="s">
        <v>555</v>
      </c>
      <c r="T1292" s="145">
        <v>3.7</v>
      </c>
      <c r="U1292" t="s">
        <v>829</v>
      </c>
    </row>
    <row r="1293" spans="1:21" x14ac:dyDescent="0.25">
      <c r="A1293" t="s">
        <v>59</v>
      </c>
      <c r="B1293" t="s">
        <v>689</v>
      </c>
      <c r="C1293" t="s">
        <v>807</v>
      </c>
      <c r="D1293" t="s">
        <v>808</v>
      </c>
      <c r="F1293" t="s">
        <v>391</v>
      </c>
      <c r="G1293" t="s">
        <v>799</v>
      </c>
      <c r="H1293" t="s">
        <v>541</v>
      </c>
      <c r="I1293" t="s">
        <v>800</v>
      </c>
      <c r="J1293" t="s">
        <v>809</v>
      </c>
      <c r="K1293" t="s">
        <v>799</v>
      </c>
      <c r="L1293" t="s">
        <v>544</v>
      </c>
      <c r="M1293" t="s">
        <v>799</v>
      </c>
      <c r="N1293" t="s">
        <v>801</v>
      </c>
      <c r="O1293" t="s">
        <v>802</v>
      </c>
      <c r="P1293" t="s">
        <v>548</v>
      </c>
      <c r="Q1293" t="s">
        <v>549</v>
      </c>
      <c r="R1293" t="s">
        <v>556</v>
      </c>
      <c r="S1293" t="s">
        <v>557</v>
      </c>
      <c r="T1293" s="145">
        <v>3.7</v>
      </c>
      <c r="U1293" t="s">
        <v>829</v>
      </c>
    </row>
    <row r="1294" spans="1:21" x14ac:dyDescent="0.25">
      <c r="A1294" t="s">
        <v>59</v>
      </c>
      <c r="B1294" t="s">
        <v>689</v>
      </c>
      <c r="C1294" t="s">
        <v>807</v>
      </c>
      <c r="D1294" t="s">
        <v>808</v>
      </c>
      <c r="F1294" t="s">
        <v>391</v>
      </c>
      <c r="G1294" t="s">
        <v>799</v>
      </c>
      <c r="H1294" t="s">
        <v>541</v>
      </c>
      <c r="I1294" t="s">
        <v>800</v>
      </c>
      <c r="J1294" t="s">
        <v>809</v>
      </c>
      <c r="K1294" t="s">
        <v>799</v>
      </c>
      <c r="L1294" t="s">
        <v>544</v>
      </c>
      <c r="M1294" t="s">
        <v>799</v>
      </c>
      <c r="N1294" t="s">
        <v>801</v>
      </c>
      <c r="O1294" t="s">
        <v>802</v>
      </c>
      <c r="P1294" t="s">
        <v>548</v>
      </c>
      <c r="Q1294" t="s">
        <v>549</v>
      </c>
      <c r="R1294" t="s">
        <v>558</v>
      </c>
      <c r="S1294" t="s">
        <v>559</v>
      </c>
      <c r="T1294" s="145">
        <v>2.8</v>
      </c>
      <c r="U1294" t="s">
        <v>829</v>
      </c>
    </row>
    <row r="1295" spans="1:21" x14ac:dyDescent="0.25">
      <c r="A1295" t="s">
        <v>59</v>
      </c>
      <c r="B1295" t="s">
        <v>689</v>
      </c>
      <c r="C1295" t="s">
        <v>807</v>
      </c>
      <c r="D1295" t="s">
        <v>808</v>
      </c>
      <c r="F1295" t="s">
        <v>391</v>
      </c>
      <c r="G1295" t="s">
        <v>799</v>
      </c>
      <c r="H1295" t="s">
        <v>541</v>
      </c>
      <c r="I1295" t="s">
        <v>800</v>
      </c>
      <c r="J1295" t="s">
        <v>809</v>
      </c>
      <c r="K1295" t="s">
        <v>799</v>
      </c>
      <c r="L1295" t="s">
        <v>544</v>
      </c>
      <c r="M1295" t="s">
        <v>799</v>
      </c>
      <c r="N1295" t="s">
        <v>801</v>
      </c>
      <c r="O1295" t="s">
        <v>802</v>
      </c>
      <c r="P1295" t="s">
        <v>548</v>
      </c>
      <c r="Q1295" t="s">
        <v>549</v>
      </c>
      <c r="R1295" t="s">
        <v>560</v>
      </c>
      <c r="S1295" t="s">
        <v>561</v>
      </c>
      <c r="T1295" s="145">
        <v>8.8000000000000007</v>
      </c>
      <c r="U1295" t="s">
        <v>829</v>
      </c>
    </row>
    <row r="1296" spans="1:21" x14ac:dyDescent="0.25">
      <c r="A1296" t="s">
        <v>59</v>
      </c>
      <c r="B1296" t="s">
        <v>689</v>
      </c>
      <c r="C1296" t="s">
        <v>807</v>
      </c>
      <c r="D1296" t="s">
        <v>808</v>
      </c>
      <c r="F1296" t="s">
        <v>391</v>
      </c>
      <c r="G1296" t="s">
        <v>799</v>
      </c>
      <c r="H1296" t="s">
        <v>541</v>
      </c>
      <c r="I1296" t="s">
        <v>800</v>
      </c>
      <c r="J1296" t="s">
        <v>809</v>
      </c>
      <c r="K1296" t="s">
        <v>799</v>
      </c>
      <c r="L1296" t="s">
        <v>544</v>
      </c>
      <c r="M1296" t="s">
        <v>799</v>
      </c>
      <c r="N1296" t="s">
        <v>801</v>
      </c>
      <c r="O1296" t="s">
        <v>802</v>
      </c>
      <c r="P1296" t="s">
        <v>548</v>
      </c>
      <c r="Q1296" t="s">
        <v>549</v>
      </c>
      <c r="R1296" t="s">
        <v>562</v>
      </c>
      <c r="S1296" t="s">
        <v>563</v>
      </c>
      <c r="T1296" s="145">
        <v>1.1000000000000001</v>
      </c>
      <c r="U1296" t="s">
        <v>829</v>
      </c>
    </row>
    <row r="1297" spans="1:21" x14ac:dyDescent="0.25">
      <c r="A1297" t="s">
        <v>59</v>
      </c>
      <c r="B1297" t="s">
        <v>689</v>
      </c>
      <c r="C1297" t="s">
        <v>807</v>
      </c>
      <c r="D1297" t="s">
        <v>808</v>
      </c>
      <c r="F1297" t="s">
        <v>391</v>
      </c>
      <c r="G1297" t="s">
        <v>799</v>
      </c>
      <c r="H1297" t="s">
        <v>541</v>
      </c>
      <c r="I1297" t="s">
        <v>800</v>
      </c>
      <c r="J1297" t="s">
        <v>809</v>
      </c>
      <c r="K1297" t="s">
        <v>799</v>
      </c>
      <c r="L1297" t="s">
        <v>544</v>
      </c>
      <c r="M1297" t="s">
        <v>799</v>
      </c>
      <c r="N1297" t="s">
        <v>801</v>
      </c>
      <c r="O1297" t="s">
        <v>802</v>
      </c>
      <c r="P1297" t="s">
        <v>548</v>
      </c>
      <c r="Q1297" t="s">
        <v>549</v>
      </c>
      <c r="R1297" t="s">
        <v>564</v>
      </c>
      <c r="S1297" t="s">
        <v>565</v>
      </c>
      <c r="T1297" s="145">
        <v>12.3</v>
      </c>
      <c r="U1297" t="s">
        <v>829</v>
      </c>
    </row>
    <row r="1298" spans="1:21" x14ac:dyDescent="0.25">
      <c r="A1298" t="s">
        <v>59</v>
      </c>
      <c r="B1298" t="s">
        <v>689</v>
      </c>
      <c r="C1298" t="s">
        <v>807</v>
      </c>
      <c r="D1298" t="s">
        <v>808</v>
      </c>
      <c r="F1298" t="s">
        <v>391</v>
      </c>
      <c r="G1298" t="s">
        <v>799</v>
      </c>
      <c r="H1298" t="s">
        <v>541</v>
      </c>
      <c r="I1298" t="s">
        <v>800</v>
      </c>
      <c r="J1298" t="s">
        <v>809</v>
      </c>
      <c r="K1298" t="s">
        <v>799</v>
      </c>
      <c r="L1298" t="s">
        <v>544</v>
      </c>
      <c r="M1298" t="s">
        <v>799</v>
      </c>
      <c r="N1298" t="s">
        <v>801</v>
      </c>
      <c r="O1298" t="s">
        <v>802</v>
      </c>
      <c r="P1298" t="s">
        <v>548</v>
      </c>
      <c r="Q1298" t="s">
        <v>549</v>
      </c>
      <c r="R1298" t="s">
        <v>566</v>
      </c>
      <c r="S1298" t="s">
        <v>567</v>
      </c>
      <c r="T1298" s="145">
        <v>4.9000000000000004</v>
      </c>
      <c r="U1298" t="s">
        <v>829</v>
      </c>
    </row>
    <row r="1299" spans="1:21" x14ac:dyDescent="0.25">
      <c r="A1299" t="s">
        <v>59</v>
      </c>
      <c r="B1299" t="s">
        <v>689</v>
      </c>
      <c r="C1299" t="s">
        <v>807</v>
      </c>
      <c r="D1299" t="s">
        <v>808</v>
      </c>
      <c r="F1299" t="s">
        <v>391</v>
      </c>
      <c r="G1299" t="s">
        <v>799</v>
      </c>
      <c r="H1299" t="s">
        <v>541</v>
      </c>
      <c r="I1299" t="s">
        <v>800</v>
      </c>
      <c r="J1299" t="s">
        <v>809</v>
      </c>
      <c r="K1299" t="s">
        <v>799</v>
      </c>
      <c r="L1299" t="s">
        <v>544</v>
      </c>
      <c r="M1299" t="s">
        <v>799</v>
      </c>
      <c r="N1299" t="s">
        <v>801</v>
      </c>
      <c r="O1299" t="s">
        <v>802</v>
      </c>
      <c r="P1299" t="s">
        <v>548</v>
      </c>
      <c r="Q1299" t="s">
        <v>549</v>
      </c>
      <c r="R1299" t="s">
        <v>568</v>
      </c>
      <c r="S1299" t="s">
        <v>569</v>
      </c>
      <c r="T1299" s="145">
        <v>24</v>
      </c>
      <c r="U1299" t="s">
        <v>829</v>
      </c>
    </row>
    <row r="1300" spans="1:21" x14ac:dyDescent="0.25">
      <c r="A1300" t="s">
        <v>59</v>
      </c>
      <c r="B1300" t="s">
        <v>689</v>
      </c>
      <c r="C1300" t="s">
        <v>807</v>
      </c>
      <c r="D1300" t="s">
        <v>808</v>
      </c>
      <c r="F1300" t="s">
        <v>391</v>
      </c>
      <c r="G1300" t="s">
        <v>799</v>
      </c>
      <c r="H1300" t="s">
        <v>541</v>
      </c>
      <c r="I1300" t="s">
        <v>800</v>
      </c>
      <c r="J1300" t="s">
        <v>809</v>
      </c>
      <c r="K1300" t="s">
        <v>799</v>
      </c>
      <c r="L1300" t="s">
        <v>544</v>
      </c>
      <c r="M1300" t="s">
        <v>799</v>
      </c>
      <c r="N1300" t="s">
        <v>801</v>
      </c>
      <c r="O1300" t="s">
        <v>802</v>
      </c>
      <c r="P1300" t="s">
        <v>548</v>
      </c>
      <c r="Q1300" t="s">
        <v>549</v>
      </c>
      <c r="R1300" t="s">
        <v>570</v>
      </c>
      <c r="S1300" t="s">
        <v>571</v>
      </c>
      <c r="T1300" s="145">
        <v>0</v>
      </c>
      <c r="U1300" t="s">
        <v>829</v>
      </c>
    </row>
    <row r="1301" spans="1:21" x14ac:dyDescent="0.25">
      <c r="A1301" t="s">
        <v>59</v>
      </c>
      <c r="B1301" t="s">
        <v>689</v>
      </c>
      <c r="C1301" t="s">
        <v>807</v>
      </c>
      <c r="D1301" t="s">
        <v>808</v>
      </c>
      <c r="F1301" t="s">
        <v>391</v>
      </c>
      <c r="G1301" t="s">
        <v>799</v>
      </c>
      <c r="H1301" t="s">
        <v>541</v>
      </c>
      <c r="I1301" t="s">
        <v>800</v>
      </c>
      <c r="J1301" t="s">
        <v>809</v>
      </c>
      <c r="K1301" t="s">
        <v>799</v>
      </c>
      <c r="L1301" t="s">
        <v>544</v>
      </c>
      <c r="M1301" t="s">
        <v>799</v>
      </c>
      <c r="N1301" t="s">
        <v>801</v>
      </c>
      <c r="O1301" t="s">
        <v>802</v>
      </c>
      <c r="P1301" t="s">
        <v>548</v>
      </c>
      <c r="Q1301" t="s">
        <v>549</v>
      </c>
      <c r="R1301" t="s">
        <v>803</v>
      </c>
      <c r="S1301" t="s">
        <v>804</v>
      </c>
      <c r="T1301" s="145">
        <v>5.9</v>
      </c>
      <c r="U1301" t="s">
        <v>829</v>
      </c>
    </row>
    <row r="1302" spans="1:21" x14ac:dyDescent="0.25">
      <c r="A1302" t="s">
        <v>59</v>
      </c>
      <c r="B1302" t="s">
        <v>689</v>
      </c>
      <c r="C1302" t="s">
        <v>807</v>
      </c>
      <c r="D1302" t="s">
        <v>808</v>
      </c>
      <c r="F1302" t="s">
        <v>391</v>
      </c>
      <c r="G1302" t="s">
        <v>799</v>
      </c>
      <c r="H1302" t="s">
        <v>541</v>
      </c>
      <c r="I1302" t="s">
        <v>800</v>
      </c>
      <c r="J1302" t="s">
        <v>809</v>
      </c>
      <c r="K1302" t="s">
        <v>799</v>
      </c>
      <c r="L1302" t="s">
        <v>574</v>
      </c>
      <c r="M1302" t="s">
        <v>805</v>
      </c>
      <c r="N1302" t="s">
        <v>801</v>
      </c>
      <c r="O1302" t="s">
        <v>802</v>
      </c>
      <c r="P1302" t="s">
        <v>548</v>
      </c>
      <c r="Q1302" t="s">
        <v>549</v>
      </c>
      <c r="R1302" t="s">
        <v>131</v>
      </c>
      <c r="S1302" t="s">
        <v>550</v>
      </c>
      <c r="T1302" s="145">
        <v>27.4</v>
      </c>
      <c r="U1302" t="s">
        <v>829</v>
      </c>
    </row>
    <row r="1303" spans="1:21" x14ac:dyDescent="0.25">
      <c r="A1303" t="s">
        <v>59</v>
      </c>
      <c r="B1303" t="s">
        <v>689</v>
      </c>
      <c r="C1303" t="s">
        <v>807</v>
      </c>
      <c r="D1303" t="s">
        <v>808</v>
      </c>
      <c r="F1303" t="s">
        <v>391</v>
      </c>
      <c r="G1303" t="s">
        <v>799</v>
      </c>
      <c r="H1303" t="s">
        <v>541</v>
      </c>
      <c r="I1303" t="s">
        <v>800</v>
      </c>
      <c r="J1303" t="s">
        <v>809</v>
      </c>
      <c r="K1303" t="s">
        <v>799</v>
      </c>
      <c r="L1303" t="s">
        <v>574</v>
      </c>
      <c r="M1303" t="s">
        <v>805</v>
      </c>
      <c r="N1303" t="s">
        <v>801</v>
      </c>
      <c r="O1303" t="s">
        <v>802</v>
      </c>
      <c r="P1303" t="s">
        <v>548</v>
      </c>
      <c r="Q1303" t="s">
        <v>549</v>
      </c>
      <c r="R1303" t="s">
        <v>552</v>
      </c>
      <c r="S1303" t="s">
        <v>553</v>
      </c>
      <c r="T1303" s="145">
        <v>1.1000000000000001</v>
      </c>
      <c r="U1303" t="s">
        <v>829</v>
      </c>
    </row>
    <row r="1304" spans="1:21" x14ac:dyDescent="0.25">
      <c r="A1304" t="s">
        <v>59</v>
      </c>
      <c r="B1304" t="s">
        <v>689</v>
      </c>
      <c r="C1304" t="s">
        <v>807</v>
      </c>
      <c r="D1304" t="s">
        <v>808</v>
      </c>
      <c r="F1304" t="s">
        <v>391</v>
      </c>
      <c r="G1304" t="s">
        <v>799</v>
      </c>
      <c r="H1304" t="s">
        <v>541</v>
      </c>
      <c r="I1304" t="s">
        <v>800</v>
      </c>
      <c r="J1304" t="s">
        <v>809</v>
      </c>
      <c r="K1304" t="s">
        <v>799</v>
      </c>
      <c r="L1304" t="s">
        <v>574</v>
      </c>
      <c r="M1304" t="s">
        <v>805</v>
      </c>
      <c r="N1304" t="s">
        <v>801</v>
      </c>
      <c r="O1304" t="s">
        <v>802</v>
      </c>
      <c r="P1304" t="s">
        <v>548</v>
      </c>
      <c r="Q1304" t="s">
        <v>549</v>
      </c>
      <c r="R1304" t="s">
        <v>554</v>
      </c>
      <c r="S1304" t="s">
        <v>555</v>
      </c>
      <c r="T1304" s="145">
        <v>0.7</v>
      </c>
      <c r="U1304" t="s">
        <v>829</v>
      </c>
    </row>
    <row r="1305" spans="1:21" x14ac:dyDescent="0.25">
      <c r="A1305" t="s">
        <v>59</v>
      </c>
      <c r="B1305" t="s">
        <v>689</v>
      </c>
      <c r="C1305" t="s">
        <v>807</v>
      </c>
      <c r="D1305" t="s">
        <v>808</v>
      </c>
      <c r="F1305" t="s">
        <v>391</v>
      </c>
      <c r="G1305" t="s">
        <v>799</v>
      </c>
      <c r="H1305" t="s">
        <v>541</v>
      </c>
      <c r="I1305" t="s">
        <v>800</v>
      </c>
      <c r="J1305" t="s">
        <v>809</v>
      </c>
      <c r="K1305" t="s">
        <v>799</v>
      </c>
      <c r="L1305" t="s">
        <v>574</v>
      </c>
      <c r="M1305" t="s">
        <v>805</v>
      </c>
      <c r="N1305" t="s">
        <v>801</v>
      </c>
      <c r="O1305" t="s">
        <v>802</v>
      </c>
      <c r="P1305" t="s">
        <v>548</v>
      </c>
      <c r="Q1305" t="s">
        <v>549</v>
      </c>
      <c r="R1305" t="s">
        <v>556</v>
      </c>
      <c r="S1305" t="s">
        <v>557</v>
      </c>
      <c r="T1305" s="145">
        <v>1</v>
      </c>
      <c r="U1305" t="s">
        <v>829</v>
      </c>
    </row>
    <row r="1306" spans="1:21" x14ac:dyDescent="0.25">
      <c r="A1306" t="s">
        <v>59</v>
      </c>
      <c r="B1306" t="s">
        <v>689</v>
      </c>
      <c r="C1306" t="s">
        <v>807</v>
      </c>
      <c r="D1306" t="s">
        <v>808</v>
      </c>
      <c r="F1306" t="s">
        <v>391</v>
      </c>
      <c r="G1306" t="s">
        <v>799</v>
      </c>
      <c r="H1306" t="s">
        <v>541</v>
      </c>
      <c r="I1306" t="s">
        <v>800</v>
      </c>
      <c r="J1306" t="s">
        <v>809</v>
      </c>
      <c r="K1306" t="s">
        <v>799</v>
      </c>
      <c r="L1306" t="s">
        <v>574</v>
      </c>
      <c r="M1306" t="s">
        <v>805</v>
      </c>
      <c r="N1306" t="s">
        <v>801</v>
      </c>
      <c r="O1306" t="s">
        <v>802</v>
      </c>
      <c r="P1306" t="s">
        <v>548</v>
      </c>
      <c r="Q1306" t="s">
        <v>549</v>
      </c>
      <c r="R1306" t="s">
        <v>558</v>
      </c>
      <c r="S1306" t="s">
        <v>559</v>
      </c>
      <c r="T1306" s="145">
        <v>0.4</v>
      </c>
      <c r="U1306" t="s">
        <v>829</v>
      </c>
    </row>
    <row r="1307" spans="1:21" x14ac:dyDescent="0.25">
      <c r="A1307" t="s">
        <v>59</v>
      </c>
      <c r="B1307" t="s">
        <v>689</v>
      </c>
      <c r="C1307" t="s">
        <v>807</v>
      </c>
      <c r="D1307" t="s">
        <v>808</v>
      </c>
      <c r="F1307" t="s">
        <v>391</v>
      </c>
      <c r="G1307" t="s">
        <v>799</v>
      </c>
      <c r="H1307" t="s">
        <v>541</v>
      </c>
      <c r="I1307" t="s">
        <v>800</v>
      </c>
      <c r="J1307" t="s">
        <v>809</v>
      </c>
      <c r="K1307" t="s">
        <v>799</v>
      </c>
      <c r="L1307" t="s">
        <v>574</v>
      </c>
      <c r="M1307" t="s">
        <v>805</v>
      </c>
      <c r="N1307" t="s">
        <v>801</v>
      </c>
      <c r="O1307" t="s">
        <v>802</v>
      </c>
      <c r="P1307" t="s">
        <v>548</v>
      </c>
      <c r="Q1307" t="s">
        <v>549</v>
      </c>
      <c r="R1307" t="s">
        <v>560</v>
      </c>
      <c r="S1307" t="s">
        <v>561</v>
      </c>
      <c r="T1307" s="145">
        <v>1.2</v>
      </c>
      <c r="U1307" t="s">
        <v>829</v>
      </c>
    </row>
    <row r="1308" spans="1:21" x14ac:dyDescent="0.25">
      <c r="A1308" t="s">
        <v>59</v>
      </c>
      <c r="B1308" t="s">
        <v>689</v>
      </c>
      <c r="C1308" t="s">
        <v>807</v>
      </c>
      <c r="D1308" t="s">
        <v>808</v>
      </c>
      <c r="F1308" t="s">
        <v>391</v>
      </c>
      <c r="G1308" t="s">
        <v>799</v>
      </c>
      <c r="H1308" t="s">
        <v>541</v>
      </c>
      <c r="I1308" t="s">
        <v>800</v>
      </c>
      <c r="J1308" t="s">
        <v>809</v>
      </c>
      <c r="K1308" t="s">
        <v>799</v>
      </c>
      <c r="L1308" t="s">
        <v>574</v>
      </c>
      <c r="M1308" t="s">
        <v>805</v>
      </c>
      <c r="N1308" t="s">
        <v>801</v>
      </c>
      <c r="O1308" t="s">
        <v>802</v>
      </c>
      <c r="P1308" t="s">
        <v>548</v>
      </c>
      <c r="Q1308" t="s">
        <v>549</v>
      </c>
      <c r="R1308" t="s">
        <v>562</v>
      </c>
      <c r="S1308" t="s">
        <v>563</v>
      </c>
      <c r="T1308" s="145">
        <v>0.4</v>
      </c>
      <c r="U1308" t="s">
        <v>829</v>
      </c>
    </row>
    <row r="1309" spans="1:21" x14ac:dyDescent="0.25">
      <c r="A1309" t="s">
        <v>59</v>
      </c>
      <c r="B1309" t="s">
        <v>689</v>
      </c>
      <c r="C1309" t="s">
        <v>807</v>
      </c>
      <c r="D1309" t="s">
        <v>808</v>
      </c>
      <c r="F1309" t="s">
        <v>391</v>
      </c>
      <c r="G1309" t="s">
        <v>799</v>
      </c>
      <c r="H1309" t="s">
        <v>541</v>
      </c>
      <c r="I1309" t="s">
        <v>800</v>
      </c>
      <c r="J1309" t="s">
        <v>809</v>
      </c>
      <c r="K1309" t="s">
        <v>799</v>
      </c>
      <c r="L1309" t="s">
        <v>574</v>
      </c>
      <c r="M1309" t="s">
        <v>805</v>
      </c>
      <c r="N1309" t="s">
        <v>801</v>
      </c>
      <c r="O1309" t="s">
        <v>802</v>
      </c>
      <c r="P1309" t="s">
        <v>548</v>
      </c>
      <c r="Q1309" t="s">
        <v>549</v>
      </c>
      <c r="R1309" t="s">
        <v>564</v>
      </c>
      <c r="S1309" t="s">
        <v>565</v>
      </c>
      <c r="T1309" s="145">
        <v>6.8</v>
      </c>
      <c r="U1309" t="s">
        <v>829</v>
      </c>
    </row>
    <row r="1310" spans="1:21" x14ac:dyDescent="0.25">
      <c r="A1310" t="s">
        <v>59</v>
      </c>
      <c r="B1310" t="s">
        <v>689</v>
      </c>
      <c r="C1310" t="s">
        <v>807</v>
      </c>
      <c r="D1310" t="s">
        <v>808</v>
      </c>
      <c r="F1310" t="s">
        <v>391</v>
      </c>
      <c r="G1310" t="s">
        <v>799</v>
      </c>
      <c r="H1310" t="s">
        <v>541</v>
      </c>
      <c r="I1310" t="s">
        <v>800</v>
      </c>
      <c r="J1310" t="s">
        <v>809</v>
      </c>
      <c r="K1310" t="s">
        <v>799</v>
      </c>
      <c r="L1310" t="s">
        <v>574</v>
      </c>
      <c r="M1310" t="s">
        <v>805</v>
      </c>
      <c r="N1310" t="s">
        <v>801</v>
      </c>
      <c r="O1310" t="s">
        <v>802</v>
      </c>
      <c r="P1310" t="s">
        <v>548</v>
      </c>
      <c r="Q1310" t="s">
        <v>549</v>
      </c>
      <c r="R1310" t="s">
        <v>566</v>
      </c>
      <c r="S1310" t="s">
        <v>567</v>
      </c>
      <c r="T1310" s="145">
        <v>3.6</v>
      </c>
      <c r="U1310" t="s">
        <v>829</v>
      </c>
    </row>
    <row r="1311" spans="1:21" x14ac:dyDescent="0.25">
      <c r="A1311" t="s">
        <v>59</v>
      </c>
      <c r="B1311" t="s">
        <v>689</v>
      </c>
      <c r="C1311" t="s">
        <v>807</v>
      </c>
      <c r="D1311" t="s">
        <v>808</v>
      </c>
      <c r="F1311" t="s">
        <v>391</v>
      </c>
      <c r="G1311" t="s">
        <v>799</v>
      </c>
      <c r="H1311" t="s">
        <v>541</v>
      </c>
      <c r="I1311" t="s">
        <v>800</v>
      </c>
      <c r="J1311" t="s">
        <v>809</v>
      </c>
      <c r="K1311" t="s">
        <v>799</v>
      </c>
      <c r="L1311" t="s">
        <v>574</v>
      </c>
      <c r="M1311" t="s">
        <v>805</v>
      </c>
      <c r="N1311" t="s">
        <v>801</v>
      </c>
      <c r="O1311" t="s">
        <v>802</v>
      </c>
      <c r="P1311" t="s">
        <v>548</v>
      </c>
      <c r="Q1311" t="s">
        <v>549</v>
      </c>
      <c r="R1311" t="s">
        <v>568</v>
      </c>
      <c r="S1311" t="s">
        <v>569</v>
      </c>
      <c r="T1311" s="145">
        <v>9.6999999999999993</v>
      </c>
      <c r="U1311" t="s">
        <v>829</v>
      </c>
    </row>
    <row r="1312" spans="1:21" x14ac:dyDescent="0.25">
      <c r="A1312" t="s">
        <v>59</v>
      </c>
      <c r="B1312" t="s">
        <v>689</v>
      </c>
      <c r="C1312" t="s">
        <v>807</v>
      </c>
      <c r="D1312" t="s">
        <v>808</v>
      </c>
      <c r="F1312" t="s">
        <v>391</v>
      </c>
      <c r="G1312" t="s">
        <v>799</v>
      </c>
      <c r="H1312" t="s">
        <v>541</v>
      </c>
      <c r="I1312" t="s">
        <v>800</v>
      </c>
      <c r="J1312" t="s">
        <v>809</v>
      </c>
      <c r="K1312" t="s">
        <v>799</v>
      </c>
      <c r="L1312" t="s">
        <v>574</v>
      </c>
      <c r="M1312" t="s">
        <v>805</v>
      </c>
      <c r="N1312" t="s">
        <v>801</v>
      </c>
      <c r="O1312" t="s">
        <v>802</v>
      </c>
      <c r="P1312" t="s">
        <v>548</v>
      </c>
      <c r="Q1312" t="s">
        <v>549</v>
      </c>
      <c r="R1312" t="s">
        <v>570</v>
      </c>
      <c r="S1312" t="s">
        <v>571</v>
      </c>
      <c r="T1312" s="145">
        <v>0</v>
      </c>
      <c r="U1312" t="s">
        <v>829</v>
      </c>
    </row>
    <row r="1313" spans="1:21" x14ac:dyDescent="0.25">
      <c r="A1313" t="s">
        <v>59</v>
      </c>
      <c r="B1313" t="s">
        <v>689</v>
      </c>
      <c r="C1313" t="s">
        <v>807</v>
      </c>
      <c r="D1313" t="s">
        <v>808</v>
      </c>
      <c r="F1313" t="s">
        <v>391</v>
      </c>
      <c r="G1313" t="s">
        <v>799</v>
      </c>
      <c r="H1313" t="s">
        <v>541</v>
      </c>
      <c r="I1313" t="s">
        <v>800</v>
      </c>
      <c r="J1313" t="s">
        <v>809</v>
      </c>
      <c r="K1313" t="s">
        <v>799</v>
      </c>
      <c r="L1313" t="s">
        <v>574</v>
      </c>
      <c r="M1313" t="s">
        <v>805</v>
      </c>
      <c r="N1313" t="s">
        <v>801</v>
      </c>
      <c r="O1313" t="s">
        <v>802</v>
      </c>
      <c r="P1313" t="s">
        <v>548</v>
      </c>
      <c r="Q1313" t="s">
        <v>549</v>
      </c>
      <c r="R1313" t="s">
        <v>803</v>
      </c>
      <c r="S1313" t="s">
        <v>804</v>
      </c>
      <c r="T1313" s="145">
        <v>2.5</v>
      </c>
      <c r="U1313" t="s">
        <v>829</v>
      </c>
    </row>
    <row r="1314" spans="1:21" x14ac:dyDescent="0.25">
      <c r="A1314" t="s">
        <v>59</v>
      </c>
      <c r="B1314" t="s">
        <v>689</v>
      </c>
      <c r="C1314" t="s">
        <v>807</v>
      </c>
      <c r="D1314" t="s">
        <v>808</v>
      </c>
      <c r="F1314" t="s">
        <v>391</v>
      </c>
      <c r="G1314" t="s">
        <v>799</v>
      </c>
      <c r="H1314" t="s">
        <v>541</v>
      </c>
      <c r="I1314" t="s">
        <v>800</v>
      </c>
      <c r="J1314" t="s">
        <v>809</v>
      </c>
      <c r="K1314" t="s">
        <v>799</v>
      </c>
      <c r="L1314" t="s">
        <v>576</v>
      </c>
      <c r="M1314" t="s">
        <v>806</v>
      </c>
      <c r="N1314" t="s">
        <v>801</v>
      </c>
      <c r="O1314" t="s">
        <v>802</v>
      </c>
      <c r="P1314" t="s">
        <v>548</v>
      </c>
      <c r="Q1314" t="s">
        <v>549</v>
      </c>
      <c r="R1314" t="s">
        <v>131</v>
      </c>
      <c r="S1314" t="s">
        <v>550</v>
      </c>
      <c r="T1314" s="145">
        <v>42.3</v>
      </c>
      <c r="U1314" t="s">
        <v>829</v>
      </c>
    </row>
    <row r="1315" spans="1:21" x14ac:dyDescent="0.25">
      <c r="A1315" t="s">
        <v>59</v>
      </c>
      <c r="B1315" t="s">
        <v>689</v>
      </c>
      <c r="C1315" t="s">
        <v>807</v>
      </c>
      <c r="D1315" t="s">
        <v>808</v>
      </c>
      <c r="F1315" t="s">
        <v>391</v>
      </c>
      <c r="G1315" t="s">
        <v>799</v>
      </c>
      <c r="H1315" t="s">
        <v>541</v>
      </c>
      <c r="I1315" t="s">
        <v>800</v>
      </c>
      <c r="J1315" t="s">
        <v>809</v>
      </c>
      <c r="K1315" t="s">
        <v>799</v>
      </c>
      <c r="L1315" t="s">
        <v>576</v>
      </c>
      <c r="M1315" t="s">
        <v>806</v>
      </c>
      <c r="N1315" t="s">
        <v>801</v>
      </c>
      <c r="O1315" t="s">
        <v>802</v>
      </c>
      <c r="P1315" t="s">
        <v>548</v>
      </c>
      <c r="Q1315" t="s">
        <v>549</v>
      </c>
      <c r="R1315" t="s">
        <v>552</v>
      </c>
      <c r="S1315" t="s">
        <v>553</v>
      </c>
      <c r="T1315" s="145">
        <v>1.4</v>
      </c>
      <c r="U1315" t="s">
        <v>829</v>
      </c>
    </row>
    <row r="1316" spans="1:21" x14ac:dyDescent="0.25">
      <c r="A1316" t="s">
        <v>59</v>
      </c>
      <c r="B1316" t="s">
        <v>689</v>
      </c>
      <c r="C1316" t="s">
        <v>807</v>
      </c>
      <c r="D1316" t="s">
        <v>808</v>
      </c>
      <c r="F1316" t="s">
        <v>391</v>
      </c>
      <c r="G1316" t="s">
        <v>799</v>
      </c>
      <c r="H1316" t="s">
        <v>541</v>
      </c>
      <c r="I1316" t="s">
        <v>800</v>
      </c>
      <c r="J1316" t="s">
        <v>809</v>
      </c>
      <c r="K1316" t="s">
        <v>799</v>
      </c>
      <c r="L1316" t="s">
        <v>576</v>
      </c>
      <c r="M1316" t="s">
        <v>806</v>
      </c>
      <c r="N1316" t="s">
        <v>801</v>
      </c>
      <c r="O1316" t="s">
        <v>802</v>
      </c>
      <c r="P1316" t="s">
        <v>548</v>
      </c>
      <c r="Q1316" t="s">
        <v>549</v>
      </c>
      <c r="R1316" t="s">
        <v>554</v>
      </c>
      <c r="S1316" t="s">
        <v>555</v>
      </c>
      <c r="T1316" s="145">
        <v>3</v>
      </c>
      <c r="U1316" t="s">
        <v>829</v>
      </c>
    </row>
    <row r="1317" spans="1:21" x14ac:dyDescent="0.25">
      <c r="A1317" t="s">
        <v>59</v>
      </c>
      <c r="B1317" t="s">
        <v>689</v>
      </c>
      <c r="C1317" t="s">
        <v>807</v>
      </c>
      <c r="D1317" t="s">
        <v>808</v>
      </c>
      <c r="F1317" t="s">
        <v>391</v>
      </c>
      <c r="G1317" t="s">
        <v>799</v>
      </c>
      <c r="H1317" t="s">
        <v>541</v>
      </c>
      <c r="I1317" t="s">
        <v>800</v>
      </c>
      <c r="J1317" t="s">
        <v>809</v>
      </c>
      <c r="K1317" t="s">
        <v>799</v>
      </c>
      <c r="L1317" t="s">
        <v>576</v>
      </c>
      <c r="M1317" t="s">
        <v>806</v>
      </c>
      <c r="N1317" t="s">
        <v>801</v>
      </c>
      <c r="O1317" t="s">
        <v>802</v>
      </c>
      <c r="P1317" t="s">
        <v>548</v>
      </c>
      <c r="Q1317" t="s">
        <v>549</v>
      </c>
      <c r="R1317" t="s">
        <v>556</v>
      </c>
      <c r="S1317" t="s">
        <v>557</v>
      </c>
      <c r="T1317" s="145">
        <v>2.7</v>
      </c>
      <c r="U1317" t="s">
        <v>829</v>
      </c>
    </row>
    <row r="1318" spans="1:21" x14ac:dyDescent="0.25">
      <c r="A1318" t="s">
        <v>59</v>
      </c>
      <c r="B1318" t="s">
        <v>689</v>
      </c>
      <c r="C1318" t="s">
        <v>807</v>
      </c>
      <c r="D1318" t="s">
        <v>808</v>
      </c>
      <c r="F1318" t="s">
        <v>391</v>
      </c>
      <c r="G1318" t="s">
        <v>799</v>
      </c>
      <c r="H1318" t="s">
        <v>541</v>
      </c>
      <c r="I1318" t="s">
        <v>800</v>
      </c>
      <c r="J1318" t="s">
        <v>809</v>
      </c>
      <c r="K1318" t="s">
        <v>799</v>
      </c>
      <c r="L1318" t="s">
        <v>576</v>
      </c>
      <c r="M1318" t="s">
        <v>806</v>
      </c>
      <c r="N1318" t="s">
        <v>801</v>
      </c>
      <c r="O1318" t="s">
        <v>802</v>
      </c>
      <c r="P1318" t="s">
        <v>548</v>
      </c>
      <c r="Q1318" t="s">
        <v>549</v>
      </c>
      <c r="R1318" t="s">
        <v>558</v>
      </c>
      <c r="S1318" t="s">
        <v>559</v>
      </c>
      <c r="T1318" s="145">
        <v>2.4</v>
      </c>
      <c r="U1318" t="s">
        <v>829</v>
      </c>
    </row>
    <row r="1319" spans="1:21" x14ac:dyDescent="0.25">
      <c r="A1319" t="s">
        <v>59</v>
      </c>
      <c r="B1319" t="s">
        <v>689</v>
      </c>
      <c r="C1319" t="s">
        <v>807</v>
      </c>
      <c r="D1319" t="s">
        <v>808</v>
      </c>
      <c r="F1319" t="s">
        <v>391</v>
      </c>
      <c r="G1319" t="s">
        <v>799</v>
      </c>
      <c r="H1319" t="s">
        <v>541</v>
      </c>
      <c r="I1319" t="s">
        <v>800</v>
      </c>
      <c r="J1319" t="s">
        <v>809</v>
      </c>
      <c r="K1319" t="s">
        <v>799</v>
      </c>
      <c r="L1319" t="s">
        <v>576</v>
      </c>
      <c r="M1319" t="s">
        <v>806</v>
      </c>
      <c r="N1319" t="s">
        <v>801</v>
      </c>
      <c r="O1319" t="s">
        <v>802</v>
      </c>
      <c r="P1319" t="s">
        <v>548</v>
      </c>
      <c r="Q1319" t="s">
        <v>549</v>
      </c>
      <c r="R1319" t="s">
        <v>560</v>
      </c>
      <c r="S1319" t="s">
        <v>561</v>
      </c>
      <c r="T1319" s="145">
        <v>7.6</v>
      </c>
      <c r="U1319" t="s">
        <v>829</v>
      </c>
    </row>
    <row r="1320" spans="1:21" x14ac:dyDescent="0.25">
      <c r="A1320" t="s">
        <v>59</v>
      </c>
      <c r="B1320" t="s">
        <v>689</v>
      </c>
      <c r="C1320" t="s">
        <v>807</v>
      </c>
      <c r="D1320" t="s">
        <v>808</v>
      </c>
      <c r="F1320" t="s">
        <v>391</v>
      </c>
      <c r="G1320" t="s">
        <v>799</v>
      </c>
      <c r="H1320" t="s">
        <v>541</v>
      </c>
      <c r="I1320" t="s">
        <v>800</v>
      </c>
      <c r="J1320" t="s">
        <v>809</v>
      </c>
      <c r="K1320" t="s">
        <v>799</v>
      </c>
      <c r="L1320" t="s">
        <v>576</v>
      </c>
      <c r="M1320" t="s">
        <v>806</v>
      </c>
      <c r="N1320" t="s">
        <v>801</v>
      </c>
      <c r="O1320" t="s">
        <v>802</v>
      </c>
      <c r="P1320" t="s">
        <v>548</v>
      </c>
      <c r="Q1320" t="s">
        <v>549</v>
      </c>
      <c r="R1320" t="s">
        <v>562</v>
      </c>
      <c r="S1320" t="s">
        <v>563</v>
      </c>
      <c r="T1320" s="145">
        <v>0.7</v>
      </c>
      <c r="U1320" t="s">
        <v>829</v>
      </c>
    </row>
    <row r="1321" spans="1:21" x14ac:dyDescent="0.25">
      <c r="A1321" t="s">
        <v>59</v>
      </c>
      <c r="B1321" t="s">
        <v>689</v>
      </c>
      <c r="C1321" t="s">
        <v>807</v>
      </c>
      <c r="D1321" t="s">
        <v>808</v>
      </c>
      <c r="F1321" t="s">
        <v>391</v>
      </c>
      <c r="G1321" t="s">
        <v>799</v>
      </c>
      <c r="H1321" t="s">
        <v>541</v>
      </c>
      <c r="I1321" t="s">
        <v>800</v>
      </c>
      <c r="J1321" t="s">
        <v>809</v>
      </c>
      <c r="K1321" t="s">
        <v>799</v>
      </c>
      <c r="L1321" t="s">
        <v>576</v>
      </c>
      <c r="M1321" t="s">
        <v>806</v>
      </c>
      <c r="N1321" t="s">
        <v>801</v>
      </c>
      <c r="O1321" t="s">
        <v>802</v>
      </c>
      <c r="P1321" t="s">
        <v>548</v>
      </c>
      <c r="Q1321" t="s">
        <v>549</v>
      </c>
      <c r="R1321" t="s">
        <v>564</v>
      </c>
      <c r="S1321" t="s">
        <v>565</v>
      </c>
      <c r="T1321" s="145">
        <v>5.5</v>
      </c>
      <c r="U1321" t="s">
        <v>829</v>
      </c>
    </row>
    <row r="1322" spans="1:21" x14ac:dyDescent="0.25">
      <c r="A1322" t="s">
        <v>59</v>
      </c>
      <c r="B1322" t="s">
        <v>689</v>
      </c>
      <c r="C1322" t="s">
        <v>807</v>
      </c>
      <c r="D1322" t="s">
        <v>808</v>
      </c>
      <c r="F1322" t="s">
        <v>391</v>
      </c>
      <c r="G1322" t="s">
        <v>799</v>
      </c>
      <c r="H1322" t="s">
        <v>541</v>
      </c>
      <c r="I1322" t="s">
        <v>800</v>
      </c>
      <c r="J1322" t="s">
        <v>809</v>
      </c>
      <c r="K1322" t="s">
        <v>799</v>
      </c>
      <c r="L1322" t="s">
        <v>576</v>
      </c>
      <c r="M1322" t="s">
        <v>806</v>
      </c>
      <c r="N1322" t="s">
        <v>801</v>
      </c>
      <c r="O1322" t="s">
        <v>802</v>
      </c>
      <c r="P1322" t="s">
        <v>548</v>
      </c>
      <c r="Q1322" t="s">
        <v>549</v>
      </c>
      <c r="R1322" t="s">
        <v>566</v>
      </c>
      <c r="S1322" t="s">
        <v>567</v>
      </c>
      <c r="T1322" s="145">
        <v>1.3</v>
      </c>
      <c r="U1322" t="s">
        <v>829</v>
      </c>
    </row>
    <row r="1323" spans="1:21" x14ac:dyDescent="0.25">
      <c r="A1323" t="s">
        <v>59</v>
      </c>
      <c r="B1323" t="s">
        <v>689</v>
      </c>
      <c r="C1323" t="s">
        <v>807</v>
      </c>
      <c r="D1323" t="s">
        <v>808</v>
      </c>
      <c r="F1323" t="s">
        <v>391</v>
      </c>
      <c r="G1323" t="s">
        <v>799</v>
      </c>
      <c r="H1323" t="s">
        <v>541</v>
      </c>
      <c r="I1323" t="s">
        <v>800</v>
      </c>
      <c r="J1323" t="s">
        <v>809</v>
      </c>
      <c r="K1323" t="s">
        <v>799</v>
      </c>
      <c r="L1323" t="s">
        <v>576</v>
      </c>
      <c r="M1323" t="s">
        <v>806</v>
      </c>
      <c r="N1323" t="s">
        <v>801</v>
      </c>
      <c r="O1323" t="s">
        <v>802</v>
      </c>
      <c r="P1323" t="s">
        <v>548</v>
      </c>
      <c r="Q1323" t="s">
        <v>549</v>
      </c>
      <c r="R1323" t="s">
        <v>568</v>
      </c>
      <c r="S1323" t="s">
        <v>569</v>
      </c>
      <c r="T1323" s="145">
        <v>14.3</v>
      </c>
      <c r="U1323" t="s">
        <v>829</v>
      </c>
    </row>
    <row r="1324" spans="1:21" x14ac:dyDescent="0.25">
      <c r="A1324" t="s">
        <v>59</v>
      </c>
      <c r="B1324" t="s">
        <v>689</v>
      </c>
      <c r="C1324" t="s">
        <v>807</v>
      </c>
      <c r="D1324" t="s">
        <v>808</v>
      </c>
      <c r="F1324" t="s">
        <v>391</v>
      </c>
      <c r="G1324" t="s">
        <v>799</v>
      </c>
      <c r="H1324" t="s">
        <v>541</v>
      </c>
      <c r="I1324" t="s">
        <v>800</v>
      </c>
      <c r="J1324" t="s">
        <v>809</v>
      </c>
      <c r="K1324" t="s">
        <v>799</v>
      </c>
      <c r="L1324" t="s">
        <v>576</v>
      </c>
      <c r="M1324" t="s">
        <v>806</v>
      </c>
      <c r="N1324" t="s">
        <v>801</v>
      </c>
      <c r="O1324" t="s">
        <v>802</v>
      </c>
      <c r="P1324" t="s">
        <v>548</v>
      </c>
      <c r="Q1324" t="s">
        <v>549</v>
      </c>
      <c r="R1324" t="s">
        <v>570</v>
      </c>
      <c r="S1324" t="s">
        <v>571</v>
      </c>
      <c r="T1324" s="145">
        <v>0</v>
      </c>
      <c r="U1324" t="s">
        <v>829</v>
      </c>
    </row>
    <row r="1325" spans="1:21" x14ac:dyDescent="0.25">
      <c r="A1325" t="s">
        <v>59</v>
      </c>
      <c r="B1325" t="s">
        <v>689</v>
      </c>
      <c r="C1325" t="s">
        <v>807</v>
      </c>
      <c r="D1325" t="s">
        <v>808</v>
      </c>
      <c r="F1325" t="s">
        <v>391</v>
      </c>
      <c r="G1325" t="s">
        <v>799</v>
      </c>
      <c r="H1325" t="s">
        <v>541</v>
      </c>
      <c r="I1325" t="s">
        <v>800</v>
      </c>
      <c r="J1325" t="s">
        <v>809</v>
      </c>
      <c r="K1325" t="s">
        <v>799</v>
      </c>
      <c r="L1325" t="s">
        <v>576</v>
      </c>
      <c r="M1325" t="s">
        <v>806</v>
      </c>
      <c r="N1325" t="s">
        <v>801</v>
      </c>
      <c r="O1325" t="s">
        <v>802</v>
      </c>
      <c r="P1325" t="s">
        <v>548</v>
      </c>
      <c r="Q1325" t="s">
        <v>549</v>
      </c>
      <c r="R1325" t="s">
        <v>803</v>
      </c>
      <c r="S1325" t="s">
        <v>804</v>
      </c>
      <c r="T1325" s="145">
        <v>3.4</v>
      </c>
      <c r="U1325" t="s">
        <v>829</v>
      </c>
    </row>
    <row r="1326" spans="1:21" x14ac:dyDescent="0.25">
      <c r="A1326" t="s">
        <v>219</v>
      </c>
      <c r="B1326" t="s">
        <v>690</v>
      </c>
      <c r="C1326" t="s">
        <v>187</v>
      </c>
      <c r="D1326" t="s">
        <v>538</v>
      </c>
      <c r="F1326" t="s">
        <v>391</v>
      </c>
      <c r="G1326" t="s">
        <v>799</v>
      </c>
      <c r="H1326" t="s">
        <v>541</v>
      </c>
      <c r="I1326" t="s">
        <v>800</v>
      </c>
      <c r="J1326" t="s">
        <v>543</v>
      </c>
      <c r="K1326">
        <v>31</v>
      </c>
      <c r="L1326" t="s">
        <v>544</v>
      </c>
      <c r="M1326" t="s">
        <v>799</v>
      </c>
      <c r="N1326" t="s">
        <v>801</v>
      </c>
      <c r="O1326" t="s">
        <v>802</v>
      </c>
      <c r="P1326" t="s">
        <v>548</v>
      </c>
      <c r="Q1326" t="s">
        <v>549</v>
      </c>
      <c r="R1326" t="s">
        <v>131</v>
      </c>
      <c r="S1326" t="s">
        <v>550</v>
      </c>
      <c r="T1326" s="145">
        <v>9.5</v>
      </c>
      <c r="U1326" t="s">
        <v>677</v>
      </c>
    </row>
    <row r="1327" spans="1:21" x14ac:dyDescent="0.25">
      <c r="A1327" t="s">
        <v>219</v>
      </c>
      <c r="B1327" t="s">
        <v>690</v>
      </c>
      <c r="C1327" t="s">
        <v>187</v>
      </c>
      <c r="D1327" t="s">
        <v>538</v>
      </c>
      <c r="F1327" t="s">
        <v>391</v>
      </c>
      <c r="G1327" t="s">
        <v>799</v>
      </c>
      <c r="H1327" t="s">
        <v>541</v>
      </c>
      <c r="I1327" t="s">
        <v>800</v>
      </c>
      <c r="J1327" t="s">
        <v>543</v>
      </c>
      <c r="K1327">
        <v>31</v>
      </c>
      <c r="L1327" t="s">
        <v>544</v>
      </c>
      <c r="M1327" t="s">
        <v>799</v>
      </c>
      <c r="N1327" t="s">
        <v>801</v>
      </c>
      <c r="O1327" t="s">
        <v>802</v>
      </c>
      <c r="P1327" t="s">
        <v>548</v>
      </c>
      <c r="Q1327" t="s">
        <v>549</v>
      </c>
      <c r="R1327" t="s">
        <v>552</v>
      </c>
      <c r="S1327" t="s">
        <v>553</v>
      </c>
      <c r="T1327" s="145">
        <v>0.1</v>
      </c>
      <c r="U1327" t="s">
        <v>677</v>
      </c>
    </row>
    <row r="1328" spans="1:21" x14ac:dyDescent="0.25">
      <c r="A1328" t="s">
        <v>219</v>
      </c>
      <c r="B1328" t="s">
        <v>690</v>
      </c>
      <c r="C1328" t="s">
        <v>187</v>
      </c>
      <c r="D1328" t="s">
        <v>538</v>
      </c>
      <c r="F1328" t="s">
        <v>391</v>
      </c>
      <c r="G1328" t="s">
        <v>799</v>
      </c>
      <c r="H1328" t="s">
        <v>541</v>
      </c>
      <c r="I1328" t="s">
        <v>800</v>
      </c>
      <c r="J1328" t="s">
        <v>543</v>
      </c>
      <c r="K1328">
        <v>31</v>
      </c>
      <c r="L1328" t="s">
        <v>544</v>
      </c>
      <c r="M1328" t="s">
        <v>799</v>
      </c>
      <c r="N1328" t="s">
        <v>801</v>
      </c>
      <c r="O1328" t="s">
        <v>802</v>
      </c>
      <c r="P1328" t="s">
        <v>548</v>
      </c>
      <c r="Q1328" t="s">
        <v>549</v>
      </c>
      <c r="R1328" t="s">
        <v>554</v>
      </c>
      <c r="S1328" t="s">
        <v>555</v>
      </c>
      <c r="T1328" s="145">
        <v>0.1</v>
      </c>
      <c r="U1328" t="s">
        <v>677</v>
      </c>
    </row>
    <row r="1329" spans="1:21" x14ac:dyDescent="0.25">
      <c r="A1329" t="s">
        <v>219</v>
      </c>
      <c r="B1329" t="s">
        <v>690</v>
      </c>
      <c r="C1329" t="s">
        <v>187</v>
      </c>
      <c r="D1329" t="s">
        <v>538</v>
      </c>
      <c r="F1329" t="s">
        <v>391</v>
      </c>
      <c r="G1329" t="s">
        <v>799</v>
      </c>
      <c r="H1329" t="s">
        <v>541</v>
      </c>
      <c r="I1329" t="s">
        <v>800</v>
      </c>
      <c r="J1329" t="s">
        <v>543</v>
      </c>
      <c r="K1329">
        <v>31</v>
      </c>
      <c r="L1329" t="s">
        <v>544</v>
      </c>
      <c r="M1329" t="s">
        <v>799</v>
      </c>
      <c r="N1329" t="s">
        <v>801</v>
      </c>
      <c r="O1329" t="s">
        <v>802</v>
      </c>
      <c r="P1329" t="s">
        <v>548</v>
      </c>
      <c r="Q1329" t="s">
        <v>549</v>
      </c>
      <c r="R1329" t="s">
        <v>556</v>
      </c>
      <c r="S1329" t="s">
        <v>557</v>
      </c>
      <c r="T1329" s="145">
        <v>0.3</v>
      </c>
      <c r="U1329" t="s">
        <v>677</v>
      </c>
    </row>
    <row r="1330" spans="1:21" x14ac:dyDescent="0.25">
      <c r="A1330" t="s">
        <v>219</v>
      </c>
      <c r="B1330" t="s">
        <v>690</v>
      </c>
      <c r="C1330" t="s">
        <v>187</v>
      </c>
      <c r="D1330" t="s">
        <v>538</v>
      </c>
      <c r="F1330" t="s">
        <v>391</v>
      </c>
      <c r="G1330" t="s">
        <v>799</v>
      </c>
      <c r="H1330" t="s">
        <v>541</v>
      </c>
      <c r="I1330" t="s">
        <v>800</v>
      </c>
      <c r="J1330" t="s">
        <v>543</v>
      </c>
      <c r="K1330">
        <v>31</v>
      </c>
      <c r="L1330" t="s">
        <v>544</v>
      </c>
      <c r="M1330" t="s">
        <v>799</v>
      </c>
      <c r="N1330" t="s">
        <v>801</v>
      </c>
      <c r="O1330" t="s">
        <v>802</v>
      </c>
      <c r="P1330" t="s">
        <v>548</v>
      </c>
      <c r="Q1330" t="s">
        <v>549</v>
      </c>
      <c r="R1330" t="s">
        <v>558</v>
      </c>
      <c r="S1330" t="s">
        <v>559</v>
      </c>
      <c r="T1330" s="145">
        <v>1.3</v>
      </c>
      <c r="U1330" t="s">
        <v>677</v>
      </c>
    </row>
    <row r="1331" spans="1:21" x14ac:dyDescent="0.25">
      <c r="A1331" t="s">
        <v>219</v>
      </c>
      <c r="B1331" t="s">
        <v>690</v>
      </c>
      <c r="C1331" t="s">
        <v>187</v>
      </c>
      <c r="D1331" t="s">
        <v>538</v>
      </c>
      <c r="F1331" t="s">
        <v>391</v>
      </c>
      <c r="G1331" t="s">
        <v>799</v>
      </c>
      <c r="H1331" t="s">
        <v>541</v>
      </c>
      <c r="I1331" t="s">
        <v>800</v>
      </c>
      <c r="J1331" t="s">
        <v>543</v>
      </c>
      <c r="K1331">
        <v>31</v>
      </c>
      <c r="L1331" t="s">
        <v>544</v>
      </c>
      <c r="M1331" t="s">
        <v>799</v>
      </c>
      <c r="N1331" t="s">
        <v>801</v>
      </c>
      <c r="O1331" t="s">
        <v>802</v>
      </c>
      <c r="P1331" t="s">
        <v>548</v>
      </c>
      <c r="Q1331" t="s">
        <v>549</v>
      </c>
      <c r="R1331" t="s">
        <v>560</v>
      </c>
      <c r="S1331" t="s">
        <v>561</v>
      </c>
      <c r="T1331" s="145">
        <v>2.4</v>
      </c>
      <c r="U1331" t="s">
        <v>677</v>
      </c>
    </row>
    <row r="1332" spans="1:21" x14ac:dyDescent="0.25">
      <c r="A1332" t="s">
        <v>219</v>
      </c>
      <c r="B1332" t="s">
        <v>690</v>
      </c>
      <c r="C1332" t="s">
        <v>187</v>
      </c>
      <c r="D1332" t="s">
        <v>538</v>
      </c>
      <c r="F1332" t="s">
        <v>391</v>
      </c>
      <c r="G1332" t="s">
        <v>799</v>
      </c>
      <c r="H1332" t="s">
        <v>541</v>
      </c>
      <c r="I1332" t="s">
        <v>800</v>
      </c>
      <c r="J1332" t="s">
        <v>543</v>
      </c>
      <c r="K1332">
        <v>31</v>
      </c>
      <c r="L1332" t="s">
        <v>544</v>
      </c>
      <c r="M1332" t="s">
        <v>799</v>
      </c>
      <c r="N1332" t="s">
        <v>801</v>
      </c>
      <c r="O1332" t="s">
        <v>802</v>
      </c>
      <c r="P1332" t="s">
        <v>548</v>
      </c>
      <c r="Q1332" t="s">
        <v>549</v>
      </c>
      <c r="R1332" t="s">
        <v>562</v>
      </c>
      <c r="S1332" t="s">
        <v>563</v>
      </c>
      <c r="T1332" s="145">
        <v>0.1</v>
      </c>
      <c r="U1332" t="s">
        <v>677</v>
      </c>
    </row>
    <row r="1333" spans="1:21" x14ac:dyDescent="0.25">
      <c r="A1333" t="s">
        <v>219</v>
      </c>
      <c r="B1333" t="s">
        <v>690</v>
      </c>
      <c r="C1333" t="s">
        <v>187</v>
      </c>
      <c r="D1333" t="s">
        <v>538</v>
      </c>
      <c r="F1333" t="s">
        <v>391</v>
      </c>
      <c r="G1333" t="s">
        <v>799</v>
      </c>
      <c r="H1333" t="s">
        <v>541</v>
      </c>
      <c r="I1333" t="s">
        <v>800</v>
      </c>
      <c r="J1333" t="s">
        <v>543</v>
      </c>
      <c r="K1333">
        <v>31</v>
      </c>
      <c r="L1333" t="s">
        <v>544</v>
      </c>
      <c r="M1333" t="s">
        <v>799</v>
      </c>
      <c r="N1333" t="s">
        <v>801</v>
      </c>
      <c r="O1333" t="s">
        <v>802</v>
      </c>
      <c r="P1333" t="s">
        <v>548</v>
      </c>
      <c r="Q1333" t="s">
        <v>549</v>
      </c>
      <c r="R1333" t="s">
        <v>564</v>
      </c>
      <c r="S1333" t="s">
        <v>565</v>
      </c>
      <c r="T1333" s="145">
        <v>1.3</v>
      </c>
      <c r="U1333" t="s">
        <v>677</v>
      </c>
    </row>
    <row r="1334" spans="1:21" x14ac:dyDescent="0.25">
      <c r="A1334" t="s">
        <v>219</v>
      </c>
      <c r="B1334" t="s">
        <v>690</v>
      </c>
      <c r="C1334" t="s">
        <v>187</v>
      </c>
      <c r="D1334" t="s">
        <v>538</v>
      </c>
      <c r="F1334" t="s">
        <v>391</v>
      </c>
      <c r="G1334" t="s">
        <v>799</v>
      </c>
      <c r="H1334" t="s">
        <v>541</v>
      </c>
      <c r="I1334" t="s">
        <v>800</v>
      </c>
      <c r="J1334" t="s">
        <v>543</v>
      </c>
      <c r="K1334">
        <v>31</v>
      </c>
      <c r="L1334" t="s">
        <v>544</v>
      </c>
      <c r="M1334" t="s">
        <v>799</v>
      </c>
      <c r="N1334" t="s">
        <v>801</v>
      </c>
      <c r="O1334" t="s">
        <v>802</v>
      </c>
      <c r="P1334" t="s">
        <v>548</v>
      </c>
      <c r="Q1334" t="s">
        <v>549</v>
      </c>
      <c r="R1334" t="s">
        <v>566</v>
      </c>
      <c r="S1334" t="s">
        <v>567</v>
      </c>
      <c r="T1334" s="145">
        <v>0.8</v>
      </c>
      <c r="U1334" t="s">
        <v>677</v>
      </c>
    </row>
    <row r="1335" spans="1:21" x14ac:dyDescent="0.25">
      <c r="A1335" t="s">
        <v>219</v>
      </c>
      <c r="B1335" t="s">
        <v>690</v>
      </c>
      <c r="C1335" t="s">
        <v>187</v>
      </c>
      <c r="D1335" t="s">
        <v>538</v>
      </c>
      <c r="F1335" t="s">
        <v>391</v>
      </c>
      <c r="G1335" t="s">
        <v>799</v>
      </c>
      <c r="H1335" t="s">
        <v>541</v>
      </c>
      <c r="I1335" t="s">
        <v>800</v>
      </c>
      <c r="J1335" t="s">
        <v>543</v>
      </c>
      <c r="K1335">
        <v>31</v>
      </c>
      <c r="L1335" t="s">
        <v>544</v>
      </c>
      <c r="M1335" t="s">
        <v>799</v>
      </c>
      <c r="N1335" t="s">
        <v>801</v>
      </c>
      <c r="O1335" t="s">
        <v>802</v>
      </c>
      <c r="P1335" t="s">
        <v>548</v>
      </c>
      <c r="Q1335" t="s">
        <v>549</v>
      </c>
      <c r="R1335" t="s">
        <v>568</v>
      </c>
      <c r="S1335" t="s">
        <v>569</v>
      </c>
      <c r="T1335" s="145">
        <v>1.6</v>
      </c>
      <c r="U1335" t="s">
        <v>677</v>
      </c>
    </row>
    <row r="1336" spans="1:21" x14ac:dyDescent="0.25">
      <c r="A1336" t="s">
        <v>219</v>
      </c>
      <c r="B1336" t="s">
        <v>690</v>
      </c>
      <c r="C1336" t="s">
        <v>187</v>
      </c>
      <c r="D1336" t="s">
        <v>538</v>
      </c>
      <c r="F1336" t="s">
        <v>391</v>
      </c>
      <c r="G1336" t="s">
        <v>799</v>
      </c>
      <c r="H1336" t="s">
        <v>541</v>
      </c>
      <c r="I1336" t="s">
        <v>800</v>
      </c>
      <c r="J1336" t="s">
        <v>543</v>
      </c>
      <c r="K1336">
        <v>31</v>
      </c>
      <c r="L1336" t="s">
        <v>544</v>
      </c>
      <c r="M1336" t="s">
        <v>799</v>
      </c>
      <c r="N1336" t="s">
        <v>801</v>
      </c>
      <c r="O1336" t="s">
        <v>802</v>
      </c>
      <c r="P1336" t="s">
        <v>548</v>
      </c>
      <c r="Q1336" t="s">
        <v>549</v>
      </c>
      <c r="R1336" t="s">
        <v>572</v>
      </c>
      <c r="S1336" t="s">
        <v>573</v>
      </c>
      <c r="T1336" s="145">
        <v>0</v>
      </c>
      <c r="U1336" t="s">
        <v>677</v>
      </c>
    </row>
    <row r="1337" spans="1:21" x14ac:dyDescent="0.25">
      <c r="A1337" t="s">
        <v>219</v>
      </c>
      <c r="B1337" t="s">
        <v>690</v>
      </c>
      <c r="C1337" t="s">
        <v>187</v>
      </c>
      <c r="D1337" t="s">
        <v>538</v>
      </c>
      <c r="F1337" t="s">
        <v>391</v>
      </c>
      <c r="G1337" t="s">
        <v>799</v>
      </c>
      <c r="H1337" t="s">
        <v>541</v>
      </c>
      <c r="I1337" t="s">
        <v>800</v>
      </c>
      <c r="J1337" t="s">
        <v>543</v>
      </c>
      <c r="K1337">
        <v>31</v>
      </c>
      <c r="L1337" t="s">
        <v>544</v>
      </c>
      <c r="M1337" t="s">
        <v>799</v>
      </c>
      <c r="N1337" t="s">
        <v>801</v>
      </c>
      <c r="O1337" t="s">
        <v>802</v>
      </c>
      <c r="P1337" t="s">
        <v>548</v>
      </c>
      <c r="Q1337" t="s">
        <v>549</v>
      </c>
      <c r="R1337" t="s">
        <v>803</v>
      </c>
      <c r="S1337" t="s">
        <v>804</v>
      </c>
      <c r="T1337" s="145">
        <v>1.3</v>
      </c>
      <c r="U1337" t="s">
        <v>677</v>
      </c>
    </row>
    <row r="1338" spans="1:21" x14ac:dyDescent="0.25">
      <c r="A1338" t="s">
        <v>219</v>
      </c>
      <c r="B1338" t="s">
        <v>690</v>
      </c>
      <c r="C1338" t="s">
        <v>187</v>
      </c>
      <c r="D1338" t="s">
        <v>538</v>
      </c>
      <c r="F1338" t="s">
        <v>391</v>
      </c>
      <c r="G1338" t="s">
        <v>799</v>
      </c>
      <c r="H1338" t="s">
        <v>541</v>
      </c>
      <c r="I1338" t="s">
        <v>800</v>
      </c>
      <c r="J1338" t="s">
        <v>543</v>
      </c>
      <c r="K1338">
        <v>31</v>
      </c>
      <c r="L1338" t="s">
        <v>574</v>
      </c>
      <c r="M1338" t="s">
        <v>805</v>
      </c>
      <c r="N1338" t="s">
        <v>801</v>
      </c>
      <c r="O1338" t="s">
        <v>802</v>
      </c>
      <c r="P1338" t="s">
        <v>548</v>
      </c>
      <c r="Q1338" t="s">
        <v>549</v>
      </c>
      <c r="R1338" t="s">
        <v>131</v>
      </c>
      <c r="S1338" t="s">
        <v>550</v>
      </c>
      <c r="T1338" s="145">
        <v>5.6</v>
      </c>
      <c r="U1338" t="s">
        <v>677</v>
      </c>
    </row>
    <row r="1339" spans="1:21" x14ac:dyDescent="0.25">
      <c r="A1339" t="s">
        <v>219</v>
      </c>
      <c r="B1339" t="s">
        <v>690</v>
      </c>
      <c r="C1339" t="s">
        <v>187</v>
      </c>
      <c r="D1339" t="s">
        <v>538</v>
      </c>
      <c r="F1339" t="s">
        <v>391</v>
      </c>
      <c r="G1339" t="s">
        <v>799</v>
      </c>
      <c r="H1339" t="s">
        <v>541</v>
      </c>
      <c r="I1339" t="s">
        <v>800</v>
      </c>
      <c r="J1339" t="s">
        <v>543</v>
      </c>
      <c r="K1339">
        <v>31</v>
      </c>
      <c r="L1339" t="s">
        <v>574</v>
      </c>
      <c r="M1339" t="s">
        <v>805</v>
      </c>
      <c r="N1339" t="s">
        <v>801</v>
      </c>
      <c r="O1339" t="s">
        <v>802</v>
      </c>
      <c r="P1339" t="s">
        <v>548</v>
      </c>
      <c r="Q1339" t="s">
        <v>549</v>
      </c>
      <c r="R1339" t="s">
        <v>552</v>
      </c>
      <c r="S1339" t="s">
        <v>553</v>
      </c>
      <c r="T1339" s="145">
        <v>0.1</v>
      </c>
      <c r="U1339" t="s">
        <v>677</v>
      </c>
    </row>
    <row r="1340" spans="1:21" x14ac:dyDescent="0.25">
      <c r="A1340" t="s">
        <v>219</v>
      </c>
      <c r="B1340" t="s">
        <v>690</v>
      </c>
      <c r="C1340" t="s">
        <v>187</v>
      </c>
      <c r="D1340" t="s">
        <v>538</v>
      </c>
      <c r="F1340" t="s">
        <v>391</v>
      </c>
      <c r="G1340" t="s">
        <v>799</v>
      </c>
      <c r="H1340" t="s">
        <v>541</v>
      </c>
      <c r="I1340" t="s">
        <v>800</v>
      </c>
      <c r="J1340" t="s">
        <v>543</v>
      </c>
      <c r="K1340">
        <v>31</v>
      </c>
      <c r="L1340" t="s">
        <v>574</v>
      </c>
      <c r="M1340" t="s">
        <v>805</v>
      </c>
      <c r="N1340" t="s">
        <v>801</v>
      </c>
      <c r="O1340" t="s">
        <v>802</v>
      </c>
      <c r="P1340" t="s">
        <v>548</v>
      </c>
      <c r="Q1340" t="s">
        <v>549</v>
      </c>
      <c r="R1340" t="s">
        <v>554</v>
      </c>
      <c r="S1340" t="s">
        <v>555</v>
      </c>
      <c r="U1340" t="s">
        <v>677</v>
      </c>
    </row>
    <row r="1341" spans="1:21" x14ac:dyDescent="0.25">
      <c r="A1341" t="s">
        <v>219</v>
      </c>
      <c r="B1341" t="s">
        <v>690</v>
      </c>
      <c r="C1341" t="s">
        <v>187</v>
      </c>
      <c r="D1341" t="s">
        <v>538</v>
      </c>
      <c r="F1341" t="s">
        <v>391</v>
      </c>
      <c r="G1341" t="s">
        <v>799</v>
      </c>
      <c r="H1341" t="s">
        <v>541</v>
      </c>
      <c r="I1341" t="s">
        <v>800</v>
      </c>
      <c r="J1341" t="s">
        <v>543</v>
      </c>
      <c r="K1341">
        <v>31</v>
      </c>
      <c r="L1341" t="s">
        <v>574</v>
      </c>
      <c r="M1341" t="s">
        <v>805</v>
      </c>
      <c r="N1341" t="s">
        <v>801</v>
      </c>
      <c r="O1341" t="s">
        <v>802</v>
      </c>
      <c r="P1341" t="s">
        <v>548</v>
      </c>
      <c r="Q1341" t="s">
        <v>549</v>
      </c>
      <c r="R1341" t="s">
        <v>556</v>
      </c>
      <c r="S1341" t="s">
        <v>557</v>
      </c>
      <c r="T1341" s="145">
        <v>0.2</v>
      </c>
      <c r="U1341" t="s">
        <v>677</v>
      </c>
    </row>
    <row r="1342" spans="1:21" x14ac:dyDescent="0.25">
      <c r="A1342" t="s">
        <v>219</v>
      </c>
      <c r="B1342" t="s">
        <v>690</v>
      </c>
      <c r="C1342" t="s">
        <v>187</v>
      </c>
      <c r="D1342" t="s">
        <v>538</v>
      </c>
      <c r="F1342" t="s">
        <v>391</v>
      </c>
      <c r="G1342" t="s">
        <v>799</v>
      </c>
      <c r="H1342" t="s">
        <v>541</v>
      </c>
      <c r="I1342" t="s">
        <v>800</v>
      </c>
      <c r="J1342" t="s">
        <v>543</v>
      </c>
      <c r="K1342">
        <v>31</v>
      </c>
      <c r="L1342" t="s">
        <v>574</v>
      </c>
      <c r="M1342" t="s">
        <v>805</v>
      </c>
      <c r="N1342" t="s">
        <v>801</v>
      </c>
      <c r="O1342" t="s">
        <v>802</v>
      </c>
      <c r="P1342" t="s">
        <v>548</v>
      </c>
      <c r="Q1342" t="s">
        <v>549</v>
      </c>
      <c r="R1342" t="s">
        <v>558</v>
      </c>
      <c r="S1342" t="s">
        <v>559</v>
      </c>
      <c r="T1342" s="145">
        <v>0.5</v>
      </c>
      <c r="U1342" t="s">
        <v>677</v>
      </c>
    </row>
    <row r="1343" spans="1:21" x14ac:dyDescent="0.25">
      <c r="A1343" t="s">
        <v>219</v>
      </c>
      <c r="B1343" t="s">
        <v>690</v>
      </c>
      <c r="C1343" t="s">
        <v>187</v>
      </c>
      <c r="D1343" t="s">
        <v>538</v>
      </c>
      <c r="F1343" t="s">
        <v>391</v>
      </c>
      <c r="G1343" t="s">
        <v>799</v>
      </c>
      <c r="H1343" t="s">
        <v>541</v>
      </c>
      <c r="I1343" t="s">
        <v>800</v>
      </c>
      <c r="J1343" t="s">
        <v>543</v>
      </c>
      <c r="K1343">
        <v>31</v>
      </c>
      <c r="L1343" t="s">
        <v>574</v>
      </c>
      <c r="M1343" t="s">
        <v>805</v>
      </c>
      <c r="N1343" t="s">
        <v>801</v>
      </c>
      <c r="O1343" t="s">
        <v>802</v>
      </c>
      <c r="P1343" t="s">
        <v>548</v>
      </c>
      <c r="Q1343" t="s">
        <v>549</v>
      </c>
      <c r="R1343" t="s">
        <v>560</v>
      </c>
      <c r="S1343" t="s">
        <v>561</v>
      </c>
      <c r="T1343" s="145">
        <v>1.1000000000000001</v>
      </c>
      <c r="U1343" t="s">
        <v>677</v>
      </c>
    </row>
    <row r="1344" spans="1:21" x14ac:dyDescent="0.25">
      <c r="A1344" t="s">
        <v>219</v>
      </c>
      <c r="B1344" t="s">
        <v>690</v>
      </c>
      <c r="C1344" t="s">
        <v>187</v>
      </c>
      <c r="D1344" t="s">
        <v>538</v>
      </c>
      <c r="F1344" t="s">
        <v>391</v>
      </c>
      <c r="G1344" t="s">
        <v>799</v>
      </c>
      <c r="H1344" t="s">
        <v>541</v>
      </c>
      <c r="I1344" t="s">
        <v>800</v>
      </c>
      <c r="J1344" t="s">
        <v>543</v>
      </c>
      <c r="K1344">
        <v>31</v>
      </c>
      <c r="L1344" t="s">
        <v>574</v>
      </c>
      <c r="M1344" t="s">
        <v>805</v>
      </c>
      <c r="N1344" t="s">
        <v>801</v>
      </c>
      <c r="O1344" t="s">
        <v>802</v>
      </c>
      <c r="P1344" t="s">
        <v>548</v>
      </c>
      <c r="Q1344" t="s">
        <v>549</v>
      </c>
      <c r="R1344" t="s">
        <v>562</v>
      </c>
      <c r="S1344" t="s">
        <v>563</v>
      </c>
      <c r="T1344" s="145">
        <v>0.1</v>
      </c>
      <c r="U1344" t="s">
        <v>677</v>
      </c>
    </row>
    <row r="1345" spans="1:21" x14ac:dyDescent="0.25">
      <c r="A1345" t="s">
        <v>219</v>
      </c>
      <c r="B1345" t="s">
        <v>690</v>
      </c>
      <c r="C1345" t="s">
        <v>187</v>
      </c>
      <c r="D1345" t="s">
        <v>538</v>
      </c>
      <c r="F1345" t="s">
        <v>391</v>
      </c>
      <c r="G1345" t="s">
        <v>799</v>
      </c>
      <c r="H1345" t="s">
        <v>541</v>
      </c>
      <c r="I1345" t="s">
        <v>800</v>
      </c>
      <c r="J1345" t="s">
        <v>543</v>
      </c>
      <c r="K1345">
        <v>31</v>
      </c>
      <c r="L1345" t="s">
        <v>574</v>
      </c>
      <c r="M1345" t="s">
        <v>805</v>
      </c>
      <c r="N1345" t="s">
        <v>801</v>
      </c>
      <c r="O1345" t="s">
        <v>802</v>
      </c>
      <c r="P1345" t="s">
        <v>548</v>
      </c>
      <c r="Q1345" t="s">
        <v>549</v>
      </c>
      <c r="R1345" t="s">
        <v>564</v>
      </c>
      <c r="S1345" t="s">
        <v>565</v>
      </c>
      <c r="T1345" s="145">
        <v>1.3</v>
      </c>
      <c r="U1345" t="s">
        <v>677</v>
      </c>
    </row>
    <row r="1346" spans="1:21" x14ac:dyDescent="0.25">
      <c r="A1346" t="s">
        <v>219</v>
      </c>
      <c r="B1346" t="s">
        <v>690</v>
      </c>
      <c r="C1346" t="s">
        <v>187</v>
      </c>
      <c r="D1346" t="s">
        <v>538</v>
      </c>
      <c r="F1346" t="s">
        <v>391</v>
      </c>
      <c r="G1346" t="s">
        <v>799</v>
      </c>
      <c r="H1346" t="s">
        <v>541</v>
      </c>
      <c r="I1346" t="s">
        <v>800</v>
      </c>
      <c r="J1346" t="s">
        <v>543</v>
      </c>
      <c r="K1346">
        <v>31</v>
      </c>
      <c r="L1346" t="s">
        <v>574</v>
      </c>
      <c r="M1346" t="s">
        <v>805</v>
      </c>
      <c r="N1346" t="s">
        <v>801</v>
      </c>
      <c r="O1346" t="s">
        <v>802</v>
      </c>
      <c r="P1346" t="s">
        <v>548</v>
      </c>
      <c r="Q1346" t="s">
        <v>549</v>
      </c>
      <c r="R1346" t="s">
        <v>566</v>
      </c>
      <c r="S1346" t="s">
        <v>567</v>
      </c>
      <c r="T1346" s="145">
        <v>0.4</v>
      </c>
      <c r="U1346" t="s">
        <v>677</v>
      </c>
    </row>
    <row r="1347" spans="1:21" x14ac:dyDescent="0.25">
      <c r="A1347" t="s">
        <v>219</v>
      </c>
      <c r="B1347" t="s">
        <v>690</v>
      </c>
      <c r="C1347" t="s">
        <v>187</v>
      </c>
      <c r="D1347" t="s">
        <v>538</v>
      </c>
      <c r="F1347" t="s">
        <v>391</v>
      </c>
      <c r="G1347" t="s">
        <v>799</v>
      </c>
      <c r="H1347" t="s">
        <v>541</v>
      </c>
      <c r="I1347" t="s">
        <v>800</v>
      </c>
      <c r="J1347" t="s">
        <v>543</v>
      </c>
      <c r="K1347">
        <v>31</v>
      </c>
      <c r="L1347" t="s">
        <v>574</v>
      </c>
      <c r="M1347" t="s">
        <v>805</v>
      </c>
      <c r="N1347" t="s">
        <v>801</v>
      </c>
      <c r="O1347" t="s">
        <v>802</v>
      </c>
      <c r="P1347" t="s">
        <v>548</v>
      </c>
      <c r="Q1347" t="s">
        <v>549</v>
      </c>
      <c r="R1347" t="s">
        <v>568</v>
      </c>
      <c r="S1347" t="s">
        <v>569</v>
      </c>
      <c r="T1347" s="145">
        <v>1</v>
      </c>
      <c r="U1347" t="s">
        <v>677</v>
      </c>
    </row>
    <row r="1348" spans="1:21" x14ac:dyDescent="0.25">
      <c r="A1348" t="s">
        <v>219</v>
      </c>
      <c r="B1348" t="s">
        <v>690</v>
      </c>
      <c r="C1348" t="s">
        <v>187</v>
      </c>
      <c r="D1348" t="s">
        <v>538</v>
      </c>
      <c r="F1348" t="s">
        <v>391</v>
      </c>
      <c r="G1348" t="s">
        <v>799</v>
      </c>
      <c r="H1348" t="s">
        <v>541</v>
      </c>
      <c r="I1348" t="s">
        <v>800</v>
      </c>
      <c r="J1348" t="s">
        <v>543</v>
      </c>
      <c r="K1348">
        <v>31</v>
      </c>
      <c r="L1348" t="s">
        <v>574</v>
      </c>
      <c r="M1348" t="s">
        <v>805</v>
      </c>
      <c r="N1348" t="s">
        <v>801</v>
      </c>
      <c r="O1348" t="s">
        <v>802</v>
      </c>
      <c r="P1348" t="s">
        <v>548</v>
      </c>
      <c r="Q1348" t="s">
        <v>549</v>
      </c>
      <c r="R1348" t="s">
        <v>572</v>
      </c>
      <c r="S1348" t="s">
        <v>573</v>
      </c>
      <c r="T1348" s="145">
        <v>0</v>
      </c>
      <c r="U1348" t="s">
        <v>677</v>
      </c>
    </row>
    <row r="1349" spans="1:21" x14ac:dyDescent="0.25">
      <c r="A1349" t="s">
        <v>219</v>
      </c>
      <c r="B1349" t="s">
        <v>690</v>
      </c>
      <c r="C1349" t="s">
        <v>187</v>
      </c>
      <c r="D1349" t="s">
        <v>538</v>
      </c>
      <c r="F1349" t="s">
        <v>391</v>
      </c>
      <c r="G1349" t="s">
        <v>799</v>
      </c>
      <c r="H1349" t="s">
        <v>541</v>
      </c>
      <c r="I1349" t="s">
        <v>800</v>
      </c>
      <c r="J1349" t="s">
        <v>543</v>
      </c>
      <c r="K1349">
        <v>31</v>
      </c>
      <c r="L1349" t="s">
        <v>574</v>
      </c>
      <c r="M1349" t="s">
        <v>805</v>
      </c>
      <c r="N1349" t="s">
        <v>801</v>
      </c>
      <c r="O1349" t="s">
        <v>802</v>
      </c>
      <c r="P1349" t="s">
        <v>548</v>
      </c>
      <c r="Q1349" t="s">
        <v>549</v>
      </c>
      <c r="R1349" t="s">
        <v>803</v>
      </c>
      <c r="S1349" t="s">
        <v>804</v>
      </c>
      <c r="T1349" s="145">
        <v>0.8</v>
      </c>
      <c r="U1349" t="s">
        <v>677</v>
      </c>
    </row>
    <row r="1350" spans="1:21" x14ac:dyDescent="0.25">
      <c r="A1350" t="s">
        <v>219</v>
      </c>
      <c r="B1350" t="s">
        <v>690</v>
      </c>
      <c r="C1350" t="s">
        <v>187</v>
      </c>
      <c r="D1350" t="s">
        <v>538</v>
      </c>
      <c r="F1350" t="s">
        <v>391</v>
      </c>
      <c r="G1350" t="s">
        <v>799</v>
      </c>
      <c r="H1350" t="s">
        <v>541</v>
      </c>
      <c r="I1350" t="s">
        <v>800</v>
      </c>
      <c r="J1350" t="s">
        <v>543</v>
      </c>
      <c r="K1350">
        <v>31</v>
      </c>
      <c r="L1350" t="s">
        <v>576</v>
      </c>
      <c r="M1350" t="s">
        <v>806</v>
      </c>
      <c r="N1350" t="s">
        <v>801</v>
      </c>
      <c r="O1350" t="s">
        <v>802</v>
      </c>
      <c r="P1350" t="s">
        <v>548</v>
      </c>
      <c r="Q1350" t="s">
        <v>549</v>
      </c>
      <c r="R1350" t="s">
        <v>131</v>
      </c>
      <c r="S1350" t="s">
        <v>550</v>
      </c>
      <c r="T1350" s="145">
        <v>3.9</v>
      </c>
      <c r="U1350" t="s">
        <v>677</v>
      </c>
    </row>
    <row r="1351" spans="1:21" x14ac:dyDescent="0.25">
      <c r="A1351" t="s">
        <v>219</v>
      </c>
      <c r="B1351" t="s">
        <v>690</v>
      </c>
      <c r="C1351" t="s">
        <v>187</v>
      </c>
      <c r="D1351" t="s">
        <v>538</v>
      </c>
      <c r="F1351" t="s">
        <v>391</v>
      </c>
      <c r="G1351" t="s">
        <v>799</v>
      </c>
      <c r="H1351" t="s">
        <v>541</v>
      </c>
      <c r="I1351" t="s">
        <v>800</v>
      </c>
      <c r="J1351" t="s">
        <v>543</v>
      </c>
      <c r="K1351">
        <v>31</v>
      </c>
      <c r="L1351" t="s">
        <v>576</v>
      </c>
      <c r="M1351" t="s">
        <v>806</v>
      </c>
      <c r="N1351" t="s">
        <v>801</v>
      </c>
      <c r="O1351" t="s">
        <v>802</v>
      </c>
      <c r="P1351" t="s">
        <v>548</v>
      </c>
      <c r="Q1351" t="s">
        <v>549</v>
      </c>
      <c r="R1351" t="s">
        <v>552</v>
      </c>
      <c r="S1351" t="s">
        <v>553</v>
      </c>
      <c r="U1351" t="s">
        <v>677</v>
      </c>
    </row>
    <row r="1352" spans="1:21" x14ac:dyDescent="0.25">
      <c r="A1352" t="s">
        <v>219</v>
      </c>
      <c r="B1352" t="s">
        <v>690</v>
      </c>
      <c r="C1352" t="s">
        <v>187</v>
      </c>
      <c r="D1352" t="s">
        <v>538</v>
      </c>
      <c r="F1352" t="s">
        <v>391</v>
      </c>
      <c r="G1352" t="s">
        <v>799</v>
      </c>
      <c r="H1352" t="s">
        <v>541</v>
      </c>
      <c r="I1352" t="s">
        <v>800</v>
      </c>
      <c r="J1352" t="s">
        <v>543</v>
      </c>
      <c r="K1352">
        <v>31</v>
      </c>
      <c r="L1352" t="s">
        <v>576</v>
      </c>
      <c r="M1352" t="s">
        <v>806</v>
      </c>
      <c r="N1352" t="s">
        <v>801</v>
      </c>
      <c r="O1352" t="s">
        <v>802</v>
      </c>
      <c r="P1352" t="s">
        <v>548</v>
      </c>
      <c r="Q1352" t="s">
        <v>549</v>
      </c>
      <c r="R1352" t="s">
        <v>554</v>
      </c>
      <c r="S1352" t="s">
        <v>555</v>
      </c>
      <c r="T1352" s="145">
        <v>0.1</v>
      </c>
      <c r="U1352" t="s">
        <v>677</v>
      </c>
    </row>
    <row r="1353" spans="1:21" x14ac:dyDescent="0.25">
      <c r="A1353" t="s">
        <v>219</v>
      </c>
      <c r="B1353" t="s">
        <v>690</v>
      </c>
      <c r="C1353" t="s">
        <v>187</v>
      </c>
      <c r="D1353" t="s">
        <v>538</v>
      </c>
      <c r="F1353" t="s">
        <v>391</v>
      </c>
      <c r="G1353" t="s">
        <v>799</v>
      </c>
      <c r="H1353" t="s">
        <v>541</v>
      </c>
      <c r="I1353" t="s">
        <v>800</v>
      </c>
      <c r="J1353" t="s">
        <v>543</v>
      </c>
      <c r="K1353">
        <v>31</v>
      </c>
      <c r="L1353" t="s">
        <v>576</v>
      </c>
      <c r="M1353" t="s">
        <v>806</v>
      </c>
      <c r="N1353" t="s">
        <v>801</v>
      </c>
      <c r="O1353" t="s">
        <v>802</v>
      </c>
      <c r="P1353" t="s">
        <v>548</v>
      </c>
      <c r="Q1353" t="s">
        <v>549</v>
      </c>
      <c r="R1353" t="s">
        <v>556</v>
      </c>
      <c r="S1353" t="s">
        <v>557</v>
      </c>
      <c r="T1353" s="145">
        <v>0.1</v>
      </c>
      <c r="U1353" t="s">
        <v>677</v>
      </c>
    </row>
    <row r="1354" spans="1:21" x14ac:dyDescent="0.25">
      <c r="A1354" t="s">
        <v>219</v>
      </c>
      <c r="B1354" t="s">
        <v>690</v>
      </c>
      <c r="C1354" t="s">
        <v>187</v>
      </c>
      <c r="D1354" t="s">
        <v>538</v>
      </c>
      <c r="F1354" t="s">
        <v>391</v>
      </c>
      <c r="G1354" t="s">
        <v>799</v>
      </c>
      <c r="H1354" t="s">
        <v>541</v>
      </c>
      <c r="I1354" t="s">
        <v>800</v>
      </c>
      <c r="J1354" t="s">
        <v>543</v>
      </c>
      <c r="K1354">
        <v>31</v>
      </c>
      <c r="L1354" t="s">
        <v>576</v>
      </c>
      <c r="M1354" t="s">
        <v>806</v>
      </c>
      <c r="N1354" t="s">
        <v>801</v>
      </c>
      <c r="O1354" t="s">
        <v>802</v>
      </c>
      <c r="P1354" t="s">
        <v>548</v>
      </c>
      <c r="Q1354" t="s">
        <v>549</v>
      </c>
      <c r="R1354" t="s">
        <v>558</v>
      </c>
      <c r="S1354" t="s">
        <v>559</v>
      </c>
      <c r="T1354" s="145">
        <v>0.8</v>
      </c>
      <c r="U1354" t="s">
        <v>677</v>
      </c>
    </row>
    <row r="1355" spans="1:21" x14ac:dyDescent="0.25">
      <c r="A1355" t="s">
        <v>219</v>
      </c>
      <c r="B1355" t="s">
        <v>690</v>
      </c>
      <c r="C1355" t="s">
        <v>187</v>
      </c>
      <c r="D1355" t="s">
        <v>538</v>
      </c>
      <c r="F1355" t="s">
        <v>391</v>
      </c>
      <c r="G1355" t="s">
        <v>799</v>
      </c>
      <c r="H1355" t="s">
        <v>541</v>
      </c>
      <c r="I1355" t="s">
        <v>800</v>
      </c>
      <c r="J1355" t="s">
        <v>543</v>
      </c>
      <c r="K1355">
        <v>31</v>
      </c>
      <c r="L1355" t="s">
        <v>576</v>
      </c>
      <c r="M1355" t="s">
        <v>806</v>
      </c>
      <c r="N1355" t="s">
        <v>801</v>
      </c>
      <c r="O1355" t="s">
        <v>802</v>
      </c>
      <c r="P1355" t="s">
        <v>548</v>
      </c>
      <c r="Q1355" t="s">
        <v>549</v>
      </c>
      <c r="R1355" t="s">
        <v>560</v>
      </c>
      <c r="S1355" t="s">
        <v>561</v>
      </c>
      <c r="T1355" s="145">
        <v>1.3</v>
      </c>
      <c r="U1355" t="s">
        <v>677</v>
      </c>
    </row>
    <row r="1356" spans="1:21" x14ac:dyDescent="0.25">
      <c r="A1356" t="s">
        <v>219</v>
      </c>
      <c r="B1356" t="s">
        <v>690</v>
      </c>
      <c r="C1356" t="s">
        <v>187</v>
      </c>
      <c r="D1356" t="s">
        <v>538</v>
      </c>
      <c r="F1356" t="s">
        <v>391</v>
      </c>
      <c r="G1356" t="s">
        <v>799</v>
      </c>
      <c r="H1356" t="s">
        <v>541</v>
      </c>
      <c r="I1356" t="s">
        <v>800</v>
      </c>
      <c r="J1356" t="s">
        <v>543</v>
      </c>
      <c r="K1356">
        <v>31</v>
      </c>
      <c r="L1356" t="s">
        <v>576</v>
      </c>
      <c r="M1356" t="s">
        <v>806</v>
      </c>
      <c r="N1356" t="s">
        <v>801</v>
      </c>
      <c r="O1356" t="s">
        <v>802</v>
      </c>
      <c r="P1356" t="s">
        <v>548</v>
      </c>
      <c r="Q1356" t="s">
        <v>549</v>
      </c>
      <c r="R1356" t="s">
        <v>562</v>
      </c>
      <c r="S1356" t="s">
        <v>563</v>
      </c>
      <c r="U1356" t="s">
        <v>677</v>
      </c>
    </row>
    <row r="1357" spans="1:21" x14ac:dyDescent="0.25">
      <c r="A1357" t="s">
        <v>219</v>
      </c>
      <c r="B1357" t="s">
        <v>690</v>
      </c>
      <c r="C1357" t="s">
        <v>187</v>
      </c>
      <c r="D1357" t="s">
        <v>538</v>
      </c>
      <c r="F1357" t="s">
        <v>391</v>
      </c>
      <c r="G1357" t="s">
        <v>799</v>
      </c>
      <c r="H1357" t="s">
        <v>541</v>
      </c>
      <c r="I1357" t="s">
        <v>800</v>
      </c>
      <c r="J1357" t="s">
        <v>543</v>
      </c>
      <c r="K1357">
        <v>31</v>
      </c>
      <c r="L1357" t="s">
        <v>576</v>
      </c>
      <c r="M1357" t="s">
        <v>806</v>
      </c>
      <c r="N1357" t="s">
        <v>801</v>
      </c>
      <c r="O1357" t="s">
        <v>802</v>
      </c>
      <c r="P1357" t="s">
        <v>548</v>
      </c>
      <c r="Q1357" t="s">
        <v>549</v>
      </c>
      <c r="R1357" t="s">
        <v>564</v>
      </c>
      <c r="S1357" t="s">
        <v>565</v>
      </c>
      <c r="T1357" s="145">
        <v>0.1</v>
      </c>
      <c r="U1357" t="s">
        <v>677</v>
      </c>
    </row>
    <row r="1358" spans="1:21" x14ac:dyDescent="0.25">
      <c r="A1358" t="s">
        <v>219</v>
      </c>
      <c r="B1358" t="s">
        <v>690</v>
      </c>
      <c r="C1358" t="s">
        <v>187</v>
      </c>
      <c r="D1358" t="s">
        <v>538</v>
      </c>
      <c r="F1358" t="s">
        <v>391</v>
      </c>
      <c r="G1358" t="s">
        <v>799</v>
      </c>
      <c r="H1358" t="s">
        <v>541</v>
      </c>
      <c r="I1358" t="s">
        <v>800</v>
      </c>
      <c r="J1358" t="s">
        <v>543</v>
      </c>
      <c r="K1358">
        <v>31</v>
      </c>
      <c r="L1358" t="s">
        <v>576</v>
      </c>
      <c r="M1358" t="s">
        <v>806</v>
      </c>
      <c r="N1358" t="s">
        <v>801</v>
      </c>
      <c r="O1358" t="s">
        <v>802</v>
      </c>
      <c r="P1358" t="s">
        <v>548</v>
      </c>
      <c r="Q1358" t="s">
        <v>549</v>
      </c>
      <c r="R1358" t="s">
        <v>566</v>
      </c>
      <c r="S1358" t="s">
        <v>567</v>
      </c>
      <c r="T1358" s="145">
        <v>0.4</v>
      </c>
      <c r="U1358" t="s">
        <v>677</v>
      </c>
    </row>
    <row r="1359" spans="1:21" x14ac:dyDescent="0.25">
      <c r="A1359" t="s">
        <v>219</v>
      </c>
      <c r="B1359" t="s">
        <v>690</v>
      </c>
      <c r="C1359" t="s">
        <v>187</v>
      </c>
      <c r="D1359" t="s">
        <v>538</v>
      </c>
      <c r="F1359" t="s">
        <v>391</v>
      </c>
      <c r="G1359" t="s">
        <v>799</v>
      </c>
      <c r="H1359" t="s">
        <v>541</v>
      </c>
      <c r="I1359" t="s">
        <v>800</v>
      </c>
      <c r="J1359" t="s">
        <v>543</v>
      </c>
      <c r="K1359">
        <v>31</v>
      </c>
      <c r="L1359" t="s">
        <v>576</v>
      </c>
      <c r="M1359" t="s">
        <v>806</v>
      </c>
      <c r="N1359" t="s">
        <v>801</v>
      </c>
      <c r="O1359" t="s">
        <v>802</v>
      </c>
      <c r="P1359" t="s">
        <v>548</v>
      </c>
      <c r="Q1359" t="s">
        <v>549</v>
      </c>
      <c r="R1359" t="s">
        <v>568</v>
      </c>
      <c r="S1359" t="s">
        <v>569</v>
      </c>
      <c r="T1359" s="145">
        <v>0.6</v>
      </c>
      <c r="U1359" t="s">
        <v>677</v>
      </c>
    </row>
    <row r="1360" spans="1:21" x14ac:dyDescent="0.25">
      <c r="A1360" t="s">
        <v>219</v>
      </c>
      <c r="B1360" t="s">
        <v>690</v>
      </c>
      <c r="C1360" t="s">
        <v>187</v>
      </c>
      <c r="D1360" t="s">
        <v>538</v>
      </c>
      <c r="F1360" t="s">
        <v>391</v>
      </c>
      <c r="G1360" t="s">
        <v>799</v>
      </c>
      <c r="H1360" t="s">
        <v>541</v>
      </c>
      <c r="I1360" t="s">
        <v>800</v>
      </c>
      <c r="J1360" t="s">
        <v>543</v>
      </c>
      <c r="K1360">
        <v>31</v>
      </c>
      <c r="L1360" t="s">
        <v>576</v>
      </c>
      <c r="M1360" t="s">
        <v>806</v>
      </c>
      <c r="N1360" t="s">
        <v>801</v>
      </c>
      <c r="O1360" t="s">
        <v>802</v>
      </c>
      <c r="P1360" t="s">
        <v>548</v>
      </c>
      <c r="Q1360" t="s">
        <v>549</v>
      </c>
      <c r="R1360" t="s">
        <v>572</v>
      </c>
      <c r="S1360" t="s">
        <v>573</v>
      </c>
      <c r="T1360" s="145">
        <v>0</v>
      </c>
      <c r="U1360" t="s">
        <v>677</v>
      </c>
    </row>
    <row r="1361" spans="1:23" x14ac:dyDescent="0.25">
      <c r="A1361" t="s">
        <v>219</v>
      </c>
      <c r="B1361" t="s">
        <v>690</v>
      </c>
      <c r="C1361" t="s">
        <v>187</v>
      </c>
      <c r="D1361" t="s">
        <v>538</v>
      </c>
      <c r="F1361" t="s">
        <v>391</v>
      </c>
      <c r="G1361" t="s">
        <v>799</v>
      </c>
      <c r="H1361" t="s">
        <v>541</v>
      </c>
      <c r="I1361" t="s">
        <v>800</v>
      </c>
      <c r="J1361" t="s">
        <v>543</v>
      </c>
      <c r="K1361">
        <v>31</v>
      </c>
      <c r="L1361" t="s">
        <v>576</v>
      </c>
      <c r="M1361" t="s">
        <v>806</v>
      </c>
      <c r="N1361" t="s">
        <v>801</v>
      </c>
      <c r="O1361" t="s">
        <v>802</v>
      </c>
      <c r="P1361" t="s">
        <v>548</v>
      </c>
      <c r="Q1361" t="s">
        <v>549</v>
      </c>
      <c r="R1361" t="s">
        <v>803</v>
      </c>
      <c r="S1361" t="s">
        <v>804</v>
      </c>
      <c r="T1361" s="145">
        <v>0.5</v>
      </c>
      <c r="U1361" t="s">
        <v>677</v>
      </c>
    </row>
    <row r="1362" spans="1:23" s="49" customFormat="1" x14ac:dyDescent="0.25">
      <c r="A1362" s="49" t="s">
        <v>63</v>
      </c>
      <c r="B1362" s="49" t="s">
        <v>696</v>
      </c>
      <c r="C1362" s="49" t="s">
        <v>187</v>
      </c>
      <c r="D1362" s="49" t="s">
        <v>538</v>
      </c>
      <c r="F1362" s="49" t="s">
        <v>391</v>
      </c>
      <c r="G1362" s="49" t="s">
        <v>799</v>
      </c>
      <c r="H1362" s="49" t="s">
        <v>541</v>
      </c>
      <c r="I1362" s="49" t="s">
        <v>800</v>
      </c>
      <c r="J1362" s="49" t="s">
        <v>543</v>
      </c>
      <c r="K1362" s="49">
        <v>31</v>
      </c>
      <c r="L1362" s="49" t="s">
        <v>544</v>
      </c>
      <c r="M1362" s="49" t="s">
        <v>799</v>
      </c>
      <c r="N1362" s="49" t="s">
        <v>801</v>
      </c>
      <c r="O1362" s="49" t="s">
        <v>802</v>
      </c>
      <c r="P1362" s="49" t="s">
        <v>548</v>
      </c>
      <c r="Q1362" s="49" t="s">
        <v>549</v>
      </c>
      <c r="R1362" s="49" t="s">
        <v>131</v>
      </c>
      <c r="S1362" s="49" t="s">
        <v>550</v>
      </c>
      <c r="T1362" s="146">
        <v>10.728999999999999</v>
      </c>
      <c r="U1362" s="49" t="s">
        <v>639</v>
      </c>
      <c r="V1362" s="49" t="s">
        <v>858</v>
      </c>
      <c r="W1362" s="138">
        <f>('ILO unemployment 2007'!T1363+'ILO unemployment 2007'!T1364+'ILO unemployment 2007'!T1365)*( 1 +'ILO unemployment 2007'!T1372/('ILO unemployment 2007'!T1362-'ILO unemployment 2007'!T1372))</f>
        <v>1.019473069105691</v>
      </c>
    </row>
    <row r="1363" spans="1:23" s="49" customFormat="1" x14ac:dyDescent="0.25">
      <c r="A1363" s="49" t="s">
        <v>63</v>
      </c>
      <c r="B1363" s="49" t="s">
        <v>696</v>
      </c>
      <c r="C1363" s="49" t="s">
        <v>187</v>
      </c>
      <c r="D1363" s="49" t="s">
        <v>538</v>
      </c>
      <c r="F1363" s="49" t="s">
        <v>391</v>
      </c>
      <c r="G1363" s="49" t="s">
        <v>799</v>
      </c>
      <c r="H1363" s="49" t="s">
        <v>541</v>
      </c>
      <c r="I1363" s="49" t="s">
        <v>800</v>
      </c>
      <c r="J1363" s="49" t="s">
        <v>543</v>
      </c>
      <c r="K1363" s="49">
        <v>31</v>
      </c>
      <c r="L1363" s="49" t="s">
        <v>544</v>
      </c>
      <c r="M1363" s="49" t="s">
        <v>799</v>
      </c>
      <c r="N1363" s="49" t="s">
        <v>801</v>
      </c>
      <c r="O1363" s="49" t="s">
        <v>802</v>
      </c>
      <c r="P1363" s="49" t="s">
        <v>548</v>
      </c>
      <c r="Q1363" s="49" t="s">
        <v>549</v>
      </c>
      <c r="R1363" s="150" t="s">
        <v>552</v>
      </c>
      <c r="S1363" s="150" t="s">
        <v>553</v>
      </c>
      <c r="T1363" s="151">
        <v>0.16900000000000001</v>
      </c>
      <c r="U1363" s="49" t="s">
        <v>639</v>
      </c>
      <c r="V1363" s="49" t="s">
        <v>859</v>
      </c>
      <c r="W1363" s="138">
        <f>('ILO unemployment 2007'!T1366+'ILO unemployment 2007'!T1367+'ILO unemployment 2007'!T1368+'ILO unemployment 2007'!T1369+'ILO unemployment 2007'!T1370+'ILO unemployment 2007'!T1371)*( 1 +'ILO unemployment 2007'!T1372/('ILO unemployment 2007'!T1362-'ILO unemployment 2007'!T1372))</f>
        <v>9.6727277693089437</v>
      </c>
    </row>
    <row r="1364" spans="1:23" s="49" customFormat="1" x14ac:dyDescent="0.25">
      <c r="A1364" s="49" t="s">
        <v>63</v>
      </c>
      <c r="B1364" s="49" t="s">
        <v>696</v>
      </c>
      <c r="C1364" s="49" t="s">
        <v>187</v>
      </c>
      <c r="D1364" s="49" t="s">
        <v>538</v>
      </c>
      <c r="F1364" s="49" t="s">
        <v>391</v>
      </c>
      <c r="G1364" s="49" t="s">
        <v>799</v>
      </c>
      <c r="H1364" s="49" t="s">
        <v>541</v>
      </c>
      <c r="I1364" s="49" t="s">
        <v>800</v>
      </c>
      <c r="J1364" s="49" t="s">
        <v>543</v>
      </c>
      <c r="K1364" s="49">
        <v>31</v>
      </c>
      <c r="L1364" s="49" t="s">
        <v>544</v>
      </c>
      <c r="M1364" s="49" t="s">
        <v>799</v>
      </c>
      <c r="N1364" s="49" t="s">
        <v>801</v>
      </c>
      <c r="O1364" s="49" t="s">
        <v>802</v>
      </c>
      <c r="P1364" s="49" t="s">
        <v>548</v>
      </c>
      <c r="Q1364" s="49" t="s">
        <v>549</v>
      </c>
      <c r="R1364" s="150" t="s">
        <v>554</v>
      </c>
      <c r="S1364" s="150" t="s">
        <v>555</v>
      </c>
      <c r="T1364" s="151">
        <v>0.13</v>
      </c>
      <c r="U1364" s="49" t="s">
        <v>639</v>
      </c>
      <c r="V1364" s="49" t="s">
        <v>862</v>
      </c>
      <c r="W1364" s="138">
        <f>'ILO unemployment 2007'!T1363+'ILO unemployment 2007'!T1364+'ILO unemployment 2007'!T1365+ 'ILO unemployment 2007'!T1366+'ILO unemployment 2007'!T1367+'ILO unemployment 2007'!T1368+'ILO unemployment 2007'!T1369+'ILO unemployment 2007'!T1370+'ILO unemployment 2007'!T1371+'ILO unemployment 2007'!T1372</f>
        <v>10.702</v>
      </c>
    </row>
    <row r="1365" spans="1:23" s="49" customFormat="1" x14ac:dyDescent="0.25">
      <c r="A1365" s="49" t="s">
        <v>63</v>
      </c>
      <c r="B1365" s="49" t="s">
        <v>696</v>
      </c>
      <c r="C1365" s="49" t="s">
        <v>187</v>
      </c>
      <c r="D1365" s="49" t="s">
        <v>538</v>
      </c>
      <c r="F1365" s="49" t="s">
        <v>391</v>
      </c>
      <c r="G1365" s="49" t="s">
        <v>799</v>
      </c>
      <c r="H1365" s="49" t="s">
        <v>541</v>
      </c>
      <c r="I1365" s="49" t="s">
        <v>800</v>
      </c>
      <c r="J1365" s="49" t="s">
        <v>543</v>
      </c>
      <c r="K1365" s="49">
        <v>31</v>
      </c>
      <c r="L1365" s="49" t="s">
        <v>544</v>
      </c>
      <c r="M1365" s="49" t="s">
        <v>799</v>
      </c>
      <c r="N1365" s="49" t="s">
        <v>801</v>
      </c>
      <c r="O1365" s="49" t="s">
        <v>802</v>
      </c>
      <c r="P1365" s="49" t="s">
        <v>548</v>
      </c>
      <c r="Q1365" s="49" t="s">
        <v>549</v>
      </c>
      <c r="R1365" s="150" t="s">
        <v>556</v>
      </c>
      <c r="S1365" s="150" t="s">
        <v>557</v>
      </c>
      <c r="T1365" s="151">
        <v>0.44900000000000001</v>
      </c>
      <c r="U1365" s="49" t="s">
        <v>639</v>
      </c>
      <c r="V1365" s="135"/>
      <c r="W1365" s="138"/>
    </row>
    <row r="1366" spans="1:23" s="49" customFormat="1" x14ac:dyDescent="0.25">
      <c r="A1366" s="49" t="s">
        <v>63</v>
      </c>
      <c r="B1366" s="49" t="s">
        <v>696</v>
      </c>
      <c r="C1366" s="49" t="s">
        <v>187</v>
      </c>
      <c r="D1366" s="49" t="s">
        <v>538</v>
      </c>
      <c r="F1366" s="49" t="s">
        <v>391</v>
      </c>
      <c r="G1366" s="49" t="s">
        <v>799</v>
      </c>
      <c r="H1366" s="49" t="s">
        <v>541</v>
      </c>
      <c r="I1366" s="49" t="s">
        <v>800</v>
      </c>
      <c r="J1366" s="49" t="s">
        <v>543</v>
      </c>
      <c r="K1366" s="49">
        <v>31</v>
      </c>
      <c r="L1366" s="49" t="s">
        <v>544</v>
      </c>
      <c r="M1366" s="49" t="s">
        <v>799</v>
      </c>
      <c r="N1366" s="49" t="s">
        <v>801</v>
      </c>
      <c r="O1366" s="49" t="s">
        <v>802</v>
      </c>
      <c r="P1366" s="49" t="s">
        <v>548</v>
      </c>
      <c r="Q1366" s="49" t="s">
        <v>549</v>
      </c>
      <c r="R1366" s="49" t="s">
        <v>558</v>
      </c>
      <c r="S1366" s="49" t="s">
        <v>559</v>
      </c>
      <c r="T1366" s="151">
        <v>0.68899999999999995</v>
      </c>
      <c r="U1366" s="49" t="s">
        <v>639</v>
      </c>
      <c r="W1366" s="138"/>
    </row>
    <row r="1367" spans="1:23" s="49" customFormat="1" x14ac:dyDescent="0.25">
      <c r="A1367" s="49" t="s">
        <v>63</v>
      </c>
      <c r="B1367" s="49" t="s">
        <v>696</v>
      </c>
      <c r="C1367" s="49" t="s">
        <v>187</v>
      </c>
      <c r="D1367" s="49" t="s">
        <v>538</v>
      </c>
      <c r="F1367" s="49" t="s">
        <v>391</v>
      </c>
      <c r="G1367" s="49" t="s">
        <v>799</v>
      </c>
      <c r="H1367" s="49" t="s">
        <v>541</v>
      </c>
      <c r="I1367" s="49" t="s">
        <v>800</v>
      </c>
      <c r="J1367" s="49" t="s">
        <v>543</v>
      </c>
      <c r="K1367" s="49">
        <v>31</v>
      </c>
      <c r="L1367" s="49" t="s">
        <v>544</v>
      </c>
      <c r="M1367" s="49" t="s">
        <v>799</v>
      </c>
      <c r="N1367" s="49" t="s">
        <v>801</v>
      </c>
      <c r="O1367" s="49" t="s">
        <v>802</v>
      </c>
      <c r="P1367" s="49" t="s">
        <v>548</v>
      </c>
      <c r="Q1367" s="49" t="s">
        <v>549</v>
      </c>
      <c r="R1367" s="49" t="s">
        <v>560</v>
      </c>
      <c r="S1367" s="49" t="s">
        <v>561</v>
      </c>
      <c r="T1367" s="151">
        <v>2.0550000000000002</v>
      </c>
      <c r="U1367" s="49" t="s">
        <v>639</v>
      </c>
      <c r="W1367" s="138"/>
    </row>
    <row r="1368" spans="1:23" s="49" customFormat="1" x14ac:dyDescent="0.25">
      <c r="A1368" s="49" t="s">
        <v>63</v>
      </c>
      <c r="B1368" s="49" t="s">
        <v>696</v>
      </c>
      <c r="C1368" s="49" t="s">
        <v>187</v>
      </c>
      <c r="D1368" s="49" t="s">
        <v>538</v>
      </c>
      <c r="F1368" s="49" t="s">
        <v>391</v>
      </c>
      <c r="G1368" s="49" t="s">
        <v>799</v>
      </c>
      <c r="H1368" s="49" t="s">
        <v>541</v>
      </c>
      <c r="I1368" s="49" t="s">
        <v>800</v>
      </c>
      <c r="J1368" s="49" t="s">
        <v>543</v>
      </c>
      <c r="K1368" s="49">
        <v>31</v>
      </c>
      <c r="L1368" s="49" t="s">
        <v>544</v>
      </c>
      <c r="M1368" s="49" t="s">
        <v>799</v>
      </c>
      <c r="N1368" s="49" t="s">
        <v>801</v>
      </c>
      <c r="O1368" s="49" t="s">
        <v>802</v>
      </c>
      <c r="P1368" s="49" t="s">
        <v>548</v>
      </c>
      <c r="Q1368" s="49" t="s">
        <v>549</v>
      </c>
      <c r="R1368" s="49" t="s">
        <v>562</v>
      </c>
      <c r="S1368" s="49" t="s">
        <v>563</v>
      </c>
      <c r="T1368" s="151">
        <v>8.5999999999999993E-2</v>
      </c>
      <c r="U1368" s="49" t="s">
        <v>639</v>
      </c>
      <c r="W1368" s="138"/>
    </row>
    <row r="1369" spans="1:23" s="49" customFormat="1" x14ac:dyDescent="0.25">
      <c r="A1369" s="49" t="s">
        <v>63</v>
      </c>
      <c r="B1369" s="49" t="s">
        <v>696</v>
      </c>
      <c r="C1369" s="49" t="s">
        <v>187</v>
      </c>
      <c r="D1369" s="49" t="s">
        <v>538</v>
      </c>
      <c r="F1369" s="49" t="s">
        <v>391</v>
      </c>
      <c r="G1369" s="49" t="s">
        <v>799</v>
      </c>
      <c r="H1369" s="49" t="s">
        <v>541</v>
      </c>
      <c r="I1369" s="49" t="s">
        <v>800</v>
      </c>
      <c r="J1369" s="49" t="s">
        <v>543</v>
      </c>
      <c r="K1369" s="49">
        <v>31</v>
      </c>
      <c r="L1369" s="49" t="s">
        <v>544</v>
      </c>
      <c r="M1369" s="49" t="s">
        <v>799</v>
      </c>
      <c r="N1369" s="49" t="s">
        <v>801</v>
      </c>
      <c r="O1369" s="49" t="s">
        <v>802</v>
      </c>
      <c r="P1369" s="49" t="s">
        <v>548</v>
      </c>
      <c r="Q1369" s="49" t="s">
        <v>549</v>
      </c>
      <c r="R1369" s="49" t="s">
        <v>564</v>
      </c>
      <c r="S1369" s="49" t="s">
        <v>565</v>
      </c>
      <c r="T1369" s="151">
        <v>0.96499999999999997</v>
      </c>
      <c r="U1369" s="49" t="s">
        <v>639</v>
      </c>
      <c r="W1369" s="138"/>
    </row>
    <row r="1370" spans="1:23" s="49" customFormat="1" x14ac:dyDescent="0.25">
      <c r="A1370" s="49" t="s">
        <v>63</v>
      </c>
      <c r="B1370" s="49" t="s">
        <v>696</v>
      </c>
      <c r="C1370" s="49" t="s">
        <v>187</v>
      </c>
      <c r="D1370" s="49" t="s">
        <v>538</v>
      </c>
      <c r="F1370" s="49" t="s">
        <v>391</v>
      </c>
      <c r="G1370" s="49" t="s">
        <v>799</v>
      </c>
      <c r="H1370" s="49" t="s">
        <v>541</v>
      </c>
      <c r="I1370" s="49" t="s">
        <v>800</v>
      </c>
      <c r="J1370" s="49" t="s">
        <v>543</v>
      </c>
      <c r="K1370" s="49">
        <v>31</v>
      </c>
      <c r="L1370" s="49" t="s">
        <v>544</v>
      </c>
      <c r="M1370" s="49" t="s">
        <v>799</v>
      </c>
      <c r="N1370" s="49" t="s">
        <v>801</v>
      </c>
      <c r="O1370" s="49" t="s">
        <v>802</v>
      </c>
      <c r="P1370" s="49" t="s">
        <v>548</v>
      </c>
      <c r="Q1370" s="49" t="s">
        <v>549</v>
      </c>
      <c r="R1370" s="49" t="s">
        <v>566</v>
      </c>
      <c r="S1370" s="49" t="s">
        <v>567</v>
      </c>
      <c r="T1370" s="151">
        <v>1.653</v>
      </c>
      <c r="U1370" s="49" t="s">
        <v>639</v>
      </c>
      <c r="W1370" s="138"/>
    </row>
    <row r="1371" spans="1:23" s="49" customFormat="1" x14ac:dyDescent="0.25">
      <c r="A1371" s="49" t="s">
        <v>63</v>
      </c>
      <c r="B1371" s="49" t="s">
        <v>696</v>
      </c>
      <c r="C1371" s="49" t="s">
        <v>187</v>
      </c>
      <c r="D1371" s="49" t="s">
        <v>538</v>
      </c>
      <c r="F1371" s="49" t="s">
        <v>391</v>
      </c>
      <c r="G1371" s="49" t="s">
        <v>799</v>
      </c>
      <c r="H1371" s="49" t="s">
        <v>541</v>
      </c>
      <c r="I1371" s="49" t="s">
        <v>800</v>
      </c>
      <c r="J1371" s="49" t="s">
        <v>543</v>
      </c>
      <c r="K1371" s="49">
        <v>31</v>
      </c>
      <c r="L1371" s="49" t="s">
        <v>544</v>
      </c>
      <c r="M1371" s="49" t="s">
        <v>799</v>
      </c>
      <c r="N1371" s="49" t="s">
        <v>801</v>
      </c>
      <c r="O1371" s="49" t="s">
        <v>802</v>
      </c>
      <c r="P1371" s="49" t="s">
        <v>548</v>
      </c>
      <c r="Q1371" s="49" t="s">
        <v>549</v>
      </c>
      <c r="R1371" s="49" t="s">
        <v>568</v>
      </c>
      <c r="S1371" s="49" t="s">
        <v>569</v>
      </c>
      <c r="T1371" s="146">
        <v>1.649</v>
      </c>
      <c r="U1371" s="49" t="s">
        <v>639</v>
      </c>
      <c r="W1371" s="138"/>
    </row>
    <row r="1372" spans="1:23" s="49" customFormat="1" x14ac:dyDescent="0.25">
      <c r="A1372" s="49" t="s">
        <v>63</v>
      </c>
      <c r="B1372" s="49" t="s">
        <v>696</v>
      </c>
      <c r="C1372" s="49" t="s">
        <v>187</v>
      </c>
      <c r="D1372" s="49" t="s">
        <v>538</v>
      </c>
      <c r="F1372" s="49" t="s">
        <v>391</v>
      </c>
      <c r="G1372" s="49" t="s">
        <v>799</v>
      </c>
      <c r="H1372" s="49" t="s">
        <v>541</v>
      </c>
      <c r="I1372" s="49" t="s">
        <v>800</v>
      </c>
      <c r="J1372" s="49" t="s">
        <v>543</v>
      </c>
      <c r="K1372" s="49">
        <v>31</v>
      </c>
      <c r="L1372" s="49" t="s">
        <v>544</v>
      </c>
      <c r="M1372" s="49" t="s">
        <v>799</v>
      </c>
      <c r="N1372" s="49" t="s">
        <v>801</v>
      </c>
      <c r="O1372" s="49" t="s">
        <v>802</v>
      </c>
      <c r="P1372" s="49" t="s">
        <v>548</v>
      </c>
      <c r="Q1372" s="49" t="s">
        <v>549</v>
      </c>
      <c r="R1372" s="49" t="s">
        <v>803</v>
      </c>
      <c r="S1372" s="49" t="s">
        <v>804</v>
      </c>
      <c r="T1372" s="146">
        <v>2.8570000000000002</v>
      </c>
      <c r="U1372" s="49" t="s">
        <v>639</v>
      </c>
      <c r="W1372" s="138"/>
    </row>
    <row r="1373" spans="1:23" x14ac:dyDescent="0.25">
      <c r="A1373" t="s">
        <v>63</v>
      </c>
      <c r="B1373" t="s">
        <v>696</v>
      </c>
      <c r="C1373" t="s">
        <v>187</v>
      </c>
      <c r="D1373" t="s">
        <v>538</v>
      </c>
      <c r="F1373" t="s">
        <v>391</v>
      </c>
      <c r="G1373" t="s">
        <v>799</v>
      </c>
      <c r="H1373" t="s">
        <v>541</v>
      </c>
      <c r="I1373" t="s">
        <v>800</v>
      </c>
      <c r="J1373" t="s">
        <v>543</v>
      </c>
      <c r="K1373">
        <v>31</v>
      </c>
      <c r="L1373" t="s">
        <v>574</v>
      </c>
      <c r="M1373" t="s">
        <v>805</v>
      </c>
      <c r="N1373" t="s">
        <v>801</v>
      </c>
      <c r="O1373" t="s">
        <v>802</v>
      </c>
      <c r="P1373" t="s">
        <v>548</v>
      </c>
      <c r="Q1373" t="s">
        <v>549</v>
      </c>
      <c r="R1373" t="s">
        <v>131</v>
      </c>
      <c r="S1373" t="s">
        <v>550</v>
      </c>
      <c r="T1373" s="145">
        <v>6474</v>
      </c>
      <c r="U1373" t="s">
        <v>639</v>
      </c>
    </row>
    <row r="1374" spans="1:23" x14ac:dyDescent="0.25">
      <c r="A1374" t="s">
        <v>63</v>
      </c>
      <c r="B1374" t="s">
        <v>696</v>
      </c>
      <c r="C1374" t="s">
        <v>187</v>
      </c>
      <c r="D1374" t="s">
        <v>538</v>
      </c>
      <c r="F1374" t="s">
        <v>391</v>
      </c>
      <c r="G1374" t="s">
        <v>799</v>
      </c>
      <c r="H1374" t="s">
        <v>541</v>
      </c>
      <c r="I1374" t="s">
        <v>800</v>
      </c>
      <c r="J1374" t="s">
        <v>543</v>
      </c>
      <c r="K1374">
        <v>31</v>
      </c>
      <c r="L1374" t="s">
        <v>574</v>
      </c>
      <c r="M1374" t="s">
        <v>805</v>
      </c>
      <c r="N1374" t="s">
        <v>801</v>
      </c>
      <c r="O1374" t="s">
        <v>802</v>
      </c>
      <c r="P1374" t="s">
        <v>548</v>
      </c>
      <c r="Q1374" t="s">
        <v>549</v>
      </c>
      <c r="R1374" t="s">
        <v>552</v>
      </c>
      <c r="S1374" t="s">
        <v>553</v>
      </c>
      <c r="U1374" t="s">
        <v>639</v>
      </c>
    </row>
    <row r="1375" spans="1:23" x14ac:dyDescent="0.25">
      <c r="A1375" t="s">
        <v>63</v>
      </c>
      <c r="B1375" t="s">
        <v>696</v>
      </c>
      <c r="C1375" t="s">
        <v>187</v>
      </c>
      <c r="D1375" t="s">
        <v>538</v>
      </c>
      <c r="F1375" t="s">
        <v>391</v>
      </c>
      <c r="G1375" t="s">
        <v>799</v>
      </c>
      <c r="H1375" t="s">
        <v>541</v>
      </c>
      <c r="I1375" t="s">
        <v>800</v>
      </c>
      <c r="J1375" t="s">
        <v>543</v>
      </c>
      <c r="K1375">
        <v>31</v>
      </c>
      <c r="L1375" t="s">
        <v>574</v>
      </c>
      <c r="M1375" t="s">
        <v>805</v>
      </c>
      <c r="N1375" t="s">
        <v>801</v>
      </c>
      <c r="O1375" t="s">
        <v>802</v>
      </c>
      <c r="P1375" t="s">
        <v>548</v>
      </c>
      <c r="Q1375" t="s">
        <v>549</v>
      </c>
      <c r="R1375" t="s">
        <v>554</v>
      </c>
      <c r="S1375" t="s">
        <v>555</v>
      </c>
      <c r="U1375" t="s">
        <v>639</v>
      </c>
    </row>
    <row r="1376" spans="1:23" x14ac:dyDescent="0.25">
      <c r="A1376" t="s">
        <v>63</v>
      </c>
      <c r="B1376" t="s">
        <v>696</v>
      </c>
      <c r="C1376" t="s">
        <v>187</v>
      </c>
      <c r="D1376" t="s">
        <v>538</v>
      </c>
      <c r="F1376" t="s">
        <v>391</v>
      </c>
      <c r="G1376" t="s">
        <v>799</v>
      </c>
      <c r="H1376" t="s">
        <v>541</v>
      </c>
      <c r="I1376" t="s">
        <v>800</v>
      </c>
      <c r="J1376" t="s">
        <v>543</v>
      </c>
      <c r="K1376">
        <v>31</v>
      </c>
      <c r="L1376" t="s">
        <v>574</v>
      </c>
      <c r="M1376" t="s">
        <v>805</v>
      </c>
      <c r="N1376" t="s">
        <v>801</v>
      </c>
      <c r="O1376" t="s">
        <v>802</v>
      </c>
      <c r="P1376" t="s">
        <v>548</v>
      </c>
      <c r="Q1376" t="s">
        <v>549</v>
      </c>
      <c r="R1376" t="s">
        <v>556</v>
      </c>
      <c r="S1376" t="s">
        <v>557</v>
      </c>
      <c r="U1376" t="s">
        <v>639</v>
      </c>
    </row>
    <row r="1377" spans="1:21" x14ac:dyDescent="0.25">
      <c r="A1377" t="s">
        <v>63</v>
      </c>
      <c r="B1377" t="s">
        <v>696</v>
      </c>
      <c r="C1377" t="s">
        <v>187</v>
      </c>
      <c r="D1377" t="s">
        <v>538</v>
      </c>
      <c r="F1377" t="s">
        <v>391</v>
      </c>
      <c r="G1377" t="s">
        <v>799</v>
      </c>
      <c r="H1377" t="s">
        <v>541</v>
      </c>
      <c r="I1377" t="s">
        <v>800</v>
      </c>
      <c r="J1377" t="s">
        <v>543</v>
      </c>
      <c r="K1377">
        <v>31</v>
      </c>
      <c r="L1377" t="s">
        <v>574</v>
      </c>
      <c r="M1377" t="s">
        <v>805</v>
      </c>
      <c r="N1377" t="s">
        <v>801</v>
      </c>
      <c r="O1377" t="s">
        <v>802</v>
      </c>
      <c r="P1377" t="s">
        <v>548</v>
      </c>
      <c r="Q1377" t="s">
        <v>549</v>
      </c>
      <c r="R1377" t="s">
        <v>558</v>
      </c>
      <c r="S1377" t="s">
        <v>559</v>
      </c>
      <c r="U1377" t="s">
        <v>639</v>
      </c>
    </row>
    <row r="1378" spans="1:21" x14ac:dyDescent="0.25">
      <c r="A1378" t="s">
        <v>63</v>
      </c>
      <c r="B1378" t="s">
        <v>696</v>
      </c>
      <c r="C1378" t="s">
        <v>187</v>
      </c>
      <c r="D1378" t="s">
        <v>538</v>
      </c>
      <c r="F1378" t="s">
        <v>391</v>
      </c>
      <c r="G1378" t="s">
        <v>799</v>
      </c>
      <c r="H1378" t="s">
        <v>541</v>
      </c>
      <c r="I1378" t="s">
        <v>800</v>
      </c>
      <c r="J1378" t="s">
        <v>543</v>
      </c>
      <c r="K1378">
        <v>31</v>
      </c>
      <c r="L1378" t="s">
        <v>574</v>
      </c>
      <c r="M1378" t="s">
        <v>805</v>
      </c>
      <c r="N1378" t="s">
        <v>801</v>
      </c>
      <c r="O1378" t="s">
        <v>802</v>
      </c>
      <c r="P1378" t="s">
        <v>548</v>
      </c>
      <c r="Q1378" t="s">
        <v>549</v>
      </c>
      <c r="R1378" t="s">
        <v>560</v>
      </c>
      <c r="S1378" t="s">
        <v>561</v>
      </c>
      <c r="T1378" s="145">
        <v>1.05</v>
      </c>
      <c r="U1378" t="s">
        <v>639</v>
      </c>
    </row>
    <row r="1379" spans="1:21" x14ac:dyDescent="0.25">
      <c r="A1379" t="s">
        <v>63</v>
      </c>
      <c r="B1379" t="s">
        <v>696</v>
      </c>
      <c r="C1379" t="s">
        <v>187</v>
      </c>
      <c r="D1379" t="s">
        <v>538</v>
      </c>
      <c r="F1379" t="s">
        <v>391</v>
      </c>
      <c r="G1379" t="s">
        <v>799</v>
      </c>
      <c r="H1379" t="s">
        <v>541</v>
      </c>
      <c r="I1379" t="s">
        <v>800</v>
      </c>
      <c r="J1379" t="s">
        <v>543</v>
      </c>
      <c r="K1379">
        <v>31</v>
      </c>
      <c r="L1379" t="s">
        <v>574</v>
      </c>
      <c r="M1379" t="s">
        <v>805</v>
      </c>
      <c r="N1379" t="s">
        <v>801</v>
      </c>
      <c r="O1379" t="s">
        <v>802</v>
      </c>
      <c r="P1379" t="s">
        <v>548</v>
      </c>
      <c r="Q1379" t="s">
        <v>549</v>
      </c>
      <c r="R1379" t="s">
        <v>562</v>
      </c>
      <c r="S1379" t="s">
        <v>563</v>
      </c>
      <c r="U1379" t="s">
        <v>639</v>
      </c>
    </row>
    <row r="1380" spans="1:21" x14ac:dyDescent="0.25">
      <c r="A1380" t="s">
        <v>63</v>
      </c>
      <c r="B1380" t="s">
        <v>696</v>
      </c>
      <c r="C1380" t="s">
        <v>187</v>
      </c>
      <c r="D1380" t="s">
        <v>538</v>
      </c>
      <c r="F1380" t="s">
        <v>391</v>
      </c>
      <c r="G1380" t="s">
        <v>799</v>
      </c>
      <c r="H1380" t="s">
        <v>541</v>
      </c>
      <c r="I1380" t="s">
        <v>800</v>
      </c>
      <c r="J1380" t="s">
        <v>543</v>
      </c>
      <c r="K1380">
        <v>31</v>
      </c>
      <c r="L1380" t="s">
        <v>574</v>
      </c>
      <c r="M1380" t="s">
        <v>805</v>
      </c>
      <c r="N1380" t="s">
        <v>801</v>
      </c>
      <c r="O1380" t="s">
        <v>802</v>
      </c>
      <c r="P1380" t="s">
        <v>548</v>
      </c>
      <c r="Q1380" t="s">
        <v>549</v>
      </c>
      <c r="R1380" t="s">
        <v>564</v>
      </c>
      <c r="S1380" t="s">
        <v>565</v>
      </c>
      <c r="T1380" s="145">
        <v>0.88600000000000001</v>
      </c>
      <c r="U1380" t="s">
        <v>639</v>
      </c>
    </row>
    <row r="1381" spans="1:21" x14ac:dyDescent="0.25">
      <c r="A1381" t="s">
        <v>63</v>
      </c>
      <c r="B1381" t="s">
        <v>696</v>
      </c>
      <c r="C1381" t="s">
        <v>187</v>
      </c>
      <c r="D1381" t="s">
        <v>538</v>
      </c>
      <c r="F1381" t="s">
        <v>391</v>
      </c>
      <c r="G1381" t="s">
        <v>799</v>
      </c>
      <c r="H1381" t="s">
        <v>541</v>
      </c>
      <c r="I1381" t="s">
        <v>800</v>
      </c>
      <c r="J1381" t="s">
        <v>543</v>
      </c>
      <c r="K1381">
        <v>31</v>
      </c>
      <c r="L1381" t="s">
        <v>574</v>
      </c>
      <c r="M1381" t="s">
        <v>805</v>
      </c>
      <c r="N1381" t="s">
        <v>801</v>
      </c>
      <c r="O1381" t="s">
        <v>802</v>
      </c>
      <c r="P1381" t="s">
        <v>548</v>
      </c>
      <c r="Q1381" t="s">
        <v>549</v>
      </c>
      <c r="R1381" t="s">
        <v>566</v>
      </c>
      <c r="S1381" t="s">
        <v>567</v>
      </c>
      <c r="T1381" s="145">
        <v>0.79900000000000004</v>
      </c>
      <c r="U1381" t="s">
        <v>639</v>
      </c>
    </row>
    <row r="1382" spans="1:21" x14ac:dyDescent="0.25">
      <c r="A1382" t="s">
        <v>63</v>
      </c>
      <c r="B1382" t="s">
        <v>696</v>
      </c>
      <c r="C1382" t="s">
        <v>187</v>
      </c>
      <c r="D1382" t="s">
        <v>538</v>
      </c>
      <c r="F1382" t="s">
        <v>391</v>
      </c>
      <c r="G1382" t="s">
        <v>799</v>
      </c>
      <c r="H1382" t="s">
        <v>541</v>
      </c>
      <c r="I1382" t="s">
        <v>800</v>
      </c>
      <c r="J1382" t="s">
        <v>543</v>
      </c>
      <c r="K1382">
        <v>31</v>
      </c>
      <c r="L1382" t="s">
        <v>574</v>
      </c>
      <c r="M1382" t="s">
        <v>805</v>
      </c>
      <c r="N1382" t="s">
        <v>801</v>
      </c>
      <c r="O1382" t="s">
        <v>802</v>
      </c>
      <c r="P1382" t="s">
        <v>548</v>
      </c>
      <c r="Q1382" t="s">
        <v>549</v>
      </c>
      <c r="R1382" t="s">
        <v>568</v>
      </c>
      <c r="S1382" t="s">
        <v>569</v>
      </c>
      <c r="T1382" s="145">
        <v>1156</v>
      </c>
      <c r="U1382" t="s">
        <v>639</v>
      </c>
    </row>
    <row r="1383" spans="1:21" x14ac:dyDescent="0.25">
      <c r="A1383" t="s">
        <v>63</v>
      </c>
      <c r="B1383" t="s">
        <v>696</v>
      </c>
      <c r="C1383" t="s">
        <v>187</v>
      </c>
      <c r="D1383" t="s">
        <v>538</v>
      </c>
      <c r="F1383" t="s">
        <v>391</v>
      </c>
      <c r="G1383" t="s">
        <v>799</v>
      </c>
      <c r="H1383" t="s">
        <v>541</v>
      </c>
      <c r="I1383" t="s">
        <v>800</v>
      </c>
      <c r="J1383" t="s">
        <v>543</v>
      </c>
      <c r="K1383">
        <v>31</v>
      </c>
      <c r="L1383" t="s">
        <v>574</v>
      </c>
      <c r="M1383" t="s">
        <v>805</v>
      </c>
      <c r="N1383" t="s">
        <v>801</v>
      </c>
      <c r="O1383" t="s">
        <v>802</v>
      </c>
      <c r="P1383" t="s">
        <v>548</v>
      </c>
      <c r="Q1383" t="s">
        <v>549</v>
      </c>
      <c r="R1383" t="s">
        <v>803</v>
      </c>
      <c r="S1383" t="s">
        <v>804</v>
      </c>
      <c r="T1383" s="145">
        <v>1747</v>
      </c>
      <c r="U1383" t="s">
        <v>639</v>
      </c>
    </row>
    <row r="1384" spans="1:21" x14ac:dyDescent="0.25">
      <c r="A1384" t="s">
        <v>63</v>
      </c>
      <c r="B1384" t="s">
        <v>696</v>
      </c>
      <c r="C1384" t="s">
        <v>187</v>
      </c>
      <c r="D1384" t="s">
        <v>538</v>
      </c>
      <c r="F1384" t="s">
        <v>391</v>
      </c>
      <c r="G1384" t="s">
        <v>799</v>
      </c>
      <c r="H1384" t="s">
        <v>541</v>
      </c>
      <c r="I1384" t="s">
        <v>800</v>
      </c>
      <c r="J1384" t="s">
        <v>543</v>
      </c>
      <c r="K1384">
        <v>31</v>
      </c>
      <c r="L1384" t="s">
        <v>576</v>
      </c>
      <c r="M1384" t="s">
        <v>806</v>
      </c>
      <c r="N1384" t="s">
        <v>801</v>
      </c>
      <c r="O1384" t="s">
        <v>802</v>
      </c>
      <c r="P1384" t="s">
        <v>548</v>
      </c>
      <c r="Q1384" t="s">
        <v>549</v>
      </c>
      <c r="R1384" t="s">
        <v>131</v>
      </c>
      <c r="S1384" t="s">
        <v>550</v>
      </c>
      <c r="T1384" s="145">
        <v>4255</v>
      </c>
      <c r="U1384" t="s">
        <v>639</v>
      </c>
    </row>
    <row r="1385" spans="1:21" x14ac:dyDescent="0.25">
      <c r="A1385" t="s">
        <v>63</v>
      </c>
      <c r="B1385" t="s">
        <v>696</v>
      </c>
      <c r="C1385" t="s">
        <v>187</v>
      </c>
      <c r="D1385" t="s">
        <v>538</v>
      </c>
      <c r="F1385" t="s">
        <v>391</v>
      </c>
      <c r="G1385" t="s">
        <v>799</v>
      </c>
      <c r="H1385" t="s">
        <v>541</v>
      </c>
      <c r="I1385" t="s">
        <v>800</v>
      </c>
      <c r="J1385" t="s">
        <v>543</v>
      </c>
      <c r="K1385">
        <v>31</v>
      </c>
      <c r="L1385" t="s">
        <v>576</v>
      </c>
      <c r="M1385" t="s">
        <v>806</v>
      </c>
      <c r="N1385" t="s">
        <v>801</v>
      </c>
      <c r="O1385" t="s">
        <v>802</v>
      </c>
      <c r="P1385" t="s">
        <v>548</v>
      </c>
      <c r="Q1385" t="s">
        <v>549</v>
      </c>
      <c r="R1385" t="s">
        <v>552</v>
      </c>
      <c r="S1385" t="s">
        <v>553</v>
      </c>
      <c r="U1385" t="s">
        <v>639</v>
      </c>
    </row>
    <row r="1386" spans="1:21" x14ac:dyDescent="0.25">
      <c r="A1386" t="s">
        <v>63</v>
      </c>
      <c r="B1386" t="s">
        <v>696</v>
      </c>
      <c r="C1386" t="s">
        <v>187</v>
      </c>
      <c r="D1386" t="s">
        <v>538</v>
      </c>
      <c r="F1386" t="s">
        <v>391</v>
      </c>
      <c r="G1386" t="s">
        <v>799</v>
      </c>
      <c r="H1386" t="s">
        <v>541</v>
      </c>
      <c r="I1386" t="s">
        <v>800</v>
      </c>
      <c r="J1386" t="s">
        <v>543</v>
      </c>
      <c r="K1386">
        <v>31</v>
      </c>
      <c r="L1386" t="s">
        <v>576</v>
      </c>
      <c r="M1386" t="s">
        <v>806</v>
      </c>
      <c r="N1386" t="s">
        <v>801</v>
      </c>
      <c r="O1386" t="s">
        <v>802</v>
      </c>
      <c r="P1386" t="s">
        <v>548</v>
      </c>
      <c r="Q1386" t="s">
        <v>549</v>
      </c>
      <c r="R1386" t="s">
        <v>556</v>
      </c>
      <c r="S1386" t="s">
        <v>557</v>
      </c>
      <c r="U1386" t="s">
        <v>639</v>
      </c>
    </row>
    <row r="1387" spans="1:21" x14ac:dyDescent="0.25">
      <c r="A1387" t="s">
        <v>63</v>
      </c>
      <c r="B1387" t="s">
        <v>696</v>
      </c>
      <c r="C1387" t="s">
        <v>187</v>
      </c>
      <c r="D1387" t="s">
        <v>538</v>
      </c>
      <c r="F1387" t="s">
        <v>391</v>
      </c>
      <c r="G1387" t="s">
        <v>799</v>
      </c>
      <c r="H1387" t="s">
        <v>541</v>
      </c>
      <c r="I1387" t="s">
        <v>800</v>
      </c>
      <c r="J1387" t="s">
        <v>543</v>
      </c>
      <c r="K1387">
        <v>31</v>
      </c>
      <c r="L1387" t="s">
        <v>576</v>
      </c>
      <c r="M1387" t="s">
        <v>806</v>
      </c>
      <c r="N1387" t="s">
        <v>801</v>
      </c>
      <c r="O1387" t="s">
        <v>802</v>
      </c>
      <c r="P1387" t="s">
        <v>548</v>
      </c>
      <c r="Q1387" t="s">
        <v>549</v>
      </c>
      <c r="R1387" t="s">
        <v>558</v>
      </c>
      <c r="S1387" t="s">
        <v>559</v>
      </c>
      <c r="U1387" t="s">
        <v>639</v>
      </c>
    </row>
    <row r="1388" spans="1:21" x14ac:dyDescent="0.25">
      <c r="A1388" t="s">
        <v>63</v>
      </c>
      <c r="B1388" t="s">
        <v>696</v>
      </c>
      <c r="C1388" t="s">
        <v>187</v>
      </c>
      <c r="D1388" t="s">
        <v>538</v>
      </c>
      <c r="F1388" t="s">
        <v>391</v>
      </c>
      <c r="G1388" t="s">
        <v>799</v>
      </c>
      <c r="H1388" t="s">
        <v>541</v>
      </c>
      <c r="I1388" t="s">
        <v>800</v>
      </c>
      <c r="J1388" t="s">
        <v>543</v>
      </c>
      <c r="K1388">
        <v>31</v>
      </c>
      <c r="L1388" t="s">
        <v>576</v>
      </c>
      <c r="M1388" t="s">
        <v>806</v>
      </c>
      <c r="N1388" t="s">
        <v>801</v>
      </c>
      <c r="O1388" t="s">
        <v>802</v>
      </c>
      <c r="P1388" t="s">
        <v>548</v>
      </c>
      <c r="Q1388" t="s">
        <v>549</v>
      </c>
      <c r="R1388" t="s">
        <v>560</v>
      </c>
      <c r="S1388" t="s">
        <v>561</v>
      </c>
      <c r="T1388" s="145">
        <v>1005</v>
      </c>
      <c r="U1388" t="s">
        <v>639</v>
      </c>
    </row>
    <row r="1389" spans="1:21" x14ac:dyDescent="0.25">
      <c r="A1389" t="s">
        <v>63</v>
      </c>
      <c r="B1389" t="s">
        <v>696</v>
      </c>
      <c r="C1389" t="s">
        <v>187</v>
      </c>
      <c r="D1389" t="s">
        <v>538</v>
      </c>
      <c r="F1389" t="s">
        <v>391</v>
      </c>
      <c r="G1389" t="s">
        <v>799</v>
      </c>
      <c r="H1389" t="s">
        <v>541</v>
      </c>
      <c r="I1389" t="s">
        <v>800</v>
      </c>
      <c r="J1389" t="s">
        <v>543</v>
      </c>
      <c r="K1389">
        <v>31</v>
      </c>
      <c r="L1389" t="s">
        <v>576</v>
      </c>
      <c r="M1389" t="s">
        <v>806</v>
      </c>
      <c r="N1389" t="s">
        <v>801</v>
      </c>
      <c r="O1389" t="s">
        <v>802</v>
      </c>
      <c r="P1389" t="s">
        <v>548</v>
      </c>
      <c r="Q1389" t="s">
        <v>549</v>
      </c>
      <c r="R1389" t="s">
        <v>564</v>
      </c>
      <c r="S1389" t="s">
        <v>565</v>
      </c>
      <c r="T1389" s="145">
        <v>7.9000000000000001E-2</v>
      </c>
      <c r="U1389" t="s">
        <v>639</v>
      </c>
    </row>
    <row r="1390" spans="1:21" x14ac:dyDescent="0.25">
      <c r="A1390" t="s">
        <v>63</v>
      </c>
      <c r="B1390" t="s">
        <v>696</v>
      </c>
      <c r="C1390" t="s">
        <v>187</v>
      </c>
      <c r="D1390" t="s">
        <v>538</v>
      </c>
      <c r="F1390" t="s">
        <v>391</v>
      </c>
      <c r="G1390" t="s">
        <v>799</v>
      </c>
      <c r="H1390" t="s">
        <v>541</v>
      </c>
      <c r="I1390" t="s">
        <v>800</v>
      </c>
      <c r="J1390" t="s">
        <v>543</v>
      </c>
      <c r="K1390">
        <v>31</v>
      </c>
      <c r="L1390" t="s">
        <v>576</v>
      </c>
      <c r="M1390" t="s">
        <v>806</v>
      </c>
      <c r="N1390" t="s">
        <v>801</v>
      </c>
      <c r="O1390" t="s">
        <v>802</v>
      </c>
      <c r="P1390" t="s">
        <v>548</v>
      </c>
      <c r="Q1390" t="s">
        <v>549</v>
      </c>
      <c r="R1390" t="s">
        <v>566</v>
      </c>
      <c r="S1390" t="s">
        <v>567</v>
      </c>
      <c r="T1390" s="145">
        <v>0.85399999999999998</v>
      </c>
      <c r="U1390" t="s">
        <v>639</v>
      </c>
    </row>
    <row r="1391" spans="1:21" x14ac:dyDescent="0.25">
      <c r="A1391" t="s">
        <v>63</v>
      </c>
      <c r="B1391" t="s">
        <v>696</v>
      </c>
      <c r="C1391" t="s">
        <v>187</v>
      </c>
      <c r="D1391" t="s">
        <v>538</v>
      </c>
      <c r="F1391" t="s">
        <v>391</v>
      </c>
      <c r="G1391" t="s">
        <v>799</v>
      </c>
      <c r="H1391" t="s">
        <v>541</v>
      </c>
      <c r="I1391" t="s">
        <v>800</v>
      </c>
      <c r="J1391" t="s">
        <v>543</v>
      </c>
      <c r="K1391">
        <v>31</v>
      </c>
      <c r="L1391" t="s">
        <v>576</v>
      </c>
      <c r="M1391" t="s">
        <v>806</v>
      </c>
      <c r="N1391" t="s">
        <v>801</v>
      </c>
      <c r="O1391" t="s">
        <v>802</v>
      </c>
      <c r="P1391" t="s">
        <v>548</v>
      </c>
      <c r="Q1391" t="s">
        <v>549</v>
      </c>
      <c r="R1391" t="s">
        <v>568</v>
      </c>
      <c r="S1391" t="s">
        <v>569</v>
      </c>
      <c r="T1391" s="145">
        <v>0.49299999999999999</v>
      </c>
      <c r="U1391" t="s">
        <v>639</v>
      </c>
    </row>
    <row r="1392" spans="1:21" x14ac:dyDescent="0.25">
      <c r="A1392" t="s">
        <v>63</v>
      </c>
      <c r="B1392" t="s">
        <v>696</v>
      </c>
      <c r="C1392" t="s">
        <v>187</v>
      </c>
      <c r="D1392" t="s">
        <v>538</v>
      </c>
      <c r="F1392" t="s">
        <v>391</v>
      </c>
      <c r="G1392" t="s">
        <v>799</v>
      </c>
      <c r="H1392" t="s">
        <v>541</v>
      </c>
      <c r="I1392" t="s">
        <v>800</v>
      </c>
      <c r="J1392" t="s">
        <v>543</v>
      </c>
      <c r="K1392">
        <v>31</v>
      </c>
      <c r="L1392" t="s">
        <v>576</v>
      </c>
      <c r="M1392" t="s">
        <v>806</v>
      </c>
      <c r="N1392" t="s">
        <v>801</v>
      </c>
      <c r="O1392" t="s">
        <v>802</v>
      </c>
      <c r="P1392" t="s">
        <v>548</v>
      </c>
      <c r="Q1392" t="s">
        <v>549</v>
      </c>
      <c r="R1392" t="s">
        <v>803</v>
      </c>
      <c r="S1392" t="s">
        <v>804</v>
      </c>
      <c r="T1392" s="145">
        <v>1.1100000000000001</v>
      </c>
      <c r="U1392" t="s">
        <v>639</v>
      </c>
    </row>
    <row r="1393" spans="1:21" x14ac:dyDescent="0.25">
      <c r="A1393" t="s">
        <v>216</v>
      </c>
      <c r="B1393" t="s">
        <v>701</v>
      </c>
      <c r="C1393" t="s">
        <v>187</v>
      </c>
      <c r="D1393" t="s">
        <v>538</v>
      </c>
      <c r="F1393" t="s">
        <v>391</v>
      </c>
      <c r="G1393" t="s">
        <v>799</v>
      </c>
      <c r="H1393" t="s">
        <v>541</v>
      </c>
      <c r="I1393" t="s">
        <v>800</v>
      </c>
      <c r="J1393" t="s">
        <v>543</v>
      </c>
      <c r="K1393">
        <v>31</v>
      </c>
      <c r="L1393" t="s">
        <v>544</v>
      </c>
      <c r="M1393" t="s">
        <v>799</v>
      </c>
      <c r="N1393" t="s">
        <v>801</v>
      </c>
      <c r="O1393" t="s">
        <v>802</v>
      </c>
      <c r="P1393" t="s">
        <v>548</v>
      </c>
      <c r="Q1393" t="s">
        <v>549</v>
      </c>
      <c r="R1393" t="s">
        <v>131</v>
      </c>
      <c r="S1393" t="s">
        <v>550</v>
      </c>
      <c r="T1393" s="145">
        <v>66.7</v>
      </c>
      <c r="U1393" t="s">
        <v>639</v>
      </c>
    </row>
    <row r="1394" spans="1:21" x14ac:dyDescent="0.25">
      <c r="A1394" t="s">
        <v>216</v>
      </c>
      <c r="B1394" t="s">
        <v>701</v>
      </c>
      <c r="C1394" t="s">
        <v>187</v>
      </c>
      <c r="D1394" t="s">
        <v>538</v>
      </c>
      <c r="F1394" t="s">
        <v>391</v>
      </c>
      <c r="G1394" t="s">
        <v>799</v>
      </c>
      <c r="H1394" t="s">
        <v>541</v>
      </c>
      <c r="I1394" t="s">
        <v>800</v>
      </c>
      <c r="J1394" t="s">
        <v>543</v>
      </c>
      <c r="K1394">
        <v>31</v>
      </c>
      <c r="L1394" t="s">
        <v>544</v>
      </c>
      <c r="M1394" t="s">
        <v>799</v>
      </c>
      <c r="N1394" t="s">
        <v>801</v>
      </c>
      <c r="O1394" t="s">
        <v>802</v>
      </c>
      <c r="P1394" t="s">
        <v>548</v>
      </c>
      <c r="Q1394" t="s">
        <v>549</v>
      </c>
      <c r="R1394" t="s">
        <v>552</v>
      </c>
      <c r="S1394" t="s">
        <v>553</v>
      </c>
      <c r="T1394" s="145">
        <v>1.6</v>
      </c>
      <c r="U1394" t="s">
        <v>639</v>
      </c>
    </row>
    <row r="1395" spans="1:21" x14ac:dyDescent="0.25">
      <c r="A1395" t="s">
        <v>216</v>
      </c>
      <c r="B1395" t="s">
        <v>701</v>
      </c>
      <c r="C1395" t="s">
        <v>187</v>
      </c>
      <c r="D1395" t="s">
        <v>538</v>
      </c>
      <c r="F1395" t="s">
        <v>391</v>
      </c>
      <c r="G1395" t="s">
        <v>799</v>
      </c>
      <c r="H1395" t="s">
        <v>541</v>
      </c>
      <c r="I1395" t="s">
        <v>800</v>
      </c>
      <c r="J1395" t="s">
        <v>543</v>
      </c>
      <c r="K1395">
        <v>31</v>
      </c>
      <c r="L1395" t="s">
        <v>544</v>
      </c>
      <c r="M1395" t="s">
        <v>799</v>
      </c>
      <c r="N1395" t="s">
        <v>801</v>
      </c>
      <c r="O1395" t="s">
        <v>802</v>
      </c>
      <c r="P1395" t="s">
        <v>548</v>
      </c>
      <c r="Q1395" t="s">
        <v>549</v>
      </c>
      <c r="R1395" t="s">
        <v>554</v>
      </c>
      <c r="S1395" t="s">
        <v>555</v>
      </c>
      <c r="T1395" s="145">
        <v>2.5</v>
      </c>
      <c r="U1395" t="s">
        <v>639</v>
      </c>
    </row>
    <row r="1396" spans="1:21" x14ac:dyDescent="0.25">
      <c r="A1396" t="s">
        <v>216</v>
      </c>
      <c r="B1396" t="s">
        <v>701</v>
      </c>
      <c r="C1396" t="s">
        <v>187</v>
      </c>
      <c r="D1396" t="s">
        <v>538</v>
      </c>
      <c r="F1396" t="s">
        <v>391</v>
      </c>
      <c r="G1396" t="s">
        <v>799</v>
      </c>
      <c r="H1396" t="s">
        <v>541</v>
      </c>
      <c r="I1396" t="s">
        <v>800</v>
      </c>
      <c r="J1396" t="s">
        <v>543</v>
      </c>
      <c r="K1396">
        <v>31</v>
      </c>
      <c r="L1396" t="s">
        <v>544</v>
      </c>
      <c r="M1396" t="s">
        <v>799</v>
      </c>
      <c r="N1396" t="s">
        <v>801</v>
      </c>
      <c r="O1396" t="s">
        <v>802</v>
      </c>
      <c r="P1396" t="s">
        <v>548</v>
      </c>
      <c r="Q1396" t="s">
        <v>549</v>
      </c>
      <c r="R1396" t="s">
        <v>556</v>
      </c>
      <c r="S1396" t="s">
        <v>557</v>
      </c>
      <c r="T1396" s="145">
        <v>2.2999999999999998</v>
      </c>
      <c r="U1396" t="s">
        <v>639</v>
      </c>
    </row>
    <row r="1397" spans="1:21" x14ac:dyDescent="0.25">
      <c r="A1397" t="s">
        <v>216</v>
      </c>
      <c r="B1397" t="s">
        <v>701</v>
      </c>
      <c r="C1397" t="s">
        <v>187</v>
      </c>
      <c r="D1397" t="s">
        <v>538</v>
      </c>
      <c r="F1397" t="s">
        <v>391</v>
      </c>
      <c r="G1397" t="s">
        <v>799</v>
      </c>
      <c r="H1397" t="s">
        <v>541</v>
      </c>
      <c r="I1397" t="s">
        <v>800</v>
      </c>
      <c r="J1397" t="s">
        <v>543</v>
      </c>
      <c r="K1397">
        <v>31</v>
      </c>
      <c r="L1397" t="s">
        <v>544</v>
      </c>
      <c r="M1397" t="s">
        <v>799</v>
      </c>
      <c r="N1397" t="s">
        <v>801</v>
      </c>
      <c r="O1397" t="s">
        <v>802</v>
      </c>
      <c r="P1397" t="s">
        <v>548</v>
      </c>
      <c r="Q1397" t="s">
        <v>549</v>
      </c>
      <c r="R1397" t="s">
        <v>558</v>
      </c>
      <c r="S1397" t="s">
        <v>559</v>
      </c>
      <c r="T1397" s="145">
        <v>0.6</v>
      </c>
      <c r="U1397" t="s">
        <v>639</v>
      </c>
    </row>
    <row r="1398" spans="1:21" x14ac:dyDescent="0.25">
      <c r="A1398" t="s">
        <v>216</v>
      </c>
      <c r="B1398" t="s">
        <v>701</v>
      </c>
      <c r="C1398" t="s">
        <v>187</v>
      </c>
      <c r="D1398" t="s">
        <v>538</v>
      </c>
      <c r="F1398" t="s">
        <v>391</v>
      </c>
      <c r="G1398" t="s">
        <v>799</v>
      </c>
      <c r="H1398" t="s">
        <v>541</v>
      </c>
      <c r="I1398" t="s">
        <v>800</v>
      </c>
      <c r="J1398" t="s">
        <v>543</v>
      </c>
      <c r="K1398">
        <v>31</v>
      </c>
      <c r="L1398" t="s">
        <v>544</v>
      </c>
      <c r="M1398" t="s">
        <v>799</v>
      </c>
      <c r="N1398" t="s">
        <v>801</v>
      </c>
      <c r="O1398" t="s">
        <v>802</v>
      </c>
      <c r="P1398" t="s">
        <v>548</v>
      </c>
      <c r="Q1398" t="s">
        <v>549</v>
      </c>
      <c r="R1398" t="s">
        <v>560</v>
      </c>
      <c r="S1398" t="s">
        <v>561</v>
      </c>
      <c r="T1398" s="145">
        <v>5.5</v>
      </c>
      <c r="U1398" t="s">
        <v>639</v>
      </c>
    </row>
    <row r="1399" spans="1:21" x14ac:dyDescent="0.25">
      <c r="A1399" t="s">
        <v>216</v>
      </c>
      <c r="B1399" t="s">
        <v>701</v>
      </c>
      <c r="C1399" t="s">
        <v>187</v>
      </c>
      <c r="D1399" t="s">
        <v>538</v>
      </c>
      <c r="F1399" t="s">
        <v>391</v>
      </c>
      <c r="G1399" t="s">
        <v>799</v>
      </c>
      <c r="H1399" t="s">
        <v>541</v>
      </c>
      <c r="I1399" t="s">
        <v>800</v>
      </c>
      <c r="J1399" t="s">
        <v>543</v>
      </c>
      <c r="K1399">
        <v>31</v>
      </c>
      <c r="L1399" t="s">
        <v>544</v>
      </c>
      <c r="M1399" t="s">
        <v>799</v>
      </c>
      <c r="N1399" t="s">
        <v>801</v>
      </c>
      <c r="O1399" t="s">
        <v>802</v>
      </c>
      <c r="P1399" t="s">
        <v>548</v>
      </c>
      <c r="Q1399" t="s">
        <v>549</v>
      </c>
      <c r="R1399" t="s">
        <v>562</v>
      </c>
      <c r="S1399" t="s">
        <v>563</v>
      </c>
      <c r="T1399" s="145">
        <v>1.7</v>
      </c>
      <c r="U1399" t="s">
        <v>639</v>
      </c>
    </row>
    <row r="1400" spans="1:21" x14ac:dyDescent="0.25">
      <c r="A1400" t="s">
        <v>216</v>
      </c>
      <c r="B1400" t="s">
        <v>701</v>
      </c>
      <c r="C1400" t="s">
        <v>187</v>
      </c>
      <c r="D1400" t="s">
        <v>538</v>
      </c>
      <c r="F1400" t="s">
        <v>391</v>
      </c>
      <c r="G1400" t="s">
        <v>799</v>
      </c>
      <c r="H1400" t="s">
        <v>541</v>
      </c>
      <c r="I1400" t="s">
        <v>800</v>
      </c>
      <c r="J1400" t="s">
        <v>543</v>
      </c>
      <c r="K1400">
        <v>31</v>
      </c>
      <c r="L1400" t="s">
        <v>544</v>
      </c>
      <c r="M1400" t="s">
        <v>799</v>
      </c>
      <c r="N1400" t="s">
        <v>801</v>
      </c>
      <c r="O1400" t="s">
        <v>802</v>
      </c>
      <c r="P1400" t="s">
        <v>548</v>
      </c>
      <c r="Q1400" t="s">
        <v>549</v>
      </c>
      <c r="R1400" t="s">
        <v>564</v>
      </c>
      <c r="S1400" t="s">
        <v>565</v>
      </c>
      <c r="T1400" s="145">
        <v>8.4</v>
      </c>
      <c r="U1400" t="s">
        <v>639</v>
      </c>
    </row>
    <row r="1401" spans="1:21" x14ac:dyDescent="0.25">
      <c r="A1401" t="s">
        <v>216</v>
      </c>
      <c r="B1401" t="s">
        <v>701</v>
      </c>
      <c r="C1401" t="s">
        <v>187</v>
      </c>
      <c r="D1401" t="s">
        <v>538</v>
      </c>
      <c r="F1401" t="s">
        <v>391</v>
      </c>
      <c r="G1401" t="s">
        <v>799</v>
      </c>
      <c r="H1401" t="s">
        <v>541</v>
      </c>
      <c r="I1401" t="s">
        <v>800</v>
      </c>
      <c r="J1401" t="s">
        <v>543</v>
      </c>
      <c r="K1401">
        <v>31</v>
      </c>
      <c r="L1401" t="s">
        <v>544</v>
      </c>
      <c r="M1401" t="s">
        <v>799</v>
      </c>
      <c r="N1401" t="s">
        <v>801</v>
      </c>
      <c r="O1401" t="s">
        <v>802</v>
      </c>
      <c r="P1401" t="s">
        <v>548</v>
      </c>
      <c r="Q1401" t="s">
        <v>549</v>
      </c>
      <c r="R1401" t="s">
        <v>566</v>
      </c>
      <c r="S1401" t="s">
        <v>567</v>
      </c>
      <c r="T1401" s="145">
        <v>3.6</v>
      </c>
      <c r="U1401" t="s">
        <v>639</v>
      </c>
    </row>
    <row r="1402" spans="1:21" x14ac:dyDescent="0.25">
      <c r="A1402" t="s">
        <v>216</v>
      </c>
      <c r="B1402" t="s">
        <v>701</v>
      </c>
      <c r="C1402" t="s">
        <v>187</v>
      </c>
      <c r="D1402" t="s">
        <v>538</v>
      </c>
      <c r="F1402" t="s">
        <v>391</v>
      </c>
      <c r="G1402" t="s">
        <v>799</v>
      </c>
      <c r="H1402" t="s">
        <v>541</v>
      </c>
      <c r="I1402" t="s">
        <v>800</v>
      </c>
      <c r="J1402" t="s">
        <v>543</v>
      </c>
      <c r="K1402">
        <v>31</v>
      </c>
      <c r="L1402" t="s">
        <v>544</v>
      </c>
      <c r="M1402" t="s">
        <v>799</v>
      </c>
      <c r="N1402" t="s">
        <v>801</v>
      </c>
      <c r="O1402" t="s">
        <v>802</v>
      </c>
      <c r="P1402" t="s">
        <v>548</v>
      </c>
      <c r="Q1402" t="s">
        <v>549</v>
      </c>
      <c r="R1402" t="s">
        <v>568</v>
      </c>
      <c r="S1402" t="s">
        <v>569</v>
      </c>
      <c r="T1402" s="145">
        <v>8.1</v>
      </c>
      <c r="U1402" t="s">
        <v>639</v>
      </c>
    </row>
    <row r="1403" spans="1:21" x14ac:dyDescent="0.25">
      <c r="A1403" t="s">
        <v>216</v>
      </c>
      <c r="B1403" t="s">
        <v>701</v>
      </c>
      <c r="C1403" t="s">
        <v>187</v>
      </c>
      <c r="D1403" t="s">
        <v>538</v>
      </c>
      <c r="F1403" t="s">
        <v>391</v>
      </c>
      <c r="G1403" t="s">
        <v>799</v>
      </c>
      <c r="H1403" t="s">
        <v>541</v>
      </c>
      <c r="I1403" t="s">
        <v>800</v>
      </c>
      <c r="J1403" t="s">
        <v>543</v>
      </c>
      <c r="K1403">
        <v>31</v>
      </c>
      <c r="L1403" t="s">
        <v>544</v>
      </c>
      <c r="M1403" t="s">
        <v>799</v>
      </c>
      <c r="N1403" t="s">
        <v>801</v>
      </c>
      <c r="O1403" t="s">
        <v>802</v>
      </c>
      <c r="P1403" t="s">
        <v>548</v>
      </c>
      <c r="Q1403" t="s">
        <v>549</v>
      </c>
      <c r="R1403" t="s">
        <v>570</v>
      </c>
      <c r="S1403" t="s">
        <v>571</v>
      </c>
      <c r="T1403" s="145">
        <v>0.6</v>
      </c>
      <c r="U1403" t="s">
        <v>639</v>
      </c>
    </row>
    <row r="1404" spans="1:21" x14ac:dyDescent="0.25">
      <c r="A1404" t="s">
        <v>216</v>
      </c>
      <c r="B1404" t="s">
        <v>701</v>
      </c>
      <c r="C1404" t="s">
        <v>187</v>
      </c>
      <c r="D1404" t="s">
        <v>538</v>
      </c>
      <c r="F1404" t="s">
        <v>391</v>
      </c>
      <c r="G1404" t="s">
        <v>799</v>
      </c>
      <c r="H1404" t="s">
        <v>541</v>
      </c>
      <c r="I1404" t="s">
        <v>800</v>
      </c>
      <c r="J1404" t="s">
        <v>543</v>
      </c>
      <c r="K1404">
        <v>31</v>
      </c>
      <c r="L1404" t="s">
        <v>544</v>
      </c>
      <c r="M1404" t="s">
        <v>799</v>
      </c>
      <c r="N1404" t="s">
        <v>801</v>
      </c>
      <c r="O1404" t="s">
        <v>802</v>
      </c>
      <c r="P1404" t="s">
        <v>548</v>
      </c>
      <c r="Q1404" t="s">
        <v>549</v>
      </c>
      <c r="R1404" t="s">
        <v>572</v>
      </c>
      <c r="S1404" t="s">
        <v>573</v>
      </c>
      <c r="T1404" s="145">
        <v>11.6</v>
      </c>
      <c r="U1404" t="s">
        <v>639</v>
      </c>
    </row>
    <row r="1405" spans="1:21" x14ac:dyDescent="0.25">
      <c r="A1405" t="s">
        <v>216</v>
      </c>
      <c r="B1405" t="s">
        <v>701</v>
      </c>
      <c r="C1405" t="s">
        <v>187</v>
      </c>
      <c r="D1405" t="s">
        <v>538</v>
      </c>
      <c r="F1405" t="s">
        <v>391</v>
      </c>
      <c r="G1405" t="s">
        <v>799</v>
      </c>
      <c r="H1405" t="s">
        <v>541</v>
      </c>
      <c r="I1405" t="s">
        <v>800</v>
      </c>
      <c r="J1405" t="s">
        <v>543</v>
      </c>
      <c r="K1405">
        <v>31</v>
      </c>
      <c r="L1405" t="s">
        <v>544</v>
      </c>
      <c r="M1405" t="s">
        <v>799</v>
      </c>
      <c r="N1405" t="s">
        <v>801</v>
      </c>
      <c r="O1405" t="s">
        <v>802</v>
      </c>
      <c r="P1405" t="s">
        <v>548</v>
      </c>
      <c r="Q1405" t="s">
        <v>549</v>
      </c>
      <c r="R1405" t="s">
        <v>803</v>
      </c>
      <c r="S1405" t="s">
        <v>804</v>
      </c>
      <c r="T1405" s="145">
        <v>20.2</v>
      </c>
      <c r="U1405" t="s">
        <v>639</v>
      </c>
    </row>
    <row r="1406" spans="1:21" x14ac:dyDescent="0.25">
      <c r="A1406" t="s">
        <v>216</v>
      </c>
      <c r="B1406" t="s">
        <v>701</v>
      </c>
      <c r="C1406" t="s">
        <v>187</v>
      </c>
      <c r="D1406" t="s">
        <v>538</v>
      </c>
      <c r="F1406" t="s">
        <v>391</v>
      </c>
      <c r="G1406" t="s">
        <v>799</v>
      </c>
      <c r="H1406" t="s">
        <v>541</v>
      </c>
      <c r="I1406" t="s">
        <v>800</v>
      </c>
      <c r="J1406" t="s">
        <v>543</v>
      </c>
      <c r="K1406">
        <v>31</v>
      </c>
      <c r="L1406" t="s">
        <v>574</v>
      </c>
      <c r="M1406" t="s">
        <v>805</v>
      </c>
      <c r="N1406" t="s">
        <v>801</v>
      </c>
      <c r="O1406" t="s">
        <v>802</v>
      </c>
      <c r="P1406" t="s">
        <v>548</v>
      </c>
      <c r="Q1406" t="s">
        <v>549</v>
      </c>
      <c r="R1406" t="s">
        <v>131</v>
      </c>
      <c r="S1406" t="s">
        <v>550</v>
      </c>
      <c r="T1406" s="145">
        <v>41.5</v>
      </c>
      <c r="U1406" t="s">
        <v>639</v>
      </c>
    </row>
    <row r="1407" spans="1:21" x14ac:dyDescent="0.25">
      <c r="A1407" t="s">
        <v>216</v>
      </c>
      <c r="B1407" t="s">
        <v>701</v>
      </c>
      <c r="C1407" t="s">
        <v>187</v>
      </c>
      <c r="D1407" t="s">
        <v>538</v>
      </c>
      <c r="F1407" t="s">
        <v>391</v>
      </c>
      <c r="G1407" t="s">
        <v>799</v>
      </c>
      <c r="H1407" t="s">
        <v>541</v>
      </c>
      <c r="I1407" t="s">
        <v>800</v>
      </c>
      <c r="J1407" t="s">
        <v>543</v>
      </c>
      <c r="K1407">
        <v>31</v>
      </c>
      <c r="L1407" t="s">
        <v>574</v>
      </c>
      <c r="M1407" t="s">
        <v>805</v>
      </c>
      <c r="N1407" t="s">
        <v>801</v>
      </c>
      <c r="O1407" t="s">
        <v>802</v>
      </c>
      <c r="P1407" t="s">
        <v>548</v>
      </c>
      <c r="Q1407" t="s">
        <v>549</v>
      </c>
      <c r="R1407" t="s">
        <v>552</v>
      </c>
      <c r="S1407" t="s">
        <v>553</v>
      </c>
      <c r="T1407" s="145">
        <v>1.3</v>
      </c>
      <c r="U1407" t="s">
        <v>639</v>
      </c>
    </row>
    <row r="1408" spans="1:21" x14ac:dyDescent="0.25">
      <c r="A1408" t="s">
        <v>216</v>
      </c>
      <c r="B1408" t="s">
        <v>701</v>
      </c>
      <c r="C1408" t="s">
        <v>187</v>
      </c>
      <c r="D1408" t="s">
        <v>538</v>
      </c>
      <c r="F1408" t="s">
        <v>391</v>
      </c>
      <c r="G1408" t="s">
        <v>799</v>
      </c>
      <c r="H1408" t="s">
        <v>541</v>
      </c>
      <c r="I1408" t="s">
        <v>800</v>
      </c>
      <c r="J1408" t="s">
        <v>543</v>
      </c>
      <c r="K1408">
        <v>31</v>
      </c>
      <c r="L1408" t="s">
        <v>574</v>
      </c>
      <c r="M1408" t="s">
        <v>805</v>
      </c>
      <c r="N1408" t="s">
        <v>801</v>
      </c>
      <c r="O1408" t="s">
        <v>802</v>
      </c>
      <c r="P1408" t="s">
        <v>548</v>
      </c>
      <c r="Q1408" t="s">
        <v>549</v>
      </c>
      <c r="R1408" t="s">
        <v>554</v>
      </c>
      <c r="S1408" t="s">
        <v>555</v>
      </c>
      <c r="T1408" s="145">
        <v>1.4</v>
      </c>
      <c r="U1408" t="s">
        <v>639</v>
      </c>
    </row>
    <row r="1409" spans="1:21" x14ac:dyDescent="0.25">
      <c r="A1409" t="s">
        <v>216</v>
      </c>
      <c r="B1409" t="s">
        <v>701</v>
      </c>
      <c r="C1409" t="s">
        <v>187</v>
      </c>
      <c r="D1409" t="s">
        <v>538</v>
      </c>
      <c r="F1409" t="s">
        <v>391</v>
      </c>
      <c r="G1409" t="s">
        <v>799</v>
      </c>
      <c r="H1409" t="s">
        <v>541</v>
      </c>
      <c r="I1409" t="s">
        <v>800</v>
      </c>
      <c r="J1409" t="s">
        <v>543</v>
      </c>
      <c r="K1409">
        <v>31</v>
      </c>
      <c r="L1409" t="s">
        <v>574</v>
      </c>
      <c r="M1409" t="s">
        <v>805</v>
      </c>
      <c r="N1409" t="s">
        <v>801</v>
      </c>
      <c r="O1409" t="s">
        <v>802</v>
      </c>
      <c r="P1409" t="s">
        <v>548</v>
      </c>
      <c r="Q1409" t="s">
        <v>549</v>
      </c>
      <c r="R1409" t="s">
        <v>556</v>
      </c>
      <c r="S1409" t="s">
        <v>557</v>
      </c>
      <c r="T1409" s="145">
        <v>1.3</v>
      </c>
      <c r="U1409" t="s">
        <v>639</v>
      </c>
    </row>
    <row r="1410" spans="1:21" x14ac:dyDescent="0.25">
      <c r="A1410" t="s">
        <v>216</v>
      </c>
      <c r="B1410" t="s">
        <v>701</v>
      </c>
      <c r="C1410" t="s">
        <v>187</v>
      </c>
      <c r="D1410" t="s">
        <v>538</v>
      </c>
      <c r="F1410" t="s">
        <v>391</v>
      </c>
      <c r="G1410" t="s">
        <v>799</v>
      </c>
      <c r="H1410" t="s">
        <v>541</v>
      </c>
      <c r="I1410" t="s">
        <v>800</v>
      </c>
      <c r="J1410" t="s">
        <v>543</v>
      </c>
      <c r="K1410">
        <v>31</v>
      </c>
      <c r="L1410" t="s">
        <v>574</v>
      </c>
      <c r="M1410" t="s">
        <v>805</v>
      </c>
      <c r="N1410" t="s">
        <v>801</v>
      </c>
      <c r="O1410" t="s">
        <v>802</v>
      </c>
      <c r="P1410" t="s">
        <v>548</v>
      </c>
      <c r="Q1410" t="s">
        <v>549</v>
      </c>
      <c r="R1410" t="s">
        <v>558</v>
      </c>
      <c r="S1410" t="s">
        <v>559</v>
      </c>
      <c r="T1410" s="145">
        <v>0.1</v>
      </c>
      <c r="U1410" t="s">
        <v>639</v>
      </c>
    </row>
    <row r="1411" spans="1:21" x14ac:dyDescent="0.25">
      <c r="A1411" t="s">
        <v>216</v>
      </c>
      <c r="B1411" t="s">
        <v>701</v>
      </c>
      <c r="C1411" t="s">
        <v>187</v>
      </c>
      <c r="D1411" t="s">
        <v>538</v>
      </c>
      <c r="F1411" t="s">
        <v>391</v>
      </c>
      <c r="G1411" t="s">
        <v>799</v>
      </c>
      <c r="H1411" t="s">
        <v>541</v>
      </c>
      <c r="I1411" t="s">
        <v>800</v>
      </c>
      <c r="J1411" t="s">
        <v>543</v>
      </c>
      <c r="K1411">
        <v>31</v>
      </c>
      <c r="L1411" t="s">
        <v>574</v>
      </c>
      <c r="M1411" t="s">
        <v>805</v>
      </c>
      <c r="N1411" t="s">
        <v>801</v>
      </c>
      <c r="O1411" t="s">
        <v>802</v>
      </c>
      <c r="P1411" t="s">
        <v>548</v>
      </c>
      <c r="Q1411" t="s">
        <v>549</v>
      </c>
      <c r="R1411" t="s">
        <v>560</v>
      </c>
      <c r="S1411" t="s">
        <v>561</v>
      </c>
      <c r="T1411" s="145">
        <v>2.2999999999999998</v>
      </c>
      <c r="U1411" t="s">
        <v>639</v>
      </c>
    </row>
    <row r="1412" spans="1:21" x14ac:dyDescent="0.25">
      <c r="A1412" t="s">
        <v>216</v>
      </c>
      <c r="B1412" t="s">
        <v>701</v>
      </c>
      <c r="C1412" t="s">
        <v>187</v>
      </c>
      <c r="D1412" t="s">
        <v>538</v>
      </c>
      <c r="F1412" t="s">
        <v>391</v>
      </c>
      <c r="G1412" t="s">
        <v>799</v>
      </c>
      <c r="H1412" t="s">
        <v>541</v>
      </c>
      <c r="I1412" t="s">
        <v>800</v>
      </c>
      <c r="J1412" t="s">
        <v>543</v>
      </c>
      <c r="K1412">
        <v>31</v>
      </c>
      <c r="L1412" t="s">
        <v>574</v>
      </c>
      <c r="M1412" t="s">
        <v>805</v>
      </c>
      <c r="N1412" t="s">
        <v>801</v>
      </c>
      <c r="O1412" t="s">
        <v>802</v>
      </c>
      <c r="P1412" t="s">
        <v>548</v>
      </c>
      <c r="Q1412" t="s">
        <v>549</v>
      </c>
      <c r="R1412" t="s">
        <v>562</v>
      </c>
      <c r="S1412" t="s">
        <v>563</v>
      </c>
      <c r="T1412" s="145">
        <v>1</v>
      </c>
      <c r="U1412" t="s">
        <v>639</v>
      </c>
    </row>
    <row r="1413" spans="1:21" x14ac:dyDescent="0.25">
      <c r="A1413" t="s">
        <v>216</v>
      </c>
      <c r="B1413" t="s">
        <v>701</v>
      </c>
      <c r="C1413" t="s">
        <v>187</v>
      </c>
      <c r="D1413" t="s">
        <v>538</v>
      </c>
      <c r="F1413" t="s">
        <v>391</v>
      </c>
      <c r="G1413" t="s">
        <v>799</v>
      </c>
      <c r="H1413" t="s">
        <v>541</v>
      </c>
      <c r="I1413" t="s">
        <v>800</v>
      </c>
      <c r="J1413" t="s">
        <v>543</v>
      </c>
      <c r="K1413">
        <v>31</v>
      </c>
      <c r="L1413" t="s">
        <v>574</v>
      </c>
      <c r="M1413" t="s">
        <v>805</v>
      </c>
      <c r="N1413" t="s">
        <v>801</v>
      </c>
      <c r="O1413" t="s">
        <v>802</v>
      </c>
      <c r="P1413" t="s">
        <v>548</v>
      </c>
      <c r="Q1413" t="s">
        <v>549</v>
      </c>
      <c r="R1413" t="s">
        <v>564</v>
      </c>
      <c r="S1413" t="s">
        <v>565</v>
      </c>
      <c r="T1413" s="145">
        <v>5.9</v>
      </c>
      <c r="U1413" t="s">
        <v>639</v>
      </c>
    </row>
    <row r="1414" spans="1:21" x14ac:dyDescent="0.25">
      <c r="A1414" t="s">
        <v>216</v>
      </c>
      <c r="B1414" t="s">
        <v>701</v>
      </c>
      <c r="C1414" t="s">
        <v>187</v>
      </c>
      <c r="D1414" t="s">
        <v>538</v>
      </c>
      <c r="F1414" t="s">
        <v>391</v>
      </c>
      <c r="G1414" t="s">
        <v>799</v>
      </c>
      <c r="H1414" t="s">
        <v>541</v>
      </c>
      <c r="I1414" t="s">
        <v>800</v>
      </c>
      <c r="J1414" t="s">
        <v>543</v>
      </c>
      <c r="K1414">
        <v>31</v>
      </c>
      <c r="L1414" t="s">
        <v>574</v>
      </c>
      <c r="M1414" t="s">
        <v>805</v>
      </c>
      <c r="N1414" t="s">
        <v>801</v>
      </c>
      <c r="O1414" t="s">
        <v>802</v>
      </c>
      <c r="P1414" t="s">
        <v>548</v>
      </c>
      <c r="Q1414" t="s">
        <v>549</v>
      </c>
      <c r="R1414" t="s">
        <v>566</v>
      </c>
      <c r="S1414" t="s">
        <v>567</v>
      </c>
      <c r="T1414" s="145">
        <v>3.3</v>
      </c>
      <c r="U1414" t="s">
        <v>639</v>
      </c>
    </row>
    <row r="1415" spans="1:21" x14ac:dyDescent="0.25">
      <c r="A1415" t="s">
        <v>216</v>
      </c>
      <c r="B1415" t="s">
        <v>701</v>
      </c>
      <c r="C1415" t="s">
        <v>187</v>
      </c>
      <c r="D1415" t="s">
        <v>538</v>
      </c>
      <c r="F1415" t="s">
        <v>391</v>
      </c>
      <c r="G1415" t="s">
        <v>799</v>
      </c>
      <c r="H1415" t="s">
        <v>541</v>
      </c>
      <c r="I1415" t="s">
        <v>800</v>
      </c>
      <c r="J1415" t="s">
        <v>543</v>
      </c>
      <c r="K1415">
        <v>31</v>
      </c>
      <c r="L1415" t="s">
        <v>574</v>
      </c>
      <c r="M1415" t="s">
        <v>805</v>
      </c>
      <c r="N1415" t="s">
        <v>801</v>
      </c>
      <c r="O1415" t="s">
        <v>802</v>
      </c>
      <c r="P1415" t="s">
        <v>548</v>
      </c>
      <c r="Q1415" t="s">
        <v>549</v>
      </c>
      <c r="R1415" t="s">
        <v>568</v>
      </c>
      <c r="S1415" t="s">
        <v>569</v>
      </c>
      <c r="T1415" s="145">
        <v>6</v>
      </c>
      <c r="U1415" t="s">
        <v>639</v>
      </c>
    </row>
    <row r="1416" spans="1:21" x14ac:dyDescent="0.25">
      <c r="A1416" t="s">
        <v>216</v>
      </c>
      <c r="B1416" t="s">
        <v>701</v>
      </c>
      <c r="C1416" t="s">
        <v>187</v>
      </c>
      <c r="D1416" t="s">
        <v>538</v>
      </c>
      <c r="F1416" t="s">
        <v>391</v>
      </c>
      <c r="G1416" t="s">
        <v>799</v>
      </c>
      <c r="H1416" t="s">
        <v>541</v>
      </c>
      <c r="I1416" t="s">
        <v>800</v>
      </c>
      <c r="J1416" t="s">
        <v>543</v>
      </c>
      <c r="K1416">
        <v>31</v>
      </c>
      <c r="L1416" t="s">
        <v>574</v>
      </c>
      <c r="M1416" t="s">
        <v>805</v>
      </c>
      <c r="N1416" t="s">
        <v>801</v>
      </c>
      <c r="O1416" t="s">
        <v>802</v>
      </c>
      <c r="P1416" t="s">
        <v>548</v>
      </c>
      <c r="Q1416" t="s">
        <v>549</v>
      </c>
      <c r="R1416" t="s">
        <v>570</v>
      </c>
      <c r="S1416" t="s">
        <v>571</v>
      </c>
      <c r="T1416" s="145">
        <v>0.4</v>
      </c>
      <c r="U1416" t="s">
        <v>639</v>
      </c>
    </row>
    <row r="1417" spans="1:21" x14ac:dyDescent="0.25">
      <c r="A1417" t="s">
        <v>216</v>
      </c>
      <c r="B1417" t="s">
        <v>701</v>
      </c>
      <c r="C1417" t="s">
        <v>187</v>
      </c>
      <c r="D1417" t="s">
        <v>538</v>
      </c>
      <c r="F1417" t="s">
        <v>391</v>
      </c>
      <c r="G1417" t="s">
        <v>799</v>
      </c>
      <c r="H1417" t="s">
        <v>541</v>
      </c>
      <c r="I1417" t="s">
        <v>800</v>
      </c>
      <c r="J1417" t="s">
        <v>543</v>
      </c>
      <c r="K1417">
        <v>31</v>
      </c>
      <c r="L1417" t="s">
        <v>574</v>
      </c>
      <c r="M1417" t="s">
        <v>805</v>
      </c>
      <c r="N1417" t="s">
        <v>801</v>
      </c>
      <c r="O1417" t="s">
        <v>802</v>
      </c>
      <c r="P1417" t="s">
        <v>548</v>
      </c>
      <c r="Q1417" t="s">
        <v>549</v>
      </c>
      <c r="R1417" t="s">
        <v>572</v>
      </c>
      <c r="S1417" t="s">
        <v>573</v>
      </c>
      <c r="T1417" s="145">
        <v>6.1</v>
      </c>
      <c r="U1417" t="s">
        <v>639</v>
      </c>
    </row>
    <row r="1418" spans="1:21" x14ac:dyDescent="0.25">
      <c r="A1418" t="s">
        <v>216</v>
      </c>
      <c r="B1418" t="s">
        <v>701</v>
      </c>
      <c r="C1418" t="s">
        <v>187</v>
      </c>
      <c r="D1418" t="s">
        <v>538</v>
      </c>
      <c r="F1418" t="s">
        <v>391</v>
      </c>
      <c r="G1418" t="s">
        <v>799</v>
      </c>
      <c r="H1418" t="s">
        <v>541</v>
      </c>
      <c r="I1418" t="s">
        <v>800</v>
      </c>
      <c r="J1418" t="s">
        <v>543</v>
      </c>
      <c r="K1418">
        <v>31</v>
      </c>
      <c r="L1418" t="s">
        <v>574</v>
      </c>
      <c r="M1418" t="s">
        <v>805</v>
      </c>
      <c r="N1418" t="s">
        <v>801</v>
      </c>
      <c r="O1418" t="s">
        <v>802</v>
      </c>
      <c r="P1418" t="s">
        <v>548</v>
      </c>
      <c r="Q1418" t="s">
        <v>549</v>
      </c>
      <c r="R1418" t="s">
        <v>803</v>
      </c>
      <c r="S1418" t="s">
        <v>804</v>
      </c>
      <c r="T1418" s="145">
        <v>12.4</v>
      </c>
      <c r="U1418" t="s">
        <v>639</v>
      </c>
    </row>
    <row r="1419" spans="1:21" x14ac:dyDescent="0.25">
      <c r="A1419" t="s">
        <v>216</v>
      </c>
      <c r="B1419" t="s">
        <v>701</v>
      </c>
      <c r="C1419" t="s">
        <v>187</v>
      </c>
      <c r="D1419" t="s">
        <v>538</v>
      </c>
      <c r="F1419" t="s">
        <v>391</v>
      </c>
      <c r="G1419" t="s">
        <v>799</v>
      </c>
      <c r="H1419" t="s">
        <v>541</v>
      </c>
      <c r="I1419" t="s">
        <v>800</v>
      </c>
      <c r="J1419" t="s">
        <v>543</v>
      </c>
      <c r="K1419">
        <v>31</v>
      </c>
      <c r="L1419" t="s">
        <v>576</v>
      </c>
      <c r="M1419" t="s">
        <v>806</v>
      </c>
      <c r="N1419" t="s">
        <v>801</v>
      </c>
      <c r="O1419" t="s">
        <v>802</v>
      </c>
      <c r="P1419" t="s">
        <v>548</v>
      </c>
      <c r="Q1419" t="s">
        <v>549</v>
      </c>
      <c r="R1419" t="s">
        <v>131</v>
      </c>
      <c r="S1419" t="s">
        <v>550</v>
      </c>
      <c r="T1419" s="145">
        <v>25.2</v>
      </c>
      <c r="U1419" t="s">
        <v>639</v>
      </c>
    </row>
    <row r="1420" spans="1:21" x14ac:dyDescent="0.25">
      <c r="A1420" t="s">
        <v>216</v>
      </c>
      <c r="B1420" t="s">
        <v>701</v>
      </c>
      <c r="C1420" t="s">
        <v>187</v>
      </c>
      <c r="D1420" t="s">
        <v>538</v>
      </c>
      <c r="F1420" t="s">
        <v>391</v>
      </c>
      <c r="G1420" t="s">
        <v>799</v>
      </c>
      <c r="H1420" t="s">
        <v>541</v>
      </c>
      <c r="I1420" t="s">
        <v>800</v>
      </c>
      <c r="J1420" t="s">
        <v>543</v>
      </c>
      <c r="K1420">
        <v>31</v>
      </c>
      <c r="L1420" t="s">
        <v>576</v>
      </c>
      <c r="M1420" t="s">
        <v>806</v>
      </c>
      <c r="N1420" t="s">
        <v>801</v>
      </c>
      <c r="O1420" t="s">
        <v>802</v>
      </c>
      <c r="P1420" t="s">
        <v>548</v>
      </c>
      <c r="Q1420" t="s">
        <v>549</v>
      </c>
      <c r="R1420" t="s">
        <v>552</v>
      </c>
      <c r="S1420" t="s">
        <v>553</v>
      </c>
      <c r="T1420" s="145">
        <v>0.3</v>
      </c>
      <c r="U1420" t="s">
        <v>639</v>
      </c>
    </row>
    <row r="1421" spans="1:21" x14ac:dyDescent="0.25">
      <c r="A1421" t="s">
        <v>216</v>
      </c>
      <c r="B1421" t="s">
        <v>701</v>
      </c>
      <c r="C1421" t="s">
        <v>187</v>
      </c>
      <c r="D1421" t="s">
        <v>538</v>
      </c>
      <c r="F1421" t="s">
        <v>391</v>
      </c>
      <c r="G1421" t="s">
        <v>799</v>
      </c>
      <c r="H1421" t="s">
        <v>541</v>
      </c>
      <c r="I1421" t="s">
        <v>800</v>
      </c>
      <c r="J1421" t="s">
        <v>543</v>
      </c>
      <c r="K1421">
        <v>31</v>
      </c>
      <c r="L1421" t="s">
        <v>576</v>
      </c>
      <c r="M1421" t="s">
        <v>806</v>
      </c>
      <c r="N1421" t="s">
        <v>801</v>
      </c>
      <c r="O1421" t="s">
        <v>802</v>
      </c>
      <c r="P1421" t="s">
        <v>548</v>
      </c>
      <c r="Q1421" t="s">
        <v>549</v>
      </c>
      <c r="R1421" t="s">
        <v>554</v>
      </c>
      <c r="S1421" t="s">
        <v>555</v>
      </c>
      <c r="T1421" s="145">
        <v>1.1000000000000001</v>
      </c>
      <c r="U1421" t="s">
        <v>639</v>
      </c>
    </row>
    <row r="1422" spans="1:21" x14ac:dyDescent="0.25">
      <c r="A1422" t="s">
        <v>216</v>
      </c>
      <c r="B1422" t="s">
        <v>701</v>
      </c>
      <c r="C1422" t="s">
        <v>187</v>
      </c>
      <c r="D1422" t="s">
        <v>538</v>
      </c>
      <c r="F1422" t="s">
        <v>391</v>
      </c>
      <c r="G1422" t="s">
        <v>799</v>
      </c>
      <c r="H1422" t="s">
        <v>541</v>
      </c>
      <c r="I1422" t="s">
        <v>800</v>
      </c>
      <c r="J1422" t="s">
        <v>543</v>
      </c>
      <c r="K1422">
        <v>31</v>
      </c>
      <c r="L1422" t="s">
        <v>576</v>
      </c>
      <c r="M1422" t="s">
        <v>806</v>
      </c>
      <c r="N1422" t="s">
        <v>801</v>
      </c>
      <c r="O1422" t="s">
        <v>802</v>
      </c>
      <c r="P1422" t="s">
        <v>548</v>
      </c>
      <c r="Q1422" t="s">
        <v>549</v>
      </c>
      <c r="R1422" t="s">
        <v>556</v>
      </c>
      <c r="S1422" t="s">
        <v>557</v>
      </c>
      <c r="T1422" s="145">
        <v>1</v>
      </c>
      <c r="U1422" t="s">
        <v>639</v>
      </c>
    </row>
    <row r="1423" spans="1:21" x14ac:dyDescent="0.25">
      <c r="A1423" t="s">
        <v>216</v>
      </c>
      <c r="B1423" t="s">
        <v>701</v>
      </c>
      <c r="C1423" t="s">
        <v>187</v>
      </c>
      <c r="D1423" t="s">
        <v>538</v>
      </c>
      <c r="F1423" t="s">
        <v>391</v>
      </c>
      <c r="G1423" t="s">
        <v>799</v>
      </c>
      <c r="H1423" t="s">
        <v>541</v>
      </c>
      <c r="I1423" t="s">
        <v>800</v>
      </c>
      <c r="J1423" t="s">
        <v>543</v>
      </c>
      <c r="K1423">
        <v>31</v>
      </c>
      <c r="L1423" t="s">
        <v>576</v>
      </c>
      <c r="M1423" t="s">
        <v>806</v>
      </c>
      <c r="N1423" t="s">
        <v>801</v>
      </c>
      <c r="O1423" t="s">
        <v>802</v>
      </c>
      <c r="P1423" t="s">
        <v>548</v>
      </c>
      <c r="Q1423" t="s">
        <v>549</v>
      </c>
      <c r="R1423" t="s">
        <v>558</v>
      </c>
      <c r="S1423" t="s">
        <v>559</v>
      </c>
      <c r="T1423" s="145">
        <v>0.5</v>
      </c>
      <c r="U1423" t="s">
        <v>639</v>
      </c>
    </row>
    <row r="1424" spans="1:21" x14ac:dyDescent="0.25">
      <c r="A1424" t="s">
        <v>216</v>
      </c>
      <c r="B1424" t="s">
        <v>701</v>
      </c>
      <c r="C1424" t="s">
        <v>187</v>
      </c>
      <c r="D1424" t="s">
        <v>538</v>
      </c>
      <c r="F1424" t="s">
        <v>391</v>
      </c>
      <c r="G1424" t="s">
        <v>799</v>
      </c>
      <c r="H1424" t="s">
        <v>541</v>
      </c>
      <c r="I1424" t="s">
        <v>800</v>
      </c>
      <c r="J1424" t="s">
        <v>543</v>
      </c>
      <c r="K1424">
        <v>31</v>
      </c>
      <c r="L1424" t="s">
        <v>576</v>
      </c>
      <c r="M1424" t="s">
        <v>806</v>
      </c>
      <c r="N1424" t="s">
        <v>801</v>
      </c>
      <c r="O1424" t="s">
        <v>802</v>
      </c>
      <c r="P1424" t="s">
        <v>548</v>
      </c>
      <c r="Q1424" t="s">
        <v>549</v>
      </c>
      <c r="R1424" t="s">
        <v>560</v>
      </c>
      <c r="S1424" t="s">
        <v>561</v>
      </c>
      <c r="T1424" s="145">
        <v>3.2</v>
      </c>
      <c r="U1424" t="s">
        <v>639</v>
      </c>
    </row>
    <row r="1425" spans="1:23" x14ac:dyDescent="0.25">
      <c r="A1425" t="s">
        <v>216</v>
      </c>
      <c r="B1425" t="s">
        <v>701</v>
      </c>
      <c r="C1425" t="s">
        <v>187</v>
      </c>
      <c r="D1425" t="s">
        <v>538</v>
      </c>
      <c r="F1425" t="s">
        <v>391</v>
      </c>
      <c r="G1425" t="s">
        <v>799</v>
      </c>
      <c r="H1425" t="s">
        <v>541</v>
      </c>
      <c r="I1425" t="s">
        <v>800</v>
      </c>
      <c r="J1425" t="s">
        <v>543</v>
      </c>
      <c r="K1425">
        <v>31</v>
      </c>
      <c r="L1425" t="s">
        <v>576</v>
      </c>
      <c r="M1425" t="s">
        <v>806</v>
      </c>
      <c r="N1425" t="s">
        <v>801</v>
      </c>
      <c r="O1425" t="s">
        <v>802</v>
      </c>
      <c r="P1425" t="s">
        <v>548</v>
      </c>
      <c r="Q1425" t="s">
        <v>549</v>
      </c>
      <c r="R1425" t="s">
        <v>562</v>
      </c>
      <c r="S1425" t="s">
        <v>563</v>
      </c>
      <c r="T1425" s="145">
        <v>0.7</v>
      </c>
      <c r="U1425" t="s">
        <v>639</v>
      </c>
    </row>
    <row r="1426" spans="1:23" x14ac:dyDescent="0.25">
      <c r="A1426" t="s">
        <v>216</v>
      </c>
      <c r="B1426" t="s">
        <v>701</v>
      </c>
      <c r="C1426" t="s">
        <v>187</v>
      </c>
      <c r="D1426" t="s">
        <v>538</v>
      </c>
      <c r="F1426" t="s">
        <v>391</v>
      </c>
      <c r="G1426" t="s">
        <v>799</v>
      </c>
      <c r="H1426" t="s">
        <v>541</v>
      </c>
      <c r="I1426" t="s">
        <v>800</v>
      </c>
      <c r="J1426" t="s">
        <v>543</v>
      </c>
      <c r="K1426">
        <v>31</v>
      </c>
      <c r="L1426" t="s">
        <v>576</v>
      </c>
      <c r="M1426" t="s">
        <v>806</v>
      </c>
      <c r="N1426" t="s">
        <v>801</v>
      </c>
      <c r="O1426" t="s">
        <v>802</v>
      </c>
      <c r="P1426" t="s">
        <v>548</v>
      </c>
      <c r="Q1426" t="s">
        <v>549</v>
      </c>
      <c r="R1426" t="s">
        <v>564</v>
      </c>
      <c r="S1426" t="s">
        <v>565</v>
      </c>
      <c r="T1426" s="145">
        <v>2.5</v>
      </c>
      <c r="U1426" t="s">
        <v>639</v>
      </c>
    </row>
    <row r="1427" spans="1:23" x14ac:dyDescent="0.25">
      <c r="A1427" t="s">
        <v>216</v>
      </c>
      <c r="B1427" t="s">
        <v>701</v>
      </c>
      <c r="C1427" t="s">
        <v>187</v>
      </c>
      <c r="D1427" t="s">
        <v>538</v>
      </c>
      <c r="F1427" t="s">
        <v>391</v>
      </c>
      <c r="G1427" t="s">
        <v>799</v>
      </c>
      <c r="H1427" t="s">
        <v>541</v>
      </c>
      <c r="I1427" t="s">
        <v>800</v>
      </c>
      <c r="J1427" t="s">
        <v>543</v>
      </c>
      <c r="K1427">
        <v>31</v>
      </c>
      <c r="L1427" t="s">
        <v>576</v>
      </c>
      <c r="M1427" t="s">
        <v>806</v>
      </c>
      <c r="N1427" t="s">
        <v>801</v>
      </c>
      <c r="O1427" t="s">
        <v>802</v>
      </c>
      <c r="P1427" t="s">
        <v>548</v>
      </c>
      <c r="Q1427" t="s">
        <v>549</v>
      </c>
      <c r="R1427" t="s">
        <v>566</v>
      </c>
      <c r="S1427" t="s">
        <v>567</v>
      </c>
      <c r="T1427" s="145">
        <v>0.3</v>
      </c>
      <c r="U1427" t="s">
        <v>639</v>
      </c>
    </row>
    <row r="1428" spans="1:23" x14ac:dyDescent="0.25">
      <c r="A1428" t="s">
        <v>216</v>
      </c>
      <c r="B1428" t="s">
        <v>701</v>
      </c>
      <c r="C1428" t="s">
        <v>187</v>
      </c>
      <c r="D1428" t="s">
        <v>538</v>
      </c>
      <c r="F1428" t="s">
        <v>391</v>
      </c>
      <c r="G1428" t="s">
        <v>799</v>
      </c>
      <c r="H1428" t="s">
        <v>541</v>
      </c>
      <c r="I1428" t="s">
        <v>800</v>
      </c>
      <c r="J1428" t="s">
        <v>543</v>
      </c>
      <c r="K1428">
        <v>31</v>
      </c>
      <c r="L1428" t="s">
        <v>576</v>
      </c>
      <c r="M1428" t="s">
        <v>806</v>
      </c>
      <c r="N1428" t="s">
        <v>801</v>
      </c>
      <c r="O1428" t="s">
        <v>802</v>
      </c>
      <c r="P1428" t="s">
        <v>548</v>
      </c>
      <c r="Q1428" t="s">
        <v>549</v>
      </c>
      <c r="R1428" t="s">
        <v>568</v>
      </c>
      <c r="S1428" t="s">
        <v>569</v>
      </c>
      <c r="T1428" s="145">
        <v>2.2000000000000002</v>
      </c>
      <c r="U1428" t="s">
        <v>639</v>
      </c>
    </row>
    <row r="1429" spans="1:23" x14ac:dyDescent="0.25">
      <c r="A1429" t="s">
        <v>216</v>
      </c>
      <c r="B1429" t="s">
        <v>701</v>
      </c>
      <c r="C1429" t="s">
        <v>187</v>
      </c>
      <c r="D1429" t="s">
        <v>538</v>
      </c>
      <c r="F1429" t="s">
        <v>391</v>
      </c>
      <c r="G1429" t="s">
        <v>799</v>
      </c>
      <c r="H1429" t="s">
        <v>541</v>
      </c>
      <c r="I1429" t="s">
        <v>800</v>
      </c>
      <c r="J1429" t="s">
        <v>543</v>
      </c>
      <c r="K1429">
        <v>31</v>
      </c>
      <c r="L1429" t="s">
        <v>576</v>
      </c>
      <c r="M1429" t="s">
        <v>806</v>
      </c>
      <c r="N1429" t="s">
        <v>801</v>
      </c>
      <c r="O1429" t="s">
        <v>802</v>
      </c>
      <c r="P1429" t="s">
        <v>548</v>
      </c>
      <c r="Q1429" t="s">
        <v>549</v>
      </c>
      <c r="R1429" t="s">
        <v>570</v>
      </c>
      <c r="S1429" t="s">
        <v>571</v>
      </c>
      <c r="T1429" s="145">
        <v>0.3</v>
      </c>
      <c r="U1429" t="s">
        <v>639</v>
      </c>
    </row>
    <row r="1430" spans="1:23" x14ac:dyDescent="0.25">
      <c r="A1430" t="s">
        <v>216</v>
      </c>
      <c r="B1430" t="s">
        <v>701</v>
      </c>
      <c r="C1430" t="s">
        <v>187</v>
      </c>
      <c r="D1430" t="s">
        <v>538</v>
      </c>
      <c r="F1430" t="s">
        <v>391</v>
      </c>
      <c r="G1430" t="s">
        <v>799</v>
      </c>
      <c r="H1430" t="s">
        <v>541</v>
      </c>
      <c r="I1430" t="s">
        <v>800</v>
      </c>
      <c r="J1430" t="s">
        <v>543</v>
      </c>
      <c r="K1430">
        <v>31</v>
      </c>
      <c r="L1430" t="s">
        <v>576</v>
      </c>
      <c r="M1430" t="s">
        <v>806</v>
      </c>
      <c r="N1430" t="s">
        <v>801</v>
      </c>
      <c r="O1430" t="s">
        <v>802</v>
      </c>
      <c r="P1430" t="s">
        <v>548</v>
      </c>
      <c r="Q1430" t="s">
        <v>549</v>
      </c>
      <c r="R1430" t="s">
        <v>572</v>
      </c>
      <c r="S1430" t="s">
        <v>573</v>
      </c>
      <c r="T1430" s="145">
        <v>5.5</v>
      </c>
      <c r="U1430" t="s">
        <v>639</v>
      </c>
    </row>
    <row r="1431" spans="1:23" x14ac:dyDescent="0.25">
      <c r="A1431" t="s">
        <v>216</v>
      </c>
      <c r="B1431" t="s">
        <v>701</v>
      </c>
      <c r="C1431" t="s">
        <v>187</v>
      </c>
      <c r="D1431" t="s">
        <v>538</v>
      </c>
      <c r="F1431" t="s">
        <v>391</v>
      </c>
      <c r="G1431" t="s">
        <v>799</v>
      </c>
      <c r="H1431" t="s">
        <v>541</v>
      </c>
      <c r="I1431" t="s">
        <v>800</v>
      </c>
      <c r="J1431" t="s">
        <v>543</v>
      </c>
      <c r="K1431">
        <v>31</v>
      </c>
      <c r="L1431" t="s">
        <v>576</v>
      </c>
      <c r="M1431" t="s">
        <v>806</v>
      </c>
      <c r="N1431" t="s">
        <v>801</v>
      </c>
      <c r="O1431" t="s">
        <v>802</v>
      </c>
      <c r="P1431" t="s">
        <v>548</v>
      </c>
      <c r="Q1431" t="s">
        <v>549</v>
      </c>
      <c r="R1431" t="s">
        <v>803</v>
      </c>
      <c r="S1431" t="s">
        <v>804</v>
      </c>
      <c r="T1431" s="145">
        <v>7.8</v>
      </c>
      <c r="U1431" t="s">
        <v>639</v>
      </c>
    </row>
    <row r="1432" spans="1:23" s="49" customFormat="1" x14ac:dyDescent="0.25">
      <c r="A1432" s="49" t="s">
        <v>706</v>
      </c>
      <c r="B1432" s="49" t="s">
        <v>707</v>
      </c>
      <c r="C1432" s="49" t="s">
        <v>187</v>
      </c>
      <c r="D1432" s="49" t="s">
        <v>538</v>
      </c>
      <c r="E1432" s="49">
        <v>1</v>
      </c>
      <c r="F1432" s="49" t="s">
        <v>391</v>
      </c>
      <c r="G1432" s="49" t="s">
        <v>799</v>
      </c>
      <c r="H1432" s="49" t="s">
        <v>541</v>
      </c>
      <c r="I1432" s="49" t="s">
        <v>800</v>
      </c>
      <c r="J1432" s="49" t="s">
        <v>543</v>
      </c>
      <c r="K1432" s="49">
        <v>31</v>
      </c>
      <c r="L1432" s="49" t="s">
        <v>544</v>
      </c>
      <c r="M1432" s="49" t="s">
        <v>799</v>
      </c>
      <c r="N1432" s="49" t="s">
        <v>801</v>
      </c>
      <c r="O1432" s="49" t="s">
        <v>802</v>
      </c>
      <c r="P1432" s="49" t="s">
        <v>548</v>
      </c>
      <c r="Q1432" s="49" t="s">
        <v>549</v>
      </c>
      <c r="R1432" s="49" t="s">
        <v>131</v>
      </c>
      <c r="S1432" s="49" t="s">
        <v>550</v>
      </c>
      <c r="T1432" s="146">
        <v>1092.124</v>
      </c>
      <c r="U1432" s="49" t="s">
        <v>639</v>
      </c>
      <c r="V1432" s="49" t="s">
        <v>858</v>
      </c>
      <c r="W1432" s="138">
        <f>('ILO unemployment 2007'!T1433+'ILO unemployment 2007'!T1434+'ILO unemployment 2007'!T1435)*( 1 + ('ILO unemployment 2007'!T1442+ 'ILO unemployment 2007'!T1443)/('ILO unemployment 2007'!T1432-'ILO unemployment 2007'!T1442-'ILO unemployment 2007'!T1443))</f>
        <v>39.042634606243062</v>
      </c>
    </row>
    <row r="1433" spans="1:23" s="49" customFormat="1" x14ac:dyDescent="0.25">
      <c r="A1433" s="49" t="s">
        <v>706</v>
      </c>
      <c r="B1433" s="49" t="s">
        <v>707</v>
      </c>
      <c r="C1433" s="49" t="s">
        <v>187</v>
      </c>
      <c r="D1433" s="49" t="s">
        <v>538</v>
      </c>
      <c r="E1433" s="49">
        <v>1</v>
      </c>
      <c r="F1433" s="49" t="s">
        <v>391</v>
      </c>
      <c r="G1433" s="49" t="s">
        <v>799</v>
      </c>
      <c r="H1433" s="49" t="s">
        <v>541</v>
      </c>
      <c r="I1433" s="49" t="s">
        <v>800</v>
      </c>
      <c r="J1433" s="49" t="s">
        <v>543</v>
      </c>
      <c r="K1433" s="49">
        <v>31</v>
      </c>
      <c r="L1433" s="49" t="s">
        <v>544</v>
      </c>
      <c r="M1433" s="49" t="s">
        <v>799</v>
      </c>
      <c r="N1433" s="49" t="s">
        <v>801</v>
      </c>
      <c r="O1433" s="49" t="s">
        <v>802</v>
      </c>
      <c r="P1433" s="49" t="s">
        <v>548</v>
      </c>
      <c r="Q1433" s="49" t="s">
        <v>549</v>
      </c>
      <c r="R1433" s="49" t="s">
        <v>552</v>
      </c>
      <c r="S1433" s="49" t="s">
        <v>553</v>
      </c>
      <c r="T1433" s="146">
        <v>1.2609999999999999</v>
      </c>
      <c r="U1433" s="49" t="s">
        <v>639</v>
      </c>
      <c r="V1433" s="49" t="s">
        <v>859</v>
      </c>
      <c r="W1433" s="138">
        <f>('ILO unemployment 2007'!T1436+'ILO unemployment 2007'!T1437+'ILO unemployment 2007'!T1438+'ILO unemployment 2007'!T1439+'ILO unemployment 2007'!T1440+'ILO unemployment 2007'!T1441)*( 1 + ('ILO unemployment 2007'!T1442+ 'ILO unemployment 2007'!T1443)/('ILO unemployment 2007'!T1432-'ILO unemployment 2007'!T1442-'ILO unemployment 2007'!T1443))</f>
        <v>1053.0813653937569</v>
      </c>
    </row>
    <row r="1434" spans="1:23" s="49" customFormat="1" x14ac:dyDescent="0.25">
      <c r="A1434" s="49" t="s">
        <v>706</v>
      </c>
      <c r="B1434" s="49" t="s">
        <v>707</v>
      </c>
      <c r="C1434" s="49" t="s">
        <v>187</v>
      </c>
      <c r="D1434" s="49" t="s">
        <v>538</v>
      </c>
      <c r="E1434" s="49">
        <v>1</v>
      </c>
      <c r="F1434" s="49" t="s">
        <v>391</v>
      </c>
      <c r="G1434" s="49" t="s">
        <v>799</v>
      </c>
      <c r="H1434" s="49" t="s">
        <v>541</v>
      </c>
      <c r="I1434" s="49" t="s">
        <v>800</v>
      </c>
      <c r="J1434" s="49" t="s">
        <v>543</v>
      </c>
      <c r="K1434" s="49">
        <v>31</v>
      </c>
      <c r="L1434" s="49" t="s">
        <v>544</v>
      </c>
      <c r="M1434" s="49" t="s">
        <v>799</v>
      </c>
      <c r="N1434" s="49" t="s">
        <v>801</v>
      </c>
      <c r="O1434" s="49" t="s">
        <v>802</v>
      </c>
      <c r="P1434" s="49" t="s">
        <v>548</v>
      </c>
      <c r="Q1434" s="49" t="s">
        <v>549</v>
      </c>
      <c r="R1434" s="49" t="s">
        <v>554</v>
      </c>
      <c r="S1434" s="49" t="s">
        <v>555</v>
      </c>
      <c r="T1434" s="146">
        <v>1.252</v>
      </c>
      <c r="U1434" s="49" t="s">
        <v>639</v>
      </c>
      <c r="V1434" s="49" t="s">
        <v>862</v>
      </c>
      <c r="W1434" s="138">
        <f>'ILO unemployment 2007'!T1433+'ILO unemployment 2007'!T1434+'ILO unemployment 2007'!T1435+ 'ILO unemployment 2007'!T1436+'ILO unemployment 2007'!T1437+'ILO unemployment 2007'!T1438+'ILO unemployment 2007'!T1439+'ILO unemployment 2007'!T1440+'ILO unemployment 2007'!T1441+'ILO unemployment 2007'!T1442+'ILO unemployment 2007'!T1443</f>
        <v>1092.1239999999998</v>
      </c>
    </row>
    <row r="1435" spans="1:23" s="49" customFormat="1" x14ac:dyDescent="0.25">
      <c r="A1435" s="49" t="s">
        <v>706</v>
      </c>
      <c r="B1435" s="49" t="s">
        <v>707</v>
      </c>
      <c r="C1435" s="49" t="s">
        <v>187</v>
      </c>
      <c r="D1435" s="49" t="s">
        <v>538</v>
      </c>
      <c r="E1435" s="49">
        <v>1</v>
      </c>
      <c r="F1435" s="49" t="s">
        <v>391</v>
      </c>
      <c r="G1435" s="49" t="s">
        <v>799</v>
      </c>
      <c r="H1435" s="49" t="s">
        <v>541</v>
      </c>
      <c r="I1435" s="49" t="s">
        <v>800</v>
      </c>
      <c r="J1435" s="49" t="s">
        <v>543</v>
      </c>
      <c r="K1435" s="49">
        <v>31</v>
      </c>
      <c r="L1435" s="49" t="s">
        <v>544</v>
      </c>
      <c r="M1435" s="49" t="s">
        <v>799</v>
      </c>
      <c r="N1435" s="49" t="s">
        <v>801</v>
      </c>
      <c r="O1435" s="49" t="s">
        <v>802</v>
      </c>
      <c r="P1435" s="49" t="s">
        <v>548</v>
      </c>
      <c r="Q1435" s="49" t="s">
        <v>549</v>
      </c>
      <c r="R1435" s="49" t="s">
        <v>556</v>
      </c>
      <c r="S1435" s="49" t="s">
        <v>557</v>
      </c>
      <c r="T1435" s="146">
        <v>17.341000000000001</v>
      </c>
      <c r="U1435" s="49" t="s">
        <v>639</v>
      </c>
      <c r="W1435" s="138"/>
    </row>
    <row r="1436" spans="1:23" s="49" customFormat="1" x14ac:dyDescent="0.25">
      <c r="A1436" s="49" t="s">
        <v>706</v>
      </c>
      <c r="B1436" s="49" t="s">
        <v>707</v>
      </c>
      <c r="C1436" s="49" t="s">
        <v>187</v>
      </c>
      <c r="D1436" s="49" t="s">
        <v>538</v>
      </c>
      <c r="E1436" s="49">
        <v>1</v>
      </c>
      <c r="F1436" s="49" t="s">
        <v>391</v>
      </c>
      <c r="G1436" s="49" t="s">
        <v>799</v>
      </c>
      <c r="H1436" s="49" t="s">
        <v>541</v>
      </c>
      <c r="I1436" s="49" t="s">
        <v>800</v>
      </c>
      <c r="J1436" s="49" t="s">
        <v>543</v>
      </c>
      <c r="K1436" s="49">
        <v>31</v>
      </c>
      <c r="L1436" s="49" t="s">
        <v>544</v>
      </c>
      <c r="M1436" s="49" t="s">
        <v>799</v>
      </c>
      <c r="N1436" s="49" t="s">
        <v>801</v>
      </c>
      <c r="O1436" s="49" t="s">
        <v>802</v>
      </c>
      <c r="P1436" s="49" t="s">
        <v>548</v>
      </c>
      <c r="Q1436" s="49" t="s">
        <v>549</v>
      </c>
      <c r="R1436" s="49" t="s">
        <v>558</v>
      </c>
      <c r="S1436" s="49" t="s">
        <v>559</v>
      </c>
      <c r="T1436" s="146">
        <v>90.454999999999998</v>
      </c>
      <c r="U1436" s="49" t="s">
        <v>639</v>
      </c>
      <c r="W1436" s="138"/>
    </row>
    <row r="1437" spans="1:23" s="49" customFormat="1" x14ac:dyDescent="0.25">
      <c r="A1437" s="49" t="s">
        <v>706</v>
      </c>
      <c r="B1437" s="49" t="s">
        <v>707</v>
      </c>
      <c r="C1437" s="49" t="s">
        <v>187</v>
      </c>
      <c r="D1437" s="49" t="s">
        <v>538</v>
      </c>
      <c r="E1437" s="49">
        <v>1</v>
      </c>
      <c r="F1437" s="49" t="s">
        <v>391</v>
      </c>
      <c r="G1437" s="49" t="s">
        <v>799</v>
      </c>
      <c r="H1437" s="49" t="s">
        <v>541</v>
      </c>
      <c r="I1437" s="49" t="s">
        <v>800</v>
      </c>
      <c r="J1437" s="49" t="s">
        <v>543</v>
      </c>
      <c r="K1437" s="49">
        <v>31</v>
      </c>
      <c r="L1437" s="49" t="s">
        <v>544</v>
      </c>
      <c r="M1437" s="49" t="s">
        <v>799</v>
      </c>
      <c r="N1437" s="49" t="s">
        <v>801</v>
      </c>
      <c r="O1437" s="49" t="s">
        <v>802</v>
      </c>
      <c r="P1437" s="49" t="s">
        <v>548</v>
      </c>
      <c r="Q1437" s="49" t="s">
        <v>549</v>
      </c>
      <c r="R1437" s="49" t="s">
        <v>560</v>
      </c>
      <c r="S1437" s="49" t="s">
        <v>561</v>
      </c>
      <c r="T1437" s="146">
        <v>25.268000000000001</v>
      </c>
      <c r="U1437" s="49" t="s">
        <v>639</v>
      </c>
      <c r="W1437" s="138"/>
    </row>
    <row r="1438" spans="1:23" s="49" customFormat="1" x14ac:dyDescent="0.25">
      <c r="A1438" s="49" t="s">
        <v>706</v>
      </c>
      <c r="B1438" s="49" t="s">
        <v>707</v>
      </c>
      <c r="C1438" s="49" t="s">
        <v>187</v>
      </c>
      <c r="D1438" s="49" t="s">
        <v>538</v>
      </c>
      <c r="E1438" s="49">
        <v>1</v>
      </c>
      <c r="F1438" s="49" t="s">
        <v>391</v>
      </c>
      <c r="G1438" s="49" t="s">
        <v>799</v>
      </c>
      <c r="H1438" s="49" t="s">
        <v>541</v>
      </c>
      <c r="I1438" s="49" t="s">
        <v>800</v>
      </c>
      <c r="J1438" s="49" t="s">
        <v>543</v>
      </c>
      <c r="K1438" s="49">
        <v>31</v>
      </c>
      <c r="L1438" s="49" t="s">
        <v>544</v>
      </c>
      <c r="M1438" s="49" t="s">
        <v>799</v>
      </c>
      <c r="N1438" s="49" t="s">
        <v>801</v>
      </c>
      <c r="O1438" s="49" t="s">
        <v>802</v>
      </c>
      <c r="P1438" s="49" t="s">
        <v>548</v>
      </c>
      <c r="Q1438" s="49" t="s">
        <v>549</v>
      </c>
      <c r="R1438" s="49" t="s">
        <v>562</v>
      </c>
      <c r="S1438" s="49" t="s">
        <v>563</v>
      </c>
      <c r="T1438" s="146">
        <v>4.3410000000000002</v>
      </c>
      <c r="U1438" s="49" t="s">
        <v>639</v>
      </c>
      <c r="W1438" s="138"/>
    </row>
    <row r="1439" spans="1:23" s="49" customFormat="1" x14ac:dyDescent="0.25">
      <c r="A1439" s="49" t="s">
        <v>706</v>
      </c>
      <c r="B1439" s="49" t="s">
        <v>707</v>
      </c>
      <c r="C1439" s="49" t="s">
        <v>187</v>
      </c>
      <c r="D1439" s="49" t="s">
        <v>538</v>
      </c>
      <c r="E1439" s="49">
        <v>1</v>
      </c>
      <c r="F1439" s="49" t="s">
        <v>391</v>
      </c>
      <c r="G1439" s="49" t="s">
        <v>799</v>
      </c>
      <c r="H1439" s="49" t="s">
        <v>541</v>
      </c>
      <c r="I1439" s="49" t="s">
        <v>800</v>
      </c>
      <c r="J1439" s="49" t="s">
        <v>543</v>
      </c>
      <c r="K1439" s="49">
        <v>31</v>
      </c>
      <c r="L1439" s="49" t="s">
        <v>544</v>
      </c>
      <c r="M1439" s="49" t="s">
        <v>799</v>
      </c>
      <c r="N1439" s="49" t="s">
        <v>801</v>
      </c>
      <c r="O1439" s="49" t="s">
        <v>802</v>
      </c>
      <c r="P1439" s="49" t="s">
        <v>548</v>
      </c>
      <c r="Q1439" s="49" t="s">
        <v>549</v>
      </c>
      <c r="R1439" s="49" t="s">
        <v>564</v>
      </c>
      <c r="S1439" s="49" t="s">
        <v>565</v>
      </c>
      <c r="T1439" s="146">
        <v>134.61699999999999</v>
      </c>
      <c r="U1439" s="49" t="s">
        <v>639</v>
      </c>
      <c r="W1439" s="138"/>
    </row>
    <row r="1440" spans="1:23" s="49" customFormat="1" x14ac:dyDescent="0.25">
      <c r="A1440" s="49" t="s">
        <v>706</v>
      </c>
      <c r="B1440" s="49" t="s">
        <v>707</v>
      </c>
      <c r="C1440" s="49" t="s">
        <v>187</v>
      </c>
      <c r="D1440" s="49" t="s">
        <v>538</v>
      </c>
      <c r="E1440" s="49">
        <v>1</v>
      </c>
      <c r="F1440" s="49" t="s">
        <v>391</v>
      </c>
      <c r="G1440" s="49" t="s">
        <v>799</v>
      </c>
      <c r="H1440" s="49" t="s">
        <v>541</v>
      </c>
      <c r="I1440" s="49" t="s">
        <v>800</v>
      </c>
      <c r="J1440" s="49" t="s">
        <v>543</v>
      </c>
      <c r="K1440" s="49">
        <v>31</v>
      </c>
      <c r="L1440" s="49" t="s">
        <v>544</v>
      </c>
      <c r="M1440" s="49" t="s">
        <v>799</v>
      </c>
      <c r="N1440" s="49" t="s">
        <v>801</v>
      </c>
      <c r="O1440" s="49" t="s">
        <v>802</v>
      </c>
      <c r="P1440" s="49" t="s">
        <v>548</v>
      </c>
      <c r="Q1440" s="49" t="s">
        <v>549</v>
      </c>
      <c r="R1440" s="49" t="s">
        <v>566</v>
      </c>
      <c r="S1440" s="49" t="s">
        <v>567</v>
      </c>
      <c r="T1440" s="146">
        <v>25.201000000000001</v>
      </c>
      <c r="U1440" s="49" t="s">
        <v>639</v>
      </c>
      <c r="W1440" s="138"/>
    </row>
    <row r="1441" spans="1:23" s="49" customFormat="1" x14ac:dyDescent="0.25">
      <c r="A1441" s="49" t="s">
        <v>706</v>
      </c>
      <c r="B1441" s="49" t="s">
        <v>707</v>
      </c>
      <c r="C1441" s="49" t="s">
        <v>187</v>
      </c>
      <c r="D1441" s="49" t="s">
        <v>538</v>
      </c>
      <c r="E1441" s="49">
        <v>1</v>
      </c>
      <c r="F1441" s="49" t="s">
        <v>391</v>
      </c>
      <c r="G1441" s="49" t="s">
        <v>799</v>
      </c>
      <c r="H1441" s="49" t="s">
        <v>541</v>
      </c>
      <c r="I1441" s="49" t="s">
        <v>800</v>
      </c>
      <c r="J1441" s="49" t="s">
        <v>543</v>
      </c>
      <c r="K1441" s="49">
        <v>31</v>
      </c>
      <c r="L1441" s="49" t="s">
        <v>544</v>
      </c>
      <c r="M1441" s="49" t="s">
        <v>799</v>
      </c>
      <c r="N1441" s="49" t="s">
        <v>801</v>
      </c>
      <c r="O1441" s="49" t="s">
        <v>802</v>
      </c>
      <c r="P1441" s="49" t="s">
        <v>548</v>
      </c>
      <c r="Q1441" s="49" t="s">
        <v>549</v>
      </c>
      <c r="R1441" s="49" t="s">
        <v>568</v>
      </c>
      <c r="S1441" s="49" t="s">
        <v>569</v>
      </c>
      <c r="T1441" s="146">
        <v>255.63200000000001</v>
      </c>
      <c r="U1441" s="49" t="s">
        <v>639</v>
      </c>
      <c r="W1441" s="138"/>
    </row>
    <row r="1442" spans="1:23" s="49" customFormat="1" x14ac:dyDescent="0.25">
      <c r="A1442" s="49" t="s">
        <v>706</v>
      </c>
      <c r="B1442" s="49" t="s">
        <v>707</v>
      </c>
      <c r="C1442" s="49" t="s">
        <v>187</v>
      </c>
      <c r="D1442" s="49" t="s">
        <v>538</v>
      </c>
      <c r="E1442" s="49">
        <v>1</v>
      </c>
      <c r="F1442" s="49" t="s">
        <v>391</v>
      </c>
      <c r="G1442" s="49" t="s">
        <v>799</v>
      </c>
      <c r="H1442" s="49" t="s">
        <v>541</v>
      </c>
      <c r="I1442" s="49" t="s">
        <v>800</v>
      </c>
      <c r="J1442" s="49" t="s">
        <v>543</v>
      </c>
      <c r="K1442" s="49">
        <v>31</v>
      </c>
      <c r="L1442" s="49" t="s">
        <v>544</v>
      </c>
      <c r="M1442" s="49" t="s">
        <v>799</v>
      </c>
      <c r="N1442" s="49" t="s">
        <v>801</v>
      </c>
      <c r="O1442" s="49" t="s">
        <v>802</v>
      </c>
      <c r="P1442" s="49" t="s">
        <v>548</v>
      </c>
      <c r="Q1442" s="49" t="s">
        <v>549</v>
      </c>
      <c r="R1442" s="49" t="s">
        <v>572</v>
      </c>
      <c r="S1442" s="49" t="s">
        <v>573</v>
      </c>
      <c r="T1442" s="146">
        <v>0.96099999999999997</v>
      </c>
      <c r="U1442" s="49" t="s">
        <v>639</v>
      </c>
      <c r="W1442" s="138"/>
    </row>
    <row r="1443" spans="1:23" s="49" customFormat="1" x14ac:dyDescent="0.25">
      <c r="A1443" s="49" t="s">
        <v>706</v>
      </c>
      <c r="B1443" s="49" t="s">
        <v>707</v>
      </c>
      <c r="C1443" s="49" t="s">
        <v>187</v>
      </c>
      <c r="D1443" s="49" t="s">
        <v>538</v>
      </c>
      <c r="E1443" s="49">
        <v>1</v>
      </c>
      <c r="F1443" s="49" t="s">
        <v>391</v>
      </c>
      <c r="G1443" s="49" t="s">
        <v>799</v>
      </c>
      <c r="H1443" s="49" t="s">
        <v>541</v>
      </c>
      <c r="I1443" s="49" t="s">
        <v>800</v>
      </c>
      <c r="J1443" s="49" t="s">
        <v>543</v>
      </c>
      <c r="K1443" s="49">
        <v>31</v>
      </c>
      <c r="L1443" s="49" t="s">
        <v>544</v>
      </c>
      <c r="M1443" s="49" t="s">
        <v>799</v>
      </c>
      <c r="N1443" s="49" t="s">
        <v>801</v>
      </c>
      <c r="O1443" s="49" t="s">
        <v>802</v>
      </c>
      <c r="P1443" s="49" t="s">
        <v>548</v>
      </c>
      <c r="Q1443" s="49" t="s">
        <v>549</v>
      </c>
      <c r="R1443" s="49" t="s">
        <v>803</v>
      </c>
      <c r="S1443" s="49" t="s">
        <v>804</v>
      </c>
      <c r="T1443" s="146">
        <v>535.79499999999996</v>
      </c>
      <c r="U1443" s="49" t="s">
        <v>639</v>
      </c>
      <c r="W1443" s="138"/>
    </row>
    <row r="1444" spans="1:23" s="49" customFormat="1" x14ac:dyDescent="0.25">
      <c r="A1444" s="49" t="s">
        <v>485</v>
      </c>
      <c r="B1444" s="49" t="s">
        <v>712</v>
      </c>
      <c r="C1444" s="49" t="s">
        <v>187</v>
      </c>
      <c r="D1444" s="49" t="s">
        <v>538</v>
      </c>
      <c r="F1444" s="49" t="s">
        <v>391</v>
      </c>
      <c r="G1444" s="49" t="s">
        <v>799</v>
      </c>
      <c r="H1444" s="49" t="s">
        <v>541</v>
      </c>
      <c r="I1444" s="49" t="s">
        <v>800</v>
      </c>
      <c r="J1444" s="49" t="s">
        <v>543</v>
      </c>
      <c r="K1444" s="49">
        <v>31</v>
      </c>
      <c r="L1444" s="49" t="s">
        <v>544</v>
      </c>
      <c r="M1444" s="49" t="s">
        <v>799</v>
      </c>
      <c r="N1444" s="49" t="s">
        <v>801</v>
      </c>
      <c r="O1444" s="49" t="s">
        <v>802</v>
      </c>
      <c r="P1444" s="49" t="s">
        <v>548</v>
      </c>
      <c r="Q1444" s="49" t="s">
        <v>549</v>
      </c>
      <c r="R1444" s="49" t="s">
        <v>131</v>
      </c>
      <c r="S1444" s="49" t="s">
        <v>550</v>
      </c>
      <c r="T1444" s="146">
        <v>82.8</v>
      </c>
      <c r="U1444" s="49" t="s">
        <v>639</v>
      </c>
      <c r="V1444" s="49" t="s">
        <v>858</v>
      </c>
      <c r="W1444" s="138">
        <f>('ILO unemployment 2007'!T1445+'ILO unemployment 2007'!T1446+'ILO unemployment 2007'!T1447)*( 1 + ('ILO unemployment 2007'!T1454+ 'ILO unemployment 2007'!T1455)/('ILO unemployment 2007'!T1444-'ILO unemployment 2007'!T1454-'ILO unemployment 2007'!T1455))</f>
        <v>17.283495145631068</v>
      </c>
    </row>
    <row r="1445" spans="1:23" s="49" customFormat="1" x14ac:dyDescent="0.25">
      <c r="A1445" s="49" t="s">
        <v>485</v>
      </c>
      <c r="B1445" s="49" t="s">
        <v>712</v>
      </c>
      <c r="C1445" s="49" t="s">
        <v>187</v>
      </c>
      <c r="D1445" s="49" t="s">
        <v>538</v>
      </c>
      <c r="F1445" s="49" t="s">
        <v>391</v>
      </c>
      <c r="G1445" s="49" t="s">
        <v>799</v>
      </c>
      <c r="H1445" s="49" t="s">
        <v>541</v>
      </c>
      <c r="I1445" s="49" t="s">
        <v>800</v>
      </c>
      <c r="J1445" s="49" t="s">
        <v>543</v>
      </c>
      <c r="K1445" s="49">
        <v>31</v>
      </c>
      <c r="L1445" s="49" t="s">
        <v>544</v>
      </c>
      <c r="M1445" s="49" t="s">
        <v>799</v>
      </c>
      <c r="N1445" s="49" t="s">
        <v>801</v>
      </c>
      <c r="O1445" s="49" t="s">
        <v>802</v>
      </c>
      <c r="P1445" s="49" t="s">
        <v>548</v>
      </c>
      <c r="Q1445" s="49" t="s">
        <v>549</v>
      </c>
      <c r="R1445" s="49" t="s">
        <v>552</v>
      </c>
      <c r="S1445" s="49" t="s">
        <v>553</v>
      </c>
      <c r="T1445" s="146">
        <v>4</v>
      </c>
      <c r="U1445" s="49" t="s">
        <v>639</v>
      </c>
      <c r="V1445" s="49" t="s">
        <v>859</v>
      </c>
      <c r="W1445" s="138">
        <f>('ILO unemployment 2007'!T1448+'ILO unemployment 2007'!T1449+'ILO unemployment 2007'!T1450+'ILO unemployment 2007'!T1451+'ILO unemployment 2007'!T1452+'ILO unemployment 2007'!T1453)*( 1 + ('ILO unemployment 2007'!T1454+ 'ILO unemployment 2007'!T1455)/('ILO unemployment 2007'!T1444-'ILO unemployment 2007'!T1454-'ILO unemployment 2007'!T1455))</f>
        <v>65.382524271844659</v>
      </c>
    </row>
    <row r="1446" spans="1:23" s="49" customFormat="1" x14ac:dyDescent="0.25">
      <c r="A1446" s="49" t="s">
        <v>485</v>
      </c>
      <c r="B1446" s="49" t="s">
        <v>712</v>
      </c>
      <c r="C1446" s="49" t="s">
        <v>187</v>
      </c>
      <c r="D1446" s="49" t="s">
        <v>538</v>
      </c>
      <c r="F1446" s="49" t="s">
        <v>391</v>
      </c>
      <c r="G1446" s="49" t="s">
        <v>799</v>
      </c>
      <c r="H1446" s="49" t="s">
        <v>541</v>
      </c>
      <c r="I1446" s="49" t="s">
        <v>800</v>
      </c>
      <c r="J1446" s="49" t="s">
        <v>543</v>
      </c>
      <c r="K1446" s="49">
        <v>31</v>
      </c>
      <c r="L1446" s="49" t="s">
        <v>544</v>
      </c>
      <c r="M1446" s="49" t="s">
        <v>799</v>
      </c>
      <c r="N1446" s="49" t="s">
        <v>801</v>
      </c>
      <c r="O1446" s="49" t="s">
        <v>802</v>
      </c>
      <c r="P1446" s="49" t="s">
        <v>548</v>
      </c>
      <c r="Q1446" s="49" t="s">
        <v>549</v>
      </c>
      <c r="R1446" s="49" t="s">
        <v>554</v>
      </c>
      <c r="S1446" s="49" t="s">
        <v>555</v>
      </c>
      <c r="T1446" s="146">
        <v>4.5999999999999996</v>
      </c>
      <c r="U1446" s="49" t="s">
        <v>639</v>
      </c>
      <c r="V1446" s="49" t="s">
        <v>862</v>
      </c>
      <c r="W1446" s="138">
        <f>'ILO unemployment 2007'!T1445+'ILO unemployment 2007'!T1446+'ILO unemployment 2007'!T1447+ 'ILO unemployment 2007'!T1448+'ILO unemployment 2007'!T1449+'ILO unemployment 2007'!T1450+'ILO unemployment 2007'!T1451+'ILO unemployment 2007'!T1452+'ILO unemployment 2007'!T1453+'ILO unemployment 2007'!T1454+'ILO unemployment 2007'!T1455</f>
        <v>82.7</v>
      </c>
    </row>
    <row r="1447" spans="1:23" s="49" customFormat="1" x14ac:dyDescent="0.25">
      <c r="A1447" s="49" t="s">
        <v>485</v>
      </c>
      <c r="B1447" s="49" t="s">
        <v>712</v>
      </c>
      <c r="C1447" s="49" t="s">
        <v>187</v>
      </c>
      <c r="D1447" s="49" t="s">
        <v>538</v>
      </c>
      <c r="F1447" s="49" t="s">
        <v>391</v>
      </c>
      <c r="G1447" s="49" t="s">
        <v>799</v>
      </c>
      <c r="H1447" s="49" t="s">
        <v>541</v>
      </c>
      <c r="I1447" s="49" t="s">
        <v>800</v>
      </c>
      <c r="J1447" s="49" t="s">
        <v>543</v>
      </c>
      <c r="K1447" s="49">
        <v>31</v>
      </c>
      <c r="L1447" s="49" t="s">
        <v>544</v>
      </c>
      <c r="M1447" s="49" t="s">
        <v>799</v>
      </c>
      <c r="N1447" s="49" t="s">
        <v>801</v>
      </c>
      <c r="O1447" s="49" t="s">
        <v>802</v>
      </c>
      <c r="P1447" s="49" t="s">
        <v>548</v>
      </c>
      <c r="Q1447" s="49" t="s">
        <v>549</v>
      </c>
      <c r="R1447" s="49" t="s">
        <v>556</v>
      </c>
      <c r="S1447" s="49" t="s">
        <v>557</v>
      </c>
      <c r="T1447" s="146">
        <v>4.3</v>
      </c>
      <c r="U1447" s="49" t="s">
        <v>639</v>
      </c>
      <c r="W1447" s="138"/>
    </row>
    <row r="1448" spans="1:23" s="49" customFormat="1" x14ac:dyDescent="0.25">
      <c r="A1448" s="49" t="s">
        <v>485</v>
      </c>
      <c r="B1448" s="49" t="s">
        <v>712</v>
      </c>
      <c r="C1448" s="49" t="s">
        <v>187</v>
      </c>
      <c r="D1448" s="49" t="s">
        <v>538</v>
      </c>
      <c r="F1448" s="49" t="s">
        <v>391</v>
      </c>
      <c r="G1448" s="49" t="s">
        <v>799</v>
      </c>
      <c r="H1448" s="49" t="s">
        <v>541</v>
      </c>
      <c r="I1448" s="49" t="s">
        <v>800</v>
      </c>
      <c r="J1448" s="49" t="s">
        <v>543</v>
      </c>
      <c r="K1448" s="49">
        <v>31</v>
      </c>
      <c r="L1448" s="49" t="s">
        <v>544</v>
      </c>
      <c r="M1448" s="49" t="s">
        <v>799</v>
      </c>
      <c r="N1448" s="49" t="s">
        <v>801</v>
      </c>
      <c r="O1448" s="49" t="s">
        <v>802</v>
      </c>
      <c r="P1448" s="49" t="s">
        <v>548</v>
      </c>
      <c r="Q1448" s="49" t="s">
        <v>549</v>
      </c>
      <c r="R1448" s="49" t="s">
        <v>558</v>
      </c>
      <c r="S1448" s="49" t="s">
        <v>559</v>
      </c>
      <c r="T1448" s="146">
        <v>7.8</v>
      </c>
      <c r="U1448" s="49" t="s">
        <v>639</v>
      </c>
      <c r="W1448" s="138"/>
    </row>
    <row r="1449" spans="1:23" s="49" customFormat="1" x14ac:dyDescent="0.25">
      <c r="A1449" s="49" t="s">
        <v>485</v>
      </c>
      <c r="B1449" s="49" t="s">
        <v>712</v>
      </c>
      <c r="C1449" s="49" t="s">
        <v>187</v>
      </c>
      <c r="D1449" s="49" t="s">
        <v>538</v>
      </c>
      <c r="F1449" s="49" t="s">
        <v>391</v>
      </c>
      <c r="G1449" s="49" t="s">
        <v>799</v>
      </c>
      <c r="H1449" s="49" t="s">
        <v>541</v>
      </c>
      <c r="I1449" s="49" t="s">
        <v>800</v>
      </c>
      <c r="J1449" s="49" t="s">
        <v>543</v>
      </c>
      <c r="K1449" s="49">
        <v>31</v>
      </c>
      <c r="L1449" s="49" t="s">
        <v>544</v>
      </c>
      <c r="M1449" s="49" t="s">
        <v>799</v>
      </c>
      <c r="N1449" s="49" t="s">
        <v>801</v>
      </c>
      <c r="O1449" s="49" t="s">
        <v>802</v>
      </c>
      <c r="P1449" s="49" t="s">
        <v>548</v>
      </c>
      <c r="Q1449" s="49" t="s">
        <v>549</v>
      </c>
      <c r="R1449" s="49" t="s">
        <v>560</v>
      </c>
      <c r="S1449" s="49" t="s">
        <v>561</v>
      </c>
      <c r="T1449" s="146">
        <v>15</v>
      </c>
      <c r="U1449" s="49" t="s">
        <v>639</v>
      </c>
      <c r="W1449" s="138"/>
    </row>
    <row r="1450" spans="1:23" s="49" customFormat="1" x14ac:dyDescent="0.25">
      <c r="A1450" s="49" t="s">
        <v>485</v>
      </c>
      <c r="B1450" s="49" t="s">
        <v>712</v>
      </c>
      <c r="C1450" s="49" t="s">
        <v>187</v>
      </c>
      <c r="D1450" s="49" t="s">
        <v>538</v>
      </c>
      <c r="F1450" s="49" t="s">
        <v>391</v>
      </c>
      <c r="G1450" s="49" t="s">
        <v>799</v>
      </c>
      <c r="H1450" s="49" t="s">
        <v>541</v>
      </c>
      <c r="I1450" s="49" t="s">
        <v>800</v>
      </c>
      <c r="J1450" s="49" t="s">
        <v>543</v>
      </c>
      <c r="K1450" s="49">
        <v>31</v>
      </c>
      <c r="L1450" s="49" t="s">
        <v>544</v>
      </c>
      <c r="M1450" s="49" t="s">
        <v>799</v>
      </c>
      <c r="N1450" s="49" t="s">
        <v>801</v>
      </c>
      <c r="O1450" s="49" t="s">
        <v>802</v>
      </c>
      <c r="P1450" s="49" t="s">
        <v>548</v>
      </c>
      <c r="Q1450" s="49" t="s">
        <v>549</v>
      </c>
      <c r="R1450" s="49" t="s">
        <v>562</v>
      </c>
      <c r="S1450" s="49" t="s">
        <v>563</v>
      </c>
      <c r="T1450" s="146">
        <v>6.3</v>
      </c>
      <c r="U1450" s="49" t="s">
        <v>639</v>
      </c>
      <c r="W1450" s="138"/>
    </row>
    <row r="1451" spans="1:23" s="49" customFormat="1" x14ac:dyDescent="0.25">
      <c r="A1451" s="49" t="s">
        <v>485</v>
      </c>
      <c r="B1451" s="49" t="s">
        <v>712</v>
      </c>
      <c r="C1451" s="49" t="s">
        <v>187</v>
      </c>
      <c r="D1451" s="49" t="s">
        <v>538</v>
      </c>
      <c r="F1451" s="49" t="s">
        <v>391</v>
      </c>
      <c r="G1451" s="49" t="s">
        <v>799</v>
      </c>
      <c r="H1451" s="49" t="s">
        <v>541</v>
      </c>
      <c r="I1451" s="49" t="s">
        <v>800</v>
      </c>
      <c r="J1451" s="49" t="s">
        <v>543</v>
      </c>
      <c r="K1451" s="49">
        <v>31</v>
      </c>
      <c r="L1451" s="49" t="s">
        <v>544</v>
      </c>
      <c r="M1451" s="49" t="s">
        <v>799</v>
      </c>
      <c r="N1451" s="49" t="s">
        <v>801</v>
      </c>
      <c r="O1451" s="49" t="s">
        <v>802</v>
      </c>
      <c r="P1451" s="49" t="s">
        <v>548</v>
      </c>
      <c r="Q1451" s="49" t="s">
        <v>549</v>
      </c>
      <c r="R1451" s="49" t="s">
        <v>564</v>
      </c>
      <c r="S1451" s="49" t="s">
        <v>565</v>
      </c>
      <c r="T1451" s="146">
        <v>4.8</v>
      </c>
      <c r="U1451" s="49" t="s">
        <v>639</v>
      </c>
      <c r="W1451" s="138"/>
    </row>
    <row r="1452" spans="1:23" s="49" customFormat="1" x14ac:dyDescent="0.25">
      <c r="A1452" s="49" t="s">
        <v>485</v>
      </c>
      <c r="B1452" s="49" t="s">
        <v>712</v>
      </c>
      <c r="C1452" s="49" t="s">
        <v>187</v>
      </c>
      <c r="D1452" s="49" t="s">
        <v>538</v>
      </c>
      <c r="F1452" s="49" t="s">
        <v>391</v>
      </c>
      <c r="G1452" s="49" t="s">
        <v>799</v>
      </c>
      <c r="H1452" s="49" t="s">
        <v>541</v>
      </c>
      <c r="I1452" s="49" t="s">
        <v>800</v>
      </c>
      <c r="J1452" s="49" t="s">
        <v>543</v>
      </c>
      <c r="K1452" s="49">
        <v>31</v>
      </c>
      <c r="L1452" s="49" t="s">
        <v>544</v>
      </c>
      <c r="M1452" s="49" t="s">
        <v>799</v>
      </c>
      <c r="N1452" s="49" t="s">
        <v>801</v>
      </c>
      <c r="O1452" s="49" t="s">
        <v>802</v>
      </c>
      <c r="P1452" s="49" t="s">
        <v>548</v>
      </c>
      <c r="Q1452" s="49" t="s">
        <v>549</v>
      </c>
      <c r="R1452" s="49" t="s">
        <v>566</v>
      </c>
      <c r="S1452" s="49" t="s">
        <v>567</v>
      </c>
      <c r="T1452" s="146">
        <v>5.2</v>
      </c>
      <c r="U1452" s="49" t="s">
        <v>639</v>
      </c>
      <c r="W1452" s="138"/>
    </row>
    <row r="1453" spans="1:23" s="49" customFormat="1" x14ac:dyDescent="0.25">
      <c r="A1453" s="49" t="s">
        <v>485</v>
      </c>
      <c r="B1453" s="49" t="s">
        <v>712</v>
      </c>
      <c r="C1453" s="49" t="s">
        <v>187</v>
      </c>
      <c r="D1453" s="49" t="s">
        <v>538</v>
      </c>
      <c r="F1453" s="49" t="s">
        <v>391</v>
      </c>
      <c r="G1453" s="49" t="s">
        <v>799</v>
      </c>
      <c r="H1453" s="49" t="s">
        <v>541</v>
      </c>
      <c r="I1453" s="49" t="s">
        <v>800</v>
      </c>
      <c r="J1453" s="49" t="s">
        <v>543</v>
      </c>
      <c r="K1453" s="49">
        <v>31</v>
      </c>
      <c r="L1453" s="49" t="s">
        <v>544</v>
      </c>
      <c r="M1453" s="49" t="s">
        <v>799</v>
      </c>
      <c r="N1453" s="49" t="s">
        <v>801</v>
      </c>
      <c r="O1453" s="49" t="s">
        <v>802</v>
      </c>
      <c r="P1453" s="49" t="s">
        <v>548</v>
      </c>
      <c r="Q1453" s="49" t="s">
        <v>549</v>
      </c>
      <c r="R1453" s="49" t="s">
        <v>568</v>
      </c>
      <c r="S1453" s="49" t="s">
        <v>569</v>
      </c>
      <c r="T1453" s="146">
        <v>9.6999999999999993</v>
      </c>
      <c r="U1453" s="49" t="s">
        <v>639</v>
      </c>
      <c r="W1453" s="138"/>
    </row>
    <row r="1454" spans="1:23" s="49" customFormat="1" x14ac:dyDescent="0.25">
      <c r="A1454" s="49" t="s">
        <v>485</v>
      </c>
      <c r="B1454" s="49" t="s">
        <v>712</v>
      </c>
      <c r="C1454" s="49" t="s">
        <v>187</v>
      </c>
      <c r="D1454" s="49" t="s">
        <v>538</v>
      </c>
      <c r="F1454" s="49" t="s">
        <v>391</v>
      </c>
      <c r="G1454" s="49" t="s">
        <v>799</v>
      </c>
      <c r="H1454" s="49" t="s">
        <v>541</v>
      </c>
      <c r="I1454" s="49" t="s">
        <v>800</v>
      </c>
      <c r="J1454" s="49" t="s">
        <v>543</v>
      </c>
      <c r="K1454" s="49">
        <v>31</v>
      </c>
      <c r="L1454" s="49" t="s">
        <v>544</v>
      </c>
      <c r="M1454" s="49" t="s">
        <v>799</v>
      </c>
      <c r="N1454" s="49" t="s">
        <v>801</v>
      </c>
      <c r="O1454" s="49" t="s">
        <v>802</v>
      </c>
      <c r="P1454" s="49" t="s">
        <v>548</v>
      </c>
      <c r="Q1454" s="49" t="s">
        <v>549</v>
      </c>
      <c r="R1454" s="49" t="s">
        <v>572</v>
      </c>
      <c r="S1454" s="49" t="s">
        <v>573</v>
      </c>
      <c r="T1454" s="146">
        <v>6.7</v>
      </c>
      <c r="U1454" s="49" t="s">
        <v>639</v>
      </c>
      <c r="W1454" s="138"/>
    </row>
    <row r="1455" spans="1:23" s="49" customFormat="1" x14ac:dyDescent="0.25">
      <c r="A1455" s="49" t="s">
        <v>485</v>
      </c>
      <c r="B1455" s="49" t="s">
        <v>712</v>
      </c>
      <c r="C1455" s="49" t="s">
        <v>187</v>
      </c>
      <c r="D1455" s="49" t="s">
        <v>538</v>
      </c>
      <c r="F1455" s="49" t="s">
        <v>391</v>
      </c>
      <c r="G1455" s="49" t="s">
        <v>799</v>
      </c>
      <c r="H1455" s="49" t="s">
        <v>541</v>
      </c>
      <c r="I1455" s="49" t="s">
        <v>800</v>
      </c>
      <c r="J1455" s="49" t="s">
        <v>543</v>
      </c>
      <c r="K1455" s="49">
        <v>31</v>
      </c>
      <c r="L1455" s="49" t="s">
        <v>544</v>
      </c>
      <c r="M1455" s="49" t="s">
        <v>799</v>
      </c>
      <c r="N1455" s="49" t="s">
        <v>801</v>
      </c>
      <c r="O1455" s="49" t="s">
        <v>802</v>
      </c>
      <c r="P1455" s="49" t="s">
        <v>548</v>
      </c>
      <c r="Q1455" s="49" t="s">
        <v>549</v>
      </c>
      <c r="R1455" s="49" t="s">
        <v>803</v>
      </c>
      <c r="S1455" s="49" t="s">
        <v>804</v>
      </c>
      <c r="T1455" s="146">
        <v>14.3</v>
      </c>
      <c r="U1455" s="49" t="s">
        <v>639</v>
      </c>
      <c r="W1455" s="138"/>
    </row>
    <row r="1456" spans="1:23" x14ac:dyDescent="0.25">
      <c r="A1456" t="s">
        <v>485</v>
      </c>
      <c r="B1456" t="s">
        <v>712</v>
      </c>
      <c r="C1456" t="s">
        <v>187</v>
      </c>
      <c r="D1456" t="s">
        <v>538</v>
      </c>
      <c r="F1456" t="s">
        <v>391</v>
      </c>
      <c r="G1456" t="s">
        <v>799</v>
      </c>
      <c r="H1456" t="s">
        <v>541</v>
      </c>
      <c r="I1456" t="s">
        <v>800</v>
      </c>
      <c r="J1456" t="s">
        <v>543</v>
      </c>
      <c r="K1456">
        <v>31</v>
      </c>
      <c r="L1456" t="s">
        <v>574</v>
      </c>
      <c r="M1456" t="s">
        <v>805</v>
      </c>
      <c r="N1456" t="s">
        <v>801</v>
      </c>
      <c r="O1456" t="s">
        <v>802</v>
      </c>
      <c r="P1456" t="s">
        <v>548</v>
      </c>
      <c r="Q1456" t="s">
        <v>549</v>
      </c>
      <c r="R1456" t="s">
        <v>131</v>
      </c>
      <c r="S1456" t="s">
        <v>550</v>
      </c>
      <c r="T1456" s="145">
        <v>41</v>
      </c>
      <c r="U1456" t="s">
        <v>639</v>
      </c>
    </row>
    <row r="1457" spans="1:21" x14ac:dyDescent="0.25">
      <c r="A1457" t="s">
        <v>485</v>
      </c>
      <c r="B1457" t="s">
        <v>712</v>
      </c>
      <c r="C1457" t="s">
        <v>187</v>
      </c>
      <c r="D1457" t="s">
        <v>538</v>
      </c>
      <c r="F1457" t="s">
        <v>391</v>
      </c>
      <c r="G1457" t="s">
        <v>799</v>
      </c>
      <c r="H1457" t="s">
        <v>541</v>
      </c>
      <c r="I1457" t="s">
        <v>800</v>
      </c>
      <c r="J1457" t="s">
        <v>543</v>
      </c>
      <c r="K1457">
        <v>31</v>
      </c>
      <c r="L1457" t="s">
        <v>574</v>
      </c>
      <c r="M1457" t="s">
        <v>805</v>
      </c>
      <c r="N1457" t="s">
        <v>801</v>
      </c>
      <c r="O1457" t="s">
        <v>802</v>
      </c>
      <c r="P1457" t="s">
        <v>548</v>
      </c>
      <c r="Q1457" t="s">
        <v>549</v>
      </c>
      <c r="R1457" t="s">
        <v>552</v>
      </c>
      <c r="S1457" t="s">
        <v>553</v>
      </c>
      <c r="T1457" s="145">
        <v>2.2000000000000002</v>
      </c>
      <c r="U1457" t="s">
        <v>639</v>
      </c>
    </row>
    <row r="1458" spans="1:21" x14ac:dyDescent="0.25">
      <c r="A1458" t="s">
        <v>485</v>
      </c>
      <c r="B1458" t="s">
        <v>712</v>
      </c>
      <c r="C1458" t="s">
        <v>187</v>
      </c>
      <c r="D1458" t="s">
        <v>538</v>
      </c>
      <c r="F1458" t="s">
        <v>391</v>
      </c>
      <c r="G1458" t="s">
        <v>799</v>
      </c>
      <c r="H1458" t="s">
        <v>541</v>
      </c>
      <c r="I1458" t="s">
        <v>800</v>
      </c>
      <c r="J1458" t="s">
        <v>543</v>
      </c>
      <c r="K1458">
        <v>31</v>
      </c>
      <c r="L1458" t="s">
        <v>574</v>
      </c>
      <c r="M1458" t="s">
        <v>805</v>
      </c>
      <c r="N1458" t="s">
        <v>801</v>
      </c>
      <c r="O1458" t="s">
        <v>802</v>
      </c>
      <c r="P1458" t="s">
        <v>548</v>
      </c>
      <c r="Q1458" t="s">
        <v>549</v>
      </c>
      <c r="R1458" t="s">
        <v>554</v>
      </c>
      <c r="S1458" t="s">
        <v>555</v>
      </c>
      <c r="T1458" s="145">
        <v>2</v>
      </c>
      <c r="U1458" t="s">
        <v>639</v>
      </c>
    </row>
    <row r="1459" spans="1:21" x14ac:dyDescent="0.25">
      <c r="A1459" t="s">
        <v>485</v>
      </c>
      <c r="B1459" t="s">
        <v>712</v>
      </c>
      <c r="C1459" t="s">
        <v>187</v>
      </c>
      <c r="D1459" t="s">
        <v>538</v>
      </c>
      <c r="F1459" t="s">
        <v>391</v>
      </c>
      <c r="G1459" t="s">
        <v>799</v>
      </c>
      <c r="H1459" t="s">
        <v>541</v>
      </c>
      <c r="I1459" t="s">
        <v>800</v>
      </c>
      <c r="J1459" t="s">
        <v>543</v>
      </c>
      <c r="K1459">
        <v>31</v>
      </c>
      <c r="L1459" t="s">
        <v>574</v>
      </c>
      <c r="M1459" t="s">
        <v>805</v>
      </c>
      <c r="N1459" t="s">
        <v>801</v>
      </c>
      <c r="O1459" t="s">
        <v>802</v>
      </c>
      <c r="P1459" t="s">
        <v>548</v>
      </c>
      <c r="Q1459" t="s">
        <v>549</v>
      </c>
      <c r="R1459" t="s">
        <v>556</v>
      </c>
      <c r="S1459" t="s">
        <v>557</v>
      </c>
      <c r="T1459" s="145">
        <v>1.6</v>
      </c>
      <c r="U1459" t="s">
        <v>639</v>
      </c>
    </row>
    <row r="1460" spans="1:21" x14ac:dyDescent="0.25">
      <c r="A1460" t="s">
        <v>485</v>
      </c>
      <c r="B1460" t="s">
        <v>712</v>
      </c>
      <c r="C1460" t="s">
        <v>187</v>
      </c>
      <c r="D1460" t="s">
        <v>538</v>
      </c>
      <c r="F1460" t="s">
        <v>391</v>
      </c>
      <c r="G1460" t="s">
        <v>799</v>
      </c>
      <c r="H1460" t="s">
        <v>541</v>
      </c>
      <c r="I1460" t="s">
        <v>800</v>
      </c>
      <c r="J1460" t="s">
        <v>543</v>
      </c>
      <c r="K1460">
        <v>31</v>
      </c>
      <c r="L1460" t="s">
        <v>574</v>
      </c>
      <c r="M1460" t="s">
        <v>805</v>
      </c>
      <c r="N1460" t="s">
        <v>801</v>
      </c>
      <c r="O1460" t="s">
        <v>802</v>
      </c>
      <c r="P1460" t="s">
        <v>548</v>
      </c>
      <c r="Q1460" t="s">
        <v>549</v>
      </c>
      <c r="R1460" t="s">
        <v>558</v>
      </c>
      <c r="S1460" t="s">
        <v>559</v>
      </c>
      <c r="T1460" s="145">
        <v>2.7</v>
      </c>
      <c r="U1460" t="s">
        <v>639</v>
      </c>
    </row>
    <row r="1461" spans="1:21" x14ac:dyDescent="0.25">
      <c r="A1461" t="s">
        <v>485</v>
      </c>
      <c r="B1461" t="s">
        <v>712</v>
      </c>
      <c r="C1461" t="s">
        <v>187</v>
      </c>
      <c r="D1461" t="s">
        <v>538</v>
      </c>
      <c r="F1461" t="s">
        <v>391</v>
      </c>
      <c r="G1461" t="s">
        <v>799</v>
      </c>
      <c r="H1461" t="s">
        <v>541</v>
      </c>
      <c r="I1461" t="s">
        <v>800</v>
      </c>
      <c r="J1461" t="s">
        <v>543</v>
      </c>
      <c r="K1461">
        <v>31</v>
      </c>
      <c r="L1461" t="s">
        <v>574</v>
      </c>
      <c r="M1461" t="s">
        <v>805</v>
      </c>
      <c r="N1461" t="s">
        <v>801</v>
      </c>
      <c r="O1461" t="s">
        <v>802</v>
      </c>
      <c r="P1461" t="s">
        <v>548</v>
      </c>
      <c r="Q1461" t="s">
        <v>549</v>
      </c>
      <c r="R1461" t="s">
        <v>560</v>
      </c>
      <c r="S1461" t="s">
        <v>561</v>
      </c>
      <c r="T1461" s="145">
        <v>4.5</v>
      </c>
      <c r="U1461" t="s">
        <v>639</v>
      </c>
    </row>
    <row r="1462" spans="1:21" x14ac:dyDescent="0.25">
      <c r="A1462" t="s">
        <v>485</v>
      </c>
      <c r="B1462" t="s">
        <v>712</v>
      </c>
      <c r="C1462" t="s">
        <v>187</v>
      </c>
      <c r="D1462" t="s">
        <v>538</v>
      </c>
      <c r="F1462" t="s">
        <v>391</v>
      </c>
      <c r="G1462" t="s">
        <v>799</v>
      </c>
      <c r="H1462" t="s">
        <v>541</v>
      </c>
      <c r="I1462" t="s">
        <v>800</v>
      </c>
      <c r="J1462" t="s">
        <v>543</v>
      </c>
      <c r="K1462">
        <v>31</v>
      </c>
      <c r="L1462" t="s">
        <v>574</v>
      </c>
      <c r="M1462" t="s">
        <v>805</v>
      </c>
      <c r="N1462" t="s">
        <v>801</v>
      </c>
      <c r="O1462" t="s">
        <v>802</v>
      </c>
      <c r="P1462" t="s">
        <v>548</v>
      </c>
      <c r="Q1462" t="s">
        <v>549</v>
      </c>
      <c r="R1462" t="s">
        <v>562</v>
      </c>
      <c r="S1462" t="s">
        <v>563</v>
      </c>
      <c r="T1462" s="145">
        <v>4</v>
      </c>
      <c r="U1462" t="s">
        <v>639</v>
      </c>
    </row>
    <row r="1463" spans="1:21" x14ac:dyDescent="0.25">
      <c r="A1463" t="s">
        <v>485</v>
      </c>
      <c r="B1463" t="s">
        <v>712</v>
      </c>
      <c r="C1463" t="s">
        <v>187</v>
      </c>
      <c r="D1463" t="s">
        <v>538</v>
      </c>
      <c r="F1463" t="s">
        <v>391</v>
      </c>
      <c r="G1463" t="s">
        <v>799</v>
      </c>
      <c r="H1463" t="s">
        <v>541</v>
      </c>
      <c r="I1463" t="s">
        <v>800</v>
      </c>
      <c r="J1463" t="s">
        <v>543</v>
      </c>
      <c r="K1463">
        <v>31</v>
      </c>
      <c r="L1463" t="s">
        <v>574</v>
      </c>
      <c r="M1463" t="s">
        <v>805</v>
      </c>
      <c r="N1463" t="s">
        <v>801</v>
      </c>
      <c r="O1463" t="s">
        <v>802</v>
      </c>
      <c r="P1463" t="s">
        <v>548</v>
      </c>
      <c r="Q1463" t="s">
        <v>549</v>
      </c>
      <c r="R1463" t="s">
        <v>564</v>
      </c>
      <c r="S1463" t="s">
        <v>565</v>
      </c>
      <c r="T1463" s="145">
        <v>4.5999999999999996</v>
      </c>
      <c r="U1463" t="s">
        <v>639</v>
      </c>
    </row>
    <row r="1464" spans="1:21" x14ac:dyDescent="0.25">
      <c r="A1464" t="s">
        <v>485</v>
      </c>
      <c r="B1464" t="s">
        <v>712</v>
      </c>
      <c r="C1464" t="s">
        <v>187</v>
      </c>
      <c r="D1464" t="s">
        <v>538</v>
      </c>
      <c r="F1464" t="s">
        <v>391</v>
      </c>
      <c r="G1464" t="s">
        <v>799</v>
      </c>
      <c r="H1464" t="s">
        <v>541</v>
      </c>
      <c r="I1464" t="s">
        <v>800</v>
      </c>
      <c r="J1464" t="s">
        <v>543</v>
      </c>
      <c r="K1464">
        <v>31</v>
      </c>
      <c r="L1464" t="s">
        <v>574</v>
      </c>
      <c r="M1464" t="s">
        <v>805</v>
      </c>
      <c r="N1464" t="s">
        <v>801</v>
      </c>
      <c r="O1464" t="s">
        <v>802</v>
      </c>
      <c r="P1464" t="s">
        <v>548</v>
      </c>
      <c r="Q1464" t="s">
        <v>549</v>
      </c>
      <c r="R1464" t="s">
        <v>566</v>
      </c>
      <c r="S1464" t="s">
        <v>567</v>
      </c>
      <c r="T1464" s="145">
        <v>3.7</v>
      </c>
      <c r="U1464" t="s">
        <v>639</v>
      </c>
    </row>
    <row r="1465" spans="1:21" x14ac:dyDescent="0.25">
      <c r="A1465" t="s">
        <v>485</v>
      </c>
      <c r="B1465" t="s">
        <v>712</v>
      </c>
      <c r="C1465" t="s">
        <v>187</v>
      </c>
      <c r="D1465" t="s">
        <v>538</v>
      </c>
      <c r="F1465" t="s">
        <v>391</v>
      </c>
      <c r="G1465" t="s">
        <v>799</v>
      </c>
      <c r="H1465" t="s">
        <v>541</v>
      </c>
      <c r="I1465" t="s">
        <v>800</v>
      </c>
      <c r="J1465" t="s">
        <v>543</v>
      </c>
      <c r="K1465">
        <v>31</v>
      </c>
      <c r="L1465" t="s">
        <v>574</v>
      </c>
      <c r="M1465" t="s">
        <v>805</v>
      </c>
      <c r="N1465" t="s">
        <v>801</v>
      </c>
      <c r="O1465" t="s">
        <v>802</v>
      </c>
      <c r="P1465" t="s">
        <v>548</v>
      </c>
      <c r="Q1465" t="s">
        <v>549</v>
      </c>
      <c r="R1465" t="s">
        <v>568</v>
      </c>
      <c r="S1465" t="s">
        <v>569</v>
      </c>
      <c r="T1465" s="145">
        <v>5.5</v>
      </c>
      <c r="U1465" t="s">
        <v>639</v>
      </c>
    </row>
    <row r="1466" spans="1:21" x14ac:dyDescent="0.25">
      <c r="A1466" t="s">
        <v>485</v>
      </c>
      <c r="B1466" t="s">
        <v>712</v>
      </c>
      <c r="C1466" t="s">
        <v>187</v>
      </c>
      <c r="D1466" t="s">
        <v>538</v>
      </c>
      <c r="F1466" t="s">
        <v>391</v>
      </c>
      <c r="G1466" t="s">
        <v>799</v>
      </c>
      <c r="H1466" t="s">
        <v>541</v>
      </c>
      <c r="I1466" t="s">
        <v>800</v>
      </c>
      <c r="J1466" t="s">
        <v>543</v>
      </c>
      <c r="K1466">
        <v>31</v>
      </c>
      <c r="L1466" t="s">
        <v>574</v>
      </c>
      <c r="M1466" t="s">
        <v>805</v>
      </c>
      <c r="N1466" t="s">
        <v>801</v>
      </c>
      <c r="O1466" t="s">
        <v>802</v>
      </c>
      <c r="P1466" t="s">
        <v>548</v>
      </c>
      <c r="Q1466" t="s">
        <v>549</v>
      </c>
      <c r="R1466" t="s">
        <v>572</v>
      </c>
      <c r="S1466" t="s">
        <v>573</v>
      </c>
      <c r="T1466" s="145">
        <v>2.9</v>
      </c>
      <c r="U1466" t="s">
        <v>639</v>
      </c>
    </row>
    <row r="1467" spans="1:21" x14ac:dyDescent="0.25">
      <c r="A1467" t="s">
        <v>485</v>
      </c>
      <c r="B1467" t="s">
        <v>712</v>
      </c>
      <c r="C1467" t="s">
        <v>187</v>
      </c>
      <c r="D1467" t="s">
        <v>538</v>
      </c>
      <c r="F1467" t="s">
        <v>391</v>
      </c>
      <c r="G1467" t="s">
        <v>799</v>
      </c>
      <c r="H1467" t="s">
        <v>541</v>
      </c>
      <c r="I1467" t="s">
        <v>800</v>
      </c>
      <c r="J1467" t="s">
        <v>543</v>
      </c>
      <c r="K1467">
        <v>31</v>
      </c>
      <c r="L1467" t="s">
        <v>574</v>
      </c>
      <c r="M1467" t="s">
        <v>805</v>
      </c>
      <c r="N1467" t="s">
        <v>801</v>
      </c>
      <c r="O1467" t="s">
        <v>802</v>
      </c>
      <c r="P1467" t="s">
        <v>548</v>
      </c>
      <c r="Q1467" t="s">
        <v>549</v>
      </c>
      <c r="R1467" t="s">
        <v>803</v>
      </c>
      <c r="S1467" t="s">
        <v>804</v>
      </c>
      <c r="T1467" s="145">
        <v>7.2</v>
      </c>
      <c r="U1467" t="s">
        <v>639</v>
      </c>
    </row>
    <row r="1468" spans="1:21" x14ac:dyDescent="0.25">
      <c r="A1468" t="s">
        <v>485</v>
      </c>
      <c r="B1468" t="s">
        <v>712</v>
      </c>
      <c r="C1468" t="s">
        <v>187</v>
      </c>
      <c r="D1468" t="s">
        <v>538</v>
      </c>
      <c r="F1468" t="s">
        <v>391</v>
      </c>
      <c r="G1468" t="s">
        <v>799</v>
      </c>
      <c r="H1468" t="s">
        <v>541</v>
      </c>
      <c r="I1468" t="s">
        <v>800</v>
      </c>
      <c r="J1468" t="s">
        <v>543</v>
      </c>
      <c r="K1468">
        <v>31</v>
      </c>
      <c r="L1468" t="s">
        <v>576</v>
      </c>
      <c r="M1468" t="s">
        <v>806</v>
      </c>
      <c r="N1468" t="s">
        <v>801</v>
      </c>
      <c r="O1468" t="s">
        <v>802</v>
      </c>
      <c r="P1468" t="s">
        <v>548</v>
      </c>
      <c r="Q1468" t="s">
        <v>549</v>
      </c>
      <c r="R1468" t="s">
        <v>131</v>
      </c>
      <c r="S1468" t="s">
        <v>550</v>
      </c>
      <c r="T1468" s="145">
        <v>41.7</v>
      </c>
      <c r="U1468" t="s">
        <v>639</v>
      </c>
    </row>
    <row r="1469" spans="1:21" x14ac:dyDescent="0.25">
      <c r="A1469" t="s">
        <v>485</v>
      </c>
      <c r="B1469" t="s">
        <v>712</v>
      </c>
      <c r="C1469" t="s">
        <v>187</v>
      </c>
      <c r="D1469" t="s">
        <v>538</v>
      </c>
      <c r="F1469" t="s">
        <v>391</v>
      </c>
      <c r="G1469" t="s">
        <v>799</v>
      </c>
      <c r="H1469" t="s">
        <v>541</v>
      </c>
      <c r="I1469" t="s">
        <v>800</v>
      </c>
      <c r="J1469" t="s">
        <v>543</v>
      </c>
      <c r="K1469">
        <v>31</v>
      </c>
      <c r="L1469" t="s">
        <v>576</v>
      </c>
      <c r="M1469" t="s">
        <v>806</v>
      </c>
      <c r="N1469" t="s">
        <v>801</v>
      </c>
      <c r="O1469" t="s">
        <v>802</v>
      </c>
      <c r="P1469" t="s">
        <v>548</v>
      </c>
      <c r="Q1469" t="s">
        <v>549</v>
      </c>
      <c r="R1469" t="s">
        <v>552</v>
      </c>
      <c r="S1469" t="s">
        <v>553</v>
      </c>
      <c r="T1469" s="145">
        <v>1.8</v>
      </c>
      <c r="U1469" t="s">
        <v>639</v>
      </c>
    </row>
    <row r="1470" spans="1:21" x14ac:dyDescent="0.25">
      <c r="A1470" t="s">
        <v>485</v>
      </c>
      <c r="B1470" t="s">
        <v>712</v>
      </c>
      <c r="C1470" t="s">
        <v>187</v>
      </c>
      <c r="D1470" t="s">
        <v>538</v>
      </c>
      <c r="F1470" t="s">
        <v>391</v>
      </c>
      <c r="G1470" t="s">
        <v>799</v>
      </c>
      <c r="H1470" t="s">
        <v>541</v>
      </c>
      <c r="I1470" t="s">
        <v>800</v>
      </c>
      <c r="J1470" t="s">
        <v>543</v>
      </c>
      <c r="K1470">
        <v>31</v>
      </c>
      <c r="L1470" t="s">
        <v>576</v>
      </c>
      <c r="M1470" t="s">
        <v>806</v>
      </c>
      <c r="N1470" t="s">
        <v>801</v>
      </c>
      <c r="O1470" t="s">
        <v>802</v>
      </c>
      <c r="P1470" t="s">
        <v>548</v>
      </c>
      <c r="Q1470" t="s">
        <v>549</v>
      </c>
      <c r="R1470" t="s">
        <v>554</v>
      </c>
      <c r="S1470" t="s">
        <v>555</v>
      </c>
      <c r="T1470" s="145">
        <v>2.6</v>
      </c>
      <c r="U1470" t="s">
        <v>639</v>
      </c>
    </row>
    <row r="1471" spans="1:21" x14ac:dyDescent="0.25">
      <c r="A1471" t="s">
        <v>485</v>
      </c>
      <c r="B1471" t="s">
        <v>712</v>
      </c>
      <c r="C1471" t="s">
        <v>187</v>
      </c>
      <c r="D1471" t="s">
        <v>538</v>
      </c>
      <c r="F1471" t="s">
        <v>391</v>
      </c>
      <c r="G1471" t="s">
        <v>799</v>
      </c>
      <c r="H1471" t="s">
        <v>541</v>
      </c>
      <c r="I1471" t="s">
        <v>800</v>
      </c>
      <c r="J1471" t="s">
        <v>543</v>
      </c>
      <c r="K1471">
        <v>31</v>
      </c>
      <c r="L1471" t="s">
        <v>576</v>
      </c>
      <c r="M1471" t="s">
        <v>806</v>
      </c>
      <c r="N1471" t="s">
        <v>801</v>
      </c>
      <c r="O1471" t="s">
        <v>802</v>
      </c>
      <c r="P1471" t="s">
        <v>548</v>
      </c>
      <c r="Q1471" t="s">
        <v>549</v>
      </c>
      <c r="R1471" t="s">
        <v>556</v>
      </c>
      <c r="S1471" t="s">
        <v>557</v>
      </c>
      <c r="T1471" s="145">
        <v>2.7</v>
      </c>
      <c r="U1471" t="s">
        <v>639</v>
      </c>
    </row>
    <row r="1472" spans="1:21" x14ac:dyDescent="0.25">
      <c r="A1472" t="s">
        <v>485</v>
      </c>
      <c r="B1472" t="s">
        <v>712</v>
      </c>
      <c r="C1472" t="s">
        <v>187</v>
      </c>
      <c r="D1472" t="s">
        <v>538</v>
      </c>
      <c r="F1472" t="s">
        <v>391</v>
      </c>
      <c r="G1472" t="s">
        <v>799</v>
      </c>
      <c r="H1472" t="s">
        <v>541</v>
      </c>
      <c r="I1472" t="s">
        <v>800</v>
      </c>
      <c r="J1472" t="s">
        <v>543</v>
      </c>
      <c r="K1472">
        <v>31</v>
      </c>
      <c r="L1472" t="s">
        <v>576</v>
      </c>
      <c r="M1472" t="s">
        <v>806</v>
      </c>
      <c r="N1472" t="s">
        <v>801</v>
      </c>
      <c r="O1472" t="s">
        <v>802</v>
      </c>
      <c r="P1472" t="s">
        <v>548</v>
      </c>
      <c r="Q1472" t="s">
        <v>549</v>
      </c>
      <c r="R1472" t="s">
        <v>558</v>
      </c>
      <c r="S1472" t="s">
        <v>559</v>
      </c>
      <c r="T1472" s="145">
        <v>5.0999999999999996</v>
      </c>
      <c r="U1472" t="s">
        <v>639</v>
      </c>
    </row>
    <row r="1473" spans="1:23" x14ac:dyDescent="0.25">
      <c r="A1473" t="s">
        <v>485</v>
      </c>
      <c r="B1473" t="s">
        <v>712</v>
      </c>
      <c r="C1473" t="s">
        <v>187</v>
      </c>
      <c r="D1473" t="s">
        <v>538</v>
      </c>
      <c r="F1473" t="s">
        <v>391</v>
      </c>
      <c r="G1473" t="s">
        <v>799</v>
      </c>
      <c r="H1473" t="s">
        <v>541</v>
      </c>
      <c r="I1473" t="s">
        <v>800</v>
      </c>
      <c r="J1473" t="s">
        <v>543</v>
      </c>
      <c r="K1473">
        <v>31</v>
      </c>
      <c r="L1473" t="s">
        <v>576</v>
      </c>
      <c r="M1473" t="s">
        <v>806</v>
      </c>
      <c r="N1473" t="s">
        <v>801</v>
      </c>
      <c r="O1473" t="s">
        <v>802</v>
      </c>
      <c r="P1473" t="s">
        <v>548</v>
      </c>
      <c r="Q1473" t="s">
        <v>549</v>
      </c>
      <c r="R1473" t="s">
        <v>560</v>
      </c>
      <c r="S1473" t="s">
        <v>561</v>
      </c>
      <c r="T1473" s="145">
        <v>10.5</v>
      </c>
      <c r="U1473" t="s">
        <v>639</v>
      </c>
    </row>
    <row r="1474" spans="1:23" x14ac:dyDescent="0.25">
      <c r="A1474" t="s">
        <v>485</v>
      </c>
      <c r="B1474" t="s">
        <v>712</v>
      </c>
      <c r="C1474" t="s">
        <v>187</v>
      </c>
      <c r="D1474" t="s">
        <v>538</v>
      </c>
      <c r="F1474" t="s">
        <v>391</v>
      </c>
      <c r="G1474" t="s">
        <v>799</v>
      </c>
      <c r="H1474" t="s">
        <v>541</v>
      </c>
      <c r="I1474" t="s">
        <v>800</v>
      </c>
      <c r="J1474" t="s">
        <v>543</v>
      </c>
      <c r="K1474">
        <v>31</v>
      </c>
      <c r="L1474" t="s">
        <v>576</v>
      </c>
      <c r="M1474" t="s">
        <v>806</v>
      </c>
      <c r="N1474" t="s">
        <v>801</v>
      </c>
      <c r="O1474" t="s">
        <v>802</v>
      </c>
      <c r="P1474" t="s">
        <v>548</v>
      </c>
      <c r="Q1474" t="s">
        <v>549</v>
      </c>
      <c r="R1474" t="s">
        <v>562</v>
      </c>
      <c r="S1474" t="s">
        <v>563</v>
      </c>
      <c r="T1474" s="145">
        <v>2.2000000000000002</v>
      </c>
      <c r="U1474" t="s">
        <v>639</v>
      </c>
    </row>
    <row r="1475" spans="1:23" x14ac:dyDescent="0.25">
      <c r="A1475" t="s">
        <v>485</v>
      </c>
      <c r="B1475" t="s">
        <v>712</v>
      </c>
      <c r="C1475" t="s">
        <v>187</v>
      </c>
      <c r="D1475" t="s">
        <v>538</v>
      </c>
      <c r="F1475" t="s">
        <v>391</v>
      </c>
      <c r="G1475" t="s">
        <v>799</v>
      </c>
      <c r="H1475" t="s">
        <v>541</v>
      </c>
      <c r="I1475" t="s">
        <v>800</v>
      </c>
      <c r="J1475" t="s">
        <v>543</v>
      </c>
      <c r="K1475">
        <v>31</v>
      </c>
      <c r="L1475" t="s">
        <v>576</v>
      </c>
      <c r="M1475" t="s">
        <v>806</v>
      </c>
      <c r="N1475" t="s">
        <v>801</v>
      </c>
      <c r="O1475" t="s">
        <v>802</v>
      </c>
      <c r="P1475" t="s">
        <v>548</v>
      </c>
      <c r="Q1475" t="s">
        <v>549</v>
      </c>
      <c r="R1475" t="s">
        <v>564</v>
      </c>
      <c r="S1475" t="s">
        <v>565</v>
      </c>
      <c r="U1475" t="s">
        <v>639</v>
      </c>
    </row>
    <row r="1476" spans="1:23" x14ac:dyDescent="0.25">
      <c r="A1476" t="s">
        <v>485</v>
      </c>
      <c r="B1476" t="s">
        <v>712</v>
      </c>
      <c r="C1476" t="s">
        <v>187</v>
      </c>
      <c r="D1476" t="s">
        <v>538</v>
      </c>
      <c r="F1476" t="s">
        <v>391</v>
      </c>
      <c r="G1476" t="s">
        <v>799</v>
      </c>
      <c r="H1476" t="s">
        <v>541</v>
      </c>
      <c r="I1476" t="s">
        <v>800</v>
      </c>
      <c r="J1476" t="s">
        <v>543</v>
      </c>
      <c r="K1476">
        <v>31</v>
      </c>
      <c r="L1476" t="s">
        <v>576</v>
      </c>
      <c r="M1476" t="s">
        <v>806</v>
      </c>
      <c r="N1476" t="s">
        <v>801</v>
      </c>
      <c r="O1476" t="s">
        <v>802</v>
      </c>
      <c r="P1476" t="s">
        <v>548</v>
      </c>
      <c r="Q1476" t="s">
        <v>549</v>
      </c>
      <c r="R1476" t="s">
        <v>566</v>
      </c>
      <c r="S1476" t="s">
        <v>567</v>
      </c>
      <c r="T1476" s="145">
        <v>1.4</v>
      </c>
      <c r="U1476" t="s">
        <v>639</v>
      </c>
    </row>
    <row r="1477" spans="1:23" x14ac:dyDescent="0.25">
      <c r="A1477" t="s">
        <v>485</v>
      </c>
      <c r="B1477" t="s">
        <v>712</v>
      </c>
      <c r="C1477" t="s">
        <v>187</v>
      </c>
      <c r="D1477" t="s">
        <v>538</v>
      </c>
      <c r="F1477" t="s">
        <v>391</v>
      </c>
      <c r="G1477" t="s">
        <v>799</v>
      </c>
      <c r="H1477" t="s">
        <v>541</v>
      </c>
      <c r="I1477" t="s">
        <v>800</v>
      </c>
      <c r="J1477" t="s">
        <v>543</v>
      </c>
      <c r="K1477">
        <v>31</v>
      </c>
      <c r="L1477" t="s">
        <v>576</v>
      </c>
      <c r="M1477" t="s">
        <v>806</v>
      </c>
      <c r="N1477" t="s">
        <v>801</v>
      </c>
      <c r="O1477" t="s">
        <v>802</v>
      </c>
      <c r="P1477" t="s">
        <v>548</v>
      </c>
      <c r="Q1477" t="s">
        <v>549</v>
      </c>
      <c r="R1477" t="s">
        <v>568</v>
      </c>
      <c r="S1477" t="s">
        <v>569</v>
      </c>
      <c r="T1477" s="145">
        <v>4.2</v>
      </c>
      <c r="U1477" t="s">
        <v>639</v>
      </c>
    </row>
    <row r="1478" spans="1:23" x14ac:dyDescent="0.25">
      <c r="A1478" t="s">
        <v>485</v>
      </c>
      <c r="B1478" t="s">
        <v>712</v>
      </c>
      <c r="C1478" t="s">
        <v>187</v>
      </c>
      <c r="D1478" t="s">
        <v>538</v>
      </c>
      <c r="F1478" t="s">
        <v>391</v>
      </c>
      <c r="G1478" t="s">
        <v>799</v>
      </c>
      <c r="H1478" t="s">
        <v>541</v>
      </c>
      <c r="I1478" t="s">
        <v>800</v>
      </c>
      <c r="J1478" t="s">
        <v>543</v>
      </c>
      <c r="K1478">
        <v>31</v>
      </c>
      <c r="L1478" t="s">
        <v>576</v>
      </c>
      <c r="M1478" t="s">
        <v>806</v>
      </c>
      <c r="N1478" t="s">
        <v>801</v>
      </c>
      <c r="O1478" t="s">
        <v>802</v>
      </c>
      <c r="P1478" t="s">
        <v>548</v>
      </c>
      <c r="Q1478" t="s">
        <v>549</v>
      </c>
      <c r="R1478" t="s">
        <v>572</v>
      </c>
      <c r="S1478" t="s">
        <v>573</v>
      </c>
      <c r="T1478" s="145">
        <v>3.8</v>
      </c>
      <c r="U1478" t="s">
        <v>639</v>
      </c>
    </row>
    <row r="1479" spans="1:23" x14ac:dyDescent="0.25">
      <c r="A1479" t="s">
        <v>485</v>
      </c>
      <c r="B1479" t="s">
        <v>712</v>
      </c>
      <c r="C1479" t="s">
        <v>187</v>
      </c>
      <c r="D1479" t="s">
        <v>538</v>
      </c>
      <c r="F1479" t="s">
        <v>391</v>
      </c>
      <c r="G1479" t="s">
        <v>799</v>
      </c>
      <c r="H1479" t="s">
        <v>541</v>
      </c>
      <c r="I1479" t="s">
        <v>800</v>
      </c>
      <c r="J1479" t="s">
        <v>543</v>
      </c>
      <c r="K1479">
        <v>31</v>
      </c>
      <c r="L1479" t="s">
        <v>576</v>
      </c>
      <c r="M1479" t="s">
        <v>806</v>
      </c>
      <c r="N1479" t="s">
        <v>801</v>
      </c>
      <c r="O1479" t="s">
        <v>802</v>
      </c>
      <c r="P1479" t="s">
        <v>548</v>
      </c>
      <c r="Q1479" t="s">
        <v>549</v>
      </c>
      <c r="R1479" t="s">
        <v>803</v>
      </c>
      <c r="S1479" t="s">
        <v>804</v>
      </c>
      <c r="T1479" s="145">
        <v>7</v>
      </c>
      <c r="U1479" t="s">
        <v>639</v>
      </c>
    </row>
    <row r="1480" spans="1:23" s="49" customFormat="1" x14ac:dyDescent="0.25">
      <c r="A1480" s="49" t="s">
        <v>3</v>
      </c>
      <c r="B1480" s="49" t="s">
        <v>714</v>
      </c>
      <c r="C1480" s="49" t="s">
        <v>807</v>
      </c>
      <c r="D1480" s="49" t="s">
        <v>808</v>
      </c>
      <c r="F1480" s="49" t="s">
        <v>391</v>
      </c>
      <c r="G1480" s="49" t="s">
        <v>799</v>
      </c>
      <c r="H1480" s="49" t="s">
        <v>541</v>
      </c>
      <c r="I1480" s="49" t="s">
        <v>800</v>
      </c>
      <c r="J1480" s="49" t="s">
        <v>809</v>
      </c>
      <c r="K1480" s="49" t="s">
        <v>799</v>
      </c>
      <c r="L1480" s="49" t="s">
        <v>544</v>
      </c>
      <c r="M1480" s="49" t="s">
        <v>799</v>
      </c>
      <c r="N1480" s="49" t="s">
        <v>801</v>
      </c>
      <c r="O1480" s="49" t="s">
        <v>802</v>
      </c>
      <c r="P1480" s="49" t="s">
        <v>548</v>
      </c>
      <c r="Q1480" s="49" t="s">
        <v>549</v>
      </c>
      <c r="R1480" s="49" t="s">
        <v>131</v>
      </c>
      <c r="S1480" s="49" t="s">
        <v>550</v>
      </c>
      <c r="T1480" s="146">
        <v>48</v>
      </c>
      <c r="U1480" s="49" t="s">
        <v>715</v>
      </c>
      <c r="V1480" s="49" t="s">
        <v>858</v>
      </c>
      <c r="W1480" s="138">
        <f>('ILO unemployment 2007'!T1481+'ILO unemployment 2007'!T1482+'ILO unemployment 2007'!T1483)*( 1 +'ILO unemployment 2007'!T1491/('ILO unemployment 2007'!T1480-'ILO unemployment 2007'!T1491))</f>
        <v>11.733333333333333</v>
      </c>
    </row>
    <row r="1481" spans="1:23" s="49" customFormat="1" x14ac:dyDescent="0.25">
      <c r="A1481" s="49" t="s">
        <v>3</v>
      </c>
      <c r="B1481" s="49" t="s">
        <v>714</v>
      </c>
      <c r="C1481" s="49" t="s">
        <v>807</v>
      </c>
      <c r="D1481" s="49" t="s">
        <v>808</v>
      </c>
      <c r="F1481" s="49" t="s">
        <v>391</v>
      </c>
      <c r="G1481" s="49" t="s">
        <v>799</v>
      </c>
      <c r="H1481" s="49" t="s">
        <v>541</v>
      </c>
      <c r="I1481" s="49" t="s">
        <v>800</v>
      </c>
      <c r="J1481" s="49" t="s">
        <v>809</v>
      </c>
      <c r="K1481" s="49" t="s">
        <v>799</v>
      </c>
      <c r="L1481" s="49" t="s">
        <v>544</v>
      </c>
      <c r="M1481" s="49" t="s">
        <v>799</v>
      </c>
      <c r="N1481" s="49" t="s">
        <v>801</v>
      </c>
      <c r="O1481" s="49" t="s">
        <v>802</v>
      </c>
      <c r="P1481" s="49" t="s">
        <v>548</v>
      </c>
      <c r="Q1481" s="49" t="s">
        <v>549</v>
      </c>
      <c r="R1481" s="49" t="s">
        <v>552</v>
      </c>
      <c r="S1481" s="49" t="s">
        <v>553</v>
      </c>
      <c r="T1481" s="146">
        <v>3</v>
      </c>
      <c r="U1481" s="49" t="s">
        <v>715</v>
      </c>
      <c r="V1481" s="49" t="s">
        <v>859</v>
      </c>
      <c r="W1481" s="138">
        <f>('ILO unemployment 2007'!T1484+'ILO unemployment 2007'!T1485+'ILO unemployment 2007'!T1486+'ILO unemployment 2007'!T1487+'ILO unemployment 2007'!T1488+'ILO unemployment 2007'!T1489+'ILO unemployment 2007'!T1490)*( 1 +'ILO unemployment 2007'!T1491/('ILO unemployment 2007'!T1480-'ILO unemployment 2007'!T1491))</f>
        <v>36.266666666666666</v>
      </c>
    </row>
    <row r="1482" spans="1:23" s="49" customFormat="1" x14ac:dyDescent="0.25">
      <c r="A1482" s="49" t="s">
        <v>3</v>
      </c>
      <c r="B1482" s="49" t="s">
        <v>714</v>
      </c>
      <c r="C1482" s="49" t="s">
        <v>807</v>
      </c>
      <c r="D1482" s="49" t="s">
        <v>808</v>
      </c>
      <c r="F1482" s="49" t="s">
        <v>391</v>
      </c>
      <c r="G1482" s="49" t="s">
        <v>799</v>
      </c>
      <c r="H1482" s="49" t="s">
        <v>541</v>
      </c>
      <c r="I1482" s="49" t="s">
        <v>800</v>
      </c>
      <c r="J1482" s="49" t="s">
        <v>809</v>
      </c>
      <c r="K1482" s="49" t="s">
        <v>799</v>
      </c>
      <c r="L1482" s="49" t="s">
        <v>544</v>
      </c>
      <c r="M1482" s="49" t="s">
        <v>799</v>
      </c>
      <c r="N1482" s="49" t="s">
        <v>801</v>
      </c>
      <c r="O1482" s="49" t="s">
        <v>802</v>
      </c>
      <c r="P1482" s="49" t="s">
        <v>548</v>
      </c>
      <c r="Q1482" s="49" t="s">
        <v>549</v>
      </c>
      <c r="R1482" s="49" t="s">
        <v>554</v>
      </c>
      <c r="S1482" s="49" t="s">
        <v>555</v>
      </c>
      <c r="T1482" s="146">
        <v>3</v>
      </c>
      <c r="U1482" s="49" t="s">
        <v>715</v>
      </c>
      <c r="V1482" s="49" t="s">
        <v>862</v>
      </c>
      <c r="W1482" s="138">
        <f>'ILO unemployment 2007'!T1481+'ILO unemployment 2007'!T1482+'ILO unemployment 2007'!T1483+ 'ILO unemployment 2007'!T1484+'ILO unemployment 2007'!T1485+'ILO unemployment 2007'!T1486+'ILO unemployment 2007'!T1487+'ILO unemployment 2007'!T1488+'ILO unemployment 2007'!T1489+'ILO unemployment 2007'!T1490+'ILO unemployment 2007'!T1491</f>
        <v>48</v>
      </c>
    </row>
    <row r="1483" spans="1:23" s="49" customFormat="1" x14ac:dyDescent="0.25">
      <c r="A1483" s="49" t="s">
        <v>3</v>
      </c>
      <c r="B1483" s="49" t="s">
        <v>714</v>
      </c>
      <c r="C1483" s="49" t="s">
        <v>807</v>
      </c>
      <c r="D1483" s="49" t="s">
        <v>808</v>
      </c>
      <c r="F1483" s="49" t="s">
        <v>391</v>
      </c>
      <c r="G1483" s="49" t="s">
        <v>799</v>
      </c>
      <c r="H1483" s="49" t="s">
        <v>541</v>
      </c>
      <c r="I1483" s="49" t="s">
        <v>800</v>
      </c>
      <c r="J1483" s="49" t="s">
        <v>809</v>
      </c>
      <c r="K1483" s="49" t="s">
        <v>799</v>
      </c>
      <c r="L1483" s="49" t="s">
        <v>544</v>
      </c>
      <c r="M1483" s="49" t="s">
        <v>799</v>
      </c>
      <c r="N1483" s="49" t="s">
        <v>801</v>
      </c>
      <c r="O1483" s="49" t="s">
        <v>802</v>
      </c>
      <c r="P1483" s="49" t="s">
        <v>548</v>
      </c>
      <c r="Q1483" s="49" t="s">
        <v>549</v>
      </c>
      <c r="R1483" s="49" t="s">
        <v>556</v>
      </c>
      <c r="S1483" s="49" t="s">
        <v>557</v>
      </c>
      <c r="T1483" s="146">
        <v>5</v>
      </c>
      <c r="U1483" s="49" t="s">
        <v>715</v>
      </c>
      <c r="W1483" s="138"/>
    </row>
    <row r="1484" spans="1:23" s="49" customFormat="1" x14ac:dyDescent="0.25">
      <c r="A1484" s="49" t="s">
        <v>3</v>
      </c>
      <c r="B1484" s="49" t="s">
        <v>714</v>
      </c>
      <c r="C1484" s="49" t="s">
        <v>807</v>
      </c>
      <c r="D1484" s="49" t="s">
        <v>808</v>
      </c>
      <c r="F1484" s="49" t="s">
        <v>391</v>
      </c>
      <c r="G1484" s="49" t="s">
        <v>799</v>
      </c>
      <c r="H1484" s="49" t="s">
        <v>541</v>
      </c>
      <c r="I1484" s="49" t="s">
        <v>800</v>
      </c>
      <c r="J1484" s="49" t="s">
        <v>809</v>
      </c>
      <c r="K1484" s="49" t="s">
        <v>799</v>
      </c>
      <c r="L1484" s="49" t="s">
        <v>544</v>
      </c>
      <c r="M1484" s="49" t="s">
        <v>799</v>
      </c>
      <c r="N1484" s="49" t="s">
        <v>801</v>
      </c>
      <c r="O1484" s="49" t="s">
        <v>802</v>
      </c>
      <c r="P1484" s="49" t="s">
        <v>548</v>
      </c>
      <c r="Q1484" s="49" t="s">
        <v>549</v>
      </c>
      <c r="R1484" s="49" t="s">
        <v>558</v>
      </c>
      <c r="S1484" s="49" t="s">
        <v>559</v>
      </c>
      <c r="T1484" s="146">
        <v>5</v>
      </c>
      <c r="U1484" s="49" t="s">
        <v>715</v>
      </c>
      <c r="W1484" s="138"/>
    </row>
    <row r="1485" spans="1:23" s="49" customFormat="1" x14ac:dyDescent="0.25">
      <c r="A1485" s="49" t="s">
        <v>3</v>
      </c>
      <c r="B1485" s="49" t="s">
        <v>714</v>
      </c>
      <c r="C1485" s="49" t="s">
        <v>807</v>
      </c>
      <c r="D1485" s="49" t="s">
        <v>808</v>
      </c>
      <c r="F1485" s="49" t="s">
        <v>391</v>
      </c>
      <c r="G1485" s="49" t="s">
        <v>799</v>
      </c>
      <c r="H1485" s="49" t="s">
        <v>541</v>
      </c>
      <c r="I1485" s="49" t="s">
        <v>800</v>
      </c>
      <c r="J1485" s="49" t="s">
        <v>809</v>
      </c>
      <c r="K1485" s="49" t="s">
        <v>799</v>
      </c>
      <c r="L1485" s="49" t="s">
        <v>544</v>
      </c>
      <c r="M1485" s="49" t="s">
        <v>799</v>
      </c>
      <c r="N1485" s="49" t="s">
        <v>801</v>
      </c>
      <c r="O1485" s="49" t="s">
        <v>802</v>
      </c>
      <c r="P1485" s="49" t="s">
        <v>548</v>
      </c>
      <c r="Q1485" s="49" t="s">
        <v>549</v>
      </c>
      <c r="R1485" s="49" t="s">
        <v>560</v>
      </c>
      <c r="S1485" s="49" t="s">
        <v>561</v>
      </c>
      <c r="T1485" s="146">
        <v>13</v>
      </c>
      <c r="U1485" s="49" t="s">
        <v>715</v>
      </c>
      <c r="W1485" s="138"/>
    </row>
    <row r="1486" spans="1:23" s="49" customFormat="1" x14ac:dyDescent="0.25">
      <c r="A1486" s="49" t="s">
        <v>3</v>
      </c>
      <c r="B1486" s="49" t="s">
        <v>714</v>
      </c>
      <c r="C1486" s="49" t="s">
        <v>807</v>
      </c>
      <c r="D1486" s="49" t="s">
        <v>808</v>
      </c>
      <c r="F1486" s="49" t="s">
        <v>391</v>
      </c>
      <c r="G1486" s="49" t="s">
        <v>799</v>
      </c>
      <c r="H1486" s="49" t="s">
        <v>541</v>
      </c>
      <c r="I1486" s="49" t="s">
        <v>800</v>
      </c>
      <c r="J1486" s="49" t="s">
        <v>809</v>
      </c>
      <c r="K1486" s="49" t="s">
        <v>799</v>
      </c>
      <c r="L1486" s="49" t="s">
        <v>544</v>
      </c>
      <c r="M1486" s="49" t="s">
        <v>799</v>
      </c>
      <c r="N1486" s="49" t="s">
        <v>801</v>
      </c>
      <c r="O1486" s="49" t="s">
        <v>802</v>
      </c>
      <c r="P1486" s="49" t="s">
        <v>548</v>
      </c>
      <c r="Q1486" s="49" t="s">
        <v>549</v>
      </c>
      <c r="R1486" s="49" t="s">
        <v>562</v>
      </c>
      <c r="S1486" s="49" t="s">
        <v>563</v>
      </c>
      <c r="T1486" s="146">
        <v>1</v>
      </c>
      <c r="U1486" s="49" t="s">
        <v>715</v>
      </c>
      <c r="W1486" s="138"/>
    </row>
    <row r="1487" spans="1:23" s="49" customFormat="1" x14ac:dyDescent="0.25">
      <c r="A1487" s="49" t="s">
        <v>3</v>
      </c>
      <c r="B1487" s="49" t="s">
        <v>714</v>
      </c>
      <c r="C1487" s="49" t="s">
        <v>807</v>
      </c>
      <c r="D1487" s="49" t="s">
        <v>808</v>
      </c>
      <c r="F1487" s="49" t="s">
        <v>391</v>
      </c>
      <c r="G1487" s="49" t="s">
        <v>799</v>
      </c>
      <c r="H1487" s="49" t="s">
        <v>541</v>
      </c>
      <c r="I1487" s="49" t="s">
        <v>800</v>
      </c>
      <c r="J1487" s="49" t="s">
        <v>809</v>
      </c>
      <c r="K1487" s="49" t="s">
        <v>799</v>
      </c>
      <c r="L1487" s="49" t="s">
        <v>544</v>
      </c>
      <c r="M1487" s="49" t="s">
        <v>799</v>
      </c>
      <c r="N1487" s="49" t="s">
        <v>801</v>
      </c>
      <c r="O1487" s="49" t="s">
        <v>802</v>
      </c>
      <c r="P1487" s="49" t="s">
        <v>548</v>
      </c>
      <c r="Q1487" s="49" t="s">
        <v>549</v>
      </c>
      <c r="R1487" s="49" t="s">
        <v>564</v>
      </c>
      <c r="S1487" s="49" t="s">
        <v>565</v>
      </c>
      <c r="T1487" s="146">
        <v>4</v>
      </c>
      <c r="U1487" s="49" t="s">
        <v>715</v>
      </c>
      <c r="W1487" s="138"/>
    </row>
    <row r="1488" spans="1:23" s="49" customFormat="1" x14ac:dyDescent="0.25">
      <c r="A1488" s="49" t="s">
        <v>3</v>
      </c>
      <c r="B1488" s="49" t="s">
        <v>714</v>
      </c>
      <c r="C1488" s="49" t="s">
        <v>807</v>
      </c>
      <c r="D1488" s="49" t="s">
        <v>808</v>
      </c>
      <c r="F1488" s="49" t="s">
        <v>391</v>
      </c>
      <c r="G1488" s="49" t="s">
        <v>799</v>
      </c>
      <c r="H1488" s="49" t="s">
        <v>541</v>
      </c>
      <c r="I1488" s="49" t="s">
        <v>800</v>
      </c>
      <c r="J1488" s="49" t="s">
        <v>809</v>
      </c>
      <c r="K1488" s="49" t="s">
        <v>799</v>
      </c>
      <c r="L1488" s="49" t="s">
        <v>544</v>
      </c>
      <c r="M1488" s="49" t="s">
        <v>799</v>
      </c>
      <c r="N1488" s="49" t="s">
        <v>801</v>
      </c>
      <c r="O1488" s="49" t="s">
        <v>802</v>
      </c>
      <c r="P1488" s="49" t="s">
        <v>548</v>
      </c>
      <c r="Q1488" s="49" t="s">
        <v>549</v>
      </c>
      <c r="R1488" s="49" t="s">
        <v>566</v>
      </c>
      <c r="S1488" s="49" t="s">
        <v>567</v>
      </c>
      <c r="T1488" s="146">
        <v>4</v>
      </c>
      <c r="U1488" s="49" t="s">
        <v>715</v>
      </c>
      <c r="W1488" s="138"/>
    </row>
    <row r="1489" spans="1:23" s="49" customFormat="1" x14ac:dyDescent="0.25">
      <c r="A1489" s="49" t="s">
        <v>3</v>
      </c>
      <c r="B1489" s="49" t="s">
        <v>714</v>
      </c>
      <c r="C1489" s="49" t="s">
        <v>807</v>
      </c>
      <c r="D1489" s="49" t="s">
        <v>808</v>
      </c>
      <c r="F1489" s="49" t="s">
        <v>391</v>
      </c>
      <c r="G1489" s="49" t="s">
        <v>799</v>
      </c>
      <c r="H1489" s="49" t="s">
        <v>541</v>
      </c>
      <c r="I1489" s="49" t="s">
        <v>800</v>
      </c>
      <c r="J1489" s="49" t="s">
        <v>809</v>
      </c>
      <c r="K1489" s="49" t="s">
        <v>799</v>
      </c>
      <c r="L1489" s="49" t="s">
        <v>544</v>
      </c>
      <c r="M1489" s="49" t="s">
        <v>799</v>
      </c>
      <c r="N1489" s="49" t="s">
        <v>801</v>
      </c>
      <c r="O1489" s="49" t="s">
        <v>802</v>
      </c>
      <c r="P1489" s="49" t="s">
        <v>548</v>
      </c>
      <c r="Q1489" s="49" t="s">
        <v>549</v>
      </c>
      <c r="R1489" s="49" t="s">
        <v>568</v>
      </c>
      <c r="S1489" s="49" t="s">
        <v>569</v>
      </c>
      <c r="T1489" s="146">
        <v>6</v>
      </c>
      <c r="U1489" s="49" t="s">
        <v>715</v>
      </c>
      <c r="W1489" s="138"/>
    </row>
    <row r="1490" spans="1:23" s="49" customFormat="1" x14ac:dyDescent="0.25">
      <c r="A1490" s="49" t="s">
        <v>3</v>
      </c>
      <c r="B1490" s="49" t="s">
        <v>714</v>
      </c>
      <c r="C1490" s="49" t="s">
        <v>807</v>
      </c>
      <c r="D1490" s="49" t="s">
        <v>808</v>
      </c>
      <c r="F1490" s="49" t="s">
        <v>391</v>
      </c>
      <c r="G1490" s="49" t="s">
        <v>799</v>
      </c>
      <c r="H1490" s="49" t="s">
        <v>541</v>
      </c>
      <c r="I1490" s="49" t="s">
        <v>800</v>
      </c>
      <c r="J1490" s="49" t="s">
        <v>809</v>
      </c>
      <c r="K1490" s="49" t="s">
        <v>799</v>
      </c>
      <c r="L1490" s="49" t="s">
        <v>544</v>
      </c>
      <c r="M1490" s="49" t="s">
        <v>799</v>
      </c>
      <c r="N1490" s="49" t="s">
        <v>801</v>
      </c>
      <c r="O1490" s="49" t="s">
        <v>802</v>
      </c>
      <c r="P1490" s="49" t="s">
        <v>548</v>
      </c>
      <c r="Q1490" s="49" t="s">
        <v>549</v>
      </c>
      <c r="R1490" s="49" t="s">
        <v>570</v>
      </c>
      <c r="S1490" s="49" t="s">
        <v>571</v>
      </c>
      <c r="T1490" s="146">
        <v>1</v>
      </c>
      <c r="U1490" s="49" t="s">
        <v>715</v>
      </c>
      <c r="W1490" s="138"/>
    </row>
    <row r="1491" spans="1:23" s="49" customFormat="1" x14ac:dyDescent="0.25">
      <c r="A1491" s="49" t="s">
        <v>3</v>
      </c>
      <c r="B1491" s="49" t="s">
        <v>714</v>
      </c>
      <c r="C1491" s="49" t="s">
        <v>807</v>
      </c>
      <c r="D1491" s="49" t="s">
        <v>808</v>
      </c>
      <c r="F1491" s="49" t="s">
        <v>391</v>
      </c>
      <c r="G1491" s="49" t="s">
        <v>799</v>
      </c>
      <c r="H1491" s="49" t="s">
        <v>541</v>
      </c>
      <c r="I1491" s="49" t="s">
        <v>800</v>
      </c>
      <c r="J1491" s="49" t="s">
        <v>809</v>
      </c>
      <c r="K1491" s="49" t="s">
        <v>799</v>
      </c>
      <c r="L1491" s="49" t="s">
        <v>544</v>
      </c>
      <c r="M1491" s="49" t="s">
        <v>799</v>
      </c>
      <c r="N1491" s="49" t="s">
        <v>801</v>
      </c>
      <c r="O1491" s="49" t="s">
        <v>802</v>
      </c>
      <c r="P1491" s="49" t="s">
        <v>548</v>
      </c>
      <c r="Q1491" s="49" t="s">
        <v>549</v>
      </c>
      <c r="R1491" s="49" t="s">
        <v>572</v>
      </c>
      <c r="S1491" s="49" t="s">
        <v>573</v>
      </c>
      <c r="T1491" s="146">
        <v>3</v>
      </c>
      <c r="U1491" s="49" t="s">
        <v>715</v>
      </c>
      <c r="W1491" s="138"/>
    </row>
    <row r="1492" spans="1:23" x14ac:dyDescent="0.25">
      <c r="A1492" t="s">
        <v>3</v>
      </c>
      <c r="B1492" t="s">
        <v>714</v>
      </c>
      <c r="C1492" t="s">
        <v>807</v>
      </c>
      <c r="D1492" t="s">
        <v>808</v>
      </c>
      <c r="F1492" t="s">
        <v>391</v>
      </c>
      <c r="G1492" t="s">
        <v>799</v>
      </c>
      <c r="H1492" t="s">
        <v>541</v>
      </c>
      <c r="I1492" t="s">
        <v>800</v>
      </c>
      <c r="J1492" t="s">
        <v>809</v>
      </c>
      <c r="K1492" t="s">
        <v>799</v>
      </c>
      <c r="L1492" t="s">
        <v>574</v>
      </c>
      <c r="M1492" t="s">
        <v>805</v>
      </c>
      <c r="N1492" t="s">
        <v>801</v>
      </c>
      <c r="O1492" t="s">
        <v>802</v>
      </c>
      <c r="P1492" t="s">
        <v>548</v>
      </c>
      <c r="Q1492" t="s">
        <v>549</v>
      </c>
      <c r="R1492" t="s">
        <v>131</v>
      </c>
      <c r="S1492" t="s">
        <v>550</v>
      </c>
      <c r="T1492" s="145">
        <v>24</v>
      </c>
      <c r="U1492" t="s">
        <v>715</v>
      </c>
    </row>
    <row r="1493" spans="1:23" x14ac:dyDescent="0.25">
      <c r="A1493" t="s">
        <v>3</v>
      </c>
      <c r="B1493" t="s">
        <v>714</v>
      </c>
      <c r="C1493" t="s">
        <v>807</v>
      </c>
      <c r="D1493" t="s">
        <v>808</v>
      </c>
      <c r="F1493" t="s">
        <v>391</v>
      </c>
      <c r="G1493" t="s">
        <v>799</v>
      </c>
      <c r="H1493" t="s">
        <v>541</v>
      </c>
      <c r="I1493" t="s">
        <v>800</v>
      </c>
      <c r="J1493" t="s">
        <v>809</v>
      </c>
      <c r="K1493" t="s">
        <v>799</v>
      </c>
      <c r="L1493" t="s">
        <v>574</v>
      </c>
      <c r="M1493" t="s">
        <v>805</v>
      </c>
      <c r="N1493" t="s">
        <v>801</v>
      </c>
      <c r="O1493" t="s">
        <v>802</v>
      </c>
      <c r="P1493" t="s">
        <v>548</v>
      </c>
      <c r="Q1493" t="s">
        <v>549</v>
      </c>
      <c r="R1493" t="s">
        <v>552</v>
      </c>
      <c r="S1493" t="s">
        <v>553</v>
      </c>
      <c r="T1493" s="145">
        <v>2</v>
      </c>
      <c r="U1493" t="s">
        <v>715</v>
      </c>
    </row>
    <row r="1494" spans="1:23" x14ac:dyDescent="0.25">
      <c r="A1494" t="s">
        <v>3</v>
      </c>
      <c r="B1494" t="s">
        <v>714</v>
      </c>
      <c r="C1494" t="s">
        <v>807</v>
      </c>
      <c r="D1494" t="s">
        <v>808</v>
      </c>
      <c r="F1494" t="s">
        <v>391</v>
      </c>
      <c r="G1494" t="s">
        <v>799</v>
      </c>
      <c r="H1494" t="s">
        <v>541</v>
      </c>
      <c r="I1494" t="s">
        <v>800</v>
      </c>
      <c r="J1494" t="s">
        <v>809</v>
      </c>
      <c r="K1494" t="s">
        <v>799</v>
      </c>
      <c r="L1494" t="s">
        <v>574</v>
      </c>
      <c r="M1494" t="s">
        <v>805</v>
      </c>
      <c r="N1494" t="s">
        <v>801</v>
      </c>
      <c r="O1494" t="s">
        <v>802</v>
      </c>
      <c r="P1494" t="s">
        <v>548</v>
      </c>
      <c r="Q1494" t="s">
        <v>549</v>
      </c>
      <c r="R1494" t="s">
        <v>554</v>
      </c>
      <c r="S1494" t="s">
        <v>555</v>
      </c>
      <c r="T1494" s="145">
        <v>1</v>
      </c>
      <c r="U1494" t="s">
        <v>715</v>
      </c>
    </row>
    <row r="1495" spans="1:23" x14ac:dyDescent="0.25">
      <c r="A1495" t="s">
        <v>3</v>
      </c>
      <c r="B1495" t="s">
        <v>714</v>
      </c>
      <c r="C1495" t="s">
        <v>807</v>
      </c>
      <c r="D1495" t="s">
        <v>808</v>
      </c>
      <c r="F1495" t="s">
        <v>391</v>
      </c>
      <c r="G1495" t="s">
        <v>799</v>
      </c>
      <c r="H1495" t="s">
        <v>541</v>
      </c>
      <c r="I1495" t="s">
        <v>800</v>
      </c>
      <c r="J1495" t="s">
        <v>809</v>
      </c>
      <c r="K1495" t="s">
        <v>799</v>
      </c>
      <c r="L1495" t="s">
        <v>574</v>
      </c>
      <c r="M1495" t="s">
        <v>805</v>
      </c>
      <c r="N1495" t="s">
        <v>801</v>
      </c>
      <c r="O1495" t="s">
        <v>802</v>
      </c>
      <c r="P1495" t="s">
        <v>548</v>
      </c>
      <c r="Q1495" t="s">
        <v>549</v>
      </c>
      <c r="R1495" t="s">
        <v>556</v>
      </c>
      <c r="S1495" t="s">
        <v>557</v>
      </c>
      <c r="T1495" s="145">
        <v>2</v>
      </c>
      <c r="U1495" t="s">
        <v>715</v>
      </c>
    </row>
    <row r="1496" spans="1:23" x14ac:dyDescent="0.25">
      <c r="A1496" t="s">
        <v>3</v>
      </c>
      <c r="B1496" t="s">
        <v>714</v>
      </c>
      <c r="C1496" t="s">
        <v>807</v>
      </c>
      <c r="D1496" t="s">
        <v>808</v>
      </c>
      <c r="F1496" t="s">
        <v>391</v>
      </c>
      <c r="G1496" t="s">
        <v>799</v>
      </c>
      <c r="H1496" t="s">
        <v>541</v>
      </c>
      <c r="I1496" t="s">
        <v>800</v>
      </c>
      <c r="J1496" t="s">
        <v>809</v>
      </c>
      <c r="K1496" t="s">
        <v>799</v>
      </c>
      <c r="L1496" t="s">
        <v>574</v>
      </c>
      <c r="M1496" t="s">
        <v>805</v>
      </c>
      <c r="N1496" t="s">
        <v>801</v>
      </c>
      <c r="O1496" t="s">
        <v>802</v>
      </c>
      <c r="P1496" t="s">
        <v>548</v>
      </c>
      <c r="Q1496" t="s">
        <v>549</v>
      </c>
      <c r="R1496" t="s">
        <v>558</v>
      </c>
      <c r="S1496" t="s">
        <v>559</v>
      </c>
      <c r="T1496" s="145">
        <v>2</v>
      </c>
      <c r="U1496" t="s">
        <v>715</v>
      </c>
    </row>
    <row r="1497" spans="1:23" x14ac:dyDescent="0.25">
      <c r="A1497" t="s">
        <v>3</v>
      </c>
      <c r="B1497" t="s">
        <v>714</v>
      </c>
      <c r="C1497" t="s">
        <v>807</v>
      </c>
      <c r="D1497" t="s">
        <v>808</v>
      </c>
      <c r="F1497" t="s">
        <v>391</v>
      </c>
      <c r="G1497" t="s">
        <v>799</v>
      </c>
      <c r="H1497" t="s">
        <v>541</v>
      </c>
      <c r="I1497" t="s">
        <v>800</v>
      </c>
      <c r="J1497" t="s">
        <v>809</v>
      </c>
      <c r="K1497" t="s">
        <v>799</v>
      </c>
      <c r="L1497" t="s">
        <v>574</v>
      </c>
      <c r="M1497" t="s">
        <v>805</v>
      </c>
      <c r="N1497" t="s">
        <v>801</v>
      </c>
      <c r="O1497" t="s">
        <v>802</v>
      </c>
      <c r="P1497" t="s">
        <v>548</v>
      </c>
      <c r="Q1497" t="s">
        <v>549</v>
      </c>
      <c r="R1497" t="s">
        <v>560</v>
      </c>
      <c r="S1497" t="s">
        <v>561</v>
      </c>
      <c r="T1497" s="145">
        <v>4</v>
      </c>
      <c r="U1497" t="s">
        <v>715</v>
      </c>
    </row>
    <row r="1498" spans="1:23" x14ac:dyDescent="0.25">
      <c r="A1498" t="s">
        <v>3</v>
      </c>
      <c r="B1498" t="s">
        <v>714</v>
      </c>
      <c r="C1498" t="s">
        <v>807</v>
      </c>
      <c r="D1498" t="s">
        <v>808</v>
      </c>
      <c r="F1498" t="s">
        <v>391</v>
      </c>
      <c r="G1498" t="s">
        <v>799</v>
      </c>
      <c r="H1498" t="s">
        <v>541</v>
      </c>
      <c r="I1498" t="s">
        <v>800</v>
      </c>
      <c r="J1498" t="s">
        <v>809</v>
      </c>
      <c r="K1498" t="s">
        <v>799</v>
      </c>
      <c r="L1498" t="s">
        <v>574</v>
      </c>
      <c r="M1498" t="s">
        <v>805</v>
      </c>
      <c r="N1498" t="s">
        <v>801</v>
      </c>
      <c r="O1498" t="s">
        <v>802</v>
      </c>
      <c r="P1498" t="s">
        <v>548</v>
      </c>
      <c r="Q1498" t="s">
        <v>549</v>
      </c>
      <c r="R1498" t="s">
        <v>562</v>
      </c>
      <c r="S1498" t="s">
        <v>563</v>
      </c>
      <c r="T1498" s="145">
        <v>1</v>
      </c>
      <c r="U1498" t="s">
        <v>715</v>
      </c>
    </row>
    <row r="1499" spans="1:23" x14ac:dyDescent="0.25">
      <c r="A1499" t="s">
        <v>3</v>
      </c>
      <c r="B1499" t="s">
        <v>714</v>
      </c>
      <c r="C1499" t="s">
        <v>807</v>
      </c>
      <c r="D1499" t="s">
        <v>808</v>
      </c>
      <c r="F1499" t="s">
        <v>391</v>
      </c>
      <c r="G1499" t="s">
        <v>799</v>
      </c>
      <c r="H1499" t="s">
        <v>541</v>
      </c>
      <c r="I1499" t="s">
        <v>800</v>
      </c>
      <c r="J1499" t="s">
        <v>809</v>
      </c>
      <c r="K1499" t="s">
        <v>799</v>
      </c>
      <c r="L1499" t="s">
        <v>574</v>
      </c>
      <c r="M1499" t="s">
        <v>805</v>
      </c>
      <c r="N1499" t="s">
        <v>801</v>
      </c>
      <c r="O1499" t="s">
        <v>802</v>
      </c>
      <c r="P1499" t="s">
        <v>548</v>
      </c>
      <c r="Q1499" t="s">
        <v>549</v>
      </c>
      <c r="R1499" t="s">
        <v>564</v>
      </c>
      <c r="S1499" t="s">
        <v>565</v>
      </c>
      <c r="T1499" s="145">
        <v>4</v>
      </c>
      <c r="U1499" t="s">
        <v>715</v>
      </c>
    </row>
    <row r="1500" spans="1:23" x14ac:dyDescent="0.25">
      <c r="A1500" t="s">
        <v>3</v>
      </c>
      <c r="B1500" t="s">
        <v>714</v>
      </c>
      <c r="C1500" t="s">
        <v>807</v>
      </c>
      <c r="D1500" t="s">
        <v>808</v>
      </c>
      <c r="F1500" t="s">
        <v>391</v>
      </c>
      <c r="G1500" t="s">
        <v>799</v>
      </c>
      <c r="H1500" t="s">
        <v>541</v>
      </c>
      <c r="I1500" t="s">
        <v>800</v>
      </c>
      <c r="J1500" t="s">
        <v>809</v>
      </c>
      <c r="K1500" t="s">
        <v>799</v>
      </c>
      <c r="L1500" t="s">
        <v>574</v>
      </c>
      <c r="M1500" t="s">
        <v>805</v>
      </c>
      <c r="N1500" t="s">
        <v>801</v>
      </c>
      <c r="O1500" t="s">
        <v>802</v>
      </c>
      <c r="P1500" t="s">
        <v>548</v>
      </c>
      <c r="Q1500" t="s">
        <v>549</v>
      </c>
      <c r="R1500" t="s">
        <v>566</v>
      </c>
      <c r="S1500" t="s">
        <v>567</v>
      </c>
      <c r="T1500" s="145">
        <v>3</v>
      </c>
      <c r="U1500" t="s">
        <v>715</v>
      </c>
    </row>
    <row r="1501" spans="1:23" x14ac:dyDescent="0.25">
      <c r="A1501" t="s">
        <v>3</v>
      </c>
      <c r="B1501" t="s">
        <v>714</v>
      </c>
      <c r="C1501" t="s">
        <v>807</v>
      </c>
      <c r="D1501" t="s">
        <v>808</v>
      </c>
      <c r="F1501" t="s">
        <v>391</v>
      </c>
      <c r="G1501" t="s">
        <v>799</v>
      </c>
      <c r="H1501" t="s">
        <v>541</v>
      </c>
      <c r="I1501" t="s">
        <v>800</v>
      </c>
      <c r="J1501" t="s">
        <v>809</v>
      </c>
      <c r="K1501" t="s">
        <v>799</v>
      </c>
      <c r="L1501" t="s">
        <v>574</v>
      </c>
      <c r="M1501" t="s">
        <v>805</v>
      </c>
      <c r="N1501" t="s">
        <v>801</v>
      </c>
      <c r="O1501" t="s">
        <v>802</v>
      </c>
      <c r="P1501" t="s">
        <v>548</v>
      </c>
      <c r="Q1501" t="s">
        <v>549</v>
      </c>
      <c r="R1501" t="s">
        <v>568</v>
      </c>
      <c r="S1501" t="s">
        <v>569</v>
      </c>
      <c r="T1501" s="145">
        <v>3</v>
      </c>
      <c r="U1501" t="s">
        <v>715</v>
      </c>
    </row>
    <row r="1502" spans="1:23" x14ac:dyDescent="0.25">
      <c r="A1502" t="s">
        <v>3</v>
      </c>
      <c r="B1502" t="s">
        <v>714</v>
      </c>
      <c r="C1502" t="s">
        <v>807</v>
      </c>
      <c r="D1502" t="s">
        <v>808</v>
      </c>
      <c r="F1502" t="s">
        <v>391</v>
      </c>
      <c r="G1502" t="s">
        <v>799</v>
      </c>
      <c r="H1502" t="s">
        <v>541</v>
      </c>
      <c r="I1502" t="s">
        <v>800</v>
      </c>
      <c r="J1502" t="s">
        <v>809</v>
      </c>
      <c r="K1502" t="s">
        <v>799</v>
      </c>
      <c r="L1502" t="s">
        <v>574</v>
      </c>
      <c r="M1502" t="s">
        <v>805</v>
      </c>
      <c r="N1502" t="s">
        <v>801</v>
      </c>
      <c r="O1502" t="s">
        <v>802</v>
      </c>
      <c r="P1502" t="s">
        <v>548</v>
      </c>
      <c r="Q1502" t="s">
        <v>549</v>
      </c>
      <c r="R1502" t="s">
        <v>570</v>
      </c>
      <c r="S1502" t="s">
        <v>571</v>
      </c>
      <c r="T1502" s="145">
        <v>1</v>
      </c>
      <c r="U1502" t="s">
        <v>715</v>
      </c>
    </row>
    <row r="1503" spans="1:23" x14ac:dyDescent="0.25">
      <c r="A1503" t="s">
        <v>3</v>
      </c>
      <c r="B1503" t="s">
        <v>714</v>
      </c>
      <c r="C1503" t="s">
        <v>807</v>
      </c>
      <c r="D1503" t="s">
        <v>808</v>
      </c>
      <c r="F1503" t="s">
        <v>391</v>
      </c>
      <c r="G1503" t="s">
        <v>799</v>
      </c>
      <c r="H1503" t="s">
        <v>541</v>
      </c>
      <c r="I1503" t="s">
        <v>800</v>
      </c>
      <c r="J1503" t="s">
        <v>809</v>
      </c>
      <c r="K1503" t="s">
        <v>799</v>
      </c>
      <c r="L1503" t="s">
        <v>574</v>
      </c>
      <c r="M1503" t="s">
        <v>805</v>
      </c>
      <c r="N1503" t="s">
        <v>801</v>
      </c>
      <c r="O1503" t="s">
        <v>802</v>
      </c>
      <c r="P1503" t="s">
        <v>548</v>
      </c>
      <c r="Q1503" t="s">
        <v>549</v>
      </c>
      <c r="R1503" t="s">
        <v>572</v>
      </c>
      <c r="S1503" t="s">
        <v>573</v>
      </c>
      <c r="T1503" s="145">
        <v>1</v>
      </c>
      <c r="U1503" t="s">
        <v>715</v>
      </c>
    </row>
    <row r="1504" spans="1:23" x14ac:dyDescent="0.25">
      <c r="A1504" t="s">
        <v>3</v>
      </c>
      <c r="B1504" t="s">
        <v>714</v>
      </c>
      <c r="C1504" t="s">
        <v>807</v>
      </c>
      <c r="D1504" t="s">
        <v>808</v>
      </c>
      <c r="F1504" t="s">
        <v>391</v>
      </c>
      <c r="G1504" t="s">
        <v>799</v>
      </c>
      <c r="H1504" t="s">
        <v>541</v>
      </c>
      <c r="I1504" t="s">
        <v>800</v>
      </c>
      <c r="J1504" t="s">
        <v>809</v>
      </c>
      <c r="K1504" t="s">
        <v>799</v>
      </c>
      <c r="L1504" t="s">
        <v>576</v>
      </c>
      <c r="M1504" t="s">
        <v>806</v>
      </c>
      <c r="N1504" t="s">
        <v>801</v>
      </c>
      <c r="O1504" t="s">
        <v>802</v>
      </c>
      <c r="P1504" t="s">
        <v>548</v>
      </c>
      <c r="Q1504" t="s">
        <v>549</v>
      </c>
      <c r="R1504" t="s">
        <v>131</v>
      </c>
      <c r="S1504" t="s">
        <v>550</v>
      </c>
      <c r="T1504" s="145">
        <v>22</v>
      </c>
      <c r="U1504" t="s">
        <v>715</v>
      </c>
    </row>
    <row r="1505" spans="1:23" x14ac:dyDescent="0.25">
      <c r="A1505" t="s">
        <v>3</v>
      </c>
      <c r="B1505" t="s">
        <v>714</v>
      </c>
      <c r="C1505" t="s">
        <v>807</v>
      </c>
      <c r="D1505" t="s">
        <v>808</v>
      </c>
      <c r="F1505" t="s">
        <v>391</v>
      </c>
      <c r="G1505" t="s">
        <v>799</v>
      </c>
      <c r="H1505" t="s">
        <v>541</v>
      </c>
      <c r="I1505" t="s">
        <v>800</v>
      </c>
      <c r="J1505" t="s">
        <v>809</v>
      </c>
      <c r="K1505" t="s">
        <v>799</v>
      </c>
      <c r="L1505" t="s">
        <v>576</v>
      </c>
      <c r="M1505" t="s">
        <v>806</v>
      </c>
      <c r="N1505" t="s">
        <v>801</v>
      </c>
      <c r="O1505" t="s">
        <v>802</v>
      </c>
      <c r="P1505" t="s">
        <v>548</v>
      </c>
      <c r="Q1505" t="s">
        <v>549</v>
      </c>
      <c r="R1505" t="s">
        <v>552</v>
      </c>
      <c r="S1505" t="s">
        <v>553</v>
      </c>
      <c r="T1505" s="145">
        <v>1</v>
      </c>
      <c r="U1505" t="s">
        <v>715</v>
      </c>
    </row>
    <row r="1506" spans="1:23" x14ac:dyDescent="0.25">
      <c r="A1506" t="s">
        <v>3</v>
      </c>
      <c r="B1506" t="s">
        <v>714</v>
      </c>
      <c r="C1506" t="s">
        <v>807</v>
      </c>
      <c r="D1506" t="s">
        <v>808</v>
      </c>
      <c r="F1506" t="s">
        <v>391</v>
      </c>
      <c r="G1506" t="s">
        <v>799</v>
      </c>
      <c r="H1506" t="s">
        <v>541</v>
      </c>
      <c r="I1506" t="s">
        <v>800</v>
      </c>
      <c r="J1506" t="s">
        <v>809</v>
      </c>
      <c r="K1506" t="s">
        <v>799</v>
      </c>
      <c r="L1506" t="s">
        <v>576</v>
      </c>
      <c r="M1506" t="s">
        <v>806</v>
      </c>
      <c r="N1506" t="s">
        <v>801</v>
      </c>
      <c r="O1506" t="s">
        <v>802</v>
      </c>
      <c r="P1506" t="s">
        <v>548</v>
      </c>
      <c r="Q1506" t="s">
        <v>549</v>
      </c>
      <c r="R1506" t="s">
        <v>554</v>
      </c>
      <c r="S1506" t="s">
        <v>555</v>
      </c>
      <c r="T1506" s="145">
        <v>1</v>
      </c>
      <c r="U1506" t="s">
        <v>715</v>
      </c>
    </row>
    <row r="1507" spans="1:23" x14ac:dyDescent="0.25">
      <c r="A1507" t="s">
        <v>3</v>
      </c>
      <c r="B1507" t="s">
        <v>714</v>
      </c>
      <c r="C1507" t="s">
        <v>807</v>
      </c>
      <c r="D1507" t="s">
        <v>808</v>
      </c>
      <c r="F1507" t="s">
        <v>391</v>
      </c>
      <c r="G1507" t="s">
        <v>799</v>
      </c>
      <c r="H1507" t="s">
        <v>541</v>
      </c>
      <c r="I1507" t="s">
        <v>800</v>
      </c>
      <c r="J1507" t="s">
        <v>809</v>
      </c>
      <c r="K1507" t="s">
        <v>799</v>
      </c>
      <c r="L1507" t="s">
        <v>576</v>
      </c>
      <c r="M1507" t="s">
        <v>806</v>
      </c>
      <c r="N1507" t="s">
        <v>801</v>
      </c>
      <c r="O1507" t="s">
        <v>802</v>
      </c>
      <c r="P1507" t="s">
        <v>548</v>
      </c>
      <c r="Q1507" t="s">
        <v>549</v>
      </c>
      <c r="R1507" t="s">
        <v>556</v>
      </c>
      <c r="S1507" t="s">
        <v>557</v>
      </c>
      <c r="T1507" s="145">
        <v>3</v>
      </c>
      <c r="U1507" t="s">
        <v>715</v>
      </c>
    </row>
    <row r="1508" spans="1:23" x14ac:dyDescent="0.25">
      <c r="A1508" t="s">
        <v>3</v>
      </c>
      <c r="B1508" t="s">
        <v>714</v>
      </c>
      <c r="C1508" t="s">
        <v>807</v>
      </c>
      <c r="D1508" t="s">
        <v>808</v>
      </c>
      <c r="F1508" t="s">
        <v>391</v>
      </c>
      <c r="G1508" t="s">
        <v>799</v>
      </c>
      <c r="H1508" t="s">
        <v>541</v>
      </c>
      <c r="I1508" t="s">
        <v>800</v>
      </c>
      <c r="J1508" t="s">
        <v>809</v>
      </c>
      <c r="K1508" t="s">
        <v>799</v>
      </c>
      <c r="L1508" t="s">
        <v>576</v>
      </c>
      <c r="M1508" t="s">
        <v>806</v>
      </c>
      <c r="N1508" t="s">
        <v>801</v>
      </c>
      <c r="O1508" t="s">
        <v>802</v>
      </c>
      <c r="P1508" t="s">
        <v>548</v>
      </c>
      <c r="Q1508" t="s">
        <v>549</v>
      </c>
      <c r="R1508" t="s">
        <v>558</v>
      </c>
      <c r="S1508" t="s">
        <v>559</v>
      </c>
      <c r="T1508" s="145">
        <v>3</v>
      </c>
      <c r="U1508" t="s">
        <v>715</v>
      </c>
    </row>
    <row r="1509" spans="1:23" x14ac:dyDescent="0.25">
      <c r="A1509" t="s">
        <v>3</v>
      </c>
      <c r="B1509" t="s">
        <v>714</v>
      </c>
      <c r="C1509" t="s">
        <v>807</v>
      </c>
      <c r="D1509" t="s">
        <v>808</v>
      </c>
      <c r="F1509" t="s">
        <v>391</v>
      </c>
      <c r="G1509" t="s">
        <v>799</v>
      </c>
      <c r="H1509" t="s">
        <v>541</v>
      </c>
      <c r="I1509" t="s">
        <v>800</v>
      </c>
      <c r="J1509" t="s">
        <v>809</v>
      </c>
      <c r="K1509" t="s">
        <v>799</v>
      </c>
      <c r="L1509" t="s">
        <v>576</v>
      </c>
      <c r="M1509" t="s">
        <v>806</v>
      </c>
      <c r="N1509" t="s">
        <v>801</v>
      </c>
      <c r="O1509" t="s">
        <v>802</v>
      </c>
      <c r="P1509" t="s">
        <v>548</v>
      </c>
      <c r="Q1509" t="s">
        <v>549</v>
      </c>
      <c r="R1509" t="s">
        <v>560</v>
      </c>
      <c r="S1509" t="s">
        <v>561</v>
      </c>
      <c r="T1509" s="145">
        <v>9</v>
      </c>
      <c r="U1509" t="s">
        <v>715</v>
      </c>
    </row>
    <row r="1510" spans="1:23" x14ac:dyDescent="0.25">
      <c r="A1510" t="s">
        <v>3</v>
      </c>
      <c r="B1510" t="s">
        <v>714</v>
      </c>
      <c r="C1510" t="s">
        <v>807</v>
      </c>
      <c r="D1510" t="s">
        <v>808</v>
      </c>
      <c r="F1510" t="s">
        <v>391</v>
      </c>
      <c r="G1510" t="s">
        <v>799</v>
      </c>
      <c r="H1510" t="s">
        <v>541</v>
      </c>
      <c r="I1510" t="s">
        <v>800</v>
      </c>
      <c r="J1510" t="s">
        <v>809</v>
      </c>
      <c r="K1510" t="s">
        <v>799</v>
      </c>
      <c r="L1510" t="s">
        <v>576</v>
      </c>
      <c r="M1510" t="s">
        <v>806</v>
      </c>
      <c r="N1510" t="s">
        <v>801</v>
      </c>
      <c r="O1510" t="s">
        <v>802</v>
      </c>
      <c r="P1510" t="s">
        <v>548</v>
      </c>
      <c r="Q1510" t="s">
        <v>549</v>
      </c>
      <c r="R1510" t="s">
        <v>562</v>
      </c>
      <c r="S1510" t="s">
        <v>563</v>
      </c>
      <c r="U1510" t="s">
        <v>715</v>
      </c>
    </row>
    <row r="1511" spans="1:23" x14ac:dyDescent="0.25">
      <c r="A1511" t="s">
        <v>3</v>
      </c>
      <c r="B1511" t="s">
        <v>714</v>
      </c>
      <c r="C1511" t="s">
        <v>807</v>
      </c>
      <c r="D1511" t="s">
        <v>808</v>
      </c>
      <c r="F1511" t="s">
        <v>391</v>
      </c>
      <c r="G1511" t="s">
        <v>799</v>
      </c>
      <c r="H1511" t="s">
        <v>541</v>
      </c>
      <c r="I1511" t="s">
        <v>800</v>
      </c>
      <c r="J1511" t="s">
        <v>809</v>
      </c>
      <c r="K1511" t="s">
        <v>799</v>
      </c>
      <c r="L1511" t="s">
        <v>576</v>
      </c>
      <c r="M1511" t="s">
        <v>806</v>
      </c>
      <c r="N1511" t="s">
        <v>801</v>
      </c>
      <c r="O1511" t="s">
        <v>802</v>
      </c>
      <c r="P1511" t="s">
        <v>548</v>
      </c>
      <c r="Q1511" t="s">
        <v>549</v>
      </c>
      <c r="R1511" t="s">
        <v>564</v>
      </c>
      <c r="S1511" t="s">
        <v>565</v>
      </c>
      <c r="U1511" t="s">
        <v>715</v>
      </c>
    </row>
    <row r="1512" spans="1:23" x14ac:dyDescent="0.25">
      <c r="A1512" t="s">
        <v>3</v>
      </c>
      <c r="B1512" t="s">
        <v>714</v>
      </c>
      <c r="C1512" t="s">
        <v>807</v>
      </c>
      <c r="D1512" t="s">
        <v>808</v>
      </c>
      <c r="F1512" t="s">
        <v>391</v>
      </c>
      <c r="G1512" t="s">
        <v>799</v>
      </c>
      <c r="H1512" t="s">
        <v>541</v>
      </c>
      <c r="I1512" t="s">
        <v>800</v>
      </c>
      <c r="J1512" t="s">
        <v>809</v>
      </c>
      <c r="K1512" t="s">
        <v>799</v>
      </c>
      <c r="L1512" t="s">
        <v>576</v>
      </c>
      <c r="M1512" t="s">
        <v>806</v>
      </c>
      <c r="N1512" t="s">
        <v>801</v>
      </c>
      <c r="O1512" t="s">
        <v>802</v>
      </c>
      <c r="P1512" t="s">
        <v>548</v>
      </c>
      <c r="Q1512" t="s">
        <v>549</v>
      </c>
      <c r="R1512" t="s">
        <v>566</v>
      </c>
      <c r="S1512" t="s">
        <v>567</v>
      </c>
      <c r="T1512" s="145">
        <v>1</v>
      </c>
      <c r="U1512" t="s">
        <v>715</v>
      </c>
    </row>
    <row r="1513" spans="1:23" x14ac:dyDescent="0.25">
      <c r="A1513" t="s">
        <v>3</v>
      </c>
      <c r="B1513" t="s">
        <v>714</v>
      </c>
      <c r="C1513" t="s">
        <v>807</v>
      </c>
      <c r="D1513" t="s">
        <v>808</v>
      </c>
      <c r="F1513" t="s">
        <v>391</v>
      </c>
      <c r="G1513" t="s">
        <v>799</v>
      </c>
      <c r="H1513" t="s">
        <v>541</v>
      </c>
      <c r="I1513" t="s">
        <v>800</v>
      </c>
      <c r="J1513" t="s">
        <v>809</v>
      </c>
      <c r="K1513" t="s">
        <v>799</v>
      </c>
      <c r="L1513" t="s">
        <v>576</v>
      </c>
      <c r="M1513" t="s">
        <v>806</v>
      </c>
      <c r="N1513" t="s">
        <v>801</v>
      </c>
      <c r="O1513" t="s">
        <v>802</v>
      </c>
      <c r="P1513" t="s">
        <v>548</v>
      </c>
      <c r="Q1513" t="s">
        <v>549</v>
      </c>
      <c r="R1513" t="s">
        <v>568</v>
      </c>
      <c r="S1513" t="s">
        <v>569</v>
      </c>
      <c r="T1513" s="145">
        <v>3</v>
      </c>
      <c r="U1513" t="s">
        <v>715</v>
      </c>
    </row>
    <row r="1514" spans="1:23" x14ac:dyDescent="0.25">
      <c r="A1514" t="s">
        <v>3</v>
      </c>
      <c r="B1514" t="s">
        <v>714</v>
      </c>
      <c r="C1514" t="s">
        <v>807</v>
      </c>
      <c r="D1514" t="s">
        <v>808</v>
      </c>
      <c r="F1514" t="s">
        <v>391</v>
      </c>
      <c r="G1514" t="s">
        <v>799</v>
      </c>
      <c r="H1514" t="s">
        <v>541</v>
      </c>
      <c r="I1514" t="s">
        <v>800</v>
      </c>
      <c r="J1514" t="s">
        <v>809</v>
      </c>
      <c r="K1514" t="s">
        <v>799</v>
      </c>
      <c r="L1514" t="s">
        <v>576</v>
      </c>
      <c r="M1514" t="s">
        <v>806</v>
      </c>
      <c r="N1514" t="s">
        <v>801</v>
      </c>
      <c r="O1514" t="s">
        <v>802</v>
      </c>
      <c r="P1514" t="s">
        <v>548</v>
      </c>
      <c r="Q1514" t="s">
        <v>549</v>
      </c>
      <c r="R1514" t="s">
        <v>570</v>
      </c>
      <c r="S1514" t="s">
        <v>571</v>
      </c>
      <c r="U1514" t="s">
        <v>715</v>
      </c>
    </row>
    <row r="1515" spans="1:23" x14ac:dyDescent="0.25">
      <c r="A1515" t="s">
        <v>3</v>
      </c>
      <c r="B1515" t="s">
        <v>714</v>
      </c>
      <c r="C1515" t="s">
        <v>807</v>
      </c>
      <c r="D1515" t="s">
        <v>808</v>
      </c>
      <c r="F1515" t="s">
        <v>391</v>
      </c>
      <c r="G1515" t="s">
        <v>799</v>
      </c>
      <c r="H1515" t="s">
        <v>541</v>
      </c>
      <c r="I1515" t="s">
        <v>800</v>
      </c>
      <c r="J1515" t="s">
        <v>809</v>
      </c>
      <c r="K1515" t="s">
        <v>799</v>
      </c>
      <c r="L1515" t="s">
        <v>576</v>
      </c>
      <c r="M1515" t="s">
        <v>806</v>
      </c>
      <c r="N1515" t="s">
        <v>801</v>
      </c>
      <c r="O1515" t="s">
        <v>802</v>
      </c>
      <c r="P1515" t="s">
        <v>548</v>
      </c>
      <c r="Q1515" t="s">
        <v>549</v>
      </c>
      <c r="R1515" t="s">
        <v>572</v>
      </c>
      <c r="S1515" t="s">
        <v>573</v>
      </c>
      <c r="T1515" s="145">
        <v>1</v>
      </c>
      <c r="U1515" t="s">
        <v>715</v>
      </c>
    </row>
    <row r="1516" spans="1:23" s="49" customFormat="1" x14ac:dyDescent="0.25">
      <c r="A1516" s="49" t="s">
        <v>716</v>
      </c>
      <c r="B1516" s="49" t="s">
        <v>717</v>
      </c>
      <c r="C1516" s="49" t="s">
        <v>187</v>
      </c>
      <c r="D1516" s="49" t="s">
        <v>538</v>
      </c>
      <c r="F1516" s="49" t="s">
        <v>391</v>
      </c>
      <c r="G1516" s="49" t="s">
        <v>799</v>
      </c>
      <c r="H1516" s="49" t="s">
        <v>541</v>
      </c>
      <c r="I1516" s="49" t="s">
        <v>800</v>
      </c>
      <c r="J1516" s="49" t="s">
        <v>543</v>
      </c>
      <c r="K1516" s="49">
        <v>31</v>
      </c>
      <c r="L1516" s="49" t="s">
        <v>544</v>
      </c>
      <c r="M1516" s="49" t="s">
        <v>799</v>
      </c>
      <c r="N1516" s="49" t="s">
        <v>801</v>
      </c>
      <c r="O1516" s="49" t="s">
        <v>802</v>
      </c>
      <c r="P1516" s="49" t="s">
        <v>548</v>
      </c>
      <c r="Q1516" s="49" t="s">
        <v>549</v>
      </c>
      <c r="R1516" s="49" t="s">
        <v>131</v>
      </c>
      <c r="S1516" s="49" t="s">
        <v>550</v>
      </c>
      <c r="T1516" s="146">
        <v>2680</v>
      </c>
      <c r="U1516" s="49" t="s">
        <v>830</v>
      </c>
      <c r="V1516" s="49" t="s">
        <v>858</v>
      </c>
      <c r="W1516" s="138">
        <f>('ILO unemployment 2007'!T1517+'ILO unemployment 2007'!T1518+'ILO unemployment 2007'!T1519)*( 1 +'ILO unemployment 2007'!T1527/('ILO unemployment 2007'!T1516-'ILO unemployment 2007'!T1527))</f>
        <v>519.0513833992095</v>
      </c>
    </row>
    <row r="1517" spans="1:23" s="49" customFormat="1" x14ac:dyDescent="0.25">
      <c r="A1517" s="49" t="s">
        <v>716</v>
      </c>
      <c r="B1517" s="49" t="s">
        <v>717</v>
      </c>
      <c r="C1517" s="49" t="s">
        <v>187</v>
      </c>
      <c r="D1517" s="49" t="s">
        <v>538</v>
      </c>
      <c r="F1517" s="49" t="s">
        <v>391</v>
      </c>
      <c r="G1517" s="49" t="s">
        <v>799</v>
      </c>
      <c r="H1517" s="49" t="s">
        <v>541</v>
      </c>
      <c r="I1517" s="49" t="s">
        <v>800</v>
      </c>
      <c r="J1517" s="49" t="s">
        <v>543</v>
      </c>
      <c r="K1517" s="49">
        <v>31</v>
      </c>
      <c r="L1517" s="49" t="s">
        <v>544</v>
      </c>
      <c r="M1517" s="49" t="s">
        <v>799</v>
      </c>
      <c r="N1517" s="49" t="s">
        <v>801</v>
      </c>
      <c r="O1517" s="49" t="s">
        <v>802</v>
      </c>
      <c r="P1517" s="49" t="s">
        <v>548</v>
      </c>
      <c r="Q1517" s="49" t="s">
        <v>549</v>
      </c>
      <c r="R1517" s="49" t="s">
        <v>552</v>
      </c>
      <c r="S1517" s="49" t="s">
        <v>553</v>
      </c>
      <c r="T1517" s="146">
        <v>22</v>
      </c>
      <c r="U1517" s="49" t="s">
        <v>830</v>
      </c>
      <c r="V1517" s="49" t="s">
        <v>859</v>
      </c>
      <c r="W1517" s="138">
        <f>('ILO unemployment 2007'!T1520+'ILO unemployment 2007'!T1521+'ILO unemployment 2007'!T1522+'ILO unemployment 2007'!T1523+'ILO unemployment 2007'!T1524+'ILO unemployment 2007'!T1525+'ILO unemployment 2007'!T1526)*( 1 +'ILO unemployment 2007'!T1527/('ILO unemployment 2007'!T1516-'ILO unemployment 2007'!T1527))</f>
        <v>2160.9486166007905</v>
      </c>
    </row>
    <row r="1518" spans="1:23" s="49" customFormat="1" x14ac:dyDescent="0.25">
      <c r="A1518" s="49" t="s">
        <v>716</v>
      </c>
      <c r="B1518" s="49" t="s">
        <v>717</v>
      </c>
      <c r="C1518" s="49" t="s">
        <v>187</v>
      </c>
      <c r="D1518" s="49" t="s">
        <v>538</v>
      </c>
      <c r="F1518" s="49" t="s">
        <v>391</v>
      </c>
      <c r="G1518" s="49" t="s">
        <v>799</v>
      </c>
      <c r="H1518" s="49" t="s">
        <v>541</v>
      </c>
      <c r="I1518" s="49" t="s">
        <v>800</v>
      </c>
      <c r="J1518" s="49" t="s">
        <v>543</v>
      </c>
      <c r="K1518" s="49">
        <v>31</v>
      </c>
      <c r="L1518" s="49" t="s">
        <v>544</v>
      </c>
      <c r="M1518" s="49" t="s">
        <v>799</v>
      </c>
      <c r="N1518" s="49" t="s">
        <v>801</v>
      </c>
      <c r="O1518" s="49" t="s">
        <v>802</v>
      </c>
      <c r="P1518" s="49" t="s">
        <v>548</v>
      </c>
      <c r="Q1518" s="49" t="s">
        <v>549</v>
      </c>
      <c r="R1518" s="49" t="s">
        <v>554</v>
      </c>
      <c r="S1518" s="49" t="s">
        <v>555</v>
      </c>
      <c r="T1518" s="146">
        <v>6</v>
      </c>
      <c r="U1518" s="49" t="s">
        <v>830</v>
      </c>
      <c r="V1518" s="49" t="s">
        <v>862</v>
      </c>
      <c r="W1518" s="138">
        <f>'ILO unemployment 2007'!T1517+'ILO unemployment 2007'!T1518+'ILO unemployment 2007'!T1519+ 'ILO unemployment 2007'!T1520+'ILO unemployment 2007'!T1521+'ILO unemployment 2007'!T1522+'ILO unemployment 2007'!T1523+'ILO unemployment 2007'!T1524+'ILO unemployment 2007'!T1525+'ILO unemployment 2007'!T1526+'ILO unemployment 2007'!T1527</f>
        <v>2680</v>
      </c>
    </row>
    <row r="1519" spans="1:23" s="49" customFormat="1" x14ac:dyDescent="0.25">
      <c r="A1519" s="49" t="s">
        <v>716</v>
      </c>
      <c r="B1519" s="49" t="s">
        <v>717</v>
      </c>
      <c r="C1519" s="49" t="s">
        <v>187</v>
      </c>
      <c r="D1519" s="49" t="s">
        <v>538</v>
      </c>
      <c r="F1519" s="49" t="s">
        <v>391</v>
      </c>
      <c r="G1519" s="49" t="s">
        <v>799</v>
      </c>
      <c r="H1519" s="49" t="s">
        <v>541</v>
      </c>
      <c r="I1519" s="49" t="s">
        <v>800</v>
      </c>
      <c r="J1519" s="49" t="s">
        <v>543</v>
      </c>
      <c r="K1519" s="49">
        <v>31</v>
      </c>
      <c r="L1519" s="49" t="s">
        <v>544</v>
      </c>
      <c r="M1519" s="49" t="s">
        <v>799</v>
      </c>
      <c r="N1519" s="49" t="s">
        <v>801</v>
      </c>
      <c r="O1519" s="49" t="s">
        <v>802</v>
      </c>
      <c r="P1519" s="49" t="s">
        <v>548</v>
      </c>
      <c r="Q1519" s="49" t="s">
        <v>549</v>
      </c>
      <c r="R1519" s="49" t="s">
        <v>556</v>
      </c>
      <c r="S1519" s="49" t="s">
        <v>557</v>
      </c>
      <c r="T1519" s="146">
        <v>21</v>
      </c>
      <c r="U1519" s="49" t="s">
        <v>830</v>
      </c>
      <c r="W1519" s="138"/>
    </row>
    <row r="1520" spans="1:23" s="49" customFormat="1" x14ac:dyDescent="0.25">
      <c r="A1520" s="49" t="s">
        <v>716</v>
      </c>
      <c r="B1520" s="49" t="s">
        <v>717</v>
      </c>
      <c r="C1520" s="49" t="s">
        <v>187</v>
      </c>
      <c r="D1520" s="49" t="s">
        <v>538</v>
      </c>
      <c r="F1520" s="49" t="s">
        <v>391</v>
      </c>
      <c r="G1520" s="49" t="s">
        <v>799</v>
      </c>
      <c r="H1520" s="49" t="s">
        <v>541</v>
      </c>
      <c r="I1520" s="49" t="s">
        <v>800</v>
      </c>
      <c r="J1520" s="49" t="s">
        <v>543</v>
      </c>
      <c r="K1520" s="49">
        <v>31</v>
      </c>
      <c r="L1520" s="49" t="s">
        <v>544</v>
      </c>
      <c r="M1520" s="49" t="s">
        <v>799</v>
      </c>
      <c r="N1520" s="49" t="s">
        <v>801</v>
      </c>
      <c r="O1520" s="49" t="s">
        <v>802</v>
      </c>
      <c r="P1520" s="49" t="s">
        <v>548</v>
      </c>
      <c r="Q1520" s="49" t="s">
        <v>549</v>
      </c>
      <c r="R1520" s="49" t="s">
        <v>558</v>
      </c>
      <c r="S1520" s="49" t="s">
        <v>559</v>
      </c>
      <c r="T1520" s="146">
        <v>7</v>
      </c>
      <c r="U1520" s="49" t="s">
        <v>830</v>
      </c>
      <c r="W1520" s="138"/>
    </row>
    <row r="1521" spans="1:23" s="49" customFormat="1" x14ac:dyDescent="0.25">
      <c r="A1521" s="49" t="s">
        <v>716</v>
      </c>
      <c r="B1521" s="49" t="s">
        <v>717</v>
      </c>
      <c r="C1521" s="49" t="s">
        <v>187</v>
      </c>
      <c r="D1521" s="49" t="s">
        <v>538</v>
      </c>
      <c r="F1521" s="49" t="s">
        <v>391</v>
      </c>
      <c r="G1521" s="49" t="s">
        <v>799</v>
      </c>
      <c r="H1521" s="49" t="s">
        <v>541</v>
      </c>
      <c r="I1521" s="49" t="s">
        <v>800</v>
      </c>
      <c r="J1521" s="49" t="s">
        <v>543</v>
      </c>
      <c r="K1521" s="49">
        <v>31</v>
      </c>
      <c r="L1521" s="49" t="s">
        <v>544</v>
      </c>
      <c r="M1521" s="49" t="s">
        <v>799</v>
      </c>
      <c r="N1521" s="49" t="s">
        <v>801</v>
      </c>
      <c r="O1521" s="49" t="s">
        <v>802</v>
      </c>
      <c r="P1521" s="49" t="s">
        <v>548</v>
      </c>
      <c r="Q1521" s="49" t="s">
        <v>549</v>
      </c>
      <c r="R1521" s="49" t="s">
        <v>560</v>
      </c>
      <c r="S1521" s="49" t="s">
        <v>561</v>
      </c>
      <c r="T1521" s="146">
        <v>44</v>
      </c>
      <c r="U1521" s="49" t="s">
        <v>830</v>
      </c>
      <c r="W1521" s="138"/>
    </row>
    <row r="1522" spans="1:23" s="49" customFormat="1" x14ac:dyDescent="0.25">
      <c r="A1522" s="49" t="s">
        <v>716</v>
      </c>
      <c r="B1522" s="49" t="s">
        <v>717</v>
      </c>
      <c r="C1522" s="49" t="s">
        <v>187</v>
      </c>
      <c r="D1522" s="49" t="s">
        <v>538</v>
      </c>
      <c r="F1522" s="49" t="s">
        <v>391</v>
      </c>
      <c r="G1522" s="49" t="s">
        <v>799</v>
      </c>
      <c r="H1522" s="49" t="s">
        <v>541</v>
      </c>
      <c r="I1522" s="49" t="s">
        <v>800</v>
      </c>
      <c r="J1522" s="49" t="s">
        <v>543</v>
      </c>
      <c r="K1522" s="49">
        <v>31</v>
      </c>
      <c r="L1522" s="49" t="s">
        <v>544</v>
      </c>
      <c r="M1522" s="49" t="s">
        <v>799</v>
      </c>
      <c r="N1522" s="49" t="s">
        <v>801</v>
      </c>
      <c r="O1522" s="49" t="s">
        <v>802</v>
      </c>
      <c r="P1522" s="49" t="s">
        <v>548</v>
      </c>
      <c r="Q1522" s="49" t="s">
        <v>549</v>
      </c>
      <c r="R1522" s="49" t="s">
        <v>562</v>
      </c>
      <c r="S1522" s="49" t="s">
        <v>563</v>
      </c>
      <c r="T1522" s="146">
        <v>10</v>
      </c>
      <c r="U1522" s="49" t="s">
        <v>830</v>
      </c>
      <c r="W1522" s="138"/>
    </row>
    <row r="1523" spans="1:23" s="49" customFormat="1" x14ac:dyDescent="0.25">
      <c r="A1523" s="49" t="s">
        <v>716</v>
      </c>
      <c r="B1523" s="49" t="s">
        <v>717</v>
      </c>
      <c r="C1523" s="49" t="s">
        <v>187</v>
      </c>
      <c r="D1523" s="49" t="s">
        <v>538</v>
      </c>
      <c r="F1523" s="49" t="s">
        <v>391</v>
      </c>
      <c r="G1523" s="49" t="s">
        <v>799</v>
      </c>
      <c r="H1523" s="49" t="s">
        <v>541</v>
      </c>
      <c r="I1523" s="49" t="s">
        <v>800</v>
      </c>
      <c r="J1523" s="49" t="s">
        <v>543</v>
      </c>
      <c r="K1523" s="49">
        <v>31</v>
      </c>
      <c r="L1523" s="49" t="s">
        <v>544</v>
      </c>
      <c r="M1523" s="49" t="s">
        <v>799</v>
      </c>
      <c r="N1523" s="49" t="s">
        <v>801</v>
      </c>
      <c r="O1523" s="49" t="s">
        <v>802</v>
      </c>
      <c r="P1523" s="49" t="s">
        <v>548</v>
      </c>
      <c r="Q1523" s="49" t="s">
        <v>549</v>
      </c>
      <c r="R1523" s="49" t="s">
        <v>564</v>
      </c>
      <c r="S1523" s="49" t="s">
        <v>565</v>
      </c>
      <c r="T1523" s="146">
        <v>51</v>
      </c>
      <c r="U1523" s="49" t="s">
        <v>830</v>
      </c>
      <c r="W1523" s="138"/>
    </row>
    <row r="1524" spans="1:23" s="49" customFormat="1" x14ac:dyDescent="0.25">
      <c r="A1524" s="49" t="s">
        <v>716</v>
      </c>
      <c r="B1524" s="49" t="s">
        <v>717</v>
      </c>
      <c r="C1524" s="49" t="s">
        <v>187</v>
      </c>
      <c r="D1524" s="49" t="s">
        <v>538</v>
      </c>
      <c r="F1524" s="49" t="s">
        <v>391</v>
      </c>
      <c r="G1524" s="49" t="s">
        <v>799</v>
      </c>
      <c r="H1524" s="49" t="s">
        <v>541</v>
      </c>
      <c r="I1524" s="49" t="s">
        <v>800</v>
      </c>
      <c r="J1524" s="49" t="s">
        <v>543</v>
      </c>
      <c r="K1524" s="49">
        <v>31</v>
      </c>
      <c r="L1524" s="49" t="s">
        <v>544</v>
      </c>
      <c r="M1524" s="49" t="s">
        <v>799</v>
      </c>
      <c r="N1524" s="49" t="s">
        <v>801</v>
      </c>
      <c r="O1524" s="49" t="s">
        <v>802</v>
      </c>
      <c r="P1524" s="49" t="s">
        <v>548</v>
      </c>
      <c r="Q1524" s="49" t="s">
        <v>549</v>
      </c>
      <c r="R1524" s="49" t="s">
        <v>566</v>
      </c>
      <c r="S1524" s="49" t="s">
        <v>567</v>
      </c>
      <c r="T1524" s="146">
        <v>19</v>
      </c>
      <c r="U1524" s="49" t="s">
        <v>830</v>
      </c>
      <c r="W1524" s="138"/>
    </row>
    <row r="1525" spans="1:23" s="49" customFormat="1" x14ac:dyDescent="0.25">
      <c r="A1525" s="49" t="s">
        <v>716</v>
      </c>
      <c r="B1525" s="49" t="s">
        <v>717</v>
      </c>
      <c r="C1525" s="49" t="s">
        <v>187</v>
      </c>
      <c r="D1525" s="49" t="s">
        <v>538</v>
      </c>
      <c r="F1525" s="49" t="s">
        <v>391</v>
      </c>
      <c r="G1525" s="49" t="s">
        <v>799</v>
      </c>
      <c r="H1525" s="49" t="s">
        <v>541</v>
      </c>
      <c r="I1525" s="49" t="s">
        <v>800</v>
      </c>
      <c r="J1525" s="49" t="s">
        <v>543</v>
      </c>
      <c r="K1525" s="49">
        <v>31</v>
      </c>
      <c r="L1525" s="49" t="s">
        <v>544</v>
      </c>
      <c r="M1525" s="49" t="s">
        <v>799</v>
      </c>
      <c r="N1525" s="49" t="s">
        <v>801</v>
      </c>
      <c r="O1525" s="49" t="s">
        <v>802</v>
      </c>
      <c r="P1525" s="49" t="s">
        <v>548</v>
      </c>
      <c r="Q1525" s="49" t="s">
        <v>549</v>
      </c>
      <c r="R1525" s="49" t="s">
        <v>568</v>
      </c>
      <c r="S1525" s="49" t="s">
        <v>569</v>
      </c>
      <c r="T1525" s="146">
        <v>73</v>
      </c>
      <c r="U1525" s="49" t="s">
        <v>830</v>
      </c>
      <c r="W1525" s="138"/>
    </row>
    <row r="1526" spans="1:23" s="49" customFormat="1" x14ac:dyDescent="0.25">
      <c r="A1526" s="49" t="s">
        <v>716</v>
      </c>
      <c r="B1526" s="49" t="s">
        <v>717</v>
      </c>
      <c r="C1526" s="49" t="s">
        <v>187</v>
      </c>
      <c r="D1526" s="49" t="s">
        <v>538</v>
      </c>
      <c r="F1526" s="49" t="s">
        <v>391</v>
      </c>
      <c r="G1526" s="49" t="s">
        <v>799</v>
      </c>
      <c r="H1526" s="49" t="s">
        <v>541</v>
      </c>
      <c r="I1526" s="49" t="s">
        <v>800</v>
      </c>
      <c r="J1526" s="49" t="s">
        <v>543</v>
      </c>
      <c r="K1526" s="49">
        <v>31</v>
      </c>
      <c r="L1526" s="49" t="s">
        <v>544</v>
      </c>
      <c r="M1526" s="49" t="s">
        <v>799</v>
      </c>
      <c r="N1526" s="49" t="s">
        <v>801</v>
      </c>
      <c r="O1526" s="49" t="s">
        <v>802</v>
      </c>
      <c r="P1526" s="49" t="s">
        <v>548</v>
      </c>
      <c r="Q1526" s="49" t="s">
        <v>549</v>
      </c>
      <c r="R1526" s="49" t="s">
        <v>570</v>
      </c>
      <c r="S1526" s="49" t="s">
        <v>571</v>
      </c>
      <c r="T1526" s="146"/>
      <c r="U1526" s="49" t="s">
        <v>830</v>
      </c>
      <c r="W1526" s="138"/>
    </row>
    <row r="1527" spans="1:23" s="49" customFormat="1" x14ac:dyDescent="0.25">
      <c r="A1527" s="49" t="s">
        <v>716</v>
      </c>
      <c r="B1527" s="49" t="s">
        <v>717</v>
      </c>
      <c r="C1527" s="49" t="s">
        <v>187</v>
      </c>
      <c r="D1527" s="49" t="s">
        <v>538</v>
      </c>
      <c r="F1527" s="49" t="s">
        <v>391</v>
      </c>
      <c r="G1527" s="49" t="s">
        <v>799</v>
      </c>
      <c r="H1527" s="49" t="s">
        <v>541</v>
      </c>
      <c r="I1527" s="49" t="s">
        <v>800</v>
      </c>
      <c r="J1527" s="49" t="s">
        <v>543</v>
      </c>
      <c r="K1527" s="49">
        <v>31</v>
      </c>
      <c r="L1527" s="49" t="s">
        <v>544</v>
      </c>
      <c r="M1527" s="49" t="s">
        <v>799</v>
      </c>
      <c r="N1527" s="49" t="s">
        <v>801</v>
      </c>
      <c r="O1527" s="49" t="s">
        <v>802</v>
      </c>
      <c r="P1527" s="49" t="s">
        <v>548</v>
      </c>
      <c r="Q1527" s="49" t="s">
        <v>549</v>
      </c>
      <c r="R1527" s="49" t="s">
        <v>803</v>
      </c>
      <c r="S1527" s="49" t="s">
        <v>804</v>
      </c>
      <c r="T1527" s="146">
        <v>2427</v>
      </c>
      <c r="U1527" s="49" t="s">
        <v>830</v>
      </c>
      <c r="W1527" s="138"/>
    </row>
    <row r="1528" spans="1:23" x14ac:dyDescent="0.25">
      <c r="A1528" t="s">
        <v>716</v>
      </c>
      <c r="B1528" t="s">
        <v>717</v>
      </c>
      <c r="C1528" t="s">
        <v>187</v>
      </c>
      <c r="D1528" t="s">
        <v>538</v>
      </c>
      <c r="F1528" t="s">
        <v>391</v>
      </c>
      <c r="G1528" t="s">
        <v>799</v>
      </c>
      <c r="H1528" t="s">
        <v>541</v>
      </c>
      <c r="I1528" t="s">
        <v>800</v>
      </c>
      <c r="J1528" t="s">
        <v>543</v>
      </c>
      <c r="K1528">
        <v>31</v>
      </c>
      <c r="L1528" t="s">
        <v>574</v>
      </c>
      <c r="M1528" t="s">
        <v>805</v>
      </c>
      <c r="N1528" t="s">
        <v>801</v>
      </c>
      <c r="O1528" t="s">
        <v>802</v>
      </c>
      <c r="P1528" t="s">
        <v>548</v>
      </c>
      <c r="Q1528" t="s">
        <v>549</v>
      </c>
      <c r="R1528" t="s">
        <v>131</v>
      </c>
      <c r="S1528" t="s">
        <v>550</v>
      </c>
      <c r="T1528" s="145">
        <v>1807</v>
      </c>
      <c r="U1528" t="s">
        <v>830</v>
      </c>
    </row>
    <row r="1529" spans="1:23" x14ac:dyDescent="0.25">
      <c r="A1529" t="s">
        <v>716</v>
      </c>
      <c r="B1529" t="s">
        <v>717</v>
      </c>
      <c r="C1529" t="s">
        <v>187</v>
      </c>
      <c r="D1529" t="s">
        <v>538</v>
      </c>
      <c r="F1529" t="s">
        <v>391</v>
      </c>
      <c r="G1529" t="s">
        <v>799</v>
      </c>
      <c r="H1529" t="s">
        <v>541</v>
      </c>
      <c r="I1529" t="s">
        <v>800</v>
      </c>
      <c r="J1529" t="s">
        <v>543</v>
      </c>
      <c r="K1529">
        <v>31</v>
      </c>
      <c r="L1529" t="s">
        <v>574</v>
      </c>
      <c r="M1529" t="s">
        <v>805</v>
      </c>
      <c r="N1529" t="s">
        <v>801</v>
      </c>
      <c r="O1529" t="s">
        <v>802</v>
      </c>
      <c r="P1529" t="s">
        <v>548</v>
      </c>
      <c r="Q1529" t="s">
        <v>549</v>
      </c>
      <c r="R1529" t="s">
        <v>552</v>
      </c>
      <c r="S1529" t="s">
        <v>553</v>
      </c>
      <c r="T1529" s="145">
        <v>22</v>
      </c>
      <c r="U1529" t="s">
        <v>830</v>
      </c>
    </row>
    <row r="1530" spans="1:23" x14ac:dyDescent="0.25">
      <c r="A1530" t="s">
        <v>716</v>
      </c>
      <c r="B1530" t="s">
        <v>717</v>
      </c>
      <c r="C1530" t="s">
        <v>187</v>
      </c>
      <c r="D1530" t="s">
        <v>538</v>
      </c>
      <c r="F1530" t="s">
        <v>391</v>
      </c>
      <c r="G1530" t="s">
        <v>799</v>
      </c>
      <c r="H1530" t="s">
        <v>541</v>
      </c>
      <c r="I1530" t="s">
        <v>800</v>
      </c>
      <c r="J1530" t="s">
        <v>543</v>
      </c>
      <c r="K1530">
        <v>31</v>
      </c>
      <c r="L1530" t="s">
        <v>574</v>
      </c>
      <c r="M1530" t="s">
        <v>805</v>
      </c>
      <c r="N1530" t="s">
        <v>801</v>
      </c>
      <c r="O1530" t="s">
        <v>802</v>
      </c>
      <c r="P1530" t="s">
        <v>548</v>
      </c>
      <c r="Q1530" t="s">
        <v>549</v>
      </c>
      <c r="R1530" t="s">
        <v>554</v>
      </c>
      <c r="S1530" t="s">
        <v>555</v>
      </c>
      <c r="T1530" s="145">
        <v>5</v>
      </c>
      <c r="U1530" t="s">
        <v>830</v>
      </c>
    </row>
    <row r="1531" spans="1:23" x14ac:dyDescent="0.25">
      <c r="A1531" t="s">
        <v>716</v>
      </c>
      <c r="B1531" t="s">
        <v>717</v>
      </c>
      <c r="C1531" t="s">
        <v>187</v>
      </c>
      <c r="D1531" t="s">
        <v>538</v>
      </c>
      <c r="F1531" t="s">
        <v>391</v>
      </c>
      <c r="G1531" t="s">
        <v>799</v>
      </c>
      <c r="H1531" t="s">
        <v>541</v>
      </c>
      <c r="I1531" t="s">
        <v>800</v>
      </c>
      <c r="J1531" t="s">
        <v>543</v>
      </c>
      <c r="K1531">
        <v>31</v>
      </c>
      <c r="L1531" t="s">
        <v>574</v>
      </c>
      <c r="M1531" t="s">
        <v>805</v>
      </c>
      <c r="N1531" t="s">
        <v>801</v>
      </c>
      <c r="O1531" t="s">
        <v>802</v>
      </c>
      <c r="P1531" t="s">
        <v>548</v>
      </c>
      <c r="Q1531" t="s">
        <v>549</v>
      </c>
      <c r="R1531" t="s">
        <v>556</v>
      </c>
      <c r="S1531" t="s">
        <v>557</v>
      </c>
      <c r="T1531" s="145">
        <v>14</v>
      </c>
      <c r="U1531" t="s">
        <v>830</v>
      </c>
    </row>
    <row r="1532" spans="1:23" x14ac:dyDescent="0.25">
      <c r="A1532" t="s">
        <v>716</v>
      </c>
      <c r="B1532" t="s">
        <v>717</v>
      </c>
      <c r="C1532" t="s">
        <v>187</v>
      </c>
      <c r="D1532" t="s">
        <v>538</v>
      </c>
      <c r="F1532" t="s">
        <v>391</v>
      </c>
      <c r="G1532" t="s">
        <v>799</v>
      </c>
      <c r="H1532" t="s">
        <v>541</v>
      </c>
      <c r="I1532" t="s">
        <v>800</v>
      </c>
      <c r="J1532" t="s">
        <v>543</v>
      </c>
      <c r="K1532">
        <v>31</v>
      </c>
      <c r="L1532" t="s">
        <v>574</v>
      </c>
      <c r="M1532" t="s">
        <v>805</v>
      </c>
      <c r="N1532" t="s">
        <v>801</v>
      </c>
      <c r="O1532" t="s">
        <v>802</v>
      </c>
      <c r="P1532" t="s">
        <v>548</v>
      </c>
      <c r="Q1532" t="s">
        <v>549</v>
      </c>
      <c r="R1532" t="s">
        <v>558</v>
      </c>
      <c r="S1532" t="s">
        <v>559</v>
      </c>
      <c r="T1532" s="145">
        <v>7</v>
      </c>
      <c r="U1532" t="s">
        <v>830</v>
      </c>
    </row>
    <row r="1533" spans="1:23" x14ac:dyDescent="0.25">
      <c r="A1533" t="s">
        <v>716</v>
      </c>
      <c r="B1533" t="s">
        <v>717</v>
      </c>
      <c r="C1533" t="s">
        <v>187</v>
      </c>
      <c r="D1533" t="s">
        <v>538</v>
      </c>
      <c r="F1533" t="s">
        <v>391</v>
      </c>
      <c r="G1533" t="s">
        <v>799</v>
      </c>
      <c r="H1533" t="s">
        <v>541</v>
      </c>
      <c r="I1533" t="s">
        <v>800</v>
      </c>
      <c r="J1533" t="s">
        <v>543</v>
      </c>
      <c r="K1533">
        <v>31</v>
      </c>
      <c r="L1533" t="s">
        <v>574</v>
      </c>
      <c r="M1533" t="s">
        <v>805</v>
      </c>
      <c r="N1533" t="s">
        <v>801</v>
      </c>
      <c r="O1533" t="s">
        <v>802</v>
      </c>
      <c r="P1533" t="s">
        <v>548</v>
      </c>
      <c r="Q1533" t="s">
        <v>549</v>
      </c>
      <c r="R1533" t="s">
        <v>560</v>
      </c>
      <c r="S1533" t="s">
        <v>561</v>
      </c>
      <c r="T1533" s="145">
        <v>44</v>
      </c>
      <c r="U1533" t="s">
        <v>830</v>
      </c>
    </row>
    <row r="1534" spans="1:23" x14ac:dyDescent="0.25">
      <c r="A1534" t="s">
        <v>716</v>
      </c>
      <c r="B1534" t="s">
        <v>717</v>
      </c>
      <c r="C1534" t="s">
        <v>187</v>
      </c>
      <c r="D1534" t="s">
        <v>538</v>
      </c>
      <c r="F1534" t="s">
        <v>391</v>
      </c>
      <c r="G1534" t="s">
        <v>799</v>
      </c>
      <c r="H1534" t="s">
        <v>541</v>
      </c>
      <c r="I1534" t="s">
        <v>800</v>
      </c>
      <c r="J1534" t="s">
        <v>543</v>
      </c>
      <c r="K1534">
        <v>31</v>
      </c>
      <c r="L1534" t="s">
        <v>574</v>
      </c>
      <c r="M1534" t="s">
        <v>805</v>
      </c>
      <c r="N1534" t="s">
        <v>801</v>
      </c>
      <c r="O1534" t="s">
        <v>802</v>
      </c>
      <c r="P1534" t="s">
        <v>548</v>
      </c>
      <c r="Q1534" t="s">
        <v>549</v>
      </c>
      <c r="R1534" t="s">
        <v>562</v>
      </c>
      <c r="S1534" t="s">
        <v>563</v>
      </c>
      <c r="T1534" s="145">
        <v>9</v>
      </c>
      <c r="U1534" t="s">
        <v>830</v>
      </c>
    </row>
    <row r="1535" spans="1:23" x14ac:dyDescent="0.25">
      <c r="A1535" t="s">
        <v>716</v>
      </c>
      <c r="B1535" t="s">
        <v>717</v>
      </c>
      <c r="C1535" t="s">
        <v>187</v>
      </c>
      <c r="D1535" t="s">
        <v>538</v>
      </c>
      <c r="F1535" t="s">
        <v>391</v>
      </c>
      <c r="G1535" t="s">
        <v>799</v>
      </c>
      <c r="H1535" t="s">
        <v>541</v>
      </c>
      <c r="I1535" t="s">
        <v>800</v>
      </c>
      <c r="J1535" t="s">
        <v>543</v>
      </c>
      <c r="K1535">
        <v>31</v>
      </c>
      <c r="L1535" t="s">
        <v>574</v>
      </c>
      <c r="M1535" t="s">
        <v>805</v>
      </c>
      <c r="N1535" t="s">
        <v>801</v>
      </c>
      <c r="O1535" t="s">
        <v>802</v>
      </c>
      <c r="P1535" t="s">
        <v>548</v>
      </c>
      <c r="Q1535" t="s">
        <v>549</v>
      </c>
      <c r="R1535" t="s">
        <v>564</v>
      </c>
      <c r="S1535" t="s">
        <v>565</v>
      </c>
      <c r="T1535" s="145">
        <v>40</v>
      </c>
      <c r="U1535" t="s">
        <v>830</v>
      </c>
    </row>
    <row r="1536" spans="1:23" x14ac:dyDescent="0.25">
      <c r="A1536" t="s">
        <v>716</v>
      </c>
      <c r="B1536" t="s">
        <v>717</v>
      </c>
      <c r="C1536" t="s">
        <v>187</v>
      </c>
      <c r="D1536" t="s">
        <v>538</v>
      </c>
      <c r="F1536" t="s">
        <v>391</v>
      </c>
      <c r="G1536" t="s">
        <v>799</v>
      </c>
      <c r="H1536" t="s">
        <v>541</v>
      </c>
      <c r="I1536" t="s">
        <v>800</v>
      </c>
      <c r="J1536" t="s">
        <v>543</v>
      </c>
      <c r="K1536">
        <v>31</v>
      </c>
      <c r="L1536" t="s">
        <v>574</v>
      </c>
      <c r="M1536" t="s">
        <v>805</v>
      </c>
      <c r="N1536" t="s">
        <v>801</v>
      </c>
      <c r="O1536" t="s">
        <v>802</v>
      </c>
      <c r="P1536" t="s">
        <v>548</v>
      </c>
      <c r="Q1536" t="s">
        <v>549</v>
      </c>
      <c r="R1536" t="s">
        <v>566</v>
      </c>
      <c r="S1536" t="s">
        <v>567</v>
      </c>
      <c r="T1536" s="145">
        <v>19</v>
      </c>
      <c r="U1536" t="s">
        <v>830</v>
      </c>
    </row>
    <row r="1537" spans="1:23" x14ac:dyDescent="0.25">
      <c r="A1537" t="s">
        <v>716</v>
      </c>
      <c r="B1537" t="s">
        <v>717</v>
      </c>
      <c r="C1537" t="s">
        <v>187</v>
      </c>
      <c r="D1537" t="s">
        <v>538</v>
      </c>
      <c r="F1537" t="s">
        <v>391</v>
      </c>
      <c r="G1537" t="s">
        <v>799</v>
      </c>
      <c r="H1537" t="s">
        <v>541</v>
      </c>
      <c r="I1537" t="s">
        <v>800</v>
      </c>
      <c r="J1537" t="s">
        <v>543</v>
      </c>
      <c r="K1537">
        <v>31</v>
      </c>
      <c r="L1537" t="s">
        <v>574</v>
      </c>
      <c r="M1537" t="s">
        <v>805</v>
      </c>
      <c r="N1537" t="s">
        <v>801</v>
      </c>
      <c r="O1537" t="s">
        <v>802</v>
      </c>
      <c r="P1537" t="s">
        <v>548</v>
      </c>
      <c r="Q1537" t="s">
        <v>549</v>
      </c>
      <c r="R1537" t="s">
        <v>568</v>
      </c>
      <c r="S1537" t="s">
        <v>569</v>
      </c>
      <c r="T1537" s="145">
        <v>65</v>
      </c>
      <c r="U1537" t="s">
        <v>830</v>
      </c>
    </row>
    <row r="1538" spans="1:23" x14ac:dyDescent="0.25">
      <c r="A1538" t="s">
        <v>716</v>
      </c>
      <c r="B1538" t="s">
        <v>717</v>
      </c>
      <c r="C1538" t="s">
        <v>187</v>
      </c>
      <c r="D1538" t="s">
        <v>538</v>
      </c>
      <c r="F1538" t="s">
        <v>391</v>
      </c>
      <c r="G1538" t="s">
        <v>799</v>
      </c>
      <c r="H1538" t="s">
        <v>541</v>
      </c>
      <c r="I1538" t="s">
        <v>800</v>
      </c>
      <c r="J1538" t="s">
        <v>543</v>
      </c>
      <c r="K1538">
        <v>31</v>
      </c>
      <c r="L1538" t="s">
        <v>574</v>
      </c>
      <c r="M1538" t="s">
        <v>805</v>
      </c>
      <c r="N1538" t="s">
        <v>801</v>
      </c>
      <c r="O1538" t="s">
        <v>802</v>
      </c>
      <c r="P1538" t="s">
        <v>548</v>
      </c>
      <c r="Q1538" t="s">
        <v>549</v>
      </c>
      <c r="R1538" t="s">
        <v>570</v>
      </c>
      <c r="S1538" t="s">
        <v>571</v>
      </c>
      <c r="U1538" t="s">
        <v>830</v>
      </c>
    </row>
    <row r="1539" spans="1:23" x14ac:dyDescent="0.25">
      <c r="A1539" t="s">
        <v>716</v>
      </c>
      <c r="B1539" t="s">
        <v>717</v>
      </c>
      <c r="C1539" t="s">
        <v>187</v>
      </c>
      <c r="D1539" t="s">
        <v>538</v>
      </c>
      <c r="F1539" t="s">
        <v>391</v>
      </c>
      <c r="G1539" t="s">
        <v>799</v>
      </c>
      <c r="H1539" t="s">
        <v>541</v>
      </c>
      <c r="I1539" t="s">
        <v>800</v>
      </c>
      <c r="J1539" t="s">
        <v>543</v>
      </c>
      <c r="K1539">
        <v>31</v>
      </c>
      <c r="L1539" t="s">
        <v>574</v>
      </c>
      <c r="M1539" t="s">
        <v>805</v>
      </c>
      <c r="N1539" t="s">
        <v>801</v>
      </c>
      <c r="O1539" t="s">
        <v>802</v>
      </c>
      <c r="P1539" t="s">
        <v>548</v>
      </c>
      <c r="Q1539" t="s">
        <v>549</v>
      </c>
      <c r="R1539" t="s">
        <v>803</v>
      </c>
      <c r="S1539" t="s">
        <v>804</v>
      </c>
      <c r="T1539" s="145">
        <v>1582</v>
      </c>
      <c r="U1539" t="s">
        <v>830</v>
      </c>
    </row>
    <row r="1540" spans="1:23" x14ac:dyDescent="0.25">
      <c r="A1540" t="s">
        <v>716</v>
      </c>
      <c r="B1540" t="s">
        <v>717</v>
      </c>
      <c r="C1540" t="s">
        <v>187</v>
      </c>
      <c r="D1540" t="s">
        <v>538</v>
      </c>
      <c r="F1540" t="s">
        <v>391</v>
      </c>
      <c r="G1540" t="s">
        <v>799</v>
      </c>
      <c r="H1540" t="s">
        <v>541</v>
      </c>
      <c r="I1540" t="s">
        <v>800</v>
      </c>
      <c r="J1540" t="s">
        <v>543</v>
      </c>
      <c r="K1540">
        <v>31</v>
      </c>
      <c r="L1540" t="s">
        <v>576</v>
      </c>
      <c r="M1540" t="s">
        <v>806</v>
      </c>
      <c r="N1540" t="s">
        <v>801</v>
      </c>
      <c r="O1540" t="s">
        <v>802</v>
      </c>
      <c r="P1540" t="s">
        <v>548</v>
      </c>
      <c r="Q1540" t="s">
        <v>549</v>
      </c>
      <c r="R1540" t="s">
        <v>131</v>
      </c>
      <c r="S1540" t="s">
        <v>550</v>
      </c>
      <c r="T1540" s="145">
        <v>873</v>
      </c>
      <c r="U1540" t="s">
        <v>830</v>
      </c>
    </row>
    <row r="1541" spans="1:23" x14ac:dyDescent="0.25">
      <c r="A1541" t="s">
        <v>716</v>
      </c>
      <c r="B1541" t="s">
        <v>717</v>
      </c>
      <c r="C1541" t="s">
        <v>187</v>
      </c>
      <c r="D1541" t="s">
        <v>538</v>
      </c>
      <c r="F1541" t="s">
        <v>391</v>
      </c>
      <c r="G1541" t="s">
        <v>799</v>
      </c>
      <c r="H1541" t="s">
        <v>541</v>
      </c>
      <c r="I1541" t="s">
        <v>800</v>
      </c>
      <c r="J1541" t="s">
        <v>543</v>
      </c>
      <c r="K1541">
        <v>31</v>
      </c>
      <c r="L1541" t="s">
        <v>576</v>
      </c>
      <c r="M1541" t="s">
        <v>806</v>
      </c>
      <c r="N1541" t="s">
        <v>801</v>
      </c>
      <c r="O1541" t="s">
        <v>802</v>
      </c>
      <c r="P1541" t="s">
        <v>548</v>
      </c>
      <c r="Q1541" t="s">
        <v>549</v>
      </c>
      <c r="R1541" t="s">
        <v>552</v>
      </c>
      <c r="S1541" t="s">
        <v>553</v>
      </c>
      <c r="U1541" t="s">
        <v>830</v>
      </c>
    </row>
    <row r="1542" spans="1:23" x14ac:dyDescent="0.25">
      <c r="A1542" t="s">
        <v>716</v>
      </c>
      <c r="B1542" t="s">
        <v>717</v>
      </c>
      <c r="C1542" t="s">
        <v>187</v>
      </c>
      <c r="D1542" t="s">
        <v>538</v>
      </c>
      <c r="F1542" t="s">
        <v>391</v>
      </c>
      <c r="G1542" t="s">
        <v>799</v>
      </c>
      <c r="H1542" t="s">
        <v>541</v>
      </c>
      <c r="I1542" t="s">
        <v>800</v>
      </c>
      <c r="J1542" t="s">
        <v>543</v>
      </c>
      <c r="K1542">
        <v>31</v>
      </c>
      <c r="L1542" t="s">
        <v>576</v>
      </c>
      <c r="M1542" t="s">
        <v>806</v>
      </c>
      <c r="N1542" t="s">
        <v>801</v>
      </c>
      <c r="O1542" t="s">
        <v>802</v>
      </c>
      <c r="P1542" t="s">
        <v>548</v>
      </c>
      <c r="Q1542" t="s">
        <v>549</v>
      </c>
      <c r="R1542" t="s">
        <v>554</v>
      </c>
      <c r="S1542" t="s">
        <v>555</v>
      </c>
      <c r="T1542" s="145">
        <v>1</v>
      </c>
      <c r="U1542" t="s">
        <v>830</v>
      </c>
    </row>
    <row r="1543" spans="1:23" x14ac:dyDescent="0.25">
      <c r="A1543" t="s">
        <v>716</v>
      </c>
      <c r="B1543" t="s">
        <v>717</v>
      </c>
      <c r="C1543" t="s">
        <v>187</v>
      </c>
      <c r="D1543" t="s">
        <v>538</v>
      </c>
      <c r="F1543" t="s">
        <v>391</v>
      </c>
      <c r="G1543" t="s">
        <v>799</v>
      </c>
      <c r="H1543" t="s">
        <v>541</v>
      </c>
      <c r="I1543" t="s">
        <v>800</v>
      </c>
      <c r="J1543" t="s">
        <v>543</v>
      </c>
      <c r="K1543">
        <v>31</v>
      </c>
      <c r="L1543" t="s">
        <v>576</v>
      </c>
      <c r="M1543" t="s">
        <v>806</v>
      </c>
      <c r="N1543" t="s">
        <v>801</v>
      </c>
      <c r="O1543" t="s">
        <v>802</v>
      </c>
      <c r="P1543" t="s">
        <v>548</v>
      </c>
      <c r="Q1543" t="s">
        <v>549</v>
      </c>
      <c r="R1543" t="s">
        <v>556</v>
      </c>
      <c r="S1543" t="s">
        <v>557</v>
      </c>
      <c r="T1543" s="145">
        <v>7</v>
      </c>
      <c r="U1543" t="s">
        <v>830</v>
      </c>
    </row>
    <row r="1544" spans="1:23" x14ac:dyDescent="0.25">
      <c r="A1544" t="s">
        <v>716</v>
      </c>
      <c r="B1544" t="s">
        <v>717</v>
      </c>
      <c r="C1544" t="s">
        <v>187</v>
      </c>
      <c r="D1544" t="s">
        <v>538</v>
      </c>
      <c r="F1544" t="s">
        <v>391</v>
      </c>
      <c r="G1544" t="s">
        <v>799</v>
      </c>
      <c r="H1544" t="s">
        <v>541</v>
      </c>
      <c r="I1544" t="s">
        <v>800</v>
      </c>
      <c r="J1544" t="s">
        <v>543</v>
      </c>
      <c r="K1544">
        <v>31</v>
      </c>
      <c r="L1544" t="s">
        <v>576</v>
      </c>
      <c r="M1544" t="s">
        <v>806</v>
      </c>
      <c r="N1544" t="s">
        <v>801</v>
      </c>
      <c r="O1544" t="s">
        <v>802</v>
      </c>
      <c r="P1544" t="s">
        <v>548</v>
      </c>
      <c r="Q1544" t="s">
        <v>549</v>
      </c>
      <c r="R1544" t="s">
        <v>558</v>
      </c>
      <c r="S1544" t="s">
        <v>559</v>
      </c>
      <c r="U1544" t="s">
        <v>830</v>
      </c>
    </row>
    <row r="1545" spans="1:23" x14ac:dyDescent="0.25">
      <c r="A1545" t="s">
        <v>716</v>
      </c>
      <c r="B1545" t="s">
        <v>717</v>
      </c>
      <c r="C1545" t="s">
        <v>187</v>
      </c>
      <c r="D1545" t="s">
        <v>538</v>
      </c>
      <c r="F1545" t="s">
        <v>391</v>
      </c>
      <c r="G1545" t="s">
        <v>799</v>
      </c>
      <c r="H1545" t="s">
        <v>541</v>
      </c>
      <c r="I1545" t="s">
        <v>800</v>
      </c>
      <c r="J1545" t="s">
        <v>543</v>
      </c>
      <c r="K1545">
        <v>31</v>
      </c>
      <c r="L1545" t="s">
        <v>576</v>
      </c>
      <c r="M1545" t="s">
        <v>806</v>
      </c>
      <c r="N1545" t="s">
        <v>801</v>
      </c>
      <c r="O1545" t="s">
        <v>802</v>
      </c>
      <c r="P1545" t="s">
        <v>548</v>
      </c>
      <c r="Q1545" t="s">
        <v>549</v>
      </c>
      <c r="R1545" t="s">
        <v>560</v>
      </c>
      <c r="S1545" t="s">
        <v>561</v>
      </c>
      <c r="U1545" t="s">
        <v>830</v>
      </c>
    </row>
    <row r="1546" spans="1:23" x14ac:dyDescent="0.25">
      <c r="A1546" t="s">
        <v>716</v>
      </c>
      <c r="B1546" t="s">
        <v>717</v>
      </c>
      <c r="C1546" t="s">
        <v>187</v>
      </c>
      <c r="D1546" t="s">
        <v>538</v>
      </c>
      <c r="F1546" t="s">
        <v>391</v>
      </c>
      <c r="G1546" t="s">
        <v>799</v>
      </c>
      <c r="H1546" t="s">
        <v>541</v>
      </c>
      <c r="I1546" t="s">
        <v>800</v>
      </c>
      <c r="J1546" t="s">
        <v>543</v>
      </c>
      <c r="K1546">
        <v>31</v>
      </c>
      <c r="L1546" t="s">
        <v>576</v>
      </c>
      <c r="M1546" t="s">
        <v>806</v>
      </c>
      <c r="N1546" t="s">
        <v>801</v>
      </c>
      <c r="O1546" t="s">
        <v>802</v>
      </c>
      <c r="P1546" t="s">
        <v>548</v>
      </c>
      <c r="Q1546" t="s">
        <v>549</v>
      </c>
      <c r="R1546" t="s">
        <v>562</v>
      </c>
      <c r="S1546" t="s">
        <v>563</v>
      </c>
      <c r="T1546" s="145">
        <v>1</v>
      </c>
      <c r="U1546" t="s">
        <v>830</v>
      </c>
    </row>
    <row r="1547" spans="1:23" x14ac:dyDescent="0.25">
      <c r="A1547" t="s">
        <v>716</v>
      </c>
      <c r="B1547" t="s">
        <v>717</v>
      </c>
      <c r="C1547" t="s">
        <v>187</v>
      </c>
      <c r="D1547" t="s">
        <v>538</v>
      </c>
      <c r="F1547" t="s">
        <v>391</v>
      </c>
      <c r="G1547" t="s">
        <v>799</v>
      </c>
      <c r="H1547" t="s">
        <v>541</v>
      </c>
      <c r="I1547" t="s">
        <v>800</v>
      </c>
      <c r="J1547" t="s">
        <v>543</v>
      </c>
      <c r="K1547">
        <v>31</v>
      </c>
      <c r="L1547" t="s">
        <v>576</v>
      </c>
      <c r="M1547" t="s">
        <v>806</v>
      </c>
      <c r="N1547" t="s">
        <v>801</v>
      </c>
      <c r="O1547" t="s">
        <v>802</v>
      </c>
      <c r="P1547" t="s">
        <v>548</v>
      </c>
      <c r="Q1547" t="s">
        <v>549</v>
      </c>
      <c r="R1547" t="s">
        <v>564</v>
      </c>
      <c r="S1547" t="s">
        <v>565</v>
      </c>
      <c r="T1547" s="145">
        <v>11</v>
      </c>
      <c r="U1547" t="s">
        <v>830</v>
      </c>
    </row>
    <row r="1548" spans="1:23" x14ac:dyDescent="0.25">
      <c r="A1548" t="s">
        <v>716</v>
      </c>
      <c r="B1548" t="s">
        <v>717</v>
      </c>
      <c r="C1548" t="s">
        <v>187</v>
      </c>
      <c r="D1548" t="s">
        <v>538</v>
      </c>
      <c r="F1548" t="s">
        <v>391</v>
      </c>
      <c r="G1548" t="s">
        <v>799</v>
      </c>
      <c r="H1548" t="s">
        <v>541</v>
      </c>
      <c r="I1548" t="s">
        <v>800</v>
      </c>
      <c r="J1548" t="s">
        <v>543</v>
      </c>
      <c r="K1548">
        <v>31</v>
      </c>
      <c r="L1548" t="s">
        <v>576</v>
      </c>
      <c r="M1548" t="s">
        <v>806</v>
      </c>
      <c r="N1548" t="s">
        <v>801</v>
      </c>
      <c r="O1548" t="s">
        <v>802</v>
      </c>
      <c r="P1548" t="s">
        <v>548</v>
      </c>
      <c r="Q1548" t="s">
        <v>549</v>
      </c>
      <c r="R1548" t="s">
        <v>566</v>
      </c>
      <c r="S1548" t="s">
        <v>567</v>
      </c>
      <c r="U1548" t="s">
        <v>830</v>
      </c>
    </row>
    <row r="1549" spans="1:23" x14ac:dyDescent="0.25">
      <c r="A1549" t="s">
        <v>716</v>
      </c>
      <c r="B1549" t="s">
        <v>717</v>
      </c>
      <c r="C1549" t="s">
        <v>187</v>
      </c>
      <c r="D1549" t="s">
        <v>538</v>
      </c>
      <c r="F1549" t="s">
        <v>391</v>
      </c>
      <c r="G1549" t="s">
        <v>799</v>
      </c>
      <c r="H1549" t="s">
        <v>541</v>
      </c>
      <c r="I1549" t="s">
        <v>800</v>
      </c>
      <c r="J1549" t="s">
        <v>543</v>
      </c>
      <c r="K1549">
        <v>31</v>
      </c>
      <c r="L1549" t="s">
        <v>576</v>
      </c>
      <c r="M1549" t="s">
        <v>806</v>
      </c>
      <c r="N1549" t="s">
        <v>801</v>
      </c>
      <c r="O1549" t="s">
        <v>802</v>
      </c>
      <c r="P1549" t="s">
        <v>548</v>
      </c>
      <c r="Q1549" t="s">
        <v>549</v>
      </c>
      <c r="R1549" t="s">
        <v>568</v>
      </c>
      <c r="S1549" t="s">
        <v>569</v>
      </c>
      <c r="T1549" s="145">
        <v>8</v>
      </c>
      <c r="U1549" t="s">
        <v>830</v>
      </c>
    </row>
    <row r="1550" spans="1:23" x14ac:dyDescent="0.25">
      <c r="A1550" t="s">
        <v>716</v>
      </c>
      <c r="B1550" t="s">
        <v>717</v>
      </c>
      <c r="C1550" t="s">
        <v>187</v>
      </c>
      <c r="D1550" t="s">
        <v>538</v>
      </c>
      <c r="F1550" t="s">
        <v>391</v>
      </c>
      <c r="G1550" t="s">
        <v>799</v>
      </c>
      <c r="H1550" t="s">
        <v>541</v>
      </c>
      <c r="I1550" t="s">
        <v>800</v>
      </c>
      <c r="J1550" t="s">
        <v>543</v>
      </c>
      <c r="K1550">
        <v>31</v>
      </c>
      <c r="L1550" t="s">
        <v>576</v>
      </c>
      <c r="M1550" t="s">
        <v>806</v>
      </c>
      <c r="N1550" t="s">
        <v>801</v>
      </c>
      <c r="O1550" t="s">
        <v>802</v>
      </c>
      <c r="P1550" t="s">
        <v>548</v>
      </c>
      <c r="Q1550" t="s">
        <v>549</v>
      </c>
      <c r="R1550" t="s">
        <v>570</v>
      </c>
      <c r="S1550" t="s">
        <v>571</v>
      </c>
      <c r="U1550" t="s">
        <v>830</v>
      </c>
    </row>
    <row r="1551" spans="1:23" x14ac:dyDescent="0.25">
      <c r="A1551" t="s">
        <v>716</v>
      </c>
      <c r="B1551" t="s">
        <v>717</v>
      </c>
      <c r="C1551" t="s">
        <v>187</v>
      </c>
      <c r="D1551" t="s">
        <v>538</v>
      </c>
      <c r="F1551" t="s">
        <v>391</v>
      </c>
      <c r="G1551" t="s">
        <v>799</v>
      </c>
      <c r="H1551" t="s">
        <v>541</v>
      </c>
      <c r="I1551" t="s">
        <v>800</v>
      </c>
      <c r="J1551" t="s">
        <v>543</v>
      </c>
      <c r="K1551">
        <v>31</v>
      </c>
      <c r="L1551" t="s">
        <v>576</v>
      </c>
      <c r="M1551" t="s">
        <v>806</v>
      </c>
      <c r="N1551" t="s">
        <v>801</v>
      </c>
      <c r="O1551" t="s">
        <v>802</v>
      </c>
      <c r="P1551" t="s">
        <v>548</v>
      </c>
      <c r="Q1551" t="s">
        <v>549</v>
      </c>
      <c r="R1551" t="s">
        <v>803</v>
      </c>
      <c r="S1551" t="s">
        <v>804</v>
      </c>
      <c r="T1551" s="145">
        <v>845</v>
      </c>
      <c r="U1551" t="s">
        <v>830</v>
      </c>
    </row>
    <row r="1552" spans="1:23" s="49" customFormat="1" x14ac:dyDescent="0.25">
      <c r="A1552" s="49" t="s">
        <v>33</v>
      </c>
      <c r="B1552" s="49" t="s">
        <v>719</v>
      </c>
      <c r="C1552" s="49" t="s">
        <v>187</v>
      </c>
      <c r="D1552" s="49" t="s">
        <v>538</v>
      </c>
      <c r="F1552" s="49" t="s">
        <v>391</v>
      </c>
      <c r="G1552" s="49" t="s">
        <v>799</v>
      </c>
      <c r="H1552" s="49" t="s">
        <v>541</v>
      </c>
      <c r="I1552" s="49" t="s">
        <v>800</v>
      </c>
      <c r="J1552" s="49" t="s">
        <v>543</v>
      </c>
      <c r="K1552" s="49">
        <v>31</v>
      </c>
      <c r="L1552" s="49" t="s">
        <v>544</v>
      </c>
      <c r="M1552" s="49" t="s">
        <v>799</v>
      </c>
      <c r="N1552" s="49" t="s">
        <v>801</v>
      </c>
      <c r="O1552" s="49" t="s">
        <v>802</v>
      </c>
      <c r="P1552" s="49" t="s">
        <v>548</v>
      </c>
      <c r="Q1552" s="49" t="s">
        <v>549</v>
      </c>
      <c r="R1552" s="49" t="s">
        <v>131</v>
      </c>
      <c r="S1552" s="49" t="s">
        <v>550</v>
      </c>
      <c r="T1552" s="146">
        <v>91.97</v>
      </c>
      <c r="U1552" s="49" t="s">
        <v>668</v>
      </c>
      <c r="V1552" s="49" t="s">
        <v>858</v>
      </c>
      <c r="W1552" s="138">
        <f>('ILO unemployment 2007'!T1553+'ILO unemployment 2007'!T1554+'ILO unemployment 2007'!T1555)*( 1 + ('ILO unemployment 2007'!T1562+ 'ILO unemployment 2007'!T1563)/('ILO unemployment 2007'!T1552-'ILO unemployment 2007'!T1562-'ILO unemployment 2007'!T1563))</f>
        <v>9.0706856733710861</v>
      </c>
    </row>
    <row r="1553" spans="1:23" s="49" customFormat="1" x14ac:dyDescent="0.25">
      <c r="A1553" s="49" t="s">
        <v>33</v>
      </c>
      <c r="B1553" s="49" t="s">
        <v>719</v>
      </c>
      <c r="C1553" s="49" t="s">
        <v>187</v>
      </c>
      <c r="D1553" s="49" t="s">
        <v>538</v>
      </c>
      <c r="F1553" s="49" t="s">
        <v>391</v>
      </c>
      <c r="G1553" s="49" t="s">
        <v>799</v>
      </c>
      <c r="H1553" s="49" t="s">
        <v>541</v>
      </c>
      <c r="I1553" s="49" t="s">
        <v>800</v>
      </c>
      <c r="J1553" s="49" t="s">
        <v>543</v>
      </c>
      <c r="K1553" s="49">
        <v>31</v>
      </c>
      <c r="L1553" s="49" t="s">
        <v>544</v>
      </c>
      <c r="M1553" s="49" t="s">
        <v>799</v>
      </c>
      <c r="N1553" s="49" t="s">
        <v>801</v>
      </c>
      <c r="O1553" s="49" t="s">
        <v>802</v>
      </c>
      <c r="P1553" s="49" t="s">
        <v>548</v>
      </c>
      <c r="Q1553" s="49" t="s">
        <v>549</v>
      </c>
      <c r="R1553" s="49" t="s">
        <v>552</v>
      </c>
      <c r="S1553" s="49" t="s">
        <v>553</v>
      </c>
      <c r="T1553" s="146">
        <v>0.64</v>
      </c>
      <c r="U1553" s="49" t="s">
        <v>668</v>
      </c>
      <c r="V1553" s="49" t="s">
        <v>859</v>
      </c>
      <c r="W1553" s="138">
        <f>('ILO unemployment 2007'!T1556+'ILO unemployment 2007'!T1557+'ILO unemployment 2007'!T1558+'ILO unemployment 2007'!T1559+'ILO unemployment 2007'!T1560+'ILO unemployment 2007'!T1561)*( 1 + ('ILO unemployment 2007'!T1562+ 'ILO unemployment 2007'!T1563)/('ILO unemployment 2007'!T1552-'ILO unemployment 2007'!T1562-'ILO unemployment 2007'!T1563))</f>
        <v>82.899314326628911</v>
      </c>
    </row>
    <row r="1554" spans="1:23" s="49" customFormat="1" x14ac:dyDescent="0.25">
      <c r="A1554" s="49" t="s">
        <v>33</v>
      </c>
      <c r="B1554" s="49" t="s">
        <v>719</v>
      </c>
      <c r="C1554" s="49" t="s">
        <v>187</v>
      </c>
      <c r="D1554" s="49" t="s">
        <v>538</v>
      </c>
      <c r="F1554" s="49" t="s">
        <v>391</v>
      </c>
      <c r="G1554" s="49" t="s">
        <v>799</v>
      </c>
      <c r="H1554" s="49" t="s">
        <v>541</v>
      </c>
      <c r="I1554" s="49" t="s">
        <v>800</v>
      </c>
      <c r="J1554" s="49" t="s">
        <v>543</v>
      </c>
      <c r="K1554" s="49">
        <v>31</v>
      </c>
      <c r="L1554" s="49" t="s">
        <v>544</v>
      </c>
      <c r="M1554" s="49" t="s">
        <v>799</v>
      </c>
      <c r="N1554" s="49" t="s">
        <v>801</v>
      </c>
      <c r="O1554" s="49" t="s">
        <v>802</v>
      </c>
      <c r="P1554" s="49" t="s">
        <v>548</v>
      </c>
      <c r="Q1554" s="49" t="s">
        <v>549</v>
      </c>
      <c r="R1554" s="49" t="s">
        <v>554</v>
      </c>
      <c r="S1554" s="49" t="s">
        <v>555</v>
      </c>
      <c r="T1554" s="146">
        <v>3.8839999999999999</v>
      </c>
      <c r="U1554" s="49" t="s">
        <v>668</v>
      </c>
      <c r="V1554" s="49" t="s">
        <v>862</v>
      </c>
      <c r="W1554" s="138">
        <f>'ILO unemployment 2007'!T1553+'ILO unemployment 2007'!T1554+'ILO unemployment 2007'!T1555+ 'ILO unemployment 2007'!T1556+'ILO unemployment 2007'!T1557+'ILO unemployment 2007'!T1558+'ILO unemployment 2007'!T1559+'ILO unemployment 2007'!T1560+'ILO unemployment 2007'!T1561+'ILO unemployment 2007'!T1562+'ILO unemployment 2007'!T1563</f>
        <v>91.97</v>
      </c>
    </row>
    <row r="1555" spans="1:23" s="49" customFormat="1" x14ac:dyDescent="0.25">
      <c r="A1555" s="49" t="s">
        <v>33</v>
      </c>
      <c r="B1555" s="49" t="s">
        <v>719</v>
      </c>
      <c r="C1555" s="49" t="s">
        <v>187</v>
      </c>
      <c r="D1555" s="49" t="s">
        <v>538</v>
      </c>
      <c r="F1555" s="49" t="s">
        <v>391</v>
      </c>
      <c r="G1555" s="49" t="s">
        <v>799</v>
      </c>
      <c r="H1555" s="49" t="s">
        <v>541</v>
      </c>
      <c r="I1555" s="49" t="s">
        <v>800</v>
      </c>
      <c r="J1555" s="49" t="s">
        <v>543</v>
      </c>
      <c r="K1555" s="49">
        <v>31</v>
      </c>
      <c r="L1555" s="49" t="s">
        <v>544</v>
      </c>
      <c r="M1555" s="49" t="s">
        <v>799</v>
      </c>
      <c r="N1555" s="49" t="s">
        <v>801</v>
      </c>
      <c r="O1555" s="49" t="s">
        <v>802</v>
      </c>
      <c r="P1555" s="49" t="s">
        <v>548</v>
      </c>
      <c r="Q1555" s="49" t="s">
        <v>549</v>
      </c>
      <c r="R1555" s="49" t="s">
        <v>556</v>
      </c>
      <c r="S1555" s="49" t="s">
        <v>557</v>
      </c>
      <c r="T1555" s="146">
        <v>3.052</v>
      </c>
      <c r="U1555" s="49" t="s">
        <v>668</v>
      </c>
      <c r="W1555" s="138"/>
    </row>
    <row r="1556" spans="1:23" s="49" customFormat="1" x14ac:dyDescent="0.25">
      <c r="A1556" s="49" t="s">
        <v>33</v>
      </c>
      <c r="B1556" s="49" t="s">
        <v>719</v>
      </c>
      <c r="C1556" s="49" t="s">
        <v>187</v>
      </c>
      <c r="D1556" s="49" t="s">
        <v>538</v>
      </c>
      <c r="F1556" s="49" t="s">
        <v>391</v>
      </c>
      <c r="G1556" s="49" t="s">
        <v>799</v>
      </c>
      <c r="H1556" s="49" t="s">
        <v>541</v>
      </c>
      <c r="I1556" s="49" t="s">
        <v>800</v>
      </c>
      <c r="J1556" s="49" t="s">
        <v>543</v>
      </c>
      <c r="K1556" s="49">
        <v>31</v>
      </c>
      <c r="L1556" s="49" t="s">
        <v>544</v>
      </c>
      <c r="M1556" s="49" t="s">
        <v>799</v>
      </c>
      <c r="N1556" s="49" t="s">
        <v>801</v>
      </c>
      <c r="O1556" s="49" t="s">
        <v>802</v>
      </c>
      <c r="P1556" s="49" t="s">
        <v>548</v>
      </c>
      <c r="Q1556" s="49" t="s">
        <v>549</v>
      </c>
      <c r="R1556" s="49" t="s">
        <v>558</v>
      </c>
      <c r="S1556" s="49" t="s">
        <v>559</v>
      </c>
      <c r="T1556" s="146">
        <v>12.308999999999999</v>
      </c>
      <c r="U1556" s="49" t="s">
        <v>668</v>
      </c>
      <c r="W1556" s="138"/>
    </row>
    <row r="1557" spans="1:23" s="49" customFormat="1" x14ac:dyDescent="0.25">
      <c r="A1557" s="49" t="s">
        <v>33</v>
      </c>
      <c r="B1557" s="49" t="s">
        <v>719</v>
      </c>
      <c r="C1557" s="49" t="s">
        <v>187</v>
      </c>
      <c r="D1557" s="49" t="s">
        <v>538</v>
      </c>
      <c r="F1557" s="49" t="s">
        <v>391</v>
      </c>
      <c r="G1557" s="49" t="s">
        <v>799</v>
      </c>
      <c r="H1557" s="49" t="s">
        <v>541</v>
      </c>
      <c r="I1557" s="49" t="s">
        <v>800</v>
      </c>
      <c r="J1557" s="49" t="s">
        <v>543</v>
      </c>
      <c r="K1557" s="49">
        <v>31</v>
      </c>
      <c r="L1557" s="49" t="s">
        <v>544</v>
      </c>
      <c r="M1557" s="49" t="s">
        <v>799</v>
      </c>
      <c r="N1557" s="49" t="s">
        <v>801</v>
      </c>
      <c r="O1557" s="49" t="s">
        <v>802</v>
      </c>
      <c r="P1557" s="49" t="s">
        <v>548</v>
      </c>
      <c r="Q1557" s="49" t="s">
        <v>549</v>
      </c>
      <c r="R1557" s="49" t="s">
        <v>560</v>
      </c>
      <c r="S1557" s="49" t="s">
        <v>561</v>
      </c>
      <c r="T1557" s="146">
        <v>16.329000000000001</v>
      </c>
      <c r="U1557" s="49" t="s">
        <v>668</v>
      </c>
      <c r="W1557" s="138"/>
    </row>
    <row r="1558" spans="1:23" s="49" customFormat="1" x14ac:dyDescent="0.25">
      <c r="A1558" s="49" t="s">
        <v>33</v>
      </c>
      <c r="B1558" s="49" t="s">
        <v>719</v>
      </c>
      <c r="C1558" s="49" t="s">
        <v>187</v>
      </c>
      <c r="D1558" s="49" t="s">
        <v>538</v>
      </c>
      <c r="F1558" s="49" t="s">
        <v>391</v>
      </c>
      <c r="G1558" s="49" t="s">
        <v>799</v>
      </c>
      <c r="H1558" s="49" t="s">
        <v>541</v>
      </c>
      <c r="I1558" s="49" t="s">
        <v>800</v>
      </c>
      <c r="J1558" s="49" t="s">
        <v>543</v>
      </c>
      <c r="K1558" s="49">
        <v>31</v>
      </c>
      <c r="L1558" s="49" t="s">
        <v>544</v>
      </c>
      <c r="M1558" s="49" t="s">
        <v>799</v>
      </c>
      <c r="N1558" s="49" t="s">
        <v>801</v>
      </c>
      <c r="O1558" s="49" t="s">
        <v>802</v>
      </c>
      <c r="P1558" s="49" t="s">
        <v>548</v>
      </c>
      <c r="Q1558" s="49" t="s">
        <v>549</v>
      </c>
      <c r="R1558" s="49" t="s">
        <v>562</v>
      </c>
      <c r="S1558" s="49" t="s">
        <v>563</v>
      </c>
      <c r="T1558" s="146">
        <v>2.6070000000000002</v>
      </c>
      <c r="U1558" s="49" t="s">
        <v>668</v>
      </c>
      <c r="W1558" s="138"/>
    </row>
    <row r="1559" spans="1:23" s="49" customFormat="1" x14ac:dyDescent="0.25">
      <c r="A1559" s="49" t="s">
        <v>33</v>
      </c>
      <c r="B1559" s="49" t="s">
        <v>719</v>
      </c>
      <c r="C1559" s="49" t="s">
        <v>187</v>
      </c>
      <c r="D1559" s="49" t="s">
        <v>538</v>
      </c>
      <c r="F1559" s="49" t="s">
        <v>391</v>
      </c>
      <c r="G1559" s="49" t="s">
        <v>799</v>
      </c>
      <c r="H1559" s="49" t="s">
        <v>541</v>
      </c>
      <c r="I1559" s="49" t="s">
        <v>800</v>
      </c>
      <c r="J1559" s="49" t="s">
        <v>543</v>
      </c>
      <c r="K1559" s="49">
        <v>31</v>
      </c>
      <c r="L1559" s="49" t="s">
        <v>544</v>
      </c>
      <c r="M1559" s="49" t="s">
        <v>799</v>
      </c>
      <c r="N1559" s="49" t="s">
        <v>801</v>
      </c>
      <c r="O1559" s="49" t="s">
        <v>802</v>
      </c>
      <c r="P1559" s="49" t="s">
        <v>548</v>
      </c>
      <c r="Q1559" s="49" t="s">
        <v>549</v>
      </c>
      <c r="R1559" s="49" t="s">
        <v>564</v>
      </c>
      <c r="S1559" s="49" t="s">
        <v>565</v>
      </c>
      <c r="T1559" s="146">
        <v>8.7170000000000005</v>
      </c>
      <c r="U1559" s="49" t="s">
        <v>668</v>
      </c>
      <c r="W1559" s="138"/>
    </row>
    <row r="1560" spans="1:23" s="49" customFormat="1" x14ac:dyDescent="0.25">
      <c r="A1560" s="49" t="s">
        <v>33</v>
      </c>
      <c r="B1560" s="49" t="s">
        <v>719</v>
      </c>
      <c r="C1560" s="49" t="s">
        <v>187</v>
      </c>
      <c r="D1560" s="49" t="s">
        <v>538</v>
      </c>
      <c r="F1560" s="49" t="s">
        <v>391</v>
      </c>
      <c r="G1560" s="49" t="s">
        <v>799</v>
      </c>
      <c r="H1560" s="49" t="s">
        <v>541</v>
      </c>
      <c r="I1560" s="49" t="s">
        <v>800</v>
      </c>
      <c r="J1560" s="49" t="s">
        <v>543</v>
      </c>
      <c r="K1560" s="49">
        <v>31</v>
      </c>
      <c r="L1560" s="49" t="s">
        <v>544</v>
      </c>
      <c r="M1560" s="49" t="s">
        <v>799</v>
      </c>
      <c r="N1560" s="49" t="s">
        <v>801</v>
      </c>
      <c r="O1560" s="49" t="s">
        <v>802</v>
      </c>
      <c r="P1560" s="49" t="s">
        <v>548</v>
      </c>
      <c r="Q1560" s="49" t="s">
        <v>549</v>
      </c>
      <c r="R1560" s="49" t="s">
        <v>566</v>
      </c>
      <c r="S1560" s="49" t="s">
        <v>567</v>
      </c>
      <c r="T1560" s="146">
        <v>3.2639999999999998</v>
      </c>
      <c r="U1560" s="49" t="s">
        <v>668</v>
      </c>
      <c r="W1560" s="138"/>
    </row>
    <row r="1561" spans="1:23" s="49" customFormat="1" x14ac:dyDescent="0.25">
      <c r="A1561" s="49" t="s">
        <v>33</v>
      </c>
      <c r="B1561" s="49" t="s">
        <v>719</v>
      </c>
      <c r="C1561" s="49" t="s">
        <v>187</v>
      </c>
      <c r="D1561" s="49" t="s">
        <v>538</v>
      </c>
      <c r="F1561" s="49" t="s">
        <v>391</v>
      </c>
      <c r="G1561" s="49" t="s">
        <v>799</v>
      </c>
      <c r="H1561" s="49" t="s">
        <v>541</v>
      </c>
      <c r="I1561" s="49" t="s">
        <v>800</v>
      </c>
      <c r="J1561" s="49" t="s">
        <v>543</v>
      </c>
      <c r="K1561" s="49">
        <v>31</v>
      </c>
      <c r="L1561" s="49" t="s">
        <v>544</v>
      </c>
      <c r="M1561" s="49" t="s">
        <v>799</v>
      </c>
      <c r="N1561" s="49" t="s">
        <v>801</v>
      </c>
      <c r="O1561" s="49" t="s">
        <v>802</v>
      </c>
      <c r="P1561" s="49" t="s">
        <v>548</v>
      </c>
      <c r="Q1561" s="49" t="s">
        <v>549</v>
      </c>
      <c r="R1561" s="49" t="s">
        <v>568</v>
      </c>
      <c r="S1561" s="49" t="s">
        <v>569</v>
      </c>
      <c r="T1561" s="146">
        <v>26.013000000000002</v>
      </c>
      <c r="U1561" s="49" t="s">
        <v>668</v>
      </c>
      <c r="W1561" s="138"/>
    </row>
    <row r="1562" spans="1:23" s="49" customFormat="1" x14ac:dyDescent="0.25">
      <c r="A1562" s="49" t="s">
        <v>33</v>
      </c>
      <c r="B1562" s="49" t="s">
        <v>719</v>
      </c>
      <c r="C1562" s="49" t="s">
        <v>187</v>
      </c>
      <c r="D1562" s="49" t="s">
        <v>538</v>
      </c>
      <c r="F1562" s="49" t="s">
        <v>391</v>
      </c>
      <c r="G1562" s="49" t="s">
        <v>799</v>
      </c>
      <c r="H1562" s="49" t="s">
        <v>541</v>
      </c>
      <c r="I1562" s="49" t="s">
        <v>800</v>
      </c>
      <c r="J1562" s="49" t="s">
        <v>543</v>
      </c>
      <c r="K1562" s="49">
        <v>31</v>
      </c>
      <c r="L1562" s="49" t="s">
        <v>544</v>
      </c>
      <c r="M1562" s="49" t="s">
        <v>799</v>
      </c>
      <c r="N1562" s="49" t="s">
        <v>801</v>
      </c>
      <c r="O1562" s="49" t="s">
        <v>802</v>
      </c>
      <c r="P1562" s="49" t="s">
        <v>548</v>
      </c>
      <c r="Q1562" s="49" t="s">
        <v>549</v>
      </c>
      <c r="R1562" s="49" t="s">
        <v>572</v>
      </c>
      <c r="S1562" s="49" t="s">
        <v>573</v>
      </c>
      <c r="T1562" s="146"/>
      <c r="U1562" s="49" t="s">
        <v>668</v>
      </c>
      <c r="W1562" s="138"/>
    </row>
    <row r="1563" spans="1:23" s="49" customFormat="1" x14ac:dyDescent="0.25">
      <c r="A1563" s="49" t="s">
        <v>33</v>
      </c>
      <c r="B1563" s="49" t="s">
        <v>719</v>
      </c>
      <c r="C1563" s="49" t="s">
        <v>187</v>
      </c>
      <c r="D1563" s="49" t="s">
        <v>538</v>
      </c>
      <c r="F1563" s="49" t="s">
        <v>391</v>
      </c>
      <c r="G1563" s="49" t="s">
        <v>799</v>
      </c>
      <c r="H1563" s="49" t="s">
        <v>541</v>
      </c>
      <c r="I1563" s="49" t="s">
        <v>800</v>
      </c>
      <c r="J1563" s="49" t="s">
        <v>543</v>
      </c>
      <c r="K1563" s="49">
        <v>31</v>
      </c>
      <c r="L1563" s="49" t="s">
        <v>544</v>
      </c>
      <c r="M1563" s="49" t="s">
        <v>799</v>
      </c>
      <c r="N1563" s="49" t="s">
        <v>801</v>
      </c>
      <c r="O1563" s="49" t="s">
        <v>802</v>
      </c>
      <c r="P1563" s="49" t="s">
        <v>548</v>
      </c>
      <c r="Q1563" s="49" t="s">
        <v>549</v>
      </c>
      <c r="R1563" s="49" t="s">
        <v>803</v>
      </c>
      <c r="S1563" s="49" t="s">
        <v>804</v>
      </c>
      <c r="T1563" s="146">
        <v>15.154999999999999</v>
      </c>
      <c r="U1563" s="49" t="s">
        <v>668</v>
      </c>
      <c r="W1563" s="138"/>
    </row>
    <row r="1564" spans="1:23" x14ac:dyDescent="0.25">
      <c r="A1564" t="s">
        <v>33</v>
      </c>
      <c r="B1564" t="s">
        <v>719</v>
      </c>
      <c r="C1564" t="s">
        <v>187</v>
      </c>
      <c r="D1564" t="s">
        <v>538</v>
      </c>
      <c r="F1564" t="s">
        <v>391</v>
      </c>
      <c r="G1564" t="s">
        <v>799</v>
      </c>
      <c r="H1564" t="s">
        <v>541</v>
      </c>
      <c r="I1564" t="s">
        <v>800</v>
      </c>
      <c r="J1564" t="s">
        <v>543</v>
      </c>
      <c r="K1564">
        <v>31</v>
      </c>
      <c r="L1564" t="s">
        <v>574</v>
      </c>
      <c r="M1564" t="s">
        <v>805</v>
      </c>
      <c r="N1564" t="s">
        <v>801</v>
      </c>
      <c r="O1564" t="s">
        <v>802</v>
      </c>
      <c r="P1564" t="s">
        <v>548</v>
      </c>
      <c r="Q1564" t="s">
        <v>549</v>
      </c>
      <c r="R1564" t="s">
        <v>131</v>
      </c>
      <c r="S1564" t="s">
        <v>550</v>
      </c>
      <c r="T1564" s="145">
        <v>44464</v>
      </c>
      <c r="U1564" t="s">
        <v>668</v>
      </c>
    </row>
    <row r="1565" spans="1:23" x14ac:dyDescent="0.25">
      <c r="A1565" t="s">
        <v>33</v>
      </c>
      <c r="B1565" t="s">
        <v>719</v>
      </c>
      <c r="C1565" t="s">
        <v>187</v>
      </c>
      <c r="D1565" t="s">
        <v>538</v>
      </c>
      <c r="F1565" t="s">
        <v>391</v>
      </c>
      <c r="G1565" t="s">
        <v>799</v>
      </c>
      <c r="H1565" t="s">
        <v>541</v>
      </c>
      <c r="I1565" t="s">
        <v>800</v>
      </c>
      <c r="J1565" t="s">
        <v>543</v>
      </c>
      <c r="K1565">
        <v>31</v>
      </c>
      <c r="L1565" t="s">
        <v>574</v>
      </c>
      <c r="M1565" t="s">
        <v>805</v>
      </c>
      <c r="N1565" t="s">
        <v>801</v>
      </c>
      <c r="O1565" t="s">
        <v>802</v>
      </c>
      <c r="P1565" t="s">
        <v>548</v>
      </c>
      <c r="Q1565" t="s">
        <v>549</v>
      </c>
      <c r="R1565" t="s">
        <v>552</v>
      </c>
      <c r="S1565" t="s">
        <v>553</v>
      </c>
      <c r="T1565" s="145">
        <v>0.35099999999999998</v>
      </c>
      <c r="U1565" t="s">
        <v>668</v>
      </c>
    </row>
    <row r="1566" spans="1:23" x14ac:dyDescent="0.25">
      <c r="A1566" t="s">
        <v>33</v>
      </c>
      <c r="B1566" t="s">
        <v>719</v>
      </c>
      <c r="C1566" t="s">
        <v>187</v>
      </c>
      <c r="D1566" t="s">
        <v>538</v>
      </c>
      <c r="F1566" t="s">
        <v>391</v>
      </c>
      <c r="G1566" t="s">
        <v>799</v>
      </c>
      <c r="H1566" t="s">
        <v>541</v>
      </c>
      <c r="I1566" t="s">
        <v>800</v>
      </c>
      <c r="J1566" t="s">
        <v>543</v>
      </c>
      <c r="K1566">
        <v>31</v>
      </c>
      <c r="L1566" t="s">
        <v>574</v>
      </c>
      <c r="M1566" t="s">
        <v>805</v>
      </c>
      <c r="N1566" t="s">
        <v>801</v>
      </c>
      <c r="O1566" t="s">
        <v>802</v>
      </c>
      <c r="P1566" t="s">
        <v>548</v>
      </c>
      <c r="Q1566" t="s">
        <v>549</v>
      </c>
      <c r="R1566" t="s">
        <v>554</v>
      </c>
      <c r="S1566" t="s">
        <v>555</v>
      </c>
      <c r="T1566" s="145">
        <v>1547</v>
      </c>
      <c r="U1566" t="s">
        <v>668</v>
      </c>
    </row>
    <row r="1567" spans="1:23" x14ac:dyDescent="0.25">
      <c r="A1567" t="s">
        <v>33</v>
      </c>
      <c r="B1567" t="s">
        <v>719</v>
      </c>
      <c r="C1567" t="s">
        <v>187</v>
      </c>
      <c r="D1567" t="s">
        <v>538</v>
      </c>
      <c r="F1567" t="s">
        <v>391</v>
      </c>
      <c r="G1567" t="s">
        <v>799</v>
      </c>
      <c r="H1567" t="s">
        <v>541</v>
      </c>
      <c r="I1567" t="s">
        <v>800</v>
      </c>
      <c r="J1567" t="s">
        <v>543</v>
      </c>
      <c r="K1567">
        <v>31</v>
      </c>
      <c r="L1567" t="s">
        <v>574</v>
      </c>
      <c r="M1567" t="s">
        <v>805</v>
      </c>
      <c r="N1567" t="s">
        <v>801</v>
      </c>
      <c r="O1567" t="s">
        <v>802</v>
      </c>
      <c r="P1567" t="s">
        <v>548</v>
      </c>
      <c r="Q1567" t="s">
        <v>549</v>
      </c>
      <c r="R1567" t="s">
        <v>556</v>
      </c>
      <c r="S1567" t="s">
        <v>557</v>
      </c>
      <c r="T1567" s="145">
        <v>1734</v>
      </c>
      <c r="U1567" t="s">
        <v>668</v>
      </c>
    </row>
    <row r="1568" spans="1:23" x14ac:dyDescent="0.25">
      <c r="A1568" t="s">
        <v>33</v>
      </c>
      <c r="B1568" t="s">
        <v>719</v>
      </c>
      <c r="C1568" t="s">
        <v>187</v>
      </c>
      <c r="D1568" t="s">
        <v>538</v>
      </c>
      <c r="F1568" t="s">
        <v>391</v>
      </c>
      <c r="G1568" t="s">
        <v>799</v>
      </c>
      <c r="H1568" t="s">
        <v>541</v>
      </c>
      <c r="I1568" t="s">
        <v>800</v>
      </c>
      <c r="J1568" t="s">
        <v>543</v>
      </c>
      <c r="K1568">
        <v>31</v>
      </c>
      <c r="L1568" t="s">
        <v>574</v>
      </c>
      <c r="M1568" t="s">
        <v>805</v>
      </c>
      <c r="N1568" t="s">
        <v>801</v>
      </c>
      <c r="O1568" t="s">
        <v>802</v>
      </c>
      <c r="P1568" t="s">
        <v>548</v>
      </c>
      <c r="Q1568" t="s">
        <v>549</v>
      </c>
      <c r="R1568" t="s">
        <v>558</v>
      </c>
      <c r="S1568" t="s">
        <v>559</v>
      </c>
      <c r="T1568" s="145">
        <v>2635</v>
      </c>
      <c r="U1568" t="s">
        <v>668</v>
      </c>
    </row>
    <row r="1569" spans="1:21" x14ac:dyDescent="0.25">
      <c r="A1569" t="s">
        <v>33</v>
      </c>
      <c r="B1569" t="s">
        <v>719</v>
      </c>
      <c r="C1569" t="s">
        <v>187</v>
      </c>
      <c r="D1569" t="s">
        <v>538</v>
      </c>
      <c r="F1569" t="s">
        <v>391</v>
      </c>
      <c r="G1569" t="s">
        <v>799</v>
      </c>
      <c r="H1569" t="s">
        <v>541</v>
      </c>
      <c r="I1569" t="s">
        <v>800</v>
      </c>
      <c r="J1569" t="s">
        <v>543</v>
      </c>
      <c r="K1569">
        <v>31</v>
      </c>
      <c r="L1569" t="s">
        <v>574</v>
      </c>
      <c r="M1569" t="s">
        <v>805</v>
      </c>
      <c r="N1569" t="s">
        <v>801</v>
      </c>
      <c r="O1569" t="s">
        <v>802</v>
      </c>
      <c r="P1569" t="s">
        <v>548</v>
      </c>
      <c r="Q1569" t="s">
        <v>549</v>
      </c>
      <c r="R1569" t="s">
        <v>560</v>
      </c>
      <c r="S1569" t="s">
        <v>561</v>
      </c>
      <c r="T1569" s="145">
        <v>4911</v>
      </c>
      <c r="U1569" t="s">
        <v>668</v>
      </c>
    </row>
    <row r="1570" spans="1:21" x14ac:dyDescent="0.25">
      <c r="A1570" t="s">
        <v>33</v>
      </c>
      <c r="B1570" t="s">
        <v>719</v>
      </c>
      <c r="C1570" t="s">
        <v>187</v>
      </c>
      <c r="D1570" t="s">
        <v>538</v>
      </c>
      <c r="F1570" t="s">
        <v>391</v>
      </c>
      <c r="G1570" t="s">
        <v>799</v>
      </c>
      <c r="H1570" t="s">
        <v>541</v>
      </c>
      <c r="I1570" t="s">
        <v>800</v>
      </c>
      <c r="J1570" t="s">
        <v>543</v>
      </c>
      <c r="K1570">
        <v>31</v>
      </c>
      <c r="L1570" t="s">
        <v>574</v>
      </c>
      <c r="M1570" t="s">
        <v>805</v>
      </c>
      <c r="N1570" t="s">
        <v>801</v>
      </c>
      <c r="O1570" t="s">
        <v>802</v>
      </c>
      <c r="P1570" t="s">
        <v>548</v>
      </c>
      <c r="Q1570" t="s">
        <v>549</v>
      </c>
      <c r="R1570" t="s">
        <v>562</v>
      </c>
      <c r="S1570" t="s">
        <v>563</v>
      </c>
      <c r="T1570" s="145">
        <v>2455</v>
      </c>
      <c r="U1570" t="s">
        <v>668</v>
      </c>
    </row>
    <row r="1571" spans="1:21" x14ac:dyDescent="0.25">
      <c r="A1571" t="s">
        <v>33</v>
      </c>
      <c r="B1571" t="s">
        <v>719</v>
      </c>
      <c r="C1571" t="s">
        <v>187</v>
      </c>
      <c r="D1571" t="s">
        <v>538</v>
      </c>
      <c r="F1571" t="s">
        <v>391</v>
      </c>
      <c r="G1571" t="s">
        <v>799</v>
      </c>
      <c r="H1571" t="s">
        <v>541</v>
      </c>
      <c r="I1571" t="s">
        <v>800</v>
      </c>
      <c r="J1571" t="s">
        <v>543</v>
      </c>
      <c r="K1571">
        <v>31</v>
      </c>
      <c r="L1571" t="s">
        <v>574</v>
      </c>
      <c r="M1571" t="s">
        <v>805</v>
      </c>
      <c r="N1571" t="s">
        <v>801</v>
      </c>
      <c r="O1571" t="s">
        <v>802</v>
      </c>
      <c r="P1571" t="s">
        <v>548</v>
      </c>
      <c r="Q1571" t="s">
        <v>549</v>
      </c>
      <c r="R1571" t="s">
        <v>564</v>
      </c>
      <c r="S1571" t="s">
        <v>565</v>
      </c>
      <c r="T1571" s="145">
        <v>7.63</v>
      </c>
      <c r="U1571" t="s">
        <v>668</v>
      </c>
    </row>
    <row r="1572" spans="1:21" x14ac:dyDescent="0.25">
      <c r="A1572" t="s">
        <v>33</v>
      </c>
      <c r="B1572" t="s">
        <v>719</v>
      </c>
      <c r="C1572" t="s">
        <v>187</v>
      </c>
      <c r="D1572" t="s">
        <v>538</v>
      </c>
      <c r="F1572" t="s">
        <v>391</v>
      </c>
      <c r="G1572" t="s">
        <v>799</v>
      </c>
      <c r="H1572" t="s">
        <v>541</v>
      </c>
      <c r="I1572" t="s">
        <v>800</v>
      </c>
      <c r="J1572" t="s">
        <v>543</v>
      </c>
      <c r="K1572">
        <v>31</v>
      </c>
      <c r="L1572" t="s">
        <v>574</v>
      </c>
      <c r="M1572" t="s">
        <v>805</v>
      </c>
      <c r="N1572" t="s">
        <v>801</v>
      </c>
      <c r="O1572" t="s">
        <v>802</v>
      </c>
      <c r="P1572" t="s">
        <v>548</v>
      </c>
      <c r="Q1572" t="s">
        <v>549</v>
      </c>
      <c r="R1572" t="s">
        <v>566</v>
      </c>
      <c r="S1572" t="s">
        <v>567</v>
      </c>
      <c r="T1572" s="145">
        <v>2.85</v>
      </c>
      <c r="U1572" t="s">
        <v>668</v>
      </c>
    </row>
    <row r="1573" spans="1:21" x14ac:dyDescent="0.25">
      <c r="A1573" t="s">
        <v>33</v>
      </c>
      <c r="B1573" t="s">
        <v>719</v>
      </c>
      <c r="C1573" t="s">
        <v>187</v>
      </c>
      <c r="D1573" t="s">
        <v>538</v>
      </c>
      <c r="F1573" t="s">
        <v>391</v>
      </c>
      <c r="G1573" t="s">
        <v>799</v>
      </c>
      <c r="H1573" t="s">
        <v>541</v>
      </c>
      <c r="I1573" t="s">
        <v>800</v>
      </c>
      <c r="J1573" t="s">
        <v>543</v>
      </c>
      <c r="K1573">
        <v>31</v>
      </c>
      <c r="L1573" t="s">
        <v>574</v>
      </c>
      <c r="M1573" t="s">
        <v>805</v>
      </c>
      <c r="N1573" t="s">
        <v>801</v>
      </c>
      <c r="O1573" t="s">
        <v>802</v>
      </c>
      <c r="P1573" t="s">
        <v>548</v>
      </c>
      <c r="Q1573" t="s">
        <v>549</v>
      </c>
      <c r="R1573" t="s">
        <v>568</v>
      </c>
      <c r="S1573" t="s">
        <v>569</v>
      </c>
      <c r="T1573" s="145">
        <v>14412</v>
      </c>
      <c r="U1573" t="s">
        <v>668</v>
      </c>
    </row>
    <row r="1574" spans="1:21" x14ac:dyDescent="0.25">
      <c r="A1574" t="s">
        <v>33</v>
      </c>
      <c r="B1574" t="s">
        <v>719</v>
      </c>
      <c r="C1574" t="s">
        <v>187</v>
      </c>
      <c r="D1574" t="s">
        <v>538</v>
      </c>
      <c r="F1574" t="s">
        <v>391</v>
      </c>
      <c r="G1574" t="s">
        <v>799</v>
      </c>
      <c r="H1574" t="s">
        <v>541</v>
      </c>
      <c r="I1574" t="s">
        <v>800</v>
      </c>
      <c r="J1574" t="s">
        <v>543</v>
      </c>
      <c r="K1574">
        <v>31</v>
      </c>
      <c r="L1574" t="s">
        <v>574</v>
      </c>
      <c r="M1574" t="s">
        <v>805</v>
      </c>
      <c r="N1574" t="s">
        <v>801</v>
      </c>
      <c r="O1574" t="s">
        <v>802</v>
      </c>
      <c r="P1574" t="s">
        <v>548</v>
      </c>
      <c r="Q1574" t="s">
        <v>549</v>
      </c>
      <c r="R1574" t="s">
        <v>572</v>
      </c>
      <c r="S1574" t="s">
        <v>573</v>
      </c>
      <c r="U1574" t="s">
        <v>668</v>
      </c>
    </row>
    <row r="1575" spans="1:21" x14ac:dyDescent="0.25">
      <c r="A1575" t="s">
        <v>33</v>
      </c>
      <c r="B1575" t="s">
        <v>719</v>
      </c>
      <c r="C1575" t="s">
        <v>187</v>
      </c>
      <c r="D1575" t="s">
        <v>538</v>
      </c>
      <c r="F1575" t="s">
        <v>391</v>
      </c>
      <c r="G1575" t="s">
        <v>799</v>
      </c>
      <c r="H1575" t="s">
        <v>541</v>
      </c>
      <c r="I1575" t="s">
        <v>800</v>
      </c>
      <c r="J1575" t="s">
        <v>543</v>
      </c>
      <c r="K1575">
        <v>31</v>
      </c>
      <c r="L1575" t="s">
        <v>574</v>
      </c>
      <c r="M1575" t="s">
        <v>805</v>
      </c>
      <c r="N1575" t="s">
        <v>801</v>
      </c>
      <c r="O1575" t="s">
        <v>802</v>
      </c>
      <c r="P1575" t="s">
        <v>548</v>
      </c>
      <c r="Q1575" t="s">
        <v>549</v>
      </c>
      <c r="R1575" t="s">
        <v>803</v>
      </c>
      <c r="S1575" t="s">
        <v>804</v>
      </c>
      <c r="T1575" s="145">
        <v>5939</v>
      </c>
      <c r="U1575" t="s">
        <v>668</v>
      </c>
    </row>
    <row r="1576" spans="1:21" x14ac:dyDescent="0.25">
      <c r="A1576" t="s">
        <v>33</v>
      </c>
      <c r="B1576" t="s">
        <v>719</v>
      </c>
      <c r="C1576" t="s">
        <v>187</v>
      </c>
      <c r="D1576" t="s">
        <v>538</v>
      </c>
      <c r="F1576" t="s">
        <v>391</v>
      </c>
      <c r="G1576" t="s">
        <v>799</v>
      </c>
      <c r="H1576" t="s">
        <v>541</v>
      </c>
      <c r="I1576" t="s">
        <v>800</v>
      </c>
      <c r="J1576" t="s">
        <v>543</v>
      </c>
      <c r="K1576">
        <v>31</v>
      </c>
      <c r="L1576" t="s">
        <v>576</v>
      </c>
      <c r="M1576" t="s">
        <v>806</v>
      </c>
      <c r="N1576" t="s">
        <v>801</v>
      </c>
      <c r="O1576" t="s">
        <v>802</v>
      </c>
      <c r="P1576" t="s">
        <v>548</v>
      </c>
      <c r="Q1576" t="s">
        <v>549</v>
      </c>
      <c r="R1576" t="s">
        <v>131</v>
      </c>
      <c r="S1576" t="s">
        <v>550</v>
      </c>
      <c r="T1576" s="145">
        <v>47506</v>
      </c>
      <c r="U1576" t="s">
        <v>668</v>
      </c>
    </row>
    <row r="1577" spans="1:21" x14ac:dyDescent="0.25">
      <c r="A1577" t="s">
        <v>33</v>
      </c>
      <c r="B1577" t="s">
        <v>719</v>
      </c>
      <c r="C1577" t="s">
        <v>187</v>
      </c>
      <c r="D1577" t="s">
        <v>538</v>
      </c>
      <c r="F1577" t="s">
        <v>391</v>
      </c>
      <c r="G1577" t="s">
        <v>799</v>
      </c>
      <c r="H1577" t="s">
        <v>541</v>
      </c>
      <c r="I1577" t="s">
        <v>800</v>
      </c>
      <c r="J1577" t="s">
        <v>543</v>
      </c>
      <c r="K1577">
        <v>31</v>
      </c>
      <c r="L1577" t="s">
        <v>576</v>
      </c>
      <c r="M1577" t="s">
        <v>806</v>
      </c>
      <c r="N1577" t="s">
        <v>801</v>
      </c>
      <c r="O1577" t="s">
        <v>802</v>
      </c>
      <c r="P1577" t="s">
        <v>548</v>
      </c>
      <c r="Q1577" t="s">
        <v>549</v>
      </c>
      <c r="R1577" t="s">
        <v>552</v>
      </c>
      <c r="S1577" t="s">
        <v>553</v>
      </c>
      <c r="T1577" s="145">
        <v>0.28899999999999998</v>
      </c>
      <c r="U1577" t="s">
        <v>668</v>
      </c>
    </row>
    <row r="1578" spans="1:21" x14ac:dyDescent="0.25">
      <c r="A1578" t="s">
        <v>33</v>
      </c>
      <c r="B1578" t="s">
        <v>719</v>
      </c>
      <c r="C1578" t="s">
        <v>187</v>
      </c>
      <c r="D1578" t="s">
        <v>538</v>
      </c>
      <c r="F1578" t="s">
        <v>391</v>
      </c>
      <c r="G1578" t="s">
        <v>799</v>
      </c>
      <c r="H1578" t="s">
        <v>541</v>
      </c>
      <c r="I1578" t="s">
        <v>800</v>
      </c>
      <c r="J1578" t="s">
        <v>543</v>
      </c>
      <c r="K1578">
        <v>31</v>
      </c>
      <c r="L1578" t="s">
        <v>576</v>
      </c>
      <c r="M1578" t="s">
        <v>806</v>
      </c>
      <c r="N1578" t="s">
        <v>801</v>
      </c>
      <c r="O1578" t="s">
        <v>802</v>
      </c>
      <c r="P1578" t="s">
        <v>548</v>
      </c>
      <c r="Q1578" t="s">
        <v>549</v>
      </c>
      <c r="R1578" t="s">
        <v>554</v>
      </c>
      <c r="S1578" t="s">
        <v>555</v>
      </c>
      <c r="T1578" s="145">
        <v>2337</v>
      </c>
      <c r="U1578" t="s">
        <v>668</v>
      </c>
    </row>
    <row r="1579" spans="1:21" x14ac:dyDescent="0.25">
      <c r="A1579" t="s">
        <v>33</v>
      </c>
      <c r="B1579" t="s">
        <v>719</v>
      </c>
      <c r="C1579" t="s">
        <v>187</v>
      </c>
      <c r="D1579" t="s">
        <v>538</v>
      </c>
      <c r="F1579" t="s">
        <v>391</v>
      </c>
      <c r="G1579" t="s">
        <v>799</v>
      </c>
      <c r="H1579" t="s">
        <v>541</v>
      </c>
      <c r="I1579" t="s">
        <v>800</v>
      </c>
      <c r="J1579" t="s">
        <v>543</v>
      </c>
      <c r="K1579">
        <v>31</v>
      </c>
      <c r="L1579" t="s">
        <v>576</v>
      </c>
      <c r="M1579" t="s">
        <v>806</v>
      </c>
      <c r="N1579" t="s">
        <v>801</v>
      </c>
      <c r="O1579" t="s">
        <v>802</v>
      </c>
      <c r="P1579" t="s">
        <v>548</v>
      </c>
      <c r="Q1579" t="s">
        <v>549</v>
      </c>
      <c r="R1579" t="s">
        <v>556</v>
      </c>
      <c r="S1579" t="s">
        <v>557</v>
      </c>
      <c r="T1579" s="145">
        <v>1318</v>
      </c>
      <c r="U1579" t="s">
        <v>668</v>
      </c>
    </row>
    <row r="1580" spans="1:21" x14ac:dyDescent="0.25">
      <c r="A1580" t="s">
        <v>33</v>
      </c>
      <c r="B1580" t="s">
        <v>719</v>
      </c>
      <c r="C1580" t="s">
        <v>187</v>
      </c>
      <c r="D1580" t="s">
        <v>538</v>
      </c>
      <c r="F1580" t="s">
        <v>391</v>
      </c>
      <c r="G1580" t="s">
        <v>799</v>
      </c>
      <c r="H1580" t="s">
        <v>541</v>
      </c>
      <c r="I1580" t="s">
        <v>800</v>
      </c>
      <c r="J1580" t="s">
        <v>543</v>
      </c>
      <c r="K1580">
        <v>31</v>
      </c>
      <c r="L1580" t="s">
        <v>576</v>
      </c>
      <c r="M1580" t="s">
        <v>806</v>
      </c>
      <c r="N1580" t="s">
        <v>801</v>
      </c>
      <c r="O1580" t="s">
        <v>802</v>
      </c>
      <c r="P1580" t="s">
        <v>548</v>
      </c>
      <c r="Q1580" t="s">
        <v>549</v>
      </c>
      <c r="R1580" t="s">
        <v>558</v>
      </c>
      <c r="S1580" t="s">
        <v>559</v>
      </c>
      <c r="T1580" s="145">
        <v>9674</v>
      </c>
      <c r="U1580" t="s">
        <v>668</v>
      </c>
    </row>
    <row r="1581" spans="1:21" x14ac:dyDescent="0.25">
      <c r="A1581" t="s">
        <v>33</v>
      </c>
      <c r="B1581" t="s">
        <v>719</v>
      </c>
      <c r="C1581" t="s">
        <v>187</v>
      </c>
      <c r="D1581" t="s">
        <v>538</v>
      </c>
      <c r="F1581" t="s">
        <v>391</v>
      </c>
      <c r="G1581" t="s">
        <v>799</v>
      </c>
      <c r="H1581" t="s">
        <v>541</v>
      </c>
      <c r="I1581" t="s">
        <v>800</v>
      </c>
      <c r="J1581" t="s">
        <v>543</v>
      </c>
      <c r="K1581">
        <v>31</v>
      </c>
      <c r="L1581" t="s">
        <v>576</v>
      </c>
      <c r="M1581" t="s">
        <v>806</v>
      </c>
      <c r="N1581" t="s">
        <v>801</v>
      </c>
      <c r="O1581" t="s">
        <v>802</v>
      </c>
      <c r="P1581" t="s">
        <v>548</v>
      </c>
      <c r="Q1581" t="s">
        <v>549</v>
      </c>
      <c r="R1581" t="s">
        <v>560</v>
      </c>
      <c r="S1581" t="s">
        <v>561</v>
      </c>
      <c r="T1581" s="145">
        <v>11418</v>
      </c>
      <c r="U1581" t="s">
        <v>668</v>
      </c>
    </row>
    <row r="1582" spans="1:21" x14ac:dyDescent="0.25">
      <c r="A1582" t="s">
        <v>33</v>
      </c>
      <c r="B1582" t="s">
        <v>719</v>
      </c>
      <c r="C1582" t="s">
        <v>187</v>
      </c>
      <c r="D1582" t="s">
        <v>538</v>
      </c>
      <c r="F1582" t="s">
        <v>391</v>
      </c>
      <c r="G1582" t="s">
        <v>799</v>
      </c>
      <c r="H1582" t="s">
        <v>541</v>
      </c>
      <c r="I1582" t="s">
        <v>800</v>
      </c>
      <c r="J1582" t="s">
        <v>543</v>
      </c>
      <c r="K1582">
        <v>31</v>
      </c>
      <c r="L1582" t="s">
        <v>576</v>
      </c>
      <c r="M1582" t="s">
        <v>806</v>
      </c>
      <c r="N1582" t="s">
        <v>801</v>
      </c>
      <c r="O1582" t="s">
        <v>802</v>
      </c>
      <c r="P1582" t="s">
        <v>548</v>
      </c>
      <c r="Q1582" t="s">
        <v>549</v>
      </c>
      <c r="R1582" t="s">
        <v>562</v>
      </c>
      <c r="S1582" t="s">
        <v>563</v>
      </c>
      <c r="T1582" s="145">
        <v>0.152</v>
      </c>
      <c r="U1582" t="s">
        <v>668</v>
      </c>
    </row>
    <row r="1583" spans="1:21" x14ac:dyDescent="0.25">
      <c r="A1583" t="s">
        <v>33</v>
      </c>
      <c r="B1583" t="s">
        <v>719</v>
      </c>
      <c r="C1583" t="s">
        <v>187</v>
      </c>
      <c r="D1583" t="s">
        <v>538</v>
      </c>
      <c r="F1583" t="s">
        <v>391</v>
      </c>
      <c r="G1583" t="s">
        <v>799</v>
      </c>
      <c r="H1583" t="s">
        <v>541</v>
      </c>
      <c r="I1583" t="s">
        <v>800</v>
      </c>
      <c r="J1583" t="s">
        <v>543</v>
      </c>
      <c r="K1583">
        <v>31</v>
      </c>
      <c r="L1583" t="s">
        <v>576</v>
      </c>
      <c r="M1583" t="s">
        <v>806</v>
      </c>
      <c r="N1583" t="s">
        <v>801</v>
      </c>
      <c r="O1583" t="s">
        <v>802</v>
      </c>
      <c r="P1583" t="s">
        <v>548</v>
      </c>
      <c r="Q1583" t="s">
        <v>549</v>
      </c>
      <c r="R1583" t="s">
        <v>564</v>
      </c>
      <c r="S1583" t="s">
        <v>565</v>
      </c>
      <c r="T1583" s="145">
        <v>1087</v>
      </c>
      <c r="U1583" t="s">
        <v>668</v>
      </c>
    </row>
    <row r="1584" spans="1:21" x14ac:dyDescent="0.25">
      <c r="A1584" t="s">
        <v>33</v>
      </c>
      <c r="B1584" t="s">
        <v>719</v>
      </c>
      <c r="C1584" t="s">
        <v>187</v>
      </c>
      <c r="D1584" t="s">
        <v>538</v>
      </c>
      <c r="F1584" t="s">
        <v>391</v>
      </c>
      <c r="G1584" t="s">
        <v>799</v>
      </c>
      <c r="H1584" t="s">
        <v>541</v>
      </c>
      <c r="I1584" t="s">
        <v>800</v>
      </c>
      <c r="J1584" t="s">
        <v>543</v>
      </c>
      <c r="K1584">
        <v>31</v>
      </c>
      <c r="L1584" t="s">
        <v>576</v>
      </c>
      <c r="M1584" t="s">
        <v>806</v>
      </c>
      <c r="N1584" t="s">
        <v>801</v>
      </c>
      <c r="O1584" t="s">
        <v>802</v>
      </c>
      <c r="P1584" t="s">
        <v>548</v>
      </c>
      <c r="Q1584" t="s">
        <v>549</v>
      </c>
      <c r="R1584" t="s">
        <v>566</v>
      </c>
      <c r="S1584" t="s">
        <v>567</v>
      </c>
      <c r="T1584" s="145">
        <v>0.41399999999999998</v>
      </c>
      <c r="U1584" t="s">
        <v>668</v>
      </c>
    </row>
    <row r="1585" spans="1:23" x14ac:dyDescent="0.25">
      <c r="A1585" t="s">
        <v>33</v>
      </c>
      <c r="B1585" t="s">
        <v>719</v>
      </c>
      <c r="C1585" t="s">
        <v>187</v>
      </c>
      <c r="D1585" t="s">
        <v>538</v>
      </c>
      <c r="F1585" t="s">
        <v>391</v>
      </c>
      <c r="G1585" t="s">
        <v>799</v>
      </c>
      <c r="H1585" t="s">
        <v>541</v>
      </c>
      <c r="I1585" t="s">
        <v>800</v>
      </c>
      <c r="J1585" t="s">
        <v>543</v>
      </c>
      <c r="K1585">
        <v>31</v>
      </c>
      <c r="L1585" t="s">
        <v>576</v>
      </c>
      <c r="M1585" t="s">
        <v>806</v>
      </c>
      <c r="N1585" t="s">
        <v>801</v>
      </c>
      <c r="O1585" t="s">
        <v>802</v>
      </c>
      <c r="P1585" t="s">
        <v>548</v>
      </c>
      <c r="Q1585" t="s">
        <v>549</v>
      </c>
      <c r="R1585" t="s">
        <v>568</v>
      </c>
      <c r="S1585" t="s">
        <v>569</v>
      </c>
      <c r="T1585" s="145">
        <v>11601</v>
      </c>
      <c r="U1585" t="s">
        <v>668</v>
      </c>
    </row>
    <row r="1586" spans="1:23" x14ac:dyDescent="0.25">
      <c r="A1586" t="s">
        <v>33</v>
      </c>
      <c r="B1586" t="s">
        <v>719</v>
      </c>
      <c r="C1586" t="s">
        <v>187</v>
      </c>
      <c r="D1586" t="s">
        <v>538</v>
      </c>
      <c r="F1586" t="s">
        <v>391</v>
      </c>
      <c r="G1586" t="s">
        <v>799</v>
      </c>
      <c r="H1586" t="s">
        <v>541</v>
      </c>
      <c r="I1586" t="s">
        <v>800</v>
      </c>
      <c r="J1586" t="s">
        <v>543</v>
      </c>
      <c r="K1586">
        <v>31</v>
      </c>
      <c r="L1586" t="s">
        <v>576</v>
      </c>
      <c r="M1586" t="s">
        <v>806</v>
      </c>
      <c r="N1586" t="s">
        <v>801</v>
      </c>
      <c r="O1586" t="s">
        <v>802</v>
      </c>
      <c r="P1586" t="s">
        <v>548</v>
      </c>
      <c r="Q1586" t="s">
        <v>549</v>
      </c>
      <c r="R1586" t="s">
        <v>572</v>
      </c>
      <c r="S1586" t="s">
        <v>573</v>
      </c>
      <c r="U1586" t="s">
        <v>668</v>
      </c>
    </row>
    <row r="1587" spans="1:23" x14ac:dyDescent="0.25">
      <c r="A1587" t="s">
        <v>33</v>
      </c>
      <c r="B1587" t="s">
        <v>719</v>
      </c>
      <c r="C1587" t="s">
        <v>187</v>
      </c>
      <c r="D1587" t="s">
        <v>538</v>
      </c>
      <c r="F1587" t="s">
        <v>391</v>
      </c>
      <c r="G1587" t="s">
        <v>799</v>
      </c>
      <c r="H1587" t="s">
        <v>541</v>
      </c>
      <c r="I1587" t="s">
        <v>800</v>
      </c>
      <c r="J1587" t="s">
        <v>543</v>
      </c>
      <c r="K1587">
        <v>31</v>
      </c>
      <c r="L1587" t="s">
        <v>576</v>
      </c>
      <c r="M1587" t="s">
        <v>806</v>
      </c>
      <c r="N1587" t="s">
        <v>801</v>
      </c>
      <c r="O1587" t="s">
        <v>802</v>
      </c>
      <c r="P1587" t="s">
        <v>548</v>
      </c>
      <c r="Q1587" t="s">
        <v>549</v>
      </c>
      <c r="R1587" t="s">
        <v>803</v>
      </c>
      <c r="S1587" t="s">
        <v>804</v>
      </c>
      <c r="T1587" s="145">
        <v>9216</v>
      </c>
      <c r="U1587" t="s">
        <v>668</v>
      </c>
    </row>
    <row r="1588" spans="1:23" s="49" customFormat="1" x14ac:dyDescent="0.25">
      <c r="A1588" s="49" t="s">
        <v>365</v>
      </c>
      <c r="B1588" s="49" t="s">
        <v>720</v>
      </c>
      <c r="C1588" s="49" t="s">
        <v>187</v>
      </c>
      <c r="D1588" s="49" t="s">
        <v>538</v>
      </c>
      <c r="E1588" s="49">
        <v>1</v>
      </c>
      <c r="F1588" s="49" t="s">
        <v>391</v>
      </c>
      <c r="G1588" s="49" t="s">
        <v>799</v>
      </c>
      <c r="H1588" s="49" t="s">
        <v>541</v>
      </c>
      <c r="I1588" s="49" t="s">
        <v>800</v>
      </c>
      <c r="J1588" s="49" t="s">
        <v>543</v>
      </c>
      <c r="K1588" s="49">
        <v>31</v>
      </c>
      <c r="L1588" s="49" t="s">
        <v>544</v>
      </c>
      <c r="M1588" s="49" t="s">
        <v>799</v>
      </c>
      <c r="N1588" s="49" t="s">
        <v>801</v>
      </c>
      <c r="O1588" s="49" t="s">
        <v>802</v>
      </c>
      <c r="P1588" s="49" t="s">
        <v>548</v>
      </c>
      <c r="Q1588" s="49" t="s">
        <v>549</v>
      </c>
      <c r="R1588" s="49" t="s">
        <v>131</v>
      </c>
      <c r="S1588" s="49" t="s">
        <v>550</v>
      </c>
      <c r="T1588" s="146">
        <v>161.16499999999999</v>
      </c>
      <c r="U1588" s="49" t="s">
        <v>721</v>
      </c>
      <c r="V1588" s="49" t="s">
        <v>858</v>
      </c>
      <c r="W1588" s="138">
        <f>('ILO unemployment 2007'!T1589+'ILO unemployment 2007'!T1590+'ILO unemployment 2007'!T1591)*( 1 +'ILO unemployment 2007'!T1598/('ILO unemployment 2007'!T1588-'ILO unemployment 2007'!T1598))</f>
        <v>15.570010527063882</v>
      </c>
    </row>
    <row r="1589" spans="1:23" s="49" customFormat="1" x14ac:dyDescent="0.25">
      <c r="A1589" s="49" t="s">
        <v>365</v>
      </c>
      <c r="B1589" s="49" t="s">
        <v>720</v>
      </c>
      <c r="C1589" s="49" t="s">
        <v>187</v>
      </c>
      <c r="D1589" s="49" t="s">
        <v>538</v>
      </c>
      <c r="E1589" s="49">
        <v>1</v>
      </c>
      <c r="F1589" s="49" t="s">
        <v>391</v>
      </c>
      <c r="G1589" s="49" t="s">
        <v>799</v>
      </c>
      <c r="H1589" s="49" t="s">
        <v>541</v>
      </c>
      <c r="I1589" s="49" t="s">
        <v>800</v>
      </c>
      <c r="J1589" s="49" t="s">
        <v>543</v>
      </c>
      <c r="K1589" s="49">
        <v>31</v>
      </c>
      <c r="L1589" s="49" t="s">
        <v>544</v>
      </c>
      <c r="M1589" s="49" t="s">
        <v>799</v>
      </c>
      <c r="N1589" s="49" t="s">
        <v>801</v>
      </c>
      <c r="O1589" s="49" t="s">
        <v>802</v>
      </c>
      <c r="P1589" s="49" t="s">
        <v>548</v>
      </c>
      <c r="Q1589" s="49" t="s">
        <v>549</v>
      </c>
      <c r="R1589" s="49" t="s">
        <v>552</v>
      </c>
      <c r="S1589" s="49" t="s">
        <v>553</v>
      </c>
      <c r="T1589" s="146">
        <v>4.0060000000000002</v>
      </c>
      <c r="U1589" s="49" t="s">
        <v>721</v>
      </c>
      <c r="V1589" s="49" t="s">
        <v>859</v>
      </c>
      <c r="W1589" s="138">
        <f>('ILO unemployment 2007'!T1592+'ILO unemployment 2007'!T1593+'ILO unemployment 2007'!T1594+'ILO unemployment 2007'!T1595+'ILO unemployment 2007'!T1596+'ILO unemployment 2007'!T1597)*( 1 +'ILO unemployment 2007'!T1598/('ILO unemployment 2007'!T1588-'ILO unemployment 2007'!T1598))</f>
        <v>145.59498947293613</v>
      </c>
    </row>
    <row r="1590" spans="1:23" s="49" customFormat="1" x14ac:dyDescent="0.25">
      <c r="A1590" s="49" t="s">
        <v>365</v>
      </c>
      <c r="B1590" s="49" t="s">
        <v>720</v>
      </c>
      <c r="C1590" s="49" t="s">
        <v>187</v>
      </c>
      <c r="D1590" s="49" t="s">
        <v>538</v>
      </c>
      <c r="E1590" s="49">
        <v>1</v>
      </c>
      <c r="F1590" s="49" t="s">
        <v>391</v>
      </c>
      <c r="G1590" s="49" t="s">
        <v>799</v>
      </c>
      <c r="H1590" s="49" t="s">
        <v>541</v>
      </c>
      <c r="I1590" s="49" t="s">
        <v>800</v>
      </c>
      <c r="J1590" s="49" t="s">
        <v>543</v>
      </c>
      <c r="K1590" s="49">
        <v>31</v>
      </c>
      <c r="L1590" s="49" t="s">
        <v>544</v>
      </c>
      <c r="M1590" s="49" t="s">
        <v>799</v>
      </c>
      <c r="N1590" s="49" t="s">
        <v>801</v>
      </c>
      <c r="O1590" s="49" t="s">
        <v>802</v>
      </c>
      <c r="P1590" s="49" t="s">
        <v>548</v>
      </c>
      <c r="Q1590" s="49" t="s">
        <v>549</v>
      </c>
      <c r="R1590" s="49" t="s">
        <v>554</v>
      </c>
      <c r="S1590" s="49" t="s">
        <v>555</v>
      </c>
      <c r="T1590" s="146">
        <v>1.9570000000000001</v>
      </c>
      <c r="U1590" s="49" t="s">
        <v>721</v>
      </c>
      <c r="V1590" s="49" t="s">
        <v>862</v>
      </c>
      <c r="W1590" s="138">
        <f>'ILO unemployment 2007'!T1589+'ILO unemployment 2007'!T1590+'ILO unemployment 2007'!T1591+ 'ILO unemployment 2007'!T1592+'ILO unemployment 2007'!T1593+'ILO unemployment 2007'!T1594+'ILO unemployment 2007'!T1595+'ILO unemployment 2007'!T1596+'ILO unemployment 2007'!T1597+'ILO unemployment 2007'!T1598</f>
        <v>161.16499999999999</v>
      </c>
    </row>
    <row r="1591" spans="1:23" s="49" customFormat="1" x14ac:dyDescent="0.25">
      <c r="A1591" s="49" t="s">
        <v>365</v>
      </c>
      <c r="B1591" s="49" t="s">
        <v>720</v>
      </c>
      <c r="C1591" s="49" t="s">
        <v>187</v>
      </c>
      <c r="D1591" s="49" t="s">
        <v>538</v>
      </c>
      <c r="E1591" s="49">
        <v>1</v>
      </c>
      <c r="F1591" s="49" t="s">
        <v>391</v>
      </c>
      <c r="G1591" s="49" t="s">
        <v>799</v>
      </c>
      <c r="H1591" s="49" t="s">
        <v>541</v>
      </c>
      <c r="I1591" s="49" t="s">
        <v>800</v>
      </c>
      <c r="J1591" s="49" t="s">
        <v>543</v>
      </c>
      <c r="K1591" s="49">
        <v>31</v>
      </c>
      <c r="L1591" s="49" t="s">
        <v>544</v>
      </c>
      <c r="M1591" s="49" t="s">
        <v>799</v>
      </c>
      <c r="N1591" s="49" t="s">
        <v>801</v>
      </c>
      <c r="O1591" s="49" t="s">
        <v>802</v>
      </c>
      <c r="P1591" s="49" t="s">
        <v>548</v>
      </c>
      <c r="Q1591" s="49" t="s">
        <v>549</v>
      </c>
      <c r="R1591" s="49" t="s">
        <v>556</v>
      </c>
      <c r="S1591" s="49" t="s">
        <v>557</v>
      </c>
      <c r="T1591" s="146">
        <v>4.9119999999999999</v>
      </c>
      <c r="U1591" s="49" t="s">
        <v>721</v>
      </c>
      <c r="W1591" s="138"/>
    </row>
    <row r="1592" spans="1:23" s="49" customFormat="1" x14ac:dyDescent="0.25">
      <c r="A1592" s="49" t="s">
        <v>365</v>
      </c>
      <c r="B1592" s="49" t="s">
        <v>720</v>
      </c>
      <c r="C1592" s="49" t="s">
        <v>187</v>
      </c>
      <c r="D1592" s="49" t="s">
        <v>538</v>
      </c>
      <c r="E1592" s="49">
        <v>1</v>
      </c>
      <c r="F1592" s="49" t="s">
        <v>391</v>
      </c>
      <c r="G1592" s="49" t="s">
        <v>799</v>
      </c>
      <c r="H1592" s="49" t="s">
        <v>541</v>
      </c>
      <c r="I1592" s="49" t="s">
        <v>800</v>
      </c>
      <c r="J1592" s="49" t="s">
        <v>543</v>
      </c>
      <c r="K1592" s="49">
        <v>31</v>
      </c>
      <c r="L1592" s="49" t="s">
        <v>544</v>
      </c>
      <c r="M1592" s="49" t="s">
        <v>799</v>
      </c>
      <c r="N1592" s="49" t="s">
        <v>801</v>
      </c>
      <c r="O1592" s="49" t="s">
        <v>802</v>
      </c>
      <c r="P1592" s="49" t="s">
        <v>548</v>
      </c>
      <c r="Q1592" s="49" t="s">
        <v>549</v>
      </c>
      <c r="R1592" s="49" t="s">
        <v>558</v>
      </c>
      <c r="S1592" s="49" t="s">
        <v>559</v>
      </c>
      <c r="T1592" s="146">
        <v>9.1750000000000007</v>
      </c>
      <c r="U1592" s="49" t="s">
        <v>721</v>
      </c>
      <c r="W1592" s="138"/>
    </row>
    <row r="1593" spans="1:23" s="49" customFormat="1" x14ac:dyDescent="0.25">
      <c r="A1593" s="49" t="s">
        <v>365</v>
      </c>
      <c r="B1593" s="49" t="s">
        <v>720</v>
      </c>
      <c r="C1593" s="49" t="s">
        <v>187</v>
      </c>
      <c r="D1593" s="49" t="s">
        <v>538</v>
      </c>
      <c r="E1593" s="49">
        <v>1</v>
      </c>
      <c r="F1593" s="49" t="s">
        <v>391</v>
      </c>
      <c r="G1593" s="49" t="s">
        <v>799</v>
      </c>
      <c r="H1593" s="49" t="s">
        <v>541</v>
      </c>
      <c r="I1593" s="49" t="s">
        <v>800</v>
      </c>
      <c r="J1593" s="49" t="s">
        <v>543</v>
      </c>
      <c r="K1593" s="49">
        <v>31</v>
      </c>
      <c r="L1593" s="49" t="s">
        <v>544</v>
      </c>
      <c r="M1593" s="49" t="s">
        <v>799</v>
      </c>
      <c r="N1593" s="49" t="s">
        <v>801</v>
      </c>
      <c r="O1593" s="49" t="s">
        <v>802</v>
      </c>
      <c r="P1593" s="49" t="s">
        <v>548</v>
      </c>
      <c r="Q1593" s="49" t="s">
        <v>549</v>
      </c>
      <c r="R1593" s="49" t="s">
        <v>560</v>
      </c>
      <c r="S1593" s="49" t="s">
        <v>561</v>
      </c>
      <c r="T1593" s="146">
        <v>20.87</v>
      </c>
      <c r="U1593" s="49" t="s">
        <v>721</v>
      </c>
      <c r="W1593" s="138"/>
    </row>
    <row r="1594" spans="1:23" s="49" customFormat="1" x14ac:dyDescent="0.25">
      <c r="A1594" s="49" t="s">
        <v>365</v>
      </c>
      <c r="B1594" s="49" t="s">
        <v>720</v>
      </c>
      <c r="C1594" s="49" t="s">
        <v>187</v>
      </c>
      <c r="D1594" s="49" t="s">
        <v>538</v>
      </c>
      <c r="E1594" s="49">
        <v>1</v>
      </c>
      <c r="F1594" s="49" t="s">
        <v>391</v>
      </c>
      <c r="G1594" s="49" t="s">
        <v>799</v>
      </c>
      <c r="H1594" s="49" t="s">
        <v>541</v>
      </c>
      <c r="I1594" s="49" t="s">
        <v>800</v>
      </c>
      <c r="J1594" s="49" t="s">
        <v>543</v>
      </c>
      <c r="K1594" s="49">
        <v>31</v>
      </c>
      <c r="L1594" s="49" t="s">
        <v>544</v>
      </c>
      <c r="M1594" s="49" t="s">
        <v>799</v>
      </c>
      <c r="N1594" s="49" t="s">
        <v>801</v>
      </c>
      <c r="O1594" s="49" t="s">
        <v>802</v>
      </c>
      <c r="P1594" s="49" t="s">
        <v>548</v>
      </c>
      <c r="Q1594" s="49" t="s">
        <v>549</v>
      </c>
      <c r="R1594" s="49" t="s">
        <v>562</v>
      </c>
      <c r="S1594" s="49" t="s">
        <v>563</v>
      </c>
      <c r="T1594" s="146">
        <v>3.1379999999999999</v>
      </c>
      <c r="U1594" s="49" t="s">
        <v>721</v>
      </c>
      <c r="W1594" s="138"/>
    </row>
    <row r="1595" spans="1:23" s="49" customFormat="1" x14ac:dyDescent="0.25">
      <c r="A1595" s="49" t="s">
        <v>365</v>
      </c>
      <c r="B1595" s="49" t="s">
        <v>720</v>
      </c>
      <c r="C1595" s="49" t="s">
        <v>187</v>
      </c>
      <c r="D1595" s="49" t="s">
        <v>538</v>
      </c>
      <c r="E1595" s="49">
        <v>1</v>
      </c>
      <c r="F1595" s="49" t="s">
        <v>391</v>
      </c>
      <c r="G1595" s="49" t="s">
        <v>799</v>
      </c>
      <c r="H1595" s="49" t="s">
        <v>541</v>
      </c>
      <c r="I1595" s="49" t="s">
        <v>800</v>
      </c>
      <c r="J1595" s="49" t="s">
        <v>543</v>
      </c>
      <c r="K1595" s="49">
        <v>31</v>
      </c>
      <c r="L1595" s="49" t="s">
        <v>544</v>
      </c>
      <c r="M1595" s="49" t="s">
        <v>799</v>
      </c>
      <c r="N1595" s="49" t="s">
        <v>801</v>
      </c>
      <c r="O1595" s="49" t="s">
        <v>802</v>
      </c>
      <c r="P1595" s="49" t="s">
        <v>548</v>
      </c>
      <c r="Q1595" s="49" t="s">
        <v>549</v>
      </c>
      <c r="R1595" s="49" t="s">
        <v>564</v>
      </c>
      <c r="S1595" s="49" t="s">
        <v>565</v>
      </c>
      <c r="T1595" s="146">
        <v>17.68</v>
      </c>
      <c r="U1595" s="49" t="s">
        <v>721</v>
      </c>
      <c r="W1595" s="138"/>
    </row>
    <row r="1596" spans="1:23" s="49" customFormat="1" x14ac:dyDescent="0.25">
      <c r="A1596" s="49" t="s">
        <v>365</v>
      </c>
      <c r="B1596" s="49" t="s">
        <v>720</v>
      </c>
      <c r="C1596" s="49" t="s">
        <v>187</v>
      </c>
      <c r="D1596" s="49" t="s">
        <v>538</v>
      </c>
      <c r="E1596" s="49">
        <v>1</v>
      </c>
      <c r="F1596" s="49" t="s">
        <v>391</v>
      </c>
      <c r="G1596" s="49" t="s">
        <v>799</v>
      </c>
      <c r="H1596" s="49" t="s">
        <v>541</v>
      </c>
      <c r="I1596" s="49" t="s">
        <v>800</v>
      </c>
      <c r="J1596" s="49" t="s">
        <v>543</v>
      </c>
      <c r="K1596" s="49">
        <v>31</v>
      </c>
      <c r="L1596" s="49" t="s">
        <v>544</v>
      </c>
      <c r="M1596" s="49" t="s">
        <v>799</v>
      </c>
      <c r="N1596" s="49" t="s">
        <v>801</v>
      </c>
      <c r="O1596" s="49" t="s">
        <v>802</v>
      </c>
      <c r="P1596" s="49" t="s">
        <v>548</v>
      </c>
      <c r="Q1596" s="49" t="s">
        <v>549</v>
      </c>
      <c r="R1596" s="49" t="s">
        <v>566</v>
      </c>
      <c r="S1596" s="49" t="s">
        <v>567</v>
      </c>
      <c r="T1596" s="146">
        <v>7.0640000000000001</v>
      </c>
      <c r="U1596" s="49" t="s">
        <v>721</v>
      </c>
      <c r="W1596" s="138"/>
    </row>
    <row r="1597" spans="1:23" s="49" customFormat="1" x14ac:dyDescent="0.25">
      <c r="A1597" s="49" t="s">
        <v>365</v>
      </c>
      <c r="B1597" s="49" t="s">
        <v>720</v>
      </c>
      <c r="C1597" s="49" t="s">
        <v>187</v>
      </c>
      <c r="D1597" s="49" t="s">
        <v>538</v>
      </c>
      <c r="E1597" s="49">
        <v>1</v>
      </c>
      <c r="F1597" s="49" t="s">
        <v>391</v>
      </c>
      <c r="G1597" s="49" t="s">
        <v>799</v>
      </c>
      <c r="H1597" s="49" t="s">
        <v>541</v>
      </c>
      <c r="I1597" s="49" t="s">
        <v>800</v>
      </c>
      <c r="J1597" s="49" t="s">
        <v>543</v>
      </c>
      <c r="K1597" s="49">
        <v>31</v>
      </c>
      <c r="L1597" s="49" t="s">
        <v>544</v>
      </c>
      <c r="M1597" s="49" t="s">
        <v>799</v>
      </c>
      <c r="N1597" s="49" t="s">
        <v>801</v>
      </c>
      <c r="O1597" s="49" t="s">
        <v>802</v>
      </c>
      <c r="P1597" s="49" t="s">
        <v>548</v>
      </c>
      <c r="Q1597" s="49" t="s">
        <v>549</v>
      </c>
      <c r="R1597" s="49" t="s">
        <v>568</v>
      </c>
      <c r="S1597" s="49" t="s">
        <v>569</v>
      </c>
      <c r="T1597" s="146">
        <v>43.765000000000001</v>
      </c>
      <c r="U1597" s="49" t="s">
        <v>721</v>
      </c>
      <c r="W1597" s="138"/>
    </row>
    <row r="1598" spans="1:23" s="49" customFormat="1" x14ac:dyDescent="0.25">
      <c r="A1598" s="49" t="s">
        <v>365</v>
      </c>
      <c r="B1598" s="49" t="s">
        <v>720</v>
      </c>
      <c r="C1598" s="49" t="s">
        <v>187</v>
      </c>
      <c r="D1598" s="49" t="s">
        <v>538</v>
      </c>
      <c r="E1598" s="49">
        <v>1</v>
      </c>
      <c r="F1598" s="49" t="s">
        <v>391</v>
      </c>
      <c r="G1598" s="49" t="s">
        <v>799</v>
      </c>
      <c r="H1598" s="49" t="s">
        <v>541</v>
      </c>
      <c r="I1598" s="49" t="s">
        <v>800</v>
      </c>
      <c r="J1598" s="49" t="s">
        <v>543</v>
      </c>
      <c r="K1598" s="49">
        <v>31</v>
      </c>
      <c r="L1598" s="49" t="s">
        <v>544</v>
      </c>
      <c r="M1598" s="49" t="s">
        <v>799</v>
      </c>
      <c r="N1598" s="49" t="s">
        <v>801</v>
      </c>
      <c r="O1598" s="49" t="s">
        <v>802</v>
      </c>
      <c r="P1598" s="49" t="s">
        <v>548</v>
      </c>
      <c r="Q1598" s="49" t="s">
        <v>549</v>
      </c>
      <c r="R1598" s="49" t="s">
        <v>803</v>
      </c>
      <c r="S1598" s="49" t="s">
        <v>804</v>
      </c>
      <c r="T1598" s="146">
        <v>48.597999999999999</v>
      </c>
      <c r="U1598" s="49" t="s">
        <v>721</v>
      </c>
      <c r="W1598" s="138"/>
    </row>
    <row r="1599" spans="1:23" x14ac:dyDescent="0.25">
      <c r="A1599" t="s">
        <v>365</v>
      </c>
      <c r="B1599" t="s">
        <v>720</v>
      </c>
      <c r="C1599" t="s">
        <v>187</v>
      </c>
      <c r="D1599" t="s">
        <v>538</v>
      </c>
      <c r="E1599">
        <v>1</v>
      </c>
      <c r="F1599" t="s">
        <v>391</v>
      </c>
      <c r="G1599" t="s">
        <v>799</v>
      </c>
      <c r="H1599" t="s">
        <v>541</v>
      </c>
      <c r="I1599" t="s">
        <v>800</v>
      </c>
      <c r="J1599" t="s">
        <v>543</v>
      </c>
      <c r="K1599">
        <v>31</v>
      </c>
      <c r="L1599" t="s">
        <v>574</v>
      </c>
      <c r="M1599" t="s">
        <v>805</v>
      </c>
      <c r="N1599" t="s">
        <v>801</v>
      </c>
      <c r="O1599" t="s">
        <v>802</v>
      </c>
      <c r="P1599" t="s">
        <v>548</v>
      </c>
      <c r="Q1599" t="s">
        <v>549</v>
      </c>
      <c r="R1599" t="s">
        <v>131</v>
      </c>
      <c r="S1599" t="s">
        <v>550</v>
      </c>
      <c r="T1599" s="145">
        <v>74563</v>
      </c>
      <c r="U1599" t="s">
        <v>721</v>
      </c>
    </row>
    <row r="1600" spans="1:23" x14ac:dyDescent="0.25">
      <c r="A1600" t="s">
        <v>365</v>
      </c>
      <c r="B1600" t="s">
        <v>720</v>
      </c>
      <c r="C1600" t="s">
        <v>187</v>
      </c>
      <c r="D1600" t="s">
        <v>538</v>
      </c>
      <c r="E1600">
        <v>1</v>
      </c>
      <c r="F1600" t="s">
        <v>391</v>
      </c>
      <c r="G1600" t="s">
        <v>799</v>
      </c>
      <c r="H1600" t="s">
        <v>541</v>
      </c>
      <c r="I1600" t="s">
        <v>800</v>
      </c>
      <c r="J1600" t="s">
        <v>543</v>
      </c>
      <c r="K1600">
        <v>31</v>
      </c>
      <c r="L1600" t="s">
        <v>574</v>
      </c>
      <c r="M1600" t="s">
        <v>805</v>
      </c>
      <c r="N1600" t="s">
        <v>801</v>
      </c>
      <c r="O1600" t="s">
        <v>802</v>
      </c>
      <c r="P1600" t="s">
        <v>548</v>
      </c>
      <c r="Q1600" t="s">
        <v>549</v>
      </c>
      <c r="R1600" t="s">
        <v>552</v>
      </c>
      <c r="S1600" t="s">
        <v>553</v>
      </c>
      <c r="T1600" s="145">
        <v>1967</v>
      </c>
      <c r="U1600" t="s">
        <v>721</v>
      </c>
    </row>
    <row r="1601" spans="1:21" x14ac:dyDescent="0.25">
      <c r="A1601" t="s">
        <v>365</v>
      </c>
      <c r="B1601" t="s">
        <v>720</v>
      </c>
      <c r="C1601" t="s">
        <v>187</v>
      </c>
      <c r="D1601" t="s">
        <v>538</v>
      </c>
      <c r="E1601">
        <v>1</v>
      </c>
      <c r="F1601" t="s">
        <v>391</v>
      </c>
      <c r="G1601" t="s">
        <v>799</v>
      </c>
      <c r="H1601" t="s">
        <v>541</v>
      </c>
      <c r="I1601" t="s">
        <v>800</v>
      </c>
      <c r="J1601" t="s">
        <v>543</v>
      </c>
      <c r="K1601">
        <v>31</v>
      </c>
      <c r="L1601" t="s">
        <v>574</v>
      </c>
      <c r="M1601" t="s">
        <v>805</v>
      </c>
      <c r="N1601" t="s">
        <v>801</v>
      </c>
      <c r="O1601" t="s">
        <v>802</v>
      </c>
      <c r="P1601" t="s">
        <v>548</v>
      </c>
      <c r="Q1601" t="s">
        <v>549</v>
      </c>
      <c r="R1601" t="s">
        <v>554</v>
      </c>
      <c r="S1601" t="s">
        <v>555</v>
      </c>
      <c r="T1601" s="145">
        <v>1146</v>
      </c>
      <c r="U1601" t="s">
        <v>721</v>
      </c>
    </row>
    <row r="1602" spans="1:21" x14ac:dyDescent="0.25">
      <c r="A1602" t="s">
        <v>365</v>
      </c>
      <c r="B1602" t="s">
        <v>720</v>
      </c>
      <c r="C1602" t="s">
        <v>187</v>
      </c>
      <c r="D1602" t="s">
        <v>538</v>
      </c>
      <c r="E1602">
        <v>1</v>
      </c>
      <c r="F1602" t="s">
        <v>391</v>
      </c>
      <c r="G1602" t="s">
        <v>799</v>
      </c>
      <c r="H1602" t="s">
        <v>541</v>
      </c>
      <c r="I1602" t="s">
        <v>800</v>
      </c>
      <c r="J1602" t="s">
        <v>543</v>
      </c>
      <c r="K1602">
        <v>31</v>
      </c>
      <c r="L1602" t="s">
        <v>574</v>
      </c>
      <c r="M1602" t="s">
        <v>805</v>
      </c>
      <c r="N1602" t="s">
        <v>801</v>
      </c>
      <c r="O1602" t="s">
        <v>802</v>
      </c>
      <c r="P1602" t="s">
        <v>548</v>
      </c>
      <c r="Q1602" t="s">
        <v>549</v>
      </c>
      <c r="R1602" t="s">
        <v>556</v>
      </c>
      <c r="S1602" t="s">
        <v>557</v>
      </c>
      <c r="T1602" s="145">
        <v>2911</v>
      </c>
      <c r="U1602" t="s">
        <v>721</v>
      </c>
    </row>
    <row r="1603" spans="1:21" x14ac:dyDescent="0.25">
      <c r="A1603" t="s">
        <v>365</v>
      </c>
      <c r="B1603" t="s">
        <v>720</v>
      </c>
      <c r="C1603" t="s">
        <v>187</v>
      </c>
      <c r="D1603" t="s">
        <v>538</v>
      </c>
      <c r="E1603">
        <v>1</v>
      </c>
      <c r="F1603" t="s">
        <v>391</v>
      </c>
      <c r="G1603" t="s">
        <v>799</v>
      </c>
      <c r="H1603" t="s">
        <v>541</v>
      </c>
      <c r="I1603" t="s">
        <v>800</v>
      </c>
      <c r="J1603" t="s">
        <v>543</v>
      </c>
      <c r="K1603">
        <v>31</v>
      </c>
      <c r="L1603" t="s">
        <v>574</v>
      </c>
      <c r="M1603" t="s">
        <v>805</v>
      </c>
      <c r="N1603" t="s">
        <v>801</v>
      </c>
      <c r="O1603" t="s">
        <v>802</v>
      </c>
      <c r="P1603" t="s">
        <v>548</v>
      </c>
      <c r="Q1603" t="s">
        <v>549</v>
      </c>
      <c r="R1603" t="s">
        <v>558</v>
      </c>
      <c r="S1603" t="s">
        <v>559</v>
      </c>
      <c r="T1603" s="145">
        <v>3041</v>
      </c>
      <c r="U1603" t="s">
        <v>721</v>
      </c>
    </row>
    <row r="1604" spans="1:21" x14ac:dyDescent="0.25">
      <c r="A1604" t="s">
        <v>365</v>
      </c>
      <c r="B1604" t="s">
        <v>720</v>
      </c>
      <c r="C1604" t="s">
        <v>187</v>
      </c>
      <c r="D1604" t="s">
        <v>538</v>
      </c>
      <c r="E1604">
        <v>1</v>
      </c>
      <c r="F1604" t="s">
        <v>391</v>
      </c>
      <c r="G1604" t="s">
        <v>799</v>
      </c>
      <c r="H1604" t="s">
        <v>541</v>
      </c>
      <c r="I1604" t="s">
        <v>800</v>
      </c>
      <c r="J1604" t="s">
        <v>543</v>
      </c>
      <c r="K1604">
        <v>31</v>
      </c>
      <c r="L1604" t="s">
        <v>574</v>
      </c>
      <c r="M1604" t="s">
        <v>805</v>
      </c>
      <c r="N1604" t="s">
        <v>801</v>
      </c>
      <c r="O1604" t="s">
        <v>802</v>
      </c>
      <c r="P1604" t="s">
        <v>548</v>
      </c>
      <c r="Q1604" t="s">
        <v>549</v>
      </c>
      <c r="R1604" t="s">
        <v>560</v>
      </c>
      <c r="S1604" t="s">
        <v>561</v>
      </c>
      <c r="T1604" s="145">
        <v>5302</v>
      </c>
      <c r="U1604" t="s">
        <v>721</v>
      </c>
    </row>
    <row r="1605" spans="1:21" x14ac:dyDescent="0.25">
      <c r="A1605" t="s">
        <v>365</v>
      </c>
      <c r="B1605" t="s">
        <v>720</v>
      </c>
      <c r="C1605" t="s">
        <v>187</v>
      </c>
      <c r="D1605" t="s">
        <v>538</v>
      </c>
      <c r="E1605">
        <v>1</v>
      </c>
      <c r="F1605" t="s">
        <v>391</v>
      </c>
      <c r="G1605" t="s">
        <v>799</v>
      </c>
      <c r="H1605" t="s">
        <v>541</v>
      </c>
      <c r="I1605" t="s">
        <v>800</v>
      </c>
      <c r="J1605" t="s">
        <v>543</v>
      </c>
      <c r="K1605">
        <v>31</v>
      </c>
      <c r="L1605" t="s">
        <v>574</v>
      </c>
      <c r="M1605" t="s">
        <v>805</v>
      </c>
      <c r="N1605" t="s">
        <v>801</v>
      </c>
      <c r="O1605" t="s">
        <v>802</v>
      </c>
      <c r="P1605" t="s">
        <v>548</v>
      </c>
      <c r="Q1605" t="s">
        <v>549</v>
      </c>
      <c r="R1605" t="s">
        <v>562</v>
      </c>
      <c r="S1605" t="s">
        <v>563</v>
      </c>
      <c r="T1605" s="145">
        <v>2653</v>
      </c>
      <c r="U1605" t="s">
        <v>721</v>
      </c>
    </row>
    <row r="1606" spans="1:21" x14ac:dyDescent="0.25">
      <c r="A1606" t="s">
        <v>365</v>
      </c>
      <c r="B1606" t="s">
        <v>720</v>
      </c>
      <c r="C1606" t="s">
        <v>187</v>
      </c>
      <c r="D1606" t="s">
        <v>538</v>
      </c>
      <c r="E1606">
        <v>1</v>
      </c>
      <c r="F1606" t="s">
        <v>391</v>
      </c>
      <c r="G1606" t="s">
        <v>799</v>
      </c>
      <c r="H1606" t="s">
        <v>541</v>
      </c>
      <c r="I1606" t="s">
        <v>800</v>
      </c>
      <c r="J1606" t="s">
        <v>543</v>
      </c>
      <c r="K1606">
        <v>31</v>
      </c>
      <c r="L1606" t="s">
        <v>574</v>
      </c>
      <c r="M1606" t="s">
        <v>805</v>
      </c>
      <c r="N1606" t="s">
        <v>801</v>
      </c>
      <c r="O1606" t="s">
        <v>802</v>
      </c>
      <c r="P1606" t="s">
        <v>548</v>
      </c>
      <c r="Q1606" t="s">
        <v>549</v>
      </c>
      <c r="R1606" t="s">
        <v>564</v>
      </c>
      <c r="S1606" t="s">
        <v>565</v>
      </c>
      <c r="T1606" s="145">
        <v>15368</v>
      </c>
      <c r="U1606" t="s">
        <v>721</v>
      </c>
    </row>
    <row r="1607" spans="1:21" x14ac:dyDescent="0.25">
      <c r="A1607" t="s">
        <v>365</v>
      </c>
      <c r="B1607" t="s">
        <v>720</v>
      </c>
      <c r="C1607" t="s">
        <v>187</v>
      </c>
      <c r="D1607" t="s">
        <v>538</v>
      </c>
      <c r="E1607">
        <v>1</v>
      </c>
      <c r="F1607" t="s">
        <v>391</v>
      </c>
      <c r="G1607" t="s">
        <v>799</v>
      </c>
      <c r="H1607" t="s">
        <v>541</v>
      </c>
      <c r="I1607" t="s">
        <v>800</v>
      </c>
      <c r="J1607" t="s">
        <v>543</v>
      </c>
      <c r="K1607">
        <v>31</v>
      </c>
      <c r="L1607" t="s">
        <v>574</v>
      </c>
      <c r="M1607" t="s">
        <v>805</v>
      </c>
      <c r="N1607" t="s">
        <v>801</v>
      </c>
      <c r="O1607" t="s">
        <v>802</v>
      </c>
      <c r="P1607" t="s">
        <v>548</v>
      </c>
      <c r="Q1607" t="s">
        <v>549</v>
      </c>
      <c r="R1607" t="s">
        <v>566</v>
      </c>
      <c r="S1607" t="s">
        <v>567</v>
      </c>
      <c r="T1607" s="145">
        <v>7064</v>
      </c>
      <c r="U1607" t="s">
        <v>721</v>
      </c>
    </row>
    <row r="1608" spans="1:21" x14ac:dyDescent="0.25">
      <c r="A1608" t="s">
        <v>365</v>
      </c>
      <c r="B1608" t="s">
        <v>720</v>
      </c>
      <c r="C1608" t="s">
        <v>187</v>
      </c>
      <c r="D1608" t="s">
        <v>538</v>
      </c>
      <c r="E1608">
        <v>1</v>
      </c>
      <c r="F1608" t="s">
        <v>391</v>
      </c>
      <c r="G1608" t="s">
        <v>799</v>
      </c>
      <c r="H1608" t="s">
        <v>541</v>
      </c>
      <c r="I1608" t="s">
        <v>800</v>
      </c>
      <c r="J1608" t="s">
        <v>543</v>
      </c>
      <c r="K1608">
        <v>31</v>
      </c>
      <c r="L1608" t="s">
        <v>574</v>
      </c>
      <c r="M1608" t="s">
        <v>805</v>
      </c>
      <c r="N1608" t="s">
        <v>801</v>
      </c>
      <c r="O1608" t="s">
        <v>802</v>
      </c>
      <c r="P1608" t="s">
        <v>548</v>
      </c>
      <c r="Q1608" t="s">
        <v>549</v>
      </c>
      <c r="R1608" t="s">
        <v>568</v>
      </c>
      <c r="S1608" t="s">
        <v>569</v>
      </c>
      <c r="T1608" s="145">
        <v>15373</v>
      </c>
      <c r="U1608" t="s">
        <v>721</v>
      </c>
    </row>
    <row r="1609" spans="1:21" x14ac:dyDescent="0.25">
      <c r="A1609" t="s">
        <v>365</v>
      </c>
      <c r="B1609" t="s">
        <v>720</v>
      </c>
      <c r="C1609" t="s">
        <v>187</v>
      </c>
      <c r="D1609" t="s">
        <v>538</v>
      </c>
      <c r="E1609">
        <v>1</v>
      </c>
      <c r="F1609" t="s">
        <v>391</v>
      </c>
      <c r="G1609" t="s">
        <v>799</v>
      </c>
      <c r="H1609" t="s">
        <v>541</v>
      </c>
      <c r="I1609" t="s">
        <v>800</v>
      </c>
      <c r="J1609" t="s">
        <v>543</v>
      </c>
      <c r="K1609">
        <v>31</v>
      </c>
      <c r="L1609" t="s">
        <v>574</v>
      </c>
      <c r="M1609" t="s">
        <v>805</v>
      </c>
      <c r="N1609" t="s">
        <v>801</v>
      </c>
      <c r="O1609" t="s">
        <v>802</v>
      </c>
      <c r="P1609" t="s">
        <v>548</v>
      </c>
      <c r="Q1609" t="s">
        <v>549</v>
      </c>
      <c r="R1609" t="s">
        <v>803</v>
      </c>
      <c r="S1609" t="s">
        <v>804</v>
      </c>
      <c r="T1609" s="145">
        <v>19738</v>
      </c>
      <c r="U1609" t="s">
        <v>721</v>
      </c>
    </row>
    <row r="1610" spans="1:21" x14ac:dyDescent="0.25">
      <c r="A1610" t="s">
        <v>365</v>
      </c>
      <c r="B1610" t="s">
        <v>720</v>
      </c>
      <c r="C1610" t="s">
        <v>187</v>
      </c>
      <c r="D1610" t="s">
        <v>538</v>
      </c>
      <c r="E1610">
        <v>1</v>
      </c>
      <c r="F1610" t="s">
        <v>391</v>
      </c>
      <c r="G1610" t="s">
        <v>799</v>
      </c>
      <c r="H1610" t="s">
        <v>541</v>
      </c>
      <c r="I1610" t="s">
        <v>800</v>
      </c>
      <c r="J1610" t="s">
        <v>543</v>
      </c>
      <c r="K1610">
        <v>31</v>
      </c>
      <c r="L1610" t="s">
        <v>576</v>
      </c>
      <c r="M1610" t="s">
        <v>806</v>
      </c>
      <c r="N1610" t="s">
        <v>801</v>
      </c>
      <c r="O1610" t="s">
        <v>802</v>
      </c>
      <c r="P1610" t="s">
        <v>548</v>
      </c>
      <c r="Q1610" t="s">
        <v>549</v>
      </c>
      <c r="R1610" t="s">
        <v>131</v>
      </c>
      <c r="S1610" t="s">
        <v>550</v>
      </c>
      <c r="T1610" s="145">
        <v>86602</v>
      </c>
      <c r="U1610" t="s">
        <v>721</v>
      </c>
    </row>
    <row r="1611" spans="1:21" x14ac:dyDescent="0.25">
      <c r="A1611" t="s">
        <v>365</v>
      </c>
      <c r="B1611" t="s">
        <v>720</v>
      </c>
      <c r="C1611" t="s">
        <v>187</v>
      </c>
      <c r="D1611" t="s">
        <v>538</v>
      </c>
      <c r="E1611">
        <v>1</v>
      </c>
      <c r="F1611" t="s">
        <v>391</v>
      </c>
      <c r="G1611" t="s">
        <v>799</v>
      </c>
      <c r="H1611" t="s">
        <v>541</v>
      </c>
      <c r="I1611" t="s">
        <v>800</v>
      </c>
      <c r="J1611" t="s">
        <v>543</v>
      </c>
      <c r="K1611">
        <v>31</v>
      </c>
      <c r="L1611" t="s">
        <v>576</v>
      </c>
      <c r="M1611" t="s">
        <v>806</v>
      </c>
      <c r="N1611" t="s">
        <v>801</v>
      </c>
      <c r="O1611" t="s">
        <v>802</v>
      </c>
      <c r="P1611" t="s">
        <v>548</v>
      </c>
      <c r="Q1611" t="s">
        <v>549</v>
      </c>
      <c r="R1611" t="s">
        <v>552</v>
      </c>
      <c r="S1611" t="s">
        <v>553</v>
      </c>
      <c r="T1611" s="145">
        <v>2039</v>
      </c>
      <c r="U1611" t="s">
        <v>721</v>
      </c>
    </row>
    <row r="1612" spans="1:21" x14ac:dyDescent="0.25">
      <c r="A1612" t="s">
        <v>365</v>
      </c>
      <c r="B1612" t="s">
        <v>720</v>
      </c>
      <c r="C1612" t="s">
        <v>187</v>
      </c>
      <c r="D1612" t="s">
        <v>538</v>
      </c>
      <c r="E1612">
        <v>1</v>
      </c>
      <c r="F1612" t="s">
        <v>391</v>
      </c>
      <c r="G1612" t="s">
        <v>799</v>
      </c>
      <c r="H1612" t="s">
        <v>541</v>
      </c>
      <c r="I1612" t="s">
        <v>800</v>
      </c>
      <c r="J1612" t="s">
        <v>543</v>
      </c>
      <c r="K1612">
        <v>31</v>
      </c>
      <c r="L1612" t="s">
        <v>576</v>
      </c>
      <c r="M1612" t="s">
        <v>806</v>
      </c>
      <c r="N1612" t="s">
        <v>801</v>
      </c>
      <c r="O1612" t="s">
        <v>802</v>
      </c>
      <c r="P1612" t="s">
        <v>548</v>
      </c>
      <c r="Q1612" t="s">
        <v>549</v>
      </c>
      <c r="R1612" t="s">
        <v>554</v>
      </c>
      <c r="S1612" t="s">
        <v>555</v>
      </c>
      <c r="T1612" s="145">
        <v>0.81100000000000005</v>
      </c>
      <c r="U1612" t="s">
        <v>721</v>
      </c>
    </row>
    <row r="1613" spans="1:21" x14ac:dyDescent="0.25">
      <c r="A1613" t="s">
        <v>365</v>
      </c>
      <c r="B1613" t="s">
        <v>720</v>
      </c>
      <c r="C1613" t="s">
        <v>187</v>
      </c>
      <c r="D1613" t="s">
        <v>538</v>
      </c>
      <c r="E1613">
        <v>1</v>
      </c>
      <c r="F1613" t="s">
        <v>391</v>
      </c>
      <c r="G1613" t="s">
        <v>799</v>
      </c>
      <c r="H1613" t="s">
        <v>541</v>
      </c>
      <c r="I1613" t="s">
        <v>800</v>
      </c>
      <c r="J1613" t="s">
        <v>543</v>
      </c>
      <c r="K1613">
        <v>31</v>
      </c>
      <c r="L1613" t="s">
        <v>576</v>
      </c>
      <c r="M1613" t="s">
        <v>806</v>
      </c>
      <c r="N1613" t="s">
        <v>801</v>
      </c>
      <c r="O1613" t="s">
        <v>802</v>
      </c>
      <c r="P1613" t="s">
        <v>548</v>
      </c>
      <c r="Q1613" t="s">
        <v>549</v>
      </c>
      <c r="R1613" t="s">
        <v>556</v>
      </c>
      <c r="S1613" t="s">
        <v>557</v>
      </c>
      <c r="T1613" s="145">
        <v>2001</v>
      </c>
      <c r="U1613" t="s">
        <v>721</v>
      </c>
    </row>
    <row r="1614" spans="1:21" x14ac:dyDescent="0.25">
      <c r="A1614" t="s">
        <v>365</v>
      </c>
      <c r="B1614" t="s">
        <v>720</v>
      </c>
      <c r="C1614" t="s">
        <v>187</v>
      </c>
      <c r="D1614" t="s">
        <v>538</v>
      </c>
      <c r="E1614">
        <v>1</v>
      </c>
      <c r="F1614" t="s">
        <v>391</v>
      </c>
      <c r="G1614" t="s">
        <v>799</v>
      </c>
      <c r="H1614" t="s">
        <v>541</v>
      </c>
      <c r="I1614" t="s">
        <v>800</v>
      </c>
      <c r="J1614" t="s">
        <v>543</v>
      </c>
      <c r="K1614">
        <v>31</v>
      </c>
      <c r="L1614" t="s">
        <v>576</v>
      </c>
      <c r="M1614" t="s">
        <v>806</v>
      </c>
      <c r="N1614" t="s">
        <v>801</v>
      </c>
      <c r="O1614" t="s">
        <v>802</v>
      </c>
      <c r="P1614" t="s">
        <v>548</v>
      </c>
      <c r="Q1614" t="s">
        <v>549</v>
      </c>
      <c r="R1614" t="s">
        <v>558</v>
      </c>
      <c r="S1614" t="s">
        <v>559</v>
      </c>
      <c r="T1614" s="145">
        <v>6134</v>
      </c>
      <c r="U1614" t="s">
        <v>721</v>
      </c>
    </row>
    <row r="1615" spans="1:21" x14ac:dyDescent="0.25">
      <c r="A1615" t="s">
        <v>365</v>
      </c>
      <c r="B1615" t="s">
        <v>720</v>
      </c>
      <c r="C1615" t="s">
        <v>187</v>
      </c>
      <c r="D1615" t="s">
        <v>538</v>
      </c>
      <c r="E1615">
        <v>1</v>
      </c>
      <c r="F1615" t="s">
        <v>391</v>
      </c>
      <c r="G1615" t="s">
        <v>799</v>
      </c>
      <c r="H1615" t="s">
        <v>541</v>
      </c>
      <c r="I1615" t="s">
        <v>800</v>
      </c>
      <c r="J1615" t="s">
        <v>543</v>
      </c>
      <c r="K1615">
        <v>31</v>
      </c>
      <c r="L1615" t="s">
        <v>576</v>
      </c>
      <c r="M1615" t="s">
        <v>806</v>
      </c>
      <c r="N1615" t="s">
        <v>801</v>
      </c>
      <c r="O1615" t="s">
        <v>802</v>
      </c>
      <c r="P1615" t="s">
        <v>548</v>
      </c>
      <c r="Q1615" t="s">
        <v>549</v>
      </c>
      <c r="R1615" t="s">
        <v>560</v>
      </c>
      <c r="S1615" t="s">
        <v>561</v>
      </c>
      <c r="T1615" s="145">
        <v>15568</v>
      </c>
      <c r="U1615" t="s">
        <v>721</v>
      </c>
    </row>
    <row r="1616" spans="1:21" x14ac:dyDescent="0.25">
      <c r="A1616" t="s">
        <v>365</v>
      </c>
      <c r="B1616" t="s">
        <v>720</v>
      </c>
      <c r="C1616" t="s">
        <v>187</v>
      </c>
      <c r="D1616" t="s">
        <v>538</v>
      </c>
      <c r="E1616">
        <v>1</v>
      </c>
      <c r="F1616" t="s">
        <v>391</v>
      </c>
      <c r="G1616" t="s">
        <v>799</v>
      </c>
      <c r="H1616" t="s">
        <v>541</v>
      </c>
      <c r="I1616" t="s">
        <v>800</v>
      </c>
      <c r="J1616" t="s">
        <v>543</v>
      </c>
      <c r="K1616">
        <v>31</v>
      </c>
      <c r="L1616" t="s">
        <v>576</v>
      </c>
      <c r="M1616" t="s">
        <v>806</v>
      </c>
      <c r="N1616" t="s">
        <v>801</v>
      </c>
      <c r="O1616" t="s">
        <v>802</v>
      </c>
      <c r="P1616" t="s">
        <v>548</v>
      </c>
      <c r="Q1616" t="s">
        <v>549</v>
      </c>
      <c r="R1616" t="s">
        <v>562</v>
      </c>
      <c r="S1616" t="s">
        <v>563</v>
      </c>
      <c r="T1616" s="145">
        <v>0.48499999999999999</v>
      </c>
      <c r="U1616" t="s">
        <v>721</v>
      </c>
    </row>
    <row r="1617" spans="1:23" x14ac:dyDescent="0.25">
      <c r="A1617" t="s">
        <v>365</v>
      </c>
      <c r="B1617" t="s">
        <v>720</v>
      </c>
      <c r="C1617" t="s">
        <v>187</v>
      </c>
      <c r="D1617" t="s">
        <v>538</v>
      </c>
      <c r="E1617">
        <v>1</v>
      </c>
      <c r="F1617" t="s">
        <v>391</v>
      </c>
      <c r="G1617" t="s">
        <v>799</v>
      </c>
      <c r="H1617" t="s">
        <v>541</v>
      </c>
      <c r="I1617" t="s">
        <v>800</v>
      </c>
      <c r="J1617" t="s">
        <v>543</v>
      </c>
      <c r="K1617">
        <v>31</v>
      </c>
      <c r="L1617" t="s">
        <v>576</v>
      </c>
      <c r="M1617" t="s">
        <v>806</v>
      </c>
      <c r="N1617" t="s">
        <v>801</v>
      </c>
      <c r="O1617" t="s">
        <v>802</v>
      </c>
      <c r="P1617" t="s">
        <v>548</v>
      </c>
      <c r="Q1617" t="s">
        <v>549</v>
      </c>
      <c r="R1617" t="s">
        <v>564</v>
      </c>
      <c r="S1617" t="s">
        <v>565</v>
      </c>
      <c r="T1617" s="145">
        <v>2312</v>
      </c>
      <c r="U1617" t="s">
        <v>721</v>
      </c>
    </row>
    <row r="1618" spans="1:23" x14ac:dyDescent="0.25">
      <c r="A1618" t="s">
        <v>365</v>
      </c>
      <c r="B1618" t="s">
        <v>720</v>
      </c>
      <c r="C1618" t="s">
        <v>187</v>
      </c>
      <c r="D1618" t="s">
        <v>538</v>
      </c>
      <c r="E1618">
        <v>1</v>
      </c>
      <c r="F1618" t="s">
        <v>391</v>
      </c>
      <c r="G1618" t="s">
        <v>799</v>
      </c>
      <c r="H1618" t="s">
        <v>541</v>
      </c>
      <c r="I1618" t="s">
        <v>800</v>
      </c>
      <c r="J1618" t="s">
        <v>543</v>
      </c>
      <c r="K1618">
        <v>31</v>
      </c>
      <c r="L1618" t="s">
        <v>576</v>
      </c>
      <c r="M1618" t="s">
        <v>806</v>
      </c>
      <c r="N1618" t="s">
        <v>801</v>
      </c>
      <c r="O1618" t="s">
        <v>802</v>
      </c>
      <c r="P1618" t="s">
        <v>548</v>
      </c>
      <c r="Q1618" t="s">
        <v>549</v>
      </c>
      <c r="R1618" t="s">
        <v>568</v>
      </c>
      <c r="S1618" t="s">
        <v>569</v>
      </c>
      <c r="T1618" s="145">
        <v>28392</v>
      </c>
      <c r="U1618" t="s">
        <v>721</v>
      </c>
    </row>
    <row r="1619" spans="1:23" x14ac:dyDescent="0.25">
      <c r="A1619" t="s">
        <v>365</v>
      </c>
      <c r="B1619" t="s">
        <v>720</v>
      </c>
      <c r="C1619" t="s">
        <v>187</v>
      </c>
      <c r="D1619" t="s">
        <v>538</v>
      </c>
      <c r="E1619">
        <v>1</v>
      </c>
      <c r="F1619" t="s">
        <v>391</v>
      </c>
      <c r="G1619" t="s">
        <v>799</v>
      </c>
      <c r="H1619" t="s">
        <v>541</v>
      </c>
      <c r="I1619" t="s">
        <v>800</v>
      </c>
      <c r="J1619" t="s">
        <v>543</v>
      </c>
      <c r="K1619">
        <v>31</v>
      </c>
      <c r="L1619" t="s">
        <v>576</v>
      </c>
      <c r="M1619" t="s">
        <v>806</v>
      </c>
      <c r="N1619" t="s">
        <v>801</v>
      </c>
      <c r="O1619" t="s">
        <v>802</v>
      </c>
      <c r="P1619" t="s">
        <v>548</v>
      </c>
      <c r="Q1619" t="s">
        <v>549</v>
      </c>
      <c r="R1619" t="s">
        <v>803</v>
      </c>
      <c r="S1619" t="s">
        <v>804</v>
      </c>
      <c r="T1619" s="145">
        <v>28.86</v>
      </c>
      <c r="U1619" t="s">
        <v>721</v>
      </c>
    </row>
    <row r="1620" spans="1:23" s="49" customFormat="1" x14ac:dyDescent="0.25">
      <c r="A1620" s="49" t="s">
        <v>28</v>
      </c>
      <c r="B1620" s="49" t="s">
        <v>722</v>
      </c>
      <c r="C1620" s="49" t="s">
        <v>187</v>
      </c>
      <c r="D1620" s="49" t="s">
        <v>538</v>
      </c>
      <c r="E1620" s="49">
        <v>1</v>
      </c>
      <c r="F1620" s="49" t="s">
        <v>391</v>
      </c>
      <c r="G1620" s="49" t="s">
        <v>799</v>
      </c>
      <c r="H1620" s="49" t="s">
        <v>541</v>
      </c>
      <c r="I1620" s="49" t="s">
        <v>800</v>
      </c>
      <c r="J1620" s="49" t="s">
        <v>543</v>
      </c>
      <c r="K1620" s="49">
        <v>31</v>
      </c>
      <c r="L1620" s="49" t="s">
        <v>544</v>
      </c>
      <c r="M1620" s="49" t="s">
        <v>799</v>
      </c>
      <c r="N1620" s="49" t="s">
        <v>801</v>
      </c>
      <c r="O1620" s="49" t="s">
        <v>802</v>
      </c>
      <c r="P1620" s="49" t="s">
        <v>548</v>
      </c>
      <c r="Q1620" s="49" t="s">
        <v>549</v>
      </c>
      <c r="R1620" s="49" t="s">
        <v>131</v>
      </c>
      <c r="S1620" s="49" t="s">
        <v>550</v>
      </c>
      <c r="T1620" s="146">
        <v>291.60000000000002</v>
      </c>
      <c r="U1620" s="49" t="s">
        <v>831</v>
      </c>
      <c r="V1620" s="49" t="s">
        <v>858</v>
      </c>
      <c r="W1620" s="138">
        <f>('ILO unemployment 2007'!T1621+'ILO unemployment 2007'!T1622+'ILO unemployment 2007'!T1623)*( 1 +'ILO unemployment 2007'!T1631/('ILO unemployment 2007'!T1620-'ILO unemployment 2007'!T1631))</f>
        <v>41.094208494208495</v>
      </c>
    </row>
    <row r="1621" spans="1:23" s="49" customFormat="1" x14ac:dyDescent="0.25">
      <c r="A1621" s="49" t="s">
        <v>28</v>
      </c>
      <c r="B1621" s="49" t="s">
        <v>722</v>
      </c>
      <c r="C1621" s="49" t="s">
        <v>187</v>
      </c>
      <c r="D1621" s="49" t="s">
        <v>538</v>
      </c>
      <c r="E1621" s="49">
        <v>1</v>
      </c>
      <c r="F1621" s="49" t="s">
        <v>391</v>
      </c>
      <c r="G1621" s="49" t="s">
        <v>799</v>
      </c>
      <c r="H1621" s="49" t="s">
        <v>541</v>
      </c>
      <c r="I1621" s="49" t="s">
        <v>800</v>
      </c>
      <c r="J1621" s="49" t="s">
        <v>543</v>
      </c>
      <c r="K1621" s="49">
        <v>31</v>
      </c>
      <c r="L1621" s="49" t="s">
        <v>544</v>
      </c>
      <c r="M1621" s="49" t="s">
        <v>799</v>
      </c>
      <c r="N1621" s="49" t="s">
        <v>801</v>
      </c>
      <c r="O1621" s="49" t="s">
        <v>802</v>
      </c>
      <c r="P1621" s="49" t="s">
        <v>548</v>
      </c>
      <c r="Q1621" s="49" t="s">
        <v>549</v>
      </c>
      <c r="R1621" s="49" t="s">
        <v>552</v>
      </c>
      <c r="S1621" s="49" t="s">
        <v>553</v>
      </c>
      <c r="T1621" s="146">
        <v>0.3</v>
      </c>
      <c r="U1621" s="49" t="s">
        <v>831</v>
      </c>
      <c r="V1621" s="49" t="s">
        <v>859</v>
      </c>
      <c r="W1621" s="138">
        <f>('ILO unemployment 2007'!T1624+'ILO unemployment 2007'!T1625+'ILO unemployment 2007'!T1626+'ILO unemployment 2007'!T1627+'ILO unemployment 2007'!T1628+'ILO unemployment 2007'!T1629+'ILO unemployment 2007'!T1630)*( 1 +'ILO unemployment 2007'!T1631/('ILO unemployment 2007'!T1620-'ILO unemployment 2007'!T1631))</f>
        <v>250.61837837837837</v>
      </c>
    </row>
    <row r="1622" spans="1:23" s="49" customFormat="1" x14ac:dyDescent="0.25">
      <c r="A1622" s="49" t="s">
        <v>28</v>
      </c>
      <c r="B1622" s="49" t="s">
        <v>722</v>
      </c>
      <c r="C1622" s="49" t="s">
        <v>187</v>
      </c>
      <c r="D1622" s="49" t="s">
        <v>538</v>
      </c>
      <c r="E1622" s="49">
        <v>1</v>
      </c>
      <c r="F1622" s="49" t="s">
        <v>391</v>
      </c>
      <c r="G1622" s="49" t="s">
        <v>799</v>
      </c>
      <c r="H1622" s="49" t="s">
        <v>541</v>
      </c>
      <c r="I1622" s="49" t="s">
        <v>800</v>
      </c>
      <c r="J1622" s="49" t="s">
        <v>543</v>
      </c>
      <c r="K1622" s="49">
        <v>31</v>
      </c>
      <c r="L1622" s="49" t="s">
        <v>544</v>
      </c>
      <c r="M1622" s="49" t="s">
        <v>799</v>
      </c>
      <c r="N1622" s="49" t="s">
        <v>801</v>
      </c>
      <c r="O1622" s="49" t="s">
        <v>802</v>
      </c>
      <c r="P1622" s="49" t="s">
        <v>548</v>
      </c>
      <c r="Q1622" s="49" t="s">
        <v>549</v>
      </c>
      <c r="R1622" s="49" t="s">
        <v>554</v>
      </c>
      <c r="S1622" s="49" t="s">
        <v>555</v>
      </c>
      <c r="T1622" s="146">
        <v>19.3</v>
      </c>
      <c r="U1622" s="49" t="s">
        <v>831</v>
      </c>
      <c r="V1622" s="49" t="s">
        <v>862</v>
      </c>
      <c r="W1622" s="138">
        <f>'ILO unemployment 2007'!T1621+'ILO unemployment 2007'!T1622+'ILO unemployment 2007'!T1623+ 'ILO unemployment 2007'!T1624+'ILO unemployment 2007'!T1625+'ILO unemployment 2007'!T1626+'ILO unemployment 2007'!T1627+'ILO unemployment 2007'!T1628+'ILO unemployment 2007'!T1629+'ILO unemployment 2007'!T1630+'ILO unemployment 2007'!T1631</f>
        <v>291.7</v>
      </c>
    </row>
    <row r="1623" spans="1:23" s="49" customFormat="1" x14ac:dyDescent="0.25">
      <c r="A1623" s="49" t="s">
        <v>28</v>
      </c>
      <c r="B1623" s="49" t="s">
        <v>722</v>
      </c>
      <c r="C1623" s="49" t="s">
        <v>187</v>
      </c>
      <c r="D1623" s="49" t="s">
        <v>538</v>
      </c>
      <c r="E1623" s="49">
        <v>1</v>
      </c>
      <c r="F1623" s="49" t="s">
        <v>391</v>
      </c>
      <c r="G1623" s="49" t="s">
        <v>799</v>
      </c>
      <c r="H1623" s="49" t="s">
        <v>541</v>
      </c>
      <c r="I1623" s="49" t="s">
        <v>800</v>
      </c>
      <c r="J1623" s="49" t="s">
        <v>543</v>
      </c>
      <c r="K1623" s="49">
        <v>31</v>
      </c>
      <c r="L1623" s="49" t="s">
        <v>544</v>
      </c>
      <c r="M1623" s="49" t="s">
        <v>799</v>
      </c>
      <c r="N1623" s="49" t="s">
        <v>801</v>
      </c>
      <c r="O1623" s="49" t="s">
        <v>802</v>
      </c>
      <c r="P1623" s="49" t="s">
        <v>548</v>
      </c>
      <c r="Q1623" s="49" t="s">
        <v>549</v>
      </c>
      <c r="R1623" s="49" t="s">
        <v>556</v>
      </c>
      <c r="S1623" s="49" t="s">
        <v>557</v>
      </c>
      <c r="T1623" s="146">
        <v>16.899999999999999</v>
      </c>
      <c r="U1623" s="49" t="s">
        <v>831</v>
      </c>
      <c r="W1623" s="138"/>
    </row>
    <row r="1624" spans="1:23" s="49" customFormat="1" x14ac:dyDescent="0.25">
      <c r="A1624" s="49" t="s">
        <v>28</v>
      </c>
      <c r="B1624" s="49" t="s">
        <v>722</v>
      </c>
      <c r="C1624" s="49" t="s">
        <v>187</v>
      </c>
      <c r="D1624" s="49" t="s">
        <v>538</v>
      </c>
      <c r="E1624" s="49">
        <v>1</v>
      </c>
      <c r="F1624" s="49" t="s">
        <v>391</v>
      </c>
      <c r="G1624" s="49" t="s">
        <v>799</v>
      </c>
      <c r="H1624" s="49" t="s">
        <v>541</v>
      </c>
      <c r="I1624" s="49" t="s">
        <v>800</v>
      </c>
      <c r="J1624" s="49" t="s">
        <v>543</v>
      </c>
      <c r="K1624" s="49">
        <v>31</v>
      </c>
      <c r="L1624" s="49" t="s">
        <v>544</v>
      </c>
      <c r="M1624" s="49" t="s">
        <v>799</v>
      </c>
      <c r="N1624" s="49" t="s">
        <v>801</v>
      </c>
      <c r="O1624" s="49" t="s">
        <v>802</v>
      </c>
      <c r="P1624" s="49" t="s">
        <v>548</v>
      </c>
      <c r="Q1624" s="49" t="s">
        <v>549</v>
      </c>
      <c r="R1624" s="49" t="s">
        <v>558</v>
      </c>
      <c r="S1624" s="49" t="s">
        <v>559</v>
      </c>
      <c r="T1624" s="146">
        <v>38.9</v>
      </c>
      <c r="U1624" s="49" t="s">
        <v>831</v>
      </c>
      <c r="W1624" s="138"/>
    </row>
    <row r="1625" spans="1:23" s="49" customFormat="1" x14ac:dyDescent="0.25">
      <c r="A1625" s="49" t="s">
        <v>28</v>
      </c>
      <c r="B1625" s="49" t="s">
        <v>722</v>
      </c>
      <c r="C1625" s="49" t="s">
        <v>187</v>
      </c>
      <c r="D1625" s="49" t="s">
        <v>538</v>
      </c>
      <c r="E1625" s="49">
        <v>1</v>
      </c>
      <c r="F1625" s="49" t="s">
        <v>391</v>
      </c>
      <c r="G1625" s="49" t="s">
        <v>799</v>
      </c>
      <c r="H1625" s="49" t="s">
        <v>541</v>
      </c>
      <c r="I1625" s="49" t="s">
        <v>800</v>
      </c>
      <c r="J1625" s="49" t="s">
        <v>543</v>
      </c>
      <c r="K1625" s="49">
        <v>31</v>
      </c>
      <c r="L1625" s="49" t="s">
        <v>544</v>
      </c>
      <c r="M1625" s="49" t="s">
        <v>799</v>
      </c>
      <c r="N1625" s="49" t="s">
        <v>801</v>
      </c>
      <c r="O1625" s="49" t="s">
        <v>802</v>
      </c>
      <c r="P1625" s="49" t="s">
        <v>548</v>
      </c>
      <c r="Q1625" s="49" t="s">
        <v>549</v>
      </c>
      <c r="R1625" s="49" t="s">
        <v>560</v>
      </c>
      <c r="S1625" s="49" t="s">
        <v>561</v>
      </c>
      <c r="T1625" s="146">
        <v>56.6</v>
      </c>
      <c r="U1625" s="49" t="s">
        <v>831</v>
      </c>
      <c r="W1625" s="138"/>
    </row>
    <row r="1626" spans="1:23" s="49" customFormat="1" x14ac:dyDescent="0.25">
      <c r="A1626" s="49" t="s">
        <v>28</v>
      </c>
      <c r="B1626" s="49" t="s">
        <v>722</v>
      </c>
      <c r="C1626" s="49" t="s">
        <v>187</v>
      </c>
      <c r="D1626" s="49" t="s">
        <v>538</v>
      </c>
      <c r="E1626" s="49">
        <v>1</v>
      </c>
      <c r="F1626" s="49" t="s">
        <v>391</v>
      </c>
      <c r="G1626" s="49" t="s">
        <v>799</v>
      </c>
      <c r="H1626" s="49" t="s">
        <v>541</v>
      </c>
      <c r="I1626" s="49" t="s">
        <v>800</v>
      </c>
      <c r="J1626" s="49" t="s">
        <v>543</v>
      </c>
      <c r="K1626" s="49">
        <v>31</v>
      </c>
      <c r="L1626" s="49" t="s">
        <v>544</v>
      </c>
      <c r="M1626" s="49" t="s">
        <v>799</v>
      </c>
      <c r="N1626" s="49" t="s">
        <v>801</v>
      </c>
      <c r="O1626" s="49" t="s">
        <v>802</v>
      </c>
      <c r="P1626" s="49" t="s">
        <v>548</v>
      </c>
      <c r="Q1626" s="49" t="s">
        <v>549</v>
      </c>
      <c r="R1626" s="49" t="s">
        <v>562</v>
      </c>
      <c r="S1626" s="49" t="s">
        <v>563</v>
      </c>
      <c r="T1626" s="146">
        <v>0.6</v>
      </c>
      <c r="U1626" s="49" t="s">
        <v>831</v>
      </c>
      <c r="W1626" s="138"/>
    </row>
    <row r="1627" spans="1:23" s="49" customFormat="1" x14ac:dyDescent="0.25">
      <c r="A1627" s="49" t="s">
        <v>28</v>
      </c>
      <c r="B1627" s="49" t="s">
        <v>722</v>
      </c>
      <c r="C1627" s="49" t="s">
        <v>187</v>
      </c>
      <c r="D1627" s="49" t="s">
        <v>538</v>
      </c>
      <c r="E1627" s="49">
        <v>1</v>
      </c>
      <c r="F1627" s="49" t="s">
        <v>391</v>
      </c>
      <c r="G1627" s="49" t="s">
        <v>799</v>
      </c>
      <c r="H1627" s="49" t="s">
        <v>541</v>
      </c>
      <c r="I1627" s="49" t="s">
        <v>800</v>
      </c>
      <c r="J1627" s="49" t="s">
        <v>543</v>
      </c>
      <c r="K1627" s="49">
        <v>31</v>
      </c>
      <c r="L1627" s="49" t="s">
        <v>544</v>
      </c>
      <c r="M1627" s="49" t="s">
        <v>799</v>
      </c>
      <c r="N1627" s="49" t="s">
        <v>801</v>
      </c>
      <c r="O1627" s="49" t="s">
        <v>802</v>
      </c>
      <c r="P1627" s="49" t="s">
        <v>548</v>
      </c>
      <c r="Q1627" s="49" t="s">
        <v>549</v>
      </c>
      <c r="R1627" s="49" t="s">
        <v>564</v>
      </c>
      <c r="S1627" s="49" t="s">
        <v>565</v>
      </c>
      <c r="T1627" s="146">
        <v>33.799999999999997</v>
      </c>
      <c r="U1627" s="49" t="s">
        <v>831</v>
      </c>
      <c r="W1627" s="138"/>
    </row>
    <row r="1628" spans="1:23" s="49" customFormat="1" x14ac:dyDescent="0.25">
      <c r="A1628" s="49" t="s">
        <v>28</v>
      </c>
      <c r="B1628" s="49" t="s">
        <v>722</v>
      </c>
      <c r="C1628" s="49" t="s">
        <v>187</v>
      </c>
      <c r="D1628" s="49" t="s">
        <v>538</v>
      </c>
      <c r="E1628" s="49">
        <v>1</v>
      </c>
      <c r="F1628" s="49" t="s">
        <v>391</v>
      </c>
      <c r="G1628" s="49" t="s">
        <v>799</v>
      </c>
      <c r="H1628" s="49" t="s">
        <v>541</v>
      </c>
      <c r="I1628" s="49" t="s">
        <v>800</v>
      </c>
      <c r="J1628" s="49" t="s">
        <v>543</v>
      </c>
      <c r="K1628" s="49">
        <v>31</v>
      </c>
      <c r="L1628" s="49" t="s">
        <v>544</v>
      </c>
      <c r="M1628" s="49" t="s">
        <v>799</v>
      </c>
      <c r="N1628" s="49" t="s">
        <v>801</v>
      </c>
      <c r="O1628" s="49" t="s">
        <v>802</v>
      </c>
      <c r="P1628" s="49" t="s">
        <v>548</v>
      </c>
      <c r="Q1628" s="49" t="s">
        <v>549</v>
      </c>
      <c r="R1628" s="49" t="s">
        <v>566</v>
      </c>
      <c r="S1628" s="49" t="s">
        <v>567</v>
      </c>
      <c r="T1628" s="146">
        <v>27.6</v>
      </c>
      <c r="U1628" s="49" t="s">
        <v>831</v>
      </c>
      <c r="W1628" s="138"/>
    </row>
    <row r="1629" spans="1:23" s="49" customFormat="1" x14ac:dyDescent="0.25">
      <c r="A1629" s="49" t="s">
        <v>28</v>
      </c>
      <c r="B1629" s="49" t="s">
        <v>722</v>
      </c>
      <c r="C1629" s="49" t="s">
        <v>187</v>
      </c>
      <c r="D1629" s="49" t="s">
        <v>538</v>
      </c>
      <c r="E1629" s="49">
        <v>1</v>
      </c>
      <c r="F1629" s="49" t="s">
        <v>391</v>
      </c>
      <c r="G1629" s="49" t="s">
        <v>799</v>
      </c>
      <c r="H1629" s="49" t="s">
        <v>541</v>
      </c>
      <c r="I1629" s="49" t="s">
        <v>800</v>
      </c>
      <c r="J1629" s="49" t="s">
        <v>543</v>
      </c>
      <c r="K1629" s="49">
        <v>31</v>
      </c>
      <c r="L1629" s="49" t="s">
        <v>544</v>
      </c>
      <c r="M1629" s="49" t="s">
        <v>799</v>
      </c>
      <c r="N1629" s="49" t="s">
        <v>801</v>
      </c>
      <c r="O1629" s="49" t="s">
        <v>802</v>
      </c>
      <c r="P1629" s="49" t="s">
        <v>548</v>
      </c>
      <c r="Q1629" s="49" t="s">
        <v>549</v>
      </c>
      <c r="R1629" s="49" t="s">
        <v>568</v>
      </c>
      <c r="S1629" s="49" t="s">
        <v>569</v>
      </c>
      <c r="T1629" s="146">
        <v>64.7</v>
      </c>
      <c r="U1629" s="49" t="s">
        <v>831</v>
      </c>
      <c r="W1629" s="138"/>
    </row>
    <row r="1630" spans="1:23" s="49" customFormat="1" x14ac:dyDescent="0.25">
      <c r="A1630" s="49" t="s">
        <v>28</v>
      </c>
      <c r="B1630" s="49" t="s">
        <v>722</v>
      </c>
      <c r="C1630" s="49" t="s">
        <v>187</v>
      </c>
      <c r="D1630" s="49" t="s">
        <v>538</v>
      </c>
      <c r="E1630" s="49">
        <v>1</v>
      </c>
      <c r="F1630" s="49" t="s">
        <v>391</v>
      </c>
      <c r="G1630" s="49" t="s">
        <v>799</v>
      </c>
      <c r="H1630" s="49" t="s">
        <v>541</v>
      </c>
      <c r="I1630" s="49" t="s">
        <v>800</v>
      </c>
      <c r="J1630" s="49" t="s">
        <v>543</v>
      </c>
      <c r="K1630" s="49">
        <v>31</v>
      </c>
      <c r="L1630" s="49" t="s">
        <v>544</v>
      </c>
      <c r="M1630" s="49" t="s">
        <v>799</v>
      </c>
      <c r="N1630" s="49" t="s">
        <v>801</v>
      </c>
      <c r="O1630" s="49" t="s">
        <v>802</v>
      </c>
      <c r="P1630" s="49" t="s">
        <v>548</v>
      </c>
      <c r="Q1630" s="49" t="s">
        <v>549</v>
      </c>
      <c r="R1630" s="49" t="s">
        <v>570</v>
      </c>
      <c r="S1630" s="49" t="s">
        <v>571</v>
      </c>
      <c r="T1630" s="146">
        <v>0.4</v>
      </c>
      <c r="U1630" s="49" t="s">
        <v>831</v>
      </c>
      <c r="W1630" s="138"/>
    </row>
    <row r="1631" spans="1:23" s="49" customFormat="1" x14ac:dyDescent="0.25">
      <c r="A1631" s="49" t="s">
        <v>28</v>
      </c>
      <c r="B1631" s="49" t="s">
        <v>722</v>
      </c>
      <c r="C1631" s="49" t="s">
        <v>187</v>
      </c>
      <c r="D1631" s="49" t="s">
        <v>538</v>
      </c>
      <c r="E1631" s="49">
        <v>1</v>
      </c>
      <c r="F1631" s="49" t="s">
        <v>391</v>
      </c>
      <c r="G1631" s="49" t="s">
        <v>799</v>
      </c>
      <c r="H1631" s="49" t="s">
        <v>541</v>
      </c>
      <c r="I1631" s="49" t="s">
        <v>800</v>
      </c>
      <c r="J1631" s="49" t="s">
        <v>543</v>
      </c>
      <c r="K1631" s="49">
        <v>31</v>
      </c>
      <c r="L1631" s="49" t="s">
        <v>544</v>
      </c>
      <c r="M1631" s="49" t="s">
        <v>799</v>
      </c>
      <c r="N1631" s="49" t="s">
        <v>801</v>
      </c>
      <c r="O1631" s="49" t="s">
        <v>802</v>
      </c>
      <c r="P1631" s="49" t="s">
        <v>548</v>
      </c>
      <c r="Q1631" s="49" t="s">
        <v>549</v>
      </c>
      <c r="R1631" s="49" t="s">
        <v>803</v>
      </c>
      <c r="S1631" s="49" t="s">
        <v>804</v>
      </c>
      <c r="T1631" s="146">
        <v>32.6</v>
      </c>
      <c r="U1631" s="49" t="s">
        <v>831</v>
      </c>
      <c r="W1631" s="138"/>
    </row>
    <row r="1632" spans="1:23" x14ac:dyDescent="0.25">
      <c r="A1632" t="s">
        <v>28</v>
      </c>
      <c r="B1632" t="s">
        <v>722</v>
      </c>
      <c r="C1632" t="s">
        <v>187</v>
      </c>
      <c r="D1632" t="s">
        <v>538</v>
      </c>
      <c r="E1632">
        <v>1</v>
      </c>
      <c r="F1632" t="s">
        <v>391</v>
      </c>
      <c r="G1632" t="s">
        <v>799</v>
      </c>
      <c r="H1632" t="s">
        <v>541</v>
      </c>
      <c r="I1632" t="s">
        <v>800</v>
      </c>
      <c r="J1632" t="s">
        <v>543</v>
      </c>
      <c r="K1632">
        <v>31</v>
      </c>
      <c r="L1632" t="s">
        <v>574</v>
      </c>
      <c r="M1632" t="s">
        <v>805</v>
      </c>
      <c r="N1632" t="s">
        <v>801</v>
      </c>
      <c r="O1632" t="s">
        <v>802</v>
      </c>
      <c r="P1632" t="s">
        <v>548</v>
      </c>
      <c r="Q1632" t="s">
        <v>549</v>
      </c>
      <c r="R1632" t="s">
        <v>131</v>
      </c>
      <c r="S1632" t="s">
        <v>550</v>
      </c>
      <c r="T1632" s="145">
        <v>143.80000000000001</v>
      </c>
      <c r="U1632" t="s">
        <v>831</v>
      </c>
    </row>
    <row r="1633" spans="1:21" x14ac:dyDescent="0.25">
      <c r="A1633" t="s">
        <v>28</v>
      </c>
      <c r="B1633" t="s">
        <v>722</v>
      </c>
      <c r="C1633" t="s">
        <v>187</v>
      </c>
      <c r="D1633" t="s">
        <v>538</v>
      </c>
      <c r="E1633">
        <v>1</v>
      </c>
      <c r="F1633" t="s">
        <v>391</v>
      </c>
      <c r="G1633" t="s">
        <v>799</v>
      </c>
      <c r="H1633" t="s">
        <v>541</v>
      </c>
      <c r="I1633" t="s">
        <v>800</v>
      </c>
      <c r="J1633" t="s">
        <v>543</v>
      </c>
      <c r="K1633">
        <v>31</v>
      </c>
      <c r="L1633" t="s">
        <v>574</v>
      </c>
      <c r="M1633" t="s">
        <v>805</v>
      </c>
      <c r="N1633" t="s">
        <v>801</v>
      </c>
      <c r="O1633" t="s">
        <v>802</v>
      </c>
      <c r="P1633" t="s">
        <v>548</v>
      </c>
      <c r="Q1633" t="s">
        <v>549</v>
      </c>
      <c r="R1633" t="s">
        <v>552</v>
      </c>
      <c r="S1633" t="s">
        <v>553</v>
      </c>
      <c r="T1633" s="145">
        <v>0.3</v>
      </c>
      <c r="U1633" t="s">
        <v>831</v>
      </c>
    </row>
    <row r="1634" spans="1:21" x14ac:dyDescent="0.25">
      <c r="A1634" t="s">
        <v>28</v>
      </c>
      <c r="B1634" t="s">
        <v>722</v>
      </c>
      <c r="C1634" t="s">
        <v>187</v>
      </c>
      <c r="D1634" t="s">
        <v>538</v>
      </c>
      <c r="E1634">
        <v>1</v>
      </c>
      <c r="F1634" t="s">
        <v>391</v>
      </c>
      <c r="G1634" t="s">
        <v>799</v>
      </c>
      <c r="H1634" t="s">
        <v>541</v>
      </c>
      <c r="I1634" t="s">
        <v>800</v>
      </c>
      <c r="J1634" t="s">
        <v>543</v>
      </c>
      <c r="K1634">
        <v>31</v>
      </c>
      <c r="L1634" t="s">
        <v>574</v>
      </c>
      <c r="M1634" t="s">
        <v>805</v>
      </c>
      <c r="N1634" t="s">
        <v>801</v>
      </c>
      <c r="O1634" t="s">
        <v>802</v>
      </c>
      <c r="P1634" t="s">
        <v>548</v>
      </c>
      <c r="Q1634" t="s">
        <v>549</v>
      </c>
      <c r="R1634" t="s">
        <v>554</v>
      </c>
      <c r="S1634" t="s">
        <v>555</v>
      </c>
      <c r="T1634" s="145">
        <v>8.3000000000000007</v>
      </c>
      <c r="U1634" t="s">
        <v>831</v>
      </c>
    </row>
    <row r="1635" spans="1:21" x14ac:dyDescent="0.25">
      <c r="A1635" t="s">
        <v>28</v>
      </c>
      <c r="B1635" t="s">
        <v>722</v>
      </c>
      <c r="C1635" t="s">
        <v>187</v>
      </c>
      <c r="D1635" t="s">
        <v>538</v>
      </c>
      <c r="E1635">
        <v>1</v>
      </c>
      <c r="F1635" t="s">
        <v>391</v>
      </c>
      <c r="G1635" t="s">
        <v>799</v>
      </c>
      <c r="H1635" t="s">
        <v>541</v>
      </c>
      <c r="I1635" t="s">
        <v>800</v>
      </c>
      <c r="J1635" t="s">
        <v>543</v>
      </c>
      <c r="K1635">
        <v>31</v>
      </c>
      <c r="L1635" t="s">
        <v>574</v>
      </c>
      <c r="M1635" t="s">
        <v>805</v>
      </c>
      <c r="N1635" t="s">
        <v>801</v>
      </c>
      <c r="O1635" t="s">
        <v>802</v>
      </c>
      <c r="P1635" t="s">
        <v>548</v>
      </c>
      <c r="Q1635" t="s">
        <v>549</v>
      </c>
      <c r="R1635" t="s">
        <v>556</v>
      </c>
      <c r="S1635" t="s">
        <v>557</v>
      </c>
      <c r="T1635" s="145">
        <v>12</v>
      </c>
      <c r="U1635" t="s">
        <v>831</v>
      </c>
    </row>
    <row r="1636" spans="1:21" x14ac:dyDescent="0.25">
      <c r="A1636" t="s">
        <v>28</v>
      </c>
      <c r="B1636" t="s">
        <v>722</v>
      </c>
      <c r="C1636" t="s">
        <v>187</v>
      </c>
      <c r="D1636" t="s">
        <v>538</v>
      </c>
      <c r="E1636">
        <v>1</v>
      </c>
      <c r="F1636" t="s">
        <v>391</v>
      </c>
      <c r="G1636" t="s">
        <v>799</v>
      </c>
      <c r="H1636" t="s">
        <v>541</v>
      </c>
      <c r="I1636" t="s">
        <v>800</v>
      </c>
      <c r="J1636" t="s">
        <v>543</v>
      </c>
      <c r="K1636">
        <v>31</v>
      </c>
      <c r="L1636" t="s">
        <v>574</v>
      </c>
      <c r="M1636" t="s">
        <v>805</v>
      </c>
      <c r="N1636" t="s">
        <v>801</v>
      </c>
      <c r="O1636" t="s">
        <v>802</v>
      </c>
      <c r="P1636" t="s">
        <v>548</v>
      </c>
      <c r="Q1636" t="s">
        <v>549</v>
      </c>
      <c r="R1636" t="s">
        <v>558</v>
      </c>
      <c r="S1636" t="s">
        <v>559</v>
      </c>
      <c r="T1636" s="145">
        <v>14.4</v>
      </c>
      <c r="U1636" t="s">
        <v>831</v>
      </c>
    </row>
    <row r="1637" spans="1:21" x14ac:dyDescent="0.25">
      <c r="A1637" t="s">
        <v>28</v>
      </c>
      <c r="B1637" t="s">
        <v>722</v>
      </c>
      <c r="C1637" t="s">
        <v>187</v>
      </c>
      <c r="D1637" t="s">
        <v>538</v>
      </c>
      <c r="E1637">
        <v>1</v>
      </c>
      <c r="F1637" t="s">
        <v>391</v>
      </c>
      <c r="G1637" t="s">
        <v>799</v>
      </c>
      <c r="H1637" t="s">
        <v>541</v>
      </c>
      <c r="I1637" t="s">
        <v>800</v>
      </c>
      <c r="J1637" t="s">
        <v>543</v>
      </c>
      <c r="K1637">
        <v>31</v>
      </c>
      <c r="L1637" t="s">
        <v>574</v>
      </c>
      <c r="M1637" t="s">
        <v>805</v>
      </c>
      <c r="N1637" t="s">
        <v>801</v>
      </c>
      <c r="O1637" t="s">
        <v>802</v>
      </c>
      <c r="P1637" t="s">
        <v>548</v>
      </c>
      <c r="Q1637" t="s">
        <v>549</v>
      </c>
      <c r="R1637" t="s">
        <v>560</v>
      </c>
      <c r="S1637" t="s">
        <v>561</v>
      </c>
      <c r="T1637" s="145">
        <v>20.100000000000001</v>
      </c>
      <c r="U1637" t="s">
        <v>831</v>
      </c>
    </row>
    <row r="1638" spans="1:21" x14ac:dyDescent="0.25">
      <c r="A1638" t="s">
        <v>28</v>
      </c>
      <c r="B1638" t="s">
        <v>722</v>
      </c>
      <c r="C1638" t="s">
        <v>187</v>
      </c>
      <c r="D1638" t="s">
        <v>538</v>
      </c>
      <c r="E1638">
        <v>1</v>
      </c>
      <c r="F1638" t="s">
        <v>391</v>
      </c>
      <c r="G1638" t="s">
        <v>799</v>
      </c>
      <c r="H1638" t="s">
        <v>541</v>
      </c>
      <c r="I1638" t="s">
        <v>800</v>
      </c>
      <c r="J1638" t="s">
        <v>543</v>
      </c>
      <c r="K1638">
        <v>31</v>
      </c>
      <c r="L1638" t="s">
        <v>574</v>
      </c>
      <c r="M1638" t="s">
        <v>805</v>
      </c>
      <c r="N1638" t="s">
        <v>801</v>
      </c>
      <c r="O1638" t="s">
        <v>802</v>
      </c>
      <c r="P1638" t="s">
        <v>548</v>
      </c>
      <c r="Q1638" t="s">
        <v>549</v>
      </c>
      <c r="R1638" t="s">
        <v>562</v>
      </c>
      <c r="S1638" t="s">
        <v>563</v>
      </c>
      <c r="T1638" s="145">
        <v>0.6</v>
      </c>
      <c r="U1638" t="s">
        <v>831</v>
      </c>
    </row>
    <row r="1639" spans="1:21" x14ac:dyDescent="0.25">
      <c r="A1639" t="s">
        <v>28</v>
      </c>
      <c r="B1639" t="s">
        <v>722</v>
      </c>
      <c r="C1639" t="s">
        <v>187</v>
      </c>
      <c r="D1639" t="s">
        <v>538</v>
      </c>
      <c r="E1639">
        <v>1</v>
      </c>
      <c r="F1639" t="s">
        <v>391</v>
      </c>
      <c r="G1639" t="s">
        <v>799</v>
      </c>
      <c r="H1639" t="s">
        <v>541</v>
      </c>
      <c r="I1639" t="s">
        <v>800</v>
      </c>
      <c r="J1639" t="s">
        <v>543</v>
      </c>
      <c r="K1639">
        <v>31</v>
      </c>
      <c r="L1639" t="s">
        <v>574</v>
      </c>
      <c r="M1639" t="s">
        <v>805</v>
      </c>
      <c r="N1639" t="s">
        <v>801</v>
      </c>
      <c r="O1639" t="s">
        <v>802</v>
      </c>
      <c r="P1639" t="s">
        <v>548</v>
      </c>
      <c r="Q1639" t="s">
        <v>549</v>
      </c>
      <c r="R1639" t="s">
        <v>564</v>
      </c>
      <c r="S1639" t="s">
        <v>565</v>
      </c>
      <c r="T1639" s="145">
        <v>23.2</v>
      </c>
      <c r="U1639" t="s">
        <v>831</v>
      </c>
    </row>
    <row r="1640" spans="1:21" x14ac:dyDescent="0.25">
      <c r="A1640" t="s">
        <v>28</v>
      </c>
      <c r="B1640" t="s">
        <v>722</v>
      </c>
      <c r="C1640" t="s">
        <v>187</v>
      </c>
      <c r="D1640" t="s">
        <v>538</v>
      </c>
      <c r="E1640">
        <v>1</v>
      </c>
      <c r="F1640" t="s">
        <v>391</v>
      </c>
      <c r="G1640" t="s">
        <v>799</v>
      </c>
      <c r="H1640" t="s">
        <v>541</v>
      </c>
      <c r="I1640" t="s">
        <v>800</v>
      </c>
      <c r="J1640" t="s">
        <v>543</v>
      </c>
      <c r="K1640">
        <v>31</v>
      </c>
      <c r="L1640" t="s">
        <v>574</v>
      </c>
      <c r="M1640" t="s">
        <v>805</v>
      </c>
      <c r="N1640" t="s">
        <v>801</v>
      </c>
      <c r="O1640" t="s">
        <v>802</v>
      </c>
      <c r="P1640" t="s">
        <v>548</v>
      </c>
      <c r="Q1640" t="s">
        <v>549</v>
      </c>
      <c r="R1640" t="s">
        <v>566</v>
      </c>
      <c r="S1640" t="s">
        <v>567</v>
      </c>
      <c r="T1640" s="145">
        <v>24.7</v>
      </c>
      <c r="U1640" t="s">
        <v>831</v>
      </c>
    </row>
    <row r="1641" spans="1:21" x14ac:dyDescent="0.25">
      <c r="A1641" t="s">
        <v>28</v>
      </c>
      <c r="B1641" t="s">
        <v>722</v>
      </c>
      <c r="C1641" t="s">
        <v>187</v>
      </c>
      <c r="D1641" t="s">
        <v>538</v>
      </c>
      <c r="E1641">
        <v>1</v>
      </c>
      <c r="F1641" t="s">
        <v>391</v>
      </c>
      <c r="G1641" t="s">
        <v>799</v>
      </c>
      <c r="H1641" t="s">
        <v>541</v>
      </c>
      <c r="I1641" t="s">
        <v>800</v>
      </c>
      <c r="J1641" t="s">
        <v>543</v>
      </c>
      <c r="K1641">
        <v>31</v>
      </c>
      <c r="L1641" t="s">
        <v>574</v>
      </c>
      <c r="M1641" t="s">
        <v>805</v>
      </c>
      <c r="N1641" t="s">
        <v>801</v>
      </c>
      <c r="O1641" t="s">
        <v>802</v>
      </c>
      <c r="P1641" t="s">
        <v>548</v>
      </c>
      <c r="Q1641" t="s">
        <v>549</v>
      </c>
      <c r="R1641" t="s">
        <v>568</v>
      </c>
      <c r="S1641" t="s">
        <v>569</v>
      </c>
      <c r="T1641" s="145">
        <v>24.1</v>
      </c>
      <c r="U1641" t="s">
        <v>831</v>
      </c>
    </row>
    <row r="1642" spans="1:21" x14ac:dyDescent="0.25">
      <c r="A1642" t="s">
        <v>28</v>
      </c>
      <c r="B1642" t="s">
        <v>722</v>
      </c>
      <c r="C1642" t="s">
        <v>187</v>
      </c>
      <c r="D1642" t="s">
        <v>538</v>
      </c>
      <c r="E1642">
        <v>1</v>
      </c>
      <c r="F1642" t="s">
        <v>391</v>
      </c>
      <c r="G1642" t="s">
        <v>799</v>
      </c>
      <c r="H1642" t="s">
        <v>541</v>
      </c>
      <c r="I1642" t="s">
        <v>800</v>
      </c>
      <c r="J1642" t="s">
        <v>543</v>
      </c>
      <c r="K1642">
        <v>31</v>
      </c>
      <c r="L1642" t="s">
        <v>574</v>
      </c>
      <c r="M1642" t="s">
        <v>805</v>
      </c>
      <c r="N1642" t="s">
        <v>801</v>
      </c>
      <c r="O1642" t="s">
        <v>802</v>
      </c>
      <c r="P1642" t="s">
        <v>548</v>
      </c>
      <c r="Q1642" t="s">
        <v>549</v>
      </c>
      <c r="R1642" t="s">
        <v>570</v>
      </c>
      <c r="S1642" t="s">
        <v>571</v>
      </c>
      <c r="T1642" s="145">
        <v>0.4</v>
      </c>
      <c r="U1642" t="s">
        <v>831</v>
      </c>
    </row>
    <row r="1643" spans="1:21" x14ac:dyDescent="0.25">
      <c r="A1643" t="s">
        <v>28</v>
      </c>
      <c r="B1643" t="s">
        <v>722</v>
      </c>
      <c r="C1643" t="s">
        <v>187</v>
      </c>
      <c r="D1643" t="s">
        <v>538</v>
      </c>
      <c r="E1643">
        <v>1</v>
      </c>
      <c r="F1643" t="s">
        <v>391</v>
      </c>
      <c r="G1643" t="s">
        <v>799</v>
      </c>
      <c r="H1643" t="s">
        <v>541</v>
      </c>
      <c r="I1643" t="s">
        <v>800</v>
      </c>
      <c r="J1643" t="s">
        <v>543</v>
      </c>
      <c r="K1643">
        <v>31</v>
      </c>
      <c r="L1643" t="s">
        <v>574</v>
      </c>
      <c r="M1643" t="s">
        <v>805</v>
      </c>
      <c r="N1643" t="s">
        <v>801</v>
      </c>
      <c r="O1643" t="s">
        <v>802</v>
      </c>
      <c r="P1643" t="s">
        <v>548</v>
      </c>
      <c r="Q1643" t="s">
        <v>549</v>
      </c>
      <c r="R1643" t="s">
        <v>803</v>
      </c>
      <c r="S1643" t="s">
        <v>804</v>
      </c>
      <c r="T1643" s="145">
        <v>15.7</v>
      </c>
      <c r="U1643" t="s">
        <v>831</v>
      </c>
    </row>
    <row r="1644" spans="1:21" x14ac:dyDescent="0.25">
      <c r="A1644" t="s">
        <v>28</v>
      </c>
      <c r="B1644" t="s">
        <v>722</v>
      </c>
      <c r="C1644" t="s">
        <v>187</v>
      </c>
      <c r="D1644" t="s">
        <v>538</v>
      </c>
      <c r="E1644">
        <v>1</v>
      </c>
      <c r="F1644" t="s">
        <v>391</v>
      </c>
      <c r="G1644" t="s">
        <v>799</v>
      </c>
      <c r="H1644" t="s">
        <v>541</v>
      </c>
      <c r="I1644" t="s">
        <v>800</v>
      </c>
      <c r="J1644" t="s">
        <v>543</v>
      </c>
      <c r="K1644">
        <v>31</v>
      </c>
      <c r="L1644" t="s">
        <v>576</v>
      </c>
      <c r="M1644" t="s">
        <v>806</v>
      </c>
      <c r="N1644" t="s">
        <v>801</v>
      </c>
      <c r="O1644" t="s">
        <v>802</v>
      </c>
      <c r="P1644" t="s">
        <v>548</v>
      </c>
      <c r="Q1644" t="s">
        <v>549</v>
      </c>
      <c r="R1644" t="s">
        <v>131</v>
      </c>
      <c r="S1644" t="s">
        <v>550</v>
      </c>
      <c r="T1644" s="145">
        <v>147.9</v>
      </c>
      <c r="U1644" t="s">
        <v>831</v>
      </c>
    </row>
    <row r="1645" spans="1:21" x14ac:dyDescent="0.25">
      <c r="A1645" t="s">
        <v>28</v>
      </c>
      <c r="B1645" t="s">
        <v>722</v>
      </c>
      <c r="C1645" t="s">
        <v>187</v>
      </c>
      <c r="D1645" t="s">
        <v>538</v>
      </c>
      <c r="E1645">
        <v>1</v>
      </c>
      <c r="F1645" t="s">
        <v>391</v>
      </c>
      <c r="G1645" t="s">
        <v>799</v>
      </c>
      <c r="H1645" t="s">
        <v>541</v>
      </c>
      <c r="I1645" t="s">
        <v>800</v>
      </c>
      <c r="J1645" t="s">
        <v>543</v>
      </c>
      <c r="K1645">
        <v>31</v>
      </c>
      <c r="L1645" t="s">
        <v>576</v>
      </c>
      <c r="M1645" t="s">
        <v>806</v>
      </c>
      <c r="N1645" t="s">
        <v>801</v>
      </c>
      <c r="O1645" t="s">
        <v>802</v>
      </c>
      <c r="P1645" t="s">
        <v>548</v>
      </c>
      <c r="Q1645" t="s">
        <v>549</v>
      </c>
      <c r="R1645" t="s">
        <v>552</v>
      </c>
      <c r="S1645" t="s">
        <v>553</v>
      </c>
      <c r="U1645" t="s">
        <v>831</v>
      </c>
    </row>
    <row r="1646" spans="1:21" x14ac:dyDescent="0.25">
      <c r="A1646" t="s">
        <v>28</v>
      </c>
      <c r="B1646" t="s">
        <v>722</v>
      </c>
      <c r="C1646" t="s">
        <v>187</v>
      </c>
      <c r="D1646" t="s">
        <v>538</v>
      </c>
      <c r="E1646">
        <v>1</v>
      </c>
      <c r="F1646" t="s">
        <v>391</v>
      </c>
      <c r="G1646" t="s">
        <v>799</v>
      </c>
      <c r="H1646" t="s">
        <v>541</v>
      </c>
      <c r="I1646" t="s">
        <v>800</v>
      </c>
      <c r="J1646" t="s">
        <v>543</v>
      </c>
      <c r="K1646">
        <v>31</v>
      </c>
      <c r="L1646" t="s">
        <v>576</v>
      </c>
      <c r="M1646" t="s">
        <v>806</v>
      </c>
      <c r="N1646" t="s">
        <v>801</v>
      </c>
      <c r="O1646" t="s">
        <v>802</v>
      </c>
      <c r="P1646" t="s">
        <v>548</v>
      </c>
      <c r="Q1646" t="s">
        <v>549</v>
      </c>
      <c r="R1646" t="s">
        <v>554</v>
      </c>
      <c r="S1646" t="s">
        <v>555</v>
      </c>
      <c r="T1646" s="145">
        <v>11</v>
      </c>
      <c r="U1646" t="s">
        <v>831</v>
      </c>
    </row>
    <row r="1647" spans="1:21" x14ac:dyDescent="0.25">
      <c r="A1647" t="s">
        <v>28</v>
      </c>
      <c r="B1647" t="s">
        <v>722</v>
      </c>
      <c r="C1647" t="s">
        <v>187</v>
      </c>
      <c r="D1647" t="s">
        <v>538</v>
      </c>
      <c r="E1647">
        <v>1</v>
      </c>
      <c r="F1647" t="s">
        <v>391</v>
      </c>
      <c r="G1647" t="s">
        <v>799</v>
      </c>
      <c r="H1647" t="s">
        <v>541</v>
      </c>
      <c r="I1647" t="s">
        <v>800</v>
      </c>
      <c r="J1647" t="s">
        <v>543</v>
      </c>
      <c r="K1647">
        <v>31</v>
      </c>
      <c r="L1647" t="s">
        <v>576</v>
      </c>
      <c r="M1647" t="s">
        <v>806</v>
      </c>
      <c r="N1647" t="s">
        <v>801</v>
      </c>
      <c r="O1647" t="s">
        <v>802</v>
      </c>
      <c r="P1647" t="s">
        <v>548</v>
      </c>
      <c r="Q1647" t="s">
        <v>549</v>
      </c>
      <c r="R1647" t="s">
        <v>556</v>
      </c>
      <c r="S1647" t="s">
        <v>557</v>
      </c>
      <c r="T1647" s="145">
        <v>4.8</v>
      </c>
      <c r="U1647" t="s">
        <v>831</v>
      </c>
    </row>
    <row r="1648" spans="1:21" x14ac:dyDescent="0.25">
      <c r="A1648" t="s">
        <v>28</v>
      </c>
      <c r="B1648" t="s">
        <v>722</v>
      </c>
      <c r="C1648" t="s">
        <v>187</v>
      </c>
      <c r="D1648" t="s">
        <v>538</v>
      </c>
      <c r="E1648">
        <v>1</v>
      </c>
      <c r="F1648" t="s">
        <v>391</v>
      </c>
      <c r="G1648" t="s">
        <v>799</v>
      </c>
      <c r="H1648" t="s">
        <v>541</v>
      </c>
      <c r="I1648" t="s">
        <v>800</v>
      </c>
      <c r="J1648" t="s">
        <v>543</v>
      </c>
      <c r="K1648">
        <v>31</v>
      </c>
      <c r="L1648" t="s">
        <v>576</v>
      </c>
      <c r="M1648" t="s">
        <v>806</v>
      </c>
      <c r="N1648" t="s">
        <v>801</v>
      </c>
      <c r="O1648" t="s">
        <v>802</v>
      </c>
      <c r="P1648" t="s">
        <v>548</v>
      </c>
      <c r="Q1648" t="s">
        <v>549</v>
      </c>
      <c r="R1648" t="s">
        <v>558</v>
      </c>
      <c r="S1648" t="s">
        <v>559</v>
      </c>
      <c r="T1648" s="145">
        <v>24.5</v>
      </c>
      <c r="U1648" t="s">
        <v>831</v>
      </c>
    </row>
    <row r="1649" spans="1:23" x14ac:dyDescent="0.25">
      <c r="A1649" t="s">
        <v>28</v>
      </c>
      <c r="B1649" t="s">
        <v>722</v>
      </c>
      <c r="C1649" t="s">
        <v>187</v>
      </c>
      <c r="D1649" t="s">
        <v>538</v>
      </c>
      <c r="E1649">
        <v>1</v>
      </c>
      <c r="F1649" t="s">
        <v>391</v>
      </c>
      <c r="G1649" t="s">
        <v>799</v>
      </c>
      <c r="H1649" t="s">
        <v>541</v>
      </c>
      <c r="I1649" t="s">
        <v>800</v>
      </c>
      <c r="J1649" t="s">
        <v>543</v>
      </c>
      <c r="K1649">
        <v>31</v>
      </c>
      <c r="L1649" t="s">
        <v>576</v>
      </c>
      <c r="M1649" t="s">
        <v>806</v>
      </c>
      <c r="N1649" t="s">
        <v>801</v>
      </c>
      <c r="O1649" t="s">
        <v>802</v>
      </c>
      <c r="P1649" t="s">
        <v>548</v>
      </c>
      <c r="Q1649" t="s">
        <v>549</v>
      </c>
      <c r="R1649" t="s">
        <v>560</v>
      </c>
      <c r="S1649" t="s">
        <v>561</v>
      </c>
      <c r="T1649" s="145">
        <v>36.5</v>
      </c>
      <c r="U1649" t="s">
        <v>831</v>
      </c>
    </row>
    <row r="1650" spans="1:23" x14ac:dyDescent="0.25">
      <c r="A1650" t="s">
        <v>28</v>
      </c>
      <c r="B1650" t="s">
        <v>722</v>
      </c>
      <c r="C1650" t="s">
        <v>187</v>
      </c>
      <c r="D1650" t="s">
        <v>538</v>
      </c>
      <c r="E1650">
        <v>1</v>
      </c>
      <c r="F1650" t="s">
        <v>391</v>
      </c>
      <c r="G1650" t="s">
        <v>799</v>
      </c>
      <c r="H1650" t="s">
        <v>541</v>
      </c>
      <c r="I1650" t="s">
        <v>800</v>
      </c>
      <c r="J1650" t="s">
        <v>543</v>
      </c>
      <c r="K1650">
        <v>31</v>
      </c>
      <c r="L1650" t="s">
        <v>576</v>
      </c>
      <c r="M1650" t="s">
        <v>806</v>
      </c>
      <c r="N1650" t="s">
        <v>801</v>
      </c>
      <c r="O1650" t="s">
        <v>802</v>
      </c>
      <c r="P1650" t="s">
        <v>548</v>
      </c>
      <c r="Q1650" t="s">
        <v>549</v>
      </c>
      <c r="R1650" t="s">
        <v>562</v>
      </c>
      <c r="S1650" t="s">
        <v>563</v>
      </c>
      <c r="U1650" t="s">
        <v>831</v>
      </c>
    </row>
    <row r="1651" spans="1:23" x14ac:dyDescent="0.25">
      <c r="A1651" t="s">
        <v>28</v>
      </c>
      <c r="B1651" t="s">
        <v>722</v>
      </c>
      <c r="C1651" t="s">
        <v>187</v>
      </c>
      <c r="D1651" t="s">
        <v>538</v>
      </c>
      <c r="E1651">
        <v>1</v>
      </c>
      <c r="F1651" t="s">
        <v>391</v>
      </c>
      <c r="G1651" t="s">
        <v>799</v>
      </c>
      <c r="H1651" t="s">
        <v>541</v>
      </c>
      <c r="I1651" t="s">
        <v>800</v>
      </c>
      <c r="J1651" t="s">
        <v>543</v>
      </c>
      <c r="K1651">
        <v>31</v>
      </c>
      <c r="L1651" t="s">
        <v>576</v>
      </c>
      <c r="M1651" t="s">
        <v>806</v>
      </c>
      <c r="N1651" t="s">
        <v>801</v>
      </c>
      <c r="O1651" t="s">
        <v>802</v>
      </c>
      <c r="P1651" t="s">
        <v>548</v>
      </c>
      <c r="Q1651" t="s">
        <v>549</v>
      </c>
      <c r="R1651" t="s">
        <v>564</v>
      </c>
      <c r="S1651" t="s">
        <v>565</v>
      </c>
      <c r="T1651" s="145">
        <v>10.6</v>
      </c>
      <c r="U1651" t="s">
        <v>831</v>
      </c>
    </row>
    <row r="1652" spans="1:23" x14ac:dyDescent="0.25">
      <c r="A1652" t="s">
        <v>28</v>
      </c>
      <c r="B1652" t="s">
        <v>722</v>
      </c>
      <c r="C1652" t="s">
        <v>187</v>
      </c>
      <c r="D1652" t="s">
        <v>538</v>
      </c>
      <c r="E1652">
        <v>1</v>
      </c>
      <c r="F1652" t="s">
        <v>391</v>
      </c>
      <c r="G1652" t="s">
        <v>799</v>
      </c>
      <c r="H1652" t="s">
        <v>541</v>
      </c>
      <c r="I1652" t="s">
        <v>800</v>
      </c>
      <c r="J1652" t="s">
        <v>543</v>
      </c>
      <c r="K1652">
        <v>31</v>
      </c>
      <c r="L1652" t="s">
        <v>576</v>
      </c>
      <c r="M1652" t="s">
        <v>806</v>
      </c>
      <c r="N1652" t="s">
        <v>801</v>
      </c>
      <c r="O1652" t="s">
        <v>802</v>
      </c>
      <c r="P1652" t="s">
        <v>548</v>
      </c>
      <c r="Q1652" t="s">
        <v>549</v>
      </c>
      <c r="R1652" t="s">
        <v>566</v>
      </c>
      <c r="S1652" t="s">
        <v>567</v>
      </c>
      <c r="T1652" s="145">
        <v>2.9</v>
      </c>
      <c r="U1652" t="s">
        <v>831</v>
      </c>
    </row>
    <row r="1653" spans="1:23" x14ac:dyDescent="0.25">
      <c r="A1653" t="s">
        <v>28</v>
      </c>
      <c r="B1653" t="s">
        <v>722</v>
      </c>
      <c r="C1653" t="s">
        <v>187</v>
      </c>
      <c r="D1653" t="s">
        <v>538</v>
      </c>
      <c r="E1653">
        <v>1</v>
      </c>
      <c r="F1653" t="s">
        <v>391</v>
      </c>
      <c r="G1653" t="s">
        <v>799</v>
      </c>
      <c r="H1653" t="s">
        <v>541</v>
      </c>
      <c r="I1653" t="s">
        <v>800</v>
      </c>
      <c r="J1653" t="s">
        <v>543</v>
      </c>
      <c r="K1653">
        <v>31</v>
      </c>
      <c r="L1653" t="s">
        <v>576</v>
      </c>
      <c r="M1653" t="s">
        <v>806</v>
      </c>
      <c r="N1653" t="s">
        <v>801</v>
      </c>
      <c r="O1653" t="s">
        <v>802</v>
      </c>
      <c r="P1653" t="s">
        <v>548</v>
      </c>
      <c r="Q1653" t="s">
        <v>549</v>
      </c>
      <c r="R1653" t="s">
        <v>568</v>
      </c>
      <c r="S1653" t="s">
        <v>569</v>
      </c>
      <c r="T1653" s="145">
        <v>40.6</v>
      </c>
      <c r="U1653" t="s">
        <v>831</v>
      </c>
    </row>
    <row r="1654" spans="1:23" x14ac:dyDescent="0.25">
      <c r="A1654" t="s">
        <v>28</v>
      </c>
      <c r="B1654" t="s">
        <v>722</v>
      </c>
      <c r="C1654" t="s">
        <v>187</v>
      </c>
      <c r="D1654" t="s">
        <v>538</v>
      </c>
      <c r="E1654">
        <v>1</v>
      </c>
      <c r="F1654" t="s">
        <v>391</v>
      </c>
      <c r="G1654" t="s">
        <v>799</v>
      </c>
      <c r="H1654" t="s">
        <v>541</v>
      </c>
      <c r="I1654" t="s">
        <v>800</v>
      </c>
      <c r="J1654" t="s">
        <v>543</v>
      </c>
      <c r="K1654">
        <v>31</v>
      </c>
      <c r="L1654" t="s">
        <v>576</v>
      </c>
      <c r="M1654" t="s">
        <v>806</v>
      </c>
      <c r="N1654" t="s">
        <v>801</v>
      </c>
      <c r="O1654" t="s">
        <v>802</v>
      </c>
      <c r="P1654" t="s">
        <v>548</v>
      </c>
      <c r="Q1654" t="s">
        <v>549</v>
      </c>
      <c r="R1654" t="s">
        <v>570</v>
      </c>
      <c r="S1654" t="s">
        <v>571</v>
      </c>
      <c r="U1654" t="s">
        <v>831</v>
      </c>
    </row>
    <row r="1655" spans="1:23" x14ac:dyDescent="0.25">
      <c r="A1655" t="s">
        <v>28</v>
      </c>
      <c r="B1655" t="s">
        <v>722</v>
      </c>
      <c r="C1655" t="s">
        <v>187</v>
      </c>
      <c r="D1655" t="s">
        <v>538</v>
      </c>
      <c r="E1655">
        <v>1</v>
      </c>
      <c r="F1655" t="s">
        <v>391</v>
      </c>
      <c r="G1655" t="s">
        <v>799</v>
      </c>
      <c r="H1655" t="s">
        <v>541</v>
      </c>
      <c r="I1655" t="s">
        <v>800</v>
      </c>
      <c r="J1655" t="s">
        <v>543</v>
      </c>
      <c r="K1655">
        <v>31</v>
      </c>
      <c r="L1655" t="s">
        <v>576</v>
      </c>
      <c r="M1655" t="s">
        <v>806</v>
      </c>
      <c r="N1655" t="s">
        <v>801</v>
      </c>
      <c r="O1655" t="s">
        <v>802</v>
      </c>
      <c r="P1655" t="s">
        <v>548</v>
      </c>
      <c r="Q1655" t="s">
        <v>549</v>
      </c>
      <c r="R1655" t="s">
        <v>803</v>
      </c>
      <c r="S1655" t="s">
        <v>804</v>
      </c>
      <c r="T1655" s="145">
        <v>16.899999999999999</v>
      </c>
      <c r="U1655" t="s">
        <v>831</v>
      </c>
    </row>
    <row r="1656" spans="1:23" s="49" customFormat="1" x14ac:dyDescent="0.25">
      <c r="A1656" s="49" t="s">
        <v>15</v>
      </c>
      <c r="B1656" s="49" t="s">
        <v>725</v>
      </c>
      <c r="C1656" s="49" t="s">
        <v>187</v>
      </c>
      <c r="D1656" s="49" t="s">
        <v>538</v>
      </c>
      <c r="F1656" s="49" t="s">
        <v>391</v>
      </c>
      <c r="G1656" s="49" t="s">
        <v>799</v>
      </c>
      <c r="H1656" s="49" t="s">
        <v>541</v>
      </c>
      <c r="I1656" s="49" t="s">
        <v>800</v>
      </c>
      <c r="J1656" s="49" t="s">
        <v>543</v>
      </c>
      <c r="K1656" s="49">
        <v>31</v>
      </c>
      <c r="L1656" s="49" t="s">
        <v>544</v>
      </c>
      <c r="M1656" s="49" t="s">
        <v>799</v>
      </c>
      <c r="N1656" s="49" t="s">
        <v>801</v>
      </c>
      <c r="O1656" s="49" t="s">
        <v>802</v>
      </c>
      <c r="P1656" s="49" t="s">
        <v>548</v>
      </c>
      <c r="Q1656" s="49" t="s">
        <v>549</v>
      </c>
      <c r="R1656" s="49" t="s">
        <v>131</v>
      </c>
      <c r="S1656" s="49" t="s">
        <v>550</v>
      </c>
      <c r="T1656" s="146">
        <v>2653</v>
      </c>
      <c r="U1656" s="49" t="s">
        <v>639</v>
      </c>
      <c r="V1656" s="49" t="s">
        <v>858</v>
      </c>
      <c r="W1656" s="138">
        <f>('ILO unemployment 2007'!T1657+'ILO unemployment 2007'!T1658+'ILO unemployment 2007'!T1659)*( 1 + ('ILO unemployment 2007'!T1666+ 'ILO unemployment 2007'!T1667)/('ILO unemployment 2007'!T1656-'ILO unemployment 2007'!T1666-'ILO unemployment 2007'!T1667))</f>
        <v>240.17216117216117</v>
      </c>
    </row>
    <row r="1657" spans="1:23" s="49" customFormat="1" x14ac:dyDescent="0.25">
      <c r="A1657" s="49" t="s">
        <v>15</v>
      </c>
      <c r="B1657" s="49" t="s">
        <v>725</v>
      </c>
      <c r="C1657" s="49" t="s">
        <v>187</v>
      </c>
      <c r="D1657" s="49" t="s">
        <v>538</v>
      </c>
      <c r="F1657" s="49" t="s">
        <v>391</v>
      </c>
      <c r="G1657" s="49" t="s">
        <v>799</v>
      </c>
      <c r="H1657" s="49" t="s">
        <v>541</v>
      </c>
      <c r="I1657" s="49" t="s">
        <v>800</v>
      </c>
      <c r="J1657" s="49" t="s">
        <v>543</v>
      </c>
      <c r="K1657" s="49">
        <v>31</v>
      </c>
      <c r="L1657" s="49" t="s">
        <v>544</v>
      </c>
      <c r="M1657" s="49" t="s">
        <v>799</v>
      </c>
      <c r="N1657" s="49" t="s">
        <v>801</v>
      </c>
      <c r="O1657" s="49" t="s">
        <v>802</v>
      </c>
      <c r="P1657" s="49" t="s">
        <v>548</v>
      </c>
      <c r="Q1657" s="49" t="s">
        <v>549</v>
      </c>
      <c r="R1657" s="49" t="s">
        <v>552</v>
      </c>
      <c r="S1657" s="49" t="s">
        <v>553</v>
      </c>
      <c r="T1657" s="146">
        <v>52</v>
      </c>
      <c r="U1657" s="49" t="s">
        <v>639</v>
      </c>
      <c r="V1657" s="49" t="s">
        <v>859</v>
      </c>
      <c r="W1657" s="138">
        <f>('ILO unemployment 2007'!T1660+'ILO unemployment 2007'!T1661+'ILO unemployment 2007'!T1662+'ILO unemployment 2007'!T1663+'ILO unemployment 2007'!T1664+'ILO unemployment 2007'!T1665)*( 1 + ('ILO unemployment 2007'!T1666+ 'ILO unemployment 2007'!T1667)/('ILO unemployment 2007'!T1656-'ILO unemployment 2007'!T1666-'ILO unemployment 2007'!T1667))</f>
        <v>2412.8278388278386</v>
      </c>
    </row>
    <row r="1658" spans="1:23" s="49" customFormat="1" x14ac:dyDescent="0.25">
      <c r="A1658" s="49" t="s">
        <v>15</v>
      </c>
      <c r="B1658" s="49" t="s">
        <v>725</v>
      </c>
      <c r="C1658" s="49" t="s">
        <v>187</v>
      </c>
      <c r="D1658" s="49" t="s">
        <v>538</v>
      </c>
      <c r="F1658" s="49" t="s">
        <v>391</v>
      </c>
      <c r="G1658" s="49" t="s">
        <v>799</v>
      </c>
      <c r="H1658" s="49" t="s">
        <v>541</v>
      </c>
      <c r="I1658" s="49" t="s">
        <v>800</v>
      </c>
      <c r="J1658" s="49" t="s">
        <v>543</v>
      </c>
      <c r="K1658" s="49">
        <v>31</v>
      </c>
      <c r="L1658" s="49" t="s">
        <v>544</v>
      </c>
      <c r="M1658" s="49" t="s">
        <v>799</v>
      </c>
      <c r="N1658" s="49" t="s">
        <v>801</v>
      </c>
      <c r="O1658" s="49" t="s">
        <v>802</v>
      </c>
      <c r="P1658" s="49" t="s">
        <v>548</v>
      </c>
      <c r="Q1658" s="49" t="s">
        <v>549</v>
      </c>
      <c r="R1658" s="49" t="s">
        <v>554</v>
      </c>
      <c r="S1658" s="49" t="s">
        <v>555</v>
      </c>
      <c r="T1658" s="146">
        <v>48</v>
      </c>
      <c r="U1658" s="49" t="s">
        <v>639</v>
      </c>
      <c r="V1658" s="49" t="s">
        <v>862</v>
      </c>
      <c r="W1658" s="138">
        <f>'ILO unemployment 2007'!T1657+'ILO unemployment 2007'!T1658+'ILO unemployment 2007'!T1659+ 'ILO unemployment 2007'!T1660+'ILO unemployment 2007'!T1661+'ILO unemployment 2007'!T1662+'ILO unemployment 2007'!T1663+'ILO unemployment 2007'!T1664+'ILO unemployment 2007'!T1665+'ILO unemployment 2007'!T1666+'ILO unemployment 2007'!T1667</f>
        <v>2653</v>
      </c>
    </row>
    <row r="1659" spans="1:23" s="49" customFormat="1" x14ac:dyDescent="0.25">
      <c r="A1659" s="49" t="s">
        <v>15</v>
      </c>
      <c r="B1659" s="49" t="s">
        <v>725</v>
      </c>
      <c r="C1659" s="49" t="s">
        <v>187</v>
      </c>
      <c r="D1659" s="49" t="s">
        <v>538</v>
      </c>
      <c r="F1659" s="49" t="s">
        <v>391</v>
      </c>
      <c r="G1659" s="49" t="s">
        <v>799</v>
      </c>
      <c r="H1659" s="49" t="s">
        <v>541</v>
      </c>
      <c r="I1659" s="49" t="s">
        <v>800</v>
      </c>
      <c r="J1659" s="49" t="s">
        <v>543</v>
      </c>
      <c r="K1659" s="49">
        <v>31</v>
      </c>
      <c r="L1659" s="49" t="s">
        <v>544</v>
      </c>
      <c r="M1659" s="49" t="s">
        <v>799</v>
      </c>
      <c r="N1659" s="49" t="s">
        <v>801</v>
      </c>
      <c r="O1659" s="49" t="s">
        <v>802</v>
      </c>
      <c r="P1659" s="49" t="s">
        <v>548</v>
      </c>
      <c r="Q1659" s="49" t="s">
        <v>549</v>
      </c>
      <c r="R1659" s="49" t="s">
        <v>556</v>
      </c>
      <c r="S1659" s="49" t="s">
        <v>557</v>
      </c>
      <c r="T1659" s="146">
        <v>73</v>
      </c>
      <c r="U1659" s="49" t="s">
        <v>639</v>
      </c>
      <c r="W1659" s="138"/>
    </row>
    <row r="1660" spans="1:23" s="49" customFormat="1" x14ac:dyDescent="0.25">
      <c r="A1660" s="49" t="s">
        <v>15</v>
      </c>
      <c r="B1660" s="49" t="s">
        <v>725</v>
      </c>
      <c r="C1660" s="49" t="s">
        <v>187</v>
      </c>
      <c r="D1660" s="49" t="s">
        <v>538</v>
      </c>
      <c r="F1660" s="49" t="s">
        <v>391</v>
      </c>
      <c r="G1660" s="49" t="s">
        <v>799</v>
      </c>
      <c r="H1660" s="49" t="s">
        <v>541</v>
      </c>
      <c r="I1660" s="49" t="s">
        <v>800</v>
      </c>
      <c r="J1660" s="49" t="s">
        <v>543</v>
      </c>
      <c r="K1660" s="49">
        <v>31</v>
      </c>
      <c r="L1660" s="49" t="s">
        <v>544</v>
      </c>
      <c r="M1660" s="49" t="s">
        <v>799</v>
      </c>
      <c r="N1660" s="49" t="s">
        <v>801</v>
      </c>
      <c r="O1660" s="49" t="s">
        <v>802</v>
      </c>
      <c r="P1660" s="49" t="s">
        <v>548</v>
      </c>
      <c r="Q1660" s="49" t="s">
        <v>549</v>
      </c>
      <c r="R1660" s="49" t="s">
        <v>558</v>
      </c>
      <c r="S1660" s="49" t="s">
        <v>559</v>
      </c>
      <c r="T1660" s="146">
        <v>146</v>
      </c>
      <c r="U1660" s="49" t="s">
        <v>639</v>
      </c>
      <c r="W1660" s="138"/>
    </row>
    <row r="1661" spans="1:23" s="49" customFormat="1" x14ac:dyDescent="0.25">
      <c r="A1661" s="49" t="s">
        <v>15</v>
      </c>
      <c r="B1661" s="49" t="s">
        <v>725</v>
      </c>
      <c r="C1661" s="49" t="s">
        <v>187</v>
      </c>
      <c r="D1661" s="49" t="s">
        <v>538</v>
      </c>
      <c r="F1661" s="49" t="s">
        <v>391</v>
      </c>
      <c r="G1661" s="49" t="s">
        <v>799</v>
      </c>
      <c r="H1661" s="49" t="s">
        <v>541</v>
      </c>
      <c r="I1661" s="49" t="s">
        <v>800</v>
      </c>
      <c r="J1661" s="49" t="s">
        <v>543</v>
      </c>
      <c r="K1661" s="49">
        <v>31</v>
      </c>
      <c r="L1661" s="49" t="s">
        <v>544</v>
      </c>
      <c r="M1661" s="49" t="s">
        <v>799</v>
      </c>
      <c r="N1661" s="49" t="s">
        <v>801</v>
      </c>
      <c r="O1661" s="49" t="s">
        <v>802</v>
      </c>
      <c r="P1661" s="49" t="s">
        <v>548</v>
      </c>
      <c r="Q1661" s="49" t="s">
        <v>549</v>
      </c>
      <c r="R1661" s="49" t="s">
        <v>560</v>
      </c>
      <c r="S1661" s="49" t="s">
        <v>561</v>
      </c>
      <c r="T1661" s="146">
        <v>373</v>
      </c>
      <c r="U1661" s="49" t="s">
        <v>639</v>
      </c>
      <c r="W1661" s="138"/>
    </row>
    <row r="1662" spans="1:23" s="49" customFormat="1" x14ac:dyDescent="0.25">
      <c r="A1662" s="49" t="s">
        <v>15</v>
      </c>
      <c r="B1662" s="49" t="s">
        <v>725</v>
      </c>
      <c r="C1662" s="49" t="s">
        <v>187</v>
      </c>
      <c r="D1662" s="49" t="s">
        <v>538</v>
      </c>
      <c r="F1662" s="49" t="s">
        <v>391</v>
      </c>
      <c r="G1662" s="49" t="s">
        <v>799</v>
      </c>
      <c r="H1662" s="49" t="s">
        <v>541</v>
      </c>
      <c r="I1662" s="49" t="s">
        <v>800</v>
      </c>
      <c r="J1662" s="49" t="s">
        <v>543</v>
      </c>
      <c r="K1662" s="49">
        <v>31</v>
      </c>
      <c r="L1662" s="49" t="s">
        <v>544</v>
      </c>
      <c r="M1662" s="49" t="s">
        <v>799</v>
      </c>
      <c r="N1662" s="49" t="s">
        <v>801</v>
      </c>
      <c r="O1662" s="49" t="s">
        <v>802</v>
      </c>
      <c r="P1662" s="49" t="s">
        <v>548</v>
      </c>
      <c r="Q1662" s="49" t="s">
        <v>549</v>
      </c>
      <c r="R1662" s="49" t="s">
        <v>562</v>
      </c>
      <c r="S1662" s="49" t="s">
        <v>563</v>
      </c>
      <c r="T1662" s="146">
        <v>80</v>
      </c>
      <c r="U1662" s="49" t="s">
        <v>639</v>
      </c>
      <c r="W1662" s="138"/>
    </row>
    <row r="1663" spans="1:23" s="49" customFormat="1" x14ac:dyDescent="0.25">
      <c r="A1663" s="49" t="s">
        <v>15</v>
      </c>
      <c r="B1663" s="49" t="s">
        <v>725</v>
      </c>
      <c r="C1663" s="49" t="s">
        <v>187</v>
      </c>
      <c r="D1663" s="49" t="s">
        <v>538</v>
      </c>
      <c r="F1663" s="49" t="s">
        <v>391</v>
      </c>
      <c r="G1663" s="49" t="s">
        <v>799</v>
      </c>
      <c r="H1663" s="49" t="s">
        <v>541</v>
      </c>
      <c r="I1663" s="49" t="s">
        <v>800</v>
      </c>
      <c r="J1663" s="49" t="s">
        <v>543</v>
      </c>
      <c r="K1663" s="49">
        <v>31</v>
      </c>
      <c r="L1663" s="49" t="s">
        <v>544</v>
      </c>
      <c r="M1663" s="49" t="s">
        <v>799</v>
      </c>
      <c r="N1663" s="49" t="s">
        <v>801</v>
      </c>
      <c r="O1663" s="49" t="s">
        <v>802</v>
      </c>
      <c r="P1663" s="49" t="s">
        <v>548</v>
      </c>
      <c r="Q1663" s="49" t="s">
        <v>549</v>
      </c>
      <c r="R1663" s="49" t="s">
        <v>564</v>
      </c>
      <c r="S1663" s="49" t="s">
        <v>565</v>
      </c>
      <c r="T1663" s="146">
        <v>256</v>
      </c>
      <c r="U1663" s="49" t="s">
        <v>639</v>
      </c>
      <c r="W1663" s="138"/>
    </row>
    <row r="1664" spans="1:23" s="49" customFormat="1" x14ac:dyDescent="0.25">
      <c r="A1664" s="49" t="s">
        <v>15</v>
      </c>
      <c r="B1664" s="49" t="s">
        <v>725</v>
      </c>
      <c r="C1664" s="49" t="s">
        <v>187</v>
      </c>
      <c r="D1664" s="49" t="s">
        <v>538</v>
      </c>
      <c r="F1664" s="49" t="s">
        <v>391</v>
      </c>
      <c r="G1664" s="49" t="s">
        <v>799</v>
      </c>
      <c r="H1664" s="49" t="s">
        <v>541</v>
      </c>
      <c r="I1664" s="49" t="s">
        <v>800</v>
      </c>
      <c r="J1664" s="49" t="s">
        <v>543</v>
      </c>
      <c r="K1664" s="49">
        <v>31</v>
      </c>
      <c r="L1664" s="49" t="s">
        <v>544</v>
      </c>
      <c r="M1664" s="49" t="s">
        <v>799</v>
      </c>
      <c r="N1664" s="49" t="s">
        <v>801</v>
      </c>
      <c r="O1664" s="49" t="s">
        <v>802</v>
      </c>
      <c r="P1664" s="49" t="s">
        <v>548</v>
      </c>
      <c r="Q1664" s="49" t="s">
        <v>549</v>
      </c>
      <c r="R1664" s="49" t="s">
        <v>566</v>
      </c>
      <c r="S1664" s="49" t="s">
        <v>567</v>
      </c>
      <c r="T1664" s="146">
        <v>186</v>
      </c>
      <c r="U1664" s="49" t="s">
        <v>639</v>
      </c>
      <c r="W1664" s="138"/>
    </row>
    <row r="1665" spans="1:23" s="49" customFormat="1" x14ac:dyDescent="0.25">
      <c r="A1665" s="49" t="s">
        <v>15</v>
      </c>
      <c r="B1665" s="49" t="s">
        <v>725</v>
      </c>
      <c r="C1665" s="49" t="s">
        <v>187</v>
      </c>
      <c r="D1665" s="49" t="s">
        <v>538</v>
      </c>
      <c r="F1665" s="49" t="s">
        <v>391</v>
      </c>
      <c r="G1665" s="49" t="s">
        <v>799</v>
      </c>
      <c r="H1665" s="49" t="s">
        <v>541</v>
      </c>
      <c r="I1665" s="49" t="s">
        <v>800</v>
      </c>
      <c r="J1665" s="49" t="s">
        <v>543</v>
      </c>
      <c r="K1665" s="49">
        <v>31</v>
      </c>
      <c r="L1665" s="49" t="s">
        <v>544</v>
      </c>
      <c r="M1665" s="49" t="s">
        <v>799</v>
      </c>
      <c r="N1665" s="49" t="s">
        <v>801</v>
      </c>
      <c r="O1665" s="49" t="s">
        <v>802</v>
      </c>
      <c r="P1665" s="49" t="s">
        <v>548</v>
      </c>
      <c r="Q1665" s="49" t="s">
        <v>549</v>
      </c>
      <c r="R1665" s="49" t="s">
        <v>568</v>
      </c>
      <c r="S1665" s="49" t="s">
        <v>569</v>
      </c>
      <c r="T1665" s="146">
        <v>697</v>
      </c>
      <c r="U1665" s="49" t="s">
        <v>639</v>
      </c>
      <c r="W1665" s="138"/>
    </row>
    <row r="1666" spans="1:23" s="49" customFormat="1" x14ac:dyDescent="0.25">
      <c r="A1666" s="49" t="s">
        <v>15</v>
      </c>
      <c r="B1666" s="49" t="s">
        <v>725</v>
      </c>
      <c r="C1666" s="49" t="s">
        <v>187</v>
      </c>
      <c r="D1666" s="49" t="s">
        <v>538</v>
      </c>
      <c r="F1666" s="49" t="s">
        <v>391</v>
      </c>
      <c r="G1666" s="49" t="s">
        <v>799</v>
      </c>
      <c r="H1666" s="49" t="s">
        <v>541</v>
      </c>
      <c r="I1666" s="49" t="s">
        <v>800</v>
      </c>
      <c r="J1666" s="49" t="s">
        <v>543</v>
      </c>
      <c r="K1666" s="49">
        <v>31</v>
      </c>
      <c r="L1666" s="49" t="s">
        <v>544</v>
      </c>
      <c r="M1666" s="49" t="s">
        <v>799</v>
      </c>
      <c r="N1666" s="49" t="s">
        <v>801</v>
      </c>
      <c r="O1666" s="49" t="s">
        <v>802</v>
      </c>
      <c r="P1666" s="49" t="s">
        <v>548</v>
      </c>
      <c r="Q1666" s="49" t="s">
        <v>549</v>
      </c>
      <c r="R1666" s="49" t="s">
        <v>572</v>
      </c>
      <c r="S1666" s="49" t="s">
        <v>573</v>
      </c>
      <c r="T1666" s="146">
        <v>13</v>
      </c>
      <c r="U1666" s="49" t="s">
        <v>639</v>
      </c>
      <c r="W1666" s="138"/>
    </row>
    <row r="1667" spans="1:23" s="49" customFormat="1" x14ac:dyDescent="0.25">
      <c r="A1667" s="49" t="s">
        <v>15</v>
      </c>
      <c r="B1667" s="49" t="s">
        <v>725</v>
      </c>
      <c r="C1667" s="49" t="s">
        <v>187</v>
      </c>
      <c r="D1667" s="49" t="s">
        <v>538</v>
      </c>
      <c r="F1667" s="49" t="s">
        <v>391</v>
      </c>
      <c r="G1667" s="49" t="s">
        <v>799</v>
      </c>
      <c r="H1667" s="49" t="s">
        <v>541</v>
      </c>
      <c r="I1667" s="49" t="s">
        <v>800</v>
      </c>
      <c r="J1667" s="49" t="s">
        <v>543</v>
      </c>
      <c r="K1667" s="49">
        <v>31</v>
      </c>
      <c r="L1667" s="49" t="s">
        <v>544</v>
      </c>
      <c r="M1667" s="49" t="s">
        <v>799</v>
      </c>
      <c r="N1667" s="49" t="s">
        <v>801</v>
      </c>
      <c r="O1667" s="49" t="s">
        <v>802</v>
      </c>
      <c r="P1667" s="49" t="s">
        <v>548</v>
      </c>
      <c r="Q1667" s="49" t="s">
        <v>549</v>
      </c>
      <c r="R1667" s="49" t="s">
        <v>803</v>
      </c>
      <c r="S1667" s="49" t="s">
        <v>804</v>
      </c>
      <c r="T1667" s="146">
        <v>729</v>
      </c>
      <c r="U1667" s="49" t="s">
        <v>639</v>
      </c>
      <c r="W1667" s="138"/>
    </row>
    <row r="1668" spans="1:23" x14ac:dyDescent="0.25">
      <c r="A1668" t="s">
        <v>15</v>
      </c>
      <c r="B1668" t="s">
        <v>725</v>
      </c>
      <c r="C1668" t="s">
        <v>187</v>
      </c>
      <c r="D1668" t="s">
        <v>538</v>
      </c>
      <c r="F1668" t="s">
        <v>391</v>
      </c>
      <c r="G1668" t="s">
        <v>799</v>
      </c>
      <c r="H1668" t="s">
        <v>541</v>
      </c>
      <c r="I1668" t="s">
        <v>800</v>
      </c>
      <c r="J1668" t="s">
        <v>543</v>
      </c>
      <c r="K1668">
        <v>31</v>
      </c>
      <c r="L1668" t="s">
        <v>574</v>
      </c>
      <c r="M1668" t="s">
        <v>805</v>
      </c>
      <c r="N1668" t="s">
        <v>801</v>
      </c>
      <c r="O1668" t="s">
        <v>802</v>
      </c>
      <c r="P1668" t="s">
        <v>548</v>
      </c>
      <c r="Q1668" t="s">
        <v>549</v>
      </c>
      <c r="R1668" t="s">
        <v>131</v>
      </c>
      <c r="S1668" t="s">
        <v>550</v>
      </c>
      <c r="T1668" s="145">
        <v>1675</v>
      </c>
      <c r="U1668" t="s">
        <v>639</v>
      </c>
    </row>
    <row r="1669" spans="1:23" x14ac:dyDescent="0.25">
      <c r="A1669" t="s">
        <v>15</v>
      </c>
      <c r="B1669" t="s">
        <v>725</v>
      </c>
      <c r="C1669" t="s">
        <v>187</v>
      </c>
      <c r="D1669" t="s">
        <v>538</v>
      </c>
      <c r="F1669" t="s">
        <v>391</v>
      </c>
      <c r="G1669" t="s">
        <v>799</v>
      </c>
      <c r="H1669" t="s">
        <v>541</v>
      </c>
      <c r="I1669" t="s">
        <v>800</v>
      </c>
      <c r="J1669" t="s">
        <v>543</v>
      </c>
      <c r="K1669">
        <v>31</v>
      </c>
      <c r="L1669" t="s">
        <v>574</v>
      </c>
      <c r="M1669" t="s">
        <v>805</v>
      </c>
      <c r="N1669" t="s">
        <v>801</v>
      </c>
      <c r="O1669" t="s">
        <v>802</v>
      </c>
      <c r="P1669" t="s">
        <v>548</v>
      </c>
      <c r="Q1669" t="s">
        <v>549</v>
      </c>
      <c r="R1669" t="s">
        <v>552</v>
      </c>
      <c r="S1669" t="s">
        <v>553</v>
      </c>
      <c r="T1669" s="145">
        <v>32</v>
      </c>
      <c r="U1669" t="s">
        <v>639</v>
      </c>
    </row>
    <row r="1670" spans="1:23" x14ac:dyDescent="0.25">
      <c r="A1670" t="s">
        <v>15</v>
      </c>
      <c r="B1670" t="s">
        <v>725</v>
      </c>
      <c r="C1670" t="s">
        <v>187</v>
      </c>
      <c r="D1670" t="s">
        <v>538</v>
      </c>
      <c r="F1670" t="s">
        <v>391</v>
      </c>
      <c r="G1670" t="s">
        <v>799</v>
      </c>
      <c r="H1670" t="s">
        <v>541</v>
      </c>
      <c r="I1670" t="s">
        <v>800</v>
      </c>
      <c r="J1670" t="s">
        <v>543</v>
      </c>
      <c r="K1670">
        <v>31</v>
      </c>
      <c r="L1670" t="s">
        <v>574</v>
      </c>
      <c r="M1670" t="s">
        <v>805</v>
      </c>
      <c r="N1670" t="s">
        <v>801</v>
      </c>
      <c r="O1670" t="s">
        <v>802</v>
      </c>
      <c r="P1670" t="s">
        <v>548</v>
      </c>
      <c r="Q1670" t="s">
        <v>549</v>
      </c>
      <c r="R1670" t="s">
        <v>554</v>
      </c>
      <c r="S1670" t="s">
        <v>555</v>
      </c>
      <c r="T1670" s="145">
        <v>21</v>
      </c>
      <c r="U1670" t="s">
        <v>639</v>
      </c>
    </row>
    <row r="1671" spans="1:23" x14ac:dyDescent="0.25">
      <c r="A1671" t="s">
        <v>15</v>
      </c>
      <c r="B1671" t="s">
        <v>725</v>
      </c>
      <c r="C1671" t="s">
        <v>187</v>
      </c>
      <c r="D1671" t="s">
        <v>538</v>
      </c>
      <c r="F1671" t="s">
        <v>391</v>
      </c>
      <c r="G1671" t="s">
        <v>799</v>
      </c>
      <c r="H1671" t="s">
        <v>541</v>
      </c>
      <c r="I1671" t="s">
        <v>800</v>
      </c>
      <c r="J1671" t="s">
        <v>543</v>
      </c>
      <c r="K1671">
        <v>31</v>
      </c>
      <c r="L1671" t="s">
        <v>574</v>
      </c>
      <c r="M1671" t="s">
        <v>805</v>
      </c>
      <c r="N1671" t="s">
        <v>801</v>
      </c>
      <c r="O1671" t="s">
        <v>802</v>
      </c>
      <c r="P1671" t="s">
        <v>548</v>
      </c>
      <c r="Q1671" t="s">
        <v>549</v>
      </c>
      <c r="R1671" t="s">
        <v>556</v>
      </c>
      <c r="S1671" t="s">
        <v>557</v>
      </c>
      <c r="T1671" s="145">
        <v>39</v>
      </c>
      <c r="U1671" t="s">
        <v>639</v>
      </c>
    </row>
    <row r="1672" spans="1:23" x14ac:dyDescent="0.25">
      <c r="A1672" t="s">
        <v>15</v>
      </c>
      <c r="B1672" t="s">
        <v>725</v>
      </c>
      <c r="C1672" t="s">
        <v>187</v>
      </c>
      <c r="D1672" t="s">
        <v>538</v>
      </c>
      <c r="F1672" t="s">
        <v>391</v>
      </c>
      <c r="G1672" t="s">
        <v>799</v>
      </c>
      <c r="H1672" t="s">
        <v>541</v>
      </c>
      <c r="I1672" t="s">
        <v>800</v>
      </c>
      <c r="J1672" t="s">
        <v>543</v>
      </c>
      <c r="K1672">
        <v>31</v>
      </c>
      <c r="L1672" t="s">
        <v>574</v>
      </c>
      <c r="M1672" t="s">
        <v>805</v>
      </c>
      <c r="N1672" t="s">
        <v>801</v>
      </c>
      <c r="O1672" t="s">
        <v>802</v>
      </c>
      <c r="P1672" t="s">
        <v>548</v>
      </c>
      <c r="Q1672" t="s">
        <v>549</v>
      </c>
      <c r="R1672" t="s">
        <v>558</v>
      </c>
      <c r="S1672" t="s">
        <v>559</v>
      </c>
      <c r="T1672" s="145">
        <v>60</v>
      </c>
      <c r="U1672" t="s">
        <v>639</v>
      </c>
    </row>
    <row r="1673" spans="1:23" x14ac:dyDescent="0.25">
      <c r="A1673" t="s">
        <v>15</v>
      </c>
      <c r="B1673" t="s">
        <v>725</v>
      </c>
      <c r="C1673" t="s">
        <v>187</v>
      </c>
      <c r="D1673" t="s">
        <v>538</v>
      </c>
      <c r="F1673" t="s">
        <v>391</v>
      </c>
      <c r="G1673" t="s">
        <v>799</v>
      </c>
      <c r="H1673" t="s">
        <v>541</v>
      </c>
      <c r="I1673" t="s">
        <v>800</v>
      </c>
      <c r="J1673" t="s">
        <v>543</v>
      </c>
      <c r="K1673">
        <v>31</v>
      </c>
      <c r="L1673" t="s">
        <v>574</v>
      </c>
      <c r="M1673" t="s">
        <v>805</v>
      </c>
      <c r="N1673" t="s">
        <v>801</v>
      </c>
      <c r="O1673" t="s">
        <v>802</v>
      </c>
      <c r="P1673" t="s">
        <v>548</v>
      </c>
      <c r="Q1673" t="s">
        <v>549</v>
      </c>
      <c r="R1673" t="s">
        <v>560</v>
      </c>
      <c r="S1673" t="s">
        <v>561</v>
      </c>
      <c r="T1673" s="145">
        <v>185</v>
      </c>
      <c r="U1673" t="s">
        <v>639</v>
      </c>
    </row>
    <row r="1674" spans="1:23" x14ac:dyDescent="0.25">
      <c r="A1674" t="s">
        <v>15</v>
      </c>
      <c r="B1674" t="s">
        <v>725</v>
      </c>
      <c r="C1674" t="s">
        <v>187</v>
      </c>
      <c r="D1674" t="s">
        <v>538</v>
      </c>
      <c r="F1674" t="s">
        <v>391</v>
      </c>
      <c r="G1674" t="s">
        <v>799</v>
      </c>
      <c r="H1674" t="s">
        <v>541</v>
      </c>
      <c r="I1674" t="s">
        <v>800</v>
      </c>
      <c r="J1674" t="s">
        <v>543</v>
      </c>
      <c r="K1674">
        <v>31</v>
      </c>
      <c r="L1674" t="s">
        <v>574</v>
      </c>
      <c r="M1674" t="s">
        <v>805</v>
      </c>
      <c r="N1674" t="s">
        <v>801</v>
      </c>
      <c r="O1674" t="s">
        <v>802</v>
      </c>
      <c r="P1674" t="s">
        <v>548</v>
      </c>
      <c r="Q1674" t="s">
        <v>549</v>
      </c>
      <c r="R1674" t="s">
        <v>562</v>
      </c>
      <c r="S1674" t="s">
        <v>563</v>
      </c>
      <c r="T1674" s="145">
        <v>69</v>
      </c>
      <c r="U1674" t="s">
        <v>639</v>
      </c>
    </row>
    <row r="1675" spans="1:23" x14ac:dyDescent="0.25">
      <c r="A1675" t="s">
        <v>15</v>
      </c>
      <c r="B1675" t="s">
        <v>725</v>
      </c>
      <c r="C1675" t="s">
        <v>187</v>
      </c>
      <c r="D1675" t="s">
        <v>538</v>
      </c>
      <c r="F1675" t="s">
        <v>391</v>
      </c>
      <c r="G1675" t="s">
        <v>799</v>
      </c>
      <c r="H1675" t="s">
        <v>541</v>
      </c>
      <c r="I1675" t="s">
        <v>800</v>
      </c>
      <c r="J1675" t="s">
        <v>543</v>
      </c>
      <c r="K1675">
        <v>31</v>
      </c>
      <c r="L1675" t="s">
        <v>574</v>
      </c>
      <c r="M1675" t="s">
        <v>805</v>
      </c>
      <c r="N1675" t="s">
        <v>801</v>
      </c>
      <c r="O1675" t="s">
        <v>802</v>
      </c>
      <c r="P1675" t="s">
        <v>548</v>
      </c>
      <c r="Q1675" t="s">
        <v>549</v>
      </c>
      <c r="R1675" t="s">
        <v>564</v>
      </c>
      <c r="S1675" t="s">
        <v>565</v>
      </c>
      <c r="T1675" s="145">
        <v>210</v>
      </c>
      <c r="U1675" t="s">
        <v>639</v>
      </c>
    </row>
    <row r="1676" spans="1:23" x14ac:dyDescent="0.25">
      <c r="A1676" t="s">
        <v>15</v>
      </c>
      <c r="B1676" t="s">
        <v>725</v>
      </c>
      <c r="C1676" t="s">
        <v>187</v>
      </c>
      <c r="D1676" t="s">
        <v>538</v>
      </c>
      <c r="F1676" t="s">
        <v>391</v>
      </c>
      <c r="G1676" t="s">
        <v>799</v>
      </c>
      <c r="H1676" t="s">
        <v>541</v>
      </c>
      <c r="I1676" t="s">
        <v>800</v>
      </c>
      <c r="J1676" t="s">
        <v>543</v>
      </c>
      <c r="K1676">
        <v>31</v>
      </c>
      <c r="L1676" t="s">
        <v>574</v>
      </c>
      <c r="M1676" t="s">
        <v>805</v>
      </c>
      <c r="N1676" t="s">
        <v>801</v>
      </c>
      <c r="O1676" t="s">
        <v>802</v>
      </c>
      <c r="P1676" t="s">
        <v>548</v>
      </c>
      <c r="Q1676" t="s">
        <v>549</v>
      </c>
      <c r="R1676" t="s">
        <v>566</v>
      </c>
      <c r="S1676" t="s">
        <v>567</v>
      </c>
      <c r="T1676" s="145">
        <v>150</v>
      </c>
      <c r="U1676" t="s">
        <v>639</v>
      </c>
    </row>
    <row r="1677" spans="1:23" x14ac:dyDescent="0.25">
      <c r="A1677" t="s">
        <v>15</v>
      </c>
      <c r="B1677" t="s">
        <v>725</v>
      </c>
      <c r="C1677" t="s">
        <v>187</v>
      </c>
      <c r="D1677" t="s">
        <v>538</v>
      </c>
      <c r="F1677" t="s">
        <v>391</v>
      </c>
      <c r="G1677" t="s">
        <v>799</v>
      </c>
      <c r="H1677" t="s">
        <v>541</v>
      </c>
      <c r="I1677" t="s">
        <v>800</v>
      </c>
      <c r="J1677" t="s">
        <v>543</v>
      </c>
      <c r="K1677">
        <v>31</v>
      </c>
      <c r="L1677" t="s">
        <v>574</v>
      </c>
      <c r="M1677" t="s">
        <v>805</v>
      </c>
      <c r="N1677" t="s">
        <v>801</v>
      </c>
      <c r="O1677" t="s">
        <v>802</v>
      </c>
      <c r="P1677" t="s">
        <v>548</v>
      </c>
      <c r="Q1677" t="s">
        <v>549</v>
      </c>
      <c r="R1677" t="s">
        <v>568</v>
      </c>
      <c r="S1677" t="s">
        <v>569</v>
      </c>
      <c r="T1677" s="145">
        <v>494</v>
      </c>
      <c r="U1677" t="s">
        <v>639</v>
      </c>
    </row>
    <row r="1678" spans="1:23" x14ac:dyDescent="0.25">
      <c r="A1678" t="s">
        <v>15</v>
      </c>
      <c r="B1678" t="s">
        <v>725</v>
      </c>
      <c r="C1678" t="s">
        <v>187</v>
      </c>
      <c r="D1678" t="s">
        <v>538</v>
      </c>
      <c r="F1678" t="s">
        <v>391</v>
      </c>
      <c r="G1678" t="s">
        <v>799</v>
      </c>
      <c r="H1678" t="s">
        <v>541</v>
      </c>
      <c r="I1678" t="s">
        <v>800</v>
      </c>
      <c r="J1678" t="s">
        <v>543</v>
      </c>
      <c r="K1678">
        <v>31</v>
      </c>
      <c r="L1678" t="s">
        <v>574</v>
      </c>
      <c r="M1678" t="s">
        <v>805</v>
      </c>
      <c r="N1678" t="s">
        <v>801</v>
      </c>
      <c r="O1678" t="s">
        <v>802</v>
      </c>
      <c r="P1678" t="s">
        <v>548</v>
      </c>
      <c r="Q1678" t="s">
        <v>549</v>
      </c>
      <c r="R1678" t="s">
        <v>572</v>
      </c>
      <c r="S1678" t="s">
        <v>573</v>
      </c>
      <c r="T1678" s="145">
        <v>11</v>
      </c>
      <c r="U1678" t="s">
        <v>639</v>
      </c>
    </row>
    <row r="1679" spans="1:23" x14ac:dyDescent="0.25">
      <c r="A1679" t="s">
        <v>15</v>
      </c>
      <c r="B1679" t="s">
        <v>725</v>
      </c>
      <c r="C1679" t="s">
        <v>187</v>
      </c>
      <c r="D1679" t="s">
        <v>538</v>
      </c>
      <c r="F1679" t="s">
        <v>391</v>
      </c>
      <c r="G1679" t="s">
        <v>799</v>
      </c>
      <c r="H1679" t="s">
        <v>541</v>
      </c>
      <c r="I1679" t="s">
        <v>800</v>
      </c>
      <c r="J1679" t="s">
        <v>543</v>
      </c>
      <c r="K1679">
        <v>31</v>
      </c>
      <c r="L1679" t="s">
        <v>574</v>
      </c>
      <c r="M1679" t="s">
        <v>805</v>
      </c>
      <c r="N1679" t="s">
        <v>801</v>
      </c>
      <c r="O1679" t="s">
        <v>802</v>
      </c>
      <c r="P1679" t="s">
        <v>548</v>
      </c>
      <c r="Q1679" t="s">
        <v>549</v>
      </c>
      <c r="R1679" t="s">
        <v>803</v>
      </c>
      <c r="S1679" t="s">
        <v>804</v>
      </c>
      <c r="T1679" s="145">
        <v>405</v>
      </c>
      <c r="U1679" t="s">
        <v>639</v>
      </c>
    </row>
    <row r="1680" spans="1:23" x14ac:dyDescent="0.25">
      <c r="A1680" t="s">
        <v>15</v>
      </c>
      <c r="B1680" t="s">
        <v>725</v>
      </c>
      <c r="C1680" t="s">
        <v>187</v>
      </c>
      <c r="D1680" t="s">
        <v>538</v>
      </c>
      <c r="F1680" t="s">
        <v>391</v>
      </c>
      <c r="G1680" t="s">
        <v>799</v>
      </c>
      <c r="H1680" t="s">
        <v>541</v>
      </c>
      <c r="I1680" t="s">
        <v>800</v>
      </c>
      <c r="J1680" t="s">
        <v>543</v>
      </c>
      <c r="K1680">
        <v>31</v>
      </c>
      <c r="L1680" t="s">
        <v>576</v>
      </c>
      <c r="M1680" t="s">
        <v>806</v>
      </c>
      <c r="N1680" t="s">
        <v>801</v>
      </c>
      <c r="O1680" t="s">
        <v>802</v>
      </c>
      <c r="P1680" t="s">
        <v>548</v>
      </c>
      <c r="Q1680" t="s">
        <v>549</v>
      </c>
      <c r="R1680" t="s">
        <v>131</v>
      </c>
      <c r="S1680" t="s">
        <v>550</v>
      </c>
      <c r="T1680" s="145">
        <v>978</v>
      </c>
      <c r="U1680" t="s">
        <v>639</v>
      </c>
    </row>
    <row r="1681" spans="1:23" x14ac:dyDescent="0.25">
      <c r="A1681" t="s">
        <v>15</v>
      </c>
      <c r="B1681" t="s">
        <v>725</v>
      </c>
      <c r="C1681" t="s">
        <v>187</v>
      </c>
      <c r="D1681" t="s">
        <v>538</v>
      </c>
      <c r="F1681" t="s">
        <v>391</v>
      </c>
      <c r="G1681" t="s">
        <v>799</v>
      </c>
      <c r="H1681" t="s">
        <v>541</v>
      </c>
      <c r="I1681" t="s">
        <v>800</v>
      </c>
      <c r="J1681" t="s">
        <v>543</v>
      </c>
      <c r="K1681">
        <v>31</v>
      </c>
      <c r="L1681" t="s">
        <v>576</v>
      </c>
      <c r="M1681" t="s">
        <v>806</v>
      </c>
      <c r="N1681" t="s">
        <v>801</v>
      </c>
      <c r="O1681" t="s">
        <v>802</v>
      </c>
      <c r="P1681" t="s">
        <v>548</v>
      </c>
      <c r="Q1681" t="s">
        <v>549</v>
      </c>
      <c r="R1681" t="s">
        <v>552</v>
      </c>
      <c r="S1681" t="s">
        <v>553</v>
      </c>
      <c r="T1681" s="145">
        <v>20</v>
      </c>
      <c r="U1681" t="s">
        <v>639</v>
      </c>
    </row>
    <row r="1682" spans="1:23" x14ac:dyDescent="0.25">
      <c r="A1682" t="s">
        <v>15</v>
      </c>
      <c r="B1682" t="s">
        <v>725</v>
      </c>
      <c r="C1682" t="s">
        <v>187</v>
      </c>
      <c r="D1682" t="s">
        <v>538</v>
      </c>
      <c r="F1682" t="s">
        <v>391</v>
      </c>
      <c r="G1682" t="s">
        <v>799</v>
      </c>
      <c r="H1682" t="s">
        <v>541</v>
      </c>
      <c r="I1682" t="s">
        <v>800</v>
      </c>
      <c r="J1682" t="s">
        <v>543</v>
      </c>
      <c r="K1682">
        <v>31</v>
      </c>
      <c r="L1682" t="s">
        <v>576</v>
      </c>
      <c r="M1682" t="s">
        <v>806</v>
      </c>
      <c r="N1682" t="s">
        <v>801</v>
      </c>
      <c r="O1682" t="s">
        <v>802</v>
      </c>
      <c r="P1682" t="s">
        <v>548</v>
      </c>
      <c r="Q1682" t="s">
        <v>549</v>
      </c>
      <c r="R1682" t="s">
        <v>554</v>
      </c>
      <c r="S1682" t="s">
        <v>555</v>
      </c>
      <c r="T1682" s="145">
        <v>27</v>
      </c>
      <c r="U1682" t="s">
        <v>639</v>
      </c>
    </row>
    <row r="1683" spans="1:23" x14ac:dyDescent="0.25">
      <c r="A1683" t="s">
        <v>15</v>
      </c>
      <c r="B1683" t="s">
        <v>725</v>
      </c>
      <c r="C1683" t="s">
        <v>187</v>
      </c>
      <c r="D1683" t="s">
        <v>538</v>
      </c>
      <c r="F1683" t="s">
        <v>391</v>
      </c>
      <c r="G1683" t="s">
        <v>799</v>
      </c>
      <c r="H1683" t="s">
        <v>541</v>
      </c>
      <c r="I1683" t="s">
        <v>800</v>
      </c>
      <c r="J1683" t="s">
        <v>543</v>
      </c>
      <c r="K1683">
        <v>31</v>
      </c>
      <c r="L1683" t="s">
        <v>576</v>
      </c>
      <c r="M1683" t="s">
        <v>806</v>
      </c>
      <c r="N1683" t="s">
        <v>801</v>
      </c>
      <c r="O1683" t="s">
        <v>802</v>
      </c>
      <c r="P1683" t="s">
        <v>548</v>
      </c>
      <c r="Q1683" t="s">
        <v>549</v>
      </c>
      <c r="R1683" t="s">
        <v>556</v>
      </c>
      <c r="S1683" t="s">
        <v>557</v>
      </c>
      <c r="T1683" s="145">
        <v>34</v>
      </c>
      <c r="U1683" t="s">
        <v>639</v>
      </c>
    </row>
    <row r="1684" spans="1:23" x14ac:dyDescent="0.25">
      <c r="A1684" t="s">
        <v>15</v>
      </c>
      <c r="B1684" t="s">
        <v>725</v>
      </c>
      <c r="C1684" t="s">
        <v>187</v>
      </c>
      <c r="D1684" t="s">
        <v>538</v>
      </c>
      <c r="F1684" t="s">
        <v>391</v>
      </c>
      <c r="G1684" t="s">
        <v>799</v>
      </c>
      <c r="H1684" t="s">
        <v>541</v>
      </c>
      <c r="I1684" t="s">
        <v>800</v>
      </c>
      <c r="J1684" t="s">
        <v>543</v>
      </c>
      <c r="K1684">
        <v>31</v>
      </c>
      <c r="L1684" t="s">
        <v>576</v>
      </c>
      <c r="M1684" t="s">
        <v>806</v>
      </c>
      <c r="N1684" t="s">
        <v>801</v>
      </c>
      <c r="O1684" t="s">
        <v>802</v>
      </c>
      <c r="P1684" t="s">
        <v>548</v>
      </c>
      <c r="Q1684" t="s">
        <v>549</v>
      </c>
      <c r="R1684" t="s">
        <v>558</v>
      </c>
      <c r="S1684" t="s">
        <v>559</v>
      </c>
      <c r="T1684" s="145">
        <v>86</v>
      </c>
      <c r="U1684" t="s">
        <v>639</v>
      </c>
    </row>
    <row r="1685" spans="1:23" x14ac:dyDescent="0.25">
      <c r="A1685" t="s">
        <v>15</v>
      </c>
      <c r="B1685" t="s">
        <v>725</v>
      </c>
      <c r="C1685" t="s">
        <v>187</v>
      </c>
      <c r="D1685" t="s">
        <v>538</v>
      </c>
      <c r="F1685" t="s">
        <v>391</v>
      </c>
      <c r="G1685" t="s">
        <v>799</v>
      </c>
      <c r="H1685" t="s">
        <v>541</v>
      </c>
      <c r="I1685" t="s">
        <v>800</v>
      </c>
      <c r="J1685" t="s">
        <v>543</v>
      </c>
      <c r="K1685">
        <v>31</v>
      </c>
      <c r="L1685" t="s">
        <v>576</v>
      </c>
      <c r="M1685" t="s">
        <v>806</v>
      </c>
      <c r="N1685" t="s">
        <v>801</v>
      </c>
      <c r="O1685" t="s">
        <v>802</v>
      </c>
      <c r="P1685" t="s">
        <v>548</v>
      </c>
      <c r="Q1685" t="s">
        <v>549</v>
      </c>
      <c r="R1685" t="s">
        <v>560</v>
      </c>
      <c r="S1685" t="s">
        <v>561</v>
      </c>
      <c r="T1685" s="145">
        <v>188</v>
      </c>
      <c r="U1685" t="s">
        <v>639</v>
      </c>
    </row>
    <row r="1686" spans="1:23" x14ac:dyDescent="0.25">
      <c r="A1686" t="s">
        <v>15</v>
      </c>
      <c r="B1686" t="s">
        <v>725</v>
      </c>
      <c r="C1686" t="s">
        <v>187</v>
      </c>
      <c r="D1686" t="s">
        <v>538</v>
      </c>
      <c r="F1686" t="s">
        <v>391</v>
      </c>
      <c r="G1686" t="s">
        <v>799</v>
      </c>
      <c r="H1686" t="s">
        <v>541</v>
      </c>
      <c r="I1686" t="s">
        <v>800</v>
      </c>
      <c r="J1686" t="s">
        <v>543</v>
      </c>
      <c r="K1686">
        <v>31</v>
      </c>
      <c r="L1686" t="s">
        <v>576</v>
      </c>
      <c r="M1686" t="s">
        <v>806</v>
      </c>
      <c r="N1686" t="s">
        <v>801</v>
      </c>
      <c r="O1686" t="s">
        <v>802</v>
      </c>
      <c r="P1686" t="s">
        <v>548</v>
      </c>
      <c r="Q1686" t="s">
        <v>549</v>
      </c>
      <c r="R1686" t="s">
        <v>562</v>
      </c>
      <c r="S1686" t="s">
        <v>563</v>
      </c>
      <c r="T1686" s="145">
        <v>12</v>
      </c>
      <c r="U1686" t="s">
        <v>639</v>
      </c>
    </row>
    <row r="1687" spans="1:23" x14ac:dyDescent="0.25">
      <c r="A1687" t="s">
        <v>15</v>
      </c>
      <c r="B1687" t="s">
        <v>725</v>
      </c>
      <c r="C1687" t="s">
        <v>187</v>
      </c>
      <c r="D1687" t="s">
        <v>538</v>
      </c>
      <c r="F1687" t="s">
        <v>391</v>
      </c>
      <c r="G1687" t="s">
        <v>799</v>
      </c>
      <c r="H1687" t="s">
        <v>541</v>
      </c>
      <c r="I1687" t="s">
        <v>800</v>
      </c>
      <c r="J1687" t="s">
        <v>543</v>
      </c>
      <c r="K1687">
        <v>31</v>
      </c>
      <c r="L1687" t="s">
        <v>576</v>
      </c>
      <c r="M1687" t="s">
        <v>806</v>
      </c>
      <c r="N1687" t="s">
        <v>801</v>
      </c>
      <c r="O1687" t="s">
        <v>802</v>
      </c>
      <c r="P1687" t="s">
        <v>548</v>
      </c>
      <c r="Q1687" t="s">
        <v>549</v>
      </c>
      <c r="R1687" t="s">
        <v>564</v>
      </c>
      <c r="S1687" t="s">
        <v>565</v>
      </c>
      <c r="T1687" s="145">
        <v>46</v>
      </c>
      <c r="U1687" t="s">
        <v>639</v>
      </c>
    </row>
    <row r="1688" spans="1:23" x14ac:dyDescent="0.25">
      <c r="A1688" t="s">
        <v>15</v>
      </c>
      <c r="B1688" t="s">
        <v>725</v>
      </c>
      <c r="C1688" t="s">
        <v>187</v>
      </c>
      <c r="D1688" t="s">
        <v>538</v>
      </c>
      <c r="F1688" t="s">
        <v>391</v>
      </c>
      <c r="G1688" t="s">
        <v>799</v>
      </c>
      <c r="H1688" t="s">
        <v>541</v>
      </c>
      <c r="I1688" t="s">
        <v>800</v>
      </c>
      <c r="J1688" t="s">
        <v>543</v>
      </c>
      <c r="K1688">
        <v>31</v>
      </c>
      <c r="L1688" t="s">
        <v>576</v>
      </c>
      <c r="M1688" t="s">
        <v>806</v>
      </c>
      <c r="N1688" t="s">
        <v>801</v>
      </c>
      <c r="O1688" t="s">
        <v>802</v>
      </c>
      <c r="P1688" t="s">
        <v>548</v>
      </c>
      <c r="Q1688" t="s">
        <v>549</v>
      </c>
      <c r="R1688" t="s">
        <v>566</v>
      </c>
      <c r="S1688" t="s">
        <v>567</v>
      </c>
      <c r="T1688" s="145">
        <v>36</v>
      </c>
      <c r="U1688" t="s">
        <v>639</v>
      </c>
    </row>
    <row r="1689" spans="1:23" x14ac:dyDescent="0.25">
      <c r="A1689" t="s">
        <v>15</v>
      </c>
      <c r="B1689" t="s">
        <v>725</v>
      </c>
      <c r="C1689" t="s">
        <v>187</v>
      </c>
      <c r="D1689" t="s">
        <v>538</v>
      </c>
      <c r="F1689" t="s">
        <v>391</v>
      </c>
      <c r="G1689" t="s">
        <v>799</v>
      </c>
      <c r="H1689" t="s">
        <v>541</v>
      </c>
      <c r="I1689" t="s">
        <v>800</v>
      </c>
      <c r="J1689" t="s">
        <v>543</v>
      </c>
      <c r="K1689">
        <v>31</v>
      </c>
      <c r="L1689" t="s">
        <v>576</v>
      </c>
      <c r="M1689" t="s">
        <v>806</v>
      </c>
      <c r="N1689" t="s">
        <v>801</v>
      </c>
      <c r="O1689" t="s">
        <v>802</v>
      </c>
      <c r="P1689" t="s">
        <v>548</v>
      </c>
      <c r="Q1689" t="s">
        <v>549</v>
      </c>
      <c r="R1689" t="s">
        <v>568</v>
      </c>
      <c r="S1689" t="s">
        <v>569</v>
      </c>
      <c r="T1689" s="145">
        <v>203</v>
      </c>
      <c r="U1689" t="s">
        <v>639</v>
      </c>
    </row>
    <row r="1690" spans="1:23" x14ac:dyDescent="0.25">
      <c r="A1690" t="s">
        <v>15</v>
      </c>
      <c r="B1690" t="s">
        <v>725</v>
      </c>
      <c r="C1690" t="s">
        <v>187</v>
      </c>
      <c r="D1690" t="s">
        <v>538</v>
      </c>
      <c r="F1690" t="s">
        <v>391</v>
      </c>
      <c r="G1690" t="s">
        <v>799</v>
      </c>
      <c r="H1690" t="s">
        <v>541</v>
      </c>
      <c r="I1690" t="s">
        <v>800</v>
      </c>
      <c r="J1690" t="s">
        <v>543</v>
      </c>
      <c r="K1690">
        <v>31</v>
      </c>
      <c r="L1690" t="s">
        <v>576</v>
      </c>
      <c r="M1690" t="s">
        <v>806</v>
      </c>
      <c r="N1690" t="s">
        <v>801</v>
      </c>
      <c r="O1690" t="s">
        <v>802</v>
      </c>
      <c r="P1690" t="s">
        <v>548</v>
      </c>
      <c r="Q1690" t="s">
        <v>549</v>
      </c>
      <c r="R1690" t="s">
        <v>572</v>
      </c>
      <c r="S1690" t="s">
        <v>573</v>
      </c>
      <c r="T1690" s="145">
        <v>2</v>
      </c>
      <c r="U1690" t="s">
        <v>639</v>
      </c>
    </row>
    <row r="1691" spans="1:23" x14ac:dyDescent="0.25">
      <c r="A1691" t="s">
        <v>15</v>
      </c>
      <c r="B1691" t="s">
        <v>725</v>
      </c>
      <c r="C1691" t="s">
        <v>187</v>
      </c>
      <c r="D1691" t="s">
        <v>538</v>
      </c>
      <c r="F1691" t="s">
        <v>391</v>
      </c>
      <c r="G1691" t="s">
        <v>799</v>
      </c>
      <c r="H1691" t="s">
        <v>541</v>
      </c>
      <c r="I1691" t="s">
        <v>800</v>
      </c>
      <c r="J1691" t="s">
        <v>543</v>
      </c>
      <c r="K1691">
        <v>31</v>
      </c>
      <c r="L1691" t="s">
        <v>576</v>
      </c>
      <c r="M1691" t="s">
        <v>806</v>
      </c>
      <c r="N1691" t="s">
        <v>801</v>
      </c>
      <c r="O1691" t="s">
        <v>802</v>
      </c>
      <c r="P1691" t="s">
        <v>548</v>
      </c>
      <c r="Q1691" t="s">
        <v>549</v>
      </c>
      <c r="R1691" t="s">
        <v>803</v>
      </c>
      <c r="S1691" t="s">
        <v>804</v>
      </c>
      <c r="T1691" s="145">
        <v>325</v>
      </c>
      <c r="U1691" t="s">
        <v>639</v>
      </c>
    </row>
    <row r="1692" spans="1:23" s="49" customFormat="1" x14ac:dyDescent="0.25">
      <c r="A1692" s="49" t="s">
        <v>67</v>
      </c>
      <c r="B1692" s="49" t="s">
        <v>727</v>
      </c>
      <c r="C1692" s="49" t="s">
        <v>187</v>
      </c>
      <c r="D1692" s="49" t="s">
        <v>538</v>
      </c>
      <c r="F1692" s="49" t="s">
        <v>391</v>
      </c>
      <c r="G1692" s="49" t="s">
        <v>799</v>
      </c>
      <c r="H1692" s="49" t="s">
        <v>541</v>
      </c>
      <c r="I1692" s="49" t="s">
        <v>800</v>
      </c>
      <c r="J1692" s="49" t="s">
        <v>543</v>
      </c>
      <c r="K1692" s="49">
        <v>31</v>
      </c>
      <c r="L1692" s="49" t="s">
        <v>544</v>
      </c>
      <c r="M1692" s="49" t="s">
        <v>799</v>
      </c>
      <c r="N1692" s="49" t="s">
        <v>801</v>
      </c>
      <c r="O1692" s="49" t="s">
        <v>802</v>
      </c>
      <c r="P1692" s="49" t="s">
        <v>548</v>
      </c>
      <c r="Q1692" s="49" t="s">
        <v>549</v>
      </c>
      <c r="R1692" s="49" t="s">
        <v>131</v>
      </c>
      <c r="S1692" s="49" t="s">
        <v>550</v>
      </c>
      <c r="T1692" s="146">
        <v>1619</v>
      </c>
      <c r="U1692" s="49" t="s">
        <v>715</v>
      </c>
      <c r="V1692" s="49" t="s">
        <v>858</v>
      </c>
      <c r="W1692" s="138">
        <f>('ILO unemployment 2007'!T1693+'ILO unemployment 2007'!T1694+'ILO unemployment 2007'!T1695)*( 1 + ('ILO unemployment 2007'!T1703+ 'ILO unemployment 2007'!T1704)/('ILO unemployment 2007'!T1692-'ILO unemployment 2007'!T1703-'ILO unemployment 2007'!T1704))</f>
        <v>250.36082474226802</v>
      </c>
    </row>
    <row r="1693" spans="1:23" s="49" customFormat="1" x14ac:dyDescent="0.25">
      <c r="A1693" s="49" t="s">
        <v>67</v>
      </c>
      <c r="B1693" s="49" t="s">
        <v>727</v>
      </c>
      <c r="C1693" s="49" t="s">
        <v>187</v>
      </c>
      <c r="D1693" s="49" t="s">
        <v>538</v>
      </c>
      <c r="F1693" s="49" t="s">
        <v>391</v>
      </c>
      <c r="G1693" s="49" t="s">
        <v>799</v>
      </c>
      <c r="H1693" s="49" t="s">
        <v>541</v>
      </c>
      <c r="I1693" s="49" t="s">
        <v>800</v>
      </c>
      <c r="J1693" s="49" t="s">
        <v>543</v>
      </c>
      <c r="K1693" s="49">
        <v>31</v>
      </c>
      <c r="L1693" s="49" t="s">
        <v>544</v>
      </c>
      <c r="M1693" s="49" t="s">
        <v>799</v>
      </c>
      <c r="N1693" s="49" t="s">
        <v>801</v>
      </c>
      <c r="O1693" s="49" t="s">
        <v>802</v>
      </c>
      <c r="P1693" s="49" t="s">
        <v>548</v>
      </c>
      <c r="Q1693" s="49" t="s">
        <v>549</v>
      </c>
      <c r="R1693" s="49" t="s">
        <v>552</v>
      </c>
      <c r="S1693" s="49" t="s">
        <v>553</v>
      </c>
      <c r="T1693" s="146">
        <v>27</v>
      </c>
      <c r="U1693" s="49" t="s">
        <v>715</v>
      </c>
      <c r="V1693" s="49" t="s">
        <v>859</v>
      </c>
      <c r="W1693" s="138">
        <f>('ILO unemployment 2007'!T1696+'ILO unemployment 2007'!T1697+'ILO unemployment 2007'!T1698+'ILO unemployment 2007'!T1699+'ILO unemployment 2007'!T1700+'ILO unemployment 2007'!T1701+'ILO unemployment 2007'!T1702)*( 1 + ('ILO unemployment 2007'!T1703+ 'ILO unemployment 2007'!T1704)/('ILO unemployment 2007'!T1692-'ILO unemployment 2007'!T1703-'ILO unemployment 2007'!T1704))</f>
        <v>1360.2938144329896</v>
      </c>
    </row>
    <row r="1694" spans="1:23" s="49" customFormat="1" x14ac:dyDescent="0.25">
      <c r="A1694" s="49" t="s">
        <v>67</v>
      </c>
      <c r="B1694" s="49" t="s">
        <v>727</v>
      </c>
      <c r="C1694" s="49" t="s">
        <v>187</v>
      </c>
      <c r="D1694" s="49" t="s">
        <v>538</v>
      </c>
      <c r="F1694" s="49" t="s">
        <v>391</v>
      </c>
      <c r="G1694" s="49" t="s">
        <v>799</v>
      </c>
      <c r="H1694" s="49" t="s">
        <v>541</v>
      </c>
      <c r="I1694" s="49" t="s">
        <v>800</v>
      </c>
      <c r="J1694" s="49" t="s">
        <v>543</v>
      </c>
      <c r="K1694" s="49">
        <v>31</v>
      </c>
      <c r="L1694" s="49" t="s">
        <v>544</v>
      </c>
      <c r="M1694" s="49" t="s">
        <v>799</v>
      </c>
      <c r="N1694" s="49" t="s">
        <v>801</v>
      </c>
      <c r="O1694" s="49" t="s">
        <v>802</v>
      </c>
      <c r="P1694" s="49" t="s">
        <v>548</v>
      </c>
      <c r="Q1694" s="49" t="s">
        <v>549</v>
      </c>
      <c r="R1694" s="49" t="s">
        <v>554</v>
      </c>
      <c r="S1694" s="49" t="s">
        <v>555</v>
      </c>
      <c r="T1694" s="146">
        <v>43</v>
      </c>
      <c r="U1694" s="49" t="s">
        <v>715</v>
      </c>
      <c r="V1694" s="49" t="s">
        <v>862</v>
      </c>
      <c r="W1694" s="138">
        <f>'ILO unemployment 2007'!T1693+'ILO unemployment 2007'!T1694+'ILO unemployment 2007'!T1695+ 'ILO unemployment 2007'!T1696+'ILO unemployment 2007'!T1697+'ILO unemployment 2007'!T1698+'ILO unemployment 2007'!T1699+'ILO unemployment 2007'!T1700+'ILO unemployment 2007'!T1701+'ILO unemployment 2007'!T1702+'ILO unemployment 2007'!T1703+'ILO unemployment 2007'!T1704</f>
        <v>1614</v>
      </c>
    </row>
    <row r="1695" spans="1:23" s="49" customFormat="1" x14ac:dyDescent="0.25">
      <c r="A1695" s="49" t="s">
        <v>67</v>
      </c>
      <c r="B1695" s="49" t="s">
        <v>727</v>
      </c>
      <c r="C1695" s="49" t="s">
        <v>187</v>
      </c>
      <c r="D1695" s="49" t="s">
        <v>538</v>
      </c>
      <c r="F1695" s="49" t="s">
        <v>391</v>
      </c>
      <c r="G1695" s="49" t="s">
        <v>799</v>
      </c>
      <c r="H1695" s="49" t="s">
        <v>541</v>
      </c>
      <c r="I1695" s="49" t="s">
        <v>800</v>
      </c>
      <c r="J1695" s="49" t="s">
        <v>543</v>
      </c>
      <c r="K1695" s="49">
        <v>31</v>
      </c>
      <c r="L1695" s="49" t="s">
        <v>544</v>
      </c>
      <c r="M1695" s="49" t="s">
        <v>799</v>
      </c>
      <c r="N1695" s="49" t="s">
        <v>801</v>
      </c>
      <c r="O1695" s="49" t="s">
        <v>802</v>
      </c>
      <c r="P1695" s="49" t="s">
        <v>548</v>
      </c>
      <c r="Q1695" s="49" t="s">
        <v>549</v>
      </c>
      <c r="R1695" s="49" t="s">
        <v>556</v>
      </c>
      <c r="S1695" s="49" t="s">
        <v>557</v>
      </c>
      <c r="T1695" s="146">
        <v>80</v>
      </c>
      <c r="U1695" s="49" t="s">
        <v>715</v>
      </c>
      <c r="W1695" s="138"/>
    </row>
    <row r="1696" spans="1:23" s="49" customFormat="1" x14ac:dyDescent="0.25">
      <c r="A1696" s="49" t="s">
        <v>67</v>
      </c>
      <c r="B1696" s="49" t="s">
        <v>727</v>
      </c>
      <c r="C1696" s="49" t="s">
        <v>187</v>
      </c>
      <c r="D1696" s="49" t="s">
        <v>538</v>
      </c>
      <c r="F1696" s="49" t="s">
        <v>391</v>
      </c>
      <c r="G1696" s="49" t="s">
        <v>799</v>
      </c>
      <c r="H1696" s="49" t="s">
        <v>541</v>
      </c>
      <c r="I1696" s="49" t="s">
        <v>800</v>
      </c>
      <c r="J1696" s="49" t="s">
        <v>543</v>
      </c>
      <c r="K1696" s="49">
        <v>31</v>
      </c>
      <c r="L1696" s="49" t="s">
        <v>544</v>
      </c>
      <c r="M1696" s="49" t="s">
        <v>799</v>
      </c>
      <c r="N1696" s="49" t="s">
        <v>801</v>
      </c>
      <c r="O1696" s="49" t="s">
        <v>802</v>
      </c>
      <c r="P1696" s="49" t="s">
        <v>548</v>
      </c>
      <c r="Q1696" s="49" t="s">
        <v>549</v>
      </c>
      <c r="R1696" s="49" t="s">
        <v>558</v>
      </c>
      <c r="S1696" s="49" t="s">
        <v>559</v>
      </c>
      <c r="T1696" s="146">
        <v>80</v>
      </c>
      <c r="U1696" s="49" t="s">
        <v>715</v>
      </c>
      <c r="W1696" s="138"/>
    </row>
    <row r="1697" spans="1:23" s="49" customFormat="1" x14ac:dyDescent="0.25">
      <c r="A1697" s="49" t="s">
        <v>67</v>
      </c>
      <c r="B1697" s="49" t="s">
        <v>727</v>
      </c>
      <c r="C1697" s="49" t="s">
        <v>187</v>
      </c>
      <c r="D1697" s="49" t="s">
        <v>538</v>
      </c>
      <c r="F1697" s="49" t="s">
        <v>391</v>
      </c>
      <c r="G1697" s="49" t="s">
        <v>799</v>
      </c>
      <c r="H1697" s="49" t="s">
        <v>541</v>
      </c>
      <c r="I1697" s="49" t="s">
        <v>800</v>
      </c>
      <c r="J1697" s="49" t="s">
        <v>543</v>
      </c>
      <c r="K1697" s="49">
        <v>31</v>
      </c>
      <c r="L1697" s="49" t="s">
        <v>544</v>
      </c>
      <c r="M1697" s="49" t="s">
        <v>799</v>
      </c>
      <c r="N1697" s="49" t="s">
        <v>801</v>
      </c>
      <c r="O1697" s="49" t="s">
        <v>802</v>
      </c>
      <c r="P1697" s="49" t="s">
        <v>548</v>
      </c>
      <c r="Q1697" s="49" t="s">
        <v>549</v>
      </c>
      <c r="R1697" s="49" t="s">
        <v>560</v>
      </c>
      <c r="S1697" s="49" t="s">
        <v>561</v>
      </c>
      <c r="T1697" s="146">
        <v>182</v>
      </c>
      <c r="U1697" s="49" t="s">
        <v>715</v>
      </c>
      <c r="W1697" s="138"/>
    </row>
    <row r="1698" spans="1:23" s="49" customFormat="1" x14ac:dyDescent="0.25">
      <c r="A1698" s="49" t="s">
        <v>67</v>
      </c>
      <c r="B1698" s="49" t="s">
        <v>727</v>
      </c>
      <c r="C1698" s="49" t="s">
        <v>187</v>
      </c>
      <c r="D1698" s="49" t="s">
        <v>538</v>
      </c>
      <c r="F1698" s="49" t="s">
        <v>391</v>
      </c>
      <c r="G1698" s="49" t="s">
        <v>799</v>
      </c>
      <c r="H1698" s="49" t="s">
        <v>541</v>
      </c>
      <c r="I1698" s="49" t="s">
        <v>800</v>
      </c>
      <c r="J1698" s="49" t="s">
        <v>543</v>
      </c>
      <c r="K1698" s="49">
        <v>31</v>
      </c>
      <c r="L1698" s="49" t="s">
        <v>544</v>
      </c>
      <c r="M1698" s="49" t="s">
        <v>799</v>
      </c>
      <c r="N1698" s="49" t="s">
        <v>801</v>
      </c>
      <c r="O1698" s="49" t="s">
        <v>802</v>
      </c>
      <c r="P1698" s="49" t="s">
        <v>548</v>
      </c>
      <c r="Q1698" s="49" t="s">
        <v>549</v>
      </c>
      <c r="R1698" s="49" t="s">
        <v>562</v>
      </c>
      <c r="S1698" s="49" t="s">
        <v>563</v>
      </c>
      <c r="T1698" s="146">
        <v>14</v>
      </c>
      <c r="U1698" s="49" t="s">
        <v>715</v>
      </c>
      <c r="W1698" s="138"/>
    </row>
    <row r="1699" spans="1:23" s="49" customFormat="1" x14ac:dyDescent="0.25">
      <c r="A1699" s="49" t="s">
        <v>67</v>
      </c>
      <c r="B1699" s="49" t="s">
        <v>727</v>
      </c>
      <c r="C1699" s="49" t="s">
        <v>187</v>
      </c>
      <c r="D1699" s="49" t="s">
        <v>538</v>
      </c>
      <c r="F1699" s="49" t="s">
        <v>391</v>
      </c>
      <c r="G1699" s="49" t="s">
        <v>799</v>
      </c>
      <c r="H1699" s="49" t="s">
        <v>541</v>
      </c>
      <c r="I1699" s="49" t="s">
        <v>800</v>
      </c>
      <c r="J1699" s="49" t="s">
        <v>543</v>
      </c>
      <c r="K1699" s="49">
        <v>31</v>
      </c>
      <c r="L1699" s="49" t="s">
        <v>544</v>
      </c>
      <c r="M1699" s="49" t="s">
        <v>799</v>
      </c>
      <c r="N1699" s="49" t="s">
        <v>801</v>
      </c>
      <c r="O1699" s="49" t="s">
        <v>802</v>
      </c>
      <c r="P1699" s="49" t="s">
        <v>548</v>
      </c>
      <c r="Q1699" s="49" t="s">
        <v>549</v>
      </c>
      <c r="R1699" s="49" t="s">
        <v>564</v>
      </c>
      <c r="S1699" s="49" t="s">
        <v>565</v>
      </c>
      <c r="T1699" s="146">
        <v>249</v>
      </c>
      <c r="U1699" s="49" t="s">
        <v>715</v>
      </c>
      <c r="W1699" s="138"/>
    </row>
    <row r="1700" spans="1:23" s="49" customFormat="1" x14ac:dyDescent="0.25">
      <c r="A1700" s="49" t="s">
        <v>67</v>
      </c>
      <c r="B1700" s="49" t="s">
        <v>727</v>
      </c>
      <c r="C1700" s="49" t="s">
        <v>187</v>
      </c>
      <c r="D1700" s="49" t="s">
        <v>538</v>
      </c>
      <c r="F1700" s="49" t="s">
        <v>391</v>
      </c>
      <c r="G1700" s="49" t="s">
        <v>799</v>
      </c>
      <c r="H1700" s="49" t="s">
        <v>541</v>
      </c>
      <c r="I1700" s="49" t="s">
        <v>800</v>
      </c>
      <c r="J1700" s="49" t="s">
        <v>543</v>
      </c>
      <c r="K1700" s="49">
        <v>31</v>
      </c>
      <c r="L1700" s="49" t="s">
        <v>544</v>
      </c>
      <c r="M1700" s="49" t="s">
        <v>799</v>
      </c>
      <c r="N1700" s="49" t="s">
        <v>801</v>
      </c>
      <c r="O1700" s="49" t="s">
        <v>802</v>
      </c>
      <c r="P1700" s="49" t="s">
        <v>548</v>
      </c>
      <c r="Q1700" s="49" t="s">
        <v>549</v>
      </c>
      <c r="R1700" s="49" t="s">
        <v>566</v>
      </c>
      <c r="S1700" s="49" t="s">
        <v>567</v>
      </c>
      <c r="T1700" s="146">
        <v>89</v>
      </c>
      <c r="U1700" s="49" t="s">
        <v>715</v>
      </c>
      <c r="W1700" s="138"/>
    </row>
    <row r="1701" spans="1:23" s="49" customFormat="1" x14ac:dyDescent="0.25">
      <c r="A1701" s="49" t="s">
        <v>67</v>
      </c>
      <c r="B1701" s="49" t="s">
        <v>727</v>
      </c>
      <c r="C1701" s="49" t="s">
        <v>187</v>
      </c>
      <c r="D1701" s="49" t="s">
        <v>538</v>
      </c>
      <c r="F1701" s="49" t="s">
        <v>391</v>
      </c>
      <c r="G1701" s="49" t="s">
        <v>799</v>
      </c>
      <c r="H1701" s="49" t="s">
        <v>541</v>
      </c>
      <c r="I1701" s="49" t="s">
        <v>800</v>
      </c>
      <c r="J1701" s="49" t="s">
        <v>543</v>
      </c>
      <c r="K1701" s="49">
        <v>31</v>
      </c>
      <c r="L1701" s="49" t="s">
        <v>544</v>
      </c>
      <c r="M1701" s="49" t="s">
        <v>799</v>
      </c>
      <c r="N1701" s="49" t="s">
        <v>801</v>
      </c>
      <c r="O1701" s="49" t="s">
        <v>802</v>
      </c>
      <c r="P1701" s="49" t="s">
        <v>548</v>
      </c>
      <c r="Q1701" s="49" t="s">
        <v>549</v>
      </c>
      <c r="R1701" s="49" t="s">
        <v>568</v>
      </c>
      <c r="S1701" s="49" t="s">
        <v>569</v>
      </c>
      <c r="T1701" s="146">
        <v>201</v>
      </c>
      <c r="U1701" s="49" t="s">
        <v>715</v>
      </c>
      <c r="W1701" s="138"/>
    </row>
    <row r="1702" spans="1:23" s="49" customFormat="1" x14ac:dyDescent="0.25">
      <c r="A1702" s="49" t="s">
        <v>67</v>
      </c>
      <c r="B1702" s="49" t="s">
        <v>727</v>
      </c>
      <c r="C1702" s="49" t="s">
        <v>187</v>
      </c>
      <c r="D1702" s="49" t="s">
        <v>538</v>
      </c>
      <c r="F1702" s="49" t="s">
        <v>391</v>
      </c>
      <c r="G1702" s="49" t="s">
        <v>799</v>
      </c>
      <c r="H1702" s="49" t="s">
        <v>541</v>
      </c>
      <c r="I1702" s="49" t="s">
        <v>800</v>
      </c>
      <c r="J1702" s="49" t="s">
        <v>543</v>
      </c>
      <c r="K1702" s="49">
        <v>31</v>
      </c>
      <c r="L1702" s="49" t="s">
        <v>544</v>
      </c>
      <c r="M1702" s="49" t="s">
        <v>799</v>
      </c>
      <c r="N1702" s="49" t="s">
        <v>801</v>
      </c>
      <c r="O1702" s="49" t="s">
        <v>802</v>
      </c>
      <c r="P1702" s="49" t="s">
        <v>548</v>
      </c>
      <c r="Q1702" s="49" t="s">
        <v>549</v>
      </c>
      <c r="R1702" s="49" t="s">
        <v>570</v>
      </c>
      <c r="S1702" s="49" t="s">
        <v>571</v>
      </c>
      <c r="T1702" s="146"/>
      <c r="U1702" s="49" t="s">
        <v>715</v>
      </c>
      <c r="W1702" s="138"/>
    </row>
    <row r="1703" spans="1:23" s="49" customFormat="1" x14ac:dyDescent="0.25">
      <c r="A1703" s="49" t="s">
        <v>67</v>
      </c>
      <c r="B1703" s="49" t="s">
        <v>727</v>
      </c>
      <c r="C1703" s="49" t="s">
        <v>187</v>
      </c>
      <c r="D1703" s="49" t="s">
        <v>538</v>
      </c>
      <c r="F1703" s="49" t="s">
        <v>391</v>
      </c>
      <c r="G1703" s="49" t="s">
        <v>799</v>
      </c>
      <c r="H1703" s="49" t="s">
        <v>541</v>
      </c>
      <c r="I1703" s="49" t="s">
        <v>800</v>
      </c>
      <c r="J1703" s="49" t="s">
        <v>543</v>
      </c>
      <c r="K1703" s="49">
        <v>31</v>
      </c>
      <c r="L1703" s="49" t="s">
        <v>544</v>
      </c>
      <c r="M1703" s="49" t="s">
        <v>799</v>
      </c>
      <c r="N1703" s="49" t="s">
        <v>801</v>
      </c>
      <c r="O1703" s="49" t="s">
        <v>802</v>
      </c>
      <c r="P1703" s="49" t="s">
        <v>548</v>
      </c>
      <c r="Q1703" s="49" t="s">
        <v>549</v>
      </c>
      <c r="R1703" s="49" t="s">
        <v>572</v>
      </c>
      <c r="S1703" s="49" t="s">
        <v>573</v>
      </c>
      <c r="T1703" s="146">
        <v>288</v>
      </c>
      <c r="U1703" s="49" t="s">
        <v>832</v>
      </c>
      <c r="W1703" s="138"/>
    </row>
    <row r="1704" spans="1:23" s="49" customFormat="1" x14ac:dyDescent="0.25">
      <c r="A1704" s="49" t="s">
        <v>67</v>
      </c>
      <c r="B1704" s="49" t="s">
        <v>727</v>
      </c>
      <c r="C1704" s="49" t="s">
        <v>187</v>
      </c>
      <c r="D1704" s="49" t="s">
        <v>538</v>
      </c>
      <c r="F1704" s="49" t="s">
        <v>391</v>
      </c>
      <c r="G1704" s="49" t="s">
        <v>799</v>
      </c>
      <c r="H1704" s="49" t="s">
        <v>541</v>
      </c>
      <c r="I1704" s="49" t="s">
        <v>800</v>
      </c>
      <c r="J1704" s="49" t="s">
        <v>543</v>
      </c>
      <c r="K1704" s="49">
        <v>31</v>
      </c>
      <c r="L1704" s="49" t="s">
        <v>544</v>
      </c>
      <c r="M1704" s="49" t="s">
        <v>799</v>
      </c>
      <c r="N1704" s="49" t="s">
        <v>801</v>
      </c>
      <c r="O1704" s="49" t="s">
        <v>802</v>
      </c>
      <c r="P1704" s="49" t="s">
        <v>548</v>
      </c>
      <c r="Q1704" s="49" t="s">
        <v>549</v>
      </c>
      <c r="R1704" s="49" t="s">
        <v>803</v>
      </c>
      <c r="S1704" s="49" t="s">
        <v>804</v>
      </c>
      <c r="T1704" s="146">
        <v>361</v>
      </c>
      <c r="U1704" s="49" t="s">
        <v>715</v>
      </c>
      <c r="W1704" s="138"/>
    </row>
    <row r="1705" spans="1:23" x14ac:dyDescent="0.25">
      <c r="A1705" t="s">
        <v>67</v>
      </c>
      <c r="B1705" t="s">
        <v>727</v>
      </c>
      <c r="C1705" t="s">
        <v>187</v>
      </c>
      <c r="D1705" t="s">
        <v>538</v>
      </c>
      <c r="F1705" t="s">
        <v>391</v>
      </c>
      <c r="G1705" t="s">
        <v>799</v>
      </c>
      <c r="H1705" t="s">
        <v>541</v>
      </c>
      <c r="I1705" t="s">
        <v>800</v>
      </c>
      <c r="J1705" t="s">
        <v>543</v>
      </c>
      <c r="K1705">
        <v>31</v>
      </c>
      <c r="L1705" t="s">
        <v>574</v>
      </c>
      <c r="M1705" t="s">
        <v>805</v>
      </c>
      <c r="N1705" t="s">
        <v>801</v>
      </c>
      <c r="O1705" t="s">
        <v>802</v>
      </c>
      <c r="P1705" t="s">
        <v>548</v>
      </c>
      <c r="Q1705" t="s">
        <v>549</v>
      </c>
      <c r="R1705" t="s">
        <v>131</v>
      </c>
      <c r="S1705" t="s">
        <v>550</v>
      </c>
      <c r="T1705" s="145">
        <v>831</v>
      </c>
      <c r="U1705" t="s">
        <v>715</v>
      </c>
    </row>
    <row r="1706" spans="1:23" x14ac:dyDescent="0.25">
      <c r="A1706" t="s">
        <v>67</v>
      </c>
      <c r="B1706" t="s">
        <v>727</v>
      </c>
      <c r="C1706" t="s">
        <v>187</v>
      </c>
      <c r="D1706" t="s">
        <v>538</v>
      </c>
      <c r="F1706" t="s">
        <v>391</v>
      </c>
      <c r="G1706" t="s">
        <v>799</v>
      </c>
      <c r="H1706" t="s">
        <v>541</v>
      </c>
      <c r="I1706" t="s">
        <v>800</v>
      </c>
      <c r="J1706" t="s">
        <v>543</v>
      </c>
      <c r="K1706">
        <v>31</v>
      </c>
      <c r="L1706" t="s">
        <v>574</v>
      </c>
      <c r="M1706" t="s">
        <v>805</v>
      </c>
      <c r="N1706" t="s">
        <v>801</v>
      </c>
      <c r="O1706" t="s">
        <v>802</v>
      </c>
      <c r="P1706" t="s">
        <v>548</v>
      </c>
      <c r="Q1706" t="s">
        <v>549</v>
      </c>
      <c r="R1706" t="s">
        <v>552</v>
      </c>
      <c r="S1706" t="s">
        <v>553</v>
      </c>
      <c r="T1706" s="145">
        <v>16</v>
      </c>
      <c r="U1706" t="s">
        <v>715</v>
      </c>
    </row>
    <row r="1707" spans="1:23" x14ac:dyDescent="0.25">
      <c r="A1707" t="s">
        <v>67</v>
      </c>
      <c r="B1707" t="s">
        <v>727</v>
      </c>
      <c r="C1707" t="s">
        <v>187</v>
      </c>
      <c r="D1707" t="s">
        <v>538</v>
      </c>
      <c r="F1707" t="s">
        <v>391</v>
      </c>
      <c r="G1707" t="s">
        <v>799</v>
      </c>
      <c r="H1707" t="s">
        <v>541</v>
      </c>
      <c r="I1707" t="s">
        <v>800</v>
      </c>
      <c r="J1707" t="s">
        <v>543</v>
      </c>
      <c r="K1707">
        <v>31</v>
      </c>
      <c r="L1707" t="s">
        <v>574</v>
      </c>
      <c r="M1707" t="s">
        <v>805</v>
      </c>
      <c r="N1707" t="s">
        <v>801</v>
      </c>
      <c r="O1707" t="s">
        <v>802</v>
      </c>
      <c r="P1707" t="s">
        <v>548</v>
      </c>
      <c r="Q1707" t="s">
        <v>549</v>
      </c>
      <c r="R1707" t="s">
        <v>554</v>
      </c>
      <c r="S1707" t="s">
        <v>555</v>
      </c>
      <c r="T1707" s="145">
        <v>14</v>
      </c>
      <c r="U1707" t="s">
        <v>715</v>
      </c>
    </row>
    <row r="1708" spans="1:23" x14ac:dyDescent="0.25">
      <c r="A1708" t="s">
        <v>67</v>
      </c>
      <c r="B1708" t="s">
        <v>727</v>
      </c>
      <c r="C1708" t="s">
        <v>187</v>
      </c>
      <c r="D1708" t="s">
        <v>538</v>
      </c>
      <c r="F1708" t="s">
        <v>391</v>
      </c>
      <c r="G1708" t="s">
        <v>799</v>
      </c>
      <c r="H1708" t="s">
        <v>541</v>
      </c>
      <c r="I1708" t="s">
        <v>800</v>
      </c>
      <c r="J1708" t="s">
        <v>543</v>
      </c>
      <c r="K1708">
        <v>31</v>
      </c>
      <c r="L1708" t="s">
        <v>574</v>
      </c>
      <c r="M1708" t="s">
        <v>805</v>
      </c>
      <c r="N1708" t="s">
        <v>801</v>
      </c>
      <c r="O1708" t="s">
        <v>802</v>
      </c>
      <c r="P1708" t="s">
        <v>548</v>
      </c>
      <c r="Q1708" t="s">
        <v>549</v>
      </c>
      <c r="R1708" t="s">
        <v>556</v>
      </c>
      <c r="S1708" t="s">
        <v>557</v>
      </c>
      <c r="T1708" s="145">
        <v>30</v>
      </c>
      <c r="U1708" t="s">
        <v>715</v>
      </c>
    </row>
    <row r="1709" spans="1:23" x14ac:dyDescent="0.25">
      <c r="A1709" t="s">
        <v>67</v>
      </c>
      <c r="B1709" t="s">
        <v>727</v>
      </c>
      <c r="C1709" t="s">
        <v>187</v>
      </c>
      <c r="D1709" t="s">
        <v>538</v>
      </c>
      <c r="F1709" t="s">
        <v>391</v>
      </c>
      <c r="G1709" t="s">
        <v>799</v>
      </c>
      <c r="H1709" t="s">
        <v>541</v>
      </c>
      <c r="I1709" t="s">
        <v>800</v>
      </c>
      <c r="J1709" t="s">
        <v>543</v>
      </c>
      <c r="K1709">
        <v>31</v>
      </c>
      <c r="L1709" t="s">
        <v>574</v>
      </c>
      <c r="M1709" t="s">
        <v>805</v>
      </c>
      <c r="N1709" t="s">
        <v>801</v>
      </c>
      <c r="O1709" t="s">
        <v>802</v>
      </c>
      <c r="P1709" t="s">
        <v>548</v>
      </c>
      <c r="Q1709" t="s">
        <v>549</v>
      </c>
      <c r="R1709" t="s">
        <v>558</v>
      </c>
      <c r="S1709" t="s">
        <v>559</v>
      </c>
      <c r="T1709" s="145">
        <v>24</v>
      </c>
      <c r="U1709" t="s">
        <v>715</v>
      </c>
    </row>
    <row r="1710" spans="1:23" x14ac:dyDescent="0.25">
      <c r="A1710" t="s">
        <v>67</v>
      </c>
      <c r="B1710" t="s">
        <v>727</v>
      </c>
      <c r="C1710" t="s">
        <v>187</v>
      </c>
      <c r="D1710" t="s">
        <v>538</v>
      </c>
      <c r="F1710" t="s">
        <v>391</v>
      </c>
      <c r="G1710" t="s">
        <v>799</v>
      </c>
      <c r="H1710" t="s">
        <v>541</v>
      </c>
      <c r="I1710" t="s">
        <v>800</v>
      </c>
      <c r="J1710" t="s">
        <v>543</v>
      </c>
      <c r="K1710">
        <v>31</v>
      </c>
      <c r="L1710" t="s">
        <v>574</v>
      </c>
      <c r="M1710" t="s">
        <v>805</v>
      </c>
      <c r="N1710" t="s">
        <v>801</v>
      </c>
      <c r="O1710" t="s">
        <v>802</v>
      </c>
      <c r="P1710" t="s">
        <v>548</v>
      </c>
      <c r="Q1710" t="s">
        <v>549</v>
      </c>
      <c r="R1710" t="s">
        <v>560</v>
      </c>
      <c r="S1710" t="s">
        <v>561</v>
      </c>
      <c r="T1710" s="145">
        <v>53</v>
      </c>
      <c r="U1710" t="s">
        <v>715</v>
      </c>
    </row>
    <row r="1711" spans="1:23" x14ac:dyDescent="0.25">
      <c r="A1711" t="s">
        <v>67</v>
      </c>
      <c r="B1711" t="s">
        <v>727</v>
      </c>
      <c r="C1711" t="s">
        <v>187</v>
      </c>
      <c r="D1711" t="s">
        <v>538</v>
      </c>
      <c r="F1711" t="s">
        <v>391</v>
      </c>
      <c r="G1711" t="s">
        <v>799</v>
      </c>
      <c r="H1711" t="s">
        <v>541</v>
      </c>
      <c r="I1711" t="s">
        <v>800</v>
      </c>
      <c r="J1711" t="s">
        <v>543</v>
      </c>
      <c r="K1711">
        <v>31</v>
      </c>
      <c r="L1711" t="s">
        <v>574</v>
      </c>
      <c r="M1711" t="s">
        <v>805</v>
      </c>
      <c r="N1711" t="s">
        <v>801</v>
      </c>
      <c r="O1711" t="s">
        <v>802</v>
      </c>
      <c r="P1711" t="s">
        <v>548</v>
      </c>
      <c r="Q1711" t="s">
        <v>549</v>
      </c>
      <c r="R1711" t="s">
        <v>562</v>
      </c>
      <c r="S1711" t="s">
        <v>563</v>
      </c>
      <c r="T1711" s="145">
        <v>8</v>
      </c>
      <c r="U1711" t="s">
        <v>715</v>
      </c>
    </row>
    <row r="1712" spans="1:23" x14ac:dyDescent="0.25">
      <c r="A1712" t="s">
        <v>67</v>
      </c>
      <c r="B1712" t="s">
        <v>727</v>
      </c>
      <c r="C1712" t="s">
        <v>187</v>
      </c>
      <c r="D1712" t="s">
        <v>538</v>
      </c>
      <c r="F1712" t="s">
        <v>391</v>
      </c>
      <c r="G1712" t="s">
        <v>799</v>
      </c>
      <c r="H1712" t="s">
        <v>541</v>
      </c>
      <c r="I1712" t="s">
        <v>800</v>
      </c>
      <c r="J1712" t="s">
        <v>543</v>
      </c>
      <c r="K1712">
        <v>31</v>
      </c>
      <c r="L1712" t="s">
        <v>574</v>
      </c>
      <c r="M1712" t="s">
        <v>805</v>
      </c>
      <c r="N1712" t="s">
        <v>801</v>
      </c>
      <c r="O1712" t="s">
        <v>802</v>
      </c>
      <c r="P1712" t="s">
        <v>548</v>
      </c>
      <c r="Q1712" t="s">
        <v>549</v>
      </c>
      <c r="R1712" t="s">
        <v>564</v>
      </c>
      <c r="S1712" t="s">
        <v>565</v>
      </c>
      <c r="T1712" s="145">
        <v>202</v>
      </c>
      <c r="U1712" t="s">
        <v>715</v>
      </c>
    </row>
    <row r="1713" spans="1:21" x14ac:dyDescent="0.25">
      <c r="A1713" t="s">
        <v>67</v>
      </c>
      <c r="B1713" t="s">
        <v>727</v>
      </c>
      <c r="C1713" t="s">
        <v>187</v>
      </c>
      <c r="D1713" t="s">
        <v>538</v>
      </c>
      <c r="F1713" t="s">
        <v>391</v>
      </c>
      <c r="G1713" t="s">
        <v>799</v>
      </c>
      <c r="H1713" t="s">
        <v>541</v>
      </c>
      <c r="I1713" t="s">
        <v>800</v>
      </c>
      <c r="J1713" t="s">
        <v>543</v>
      </c>
      <c r="K1713">
        <v>31</v>
      </c>
      <c r="L1713" t="s">
        <v>574</v>
      </c>
      <c r="M1713" t="s">
        <v>805</v>
      </c>
      <c r="N1713" t="s">
        <v>801</v>
      </c>
      <c r="O1713" t="s">
        <v>802</v>
      </c>
      <c r="P1713" t="s">
        <v>548</v>
      </c>
      <c r="Q1713" t="s">
        <v>549</v>
      </c>
      <c r="R1713" t="s">
        <v>566</v>
      </c>
      <c r="S1713" t="s">
        <v>567</v>
      </c>
      <c r="T1713" s="145">
        <v>76</v>
      </c>
      <c r="U1713" t="s">
        <v>715</v>
      </c>
    </row>
    <row r="1714" spans="1:21" x14ac:dyDescent="0.25">
      <c r="A1714" t="s">
        <v>67</v>
      </c>
      <c r="B1714" t="s">
        <v>727</v>
      </c>
      <c r="C1714" t="s">
        <v>187</v>
      </c>
      <c r="D1714" t="s">
        <v>538</v>
      </c>
      <c r="F1714" t="s">
        <v>391</v>
      </c>
      <c r="G1714" t="s">
        <v>799</v>
      </c>
      <c r="H1714" t="s">
        <v>541</v>
      </c>
      <c r="I1714" t="s">
        <v>800</v>
      </c>
      <c r="J1714" t="s">
        <v>543</v>
      </c>
      <c r="K1714">
        <v>31</v>
      </c>
      <c r="L1714" t="s">
        <v>574</v>
      </c>
      <c r="M1714" t="s">
        <v>805</v>
      </c>
      <c r="N1714" t="s">
        <v>801</v>
      </c>
      <c r="O1714" t="s">
        <v>802</v>
      </c>
      <c r="P1714" t="s">
        <v>548</v>
      </c>
      <c r="Q1714" t="s">
        <v>549</v>
      </c>
      <c r="R1714" t="s">
        <v>568</v>
      </c>
      <c r="S1714" t="s">
        <v>569</v>
      </c>
      <c r="T1714" s="145">
        <v>105</v>
      </c>
      <c r="U1714" t="s">
        <v>715</v>
      </c>
    </row>
    <row r="1715" spans="1:21" x14ac:dyDescent="0.25">
      <c r="A1715" t="s">
        <v>67</v>
      </c>
      <c r="B1715" t="s">
        <v>727</v>
      </c>
      <c r="C1715" t="s">
        <v>187</v>
      </c>
      <c r="D1715" t="s">
        <v>538</v>
      </c>
      <c r="F1715" t="s">
        <v>391</v>
      </c>
      <c r="G1715" t="s">
        <v>799</v>
      </c>
      <c r="H1715" t="s">
        <v>541</v>
      </c>
      <c r="I1715" t="s">
        <v>800</v>
      </c>
      <c r="J1715" t="s">
        <v>543</v>
      </c>
      <c r="K1715">
        <v>31</v>
      </c>
      <c r="L1715" t="s">
        <v>574</v>
      </c>
      <c r="M1715" t="s">
        <v>805</v>
      </c>
      <c r="N1715" t="s">
        <v>801</v>
      </c>
      <c r="O1715" t="s">
        <v>802</v>
      </c>
      <c r="P1715" t="s">
        <v>548</v>
      </c>
      <c r="Q1715" t="s">
        <v>549</v>
      </c>
      <c r="R1715" t="s">
        <v>570</v>
      </c>
      <c r="S1715" t="s">
        <v>571</v>
      </c>
      <c r="U1715" t="s">
        <v>715</v>
      </c>
    </row>
    <row r="1716" spans="1:21" x14ac:dyDescent="0.25">
      <c r="A1716" t="s">
        <v>67</v>
      </c>
      <c r="B1716" t="s">
        <v>727</v>
      </c>
      <c r="C1716" t="s">
        <v>187</v>
      </c>
      <c r="D1716" t="s">
        <v>538</v>
      </c>
      <c r="F1716" t="s">
        <v>391</v>
      </c>
      <c r="G1716" t="s">
        <v>799</v>
      </c>
      <c r="H1716" t="s">
        <v>541</v>
      </c>
      <c r="I1716" t="s">
        <v>800</v>
      </c>
      <c r="J1716" t="s">
        <v>543</v>
      </c>
      <c r="K1716">
        <v>31</v>
      </c>
      <c r="L1716" t="s">
        <v>574</v>
      </c>
      <c r="M1716" t="s">
        <v>805</v>
      </c>
      <c r="N1716" t="s">
        <v>801</v>
      </c>
      <c r="O1716" t="s">
        <v>802</v>
      </c>
      <c r="P1716" t="s">
        <v>548</v>
      </c>
      <c r="Q1716" t="s">
        <v>549</v>
      </c>
      <c r="R1716" t="s">
        <v>572</v>
      </c>
      <c r="S1716" t="s">
        <v>573</v>
      </c>
      <c r="T1716" s="145">
        <v>117</v>
      </c>
      <c r="U1716" t="s">
        <v>832</v>
      </c>
    </row>
    <row r="1717" spans="1:21" x14ac:dyDescent="0.25">
      <c r="A1717" t="s">
        <v>67</v>
      </c>
      <c r="B1717" t="s">
        <v>727</v>
      </c>
      <c r="C1717" t="s">
        <v>187</v>
      </c>
      <c r="D1717" t="s">
        <v>538</v>
      </c>
      <c r="F1717" t="s">
        <v>391</v>
      </c>
      <c r="G1717" t="s">
        <v>799</v>
      </c>
      <c r="H1717" t="s">
        <v>541</v>
      </c>
      <c r="I1717" t="s">
        <v>800</v>
      </c>
      <c r="J1717" t="s">
        <v>543</v>
      </c>
      <c r="K1717">
        <v>31</v>
      </c>
      <c r="L1717" t="s">
        <v>574</v>
      </c>
      <c r="M1717" t="s">
        <v>805</v>
      </c>
      <c r="N1717" t="s">
        <v>801</v>
      </c>
      <c r="O1717" t="s">
        <v>802</v>
      </c>
      <c r="P1717" t="s">
        <v>548</v>
      </c>
      <c r="Q1717" t="s">
        <v>549</v>
      </c>
      <c r="R1717" t="s">
        <v>803</v>
      </c>
      <c r="S1717" t="s">
        <v>804</v>
      </c>
      <c r="T1717" s="145">
        <v>182</v>
      </c>
      <c r="U1717" t="s">
        <v>715</v>
      </c>
    </row>
    <row r="1718" spans="1:21" x14ac:dyDescent="0.25">
      <c r="A1718" t="s">
        <v>67</v>
      </c>
      <c r="B1718" t="s">
        <v>727</v>
      </c>
      <c r="C1718" t="s">
        <v>187</v>
      </c>
      <c r="D1718" t="s">
        <v>538</v>
      </c>
      <c r="F1718" t="s">
        <v>391</v>
      </c>
      <c r="G1718" t="s">
        <v>799</v>
      </c>
      <c r="H1718" t="s">
        <v>541</v>
      </c>
      <c r="I1718" t="s">
        <v>800</v>
      </c>
      <c r="J1718" t="s">
        <v>543</v>
      </c>
      <c r="K1718">
        <v>31</v>
      </c>
      <c r="L1718" t="s">
        <v>576</v>
      </c>
      <c r="M1718" t="s">
        <v>806</v>
      </c>
      <c r="N1718" t="s">
        <v>801</v>
      </c>
      <c r="O1718" t="s">
        <v>802</v>
      </c>
      <c r="P1718" t="s">
        <v>548</v>
      </c>
      <c r="Q1718" t="s">
        <v>549</v>
      </c>
      <c r="R1718" t="s">
        <v>131</v>
      </c>
      <c r="S1718" t="s">
        <v>550</v>
      </c>
      <c r="T1718" s="145">
        <v>788</v>
      </c>
      <c r="U1718" t="s">
        <v>715</v>
      </c>
    </row>
    <row r="1719" spans="1:21" x14ac:dyDescent="0.25">
      <c r="A1719" t="s">
        <v>67</v>
      </c>
      <c r="B1719" t="s">
        <v>727</v>
      </c>
      <c r="C1719" t="s">
        <v>187</v>
      </c>
      <c r="D1719" t="s">
        <v>538</v>
      </c>
      <c r="F1719" t="s">
        <v>391</v>
      </c>
      <c r="G1719" t="s">
        <v>799</v>
      </c>
      <c r="H1719" t="s">
        <v>541</v>
      </c>
      <c r="I1719" t="s">
        <v>800</v>
      </c>
      <c r="J1719" t="s">
        <v>543</v>
      </c>
      <c r="K1719">
        <v>31</v>
      </c>
      <c r="L1719" t="s">
        <v>576</v>
      </c>
      <c r="M1719" t="s">
        <v>806</v>
      </c>
      <c r="N1719" t="s">
        <v>801</v>
      </c>
      <c r="O1719" t="s">
        <v>802</v>
      </c>
      <c r="P1719" t="s">
        <v>548</v>
      </c>
      <c r="Q1719" t="s">
        <v>549</v>
      </c>
      <c r="R1719" t="s">
        <v>552</v>
      </c>
      <c r="S1719" t="s">
        <v>553</v>
      </c>
      <c r="T1719" s="145">
        <v>11</v>
      </c>
      <c r="U1719" t="s">
        <v>715</v>
      </c>
    </row>
    <row r="1720" spans="1:21" x14ac:dyDescent="0.25">
      <c r="A1720" t="s">
        <v>67</v>
      </c>
      <c r="B1720" t="s">
        <v>727</v>
      </c>
      <c r="C1720" t="s">
        <v>187</v>
      </c>
      <c r="D1720" t="s">
        <v>538</v>
      </c>
      <c r="F1720" t="s">
        <v>391</v>
      </c>
      <c r="G1720" t="s">
        <v>799</v>
      </c>
      <c r="H1720" t="s">
        <v>541</v>
      </c>
      <c r="I1720" t="s">
        <v>800</v>
      </c>
      <c r="J1720" t="s">
        <v>543</v>
      </c>
      <c r="K1720">
        <v>31</v>
      </c>
      <c r="L1720" t="s">
        <v>576</v>
      </c>
      <c r="M1720" t="s">
        <v>806</v>
      </c>
      <c r="N1720" t="s">
        <v>801</v>
      </c>
      <c r="O1720" t="s">
        <v>802</v>
      </c>
      <c r="P1720" t="s">
        <v>548</v>
      </c>
      <c r="Q1720" t="s">
        <v>549</v>
      </c>
      <c r="R1720" t="s">
        <v>554</v>
      </c>
      <c r="S1720" t="s">
        <v>555</v>
      </c>
      <c r="T1720" s="145">
        <v>29</v>
      </c>
      <c r="U1720" t="s">
        <v>715</v>
      </c>
    </row>
    <row r="1721" spans="1:21" x14ac:dyDescent="0.25">
      <c r="A1721" t="s">
        <v>67</v>
      </c>
      <c r="B1721" t="s">
        <v>727</v>
      </c>
      <c r="C1721" t="s">
        <v>187</v>
      </c>
      <c r="D1721" t="s">
        <v>538</v>
      </c>
      <c r="F1721" t="s">
        <v>391</v>
      </c>
      <c r="G1721" t="s">
        <v>799</v>
      </c>
      <c r="H1721" t="s">
        <v>541</v>
      </c>
      <c r="I1721" t="s">
        <v>800</v>
      </c>
      <c r="J1721" t="s">
        <v>543</v>
      </c>
      <c r="K1721">
        <v>31</v>
      </c>
      <c r="L1721" t="s">
        <v>576</v>
      </c>
      <c r="M1721" t="s">
        <v>806</v>
      </c>
      <c r="N1721" t="s">
        <v>801</v>
      </c>
      <c r="O1721" t="s">
        <v>802</v>
      </c>
      <c r="P1721" t="s">
        <v>548</v>
      </c>
      <c r="Q1721" t="s">
        <v>549</v>
      </c>
      <c r="R1721" t="s">
        <v>556</v>
      </c>
      <c r="S1721" t="s">
        <v>557</v>
      </c>
      <c r="T1721" s="145">
        <v>50</v>
      </c>
      <c r="U1721" t="s">
        <v>715</v>
      </c>
    </row>
    <row r="1722" spans="1:21" x14ac:dyDescent="0.25">
      <c r="A1722" t="s">
        <v>67</v>
      </c>
      <c r="B1722" t="s">
        <v>727</v>
      </c>
      <c r="C1722" t="s">
        <v>187</v>
      </c>
      <c r="D1722" t="s">
        <v>538</v>
      </c>
      <c r="F1722" t="s">
        <v>391</v>
      </c>
      <c r="G1722" t="s">
        <v>799</v>
      </c>
      <c r="H1722" t="s">
        <v>541</v>
      </c>
      <c r="I1722" t="s">
        <v>800</v>
      </c>
      <c r="J1722" t="s">
        <v>543</v>
      </c>
      <c r="K1722">
        <v>31</v>
      </c>
      <c r="L1722" t="s">
        <v>576</v>
      </c>
      <c r="M1722" t="s">
        <v>806</v>
      </c>
      <c r="N1722" t="s">
        <v>801</v>
      </c>
      <c r="O1722" t="s">
        <v>802</v>
      </c>
      <c r="P1722" t="s">
        <v>548</v>
      </c>
      <c r="Q1722" t="s">
        <v>549</v>
      </c>
      <c r="R1722" t="s">
        <v>558</v>
      </c>
      <c r="S1722" t="s">
        <v>559</v>
      </c>
      <c r="T1722" s="145">
        <v>56</v>
      </c>
      <c r="U1722" t="s">
        <v>715</v>
      </c>
    </row>
    <row r="1723" spans="1:21" x14ac:dyDescent="0.25">
      <c r="A1723" t="s">
        <v>67</v>
      </c>
      <c r="B1723" t="s">
        <v>727</v>
      </c>
      <c r="C1723" t="s">
        <v>187</v>
      </c>
      <c r="D1723" t="s">
        <v>538</v>
      </c>
      <c r="F1723" t="s">
        <v>391</v>
      </c>
      <c r="G1723" t="s">
        <v>799</v>
      </c>
      <c r="H1723" t="s">
        <v>541</v>
      </c>
      <c r="I1723" t="s">
        <v>800</v>
      </c>
      <c r="J1723" t="s">
        <v>543</v>
      </c>
      <c r="K1723">
        <v>31</v>
      </c>
      <c r="L1723" t="s">
        <v>576</v>
      </c>
      <c r="M1723" t="s">
        <v>806</v>
      </c>
      <c r="N1723" t="s">
        <v>801</v>
      </c>
      <c r="O1723" t="s">
        <v>802</v>
      </c>
      <c r="P1723" t="s">
        <v>548</v>
      </c>
      <c r="Q1723" t="s">
        <v>549</v>
      </c>
      <c r="R1723" t="s">
        <v>560</v>
      </c>
      <c r="S1723" t="s">
        <v>561</v>
      </c>
      <c r="T1723" s="145">
        <v>128</v>
      </c>
      <c r="U1723" t="s">
        <v>715</v>
      </c>
    </row>
    <row r="1724" spans="1:21" x14ac:dyDescent="0.25">
      <c r="A1724" t="s">
        <v>67</v>
      </c>
      <c r="B1724" t="s">
        <v>727</v>
      </c>
      <c r="C1724" t="s">
        <v>187</v>
      </c>
      <c r="D1724" t="s">
        <v>538</v>
      </c>
      <c r="F1724" t="s">
        <v>391</v>
      </c>
      <c r="G1724" t="s">
        <v>799</v>
      </c>
      <c r="H1724" t="s">
        <v>541</v>
      </c>
      <c r="I1724" t="s">
        <v>800</v>
      </c>
      <c r="J1724" t="s">
        <v>543</v>
      </c>
      <c r="K1724">
        <v>31</v>
      </c>
      <c r="L1724" t="s">
        <v>576</v>
      </c>
      <c r="M1724" t="s">
        <v>806</v>
      </c>
      <c r="N1724" t="s">
        <v>801</v>
      </c>
      <c r="O1724" t="s">
        <v>802</v>
      </c>
      <c r="P1724" t="s">
        <v>548</v>
      </c>
      <c r="Q1724" t="s">
        <v>549</v>
      </c>
      <c r="R1724" t="s">
        <v>562</v>
      </c>
      <c r="S1724" t="s">
        <v>563</v>
      </c>
      <c r="T1724" s="145">
        <v>6</v>
      </c>
      <c r="U1724" t="s">
        <v>715</v>
      </c>
    </row>
    <row r="1725" spans="1:21" x14ac:dyDescent="0.25">
      <c r="A1725" t="s">
        <v>67</v>
      </c>
      <c r="B1725" t="s">
        <v>727</v>
      </c>
      <c r="C1725" t="s">
        <v>187</v>
      </c>
      <c r="D1725" t="s">
        <v>538</v>
      </c>
      <c r="F1725" t="s">
        <v>391</v>
      </c>
      <c r="G1725" t="s">
        <v>799</v>
      </c>
      <c r="H1725" t="s">
        <v>541</v>
      </c>
      <c r="I1725" t="s">
        <v>800</v>
      </c>
      <c r="J1725" t="s">
        <v>543</v>
      </c>
      <c r="K1725">
        <v>31</v>
      </c>
      <c r="L1725" t="s">
        <v>576</v>
      </c>
      <c r="M1725" t="s">
        <v>806</v>
      </c>
      <c r="N1725" t="s">
        <v>801</v>
      </c>
      <c r="O1725" t="s">
        <v>802</v>
      </c>
      <c r="P1725" t="s">
        <v>548</v>
      </c>
      <c r="Q1725" t="s">
        <v>549</v>
      </c>
      <c r="R1725" t="s">
        <v>564</v>
      </c>
      <c r="S1725" t="s">
        <v>565</v>
      </c>
      <c r="T1725" s="145">
        <v>47</v>
      </c>
      <c r="U1725" t="s">
        <v>715</v>
      </c>
    </row>
    <row r="1726" spans="1:21" x14ac:dyDescent="0.25">
      <c r="A1726" t="s">
        <v>67</v>
      </c>
      <c r="B1726" t="s">
        <v>727</v>
      </c>
      <c r="C1726" t="s">
        <v>187</v>
      </c>
      <c r="D1726" t="s">
        <v>538</v>
      </c>
      <c r="F1726" t="s">
        <v>391</v>
      </c>
      <c r="G1726" t="s">
        <v>799</v>
      </c>
      <c r="H1726" t="s">
        <v>541</v>
      </c>
      <c r="I1726" t="s">
        <v>800</v>
      </c>
      <c r="J1726" t="s">
        <v>543</v>
      </c>
      <c r="K1726">
        <v>31</v>
      </c>
      <c r="L1726" t="s">
        <v>576</v>
      </c>
      <c r="M1726" t="s">
        <v>806</v>
      </c>
      <c r="N1726" t="s">
        <v>801</v>
      </c>
      <c r="O1726" t="s">
        <v>802</v>
      </c>
      <c r="P1726" t="s">
        <v>548</v>
      </c>
      <c r="Q1726" t="s">
        <v>549</v>
      </c>
      <c r="R1726" t="s">
        <v>566</v>
      </c>
      <c r="S1726" t="s">
        <v>567</v>
      </c>
      <c r="T1726" s="145">
        <v>14</v>
      </c>
      <c r="U1726" t="s">
        <v>715</v>
      </c>
    </row>
    <row r="1727" spans="1:21" x14ac:dyDescent="0.25">
      <c r="A1727" t="s">
        <v>67</v>
      </c>
      <c r="B1727" t="s">
        <v>727</v>
      </c>
      <c r="C1727" t="s">
        <v>187</v>
      </c>
      <c r="D1727" t="s">
        <v>538</v>
      </c>
      <c r="F1727" t="s">
        <v>391</v>
      </c>
      <c r="G1727" t="s">
        <v>799</v>
      </c>
      <c r="H1727" t="s">
        <v>541</v>
      </c>
      <c r="I1727" t="s">
        <v>800</v>
      </c>
      <c r="J1727" t="s">
        <v>543</v>
      </c>
      <c r="K1727">
        <v>31</v>
      </c>
      <c r="L1727" t="s">
        <v>576</v>
      </c>
      <c r="M1727" t="s">
        <v>806</v>
      </c>
      <c r="N1727" t="s">
        <v>801</v>
      </c>
      <c r="O1727" t="s">
        <v>802</v>
      </c>
      <c r="P1727" t="s">
        <v>548</v>
      </c>
      <c r="Q1727" t="s">
        <v>549</v>
      </c>
      <c r="R1727" t="s">
        <v>568</v>
      </c>
      <c r="S1727" t="s">
        <v>569</v>
      </c>
      <c r="T1727" s="145">
        <v>96</v>
      </c>
      <c r="U1727" t="s">
        <v>715</v>
      </c>
    </row>
    <row r="1728" spans="1:21" x14ac:dyDescent="0.25">
      <c r="A1728" t="s">
        <v>67</v>
      </c>
      <c r="B1728" t="s">
        <v>727</v>
      </c>
      <c r="C1728" t="s">
        <v>187</v>
      </c>
      <c r="D1728" t="s">
        <v>538</v>
      </c>
      <c r="F1728" t="s">
        <v>391</v>
      </c>
      <c r="G1728" t="s">
        <v>799</v>
      </c>
      <c r="H1728" t="s">
        <v>541</v>
      </c>
      <c r="I1728" t="s">
        <v>800</v>
      </c>
      <c r="J1728" t="s">
        <v>543</v>
      </c>
      <c r="K1728">
        <v>31</v>
      </c>
      <c r="L1728" t="s">
        <v>576</v>
      </c>
      <c r="M1728" t="s">
        <v>806</v>
      </c>
      <c r="N1728" t="s">
        <v>801</v>
      </c>
      <c r="O1728" t="s">
        <v>802</v>
      </c>
      <c r="P1728" t="s">
        <v>548</v>
      </c>
      <c r="Q1728" t="s">
        <v>549</v>
      </c>
      <c r="R1728" t="s">
        <v>570</v>
      </c>
      <c r="S1728" t="s">
        <v>571</v>
      </c>
      <c r="U1728" t="s">
        <v>715</v>
      </c>
    </row>
    <row r="1729" spans="1:23" x14ac:dyDescent="0.25">
      <c r="A1729" t="s">
        <v>67</v>
      </c>
      <c r="B1729" t="s">
        <v>727</v>
      </c>
      <c r="C1729" t="s">
        <v>187</v>
      </c>
      <c r="D1729" t="s">
        <v>538</v>
      </c>
      <c r="F1729" t="s">
        <v>391</v>
      </c>
      <c r="G1729" t="s">
        <v>799</v>
      </c>
      <c r="H1729" t="s">
        <v>541</v>
      </c>
      <c r="I1729" t="s">
        <v>800</v>
      </c>
      <c r="J1729" t="s">
        <v>543</v>
      </c>
      <c r="K1729">
        <v>31</v>
      </c>
      <c r="L1729" t="s">
        <v>576</v>
      </c>
      <c r="M1729" t="s">
        <v>806</v>
      </c>
      <c r="N1729" t="s">
        <v>801</v>
      </c>
      <c r="O1729" t="s">
        <v>802</v>
      </c>
      <c r="P1729" t="s">
        <v>548</v>
      </c>
      <c r="Q1729" t="s">
        <v>549</v>
      </c>
      <c r="R1729" t="s">
        <v>572</v>
      </c>
      <c r="S1729" t="s">
        <v>573</v>
      </c>
      <c r="T1729" s="145">
        <v>172</v>
      </c>
      <c r="U1729" t="s">
        <v>832</v>
      </c>
    </row>
    <row r="1730" spans="1:23" x14ac:dyDescent="0.25">
      <c r="A1730" t="s">
        <v>67</v>
      </c>
      <c r="B1730" t="s">
        <v>727</v>
      </c>
      <c r="C1730" t="s">
        <v>187</v>
      </c>
      <c r="D1730" t="s">
        <v>538</v>
      </c>
      <c r="F1730" t="s">
        <v>391</v>
      </c>
      <c r="G1730" t="s">
        <v>799</v>
      </c>
      <c r="H1730" t="s">
        <v>541</v>
      </c>
      <c r="I1730" t="s">
        <v>800</v>
      </c>
      <c r="J1730" t="s">
        <v>543</v>
      </c>
      <c r="K1730">
        <v>31</v>
      </c>
      <c r="L1730" t="s">
        <v>576</v>
      </c>
      <c r="M1730" t="s">
        <v>806</v>
      </c>
      <c r="N1730" t="s">
        <v>801</v>
      </c>
      <c r="O1730" t="s">
        <v>802</v>
      </c>
      <c r="P1730" t="s">
        <v>548</v>
      </c>
      <c r="Q1730" t="s">
        <v>549</v>
      </c>
      <c r="R1730" t="s">
        <v>803</v>
      </c>
      <c r="S1730" t="s">
        <v>804</v>
      </c>
      <c r="T1730" s="145">
        <v>180</v>
      </c>
      <c r="U1730" t="s">
        <v>715</v>
      </c>
    </row>
    <row r="1731" spans="1:23" s="49" customFormat="1" x14ac:dyDescent="0.25">
      <c r="A1731" s="49" t="s">
        <v>69</v>
      </c>
      <c r="B1731" s="49" t="s">
        <v>729</v>
      </c>
      <c r="C1731" s="49" t="s">
        <v>187</v>
      </c>
      <c r="D1731" s="49" t="s">
        <v>538</v>
      </c>
      <c r="F1731" s="49" t="s">
        <v>391</v>
      </c>
      <c r="G1731" s="49" t="s">
        <v>799</v>
      </c>
      <c r="H1731" s="49" t="s">
        <v>541</v>
      </c>
      <c r="I1731" s="49" t="s">
        <v>800</v>
      </c>
      <c r="J1731" s="49" t="s">
        <v>543</v>
      </c>
      <c r="K1731" s="49">
        <v>31</v>
      </c>
      <c r="L1731" s="49" t="s">
        <v>544</v>
      </c>
      <c r="M1731" s="49" t="s">
        <v>799</v>
      </c>
      <c r="N1731" s="49" t="s">
        <v>801</v>
      </c>
      <c r="O1731" s="49" t="s">
        <v>802</v>
      </c>
      <c r="P1731" s="49" t="s">
        <v>548</v>
      </c>
      <c r="Q1731" s="49" t="s">
        <v>549</v>
      </c>
      <c r="R1731" s="49" t="s">
        <v>131</v>
      </c>
      <c r="S1731" s="49" t="s">
        <v>550</v>
      </c>
      <c r="T1731" s="146">
        <v>448.6</v>
      </c>
      <c r="U1731" s="49" t="s">
        <v>639</v>
      </c>
      <c r="V1731" s="49" t="s">
        <v>858</v>
      </c>
      <c r="W1731" s="138">
        <f>('ILO unemployment 2007'!T1732+'ILO unemployment 2007'!T1733+'ILO unemployment 2007'!T1734)*( 1 + ('ILO unemployment 2007'!T1742+ 'ILO unemployment 2007'!T1743)/('ILO unemployment 2007'!T1731-'ILO unemployment 2007'!T1742-'ILO unemployment 2007'!T1743))</f>
        <v>70.807181606819952</v>
      </c>
    </row>
    <row r="1732" spans="1:23" s="49" customFormat="1" x14ac:dyDescent="0.25">
      <c r="A1732" s="49" t="s">
        <v>69</v>
      </c>
      <c r="B1732" s="49" t="s">
        <v>729</v>
      </c>
      <c r="C1732" s="49" t="s">
        <v>187</v>
      </c>
      <c r="D1732" s="49" t="s">
        <v>538</v>
      </c>
      <c r="F1732" s="49" t="s">
        <v>391</v>
      </c>
      <c r="G1732" s="49" t="s">
        <v>799</v>
      </c>
      <c r="H1732" s="49" t="s">
        <v>541</v>
      </c>
      <c r="I1732" s="49" t="s">
        <v>800</v>
      </c>
      <c r="J1732" s="49" t="s">
        <v>543</v>
      </c>
      <c r="K1732" s="49">
        <v>31</v>
      </c>
      <c r="L1732" s="49" t="s">
        <v>544</v>
      </c>
      <c r="M1732" s="49" t="s">
        <v>799</v>
      </c>
      <c r="N1732" s="49" t="s">
        <v>801</v>
      </c>
      <c r="O1732" s="49" t="s">
        <v>802</v>
      </c>
      <c r="P1732" s="49" t="s">
        <v>548</v>
      </c>
      <c r="Q1732" s="49" t="s">
        <v>549</v>
      </c>
      <c r="R1732" s="49" t="s">
        <v>552</v>
      </c>
      <c r="S1732" s="49" t="s">
        <v>553</v>
      </c>
      <c r="T1732" s="146">
        <v>11.8</v>
      </c>
      <c r="U1732" s="49" t="s">
        <v>639</v>
      </c>
      <c r="V1732" s="49" t="s">
        <v>859</v>
      </c>
      <c r="W1732" s="138">
        <f>('ILO unemployment 2007'!T1735+'ILO unemployment 2007'!T1736+'ILO unemployment 2007'!T1737+'ILO unemployment 2007'!T1738+'ILO unemployment 2007'!T1739+'ILO unemployment 2007'!T1740+'ILO unemployment 2007'!T1741)*( 1 + ('ILO unemployment 2007'!T1742+ 'ILO unemployment 2007'!T1743)/('ILO unemployment 2007'!T1731-'ILO unemployment 2007'!T1742-'ILO unemployment 2007'!T1743))</f>
        <v>377.90870576078532</v>
      </c>
    </row>
    <row r="1733" spans="1:23" s="49" customFormat="1" x14ac:dyDescent="0.25">
      <c r="A1733" s="49" t="s">
        <v>69</v>
      </c>
      <c r="B1733" s="49" t="s">
        <v>729</v>
      </c>
      <c r="C1733" s="49" t="s">
        <v>187</v>
      </c>
      <c r="D1733" s="49" t="s">
        <v>538</v>
      </c>
      <c r="F1733" s="49" t="s">
        <v>391</v>
      </c>
      <c r="G1733" s="49" t="s">
        <v>799</v>
      </c>
      <c r="H1733" s="49" t="s">
        <v>541</v>
      </c>
      <c r="I1733" s="49" t="s">
        <v>800</v>
      </c>
      <c r="J1733" s="49" t="s">
        <v>543</v>
      </c>
      <c r="K1733" s="49">
        <v>31</v>
      </c>
      <c r="L1733" s="49" t="s">
        <v>544</v>
      </c>
      <c r="M1733" s="49" t="s">
        <v>799</v>
      </c>
      <c r="N1733" s="49" t="s">
        <v>801</v>
      </c>
      <c r="O1733" s="49" t="s">
        <v>802</v>
      </c>
      <c r="P1733" s="49" t="s">
        <v>548</v>
      </c>
      <c r="Q1733" s="49" t="s">
        <v>549</v>
      </c>
      <c r="R1733" s="49" t="s">
        <v>554</v>
      </c>
      <c r="S1733" s="49" t="s">
        <v>555</v>
      </c>
      <c r="T1733" s="146">
        <v>21.2</v>
      </c>
      <c r="U1733" s="49" t="s">
        <v>639</v>
      </c>
      <c r="V1733" s="49" t="s">
        <v>862</v>
      </c>
      <c r="W1733" s="138">
        <f>'ILO unemployment 2007'!T1732+'ILO unemployment 2007'!T1733+'ILO unemployment 2007'!T1734+ 'ILO unemployment 2007'!T1735+'ILO unemployment 2007'!T1736+'ILO unemployment 2007'!T1737+'ILO unemployment 2007'!T1738+'ILO unemployment 2007'!T1739+'ILO unemployment 2007'!T1740+'ILO unemployment 2007'!T1741+'ILO unemployment 2007'!T1742+'ILO unemployment 2007'!T1743</f>
        <v>448.7</v>
      </c>
    </row>
    <row r="1734" spans="1:23" s="49" customFormat="1" x14ac:dyDescent="0.25">
      <c r="A1734" s="49" t="s">
        <v>69</v>
      </c>
      <c r="B1734" s="49" t="s">
        <v>729</v>
      </c>
      <c r="C1734" s="49" t="s">
        <v>187</v>
      </c>
      <c r="D1734" s="49" t="s">
        <v>538</v>
      </c>
      <c r="F1734" s="49" t="s">
        <v>391</v>
      </c>
      <c r="G1734" s="49" t="s">
        <v>799</v>
      </c>
      <c r="H1734" s="49" t="s">
        <v>541</v>
      </c>
      <c r="I1734" s="49" t="s">
        <v>800</v>
      </c>
      <c r="J1734" s="49" t="s">
        <v>543</v>
      </c>
      <c r="K1734" s="49">
        <v>31</v>
      </c>
      <c r="L1734" s="49" t="s">
        <v>544</v>
      </c>
      <c r="M1734" s="49" t="s">
        <v>799</v>
      </c>
      <c r="N1734" s="49" t="s">
        <v>801</v>
      </c>
      <c r="O1734" s="49" t="s">
        <v>802</v>
      </c>
      <c r="P1734" s="49" t="s">
        <v>548</v>
      </c>
      <c r="Q1734" s="49" t="s">
        <v>549</v>
      </c>
      <c r="R1734" s="49" t="s">
        <v>556</v>
      </c>
      <c r="S1734" s="49" t="s">
        <v>557</v>
      </c>
      <c r="T1734" s="146">
        <v>28.1</v>
      </c>
      <c r="U1734" s="49" t="s">
        <v>639</v>
      </c>
      <c r="W1734" s="138"/>
    </row>
    <row r="1735" spans="1:23" s="49" customFormat="1" x14ac:dyDescent="0.25">
      <c r="A1735" s="49" t="s">
        <v>69</v>
      </c>
      <c r="B1735" s="49" t="s">
        <v>729</v>
      </c>
      <c r="C1735" s="49" t="s">
        <v>187</v>
      </c>
      <c r="D1735" s="49" t="s">
        <v>538</v>
      </c>
      <c r="F1735" s="49" t="s">
        <v>391</v>
      </c>
      <c r="G1735" s="49" t="s">
        <v>799</v>
      </c>
      <c r="H1735" s="49" t="s">
        <v>541</v>
      </c>
      <c r="I1735" s="49" t="s">
        <v>800</v>
      </c>
      <c r="J1735" s="49" t="s">
        <v>543</v>
      </c>
      <c r="K1735" s="49">
        <v>31</v>
      </c>
      <c r="L1735" s="49" t="s">
        <v>544</v>
      </c>
      <c r="M1735" s="49" t="s">
        <v>799</v>
      </c>
      <c r="N1735" s="49" t="s">
        <v>801</v>
      </c>
      <c r="O1735" s="49" t="s">
        <v>802</v>
      </c>
      <c r="P1735" s="49" t="s">
        <v>548</v>
      </c>
      <c r="Q1735" s="49" t="s">
        <v>549</v>
      </c>
      <c r="R1735" s="49" t="s">
        <v>558</v>
      </c>
      <c r="S1735" s="49" t="s">
        <v>559</v>
      </c>
      <c r="T1735" s="146">
        <v>43</v>
      </c>
      <c r="U1735" s="49" t="s">
        <v>639</v>
      </c>
      <c r="W1735" s="138"/>
    </row>
    <row r="1736" spans="1:23" s="49" customFormat="1" x14ac:dyDescent="0.25">
      <c r="A1736" s="49" t="s">
        <v>69</v>
      </c>
      <c r="B1736" s="49" t="s">
        <v>729</v>
      </c>
      <c r="C1736" s="49" t="s">
        <v>187</v>
      </c>
      <c r="D1736" s="49" t="s">
        <v>538</v>
      </c>
      <c r="F1736" s="49" t="s">
        <v>391</v>
      </c>
      <c r="G1736" s="49" t="s">
        <v>799</v>
      </c>
      <c r="H1736" s="49" t="s">
        <v>541</v>
      </c>
      <c r="I1736" s="49" t="s">
        <v>800</v>
      </c>
      <c r="J1736" s="49" t="s">
        <v>543</v>
      </c>
      <c r="K1736" s="49">
        <v>31</v>
      </c>
      <c r="L1736" s="49" t="s">
        <v>544</v>
      </c>
      <c r="M1736" s="49" t="s">
        <v>799</v>
      </c>
      <c r="N1736" s="49" t="s">
        <v>801</v>
      </c>
      <c r="O1736" s="49" t="s">
        <v>802</v>
      </c>
      <c r="P1736" s="49" t="s">
        <v>548</v>
      </c>
      <c r="Q1736" s="49" t="s">
        <v>549</v>
      </c>
      <c r="R1736" s="49" t="s">
        <v>560</v>
      </c>
      <c r="S1736" s="49" t="s">
        <v>561</v>
      </c>
      <c r="T1736" s="146">
        <v>77.7</v>
      </c>
      <c r="U1736" s="49" t="s">
        <v>639</v>
      </c>
      <c r="W1736" s="138"/>
    </row>
    <row r="1737" spans="1:23" s="49" customFormat="1" x14ac:dyDescent="0.25">
      <c r="A1737" s="49" t="s">
        <v>69</v>
      </c>
      <c r="B1737" s="49" t="s">
        <v>729</v>
      </c>
      <c r="C1737" s="49" t="s">
        <v>187</v>
      </c>
      <c r="D1737" s="49" t="s">
        <v>538</v>
      </c>
      <c r="F1737" s="49" t="s">
        <v>391</v>
      </c>
      <c r="G1737" s="49" t="s">
        <v>799</v>
      </c>
      <c r="H1737" s="49" t="s">
        <v>541</v>
      </c>
      <c r="I1737" s="49" t="s">
        <v>800</v>
      </c>
      <c r="J1737" s="49" t="s">
        <v>543</v>
      </c>
      <c r="K1737" s="49">
        <v>31</v>
      </c>
      <c r="L1737" s="49" t="s">
        <v>544</v>
      </c>
      <c r="M1737" s="49" t="s">
        <v>799</v>
      </c>
      <c r="N1737" s="49" t="s">
        <v>801</v>
      </c>
      <c r="O1737" s="49" t="s">
        <v>802</v>
      </c>
      <c r="P1737" s="49" t="s">
        <v>548</v>
      </c>
      <c r="Q1737" s="49" t="s">
        <v>549</v>
      </c>
      <c r="R1737" s="49" t="s">
        <v>562</v>
      </c>
      <c r="S1737" s="49" t="s">
        <v>563</v>
      </c>
      <c r="T1737" s="146">
        <v>6.8</v>
      </c>
      <c r="U1737" s="49" t="s">
        <v>639</v>
      </c>
      <c r="W1737" s="138"/>
    </row>
    <row r="1738" spans="1:23" s="49" customFormat="1" x14ac:dyDescent="0.25">
      <c r="A1738" s="49" t="s">
        <v>69</v>
      </c>
      <c r="B1738" s="49" t="s">
        <v>729</v>
      </c>
      <c r="C1738" s="49" t="s">
        <v>187</v>
      </c>
      <c r="D1738" s="49" t="s">
        <v>538</v>
      </c>
      <c r="F1738" s="49" t="s">
        <v>391</v>
      </c>
      <c r="G1738" s="49" t="s">
        <v>799</v>
      </c>
      <c r="H1738" s="49" t="s">
        <v>541</v>
      </c>
      <c r="I1738" s="49" t="s">
        <v>800</v>
      </c>
      <c r="J1738" s="49" t="s">
        <v>543</v>
      </c>
      <c r="K1738" s="49">
        <v>31</v>
      </c>
      <c r="L1738" s="49" t="s">
        <v>544</v>
      </c>
      <c r="M1738" s="49" t="s">
        <v>799</v>
      </c>
      <c r="N1738" s="49" t="s">
        <v>801</v>
      </c>
      <c r="O1738" s="49" t="s">
        <v>802</v>
      </c>
      <c r="P1738" s="49" t="s">
        <v>548</v>
      </c>
      <c r="Q1738" s="49" t="s">
        <v>549</v>
      </c>
      <c r="R1738" s="49" t="s">
        <v>564</v>
      </c>
      <c r="S1738" s="49" t="s">
        <v>565</v>
      </c>
      <c r="T1738" s="146">
        <v>86.5</v>
      </c>
      <c r="U1738" s="49" t="s">
        <v>639</v>
      </c>
      <c r="W1738" s="138"/>
    </row>
    <row r="1739" spans="1:23" s="49" customFormat="1" x14ac:dyDescent="0.25">
      <c r="A1739" s="49" t="s">
        <v>69</v>
      </c>
      <c r="B1739" s="49" t="s">
        <v>729</v>
      </c>
      <c r="C1739" s="49" t="s">
        <v>187</v>
      </c>
      <c r="D1739" s="49" t="s">
        <v>538</v>
      </c>
      <c r="F1739" s="49" t="s">
        <v>391</v>
      </c>
      <c r="G1739" s="49" t="s">
        <v>799</v>
      </c>
      <c r="H1739" s="49" t="s">
        <v>541</v>
      </c>
      <c r="I1739" s="49" t="s">
        <v>800</v>
      </c>
      <c r="J1739" s="49" t="s">
        <v>543</v>
      </c>
      <c r="K1739" s="49">
        <v>31</v>
      </c>
      <c r="L1739" s="49" t="s">
        <v>544</v>
      </c>
      <c r="M1739" s="49" t="s">
        <v>799</v>
      </c>
      <c r="N1739" s="49" t="s">
        <v>801</v>
      </c>
      <c r="O1739" s="49" t="s">
        <v>802</v>
      </c>
      <c r="P1739" s="49" t="s">
        <v>548</v>
      </c>
      <c r="Q1739" s="49" t="s">
        <v>549</v>
      </c>
      <c r="R1739" s="49" t="s">
        <v>566</v>
      </c>
      <c r="S1739" s="49" t="s">
        <v>567</v>
      </c>
      <c r="T1739" s="146">
        <v>41.7</v>
      </c>
      <c r="U1739" s="49" t="s">
        <v>639</v>
      </c>
      <c r="W1739" s="138"/>
    </row>
    <row r="1740" spans="1:23" s="49" customFormat="1" x14ac:dyDescent="0.25">
      <c r="A1740" s="49" t="s">
        <v>69</v>
      </c>
      <c r="B1740" s="49" t="s">
        <v>729</v>
      </c>
      <c r="C1740" s="49" t="s">
        <v>187</v>
      </c>
      <c r="D1740" s="49" t="s">
        <v>538</v>
      </c>
      <c r="F1740" s="49" t="s">
        <v>391</v>
      </c>
      <c r="G1740" s="49" t="s">
        <v>799</v>
      </c>
      <c r="H1740" s="49" t="s">
        <v>541</v>
      </c>
      <c r="I1740" s="49" t="s">
        <v>800</v>
      </c>
      <c r="J1740" s="49" t="s">
        <v>543</v>
      </c>
      <c r="K1740" s="49">
        <v>31</v>
      </c>
      <c r="L1740" s="49" t="s">
        <v>544</v>
      </c>
      <c r="M1740" s="49" t="s">
        <v>799</v>
      </c>
      <c r="N1740" s="49" t="s">
        <v>801</v>
      </c>
      <c r="O1740" s="49" t="s">
        <v>802</v>
      </c>
      <c r="P1740" s="49" t="s">
        <v>548</v>
      </c>
      <c r="Q1740" s="49" t="s">
        <v>549</v>
      </c>
      <c r="R1740" s="49" t="s">
        <v>568</v>
      </c>
      <c r="S1740" s="49" t="s">
        <v>569</v>
      </c>
      <c r="T1740" s="146">
        <v>69.2</v>
      </c>
      <c r="U1740" s="49" t="s">
        <v>639</v>
      </c>
      <c r="W1740" s="138"/>
    </row>
    <row r="1741" spans="1:23" s="49" customFormat="1" x14ac:dyDescent="0.25">
      <c r="A1741" s="49" t="s">
        <v>69</v>
      </c>
      <c r="B1741" s="49" t="s">
        <v>729</v>
      </c>
      <c r="C1741" s="49" t="s">
        <v>187</v>
      </c>
      <c r="D1741" s="49" t="s">
        <v>538</v>
      </c>
      <c r="F1741" s="49" t="s">
        <v>391</v>
      </c>
      <c r="G1741" s="49" t="s">
        <v>799</v>
      </c>
      <c r="H1741" s="49" t="s">
        <v>541</v>
      </c>
      <c r="I1741" s="49" t="s">
        <v>800</v>
      </c>
      <c r="J1741" s="49" t="s">
        <v>543</v>
      </c>
      <c r="K1741" s="49">
        <v>31</v>
      </c>
      <c r="L1741" s="49" t="s">
        <v>544</v>
      </c>
      <c r="M1741" s="49" t="s">
        <v>799</v>
      </c>
      <c r="N1741" s="49" t="s">
        <v>801</v>
      </c>
      <c r="O1741" s="49" t="s">
        <v>802</v>
      </c>
      <c r="P1741" s="49" t="s">
        <v>548</v>
      </c>
      <c r="Q1741" s="49" t="s">
        <v>549</v>
      </c>
      <c r="R1741" s="49" t="s">
        <v>570</v>
      </c>
      <c r="S1741" s="49" t="s">
        <v>571</v>
      </c>
      <c r="T1741" s="146">
        <v>1.2</v>
      </c>
      <c r="U1741" s="49" t="s">
        <v>833</v>
      </c>
      <c r="W1741" s="138"/>
    </row>
    <row r="1742" spans="1:23" s="49" customFormat="1" x14ac:dyDescent="0.25">
      <c r="A1742" s="49" t="s">
        <v>69</v>
      </c>
      <c r="B1742" s="49" t="s">
        <v>729</v>
      </c>
      <c r="C1742" s="49" t="s">
        <v>187</v>
      </c>
      <c r="D1742" s="49" t="s">
        <v>538</v>
      </c>
      <c r="F1742" s="49" t="s">
        <v>391</v>
      </c>
      <c r="G1742" s="49" t="s">
        <v>799</v>
      </c>
      <c r="H1742" s="49" t="s">
        <v>541</v>
      </c>
      <c r="I1742" s="49" t="s">
        <v>800</v>
      </c>
      <c r="J1742" s="49" t="s">
        <v>543</v>
      </c>
      <c r="K1742" s="49">
        <v>31</v>
      </c>
      <c r="L1742" s="49" t="s">
        <v>544</v>
      </c>
      <c r="M1742" s="49" t="s">
        <v>799</v>
      </c>
      <c r="N1742" s="49" t="s">
        <v>801</v>
      </c>
      <c r="O1742" s="49" t="s">
        <v>802</v>
      </c>
      <c r="P1742" s="49" t="s">
        <v>548</v>
      </c>
      <c r="Q1742" s="49" t="s">
        <v>549</v>
      </c>
      <c r="R1742" s="49" t="s">
        <v>572</v>
      </c>
      <c r="S1742" s="49" t="s">
        <v>573</v>
      </c>
      <c r="T1742" s="146"/>
      <c r="U1742" s="49" t="s">
        <v>833</v>
      </c>
      <c r="W1742" s="138"/>
    </row>
    <row r="1743" spans="1:23" s="49" customFormat="1" x14ac:dyDescent="0.25">
      <c r="A1743" s="49" t="s">
        <v>69</v>
      </c>
      <c r="B1743" s="49" t="s">
        <v>729</v>
      </c>
      <c r="C1743" s="49" t="s">
        <v>187</v>
      </c>
      <c r="D1743" s="49" t="s">
        <v>538</v>
      </c>
      <c r="F1743" s="49" t="s">
        <v>391</v>
      </c>
      <c r="G1743" s="49" t="s">
        <v>799</v>
      </c>
      <c r="H1743" s="49" t="s">
        <v>541</v>
      </c>
      <c r="I1743" s="49" t="s">
        <v>800</v>
      </c>
      <c r="J1743" s="49" t="s">
        <v>543</v>
      </c>
      <c r="K1743" s="49">
        <v>31</v>
      </c>
      <c r="L1743" s="49" t="s">
        <v>544</v>
      </c>
      <c r="M1743" s="49" t="s">
        <v>799</v>
      </c>
      <c r="N1743" s="49" t="s">
        <v>801</v>
      </c>
      <c r="O1743" s="49" t="s">
        <v>802</v>
      </c>
      <c r="P1743" s="49" t="s">
        <v>548</v>
      </c>
      <c r="Q1743" s="49" t="s">
        <v>549</v>
      </c>
      <c r="R1743" s="49" t="s">
        <v>803</v>
      </c>
      <c r="S1743" s="49" t="s">
        <v>804</v>
      </c>
      <c r="T1743" s="146">
        <v>61.5</v>
      </c>
      <c r="U1743" s="49" t="s">
        <v>639</v>
      </c>
      <c r="W1743" s="138"/>
    </row>
    <row r="1744" spans="1:23" x14ac:dyDescent="0.25">
      <c r="A1744" t="s">
        <v>69</v>
      </c>
      <c r="B1744" t="s">
        <v>729</v>
      </c>
      <c r="C1744" t="s">
        <v>187</v>
      </c>
      <c r="D1744" t="s">
        <v>538</v>
      </c>
      <c r="F1744" t="s">
        <v>391</v>
      </c>
      <c r="G1744" t="s">
        <v>799</v>
      </c>
      <c r="H1744" t="s">
        <v>541</v>
      </c>
      <c r="I1744" t="s">
        <v>800</v>
      </c>
      <c r="J1744" t="s">
        <v>543</v>
      </c>
      <c r="K1744">
        <v>31</v>
      </c>
      <c r="L1744" t="s">
        <v>574</v>
      </c>
      <c r="M1744" t="s">
        <v>805</v>
      </c>
      <c r="N1744" t="s">
        <v>801</v>
      </c>
      <c r="O1744" t="s">
        <v>802</v>
      </c>
      <c r="P1744" t="s">
        <v>548</v>
      </c>
      <c r="Q1744" t="s">
        <v>549</v>
      </c>
      <c r="R1744" t="s">
        <v>131</v>
      </c>
      <c r="S1744" t="s">
        <v>550</v>
      </c>
      <c r="T1744" s="145">
        <v>196.8</v>
      </c>
      <c r="U1744" t="s">
        <v>639</v>
      </c>
    </row>
    <row r="1745" spans="1:21" x14ac:dyDescent="0.25">
      <c r="A1745" t="s">
        <v>69</v>
      </c>
      <c r="B1745" t="s">
        <v>729</v>
      </c>
      <c r="C1745" t="s">
        <v>187</v>
      </c>
      <c r="D1745" t="s">
        <v>538</v>
      </c>
      <c r="F1745" t="s">
        <v>391</v>
      </c>
      <c r="G1745" t="s">
        <v>799</v>
      </c>
      <c r="H1745" t="s">
        <v>541</v>
      </c>
      <c r="I1745" t="s">
        <v>800</v>
      </c>
      <c r="J1745" t="s">
        <v>543</v>
      </c>
      <c r="K1745">
        <v>31</v>
      </c>
      <c r="L1745" t="s">
        <v>574</v>
      </c>
      <c r="M1745" t="s">
        <v>805</v>
      </c>
      <c r="N1745" t="s">
        <v>801</v>
      </c>
      <c r="O1745" t="s">
        <v>802</v>
      </c>
      <c r="P1745" t="s">
        <v>548</v>
      </c>
      <c r="Q1745" t="s">
        <v>549</v>
      </c>
      <c r="R1745" t="s">
        <v>552</v>
      </c>
      <c r="S1745" t="s">
        <v>553</v>
      </c>
      <c r="T1745" s="145">
        <v>6</v>
      </c>
      <c r="U1745" t="s">
        <v>639</v>
      </c>
    </row>
    <row r="1746" spans="1:21" x14ac:dyDescent="0.25">
      <c r="A1746" t="s">
        <v>69</v>
      </c>
      <c r="B1746" t="s">
        <v>729</v>
      </c>
      <c r="C1746" t="s">
        <v>187</v>
      </c>
      <c r="D1746" t="s">
        <v>538</v>
      </c>
      <c r="F1746" t="s">
        <v>391</v>
      </c>
      <c r="G1746" t="s">
        <v>799</v>
      </c>
      <c r="H1746" t="s">
        <v>541</v>
      </c>
      <c r="I1746" t="s">
        <v>800</v>
      </c>
      <c r="J1746" t="s">
        <v>543</v>
      </c>
      <c r="K1746">
        <v>31</v>
      </c>
      <c r="L1746" t="s">
        <v>574</v>
      </c>
      <c r="M1746" t="s">
        <v>805</v>
      </c>
      <c r="N1746" t="s">
        <v>801</v>
      </c>
      <c r="O1746" t="s">
        <v>802</v>
      </c>
      <c r="P1746" t="s">
        <v>548</v>
      </c>
      <c r="Q1746" t="s">
        <v>549</v>
      </c>
      <c r="R1746" t="s">
        <v>554</v>
      </c>
      <c r="S1746" t="s">
        <v>555</v>
      </c>
      <c r="T1746" s="145">
        <v>8.4</v>
      </c>
      <c r="U1746" t="s">
        <v>639</v>
      </c>
    </row>
    <row r="1747" spans="1:21" x14ac:dyDescent="0.25">
      <c r="A1747" t="s">
        <v>69</v>
      </c>
      <c r="B1747" t="s">
        <v>729</v>
      </c>
      <c r="C1747" t="s">
        <v>187</v>
      </c>
      <c r="D1747" t="s">
        <v>538</v>
      </c>
      <c r="F1747" t="s">
        <v>391</v>
      </c>
      <c r="G1747" t="s">
        <v>799</v>
      </c>
      <c r="H1747" t="s">
        <v>541</v>
      </c>
      <c r="I1747" t="s">
        <v>800</v>
      </c>
      <c r="J1747" t="s">
        <v>543</v>
      </c>
      <c r="K1747">
        <v>31</v>
      </c>
      <c r="L1747" t="s">
        <v>574</v>
      </c>
      <c r="M1747" t="s">
        <v>805</v>
      </c>
      <c r="N1747" t="s">
        <v>801</v>
      </c>
      <c r="O1747" t="s">
        <v>802</v>
      </c>
      <c r="P1747" t="s">
        <v>548</v>
      </c>
      <c r="Q1747" t="s">
        <v>549</v>
      </c>
      <c r="R1747" t="s">
        <v>556</v>
      </c>
      <c r="S1747" t="s">
        <v>557</v>
      </c>
      <c r="T1747" s="145">
        <v>14.6</v>
      </c>
      <c r="U1747" t="s">
        <v>639</v>
      </c>
    </row>
    <row r="1748" spans="1:21" x14ac:dyDescent="0.25">
      <c r="A1748" t="s">
        <v>69</v>
      </c>
      <c r="B1748" t="s">
        <v>729</v>
      </c>
      <c r="C1748" t="s">
        <v>187</v>
      </c>
      <c r="D1748" t="s">
        <v>538</v>
      </c>
      <c r="F1748" t="s">
        <v>391</v>
      </c>
      <c r="G1748" t="s">
        <v>799</v>
      </c>
      <c r="H1748" t="s">
        <v>541</v>
      </c>
      <c r="I1748" t="s">
        <v>800</v>
      </c>
      <c r="J1748" t="s">
        <v>543</v>
      </c>
      <c r="K1748">
        <v>31</v>
      </c>
      <c r="L1748" t="s">
        <v>574</v>
      </c>
      <c r="M1748" t="s">
        <v>805</v>
      </c>
      <c r="N1748" t="s">
        <v>801</v>
      </c>
      <c r="O1748" t="s">
        <v>802</v>
      </c>
      <c r="P1748" t="s">
        <v>548</v>
      </c>
      <c r="Q1748" t="s">
        <v>549</v>
      </c>
      <c r="R1748" t="s">
        <v>558</v>
      </c>
      <c r="S1748" t="s">
        <v>559</v>
      </c>
      <c r="T1748" s="145">
        <v>17.2</v>
      </c>
      <c r="U1748" t="s">
        <v>639</v>
      </c>
    </row>
    <row r="1749" spans="1:21" x14ac:dyDescent="0.25">
      <c r="A1749" t="s">
        <v>69</v>
      </c>
      <c r="B1749" t="s">
        <v>729</v>
      </c>
      <c r="C1749" t="s">
        <v>187</v>
      </c>
      <c r="D1749" t="s">
        <v>538</v>
      </c>
      <c r="F1749" t="s">
        <v>391</v>
      </c>
      <c r="G1749" t="s">
        <v>799</v>
      </c>
      <c r="H1749" t="s">
        <v>541</v>
      </c>
      <c r="I1749" t="s">
        <v>800</v>
      </c>
      <c r="J1749" t="s">
        <v>543</v>
      </c>
      <c r="K1749">
        <v>31</v>
      </c>
      <c r="L1749" t="s">
        <v>574</v>
      </c>
      <c r="M1749" t="s">
        <v>805</v>
      </c>
      <c r="N1749" t="s">
        <v>801</v>
      </c>
      <c r="O1749" t="s">
        <v>802</v>
      </c>
      <c r="P1749" t="s">
        <v>548</v>
      </c>
      <c r="Q1749" t="s">
        <v>549</v>
      </c>
      <c r="R1749" t="s">
        <v>560</v>
      </c>
      <c r="S1749" t="s">
        <v>561</v>
      </c>
      <c r="T1749" s="145">
        <v>20.9</v>
      </c>
      <c r="U1749" t="s">
        <v>639</v>
      </c>
    </row>
    <row r="1750" spans="1:21" x14ac:dyDescent="0.25">
      <c r="A1750" t="s">
        <v>69</v>
      </c>
      <c r="B1750" t="s">
        <v>729</v>
      </c>
      <c r="C1750" t="s">
        <v>187</v>
      </c>
      <c r="D1750" t="s">
        <v>538</v>
      </c>
      <c r="F1750" t="s">
        <v>391</v>
      </c>
      <c r="G1750" t="s">
        <v>799</v>
      </c>
      <c r="H1750" t="s">
        <v>541</v>
      </c>
      <c r="I1750" t="s">
        <v>800</v>
      </c>
      <c r="J1750" t="s">
        <v>543</v>
      </c>
      <c r="K1750">
        <v>31</v>
      </c>
      <c r="L1750" t="s">
        <v>574</v>
      </c>
      <c r="M1750" t="s">
        <v>805</v>
      </c>
      <c r="N1750" t="s">
        <v>801</v>
      </c>
      <c r="O1750" t="s">
        <v>802</v>
      </c>
      <c r="P1750" t="s">
        <v>548</v>
      </c>
      <c r="Q1750" t="s">
        <v>549</v>
      </c>
      <c r="R1750" t="s">
        <v>562</v>
      </c>
      <c r="S1750" t="s">
        <v>563</v>
      </c>
      <c r="T1750" s="145">
        <v>2.4</v>
      </c>
      <c r="U1750" t="s">
        <v>833</v>
      </c>
    </row>
    <row r="1751" spans="1:21" x14ac:dyDescent="0.25">
      <c r="A1751" t="s">
        <v>69</v>
      </c>
      <c r="B1751" t="s">
        <v>729</v>
      </c>
      <c r="C1751" t="s">
        <v>187</v>
      </c>
      <c r="D1751" t="s">
        <v>538</v>
      </c>
      <c r="F1751" t="s">
        <v>391</v>
      </c>
      <c r="G1751" t="s">
        <v>799</v>
      </c>
      <c r="H1751" t="s">
        <v>541</v>
      </c>
      <c r="I1751" t="s">
        <v>800</v>
      </c>
      <c r="J1751" t="s">
        <v>543</v>
      </c>
      <c r="K1751">
        <v>31</v>
      </c>
      <c r="L1751" t="s">
        <v>574</v>
      </c>
      <c r="M1751" t="s">
        <v>805</v>
      </c>
      <c r="N1751" t="s">
        <v>801</v>
      </c>
      <c r="O1751" t="s">
        <v>802</v>
      </c>
      <c r="P1751" t="s">
        <v>548</v>
      </c>
      <c r="Q1751" t="s">
        <v>549</v>
      </c>
      <c r="R1751" t="s">
        <v>564</v>
      </c>
      <c r="S1751" t="s">
        <v>565</v>
      </c>
      <c r="T1751" s="145">
        <v>52.9</v>
      </c>
      <c r="U1751" t="s">
        <v>639</v>
      </c>
    </row>
    <row r="1752" spans="1:21" x14ac:dyDescent="0.25">
      <c r="A1752" t="s">
        <v>69</v>
      </c>
      <c r="B1752" t="s">
        <v>729</v>
      </c>
      <c r="C1752" t="s">
        <v>187</v>
      </c>
      <c r="D1752" t="s">
        <v>538</v>
      </c>
      <c r="F1752" t="s">
        <v>391</v>
      </c>
      <c r="G1752" t="s">
        <v>799</v>
      </c>
      <c r="H1752" t="s">
        <v>541</v>
      </c>
      <c r="I1752" t="s">
        <v>800</v>
      </c>
      <c r="J1752" t="s">
        <v>543</v>
      </c>
      <c r="K1752">
        <v>31</v>
      </c>
      <c r="L1752" t="s">
        <v>574</v>
      </c>
      <c r="M1752" t="s">
        <v>805</v>
      </c>
      <c r="N1752" t="s">
        <v>801</v>
      </c>
      <c r="O1752" t="s">
        <v>802</v>
      </c>
      <c r="P1752" t="s">
        <v>548</v>
      </c>
      <c r="Q1752" t="s">
        <v>549</v>
      </c>
      <c r="R1752" t="s">
        <v>566</v>
      </c>
      <c r="S1752" t="s">
        <v>567</v>
      </c>
      <c r="T1752" s="145">
        <v>23.4</v>
      </c>
      <c r="U1752" t="s">
        <v>639</v>
      </c>
    </row>
    <row r="1753" spans="1:21" x14ac:dyDescent="0.25">
      <c r="A1753" t="s">
        <v>69</v>
      </c>
      <c r="B1753" t="s">
        <v>729</v>
      </c>
      <c r="C1753" t="s">
        <v>187</v>
      </c>
      <c r="D1753" t="s">
        <v>538</v>
      </c>
      <c r="F1753" t="s">
        <v>391</v>
      </c>
      <c r="G1753" t="s">
        <v>799</v>
      </c>
      <c r="H1753" t="s">
        <v>541</v>
      </c>
      <c r="I1753" t="s">
        <v>800</v>
      </c>
      <c r="J1753" t="s">
        <v>543</v>
      </c>
      <c r="K1753">
        <v>31</v>
      </c>
      <c r="L1753" t="s">
        <v>574</v>
      </c>
      <c r="M1753" t="s">
        <v>805</v>
      </c>
      <c r="N1753" t="s">
        <v>801</v>
      </c>
      <c r="O1753" t="s">
        <v>802</v>
      </c>
      <c r="P1753" t="s">
        <v>548</v>
      </c>
      <c r="Q1753" t="s">
        <v>549</v>
      </c>
      <c r="R1753" t="s">
        <v>568</v>
      </c>
      <c r="S1753" t="s">
        <v>569</v>
      </c>
      <c r="T1753" s="145">
        <v>26.4</v>
      </c>
      <c r="U1753" t="s">
        <v>639</v>
      </c>
    </row>
    <row r="1754" spans="1:21" x14ac:dyDescent="0.25">
      <c r="A1754" t="s">
        <v>69</v>
      </c>
      <c r="B1754" t="s">
        <v>729</v>
      </c>
      <c r="C1754" t="s">
        <v>187</v>
      </c>
      <c r="D1754" t="s">
        <v>538</v>
      </c>
      <c r="F1754" t="s">
        <v>391</v>
      </c>
      <c r="G1754" t="s">
        <v>799</v>
      </c>
      <c r="H1754" t="s">
        <v>541</v>
      </c>
      <c r="I1754" t="s">
        <v>800</v>
      </c>
      <c r="J1754" t="s">
        <v>543</v>
      </c>
      <c r="K1754">
        <v>31</v>
      </c>
      <c r="L1754" t="s">
        <v>574</v>
      </c>
      <c r="M1754" t="s">
        <v>805</v>
      </c>
      <c r="N1754" t="s">
        <v>801</v>
      </c>
      <c r="O1754" t="s">
        <v>802</v>
      </c>
      <c r="P1754" t="s">
        <v>548</v>
      </c>
      <c r="Q1754" t="s">
        <v>549</v>
      </c>
      <c r="R1754" t="s">
        <v>570</v>
      </c>
      <c r="S1754" t="s">
        <v>571</v>
      </c>
      <c r="T1754" s="145">
        <v>1.2</v>
      </c>
      <c r="U1754" t="s">
        <v>833</v>
      </c>
    </row>
    <row r="1755" spans="1:21" x14ac:dyDescent="0.25">
      <c r="A1755" t="s">
        <v>69</v>
      </c>
      <c r="B1755" t="s">
        <v>729</v>
      </c>
      <c r="C1755" t="s">
        <v>187</v>
      </c>
      <c r="D1755" t="s">
        <v>538</v>
      </c>
      <c r="F1755" t="s">
        <v>391</v>
      </c>
      <c r="G1755" t="s">
        <v>799</v>
      </c>
      <c r="H1755" t="s">
        <v>541</v>
      </c>
      <c r="I1755" t="s">
        <v>800</v>
      </c>
      <c r="J1755" t="s">
        <v>543</v>
      </c>
      <c r="K1755">
        <v>31</v>
      </c>
      <c r="L1755" t="s">
        <v>574</v>
      </c>
      <c r="M1755" t="s">
        <v>805</v>
      </c>
      <c r="N1755" t="s">
        <v>801</v>
      </c>
      <c r="O1755" t="s">
        <v>802</v>
      </c>
      <c r="P1755" t="s">
        <v>548</v>
      </c>
      <c r="Q1755" t="s">
        <v>549</v>
      </c>
      <c r="R1755" t="s">
        <v>572</v>
      </c>
      <c r="S1755" t="s">
        <v>573</v>
      </c>
      <c r="U1755" t="s">
        <v>833</v>
      </c>
    </row>
    <row r="1756" spans="1:21" x14ac:dyDescent="0.25">
      <c r="A1756" t="s">
        <v>69</v>
      </c>
      <c r="B1756" t="s">
        <v>729</v>
      </c>
      <c r="C1756" t="s">
        <v>187</v>
      </c>
      <c r="D1756" t="s">
        <v>538</v>
      </c>
      <c r="F1756" t="s">
        <v>391</v>
      </c>
      <c r="G1756" t="s">
        <v>799</v>
      </c>
      <c r="H1756" t="s">
        <v>541</v>
      </c>
      <c r="I1756" t="s">
        <v>800</v>
      </c>
      <c r="J1756" t="s">
        <v>543</v>
      </c>
      <c r="K1756">
        <v>31</v>
      </c>
      <c r="L1756" t="s">
        <v>574</v>
      </c>
      <c r="M1756" t="s">
        <v>805</v>
      </c>
      <c r="N1756" t="s">
        <v>801</v>
      </c>
      <c r="O1756" t="s">
        <v>802</v>
      </c>
      <c r="P1756" t="s">
        <v>548</v>
      </c>
      <c r="Q1756" t="s">
        <v>549</v>
      </c>
      <c r="R1756" t="s">
        <v>803</v>
      </c>
      <c r="S1756" t="s">
        <v>804</v>
      </c>
      <c r="T1756" s="145">
        <v>23.3</v>
      </c>
      <c r="U1756" t="s">
        <v>639</v>
      </c>
    </row>
    <row r="1757" spans="1:21" x14ac:dyDescent="0.25">
      <c r="A1757" t="s">
        <v>69</v>
      </c>
      <c r="B1757" t="s">
        <v>729</v>
      </c>
      <c r="C1757" t="s">
        <v>187</v>
      </c>
      <c r="D1757" t="s">
        <v>538</v>
      </c>
      <c r="F1757" t="s">
        <v>391</v>
      </c>
      <c r="G1757" t="s">
        <v>799</v>
      </c>
      <c r="H1757" t="s">
        <v>541</v>
      </c>
      <c r="I1757" t="s">
        <v>800</v>
      </c>
      <c r="J1757" t="s">
        <v>543</v>
      </c>
      <c r="K1757">
        <v>31</v>
      </c>
      <c r="L1757" t="s">
        <v>576</v>
      </c>
      <c r="M1757" t="s">
        <v>806</v>
      </c>
      <c r="N1757" t="s">
        <v>801</v>
      </c>
      <c r="O1757" t="s">
        <v>802</v>
      </c>
      <c r="P1757" t="s">
        <v>548</v>
      </c>
      <c r="Q1757" t="s">
        <v>549</v>
      </c>
      <c r="R1757" t="s">
        <v>131</v>
      </c>
      <c r="S1757" t="s">
        <v>550</v>
      </c>
      <c r="T1757" s="145">
        <v>251.8</v>
      </c>
      <c r="U1757" t="s">
        <v>639</v>
      </c>
    </row>
    <row r="1758" spans="1:21" x14ac:dyDescent="0.25">
      <c r="A1758" t="s">
        <v>69</v>
      </c>
      <c r="B1758" t="s">
        <v>729</v>
      </c>
      <c r="C1758" t="s">
        <v>187</v>
      </c>
      <c r="D1758" t="s">
        <v>538</v>
      </c>
      <c r="F1758" t="s">
        <v>391</v>
      </c>
      <c r="G1758" t="s">
        <v>799</v>
      </c>
      <c r="H1758" t="s">
        <v>541</v>
      </c>
      <c r="I1758" t="s">
        <v>800</v>
      </c>
      <c r="J1758" t="s">
        <v>543</v>
      </c>
      <c r="K1758">
        <v>31</v>
      </c>
      <c r="L1758" t="s">
        <v>576</v>
      </c>
      <c r="M1758" t="s">
        <v>806</v>
      </c>
      <c r="N1758" t="s">
        <v>801</v>
      </c>
      <c r="O1758" t="s">
        <v>802</v>
      </c>
      <c r="P1758" t="s">
        <v>548</v>
      </c>
      <c r="Q1758" t="s">
        <v>549</v>
      </c>
      <c r="R1758" t="s">
        <v>552</v>
      </c>
      <c r="S1758" t="s">
        <v>553</v>
      </c>
      <c r="T1758" s="145">
        <v>5.8</v>
      </c>
      <c r="U1758" t="s">
        <v>639</v>
      </c>
    </row>
    <row r="1759" spans="1:21" x14ac:dyDescent="0.25">
      <c r="A1759" t="s">
        <v>69</v>
      </c>
      <c r="B1759" t="s">
        <v>729</v>
      </c>
      <c r="C1759" t="s">
        <v>187</v>
      </c>
      <c r="D1759" t="s">
        <v>538</v>
      </c>
      <c r="F1759" t="s">
        <v>391</v>
      </c>
      <c r="G1759" t="s">
        <v>799</v>
      </c>
      <c r="H1759" t="s">
        <v>541</v>
      </c>
      <c r="I1759" t="s">
        <v>800</v>
      </c>
      <c r="J1759" t="s">
        <v>543</v>
      </c>
      <c r="K1759">
        <v>31</v>
      </c>
      <c r="L1759" t="s">
        <v>576</v>
      </c>
      <c r="M1759" t="s">
        <v>806</v>
      </c>
      <c r="N1759" t="s">
        <v>801</v>
      </c>
      <c r="O1759" t="s">
        <v>802</v>
      </c>
      <c r="P1759" t="s">
        <v>548</v>
      </c>
      <c r="Q1759" t="s">
        <v>549</v>
      </c>
      <c r="R1759" t="s">
        <v>554</v>
      </c>
      <c r="S1759" t="s">
        <v>555</v>
      </c>
      <c r="T1759" s="145">
        <v>12.8</v>
      </c>
      <c r="U1759" t="s">
        <v>639</v>
      </c>
    </row>
    <row r="1760" spans="1:21" x14ac:dyDescent="0.25">
      <c r="A1760" t="s">
        <v>69</v>
      </c>
      <c r="B1760" t="s">
        <v>729</v>
      </c>
      <c r="C1760" t="s">
        <v>187</v>
      </c>
      <c r="D1760" t="s">
        <v>538</v>
      </c>
      <c r="F1760" t="s">
        <v>391</v>
      </c>
      <c r="G1760" t="s">
        <v>799</v>
      </c>
      <c r="H1760" t="s">
        <v>541</v>
      </c>
      <c r="I1760" t="s">
        <v>800</v>
      </c>
      <c r="J1760" t="s">
        <v>543</v>
      </c>
      <c r="K1760">
        <v>31</v>
      </c>
      <c r="L1760" t="s">
        <v>576</v>
      </c>
      <c r="M1760" t="s">
        <v>806</v>
      </c>
      <c r="N1760" t="s">
        <v>801</v>
      </c>
      <c r="O1760" t="s">
        <v>802</v>
      </c>
      <c r="P1760" t="s">
        <v>548</v>
      </c>
      <c r="Q1760" t="s">
        <v>549</v>
      </c>
      <c r="R1760" t="s">
        <v>556</v>
      </c>
      <c r="S1760" t="s">
        <v>557</v>
      </c>
      <c r="T1760" s="145">
        <v>13.4</v>
      </c>
      <c r="U1760" t="s">
        <v>639</v>
      </c>
    </row>
    <row r="1761" spans="1:23" x14ac:dyDescent="0.25">
      <c r="A1761" t="s">
        <v>69</v>
      </c>
      <c r="B1761" t="s">
        <v>729</v>
      </c>
      <c r="C1761" t="s">
        <v>187</v>
      </c>
      <c r="D1761" t="s">
        <v>538</v>
      </c>
      <c r="F1761" t="s">
        <v>391</v>
      </c>
      <c r="G1761" t="s">
        <v>799</v>
      </c>
      <c r="H1761" t="s">
        <v>541</v>
      </c>
      <c r="I1761" t="s">
        <v>800</v>
      </c>
      <c r="J1761" t="s">
        <v>543</v>
      </c>
      <c r="K1761">
        <v>31</v>
      </c>
      <c r="L1761" t="s">
        <v>576</v>
      </c>
      <c r="M1761" t="s">
        <v>806</v>
      </c>
      <c r="N1761" t="s">
        <v>801</v>
      </c>
      <c r="O1761" t="s">
        <v>802</v>
      </c>
      <c r="P1761" t="s">
        <v>548</v>
      </c>
      <c r="Q1761" t="s">
        <v>549</v>
      </c>
      <c r="R1761" t="s">
        <v>558</v>
      </c>
      <c r="S1761" t="s">
        <v>559</v>
      </c>
      <c r="T1761" s="145">
        <v>25.8</v>
      </c>
      <c r="U1761" t="s">
        <v>639</v>
      </c>
    </row>
    <row r="1762" spans="1:23" x14ac:dyDescent="0.25">
      <c r="A1762" t="s">
        <v>69</v>
      </c>
      <c r="B1762" t="s">
        <v>729</v>
      </c>
      <c r="C1762" t="s">
        <v>187</v>
      </c>
      <c r="D1762" t="s">
        <v>538</v>
      </c>
      <c r="F1762" t="s">
        <v>391</v>
      </c>
      <c r="G1762" t="s">
        <v>799</v>
      </c>
      <c r="H1762" t="s">
        <v>541</v>
      </c>
      <c r="I1762" t="s">
        <v>800</v>
      </c>
      <c r="J1762" t="s">
        <v>543</v>
      </c>
      <c r="K1762">
        <v>31</v>
      </c>
      <c r="L1762" t="s">
        <v>576</v>
      </c>
      <c r="M1762" t="s">
        <v>806</v>
      </c>
      <c r="N1762" t="s">
        <v>801</v>
      </c>
      <c r="O1762" t="s">
        <v>802</v>
      </c>
      <c r="P1762" t="s">
        <v>548</v>
      </c>
      <c r="Q1762" t="s">
        <v>549</v>
      </c>
      <c r="R1762" t="s">
        <v>560</v>
      </c>
      <c r="S1762" t="s">
        <v>561</v>
      </c>
      <c r="T1762" s="145">
        <v>56.7</v>
      </c>
      <c r="U1762" t="s">
        <v>639</v>
      </c>
    </row>
    <row r="1763" spans="1:23" x14ac:dyDescent="0.25">
      <c r="A1763" t="s">
        <v>69</v>
      </c>
      <c r="B1763" t="s">
        <v>729</v>
      </c>
      <c r="C1763" t="s">
        <v>187</v>
      </c>
      <c r="D1763" t="s">
        <v>538</v>
      </c>
      <c r="F1763" t="s">
        <v>391</v>
      </c>
      <c r="G1763" t="s">
        <v>799</v>
      </c>
      <c r="H1763" t="s">
        <v>541</v>
      </c>
      <c r="I1763" t="s">
        <v>800</v>
      </c>
      <c r="J1763" t="s">
        <v>543</v>
      </c>
      <c r="K1763">
        <v>31</v>
      </c>
      <c r="L1763" t="s">
        <v>576</v>
      </c>
      <c r="M1763" t="s">
        <v>806</v>
      </c>
      <c r="N1763" t="s">
        <v>801</v>
      </c>
      <c r="O1763" t="s">
        <v>802</v>
      </c>
      <c r="P1763" t="s">
        <v>548</v>
      </c>
      <c r="Q1763" t="s">
        <v>549</v>
      </c>
      <c r="R1763" t="s">
        <v>562</v>
      </c>
      <c r="S1763" t="s">
        <v>563</v>
      </c>
      <c r="T1763" s="145">
        <v>4.4000000000000004</v>
      </c>
      <c r="U1763" t="s">
        <v>833</v>
      </c>
    </row>
    <row r="1764" spans="1:23" x14ac:dyDescent="0.25">
      <c r="A1764" t="s">
        <v>69</v>
      </c>
      <c r="B1764" t="s">
        <v>729</v>
      </c>
      <c r="C1764" t="s">
        <v>187</v>
      </c>
      <c r="D1764" t="s">
        <v>538</v>
      </c>
      <c r="F1764" t="s">
        <v>391</v>
      </c>
      <c r="G1764" t="s">
        <v>799</v>
      </c>
      <c r="H1764" t="s">
        <v>541</v>
      </c>
      <c r="I1764" t="s">
        <v>800</v>
      </c>
      <c r="J1764" t="s">
        <v>543</v>
      </c>
      <c r="K1764">
        <v>31</v>
      </c>
      <c r="L1764" t="s">
        <v>576</v>
      </c>
      <c r="M1764" t="s">
        <v>806</v>
      </c>
      <c r="N1764" t="s">
        <v>801</v>
      </c>
      <c r="O1764" t="s">
        <v>802</v>
      </c>
      <c r="P1764" t="s">
        <v>548</v>
      </c>
      <c r="Q1764" t="s">
        <v>549</v>
      </c>
      <c r="R1764" t="s">
        <v>564</v>
      </c>
      <c r="S1764" t="s">
        <v>565</v>
      </c>
      <c r="T1764" s="145">
        <v>33.6</v>
      </c>
      <c r="U1764" t="s">
        <v>639</v>
      </c>
    </row>
    <row r="1765" spans="1:23" x14ac:dyDescent="0.25">
      <c r="A1765" t="s">
        <v>69</v>
      </c>
      <c r="B1765" t="s">
        <v>729</v>
      </c>
      <c r="C1765" t="s">
        <v>187</v>
      </c>
      <c r="D1765" t="s">
        <v>538</v>
      </c>
      <c r="F1765" t="s">
        <v>391</v>
      </c>
      <c r="G1765" t="s">
        <v>799</v>
      </c>
      <c r="H1765" t="s">
        <v>541</v>
      </c>
      <c r="I1765" t="s">
        <v>800</v>
      </c>
      <c r="J1765" t="s">
        <v>543</v>
      </c>
      <c r="K1765">
        <v>31</v>
      </c>
      <c r="L1765" t="s">
        <v>576</v>
      </c>
      <c r="M1765" t="s">
        <v>806</v>
      </c>
      <c r="N1765" t="s">
        <v>801</v>
      </c>
      <c r="O1765" t="s">
        <v>802</v>
      </c>
      <c r="P1765" t="s">
        <v>548</v>
      </c>
      <c r="Q1765" t="s">
        <v>549</v>
      </c>
      <c r="R1765" t="s">
        <v>566</v>
      </c>
      <c r="S1765" t="s">
        <v>567</v>
      </c>
      <c r="T1765" s="145">
        <v>18.3</v>
      </c>
      <c r="U1765" t="s">
        <v>639</v>
      </c>
    </row>
    <row r="1766" spans="1:23" x14ac:dyDescent="0.25">
      <c r="A1766" t="s">
        <v>69</v>
      </c>
      <c r="B1766" t="s">
        <v>729</v>
      </c>
      <c r="C1766" t="s">
        <v>187</v>
      </c>
      <c r="D1766" t="s">
        <v>538</v>
      </c>
      <c r="F1766" t="s">
        <v>391</v>
      </c>
      <c r="G1766" t="s">
        <v>799</v>
      </c>
      <c r="H1766" t="s">
        <v>541</v>
      </c>
      <c r="I1766" t="s">
        <v>800</v>
      </c>
      <c r="J1766" t="s">
        <v>543</v>
      </c>
      <c r="K1766">
        <v>31</v>
      </c>
      <c r="L1766" t="s">
        <v>576</v>
      </c>
      <c r="M1766" t="s">
        <v>806</v>
      </c>
      <c r="N1766" t="s">
        <v>801</v>
      </c>
      <c r="O1766" t="s">
        <v>802</v>
      </c>
      <c r="P1766" t="s">
        <v>548</v>
      </c>
      <c r="Q1766" t="s">
        <v>549</v>
      </c>
      <c r="R1766" t="s">
        <v>568</v>
      </c>
      <c r="S1766" t="s">
        <v>569</v>
      </c>
      <c r="T1766" s="145">
        <v>42.8</v>
      </c>
      <c r="U1766" t="s">
        <v>639</v>
      </c>
    </row>
    <row r="1767" spans="1:23" x14ac:dyDescent="0.25">
      <c r="A1767" t="s">
        <v>69</v>
      </c>
      <c r="B1767" t="s">
        <v>729</v>
      </c>
      <c r="C1767" t="s">
        <v>187</v>
      </c>
      <c r="D1767" t="s">
        <v>538</v>
      </c>
      <c r="F1767" t="s">
        <v>391</v>
      </c>
      <c r="G1767" t="s">
        <v>799</v>
      </c>
      <c r="H1767" t="s">
        <v>541</v>
      </c>
      <c r="I1767" t="s">
        <v>800</v>
      </c>
      <c r="J1767" t="s">
        <v>543</v>
      </c>
      <c r="K1767">
        <v>31</v>
      </c>
      <c r="L1767" t="s">
        <v>576</v>
      </c>
      <c r="M1767" t="s">
        <v>806</v>
      </c>
      <c r="N1767" t="s">
        <v>801</v>
      </c>
      <c r="O1767" t="s">
        <v>802</v>
      </c>
      <c r="P1767" t="s">
        <v>548</v>
      </c>
      <c r="Q1767" t="s">
        <v>549</v>
      </c>
      <c r="R1767" t="s">
        <v>570</v>
      </c>
      <c r="S1767" t="s">
        <v>571</v>
      </c>
      <c r="U1767" t="s">
        <v>833</v>
      </c>
    </row>
    <row r="1768" spans="1:23" x14ac:dyDescent="0.25">
      <c r="A1768" t="s">
        <v>69</v>
      </c>
      <c r="B1768" t="s">
        <v>729</v>
      </c>
      <c r="C1768" t="s">
        <v>187</v>
      </c>
      <c r="D1768" t="s">
        <v>538</v>
      </c>
      <c r="F1768" t="s">
        <v>391</v>
      </c>
      <c r="G1768" t="s">
        <v>799</v>
      </c>
      <c r="H1768" t="s">
        <v>541</v>
      </c>
      <c r="I1768" t="s">
        <v>800</v>
      </c>
      <c r="J1768" t="s">
        <v>543</v>
      </c>
      <c r="K1768">
        <v>31</v>
      </c>
      <c r="L1768" t="s">
        <v>576</v>
      </c>
      <c r="M1768" t="s">
        <v>806</v>
      </c>
      <c r="N1768" t="s">
        <v>801</v>
      </c>
      <c r="O1768" t="s">
        <v>802</v>
      </c>
      <c r="P1768" t="s">
        <v>548</v>
      </c>
      <c r="Q1768" t="s">
        <v>549</v>
      </c>
      <c r="R1768" t="s">
        <v>572</v>
      </c>
      <c r="S1768" t="s">
        <v>573</v>
      </c>
      <c r="U1768" t="s">
        <v>833</v>
      </c>
    </row>
    <row r="1769" spans="1:23" x14ac:dyDescent="0.25">
      <c r="A1769" t="s">
        <v>69</v>
      </c>
      <c r="B1769" t="s">
        <v>729</v>
      </c>
      <c r="C1769" t="s">
        <v>187</v>
      </c>
      <c r="D1769" t="s">
        <v>538</v>
      </c>
      <c r="F1769" t="s">
        <v>391</v>
      </c>
      <c r="G1769" t="s">
        <v>799</v>
      </c>
      <c r="H1769" t="s">
        <v>541</v>
      </c>
      <c r="I1769" t="s">
        <v>800</v>
      </c>
      <c r="J1769" t="s">
        <v>543</v>
      </c>
      <c r="K1769">
        <v>31</v>
      </c>
      <c r="L1769" t="s">
        <v>576</v>
      </c>
      <c r="M1769" t="s">
        <v>806</v>
      </c>
      <c r="N1769" t="s">
        <v>801</v>
      </c>
      <c r="O1769" t="s">
        <v>802</v>
      </c>
      <c r="P1769" t="s">
        <v>548</v>
      </c>
      <c r="Q1769" t="s">
        <v>549</v>
      </c>
      <c r="R1769" t="s">
        <v>803</v>
      </c>
      <c r="S1769" t="s">
        <v>804</v>
      </c>
      <c r="T1769" s="145">
        <v>38.200000000000003</v>
      </c>
      <c r="U1769" t="s">
        <v>639</v>
      </c>
    </row>
    <row r="1770" spans="1:23" s="49" customFormat="1" x14ac:dyDescent="0.25">
      <c r="A1770" s="49" t="s">
        <v>730</v>
      </c>
      <c r="B1770" s="49" t="s">
        <v>731</v>
      </c>
      <c r="C1770" s="49" t="s">
        <v>187</v>
      </c>
      <c r="D1770" s="49" t="s">
        <v>538</v>
      </c>
      <c r="F1770" s="49" t="s">
        <v>391</v>
      </c>
      <c r="G1770" s="49" t="s">
        <v>799</v>
      </c>
      <c r="H1770" s="49" t="s">
        <v>541</v>
      </c>
      <c r="I1770" s="49" t="s">
        <v>800</v>
      </c>
      <c r="J1770" s="49" t="s">
        <v>543</v>
      </c>
      <c r="K1770" s="49">
        <v>31</v>
      </c>
      <c r="L1770" s="49" t="s">
        <v>544</v>
      </c>
      <c r="M1770" s="49" t="s">
        <v>799</v>
      </c>
      <c r="N1770" s="49" t="s">
        <v>801</v>
      </c>
      <c r="O1770" s="49" t="s">
        <v>802</v>
      </c>
      <c r="P1770" s="49" t="s">
        <v>548</v>
      </c>
      <c r="Q1770" s="49" t="s">
        <v>549</v>
      </c>
      <c r="R1770" s="49" t="s">
        <v>131</v>
      </c>
      <c r="S1770" s="49" t="s">
        <v>550</v>
      </c>
      <c r="T1770" s="146">
        <v>152</v>
      </c>
      <c r="U1770" s="49" t="s">
        <v>834</v>
      </c>
      <c r="V1770" s="49" t="s">
        <v>858</v>
      </c>
      <c r="W1770" s="138">
        <f>('ILO unemployment 2007'!T1771+'ILO unemployment 2007'!T1772+'ILO unemployment 2007'!T1773)*( 1 +'ILO unemployment 2007'!T1780/('ILO unemployment 2007'!T1770-'ILO unemployment 2007'!T1780))</f>
        <v>22.478873239436616</v>
      </c>
    </row>
    <row r="1771" spans="1:23" s="49" customFormat="1" x14ac:dyDescent="0.25">
      <c r="A1771" s="49" t="s">
        <v>730</v>
      </c>
      <c r="B1771" s="49" t="s">
        <v>731</v>
      </c>
      <c r="C1771" s="49" t="s">
        <v>187</v>
      </c>
      <c r="D1771" s="49" t="s">
        <v>538</v>
      </c>
      <c r="F1771" s="49" t="s">
        <v>391</v>
      </c>
      <c r="G1771" s="49" t="s">
        <v>799</v>
      </c>
      <c r="H1771" s="49" t="s">
        <v>541</v>
      </c>
      <c r="I1771" s="49" t="s">
        <v>800</v>
      </c>
      <c r="J1771" s="49" t="s">
        <v>543</v>
      </c>
      <c r="K1771" s="49">
        <v>31</v>
      </c>
      <c r="L1771" s="49" t="s">
        <v>544</v>
      </c>
      <c r="M1771" s="49" t="s">
        <v>799</v>
      </c>
      <c r="N1771" s="49" t="s">
        <v>801</v>
      </c>
      <c r="O1771" s="49" t="s">
        <v>802</v>
      </c>
      <c r="P1771" s="49" t="s">
        <v>548</v>
      </c>
      <c r="Q1771" s="49" t="s">
        <v>549</v>
      </c>
      <c r="R1771" s="49" t="s">
        <v>552</v>
      </c>
      <c r="S1771" s="49" t="s">
        <v>553</v>
      </c>
      <c r="T1771" s="146">
        <v>9</v>
      </c>
      <c r="U1771" s="49" t="s">
        <v>834</v>
      </c>
      <c r="V1771" s="49" t="s">
        <v>859</v>
      </c>
      <c r="W1771" s="138">
        <f>('ILO unemployment 2007'!T1774+'ILO unemployment 2007'!T1775+'ILO unemployment 2007'!T1776+'ILO unemployment 2007'!T1777+'ILO unemployment 2007'!T1778+'ILO unemployment 2007'!T1779)*( 1 +'ILO unemployment 2007'!T1780/('ILO unemployment 2007'!T1770-'ILO unemployment 2007'!T1780))</f>
        <v>129.52112676056336</v>
      </c>
    </row>
    <row r="1772" spans="1:23" s="49" customFormat="1" x14ac:dyDescent="0.25">
      <c r="A1772" s="49" t="s">
        <v>730</v>
      </c>
      <c r="B1772" s="49" t="s">
        <v>731</v>
      </c>
      <c r="C1772" s="49" t="s">
        <v>187</v>
      </c>
      <c r="D1772" s="49" t="s">
        <v>538</v>
      </c>
      <c r="F1772" s="49" t="s">
        <v>391</v>
      </c>
      <c r="G1772" s="49" t="s">
        <v>799</v>
      </c>
      <c r="H1772" s="49" t="s">
        <v>541</v>
      </c>
      <c r="I1772" s="49" t="s">
        <v>800</v>
      </c>
      <c r="J1772" s="49" t="s">
        <v>543</v>
      </c>
      <c r="K1772" s="49">
        <v>31</v>
      </c>
      <c r="L1772" s="49" t="s">
        <v>544</v>
      </c>
      <c r="M1772" s="49" t="s">
        <v>799</v>
      </c>
      <c r="N1772" s="49" t="s">
        <v>801</v>
      </c>
      <c r="O1772" s="49" t="s">
        <v>802</v>
      </c>
      <c r="P1772" s="49" t="s">
        <v>548</v>
      </c>
      <c r="Q1772" s="49" t="s">
        <v>549</v>
      </c>
      <c r="R1772" s="49" t="s">
        <v>554</v>
      </c>
      <c r="S1772" s="49" t="s">
        <v>555</v>
      </c>
      <c r="T1772" s="146">
        <v>9</v>
      </c>
      <c r="U1772" s="49" t="s">
        <v>834</v>
      </c>
      <c r="V1772" s="49" t="s">
        <v>862</v>
      </c>
      <c r="W1772" s="138">
        <f>'ILO unemployment 2007'!T1771+'ILO unemployment 2007'!T1772+'ILO unemployment 2007'!T1773+ 'ILO unemployment 2007'!T1774+'ILO unemployment 2007'!T1775+'ILO unemployment 2007'!T1776+'ILO unemployment 2007'!T1777+'ILO unemployment 2007'!T1778+'ILO unemployment 2007'!T1779+'ILO unemployment 2007'!T1780</f>
        <v>152</v>
      </c>
    </row>
    <row r="1773" spans="1:23" s="49" customFormat="1" x14ac:dyDescent="0.25">
      <c r="A1773" s="49" t="s">
        <v>730</v>
      </c>
      <c r="B1773" s="49" t="s">
        <v>731</v>
      </c>
      <c r="C1773" s="49" t="s">
        <v>187</v>
      </c>
      <c r="D1773" s="49" t="s">
        <v>538</v>
      </c>
      <c r="F1773" s="49" t="s">
        <v>391</v>
      </c>
      <c r="G1773" s="49" t="s">
        <v>799</v>
      </c>
      <c r="H1773" s="49" t="s">
        <v>541</v>
      </c>
      <c r="I1773" s="49" t="s">
        <v>800</v>
      </c>
      <c r="J1773" s="49" t="s">
        <v>543</v>
      </c>
      <c r="K1773" s="49">
        <v>31</v>
      </c>
      <c r="L1773" s="49" t="s">
        <v>544</v>
      </c>
      <c r="M1773" s="49" t="s">
        <v>799</v>
      </c>
      <c r="N1773" s="49" t="s">
        <v>801</v>
      </c>
      <c r="O1773" s="49" t="s">
        <v>802</v>
      </c>
      <c r="P1773" s="49" t="s">
        <v>548</v>
      </c>
      <c r="Q1773" s="49" t="s">
        <v>549</v>
      </c>
      <c r="R1773" s="49" t="s">
        <v>556</v>
      </c>
      <c r="S1773" s="49" t="s">
        <v>557</v>
      </c>
      <c r="T1773" s="146">
        <v>3</v>
      </c>
      <c r="U1773" s="49" t="s">
        <v>834</v>
      </c>
      <c r="W1773" s="138"/>
    </row>
    <row r="1774" spans="1:23" s="49" customFormat="1" x14ac:dyDescent="0.25">
      <c r="A1774" s="49" t="s">
        <v>730</v>
      </c>
      <c r="B1774" s="49" t="s">
        <v>731</v>
      </c>
      <c r="C1774" s="49" t="s">
        <v>187</v>
      </c>
      <c r="D1774" s="49" t="s">
        <v>538</v>
      </c>
      <c r="F1774" s="49" t="s">
        <v>391</v>
      </c>
      <c r="G1774" s="49" t="s">
        <v>799</v>
      </c>
      <c r="H1774" s="49" t="s">
        <v>541</v>
      </c>
      <c r="I1774" s="49" t="s">
        <v>800</v>
      </c>
      <c r="J1774" s="49" t="s">
        <v>543</v>
      </c>
      <c r="K1774" s="49">
        <v>31</v>
      </c>
      <c r="L1774" s="49" t="s">
        <v>544</v>
      </c>
      <c r="M1774" s="49" t="s">
        <v>799</v>
      </c>
      <c r="N1774" s="49" t="s">
        <v>801</v>
      </c>
      <c r="O1774" s="49" t="s">
        <v>802</v>
      </c>
      <c r="P1774" s="49" t="s">
        <v>548</v>
      </c>
      <c r="Q1774" s="49" t="s">
        <v>549</v>
      </c>
      <c r="R1774" s="49" t="s">
        <v>558</v>
      </c>
      <c r="S1774" s="49" t="s">
        <v>559</v>
      </c>
      <c r="T1774" s="146">
        <v>19</v>
      </c>
      <c r="U1774" s="49" t="s">
        <v>834</v>
      </c>
      <c r="W1774" s="138"/>
    </row>
    <row r="1775" spans="1:23" s="49" customFormat="1" x14ac:dyDescent="0.25">
      <c r="A1775" s="49" t="s">
        <v>730</v>
      </c>
      <c r="B1775" s="49" t="s">
        <v>731</v>
      </c>
      <c r="C1775" s="49" t="s">
        <v>187</v>
      </c>
      <c r="D1775" s="49" t="s">
        <v>538</v>
      </c>
      <c r="F1775" s="49" t="s">
        <v>391</v>
      </c>
      <c r="G1775" s="49" t="s">
        <v>799</v>
      </c>
      <c r="H1775" s="49" t="s">
        <v>541</v>
      </c>
      <c r="I1775" s="49" t="s">
        <v>800</v>
      </c>
      <c r="J1775" s="49" t="s">
        <v>543</v>
      </c>
      <c r="K1775" s="49">
        <v>31</v>
      </c>
      <c r="L1775" s="49" t="s">
        <v>544</v>
      </c>
      <c r="M1775" s="49" t="s">
        <v>799</v>
      </c>
      <c r="N1775" s="49" t="s">
        <v>801</v>
      </c>
      <c r="O1775" s="49" t="s">
        <v>802</v>
      </c>
      <c r="P1775" s="49" t="s">
        <v>548</v>
      </c>
      <c r="Q1775" s="49" t="s">
        <v>549</v>
      </c>
      <c r="R1775" s="49" t="s">
        <v>560</v>
      </c>
      <c r="S1775" s="49" t="s">
        <v>561</v>
      </c>
      <c r="T1775" s="146">
        <v>38</v>
      </c>
      <c r="U1775" s="49" t="s">
        <v>835</v>
      </c>
      <c r="W1775" s="138"/>
    </row>
    <row r="1776" spans="1:23" s="49" customFormat="1" x14ac:dyDescent="0.25">
      <c r="A1776" s="49" t="s">
        <v>730</v>
      </c>
      <c r="B1776" s="49" t="s">
        <v>731</v>
      </c>
      <c r="C1776" s="49" t="s">
        <v>187</v>
      </c>
      <c r="D1776" s="49" t="s">
        <v>538</v>
      </c>
      <c r="F1776" s="49" t="s">
        <v>391</v>
      </c>
      <c r="G1776" s="49" t="s">
        <v>799</v>
      </c>
      <c r="H1776" s="49" t="s">
        <v>541</v>
      </c>
      <c r="I1776" s="49" t="s">
        <v>800</v>
      </c>
      <c r="J1776" s="49" t="s">
        <v>543</v>
      </c>
      <c r="K1776" s="49">
        <v>31</v>
      </c>
      <c r="L1776" s="49" t="s">
        <v>544</v>
      </c>
      <c r="M1776" s="49" t="s">
        <v>799</v>
      </c>
      <c r="N1776" s="49" t="s">
        <v>801</v>
      </c>
      <c r="O1776" s="49" t="s">
        <v>802</v>
      </c>
      <c r="P1776" s="49" t="s">
        <v>548</v>
      </c>
      <c r="Q1776" s="49" t="s">
        <v>549</v>
      </c>
      <c r="R1776" s="49" t="s">
        <v>562</v>
      </c>
      <c r="S1776" s="49" t="s">
        <v>563</v>
      </c>
      <c r="T1776" s="146">
        <v>8</v>
      </c>
      <c r="U1776" s="49" t="s">
        <v>834</v>
      </c>
      <c r="W1776" s="138"/>
    </row>
    <row r="1777" spans="1:23" s="49" customFormat="1" x14ac:dyDescent="0.25">
      <c r="A1777" s="49" t="s">
        <v>730</v>
      </c>
      <c r="B1777" s="49" t="s">
        <v>731</v>
      </c>
      <c r="C1777" s="49" t="s">
        <v>187</v>
      </c>
      <c r="D1777" s="49" t="s">
        <v>538</v>
      </c>
      <c r="F1777" s="49" t="s">
        <v>391</v>
      </c>
      <c r="G1777" s="49" t="s">
        <v>799</v>
      </c>
      <c r="H1777" s="49" t="s">
        <v>541</v>
      </c>
      <c r="I1777" s="49" t="s">
        <v>800</v>
      </c>
      <c r="J1777" s="49" t="s">
        <v>543</v>
      </c>
      <c r="K1777" s="49">
        <v>31</v>
      </c>
      <c r="L1777" s="49" t="s">
        <v>544</v>
      </c>
      <c r="M1777" s="49" t="s">
        <v>799</v>
      </c>
      <c r="N1777" s="49" t="s">
        <v>801</v>
      </c>
      <c r="O1777" s="49" t="s">
        <v>802</v>
      </c>
      <c r="P1777" s="49" t="s">
        <v>548</v>
      </c>
      <c r="Q1777" s="49" t="s">
        <v>549</v>
      </c>
      <c r="R1777" s="49" t="s">
        <v>564</v>
      </c>
      <c r="S1777" s="49" t="s">
        <v>565</v>
      </c>
      <c r="T1777" s="146">
        <v>22</v>
      </c>
      <c r="U1777" s="49" t="s">
        <v>834</v>
      </c>
      <c r="W1777" s="138"/>
    </row>
    <row r="1778" spans="1:23" s="49" customFormat="1" x14ac:dyDescent="0.25">
      <c r="A1778" s="49" t="s">
        <v>730</v>
      </c>
      <c r="B1778" s="49" t="s">
        <v>731</v>
      </c>
      <c r="C1778" s="49" t="s">
        <v>187</v>
      </c>
      <c r="D1778" s="49" t="s">
        <v>538</v>
      </c>
      <c r="F1778" s="49" t="s">
        <v>391</v>
      </c>
      <c r="G1778" s="49" t="s">
        <v>799</v>
      </c>
      <c r="H1778" s="49" t="s">
        <v>541</v>
      </c>
      <c r="I1778" s="49" t="s">
        <v>800</v>
      </c>
      <c r="J1778" s="49" t="s">
        <v>543</v>
      </c>
      <c r="K1778" s="49">
        <v>31</v>
      </c>
      <c r="L1778" s="49" t="s">
        <v>544</v>
      </c>
      <c r="M1778" s="49" t="s">
        <v>799</v>
      </c>
      <c r="N1778" s="49" t="s">
        <v>801</v>
      </c>
      <c r="O1778" s="49" t="s">
        <v>802</v>
      </c>
      <c r="P1778" s="49" t="s">
        <v>548</v>
      </c>
      <c r="Q1778" s="49" t="s">
        <v>549</v>
      </c>
      <c r="R1778" s="49" t="s">
        <v>566</v>
      </c>
      <c r="S1778" s="49" t="s">
        <v>567</v>
      </c>
      <c r="T1778" s="146">
        <v>19</v>
      </c>
      <c r="U1778" s="49" t="s">
        <v>834</v>
      </c>
      <c r="W1778" s="138"/>
    </row>
    <row r="1779" spans="1:23" s="49" customFormat="1" x14ac:dyDescent="0.25">
      <c r="A1779" s="49" t="s">
        <v>730</v>
      </c>
      <c r="B1779" s="49" t="s">
        <v>731</v>
      </c>
      <c r="C1779" s="49" t="s">
        <v>187</v>
      </c>
      <c r="D1779" s="49" t="s">
        <v>538</v>
      </c>
      <c r="F1779" s="49" t="s">
        <v>391</v>
      </c>
      <c r="G1779" s="49" t="s">
        <v>799</v>
      </c>
      <c r="H1779" s="49" t="s">
        <v>541</v>
      </c>
      <c r="I1779" s="49" t="s">
        <v>800</v>
      </c>
      <c r="J1779" s="49" t="s">
        <v>543</v>
      </c>
      <c r="K1779" s="49">
        <v>31</v>
      </c>
      <c r="L1779" s="49" t="s">
        <v>544</v>
      </c>
      <c r="M1779" s="49" t="s">
        <v>799</v>
      </c>
      <c r="N1779" s="49" t="s">
        <v>801</v>
      </c>
      <c r="O1779" s="49" t="s">
        <v>802</v>
      </c>
      <c r="P1779" s="49" t="s">
        <v>548</v>
      </c>
      <c r="Q1779" s="49" t="s">
        <v>549</v>
      </c>
      <c r="R1779" s="49" t="s">
        <v>568</v>
      </c>
      <c r="S1779" s="49" t="s">
        <v>569</v>
      </c>
      <c r="T1779" s="146">
        <v>15</v>
      </c>
      <c r="U1779" s="49" t="s">
        <v>836</v>
      </c>
      <c r="W1779" s="138"/>
    </row>
    <row r="1780" spans="1:23" s="49" customFormat="1" x14ac:dyDescent="0.25">
      <c r="A1780" s="49" t="s">
        <v>730</v>
      </c>
      <c r="B1780" s="49" t="s">
        <v>731</v>
      </c>
      <c r="C1780" s="49" t="s">
        <v>187</v>
      </c>
      <c r="D1780" s="49" t="s">
        <v>538</v>
      </c>
      <c r="F1780" s="49" t="s">
        <v>391</v>
      </c>
      <c r="G1780" s="49" t="s">
        <v>799</v>
      </c>
      <c r="H1780" s="49" t="s">
        <v>541</v>
      </c>
      <c r="I1780" s="49" t="s">
        <v>800</v>
      </c>
      <c r="J1780" s="49" t="s">
        <v>543</v>
      </c>
      <c r="K1780" s="49">
        <v>31</v>
      </c>
      <c r="L1780" s="49" t="s">
        <v>544</v>
      </c>
      <c r="M1780" s="49" t="s">
        <v>799</v>
      </c>
      <c r="N1780" s="49" t="s">
        <v>801</v>
      </c>
      <c r="O1780" s="49" t="s">
        <v>802</v>
      </c>
      <c r="P1780" s="49" t="s">
        <v>548</v>
      </c>
      <c r="Q1780" s="49" t="s">
        <v>549</v>
      </c>
      <c r="R1780" s="49" t="s">
        <v>803</v>
      </c>
      <c r="S1780" s="49" t="s">
        <v>804</v>
      </c>
      <c r="T1780" s="146">
        <v>10</v>
      </c>
      <c r="U1780" s="49" t="s">
        <v>834</v>
      </c>
      <c r="W1780" s="138"/>
    </row>
    <row r="1781" spans="1:23" x14ac:dyDescent="0.25">
      <c r="A1781" t="s">
        <v>730</v>
      </c>
      <c r="B1781" t="s">
        <v>731</v>
      </c>
      <c r="C1781" t="s">
        <v>187</v>
      </c>
      <c r="D1781" t="s">
        <v>538</v>
      </c>
      <c r="F1781" t="s">
        <v>391</v>
      </c>
      <c r="G1781" t="s">
        <v>799</v>
      </c>
      <c r="H1781" t="s">
        <v>541</v>
      </c>
      <c r="I1781" t="s">
        <v>800</v>
      </c>
      <c r="J1781" t="s">
        <v>543</v>
      </c>
      <c r="K1781">
        <v>31</v>
      </c>
      <c r="L1781" t="s">
        <v>574</v>
      </c>
      <c r="M1781" t="s">
        <v>805</v>
      </c>
      <c r="N1781" t="s">
        <v>801</v>
      </c>
      <c r="O1781" t="s">
        <v>802</v>
      </c>
      <c r="P1781" t="s">
        <v>548</v>
      </c>
      <c r="Q1781" t="s">
        <v>549</v>
      </c>
      <c r="R1781" t="s">
        <v>131</v>
      </c>
      <c r="S1781" t="s">
        <v>550</v>
      </c>
      <c r="T1781" s="145">
        <v>93</v>
      </c>
      <c r="U1781" t="s">
        <v>834</v>
      </c>
    </row>
    <row r="1782" spans="1:23" x14ac:dyDescent="0.25">
      <c r="A1782" t="s">
        <v>730</v>
      </c>
      <c r="B1782" t="s">
        <v>731</v>
      </c>
      <c r="C1782" t="s">
        <v>187</v>
      </c>
      <c r="D1782" t="s">
        <v>538</v>
      </c>
      <c r="F1782" t="s">
        <v>391</v>
      </c>
      <c r="G1782" t="s">
        <v>799</v>
      </c>
      <c r="H1782" t="s">
        <v>541</v>
      </c>
      <c r="I1782" t="s">
        <v>800</v>
      </c>
      <c r="J1782" t="s">
        <v>543</v>
      </c>
      <c r="K1782">
        <v>31</v>
      </c>
      <c r="L1782" t="s">
        <v>574</v>
      </c>
      <c r="M1782" t="s">
        <v>805</v>
      </c>
      <c r="N1782" t="s">
        <v>801</v>
      </c>
      <c r="O1782" t="s">
        <v>802</v>
      </c>
      <c r="P1782" t="s">
        <v>548</v>
      </c>
      <c r="Q1782" t="s">
        <v>549</v>
      </c>
      <c r="R1782" t="s">
        <v>552</v>
      </c>
      <c r="S1782" t="s">
        <v>553</v>
      </c>
      <c r="T1782" s="145">
        <v>4</v>
      </c>
      <c r="U1782" t="s">
        <v>834</v>
      </c>
    </row>
    <row r="1783" spans="1:23" x14ac:dyDescent="0.25">
      <c r="A1783" t="s">
        <v>730</v>
      </c>
      <c r="B1783" t="s">
        <v>731</v>
      </c>
      <c r="C1783" t="s">
        <v>187</v>
      </c>
      <c r="D1783" t="s">
        <v>538</v>
      </c>
      <c r="F1783" t="s">
        <v>391</v>
      </c>
      <c r="G1783" t="s">
        <v>799</v>
      </c>
      <c r="H1783" t="s">
        <v>541</v>
      </c>
      <c r="I1783" t="s">
        <v>800</v>
      </c>
      <c r="J1783" t="s">
        <v>543</v>
      </c>
      <c r="K1783">
        <v>31</v>
      </c>
      <c r="L1783" t="s">
        <v>574</v>
      </c>
      <c r="M1783" t="s">
        <v>805</v>
      </c>
      <c r="N1783" t="s">
        <v>801</v>
      </c>
      <c r="O1783" t="s">
        <v>802</v>
      </c>
      <c r="P1783" t="s">
        <v>548</v>
      </c>
      <c r="Q1783" t="s">
        <v>549</v>
      </c>
      <c r="R1783" t="s">
        <v>554</v>
      </c>
      <c r="S1783" t="s">
        <v>555</v>
      </c>
      <c r="T1783" s="145">
        <v>4</v>
      </c>
      <c r="U1783" t="s">
        <v>834</v>
      </c>
    </row>
    <row r="1784" spans="1:23" x14ac:dyDescent="0.25">
      <c r="A1784" t="s">
        <v>730</v>
      </c>
      <c r="B1784" t="s">
        <v>731</v>
      </c>
      <c r="C1784" t="s">
        <v>187</v>
      </c>
      <c r="D1784" t="s">
        <v>538</v>
      </c>
      <c r="F1784" t="s">
        <v>391</v>
      </c>
      <c r="G1784" t="s">
        <v>799</v>
      </c>
      <c r="H1784" t="s">
        <v>541</v>
      </c>
      <c r="I1784" t="s">
        <v>800</v>
      </c>
      <c r="J1784" t="s">
        <v>543</v>
      </c>
      <c r="K1784">
        <v>31</v>
      </c>
      <c r="L1784" t="s">
        <v>574</v>
      </c>
      <c r="M1784" t="s">
        <v>805</v>
      </c>
      <c r="N1784" t="s">
        <v>801</v>
      </c>
      <c r="O1784" t="s">
        <v>802</v>
      </c>
      <c r="P1784" t="s">
        <v>548</v>
      </c>
      <c r="Q1784" t="s">
        <v>549</v>
      </c>
      <c r="R1784" t="s">
        <v>556</v>
      </c>
      <c r="S1784" t="s">
        <v>557</v>
      </c>
      <c r="T1784" s="145">
        <v>1</v>
      </c>
      <c r="U1784" t="s">
        <v>834</v>
      </c>
    </row>
    <row r="1785" spans="1:23" x14ac:dyDescent="0.25">
      <c r="A1785" t="s">
        <v>730</v>
      </c>
      <c r="B1785" t="s">
        <v>731</v>
      </c>
      <c r="C1785" t="s">
        <v>187</v>
      </c>
      <c r="D1785" t="s">
        <v>538</v>
      </c>
      <c r="F1785" t="s">
        <v>391</v>
      </c>
      <c r="G1785" t="s">
        <v>799</v>
      </c>
      <c r="H1785" t="s">
        <v>541</v>
      </c>
      <c r="I1785" t="s">
        <v>800</v>
      </c>
      <c r="J1785" t="s">
        <v>543</v>
      </c>
      <c r="K1785">
        <v>31</v>
      </c>
      <c r="L1785" t="s">
        <v>574</v>
      </c>
      <c r="M1785" t="s">
        <v>805</v>
      </c>
      <c r="N1785" t="s">
        <v>801</v>
      </c>
      <c r="O1785" t="s">
        <v>802</v>
      </c>
      <c r="P1785" t="s">
        <v>548</v>
      </c>
      <c r="Q1785" t="s">
        <v>549</v>
      </c>
      <c r="R1785" t="s">
        <v>558</v>
      </c>
      <c r="S1785" t="s">
        <v>559</v>
      </c>
      <c r="T1785" s="145">
        <v>5</v>
      </c>
      <c r="U1785" t="s">
        <v>834</v>
      </c>
    </row>
    <row r="1786" spans="1:23" x14ac:dyDescent="0.25">
      <c r="A1786" t="s">
        <v>730</v>
      </c>
      <c r="B1786" t="s">
        <v>731</v>
      </c>
      <c r="C1786" t="s">
        <v>187</v>
      </c>
      <c r="D1786" t="s">
        <v>538</v>
      </c>
      <c r="F1786" t="s">
        <v>391</v>
      </c>
      <c r="G1786" t="s">
        <v>799</v>
      </c>
      <c r="H1786" t="s">
        <v>541</v>
      </c>
      <c r="I1786" t="s">
        <v>800</v>
      </c>
      <c r="J1786" t="s">
        <v>543</v>
      </c>
      <c r="K1786">
        <v>31</v>
      </c>
      <c r="L1786" t="s">
        <v>574</v>
      </c>
      <c r="M1786" t="s">
        <v>805</v>
      </c>
      <c r="N1786" t="s">
        <v>801</v>
      </c>
      <c r="O1786" t="s">
        <v>802</v>
      </c>
      <c r="P1786" t="s">
        <v>548</v>
      </c>
      <c r="Q1786" t="s">
        <v>549</v>
      </c>
      <c r="R1786" t="s">
        <v>560</v>
      </c>
      <c r="S1786" t="s">
        <v>561</v>
      </c>
      <c r="T1786" s="145">
        <v>19</v>
      </c>
      <c r="U1786" t="s">
        <v>835</v>
      </c>
    </row>
    <row r="1787" spans="1:23" x14ac:dyDescent="0.25">
      <c r="A1787" t="s">
        <v>730</v>
      </c>
      <c r="B1787" t="s">
        <v>731</v>
      </c>
      <c r="C1787" t="s">
        <v>187</v>
      </c>
      <c r="D1787" t="s">
        <v>538</v>
      </c>
      <c r="F1787" t="s">
        <v>391</v>
      </c>
      <c r="G1787" t="s">
        <v>799</v>
      </c>
      <c r="H1787" t="s">
        <v>541</v>
      </c>
      <c r="I1787" t="s">
        <v>800</v>
      </c>
      <c r="J1787" t="s">
        <v>543</v>
      </c>
      <c r="K1787">
        <v>31</v>
      </c>
      <c r="L1787" t="s">
        <v>574</v>
      </c>
      <c r="M1787" t="s">
        <v>805</v>
      </c>
      <c r="N1787" t="s">
        <v>801</v>
      </c>
      <c r="O1787" t="s">
        <v>802</v>
      </c>
      <c r="P1787" t="s">
        <v>548</v>
      </c>
      <c r="Q1787" t="s">
        <v>549</v>
      </c>
      <c r="R1787" t="s">
        <v>562</v>
      </c>
      <c r="S1787" t="s">
        <v>563</v>
      </c>
      <c r="T1787" s="145">
        <v>7</v>
      </c>
      <c r="U1787" t="s">
        <v>834</v>
      </c>
    </row>
    <row r="1788" spans="1:23" x14ac:dyDescent="0.25">
      <c r="A1788" t="s">
        <v>730</v>
      </c>
      <c r="B1788" t="s">
        <v>731</v>
      </c>
      <c r="C1788" t="s">
        <v>187</v>
      </c>
      <c r="D1788" t="s">
        <v>538</v>
      </c>
      <c r="F1788" t="s">
        <v>391</v>
      </c>
      <c r="G1788" t="s">
        <v>799</v>
      </c>
      <c r="H1788" t="s">
        <v>541</v>
      </c>
      <c r="I1788" t="s">
        <v>800</v>
      </c>
      <c r="J1788" t="s">
        <v>543</v>
      </c>
      <c r="K1788">
        <v>31</v>
      </c>
      <c r="L1788" t="s">
        <v>574</v>
      </c>
      <c r="M1788" t="s">
        <v>805</v>
      </c>
      <c r="N1788" t="s">
        <v>801</v>
      </c>
      <c r="O1788" t="s">
        <v>802</v>
      </c>
      <c r="P1788" t="s">
        <v>548</v>
      </c>
      <c r="Q1788" t="s">
        <v>549</v>
      </c>
      <c r="R1788" t="s">
        <v>564</v>
      </c>
      <c r="S1788" t="s">
        <v>565</v>
      </c>
      <c r="T1788" s="145">
        <v>21</v>
      </c>
      <c r="U1788" t="s">
        <v>834</v>
      </c>
    </row>
    <row r="1789" spans="1:23" x14ac:dyDescent="0.25">
      <c r="A1789" t="s">
        <v>730</v>
      </c>
      <c r="B1789" t="s">
        <v>731</v>
      </c>
      <c r="C1789" t="s">
        <v>187</v>
      </c>
      <c r="D1789" t="s">
        <v>538</v>
      </c>
      <c r="F1789" t="s">
        <v>391</v>
      </c>
      <c r="G1789" t="s">
        <v>799</v>
      </c>
      <c r="H1789" t="s">
        <v>541</v>
      </c>
      <c r="I1789" t="s">
        <v>800</v>
      </c>
      <c r="J1789" t="s">
        <v>543</v>
      </c>
      <c r="K1789">
        <v>31</v>
      </c>
      <c r="L1789" t="s">
        <v>574</v>
      </c>
      <c r="M1789" t="s">
        <v>805</v>
      </c>
      <c r="N1789" t="s">
        <v>801</v>
      </c>
      <c r="O1789" t="s">
        <v>802</v>
      </c>
      <c r="P1789" t="s">
        <v>548</v>
      </c>
      <c r="Q1789" t="s">
        <v>549</v>
      </c>
      <c r="R1789" t="s">
        <v>566</v>
      </c>
      <c r="S1789" t="s">
        <v>567</v>
      </c>
      <c r="T1789" s="145">
        <v>13</v>
      </c>
      <c r="U1789" t="s">
        <v>834</v>
      </c>
    </row>
    <row r="1790" spans="1:23" x14ac:dyDescent="0.25">
      <c r="A1790" t="s">
        <v>730</v>
      </c>
      <c r="B1790" t="s">
        <v>731</v>
      </c>
      <c r="C1790" t="s">
        <v>187</v>
      </c>
      <c r="D1790" t="s">
        <v>538</v>
      </c>
      <c r="F1790" t="s">
        <v>391</v>
      </c>
      <c r="G1790" t="s">
        <v>799</v>
      </c>
      <c r="H1790" t="s">
        <v>541</v>
      </c>
      <c r="I1790" t="s">
        <v>800</v>
      </c>
      <c r="J1790" t="s">
        <v>543</v>
      </c>
      <c r="K1790">
        <v>31</v>
      </c>
      <c r="L1790" t="s">
        <v>574</v>
      </c>
      <c r="M1790" t="s">
        <v>805</v>
      </c>
      <c r="N1790" t="s">
        <v>801</v>
      </c>
      <c r="O1790" t="s">
        <v>802</v>
      </c>
      <c r="P1790" t="s">
        <v>548</v>
      </c>
      <c r="Q1790" t="s">
        <v>549</v>
      </c>
      <c r="R1790" t="s">
        <v>568</v>
      </c>
      <c r="S1790" t="s">
        <v>569</v>
      </c>
      <c r="T1790" s="145">
        <v>13</v>
      </c>
      <c r="U1790" t="s">
        <v>836</v>
      </c>
    </row>
    <row r="1791" spans="1:23" x14ac:dyDescent="0.25">
      <c r="A1791" t="s">
        <v>730</v>
      </c>
      <c r="B1791" t="s">
        <v>731</v>
      </c>
      <c r="C1791" t="s">
        <v>187</v>
      </c>
      <c r="D1791" t="s">
        <v>538</v>
      </c>
      <c r="F1791" t="s">
        <v>391</v>
      </c>
      <c r="G1791" t="s">
        <v>799</v>
      </c>
      <c r="H1791" t="s">
        <v>541</v>
      </c>
      <c r="I1791" t="s">
        <v>800</v>
      </c>
      <c r="J1791" t="s">
        <v>543</v>
      </c>
      <c r="K1791">
        <v>31</v>
      </c>
      <c r="L1791" t="s">
        <v>574</v>
      </c>
      <c r="M1791" t="s">
        <v>805</v>
      </c>
      <c r="N1791" t="s">
        <v>801</v>
      </c>
      <c r="O1791" t="s">
        <v>802</v>
      </c>
      <c r="P1791" t="s">
        <v>548</v>
      </c>
      <c r="Q1791" t="s">
        <v>549</v>
      </c>
      <c r="R1791" t="s">
        <v>803</v>
      </c>
      <c r="S1791" t="s">
        <v>804</v>
      </c>
      <c r="T1791" s="145">
        <v>5</v>
      </c>
      <c r="U1791" t="s">
        <v>834</v>
      </c>
    </row>
    <row r="1792" spans="1:23" x14ac:dyDescent="0.25">
      <c r="A1792" t="s">
        <v>730</v>
      </c>
      <c r="B1792" t="s">
        <v>731</v>
      </c>
      <c r="C1792" t="s">
        <v>187</v>
      </c>
      <c r="D1792" t="s">
        <v>538</v>
      </c>
      <c r="F1792" t="s">
        <v>391</v>
      </c>
      <c r="G1792" t="s">
        <v>799</v>
      </c>
      <c r="H1792" t="s">
        <v>541</v>
      </c>
      <c r="I1792" t="s">
        <v>800</v>
      </c>
      <c r="J1792" t="s">
        <v>543</v>
      </c>
      <c r="K1792">
        <v>31</v>
      </c>
      <c r="L1792" t="s">
        <v>576</v>
      </c>
      <c r="M1792" t="s">
        <v>806</v>
      </c>
      <c r="N1792" t="s">
        <v>801</v>
      </c>
      <c r="O1792" t="s">
        <v>802</v>
      </c>
      <c r="P1792" t="s">
        <v>548</v>
      </c>
      <c r="Q1792" t="s">
        <v>549</v>
      </c>
      <c r="R1792" t="s">
        <v>131</v>
      </c>
      <c r="S1792" t="s">
        <v>550</v>
      </c>
      <c r="T1792" s="145">
        <v>59</v>
      </c>
      <c r="U1792" t="s">
        <v>834</v>
      </c>
    </row>
    <row r="1793" spans="1:23" x14ac:dyDescent="0.25">
      <c r="A1793" t="s">
        <v>730</v>
      </c>
      <c r="B1793" t="s">
        <v>731</v>
      </c>
      <c r="C1793" t="s">
        <v>187</v>
      </c>
      <c r="D1793" t="s">
        <v>538</v>
      </c>
      <c r="F1793" t="s">
        <v>391</v>
      </c>
      <c r="G1793" t="s">
        <v>799</v>
      </c>
      <c r="H1793" t="s">
        <v>541</v>
      </c>
      <c r="I1793" t="s">
        <v>800</v>
      </c>
      <c r="J1793" t="s">
        <v>543</v>
      </c>
      <c r="K1793">
        <v>31</v>
      </c>
      <c r="L1793" t="s">
        <v>576</v>
      </c>
      <c r="M1793" t="s">
        <v>806</v>
      </c>
      <c r="N1793" t="s">
        <v>801</v>
      </c>
      <c r="O1793" t="s">
        <v>802</v>
      </c>
      <c r="P1793" t="s">
        <v>548</v>
      </c>
      <c r="Q1793" t="s">
        <v>549</v>
      </c>
      <c r="R1793" t="s">
        <v>552</v>
      </c>
      <c r="S1793" t="s">
        <v>553</v>
      </c>
      <c r="T1793" s="145">
        <v>4</v>
      </c>
      <c r="U1793" t="s">
        <v>834</v>
      </c>
    </row>
    <row r="1794" spans="1:23" x14ac:dyDescent="0.25">
      <c r="A1794" t="s">
        <v>730</v>
      </c>
      <c r="B1794" t="s">
        <v>731</v>
      </c>
      <c r="C1794" t="s">
        <v>187</v>
      </c>
      <c r="D1794" t="s">
        <v>538</v>
      </c>
      <c r="F1794" t="s">
        <v>391</v>
      </c>
      <c r="G1794" t="s">
        <v>799</v>
      </c>
      <c r="H1794" t="s">
        <v>541</v>
      </c>
      <c r="I1794" t="s">
        <v>800</v>
      </c>
      <c r="J1794" t="s">
        <v>543</v>
      </c>
      <c r="K1794">
        <v>31</v>
      </c>
      <c r="L1794" t="s">
        <v>576</v>
      </c>
      <c r="M1794" t="s">
        <v>806</v>
      </c>
      <c r="N1794" t="s">
        <v>801</v>
      </c>
      <c r="O1794" t="s">
        <v>802</v>
      </c>
      <c r="P1794" t="s">
        <v>548</v>
      </c>
      <c r="Q1794" t="s">
        <v>549</v>
      </c>
      <c r="R1794" t="s">
        <v>554</v>
      </c>
      <c r="S1794" t="s">
        <v>555</v>
      </c>
      <c r="T1794" s="145">
        <v>5</v>
      </c>
      <c r="U1794" t="s">
        <v>834</v>
      </c>
    </row>
    <row r="1795" spans="1:23" x14ac:dyDescent="0.25">
      <c r="A1795" t="s">
        <v>730</v>
      </c>
      <c r="B1795" t="s">
        <v>731</v>
      </c>
      <c r="C1795" t="s">
        <v>187</v>
      </c>
      <c r="D1795" t="s">
        <v>538</v>
      </c>
      <c r="F1795" t="s">
        <v>391</v>
      </c>
      <c r="G1795" t="s">
        <v>799</v>
      </c>
      <c r="H1795" t="s">
        <v>541</v>
      </c>
      <c r="I1795" t="s">
        <v>800</v>
      </c>
      <c r="J1795" t="s">
        <v>543</v>
      </c>
      <c r="K1795">
        <v>31</v>
      </c>
      <c r="L1795" t="s">
        <v>576</v>
      </c>
      <c r="M1795" t="s">
        <v>806</v>
      </c>
      <c r="N1795" t="s">
        <v>801</v>
      </c>
      <c r="O1795" t="s">
        <v>802</v>
      </c>
      <c r="P1795" t="s">
        <v>548</v>
      </c>
      <c r="Q1795" t="s">
        <v>549</v>
      </c>
      <c r="R1795" t="s">
        <v>556</v>
      </c>
      <c r="S1795" t="s">
        <v>557</v>
      </c>
      <c r="T1795" s="145">
        <v>2</v>
      </c>
      <c r="U1795" t="s">
        <v>834</v>
      </c>
    </row>
    <row r="1796" spans="1:23" x14ac:dyDescent="0.25">
      <c r="A1796" t="s">
        <v>730</v>
      </c>
      <c r="B1796" t="s">
        <v>731</v>
      </c>
      <c r="C1796" t="s">
        <v>187</v>
      </c>
      <c r="D1796" t="s">
        <v>538</v>
      </c>
      <c r="F1796" t="s">
        <v>391</v>
      </c>
      <c r="G1796" t="s">
        <v>799</v>
      </c>
      <c r="H1796" t="s">
        <v>541</v>
      </c>
      <c r="I1796" t="s">
        <v>800</v>
      </c>
      <c r="J1796" t="s">
        <v>543</v>
      </c>
      <c r="K1796">
        <v>31</v>
      </c>
      <c r="L1796" t="s">
        <v>576</v>
      </c>
      <c r="M1796" t="s">
        <v>806</v>
      </c>
      <c r="N1796" t="s">
        <v>801</v>
      </c>
      <c r="O1796" t="s">
        <v>802</v>
      </c>
      <c r="P1796" t="s">
        <v>548</v>
      </c>
      <c r="Q1796" t="s">
        <v>549</v>
      </c>
      <c r="R1796" t="s">
        <v>558</v>
      </c>
      <c r="S1796" t="s">
        <v>559</v>
      </c>
      <c r="T1796" s="145">
        <v>14</v>
      </c>
      <c r="U1796" t="s">
        <v>834</v>
      </c>
    </row>
    <row r="1797" spans="1:23" x14ac:dyDescent="0.25">
      <c r="A1797" t="s">
        <v>730</v>
      </c>
      <c r="B1797" t="s">
        <v>731</v>
      </c>
      <c r="C1797" t="s">
        <v>187</v>
      </c>
      <c r="D1797" t="s">
        <v>538</v>
      </c>
      <c r="F1797" t="s">
        <v>391</v>
      </c>
      <c r="G1797" t="s">
        <v>799</v>
      </c>
      <c r="H1797" t="s">
        <v>541</v>
      </c>
      <c r="I1797" t="s">
        <v>800</v>
      </c>
      <c r="J1797" t="s">
        <v>543</v>
      </c>
      <c r="K1797">
        <v>31</v>
      </c>
      <c r="L1797" t="s">
        <v>576</v>
      </c>
      <c r="M1797" t="s">
        <v>806</v>
      </c>
      <c r="N1797" t="s">
        <v>801</v>
      </c>
      <c r="O1797" t="s">
        <v>802</v>
      </c>
      <c r="P1797" t="s">
        <v>548</v>
      </c>
      <c r="Q1797" t="s">
        <v>549</v>
      </c>
      <c r="R1797" t="s">
        <v>560</v>
      </c>
      <c r="S1797" t="s">
        <v>561</v>
      </c>
      <c r="T1797" s="145">
        <v>20</v>
      </c>
      <c r="U1797" t="s">
        <v>835</v>
      </c>
    </row>
    <row r="1798" spans="1:23" x14ac:dyDescent="0.25">
      <c r="A1798" t="s">
        <v>730</v>
      </c>
      <c r="B1798" t="s">
        <v>731</v>
      </c>
      <c r="C1798" t="s">
        <v>187</v>
      </c>
      <c r="D1798" t="s">
        <v>538</v>
      </c>
      <c r="F1798" t="s">
        <v>391</v>
      </c>
      <c r="G1798" t="s">
        <v>799</v>
      </c>
      <c r="H1798" t="s">
        <v>541</v>
      </c>
      <c r="I1798" t="s">
        <v>800</v>
      </c>
      <c r="J1798" t="s">
        <v>543</v>
      </c>
      <c r="K1798">
        <v>31</v>
      </c>
      <c r="L1798" t="s">
        <v>576</v>
      </c>
      <c r="M1798" t="s">
        <v>806</v>
      </c>
      <c r="N1798" t="s">
        <v>801</v>
      </c>
      <c r="O1798" t="s">
        <v>802</v>
      </c>
      <c r="P1798" t="s">
        <v>548</v>
      </c>
      <c r="Q1798" t="s">
        <v>549</v>
      </c>
      <c r="R1798" t="s">
        <v>562</v>
      </c>
      <c r="S1798" t="s">
        <v>563</v>
      </c>
      <c r="U1798" t="s">
        <v>834</v>
      </c>
    </row>
    <row r="1799" spans="1:23" x14ac:dyDescent="0.25">
      <c r="A1799" t="s">
        <v>730</v>
      </c>
      <c r="B1799" t="s">
        <v>731</v>
      </c>
      <c r="C1799" t="s">
        <v>187</v>
      </c>
      <c r="D1799" t="s">
        <v>538</v>
      </c>
      <c r="F1799" t="s">
        <v>391</v>
      </c>
      <c r="G1799" t="s">
        <v>799</v>
      </c>
      <c r="H1799" t="s">
        <v>541</v>
      </c>
      <c r="I1799" t="s">
        <v>800</v>
      </c>
      <c r="J1799" t="s">
        <v>543</v>
      </c>
      <c r="K1799">
        <v>31</v>
      </c>
      <c r="L1799" t="s">
        <v>576</v>
      </c>
      <c r="M1799" t="s">
        <v>806</v>
      </c>
      <c r="N1799" t="s">
        <v>801</v>
      </c>
      <c r="O1799" t="s">
        <v>802</v>
      </c>
      <c r="P1799" t="s">
        <v>548</v>
      </c>
      <c r="Q1799" t="s">
        <v>549</v>
      </c>
      <c r="R1799" t="s">
        <v>564</v>
      </c>
      <c r="S1799" t="s">
        <v>565</v>
      </c>
      <c r="U1799" t="s">
        <v>834</v>
      </c>
    </row>
    <row r="1800" spans="1:23" x14ac:dyDescent="0.25">
      <c r="A1800" t="s">
        <v>730</v>
      </c>
      <c r="B1800" t="s">
        <v>731</v>
      </c>
      <c r="C1800" t="s">
        <v>187</v>
      </c>
      <c r="D1800" t="s">
        <v>538</v>
      </c>
      <c r="F1800" t="s">
        <v>391</v>
      </c>
      <c r="G1800" t="s">
        <v>799</v>
      </c>
      <c r="H1800" t="s">
        <v>541</v>
      </c>
      <c r="I1800" t="s">
        <v>800</v>
      </c>
      <c r="J1800" t="s">
        <v>543</v>
      </c>
      <c r="K1800">
        <v>31</v>
      </c>
      <c r="L1800" t="s">
        <v>576</v>
      </c>
      <c r="M1800" t="s">
        <v>806</v>
      </c>
      <c r="N1800" t="s">
        <v>801</v>
      </c>
      <c r="O1800" t="s">
        <v>802</v>
      </c>
      <c r="P1800" t="s">
        <v>548</v>
      </c>
      <c r="Q1800" t="s">
        <v>549</v>
      </c>
      <c r="R1800" t="s">
        <v>566</v>
      </c>
      <c r="S1800" t="s">
        <v>567</v>
      </c>
      <c r="T1800" s="145">
        <v>6</v>
      </c>
      <c r="U1800" t="s">
        <v>834</v>
      </c>
    </row>
    <row r="1801" spans="1:23" x14ac:dyDescent="0.25">
      <c r="A1801" t="s">
        <v>730</v>
      </c>
      <c r="B1801" t="s">
        <v>731</v>
      </c>
      <c r="C1801" t="s">
        <v>187</v>
      </c>
      <c r="D1801" t="s">
        <v>538</v>
      </c>
      <c r="F1801" t="s">
        <v>391</v>
      </c>
      <c r="G1801" t="s">
        <v>799</v>
      </c>
      <c r="H1801" t="s">
        <v>541</v>
      </c>
      <c r="I1801" t="s">
        <v>800</v>
      </c>
      <c r="J1801" t="s">
        <v>543</v>
      </c>
      <c r="K1801">
        <v>31</v>
      </c>
      <c r="L1801" t="s">
        <v>576</v>
      </c>
      <c r="M1801" t="s">
        <v>806</v>
      </c>
      <c r="N1801" t="s">
        <v>801</v>
      </c>
      <c r="O1801" t="s">
        <v>802</v>
      </c>
      <c r="P1801" t="s">
        <v>548</v>
      </c>
      <c r="Q1801" t="s">
        <v>549</v>
      </c>
      <c r="R1801" t="s">
        <v>568</v>
      </c>
      <c r="S1801" t="s">
        <v>569</v>
      </c>
      <c r="T1801" s="145">
        <v>1</v>
      </c>
      <c r="U1801" t="s">
        <v>836</v>
      </c>
    </row>
    <row r="1802" spans="1:23" x14ac:dyDescent="0.25">
      <c r="A1802" t="s">
        <v>730</v>
      </c>
      <c r="B1802" t="s">
        <v>731</v>
      </c>
      <c r="C1802" t="s">
        <v>187</v>
      </c>
      <c r="D1802" t="s">
        <v>538</v>
      </c>
      <c r="F1802" t="s">
        <v>391</v>
      </c>
      <c r="G1802" t="s">
        <v>799</v>
      </c>
      <c r="H1802" t="s">
        <v>541</v>
      </c>
      <c r="I1802" t="s">
        <v>800</v>
      </c>
      <c r="J1802" t="s">
        <v>543</v>
      </c>
      <c r="K1802">
        <v>31</v>
      </c>
      <c r="L1802" t="s">
        <v>576</v>
      </c>
      <c r="M1802" t="s">
        <v>806</v>
      </c>
      <c r="N1802" t="s">
        <v>801</v>
      </c>
      <c r="O1802" t="s">
        <v>802</v>
      </c>
      <c r="P1802" t="s">
        <v>548</v>
      </c>
      <c r="Q1802" t="s">
        <v>549</v>
      </c>
      <c r="R1802" t="s">
        <v>803</v>
      </c>
      <c r="S1802" t="s">
        <v>804</v>
      </c>
      <c r="T1802" s="145">
        <v>5</v>
      </c>
      <c r="U1802" t="s">
        <v>834</v>
      </c>
    </row>
    <row r="1803" spans="1:23" s="49" customFormat="1" x14ac:dyDescent="0.25">
      <c r="A1803" s="49" t="s">
        <v>85</v>
      </c>
      <c r="B1803" s="49" t="s">
        <v>736</v>
      </c>
      <c r="C1803" s="49" t="s">
        <v>187</v>
      </c>
      <c r="D1803" s="49" t="s">
        <v>538</v>
      </c>
      <c r="F1803" s="49" t="s">
        <v>391</v>
      </c>
      <c r="G1803" s="49" t="s">
        <v>799</v>
      </c>
      <c r="H1803" s="49" t="s">
        <v>541</v>
      </c>
      <c r="I1803" s="49" t="s">
        <v>800</v>
      </c>
      <c r="J1803" s="49" t="s">
        <v>543</v>
      </c>
      <c r="K1803" s="49">
        <v>31</v>
      </c>
      <c r="L1803" s="49" t="s">
        <v>544</v>
      </c>
      <c r="M1803" s="49" t="s">
        <v>799</v>
      </c>
      <c r="N1803" s="49" t="s">
        <v>801</v>
      </c>
      <c r="O1803" s="49" t="s">
        <v>802</v>
      </c>
      <c r="P1803" s="49" t="s">
        <v>548</v>
      </c>
      <c r="Q1803" s="49" t="s">
        <v>549</v>
      </c>
      <c r="R1803" s="49" t="s">
        <v>131</v>
      </c>
      <c r="S1803" s="49" t="s">
        <v>550</v>
      </c>
      <c r="T1803" s="146">
        <v>641</v>
      </c>
      <c r="U1803" s="49" t="s">
        <v>639</v>
      </c>
      <c r="V1803" s="49" t="s">
        <v>858</v>
      </c>
      <c r="W1803" s="138">
        <f>('ILO unemployment 2007'!T1804+'ILO unemployment 2007'!T1805+'ILO unemployment 2007'!T1806)*( 1 +'ILO unemployment 2007'!T1813/('ILO unemployment 2007'!T1803-'ILO unemployment 2007'!T1813))</f>
        <v>44.444504165546888</v>
      </c>
    </row>
    <row r="1804" spans="1:23" s="49" customFormat="1" x14ac:dyDescent="0.25">
      <c r="A1804" s="49" t="s">
        <v>85</v>
      </c>
      <c r="B1804" s="49" t="s">
        <v>736</v>
      </c>
      <c r="C1804" s="49" t="s">
        <v>187</v>
      </c>
      <c r="D1804" s="49" t="s">
        <v>538</v>
      </c>
      <c r="F1804" s="49" t="s">
        <v>391</v>
      </c>
      <c r="G1804" s="49" t="s">
        <v>799</v>
      </c>
      <c r="H1804" s="49" t="s">
        <v>541</v>
      </c>
      <c r="I1804" s="49" t="s">
        <v>800</v>
      </c>
      <c r="J1804" s="49" t="s">
        <v>543</v>
      </c>
      <c r="K1804" s="49">
        <v>31</v>
      </c>
      <c r="L1804" s="49" t="s">
        <v>544</v>
      </c>
      <c r="M1804" s="49" t="s">
        <v>799</v>
      </c>
      <c r="N1804" s="49" t="s">
        <v>801</v>
      </c>
      <c r="O1804" s="49" t="s">
        <v>802</v>
      </c>
      <c r="P1804" s="49" t="s">
        <v>548</v>
      </c>
      <c r="Q1804" s="49" t="s">
        <v>549</v>
      </c>
      <c r="R1804" s="49" t="s">
        <v>552</v>
      </c>
      <c r="S1804" s="49" t="s">
        <v>553</v>
      </c>
      <c r="T1804" s="146"/>
      <c r="U1804" s="49" t="s">
        <v>639</v>
      </c>
      <c r="V1804" s="49" t="s">
        <v>859</v>
      </c>
      <c r="W1804" s="138">
        <f>('ILO unemployment 2007'!T1807+'ILO unemployment 2007'!T1808+'ILO unemployment 2007'!T1809+'ILO unemployment 2007'!T1810+'ILO unemployment 2007'!T1811+'ILO unemployment 2007'!T1812)*( 1 +'ILO unemployment 2007'!T1813/('ILO unemployment 2007'!T1803-'ILO unemployment 2007'!T1813))</f>
        <v>591.90432679387254</v>
      </c>
    </row>
    <row r="1805" spans="1:23" s="49" customFormat="1" x14ac:dyDescent="0.25">
      <c r="A1805" s="49" t="s">
        <v>85</v>
      </c>
      <c r="B1805" s="49" t="s">
        <v>736</v>
      </c>
      <c r="C1805" s="49" t="s">
        <v>187</v>
      </c>
      <c r="D1805" s="49" t="s">
        <v>538</v>
      </c>
      <c r="F1805" s="49" t="s">
        <v>391</v>
      </c>
      <c r="G1805" s="49" t="s">
        <v>799</v>
      </c>
      <c r="H1805" s="49" t="s">
        <v>541</v>
      </c>
      <c r="I1805" s="49" t="s">
        <v>800</v>
      </c>
      <c r="J1805" s="49" t="s">
        <v>543</v>
      </c>
      <c r="K1805" s="49">
        <v>31</v>
      </c>
      <c r="L1805" s="49" t="s">
        <v>544</v>
      </c>
      <c r="M1805" s="49" t="s">
        <v>799</v>
      </c>
      <c r="N1805" s="49" t="s">
        <v>801</v>
      </c>
      <c r="O1805" s="49" t="s">
        <v>802</v>
      </c>
      <c r="P1805" s="49" t="s">
        <v>548</v>
      </c>
      <c r="Q1805" s="49" t="s">
        <v>549</v>
      </c>
      <c r="R1805" s="49" t="s">
        <v>554</v>
      </c>
      <c r="S1805" s="49" t="s">
        <v>555</v>
      </c>
      <c r="T1805" s="146">
        <v>8.3000000000000007</v>
      </c>
      <c r="U1805" s="49" t="s">
        <v>639</v>
      </c>
      <c r="V1805" s="49" t="s">
        <v>862</v>
      </c>
      <c r="W1805" s="138">
        <f>'ILO unemployment 2007'!T1804+'ILO unemployment 2007'!T1805+'ILO unemployment 2007'!T1806+ 'ILO unemployment 2007'!T1807+'ILO unemployment 2007'!T1808+'ILO unemployment 2007'!T1809+'ILO unemployment 2007'!T1810+'ILO unemployment 2007'!T1811+'ILO unemployment 2007'!T1812+'ILO unemployment 2007'!T1813</f>
        <v>638.29999999999995</v>
      </c>
    </row>
    <row r="1806" spans="1:23" s="49" customFormat="1" x14ac:dyDescent="0.25">
      <c r="A1806" s="49" t="s">
        <v>85</v>
      </c>
      <c r="B1806" s="49" t="s">
        <v>736</v>
      </c>
      <c r="C1806" s="49" t="s">
        <v>187</v>
      </c>
      <c r="D1806" s="49" t="s">
        <v>538</v>
      </c>
      <c r="F1806" s="49" t="s">
        <v>391</v>
      </c>
      <c r="G1806" s="49" t="s">
        <v>799</v>
      </c>
      <c r="H1806" s="49" t="s">
        <v>541</v>
      </c>
      <c r="I1806" s="49" t="s">
        <v>800</v>
      </c>
      <c r="J1806" s="49" t="s">
        <v>543</v>
      </c>
      <c r="K1806" s="49">
        <v>31</v>
      </c>
      <c r="L1806" s="49" t="s">
        <v>544</v>
      </c>
      <c r="M1806" s="49" t="s">
        <v>799</v>
      </c>
      <c r="N1806" s="49" t="s">
        <v>801</v>
      </c>
      <c r="O1806" s="49" t="s">
        <v>802</v>
      </c>
      <c r="P1806" s="49" t="s">
        <v>548</v>
      </c>
      <c r="Q1806" s="49" t="s">
        <v>549</v>
      </c>
      <c r="R1806" s="49" t="s">
        <v>556</v>
      </c>
      <c r="S1806" s="49" t="s">
        <v>557</v>
      </c>
      <c r="T1806" s="146">
        <v>17.5</v>
      </c>
      <c r="U1806" s="49" t="s">
        <v>639</v>
      </c>
      <c r="W1806" s="138"/>
    </row>
    <row r="1807" spans="1:23" s="49" customFormat="1" x14ac:dyDescent="0.25">
      <c r="A1807" s="49" t="s">
        <v>85</v>
      </c>
      <c r="B1807" s="49" t="s">
        <v>736</v>
      </c>
      <c r="C1807" s="49" t="s">
        <v>187</v>
      </c>
      <c r="D1807" s="49" t="s">
        <v>538</v>
      </c>
      <c r="F1807" s="49" t="s">
        <v>391</v>
      </c>
      <c r="G1807" s="49" t="s">
        <v>799</v>
      </c>
      <c r="H1807" s="49" t="s">
        <v>541</v>
      </c>
      <c r="I1807" s="49" t="s">
        <v>800</v>
      </c>
      <c r="J1807" s="49" t="s">
        <v>543</v>
      </c>
      <c r="K1807" s="49">
        <v>31</v>
      </c>
      <c r="L1807" s="49" t="s">
        <v>544</v>
      </c>
      <c r="M1807" s="49" t="s">
        <v>799</v>
      </c>
      <c r="N1807" s="49" t="s">
        <v>801</v>
      </c>
      <c r="O1807" s="49" t="s">
        <v>802</v>
      </c>
      <c r="P1807" s="49" t="s">
        <v>548</v>
      </c>
      <c r="Q1807" s="49" t="s">
        <v>549</v>
      </c>
      <c r="R1807" s="49" t="s">
        <v>558</v>
      </c>
      <c r="S1807" s="49" t="s">
        <v>559</v>
      </c>
      <c r="T1807" s="146">
        <v>11.9</v>
      </c>
      <c r="U1807" s="49" t="s">
        <v>639</v>
      </c>
      <c r="V1807" s="138"/>
      <c r="W1807" s="138"/>
    </row>
    <row r="1808" spans="1:23" s="49" customFormat="1" x14ac:dyDescent="0.25">
      <c r="A1808" s="49" t="s">
        <v>85</v>
      </c>
      <c r="B1808" s="49" t="s">
        <v>736</v>
      </c>
      <c r="C1808" s="49" t="s">
        <v>187</v>
      </c>
      <c r="D1808" s="49" t="s">
        <v>538</v>
      </c>
      <c r="F1808" s="49" t="s">
        <v>391</v>
      </c>
      <c r="G1808" s="49" t="s">
        <v>799</v>
      </c>
      <c r="H1808" s="49" t="s">
        <v>541</v>
      </c>
      <c r="I1808" s="49" t="s">
        <v>800</v>
      </c>
      <c r="J1808" s="49" t="s">
        <v>543</v>
      </c>
      <c r="K1808" s="49">
        <v>31</v>
      </c>
      <c r="L1808" s="49" t="s">
        <v>544</v>
      </c>
      <c r="M1808" s="49" t="s">
        <v>799</v>
      </c>
      <c r="N1808" s="49" t="s">
        <v>801</v>
      </c>
      <c r="O1808" s="49" t="s">
        <v>802</v>
      </c>
      <c r="P1808" s="49" t="s">
        <v>548</v>
      </c>
      <c r="Q1808" s="49" t="s">
        <v>549</v>
      </c>
      <c r="R1808" s="49" t="s">
        <v>560</v>
      </c>
      <c r="S1808" s="49" t="s">
        <v>561</v>
      </c>
      <c r="T1808" s="146">
        <v>36.700000000000003</v>
      </c>
      <c r="U1808" s="49" t="s">
        <v>639</v>
      </c>
      <c r="W1808" s="138"/>
    </row>
    <row r="1809" spans="1:23" s="49" customFormat="1" x14ac:dyDescent="0.25">
      <c r="A1809" s="49" t="s">
        <v>85</v>
      </c>
      <c r="B1809" s="49" t="s">
        <v>736</v>
      </c>
      <c r="C1809" s="49" t="s">
        <v>187</v>
      </c>
      <c r="D1809" s="49" t="s">
        <v>538</v>
      </c>
      <c r="F1809" s="49" t="s">
        <v>391</v>
      </c>
      <c r="G1809" s="49" t="s">
        <v>799</v>
      </c>
      <c r="H1809" s="49" t="s">
        <v>541</v>
      </c>
      <c r="I1809" s="49" t="s">
        <v>800</v>
      </c>
      <c r="J1809" s="49" t="s">
        <v>543</v>
      </c>
      <c r="K1809" s="49">
        <v>31</v>
      </c>
      <c r="L1809" s="49" t="s">
        <v>544</v>
      </c>
      <c r="M1809" s="49" t="s">
        <v>799</v>
      </c>
      <c r="N1809" s="49" t="s">
        <v>801</v>
      </c>
      <c r="O1809" s="49" t="s">
        <v>802</v>
      </c>
      <c r="P1809" s="49" t="s">
        <v>548</v>
      </c>
      <c r="Q1809" s="49" t="s">
        <v>549</v>
      </c>
      <c r="R1809" s="49" t="s">
        <v>562</v>
      </c>
      <c r="S1809" s="49" t="s">
        <v>563</v>
      </c>
      <c r="T1809" s="146">
        <v>11.3</v>
      </c>
      <c r="U1809" s="49" t="s">
        <v>639</v>
      </c>
      <c r="W1809" s="138"/>
    </row>
    <row r="1810" spans="1:23" s="49" customFormat="1" x14ac:dyDescent="0.25">
      <c r="A1810" s="49" t="s">
        <v>85</v>
      </c>
      <c r="B1810" s="49" t="s">
        <v>736</v>
      </c>
      <c r="C1810" s="49" t="s">
        <v>187</v>
      </c>
      <c r="D1810" s="49" t="s">
        <v>538</v>
      </c>
      <c r="F1810" s="49" t="s">
        <v>391</v>
      </c>
      <c r="G1810" s="49" t="s">
        <v>799</v>
      </c>
      <c r="H1810" s="49" t="s">
        <v>541</v>
      </c>
      <c r="I1810" s="49" t="s">
        <v>800</v>
      </c>
      <c r="J1810" s="49" t="s">
        <v>543</v>
      </c>
      <c r="K1810" s="49">
        <v>31</v>
      </c>
      <c r="L1810" s="49" t="s">
        <v>544</v>
      </c>
      <c r="M1810" s="49" t="s">
        <v>799</v>
      </c>
      <c r="N1810" s="49" t="s">
        <v>801</v>
      </c>
      <c r="O1810" s="49" t="s">
        <v>802</v>
      </c>
      <c r="P1810" s="49" t="s">
        <v>548</v>
      </c>
      <c r="Q1810" s="49" t="s">
        <v>549</v>
      </c>
      <c r="R1810" s="49" t="s">
        <v>564</v>
      </c>
      <c r="S1810" s="49" t="s">
        <v>565</v>
      </c>
      <c r="T1810" s="146">
        <v>92.5</v>
      </c>
      <c r="U1810" s="49" t="s">
        <v>639</v>
      </c>
      <c r="W1810" s="138"/>
    </row>
    <row r="1811" spans="1:23" s="49" customFormat="1" x14ac:dyDescent="0.25">
      <c r="A1811" s="49" t="s">
        <v>85</v>
      </c>
      <c r="B1811" s="49" t="s">
        <v>736</v>
      </c>
      <c r="C1811" s="49" t="s">
        <v>187</v>
      </c>
      <c r="D1811" s="49" t="s">
        <v>538</v>
      </c>
      <c r="F1811" s="49" t="s">
        <v>391</v>
      </c>
      <c r="G1811" s="49" t="s">
        <v>799</v>
      </c>
      <c r="H1811" s="49" t="s">
        <v>541</v>
      </c>
      <c r="I1811" s="49" t="s">
        <v>800</v>
      </c>
      <c r="J1811" s="49" t="s">
        <v>543</v>
      </c>
      <c r="K1811" s="49">
        <v>31</v>
      </c>
      <c r="L1811" s="49" t="s">
        <v>544</v>
      </c>
      <c r="M1811" s="49" t="s">
        <v>799</v>
      </c>
      <c r="N1811" s="49" t="s">
        <v>801</v>
      </c>
      <c r="O1811" s="49" t="s">
        <v>802</v>
      </c>
      <c r="P1811" s="49" t="s">
        <v>548</v>
      </c>
      <c r="Q1811" s="49" t="s">
        <v>549</v>
      </c>
      <c r="R1811" s="49" t="s">
        <v>737</v>
      </c>
      <c r="S1811" s="49" t="s">
        <v>738</v>
      </c>
      <c r="T1811" s="146">
        <v>121.9</v>
      </c>
      <c r="U1811" s="49" t="s">
        <v>837</v>
      </c>
      <c r="W1811" s="138"/>
    </row>
    <row r="1812" spans="1:23" s="49" customFormat="1" x14ac:dyDescent="0.25">
      <c r="A1812" s="49" t="s">
        <v>85</v>
      </c>
      <c r="B1812" s="49" t="s">
        <v>736</v>
      </c>
      <c r="C1812" s="49" t="s">
        <v>187</v>
      </c>
      <c r="D1812" s="49" t="s">
        <v>538</v>
      </c>
      <c r="F1812" s="49" t="s">
        <v>391</v>
      </c>
      <c r="G1812" s="49" t="s">
        <v>799</v>
      </c>
      <c r="H1812" s="49" t="s">
        <v>541</v>
      </c>
      <c r="I1812" s="49" t="s">
        <v>800</v>
      </c>
      <c r="J1812" s="49" t="s">
        <v>543</v>
      </c>
      <c r="K1812" s="49">
        <v>31</v>
      </c>
      <c r="L1812" s="49" t="s">
        <v>544</v>
      </c>
      <c r="M1812" s="49" t="s">
        <v>799</v>
      </c>
      <c r="N1812" s="49" t="s">
        <v>801</v>
      </c>
      <c r="O1812" s="49" t="s">
        <v>802</v>
      </c>
      <c r="P1812" s="49" t="s">
        <v>548</v>
      </c>
      <c r="Q1812" s="49" t="s">
        <v>549</v>
      </c>
      <c r="R1812" s="49" t="s">
        <v>568</v>
      </c>
      <c r="S1812" s="49" t="s">
        <v>569</v>
      </c>
      <c r="T1812" s="146">
        <v>69.3</v>
      </c>
      <c r="U1812" s="49" t="s">
        <v>639</v>
      </c>
      <c r="W1812" s="138"/>
    </row>
    <row r="1813" spans="1:23" s="49" customFormat="1" x14ac:dyDescent="0.25">
      <c r="A1813" s="49" t="s">
        <v>85</v>
      </c>
      <c r="B1813" s="49" t="s">
        <v>736</v>
      </c>
      <c r="C1813" s="49" t="s">
        <v>187</v>
      </c>
      <c r="D1813" s="49" t="s">
        <v>538</v>
      </c>
      <c r="F1813" s="49" t="s">
        <v>391</v>
      </c>
      <c r="G1813" s="49" t="s">
        <v>799</v>
      </c>
      <c r="H1813" s="49" t="s">
        <v>541</v>
      </c>
      <c r="I1813" s="49" t="s">
        <v>800</v>
      </c>
      <c r="J1813" s="49" t="s">
        <v>543</v>
      </c>
      <c r="K1813" s="49">
        <v>31</v>
      </c>
      <c r="L1813" s="49" t="s">
        <v>544</v>
      </c>
      <c r="M1813" s="49" t="s">
        <v>799</v>
      </c>
      <c r="N1813" s="49" t="s">
        <v>801</v>
      </c>
      <c r="O1813" s="49" t="s">
        <v>802</v>
      </c>
      <c r="P1813" s="49" t="s">
        <v>548</v>
      </c>
      <c r="Q1813" s="49" t="s">
        <v>549</v>
      </c>
      <c r="R1813" s="49" t="s">
        <v>803</v>
      </c>
      <c r="S1813" s="49" t="s">
        <v>804</v>
      </c>
      <c r="T1813" s="146">
        <v>268.89999999999998</v>
      </c>
      <c r="U1813" s="49" t="s">
        <v>639</v>
      </c>
      <c r="W1813" s="138"/>
    </row>
    <row r="1814" spans="1:23" x14ac:dyDescent="0.25">
      <c r="A1814" t="s">
        <v>85</v>
      </c>
      <c r="B1814" t="s">
        <v>736</v>
      </c>
      <c r="C1814" t="s">
        <v>187</v>
      </c>
      <c r="D1814" t="s">
        <v>538</v>
      </c>
      <c r="F1814" t="s">
        <v>391</v>
      </c>
      <c r="G1814" t="s">
        <v>799</v>
      </c>
      <c r="H1814" t="s">
        <v>541</v>
      </c>
      <c r="I1814" t="s">
        <v>800</v>
      </c>
      <c r="J1814" t="s">
        <v>543</v>
      </c>
      <c r="K1814">
        <v>31</v>
      </c>
      <c r="L1814" t="s">
        <v>574</v>
      </c>
      <c r="M1814" t="s">
        <v>805</v>
      </c>
      <c r="N1814" t="s">
        <v>801</v>
      </c>
      <c r="O1814" t="s">
        <v>802</v>
      </c>
      <c r="P1814" t="s">
        <v>548</v>
      </c>
      <c r="Q1814" t="s">
        <v>549</v>
      </c>
      <c r="R1814" t="s">
        <v>131</v>
      </c>
      <c r="S1814" t="s">
        <v>550</v>
      </c>
      <c r="T1814" s="145">
        <v>398.7</v>
      </c>
      <c r="U1814" t="s">
        <v>639</v>
      </c>
    </row>
    <row r="1815" spans="1:23" x14ac:dyDescent="0.25">
      <c r="A1815" t="s">
        <v>85</v>
      </c>
      <c r="B1815" t="s">
        <v>736</v>
      </c>
      <c r="C1815" t="s">
        <v>187</v>
      </c>
      <c r="D1815" t="s">
        <v>538</v>
      </c>
      <c r="F1815" t="s">
        <v>391</v>
      </c>
      <c r="G1815" t="s">
        <v>799</v>
      </c>
      <c r="H1815" t="s">
        <v>541</v>
      </c>
      <c r="I1815" t="s">
        <v>800</v>
      </c>
      <c r="J1815" t="s">
        <v>543</v>
      </c>
      <c r="K1815">
        <v>31</v>
      </c>
      <c r="L1815" t="s">
        <v>574</v>
      </c>
      <c r="M1815" t="s">
        <v>805</v>
      </c>
      <c r="N1815" t="s">
        <v>801</v>
      </c>
      <c r="O1815" t="s">
        <v>802</v>
      </c>
      <c r="P1815" t="s">
        <v>548</v>
      </c>
      <c r="Q1815" t="s">
        <v>549</v>
      </c>
      <c r="R1815" t="s">
        <v>552</v>
      </c>
      <c r="S1815" t="s">
        <v>553</v>
      </c>
      <c r="U1815" t="s">
        <v>639</v>
      </c>
    </row>
    <row r="1816" spans="1:23" x14ac:dyDescent="0.25">
      <c r="A1816" t="s">
        <v>85</v>
      </c>
      <c r="B1816" t="s">
        <v>736</v>
      </c>
      <c r="C1816" t="s">
        <v>187</v>
      </c>
      <c r="D1816" t="s">
        <v>538</v>
      </c>
      <c r="F1816" t="s">
        <v>391</v>
      </c>
      <c r="G1816" t="s">
        <v>799</v>
      </c>
      <c r="H1816" t="s">
        <v>541</v>
      </c>
      <c r="I1816" t="s">
        <v>800</v>
      </c>
      <c r="J1816" t="s">
        <v>543</v>
      </c>
      <c r="K1816">
        <v>31</v>
      </c>
      <c r="L1816" t="s">
        <v>574</v>
      </c>
      <c r="M1816" t="s">
        <v>805</v>
      </c>
      <c r="N1816" t="s">
        <v>801</v>
      </c>
      <c r="O1816" t="s">
        <v>802</v>
      </c>
      <c r="P1816" t="s">
        <v>548</v>
      </c>
      <c r="Q1816" t="s">
        <v>549</v>
      </c>
      <c r="R1816" t="s">
        <v>554</v>
      </c>
      <c r="S1816" t="s">
        <v>555</v>
      </c>
      <c r="U1816" t="s">
        <v>639</v>
      </c>
    </row>
    <row r="1817" spans="1:23" x14ac:dyDescent="0.25">
      <c r="A1817" t="s">
        <v>85</v>
      </c>
      <c r="B1817" t="s">
        <v>736</v>
      </c>
      <c r="C1817" t="s">
        <v>187</v>
      </c>
      <c r="D1817" t="s">
        <v>538</v>
      </c>
      <c r="F1817" t="s">
        <v>391</v>
      </c>
      <c r="G1817" t="s">
        <v>799</v>
      </c>
      <c r="H1817" t="s">
        <v>541</v>
      </c>
      <c r="I1817" t="s">
        <v>800</v>
      </c>
      <c r="J1817" t="s">
        <v>543</v>
      </c>
      <c r="K1817">
        <v>31</v>
      </c>
      <c r="L1817" t="s">
        <v>574</v>
      </c>
      <c r="M1817" t="s">
        <v>805</v>
      </c>
      <c r="N1817" t="s">
        <v>801</v>
      </c>
      <c r="O1817" t="s">
        <v>802</v>
      </c>
      <c r="P1817" t="s">
        <v>548</v>
      </c>
      <c r="Q1817" t="s">
        <v>549</v>
      </c>
      <c r="R1817" t="s">
        <v>556</v>
      </c>
      <c r="S1817" t="s">
        <v>557</v>
      </c>
      <c r="T1817" s="145">
        <v>7.5</v>
      </c>
      <c r="U1817" t="s">
        <v>639</v>
      </c>
    </row>
    <row r="1818" spans="1:23" x14ac:dyDescent="0.25">
      <c r="A1818" t="s">
        <v>85</v>
      </c>
      <c r="B1818" t="s">
        <v>736</v>
      </c>
      <c r="C1818" t="s">
        <v>187</v>
      </c>
      <c r="D1818" t="s">
        <v>538</v>
      </c>
      <c r="F1818" t="s">
        <v>391</v>
      </c>
      <c r="G1818" t="s">
        <v>799</v>
      </c>
      <c r="H1818" t="s">
        <v>541</v>
      </c>
      <c r="I1818" t="s">
        <v>800</v>
      </c>
      <c r="J1818" t="s">
        <v>543</v>
      </c>
      <c r="K1818">
        <v>31</v>
      </c>
      <c r="L1818" t="s">
        <v>574</v>
      </c>
      <c r="M1818" t="s">
        <v>805</v>
      </c>
      <c r="N1818" t="s">
        <v>801</v>
      </c>
      <c r="O1818" t="s">
        <v>802</v>
      </c>
      <c r="P1818" t="s">
        <v>548</v>
      </c>
      <c r="Q1818" t="s">
        <v>549</v>
      </c>
      <c r="R1818" t="s">
        <v>558</v>
      </c>
      <c r="S1818" t="s">
        <v>559</v>
      </c>
      <c r="T1818" s="145">
        <v>3.9</v>
      </c>
      <c r="U1818" t="s">
        <v>639</v>
      </c>
    </row>
    <row r="1819" spans="1:23" x14ac:dyDescent="0.25">
      <c r="A1819" t="s">
        <v>85</v>
      </c>
      <c r="B1819" t="s">
        <v>736</v>
      </c>
      <c r="C1819" t="s">
        <v>187</v>
      </c>
      <c r="D1819" t="s">
        <v>538</v>
      </c>
      <c r="F1819" t="s">
        <v>391</v>
      </c>
      <c r="G1819" t="s">
        <v>799</v>
      </c>
      <c r="H1819" t="s">
        <v>541</v>
      </c>
      <c r="I1819" t="s">
        <v>800</v>
      </c>
      <c r="J1819" t="s">
        <v>543</v>
      </c>
      <c r="K1819">
        <v>31</v>
      </c>
      <c r="L1819" t="s">
        <v>574</v>
      </c>
      <c r="M1819" t="s">
        <v>805</v>
      </c>
      <c r="N1819" t="s">
        <v>801</v>
      </c>
      <c r="O1819" t="s">
        <v>802</v>
      </c>
      <c r="P1819" t="s">
        <v>548</v>
      </c>
      <c r="Q1819" t="s">
        <v>549</v>
      </c>
      <c r="R1819" t="s">
        <v>560</v>
      </c>
      <c r="S1819" t="s">
        <v>561</v>
      </c>
      <c r="T1819" s="145">
        <v>12</v>
      </c>
      <c r="U1819" t="s">
        <v>639</v>
      </c>
    </row>
    <row r="1820" spans="1:23" x14ac:dyDescent="0.25">
      <c r="A1820" t="s">
        <v>85</v>
      </c>
      <c r="B1820" t="s">
        <v>736</v>
      </c>
      <c r="C1820" t="s">
        <v>187</v>
      </c>
      <c r="D1820" t="s">
        <v>538</v>
      </c>
      <c r="F1820" t="s">
        <v>391</v>
      </c>
      <c r="G1820" t="s">
        <v>799</v>
      </c>
      <c r="H1820" t="s">
        <v>541</v>
      </c>
      <c r="I1820" t="s">
        <v>800</v>
      </c>
      <c r="J1820" t="s">
        <v>543</v>
      </c>
      <c r="K1820">
        <v>31</v>
      </c>
      <c r="L1820" t="s">
        <v>574</v>
      </c>
      <c r="M1820" t="s">
        <v>805</v>
      </c>
      <c r="N1820" t="s">
        <v>801</v>
      </c>
      <c r="O1820" t="s">
        <v>802</v>
      </c>
      <c r="P1820" t="s">
        <v>548</v>
      </c>
      <c r="Q1820" t="s">
        <v>549</v>
      </c>
      <c r="R1820" t="s">
        <v>562</v>
      </c>
      <c r="S1820" t="s">
        <v>563</v>
      </c>
      <c r="T1820" s="145">
        <v>7.9</v>
      </c>
      <c r="U1820" t="s">
        <v>639</v>
      </c>
    </row>
    <row r="1821" spans="1:23" x14ac:dyDescent="0.25">
      <c r="A1821" t="s">
        <v>85</v>
      </c>
      <c r="B1821" t="s">
        <v>736</v>
      </c>
      <c r="C1821" t="s">
        <v>187</v>
      </c>
      <c r="D1821" t="s">
        <v>538</v>
      </c>
      <c r="F1821" t="s">
        <v>391</v>
      </c>
      <c r="G1821" t="s">
        <v>799</v>
      </c>
      <c r="H1821" t="s">
        <v>541</v>
      </c>
      <c r="I1821" t="s">
        <v>800</v>
      </c>
      <c r="J1821" t="s">
        <v>543</v>
      </c>
      <c r="K1821">
        <v>31</v>
      </c>
      <c r="L1821" t="s">
        <v>574</v>
      </c>
      <c r="M1821" t="s">
        <v>805</v>
      </c>
      <c r="N1821" t="s">
        <v>801</v>
      </c>
      <c r="O1821" t="s">
        <v>802</v>
      </c>
      <c r="P1821" t="s">
        <v>548</v>
      </c>
      <c r="Q1821" t="s">
        <v>549</v>
      </c>
      <c r="R1821" t="s">
        <v>564</v>
      </c>
      <c r="S1821" t="s">
        <v>565</v>
      </c>
      <c r="T1821" s="145">
        <v>69.099999999999994</v>
      </c>
      <c r="U1821" t="s">
        <v>639</v>
      </c>
    </row>
    <row r="1822" spans="1:23" x14ac:dyDescent="0.25">
      <c r="A1822" t="s">
        <v>85</v>
      </c>
      <c r="B1822" t="s">
        <v>736</v>
      </c>
      <c r="C1822" t="s">
        <v>187</v>
      </c>
      <c r="D1822" t="s">
        <v>538</v>
      </c>
      <c r="F1822" t="s">
        <v>391</v>
      </c>
      <c r="G1822" t="s">
        <v>799</v>
      </c>
      <c r="H1822" t="s">
        <v>541</v>
      </c>
      <c r="I1822" t="s">
        <v>800</v>
      </c>
      <c r="J1822" t="s">
        <v>543</v>
      </c>
      <c r="K1822">
        <v>31</v>
      </c>
      <c r="L1822" t="s">
        <v>574</v>
      </c>
      <c r="M1822" t="s">
        <v>805</v>
      </c>
      <c r="N1822" t="s">
        <v>801</v>
      </c>
      <c r="O1822" t="s">
        <v>802</v>
      </c>
      <c r="P1822" t="s">
        <v>548</v>
      </c>
      <c r="Q1822" t="s">
        <v>549</v>
      </c>
      <c r="R1822" t="s">
        <v>737</v>
      </c>
      <c r="S1822" t="s">
        <v>738</v>
      </c>
      <c r="T1822" s="145">
        <v>85.6</v>
      </c>
      <c r="U1822" t="s">
        <v>837</v>
      </c>
    </row>
    <row r="1823" spans="1:23" x14ac:dyDescent="0.25">
      <c r="A1823" t="s">
        <v>85</v>
      </c>
      <c r="B1823" t="s">
        <v>736</v>
      </c>
      <c r="C1823" t="s">
        <v>187</v>
      </c>
      <c r="D1823" t="s">
        <v>538</v>
      </c>
      <c r="F1823" t="s">
        <v>391</v>
      </c>
      <c r="G1823" t="s">
        <v>799</v>
      </c>
      <c r="H1823" t="s">
        <v>541</v>
      </c>
      <c r="I1823" t="s">
        <v>800</v>
      </c>
      <c r="J1823" t="s">
        <v>543</v>
      </c>
      <c r="K1823">
        <v>31</v>
      </c>
      <c r="L1823" t="s">
        <v>574</v>
      </c>
      <c r="M1823" t="s">
        <v>805</v>
      </c>
      <c r="N1823" t="s">
        <v>801</v>
      </c>
      <c r="O1823" t="s">
        <v>802</v>
      </c>
      <c r="P1823" t="s">
        <v>548</v>
      </c>
      <c r="Q1823" t="s">
        <v>549</v>
      </c>
      <c r="R1823" t="s">
        <v>568</v>
      </c>
      <c r="S1823" t="s">
        <v>569</v>
      </c>
      <c r="T1823" s="145">
        <v>44.3</v>
      </c>
      <c r="U1823" t="s">
        <v>639</v>
      </c>
    </row>
    <row r="1824" spans="1:23" x14ac:dyDescent="0.25">
      <c r="A1824" t="s">
        <v>85</v>
      </c>
      <c r="B1824" t="s">
        <v>736</v>
      </c>
      <c r="C1824" t="s">
        <v>187</v>
      </c>
      <c r="D1824" t="s">
        <v>538</v>
      </c>
      <c r="F1824" t="s">
        <v>391</v>
      </c>
      <c r="G1824" t="s">
        <v>799</v>
      </c>
      <c r="H1824" t="s">
        <v>541</v>
      </c>
      <c r="I1824" t="s">
        <v>800</v>
      </c>
      <c r="J1824" t="s">
        <v>543</v>
      </c>
      <c r="K1824">
        <v>31</v>
      </c>
      <c r="L1824" t="s">
        <v>574</v>
      </c>
      <c r="M1824" t="s">
        <v>805</v>
      </c>
      <c r="N1824" t="s">
        <v>801</v>
      </c>
      <c r="O1824" t="s">
        <v>802</v>
      </c>
      <c r="P1824" t="s">
        <v>548</v>
      </c>
      <c r="Q1824" t="s">
        <v>549</v>
      </c>
      <c r="R1824" t="s">
        <v>803</v>
      </c>
      <c r="S1824" t="s">
        <v>804</v>
      </c>
      <c r="T1824" s="145">
        <v>161.9</v>
      </c>
      <c r="U1824" t="s">
        <v>639</v>
      </c>
    </row>
    <row r="1825" spans="1:23" x14ac:dyDescent="0.25">
      <c r="A1825" t="s">
        <v>85</v>
      </c>
      <c r="B1825" t="s">
        <v>736</v>
      </c>
      <c r="C1825" t="s">
        <v>187</v>
      </c>
      <c r="D1825" t="s">
        <v>538</v>
      </c>
      <c r="F1825" t="s">
        <v>391</v>
      </c>
      <c r="G1825" t="s">
        <v>799</v>
      </c>
      <c r="H1825" t="s">
        <v>541</v>
      </c>
      <c r="I1825" t="s">
        <v>800</v>
      </c>
      <c r="J1825" t="s">
        <v>543</v>
      </c>
      <c r="K1825">
        <v>31</v>
      </c>
      <c r="L1825" t="s">
        <v>576</v>
      </c>
      <c r="M1825" t="s">
        <v>806</v>
      </c>
      <c r="N1825" t="s">
        <v>801</v>
      </c>
      <c r="O1825" t="s">
        <v>802</v>
      </c>
      <c r="P1825" t="s">
        <v>548</v>
      </c>
      <c r="Q1825" t="s">
        <v>549</v>
      </c>
      <c r="R1825" t="s">
        <v>131</v>
      </c>
      <c r="S1825" t="s">
        <v>550</v>
      </c>
      <c r="T1825" s="145">
        <v>242.3</v>
      </c>
      <c r="U1825" t="s">
        <v>639</v>
      </c>
    </row>
    <row r="1826" spans="1:23" x14ac:dyDescent="0.25">
      <c r="A1826" t="s">
        <v>85</v>
      </c>
      <c r="B1826" t="s">
        <v>736</v>
      </c>
      <c r="C1826" t="s">
        <v>187</v>
      </c>
      <c r="D1826" t="s">
        <v>538</v>
      </c>
      <c r="F1826" t="s">
        <v>391</v>
      </c>
      <c r="G1826" t="s">
        <v>799</v>
      </c>
      <c r="H1826" t="s">
        <v>541</v>
      </c>
      <c r="I1826" t="s">
        <v>800</v>
      </c>
      <c r="J1826" t="s">
        <v>543</v>
      </c>
      <c r="K1826">
        <v>31</v>
      </c>
      <c r="L1826" t="s">
        <v>576</v>
      </c>
      <c r="M1826" t="s">
        <v>806</v>
      </c>
      <c r="N1826" t="s">
        <v>801</v>
      </c>
      <c r="O1826" t="s">
        <v>802</v>
      </c>
      <c r="P1826" t="s">
        <v>548</v>
      </c>
      <c r="Q1826" t="s">
        <v>549</v>
      </c>
      <c r="R1826" t="s">
        <v>552</v>
      </c>
      <c r="S1826" t="s">
        <v>553</v>
      </c>
      <c r="U1826" t="s">
        <v>639</v>
      </c>
    </row>
    <row r="1827" spans="1:23" x14ac:dyDescent="0.25">
      <c r="A1827" t="s">
        <v>85</v>
      </c>
      <c r="B1827" t="s">
        <v>736</v>
      </c>
      <c r="C1827" t="s">
        <v>187</v>
      </c>
      <c r="D1827" t="s">
        <v>538</v>
      </c>
      <c r="F1827" t="s">
        <v>391</v>
      </c>
      <c r="G1827" t="s">
        <v>799</v>
      </c>
      <c r="H1827" t="s">
        <v>541</v>
      </c>
      <c r="I1827" t="s">
        <v>800</v>
      </c>
      <c r="J1827" t="s">
        <v>543</v>
      </c>
      <c r="K1827">
        <v>31</v>
      </c>
      <c r="L1827" t="s">
        <v>576</v>
      </c>
      <c r="M1827" t="s">
        <v>806</v>
      </c>
      <c r="N1827" t="s">
        <v>801</v>
      </c>
      <c r="O1827" t="s">
        <v>802</v>
      </c>
      <c r="P1827" t="s">
        <v>548</v>
      </c>
      <c r="Q1827" t="s">
        <v>549</v>
      </c>
      <c r="R1827" t="s">
        <v>554</v>
      </c>
      <c r="S1827" t="s">
        <v>555</v>
      </c>
      <c r="U1827" t="s">
        <v>639</v>
      </c>
    </row>
    <row r="1828" spans="1:23" x14ac:dyDescent="0.25">
      <c r="A1828" t="s">
        <v>85</v>
      </c>
      <c r="B1828" t="s">
        <v>736</v>
      </c>
      <c r="C1828" t="s">
        <v>187</v>
      </c>
      <c r="D1828" t="s">
        <v>538</v>
      </c>
      <c r="F1828" t="s">
        <v>391</v>
      </c>
      <c r="G1828" t="s">
        <v>799</v>
      </c>
      <c r="H1828" t="s">
        <v>541</v>
      </c>
      <c r="I1828" t="s">
        <v>800</v>
      </c>
      <c r="J1828" t="s">
        <v>543</v>
      </c>
      <c r="K1828">
        <v>31</v>
      </c>
      <c r="L1828" t="s">
        <v>576</v>
      </c>
      <c r="M1828" t="s">
        <v>806</v>
      </c>
      <c r="N1828" t="s">
        <v>801</v>
      </c>
      <c r="O1828" t="s">
        <v>802</v>
      </c>
      <c r="P1828" t="s">
        <v>548</v>
      </c>
      <c r="Q1828" t="s">
        <v>549</v>
      </c>
      <c r="R1828" t="s">
        <v>556</v>
      </c>
      <c r="S1828" t="s">
        <v>557</v>
      </c>
      <c r="T1828" s="145">
        <v>9.9</v>
      </c>
      <c r="U1828" t="s">
        <v>639</v>
      </c>
    </row>
    <row r="1829" spans="1:23" x14ac:dyDescent="0.25">
      <c r="A1829" t="s">
        <v>85</v>
      </c>
      <c r="B1829" t="s">
        <v>736</v>
      </c>
      <c r="C1829" t="s">
        <v>187</v>
      </c>
      <c r="D1829" t="s">
        <v>538</v>
      </c>
      <c r="F1829" t="s">
        <v>391</v>
      </c>
      <c r="G1829" t="s">
        <v>799</v>
      </c>
      <c r="H1829" t="s">
        <v>541</v>
      </c>
      <c r="I1829" t="s">
        <v>800</v>
      </c>
      <c r="J1829" t="s">
        <v>543</v>
      </c>
      <c r="K1829">
        <v>31</v>
      </c>
      <c r="L1829" t="s">
        <v>576</v>
      </c>
      <c r="M1829" t="s">
        <v>806</v>
      </c>
      <c r="N1829" t="s">
        <v>801</v>
      </c>
      <c r="O1829" t="s">
        <v>802</v>
      </c>
      <c r="P1829" t="s">
        <v>548</v>
      </c>
      <c r="Q1829" t="s">
        <v>549</v>
      </c>
      <c r="R1829" t="s">
        <v>558</v>
      </c>
      <c r="S1829" t="s">
        <v>559</v>
      </c>
      <c r="T1829" s="145">
        <v>8</v>
      </c>
      <c r="U1829" t="s">
        <v>639</v>
      </c>
    </row>
    <row r="1830" spans="1:23" x14ac:dyDescent="0.25">
      <c r="A1830" t="s">
        <v>85</v>
      </c>
      <c r="B1830" t="s">
        <v>736</v>
      </c>
      <c r="C1830" t="s">
        <v>187</v>
      </c>
      <c r="D1830" t="s">
        <v>538</v>
      </c>
      <c r="F1830" t="s">
        <v>391</v>
      </c>
      <c r="G1830" t="s">
        <v>799</v>
      </c>
      <c r="H1830" t="s">
        <v>541</v>
      </c>
      <c r="I1830" t="s">
        <v>800</v>
      </c>
      <c r="J1830" t="s">
        <v>543</v>
      </c>
      <c r="K1830">
        <v>31</v>
      </c>
      <c r="L1830" t="s">
        <v>576</v>
      </c>
      <c r="M1830" t="s">
        <v>806</v>
      </c>
      <c r="N1830" t="s">
        <v>801</v>
      </c>
      <c r="O1830" t="s">
        <v>802</v>
      </c>
      <c r="P1830" t="s">
        <v>548</v>
      </c>
      <c r="Q1830" t="s">
        <v>549</v>
      </c>
      <c r="R1830" t="s">
        <v>560</v>
      </c>
      <c r="S1830" t="s">
        <v>561</v>
      </c>
      <c r="T1830" s="145">
        <v>24.7</v>
      </c>
      <c r="U1830" t="s">
        <v>639</v>
      </c>
    </row>
    <row r="1831" spans="1:23" x14ac:dyDescent="0.25">
      <c r="A1831" t="s">
        <v>85</v>
      </c>
      <c r="B1831" t="s">
        <v>736</v>
      </c>
      <c r="C1831" t="s">
        <v>187</v>
      </c>
      <c r="D1831" t="s">
        <v>538</v>
      </c>
      <c r="F1831" t="s">
        <v>391</v>
      </c>
      <c r="G1831" t="s">
        <v>799</v>
      </c>
      <c r="H1831" t="s">
        <v>541</v>
      </c>
      <c r="I1831" t="s">
        <v>800</v>
      </c>
      <c r="J1831" t="s">
        <v>543</v>
      </c>
      <c r="K1831">
        <v>31</v>
      </c>
      <c r="L1831" t="s">
        <v>576</v>
      </c>
      <c r="M1831" t="s">
        <v>806</v>
      </c>
      <c r="N1831" t="s">
        <v>801</v>
      </c>
      <c r="O1831" t="s">
        <v>802</v>
      </c>
      <c r="P1831" t="s">
        <v>548</v>
      </c>
      <c r="Q1831" t="s">
        <v>549</v>
      </c>
      <c r="R1831" t="s">
        <v>562</v>
      </c>
      <c r="S1831" t="s">
        <v>563</v>
      </c>
      <c r="T1831" s="145">
        <v>3.4</v>
      </c>
      <c r="U1831" t="s">
        <v>639</v>
      </c>
    </row>
    <row r="1832" spans="1:23" x14ac:dyDescent="0.25">
      <c r="A1832" t="s">
        <v>85</v>
      </c>
      <c r="B1832" t="s">
        <v>736</v>
      </c>
      <c r="C1832" t="s">
        <v>187</v>
      </c>
      <c r="D1832" t="s">
        <v>538</v>
      </c>
      <c r="F1832" t="s">
        <v>391</v>
      </c>
      <c r="G1832" t="s">
        <v>799</v>
      </c>
      <c r="H1832" t="s">
        <v>541</v>
      </c>
      <c r="I1832" t="s">
        <v>800</v>
      </c>
      <c r="J1832" t="s">
        <v>543</v>
      </c>
      <c r="K1832">
        <v>31</v>
      </c>
      <c r="L1832" t="s">
        <v>576</v>
      </c>
      <c r="M1832" t="s">
        <v>806</v>
      </c>
      <c r="N1832" t="s">
        <v>801</v>
      </c>
      <c r="O1832" t="s">
        <v>802</v>
      </c>
      <c r="P1832" t="s">
        <v>548</v>
      </c>
      <c r="Q1832" t="s">
        <v>549</v>
      </c>
      <c r="R1832" t="s">
        <v>564</v>
      </c>
      <c r="S1832" t="s">
        <v>565</v>
      </c>
      <c r="T1832" s="145">
        <v>23.4</v>
      </c>
      <c r="U1832" t="s">
        <v>639</v>
      </c>
    </row>
    <row r="1833" spans="1:23" x14ac:dyDescent="0.25">
      <c r="A1833" t="s">
        <v>85</v>
      </c>
      <c r="B1833" t="s">
        <v>736</v>
      </c>
      <c r="C1833" t="s">
        <v>187</v>
      </c>
      <c r="D1833" t="s">
        <v>538</v>
      </c>
      <c r="F1833" t="s">
        <v>391</v>
      </c>
      <c r="G1833" t="s">
        <v>799</v>
      </c>
      <c r="H1833" t="s">
        <v>541</v>
      </c>
      <c r="I1833" t="s">
        <v>800</v>
      </c>
      <c r="J1833" t="s">
        <v>543</v>
      </c>
      <c r="K1833">
        <v>31</v>
      </c>
      <c r="L1833" t="s">
        <v>576</v>
      </c>
      <c r="M1833" t="s">
        <v>806</v>
      </c>
      <c r="N1833" t="s">
        <v>801</v>
      </c>
      <c r="O1833" t="s">
        <v>802</v>
      </c>
      <c r="P1833" t="s">
        <v>548</v>
      </c>
      <c r="Q1833" t="s">
        <v>549</v>
      </c>
      <c r="R1833" t="s">
        <v>737</v>
      </c>
      <c r="S1833" t="s">
        <v>738</v>
      </c>
      <c r="T1833" s="145">
        <v>36.299999999999997</v>
      </c>
      <c r="U1833" t="s">
        <v>837</v>
      </c>
    </row>
    <row r="1834" spans="1:23" x14ac:dyDescent="0.25">
      <c r="A1834" t="s">
        <v>85</v>
      </c>
      <c r="B1834" t="s">
        <v>736</v>
      </c>
      <c r="C1834" t="s">
        <v>187</v>
      </c>
      <c r="D1834" t="s">
        <v>538</v>
      </c>
      <c r="F1834" t="s">
        <v>391</v>
      </c>
      <c r="G1834" t="s">
        <v>799</v>
      </c>
      <c r="H1834" t="s">
        <v>541</v>
      </c>
      <c r="I1834" t="s">
        <v>800</v>
      </c>
      <c r="J1834" t="s">
        <v>543</v>
      </c>
      <c r="K1834">
        <v>31</v>
      </c>
      <c r="L1834" t="s">
        <v>576</v>
      </c>
      <c r="M1834" t="s">
        <v>806</v>
      </c>
      <c r="N1834" t="s">
        <v>801</v>
      </c>
      <c r="O1834" t="s">
        <v>802</v>
      </c>
      <c r="P1834" t="s">
        <v>548</v>
      </c>
      <c r="Q1834" t="s">
        <v>549</v>
      </c>
      <c r="R1834" t="s">
        <v>568</v>
      </c>
      <c r="S1834" t="s">
        <v>569</v>
      </c>
      <c r="T1834" s="145">
        <v>24.9</v>
      </c>
      <c r="U1834" t="s">
        <v>639</v>
      </c>
    </row>
    <row r="1835" spans="1:23" x14ac:dyDescent="0.25">
      <c r="A1835" t="s">
        <v>85</v>
      </c>
      <c r="B1835" t="s">
        <v>736</v>
      </c>
      <c r="C1835" t="s">
        <v>187</v>
      </c>
      <c r="D1835" t="s">
        <v>538</v>
      </c>
      <c r="F1835" t="s">
        <v>391</v>
      </c>
      <c r="G1835" t="s">
        <v>799</v>
      </c>
      <c r="H1835" t="s">
        <v>541</v>
      </c>
      <c r="I1835" t="s">
        <v>800</v>
      </c>
      <c r="J1835" t="s">
        <v>543</v>
      </c>
      <c r="K1835">
        <v>31</v>
      </c>
      <c r="L1835" t="s">
        <v>576</v>
      </c>
      <c r="M1835" t="s">
        <v>806</v>
      </c>
      <c r="N1835" t="s">
        <v>801</v>
      </c>
      <c r="O1835" t="s">
        <v>802</v>
      </c>
      <c r="P1835" t="s">
        <v>548</v>
      </c>
      <c r="Q1835" t="s">
        <v>549</v>
      </c>
      <c r="R1835" t="s">
        <v>803</v>
      </c>
      <c r="S1835" t="s">
        <v>804</v>
      </c>
      <c r="T1835" s="145">
        <v>107</v>
      </c>
      <c r="U1835" t="s">
        <v>639</v>
      </c>
    </row>
    <row r="1836" spans="1:23" s="49" customFormat="1" x14ac:dyDescent="0.25">
      <c r="A1836" s="49" t="s">
        <v>120</v>
      </c>
      <c r="B1836" s="49" t="s">
        <v>739</v>
      </c>
      <c r="C1836" s="49" t="s">
        <v>187</v>
      </c>
      <c r="D1836" s="49" t="s">
        <v>538</v>
      </c>
      <c r="F1836" s="49" t="s">
        <v>391</v>
      </c>
      <c r="G1836" s="49" t="s">
        <v>799</v>
      </c>
      <c r="H1836" s="49" t="s">
        <v>541</v>
      </c>
      <c r="I1836" s="49" t="s">
        <v>800</v>
      </c>
      <c r="J1836" s="49" t="s">
        <v>543</v>
      </c>
      <c r="K1836" s="49">
        <v>31</v>
      </c>
      <c r="L1836" s="49" t="s">
        <v>544</v>
      </c>
      <c r="M1836" s="49" t="s">
        <v>799</v>
      </c>
      <c r="N1836" s="49" t="s">
        <v>801</v>
      </c>
      <c r="O1836" s="49" t="s">
        <v>802</v>
      </c>
      <c r="P1836" s="49" t="s">
        <v>548</v>
      </c>
      <c r="Q1836" s="49" t="s">
        <v>549</v>
      </c>
      <c r="R1836" s="49" t="s">
        <v>131</v>
      </c>
      <c r="S1836" s="49" t="s">
        <v>550</v>
      </c>
      <c r="T1836" s="146">
        <v>4588</v>
      </c>
      <c r="U1836" s="49" t="s">
        <v>740</v>
      </c>
      <c r="V1836" s="49" t="s">
        <v>858</v>
      </c>
      <c r="W1836" s="138">
        <f>('ILO unemployment 2007'!T1837+'ILO unemployment 2007'!T1838+'ILO unemployment 2007'!T1839)*( 1 +'ILO unemployment 2007'!T1846/('ILO unemployment 2007'!T1836-'ILO unemployment 2007'!T1846))</f>
        <v>901.42435897435905</v>
      </c>
    </row>
    <row r="1837" spans="1:23" s="49" customFormat="1" x14ac:dyDescent="0.25">
      <c r="A1837" s="49" t="s">
        <v>120</v>
      </c>
      <c r="B1837" s="49" t="s">
        <v>739</v>
      </c>
      <c r="C1837" s="49" t="s">
        <v>187</v>
      </c>
      <c r="D1837" s="49" t="s">
        <v>538</v>
      </c>
      <c r="F1837" s="49" t="s">
        <v>391</v>
      </c>
      <c r="G1837" s="49" t="s">
        <v>799</v>
      </c>
      <c r="H1837" s="49" t="s">
        <v>541</v>
      </c>
      <c r="I1837" s="49" t="s">
        <v>800</v>
      </c>
      <c r="J1837" s="49" t="s">
        <v>543</v>
      </c>
      <c r="K1837" s="49">
        <v>31</v>
      </c>
      <c r="L1837" s="49" t="s">
        <v>544</v>
      </c>
      <c r="M1837" s="49" t="s">
        <v>799</v>
      </c>
      <c r="N1837" s="49" t="s">
        <v>801</v>
      </c>
      <c r="O1837" s="49" t="s">
        <v>802</v>
      </c>
      <c r="P1837" s="49" t="s">
        <v>548</v>
      </c>
      <c r="Q1837" s="49" t="s">
        <v>549</v>
      </c>
      <c r="R1837" s="49" t="s">
        <v>552</v>
      </c>
      <c r="S1837" s="49" t="s">
        <v>553</v>
      </c>
      <c r="T1837" s="146">
        <v>80</v>
      </c>
      <c r="U1837" s="49" t="s">
        <v>740</v>
      </c>
      <c r="V1837" s="49" t="s">
        <v>859</v>
      </c>
      <c r="W1837" s="138">
        <f>('ILO unemployment 2007'!T1840+'ILO unemployment 2007'!T1841+'ILO unemployment 2007'!T1842+'ILO unemployment 2007'!T1843+'ILO unemployment 2007'!T1844+'ILO unemployment 2007'!T1845)*( 1 +'ILO unemployment 2007'!T1846/('ILO unemployment 2007'!T1836-'ILO unemployment 2007'!T1846))</f>
        <v>3686.5756410256413</v>
      </c>
    </row>
    <row r="1838" spans="1:23" s="49" customFormat="1" x14ac:dyDescent="0.25">
      <c r="A1838" s="49" t="s">
        <v>120</v>
      </c>
      <c r="B1838" s="49" t="s">
        <v>739</v>
      </c>
      <c r="C1838" s="49" t="s">
        <v>187</v>
      </c>
      <c r="D1838" s="49" t="s">
        <v>538</v>
      </c>
      <c r="F1838" s="49" t="s">
        <v>391</v>
      </c>
      <c r="G1838" s="49" t="s">
        <v>799</v>
      </c>
      <c r="H1838" s="49" t="s">
        <v>541</v>
      </c>
      <c r="I1838" s="49" t="s">
        <v>800</v>
      </c>
      <c r="J1838" s="49" t="s">
        <v>543</v>
      </c>
      <c r="K1838" s="49">
        <v>31</v>
      </c>
      <c r="L1838" s="49" t="s">
        <v>544</v>
      </c>
      <c r="M1838" s="49" t="s">
        <v>799</v>
      </c>
      <c r="N1838" s="49" t="s">
        <v>801</v>
      </c>
      <c r="O1838" s="49" t="s">
        <v>802</v>
      </c>
      <c r="P1838" s="49" t="s">
        <v>548</v>
      </c>
      <c r="Q1838" s="49" t="s">
        <v>549</v>
      </c>
      <c r="R1838" s="49" t="s">
        <v>554</v>
      </c>
      <c r="S1838" s="49" t="s">
        <v>555</v>
      </c>
      <c r="T1838" s="146">
        <v>219</v>
      </c>
      <c r="U1838" s="49" t="s">
        <v>740</v>
      </c>
      <c r="V1838" s="49" t="s">
        <v>862</v>
      </c>
      <c r="W1838" s="138">
        <f>'ILO unemployment 2007'!T1837+'ILO unemployment 2007'!T1838+'ILO unemployment 2007'!T1839+ 'ILO unemployment 2007'!T1840+'ILO unemployment 2007'!T1841+'ILO unemployment 2007'!T1842+'ILO unemployment 2007'!T1843+'ILO unemployment 2007'!T1844+'ILO unemployment 2007'!T1845+'ILO unemployment 2007'!T1846</f>
        <v>4588</v>
      </c>
    </row>
    <row r="1839" spans="1:23" s="49" customFormat="1" x14ac:dyDescent="0.25">
      <c r="A1839" s="49" t="s">
        <v>120</v>
      </c>
      <c r="B1839" s="49" t="s">
        <v>739</v>
      </c>
      <c r="C1839" s="49" t="s">
        <v>187</v>
      </c>
      <c r="D1839" s="49" t="s">
        <v>538</v>
      </c>
      <c r="F1839" s="49" t="s">
        <v>391</v>
      </c>
      <c r="G1839" s="49" t="s">
        <v>799</v>
      </c>
      <c r="H1839" s="49" t="s">
        <v>541</v>
      </c>
      <c r="I1839" s="49" t="s">
        <v>800</v>
      </c>
      <c r="J1839" s="49" t="s">
        <v>543</v>
      </c>
      <c r="K1839" s="49">
        <v>31</v>
      </c>
      <c r="L1839" s="49" t="s">
        <v>544</v>
      </c>
      <c r="M1839" s="49" t="s">
        <v>799</v>
      </c>
      <c r="N1839" s="49" t="s">
        <v>801</v>
      </c>
      <c r="O1839" s="49" t="s">
        <v>802</v>
      </c>
      <c r="P1839" s="49" t="s">
        <v>548</v>
      </c>
      <c r="Q1839" s="49" t="s">
        <v>549</v>
      </c>
      <c r="R1839" s="49" t="s">
        <v>556</v>
      </c>
      <c r="S1839" s="49" t="s">
        <v>557</v>
      </c>
      <c r="T1839" s="146">
        <v>314</v>
      </c>
      <c r="U1839" s="49" t="s">
        <v>740</v>
      </c>
      <c r="W1839" s="138"/>
    </row>
    <row r="1840" spans="1:23" s="49" customFormat="1" x14ac:dyDescent="0.25">
      <c r="A1840" s="49" t="s">
        <v>120</v>
      </c>
      <c r="B1840" s="49" t="s">
        <v>739</v>
      </c>
      <c r="C1840" s="49" t="s">
        <v>187</v>
      </c>
      <c r="D1840" s="49" t="s">
        <v>538</v>
      </c>
      <c r="F1840" s="49" t="s">
        <v>391</v>
      </c>
      <c r="G1840" s="49" t="s">
        <v>799</v>
      </c>
      <c r="H1840" s="49" t="s">
        <v>541</v>
      </c>
      <c r="I1840" s="49" t="s">
        <v>800</v>
      </c>
      <c r="J1840" s="49" t="s">
        <v>543</v>
      </c>
      <c r="K1840" s="49">
        <v>31</v>
      </c>
      <c r="L1840" s="49" t="s">
        <v>544</v>
      </c>
      <c r="M1840" s="49" t="s">
        <v>799</v>
      </c>
      <c r="N1840" s="49" t="s">
        <v>801</v>
      </c>
      <c r="O1840" s="49" t="s">
        <v>802</v>
      </c>
      <c r="P1840" s="49" t="s">
        <v>548</v>
      </c>
      <c r="Q1840" s="49" t="s">
        <v>549</v>
      </c>
      <c r="R1840" s="49" t="s">
        <v>558</v>
      </c>
      <c r="S1840" s="49" t="s">
        <v>559</v>
      </c>
      <c r="T1840" s="146">
        <v>93</v>
      </c>
      <c r="U1840" s="49" t="s">
        <v>740</v>
      </c>
      <c r="W1840" s="138"/>
    </row>
    <row r="1841" spans="1:23" s="49" customFormat="1" x14ac:dyDescent="0.25">
      <c r="A1841" s="49" t="s">
        <v>120</v>
      </c>
      <c r="B1841" s="49" t="s">
        <v>739</v>
      </c>
      <c r="C1841" s="49" t="s">
        <v>187</v>
      </c>
      <c r="D1841" s="49" t="s">
        <v>538</v>
      </c>
      <c r="F1841" s="49" t="s">
        <v>391</v>
      </c>
      <c r="G1841" s="49" t="s">
        <v>799</v>
      </c>
      <c r="H1841" s="49" t="s">
        <v>541</v>
      </c>
      <c r="I1841" s="49" t="s">
        <v>800</v>
      </c>
      <c r="J1841" s="49" t="s">
        <v>543</v>
      </c>
      <c r="K1841" s="49">
        <v>31</v>
      </c>
      <c r="L1841" s="49" t="s">
        <v>544</v>
      </c>
      <c r="M1841" s="49" t="s">
        <v>799</v>
      </c>
      <c r="N1841" s="49" t="s">
        <v>801</v>
      </c>
      <c r="O1841" s="49" t="s">
        <v>802</v>
      </c>
      <c r="P1841" s="49" t="s">
        <v>548</v>
      </c>
      <c r="Q1841" s="49" t="s">
        <v>549</v>
      </c>
      <c r="R1841" s="49" t="s">
        <v>560</v>
      </c>
      <c r="S1841" s="49" t="s">
        <v>561</v>
      </c>
      <c r="T1841" s="146">
        <v>509</v>
      </c>
      <c r="U1841" s="49" t="s">
        <v>740</v>
      </c>
      <c r="W1841" s="138"/>
    </row>
    <row r="1842" spans="1:23" s="49" customFormat="1" x14ac:dyDescent="0.25">
      <c r="A1842" s="49" t="s">
        <v>120</v>
      </c>
      <c r="B1842" s="49" t="s">
        <v>739</v>
      </c>
      <c r="C1842" s="49" t="s">
        <v>187</v>
      </c>
      <c r="D1842" s="49" t="s">
        <v>538</v>
      </c>
      <c r="F1842" s="49" t="s">
        <v>391</v>
      </c>
      <c r="G1842" s="49" t="s">
        <v>799</v>
      </c>
      <c r="H1842" s="49" t="s">
        <v>541</v>
      </c>
      <c r="I1842" s="49" t="s">
        <v>800</v>
      </c>
      <c r="J1842" s="49" t="s">
        <v>543</v>
      </c>
      <c r="K1842" s="49">
        <v>31</v>
      </c>
      <c r="L1842" s="49" t="s">
        <v>544</v>
      </c>
      <c r="M1842" s="49" t="s">
        <v>799</v>
      </c>
      <c r="N1842" s="49" t="s">
        <v>801</v>
      </c>
      <c r="O1842" s="49" t="s">
        <v>802</v>
      </c>
      <c r="P1842" s="49" t="s">
        <v>548</v>
      </c>
      <c r="Q1842" s="49" t="s">
        <v>549</v>
      </c>
      <c r="R1842" s="49" t="s">
        <v>562</v>
      </c>
      <c r="S1842" s="49" t="s">
        <v>563</v>
      </c>
      <c r="T1842" s="146">
        <v>154</v>
      </c>
      <c r="U1842" s="49" t="s">
        <v>740</v>
      </c>
      <c r="W1842" s="138"/>
    </row>
    <row r="1843" spans="1:23" s="49" customFormat="1" x14ac:dyDescent="0.25">
      <c r="A1843" s="49" t="s">
        <v>120</v>
      </c>
      <c r="B1843" s="49" t="s">
        <v>739</v>
      </c>
      <c r="C1843" s="49" t="s">
        <v>187</v>
      </c>
      <c r="D1843" s="49" t="s">
        <v>538</v>
      </c>
      <c r="F1843" s="49" t="s">
        <v>391</v>
      </c>
      <c r="G1843" s="49" t="s">
        <v>799</v>
      </c>
      <c r="H1843" s="49" t="s">
        <v>541</v>
      </c>
      <c r="I1843" s="49" t="s">
        <v>800</v>
      </c>
      <c r="J1843" s="49" t="s">
        <v>543</v>
      </c>
      <c r="K1843" s="49">
        <v>31</v>
      </c>
      <c r="L1843" s="49" t="s">
        <v>544</v>
      </c>
      <c r="M1843" s="49" t="s">
        <v>799</v>
      </c>
      <c r="N1843" s="49" t="s">
        <v>801</v>
      </c>
      <c r="O1843" s="49" t="s">
        <v>802</v>
      </c>
      <c r="P1843" s="49" t="s">
        <v>548</v>
      </c>
      <c r="Q1843" s="49" t="s">
        <v>549</v>
      </c>
      <c r="R1843" s="49" t="s">
        <v>564</v>
      </c>
      <c r="S1843" s="49" t="s">
        <v>565</v>
      </c>
      <c r="T1843" s="146">
        <v>603</v>
      </c>
      <c r="U1843" s="49" t="s">
        <v>740</v>
      </c>
      <c r="W1843" s="138"/>
    </row>
    <row r="1844" spans="1:23" s="49" customFormat="1" x14ac:dyDescent="0.25">
      <c r="A1844" s="49" t="s">
        <v>120</v>
      </c>
      <c r="B1844" s="49" t="s">
        <v>739</v>
      </c>
      <c r="C1844" s="49" t="s">
        <v>187</v>
      </c>
      <c r="D1844" s="49" t="s">
        <v>538</v>
      </c>
      <c r="F1844" s="49" t="s">
        <v>391</v>
      </c>
      <c r="G1844" s="49" t="s">
        <v>799</v>
      </c>
      <c r="H1844" s="49" t="s">
        <v>541</v>
      </c>
      <c r="I1844" s="49" t="s">
        <v>800</v>
      </c>
      <c r="J1844" s="49" t="s">
        <v>543</v>
      </c>
      <c r="K1844" s="49">
        <v>31</v>
      </c>
      <c r="L1844" s="49" t="s">
        <v>544</v>
      </c>
      <c r="M1844" s="49" t="s">
        <v>799</v>
      </c>
      <c r="N1844" s="49" t="s">
        <v>801</v>
      </c>
      <c r="O1844" s="49" t="s">
        <v>802</v>
      </c>
      <c r="P1844" s="49" t="s">
        <v>548</v>
      </c>
      <c r="Q1844" s="49" t="s">
        <v>549</v>
      </c>
      <c r="R1844" s="49" t="s">
        <v>566</v>
      </c>
      <c r="S1844" s="49" t="s">
        <v>567</v>
      </c>
      <c r="T1844" s="146">
        <v>422</v>
      </c>
      <c r="U1844" s="49" t="s">
        <v>740</v>
      </c>
      <c r="W1844" s="138"/>
    </row>
    <row r="1845" spans="1:23" s="49" customFormat="1" x14ac:dyDescent="0.25">
      <c r="A1845" s="49" t="s">
        <v>120</v>
      </c>
      <c r="B1845" s="49" t="s">
        <v>739</v>
      </c>
      <c r="C1845" s="49" t="s">
        <v>187</v>
      </c>
      <c r="D1845" s="49" t="s">
        <v>538</v>
      </c>
      <c r="F1845" s="49" t="s">
        <v>391</v>
      </c>
      <c r="G1845" s="49" t="s">
        <v>799</v>
      </c>
      <c r="H1845" s="49" t="s">
        <v>541</v>
      </c>
      <c r="I1845" s="49" t="s">
        <v>800</v>
      </c>
      <c r="J1845" s="49" t="s">
        <v>543</v>
      </c>
      <c r="K1845" s="49">
        <v>31</v>
      </c>
      <c r="L1845" s="49" t="s">
        <v>544</v>
      </c>
      <c r="M1845" s="49" t="s">
        <v>799</v>
      </c>
      <c r="N1845" s="49" t="s">
        <v>801</v>
      </c>
      <c r="O1845" s="49" t="s">
        <v>802</v>
      </c>
      <c r="P1845" s="49" t="s">
        <v>548</v>
      </c>
      <c r="Q1845" s="49" t="s">
        <v>549</v>
      </c>
      <c r="R1845" s="49" t="s">
        <v>568</v>
      </c>
      <c r="S1845" s="49" t="s">
        <v>569</v>
      </c>
      <c r="T1845" s="146">
        <v>726</v>
      </c>
      <c r="U1845" s="49" t="s">
        <v>740</v>
      </c>
      <c r="W1845" s="138"/>
    </row>
    <row r="1846" spans="1:23" s="49" customFormat="1" x14ac:dyDescent="0.25">
      <c r="A1846" s="49" t="s">
        <v>120</v>
      </c>
      <c r="B1846" s="49" t="s">
        <v>739</v>
      </c>
      <c r="C1846" s="49" t="s">
        <v>187</v>
      </c>
      <c r="D1846" s="49" t="s">
        <v>538</v>
      </c>
      <c r="F1846" s="49" t="s">
        <v>391</v>
      </c>
      <c r="G1846" s="49" t="s">
        <v>799</v>
      </c>
      <c r="H1846" s="49" t="s">
        <v>541</v>
      </c>
      <c r="I1846" s="49" t="s">
        <v>800</v>
      </c>
      <c r="J1846" s="49" t="s">
        <v>543</v>
      </c>
      <c r="K1846" s="49">
        <v>31</v>
      </c>
      <c r="L1846" s="49" t="s">
        <v>544</v>
      </c>
      <c r="M1846" s="49" t="s">
        <v>799</v>
      </c>
      <c r="N1846" s="49" t="s">
        <v>801</v>
      </c>
      <c r="O1846" s="49" t="s">
        <v>802</v>
      </c>
      <c r="P1846" s="49" t="s">
        <v>548</v>
      </c>
      <c r="Q1846" s="49" t="s">
        <v>549</v>
      </c>
      <c r="R1846" s="49" t="s">
        <v>572</v>
      </c>
      <c r="S1846" s="49" t="s">
        <v>573</v>
      </c>
      <c r="T1846" s="146">
        <v>1468</v>
      </c>
      <c r="U1846" s="49" t="s">
        <v>740</v>
      </c>
      <c r="W1846" s="138"/>
    </row>
    <row r="1847" spans="1:23" x14ac:dyDescent="0.25">
      <c r="A1847" t="s">
        <v>120</v>
      </c>
      <c r="B1847" t="s">
        <v>739</v>
      </c>
      <c r="C1847" t="s">
        <v>187</v>
      </c>
      <c r="D1847" t="s">
        <v>538</v>
      </c>
      <c r="F1847" t="s">
        <v>391</v>
      </c>
      <c r="G1847" t="s">
        <v>799</v>
      </c>
      <c r="H1847" t="s">
        <v>541</v>
      </c>
      <c r="I1847" t="s">
        <v>800</v>
      </c>
      <c r="J1847" t="s">
        <v>543</v>
      </c>
      <c r="K1847">
        <v>31</v>
      </c>
      <c r="L1847" t="s">
        <v>574</v>
      </c>
      <c r="M1847" t="s">
        <v>805</v>
      </c>
      <c r="N1847" t="s">
        <v>801</v>
      </c>
      <c r="O1847" t="s">
        <v>802</v>
      </c>
      <c r="P1847" t="s">
        <v>548</v>
      </c>
      <c r="Q1847" t="s">
        <v>549</v>
      </c>
      <c r="R1847" t="s">
        <v>131</v>
      </c>
      <c r="S1847" t="s">
        <v>550</v>
      </c>
      <c r="T1847" s="145">
        <v>2453</v>
      </c>
      <c r="U1847" t="s">
        <v>740</v>
      </c>
    </row>
    <row r="1848" spans="1:23" x14ac:dyDescent="0.25">
      <c r="A1848" t="s">
        <v>120</v>
      </c>
      <c r="B1848" t="s">
        <v>739</v>
      </c>
      <c r="C1848" t="s">
        <v>187</v>
      </c>
      <c r="D1848" t="s">
        <v>538</v>
      </c>
      <c r="F1848" t="s">
        <v>391</v>
      </c>
      <c r="G1848" t="s">
        <v>799</v>
      </c>
      <c r="H1848" t="s">
        <v>541</v>
      </c>
      <c r="I1848" t="s">
        <v>800</v>
      </c>
      <c r="J1848" t="s">
        <v>543</v>
      </c>
      <c r="K1848">
        <v>31</v>
      </c>
      <c r="L1848" t="s">
        <v>574</v>
      </c>
      <c r="M1848" t="s">
        <v>805</v>
      </c>
      <c r="N1848" t="s">
        <v>801</v>
      </c>
      <c r="O1848" t="s">
        <v>802</v>
      </c>
      <c r="P1848" t="s">
        <v>548</v>
      </c>
      <c r="Q1848" t="s">
        <v>549</v>
      </c>
      <c r="R1848" t="s">
        <v>552</v>
      </c>
      <c r="S1848" t="s">
        <v>553</v>
      </c>
      <c r="T1848" s="145">
        <v>42</v>
      </c>
      <c r="U1848" t="s">
        <v>740</v>
      </c>
    </row>
    <row r="1849" spans="1:23" x14ac:dyDescent="0.25">
      <c r="A1849" t="s">
        <v>120</v>
      </c>
      <c r="B1849" t="s">
        <v>739</v>
      </c>
      <c r="C1849" t="s">
        <v>187</v>
      </c>
      <c r="D1849" t="s">
        <v>538</v>
      </c>
      <c r="F1849" t="s">
        <v>391</v>
      </c>
      <c r="G1849" t="s">
        <v>799</v>
      </c>
      <c r="H1849" t="s">
        <v>541</v>
      </c>
      <c r="I1849" t="s">
        <v>800</v>
      </c>
      <c r="J1849" t="s">
        <v>543</v>
      </c>
      <c r="K1849">
        <v>31</v>
      </c>
      <c r="L1849" t="s">
        <v>574</v>
      </c>
      <c r="M1849" t="s">
        <v>805</v>
      </c>
      <c r="N1849" t="s">
        <v>801</v>
      </c>
      <c r="O1849" t="s">
        <v>802</v>
      </c>
      <c r="P1849" t="s">
        <v>548</v>
      </c>
      <c r="Q1849" t="s">
        <v>549</v>
      </c>
      <c r="R1849" t="s">
        <v>554</v>
      </c>
      <c r="S1849" t="s">
        <v>555</v>
      </c>
      <c r="T1849" s="145">
        <v>88</v>
      </c>
      <c r="U1849" t="s">
        <v>740</v>
      </c>
    </row>
    <row r="1850" spans="1:23" x14ac:dyDescent="0.25">
      <c r="A1850" t="s">
        <v>120</v>
      </c>
      <c r="B1850" t="s">
        <v>739</v>
      </c>
      <c r="C1850" t="s">
        <v>187</v>
      </c>
      <c r="D1850" t="s">
        <v>538</v>
      </c>
      <c r="F1850" t="s">
        <v>391</v>
      </c>
      <c r="G1850" t="s">
        <v>799</v>
      </c>
      <c r="H1850" t="s">
        <v>541</v>
      </c>
      <c r="I1850" t="s">
        <v>800</v>
      </c>
      <c r="J1850" t="s">
        <v>543</v>
      </c>
      <c r="K1850">
        <v>31</v>
      </c>
      <c r="L1850" t="s">
        <v>574</v>
      </c>
      <c r="M1850" t="s">
        <v>805</v>
      </c>
      <c r="N1850" t="s">
        <v>801</v>
      </c>
      <c r="O1850" t="s">
        <v>802</v>
      </c>
      <c r="P1850" t="s">
        <v>548</v>
      </c>
      <c r="Q1850" t="s">
        <v>549</v>
      </c>
      <c r="R1850" t="s">
        <v>556</v>
      </c>
      <c r="S1850" t="s">
        <v>557</v>
      </c>
      <c r="T1850" s="145">
        <v>115</v>
      </c>
      <c r="U1850" t="s">
        <v>740</v>
      </c>
    </row>
    <row r="1851" spans="1:23" x14ac:dyDescent="0.25">
      <c r="A1851" t="s">
        <v>120</v>
      </c>
      <c r="B1851" t="s">
        <v>739</v>
      </c>
      <c r="C1851" t="s">
        <v>187</v>
      </c>
      <c r="D1851" t="s">
        <v>538</v>
      </c>
      <c r="F1851" t="s">
        <v>391</v>
      </c>
      <c r="G1851" t="s">
        <v>799</v>
      </c>
      <c r="H1851" t="s">
        <v>541</v>
      </c>
      <c r="I1851" t="s">
        <v>800</v>
      </c>
      <c r="J1851" t="s">
        <v>543</v>
      </c>
      <c r="K1851">
        <v>31</v>
      </c>
      <c r="L1851" t="s">
        <v>574</v>
      </c>
      <c r="M1851" t="s">
        <v>805</v>
      </c>
      <c r="N1851" t="s">
        <v>801</v>
      </c>
      <c r="O1851" t="s">
        <v>802</v>
      </c>
      <c r="P1851" t="s">
        <v>548</v>
      </c>
      <c r="Q1851" t="s">
        <v>549</v>
      </c>
      <c r="R1851" t="s">
        <v>558</v>
      </c>
      <c r="S1851" t="s">
        <v>559</v>
      </c>
      <c r="T1851" s="145">
        <v>7</v>
      </c>
      <c r="U1851" t="s">
        <v>740</v>
      </c>
    </row>
    <row r="1852" spans="1:23" x14ac:dyDescent="0.25">
      <c r="A1852" t="s">
        <v>120</v>
      </c>
      <c r="B1852" t="s">
        <v>739</v>
      </c>
      <c r="C1852" t="s">
        <v>187</v>
      </c>
      <c r="D1852" t="s">
        <v>538</v>
      </c>
      <c r="F1852" t="s">
        <v>391</v>
      </c>
      <c r="G1852" t="s">
        <v>799</v>
      </c>
      <c r="H1852" t="s">
        <v>541</v>
      </c>
      <c r="I1852" t="s">
        <v>800</v>
      </c>
      <c r="J1852" t="s">
        <v>543</v>
      </c>
      <c r="K1852">
        <v>31</v>
      </c>
      <c r="L1852" t="s">
        <v>574</v>
      </c>
      <c r="M1852" t="s">
        <v>805</v>
      </c>
      <c r="N1852" t="s">
        <v>801</v>
      </c>
      <c r="O1852" t="s">
        <v>802</v>
      </c>
      <c r="P1852" t="s">
        <v>548</v>
      </c>
      <c r="Q1852" t="s">
        <v>549</v>
      </c>
      <c r="R1852" t="s">
        <v>560</v>
      </c>
      <c r="S1852" t="s">
        <v>561</v>
      </c>
      <c r="T1852" s="145">
        <v>126</v>
      </c>
      <c r="U1852" t="s">
        <v>740</v>
      </c>
    </row>
    <row r="1853" spans="1:23" x14ac:dyDescent="0.25">
      <c r="A1853" t="s">
        <v>120</v>
      </c>
      <c r="B1853" t="s">
        <v>739</v>
      </c>
      <c r="C1853" t="s">
        <v>187</v>
      </c>
      <c r="D1853" t="s">
        <v>538</v>
      </c>
      <c r="F1853" t="s">
        <v>391</v>
      </c>
      <c r="G1853" t="s">
        <v>799</v>
      </c>
      <c r="H1853" t="s">
        <v>541</v>
      </c>
      <c r="I1853" t="s">
        <v>800</v>
      </c>
      <c r="J1853" t="s">
        <v>543</v>
      </c>
      <c r="K1853">
        <v>31</v>
      </c>
      <c r="L1853" t="s">
        <v>574</v>
      </c>
      <c r="M1853" t="s">
        <v>805</v>
      </c>
      <c r="N1853" t="s">
        <v>801</v>
      </c>
      <c r="O1853" t="s">
        <v>802</v>
      </c>
      <c r="P1853" t="s">
        <v>548</v>
      </c>
      <c r="Q1853" t="s">
        <v>549</v>
      </c>
      <c r="R1853" t="s">
        <v>562</v>
      </c>
      <c r="S1853" t="s">
        <v>563</v>
      </c>
      <c r="T1853" s="145">
        <v>80</v>
      </c>
      <c r="U1853" t="s">
        <v>740</v>
      </c>
    </row>
    <row r="1854" spans="1:23" x14ac:dyDescent="0.25">
      <c r="A1854" t="s">
        <v>120</v>
      </c>
      <c r="B1854" t="s">
        <v>739</v>
      </c>
      <c r="C1854" t="s">
        <v>187</v>
      </c>
      <c r="D1854" t="s">
        <v>538</v>
      </c>
      <c r="F1854" t="s">
        <v>391</v>
      </c>
      <c r="G1854" t="s">
        <v>799</v>
      </c>
      <c r="H1854" t="s">
        <v>541</v>
      </c>
      <c r="I1854" t="s">
        <v>800</v>
      </c>
      <c r="J1854" t="s">
        <v>543</v>
      </c>
      <c r="K1854">
        <v>31</v>
      </c>
      <c r="L1854" t="s">
        <v>574</v>
      </c>
      <c r="M1854" t="s">
        <v>805</v>
      </c>
      <c r="N1854" t="s">
        <v>801</v>
      </c>
      <c r="O1854" t="s">
        <v>802</v>
      </c>
      <c r="P1854" t="s">
        <v>548</v>
      </c>
      <c r="Q1854" t="s">
        <v>549</v>
      </c>
      <c r="R1854" t="s">
        <v>564</v>
      </c>
      <c r="S1854" t="s">
        <v>565</v>
      </c>
      <c r="T1854" s="145">
        <v>437</v>
      </c>
      <c r="U1854" t="s">
        <v>740</v>
      </c>
    </row>
    <row r="1855" spans="1:23" x14ac:dyDescent="0.25">
      <c r="A1855" t="s">
        <v>120</v>
      </c>
      <c r="B1855" t="s">
        <v>739</v>
      </c>
      <c r="C1855" t="s">
        <v>187</v>
      </c>
      <c r="D1855" t="s">
        <v>538</v>
      </c>
      <c r="F1855" t="s">
        <v>391</v>
      </c>
      <c r="G1855" t="s">
        <v>799</v>
      </c>
      <c r="H1855" t="s">
        <v>541</v>
      </c>
      <c r="I1855" t="s">
        <v>800</v>
      </c>
      <c r="J1855" t="s">
        <v>543</v>
      </c>
      <c r="K1855">
        <v>31</v>
      </c>
      <c r="L1855" t="s">
        <v>574</v>
      </c>
      <c r="M1855" t="s">
        <v>805</v>
      </c>
      <c r="N1855" t="s">
        <v>801</v>
      </c>
      <c r="O1855" t="s">
        <v>802</v>
      </c>
      <c r="P1855" t="s">
        <v>548</v>
      </c>
      <c r="Q1855" t="s">
        <v>549</v>
      </c>
      <c r="R1855" t="s">
        <v>566</v>
      </c>
      <c r="S1855" t="s">
        <v>567</v>
      </c>
      <c r="T1855" s="145">
        <v>378</v>
      </c>
      <c r="U1855" t="s">
        <v>740</v>
      </c>
    </row>
    <row r="1856" spans="1:23" x14ac:dyDescent="0.25">
      <c r="A1856" t="s">
        <v>120</v>
      </c>
      <c r="B1856" t="s">
        <v>739</v>
      </c>
      <c r="C1856" t="s">
        <v>187</v>
      </c>
      <c r="D1856" t="s">
        <v>538</v>
      </c>
      <c r="F1856" t="s">
        <v>391</v>
      </c>
      <c r="G1856" t="s">
        <v>799</v>
      </c>
      <c r="H1856" t="s">
        <v>541</v>
      </c>
      <c r="I1856" t="s">
        <v>800</v>
      </c>
      <c r="J1856" t="s">
        <v>543</v>
      </c>
      <c r="K1856">
        <v>31</v>
      </c>
      <c r="L1856" t="s">
        <v>574</v>
      </c>
      <c r="M1856" t="s">
        <v>805</v>
      </c>
      <c r="N1856" t="s">
        <v>801</v>
      </c>
      <c r="O1856" t="s">
        <v>802</v>
      </c>
      <c r="P1856" t="s">
        <v>548</v>
      </c>
      <c r="Q1856" t="s">
        <v>549</v>
      </c>
      <c r="R1856" t="s">
        <v>568</v>
      </c>
      <c r="S1856" t="s">
        <v>569</v>
      </c>
      <c r="T1856" s="145">
        <v>429</v>
      </c>
      <c r="U1856" t="s">
        <v>740</v>
      </c>
    </row>
    <row r="1857" spans="1:21" x14ac:dyDescent="0.25">
      <c r="A1857" t="s">
        <v>120</v>
      </c>
      <c r="B1857" t="s">
        <v>739</v>
      </c>
      <c r="C1857" t="s">
        <v>187</v>
      </c>
      <c r="D1857" t="s">
        <v>538</v>
      </c>
      <c r="F1857" t="s">
        <v>391</v>
      </c>
      <c r="G1857" t="s">
        <v>799</v>
      </c>
      <c r="H1857" t="s">
        <v>541</v>
      </c>
      <c r="I1857" t="s">
        <v>800</v>
      </c>
      <c r="J1857" t="s">
        <v>543</v>
      </c>
      <c r="K1857">
        <v>31</v>
      </c>
      <c r="L1857" t="s">
        <v>574</v>
      </c>
      <c r="M1857" t="s">
        <v>805</v>
      </c>
      <c r="N1857" t="s">
        <v>801</v>
      </c>
      <c r="O1857" t="s">
        <v>802</v>
      </c>
      <c r="P1857" t="s">
        <v>548</v>
      </c>
      <c r="Q1857" t="s">
        <v>549</v>
      </c>
      <c r="R1857" t="s">
        <v>572</v>
      </c>
      <c r="S1857" t="s">
        <v>573</v>
      </c>
      <c r="T1857" s="145">
        <v>752</v>
      </c>
      <c r="U1857" t="s">
        <v>740</v>
      </c>
    </row>
    <row r="1858" spans="1:21" x14ac:dyDescent="0.25">
      <c r="A1858" t="s">
        <v>120</v>
      </c>
      <c r="B1858" t="s">
        <v>739</v>
      </c>
      <c r="C1858" t="s">
        <v>187</v>
      </c>
      <c r="D1858" t="s">
        <v>538</v>
      </c>
      <c r="F1858" t="s">
        <v>391</v>
      </c>
      <c r="G1858" t="s">
        <v>799</v>
      </c>
      <c r="H1858" t="s">
        <v>541</v>
      </c>
      <c r="I1858" t="s">
        <v>800</v>
      </c>
      <c r="J1858" t="s">
        <v>543</v>
      </c>
      <c r="K1858">
        <v>31</v>
      </c>
      <c r="L1858" t="s">
        <v>576</v>
      </c>
      <c r="M1858" t="s">
        <v>806</v>
      </c>
      <c r="N1858" t="s">
        <v>801</v>
      </c>
      <c r="O1858" t="s">
        <v>802</v>
      </c>
      <c r="P1858" t="s">
        <v>548</v>
      </c>
      <c r="Q1858" t="s">
        <v>549</v>
      </c>
      <c r="R1858" t="s">
        <v>131</v>
      </c>
      <c r="S1858" t="s">
        <v>550</v>
      </c>
      <c r="T1858" s="145">
        <v>2136</v>
      </c>
      <c r="U1858" t="s">
        <v>740</v>
      </c>
    </row>
    <row r="1859" spans="1:21" x14ac:dyDescent="0.25">
      <c r="A1859" t="s">
        <v>120</v>
      </c>
      <c r="B1859" t="s">
        <v>739</v>
      </c>
      <c r="C1859" t="s">
        <v>187</v>
      </c>
      <c r="D1859" t="s">
        <v>538</v>
      </c>
      <c r="F1859" t="s">
        <v>391</v>
      </c>
      <c r="G1859" t="s">
        <v>799</v>
      </c>
      <c r="H1859" t="s">
        <v>541</v>
      </c>
      <c r="I1859" t="s">
        <v>800</v>
      </c>
      <c r="J1859" t="s">
        <v>543</v>
      </c>
      <c r="K1859">
        <v>31</v>
      </c>
      <c r="L1859" t="s">
        <v>576</v>
      </c>
      <c r="M1859" t="s">
        <v>806</v>
      </c>
      <c r="N1859" t="s">
        <v>801</v>
      </c>
      <c r="O1859" t="s">
        <v>802</v>
      </c>
      <c r="P1859" t="s">
        <v>548</v>
      </c>
      <c r="Q1859" t="s">
        <v>549</v>
      </c>
      <c r="R1859" t="s">
        <v>552</v>
      </c>
      <c r="S1859" t="s">
        <v>553</v>
      </c>
      <c r="T1859" s="145">
        <v>38</v>
      </c>
      <c r="U1859" t="s">
        <v>740</v>
      </c>
    </row>
    <row r="1860" spans="1:21" x14ac:dyDescent="0.25">
      <c r="A1860" t="s">
        <v>120</v>
      </c>
      <c r="B1860" t="s">
        <v>739</v>
      </c>
      <c r="C1860" t="s">
        <v>187</v>
      </c>
      <c r="D1860" t="s">
        <v>538</v>
      </c>
      <c r="F1860" t="s">
        <v>391</v>
      </c>
      <c r="G1860" t="s">
        <v>799</v>
      </c>
      <c r="H1860" t="s">
        <v>541</v>
      </c>
      <c r="I1860" t="s">
        <v>800</v>
      </c>
      <c r="J1860" t="s">
        <v>543</v>
      </c>
      <c r="K1860">
        <v>31</v>
      </c>
      <c r="L1860" t="s">
        <v>576</v>
      </c>
      <c r="M1860" t="s">
        <v>806</v>
      </c>
      <c r="N1860" t="s">
        <v>801</v>
      </c>
      <c r="O1860" t="s">
        <v>802</v>
      </c>
      <c r="P1860" t="s">
        <v>548</v>
      </c>
      <c r="Q1860" t="s">
        <v>549</v>
      </c>
      <c r="R1860" t="s">
        <v>554</v>
      </c>
      <c r="S1860" t="s">
        <v>555</v>
      </c>
      <c r="T1860" s="145">
        <v>131</v>
      </c>
      <c r="U1860" t="s">
        <v>740</v>
      </c>
    </row>
    <row r="1861" spans="1:21" x14ac:dyDescent="0.25">
      <c r="A1861" t="s">
        <v>120</v>
      </c>
      <c r="B1861" t="s">
        <v>739</v>
      </c>
      <c r="C1861" t="s">
        <v>187</v>
      </c>
      <c r="D1861" t="s">
        <v>538</v>
      </c>
      <c r="F1861" t="s">
        <v>391</v>
      </c>
      <c r="G1861" t="s">
        <v>799</v>
      </c>
      <c r="H1861" t="s">
        <v>541</v>
      </c>
      <c r="I1861" t="s">
        <v>800</v>
      </c>
      <c r="J1861" t="s">
        <v>543</v>
      </c>
      <c r="K1861">
        <v>31</v>
      </c>
      <c r="L1861" t="s">
        <v>576</v>
      </c>
      <c r="M1861" t="s">
        <v>806</v>
      </c>
      <c r="N1861" t="s">
        <v>801</v>
      </c>
      <c r="O1861" t="s">
        <v>802</v>
      </c>
      <c r="P1861" t="s">
        <v>548</v>
      </c>
      <c r="Q1861" t="s">
        <v>549</v>
      </c>
      <c r="R1861" t="s">
        <v>556</v>
      </c>
      <c r="S1861" t="s">
        <v>557</v>
      </c>
      <c r="T1861" s="145">
        <v>200</v>
      </c>
      <c r="U1861" t="s">
        <v>740</v>
      </c>
    </row>
    <row r="1862" spans="1:21" x14ac:dyDescent="0.25">
      <c r="A1862" t="s">
        <v>120</v>
      </c>
      <c r="B1862" t="s">
        <v>739</v>
      </c>
      <c r="C1862" t="s">
        <v>187</v>
      </c>
      <c r="D1862" t="s">
        <v>538</v>
      </c>
      <c r="F1862" t="s">
        <v>391</v>
      </c>
      <c r="G1862" t="s">
        <v>799</v>
      </c>
      <c r="H1862" t="s">
        <v>541</v>
      </c>
      <c r="I1862" t="s">
        <v>800</v>
      </c>
      <c r="J1862" t="s">
        <v>543</v>
      </c>
      <c r="K1862">
        <v>31</v>
      </c>
      <c r="L1862" t="s">
        <v>576</v>
      </c>
      <c r="M1862" t="s">
        <v>806</v>
      </c>
      <c r="N1862" t="s">
        <v>801</v>
      </c>
      <c r="O1862" t="s">
        <v>802</v>
      </c>
      <c r="P1862" t="s">
        <v>548</v>
      </c>
      <c r="Q1862" t="s">
        <v>549</v>
      </c>
      <c r="R1862" t="s">
        <v>558</v>
      </c>
      <c r="S1862" t="s">
        <v>559</v>
      </c>
      <c r="T1862" s="145">
        <v>86</v>
      </c>
      <c r="U1862" t="s">
        <v>740</v>
      </c>
    </row>
    <row r="1863" spans="1:21" x14ac:dyDescent="0.25">
      <c r="A1863" t="s">
        <v>120</v>
      </c>
      <c r="B1863" t="s">
        <v>739</v>
      </c>
      <c r="C1863" t="s">
        <v>187</v>
      </c>
      <c r="D1863" t="s">
        <v>538</v>
      </c>
      <c r="F1863" t="s">
        <v>391</v>
      </c>
      <c r="G1863" t="s">
        <v>799</v>
      </c>
      <c r="H1863" t="s">
        <v>541</v>
      </c>
      <c r="I1863" t="s">
        <v>800</v>
      </c>
      <c r="J1863" t="s">
        <v>543</v>
      </c>
      <c r="K1863">
        <v>31</v>
      </c>
      <c r="L1863" t="s">
        <v>576</v>
      </c>
      <c r="M1863" t="s">
        <v>806</v>
      </c>
      <c r="N1863" t="s">
        <v>801</v>
      </c>
      <c r="O1863" t="s">
        <v>802</v>
      </c>
      <c r="P1863" t="s">
        <v>548</v>
      </c>
      <c r="Q1863" t="s">
        <v>549</v>
      </c>
      <c r="R1863" t="s">
        <v>560</v>
      </c>
      <c r="S1863" t="s">
        <v>561</v>
      </c>
      <c r="T1863" s="145">
        <v>384</v>
      </c>
      <c r="U1863" t="s">
        <v>740</v>
      </c>
    </row>
    <row r="1864" spans="1:21" x14ac:dyDescent="0.25">
      <c r="A1864" t="s">
        <v>120</v>
      </c>
      <c r="B1864" t="s">
        <v>739</v>
      </c>
      <c r="C1864" t="s">
        <v>187</v>
      </c>
      <c r="D1864" t="s">
        <v>538</v>
      </c>
      <c r="F1864" t="s">
        <v>391</v>
      </c>
      <c r="G1864" t="s">
        <v>799</v>
      </c>
      <c r="H1864" t="s">
        <v>541</v>
      </c>
      <c r="I1864" t="s">
        <v>800</v>
      </c>
      <c r="J1864" t="s">
        <v>543</v>
      </c>
      <c r="K1864">
        <v>31</v>
      </c>
      <c r="L1864" t="s">
        <v>576</v>
      </c>
      <c r="M1864" t="s">
        <v>806</v>
      </c>
      <c r="N1864" t="s">
        <v>801</v>
      </c>
      <c r="O1864" t="s">
        <v>802</v>
      </c>
      <c r="P1864" t="s">
        <v>548</v>
      </c>
      <c r="Q1864" t="s">
        <v>549</v>
      </c>
      <c r="R1864" t="s">
        <v>562</v>
      </c>
      <c r="S1864" t="s">
        <v>563</v>
      </c>
      <c r="T1864" s="145">
        <v>74</v>
      </c>
      <c r="U1864" t="s">
        <v>740</v>
      </c>
    </row>
    <row r="1865" spans="1:21" x14ac:dyDescent="0.25">
      <c r="A1865" t="s">
        <v>120</v>
      </c>
      <c r="B1865" t="s">
        <v>739</v>
      </c>
      <c r="C1865" t="s">
        <v>187</v>
      </c>
      <c r="D1865" t="s">
        <v>538</v>
      </c>
      <c r="F1865" t="s">
        <v>391</v>
      </c>
      <c r="G1865" t="s">
        <v>799</v>
      </c>
      <c r="H1865" t="s">
        <v>541</v>
      </c>
      <c r="I1865" t="s">
        <v>800</v>
      </c>
      <c r="J1865" t="s">
        <v>543</v>
      </c>
      <c r="K1865">
        <v>31</v>
      </c>
      <c r="L1865" t="s">
        <v>576</v>
      </c>
      <c r="M1865" t="s">
        <v>806</v>
      </c>
      <c r="N1865" t="s">
        <v>801</v>
      </c>
      <c r="O1865" t="s">
        <v>802</v>
      </c>
      <c r="P1865" t="s">
        <v>548</v>
      </c>
      <c r="Q1865" t="s">
        <v>549</v>
      </c>
      <c r="R1865" t="s">
        <v>564</v>
      </c>
      <c r="S1865" t="s">
        <v>565</v>
      </c>
      <c r="T1865" s="145">
        <v>166</v>
      </c>
      <c r="U1865" t="s">
        <v>740</v>
      </c>
    </row>
    <row r="1866" spans="1:21" x14ac:dyDescent="0.25">
      <c r="A1866" t="s">
        <v>120</v>
      </c>
      <c r="B1866" t="s">
        <v>739</v>
      </c>
      <c r="C1866" t="s">
        <v>187</v>
      </c>
      <c r="D1866" t="s">
        <v>538</v>
      </c>
      <c r="F1866" t="s">
        <v>391</v>
      </c>
      <c r="G1866" t="s">
        <v>799</v>
      </c>
      <c r="H1866" t="s">
        <v>541</v>
      </c>
      <c r="I1866" t="s">
        <v>800</v>
      </c>
      <c r="J1866" t="s">
        <v>543</v>
      </c>
      <c r="K1866">
        <v>31</v>
      </c>
      <c r="L1866" t="s">
        <v>576</v>
      </c>
      <c r="M1866" t="s">
        <v>806</v>
      </c>
      <c r="N1866" t="s">
        <v>801</v>
      </c>
      <c r="O1866" t="s">
        <v>802</v>
      </c>
      <c r="P1866" t="s">
        <v>548</v>
      </c>
      <c r="Q1866" t="s">
        <v>549</v>
      </c>
      <c r="R1866" t="s">
        <v>566</v>
      </c>
      <c r="S1866" t="s">
        <v>567</v>
      </c>
      <c r="T1866" s="145">
        <v>44</v>
      </c>
      <c r="U1866" t="s">
        <v>740</v>
      </c>
    </row>
    <row r="1867" spans="1:21" x14ac:dyDescent="0.25">
      <c r="A1867" t="s">
        <v>120</v>
      </c>
      <c r="B1867" t="s">
        <v>739</v>
      </c>
      <c r="C1867" t="s">
        <v>187</v>
      </c>
      <c r="D1867" t="s">
        <v>538</v>
      </c>
      <c r="F1867" t="s">
        <v>391</v>
      </c>
      <c r="G1867" t="s">
        <v>799</v>
      </c>
      <c r="H1867" t="s">
        <v>541</v>
      </c>
      <c r="I1867" t="s">
        <v>800</v>
      </c>
      <c r="J1867" t="s">
        <v>543</v>
      </c>
      <c r="K1867">
        <v>31</v>
      </c>
      <c r="L1867" t="s">
        <v>576</v>
      </c>
      <c r="M1867" t="s">
        <v>806</v>
      </c>
      <c r="N1867" t="s">
        <v>801</v>
      </c>
      <c r="O1867" t="s">
        <v>802</v>
      </c>
      <c r="P1867" t="s">
        <v>548</v>
      </c>
      <c r="Q1867" t="s">
        <v>549</v>
      </c>
      <c r="R1867" t="s">
        <v>568</v>
      </c>
      <c r="S1867" t="s">
        <v>569</v>
      </c>
      <c r="T1867" s="145">
        <v>297</v>
      </c>
      <c r="U1867" t="s">
        <v>740</v>
      </c>
    </row>
    <row r="1868" spans="1:21" x14ac:dyDescent="0.25">
      <c r="A1868" t="s">
        <v>120</v>
      </c>
      <c r="B1868" t="s">
        <v>739</v>
      </c>
      <c r="C1868" t="s">
        <v>187</v>
      </c>
      <c r="D1868" t="s">
        <v>538</v>
      </c>
      <c r="F1868" t="s">
        <v>391</v>
      </c>
      <c r="G1868" t="s">
        <v>799</v>
      </c>
      <c r="H1868" t="s">
        <v>541</v>
      </c>
      <c r="I1868" t="s">
        <v>800</v>
      </c>
      <c r="J1868" t="s">
        <v>543</v>
      </c>
      <c r="K1868">
        <v>31</v>
      </c>
      <c r="L1868" t="s">
        <v>576</v>
      </c>
      <c r="M1868" t="s">
        <v>806</v>
      </c>
      <c r="N1868" t="s">
        <v>801</v>
      </c>
      <c r="O1868" t="s">
        <v>802</v>
      </c>
      <c r="P1868" t="s">
        <v>548</v>
      </c>
      <c r="Q1868" t="s">
        <v>549</v>
      </c>
      <c r="R1868" t="s">
        <v>572</v>
      </c>
      <c r="S1868" t="s">
        <v>573</v>
      </c>
      <c r="T1868" s="145">
        <v>716</v>
      </c>
      <c r="U1868" t="s">
        <v>740</v>
      </c>
    </row>
    <row r="1869" spans="1:21" x14ac:dyDescent="0.25">
      <c r="A1869" t="s">
        <v>189</v>
      </c>
      <c r="B1869" t="s">
        <v>748</v>
      </c>
      <c r="C1869" t="s">
        <v>187</v>
      </c>
      <c r="D1869" t="s">
        <v>538</v>
      </c>
      <c r="F1869" t="s">
        <v>391</v>
      </c>
      <c r="G1869" t="s">
        <v>799</v>
      </c>
      <c r="H1869" t="s">
        <v>541</v>
      </c>
      <c r="I1869" t="s">
        <v>800</v>
      </c>
      <c r="J1869" t="s">
        <v>543</v>
      </c>
      <c r="K1869">
        <v>31</v>
      </c>
      <c r="L1869" t="s">
        <v>544</v>
      </c>
      <c r="M1869" t="s">
        <v>799</v>
      </c>
      <c r="N1869" t="s">
        <v>801</v>
      </c>
      <c r="O1869" t="s">
        <v>802</v>
      </c>
      <c r="P1869" t="s">
        <v>548</v>
      </c>
      <c r="Q1869" t="s">
        <v>549</v>
      </c>
      <c r="R1869" t="s">
        <v>131</v>
      </c>
      <c r="S1869" t="s">
        <v>550</v>
      </c>
      <c r="T1869" s="145">
        <v>585472</v>
      </c>
      <c r="U1869" t="s">
        <v>551</v>
      </c>
    </row>
    <row r="1870" spans="1:21" x14ac:dyDescent="0.25">
      <c r="A1870" t="s">
        <v>189</v>
      </c>
      <c r="B1870" t="s">
        <v>748</v>
      </c>
      <c r="C1870" t="s">
        <v>187</v>
      </c>
      <c r="D1870" t="s">
        <v>538</v>
      </c>
      <c r="F1870" t="s">
        <v>391</v>
      </c>
      <c r="G1870" t="s">
        <v>799</v>
      </c>
      <c r="H1870" t="s">
        <v>541</v>
      </c>
      <c r="I1870" t="s">
        <v>800</v>
      </c>
      <c r="J1870" t="s">
        <v>543</v>
      </c>
      <c r="K1870">
        <v>31</v>
      </c>
      <c r="L1870" t="s">
        <v>544</v>
      </c>
      <c r="M1870" t="s">
        <v>799</v>
      </c>
      <c r="N1870" t="s">
        <v>801</v>
      </c>
      <c r="O1870" t="s">
        <v>802</v>
      </c>
      <c r="P1870" t="s">
        <v>548</v>
      </c>
      <c r="Q1870" t="s">
        <v>549</v>
      </c>
      <c r="R1870" t="s">
        <v>552</v>
      </c>
      <c r="S1870" t="s">
        <v>553</v>
      </c>
      <c r="T1870" s="145">
        <v>4827</v>
      </c>
      <c r="U1870" t="s">
        <v>551</v>
      </c>
    </row>
    <row r="1871" spans="1:21" x14ac:dyDescent="0.25">
      <c r="A1871" t="s">
        <v>189</v>
      </c>
      <c r="B1871" t="s">
        <v>748</v>
      </c>
      <c r="C1871" t="s">
        <v>187</v>
      </c>
      <c r="D1871" t="s">
        <v>538</v>
      </c>
      <c r="F1871" t="s">
        <v>391</v>
      </c>
      <c r="G1871" t="s">
        <v>799</v>
      </c>
      <c r="H1871" t="s">
        <v>541</v>
      </c>
      <c r="I1871" t="s">
        <v>800</v>
      </c>
      <c r="J1871" t="s">
        <v>543</v>
      </c>
      <c r="K1871">
        <v>31</v>
      </c>
      <c r="L1871" t="s">
        <v>544</v>
      </c>
      <c r="M1871" t="s">
        <v>799</v>
      </c>
      <c r="N1871" t="s">
        <v>801</v>
      </c>
      <c r="O1871" t="s">
        <v>802</v>
      </c>
      <c r="P1871" t="s">
        <v>548</v>
      </c>
      <c r="Q1871" t="s">
        <v>549</v>
      </c>
      <c r="R1871" t="s">
        <v>554</v>
      </c>
      <c r="S1871" t="s">
        <v>555</v>
      </c>
      <c r="T1871" s="145">
        <v>12373</v>
      </c>
      <c r="U1871" t="s">
        <v>551</v>
      </c>
    </row>
    <row r="1872" spans="1:21" x14ac:dyDescent="0.25">
      <c r="A1872" t="s">
        <v>189</v>
      </c>
      <c r="B1872" t="s">
        <v>748</v>
      </c>
      <c r="C1872" t="s">
        <v>187</v>
      </c>
      <c r="D1872" t="s">
        <v>538</v>
      </c>
      <c r="F1872" t="s">
        <v>391</v>
      </c>
      <c r="G1872" t="s">
        <v>799</v>
      </c>
      <c r="H1872" t="s">
        <v>541</v>
      </c>
      <c r="I1872" t="s">
        <v>800</v>
      </c>
      <c r="J1872" t="s">
        <v>543</v>
      </c>
      <c r="K1872">
        <v>31</v>
      </c>
      <c r="L1872" t="s">
        <v>544</v>
      </c>
      <c r="M1872" t="s">
        <v>799</v>
      </c>
      <c r="N1872" t="s">
        <v>801</v>
      </c>
      <c r="O1872" t="s">
        <v>802</v>
      </c>
      <c r="P1872" t="s">
        <v>548</v>
      </c>
      <c r="Q1872" t="s">
        <v>549</v>
      </c>
      <c r="R1872" t="s">
        <v>556</v>
      </c>
      <c r="S1872" t="s">
        <v>557</v>
      </c>
      <c r="T1872" s="145">
        <v>57311</v>
      </c>
      <c r="U1872" t="s">
        <v>551</v>
      </c>
    </row>
    <row r="1873" spans="1:21" x14ac:dyDescent="0.25">
      <c r="A1873" t="s">
        <v>189</v>
      </c>
      <c r="B1873" t="s">
        <v>748</v>
      </c>
      <c r="C1873" t="s">
        <v>187</v>
      </c>
      <c r="D1873" t="s">
        <v>538</v>
      </c>
      <c r="F1873" t="s">
        <v>391</v>
      </c>
      <c r="G1873" t="s">
        <v>799</v>
      </c>
      <c r="H1873" t="s">
        <v>541</v>
      </c>
      <c r="I1873" t="s">
        <v>800</v>
      </c>
      <c r="J1873" t="s">
        <v>543</v>
      </c>
      <c r="K1873">
        <v>31</v>
      </c>
      <c r="L1873" t="s">
        <v>544</v>
      </c>
      <c r="M1873" t="s">
        <v>799</v>
      </c>
      <c r="N1873" t="s">
        <v>801</v>
      </c>
      <c r="O1873" t="s">
        <v>802</v>
      </c>
      <c r="P1873" t="s">
        <v>548</v>
      </c>
      <c r="Q1873" t="s">
        <v>549</v>
      </c>
      <c r="R1873" t="s">
        <v>558</v>
      </c>
      <c r="S1873" t="s">
        <v>559</v>
      </c>
      <c r="T1873" s="145">
        <v>27339</v>
      </c>
      <c r="U1873" t="s">
        <v>551</v>
      </c>
    </row>
    <row r="1874" spans="1:21" x14ac:dyDescent="0.25">
      <c r="A1874" t="s">
        <v>189</v>
      </c>
      <c r="B1874" t="s">
        <v>748</v>
      </c>
      <c r="C1874" t="s">
        <v>187</v>
      </c>
      <c r="D1874" t="s">
        <v>538</v>
      </c>
      <c r="F1874" t="s">
        <v>391</v>
      </c>
      <c r="G1874" t="s">
        <v>799</v>
      </c>
      <c r="H1874" t="s">
        <v>541</v>
      </c>
      <c r="I1874" t="s">
        <v>800</v>
      </c>
      <c r="J1874" t="s">
        <v>543</v>
      </c>
      <c r="K1874">
        <v>31</v>
      </c>
      <c r="L1874" t="s">
        <v>544</v>
      </c>
      <c r="M1874" t="s">
        <v>799</v>
      </c>
      <c r="N1874" t="s">
        <v>801</v>
      </c>
      <c r="O1874" t="s">
        <v>802</v>
      </c>
      <c r="P1874" t="s">
        <v>548</v>
      </c>
      <c r="Q1874" t="s">
        <v>549</v>
      </c>
      <c r="R1874" t="s">
        <v>560</v>
      </c>
      <c r="S1874" t="s">
        <v>561</v>
      </c>
      <c r="T1874" s="145">
        <v>81612</v>
      </c>
      <c r="U1874" t="s">
        <v>551</v>
      </c>
    </row>
    <row r="1875" spans="1:21" x14ac:dyDescent="0.25">
      <c r="A1875" t="s">
        <v>189</v>
      </c>
      <c r="B1875" t="s">
        <v>748</v>
      </c>
      <c r="C1875" t="s">
        <v>187</v>
      </c>
      <c r="D1875" t="s">
        <v>538</v>
      </c>
      <c r="F1875" t="s">
        <v>391</v>
      </c>
      <c r="G1875" t="s">
        <v>799</v>
      </c>
      <c r="H1875" t="s">
        <v>541</v>
      </c>
      <c r="I1875" t="s">
        <v>800</v>
      </c>
      <c r="J1875" t="s">
        <v>543</v>
      </c>
      <c r="K1875">
        <v>31</v>
      </c>
      <c r="L1875" t="s">
        <v>544</v>
      </c>
      <c r="M1875" t="s">
        <v>799</v>
      </c>
      <c r="N1875" t="s">
        <v>801</v>
      </c>
      <c r="O1875" t="s">
        <v>802</v>
      </c>
      <c r="P1875" t="s">
        <v>548</v>
      </c>
      <c r="Q1875" t="s">
        <v>549</v>
      </c>
      <c r="R1875" t="s">
        <v>562</v>
      </c>
      <c r="S1875" t="s">
        <v>563</v>
      </c>
      <c r="T1875" s="145">
        <v>5223</v>
      </c>
      <c r="U1875" t="s">
        <v>551</v>
      </c>
    </row>
    <row r="1876" spans="1:21" x14ac:dyDescent="0.25">
      <c r="A1876" t="s">
        <v>189</v>
      </c>
      <c r="B1876" t="s">
        <v>748</v>
      </c>
      <c r="C1876" t="s">
        <v>187</v>
      </c>
      <c r="D1876" t="s">
        <v>538</v>
      </c>
      <c r="F1876" t="s">
        <v>391</v>
      </c>
      <c r="G1876" t="s">
        <v>799</v>
      </c>
      <c r="H1876" t="s">
        <v>541</v>
      </c>
      <c r="I1876" t="s">
        <v>800</v>
      </c>
      <c r="J1876" t="s">
        <v>543</v>
      </c>
      <c r="K1876">
        <v>31</v>
      </c>
      <c r="L1876" t="s">
        <v>544</v>
      </c>
      <c r="M1876" t="s">
        <v>799</v>
      </c>
      <c r="N1876" t="s">
        <v>801</v>
      </c>
      <c r="O1876" t="s">
        <v>802</v>
      </c>
      <c r="P1876" t="s">
        <v>548</v>
      </c>
      <c r="Q1876" t="s">
        <v>549</v>
      </c>
      <c r="R1876" t="s">
        <v>564</v>
      </c>
      <c r="S1876" t="s">
        <v>565</v>
      </c>
      <c r="T1876" s="145">
        <v>74487</v>
      </c>
      <c r="U1876" t="s">
        <v>551</v>
      </c>
    </row>
    <row r="1877" spans="1:21" x14ac:dyDescent="0.25">
      <c r="A1877" t="s">
        <v>189</v>
      </c>
      <c r="B1877" t="s">
        <v>748</v>
      </c>
      <c r="C1877" t="s">
        <v>187</v>
      </c>
      <c r="D1877" t="s">
        <v>538</v>
      </c>
      <c r="F1877" t="s">
        <v>391</v>
      </c>
      <c r="G1877" t="s">
        <v>799</v>
      </c>
      <c r="H1877" t="s">
        <v>541</v>
      </c>
      <c r="I1877" t="s">
        <v>800</v>
      </c>
      <c r="J1877" t="s">
        <v>543</v>
      </c>
      <c r="K1877">
        <v>31</v>
      </c>
      <c r="L1877" t="s">
        <v>544</v>
      </c>
      <c r="M1877" t="s">
        <v>799</v>
      </c>
      <c r="N1877" t="s">
        <v>801</v>
      </c>
      <c r="O1877" t="s">
        <v>802</v>
      </c>
      <c r="P1877" t="s">
        <v>548</v>
      </c>
      <c r="Q1877" t="s">
        <v>549</v>
      </c>
      <c r="R1877" t="s">
        <v>566</v>
      </c>
      <c r="S1877" t="s">
        <v>567</v>
      </c>
      <c r="T1877" s="145">
        <v>36811</v>
      </c>
      <c r="U1877" t="s">
        <v>551</v>
      </c>
    </row>
    <row r="1878" spans="1:21" x14ac:dyDescent="0.25">
      <c r="A1878" t="s">
        <v>189</v>
      </c>
      <c r="B1878" t="s">
        <v>748</v>
      </c>
      <c r="C1878" t="s">
        <v>187</v>
      </c>
      <c r="D1878" t="s">
        <v>538</v>
      </c>
      <c r="F1878" t="s">
        <v>391</v>
      </c>
      <c r="G1878" t="s">
        <v>799</v>
      </c>
      <c r="H1878" t="s">
        <v>541</v>
      </c>
      <c r="I1878" t="s">
        <v>800</v>
      </c>
      <c r="J1878" t="s">
        <v>543</v>
      </c>
      <c r="K1878">
        <v>31</v>
      </c>
      <c r="L1878" t="s">
        <v>544</v>
      </c>
      <c r="M1878" t="s">
        <v>799</v>
      </c>
      <c r="N1878" t="s">
        <v>801</v>
      </c>
      <c r="O1878" t="s">
        <v>802</v>
      </c>
      <c r="P1878" t="s">
        <v>548</v>
      </c>
      <c r="Q1878" t="s">
        <v>549</v>
      </c>
      <c r="R1878" t="s">
        <v>568</v>
      </c>
      <c r="S1878" t="s">
        <v>569</v>
      </c>
      <c r="T1878" s="145">
        <v>48095</v>
      </c>
      <c r="U1878" t="s">
        <v>551</v>
      </c>
    </row>
    <row r="1879" spans="1:21" x14ac:dyDescent="0.25">
      <c r="A1879" t="s">
        <v>189</v>
      </c>
      <c r="B1879" t="s">
        <v>748</v>
      </c>
      <c r="C1879" t="s">
        <v>187</v>
      </c>
      <c r="D1879" t="s">
        <v>538</v>
      </c>
      <c r="F1879" t="s">
        <v>391</v>
      </c>
      <c r="G1879" t="s">
        <v>799</v>
      </c>
      <c r="H1879" t="s">
        <v>541</v>
      </c>
      <c r="I1879" t="s">
        <v>800</v>
      </c>
      <c r="J1879" t="s">
        <v>543</v>
      </c>
      <c r="K1879">
        <v>31</v>
      </c>
      <c r="L1879" t="s">
        <v>544</v>
      </c>
      <c r="M1879" t="s">
        <v>799</v>
      </c>
      <c r="N1879" t="s">
        <v>801</v>
      </c>
      <c r="O1879" t="s">
        <v>802</v>
      </c>
      <c r="P1879" t="s">
        <v>548</v>
      </c>
      <c r="Q1879" t="s">
        <v>549</v>
      </c>
      <c r="R1879" t="s">
        <v>570</v>
      </c>
      <c r="S1879" t="s">
        <v>571</v>
      </c>
      <c r="T1879" s="145">
        <v>4318</v>
      </c>
      <c r="U1879" t="s">
        <v>551</v>
      </c>
    </row>
    <row r="1880" spans="1:21" x14ac:dyDescent="0.25">
      <c r="A1880" t="s">
        <v>189</v>
      </c>
      <c r="B1880" t="s">
        <v>748</v>
      </c>
      <c r="C1880" t="s">
        <v>187</v>
      </c>
      <c r="D1880" t="s">
        <v>538</v>
      </c>
      <c r="F1880" t="s">
        <v>391</v>
      </c>
      <c r="G1880" t="s">
        <v>799</v>
      </c>
      <c r="H1880" t="s">
        <v>541</v>
      </c>
      <c r="I1880" t="s">
        <v>800</v>
      </c>
      <c r="J1880" t="s">
        <v>543</v>
      </c>
      <c r="K1880">
        <v>31</v>
      </c>
      <c r="L1880" t="s">
        <v>544</v>
      </c>
      <c r="M1880" t="s">
        <v>799</v>
      </c>
      <c r="N1880" t="s">
        <v>801</v>
      </c>
      <c r="O1880" t="s">
        <v>802</v>
      </c>
      <c r="P1880" t="s">
        <v>548</v>
      </c>
      <c r="Q1880" t="s">
        <v>549</v>
      </c>
      <c r="R1880" t="s">
        <v>803</v>
      </c>
      <c r="S1880" t="s">
        <v>804</v>
      </c>
      <c r="T1880" s="145">
        <v>233075</v>
      </c>
      <c r="U1880" t="s">
        <v>551</v>
      </c>
    </row>
    <row r="1881" spans="1:21" x14ac:dyDescent="0.25">
      <c r="A1881" t="s">
        <v>189</v>
      </c>
      <c r="B1881" t="s">
        <v>748</v>
      </c>
      <c r="C1881" t="s">
        <v>187</v>
      </c>
      <c r="D1881" t="s">
        <v>538</v>
      </c>
      <c r="F1881" t="s">
        <v>391</v>
      </c>
      <c r="G1881" t="s">
        <v>799</v>
      </c>
      <c r="H1881" t="s">
        <v>541</v>
      </c>
      <c r="I1881" t="s">
        <v>800</v>
      </c>
      <c r="J1881" t="s">
        <v>543</v>
      </c>
      <c r="K1881">
        <v>31</v>
      </c>
      <c r="L1881" t="s">
        <v>574</v>
      </c>
      <c r="M1881" t="s">
        <v>805</v>
      </c>
      <c r="N1881" t="s">
        <v>801</v>
      </c>
      <c r="O1881" t="s">
        <v>802</v>
      </c>
      <c r="P1881" t="s">
        <v>548</v>
      </c>
      <c r="Q1881" t="s">
        <v>549</v>
      </c>
      <c r="R1881" t="s">
        <v>131</v>
      </c>
      <c r="S1881" t="s">
        <v>550</v>
      </c>
      <c r="T1881" s="145">
        <v>289803</v>
      </c>
      <c r="U1881" t="s">
        <v>551</v>
      </c>
    </row>
    <row r="1882" spans="1:21" x14ac:dyDescent="0.25">
      <c r="A1882" t="s">
        <v>189</v>
      </c>
      <c r="B1882" t="s">
        <v>748</v>
      </c>
      <c r="C1882" t="s">
        <v>187</v>
      </c>
      <c r="D1882" t="s">
        <v>538</v>
      </c>
      <c r="F1882" t="s">
        <v>391</v>
      </c>
      <c r="G1882" t="s">
        <v>799</v>
      </c>
      <c r="H1882" t="s">
        <v>541</v>
      </c>
      <c r="I1882" t="s">
        <v>800</v>
      </c>
      <c r="J1882" t="s">
        <v>543</v>
      </c>
      <c r="K1882">
        <v>31</v>
      </c>
      <c r="L1882" t="s">
        <v>574</v>
      </c>
      <c r="M1882" t="s">
        <v>805</v>
      </c>
      <c r="N1882" t="s">
        <v>801</v>
      </c>
      <c r="O1882" t="s">
        <v>802</v>
      </c>
      <c r="P1882" t="s">
        <v>548</v>
      </c>
      <c r="Q1882" t="s">
        <v>549</v>
      </c>
      <c r="R1882" t="s">
        <v>552</v>
      </c>
      <c r="S1882" t="s">
        <v>553</v>
      </c>
      <c r="T1882" s="145">
        <v>3351</v>
      </c>
      <c r="U1882" t="s">
        <v>551</v>
      </c>
    </row>
    <row r="1883" spans="1:21" x14ac:dyDescent="0.25">
      <c r="A1883" t="s">
        <v>189</v>
      </c>
      <c r="B1883" t="s">
        <v>748</v>
      </c>
      <c r="C1883" t="s">
        <v>187</v>
      </c>
      <c r="D1883" t="s">
        <v>538</v>
      </c>
      <c r="F1883" t="s">
        <v>391</v>
      </c>
      <c r="G1883" t="s">
        <v>799</v>
      </c>
      <c r="H1883" t="s">
        <v>541</v>
      </c>
      <c r="I1883" t="s">
        <v>800</v>
      </c>
      <c r="J1883" t="s">
        <v>543</v>
      </c>
      <c r="K1883">
        <v>31</v>
      </c>
      <c r="L1883" t="s">
        <v>574</v>
      </c>
      <c r="M1883" t="s">
        <v>805</v>
      </c>
      <c r="N1883" t="s">
        <v>801</v>
      </c>
      <c r="O1883" t="s">
        <v>802</v>
      </c>
      <c r="P1883" t="s">
        <v>548</v>
      </c>
      <c r="Q1883" t="s">
        <v>549</v>
      </c>
      <c r="R1883" t="s">
        <v>554</v>
      </c>
      <c r="S1883" t="s">
        <v>555</v>
      </c>
      <c r="T1883" s="145">
        <v>2849</v>
      </c>
      <c r="U1883" t="s">
        <v>551</v>
      </c>
    </row>
    <row r="1884" spans="1:21" x14ac:dyDescent="0.25">
      <c r="A1884" t="s">
        <v>189</v>
      </c>
      <c r="B1884" t="s">
        <v>748</v>
      </c>
      <c r="C1884" t="s">
        <v>187</v>
      </c>
      <c r="D1884" t="s">
        <v>538</v>
      </c>
      <c r="F1884" t="s">
        <v>391</v>
      </c>
      <c r="G1884" t="s">
        <v>799</v>
      </c>
      <c r="H1884" t="s">
        <v>541</v>
      </c>
      <c r="I1884" t="s">
        <v>800</v>
      </c>
      <c r="J1884" t="s">
        <v>543</v>
      </c>
      <c r="K1884">
        <v>31</v>
      </c>
      <c r="L1884" t="s">
        <v>574</v>
      </c>
      <c r="M1884" t="s">
        <v>805</v>
      </c>
      <c r="N1884" t="s">
        <v>801</v>
      </c>
      <c r="O1884" t="s">
        <v>802</v>
      </c>
      <c r="P1884" t="s">
        <v>548</v>
      </c>
      <c r="Q1884" t="s">
        <v>549</v>
      </c>
      <c r="R1884" t="s">
        <v>556</v>
      </c>
      <c r="S1884" t="s">
        <v>557</v>
      </c>
      <c r="T1884" s="145">
        <v>22614</v>
      </c>
      <c r="U1884" t="s">
        <v>551</v>
      </c>
    </row>
    <row r="1885" spans="1:21" x14ac:dyDescent="0.25">
      <c r="A1885" t="s">
        <v>189</v>
      </c>
      <c r="B1885" t="s">
        <v>748</v>
      </c>
      <c r="C1885" t="s">
        <v>187</v>
      </c>
      <c r="D1885" t="s">
        <v>538</v>
      </c>
      <c r="F1885" t="s">
        <v>391</v>
      </c>
      <c r="G1885" t="s">
        <v>799</v>
      </c>
      <c r="H1885" t="s">
        <v>541</v>
      </c>
      <c r="I1885" t="s">
        <v>800</v>
      </c>
      <c r="J1885" t="s">
        <v>543</v>
      </c>
      <c r="K1885">
        <v>31</v>
      </c>
      <c r="L1885" t="s">
        <v>574</v>
      </c>
      <c r="M1885" t="s">
        <v>805</v>
      </c>
      <c r="N1885" t="s">
        <v>801</v>
      </c>
      <c r="O1885" t="s">
        <v>802</v>
      </c>
      <c r="P1885" t="s">
        <v>548</v>
      </c>
      <c r="Q1885" t="s">
        <v>549</v>
      </c>
      <c r="R1885" t="s">
        <v>558</v>
      </c>
      <c r="S1885" t="s">
        <v>559</v>
      </c>
      <c r="T1885" s="145">
        <v>11848</v>
      </c>
      <c r="U1885" t="s">
        <v>551</v>
      </c>
    </row>
    <row r="1886" spans="1:21" x14ac:dyDescent="0.25">
      <c r="A1886" t="s">
        <v>189</v>
      </c>
      <c r="B1886" t="s">
        <v>748</v>
      </c>
      <c r="C1886" t="s">
        <v>187</v>
      </c>
      <c r="D1886" t="s">
        <v>538</v>
      </c>
      <c r="F1886" t="s">
        <v>391</v>
      </c>
      <c r="G1886" t="s">
        <v>799</v>
      </c>
      <c r="H1886" t="s">
        <v>541</v>
      </c>
      <c r="I1886" t="s">
        <v>800</v>
      </c>
      <c r="J1886" t="s">
        <v>543</v>
      </c>
      <c r="K1886">
        <v>31</v>
      </c>
      <c r="L1886" t="s">
        <v>574</v>
      </c>
      <c r="M1886" t="s">
        <v>805</v>
      </c>
      <c r="N1886" t="s">
        <v>801</v>
      </c>
      <c r="O1886" t="s">
        <v>802</v>
      </c>
      <c r="P1886" t="s">
        <v>548</v>
      </c>
      <c r="Q1886" t="s">
        <v>549</v>
      </c>
      <c r="R1886" t="s">
        <v>560</v>
      </c>
      <c r="S1886" t="s">
        <v>561</v>
      </c>
      <c r="T1886" s="145">
        <v>24781</v>
      </c>
      <c r="U1886" t="s">
        <v>551</v>
      </c>
    </row>
    <row r="1887" spans="1:21" x14ac:dyDescent="0.25">
      <c r="A1887" t="s">
        <v>189</v>
      </c>
      <c r="B1887" t="s">
        <v>748</v>
      </c>
      <c r="C1887" t="s">
        <v>187</v>
      </c>
      <c r="D1887" t="s">
        <v>538</v>
      </c>
      <c r="F1887" t="s">
        <v>391</v>
      </c>
      <c r="G1887" t="s">
        <v>799</v>
      </c>
      <c r="H1887" t="s">
        <v>541</v>
      </c>
      <c r="I1887" t="s">
        <v>800</v>
      </c>
      <c r="J1887" t="s">
        <v>543</v>
      </c>
      <c r="K1887">
        <v>31</v>
      </c>
      <c r="L1887" t="s">
        <v>574</v>
      </c>
      <c r="M1887" t="s">
        <v>805</v>
      </c>
      <c r="N1887" t="s">
        <v>801</v>
      </c>
      <c r="O1887" t="s">
        <v>802</v>
      </c>
      <c r="P1887" t="s">
        <v>548</v>
      </c>
      <c r="Q1887" t="s">
        <v>549</v>
      </c>
      <c r="R1887" t="s">
        <v>562</v>
      </c>
      <c r="S1887" t="s">
        <v>563</v>
      </c>
      <c r="T1887" s="145">
        <v>4.03</v>
      </c>
      <c r="U1887" t="s">
        <v>551</v>
      </c>
    </row>
    <row r="1888" spans="1:21" x14ac:dyDescent="0.25">
      <c r="A1888" t="s">
        <v>189</v>
      </c>
      <c r="B1888" t="s">
        <v>748</v>
      </c>
      <c r="C1888" t="s">
        <v>187</v>
      </c>
      <c r="D1888" t="s">
        <v>538</v>
      </c>
      <c r="F1888" t="s">
        <v>391</v>
      </c>
      <c r="G1888" t="s">
        <v>799</v>
      </c>
      <c r="H1888" t="s">
        <v>541</v>
      </c>
      <c r="I1888" t="s">
        <v>800</v>
      </c>
      <c r="J1888" t="s">
        <v>543</v>
      </c>
      <c r="K1888">
        <v>31</v>
      </c>
      <c r="L1888" t="s">
        <v>574</v>
      </c>
      <c r="M1888" t="s">
        <v>805</v>
      </c>
      <c r="N1888" t="s">
        <v>801</v>
      </c>
      <c r="O1888" t="s">
        <v>802</v>
      </c>
      <c r="P1888" t="s">
        <v>548</v>
      </c>
      <c r="Q1888" t="s">
        <v>549</v>
      </c>
      <c r="R1888" t="s">
        <v>564</v>
      </c>
      <c r="S1888" t="s">
        <v>565</v>
      </c>
      <c r="T1888" s="145">
        <v>47069</v>
      </c>
      <c r="U1888" t="s">
        <v>551</v>
      </c>
    </row>
    <row r="1889" spans="1:21" x14ac:dyDescent="0.25">
      <c r="A1889" t="s">
        <v>189</v>
      </c>
      <c r="B1889" t="s">
        <v>748</v>
      </c>
      <c r="C1889" t="s">
        <v>187</v>
      </c>
      <c r="D1889" t="s">
        <v>538</v>
      </c>
      <c r="F1889" t="s">
        <v>391</v>
      </c>
      <c r="G1889" t="s">
        <v>799</v>
      </c>
      <c r="H1889" t="s">
        <v>541</v>
      </c>
      <c r="I1889" t="s">
        <v>800</v>
      </c>
      <c r="J1889" t="s">
        <v>543</v>
      </c>
      <c r="K1889">
        <v>31</v>
      </c>
      <c r="L1889" t="s">
        <v>574</v>
      </c>
      <c r="M1889" t="s">
        <v>805</v>
      </c>
      <c r="N1889" t="s">
        <v>801</v>
      </c>
      <c r="O1889" t="s">
        <v>802</v>
      </c>
      <c r="P1889" t="s">
        <v>548</v>
      </c>
      <c r="Q1889" t="s">
        <v>549</v>
      </c>
      <c r="R1889" t="s">
        <v>566</v>
      </c>
      <c r="S1889" t="s">
        <v>567</v>
      </c>
      <c r="T1889" s="145">
        <v>26831</v>
      </c>
      <c r="U1889" t="s">
        <v>551</v>
      </c>
    </row>
    <row r="1890" spans="1:21" x14ac:dyDescent="0.25">
      <c r="A1890" t="s">
        <v>189</v>
      </c>
      <c r="B1890" t="s">
        <v>748</v>
      </c>
      <c r="C1890" t="s">
        <v>187</v>
      </c>
      <c r="D1890" t="s">
        <v>538</v>
      </c>
      <c r="F1890" t="s">
        <v>391</v>
      </c>
      <c r="G1890" t="s">
        <v>799</v>
      </c>
      <c r="H1890" t="s">
        <v>541</v>
      </c>
      <c r="I1890" t="s">
        <v>800</v>
      </c>
      <c r="J1890" t="s">
        <v>543</v>
      </c>
      <c r="K1890">
        <v>31</v>
      </c>
      <c r="L1890" t="s">
        <v>574</v>
      </c>
      <c r="M1890" t="s">
        <v>805</v>
      </c>
      <c r="N1890" t="s">
        <v>801</v>
      </c>
      <c r="O1890" t="s">
        <v>802</v>
      </c>
      <c r="P1890" t="s">
        <v>548</v>
      </c>
      <c r="Q1890" t="s">
        <v>549</v>
      </c>
      <c r="R1890" t="s">
        <v>568</v>
      </c>
      <c r="S1890" t="s">
        <v>569</v>
      </c>
      <c r="T1890" s="145">
        <v>29911</v>
      </c>
      <c r="U1890" t="s">
        <v>551</v>
      </c>
    </row>
    <row r="1891" spans="1:21" x14ac:dyDescent="0.25">
      <c r="A1891" t="s">
        <v>189</v>
      </c>
      <c r="B1891" t="s">
        <v>748</v>
      </c>
      <c r="C1891" t="s">
        <v>187</v>
      </c>
      <c r="D1891" t="s">
        <v>538</v>
      </c>
      <c r="F1891" t="s">
        <v>391</v>
      </c>
      <c r="G1891" t="s">
        <v>799</v>
      </c>
      <c r="H1891" t="s">
        <v>541</v>
      </c>
      <c r="I1891" t="s">
        <v>800</v>
      </c>
      <c r="J1891" t="s">
        <v>543</v>
      </c>
      <c r="K1891">
        <v>31</v>
      </c>
      <c r="L1891" t="s">
        <v>574</v>
      </c>
      <c r="M1891" t="s">
        <v>805</v>
      </c>
      <c r="N1891" t="s">
        <v>801</v>
      </c>
      <c r="O1891" t="s">
        <v>802</v>
      </c>
      <c r="P1891" t="s">
        <v>548</v>
      </c>
      <c r="Q1891" t="s">
        <v>549</v>
      </c>
      <c r="R1891" t="s">
        <v>570</v>
      </c>
      <c r="S1891" t="s">
        <v>571</v>
      </c>
      <c r="T1891" s="145">
        <v>3863</v>
      </c>
      <c r="U1891" t="s">
        <v>551</v>
      </c>
    </row>
    <row r="1892" spans="1:21" x14ac:dyDescent="0.25">
      <c r="A1892" t="s">
        <v>189</v>
      </c>
      <c r="B1892" t="s">
        <v>748</v>
      </c>
      <c r="C1892" t="s">
        <v>187</v>
      </c>
      <c r="D1892" t="s">
        <v>538</v>
      </c>
      <c r="F1892" t="s">
        <v>391</v>
      </c>
      <c r="G1892" t="s">
        <v>799</v>
      </c>
      <c r="H1892" t="s">
        <v>541</v>
      </c>
      <c r="I1892" t="s">
        <v>800</v>
      </c>
      <c r="J1892" t="s">
        <v>543</v>
      </c>
      <c r="K1892">
        <v>31</v>
      </c>
      <c r="L1892" t="s">
        <v>574</v>
      </c>
      <c r="M1892" t="s">
        <v>805</v>
      </c>
      <c r="N1892" t="s">
        <v>801</v>
      </c>
      <c r="O1892" t="s">
        <v>802</v>
      </c>
      <c r="P1892" t="s">
        <v>548</v>
      </c>
      <c r="Q1892" t="s">
        <v>549</v>
      </c>
      <c r="R1892" t="s">
        <v>803</v>
      </c>
      <c r="S1892" t="s">
        <v>804</v>
      </c>
      <c r="T1892" s="145">
        <v>112656</v>
      </c>
      <c r="U1892" t="s">
        <v>551</v>
      </c>
    </row>
    <row r="1893" spans="1:21" x14ac:dyDescent="0.25">
      <c r="A1893" t="s">
        <v>189</v>
      </c>
      <c r="B1893" t="s">
        <v>748</v>
      </c>
      <c r="C1893" t="s">
        <v>187</v>
      </c>
      <c r="D1893" t="s">
        <v>538</v>
      </c>
      <c r="F1893" t="s">
        <v>391</v>
      </c>
      <c r="G1893" t="s">
        <v>799</v>
      </c>
      <c r="H1893" t="s">
        <v>541</v>
      </c>
      <c r="I1893" t="s">
        <v>800</v>
      </c>
      <c r="J1893" t="s">
        <v>543</v>
      </c>
      <c r="K1893">
        <v>31</v>
      </c>
      <c r="L1893" t="s">
        <v>576</v>
      </c>
      <c r="M1893" t="s">
        <v>806</v>
      </c>
      <c r="N1893" t="s">
        <v>801</v>
      </c>
      <c r="O1893" t="s">
        <v>802</v>
      </c>
      <c r="P1893" t="s">
        <v>548</v>
      </c>
      <c r="Q1893" t="s">
        <v>549</v>
      </c>
      <c r="R1893" t="s">
        <v>131</v>
      </c>
      <c r="S1893" t="s">
        <v>550</v>
      </c>
      <c r="T1893" s="145">
        <v>295669</v>
      </c>
      <c r="U1893" t="s">
        <v>551</v>
      </c>
    </row>
    <row r="1894" spans="1:21" x14ac:dyDescent="0.25">
      <c r="A1894" t="s">
        <v>189</v>
      </c>
      <c r="B1894" t="s">
        <v>748</v>
      </c>
      <c r="C1894" t="s">
        <v>187</v>
      </c>
      <c r="D1894" t="s">
        <v>538</v>
      </c>
      <c r="F1894" t="s">
        <v>391</v>
      </c>
      <c r="G1894" t="s">
        <v>799</v>
      </c>
      <c r="H1894" t="s">
        <v>541</v>
      </c>
      <c r="I1894" t="s">
        <v>800</v>
      </c>
      <c r="J1894" t="s">
        <v>543</v>
      </c>
      <c r="K1894">
        <v>31</v>
      </c>
      <c r="L1894" t="s">
        <v>576</v>
      </c>
      <c r="M1894" t="s">
        <v>806</v>
      </c>
      <c r="N1894" t="s">
        <v>801</v>
      </c>
      <c r="O1894" t="s">
        <v>802</v>
      </c>
      <c r="P1894" t="s">
        <v>548</v>
      </c>
      <c r="Q1894" t="s">
        <v>549</v>
      </c>
      <c r="R1894" t="s">
        <v>552</v>
      </c>
      <c r="S1894" t="s">
        <v>553</v>
      </c>
      <c r="T1894" s="145">
        <v>1476</v>
      </c>
      <c r="U1894" t="s">
        <v>551</v>
      </c>
    </row>
    <row r="1895" spans="1:21" x14ac:dyDescent="0.25">
      <c r="A1895" t="s">
        <v>189</v>
      </c>
      <c r="B1895" t="s">
        <v>748</v>
      </c>
      <c r="C1895" t="s">
        <v>187</v>
      </c>
      <c r="D1895" t="s">
        <v>538</v>
      </c>
      <c r="F1895" t="s">
        <v>391</v>
      </c>
      <c r="G1895" t="s">
        <v>799</v>
      </c>
      <c r="H1895" t="s">
        <v>541</v>
      </c>
      <c r="I1895" t="s">
        <v>800</v>
      </c>
      <c r="J1895" t="s">
        <v>543</v>
      </c>
      <c r="K1895">
        <v>31</v>
      </c>
      <c r="L1895" t="s">
        <v>576</v>
      </c>
      <c r="M1895" t="s">
        <v>806</v>
      </c>
      <c r="N1895" t="s">
        <v>801</v>
      </c>
      <c r="O1895" t="s">
        <v>802</v>
      </c>
      <c r="P1895" t="s">
        <v>548</v>
      </c>
      <c r="Q1895" t="s">
        <v>549</v>
      </c>
      <c r="R1895" t="s">
        <v>554</v>
      </c>
      <c r="S1895" t="s">
        <v>555</v>
      </c>
      <c r="T1895" s="145">
        <v>9524</v>
      </c>
      <c r="U1895" t="s">
        <v>551</v>
      </c>
    </row>
    <row r="1896" spans="1:21" x14ac:dyDescent="0.25">
      <c r="A1896" t="s">
        <v>189</v>
      </c>
      <c r="B1896" t="s">
        <v>748</v>
      </c>
      <c r="C1896" t="s">
        <v>187</v>
      </c>
      <c r="D1896" t="s">
        <v>538</v>
      </c>
      <c r="F1896" t="s">
        <v>391</v>
      </c>
      <c r="G1896" t="s">
        <v>799</v>
      </c>
      <c r="H1896" t="s">
        <v>541</v>
      </c>
      <c r="I1896" t="s">
        <v>800</v>
      </c>
      <c r="J1896" t="s">
        <v>543</v>
      </c>
      <c r="K1896">
        <v>31</v>
      </c>
      <c r="L1896" t="s">
        <v>576</v>
      </c>
      <c r="M1896" t="s">
        <v>806</v>
      </c>
      <c r="N1896" t="s">
        <v>801</v>
      </c>
      <c r="O1896" t="s">
        <v>802</v>
      </c>
      <c r="P1896" t="s">
        <v>548</v>
      </c>
      <c r="Q1896" t="s">
        <v>549</v>
      </c>
      <c r="R1896" t="s">
        <v>556</v>
      </c>
      <c r="S1896" t="s">
        <v>557</v>
      </c>
      <c r="T1896" s="145">
        <v>34697</v>
      </c>
      <c r="U1896" t="s">
        <v>551</v>
      </c>
    </row>
    <row r="1897" spans="1:21" x14ac:dyDescent="0.25">
      <c r="A1897" t="s">
        <v>189</v>
      </c>
      <c r="B1897" t="s">
        <v>748</v>
      </c>
      <c r="C1897" t="s">
        <v>187</v>
      </c>
      <c r="D1897" t="s">
        <v>538</v>
      </c>
      <c r="F1897" t="s">
        <v>391</v>
      </c>
      <c r="G1897" t="s">
        <v>799</v>
      </c>
      <c r="H1897" t="s">
        <v>541</v>
      </c>
      <c r="I1897" t="s">
        <v>800</v>
      </c>
      <c r="J1897" t="s">
        <v>543</v>
      </c>
      <c r="K1897">
        <v>31</v>
      </c>
      <c r="L1897" t="s">
        <v>576</v>
      </c>
      <c r="M1897" t="s">
        <v>806</v>
      </c>
      <c r="N1897" t="s">
        <v>801</v>
      </c>
      <c r="O1897" t="s">
        <v>802</v>
      </c>
      <c r="P1897" t="s">
        <v>548</v>
      </c>
      <c r="Q1897" t="s">
        <v>549</v>
      </c>
      <c r="R1897" t="s">
        <v>558</v>
      </c>
      <c r="S1897" t="s">
        <v>559</v>
      </c>
      <c r="T1897" s="145">
        <v>15491</v>
      </c>
      <c r="U1897" t="s">
        <v>551</v>
      </c>
    </row>
    <row r="1898" spans="1:21" x14ac:dyDescent="0.25">
      <c r="A1898" t="s">
        <v>189</v>
      </c>
      <c r="B1898" t="s">
        <v>748</v>
      </c>
      <c r="C1898" t="s">
        <v>187</v>
      </c>
      <c r="D1898" t="s">
        <v>538</v>
      </c>
      <c r="F1898" t="s">
        <v>391</v>
      </c>
      <c r="G1898" t="s">
        <v>799</v>
      </c>
      <c r="H1898" t="s">
        <v>541</v>
      </c>
      <c r="I1898" t="s">
        <v>800</v>
      </c>
      <c r="J1898" t="s">
        <v>543</v>
      </c>
      <c r="K1898">
        <v>31</v>
      </c>
      <c r="L1898" t="s">
        <v>576</v>
      </c>
      <c r="M1898" t="s">
        <v>806</v>
      </c>
      <c r="N1898" t="s">
        <v>801</v>
      </c>
      <c r="O1898" t="s">
        <v>802</v>
      </c>
      <c r="P1898" t="s">
        <v>548</v>
      </c>
      <c r="Q1898" t="s">
        <v>549</v>
      </c>
      <c r="R1898" t="s">
        <v>560</v>
      </c>
      <c r="S1898" t="s">
        <v>561</v>
      </c>
      <c r="T1898" s="145">
        <v>56831</v>
      </c>
      <c r="U1898" t="s">
        <v>551</v>
      </c>
    </row>
    <row r="1899" spans="1:21" x14ac:dyDescent="0.25">
      <c r="A1899" t="s">
        <v>189</v>
      </c>
      <c r="B1899" t="s">
        <v>748</v>
      </c>
      <c r="C1899" t="s">
        <v>187</v>
      </c>
      <c r="D1899" t="s">
        <v>538</v>
      </c>
      <c r="F1899" t="s">
        <v>391</v>
      </c>
      <c r="G1899" t="s">
        <v>799</v>
      </c>
      <c r="H1899" t="s">
        <v>541</v>
      </c>
      <c r="I1899" t="s">
        <v>800</v>
      </c>
      <c r="J1899" t="s">
        <v>543</v>
      </c>
      <c r="K1899">
        <v>31</v>
      </c>
      <c r="L1899" t="s">
        <v>576</v>
      </c>
      <c r="M1899" t="s">
        <v>806</v>
      </c>
      <c r="N1899" t="s">
        <v>801</v>
      </c>
      <c r="O1899" t="s">
        <v>802</v>
      </c>
      <c r="P1899" t="s">
        <v>548</v>
      </c>
      <c r="Q1899" t="s">
        <v>549</v>
      </c>
      <c r="R1899" t="s">
        <v>562</v>
      </c>
      <c r="S1899" t="s">
        <v>563</v>
      </c>
      <c r="T1899" s="145">
        <v>1194</v>
      </c>
      <c r="U1899" t="s">
        <v>551</v>
      </c>
    </row>
    <row r="1900" spans="1:21" x14ac:dyDescent="0.25">
      <c r="A1900" t="s">
        <v>189</v>
      </c>
      <c r="B1900" t="s">
        <v>748</v>
      </c>
      <c r="C1900" t="s">
        <v>187</v>
      </c>
      <c r="D1900" t="s">
        <v>538</v>
      </c>
      <c r="F1900" t="s">
        <v>391</v>
      </c>
      <c r="G1900" t="s">
        <v>799</v>
      </c>
      <c r="H1900" t="s">
        <v>541</v>
      </c>
      <c r="I1900" t="s">
        <v>800</v>
      </c>
      <c r="J1900" t="s">
        <v>543</v>
      </c>
      <c r="K1900">
        <v>31</v>
      </c>
      <c r="L1900" t="s">
        <v>576</v>
      </c>
      <c r="M1900" t="s">
        <v>806</v>
      </c>
      <c r="N1900" t="s">
        <v>801</v>
      </c>
      <c r="O1900" t="s">
        <v>802</v>
      </c>
      <c r="P1900" t="s">
        <v>548</v>
      </c>
      <c r="Q1900" t="s">
        <v>549</v>
      </c>
      <c r="R1900" t="s">
        <v>564</v>
      </c>
      <c r="S1900" t="s">
        <v>565</v>
      </c>
      <c r="T1900" s="145">
        <v>27418</v>
      </c>
      <c r="U1900" t="s">
        <v>551</v>
      </c>
    </row>
    <row r="1901" spans="1:21" x14ac:dyDescent="0.25">
      <c r="A1901" t="s">
        <v>189</v>
      </c>
      <c r="B1901" t="s">
        <v>748</v>
      </c>
      <c r="C1901" t="s">
        <v>187</v>
      </c>
      <c r="D1901" t="s">
        <v>538</v>
      </c>
      <c r="F1901" t="s">
        <v>391</v>
      </c>
      <c r="G1901" t="s">
        <v>799</v>
      </c>
      <c r="H1901" t="s">
        <v>541</v>
      </c>
      <c r="I1901" t="s">
        <v>800</v>
      </c>
      <c r="J1901" t="s">
        <v>543</v>
      </c>
      <c r="K1901">
        <v>31</v>
      </c>
      <c r="L1901" t="s">
        <v>576</v>
      </c>
      <c r="M1901" t="s">
        <v>806</v>
      </c>
      <c r="N1901" t="s">
        <v>801</v>
      </c>
      <c r="O1901" t="s">
        <v>802</v>
      </c>
      <c r="P1901" t="s">
        <v>548</v>
      </c>
      <c r="Q1901" t="s">
        <v>549</v>
      </c>
      <c r="R1901" t="s">
        <v>566</v>
      </c>
      <c r="S1901" t="s">
        <v>567</v>
      </c>
      <c r="T1901" s="145">
        <v>9.98</v>
      </c>
      <c r="U1901" t="s">
        <v>551</v>
      </c>
    </row>
    <row r="1902" spans="1:21" x14ac:dyDescent="0.25">
      <c r="A1902" t="s">
        <v>189</v>
      </c>
      <c r="B1902" t="s">
        <v>748</v>
      </c>
      <c r="C1902" t="s">
        <v>187</v>
      </c>
      <c r="D1902" t="s">
        <v>538</v>
      </c>
      <c r="F1902" t="s">
        <v>391</v>
      </c>
      <c r="G1902" t="s">
        <v>799</v>
      </c>
      <c r="H1902" t="s">
        <v>541</v>
      </c>
      <c r="I1902" t="s">
        <v>800</v>
      </c>
      <c r="J1902" t="s">
        <v>543</v>
      </c>
      <c r="K1902">
        <v>31</v>
      </c>
      <c r="L1902" t="s">
        <v>576</v>
      </c>
      <c r="M1902" t="s">
        <v>806</v>
      </c>
      <c r="N1902" t="s">
        <v>801</v>
      </c>
      <c r="O1902" t="s">
        <v>802</v>
      </c>
      <c r="P1902" t="s">
        <v>548</v>
      </c>
      <c r="Q1902" t="s">
        <v>549</v>
      </c>
      <c r="R1902" t="s">
        <v>568</v>
      </c>
      <c r="S1902" t="s">
        <v>569</v>
      </c>
      <c r="T1902" s="145">
        <v>18184</v>
      </c>
      <c r="U1902" t="s">
        <v>551</v>
      </c>
    </row>
    <row r="1903" spans="1:21" x14ac:dyDescent="0.25">
      <c r="A1903" t="s">
        <v>189</v>
      </c>
      <c r="B1903" t="s">
        <v>748</v>
      </c>
      <c r="C1903" t="s">
        <v>187</v>
      </c>
      <c r="D1903" t="s">
        <v>538</v>
      </c>
      <c r="F1903" t="s">
        <v>391</v>
      </c>
      <c r="G1903" t="s">
        <v>799</v>
      </c>
      <c r="H1903" t="s">
        <v>541</v>
      </c>
      <c r="I1903" t="s">
        <v>800</v>
      </c>
      <c r="J1903" t="s">
        <v>543</v>
      </c>
      <c r="K1903">
        <v>31</v>
      </c>
      <c r="L1903" t="s">
        <v>576</v>
      </c>
      <c r="M1903" t="s">
        <v>806</v>
      </c>
      <c r="N1903" t="s">
        <v>801</v>
      </c>
      <c r="O1903" t="s">
        <v>802</v>
      </c>
      <c r="P1903" t="s">
        <v>548</v>
      </c>
      <c r="Q1903" t="s">
        <v>549</v>
      </c>
      <c r="R1903" t="s">
        <v>570</v>
      </c>
      <c r="S1903" t="s">
        <v>571</v>
      </c>
      <c r="T1903" s="145">
        <v>0.45500000000000002</v>
      </c>
      <c r="U1903" t="s">
        <v>551</v>
      </c>
    </row>
    <row r="1904" spans="1:21" x14ac:dyDescent="0.25">
      <c r="A1904" t="s">
        <v>189</v>
      </c>
      <c r="B1904" t="s">
        <v>748</v>
      </c>
      <c r="C1904" t="s">
        <v>187</v>
      </c>
      <c r="D1904" t="s">
        <v>538</v>
      </c>
      <c r="F1904" t="s">
        <v>391</v>
      </c>
      <c r="G1904" t="s">
        <v>799</v>
      </c>
      <c r="H1904" t="s">
        <v>541</v>
      </c>
      <c r="I1904" t="s">
        <v>800</v>
      </c>
      <c r="J1904" t="s">
        <v>543</v>
      </c>
      <c r="K1904">
        <v>31</v>
      </c>
      <c r="L1904" t="s">
        <v>576</v>
      </c>
      <c r="M1904" t="s">
        <v>806</v>
      </c>
      <c r="N1904" t="s">
        <v>801</v>
      </c>
      <c r="O1904" t="s">
        <v>802</v>
      </c>
      <c r="P1904" t="s">
        <v>548</v>
      </c>
      <c r="Q1904" t="s">
        <v>549</v>
      </c>
      <c r="R1904" t="s">
        <v>803</v>
      </c>
      <c r="S1904" t="s">
        <v>804</v>
      </c>
      <c r="T1904" s="145">
        <v>120419</v>
      </c>
      <c r="U1904" t="s">
        <v>551</v>
      </c>
    </row>
    <row r="1905" spans="1:23" s="49" customFormat="1" x14ac:dyDescent="0.25">
      <c r="A1905" s="49" t="s">
        <v>749</v>
      </c>
      <c r="B1905" s="49" t="s">
        <v>750</v>
      </c>
      <c r="C1905" s="49" t="s">
        <v>187</v>
      </c>
      <c r="D1905" s="49" t="s">
        <v>538</v>
      </c>
      <c r="F1905" s="49" t="s">
        <v>391</v>
      </c>
      <c r="G1905" s="49" t="s">
        <v>799</v>
      </c>
      <c r="H1905" s="49" t="s">
        <v>541</v>
      </c>
      <c r="I1905" s="49" t="s">
        <v>800</v>
      </c>
      <c r="J1905" s="49" t="s">
        <v>543</v>
      </c>
      <c r="K1905" s="49">
        <v>31</v>
      </c>
      <c r="L1905" s="49" t="s">
        <v>544</v>
      </c>
      <c r="M1905" s="49" t="s">
        <v>799</v>
      </c>
      <c r="N1905" s="49" t="s">
        <v>801</v>
      </c>
      <c r="O1905" s="49" t="s">
        <v>802</v>
      </c>
      <c r="P1905" s="49" t="s">
        <v>548</v>
      </c>
      <c r="Q1905" s="49" t="s">
        <v>549</v>
      </c>
      <c r="R1905" s="49" t="s">
        <v>131</v>
      </c>
      <c r="S1905" s="49" t="s">
        <v>550</v>
      </c>
      <c r="T1905" s="146">
        <v>74.8</v>
      </c>
      <c r="U1905" s="49" t="s">
        <v>751</v>
      </c>
      <c r="V1905" s="49" t="s">
        <v>858</v>
      </c>
      <c r="W1905" s="138">
        <f>('ILO unemployment 2007'!T1906+'ILO unemployment 2007'!T1907+'ILO unemployment 2007'!T1908)*( 1 +'ILO unemployment 2007'!T1916/('ILO unemployment 2007'!T1905-'ILO unemployment 2007'!T1916))</f>
        <v>25.262848751835538</v>
      </c>
    </row>
    <row r="1906" spans="1:23" s="49" customFormat="1" x14ac:dyDescent="0.25">
      <c r="A1906" s="49" t="s">
        <v>749</v>
      </c>
      <c r="B1906" s="49" t="s">
        <v>750</v>
      </c>
      <c r="C1906" s="49" t="s">
        <v>187</v>
      </c>
      <c r="D1906" s="49" t="s">
        <v>538</v>
      </c>
      <c r="F1906" s="49" t="s">
        <v>391</v>
      </c>
      <c r="G1906" s="49" t="s">
        <v>799</v>
      </c>
      <c r="H1906" s="49" t="s">
        <v>541</v>
      </c>
      <c r="I1906" s="49" t="s">
        <v>800</v>
      </c>
      <c r="J1906" s="49" t="s">
        <v>543</v>
      </c>
      <c r="K1906" s="49">
        <v>31</v>
      </c>
      <c r="L1906" s="49" t="s">
        <v>544</v>
      </c>
      <c r="M1906" s="49" t="s">
        <v>799</v>
      </c>
      <c r="N1906" s="49" t="s">
        <v>801</v>
      </c>
      <c r="O1906" s="49" t="s">
        <v>802</v>
      </c>
      <c r="P1906" s="49" t="s">
        <v>548</v>
      </c>
      <c r="Q1906" s="49" t="s">
        <v>549</v>
      </c>
      <c r="R1906" s="49" t="s">
        <v>552</v>
      </c>
      <c r="S1906" s="49" t="s">
        <v>553</v>
      </c>
      <c r="T1906" s="146">
        <v>6.1</v>
      </c>
      <c r="U1906" s="49" t="s">
        <v>751</v>
      </c>
      <c r="V1906" s="49" t="s">
        <v>859</v>
      </c>
      <c r="W1906" s="138">
        <f>('ILO unemployment 2007'!T1909+'ILO unemployment 2007'!T1910+'ILO unemployment 2007'!T1911+'ILO unemployment 2007'!T1912+'ILO unemployment 2007'!T1913+'ILO unemployment 2007'!T1914+'ILO unemployment 2007'!T1915)*( 1 +'ILO unemployment 2007'!T1916/('ILO unemployment 2007'!T1905-'ILO unemployment 2007'!T1916))</f>
        <v>49.53715124816447</v>
      </c>
    </row>
    <row r="1907" spans="1:23" s="49" customFormat="1" x14ac:dyDescent="0.25">
      <c r="A1907" s="49" t="s">
        <v>749</v>
      </c>
      <c r="B1907" s="49" t="s">
        <v>750</v>
      </c>
      <c r="C1907" s="49" t="s">
        <v>187</v>
      </c>
      <c r="D1907" s="49" t="s">
        <v>538</v>
      </c>
      <c r="F1907" s="49" t="s">
        <v>391</v>
      </c>
      <c r="G1907" s="49" t="s">
        <v>799</v>
      </c>
      <c r="H1907" s="49" t="s">
        <v>541</v>
      </c>
      <c r="I1907" s="49" t="s">
        <v>800</v>
      </c>
      <c r="J1907" s="49" t="s">
        <v>543</v>
      </c>
      <c r="K1907" s="49">
        <v>31</v>
      </c>
      <c r="L1907" s="49" t="s">
        <v>544</v>
      </c>
      <c r="M1907" s="49" t="s">
        <v>799</v>
      </c>
      <c r="N1907" s="49" t="s">
        <v>801</v>
      </c>
      <c r="O1907" s="49" t="s">
        <v>802</v>
      </c>
      <c r="P1907" s="49" t="s">
        <v>548</v>
      </c>
      <c r="Q1907" s="49" t="s">
        <v>549</v>
      </c>
      <c r="R1907" s="49" t="s">
        <v>554</v>
      </c>
      <c r="S1907" s="49" t="s">
        <v>555</v>
      </c>
      <c r="T1907" s="146">
        <v>6.2</v>
      </c>
      <c r="U1907" s="49" t="s">
        <v>751</v>
      </c>
      <c r="V1907" s="49" t="s">
        <v>862</v>
      </c>
      <c r="W1907" s="138">
        <f>'ILO unemployment 2007'!T1906+'ILO unemployment 2007'!T1907+'ILO unemployment 2007'!T1908+ 'ILO unemployment 2007'!T1909+'ILO unemployment 2007'!T1910+'ILO unemployment 2007'!T1911+'ILO unemployment 2007'!T1912+'ILO unemployment 2007'!T1913+'ILO unemployment 2007'!T1914+'ILO unemployment 2007'!T1915+'ILO unemployment 2007'!T1916</f>
        <v>74.8</v>
      </c>
    </row>
    <row r="1908" spans="1:23" s="49" customFormat="1" x14ac:dyDescent="0.25">
      <c r="A1908" s="49" t="s">
        <v>749</v>
      </c>
      <c r="B1908" s="49" t="s">
        <v>750</v>
      </c>
      <c r="C1908" s="49" t="s">
        <v>187</v>
      </c>
      <c r="D1908" s="49" t="s">
        <v>538</v>
      </c>
      <c r="F1908" s="49" t="s">
        <v>391</v>
      </c>
      <c r="G1908" s="49" t="s">
        <v>799</v>
      </c>
      <c r="H1908" s="49" t="s">
        <v>541</v>
      </c>
      <c r="I1908" s="49" t="s">
        <v>800</v>
      </c>
      <c r="J1908" s="49" t="s">
        <v>543</v>
      </c>
      <c r="K1908" s="49">
        <v>31</v>
      </c>
      <c r="L1908" s="49" t="s">
        <v>544</v>
      </c>
      <c r="M1908" s="49" t="s">
        <v>799</v>
      </c>
      <c r="N1908" s="49" t="s">
        <v>801</v>
      </c>
      <c r="O1908" s="49" t="s">
        <v>802</v>
      </c>
      <c r="P1908" s="49" t="s">
        <v>548</v>
      </c>
      <c r="Q1908" s="49" t="s">
        <v>549</v>
      </c>
      <c r="R1908" s="49" t="s">
        <v>556</v>
      </c>
      <c r="S1908" s="49" t="s">
        <v>557</v>
      </c>
      <c r="T1908" s="146">
        <v>10.7</v>
      </c>
      <c r="U1908" s="49" t="s">
        <v>751</v>
      </c>
      <c r="W1908" s="138"/>
    </row>
    <row r="1909" spans="1:23" s="49" customFormat="1" x14ac:dyDescent="0.25">
      <c r="A1909" s="49" t="s">
        <v>749</v>
      </c>
      <c r="B1909" s="49" t="s">
        <v>750</v>
      </c>
      <c r="C1909" s="49" t="s">
        <v>187</v>
      </c>
      <c r="D1909" s="49" t="s">
        <v>538</v>
      </c>
      <c r="F1909" s="49" t="s">
        <v>391</v>
      </c>
      <c r="G1909" s="49" t="s">
        <v>799</v>
      </c>
      <c r="H1909" s="49" t="s">
        <v>541</v>
      </c>
      <c r="I1909" s="49" t="s">
        <v>800</v>
      </c>
      <c r="J1909" s="49" t="s">
        <v>543</v>
      </c>
      <c r="K1909" s="49">
        <v>31</v>
      </c>
      <c r="L1909" s="49" t="s">
        <v>544</v>
      </c>
      <c r="M1909" s="49" t="s">
        <v>799</v>
      </c>
      <c r="N1909" s="49" t="s">
        <v>801</v>
      </c>
      <c r="O1909" s="49" t="s">
        <v>802</v>
      </c>
      <c r="P1909" s="49" t="s">
        <v>548</v>
      </c>
      <c r="Q1909" s="49" t="s">
        <v>549</v>
      </c>
      <c r="R1909" s="49" t="s">
        <v>558</v>
      </c>
      <c r="S1909" s="49" t="s">
        <v>559</v>
      </c>
      <c r="T1909" s="146">
        <v>13</v>
      </c>
      <c r="U1909" s="49" t="s">
        <v>751</v>
      </c>
      <c r="W1909" s="138"/>
    </row>
    <row r="1910" spans="1:23" s="49" customFormat="1" x14ac:dyDescent="0.25">
      <c r="A1910" s="49" t="s">
        <v>749</v>
      </c>
      <c r="B1910" s="49" t="s">
        <v>750</v>
      </c>
      <c r="C1910" s="49" t="s">
        <v>187</v>
      </c>
      <c r="D1910" s="49" t="s">
        <v>538</v>
      </c>
      <c r="F1910" s="49" t="s">
        <v>391</v>
      </c>
      <c r="G1910" s="49" t="s">
        <v>799</v>
      </c>
      <c r="H1910" s="49" t="s">
        <v>541</v>
      </c>
      <c r="I1910" s="49" t="s">
        <v>800</v>
      </c>
      <c r="J1910" s="49" t="s">
        <v>543</v>
      </c>
      <c r="K1910" s="49">
        <v>31</v>
      </c>
      <c r="L1910" s="49" t="s">
        <v>544</v>
      </c>
      <c r="M1910" s="49" t="s">
        <v>799</v>
      </c>
      <c r="N1910" s="49" t="s">
        <v>801</v>
      </c>
      <c r="O1910" s="49" t="s">
        <v>802</v>
      </c>
      <c r="P1910" s="49" t="s">
        <v>548</v>
      </c>
      <c r="Q1910" s="49" t="s">
        <v>549</v>
      </c>
      <c r="R1910" s="49" t="s">
        <v>560</v>
      </c>
      <c r="S1910" s="49" t="s">
        <v>561</v>
      </c>
      <c r="T1910" s="146">
        <v>12.1</v>
      </c>
      <c r="U1910" s="49" t="s">
        <v>751</v>
      </c>
      <c r="W1910" s="138"/>
    </row>
    <row r="1911" spans="1:23" s="49" customFormat="1" x14ac:dyDescent="0.25">
      <c r="A1911" s="49" t="s">
        <v>749</v>
      </c>
      <c r="B1911" s="49" t="s">
        <v>750</v>
      </c>
      <c r="C1911" s="49" t="s">
        <v>187</v>
      </c>
      <c r="D1911" s="49" t="s">
        <v>538</v>
      </c>
      <c r="F1911" s="49" t="s">
        <v>391</v>
      </c>
      <c r="G1911" s="49" t="s">
        <v>799</v>
      </c>
      <c r="H1911" s="49" t="s">
        <v>541</v>
      </c>
      <c r="I1911" s="49" t="s">
        <v>800</v>
      </c>
      <c r="J1911" s="49" t="s">
        <v>543</v>
      </c>
      <c r="K1911" s="49">
        <v>31</v>
      </c>
      <c r="L1911" s="49" t="s">
        <v>544</v>
      </c>
      <c r="M1911" s="49" t="s">
        <v>799</v>
      </c>
      <c r="N1911" s="49" t="s">
        <v>801</v>
      </c>
      <c r="O1911" s="49" t="s">
        <v>802</v>
      </c>
      <c r="P1911" s="49" t="s">
        <v>548</v>
      </c>
      <c r="Q1911" s="49" t="s">
        <v>549</v>
      </c>
      <c r="R1911" s="49" t="s">
        <v>562</v>
      </c>
      <c r="S1911" s="49" t="s">
        <v>563</v>
      </c>
      <c r="T1911" s="146"/>
      <c r="U1911" s="49" t="s">
        <v>751</v>
      </c>
      <c r="W1911" s="138"/>
    </row>
    <row r="1912" spans="1:23" s="49" customFormat="1" x14ac:dyDescent="0.25">
      <c r="A1912" s="49" t="s">
        <v>749</v>
      </c>
      <c r="B1912" s="49" t="s">
        <v>750</v>
      </c>
      <c r="C1912" s="49" t="s">
        <v>187</v>
      </c>
      <c r="D1912" s="49" t="s">
        <v>538</v>
      </c>
      <c r="F1912" s="49" t="s">
        <v>391</v>
      </c>
      <c r="G1912" s="49" t="s">
        <v>799</v>
      </c>
      <c r="H1912" s="49" t="s">
        <v>541</v>
      </c>
      <c r="I1912" s="49" t="s">
        <v>800</v>
      </c>
      <c r="J1912" s="49" t="s">
        <v>543</v>
      </c>
      <c r="K1912" s="49">
        <v>31</v>
      </c>
      <c r="L1912" s="49" t="s">
        <v>544</v>
      </c>
      <c r="M1912" s="49" t="s">
        <v>799</v>
      </c>
      <c r="N1912" s="49" t="s">
        <v>801</v>
      </c>
      <c r="O1912" s="49" t="s">
        <v>802</v>
      </c>
      <c r="P1912" s="49" t="s">
        <v>548</v>
      </c>
      <c r="Q1912" s="49" t="s">
        <v>549</v>
      </c>
      <c r="R1912" s="49" t="s">
        <v>564</v>
      </c>
      <c r="S1912" s="49" t="s">
        <v>565</v>
      </c>
      <c r="T1912" s="146">
        <v>4</v>
      </c>
      <c r="U1912" s="49" t="s">
        <v>751</v>
      </c>
      <c r="W1912" s="138"/>
    </row>
    <row r="1913" spans="1:23" s="49" customFormat="1" x14ac:dyDescent="0.25">
      <c r="A1913" s="49" t="s">
        <v>749</v>
      </c>
      <c r="B1913" s="49" t="s">
        <v>750</v>
      </c>
      <c r="C1913" s="49" t="s">
        <v>187</v>
      </c>
      <c r="D1913" s="49" t="s">
        <v>538</v>
      </c>
      <c r="F1913" s="49" t="s">
        <v>391</v>
      </c>
      <c r="G1913" s="49" t="s">
        <v>799</v>
      </c>
      <c r="H1913" s="49" t="s">
        <v>541</v>
      </c>
      <c r="I1913" s="49" t="s">
        <v>800</v>
      </c>
      <c r="J1913" s="49" t="s">
        <v>543</v>
      </c>
      <c r="K1913" s="49">
        <v>31</v>
      </c>
      <c r="L1913" s="49" t="s">
        <v>544</v>
      </c>
      <c r="M1913" s="49" t="s">
        <v>799</v>
      </c>
      <c r="N1913" s="49" t="s">
        <v>801</v>
      </c>
      <c r="O1913" s="49" t="s">
        <v>802</v>
      </c>
      <c r="P1913" s="49" t="s">
        <v>548</v>
      </c>
      <c r="Q1913" s="49" t="s">
        <v>549</v>
      </c>
      <c r="R1913" s="49" t="s">
        <v>566</v>
      </c>
      <c r="S1913" s="49" t="s">
        <v>567</v>
      </c>
      <c r="T1913" s="146">
        <v>7.2</v>
      </c>
      <c r="U1913" s="49" t="s">
        <v>751</v>
      </c>
      <c r="W1913" s="138"/>
    </row>
    <row r="1914" spans="1:23" s="49" customFormat="1" x14ac:dyDescent="0.25">
      <c r="A1914" s="49" t="s">
        <v>749</v>
      </c>
      <c r="B1914" s="49" t="s">
        <v>750</v>
      </c>
      <c r="C1914" s="49" t="s">
        <v>187</v>
      </c>
      <c r="D1914" s="49" t="s">
        <v>538</v>
      </c>
      <c r="F1914" s="49" t="s">
        <v>391</v>
      </c>
      <c r="G1914" s="49" t="s">
        <v>799</v>
      </c>
      <c r="H1914" s="49" t="s">
        <v>541</v>
      </c>
      <c r="I1914" s="49" t="s">
        <v>800</v>
      </c>
      <c r="J1914" s="49" t="s">
        <v>543</v>
      </c>
      <c r="K1914" s="49">
        <v>31</v>
      </c>
      <c r="L1914" s="49" t="s">
        <v>544</v>
      </c>
      <c r="M1914" s="49" t="s">
        <v>799</v>
      </c>
      <c r="N1914" s="49" t="s">
        <v>801</v>
      </c>
      <c r="O1914" s="49" t="s">
        <v>802</v>
      </c>
      <c r="P1914" s="49" t="s">
        <v>548</v>
      </c>
      <c r="Q1914" s="49" t="s">
        <v>549</v>
      </c>
      <c r="R1914" s="49" t="s">
        <v>568</v>
      </c>
      <c r="S1914" s="49" t="s">
        <v>569</v>
      </c>
      <c r="T1914" s="146">
        <v>8.1999999999999993</v>
      </c>
      <c r="U1914" s="49" t="s">
        <v>751</v>
      </c>
      <c r="W1914" s="138"/>
    </row>
    <row r="1915" spans="1:23" s="49" customFormat="1" x14ac:dyDescent="0.25">
      <c r="A1915" s="49" t="s">
        <v>749</v>
      </c>
      <c r="B1915" s="49" t="s">
        <v>750</v>
      </c>
      <c r="C1915" s="49" t="s">
        <v>187</v>
      </c>
      <c r="D1915" s="49" t="s">
        <v>538</v>
      </c>
      <c r="F1915" s="49" t="s">
        <v>391</v>
      </c>
      <c r="G1915" s="49" t="s">
        <v>799</v>
      </c>
      <c r="H1915" s="49" t="s">
        <v>541</v>
      </c>
      <c r="I1915" s="49" t="s">
        <v>800</v>
      </c>
      <c r="J1915" s="49" t="s">
        <v>543</v>
      </c>
      <c r="K1915" s="49">
        <v>31</v>
      </c>
      <c r="L1915" s="49" t="s">
        <v>544</v>
      </c>
      <c r="M1915" s="49" t="s">
        <v>799</v>
      </c>
      <c r="N1915" s="49" t="s">
        <v>801</v>
      </c>
      <c r="O1915" s="49" t="s">
        <v>802</v>
      </c>
      <c r="P1915" s="49" t="s">
        <v>548</v>
      </c>
      <c r="Q1915" s="49" t="s">
        <v>549</v>
      </c>
      <c r="R1915" s="49" t="s">
        <v>752</v>
      </c>
      <c r="S1915" s="49" t="s">
        <v>753</v>
      </c>
      <c r="T1915" s="146">
        <v>0.6</v>
      </c>
      <c r="U1915" s="49" t="s">
        <v>751</v>
      </c>
      <c r="W1915" s="138"/>
    </row>
    <row r="1916" spans="1:23" s="49" customFormat="1" x14ac:dyDescent="0.25">
      <c r="A1916" s="49" t="s">
        <v>749</v>
      </c>
      <c r="B1916" s="49" t="s">
        <v>750</v>
      </c>
      <c r="C1916" s="49" t="s">
        <v>187</v>
      </c>
      <c r="D1916" s="49" t="s">
        <v>538</v>
      </c>
      <c r="F1916" s="49" t="s">
        <v>391</v>
      </c>
      <c r="G1916" s="49" t="s">
        <v>799</v>
      </c>
      <c r="H1916" s="49" t="s">
        <v>541</v>
      </c>
      <c r="I1916" s="49" t="s">
        <v>800</v>
      </c>
      <c r="J1916" s="49" t="s">
        <v>543</v>
      </c>
      <c r="K1916" s="49">
        <v>31</v>
      </c>
      <c r="L1916" s="49" t="s">
        <v>544</v>
      </c>
      <c r="M1916" s="49" t="s">
        <v>799</v>
      </c>
      <c r="N1916" s="49" t="s">
        <v>801</v>
      </c>
      <c r="O1916" s="49" t="s">
        <v>802</v>
      </c>
      <c r="P1916" s="49" t="s">
        <v>548</v>
      </c>
      <c r="Q1916" s="49" t="s">
        <v>549</v>
      </c>
      <c r="R1916" s="49" t="s">
        <v>803</v>
      </c>
      <c r="S1916" s="49" t="s">
        <v>804</v>
      </c>
      <c r="T1916" s="146">
        <v>6.7</v>
      </c>
      <c r="U1916" s="49" t="s">
        <v>751</v>
      </c>
      <c r="W1916" s="138"/>
    </row>
    <row r="1917" spans="1:23" x14ac:dyDescent="0.25">
      <c r="A1917" t="s">
        <v>749</v>
      </c>
      <c r="B1917" t="s">
        <v>750</v>
      </c>
      <c r="C1917" t="s">
        <v>187</v>
      </c>
      <c r="D1917" t="s">
        <v>538</v>
      </c>
      <c r="F1917" t="s">
        <v>391</v>
      </c>
      <c r="G1917" t="s">
        <v>799</v>
      </c>
      <c r="H1917" t="s">
        <v>541</v>
      </c>
      <c r="I1917" t="s">
        <v>800</v>
      </c>
      <c r="J1917" t="s">
        <v>543</v>
      </c>
      <c r="K1917">
        <v>31</v>
      </c>
      <c r="L1917" t="s">
        <v>574</v>
      </c>
      <c r="M1917" t="s">
        <v>805</v>
      </c>
      <c r="N1917" t="s">
        <v>801</v>
      </c>
      <c r="O1917" t="s">
        <v>802</v>
      </c>
      <c r="P1917" t="s">
        <v>548</v>
      </c>
      <c r="Q1917" t="s">
        <v>549</v>
      </c>
      <c r="R1917" t="s">
        <v>131</v>
      </c>
      <c r="S1917" t="s">
        <v>550</v>
      </c>
      <c r="T1917" s="145">
        <v>40</v>
      </c>
      <c r="U1917" t="s">
        <v>751</v>
      </c>
    </row>
    <row r="1918" spans="1:23" x14ac:dyDescent="0.25">
      <c r="A1918" t="s">
        <v>749</v>
      </c>
      <c r="B1918" t="s">
        <v>750</v>
      </c>
      <c r="C1918" t="s">
        <v>187</v>
      </c>
      <c r="D1918" t="s">
        <v>538</v>
      </c>
      <c r="F1918" t="s">
        <v>391</v>
      </c>
      <c r="G1918" t="s">
        <v>799</v>
      </c>
      <c r="H1918" t="s">
        <v>541</v>
      </c>
      <c r="I1918" t="s">
        <v>800</v>
      </c>
      <c r="J1918" t="s">
        <v>543</v>
      </c>
      <c r="K1918">
        <v>31</v>
      </c>
      <c r="L1918" t="s">
        <v>574</v>
      </c>
      <c r="M1918" t="s">
        <v>805</v>
      </c>
      <c r="N1918" t="s">
        <v>801</v>
      </c>
      <c r="O1918" t="s">
        <v>802</v>
      </c>
      <c r="P1918" t="s">
        <v>548</v>
      </c>
      <c r="Q1918" t="s">
        <v>549</v>
      </c>
      <c r="R1918" t="s">
        <v>552</v>
      </c>
      <c r="S1918" t="s">
        <v>553</v>
      </c>
      <c r="T1918" s="145">
        <v>4.5999999999999996</v>
      </c>
      <c r="U1918" t="s">
        <v>751</v>
      </c>
    </row>
    <row r="1919" spans="1:23" x14ac:dyDescent="0.25">
      <c r="A1919" t="s">
        <v>749</v>
      </c>
      <c r="B1919" t="s">
        <v>750</v>
      </c>
      <c r="C1919" t="s">
        <v>187</v>
      </c>
      <c r="D1919" t="s">
        <v>538</v>
      </c>
      <c r="F1919" t="s">
        <v>391</v>
      </c>
      <c r="G1919" t="s">
        <v>799</v>
      </c>
      <c r="H1919" t="s">
        <v>541</v>
      </c>
      <c r="I1919" t="s">
        <v>800</v>
      </c>
      <c r="J1919" t="s">
        <v>543</v>
      </c>
      <c r="K1919">
        <v>31</v>
      </c>
      <c r="L1919" t="s">
        <v>574</v>
      </c>
      <c r="M1919" t="s">
        <v>805</v>
      </c>
      <c r="N1919" t="s">
        <v>801</v>
      </c>
      <c r="O1919" t="s">
        <v>802</v>
      </c>
      <c r="P1919" t="s">
        <v>548</v>
      </c>
      <c r="Q1919" t="s">
        <v>549</v>
      </c>
      <c r="R1919" t="s">
        <v>554</v>
      </c>
      <c r="S1919" t="s">
        <v>555</v>
      </c>
      <c r="T1919" s="145">
        <v>2.9</v>
      </c>
      <c r="U1919" t="s">
        <v>751</v>
      </c>
    </row>
    <row r="1920" spans="1:23" x14ac:dyDescent="0.25">
      <c r="A1920" t="s">
        <v>749</v>
      </c>
      <c r="B1920" t="s">
        <v>750</v>
      </c>
      <c r="C1920" t="s">
        <v>187</v>
      </c>
      <c r="D1920" t="s">
        <v>538</v>
      </c>
      <c r="F1920" t="s">
        <v>391</v>
      </c>
      <c r="G1920" t="s">
        <v>799</v>
      </c>
      <c r="H1920" t="s">
        <v>541</v>
      </c>
      <c r="I1920" t="s">
        <v>800</v>
      </c>
      <c r="J1920" t="s">
        <v>543</v>
      </c>
      <c r="K1920">
        <v>31</v>
      </c>
      <c r="L1920" t="s">
        <v>574</v>
      </c>
      <c r="M1920" t="s">
        <v>805</v>
      </c>
      <c r="N1920" t="s">
        <v>801</v>
      </c>
      <c r="O1920" t="s">
        <v>802</v>
      </c>
      <c r="P1920" t="s">
        <v>548</v>
      </c>
      <c r="Q1920" t="s">
        <v>549</v>
      </c>
      <c r="R1920" t="s">
        <v>556</v>
      </c>
      <c r="S1920" t="s">
        <v>557</v>
      </c>
      <c r="T1920" s="145">
        <v>5.6</v>
      </c>
      <c r="U1920" t="s">
        <v>751</v>
      </c>
    </row>
    <row r="1921" spans="1:21" x14ac:dyDescent="0.25">
      <c r="A1921" t="s">
        <v>749</v>
      </c>
      <c r="B1921" t="s">
        <v>750</v>
      </c>
      <c r="C1921" t="s">
        <v>187</v>
      </c>
      <c r="D1921" t="s">
        <v>538</v>
      </c>
      <c r="F1921" t="s">
        <v>391</v>
      </c>
      <c r="G1921" t="s">
        <v>799</v>
      </c>
      <c r="H1921" t="s">
        <v>541</v>
      </c>
      <c r="I1921" t="s">
        <v>800</v>
      </c>
      <c r="J1921" t="s">
        <v>543</v>
      </c>
      <c r="K1921">
        <v>31</v>
      </c>
      <c r="L1921" t="s">
        <v>574</v>
      </c>
      <c r="M1921" t="s">
        <v>805</v>
      </c>
      <c r="N1921" t="s">
        <v>801</v>
      </c>
      <c r="O1921" t="s">
        <v>802</v>
      </c>
      <c r="P1921" t="s">
        <v>548</v>
      </c>
      <c r="Q1921" t="s">
        <v>549</v>
      </c>
      <c r="R1921" t="s">
        <v>558</v>
      </c>
      <c r="S1921" t="s">
        <v>559</v>
      </c>
      <c r="T1921" s="145">
        <v>3.3</v>
      </c>
      <c r="U1921" t="s">
        <v>751</v>
      </c>
    </row>
    <row r="1922" spans="1:21" x14ac:dyDescent="0.25">
      <c r="A1922" t="s">
        <v>749</v>
      </c>
      <c r="B1922" t="s">
        <v>750</v>
      </c>
      <c r="C1922" t="s">
        <v>187</v>
      </c>
      <c r="D1922" t="s">
        <v>538</v>
      </c>
      <c r="F1922" t="s">
        <v>391</v>
      </c>
      <c r="G1922" t="s">
        <v>799</v>
      </c>
      <c r="H1922" t="s">
        <v>541</v>
      </c>
      <c r="I1922" t="s">
        <v>800</v>
      </c>
      <c r="J1922" t="s">
        <v>543</v>
      </c>
      <c r="K1922">
        <v>31</v>
      </c>
      <c r="L1922" t="s">
        <v>574</v>
      </c>
      <c r="M1922" t="s">
        <v>805</v>
      </c>
      <c r="N1922" t="s">
        <v>801</v>
      </c>
      <c r="O1922" t="s">
        <v>802</v>
      </c>
      <c r="P1922" t="s">
        <v>548</v>
      </c>
      <c r="Q1922" t="s">
        <v>549</v>
      </c>
      <c r="R1922" t="s">
        <v>560</v>
      </c>
      <c r="S1922" t="s">
        <v>561</v>
      </c>
      <c r="T1922" s="145">
        <v>6.5</v>
      </c>
      <c r="U1922" t="s">
        <v>751</v>
      </c>
    </row>
    <row r="1923" spans="1:21" x14ac:dyDescent="0.25">
      <c r="A1923" t="s">
        <v>749</v>
      </c>
      <c r="B1923" t="s">
        <v>750</v>
      </c>
      <c r="C1923" t="s">
        <v>187</v>
      </c>
      <c r="D1923" t="s">
        <v>538</v>
      </c>
      <c r="F1923" t="s">
        <v>391</v>
      </c>
      <c r="G1923" t="s">
        <v>799</v>
      </c>
      <c r="H1923" t="s">
        <v>541</v>
      </c>
      <c r="I1923" t="s">
        <v>800</v>
      </c>
      <c r="J1923" t="s">
        <v>543</v>
      </c>
      <c r="K1923">
        <v>31</v>
      </c>
      <c r="L1923" t="s">
        <v>574</v>
      </c>
      <c r="M1923" t="s">
        <v>805</v>
      </c>
      <c r="N1923" t="s">
        <v>801</v>
      </c>
      <c r="O1923" t="s">
        <v>802</v>
      </c>
      <c r="P1923" t="s">
        <v>548</v>
      </c>
      <c r="Q1923" t="s">
        <v>549</v>
      </c>
      <c r="R1923" t="s">
        <v>562</v>
      </c>
      <c r="S1923" t="s">
        <v>563</v>
      </c>
      <c r="U1923" t="s">
        <v>751</v>
      </c>
    </row>
    <row r="1924" spans="1:21" x14ac:dyDescent="0.25">
      <c r="A1924" t="s">
        <v>749</v>
      </c>
      <c r="B1924" t="s">
        <v>750</v>
      </c>
      <c r="C1924" t="s">
        <v>187</v>
      </c>
      <c r="D1924" t="s">
        <v>538</v>
      </c>
      <c r="F1924" t="s">
        <v>391</v>
      </c>
      <c r="G1924" t="s">
        <v>799</v>
      </c>
      <c r="H1924" t="s">
        <v>541</v>
      </c>
      <c r="I1924" t="s">
        <v>800</v>
      </c>
      <c r="J1924" t="s">
        <v>543</v>
      </c>
      <c r="K1924">
        <v>31</v>
      </c>
      <c r="L1924" t="s">
        <v>574</v>
      </c>
      <c r="M1924" t="s">
        <v>805</v>
      </c>
      <c r="N1924" t="s">
        <v>801</v>
      </c>
      <c r="O1924" t="s">
        <v>802</v>
      </c>
      <c r="P1924" t="s">
        <v>548</v>
      </c>
      <c r="Q1924" t="s">
        <v>549</v>
      </c>
      <c r="R1924" t="s">
        <v>564</v>
      </c>
      <c r="S1924" t="s">
        <v>565</v>
      </c>
      <c r="T1924" s="145">
        <v>3.6</v>
      </c>
      <c r="U1924" t="s">
        <v>751</v>
      </c>
    </row>
    <row r="1925" spans="1:21" x14ac:dyDescent="0.25">
      <c r="A1925" t="s">
        <v>749</v>
      </c>
      <c r="B1925" t="s">
        <v>750</v>
      </c>
      <c r="C1925" t="s">
        <v>187</v>
      </c>
      <c r="D1925" t="s">
        <v>538</v>
      </c>
      <c r="F1925" t="s">
        <v>391</v>
      </c>
      <c r="G1925" t="s">
        <v>799</v>
      </c>
      <c r="H1925" t="s">
        <v>541</v>
      </c>
      <c r="I1925" t="s">
        <v>800</v>
      </c>
      <c r="J1925" t="s">
        <v>543</v>
      </c>
      <c r="K1925">
        <v>31</v>
      </c>
      <c r="L1925" t="s">
        <v>574</v>
      </c>
      <c r="M1925" t="s">
        <v>805</v>
      </c>
      <c r="N1925" t="s">
        <v>801</v>
      </c>
      <c r="O1925" t="s">
        <v>802</v>
      </c>
      <c r="P1925" t="s">
        <v>548</v>
      </c>
      <c r="Q1925" t="s">
        <v>549</v>
      </c>
      <c r="R1925" t="s">
        <v>566</v>
      </c>
      <c r="S1925" t="s">
        <v>567</v>
      </c>
      <c r="T1925" s="145">
        <v>4.7</v>
      </c>
      <c r="U1925" t="s">
        <v>751</v>
      </c>
    </row>
    <row r="1926" spans="1:21" x14ac:dyDescent="0.25">
      <c r="A1926" t="s">
        <v>749</v>
      </c>
      <c r="B1926" t="s">
        <v>750</v>
      </c>
      <c r="C1926" t="s">
        <v>187</v>
      </c>
      <c r="D1926" t="s">
        <v>538</v>
      </c>
      <c r="F1926" t="s">
        <v>391</v>
      </c>
      <c r="G1926" t="s">
        <v>799</v>
      </c>
      <c r="H1926" t="s">
        <v>541</v>
      </c>
      <c r="I1926" t="s">
        <v>800</v>
      </c>
      <c r="J1926" t="s">
        <v>543</v>
      </c>
      <c r="K1926">
        <v>31</v>
      </c>
      <c r="L1926" t="s">
        <v>574</v>
      </c>
      <c r="M1926" t="s">
        <v>805</v>
      </c>
      <c r="N1926" t="s">
        <v>801</v>
      </c>
      <c r="O1926" t="s">
        <v>802</v>
      </c>
      <c r="P1926" t="s">
        <v>548</v>
      </c>
      <c r="Q1926" t="s">
        <v>549</v>
      </c>
      <c r="R1926" t="s">
        <v>568</v>
      </c>
      <c r="S1926" t="s">
        <v>569</v>
      </c>
      <c r="T1926" s="145">
        <v>5.0999999999999996</v>
      </c>
      <c r="U1926" t="s">
        <v>751</v>
      </c>
    </row>
    <row r="1927" spans="1:21" x14ac:dyDescent="0.25">
      <c r="A1927" t="s">
        <v>749</v>
      </c>
      <c r="B1927" t="s">
        <v>750</v>
      </c>
      <c r="C1927" t="s">
        <v>187</v>
      </c>
      <c r="D1927" t="s">
        <v>538</v>
      </c>
      <c r="F1927" t="s">
        <v>391</v>
      </c>
      <c r="G1927" t="s">
        <v>799</v>
      </c>
      <c r="H1927" t="s">
        <v>541</v>
      </c>
      <c r="I1927" t="s">
        <v>800</v>
      </c>
      <c r="J1927" t="s">
        <v>543</v>
      </c>
      <c r="K1927">
        <v>31</v>
      </c>
      <c r="L1927" t="s">
        <v>574</v>
      </c>
      <c r="M1927" t="s">
        <v>805</v>
      </c>
      <c r="N1927" t="s">
        <v>801</v>
      </c>
      <c r="O1927" t="s">
        <v>802</v>
      </c>
      <c r="P1927" t="s">
        <v>548</v>
      </c>
      <c r="Q1927" t="s">
        <v>549</v>
      </c>
      <c r="R1927" t="s">
        <v>752</v>
      </c>
      <c r="S1927" t="s">
        <v>753</v>
      </c>
      <c r="T1927" s="145">
        <v>0.5</v>
      </c>
      <c r="U1927" t="s">
        <v>751</v>
      </c>
    </row>
    <row r="1928" spans="1:21" x14ac:dyDescent="0.25">
      <c r="A1928" t="s">
        <v>749</v>
      </c>
      <c r="B1928" t="s">
        <v>750</v>
      </c>
      <c r="C1928" t="s">
        <v>187</v>
      </c>
      <c r="D1928" t="s">
        <v>538</v>
      </c>
      <c r="F1928" t="s">
        <v>391</v>
      </c>
      <c r="G1928" t="s">
        <v>799</v>
      </c>
      <c r="H1928" t="s">
        <v>541</v>
      </c>
      <c r="I1928" t="s">
        <v>800</v>
      </c>
      <c r="J1928" t="s">
        <v>543</v>
      </c>
      <c r="K1928">
        <v>31</v>
      </c>
      <c r="L1928" t="s">
        <v>574</v>
      </c>
      <c r="M1928" t="s">
        <v>805</v>
      </c>
      <c r="N1928" t="s">
        <v>801</v>
      </c>
      <c r="O1928" t="s">
        <v>802</v>
      </c>
      <c r="P1928" t="s">
        <v>548</v>
      </c>
      <c r="Q1928" t="s">
        <v>549</v>
      </c>
      <c r="R1928" t="s">
        <v>803</v>
      </c>
      <c r="S1928" t="s">
        <v>804</v>
      </c>
      <c r="T1928" s="145">
        <v>3.3</v>
      </c>
      <c r="U1928" t="s">
        <v>751</v>
      </c>
    </row>
    <row r="1929" spans="1:21" x14ac:dyDescent="0.25">
      <c r="A1929" t="s">
        <v>749</v>
      </c>
      <c r="B1929" t="s">
        <v>750</v>
      </c>
      <c r="C1929" t="s">
        <v>187</v>
      </c>
      <c r="D1929" t="s">
        <v>538</v>
      </c>
      <c r="F1929" t="s">
        <v>391</v>
      </c>
      <c r="G1929" t="s">
        <v>799</v>
      </c>
      <c r="H1929" t="s">
        <v>541</v>
      </c>
      <c r="I1929" t="s">
        <v>800</v>
      </c>
      <c r="J1929" t="s">
        <v>543</v>
      </c>
      <c r="K1929">
        <v>31</v>
      </c>
      <c r="L1929" t="s">
        <v>576</v>
      </c>
      <c r="M1929" t="s">
        <v>806</v>
      </c>
      <c r="N1929" t="s">
        <v>801</v>
      </c>
      <c r="O1929" t="s">
        <v>802</v>
      </c>
      <c r="P1929" t="s">
        <v>548</v>
      </c>
      <c r="Q1929" t="s">
        <v>549</v>
      </c>
      <c r="R1929" t="s">
        <v>131</v>
      </c>
      <c r="S1929" t="s">
        <v>550</v>
      </c>
      <c r="T1929" s="145">
        <v>34.799999999999997</v>
      </c>
      <c r="U1929" t="s">
        <v>751</v>
      </c>
    </row>
    <row r="1930" spans="1:21" x14ac:dyDescent="0.25">
      <c r="A1930" t="s">
        <v>749</v>
      </c>
      <c r="B1930" t="s">
        <v>750</v>
      </c>
      <c r="C1930" t="s">
        <v>187</v>
      </c>
      <c r="D1930" t="s">
        <v>538</v>
      </c>
      <c r="F1930" t="s">
        <v>391</v>
      </c>
      <c r="G1930" t="s">
        <v>799</v>
      </c>
      <c r="H1930" t="s">
        <v>541</v>
      </c>
      <c r="I1930" t="s">
        <v>800</v>
      </c>
      <c r="J1930" t="s">
        <v>543</v>
      </c>
      <c r="K1930">
        <v>31</v>
      </c>
      <c r="L1930" t="s">
        <v>576</v>
      </c>
      <c r="M1930" t="s">
        <v>806</v>
      </c>
      <c r="N1930" t="s">
        <v>801</v>
      </c>
      <c r="O1930" t="s">
        <v>802</v>
      </c>
      <c r="P1930" t="s">
        <v>548</v>
      </c>
      <c r="Q1930" t="s">
        <v>549</v>
      </c>
      <c r="R1930" t="s">
        <v>552</v>
      </c>
      <c r="S1930" t="s">
        <v>553</v>
      </c>
      <c r="T1930" s="145">
        <v>1.6</v>
      </c>
      <c r="U1930" t="s">
        <v>751</v>
      </c>
    </row>
    <row r="1931" spans="1:21" x14ac:dyDescent="0.25">
      <c r="A1931" t="s">
        <v>749</v>
      </c>
      <c r="B1931" t="s">
        <v>750</v>
      </c>
      <c r="C1931" t="s">
        <v>187</v>
      </c>
      <c r="D1931" t="s">
        <v>538</v>
      </c>
      <c r="F1931" t="s">
        <v>391</v>
      </c>
      <c r="G1931" t="s">
        <v>799</v>
      </c>
      <c r="H1931" t="s">
        <v>541</v>
      </c>
      <c r="I1931" t="s">
        <v>800</v>
      </c>
      <c r="J1931" t="s">
        <v>543</v>
      </c>
      <c r="K1931">
        <v>31</v>
      </c>
      <c r="L1931" t="s">
        <v>576</v>
      </c>
      <c r="M1931" t="s">
        <v>806</v>
      </c>
      <c r="N1931" t="s">
        <v>801</v>
      </c>
      <c r="O1931" t="s">
        <v>802</v>
      </c>
      <c r="P1931" t="s">
        <v>548</v>
      </c>
      <c r="Q1931" t="s">
        <v>549</v>
      </c>
      <c r="R1931" t="s">
        <v>554</v>
      </c>
      <c r="S1931" t="s">
        <v>555</v>
      </c>
      <c r="T1931" s="145">
        <v>3.3</v>
      </c>
      <c r="U1931" t="s">
        <v>751</v>
      </c>
    </row>
    <row r="1932" spans="1:21" x14ac:dyDescent="0.25">
      <c r="A1932" t="s">
        <v>749</v>
      </c>
      <c r="B1932" t="s">
        <v>750</v>
      </c>
      <c r="C1932" t="s">
        <v>187</v>
      </c>
      <c r="D1932" t="s">
        <v>538</v>
      </c>
      <c r="F1932" t="s">
        <v>391</v>
      </c>
      <c r="G1932" t="s">
        <v>799</v>
      </c>
      <c r="H1932" t="s">
        <v>541</v>
      </c>
      <c r="I1932" t="s">
        <v>800</v>
      </c>
      <c r="J1932" t="s">
        <v>543</v>
      </c>
      <c r="K1932">
        <v>31</v>
      </c>
      <c r="L1932" t="s">
        <v>576</v>
      </c>
      <c r="M1932" t="s">
        <v>806</v>
      </c>
      <c r="N1932" t="s">
        <v>801</v>
      </c>
      <c r="O1932" t="s">
        <v>802</v>
      </c>
      <c r="P1932" t="s">
        <v>548</v>
      </c>
      <c r="Q1932" t="s">
        <v>549</v>
      </c>
      <c r="R1932" t="s">
        <v>556</v>
      </c>
      <c r="S1932" t="s">
        <v>557</v>
      </c>
      <c r="T1932" s="145">
        <v>5.0999999999999996</v>
      </c>
      <c r="U1932" t="s">
        <v>751</v>
      </c>
    </row>
    <row r="1933" spans="1:21" x14ac:dyDescent="0.25">
      <c r="A1933" t="s">
        <v>749</v>
      </c>
      <c r="B1933" t="s">
        <v>750</v>
      </c>
      <c r="C1933" t="s">
        <v>187</v>
      </c>
      <c r="D1933" t="s">
        <v>538</v>
      </c>
      <c r="F1933" t="s">
        <v>391</v>
      </c>
      <c r="G1933" t="s">
        <v>799</v>
      </c>
      <c r="H1933" t="s">
        <v>541</v>
      </c>
      <c r="I1933" t="s">
        <v>800</v>
      </c>
      <c r="J1933" t="s">
        <v>543</v>
      </c>
      <c r="K1933">
        <v>31</v>
      </c>
      <c r="L1933" t="s">
        <v>576</v>
      </c>
      <c r="M1933" t="s">
        <v>806</v>
      </c>
      <c r="N1933" t="s">
        <v>801</v>
      </c>
      <c r="O1933" t="s">
        <v>802</v>
      </c>
      <c r="P1933" t="s">
        <v>548</v>
      </c>
      <c r="Q1933" t="s">
        <v>549</v>
      </c>
      <c r="R1933" t="s">
        <v>558</v>
      </c>
      <c r="S1933" t="s">
        <v>559</v>
      </c>
      <c r="T1933" s="145">
        <v>9.6999999999999993</v>
      </c>
      <c r="U1933" t="s">
        <v>751</v>
      </c>
    </row>
    <row r="1934" spans="1:21" x14ac:dyDescent="0.25">
      <c r="A1934" t="s">
        <v>749</v>
      </c>
      <c r="B1934" t="s">
        <v>750</v>
      </c>
      <c r="C1934" t="s">
        <v>187</v>
      </c>
      <c r="D1934" t="s">
        <v>538</v>
      </c>
      <c r="F1934" t="s">
        <v>391</v>
      </c>
      <c r="G1934" t="s">
        <v>799</v>
      </c>
      <c r="H1934" t="s">
        <v>541</v>
      </c>
      <c r="I1934" t="s">
        <v>800</v>
      </c>
      <c r="J1934" t="s">
        <v>543</v>
      </c>
      <c r="K1934">
        <v>31</v>
      </c>
      <c r="L1934" t="s">
        <v>576</v>
      </c>
      <c r="M1934" t="s">
        <v>806</v>
      </c>
      <c r="N1934" t="s">
        <v>801</v>
      </c>
      <c r="O1934" t="s">
        <v>802</v>
      </c>
      <c r="P1934" t="s">
        <v>548</v>
      </c>
      <c r="Q1934" t="s">
        <v>549</v>
      </c>
      <c r="R1934" t="s">
        <v>560</v>
      </c>
      <c r="S1934" t="s">
        <v>561</v>
      </c>
      <c r="T1934" s="145">
        <v>5.6</v>
      </c>
      <c r="U1934" t="s">
        <v>751</v>
      </c>
    </row>
    <row r="1935" spans="1:21" x14ac:dyDescent="0.25">
      <c r="A1935" t="s">
        <v>749</v>
      </c>
      <c r="B1935" t="s">
        <v>750</v>
      </c>
      <c r="C1935" t="s">
        <v>187</v>
      </c>
      <c r="D1935" t="s">
        <v>538</v>
      </c>
      <c r="F1935" t="s">
        <v>391</v>
      </c>
      <c r="G1935" t="s">
        <v>799</v>
      </c>
      <c r="H1935" t="s">
        <v>541</v>
      </c>
      <c r="I1935" t="s">
        <v>800</v>
      </c>
      <c r="J1935" t="s">
        <v>543</v>
      </c>
      <c r="K1935">
        <v>31</v>
      </c>
      <c r="L1935" t="s">
        <v>576</v>
      </c>
      <c r="M1935" t="s">
        <v>806</v>
      </c>
      <c r="N1935" t="s">
        <v>801</v>
      </c>
      <c r="O1935" t="s">
        <v>802</v>
      </c>
      <c r="P1935" t="s">
        <v>548</v>
      </c>
      <c r="Q1935" t="s">
        <v>549</v>
      </c>
      <c r="R1935" t="s">
        <v>562</v>
      </c>
      <c r="S1935" t="s">
        <v>563</v>
      </c>
      <c r="U1935" t="s">
        <v>751</v>
      </c>
    </row>
    <row r="1936" spans="1:21" x14ac:dyDescent="0.25">
      <c r="A1936" t="s">
        <v>749</v>
      </c>
      <c r="B1936" t="s">
        <v>750</v>
      </c>
      <c r="C1936" t="s">
        <v>187</v>
      </c>
      <c r="D1936" t="s">
        <v>538</v>
      </c>
      <c r="F1936" t="s">
        <v>391</v>
      </c>
      <c r="G1936" t="s">
        <v>799</v>
      </c>
      <c r="H1936" t="s">
        <v>541</v>
      </c>
      <c r="I1936" t="s">
        <v>800</v>
      </c>
      <c r="J1936" t="s">
        <v>543</v>
      </c>
      <c r="K1936">
        <v>31</v>
      </c>
      <c r="L1936" t="s">
        <v>576</v>
      </c>
      <c r="M1936" t="s">
        <v>806</v>
      </c>
      <c r="N1936" t="s">
        <v>801</v>
      </c>
      <c r="O1936" t="s">
        <v>802</v>
      </c>
      <c r="P1936" t="s">
        <v>548</v>
      </c>
      <c r="Q1936" t="s">
        <v>549</v>
      </c>
      <c r="R1936" t="s">
        <v>564</v>
      </c>
      <c r="S1936" t="s">
        <v>565</v>
      </c>
      <c r="T1936" s="145">
        <v>0.5</v>
      </c>
      <c r="U1936" t="s">
        <v>751</v>
      </c>
    </row>
    <row r="1937" spans="1:23" x14ac:dyDescent="0.25">
      <c r="A1937" t="s">
        <v>749</v>
      </c>
      <c r="B1937" t="s">
        <v>750</v>
      </c>
      <c r="C1937" t="s">
        <v>187</v>
      </c>
      <c r="D1937" t="s">
        <v>538</v>
      </c>
      <c r="F1937" t="s">
        <v>391</v>
      </c>
      <c r="G1937" t="s">
        <v>799</v>
      </c>
      <c r="H1937" t="s">
        <v>541</v>
      </c>
      <c r="I1937" t="s">
        <v>800</v>
      </c>
      <c r="J1937" t="s">
        <v>543</v>
      </c>
      <c r="K1937">
        <v>31</v>
      </c>
      <c r="L1937" t="s">
        <v>576</v>
      </c>
      <c r="M1937" t="s">
        <v>806</v>
      </c>
      <c r="N1937" t="s">
        <v>801</v>
      </c>
      <c r="O1937" t="s">
        <v>802</v>
      </c>
      <c r="P1937" t="s">
        <v>548</v>
      </c>
      <c r="Q1937" t="s">
        <v>549</v>
      </c>
      <c r="R1937" t="s">
        <v>566</v>
      </c>
      <c r="S1937" t="s">
        <v>567</v>
      </c>
      <c r="T1937" s="145">
        <v>2.5</v>
      </c>
      <c r="U1937" t="s">
        <v>751</v>
      </c>
    </row>
    <row r="1938" spans="1:23" x14ac:dyDescent="0.25">
      <c r="A1938" t="s">
        <v>749</v>
      </c>
      <c r="B1938" t="s">
        <v>750</v>
      </c>
      <c r="C1938" t="s">
        <v>187</v>
      </c>
      <c r="D1938" t="s">
        <v>538</v>
      </c>
      <c r="F1938" t="s">
        <v>391</v>
      </c>
      <c r="G1938" t="s">
        <v>799</v>
      </c>
      <c r="H1938" t="s">
        <v>541</v>
      </c>
      <c r="I1938" t="s">
        <v>800</v>
      </c>
      <c r="J1938" t="s">
        <v>543</v>
      </c>
      <c r="K1938">
        <v>31</v>
      </c>
      <c r="L1938" t="s">
        <v>576</v>
      </c>
      <c r="M1938" t="s">
        <v>806</v>
      </c>
      <c r="N1938" t="s">
        <v>801</v>
      </c>
      <c r="O1938" t="s">
        <v>802</v>
      </c>
      <c r="P1938" t="s">
        <v>548</v>
      </c>
      <c r="Q1938" t="s">
        <v>549</v>
      </c>
      <c r="R1938" t="s">
        <v>568</v>
      </c>
      <c r="S1938" t="s">
        <v>569</v>
      </c>
      <c r="T1938" s="145">
        <v>3.1</v>
      </c>
      <c r="U1938" t="s">
        <v>751</v>
      </c>
    </row>
    <row r="1939" spans="1:23" x14ac:dyDescent="0.25">
      <c r="A1939" t="s">
        <v>749</v>
      </c>
      <c r="B1939" t="s">
        <v>750</v>
      </c>
      <c r="C1939" t="s">
        <v>187</v>
      </c>
      <c r="D1939" t="s">
        <v>538</v>
      </c>
      <c r="F1939" t="s">
        <v>391</v>
      </c>
      <c r="G1939" t="s">
        <v>799</v>
      </c>
      <c r="H1939" t="s">
        <v>541</v>
      </c>
      <c r="I1939" t="s">
        <v>800</v>
      </c>
      <c r="J1939" t="s">
        <v>543</v>
      </c>
      <c r="K1939">
        <v>31</v>
      </c>
      <c r="L1939" t="s">
        <v>576</v>
      </c>
      <c r="M1939" t="s">
        <v>806</v>
      </c>
      <c r="N1939" t="s">
        <v>801</v>
      </c>
      <c r="O1939" t="s">
        <v>802</v>
      </c>
      <c r="P1939" t="s">
        <v>548</v>
      </c>
      <c r="Q1939" t="s">
        <v>549</v>
      </c>
      <c r="R1939" t="s">
        <v>752</v>
      </c>
      <c r="S1939" t="s">
        <v>753</v>
      </c>
      <c r="U1939" t="s">
        <v>751</v>
      </c>
    </row>
    <row r="1940" spans="1:23" x14ac:dyDescent="0.25">
      <c r="A1940" t="s">
        <v>749</v>
      </c>
      <c r="B1940" t="s">
        <v>750</v>
      </c>
      <c r="C1940" t="s">
        <v>187</v>
      </c>
      <c r="D1940" t="s">
        <v>538</v>
      </c>
      <c r="F1940" t="s">
        <v>391</v>
      </c>
      <c r="G1940" t="s">
        <v>799</v>
      </c>
      <c r="H1940" t="s">
        <v>541</v>
      </c>
      <c r="I1940" t="s">
        <v>800</v>
      </c>
      <c r="J1940" t="s">
        <v>543</v>
      </c>
      <c r="K1940">
        <v>31</v>
      </c>
      <c r="L1940" t="s">
        <v>576</v>
      </c>
      <c r="M1940" t="s">
        <v>806</v>
      </c>
      <c r="N1940" t="s">
        <v>801</v>
      </c>
      <c r="O1940" t="s">
        <v>802</v>
      </c>
      <c r="P1940" t="s">
        <v>548</v>
      </c>
      <c r="Q1940" t="s">
        <v>549</v>
      </c>
      <c r="R1940" t="s">
        <v>803</v>
      </c>
      <c r="S1940" t="s">
        <v>804</v>
      </c>
      <c r="T1940" s="145">
        <v>3.4</v>
      </c>
      <c r="U1940" t="s">
        <v>751</v>
      </c>
    </row>
    <row r="1941" spans="1:23" s="49" customFormat="1" x14ac:dyDescent="0.25">
      <c r="A1941" s="49" t="s">
        <v>71</v>
      </c>
      <c r="B1941" s="49" t="s">
        <v>754</v>
      </c>
      <c r="C1941" s="49" t="s">
        <v>187</v>
      </c>
      <c r="D1941" s="49" t="s">
        <v>538</v>
      </c>
      <c r="F1941" s="49" t="s">
        <v>391</v>
      </c>
      <c r="G1941" s="49" t="s">
        <v>799</v>
      </c>
      <c r="H1941" s="49" t="s">
        <v>541</v>
      </c>
      <c r="I1941" s="49" t="s">
        <v>800</v>
      </c>
      <c r="J1941" s="49" t="s">
        <v>543</v>
      </c>
      <c r="K1941" s="49">
        <v>31</v>
      </c>
      <c r="L1941" s="49" t="s">
        <v>544</v>
      </c>
      <c r="M1941" s="49" t="s">
        <v>799</v>
      </c>
      <c r="N1941" s="49" t="s">
        <v>801</v>
      </c>
      <c r="O1941" s="49" t="s">
        <v>802</v>
      </c>
      <c r="P1941" s="49" t="s">
        <v>548</v>
      </c>
      <c r="Q1941" s="49" t="s">
        <v>549</v>
      </c>
      <c r="R1941" s="49" t="s">
        <v>131</v>
      </c>
      <c r="S1941" s="49" t="s">
        <v>550</v>
      </c>
      <c r="T1941" s="146">
        <v>291.89999999999998</v>
      </c>
      <c r="U1941" s="49" t="s">
        <v>838</v>
      </c>
      <c r="V1941" s="49" t="s">
        <v>858</v>
      </c>
      <c r="W1941" s="138">
        <f>('ILO unemployment 2007'!T1942+'ILO unemployment 2007'!T1943+'ILO unemployment 2007'!T1944)*( 1 + ('ILO unemployment 2007'!T1952+ 'ILO unemployment 2007'!T1953)/('ILO unemployment 2007'!T1941-'ILO unemployment 2007'!T1952-'ILO unemployment 2007'!T1953))</f>
        <v>37.723588456712676</v>
      </c>
    </row>
    <row r="1942" spans="1:23" s="49" customFormat="1" x14ac:dyDescent="0.25">
      <c r="A1942" s="49" t="s">
        <v>71</v>
      </c>
      <c r="B1942" s="49" t="s">
        <v>754</v>
      </c>
      <c r="C1942" s="49" t="s">
        <v>187</v>
      </c>
      <c r="D1942" s="49" t="s">
        <v>538</v>
      </c>
      <c r="F1942" s="49" t="s">
        <v>391</v>
      </c>
      <c r="G1942" s="49" t="s">
        <v>799</v>
      </c>
      <c r="H1942" s="49" t="s">
        <v>541</v>
      </c>
      <c r="I1942" s="49" t="s">
        <v>800</v>
      </c>
      <c r="J1942" s="49" t="s">
        <v>543</v>
      </c>
      <c r="K1942" s="49">
        <v>31</v>
      </c>
      <c r="L1942" s="49" t="s">
        <v>544</v>
      </c>
      <c r="M1942" s="49" t="s">
        <v>799</v>
      </c>
      <c r="N1942" s="49" t="s">
        <v>801</v>
      </c>
      <c r="O1942" s="49" t="s">
        <v>802</v>
      </c>
      <c r="P1942" s="49" t="s">
        <v>548</v>
      </c>
      <c r="Q1942" s="49" t="s">
        <v>549</v>
      </c>
      <c r="R1942" s="49" t="s">
        <v>552</v>
      </c>
      <c r="S1942" s="49" t="s">
        <v>553</v>
      </c>
      <c r="T1942" s="146">
        <v>2.6</v>
      </c>
      <c r="U1942" s="49" t="s">
        <v>838</v>
      </c>
      <c r="V1942" s="49" t="s">
        <v>859</v>
      </c>
      <c r="W1942" s="138">
        <f>('ILO unemployment 2007'!T1945+'ILO unemployment 2007'!T1946+'ILO unemployment 2007'!T1947+'ILO unemployment 2007'!T1948+'ILO unemployment 2007'!T1949+'ILO unemployment 2007'!T1950+'ILO unemployment 2007'!T1951)*( 1 + ('ILO unemployment 2007'!T1952+ 'ILO unemployment 2007'!T1953)/('ILO unemployment 2007'!T1941-'ILO unemployment 2007'!T1952-'ILO unemployment 2007'!T1953))</f>
        <v>253.99328732747801</v>
      </c>
    </row>
    <row r="1943" spans="1:23" s="49" customFormat="1" x14ac:dyDescent="0.25">
      <c r="A1943" s="49" t="s">
        <v>71</v>
      </c>
      <c r="B1943" s="49" t="s">
        <v>754</v>
      </c>
      <c r="C1943" s="49" t="s">
        <v>187</v>
      </c>
      <c r="D1943" s="49" t="s">
        <v>538</v>
      </c>
      <c r="F1943" s="49" t="s">
        <v>391</v>
      </c>
      <c r="G1943" s="49" t="s">
        <v>799</v>
      </c>
      <c r="H1943" s="49" t="s">
        <v>541</v>
      </c>
      <c r="I1943" s="49" t="s">
        <v>800</v>
      </c>
      <c r="J1943" s="49" t="s">
        <v>543</v>
      </c>
      <c r="K1943" s="49">
        <v>31</v>
      </c>
      <c r="L1943" s="49" t="s">
        <v>544</v>
      </c>
      <c r="M1943" s="49" t="s">
        <v>799</v>
      </c>
      <c r="N1943" s="49" t="s">
        <v>801</v>
      </c>
      <c r="O1943" s="49" t="s">
        <v>802</v>
      </c>
      <c r="P1943" s="49" t="s">
        <v>548</v>
      </c>
      <c r="Q1943" s="49" t="s">
        <v>549</v>
      </c>
      <c r="R1943" s="49" t="s">
        <v>554</v>
      </c>
      <c r="S1943" s="49" t="s">
        <v>555</v>
      </c>
      <c r="T1943" s="146">
        <v>4.7</v>
      </c>
      <c r="U1943" s="49" t="s">
        <v>838</v>
      </c>
      <c r="V1943" s="49" t="s">
        <v>862</v>
      </c>
      <c r="W1943" s="138">
        <f>'ILO unemployment 2007'!T1942+'ILO unemployment 2007'!T1943+'ILO unemployment 2007'!T1944+ 'ILO unemployment 2007'!T1945+'ILO unemployment 2007'!T1946+'ILO unemployment 2007'!T1947+'ILO unemployment 2007'!T1948+'ILO unemployment 2007'!T1949+'ILO unemployment 2007'!T1950+'ILO unemployment 2007'!T1951+'ILO unemployment 2007'!T1952+'ILO unemployment 2007'!T1953</f>
        <v>291.8</v>
      </c>
    </row>
    <row r="1944" spans="1:23" s="49" customFormat="1" x14ac:dyDescent="0.25">
      <c r="A1944" s="49" t="s">
        <v>71</v>
      </c>
      <c r="B1944" s="49" t="s">
        <v>754</v>
      </c>
      <c r="C1944" s="49" t="s">
        <v>187</v>
      </c>
      <c r="D1944" s="49" t="s">
        <v>538</v>
      </c>
      <c r="F1944" s="49" t="s">
        <v>391</v>
      </c>
      <c r="G1944" s="49" t="s">
        <v>799</v>
      </c>
      <c r="H1944" s="49" t="s">
        <v>541</v>
      </c>
      <c r="I1944" s="49" t="s">
        <v>800</v>
      </c>
      <c r="J1944" s="49" t="s">
        <v>543</v>
      </c>
      <c r="K1944" s="49">
        <v>31</v>
      </c>
      <c r="L1944" s="49" t="s">
        <v>544</v>
      </c>
      <c r="M1944" s="49" t="s">
        <v>799</v>
      </c>
      <c r="N1944" s="49" t="s">
        <v>801</v>
      </c>
      <c r="O1944" s="49" t="s">
        <v>802</v>
      </c>
      <c r="P1944" s="49" t="s">
        <v>548</v>
      </c>
      <c r="Q1944" s="49" t="s">
        <v>549</v>
      </c>
      <c r="R1944" s="49" t="s">
        <v>556</v>
      </c>
      <c r="S1944" s="49" t="s">
        <v>557</v>
      </c>
      <c r="T1944" s="146">
        <v>13.3</v>
      </c>
      <c r="U1944" s="49" t="s">
        <v>838</v>
      </c>
      <c r="W1944" s="138"/>
    </row>
    <row r="1945" spans="1:23" s="49" customFormat="1" x14ac:dyDescent="0.25">
      <c r="A1945" s="49" t="s">
        <v>71</v>
      </c>
      <c r="B1945" s="49" t="s">
        <v>754</v>
      </c>
      <c r="C1945" s="49" t="s">
        <v>187</v>
      </c>
      <c r="D1945" s="49" t="s">
        <v>538</v>
      </c>
      <c r="F1945" s="49" t="s">
        <v>391</v>
      </c>
      <c r="G1945" s="49" t="s">
        <v>799</v>
      </c>
      <c r="H1945" s="49" t="s">
        <v>541</v>
      </c>
      <c r="I1945" s="49" t="s">
        <v>800</v>
      </c>
      <c r="J1945" s="49" t="s">
        <v>543</v>
      </c>
      <c r="K1945" s="49">
        <v>31</v>
      </c>
      <c r="L1945" s="49" t="s">
        <v>544</v>
      </c>
      <c r="M1945" s="49" t="s">
        <v>799</v>
      </c>
      <c r="N1945" s="49" t="s">
        <v>801</v>
      </c>
      <c r="O1945" s="49" t="s">
        <v>802</v>
      </c>
      <c r="P1945" s="49" t="s">
        <v>548</v>
      </c>
      <c r="Q1945" s="49" t="s">
        <v>549</v>
      </c>
      <c r="R1945" s="49" t="s">
        <v>558</v>
      </c>
      <c r="S1945" s="49" t="s">
        <v>559</v>
      </c>
      <c r="T1945" s="146">
        <v>8.4</v>
      </c>
      <c r="U1945" s="49" t="s">
        <v>838</v>
      </c>
      <c r="W1945" s="138"/>
    </row>
    <row r="1946" spans="1:23" s="49" customFormat="1" x14ac:dyDescent="0.25">
      <c r="A1946" s="49" t="s">
        <v>71</v>
      </c>
      <c r="B1946" s="49" t="s">
        <v>754</v>
      </c>
      <c r="C1946" s="49" t="s">
        <v>187</v>
      </c>
      <c r="D1946" s="49" t="s">
        <v>538</v>
      </c>
      <c r="F1946" s="49" t="s">
        <v>391</v>
      </c>
      <c r="G1946" s="49" t="s">
        <v>799</v>
      </c>
      <c r="H1946" s="49" t="s">
        <v>541</v>
      </c>
      <c r="I1946" s="49" t="s">
        <v>800</v>
      </c>
      <c r="J1946" s="49" t="s">
        <v>543</v>
      </c>
      <c r="K1946" s="49">
        <v>31</v>
      </c>
      <c r="L1946" s="49" t="s">
        <v>544</v>
      </c>
      <c r="M1946" s="49" t="s">
        <v>799</v>
      </c>
      <c r="N1946" s="49" t="s">
        <v>801</v>
      </c>
      <c r="O1946" s="49" t="s">
        <v>802</v>
      </c>
      <c r="P1946" s="49" t="s">
        <v>548</v>
      </c>
      <c r="Q1946" s="49" t="s">
        <v>549</v>
      </c>
      <c r="R1946" s="49" t="s">
        <v>560</v>
      </c>
      <c r="S1946" s="49" t="s">
        <v>561</v>
      </c>
      <c r="T1946" s="146">
        <v>30</v>
      </c>
      <c r="U1946" s="49" t="s">
        <v>838</v>
      </c>
      <c r="W1946" s="138"/>
    </row>
    <row r="1947" spans="1:23" s="49" customFormat="1" x14ac:dyDescent="0.25">
      <c r="A1947" s="49" t="s">
        <v>71</v>
      </c>
      <c r="B1947" s="49" t="s">
        <v>754</v>
      </c>
      <c r="C1947" s="49" t="s">
        <v>187</v>
      </c>
      <c r="D1947" s="49" t="s">
        <v>538</v>
      </c>
      <c r="F1947" s="49" t="s">
        <v>391</v>
      </c>
      <c r="G1947" s="49" t="s">
        <v>799</v>
      </c>
      <c r="H1947" s="49" t="s">
        <v>541</v>
      </c>
      <c r="I1947" s="49" t="s">
        <v>800</v>
      </c>
      <c r="J1947" s="49" t="s">
        <v>543</v>
      </c>
      <c r="K1947" s="49">
        <v>31</v>
      </c>
      <c r="L1947" s="49" t="s">
        <v>544</v>
      </c>
      <c r="M1947" s="49" t="s">
        <v>799</v>
      </c>
      <c r="N1947" s="49" t="s">
        <v>801</v>
      </c>
      <c r="O1947" s="49" t="s">
        <v>802</v>
      </c>
      <c r="P1947" s="49" t="s">
        <v>548</v>
      </c>
      <c r="Q1947" s="49" t="s">
        <v>549</v>
      </c>
      <c r="R1947" s="49" t="s">
        <v>562</v>
      </c>
      <c r="S1947" s="49" t="s">
        <v>563</v>
      </c>
      <c r="T1947" s="146">
        <v>3.5</v>
      </c>
      <c r="U1947" s="49" t="s">
        <v>838</v>
      </c>
      <c r="W1947" s="138"/>
    </row>
    <row r="1948" spans="1:23" s="49" customFormat="1" x14ac:dyDescent="0.25">
      <c r="A1948" s="49" t="s">
        <v>71</v>
      </c>
      <c r="B1948" s="49" t="s">
        <v>754</v>
      </c>
      <c r="C1948" s="49" t="s">
        <v>187</v>
      </c>
      <c r="D1948" s="49" t="s">
        <v>538</v>
      </c>
      <c r="F1948" s="49" t="s">
        <v>391</v>
      </c>
      <c r="G1948" s="49" t="s">
        <v>799</v>
      </c>
      <c r="H1948" s="49" t="s">
        <v>541</v>
      </c>
      <c r="I1948" s="49" t="s">
        <v>800</v>
      </c>
      <c r="J1948" s="49" t="s">
        <v>543</v>
      </c>
      <c r="K1948" s="49">
        <v>31</v>
      </c>
      <c r="L1948" s="49" t="s">
        <v>544</v>
      </c>
      <c r="M1948" s="49" t="s">
        <v>799</v>
      </c>
      <c r="N1948" s="49" t="s">
        <v>801</v>
      </c>
      <c r="O1948" s="49" t="s">
        <v>802</v>
      </c>
      <c r="P1948" s="49" t="s">
        <v>548</v>
      </c>
      <c r="Q1948" s="49" t="s">
        <v>549</v>
      </c>
      <c r="R1948" s="49" t="s">
        <v>564</v>
      </c>
      <c r="S1948" s="49" t="s">
        <v>565</v>
      </c>
      <c r="T1948" s="146">
        <v>32.299999999999997</v>
      </c>
      <c r="U1948" s="49" t="s">
        <v>838</v>
      </c>
      <c r="W1948" s="138"/>
    </row>
    <row r="1949" spans="1:23" s="49" customFormat="1" x14ac:dyDescent="0.25">
      <c r="A1949" s="49" t="s">
        <v>71</v>
      </c>
      <c r="B1949" s="49" t="s">
        <v>754</v>
      </c>
      <c r="C1949" s="49" t="s">
        <v>187</v>
      </c>
      <c r="D1949" s="49" t="s">
        <v>538</v>
      </c>
      <c r="F1949" s="49" t="s">
        <v>391</v>
      </c>
      <c r="G1949" s="49" t="s">
        <v>799</v>
      </c>
      <c r="H1949" s="49" t="s">
        <v>541</v>
      </c>
      <c r="I1949" s="49" t="s">
        <v>800</v>
      </c>
      <c r="J1949" s="49" t="s">
        <v>543</v>
      </c>
      <c r="K1949" s="49">
        <v>31</v>
      </c>
      <c r="L1949" s="49" t="s">
        <v>544</v>
      </c>
      <c r="M1949" s="49" t="s">
        <v>799</v>
      </c>
      <c r="N1949" s="49" t="s">
        <v>801</v>
      </c>
      <c r="O1949" s="49" t="s">
        <v>802</v>
      </c>
      <c r="P1949" s="49" t="s">
        <v>548</v>
      </c>
      <c r="Q1949" s="49" t="s">
        <v>549</v>
      </c>
      <c r="R1949" s="49" t="s">
        <v>566</v>
      </c>
      <c r="S1949" s="49" t="s">
        <v>567</v>
      </c>
      <c r="T1949" s="146">
        <v>26.5</v>
      </c>
      <c r="U1949" s="49" t="s">
        <v>838</v>
      </c>
      <c r="W1949" s="138"/>
    </row>
    <row r="1950" spans="1:23" s="49" customFormat="1" x14ac:dyDescent="0.25">
      <c r="A1950" s="49" t="s">
        <v>71</v>
      </c>
      <c r="B1950" s="49" t="s">
        <v>754</v>
      </c>
      <c r="C1950" s="49" t="s">
        <v>187</v>
      </c>
      <c r="D1950" s="49" t="s">
        <v>538</v>
      </c>
      <c r="F1950" s="49" t="s">
        <v>391</v>
      </c>
      <c r="G1950" s="49" t="s">
        <v>799</v>
      </c>
      <c r="H1950" s="49" t="s">
        <v>541</v>
      </c>
      <c r="I1950" s="49" t="s">
        <v>800</v>
      </c>
      <c r="J1950" s="49" t="s">
        <v>543</v>
      </c>
      <c r="K1950" s="49">
        <v>31</v>
      </c>
      <c r="L1950" s="49" t="s">
        <v>544</v>
      </c>
      <c r="M1950" s="49" t="s">
        <v>799</v>
      </c>
      <c r="N1950" s="49" t="s">
        <v>801</v>
      </c>
      <c r="O1950" s="49" t="s">
        <v>802</v>
      </c>
      <c r="P1950" s="49" t="s">
        <v>548</v>
      </c>
      <c r="Q1950" s="49" t="s">
        <v>549</v>
      </c>
      <c r="R1950" s="49" t="s">
        <v>568</v>
      </c>
      <c r="S1950" s="49" t="s">
        <v>569</v>
      </c>
      <c r="T1950" s="146">
        <v>37</v>
      </c>
      <c r="U1950" s="49" t="s">
        <v>838</v>
      </c>
      <c r="W1950" s="138"/>
    </row>
    <row r="1951" spans="1:23" s="49" customFormat="1" x14ac:dyDescent="0.25">
      <c r="A1951" s="49" t="s">
        <v>71</v>
      </c>
      <c r="B1951" s="49" t="s">
        <v>754</v>
      </c>
      <c r="C1951" s="49" t="s">
        <v>187</v>
      </c>
      <c r="D1951" s="49" t="s">
        <v>538</v>
      </c>
      <c r="F1951" s="49" t="s">
        <v>391</v>
      </c>
      <c r="G1951" s="49" t="s">
        <v>799</v>
      </c>
      <c r="H1951" s="49" t="s">
        <v>541</v>
      </c>
      <c r="I1951" s="49" t="s">
        <v>800</v>
      </c>
      <c r="J1951" s="49" t="s">
        <v>543</v>
      </c>
      <c r="K1951" s="49">
        <v>31</v>
      </c>
      <c r="L1951" s="49" t="s">
        <v>544</v>
      </c>
      <c r="M1951" s="49" t="s">
        <v>799</v>
      </c>
      <c r="N1951" s="49" t="s">
        <v>801</v>
      </c>
      <c r="O1951" s="49" t="s">
        <v>802</v>
      </c>
      <c r="P1951" s="49" t="s">
        <v>548</v>
      </c>
      <c r="Q1951" s="49" t="s">
        <v>549</v>
      </c>
      <c r="R1951" s="49" t="s">
        <v>570</v>
      </c>
      <c r="S1951" s="49" t="s">
        <v>571</v>
      </c>
      <c r="T1951" s="146">
        <v>1</v>
      </c>
      <c r="U1951" s="49" t="s">
        <v>838</v>
      </c>
      <c r="W1951" s="138"/>
    </row>
    <row r="1952" spans="1:23" s="49" customFormat="1" x14ac:dyDescent="0.25">
      <c r="A1952" s="49" t="s">
        <v>71</v>
      </c>
      <c r="B1952" s="49" t="s">
        <v>754</v>
      </c>
      <c r="C1952" s="49" t="s">
        <v>187</v>
      </c>
      <c r="D1952" s="49" t="s">
        <v>538</v>
      </c>
      <c r="F1952" s="49" t="s">
        <v>391</v>
      </c>
      <c r="G1952" s="49" t="s">
        <v>799</v>
      </c>
      <c r="H1952" s="49" t="s">
        <v>541</v>
      </c>
      <c r="I1952" s="49" t="s">
        <v>800</v>
      </c>
      <c r="J1952" s="49" t="s">
        <v>543</v>
      </c>
      <c r="K1952" s="49">
        <v>31</v>
      </c>
      <c r="L1952" s="49" t="s">
        <v>544</v>
      </c>
      <c r="M1952" s="49" t="s">
        <v>799</v>
      </c>
      <c r="N1952" s="49" t="s">
        <v>801</v>
      </c>
      <c r="O1952" s="49" t="s">
        <v>802</v>
      </c>
      <c r="P1952" s="49" t="s">
        <v>548</v>
      </c>
      <c r="Q1952" s="49" t="s">
        <v>549</v>
      </c>
      <c r="R1952" s="49" t="s">
        <v>572</v>
      </c>
      <c r="S1952" s="49" t="s">
        <v>573</v>
      </c>
      <c r="T1952" s="146">
        <v>62.4</v>
      </c>
      <c r="U1952" s="49" t="s">
        <v>838</v>
      </c>
      <c r="W1952" s="138"/>
    </row>
    <row r="1953" spans="1:23" s="49" customFormat="1" x14ac:dyDescent="0.25">
      <c r="A1953" s="49" t="s">
        <v>71</v>
      </c>
      <c r="B1953" s="49" t="s">
        <v>754</v>
      </c>
      <c r="C1953" s="49" t="s">
        <v>187</v>
      </c>
      <c r="D1953" s="49" t="s">
        <v>538</v>
      </c>
      <c r="F1953" s="49" t="s">
        <v>391</v>
      </c>
      <c r="G1953" s="49" t="s">
        <v>799</v>
      </c>
      <c r="H1953" s="49" t="s">
        <v>541</v>
      </c>
      <c r="I1953" s="49" t="s">
        <v>800</v>
      </c>
      <c r="J1953" s="49" t="s">
        <v>543</v>
      </c>
      <c r="K1953" s="49">
        <v>31</v>
      </c>
      <c r="L1953" s="49" t="s">
        <v>544</v>
      </c>
      <c r="M1953" s="49" t="s">
        <v>799</v>
      </c>
      <c r="N1953" s="49" t="s">
        <v>801</v>
      </c>
      <c r="O1953" s="49" t="s">
        <v>802</v>
      </c>
      <c r="P1953" s="49" t="s">
        <v>548</v>
      </c>
      <c r="Q1953" s="49" t="s">
        <v>549</v>
      </c>
      <c r="R1953" s="49" t="s">
        <v>803</v>
      </c>
      <c r="S1953" s="49" t="s">
        <v>804</v>
      </c>
      <c r="T1953" s="146">
        <v>70.099999999999994</v>
      </c>
      <c r="U1953" s="49" t="s">
        <v>838</v>
      </c>
      <c r="W1953" s="138"/>
    </row>
    <row r="1954" spans="1:23" x14ac:dyDescent="0.25">
      <c r="A1954" t="s">
        <v>71</v>
      </c>
      <c r="B1954" t="s">
        <v>754</v>
      </c>
      <c r="C1954" t="s">
        <v>187</v>
      </c>
      <c r="D1954" t="s">
        <v>538</v>
      </c>
      <c r="F1954" t="s">
        <v>391</v>
      </c>
      <c r="G1954" t="s">
        <v>799</v>
      </c>
      <c r="H1954" t="s">
        <v>541</v>
      </c>
      <c r="I1954" t="s">
        <v>800</v>
      </c>
      <c r="J1954" t="s">
        <v>543</v>
      </c>
      <c r="K1954">
        <v>31</v>
      </c>
      <c r="L1954" t="s">
        <v>574</v>
      </c>
      <c r="M1954" t="s">
        <v>805</v>
      </c>
      <c r="N1954" t="s">
        <v>801</v>
      </c>
      <c r="O1954" t="s">
        <v>802</v>
      </c>
      <c r="P1954" t="s">
        <v>548</v>
      </c>
      <c r="Q1954" t="s">
        <v>549</v>
      </c>
      <c r="R1954" t="s">
        <v>131</v>
      </c>
      <c r="S1954" t="s">
        <v>550</v>
      </c>
      <c r="T1954" s="145">
        <v>143.5</v>
      </c>
      <c r="U1954" t="s">
        <v>838</v>
      </c>
    </row>
    <row r="1955" spans="1:23" x14ac:dyDescent="0.25">
      <c r="A1955" t="s">
        <v>71</v>
      </c>
      <c r="B1955" t="s">
        <v>754</v>
      </c>
      <c r="C1955" t="s">
        <v>187</v>
      </c>
      <c r="D1955" t="s">
        <v>538</v>
      </c>
      <c r="F1955" t="s">
        <v>391</v>
      </c>
      <c r="G1955" t="s">
        <v>799</v>
      </c>
      <c r="H1955" t="s">
        <v>541</v>
      </c>
      <c r="I1955" t="s">
        <v>800</v>
      </c>
      <c r="J1955" t="s">
        <v>543</v>
      </c>
      <c r="K1955">
        <v>31</v>
      </c>
      <c r="L1955" t="s">
        <v>574</v>
      </c>
      <c r="M1955" t="s">
        <v>805</v>
      </c>
      <c r="N1955" t="s">
        <v>801</v>
      </c>
      <c r="O1955" t="s">
        <v>802</v>
      </c>
      <c r="P1955" t="s">
        <v>548</v>
      </c>
      <c r="Q1955" t="s">
        <v>549</v>
      </c>
      <c r="R1955" t="s">
        <v>552</v>
      </c>
      <c r="S1955" t="s">
        <v>553</v>
      </c>
      <c r="T1955" s="145">
        <v>1.8</v>
      </c>
      <c r="U1955" t="s">
        <v>838</v>
      </c>
    </row>
    <row r="1956" spans="1:23" x14ac:dyDescent="0.25">
      <c r="A1956" t="s">
        <v>71</v>
      </c>
      <c r="B1956" t="s">
        <v>754</v>
      </c>
      <c r="C1956" t="s">
        <v>187</v>
      </c>
      <c r="D1956" t="s">
        <v>538</v>
      </c>
      <c r="F1956" t="s">
        <v>391</v>
      </c>
      <c r="G1956" t="s">
        <v>799</v>
      </c>
      <c r="H1956" t="s">
        <v>541</v>
      </c>
      <c r="I1956" t="s">
        <v>800</v>
      </c>
      <c r="J1956" t="s">
        <v>543</v>
      </c>
      <c r="K1956">
        <v>31</v>
      </c>
      <c r="L1956" t="s">
        <v>574</v>
      </c>
      <c r="M1956" t="s">
        <v>805</v>
      </c>
      <c r="N1956" t="s">
        <v>801</v>
      </c>
      <c r="O1956" t="s">
        <v>802</v>
      </c>
      <c r="P1956" t="s">
        <v>548</v>
      </c>
      <c r="Q1956" t="s">
        <v>549</v>
      </c>
      <c r="R1956" t="s">
        <v>554</v>
      </c>
      <c r="S1956" t="s">
        <v>555</v>
      </c>
      <c r="T1956" s="145">
        <v>1.7</v>
      </c>
      <c r="U1956" t="s">
        <v>838</v>
      </c>
    </row>
    <row r="1957" spans="1:23" x14ac:dyDescent="0.25">
      <c r="A1957" t="s">
        <v>71</v>
      </c>
      <c r="B1957" t="s">
        <v>754</v>
      </c>
      <c r="C1957" t="s">
        <v>187</v>
      </c>
      <c r="D1957" t="s">
        <v>538</v>
      </c>
      <c r="F1957" t="s">
        <v>391</v>
      </c>
      <c r="G1957" t="s">
        <v>799</v>
      </c>
      <c r="H1957" t="s">
        <v>541</v>
      </c>
      <c r="I1957" t="s">
        <v>800</v>
      </c>
      <c r="J1957" t="s">
        <v>543</v>
      </c>
      <c r="K1957">
        <v>31</v>
      </c>
      <c r="L1957" t="s">
        <v>574</v>
      </c>
      <c r="M1957" t="s">
        <v>805</v>
      </c>
      <c r="N1957" t="s">
        <v>801</v>
      </c>
      <c r="O1957" t="s">
        <v>802</v>
      </c>
      <c r="P1957" t="s">
        <v>548</v>
      </c>
      <c r="Q1957" t="s">
        <v>549</v>
      </c>
      <c r="R1957" t="s">
        <v>556</v>
      </c>
      <c r="S1957" t="s">
        <v>557</v>
      </c>
      <c r="T1957" s="145">
        <v>4.0999999999999996</v>
      </c>
      <c r="U1957" t="s">
        <v>838</v>
      </c>
    </row>
    <row r="1958" spans="1:23" x14ac:dyDescent="0.25">
      <c r="A1958" t="s">
        <v>71</v>
      </c>
      <c r="B1958" t="s">
        <v>754</v>
      </c>
      <c r="C1958" t="s">
        <v>187</v>
      </c>
      <c r="D1958" t="s">
        <v>538</v>
      </c>
      <c r="F1958" t="s">
        <v>391</v>
      </c>
      <c r="G1958" t="s">
        <v>799</v>
      </c>
      <c r="H1958" t="s">
        <v>541</v>
      </c>
      <c r="I1958" t="s">
        <v>800</v>
      </c>
      <c r="J1958" t="s">
        <v>543</v>
      </c>
      <c r="K1958">
        <v>31</v>
      </c>
      <c r="L1958" t="s">
        <v>574</v>
      </c>
      <c r="M1958" t="s">
        <v>805</v>
      </c>
      <c r="N1958" t="s">
        <v>801</v>
      </c>
      <c r="O1958" t="s">
        <v>802</v>
      </c>
      <c r="P1958" t="s">
        <v>548</v>
      </c>
      <c r="Q1958" t="s">
        <v>549</v>
      </c>
      <c r="R1958" t="s">
        <v>558</v>
      </c>
      <c r="S1958" t="s">
        <v>559</v>
      </c>
      <c r="T1958" s="145">
        <v>2.5</v>
      </c>
      <c r="U1958" t="s">
        <v>838</v>
      </c>
    </row>
    <row r="1959" spans="1:23" x14ac:dyDescent="0.25">
      <c r="A1959" t="s">
        <v>71</v>
      </c>
      <c r="B1959" t="s">
        <v>754</v>
      </c>
      <c r="C1959" t="s">
        <v>187</v>
      </c>
      <c r="D1959" t="s">
        <v>538</v>
      </c>
      <c r="F1959" t="s">
        <v>391</v>
      </c>
      <c r="G1959" t="s">
        <v>799</v>
      </c>
      <c r="H1959" t="s">
        <v>541</v>
      </c>
      <c r="I1959" t="s">
        <v>800</v>
      </c>
      <c r="J1959" t="s">
        <v>543</v>
      </c>
      <c r="K1959">
        <v>31</v>
      </c>
      <c r="L1959" t="s">
        <v>574</v>
      </c>
      <c r="M1959" t="s">
        <v>805</v>
      </c>
      <c r="N1959" t="s">
        <v>801</v>
      </c>
      <c r="O1959" t="s">
        <v>802</v>
      </c>
      <c r="P1959" t="s">
        <v>548</v>
      </c>
      <c r="Q1959" t="s">
        <v>549</v>
      </c>
      <c r="R1959" t="s">
        <v>560</v>
      </c>
      <c r="S1959" t="s">
        <v>561</v>
      </c>
      <c r="T1959" s="145">
        <v>5.8</v>
      </c>
      <c r="U1959" t="s">
        <v>838</v>
      </c>
    </row>
    <row r="1960" spans="1:23" x14ac:dyDescent="0.25">
      <c r="A1960" t="s">
        <v>71</v>
      </c>
      <c r="B1960" t="s">
        <v>754</v>
      </c>
      <c r="C1960" t="s">
        <v>187</v>
      </c>
      <c r="D1960" t="s">
        <v>538</v>
      </c>
      <c r="F1960" t="s">
        <v>391</v>
      </c>
      <c r="G1960" t="s">
        <v>799</v>
      </c>
      <c r="H1960" t="s">
        <v>541</v>
      </c>
      <c r="I1960" t="s">
        <v>800</v>
      </c>
      <c r="J1960" t="s">
        <v>543</v>
      </c>
      <c r="K1960">
        <v>31</v>
      </c>
      <c r="L1960" t="s">
        <v>574</v>
      </c>
      <c r="M1960" t="s">
        <v>805</v>
      </c>
      <c r="N1960" t="s">
        <v>801</v>
      </c>
      <c r="O1960" t="s">
        <v>802</v>
      </c>
      <c r="P1960" t="s">
        <v>548</v>
      </c>
      <c r="Q1960" t="s">
        <v>549</v>
      </c>
      <c r="R1960" t="s">
        <v>562</v>
      </c>
      <c r="S1960" t="s">
        <v>563</v>
      </c>
      <c r="T1960" s="145">
        <v>1.7</v>
      </c>
      <c r="U1960" t="s">
        <v>838</v>
      </c>
    </row>
    <row r="1961" spans="1:23" x14ac:dyDescent="0.25">
      <c r="A1961" t="s">
        <v>71</v>
      </c>
      <c r="B1961" t="s">
        <v>754</v>
      </c>
      <c r="C1961" t="s">
        <v>187</v>
      </c>
      <c r="D1961" t="s">
        <v>538</v>
      </c>
      <c r="F1961" t="s">
        <v>391</v>
      </c>
      <c r="G1961" t="s">
        <v>799</v>
      </c>
      <c r="H1961" t="s">
        <v>541</v>
      </c>
      <c r="I1961" t="s">
        <v>800</v>
      </c>
      <c r="J1961" t="s">
        <v>543</v>
      </c>
      <c r="K1961">
        <v>31</v>
      </c>
      <c r="L1961" t="s">
        <v>574</v>
      </c>
      <c r="M1961" t="s">
        <v>805</v>
      </c>
      <c r="N1961" t="s">
        <v>801</v>
      </c>
      <c r="O1961" t="s">
        <v>802</v>
      </c>
      <c r="P1961" t="s">
        <v>548</v>
      </c>
      <c r="Q1961" t="s">
        <v>549</v>
      </c>
      <c r="R1961" t="s">
        <v>564</v>
      </c>
      <c r="S1961" t="s">
        <v>565</v>
      </c>
      <c r="T1961" s="145">
        <v>22.5</v>
      </c>
      <c r="U1961" t="s">
        <v>838</v>
      </c>
    </row>
    <row r="1962" spans="1:23" x14ac:dyDescent="0.25">
      <c r="A1962" t="s">
        <v>71</v>
      </c>
      <c r="B1962" t="s">
        <v>754</v>
      </c>
      <c r="C1962" t="s">
        <v>187</v>
      </c>
      <c r="D1962" t="s">
        <v>538</v>
      </c>
      <c r="F1962" t="s">
        <v>391</v>
      </c>
      <c r="G1962" t="s">
        <v>799</v>
      </c>
      <c r="H1962" t="s">
        <v>541</v>
      </c>
      <c r="I1962" t="s">
        <v>800</v>
      </c>
      <c r="J1962" t="s">
        <v>543</v>
      </c>
      <c r="K1962">
        <v>31</v>
      </c>
      <c r="L1962" t="s">
        <v>574</v>
      </c>
      <c r="M1962" t="s">
        <v>805</v>
      </c>
      <c r="N1962" t="s">
        <v>801</v>
      </c>
      <c r="O1962" t="s">
        <v>802</v>
      </c>
      <c r="P1962" t="s">
        <v>548</v>
      </c>
      <c r="Q1962" t="s">
        <v>549</v>
      </c>
      <c r="R1962" t="s">
        <v>566</v>
      </c>
      <c r="S1962" t="s">
        <v>567</v>
      </c>
      <c r="T1962" s="145">
        <v>16.5</v>
      </c>
      <c r="U1962" t="s">
        <v>838</v>
      </c>
    </row>
    <row r="1963" spans="1:23" x14ac:dyDescent="0.25">
      <c r="A1963" t="s">
        <v>71</v>
      </c>
      <c r="B1963" t="s">
        <v>754</v>
      </c>
      <c r="C1963" t="s">
        <v>187</v>
      </c>
      <c r="D1963" t="s">
        <v>538</v>
      </c>
      <c r="F1963" t="s">
        <v>391</v>
      </c>
      <c r="G1963" t="s">
        <v>799</v>
      </c>
      <c r="H1963" t="s">
        <v>541</v>
      </c>
      <c r="I1963" t="s">
        <v>800</v>
      </c>
      <c r="J1963" t="s">
        <v>543</v>
      </c>
      <c r="K1963">
        <v>31</v>
      </c>
      <c r="L1963" t="s">
        <v>574</v>
      </c>
      <c r="M1963" t="s">
        <v>805</v>
      </c>
      <c r="N1963" t="s">
        <v>801</v>
      </c>
      <c r="O1963" t="s">
        <v>802</v>
      </c>
      <c r="P1963" t="s">
        <v>548</v>
      </c>
      <c r="Q1963" t="s">
        <v>549</v>
      </c>
      <c r="R1963" t="s">
        <v>568</v>
      </c>
      <c r="S1963" t="s">
        <v>569</v>
      </c>
      <c r="T1963" s="145">
        <v>19.5</v>
      </c>
      <c r="U1963" t="s">
        <v>838</v>
      </c>
    </row>
    <row r="1964" spans="1:23" x14ac:dyDescent="0.25">
      <c r="A1964" t="s">
        <v>71</v>
      </c>
      <c r="B1964" t="s">
        <v>754</v>
      </c>
      <c r="C1964" t="s">
        <v>187</v>
      </c>
      <c r="D1964" t="s">
        <v>538</v>
      </c>
      <c r="F1964" t="s">
        <v>391</v>
      </c>
      <c r="G1964" t="s">
        <v>799</v>
      </c>
      <c r="H1964" t="s">
        <v>541</v>
      </c>
      <c r="I1964" t="s">
        <v>800</v>
      </c>
      <c r="J1964" t="s">
        <v>543</v>
      </c>
      <c r="K1964">
        <v>31</v>
      </c>
      <c r="L1964" t="s">
        <v>574</v>
      </c>
      <c r="M1964" t="s">
        <v>805</v>
      </c>
      <c r="N1964" t="s">
        <v>801</v>
      </c>
      <c r="O1964" t="s">
        <v>802</v>
      </c>
      <c r="P1964" t="s">
        <v>548</v>
      </c>
      <c r="Q1964" t="s">
        <v>549</v>
      </c>
      <c r="R1964" t="s">
        <v>570</v>
      </c>
      <c r="S1964" t="s">
        <v>571</v>
      </c>
      <c r="T1964" s="145">
        <v>0.7</v>
      </c>
      <c r="U1964" t="s">
        <v>838</v>
      </c>
    </row>
    <row r="1965" spans="1:23" x14ac:dyDescent="0.25">
      <c r="A1965" t="s">
        <v>71</v>
      </c>
      <c r="B1965" t="s">
        <v>754</v>
      </c>
      <c r="C1965" t="s">
        <v>187</v>
      </c>
      <c r="D1965" t="s">
        <v>538</v>
      </c>
      <c r="F1965" t="s">
        <v>391</v>
      </c>
      <c r="G1965" t="s">
        <v>799</v>
      </c>
      <c r="H1965" t="s">
        <v>541</v>
      </c>
      <c r="I1965" t="s">
        <v>800</v>
      </c>
      <c r="J1965" t="s">
        <v>543</v>
      </c>
      <c r="K1965">
        <v>31</v>
      </c>
      <c r="L1965" t="s">
        <v>574</v>
      </c>
      <c r="M1965" t="s">
        <v>805</v>
      </c>
      <c r="N1965" t="s">
        <v>801</v>
      </c>
      <c r="O1965" t="s">
        <v>802</v>
      </c>
      <c r="P1965" t="s">
        <v>548</v>
      </c>
      <c r="Q1965" t="s">
        <v>549</v>
      </c>
      <c r="R1965" t="s">
        <v>572</v>
      </c>
      <c r="S1965" t="s">
        <v>573</v>
      </c>
      <c r="T1965" s="145">
        <v>30.5</v>
      </c>
      <c r="U1965" t="s">
        <v>838</v>
      </c>
    </row>
    <row r="1966" spans="1:23" x14ac:dyDescent="0.25">
      <c r="A1966" t="s">
        <v>71</v>
      </c>
      <c r="B1966" t="s">
        <v>754</v>
      </c>
      <c r="C1966" t="s">
        <v>187</v>
      </c>
      <c r="D1966" t="s">
        <v>538</v>
      </c>
      <c r="F1966" t="s">
        <v>391</v>
      </c>
      <c r="G1966" t="s">
        <v>799</v>
      </c>
      <c r="H1966" t="s">
        <v>541</v>
      </c>
      <c r="I1966" t="s">
        <v>800</v>
      </c>
      <c r="J1966" t="s">
        <v>543</v>
      </c>
      <c r="K1966">
        <v>31</v>
      </c>
      <c r="L1966" t="s">
        <v>574</v>
      </c>
      <c r="M1966" t="s">
        <v>805</v>
      </c>
      <c r="N1966" t="s">
        <v>801</v>
      </c>
      <c r="O1966" t="s">
        <v>802</v>
      </c>
      <c r="P1966" t="s">
        <v>548</v>
      </c>
      <c r="Q1966" t="s">
        <v>549</v>
      </c>
      <c r="R1966" t="s">
        <v>803</v>
      </c>
      <c r="S1966" t="s">
        <v>804</v>
      </c>
      <c r="T1966" s="145">
        <v>36.5</v>
      </c>
      <c r="U1966" t="s">
        <v>838</v>
      </c>
    </row>
    <row r="1967" spans="1:23" x14ac:dyDescent="0.25">
      <c r="A1967" t="s">
        <v>71</v>
      </c>
      <c r="B1967" t="s">
        <v>754</v>
      </c>
      <c r="C1967" t="s">
        <v>187</v>
      </c>
      <c r="D1967" t="s">
        <v>538</v>
      </c>
      <c r="F1967" t="s">
        <v>391</v>
      </c>
      <c r="G1967" t="s">
        <v>799</v>
      </c>
      <c r="H1967" t="s">
        <v>541</v>
      </c>
      <c r="I1967" t="s">
        <v>800</v>
      </c>
      <c r="J1967" t="s">
        <v>543</v>
      </c>
      <c r="K1967">
        <v>31</v>
      </c>
      <c r="L1967" t="s">
        <v>576</v>
      </c>
      <c r="M1967" t="s">
        <v>806</v>
      </c>
      <c r="N1967" t="s">
        <v>801</v>
      </c>
      <c r="O1967" t="s">
        <v>802</v>
      </c>
      <c r="P1967" t="s">
        <v>548</v>
      </c>
      <c r="Q1967" t="s">
        <v>549</v>
      </c>
      <c r="R1967" t="s">
        <v>131</v>
      </c>
      <c r="S1967" t="s">
        <v>550</v>
      </c>
      <c r="T1967" s="145">
        <v>148.4</v>
      </c>
      <c r="U1967" t="s">
        <v>838</v>
      </c>
    </row>
    <row r="1968" spans="1:23" x14ac:dyDescent="0.25">
      <c r="A1968" t="s">
        <v>71</v>
      </c>
      <c r="B1968" t="s">
        <v>754</v>
      </c>
      <c r="C1968" t="s">
        <v>187</v>
      </c>
      <c r="D1968" t="s">
        <v>538</v>
      </c>
      <c r="F1968" t="s">
        <v>391</v>
      </c>
      <c r="G1968" t="s">
        <v>799</v>
      </c>
      <c r="H1968" t="s">
        <v>541</v>
      </c>
      <c r="I1968" t="s">
        <v>800</v>
      </c>
      <c r="J1968" t="s">
        <v>543</v>
      </c>
      <c r="K1968">
        <v>31</v>
      </c>
      <c r="L1968" t="s">
        <v>576</v>
      </c>
      <c r="M1968" t="s">
        <v>806</v>
      </c>
      <c r="N1968" t="s">
        <v>801</v>
      </c>
      <c r="O1968" t="s">
        <v>802</v>
      </c>
      <c r="P1968" t="s">
        <v>548</v>
      </c>
      <c r="Q1968" t="s">
        <v>549</v>
      </c>
      <c r="R1968" t="s">
        <v>552</v>
      </c>
      <c r="S1968" t="s">
        <v>553</v>
      </c>
      <c r="T1968" s="145">
        <v>0.9</v>
      </c>
      <c r="U1968" t="s">
        <v>838</v>
      </c>
    </row>
    <row r="1969" spans="1:23" x14ac:dyDescent="0.25">
      <c r="A1969" t="s">
        <v>71</v>
      </c>
      <c r="B1969" t="s">
        <v>754</v>
      </c>
      <c r="C1969" t="s">
        <v>187</v>
      </c>
      <c r="D1969" t="s">
        <v>538</v>
      </c>
      <c r="F1969" t="s">
        <v>391</v>
      </c>
      <c r="G1969" t="s">
        <v>799</v>
      </c>
      <c r="H1969" t="s">
        <v>541</v>
      </c>
      <c r="I1969" t="s">
        <v>800</v>
      </c>
      <c r="J1969" t="s">
        <v>543</v>
      </c>
      <c r="K1969">
        <v>31</v>
      </c>
      <c r="L1969" t="s">
        <v>576</v>
      </c>
      <c r="M1969" t="s">
        <v>806</v>
      </c>
      <c r="N1969" t="s">
        <v>801</v>
      </c>
      <c r="O1969" t="s">
        <v>802</v>
      </c>
      <c r="P1969" t="s">
        <v>548</v>
      </c>
      <c r="Q1969" t="s">
        <v>549</v>
      </c>
      <c r="R1969" t="s">
        <v>554</v>
      </c>
      <c r="S1969" t="s">
        <v>555</v>
      </c>
      <c r="T1969" s="145">
        <v>3</v>
      </c>
      <c r="U1969" t="s">
        <v>838</v>
      </c>
    </row>
    <row r="1970" spans="1:23" x14ac:dyDescent="0.25">
      <c r="A1970" t="s">
        <v>71</v>
      </c>
      <c r="B1970" t="s">
        <v>754</v>
      </c>
      <c r="C1970" t="s">
        <v>187</v>
      </c>
      <c r="D1970" t="s">
        <v>538</v>
      </c>
      <c r="F1970" t="s">
        <v>391</v>
      </c>
      <c r="G1970" t="s">
        <v>799</v>
      </c>
      <c r="H1970" t="s">
        <v>541</v>
      </c>
      <c r="I1970" t="s">
        <v>800</v>
      </c>
      <c r="J1970" t="s">
        <v>543</v>
      </c>
      <c r="K1970">
        <v>31</v>
      </c>
      <c r="L1970" t="s">
        <v>576</v>
      </c>
      <c r="M1970" t="s">
        <v>806</v>
      </c>
      <c r="N1970" t="s">
        <v>801</v>
      </c>
      <c r="O1970" t="s">
        <v>802</v>
      </c>
      <c r="P1970" t="s">
        <v>548</v>
      </c>
      <c r="Q1970" t="s">
        <v>549</v>
      </c>
      <c r="R1970" t="s">
        <v>556</v>
      </c>
      <c r="S1970" t="s">
        <v>557</v>
      </c>
      <c r="T1970" s="145">
        <v>9.1999999999999993</v>
      </c>
      <c r="U1970" t="s">
        <v>838</v>
      </c>
    </row>
    <row r="1971" spans="1:23" x14ac:dyDescent="0.25">
      <c r="A1971" t="s">
        <v>71</v>
      </c>
      <c r="B1971" t="s">
        <v>754</v>
      </c>
      <c r="C1971" t="s">
        <v>187</v>
      </c>
      <c r="D1971" t="s">
        <v>538</v>
      </c>
      <c r="F1971" t="s">
        <v>391</v>
      </c>
      <c r="G1971" t="s">
        <v>799</v>
      </c>
      <c r="H1971" t="s">
        <v>541</v>
      </c>
      <c r="I1971" t="s">
        <v>800</v>
      </c>
      <c r="J1971" t="s">
        <v>543</v>
      </c>
      <c r="K1971">
        <v>31</v>
      </c>
      <c r="L1971" t="s">
        <v>576</v>
      </c>
      <c r="M1971" t="s">
        <v>806</v>
      </c>
      <c r="N1971" t="s">
        <v>801</v>
      </c>
      <c r="O1971" t="s">
        <v>802</v>
      </c>
      <c r="P1971" t="s">
        <v>548</v>
      </c>
      <c r="Q1971" t="s">
        <v>549</v>
      </c>
      <c r="R1971" t="s">
        <v>558</v>
      </c>
      <c r="S1971" t="s">
        <v>559</v>
      </c>
      <c r="T1971" s="145">
        <v>6</v>
      </c>
      <c r="U1971" t="s">
        <v>838</v>
      </c>
    </row>
    <row r="1972" spans="1:23" x14ac:dyDescent="0.25">
      <c r="A1972" t="s">
        <v>71</v>
      </c>
      <c r="B1972" t="s">
        <v>754</v>
      </c>
      <c r="C1972" t="s">
        <v>187</v>
      </c>
      <c r="D1972" t="s">
        <v>538</v>
      </c>
      <c r="F1972" t="s">
        <v>391</v>
      </c>
      <c r="G1972" t="s">
        <v>799</v>
      </c>
      <c r="H1972" t="s">
        <v>541</v>
      </c>
      <c r="I1972" t="s">
        <v>800</v>
      </c>
      <c r="J1972" t="s">
        <v>543</v>
      </c>
      <c r="K1972">
        <v>31</v>
      </c>
      <c r="L1972" t="s">
        <v>576</v>
      </c>
      <c r="M1972" t="s">
        <v>806</v>
      </c>
      <c r="N1972" t="s">
        <v>801</v>
      </c>
      <c r="O1972" t="s">
        <v>802</v>
      </c>
      <c r="P1972" t="s">
        <v>548</v>
      </c>
      <c r="Q1972" t="s">
        <v>549</v>
      </c>
      <c r="R1972" t="s">
        <v>560</v>
      </c>
      <c r="S1972" t="s">
        <v>561</v>
      </c>
      <c r="T1972" s="145">
        <v>24.3</v>
      </c>
      <c r="U1972" t="s">
        <v>838</v>
      </c>
    </row>
    <row r="1973" spans="1:23" x14ac:dyDescent="0.25">
      <c r="A1973" t="s">
        <v>71</v>
      </c>
      <c r="B1973" t="s">
        <v>754</v>
      </c>
      <c r="C1973" t="s">
        <v>187</v>
      </c>
      <c r="D1973" t="s">
        <v>538</v>
      </c>
      <c r="F1973" t="s">
        <v>391</v>
      </c>
      <c r="G1973" t="s">
        <v>799</v>
      </c>
      <c r="H1973" t="s">
        <v>541</v>
      </c>
      <c r="I1973" t="s">
        <v>800</v>
      </c>
      <c r="J1973" t="s">
        <v>543</v>
      </c>
      <c r="K1973">
        <v>31</v>
      </c>
      <c r="L1973" t="s">
        <v>576</v>
      </c>
      <c r="M1973" t="s">
        <v>806</v>
      </c>
      <c r="N1973" t="s">
        <v>801</v>
      </c>
      <c r="O1973" t="s">
        <v>802</v>
      </c>
      <c r="P1973" t="s">
        <v>548</v>
      </c>
      <c r="Q1973" t="s">
        <v>549</v>
      </c>
      <c r="R1973" t="s">
        <v>562</v>
      </c>
      <c r="S1973" t="s">
        <v>563</v>
      </c>
      <c r="T1973" s="145">
        <v>1.8</v>
      </c>
      <c r="U1973" t="s">
        <v>838</v>
      </c>
    </row>
    <row r="1974" spans="1:23" x14ac:dyDescent="0.25">
      <c r="A1974" t="s">
        <v>71</v>
      </c>
      <c r="B1974" t="s">
        <v>754</v>
      </c>
      <c r="C1974" t="s">
        <v>187</v>
      </c>
      <c r="D1974" t="s">
        <v>538</v>
      </c>
      <c r="F1974" t="s">
        <v>391</v>
      </c>
      <c r="G1974" t="s">
        <v>799</v>
      </c>
      <c r="H1974" t="s">
        <v>541</v>
      </c>
      <c r="I1974" t="s">
        <v>800</v>
      </c>
      <c r="J1974" t="s">
        <v>543</v>
      </c>
      <c r="K1974">
        <v>31</v>
      </c>
      <c r="L1974" t="s">
        <v>576</v>
      </c>
      <c r="M1974" t="s">
        <v>806</v>
      </c>
      <c r="N1974" t="s">
        <v>801</v>
      </c>
      <c r="O1974" t="s">
        <v>802</v>
      </c>
      <c r="P1974" t="s">
        <v>548</v>
      </c>
      <c r="Q1974" t="s">
        <v>549</v>
      </c>
      <c r="R1974" t="s">
        <v>564</v>
      </c>
      <c r="S1974" t="s">
        <v>565</v>
      </c>
      <c r="T1974" s="145">
        <v>9.8000000000000007</v>
      </c>
      <c r="U1974" t="s">
        <v>838</v>
      </c>
    </row>
    <row r="1975" spans="1:23" x14ac:dyDescent="0.25">
      <c r="A1975" t="s">
        <v>71</v>
      </c>
      <c r="B1975" t="s">
        <v>754</v>
      </c>
      <c r="C1975" t="s">
        <v>187</v>
      </c>
      <c r="D1975" t="s">
        <v>538</v>
      </c>
      <c r="F1975" t="s">
        <v>391</v>
      </c>
      <c r="G1975" t="s">
        <v>799</v>
      </c>
      <c r="H1975" t="s">
        <v>541</v>
      </c>
      <c r="I1975" t="s">
        <v>800</v>
      </c>
      <c r="J1975" t="s">
        <v>543</v>
      </c>
      <c r="K1975">
        <v>31</v>
      </c>
      <c r="L1975" t="s">
        <v>576</v>
      </c>
      <c r="M1975" t="s">
        <v>806</v>
      </c>
      <c r="N1975" t="s">
        <v>801</v>
      </c>
      <c r="O1975" t="s">
        <v>802</v>
      </c>
      <c r="P1975" t="s">
        <v>548</v>
      </c>
      <c r="Q1975" t="s">
        <v>549</v>
      </c>
      <c r="R1975" t="s">
        <v>566</v>
      </c>
      <c r="S1975" t="s">
        <v>567</v>
      </c>
      <c r="T1975" s="145">
        <v>10.1</v>
      </c>
      <c r="U1975" t="s">
        <v>838</v>
      </c>
    </row>
    <row r="1976" spans="1:23" x14ac:dyDescent="0.25">
      <c r="A1976" t="s">
        <v>71</v>
      </c>
      <c r="B1976" t="s">
        <v>754</v>
      </c>
      <c r="C1976" t="s">
        <v>187</v>
      </c>
      <c r="D1976" t="s">
        <v>538</v>
      </c>
      <c r="F1976" t="s">
        <v>391</v>
      </c>
      <c r="G1976" t="s">
        <v>799</v>
      </c>
      <c r="H1976" t="s">
        <v>541</v>
      </c>
      <c r="I1976" t="s">
        <v>800</v>
      </c>
      <c r="J1976" t="s">
        <v>543</v>
      </c>
      <c r="K1976">
        <v>31</v>
      </c>
      <c r="L1976" t="s">
        <v>576</v>
      </c>
      <c r="M1976" t="s">
        <v>806</v>
      </c>
      <c r="N1976" t="s">
        <v>801</v>
      </c>
      <c r="O1976" t="s">
        <v>802</v>
      </c>
      <c r="P1976" t="s">
        <v>548</v>
      </c>
      <c r="Q1976" t="s">
        <v>549</v>
      </c>
      <c r="R1976" t="s">
        <v>568</v>
      </c>
      <c r="S1976" t="s">
        <v>569</v>
      </c>
      <c r="T1976" s="145">
        <v>17.600000000000001</v>
      </c>
      <c r="U1976" t="s">
        <v>838</v>
      </c>
    </row>
    <row r="1977" spans="1:23" x14ac:dyDescent="0.25">
      <c r="A1977" t="s">
        <v>71</v>
      </c>
      <c r="B1977" t="s">
        <v>754</v>
      </c>
      <c r="C1977" t="s">
        <v>187</v>
      </c>
      <c r="D1977" t="s">
        <v>538</v>
      </c>
      <c r="F1977" t="s">
        <v>391</v>
      </c>
      <c r="G1977" t="s">
        <v>799</v>
      </c>
      <c r="H1977" t="s">
        <v>541</v>
      </c>
      <c r="I1977" t="s">
        <v>800</v>
      </c>
      <c r="J1977" t="s">
        <v>543</v>
      </c>
      <c r="K1977">
        <v>31</v>
      </c>
      <c r="L1977" t="s">
        <v>576</v>
      </c>
      <c r="M1977" t="s">
        <v>806</v>
      </c>
      <c r="N1977" t="s">
        <v>801</v>
      </c>
      <c r="O1977" t="s">
        <v>802</v>
      </c>
      <c r="P1977" t="s">
        <v>548</v>
      </c>
      <c r="Q1977" t="s">
        <v>549</v>
      </c>
      <c r="R1977" t="s">
        <v>570</v>
      </c>
      <c r="S1977" t="s">
        <v>571</v>
      </c>
      <c r="T1977" s="145">
        <v>0.4</v>
      </c>
      <c r="U1977" t="s">
        <v>838</v>
      </c>
    </row>
    <row r="1978" spans="1:23" x14ac:dyDescent="0.25">
      <c r="A1978" t="s">
        <v>71</v>
      </c>
      <c r="B1978" t="s">
        <v>754</v>
      </c>
      <c r="C1978" t="s">
        <v>187</v>
      </c>
      <c r="D1978" t="s">
        <v>538</v>
      </c>
      <c r="F1978" t="s">
        <v>391</v>
      </c>
      <c r="G1978" t="s">
        <v>799</v>
      </c>
      <c r="H1978" t="s">
        <v>541</v>
      </c>
      <c r="I1978" t="s">
        <v>800</v>
      </c>
      <c r="J1978" t="s">
        <v>543</v>
      </c>
      <c r="K1978">
        <v>31</v>
      </c>
      <c r="L1978" t="s">
        <v>576</v>
      </c>
      <c r="M1978" t="s">
        <v>806</v>
      </c>
      <c r="N1978" t="s">
        <v>801</v>
      </c>
      <c r="O1978" t="s">
        <v>802</v>
      </c>
      <c r="P1978" t="s">
        <v>548</v>
      </c>
      <c r="Q1978" t="s">
        <v>549</v>
      </c>
      <c r="R1978" t="s">
        <v>572</v>
      </c>
      <c r="S1978" t="s">
        <v>573</v>
      </c>
      <c r="T1978" s="145">
        <v>32</v>
      </c>
      <c r="U1978" t="s">
        <v>838</v>
      </c>
    </row>
    <row r="1979" spans="1:23" x14ac:dyDescent="0.25">
      <c r="A1979" t="s">
        <v>71</v>
      </c>
      <c r="B1979" t="s">
        <v>754</v>
      </c>
      <c r="C1979" t="s">
        <v>187</v>
      </c>
      <c r="D1979" t="s">
        <v>538</v>
      </c>
      <c r="F1979" t="s">
        <v>391</v>
      </c>
      <c r="G1979" t="s">
        <v>799</v>
      </c>
      <c r="H1979" t="s">
        <v>541</v>
      </c>
      <c r="I1979" t="s">
        <v>800</v>
      </c>
      <c r="J1979" t="s">
        <v>543</v>
      </c>
      <c r="K1979">
        <v>31</v>
      </c>
      <c r="L1979" t="s">
        <v>576</v>
      </c>
      <c r="M1979" t="s">
        <v>806</v>
      </c>
      <c r="N1979" t="s">
        <v>801</v>
      </c>
      <c r="O1979" t="s">
        <v>802</v>
      </c>
      <c r="P1979" t="s">
        <v>548</v>
      </c>
      <c r="Q1979" t="s">
        <v>549</v>
      </c>
      <c r="R1979" t="s">
        <v>803</v>
      </c>
      <c r="S1979" t="s">
        <v>804</v>
      </c>
      <c r="T1979" s="145">
        <v>33.6</v>
      </c>
      <c r="U1979" t="s">
        <v>838</v>
      </c>
    </row>
    <row r="1980" spans="1:23" s="49" customFormat="1" x14ac:dyDescent="0.25">
      <c r="A1980" s="49" t="s">
        <v>71</v>
      </c>
      <c r="B1980" s="49" t="s">
        <v>754</v>
      </c>
      <c r="C1980" s="49" t="s">
        <v>807</v>
      </c>
      <c r="D1980" s="49" t="s">
        <v>808</v>
      </c>
      <c r="F1980" s="49" t="s">
        <v>391</v>
      </c>
      <c r="G1980" s="49" t="s">
        <v>799</v>
      </c>
      <c r="H1980" s="49" t="s">
        <v>541</v>
      </c>
      <c r="I1980" s="49" t="s">
        <v>800</v>
      </c>
      <c r="J1980" s="49" t="s">
        <v>809</v>
      </c>
      <c r="K1980" s="49" t="s">
        <v>799</v>
      </c>
      <c r="L1980" s="49" t="s">
        <v>544</v>
      </c>
      <c r="M1980" s="49" t="s">
        <v>799</v>
      </c>
      <c r="N1980" s="49" t="s">
        <v>801</v>
      </c>
      <c r="O1980" s="49" t="s">
        <v>802</v>
      </c>
      <c r="P1980" s="49" t="s">
        <v>548</v>
      </c>
      <c r="Q1980" s="49" t="s">
        <v>549</v>
      </c>
      <c r="R1980" s="49" t="s">
        <v>131</v>
      </c>
      <c r="S1980" s="49" t="s">
        <v>550</v>
      </c>
      <c r="T1980" s="146">
        <v>239.9</v>
      </c>
      <c r="U1980" s="49" t="s">
        <v>839</v>
      </c>
      <c r="V1980" s="49" t="s">
        <v>858</v>
      </c>
      <c r="W1980" s="138">
        <f>('ILO unemployment 2007'!T1981+'ILO unemployment 2007'!T1982+'ILO unemployment 2007'!T1983)*( 1 +'ILO unemployment 2007'!T1991/('ILO unemployment 2007'!T1980-'ILO unemployment 2007'!T1991))</f>
        <v>30.054188287620459</v>
      </c>
    </row>
    <row r="1981" spans="1:23" s="49" customFormat="1" x14ac:dyDescent="0.25">
      <c r="A1981" s="49" t="s">
        <v>71</v>
      </c>
      <c r="B1981" s="49" t="s">
        <v>754</v>
      </c>
      <c r="C1981" s="49" t="s">
        <v>807</v>
      </c>
      <c r="D1981" s="49" t="s">
        <v>808</v>
      </c>
      <c r="F1981" s="49" t="s">
        <v>391</v>
      </c>
      <c r="G1981" s="49" t="s">
        <v>799</v>
      </c>
      <c r="H1981" s="49" t="s">
        <v>541</v>
      </c>
      <c r="I1981" s="49" t="s">
        <v>800</v>
      </c>
      <c r="J1981" s="49" t="s">
        <v>809</v>
      </c>
      <c r="K1981" s="49" t="s">
        <v>799</v>
      </c>
      <c r="L1981" s="49" t="s">
        <v>544</v>
      </c>
      <c r="M1981" s="49" t="s">
        <v>799</v>
      </c>
      <c r="N1981" s="49" t="s">
        <v>801</v>
      </c>
      <c r="O1981" s="49" t="s">
        <v>802</v>
      </c>
      <c r="P1981" s="49" t="s">
        <v>548</v>
      </c>
      <c r="Q1981" s="49" t="s">
        <v>549</v>
      </c>
      <c r="R1981" s="49" t="s">
        <v>552</v>
      </c>
      <c r="S1981" s="49" t="s">
        <v>553</v>
      </c>
      <c r="T1981" s="146">
        <v>1.8</v>
      </c>
      <c r="U1981" s="49" t="s">
        <v>839</v>
      </c>
      <c r="V1981" s="49" t="s">
        <v>859</v>
      </c>
      <c r="W1981" s="138">
        <f>('ILO unemployment 2007'!T1984+'ILO unemployment 2007'!T1985+'ILO unemployment 2007'!T1986+'ILO unemployment 2007'!T1987+'ILO unemployment 2007'!T1988+'ILO unemployment 2007'!T1989+'ILO unemployment 2007'!T1990)*( 1 +'ILO unemployment 2007'!T1991/('ILO unemployment 2007'!T1980-'ILO unemployment 2007'!T1991))</f>
        <v>209.84581171237954</v>
      </c>
    </row>
    <row r="1982" spans="1:23" s="49" customFormat="1" x14ac:dyDescent="0.25">
      <c r="A1982" s="49" t="s">
        <v>71</v>
      </c>
      <c r="B1982" s="49" t="s">
        <v>754</v>
      </c>
      <c r="C1982" s="49" t="s">
        <v>807</v>
      </c>
      <c r="D1982" s="49" t="s">
        <v>808</v>
      </c>
      <c r="F1982" s="49" t="s">
        <v>391</v>
      </c>
      <c r="G1982" s="49" t="s">
        <v>799</v>
      </c>
      <c r="H1982" s="49" t="s">
        <v>541</v>
      </c>
      <c r="I1982" s="49" t="s">
        <v>800</v>
      </c>
      <c r="J1982" s="49" t="s">
        <v>809</v>
      </c>
      <c r="K1982" s="49" t="s">
        <v>799</v>
      </c>
      <c r="L1982" s="49" t="s">
        <v>544</v>
      </c>
      <c r="M1982" s="49" t="s">
        <v>799</v>
      </c>
      <c r="N1982" s="49" t="s">
        <v>801</v>
      </c>
      <c r="O1982" s="49" t="s">
        <v>802</v>
      </c>
      <c r="P1982" s="49" t="s">
        <v>548</v>
      </c>
      <c r="Q1982" s="49" t="s">
        <v>549</v>
      </c>
      <c r="R1982" s="49" t="s">
        <v>554</v>
      </c>
      <c r="S1982" s="49" t="s">
        <v>555</v>
      </c>
      <c r="T1982" s="146">
        <v>3.8</v>
      </c>
      <c r="U1982" s="49" t="s">
        <v>839</v>
      </c>
      <c r="V1982" s="49" t="s">
        <v>862</v>
      </c>
      <c r="W1982" s="138">
        <f>'ILO unemployment 2007'!T1981+'ILO unemployment 2007'!T1982+'ILO unemployment 2007'!T1983+ 'ILO unemployment 2007'!T1984+'ILO unemployment 2007'!T1985+'ILO unemployment 2007'!T1986+'ILO unemployment 2007'!T1987+'ILO unemployment 2007'!T1988+'ILO unemployment 2007'!T1989+'ILO unemployment 2007'!T1990+'ILO unemployment 2007'!T1991</f>
        <v>239.9</v>
      </c>
    </row>
    <row r="1983" spans="1:23" s="49" customFormat="1" x14ac:dyDescent="0.25">
      <c r="A1983" s="49" t="s">
        <v>71</v>
      </c>
      <c r="B1983" s="49" t="s">
        <v>754</v>
      </c>
      <c r="C1983" s="49" t="s">
        <v>807</v>
      </c>
      <c r="D1983" s="49" t="s">
        <v>808</v>
      </c>
      <c r="F1983" s="49" t="s">
        <v>391</v>
      </c>
      <c r="G1983" s="49" t="s">
        <v>799</v>
      </c>
      <c r="H1983" s="49" t="s">
        <v>541</v>
      </c>
      <c r="I1983" s="49" t="s">
        <v>800</v>
      </c>
      <c r="J1983" s="49" t="s">
        <v>809</v>
      </c>
      <c r="K1983" s="49" t="s">
        <v>799</v>
      </c>
      <c r="L1983" s="49" t="s">
        <v>544</v>
      </c>
      <c r="M1983" s="49" t="s">
        <v>799</v>
      </c>
      <c r="N1983" s="49" t="s">
        <v>801</v>
      </c>
      <c r="O1983" s="49" t="s">
        <v>802</v>
      </c>
      <c r="P1983" s="49" t="s">
        <v>548</v>
      </c>
      <c r="Q1983" s="49" t="s">
        <v>549</v>
      </c>
      <c r="R1983" s="49" t="s">
        <v>556</v>
      </c>
      <c r="S1983" s="49" t="s">
        <v>557</v>
      </c>
      <c r="T1983" s="146">
        <v>11.3</v>
      </c>
      <c r="U1983" s="49" t="s">
        <v>839</v>
      </c>
      <c r="W1983" s="138"/>
    </row>
    <row r="1984" spans="1:23" s="49" customFormat="1" x14ac:dyDescent="0.25">
      <c r="A1984" s="49" t="s">
        <v>71</v>
      </c>
      <c r="B1984" s="49" t="s">
        <v>754</v>
      </c>
      <c r="C1984" s="49" t="s">
        <v>807</v>
      </c>
      <c r="D1984" s="49" t="s">
        <v>808</v>
      </c>
      <c r="F1984" s="49" t="s">
        <v>391</v>
      </c>
      <c r="G1984" s="49" t="s">
        <v>799</v>
      </c>
      <c r="H1984" s="49" t="s">
        <v>541</v>
      </c>
      <c r="I1984" s="49" t="s">
        <v>800</v>
      </c>
      <c r="J1984" s="49" t="s">
        <v>809</v>
      </c>
      <c r="K1984" s="49" t="s">
        <v>799</v>
      </c>
      <c r="L1984" s="49" t="s">
        <v>544</v>
      </c>
      <c r="M1984" s="49" t="s">
        <v>799</v>
      </c>
      <c r="N1984" s="49" t="s">
        <v>801</v>
      </c>
      <c r="O1984" s="49" t="s">
        <v>802</v>
      </c>
      <c r="P1984" s="49" t="s">
        <v>548</v>
      </c>
      <c r="Q1984" s="49" t="s">
        <v>549</v>
      </c>
      <c r="R1984" s="49" t="s">
        <v>558</v>
      </c>
      <c r="S1984" s="49" t="s">
        <v>559</v>
      </c>
      <c r="T1984" s="146">
        <v>7.6</v>
      </c>
      <c r="U1984" s="49" t="s">
        <v>839</v>
      </c>
      <c r="W1984" s="138"/>
    </row>
    <row r="1985" spans="1:23" s="49" customFormat="1" x14ac:dyDescent="0.25">
      <c r="A1985" s="49" t="s">
        <v>71</v>
      </c>
      <c r="B1985" s="49" t="s">
        <v>754</v>
      </c>
      <c r="C1985" s="49" t="s">
        <v>807</v>
      </c>
      <c r="D1985" s="49" t="s">
        <v>808</v>
      </c>
      <c r="F1985" s="49" t="s">
        <v>391</v>
      </c>
      <c r="G1985" s="49" t="s">
        <v>799</v>
      </c>
      <c r="H1985" s="49" t="s">
        <v>541</v>
      </c>
      <c r="I1985" s="49" t="s">
        <v>800</v>
      </c>
      <c r="J1985" s="49" t="s">
        <v>809</v>
      </c>
      <c r="K1985" s="49" t="s">
        <v>799</v>
      </c>
      <c r="L1985" s="49" t="s">
        <v>544</v>
      </c>
      <c r="M1985" s="49" t="s">
        <v>799</v>
      </c>
      <c r="N1985" s="49" t="s">
        <v>801</v>
      </c>
      <c r="O1985" s="49" t="s">
        <v>802</v>
      </c>
      <c r="P1985" s="49" t="s">
        <v>548</v>
      </c>
      <c r="Q1985" s="49" t="s">
        <v>549</v>
      </c>
      <c r="R1985" s="49" t="s">
        <v>560</v>
      </c>
      <c r="S1985" s="49" t="s">
        <v>561</v>
      </c>
      <c r="T1985" s="146">
        <v>18.899999999999999</v>
      </c>
      <c r="U1985" s="49" t="s">
        <v>839</v>
      </c>
      <c r="W1985" s="138"/>
    </row>
    <row r="1986" spans="1:23" s="49" customFormat="1" x14ac:dyDescent="0.25">
      <c r="A1986" s="49" t="s">
        <v>71</v>
      </c>
      <c r="B1986" s="49" t="s">
        <v>754</v>
      </c>
      <c r="C1986" s="49" t="s">
        <v>807</v>
      </c>
      <c r="D1986" s="49" t="s">
        <v>808</v>
      </c>
      <c r="F1986" s="49" t="s">
        <v>391</v>
      </c>
      <c r="G1986" s="49" t="s">
        <v>799</v>
      </c>
      <c r="H1986" s="49" t="s">
        <v>541</v>
      </c>
      <c r="I1986" s="49" t="s">
        <v>800</v>
      </c>
      <c r="J1986" s="49" t="s">
        <v>809</v>
      </c>
      <c r="K1986" s="49" t="s">
        <v>799</v>
      </c>
      <c r="L1986" s="49" t="s">
        <v>544</v>
      </c>
      <c r="M1986" s="49" t="s">
        <v>799</v>
      </c>
      <c r="N1986" s="49" t="s">
        <v>801</v>
      </c>
      <c r="O1986" s="49" t="s">
        <v>802</v>
      </c>
      <c r="P1986" s="49" t="s">
        <v>548</v>
      </c>
      <c r="Q1986" s="49" t="s">
        <v>549</v>
      </c>
      <c r="R1986" s="49" t="s">
        <v>562</v>
      </c>
      <c r="S1986" s="49" t="s">
        <v>563</v>
      </c>
      <c r="T1986" s="146">
        <v>3.6</v>
      </c>
      <c r="U1986" s="49" t="s">
        <v>839</v>
      </c>
      <c r="W1986" s="138"/>
    </row>
    <row r="1987" spans="1:23" s="49" customFormat="1" x14ac:dyDescent="0.25">
      <c r="A1987" s="49" t="s">
        <v>71</v>
      </c>
      <c r="B1987" s="49" t="s">
        <v>754</v>
      </c>
      <c r="C1987" s="49" t="s">
        <v>807</v>
      </c>
      <c r="D1987" s="49" t="s">
        <v>808</v>
      </c>
      <c r="F1987" s="49" t="s">
        <v>391</v>
      </c>
      <c r="G1987" s="49" t="s">
        <v>799</v>
      </c>
      <c r="H1987" s="49" t="s">
        <v>541</v>
      </c>
      <c r="I1987" s="49" t="s">
        <v>800</v>
      </c>
      <c r="J1987" s="49" t="s">
        <v>809</v>
      </c>
      <c r="K1987" s="49" t="s">
        <v>799</v>
      </c>
      <c r="L1987" s="49" t="s">
        <v>544</v>
      </c>
      <c r="M1987" s="49" t="s">
        <v>799</v>
      </c>
      <c r="N1987" s="49" t="s">
        <v>801</v>
      </c>
      <c r="O1987" s="49" t="s">
        <v>802</v>
      </c>
      <c r="P1987" s="49" t="s">
        <v>548</v>
      </c>
      <c r="Q1987" s="49" t="s">
        <v>549</v>
      </c>
      <c r="R1987" s="49" t="s">
        <v>564</v>
      </c>
      <c r="S1987" s="49" t="s">
        <v>565</v>
      </c>
      <c r="T1987" s="146">
        <v>19.7</v>
      </c>
      <c r="U1987" s="49" t="s">
        <v>839</v>
      </c>
      <c r="W1987" s="138"/>
    </row>
    <row r="1988" spans="1:23" s="49" customFormat="1" x14ac:dyDescent="0.25">
      <c r="A1988" s="49" t="s">
        <v>71</v>
      </c>
      <c r="B1988" s="49" t="s">
        <v>754</v>
      </c>
      <c r="C1988" s="49" t="s">
        <v>807</v>
      </c>
      <c r="D1988" s="49" t="s">
        <v>808</v>
      </c>
      <c r="F1988" s="49" t="s">
        <v>391</v>
      </c>
      <c r="G1988" s="49" t="s">
        <v>799</v>
      </c>
      <c r="H1988" s="49" t="s">
        <v>541</v>
      </c>
      <c r="I1988" s="49" t="s">
        <v>800</v>
      </c>
      <c r="J1988" s="49" t="s">
        <v>809</v>
      </c>
      <c r="K1988" s="49" t="s">
        <v>799</v>
      </c>
      <c r="L1988" s="49" t="s">
        <v>544</v>
      </c>
      <c r="M1988" s="49" t="s">
        <v>799</v>
      </c>
      <c r="N1988" s="49" t="s">
        <v>801</v>
      </c>
      <c r="O1988" s="49" t="s">
        <v>802</v>
      </c>
      <c r="P1988" s="49" t="s">
        <v>548</v>
      </c>
      <c r="Q1988" s="49" t="s">
        <v>549</v>
      </c>
      <c r="R1988" s="49" t="s">
        <v>566</v>
      </c>
      <c r="S1988" s="49" t="s">
        <v>567</v>
      </c>
      <c r="T1988" s="146">
        <v>9.6999999999999993</v>
      </c>
      <c r="U1988" s="49" t="s">
        <v>839</v>
      </c>
      <c r="W1988" s="138"/>
    </row>
    <row r="1989" spans="1:23" s="49" customFormat="1" x14ac:dyDescent="0.25">
      <c r="A1989" s="49" t="s">
        <v>71</v>
      </c>
      <c r="B1989" s="49" t="s">
        <v>754</v>
      </c>
      <c r="C1989" s="49" t="s">
        <v>807</v>
      </c>
      <c r="D1989" s="49" t="s">
        <v>808</v>
      </c>
      <c r="F1989" s="49" t="s">
        <v>391</v>
      </c>
      <c r="G1989" s="49" t="s">
        <v>799</v>
      </c>
      <c r="H1989" s="49" t="s">
        <v>541</v>
      </c>
      <c r="I1989" s="49" t="s">
        <v>800</v>
      </c>
      <c r="J1989" s="49" t="s">
        <v>809</v>
      </c>
      <c r="K1989" s="49" t="s">
        <v>799</v>
      </c>
      <c r="L1989" s="49" t="s">
        <v>544</v>
      </c>
      <c r="M1989" s="49" t="s">
        <v>799</v>
      </c>
      <c r="N1989" s="49" t="s">
        <v>801</v>
      </c>
      <c r="O1989" s="49" t="s">
        <v>802</v>
      </c>
      <c r="P1989" s="49" t="s">
        <v>548</v>
      </c>
      <c r="Q1989" s="49" t="s">
        <v>549</v>
      </c>
      <c r="R1989" s="49" t="s">
        <v>568</v>
      </c>
      <c r="S1989" s="49" t="s">
        <v>569</v>
      </c>
      <c r="T1989" s="146">
        <v>58.4</v>
      </c>
      <c r="U1989" s="49" t="s">
        <v>839</v>
      </c>
      <c r="W1989" s="138"/>
    </row>
    <row r="1990" spans="1:23" s="49" customFormat="1" x14ac:dyDescent="0.25">
      <c r="A1990" s="49" t="s">
        <v>71</v>
      </c>
      <c r="B1990" s="49" t="s">
        <v>754</v>
      </c>
      <c r="C1990" s="49" t="s">
        <v>807</v>
      </c>
      <c r="D1990" s="49" t="s">
        <v>808</v>
      </c>
      <c r="F1990" s="49" t="s">
        <v>391</v>
      </c>
      <c r="G1990" s="49" t="s">
        <v>799</v>
      </c>
      <c r="H1990" s="49" t="s">
        <v>541</v>
      </c>
      <c r="I1990" s="49" t="s">
        <v>800</v>
      </c>
      <c r="J1990" s="49" t="s">
        <v>809</v>
      </c>
      <c r="K1990" s="49" t="s">
        <v>799</v>
      </c>
      <c r="L1990" s="49" t="s">
        <v>544</v>
      </c>
      <c r="M1990" s="49" t="s">
        <v>799</v>
      </c>
      <c r="N1990" s="49" t="s">
        <v>801</v>
      </c>
      <c r="O1990" s="49" t="s">
        <v>802</v>
      </c>
      <c r="P1990" s="49" t="s">
        <v>548</v>
      </c>
      <c r="Q1990" s="49" t="s">
        <v>549</v>
      </c>
      <c r="R1990" s="49" t="s">
        <v>570</v>
      </c>
      <c r="S1990" s="49" t="s">
        <v>571</v>
      </c>
      <c r="T1990" s="146">
        <v>0.1</v>
      </c>
      <c r="U1990" s="49" t="s">
        <v>839</v>
      </c>
      <c r="W1990" s="138"/>
    </row>
    <row r="1991" spans="1:23" s="49" customFormat="1" x14ac:dyDescent="0.25">
      <c r="A1991" s="49" t="s">
        <v>71</v>
      </c>
      <c r="B1991" s="49" t="s">
        <v>754</v>
      </c>
      <c r="C1991" s="49" t="s">
        <v>807</v>
      </c>
      <c r="D1991" s="49" t="s">
        <v>808</v>
      </c>
      <c r="F1991" s="49" t="s">
        <v>391</v>
      </c>
      <c r="G1991" s="49" t="s">
        <v>799</v>
      </c>
      <c r="H1991" s="49" t="s">
        <v>541</v>
      </c>
      <c r="I1991" s="49" t="s">
        <v>800</v>
      </c>
      <c r="J1991" s="49" t="s">
        <v>809</v>
      </c>
      <c r="K1991" s="49" t="s">
        <v>799</v>
      </c>
      <c r="L1991" s="49" t="s">
        <v>544</v>
      </c>
      <c r="M1991" s="49" t="s">
        <v>799</v>
      </c>
      <c r="N1991" s="49" t="s">
        <v>801</v>
      </c>
      <c r="O1991" s="49" t="s">
        <v>802</v>
      </c>
      <c r="P1991" s="49" t="s">
        <v>548</v>
      </c>
      <c r="Q1991" s="49" t="s">
        <v>549</v>
      </c>
      <c r="R1991" s="49" t="s">
        <v>803</v>
      </c>
      <c r="S1991" s="49" t="s">
        <v>804</v>
      </c>
      <c r="T1991" s="146">
        <v>105</v>
      </c>
      <c r="U1991" s="49" t="s">
        <v>839</v>
      </c>
      <c r="W1991" s="138"/>
    </row>
    <row r="1992" spans="1:23" s="49" customFormat="1" x14ac:dyDescent="0.25">
      <c r="A1992" s="49" t="s">
        <v>73</v>
      </c>
      <c r="B1992" s="49" t="s">
        <v>756</v>
      </c>
      <c r="C1992" s="49" t="s">
        <v>187</v>
      </c>
      <c r="D1992" s="49" t="s">
        <v>538</v>
      </c>
      <c r="F1992" s="49" t="s">
        <v>391</v>
      </c>
      <c r="G1992" s="49" t="s">
        <v>799</v>
      </c>
      <c r="H1992" s="49" t="s">
        <v>541</v>
      </c>
      <c r="I1992" s="49" t="s">
        <v>800</v>
      </c>
      <c r="J1992" s="49" t="s">
        <v>543</v>
      </c>
      <c r="K1992" s="49">
        <v>31</v>
      </c>
      <c r="L1992" s="49" t="s">
        <v>544</v>
      </c>
      <c r="M1992" s="49" t="s">
        <v>799</v>
      </c>
      <c r="N1992" s="49" t="s">
        <v>801</v>
      </c>
      <c r="O1992" s="49" t="s">
        <v>802</v>
      </c>
      <c r="P1992" s="49" t="s">
        <v>548</v>
      </c>
      <c r="Q1992" s="49" t="s">
        <v>549</v>
      </c>
      <c r="R1992" s="49" t="s">
        <v>131</v>
      </c>
      <c r="S1992" s="49" t="s">
        <v>550</v>
      </c>
      <c r="T1992" s="146">
        <v>48</v>
      </c>
      <c r="U1992" s="49" t="s">
        <v>671</v>
      </c>
      <c r="V1992" s="49" t="s">
        <v>858</v>
      </c>
      <c r="W1992" s="138">
        <f>('ILO unemployment 2007'!T1993+'ILO unemployment 2007'!T1994+'ILO unemployment 2007'!T1995)*( 1 + ('ILO unemployment 2007'!T2003+ 'ILO unemployment 2007'!T2004)/('ILO unemployment 2007'!T1992-'ILO unemployment 2007'!T2003-'ILO unemployment 2007'!T2004))</f>
        <v>12.705882352941176</v>
      </c>
    </row>
    <row r="1993" spans="1:23" s="49" customFormat="1" x14ac:dyDescent="0.25">
      <c r="A1993" s="49" t="s">
        <v>73</v>
      </c>
      <c r="B1993" s="49" t="s">
        <v>756</v>
      </c>
      <c r="C1993" s="49" t="s">
        <v>187</v>
      </c>
      <c r="D1993" s="49" t="s">
        <v>538</v>
      </c>
      <c r="F1993" s="49" t="s">
        <v>391</v>
      </c>
      <c r="G1993" s="49" t="s">
        <v>799</v>
      </c>
      <c r="H1993" s="49" t="s">
        <v>541</v>
      </c>
      <c r="I1993" s="49" t="s">
        <v>800</v>
      </c>
      <c r="J1993" s="49" t="s">
        <v>543</v>
      </c>
      <c r="K1993" s="49">
        <v>31</v>
      </c>
      <c r="L1993" s="49" t="s">
        <v>544</v>
      </c>
      <c r="M1993" s="49" t="s">
        <v>799</v>
      </c>
      <c r="N1993" s="49" t="s">
        <v>801</v>
      </c>
      <c r="O1993" s="49" t="s">
        <v>802</v>
      </c>
      <c r="P1993" s="49" t="s">
        <v>548</v>
      </c>
      <c r="Q1993" s="49" t="s">
        <v>549</v>
      </c>
      <c r="R1993" s="49" t="s">
        <v>552</v>
      </c>
      <c r="S1993" s="49" t="s">
        <v>553</v>
      </c>
      <c r="T1993" s="146">
        <v>1</v>
      </c>
      <c r="U1993" s="49" t="s">
        <v>671</v>
      </c>
      <c r="V1993" s="49" t="s">
        <v>859</v>
      </c>
      <c r="W1993" s="138">
        <f>('ILO unemployment 2007'!T1996+'ILO unemployment 2007'!T1997+'ILO unemployment 2007'!T1998+'ILO unemployment 2007'!T1999+'ILO unemployment 2007'!T2000+'ILO unemployment 2007'!T2001+'ILO unemployment 2007'!T2002)*( 1 + ('ILO unemployment 2007'!T2003+ 'ILO unemployment 2007'!T2004)/('ILO unemployment 2007'!T1992-'ILO unemployment 2007'!T2003-'ILO unemployment 2007'!T2004))</f>
        <v>33.882352941176464</v>
      </c>
    </row>
    <row r="1994" spans="1:23" s="49" customFormat="1" x14ac:dyDescent="0.25">
      <c r="A1994" s="49" t="s">
        <v>73</v>
      </c>
      <c r="B1994" s="49" t="s">
        <v>756</v>
      </c>
      <c r="C1994" s="49" t="s">
        <v>187</v>
      </c>
      <c r="D1994" s="49" t="s">
        <v>538</v>
      </c>
      <c r="F1994" s="49" t="s">
        <v>391</v>
      </c>
      <c r="G1994" s="49" t="s">
        <v>799</v>
      </c>
      <c r="H1994" s="49" t="s">
        <v>541</v>
      </c>
      <c r="I1994" s="49" t="s">
        <v>800</v>
      </c>
      <c r="J1994" s="49" t="s">
        <v>543</v>
      </c>
      <c r="K1994" s="49">
        <v>31</v>
      </c>
      <c r="L1994" s="49" t="s">
        <v>544</v>
      </c>
      <c r="M1994" s="49" t="s">
        <v>799</v>
      </c>
      <c r="N1994" s="49" t="s">
        <v>801</v>
      </c>
      <c r="O1994" s="49" t="s">
        <v>802</v>
      </c>
      <c r="P1994" s="49" t="s">
        <v>548</v>
      </c>
      <c r="Q1994" s="49" t="s">
        <v>549</v>
      </c>
      <c r="R1994" s="49" t="s">
        <v>554</v>
      </c>
      <c r="S1994" s="49" t="s">
        <v>555</v>
      </c>
      <c r="T1994" s="146">
        <v>3</v>
      </c>
      <c r="U1994" s="49" t="s">
        <v>671</v>
      </c>
      <c r="V1994" s="49" t="s">
        <v>862</v>
      </c>
      <c r="W1994" s="138">
        <f>'ILO unemployment 2007'!T1993+'ILO unemployment 2007'!T1994+'ILO unemployment 2007'!T1995+ 'ILO unemployment 2007'!T1996+'ILO unemployment 2007'!T1997+'ILO unemployment 2007'!T1998+'ILO unemployment 2007'!T1999+'ILO unemployment 2007'!T2000+'ILO unemployment 2007'!T2001+'ILO unemployment 2007'!T2002+'ILO unemployment 2007'!T2003+'ILO unemployment 2007'!T2004</f>
        <v>47</v>
      </c>
    </row>
    <row r="1995" spans="1:23" s="49" customFormat="1" x14ac:dyDescent="0.25">
      <c r="A1995" s="49" t="s">
        <v>73</v>
      </c>
      <c r="B1995" s="49" t="s">
        <v>756</v>
      </c>
      <c r="C1995" s="49" t="s">
        <v>187</v>
      </c>
      <c r="D1995" s="49" t="s">
        <v>538</v>
      </c>
      <c r="F1995" s="49" t="s">
        <v>391</v>
      </c>
      <c r="G1995" s="49" t="s">
        <v>799</v>
      </c>
      <c r="H1995" s="49" t="s">
        <v>541</v>
      </c>
      <c r="I1995" s="49" t="s">
        <v>800</v>
      </c>
      <c r="J1995" s="49" t="s">
        <v>543</v>
      </c>
      <c r="K1995" s="49">
        <v>31</v>
      </c>
      <c r="L1995" s="49" t="s">
        <v>544</v>
      </c>
      <c r="M1995" s="49" t="s">
        <v>799</v>
      </c>
      <c r="N1995" s="49" t="s">
        <v>801</v>
      </c>
      <c r="O1995" s="49" t="s">
        <v>802</v>
      </c>
      <c r="P1995" s="49" t="s">
        <v>548</v>
      </c>
      <c r="Q1995" s="49" t="s">
        <v>549</v>
      </c>
      <c r="R1995" s="49" t="s">
        <v>556</v>
      </c>
      <c r="S1995" s="49" t="s">
        <v>557</v>
      </c>
      <c r="T1995" s="146">
        <v>5</v>
      </c>
      <c r="U1995" s="49" t="s">
        <v>671</v>
      </c>
      <c r="W1995" s="138"/>
    </row>
    <row r="1996" spans="1:23" s="49" customFormat="1" x14ac:dyDescent="0.25">
      <c r="A1996" s="49" t="s">
        <v>73</v>
      </c>
      <c r="B1996" s="49" t="s">
        <v>756</v>
      </c>
      <c r="C1996" s="49" t="s">
        <v>187</v>
      </c>
      <c r="D1996" s="49" t="s">
        <v>538</v>
      </c>
      <c r="F1996" s="49" t="s">
        <v>391</v>
      </c>
      <c r="G1996" s="49" t="s">
        <v>799</v>
      </c>
      <c r="H1996" s="49" t="s">
        <v>541</v>
      </c>
      <c r="I1996" s="49" t="s">
        <v>800</v>
      </c>
      <c r="J1996" s="49" t="s">
        <v>543</v>
      </c>
      <c r="K1996" s="49">
        <v>31</v>
      </c>
      <c r="L1996" s="49" t="s">
        <v>544</v>
      </c>
      <c r="M1996" s="49" t="s">
        <v>799</v>
      </c>
      <c r="N1996" s="49" t="s">
        <v>801</v>
      </c>
      <c r="O1996" s="49" t="s">
        <v>802</v>
      </c>
      <c r="P1996" s="49" t="s">
        <v>548</v>
      </c>
      <c r="Q1996" s="49" t="s">
        <v>549</v>
      </c>
      <c r="R1996" s="49" t="s">
        <v>558</v>
      </c>
      <c r="S1996" s="49" t="s">
        <v>559</v>
      </c>
      <c r="T1996" s="146">
        <v>2</v>
      </c>
      <c r="U1996" s="49" t="s">
        <v>671</v>
      </c>
      <c r="W1996" s="138"/>
    </row>
    <row r="1997" spans="1:23" s="49" customFormat="1" x14ac:dyDescent="0.25">
      <c r="A1997" s="49" t="s">
        <v>73</v>
      </c>
      <c r="B1997" s="49" t="s">
        <v>756</v>
      </c>
      <c r="C1997" s="49" t="s">
        <v>187</v>
      </c>
      <c r="D1997" s="49" t="s">
        <v>538</v>
      </c>
      <c r="F1997" s="49" t="s">
        <v>391</v>
      </c>
      <c r="G1997" s="49" t="s">
        <v>799</v>
      </c>
      <c r="H1997" s="49" t="s">
        <v>541</v>
      </c>
      <c r="I1997" s="49" t="s">
        <v>800</v>
      </c>
      <c r="J1997" s="49" t="s">
        <v>543</v>
      </c>
      <c r="K1997" s="49">
        <v>31</v>
      </c>
      <c r="L1997" s="49" t="s">
        <v>544</v>
      </c>
      <c r="M1997" s="49" t="s">
        <v>799</v>
      </c>
      <c r="N1997" s="49" t="s">
        <v>801</v>
      </c>
      <c r="O1997" s="49" t="s">
        <v>802</v>
      </c>
      <c r="P1997" s="49" t="s">
        <v>548</v>
      </c>
      <c r="Q1997" s="49" t="s">
        <v>549</v>
      </c>
      <c r="R1997" s="49" t="s">
        <v>560</v>
      </c>
      <c r="S1997" s="49" t="s">
        <v>561</v>
      </c>
      <c r="T1997" s="146">
        <v>6</v>
      </c>
      <c r="U1997" s="49" t="s">
        <v>671</v>
      </c>
      <c r="W1997" s="138"/>
    </row>
    <row r="1998" spans="1:23" s="49" customFormat="1" x14ac:dyDescent="0.25">
      <c r="A1998" s="49" t="s">
        <v>73</v>
      </c>
      <c r="B1998" s="49" t="s">
        <v>756</v>
      </c>
      <c r="C1998" s="49" t="s">
        <v>187</v>
      </c>
      <c r="D1998" s="49" t="s">
        <v>538</v>
      </c>
      <c r="F1998" s="49" t="s">
        <v>391</v>
      </c>
      <c r="G1998" s="49" t="s">
        <v>799</v>
      </c>
      <c r="H1998" s="49" t="s">
        <v>541</v>
      </c>
      <c r="I1998" s="49" t="s">
        <v>800</v>
      </c>
      <c r="J1998" s="49" t="s">
        <v>543</v>
      </c>
      <c r="K1998" s="49">
        <v>31</v>
      </c>
      <c r="L1998" s="49" t="s">
        <v>544</v>
      </c>
      <c r="M1998" s="49" t="s">
        <v>799</v>
      </c>
      <c r="N1998" s="49" t="s">
        <v>801</v>
      </c>
      <c r="O1998" s="49" t="s">
        <v>802</v>
      </c>
      <c r="P1998" s="49" t="s">
        <v>548</v>
      </c>
      <c r="Q1998" s="49" t="s">
        <v>549</v>
      </c>
      <c r="R1998" s="49" t="s">
        <v>562</v>
      </c>
      <c r="S1998" s="49" t="s">
        <v>563</v>
      </c>
      <c r="T1998" s="146"/>
      <c r="U1998" s="49" t="s">
        <v>671</v>
      </c>
      <c r="W1998" s="138"/>
    </row>
    <row r="1999" spans="1:23" s="49" customFormat="1" x14ac:dyDescent="0.25">
      <c r="A1999" s="49" t="s">
        <v>73</v>
      </c>
      <c r="B1999" s="49" t="s">
        <v>756</v>
      </c>
      <c r="C1999" s="49" t="s">
        <v>187</v>
      </c>
      <c r="D1999" s="49" t="s">
        <v>538</v>
      </c>
      <c r="F1999" s="49" t="s">
        <v>391</v>
      </c>
      <c r="G1999" s="49" t="s">
        <v>799</v>
      </c>
      <c r="H1999" s="49" t="s">
        <v>541</v>
      </c>
      <c r="I1999" s="49" t="s">
        <v>800</v>
      </c>
      <c r="J1999" s="49" t="s">
        <v>543</v>
      </c>
      <c r="K1999" s="49">
        <v>31</v>
      </c>
      <c r="L1999" s="49" t="s">
        <v>544</v>
      </c>
      <c r="M1999" s="49" t="s">
        <v>799</v>
      </c>
      <c r="N1999" s="49" t="s">
        <v>801</v>
      </c>
      <c r="O1999" s="49" t="s">
        <v>802</v>
      </c>
      <c r="P1999" s="49" t="s">
        <v>548</v>
      </c>
      <c r="Q1999" s="49" t="s">
        <v>549</v>
      </c>
      <c r="R1999" s="49" t="s">
        <v>564</v>
      </c>
      <c r="S1999" s="49" t="s">
        <v>565</v>
      </c>
      <c r="T1999" s="146">
        <v>4</v>
      </c>
      <c r="U1999" s="49" t="s">
        <v>671</v>
      </c>
      <c r="W1999" s="138"/>
    </row>
    <row r="2000" spans="1:23" s="49" customFormat="1" x14ac:dyDescent="0.25">
      <c r="A2000" s="49" t="s">
        <v>73</v>
      </c>
      <c r="B2000" s="49" t="s">
        <v>756</v>
      </c>
      <c r="C2000" s="49" t="s">
        <v>187</v>
      </c>
      <c r="D2000" s="49" t="s">
        <v>538</v>
      </c>
      <c r="F2000" s="49" t="s">
        <v>391</v>
      </c>
      <c r="G2000" s="49" t="s">
        <v>799</v>
      </c>
      <c r="H2000" s="49" t="s">
        <v>541</v>
      </c>
      <c r="I2000" s="49" t="s">
        <v>800</v>
      </c>
      <c r="J2000" s="49" t="s">
        <v>543</v>
      </c>
      <c r="K2000" s="49">
        <v>31</v>
      </c>
      <c r="L2000" s="49" t="s">
        <v>544</v>
      </c>
      <c r="M2000" s="49" t="s">
        <v>799</v>
      </c>
      <c r="N2000" s="49" t="s">
        <v>801</v>
      </c>
      <c r="O2000" s="49" t="s">
        <v>802</v>
      </c>
      <c r="P2000" s="49" t="s">
        <v>548</v>
      </c>
      <c r="Q2000" s="49" t="s">
        <v>549</v>
      </c>
      <c r="R2000" s="49" t="s">
        <v>566</v>
      </c>
      <c r="S2000" s="49" t="s">
        <v>567</v>
      </c>
      <c r="T2000" s="146">
        <v>6</v>
      </c>
      <c r="U2000" s="49" t="s">
        <v>671</v>
      </c>
      <c r="W2000" s="138"/>
    </row>
    <row r="2001" spans="1:23" s="49" customFormat="1" x14ac:dyDescent="0.25">
      <c r="A2001" s="49" t="s">
        <v>73</v>
      </c>
      <c r="B2001" s="49" t="s">
        <v>756</v>
      </c>
      <c r="C2001" s="49" t="s">
        <v>187</v>
      </c>
      <c r="D2001" s="49" t="s">
        <v>538</v>
      </c>
      <c r="F2001" s="49" t="s">
        <v>391</v>
      </c>
      <c r="G2001" s="49" t="s">
        <v>799</v>
      </c>
      <c r="H2001" s="49" t="s">
        <v>541</v>
      </c>
      <c r="I2001" s="49" t="s">
        <v>800</v>
      </c>
      <c r="J2001" s="49" t="s">
        <v>543</v>
      </c>
      <c r="K2001" s="49">
        <v>31</v>
      </c>
      <c r="L2001" s="49" t="s">
        <v>544</v>
      </c>
      <c r="M2001" s="49" t="s">
        <v>799</v>
      </c>
      <c r="N2001" s="49" t="s">
        <v>801</v>
      </c>
      <c r="O2001" s="49" t="s">
        <v>802</v>
      </c>
      <c r="P2001" s="49" t="s">
        <v>548</v>
      </c>
      <c r="Q2001" s="49" t="s">
        <v>549</v>
      </c>
      <c r="R2001" s="49" t="s">
        <v>568</v>
      </c>
      <c r="S2001" s="49" t="s">
        <v>569</v>
      </c>
      <c r="T2001" s="146">
        <v>6</v>
      </c>
      <c r="U2001" s="49" t="s">
        <v>671</v>
      </c>
      <c r="W2001" s="138"/>
    </row>
    <row r="2002" spans="1:23" s="49" customFormat="1" x14ac:dyDescent="0.25">
      <c r="A2002" s="49" t="s">
        <v>73</v>
      </c>
      <c r="B2002" s="49" t="s">
        <v>756</v>
      </c>
      <c r="C2002" s="49" t="s">
        <v>187</v>
      </c>
      <c r="D2002" s="49" t="s">
        <v>538</v>
      </c>
      <c r="F2002" s="49" t="s">
        <v>391</v>
      </c>
      <c r="G2002" s="49" t="s">
        <v>799</v>
      </c>
      <c r="H2002" s="49" t="s">
        <v>541</v>
      </c>
      <c r="I2002" s="49" t="s">
        <v>800</v>
      </c>
      <c r="J2002" s="49" t="s">
        <v>543</v>
      </c>
      <c r="K2002" s="49">
        <v>31</v>
      </c>
      <c r="L2002" s="49" t="s">
        <v>544</v>
      </c>
      <c r="M2002" s="49" t="s">
        <v>799</v>
      </c>
      <c r="N2002" s="49" t="s">
        <v>801</v>
      </c>
      <c r="O2002" s="49" t="s">
        <v>802</v>
      </c>
      <c r="P2002" s="49" t="s">
        <v>548</v>
      </c>
      <c r="Q2002" s="49" t="s">
        <v>549</v>
      </c>
      <c r="R2002" s="49" t="s">
        <v>570</v>
      </c>
      <c r="S2002" s="49" t="s">
        <v>571</v>
      </c>
      <c r="T2002" s="146"/>
      <c r="U2002" s="49" t="s">
        <v>671</v>
      </c>
      <c r="W2002" s="138"/>
    </row>
    <row r="2003" spans="1:23" s="49" customFormat="1" x14ac:dyDescent="0.25">
      <c r="A2003" s="49" t="s">
        <v>73</v>
      </c>
      <c r="B2003" s="49" t="s">
        <v>756</v>
      </c>
      <c r="C2003" s="49" t="s">
        <v>187</v>
      </c>
      <c r="D2003" s="49" t="s">
        <v>538</v>
      </c>
      <c r="F2003" s="49" t="s">
        <v>391</v>
      </c>
      <c r="G2003" s="49" t="s">
        <v>799</v>
      </c>
      <c r="H2003" s="49" t="s">
        <v>541</v>
      </c>
      <c r="I2003" s="49" t="s">
        <v>800</v>
      </c>
      <c r="J2003" s="49" t="s">
        <v>543</v>
      </c>
      <c r="K2003" s="49">
        <v>31</v>
      </c>
      <c r="L2003" s="49" t="s">
        <v>544</v>
      </c>
      <c r="M2003" s="49" t="s">
        <v>799</v>
      </c>
      <c r="N2003" s="49" t="s">
        <v>801</v>
      </c>
      <c r="O2003" s="49" t="s">
        <v>802</v>
      </c>
      <c r="P2003" s="49" t="s">
        <v>548</v>
      </c>
      <c r="Q2003" s="49" t="s">
        <v>549</v>
      </c>
      <c r="R2003" s="49" t="s">
        <v>572</v>
      </c>
      <c r="S2003" s="49" t="s">
        <v>573</v>
      </c>
      <c r="T2003" s="146">
        <v>1</v>
      </c>
      <c r="U2003" s="49" t="s">
        <v>671</v>
      </c>
      <c r="W2003" s="138"/>
    </row>
    <row r="2004" spans="1:23" s="49" customFormat="1" x14ac:dyDescent="0.25">
      <c r="A2004" s="49" t="s">
        <v>73</v>
      </c>
      <c r="B2004" s="49" t="s">
        <v>756</v>
      </c>
      <c r="C2004" s="49" t="s">
        <v>187</v>
      </c>
      <c r="D2004" s="49" t="s">
        <v>538</v>
      </c>
      <c r="F2004" s="49" t="s">
        <v>391</v>
      </c>
      <c r="G2004" s="49" t="s">
        <v>799</v>
      </c>
      <c r="H2004" s="49" t="s">
        <v>541</v>
      </c>
      <c r="I2004" s="49" t="s">
        <v>800</v>
      </c>
      <c r="J2004" s="49" t="s">
        <v>543</v>
      </c>
      <c r="K2004" s="49">
        <v>31</v>
      </c>
      <c r="L2004" s="49" t="s">
        <v>544</v>
      </c>
      <c r="M2004" s="49" t="s">
        <v>799</v>
      </c>
      <c r="N2004" s="49" t="s">
        <v>801</v>
      </c>
      <c r="O2004" s="49" t="s">
        <v>802</v>
      </c>
      <c r="P2004" s="49" t="s">
        <v>548</v>
      </c>
      <c r="Q2004" s="49" t="s">
        <v>549</v>
      </c>
      <c r="R2004" s="49" t="s">
        <v>803</v>
      </c>
      <c r="S2004" s="49" t="s">
        <v>804</v>
      </c>
      <c r="T2004" s="146">
        <v>13</v>
      </c>
      <c r="U2004" s="49" t="s">
        <v>671</v>
      </c>
      <c r="W2004" s="138"/>
    </row>
    <row r="2005" spans="1:23" x14ac:dyDescent="0.25">
      <c r="A2005" t="s">
        <v>73</v>
      </c>
      <c r="B2005" t="s">
        <v>756</v>
      </c>
      <c r="C2005" t="s">
        <v>187</v>
      </c>
      <c r="D2005" t="s">
        <v>538</v>
      </c>
      <c r="F2005" t="s">
        <v>391</v>
      </c>
      <c r="G2005" t="s">
        <v>799</v>
      </c>
      <c r="H2005" t="s">
        <v>541</v>
      </c>
      <c r="I2005" t="s">
        <v>800</v>
      </c>
      <c r="J2005" t="s">
        <v>543</v>
      </c>
      <c r="K2005">
        <v>31</v>
      </c>
      <c r="L2005" t="s">
        <v>574</v>
      </c>
      <c r="M2005" t="s">
        <v>805</v>
      </c>
      <c r="N2005" t="s">
        <v>801</v>
      </c>
      <c r="O2005" t="s">
        <v>802</v>
      </c>
      <c r="P2005" t="s">
        <v>548</v>
      </c>
      <c r="Q2005" t="s">
        <v>549</v>
      </c>
      <c r="R2005" t="s">
        <v>131</v>
      </c>
      <c r="S2005" t="s">
        <v>550</v>
      </c>
      <c r="T2005" s="145">
        <v>20</v>
      </c>
      <c r="U2005" t="s">
        <v>671</v>
      </c>
    </row>
    <row r="2006" spans="1:23" x14ac:dyDescent="0.25">
      <c r="A2006" t="s">
        <v>73</v>
      </c>
      <c r="B2006" t="s">
        <v>756</v>
      </c>
      <c r="C2006" t="s">
        <v>187</v>
      </c>
      <c r="D2006" t="s">
        <v>538</v>
      </c>
      <c r="F2006" t="s">
        <v>391</v>
      </c>
      <c r="G2006" t="s">
        <v>799</v>
      </c>
      <c r="H2006" t="s">
        <v>541</v>
      </c>
      <c r="I2006" t="s">
        <v>800</v>
      </c>
      <c r="J2006" t="s">
        <v>543</v>
      </c>
      <c r="K2006">
        <v>31</v>
      </c>
      <c r="L2006" t="s">
        <v>574</v>
      </c>
      <c r="M2006" t="s">
        <v>805</v>
      </c>
      <c r="N2006" t="s">
        <v>801</v>
      </c>
      <c r="O2006" t="s">
        <v>802</v>
      </c>
      <c r="P2006" t="s">
        <v>548</v>
      </c>
      <c r="Q2006" t="s">
        <v>549</v>
      </c>
      <c r="R2006" t="s">
        <v>552</v>
      </c>
      <c r="S2006" t="s">
        <v>553</v>
      </c>
      <c r="T2006" s="145">
        <v>1</v>
      </c>
      <c r="U2006" t="s">
        <v>671</v>
      </c>
    </row>
    <row r="2007" spans="1:23" x14ac:dyDescent="0.25">
      <c r="A2007" t="s">
        <v>73</v>
      </c>
      <c r="B2007" t="s">
        <v>756</v>
      </c>
      <c r="C2007" t="s">
        <v>187</v>
      </c>
      <c r="D2007" t="s">
        <v>538</v>
      </c>
      <c r="F2007" t="s">
        <v>391</v>
      </c>
      <c r="G2007" t="s">
        <v>799</v>
      </c>
      <c r="H2007" t="s">
        <v>541</v>
      </c>
      <c r="I2007" t="s">
        <v>800</v>
      </c>
      <c r="J2007" t="s">
        <v>543</v>
      </c>
      <c r="K2007">
        <v>31</v>
      </c>
      <c r="L2007" t="s">
        <v>574</v>
      </c>
      <c r="M2007" t="s">
        <v>805</v>
      </c>
      <c r="N2007" t="s">
        <v>801</v>
      </c>
      <c r="O2007" t="s">
        <v>802</v>
      </c>
      <c r="P2007" t="s">
        <v>548</v>
      </c>
      <c r="Q2007" t="s">
        <v>549</v>
      </c>
      <c r="R2007" t="s">
        <v>554</v>
      </c>
      <c r="S2007" t="s">
        <v>555</v>
      </c>
      <c r="T2007" s="145">
        <v>1</v>
      </c>
      <c r="U2007" t="s">
        <v>671</v>
      </c>
    </row>
    <row r="2008" spans="1:23" x14ac:dyDescent="0.25">
      <c r="A2008" t="s">
        <v>73</v>
      </c>
      <c r="B2008" t="s">
        <v>756</v>
      </c>
      <c r="C2008" t="s">
        <v>187</v>
      </c>
      <c r="D2008" t="s">
        <v>538</v>
      </c>
      <c r="F2008" t="s">
        <v>391</v>
      </c>
      <c r="G2008" t="s">
        <v>799</v>
      </c>
      <c r="H2008" t="s">
        <v>541</v>
      </c>
      <c r="I2008" t="s">
        <v>800</v>
      </c>
      <c r="J2008" t="s">
        <v>543</v>
      </c>
      <c r="K2008">
        <v>31</v>
      </c>
      <c r="L2008" t="s">
        <v>574</v>
      </c>
      <c r="M2008" t="s">
        <v>805</v>
      </c>
      <c r="N2008" t="s">
        <v>801</v>
      </c>
      <c r="O2008" t="s">
        <v>802</v>
      </c>
      <c r="P2008" t="s">
        <v>548</v>
      </c>
      <c r="Q2008" t="s">
        <v>549</v>
      </c>
      <c r="R2008" t="s">
        <v>556</v>
      </c>
      <c r="S2008" t="s">
        <v>557</v>
      </c>
      <c r="T2008" s="145">
        <v>2</v>
      </c>
      <c r="U2008" t="s">
        <v>671</v>
      </c>
    </row>
    <row r="2009" spans="1:23" x14ac:dyDescent="0.25">
      <c r="A2009" t="s">
        <v>73</v>
      </c>
      <c r="B2009" t="s">
        <v>756</v>
      </c>
      <c r="C2009" t="s">
        <v>187</v>
      </c>
      <c r="D2009" t="s">
        <v>538</v>
      </c>
      <c r="F2009" t="s">
        <v>391</v>
      </c>
      <c r="G2009" t="s">
        <v>799</v>
      </c>
      <c r="H2009" t="s">
        <v>541</v>
      </c>
      <c r="I2009" t="s">
        <v>800</v>
      </c>
      <c r="J2009" t="s">
        <v>543</v>
      </c>
      <c r="K2009">
        <v>31</v>
      </c>
      <c r="L2009" t="s">
        <v>574</v>
      </c>
      <c r="M2009" t="s">
        <v>805</v>
      </c>
      <c r="N2009" t="s">
        <v>801</v>
      </c>
      <c r="O2009" t="s">
        <v>802</v>
      </c>
      <c r="P2009" t="s">
        <v>548</v>
      </c>
      <c r="Q2009" t="s">
        <v>549</v>
      </c>
      <c r="R2009" t="s">
        <v>558</v>
      </c>
      <c r="S2009" t="s">
        <v>559</v>
      </c>
      <c r="T2009" s="145">
        <v>1</v>
      </c>
      <c r="U2009" t="s">
        <v>671</v>
      </c>
    </row>
    <row r="2010" spans="1:23" x14ac:dyDescent="0.25">
      <c r="A2010" t="s">
        <v>73</v>
      </c>
      <c r="B2010" t="s">
        <v>756</v>
      </c>
      <c r="C2010" t="s">
        <v>187</v>
      </c>
      <c r="D2010" t="s">
        <v>538</v>
      </c>
      <c r="F2010" t="s">
        <v>391</v>
      </c>
      <c r="G2010" t="s">
        <v>799</v>
      </c>
      <c r="H2010" t="s">
        <v>541</v>
      </c>
      <c r="I2010" t="s">
        <v>800</v>
      </c>
      <c r="J2010" t="s">
        <v>543</v>
      </c>
      <c r="K2010">
        <v>31</v>
      </c>
      <c r="L2010" t="s">
        <v>574</v>
      </c>
      <c r="M2010" t="s">
        <v>805</v>
      </c>
      <c r="N2010" t="s">
        <v>801</v>
      </c>
      <c r="O2010" t="s">
        <v>802</v>
      </c>
      <c r="P2010" t="s">
        <v>548</v>
      </c>
      <c r="Q2010" t="s">
        <v>549</v>
      </c>
      <c r="R2010" t="s">
        <v>560</v>
      </c>
      <c r="S2010" t="s">
        <v>561</v>
      </c>
      <c r="T2010" s="145">
        <v>1</v>
      </c>
      <c r="U2010" t="s">
        <v>671</v>
      </c>
    </row>
    <row r="2011" spans="1:23" x14ac:dyDescent="0.25">
      <c r="A2011" t="s">
        <v>73</v>
      </c>
      <c r="B2011" t="s">
        <v>756</v>
      </c>
      <c r="C2011" t="s">
        <v>187</v>
      </c>
      <c r="D2011" t="s">
        <v>538</v>
      </c>
      <c r="F2011" t="s">
        <v>391</v>
      </c>
      <c r="G2011" t="s">
        <v>799</v>
      </c>
      <c r="H2011" t="s">
        <v>541</v>
      </c>
      <c r="I2011" t="s">
        <v>800</v>
      </c>
      <c r="J2011" t="s">
        <v>543</v>
      </c>
      <c r="K2011">
        <v>31</v>
      </c>
      <c r="L2011" t="s">
        <v>574</v>
      </c>
      <c r="M2011" t="s">
        <v>805</v>
      </c>
      <c r="N2011" t="s">
        <v>801</v>
      </c>
      <c r="O2011" t="s">
        <v>802</v>
      </c>
      <c r="P2011" t="s">
        <v>548</v>
      </c>
      <c r="Q2011" t="s">
        <v>549</v>
      </c>
      <c r="R2011" t="s">
        <v>562</v>
      </c>
      <c r="S2011" t="s">
        <v>563</v>
      </c>
      <c r="U2011" t="s">
        <v>671</v>
      </c>
    </row>
    <row r="2012" spans="1:23" x14ac:dyDescent="0.25">
      <c r="A2012" t="s">
        <v>73</v>
      </c>
      <c r="B2012" t="s">
        <v>756</v>
      </c>
      <c r="C2012" t="s">
        <v>187</v>
      </c>
      <c r="D2012" t="s">
        <v>538</v>
      </c>
      <c r="F2012" t="s">
        <v>391</v>
      </c>
      <c r="G2012" t="s">
        <v>799</v>
      </c>
      <c r="H2012" t="s">
        <v>541</v>
      </c>
      <c r="I2012" t="s">
        <v>800</v>
      </c>
      <c r="J2012" t="s">
        <v>543</v>
      </c>
      <c r="K2012">
        <v>31</v>
      </c>
      <c r="L2012" t="s">
        <v>574</v>
      </c>
      <c r="M2012" t="s">
        <v>805</v>
      </c>
      <c r="N2012" t="s">
        <v>801</v>
      </c>
      <c r="O2012" t="s">
        <v>802</v>
      </c>
      <c r="P2012" t="s">
        <v>548</v>
      </c>
      <c r="Q2012" t="s">
        <v>549</v>
      </c>
      <c r="R2012" t="s">
        <v>564</v>
      </c>
      <c r="S2012" t="s">
        <v>565</v>
      </c>
      <c r="T2012" s="145">
        <v>4</v>
      </c>
      <c r="U2012" t="s">
        <v>671</v>
      </c>
    </row>
    <row r="2013" spans="1:23" x14ac:dyDescent="0.25">
      <c r="A2013" t="s">
        <v>73</v>
      </c>
      <c r="B2013" t="s">
        <v>756</v>
      </c>
      <c r="C2013" t="s">
        <v>187</v>
      </c>
      <c r="D2013" t="s">
        <v>538</v>
      </c>
      <c r="F2013" t="s">
        <v>391</v>
      </c>
      <c r="G2013" t="s">
        <v>799</v>
      </c>
      <c r="H2013" t="s">
        <v>541</v>
      </c>
      <c r="I2013" t="s">
        <v>800</v>
      </c>
      <c r="J2013" t="s">
        <v>543</v>
      </c>
      <c r="K2013">
        <v>31</v>
      </c>
      <c r="L2013" t="s">
        <v>574</v>
      </c>
      <c r="M2013" t="s">
        <v>805</v>
      </c>
      <c r="N2013" t="s">
        <v>801</v>
      </c>
      <c r="O2013" t="s">
        <v>802</v>
      </c>
      <c r="P2013" t="s">
        <v>548</v>
      </c>
      <c r="Q2013" t="s">
        <v>549</v>
      </c>
      <c r="R2013" t="s">
        <v>566</v>
      </c>
      <c r="S2013" t="s">
        <v>567</v>
      </c>
      <c r="T2013" s="145">
        <v>3</v>
      </c>
      <c r="U2013" t="s">
        <v>671</v>
      </c>
    </row>
    <row r="2014" spans="1:23" x14ac:dyDescent="0.25">
      <c r="A2014" t="s">
        <v>73</v>
      </c>
      <c r="B2014" t="s">
        <v>756</v>
      </c>
      <c r="C2014" t="s">
        <v>187</v>
      </c>
      <c r="D2014" t="s">
        <v>538</v>
      </c>
      <c r="F2014" t="s">
        <v>391</v>
      </c>
      <c r="G2014" t="s">
        <v>799</v>
      </c>
      <c r="H2014" t="s">
        <v>541</v>
      </c>
      <c r="I2014" t="s">
        <v>800</v>
      </c>
      <c r="J2014" t="s">
        <v>543</v>
      </c>
      <c r="K2014">
        <v>31</v>
      </c>
      <c r="L2014" t="s">
        <v>574</v>
      </c>
      <c r="M2014" t="s">
        <v>805</v>
      </c>
      <c r="N2014" t="s">
        <v>801</v>
      </c>
      <c r="O2014" t="s">
        <v>802</v>
      </c>
      <c r="P2014" t="s">
        <v>548</v>
      </c>
      <c r="Q2014" t="s">
        <v>549</v>
      </c>
      <c r="R2014" t="s">
        <v>568</v>
      </c>
      <c r="S2014" t="s">
        <v>569</v>
      </c>
      <c r="T2014" s="145">
        <v>2</v>
      </c>
      <c r="U2014" t="s">
        <v>671</v>
      </c>
    </row>
    <row r="2015" spans="1:23" x14ac:dyDescent="0.25">
      <c r="A2015" t="s">
        <v>73</v>
      </c>
      <c r="B2015" t="s">
        <v>756</v>
      </c>
      <c r="C2015" t="s">
        <v>187</v>
      </c>
      <c r="D2015" t="s">
        <v>538</v>
      </c>
      <c r="F2015" t="s">
        <v>391</v>
      </c>
      <c r="G2015" t="s">
        <v>799</v>
      </c>
      <c r="H2015" t="s">
        <v>541</v>
      </c>
      <c r="I2015" t="s">
        <v>800</v>
      </c>
      <c r="J2015" t="s">
        <v>543</v>
      </c>
      <c r="K2015">
        <v>31</v>
      </c>
      <c r="L2015" t="s">
        <v>574</v>
      </c>
      <c r="M2015" t="s">
        <v>805</v>
      </c>
      <c r="N2015" t="s">
        <v>801</v>
      </c>
      <c r="O2015" t="s">
        <v>802</v>
      </c>
      <c r="P2015" t="s">
        <v>548</v>
      </c>
      <c r="Q2015" t="s">
        <v>549</v>
      </c>
      <c r="R2015" t="s">
        <v>570</v>
      </c>
      <c r="S2015" t="s">
        <v>571</v>
      </c>
      <c r="U2015" t="s">
        <v>671</v>
      </c>
    </row>
    <row r="2016" spans="1:23" x14ac:dyDescent="0.25">
      <c r="A2016" t="s">
        <v>73</v>
      </c>
      <c r="B2016" t="s">
        <v>756</v>
      </c>
      <c r="C2016" t="s">
        <v>187</v>
      </c>
      <c r="D2016" t="s">
        <v>538</v>
      </c>
      <c r="F2016" t="s">
        <v>391</v>
      </c>
      <c r="G2016" t="s">
        <v>799</v>
      </c>
      <c r="H2016" t="s">
        <v>541</v>
      </c>
      <c r="I2016" t="s">
        <v>800</v>
      </c>
      <c r="J2016" t="s">
        <v>543</v>
      </c>
      <c r="K2016">
        <v>31</v>
      </c>
      <c r="L2016" t="s">
        <v>574</v>
      </c>
      <c r="M2016" t="s">
        <v>805</v>
      </c>
      <c r="N2016" t="s">
        <v>801</v>
      </c>
      <c r="O2016" t="s">
        <v>802</v>
      </c>
      <c r="P2016" t="s">
        <v>548</v>
      </c>
      <c r="Q2016" t="s">
        <v>549</v>
      </c>
      <c r="R2016" t="s">
        <v>572</v>
      </c>
      <c r="S2016" t="s">
        <v>573</v>
      </c>
      <c r="U2016" t="s">
        <v>671</v>
      </c>
    </row>
    <row r="2017" spans="1:23" x14ac:dyDescent="0.25">
      <c r="A2017" t="s">
        <v>73</v>
      </c>
      <c r="B2017" t="s">
        <v>756</v>
      </c>
      <c r="C2017" t="s">
        <v>187</v>
      </c>
      <c r="D2017" t="s">
        <v>538</v>
      </c>
      <c r="F2017" t="s">
        <v>391</v>
      </c>
      <c r="G2017" t="s">
        <v>799</v>
      </c>
      <c r="H2017" t="s">
        <v>541</v>
      </c>
      <c r="I2017" t="s">
        <v>800</v>
      </c>
      <c r="J2017" t="s">
        <v>543</v>
      </c>
      <c r="K2017">
        <v>31</v>
      </c>
      <c r="L2017" t="s">
        <v>574</v>
      </c>
      <c r="M2017" t="s">
        <v>805</v>
      </c>
      <c r="N2017" t="s">
        <v>801</v>
      </c>
      <c r="O2017" t="s">
        <v>802</v>
      </c>
      <c r="P2017" t="s">
        <v>548</v>
      </c>
      <c r="Q2017" t="s">
        <v>549</v>
      </c>
      <c r="R2017" t="s">
        <v>803</v>
      </c>
      <c r="S2017" t="s">
        <v>804</v>
      </c>
      <c r="T2017" s="145">
        <v>5</v>
      </c>
      <c r="U2017" t="s">
        <v>671</v>
      </c>
    </row>
    <row r="2018" spans="1:23" x14ac:dyDescent="0.25">
      <c r="A2018" t="s">
        <v>73</v>
      </c>
      <c r="B2018" t="s">
        <v>756</v>
      </c>
      <c r="C2018" t="s">
        <v>187</v>
      </c>
      <c r="D2018" t="s">
        <v>538</v>
      </c>
      <c r="F2018" t="s">
        <v>391</v>
      </c>
      <c r="G2018" t="s">
        <v>799</v>
      </c>
      <c r="H2018" t="s">
        <v>541</v>
      </c>
      <c r="I2018" t="s">
        <v>800</v>
      </c>
      <c r="J2018" t="s">
        <v>543</v>
      </c>
      <c r="K2018">
        <v>31</v>
      </c>
      <c r="L2018" t="s">
        <v>576</v>
      </c>
      <c r="M2018" t="s">
        <v>806</v>
      </c>
      <c r="N2018" t="s">
        <v>801</v>
      </c>
      <c r="O2018" t="s">
        <v>802</v>
      </c>
      <c r="P2018" t="s">
        <v>548</v>
      </c>
      <c r="Q2018" t="s">
        <v>549</v>
      </c>
      <c r="R2018" t="s">
        <v>131</v>
      </c>
      <c r="S2018" t="s">
        <v>550</v>
      </c>
      <c r="T2018" s="145">
        <v>28</v>
      </c>
      <c r="U2018" t="s">
        <v>671</v>
      </c>
    </row>
    <row r="2019" spans="1:23" x14ac:dyDescent="0.25">
      <c r="A2019" t="s">
        <v>73</v>
      </c>
      <c r="B2019" t="s">
        <v>756</v>
      </c>
      <c r="C2019" t="s">
        <v>187</v>
      </c>
      <c r="D2019" t="s">
        <v>538</v>
      </c>
      <c r="F2019" t="s">
        <v>391</v>
      </c>
      <c r="G2019" t="s">
        <v>799</v>
      </c>
      <c r="H2019" t="s">
        <v>541</v>
      </c>
      <c r="I2019" t="s">
        <v>800</v>
      </c>
      <c r="J2019" t="s">
        <v>543</v>
      </c>
      <c r="K2019">
        <v>31</v>
      </c>
      <c r="L2019" t="s">
        <v>576</v>
      </c>
      <c r="M2019" t="s">
        <v>806</v>
      </c>
      <c r="N2019" t="s">
        <v>801</v>
      </c>
      <c r="O2019" t="s">
        <v>802</v>
      </c>
      <c r="P2019" t="s">
        <v>548</v>
      </c>
      <c r="Q2019" t="s">
        <v>549</v>
      </c>
      <c r="R2019" t="s">
        <v>552</v>
      </c>
      <c r="S2019" t="s">
        <v>553</v>
      </c>
      <c r="U2019" t="s">
        <v>671</v>
      </c>
    </row>
    <row r="2020" spans="1:23" x14ac:dyDescent="0.25">
      <c r="A2020" t="s">
        <v>73</v>
      </c>
      <c r="B2020" t="s">
        <v>756</v>
      </c>
      <c r="C2020" t="s">
        <v>187</v>
      </c>
      <c r="D2020" t="s">
        <v>538</v>
      </c>
      <c r="F2020" t="s">
        <v>391</v>
      </c>
      <c r="G2020" t="s">
        <v>799</v>
      </c>
      <c r="H2020" t="s">
        <v>541</v>
      </c>
      <c r="I2020" t="s">
        <v>800</v>
      </c>
      <c r="J2020" t="s">
        <v>543</v>
      </c>
      <c r="K2020">
        <v>31</v>
      </c>
      <c r="L2020" t="s">
        <v>576</v>
      </c>
      <c r="M2020" t="s">
        <v>806</v>
      </c>
      <c r="N2020" t="s">
        <v>801</v>
      </c>
      <c r="O2020" t="s">
        <v>802</v>
      </c>
      <c r="P2020" t="s">
        <v>548</v>
      </c>
      <c r="Q2020" t="s">
        <v>549</v>
      </c>
      <c r="R2020" t="s">
        <v>554</v>
      </c>
      <c r="S2020" t="s">
        <v>555</v>
      </c>
      <c r="T2020" s="145">
        <v>2</v>
      </c>
      <c r="U2020" t="s">
        <v>671</v>
      </c>
    </row>
    <row r="2021" spans="1:23" x14ac:dyDescent="0.25">
      <c r="A2021" t="s">
        <v>73</v>
      </c>
      <c r="B2021" t="s">
        <v>756</v>
      </c>
      <c r="C2021" t="s">
        <v>187</v>
      </c>
      <c r="D2021" t="s">
        <v>538</v>
      </c>
      <c r="F2021" t="s">
        <v>391</v>
      </c>
      <c r="G2021" t="s">
        <v>799</v>
      </c>
      <c r="H2021" t="s">
        <v>541</v>
      </c>
      <c r="I2021" t="s">
        <v>800</v>
      </c>
      <c r="J2021" t="s">
        <v>543</v>
      </c>
      <c r="K2021">
        <v>31</v>
      </c>
      <c r="L2021" t="s">
        <v>576</v>
      </c>
      <c r="M2021" t="s">
        <v>806</v>
      </c>
      <c r="N2021" t="s">
        <v>801</v>
      </c>
      <c r="O2021" t="s">
        <v>802</v>
      </c>
      <c r="P2021" t="s">
        <v>548</v>
      </c>
      <c r="Q2021" t="s">
        <v>549</v>
      </c>
      <c r="R2021" t="s">
        <v>556</v>
      </c>
      <c r="S2021" t="s">
        <v>557</v>
      </c>
      <c r="T2021" s="145">
        <v>3</v>
      </c>
      <c r="U2021" t="s">
        <v>671</v>
      </c>
    </row>
    <row r="2022" spans="1:23" x14ac:dyDescent="0.25">
      <c r="A2022" t="s">
        <v>73</v>
      </c>
      <c r="B2022" t="s">
        <v>756</v>
      </c>
      <c r="C2022" t="s">
        <v>187</v>
      </c>
      <c r="D2022" t="s">
        <v>538</v>
      </c>
      <c r="F2022" t="s">
        <v>391</v>
      </c>
      <c r="G2022" t="s">
        <v>799</v>
      </c>
      <c r="H2022" t="s">
        <v>541</v>
      </c>
      <c r="I2022" t="s">
        <v>800</v>
      </c>
      <c r="J2022" t="s">
        <v>543</v>
      </c>
      <c r="K2022">
        <v>31</v>
      </c>
      <c r="L2022" t="s">
        <v>576</v>
      </c>
      <c r="M2022" t="s">
        <v>806</v>
      </c>
      <c r="N2022" t="s">
        <v>801</v>
      </c>
      <c r="O2022" t="s">
        <v>802</v>
      </c>
      <c r="P2022" t="s">
        <v>548</v>
      </c>
      <c r="Q2022" t="s">
        <v>549</v>
      </c>
      <c r="R2022" t="s">
        <v>558</v>
      </c>
      <c r="S2022" t="s">
        <v>559</v>
      </c>
      <c r="T2022" s="145">
        <v>2</v>
      </c>
      <c r="U2022" t="s">
        <v>671</v>
      </c>
    </row>
    <row r="2023" spans="1:23" x14ac:dyDescent="0.25">
      <c r="A2023" t="s">
        <v>73</v>
      </c>
      <c r="B2023" t="s">
        <v>756</v>
      </c>
      <c r="C2023" t="s">
        <v>187</v>
      </c>
      <c r="D2023" t="s">
        <v>538</v>
      </c>
      <c r="F2023" t="s">
        <v>391</v>
      </c>
      <c r="G2023" t="s">
        <v>799</v>
      </c>
      <c r="H2023" t="s">
        <v>541</v>
      </c>
      <c r="I2023" t="s">
        <v>800</v>
      </c>
      <c r="J2023" t="s">
        <v>543</v>
      </c>
      <c r="K2023">
        <v>31</v>
      </c>
      <c r="L2023" t="s">
        <v>576</v>
      </c>
      <c r="M2023" t="s">
        <v>806</v>
      </c>
      <c r="N2023" t="s">
        <v>801</v>
      </c>
      <c r="O2023" t="s">
        <v>802</v>
      </c>
      <c r="P2023" t="s">
        <v>548</v>
      </c>
      <c r="Q2023" t="s">
        <v>549</v>
      </c>
      <c r="R2023" t="s">
        <v>560</v>
      </c>
      <c r="S2023" t="s">
        <v>561</v>
      </c>
      <c r="T2023" s="145">
        <v>5</v>
      </c>
      <c r="U2023" t="s">
        <v>671</v>
      </c>
    </row>
    <row r="2024" spans="1:23" x14ac:dyDescent="0.25">
      <c r="A2024" t="s">
        <v>73</v>
      </c>
      <c r="B2024" t="s">
        <v>756</v>
      </c>
      <c r="C2024" t="s">
        <v>187</v>
      </c>
      <c r="D2024" t="s">
        <v>538</v>
      </c>
      <c r="F2024" t="s">
        <v>391</v>
      </c>
      <c r="G2024" t="s">
        <v>799</v>
      </c>
      <c r="H2024" t="s">
        <v>541</v>
      </c>
      <c r="I2024" t="s">
        <v>800</v>
      </c>
      <c r="J2024" t="s">
        <v>543</v>
      </c>
      <c r="K2024">
        <v>31</v>
      </c>
      <c r="L2024" t="s">
        <v>576</v>
      </c>
      <c r="M2024" t="s">
        <v>806</v>
      </c>
      <c r="N2024" t="s">
        <v>801</v>
      </c>
      <c r="O2024" t="s">
        <v>802</v>
      </c>
      <c r="P2024" t="s">
        <v>548</v>
      </c>
      <c r="Q2024" t="s">
        <v>549</v>
      </c>
      <c r="R2024" t="s">
        <v>562</v>
      </c>
      <c r="S2024" t="s">
        <v>563</v>
      </c>
      <c r="U2024" t="s">
        <v>671</v>
      </c>
    </row>
    <row r="2025" spans="1:23" x14ac:dyDescent="0.25">
      <c r="A2025" t="s">
        <v>73</v>
      </c>
      <c r="B2025" t="s">
        <v>756</v>
      </c>
      <c r="C2025" t="s">
        <v>187</v>
      </c>
      <c r="D2025" t="s">
        <v>538</v>
      </c>
      <c r="F2025" t="s">
        <v>391</v>
      </c>
      <c r="G2025" t="s">
        <v>799</v>
      </c>
      <c r="H2025" t="s">
        <v>541</v>
      </c>
      <c r="I2025" t="s">
        <v>800</v>
      </c>
      <c r="J2025" t="s">
        <v>543</v>
      </c>
      <c r="K2025">
        <v>31</v>
      </c>
      <c r="L2025" t="s">
        <v>576</v>
      </c>
      <c r="M2025" t="s">
        <v>806</v>
      </c>
      <c r="N2025" t="s">
        <v>801</v>
      </c>
      <c r="O2025" t="s">
        <v>802</v>
      </c>
      <c r="P2025" t="s">
        <v>548</v>
      </c>
      <c r="Q2025" t="s">
        <v>549</v>
      </c>
      <c r="R2025" t="s">
        <v>564</v>
      </c>
      <c r="S2025" t="s">
        <v>565</v>
      </c>
      <c r="T2025" s="145">
        <v>1</v>
      </c>
      <c r="U2025" t="s">
        <v>671</v>
      </c>
    </row>
    <row r="2026" spans="1:23" x14ac:dyDescent="0.25">
      <c r="A2026" t="s">
        <v>73</v>
      </c>
      <c r="B2026" t="s">
        <v>756</v>
      </c>
      <c r="C2026" t="s">
        <v>187</v>
      </c>
      <c r="D2026" t="s">
        <v>538</v>
      </c>
      <c r="F2026" t="s">
        <v>391</v>
      </c>
      <c r="G2026" t="s">
        <v>799</v>
      </c>
      <c r="H2026" t="s">
        <v>541</v>
      </c>
      <c r="I2026" t="s">
        <v>800</v>
      </c>
      <c r="J2026" t="s">
        <v>543</v>
      </c>
      <c r="K2026">
        <v>31</v>
      </c>
      <c r="L2026" t="s">
        <v>576</v>
      </c>
      <c r="M2026" t="s">
        <v>806</v>
      </c>
      <c r="N2026" t="s">
        <v>801</v>
      </c>
      <c r="O2026" t="s">
        <v>802</v>
      </c>
      <c r="P2026" t="s">
        <v>548</v>
      </c>
      <c r="Q2026" t="s">
        <v>549</v>
      </c>
      <c r="R2026" t="s">
        <v>566</v>
      </c>
      <c r="S2026" t="s">
        <v>567</v>
      </c>
      <c r="T2026" s="145">
        <v>3</v>
      </c>
      <c r="U2026" t="s">
        <v>671</v>
      </c>
    </row>
    <row r="2027" spans="1:23" x14ac:dyDescent="0.25">
      <c r="A2027" t="s">
        <v>73</v>
      </c>
      <c r="B2027" t="s">
        <v>756</v>
      </c>
      <c r="C2027" t="s">
        <v>187</v>
      </c>
      <c r="D2027" t="s">
        <v>538</v>
      </c>
      <c r="F2027" t="s">
        <v>391</v>
      </c>
      <c r="G2027" t="s">
        <v>799</v>
      </c>
      <c r="H2027" t="s">
        <v>541</v>
      </c>
      <c r="I2027" t="s">
        <v>800</v>
      </c>
      <c r="J2027" t="s">
        <v>543</v>
      </c>
      <c r="K2027">
        <v>31</v>
      </c>
      <c r="L2027" t="s">
        <v>576</v>
      </c>
      <c r="M2027" t="s">
        <v>806</v>
      </c>
      <c r="N2027" t="s">
        <v>801</v>
      </c>
      <c r="O2027" t="s">
        <v>802</v>
      </c>
      <c r="P2027" t="s">
        <v>548</v>
      </c>
      <c r="Q2027" t="s">
        <v>549</v>
      </c>
      <c r="R2027" t="s">
        <v>568</v>
      </c>
      <c r="S2027" t="s">
        <v>569</v>
      </c>
      <c r="T2027" s="145">
        <v>4</v>
      </c>
      <c r="U2027" t="s">
        <v>671</v>
      </c>
    </row>
    <row r="2028" spans="1:23" x14ac:dyDescent="0.25">
      <c r="A2028" t="s">
        <v>73</v>
      </c>
      <c r="B2028" t="s">
        <v>756</v>
      </c>
      <c r="C2028" t="s">
        <v>187</v>
      </c>
      <c r="D2028" t="s">
        <v>538</v>
      </c>
      <c r="F2028" t="s">
        <v>391</v>
      </c>
      <c r="G2028" t="s">
        <v>799</v>
      </c>
      <c r="H2028" t="s">
        <v>541</v>
      </c>
      <c r="I2028" t="s">
        <v>800</v>
      </c>
      <c r="J2028" t="s">
        <v>543</v>
      </c>
      <c r="K2028">
        <v>31</v>
      </c>
      <c r="L2028" t="s">
        <v>576</v>
      </c>
      <c r="M2028" t="s">
        <v>806</v>
      </c>
      <c r="N2028" t="s">
        <v>801</v>
      </c>
      <c r="O2028" t="s">
        <v>802</v>
      </c>
      <c r="P2028" t="s">
        <v>548</v>
      </c>
      <c r="Q2028" t="s">
        <v>549</v>
      </c>
      <c r="R2028" t="s">
        <v>570</v>
      </c>
      <c r="S2028" t="s">
        <v>571</v>
      </c>
      <c r="U2028" t="s">
        <v>671</v>
      </c>
    </row>
    <row r="2029" spans="1:23" x14ac:dyDescent="0.25">
      <c r="A2029" t="s">
        <v>73</v>
      </c>
      <c r="B2029" t="s">
        <v>756</v>
      </c>
      <c r="C2029" t="s">
        <v>187</v>
      </c>
      <c r="D2029" t="s">
        <v>538</v>
      </c>
      <c r="F2029" t="s">
        <v>391</v>
      </c>
      <c r="G2029" t="s">
        <v>799</v>
      </c>
      <c r="H2029" t="s">
        <v>541</v>
      </c>
      <c r="I2029" t="s">
        <v>800</v>
      </c>
      <c r="J2029" t="s">
        <v>543</v>
      </c>
      <c r="K2029">
        <v>31</v>
      </c>
      <c r="L2029" t="s">
        <v>576</v>
      </c>
      <c r="M2029" t="s">
        <v>806</v>
      </c>
      <c r="N2029" t="s">
        <v>801</v>
      </c>
      <c r="O2029" t="s">
        <v>802</v>
      </c>
      <c r="P2029" t="s">
        <v>548</v>
      </c>
      <c r="Q2029" t="s">
        <v>549</v>
      </c>
      <c r="R2029" t="s">
        <v>572</v>
      </c>
      <c r="S2029" t="s">
        <v>573</v>
      </c>
      <c r="U2029" t="s">
        <v>671</v>
      </c>
    </row>
    <row r="2030" spans="1:23" x14ac:dyDescent="0.25">
      <c r="A2030" t="s">
        <v>73</v>
      </c>
      <c r="B2030" t="s">
        <v>756</v>
      </c>
      <c r="C2030" t="s">
        <v>187</v>
      </c>
      <c r="D2030" t="s">
        <v>538</v>
      </c>
      <c r="F2030" t="s">
        <v>391</v>
      </c>
      <c r="G2030" t="s">
        <v>799</v>
      </c>
      <c r="H2030" t="s">
        <v>541</v>
      </c>
      <c r="I2030" t="s">
        <v>800</v>
      </c>
      <c r="J2030" t="s">
        <v>543</v>
      </c>
      <c r="K2030">
        <v>31</v>
      </c>
      <c r="L2030" t="s">
        <v>576</v>
      </c>
      <c r="M2030" t="s">
        <v>806</v>
      </c>
      <c r="N2030" t="s">
        <v>801</v>
      </c>
      <c r="O2030" t="s">
        <v>802</v>
      </c>
      <c r="P2030" t="s">
        <v>548</v>
      </c>
      <c r="Q2030" t="s">
        <v>549</v>
      </c>
      <c r="R2030" t="s">
        <v>803</v>
      </c>
      <c r="S2030" t="s">
        <v>804</v>
      </c>
      <c r="T2030" s="145">
        <v>8</v>
      </c>
      <c r="U2030" t="s">
        <v>671</v>
      </c>
    </row>
    <row r="2031" spans="1:23" s="49" customFormat="1" x14ac:dyDescent="0.25">
      <c r="A2031" s="49" t="s">
        <v>112</v>
      </c>
      <c r="B2031" s="49" t="s">
        <v>757</v>
      </c>
      <c r="C2031" s="49" t="s">
        <v>187</v>
      </c>
      <c r="D2031" s="49" t="s">
        <v>538</v>
      </c>
      <c r="F2031" s="49" t="s">
        <v>391</v>
      </c>
      <c r="G2031" s="49" t="s">
        <v>799</v>
      </c>
      <c r="H2031" s="49" t="s">
        <v>541</v>
      </c>
      <c r="I2031" s="49" t="s">
        <v>800</v>
      </c>
      <c r="J2031" s="49" t="s">
        <v>543</v>
      </c>
      <c r="K2031" s="49">
        <v>31</v>
      </c>
      <c r="L2031" s="49" t="s">
        <v>544</v>
      </c>
      <c r="M2031" s="49" t="s">
        <v>799</v>
      </c>
      <c r="N2031" s="49" t="s">
        <v>801</v>
      </c>
      <c r="O2031" s="49" t="s">
        <v>802</v>
      </c>
      <c r="P2031" s="49" t="s">
        <v>548</v>
      </c>
      <c r="Q2031" s="49" t="s">
        <v>549</v>
      </c>
      <c r="R2031" s="49" t="s">
        <v>131</v>
      </c>
      <c r="S2031" s="49" t="s">
        <v>550</v>
      </c>
      <c r="T2031" s="146">
        <v>3945</v>
      </c>
      <c r="U2031" s="49" t="s">
        <v>819</v>
      </c>
      <c r="V2031" s="49" t="s">
        <v>858</v>
      </c>
      <c r="W2031" s="138">
        <f>('ILO unemployment 2007'!T2032+'ILO unemployment 2007'!T2033+'ILO unemployment 2007'!T2034)*( 1 + ('ILO unemployment 2007'!T2041+ 'ILO unemployment 2007'!T2042)/('ILO unemployment 2007'!T2031-'ILO unemployment 2007'!T2041-'ILO unemployment 2007'!T2042))</f>
        <v>249.76823063877896</v>
      </c>
    </row>
    <row r="2032" spans="1:23" s="49" customFormat="1" x14ac:dyDescent="0.25">
      <c r="A2032" s="49" t="s">
        <v>112</v>
      </c>
      <c r="B2032" s="49" t="s">
        <v>757</v>
      </c>
      <c r="C2032" s="49" t="s">
        <v>187</v>
      </c>
      <c r="D2032" s="49" t="s">
        <v>538</v>
      </c>
      <c r="F2032" s="49" t="s">
        <v>391</v>
      </c>
      <c r="G2032" s="49" t="s">
        <v>799</v>
      </c>
      <c r="H2032" s="49" t="s">
        <v>541</v>
      </c>
      <c r="I2032" s="49" t="s">
        <v>800</v>
      </c>
      <c r="J2032" s="49" t="s">
        <v>543</v>
      </c>
      <c r="K2032" s="49">
        <v>31</v>
      </c>
      <c r="L2032" s="49" t="s">
        <v>544</v>
      </c>
      <c r="M2032" s="49" t="s">
        <v>799</v>
      </c>
      <c r="N2032" s="49" t="s">
        <v>801</v>
      </c>
      <c r="O2032" s="49" t="s">
        <v>802</v>
      </c>
      <c r="P2032" s="49" t="s">
        <v>548</v>
      </c>
      <c r="Q2032" s="49" t="s">
        <v>549</v>
      </c>
      <c r="R2032" s="49" t="s">
        <v>552</v>
      </c>
      <c r="S2032" s="49" t="s">
        <v>553</v>
      </c>
      <c r="T2032" s="146">
        <v>23</v>
      </c>
      <c r="U2032" s="49" t="s">
        <v>819</v>
      </c>
      <c r="V2032" s="49" t="s">
        <v>859</v>
      </c>
      <c r="W2032" s="138">
        <f>('ILO unemployment 2007'!T2035+'ILO unemployment 2007'!T2036+'ILO unemployment 2007'!T2037+'ILO unemployment 2007'!T2038+'ILO unemployment 2007'!T2039+'ILO unemployment 2007'!T2040)*( 1 + ('ILO unemployment 2007'!T2041+ 'ILO unemployment 2007'!T2042)/('ILO unemployment 2007'!T2031-'ILO unemployment 2007'!T2041-'ILO unemployment 2007'!T2042))</f>
        <v>3690.7716223855282</v>
      </c>
    </row>
    <row r="2033" spans="1:23" s="49" customFormat="1" x14ac:dyDescent="0.25">
      <c r="A2033" s="49" t="s">
        <v>112</v>
      </c>
      <c r="B2033" s="49" t="s">
        <v>757</v>
      </c>
      <c r="C2033" s="49" t="s">
        <v>187</v>
      </c>
      <c r="D2033" s="49" t="s">
        <v>538</v>
      </c>
      <c r="F2033" s="49" t="s">
        <v>391</v>
      </c>
      <c r="G2033" s="49" t="s">
        <v>799</v>
      </c>
      <c r="H2033" s="49" t="s">
        <v>541</v>
      </c>
      <c r="I2033" s="49" t="s">
        <v>800</v>
      </c>
      <c r="J2033" s="49" t="s">
        <v>543</v>
      </c>
      <c r="K2033" s="49">
        <v>31</v>
      </c>
      <c r="L2033" s="49" t="s">
        <v>544</v>
      </c>
      <c r="M2033" s="49" t="s">
        <v>799</v>
      </c>
      <c r="N2033" s="49" t="s">
        <v>801</v>
      </c>
      <c r="O2033" s="49" t="s">
        <v>802</v>
      </c>
      <c r="P2033" s="49" t="s">
        <v>548</v>
      </c>
      <c r="Q2033" s="49" t="s">
        <v>549</v>
      </c>
      <c r="R2033" s="49" t="s">
        <v>554</v>
      </c>
      <c r="S2033" s="49" t="s">
        <v>555</v>
      </c>
      <c r="T2033" s="146">
        <v>20</v>
      </c>
      <c r="U2033" s="49" t="s">
        <v>819</v>
      </c>
      <c r="V2033" s="49" t="s">
        <v>862</v>
      </c>
      <c r="W2033" s="138">
        <f>'ILO unemployment 2007'!T2032+'ILO unemployment 2007'!T2033+'ILO unemployment 2007'!T2034+ 'ILO unemployment 2007'!T2035+'ILO unemployment 2007'!T2036+'ILO unemployment 2007'!T2037+'ILO unemployment 2007'!T2038+'ILO unemployment 2007'!T2039+'ILO unemployment 2007'!T2040+'ILO unemployment 2007'!T2041+'ILO unemployment 2007'!T2042</f>
        <v>3943</v>
      </c>
    </row>
    <row r="2034" spans="1:23" s="49" customFormat="1" x14ac:dyDescent="0.25">
      <c r="A2034" s="49" t="s">
        <v>112</v>
      </c>
      <c r="B2034" s="49" t="s">
        <v>757</v>
      </c>
      <c r="C2034" s="49" t="s">
        <v>187</v>
      </c>
      <c r="D2034" s="49" t="s">
        <v>538</v>
      </c>
      <c r="F2034" s="49" t="s">
        <v>391</v>
      </c>
      <c r="G2034" s="49" t="s">
        <v>799</v>
      </c>
      <c r="H2034" s="49" t="s">
        <v>541</v>
      </c>
      <c r="I2034" s="49" t="s">
        <v>800</v>
      </c>
      <c r="J2034" s="49" t="s">
        <v>543</v>
      </c>
      <c r="K2034" s="49">
        <v>31</v>
      </c>
      <c r="L2034" s="49" t="s">
        <v>544</v>
      </c>
      <c r="M2034" s="49" t="s">
        <v>799</v>
      </c>
      <c r="N2034" s="49" t="s">
        <v>801</v>
      </c>
      <c r="O2034" s="49" t="s">
        <v>802</v>
      </c>
      <c r="P2034" s="49" t="s">
        <v>548</v>
      </c>
      <c r="Q2034" s="49" t="s">
        <v>549</v>
      </c>
      <c r="R2034" s="49" t="s">
        <v>556</v>
      </c>
      <c r="S2034" s="49" t="s">
        <v>557</v>
      </c>
      <c r="T2034" s="146">
        <v>69</v>
      </c>
      <c r="U2034" s="49" t="s">
        <v>819</v>
      </c>
      <c r="W2034" s="138"/>
    </row>
    <row r="2035" spans="1:23" s="49" customFormat="1" x14ac:dyDescent="0.25">
      <c r="A2035" s="49" t="s">
        <v>112</v>
      </c>
      <c r="B2035" s="49" t="s">
        <v>757</v>
      </c>
      <c r="C2035" s="49" t="s">
        <v>187</v>
      </c>
      <c r="D2035" s="49" t="s">
        <v>538</v>
      </c>
      <c r="F2035" s="49" t="s">
        <v>391</v>
      </c>
      <c r="G2035" s="49" t="s">
        <v>799</v>
      </c>
      <c r="H2035" s="49" t="s">
        <v>541</v>
      </c>
      <c r="I2035" s="49" t="s">
        <v>800</v>
      </c>
      <c r="J2035" s="49" t="s">
        <v>543</v>
      </c>
      <c r="K2035" s="49">
        <v>31</v>
      </c>
      <c r="L2035" s="49" t="s">
        <v>544</v>
      </c>
      <c r="M2035" s="49" t="s">
        <v>799</v>
      </c>
      <c r="N2035" s="49" t="s">
        <v>801</v>
      </c>
      <c r="O2035" s="49" t="s">
        <v>802</v>
      </c>
      <c r="P2035" s="49" t="s">
        <v>548</v>
      </c>
      <c r="Q2035" s="49" t="s">
        <v>549</v>
      </c>
      <c r="R2035" s="49" t="s">
        <v>558</v>
      </c>
      <c r="S2035" s="49" t="s">
        <v>559</v>
      </c>
      <c r="T2035" s="146">
        <v>155</v>
      </c>
      <c r="U2035" s="49" t="s">
        <v>819</v>
      </c>
      <c r="W2035" s="138"/>
    </row>
    <row r="2036" spans="1:23" s="49" customFormat="1" x14ac:dyDescent="0.25">
      <c r="A2036" s="49" t="s">
        <v>112</v>
      </c>
      <c r="B2036" s="49" t="s">
        <v>757</v>
      </c>
      <c r="C2036" s="49" t="s">
        <v>187</v>
      </c>
      <c r="D2036" s="49" t="s">
        <v>538</v>
      </c>
      <c r="F2036" s="49" t="s">
        <v>391</v>
      </c>
      <c r="G2036" s="49" t="s">
        <v>799</v>
      </c>
      <c r="H2036" s="49" t="s">
        <v>541</v>
      </c>
      <c r="I2036" s="49" t="s">
        <v>800</v>
      </c>
      <c r="J2036" s="49" t="s">
        <v>543</v>
      </c>
      <c r="K2036" s="49">
        <v>31</v>
      </c>
      <c r="L2036" s="49" t="s">
        <v>544</v>
      </c>
      <c r="M2036" s="49" t="s">
        <v>799</v>
      </c>
      <c r="N2036" s="49" t="s">
        <v>801</v>
      </c>
      <c r="O2036" s="49" t="s">
        <v>802</v>
      </c>
      <c r="P2036" s="49" t="s">
        <v>548</v>
      </c>
      <c r="Q2036" s="49" t="s">
        <v>549</v>
      </c>
      <c r="R2036" s="49" t="s">
        <v>560</v>
      </c>
      <c r="S2036" s="49" t="s">
        <v>561</v>
      </c>
      <c r="T2036" s="146">
        <v>254</v>
      </c>
      <c r="U2036" s="49" t="s">
        <v>819</v>
      </c>
      <c r="W2036" s="138"/>
    </row>
    <row r="2037" spans="1:23" s="49" customFormat="1" x14ac:dyDescent="0.25">
      <c r="A2037" s="49" t="s">
        <v>112</v>
      </c>
      <c r="B2037" s="49" t="s">
        <v>757</v>
      </c>
      <c r="C2037" s="49" t="s">
        <v>187</v>
      </c>
      <c r="D2037" s="49" t="s">
        <v>538</v>
      </c>
      <c r="F2037" s="49" t="s">
        <v>391</v>
      </c>
      <c r="G2037" s="49" t="s">
        <v>799</v>
      </c>
      <c r="H2037" s="49" t="s">
        <v>541</v>
      </c>
      <c r="I2037" s="49" t="s">
        <v>800</v>
      </c>
      <c r="J2037" s="49" t="s">
        <v>543</v>
      </c>
      <c r="K2037" s="49">
        <v>31</v>
      </c>
      <c r="L2037" s="49" t="s">
        <v>544</v>
      </c>
      <c r="M2037" s="49" t="s">
        <v>799</v>
      </c>
      <c r="N2037" s="49" t="s">
        <v>801</v>
      </c>
      <c r="O2037" s="49" t="s">
        <v>802</v>
      </c>
      <c r="P2037" s="49" t="s">
        <v>548</v>
      </c>
      <c r="Q2037" s="49" t="s">
        <v>549</v>
      </c>
      <c r="R2037" s="49" t="s">
        <v>562</v>
      </c>
      <c r="S2037" s="49" t="s">
        <v>563</v>
      </c>
      <c r="T2037" s="146">
        <v>50</v>
      </c>
      <c r="U2037" s="49" t="s">
        <v>819</v>
      </c>
      <c r="W2037" s="138"/>
    </row>
    <row r="2038" spans="1:23" s="49" customFormat="1" x14ac:dyDescent="0.25">
      <c r="A2038" s="49" t="s">
        <v>112</v>
      </c>
      <c r="B2038" s="49" t="s">
        <v>757</v>
      </c>
      <c r="C2038" s="49" t="s">
        <v>187</v>
      </c>
      <c r="D2038" s="49" t="s">
        <v>538</v>
      </c>
      <c r="F2038" s="49" t="s">
        <v>391</v>
      </c>
      <c r="G2038" s="49" t="s">
        <v>799</v>
      </c>
      <c r="H2038" s="49" t="s">
        <v>541</v>
      </c>
      <c r="I2038" s="49" t="s">
        <v>800</v>
      </c>
      <c r="J2038" s="49" t="s">
        <v>543</v>
      </c>
      <c r="K2038" s="49">
        <v>31</v>
      </c>
      <c r="L2038" s="49" t="s">
        <v>544</v>
      </c>
      <c r="M2038" s="49" t="s">
        <v>799</v>
      </c>
      <c r="N2038" s="49" t="s">
        <v>801</v>
      </c>
      <c r="O2038" s="49" t="s">
        <v>802</v>
      </c>
      <c r="P2038" s="49" t="s">
        <v>548</v>
      </c>
      <c r="Q2038" s="49" t="s">
        <v>549</v>
      </c>
      <c r="R2038" s="49" t="s">
        <v>564</v>
      </c>
      <c r="S2038" s="49" t="s">
        <v>565</v>
      </c>
      <c r="T2038" s="146">
        <v>307</v>
      </c>
      <c r="U2038" s="49" t="s">
        <v>819</v>
      </c>
      <c r="W2038" s="138"/>
    </row>
    <row r="2039" spans="1:23" s="49" customFormat="1" x14ac:dyDescent="0.25">
      <c r="A2039" s="49" t="s">
        <v>112</v>
      </c>
      <c r="B2039" s="49" t="s">
        <v>757</v>
      </c>
      <c r="C2039" s="49" t="s">
        <v>187</v>
      </c>
      <c r="D2039" s="49" t="s">
        <v>538</v>
      </c>
      <c r="F2039" s="49" t="s">
        <v>391</v>
      </c>
      <c r="G2039" s="49" t="s">
        <v>799</v>
      </c>
      <c r="H2039" s="49" t="s">
        <v>541</v>
      </c>
      <c r="I2039" s="49" t="s">
        <v>800</v>
      </c>
      <c r="J2039" s="49" t="s">
        <v>543</v>
      </c>
      <c r="K2039" s="49">
        <v>31</v>
      </c>
      <c r="L2039" s="49" t="s">
        <v>544</v>
      </c>
      <c r="M2039" s="49" t="s">
        <v>799</v>
      </c>
      <c r="N2039" s="49" t="s">
        <v>801</v>
      </c>
      <c r="O2039" s="49" t="s">
        <v>802</v>
      </c>
      <c r="P2039" s="49" t="s">
        <v>548</v>
      </c>
      <c r="Q2039" s="49" t="s">
        <v>549</v>
      </c>
      <c r="R2039" s="49" t="s">
        <v>566</v>
      </c>
      <c r="S2039" s="49" t="s">
        <v>567</v>
      </c>
      <c r="T2039" s="146">
        <v>153</v>
      </c>
      <c r="U2039" s="49" t="s">
        <v>819</v>
      </c>
      <c r="W2039" s="138"/>
    </row>
    <row r="2040" spans="1:23" s="49" customFormat="1" x14ac:dyDescent="0.25">
      <c r="A2040" s="49" t="s">
        <v>112</v>
      </c>
      <c r="B2040" s="49" t="s">
        <v>757</v>
      </c>
      <c r="C2040" s="49" t="s">
        <v>187</v>
      </c>
      <c r="D2040" s="49" t="s">
        <v>538</v>
      </c>
      <c r="F2040" s="49" t="s">
        <v>391</v>
      </c>
      <c r="G2040" s="49" t="s">
        <v>799</v>
      </c>
      <c r="H2040" s="49" t="s">
        <v>541</v>
      </c>
      <c r="I2040" s="49" t="s">
        <v>800</v>
      </c>
      <c r="J2040" s="49" t="s">
        <v>543</v>
      </c>
      <c r="K2040" s="49">
        <v>31</v>
      </c>
      <c r="L2040" s="49" t="s">
        <v>544</v>
      </c>
      <c r="M2040" s="49" t="s">
        <v>799</v>
      </c>
      <c r="N2040" s="49" t="s">
        <v>801</v>
      </c>
      <c r="O2040" s="49" t="s">
        <v>802</v>
      </c>
      <c r="P2040" s="49" t="s">
        <v>548</v>
      </c>
      <c r="Q2040" s="49" t="s">
        <v>549</v>
      </c>
      <c r="R2040" s="49" t="s">
        <v>568</v>
      </c>
      <c r="S2040" s="49" t="s">
        <v>569</v>
      </c>
      <c r="T2040" s="146">
        <v>736</v>
      </c>
      <c r="U2040" s="49" t="s">
        <v>819</v>
      </c>
      <c r="W2040" s="138"/>
    </row>
    <row r="2041" spans="1:23" s="49" customFormat="1" x14ac:dyDescent="0.25">
      <c r="A2041" s="49" t="s">
        <v>112</v>
      </c>
      <c r="B2041" s="49" t="s">
        <v>757</v>
      </c>
      <c r="C2041" s="49" t="s">
        <v>187</v>
      </c>
      <c r="D2041" s="49" t="s">
        <v>538</v>
      </c>
      <c r="F2041" s="49" t="s">
        <v>391</v>
      </c>
      <c r="G2041" s="49" t="s">
        <v>799</v>
      </c>
      <c r="H2041" s="49" t="s">
        <v>541</v>
      </c>
      <c r="I2041" s="49" t="s">
        <v>800</v>
      </c>
      <c r="J2041" s="49" t="s">
        <v>543</v>
      </c>
      <c r="K2041" s="49">
        <v>31</v>
      </c>
      <c r="L2041" s="49" t="s">
        <v>544</v>
      </c>
      <c r="M2041" s="49" t="s">
        <v>799</v>
      </c>
      <c r="N2041" s="49" t="s">
        <v>801</v>
      </c>
      <c r="O2041" s="49" t="s">
        <v>802</v>
      </c>
      <c r="P2041" s="49" t="s">
        <v>548</v>
      </c>
      <c r="Q2041" s="49" t="s">
        <v>549</v>
      </c>
      <c r="R2041" s="49" t="s">
        <v>572</v>
      </c>
      <c r="S2041" s="49" t="s">
        <v>573</v>
      </c>
      <c r="T2041" s="146">
        <v>6</v>
      </c>
      <c r="U2041" s="49" t="s">
        <v>819</v>
      </c>
      <c r="W2041" s="138"/>
    </row>
    <row r="2042" spans="1:23" s="49" customFormat="1" x14ac:dyDescent="0.25">
      <c r="A2042" s="49" t="s">
        <v>112</v>
      </c>
      <c r="B2042" s="49" t="s">
        <v>757</v>
      </c>
      <c r="C2042" s="49" t="s">
        <v>187</v>
      </c>
      <c r="D2042" s="49" t="s">
        <v>538</v>
      </c>
      <c r="F2042" s="49" t="s">
        <v>391</v>
      </c>
      <c r="G2042" s="49" t="s">
        <v>799</v>
      </c>
      <c r="H2042" s="49" t="s">
        <v>541</v>
      </c>
      <c r="I2042" s="49" t="s">
        <v>800</v>
      </c>
      <c r="J2042" s="49" t="s">
        <v>543</v>
      </c>
      <c r="K2042" s="49">
        <v>31</v>
      </c>
      <c r="L2042" s="49" t="s">
        <v>544</v>
      </c>
      <c r="M2042" s="49" t="s">
        <v>799</v>
      </c>
      <c r="N2042" s="49" t="s">
        <v>801</v>
      </c>
      <c r="O2042" s="49" t="s">
        <v>802</v>
      </c>
      <c r="P2042" s="49" t="s">
        <v>548</v>
      </c>
      <c r="Q2042" s="49" t="s">
        <v>549</v>
      </c>
      <c r="R2042" s="49" t="s">
        <v>803</v>
      </c>
      <c r="S2042" s="49" t="s">
        <v>804</v>
      </c>
      <c r="T2042" s="146">
        <v>2170</v>
      </c>
      <c r="U2042" s="49" t="s">
        <v>819</v>
      </c>
      <c r="W2042" s="138"/>
    </row>
    <row r="2043" spans="1:23" x14ac:dyDescent="0.25">
      <c r="A2043" t="s">
        <v>112</v>
      </c>
      <c r="B2043" t="s">
        <v>757</v>
      </c>
      <c r="C2043" t="s">
        <v>187</v>
      </c>
      <c r="D2043" t="s">
        <v>538</v>
      </c>
      <c r="F2043" t="s">
        <v>391</v>
      </c>
      <c r="G2043" t="s">
        <v>799</v>
      </c>
      <c r="H2043" t="s">
        <v>541</v>
      </c>
      <c r="I2043" t="s">
        <v>800</v>
      </c>
      <c r="J2043" t="s">
        <v>543</v>
      </c>
      <c r="K2043">
        <v>31</v>
      </c>
      <c r="L2043" t="s">
        <v>574</v>
      </c>
      <c r="M2043" t="s">
        <v>805</v>
      </c>
      <c r="N2043" t="s">
        <v>801</v>
      </c>
      <c r="O2043" t="s">
        <v>802</v>
      </c>
      <c r="P2043" t="s">
        <v>548</v>
      </c>
      <c r="Q2043" t="s">
        <v>549</v>
      </c>
      <c r="R2043" t="s">
        <v>131</v>
      </c>
      <c r="S2043" t="s">
        <v>550</v>
      </c>
      <c r="T2043" s="145">
        <v>1883</v>
      </c>
      <c r="U2043" t="s">
        <v>819</v>
      </c>
    </row>
    <row r="2044" spans="1:23" x14ac:dyDescent="0.25">
      <c r="A2044" t="s">
        <v>112</v>
      </c>
      <c r="B2044" t="s">
        <v>757</v>
      </c>
      <c r="C2044" t="s">
        <v>187</v>
      </c>
      <c r="D2044" t="s">
        <v>538</v>
      </c>
      <c r="F2044" t="s">
        <v>391</v>
      </c>
      <c r="G2044" t="s">
        <v>799</v>
      </c>
      <c r="H2044" t="s">
        <v>541</v>
      </c>
      <c r="I2044" t="s">
        <v>800</v>
      </c>
      <c r="J2044" t="s">
        <v>543</v>
      </c>
      <c r="K2044">
        <v>31</v>
      </c>
      <c r="L2044" t="s">
        <v>574</v>
      </c>
      <c r="M2044" t="s">
        <v>805</v>
      </c>
      <c r="N2044" t="s">
        <v>801</v>
      </c>
      <c r="O2044" t="s">
        <v>802</v>
      </c>
      <c r="P2044" t="s">
        <v>548</v>
      </c>
      <c r="Q2044" t="s">
        <v>549</v>
      </c>
      <c r="R2044" t="s">
        <v>552</v>
      </c>
      <c r="S2044" t="s">
        <v>553</v>
      </c>
      <c r="T2044" s="145">
        <v>15</v>
      </c>
      <c r="U2044" t="s">
        <v>819</v>
      </c>
    </row>
    <row r="2045" spans="1:23" x14ac:dyDescent="0.25">
      <c r="A2045" t="s">
        <v>112</v>
      </c>
      <c r="B2045" t="s">
        <v>757</v>
      </c>
      <c r="C2045" t="s">
        <v>187</v>
      </c>
      <c r="D2045" t="s">
        <v>538</v>
      </c>
      <c r="F2045" t="s">
        <v>391</v>
      </c>
      <c r="G2045" t="s">
        <v>799</v>
      </c>
      <c r="H2045" t="s">
        <v>541</v>
      </c>
      <c r="I2045" t="s">
        <v>800</v>
      </c>
      <c r="J2045" t="s">
        <v>543</v>
      </c>
      <c r="K2045">
        <v>31</v>
      </c>
      <c r="L2045" t="s">
        <v>574</v>
      </c>
      <c r="M2045" t="s">
        <v>805</v>
      </c>
      <c r="N2045" t="s">
        <v>801</v>
      </c>
      <c r="O2045" t="s">
        <v>802</v>
      </c>
      <c r="P2045" t="s">
        <v>548</v>
      </c>
      <c r="Q2045" t="s">
        <v>549</v>
      </c>
      <c r="R2045" t="s">
        <v>554</v>
      </c>
      <c r="S2045" t="s">
        <v>555</v>
      </c>
      <c r="T2045" s="145">
        <v>7</v>
      </c>
      <c r="U2045" t="s">
        <v>819</v>
      </c>
    </row>
    <row r="2046" spans="1:23" x14ac:dyDescent="0.25">
      <c r="A2046" t="s">
        <v>112</v>
      </c>
      <c r="B2046" t="s">
        <v>757</v>
      </c>
      <c r="C2046" t="s">
        <v>187</v>
      </c>
      <c r="D2046" t="s">
        <v>538</v>
      </c>
      <c r="F2046" t="s">
        <v>391</v>
      </c>
      <c r="G2046" t="s">
        <v>799</v>
      </c>
      <c r="H2046" t="s">
        <v>541</v>
      </c>
      <c r="I2046" t="s">
        <v>800</v>
      </c>
      <c r="J2046" t="s">
        <v>543</v>
      </c>
      <c r="K2046">
        <v>31</v>
      </c>
      <c r="L2046" t="s">
        <v>574</v>
      </c>
      <c r="M2046" t="s">
        <v>805</v>
      </c>
      <c r="N2046" t="s">
        <v>801</v>
      </c>
      <c r="O2046" t="s">
        <v>802</v>
      </c>
      <c r="P2046" t="s">
        <v>548</v>
      </c>
      <c r="Q2046" t="s">
        <v>549</v>
      </c>
      <c r="R2046" t="s">
        <v>556</v>
      </c>
      <c r="S2046" t="s">
        <v>557</v>
      </c>
      <c r="T2046" s="145">
        <v>29</v>
      </c>
      <c r="U2046" t="s">
        <v>819</v>
      </c>
    </row>
    <row r="2047" spans="1:23" x14ac:dyDescent="0.25">
      <c r="A2047" t="s">
        <v>112</v>
      </c>
      <c r="B2047" t="s">
        <v>757</v>
      </c>
      <c r="C2047" t="s">
        <v>187</v>
      </c>
      <c r="D2047" t="s">
        <v>538</v>
      </c>
      <c r="F2047" t="s">
        <v>391</v>
      </c>
      <c r="G2047" t="s">
        <v>799</v>
      </c>
      <c r="H2047" t="s">
        <v>541</v>
      </c>
      <c r="I2047" t="s">
        <v>800</v>
      </c>
      <c r="J2047" t="s">
        <v>543</v>
      </c>
      <c r="K2047">
        <v>31</v>
      </c>
      <c r="L2047" t="s">
        <v>574</v>
      </c>
      <c r="M2047" t="s">
        <v>805</v>
      </c>
      <c r="N2047" t="s">
        <v>801</v>
      </c>
      <c r="O2047" t="s">
        <v>802</v>
      </c>
      <c r="P2047" t="s">
        <v>548</v>
      </c>
      <c r="Q2047" t="s">
        <v>549</v>
      </c>
      <c r="R2047" t="s">
        <v>558</v>
      </c>
      <c r="S2047" t="s">
        <v>559</v>
      </c>
      <c r="T2047" s="145">
        <v>29</v>
      </c>
      <c r="U2047" t="s">
        <v>819</v>
      </c>
    </row>
    <row r="2048" spans="1:23" x14ac:dyDescent="0.25">
      <c r="A2048" t="s">
        <v>112</v>
      </c>
      <c r="B2048" t="s">
        <v>757</v>
      </c>
      <c r="C2048" t="s">
        <v>187</v>
      </c>
      <c r="D2048" t="s">
        <v>538</v>
      </c>
      <c r="F2048" t="s">
        <v>391</v>
      </c>
      <c r="G2048" t="s">
        <v>799</v>
      </c>
      <c r="H2048" t="s">
        <v>541</v>
      </c>
      <c r="I2048" t="s">
        <v>800</v>
      </c>
      <c r="J2048" t="s">
        <v>543</v>
      </c>
      <c r="K2048">
        <v>31</v>
      </c>
      <c r="L2048" t="s">
        <v>574</v>
      </c>
      <c r="M2048" t="s">
        <v>805</v>
      </c>
      <c r="N2048" t="s">
        <v>801</v>
      </c>
      <c r="O2048" t="s">
        <v>802</v>
      </c>
      <c r="P2048" t="s">
        <v>548</v>
      </c>
      <c r="Q2048" t="s">
        <v>549</v>
      </c>
      <c r="R2048" t="s">
        <v>560</v>
      </c>
      <c r="S2048" t="s">
        <v>561</v>
      </c>
      <c r="T2048" s="145">
        <v>129</v>
      </c>
      <c r="U2048" t="s">
        <v>819</v>
      </c>
    </row>
    <row r="2049" spans="1:21" x14ac:dyDescent="0.25">
      <c r="A2049" t="s">
        <v>112</v>
      </c>
      <c r="B2049" t="s">
        <v>757</v>
      </c>
      <c r="C2049" t="s">
        <v>187</v>
      </c>
      <c r="D2049" t="s">
        <v>538</v>
      </c>
      <c r="F2049" t="s">
        <v>391</v>
      </c>
      <c r="G2049" t="s">
        <v>799</v>
      </c>
      <c r="H2049" t="s">
        <v>541</v>
      </c>
      <c r="I2049" t="s">
        <v>800</v>
      </c>
      <c r="J2049" t="s">
        <v>543</v>
      </c>
      <c r="K2049">
        <v>31</v>
      </c>
      <c r="L2049" t="s">
        <v>574</v>
      </c>
      <c r="M2049" t="s">
        <v>805</v>
      </c>
      <c r="N2049" t="s">
        <v>801</v>
      </c>
      <c r="O2049" t="s">
        <v>802</v>
      </c>
      <c r="P2049" t="s">
        <v>548</v>
      </c>
      <c r="Q2049" t="s">
        <v>549</v>
      </c>
      <c r="R2049" t="s">
        <v>562</v>
      </c>
      <c r="S2049" t="s">
        <v>563</v>
      </c>
      <c r="T2049" s="145">
        <v>19</v>
      </c>
      <c r="U2049" t="s">
        <v>819</v>
      </c>
    </row>
    <row r="2050" spans="1:21" x14ac:dyDescent="0.25">
      <c r="A2050" t="s">
        <v>112</v>
      </c>
      <c r="B2050" t="s">
        <v>757</v>
      </c>
      <c r="C2050" t="s">
        <v>187</v>
      </c>
      <c r="D2050" t="s">
        <v>538</v>
      </c>
      <c r="F2050" t="s">
        <v>391</v>
      </c>
      <c r="G2050" t="s">
        <v>799</v>
      </c>
      <c r="H2050" t="s">
        <v>541</v>
      </c>
      <c r="I2050" t="s">
        <v>800</v>
      </c>
      <c r="J2050" t="s">
        <v>543</v>
      </c>
      <c r="K2050">
        <v>31</v>
      </c>
      <c r="L2050" t="s">
        <v>574</v>
      </c>
      <c r="M2050" t="s">
        <v>805</v>
      </c>
      <c r="N2050" t="s">
        <v>801</v>
      </c>
      <c r="O2050" t="s">
        <v>802</v>
      </c>
      <c r="P2050" t="s">
        <v>548</v>
      </c>
      <c r="Q2050" t="s">
        <v>549</v>
      </c>
      <c r="R2050" t="s">
        <v>564</v>
      </c>
      <c r="S2050" t="s">
        <v>565</v>
      </c>
      <c r="T2050" s="145">
        <v>249</v>
      </c>
      <c r="U2050" t="s">
        <v>819</v>
      </c>
    </row>
    <row r="2051" spans="1:21" x14ac:dyDescent="0.25">
      <c r="A2051" t="s">
        <v>112</v>
      </c>
      <c r="B2051" t="s">
        <v>757</v>
      </c>
      <c r="C2051" t="s">
        <v>187</v>
      </c>
      <c r="D2051" t="s">
        <v>538</v>
      </c>
      <c r="F2051" t="s">
        <v>391</v>
      </c>
      <c r="G2051" t="s">
        <v>799</v>
      </c>
      <c r="H2051" t="s">
        <v>541</v>
      </c>
      <c r="I2051" t="s">
        <v>800</v>
      </c>
      <c r="J2051" t="s">
        <v>543</v>
      </c>
      <c r="K2051">
        <v>31</v>
      </c>
      <c r="L2051" t="s">
        <v>574</v>
      </c>
      <c r="M2051" t="s">
        <v>805</v>
      </c>
      <c r="N2051" t="s">
        <v>801</v>
      </c>
      <c r="O2051" t="s">
        <v>802</v>
      </c>
      <c r="P2051" t="s">
        <v>548</v>
      </c>
      <c r="Q2051" t="s">
        <v>549</v>
      </c>
      <c r="R2051" t="s">
        <v>566</v>
      </c>
      <c r="S2051" t="s">
        <v>567</v>
      </c>
      <c r="T2051" s="145">
        <v>116</v>
      </c>
      <c r="U2051" t="s">
        <v>819</v>
      </c>
    </row>
    <row r="2052" spans="1:21" x14ac:dyDescent="0.25">
      <c r="A2052" t="s">
        <v>112</v>
      </c>
      <c r="B2052" t="s">
        <v>757</v>
      </c>
      <c r="C2052" t="s">
        <v>187</v>
      </c>
      <c r="D2052" t="s">
        <v>538</v>
      </c>
      <c r="F2052" t="s">
        <v>391</v>
      </c>
      <c r="G2052" t="s">
        <v>799</v>
      </c>
      <c r="H2052" t="s">
        <v>541</v>
      </c>
      <c r="I2052" t="s">
        <v>800</v>
      </c>
      <c r="J2052" t="s">
        <v>543</v>
      </c>
      <c r="K2052">
        <v>31</v>
      </c>
      <c r="L2052" t="s">
        <v>574</v>
      </c>
      <c r="M2052" t="s">
        <v>805</v>
      </c>
      <c r="N2052" t="s">
        <v>801</v>
      </c>
      <c r="O2052" t="s">
        <v>802</v>
      </c>
      <c r="P2052" t="s">
        <v>548</v>
      </c>
      <c r="Q2052" t="s">
        <v>549</v>
      </c>
      <c r="R2052" t="s">
        <v>568</v>
      </c>
      <c r="S2052" t="s">
        <v>569</v>
      </c>
      <c r="T2052" s="145">
        <v>291</v>
      </c>
      <c r="U2052" t="s">
        <v>819</v>
      </c>
    </row>
    <row r="2053" spans="1:21" x14ac:dyDescent="0.25">
      <c r="A2053" t="s">
        <v>112</v>
      </c>
      <c r="B2053" t="s">
        <v>757</v>
      </c>
      <c r="C2053" t="s">
        <v>187</v>
      </c>
      <c r="D2053" t="s">
        <v>538</v>
      </c>
      <c r="F2053" t="s">
        <v>391</v>
      </c>
      <c r="G2053" t="s">
        <v>799</v>
      </c>
      <c r="H2053" t="s">
        <v>541</v>
      </c>
      <c r="I2053" t="s">
        <v>800</v>
      </c>
      <c r="J2053" t="s">
        <v>543</v>
      </c>
      <c r="K2053">
        <v>31</v>
      </c>
      <c r="L2053" t="s">
        <v>574</v>
      </c>
      <c r="M2053" t="s">
        <v>805</v>
      </c>
      <c r="N2053" t="s">
        <v>801</v>
      </c>
      <c r="O2053" t="s">
        <v>802</v>
      </c>
      <c r="P2053" t="s">
        <v>548</v>
      </c>
      <c r="Q2053" t="s">
        <v>549</v>
      </c>
      <c r="R2053" t="s">
        <v>572</v>
      </c>
      <c r="S2053" t="s">
        <v>573</v>
      </c>
      <c r="T2053" s="145">
        <v>3</v>
      </c>
      <c r="U2053" t="s">
        <v>819</v>
      </c>
    </row>
    <row r="2054" spans="1:21" x14ac:dyDescent="0.25">
      <c r="A2054" t="s">
        <v>112</v>
      </c>
      <c r="B2054" t="s">
        <v>757</v>
      </c>
      <c r="C2054" t="s">
        <v>187</v>
      </c>
      <c r="D2054" t="s">
        <v>538</v>
      </c>
      <c r="F2054" t="s">
        <v>391</v>
      </c>
      <c r="G2054" t="s">
        <v>799</v>
      </c>
      <c r="H2054" t="s">
        <v>541</v>
      </c>
      <c r="I2054" t="s">
        <v>800</v>
      </c>
      <c r="J2054" t="s">
        <v>543</v>
      </c>
      <c r="K2054">
        <v>31</v>
      </c>
      <c r="L2054" t="s">
        <v>574</v>
      </c>
      <c r="M2054" t="s">
        <v>805</v>
      </c>
      <c r="N2054" t="s">
        <v>801</v>
      </c>
      <c r="O2054" t="s">
        <v>802</v>
      </c>
      <c r="P2054" t="s">
        <v>548</v>
      </c>
      <c r="Q2054" t="s">
        <v>549</v>
      </c>
      <c r="R2054" t="s">
        <v>803</v>
      </c>
      <c r="S2054" t="s">
        <v>804</v>
      </c>
      <c r="T2054" s="145">
        <v>996</v>
      </c>
      <c r="U2054" t="s">
        <v>819</v>
      </c>
    </row>
    <row r="2055" spans="1:21" x14ac:dyDescent="0.25">
      <c r="A2055" t="s">
        <v>112</v>
      </c>
      <c r="B2055" t="s">
        <v>757</v>
      </c>
      <c r="C2055" t="s">
        <v>187</v>
      </c>
      <c r="D2055" t="s">
        <v>538</v>
      </c>
      <c r="F2055" t="s">
        <v>391</v>
      </c>
      <c r="G2055" t="s">
        <v>799</v>
      </c>
      <c r="H2055" t="s">
        <v>541</v>
      </c>
      <c r="I2055" t="s">
        <v>800</v>
      </c>
      <c r="J2055" t="s">
        <v>543</v>
      </c>
      <c r="K2055">
        <v>31</v>
      </c>
      <c r="L2055" t="s">
        <v>576</v>
      </c>
      <c r="M2055" t="s">
        <v>806</v>
      </c>
      <c r="N2055" t="s">
        <v>801</v>
      </c>
      <c r="O2055" t="s">
        <v>802</v>
      </c>
      <c r="P2055" t="s">
        <v>548</v>
      </c>
      <c r="Q2055" t="s">
        <v>549</v>
      </c>
      <c r="R2055" t="s">
        <v>131</v>
      </c>
      <c r="S2055" t="s">
        <v>550</v>
      </c>
      <c r="T2055" s="145">
        <v>2059</v>
      </c>
      <c r="U2055" t="s">
        <v>819</v>
      </c>
    </row>
    <row r="2056" spans="1:21" x14ac:dyDescent="0.25">
      <c r="A2056" t="s">
        <v>112</v>
      </c>
      <c r="B2056" t="s">
        <v>757</v>
      </c>
      <c r="C2056" t="s">
        <v>187</v>
      </c>
      <c r="D2056" t="s">
        <v>538</v>
      </c>
      <c r="F2056" t="s">
        <v>391</v>
      </c>
      <c r="G2056" t="s">
        <v>799</v>
      </c>
      <c r="H2056" t="s">
        <v>541</v>
      </c>
      <c r="I2056" t="s">
        <v>800</v>
      </c>
      <c r="J2056" t="s">
        <v>543</v>
      </c>
      <c r="K2056">
        <v>31</v>
      </c>
      <c r="L2056" t="s">
        <v>576</v>
      </c>
      <c r="M2056" t="s">
        <v>806</v>
      </c>
      <c r="N2056" t="s">
        <v>801</v>
      </c>
      <c r="O2056" t="s">
        <v>802</v>
      </c>
      <c r="P2056" t="s">
        <v>548</v>
      </c>
      <c r="Q2056" t="s">
        <v>549</v>
      </c>
      <c r="R2056" t="s">
        <v>552</v>
      </c>
      <c r="S2056" t="s">
        <v>553</v>
      </c>
      <c r="T2056" s="145">
        <v>8</v>
      </c>
      <c r="U2056" t="s">
        <v>819</v>
      </c>
    </row>
    <row r="2057" spans="1:21" x14ac:dyDescent="0.25">
      <c r="A2057" t="s">
        <v>112</v>
      </c>
      <c r="B2057" t="s">
        <v>757</v>
      </c>
      <c r="C2057" t="s">
        <v>187</v>
      </c>
      <c r="D2057" t="s">
        <v>538</v>
      </c>
      <c r="F2057" t="s">
        <v>391</v>
      </c>
      <c r="G2057" t="s">
        <v>799</v>
      </c>
      <c r="H2057" t="s">
        <v>541</v>
      </c>
      <c r="I2057" t="s">
        <v>800</v>
      </c>
      <c r="J2057" t="s">
        <v>543</v>
      </c>
      <c r="K2057">
        <v>31</v>
      </c>
      <c r="L2057" t="s">
        <v>576</v>
      </c>
      <c r="M2057" t="s">
        <v>806</v>
      </c>
      <c r="N2057" t="s">
        <v>801</v>
      </c>
      <c r="O2057" t="s">
        <v>802</v>
      </c>
      <c r="P2057" t="s">
        <v>548</v>
      </c>
      <c r="Q2057" t="s">
        <v>549</v>
      </c>
      <c r="R2057" t="s">
        <v>554</v>
      </c>
      <c r="S2057" t="s">
        <v>555</v>
      </c>
      <c r="T2057" s="145">
        <v>13</v>
      </c>
      <c r="U2057" t="s">
        <v>819</v>
      </c>
    </row>
    <row r="2058" spans="1:21" x14ac:dyDescent="0.25">
      <c r="A2058" t="s">
        <v>112</v>
      </c>
      <c r="B2058" t="s">
        <v>757</v>
      </c>
      <c r="C2058" t="s">
        <v>187</v>
      </c>
      <c r="D2058" t="s">
        <v>538</v>
      </c>
      <c r="F2058" t="s">
        <v>391</v>
      </c>
      <c r="G2058" t="s">
        <v>799</v>
      </c>
      <c r="H2058" t="s">
        <v>541</v>
      </c>
      <c r="I2058" t="s">
        <v>800</v>
      </c>
      <c r="J2058" t="s">
        <v>543</v>
      </c>
      <c r="K2058">
        <v>31</v>
      </c>
      <c r="L2058" t="s">
        <v>576</v>
      </c>
      <c r="M2058" t="s">
        <v>806</v>
      </c>
      <c r="N2058" t="s">
        <v>801</v>
      </c>
      <c r="O2058" t="s">
        <v>802</v>
      </c>
      <c r="P2058" t="s">
        <v>548</v>
      </c>
      <c r="Q2058" t="s">
        <v>549</v>
      </c>
      <c r="R2058" t="s">
        <v>556</v>
      </c>
      <c r="S2058" t="s">
        <v>557</v>
      </c>
      <c r="T2058" s="145">
        <v>41</v>
      </c>
      <c r="U2058" t="s">
        <v>819</v>
      </c>
    </row>
    <row r="2059" spans="1:21" x14ac:dyDescent="0.25">
      <c r="A2059" t="s">
        <v>112</v>
      </c>
      <c r="B2059" t="s">
        <v>757</v>
      </c>
      <c r="C2059" t="s">
        <v>187</v>
      </c>
      <c r="D2059" t="s">
        <v>538</v>
      </c>
      <c r="F2059" t="s">
        <v>391</v>
      </c>
      <c r="G2059" t="s">
        <v>799</v>
      </c>
      <c r="H2059" t="s">
        <v>541</v>
      </c>
      <c r="I2059" t="s">
        <v>800</v>
      </c>
      <c r="J2059" t="s">
        <v>543</v>
      </c>
      <c r="K2059">
        <v>31</v>
      </c>
      <c r="L2059" t="s">
        <v>576</v>
      </c>
      <c r="M2059" t="s">
        <v>806</v>
      </c>
      <c r="N2059" t="s">
        <v>801</v>
      </c>
      <c r="O2059" t="s">
        <v>802</v>
      </c>
      <c r="P2059" t="s">
        <v>548</v>
      </c>
      <c r="Q2059" t="s">
        <v>549</v>
      </c>
      <c r="R2059" t="s">
        <v>558</v>
      </c>
      <c r="S2059" t="s">
        <v>559</v>
      </c>
      <c r="T2059" s="145">
        <v>126</v>
      </c>
      <c r="U2059" t="s">
        <v>819</v>
      </c>
    </row>
    <row r="2060" spans="1:21" x14ac:dyDescent="0.25">
      <c r="A2060" t="s">
        <v>112</v>
      </c>
      <c r="B2060" t="s">
        <v>757</v>
      </c>
      <c r="C2060" t="s">
        <v>187</v>
      </c>
      <c r="D2060" t="s">
        <v>538</v>
      </c>
      <c r="F2060" t="s">
        <v>391</v>
      </c>
      <c r="G2060" t="s">
        <v>799</v>
      </c>
      <c r="H2060" t="s">
        <v>541</v>
      </c>
      <c r="I2060" t="s">
        <v>800</v>
      </c>
      <c r="J2060" t="s">
        <v>543</v>
      </c>
      <c r="K2060">
        <v>31</v>
      </c>
      <c r="L2060" t="s">
        <v>576</v>
      </c>
      <c r="M2060" t="s">
        <v>806</v>
      </c>
      <c r="N2060" t="s">
        <v>801</v>
      </c>
      <c r="O2060" t="s">
        <v>802</v>
      </c>
      <c r="P2060" t="s">
        <v>548</v>
      </c>
      <c r="Q2060" t="s">
        <v>549</v>
      </c>
      <c r="R2060" t="s">
        <v>560</v>
      </c>
      <c r="S2060" t="s">
        <v>561</v>
      </c>
      <c r="T2060" s="145">
        <v>125</v>
      </c>
      <c r="U2060" t="s">
        <v>819</v>
      </c>
    </row>
    <row r="2061" spans="1:21" x14ac:dyDescent="0.25">
      <c r="A2061" t="s">
        <v>112</v>
      </c>
      <c r="B2061" t="s">
        <v>757</v>
      </c>
      <c r="C2061" t="s">
        <v>187</v>
      </c>
      <c r="D2061" t="s">
        <v>538</v>
      </c>
      <c r="F2061" t="s">
        <v>391</v>
      </c>
      <c r="G2061" t="s">
        <v>799</v>
      </c>
      <c r="H2061" t="s">
        <v>541</v>
      </c>
      <c r="I2061" t="s">
        <v>800</v>
      </c>
      <c r="J2061" t="s">
        <v>543</v>
      </c>
      <c r="K2061">
        <v>31</v>
      </c>
      <c r="L2061" t="s">
        <v>576</v>
      </c>
      <c r="M2061" t="s">
        <v>806</v>
      </c>
      <c r="N2061" t="s">
        <v>801</v>
      </c>
      <c r="O2061" t="s">
        <v>802</v>
      </c>
      <c r="P2061" t="s">
        <v>548</v>
      </c>
      <c r="Q2061" t="s">
        <v>549</v>
      </c>
      <c r="R2061" t="s">
        <v>562</v>
      </c>
      <c r="S2061" t="s">
        <v>563</v>
      </c>
      <c r="T2061" s="145">
        <v>31</v>
      </c>
      <c r="U2061" t="s">
        <v>819</v>
      </c>
    </row>
    <row r="2062" spans="1:21" x14ac:dyDescent="0.25">
      <c r="A2062" t="s">
        <v>112</v>
      </c>
      <c r="B2062" t="s">
        <v>757</v>
      </c>
      <c r="C2062" t="s">
        <v>187</v>
      </c>
      <c r="D2062" t="s">
        <v>538</v>
      </c>
      <c r="F2062" t="s">
        <v>391</v>
      </c>
      <c r="G2062" t="s">
        <v>799</v>
      </c>
      <c r="H2062" t="s">
        <v>541</v>
      </c>
      <c r="I2062" t="s">
        <v>800</v>
      </c>
      <c r="J2062" t="s">
        <v>543</v>
      </c>
      <c r="K2062">
        <v>31</v>
      </c>
      <c r="L2062" t="s">
        <v>576</v>
      </c>
      <c r="M2062" t="s">
        <v>806</v>
      </c>
      <c r="N2062" t="s">
        <v>801</v>
      </c>
      <c r="O2062" t="s">
        <v>802</v>
      </c>
      <c r="P2062" t="s">
        <v>548</v>
      </c>
      <c r="Q2062" t="s">
        <v>549</v>
      </c>
      <c r="R2062" t="s">
        <v>564</v>
      </c>
      <c r="S2062" t="s">
        <v>565</v>
      </c>
      <c r="T2062" s="145">
        <v>59</v>
      </c>
      <c r="U2062" t="s">
        <v>819</v>
      </c>
    </row>
    <row r="2063" spans="1:21" x14ac:dyDescent="0.25">
      <c r="A2063" t="s">
        <v>112</v>
      </c>
      <c r="B2063" t="s">
        <v>757</v>
      </c>
      <c r="C2063" t="s">
        <v>187</v>
      </c>
      <c r="D2063" t="s">
        <v>538</v>
      </c>
      <c r="F2063" t="s">
        <v>391</v>
      </c>
      <c r="G2063" t="s">
        <v>799</v>
      </c>
      <c r="H2063" t="s">
        <v>541</v>
      </c>
      <c r="I2063" t="s">
        <v>800</v>
      </c>
      <c r="J2063" t="s">
        <v>543</v>
      </c>
      <c r="K2063">
        <v>31</v>
      </c>
      <c r="L2063" t="s">
        <v>576</v>
      </c>
      <c r="M2063" t="s">
        <v>806</v>
      </c>
      <c r="N2063" t="s">
        <v>801</v>
      </c>
      <c r="O2063" t="s">
        <v>802</v>
      </c>
      <c r="P2063" t="s">
        <v>548</v>
      </c>
      <c r="Q2063" t="s">
        <v>549</v>
      </c>
      <c r="R2063" t="s">
        <v>566</v>
      </c>
      <c r="S2063" t="s">
        <v>567</v>
      </c>
      <c r="T2063" s="145">
        <v>36</v>
      </c>
      <c r="U2063" t="s">
        <v>819</v>
      </c>
    </row>
    <row r="2064" spans="1:21" x14ac:dyDescent="0.25">
      <c r="A2064" t="s">
        <v>112</v>
      </c>
      <c r="B2064" t="s">
        <v>757</v>
      </c>
      <c r="C2064" t="s">
        <v>187</v>
      </c>
      <c r="D2064" t="s">
        <v>538</v>
      </c>
      <c r="F2064" t="s">
        <v>391</v>
      </c>
      <c r="G2064" t="s">
        <v>799</v>
      </c>
      <c r="H2064" t="s">
        <v>541</v>
      </c>
      <c r="I2064" t="s">
        <v>800</v>
      </c>
      <c r="J2064" t="s">
        <v>543</v>
      </c>
      <c r="K2064">
        <v>31</v>
      </c>
      <c r="L2064" t="s">
        <v>576</v>
      </c>
      <c r="M2064" t="s">
        <v>806</v>
      </c>
      <c r="N2064" t="s">
        <v>801</v>
      </c>
      <c r="O2064" t="s">
        <v>802</v>
      </c>
      <c r="P2064" t="s">
        <v>548</v>
      </c>
      <c r="Q2064" t="s">
        <v>549</v>
      </c>
      <c r="R2064" t="s">
        <v>568</v>
      </c>
      <c r="S2064" t="s">
        <v>569</v>
      </c>
      <c r="T2064" s="145">
        <v>444</v>
      </c>
      <c r="U2064" t="s">
        <v>819</v>
      </c>
    </row>
    <row r="2065" spans="1:23" x14ac:dyDescent="0.25">
      <c r="A2065" t="s">
        <v>112</v>
      </c>
      <c r="B2065" t="s">
        <v>757</v>
      </c>
      <c r="C2065" t="s">
        <v>187</v>
      </c>
      <c r="D2065" t="s">
        <v>538</v>
      </c>
      <c r="F2065" t="s">
        <v>391</v>
      </c>
      <c r="G2065" t="s">
        <v>799</v>
      </c>
      <c r="H2065" t="s">
        <v>541</v>
      </c>
      <c r="I2065" t="s">
        <v>800</v>
      </c>
      <c r="J2065" t="s">
        <v>543</v>
      </c>
      <c r="K2065">
        <v>31</v>
      </c>
      <c r="L2065" t="s">
        <v>576</v>
      </c>
      <c r="M2065" t="s">
        <v>806</v>
      </c>
      <c r="N2065" t="s">
        <v>801</v>
      </c>
      <c r="O2065" t="s">
        <v>802</v>
      </c>
      <c r="P2065" t="s">
        <v>548</v>
      </c>
      <c r="Q2065" t="s">
        <v>549</v>
      </c>
      <c r="R2065" t="s">
        <v>572</v>
      </c>
      <c r="S2065" t="s">
        <v>573</v>
      </c>
      <c r="T2065" s="145">
        <v>3</v>
      </c>
      <c r="U2065" t="s">
        <v>819</v>
      </c>
    </row>
    <row r="2066" spans="1:23" x14ac:dyDescent="0.25">
      <c r="A2066" t="s">
        <v>112</v>
      </c>
      <c r="B2066" t="s">
        <v>757</v>
      </c>
      <c r="C2066" t="s">
        <v>187</v>
      </c>
      <c r="D2066" t="s">
        <v>538</v>
      </c>
      <c r="F2066" t="s">
        <v>391</v>
      </c>
      <c r="G2066" t="s">
        <v>799</v>
      </c>
      <c r="H2066" t="s">
        <v>541</v>
      </c>
      <c r="I2066" t="s">
        <v>800</v>
      </c>
      <c r="J2066" t="s">
        <v>543</v>
      </c>
      <c r="K2066">
        <v>31</v>
      </c>
      <c r="L2066" t="s">
        <v>576</v>
      </c>
      <c r="M2066" t="s">
        <v>806</v>
      </c>
      <c r="N2066" t="s">
        <v>801</v>
      </c>
      <c r="O2066" t="s">
        <v>802</v>
      </c>
      <c r="P2066" t="s">
        <v>548</v>
      </c>
      <c r="Q2066" t="s">
        <v>549</v>
      </c>
      <c r="R2066" t="s">
        <v>803</v>
      </c>
      <c r="S2066" t="s">
        <v>804</v>
      </c>
      <c r="T2066" s="145">
        <v>1173</v>
      </c>
      <c r="U2066" t="s">
        <v>819</v>
      </c>
    </row>
    <row r="2067" spans="1:23" s="49" customFormat="1" x14ac:dyDescent="0.25">
      <c r="A2067" s="49" t="s">
        <v>75</v>
      </c>
      <c r="B2067" s="49" t="s">
        <v>759</v>
      </c>
      <c r="C2067" s="49" t="s">
        <v>187</v>
      </c>
      <c r="D2067" s="49" t="s">
        <v>538</v>
      </c>
      <c r="F2067" s="49" t="s">
        <v>391</v>
      </c>
      <c r="G2067" s="49" t="s">
        <v>799</v>
      </c>
      <c r="H2067" s="49" t="s">
        <v>541</v>
      </c>
      <c r="I2067" s="49" t="s">
        <v>800</v>
      </c>
      <c r="J2067" s="49" t="s">
        <v>543</v>
      </c>
      <c r="K2067" s="49">
        <v>31</v>
      </c>
      <c r="L2067" s="49" t="s">
        <v>544</v>
      </c>
      <c r="M2067" s="49" t="s">
        <v>799</v>
      </c>
      <c r="N2067" s="49" t="s">
        <v>801</v>
      </c>
      <c r="O2067" s="49" t="s">
        <v>802</v>
      </c>
      <c r="P2067" s="49" t="s">
        <v>548</v>
      </c>
      <c r="Q2067" s="49" t="s">
        <v>549</v>
      </c>
      <c r="R2067" s="49" t="s">
        <v>131</v>
      </c>
      <c r="S2067" s="49" t="s">
        <v>550</v>
      </c>
      <c r="T2067" s="146">
        <v>1833.9</v>
      </c>
      <c r="U2067" s="49" t="s">
        <v>840</v>
      </c>
      <c r="V2067" s="49" t="s">
        <v>858</v>
      </c>
      <c r="W2067" s="138">
        <f>('ILO unemployment 2007'!T2068+'ILO unemployment 2007'!T2069+'ILO unemployment 2007'!T2070)*( 1 + ('ILO unemployment 2007'!T2078+ 'ILO unemployment 2007'!T2079)/('ILO unemployment 2007'!T2067-'ILO unemployment 2007'!T2078-'ILO unemployment 2007'!T2079))</f>
        <v>230.21159702549576</v>
      </c>
    </row>
    <row r="2068" spans="1:23" s="49" customFormat="1" x14ac:dyDescent="0.25">
      <c r="A2068" s="49" t="s">
        <v>75</v>
      </c>
      <c r="B2068" s="49" t="s">
        <v>759</v>
      </c>
      <c r="C2068" s="49" t="s">
        <v>187</v>
      </c>
      <c r="D2068" s="49" t="s">
        <v>538</v>
      </c>
      <c r="F2068" s="49" t="s">
        <v>391</v>
      </c>
      <c r="G2068" s="49" t="s">
        <v>799</v>
      </c>
      <c r="H2068" s="49" t="s">
        <v>541</v>
      </c>
      <c r="I2068" s="49" t="s">
        <v>800</v>
      </c>
      <c r="J2068" s="49" t="s">
        <v>543</v>
      </c>
      <c r="K2068" s="49">
        <v>31</v>
      </c>
      <c r="L2068" s="49" t="s">
        <v>544</v>
      </c>
      <c r="M2068" s="49" t="s">
        <v>799</v>
      </c>
      <c r="N2068" s="49" t="s">
        <v>801</v>
      </c>
      <c r="O2068" s="49" t="s">
        <v>802</v>
      </c>
      <c r="P2068" s="49" t="s">
        <v>548</v>
      </c>
      <c r="Q2068" s="49" t="s">
        <v>549</v>
      </c>
      <c r="R2068" s="49" t="s">
        <v>552</v>
      </c>
      <c r="S2068" s="49" t="s">
        <v>553</v>
      </c>
      <c r="T2068" s="146">
        <v>16.8</v>
      </c>
      <c r="U2068" s="49" t="s">
        <v>840</v>
      </c>
      <c r="V2068" s="49" t="s">
        <v>859</v>
      </c>
      <c r="W2068" s="138">
        <f>('ILO unemployment 2007'!T2071+'ILO unemployment 2007'!T2072+'ILO unemployment 2007'!T2073+'ILO unemployment 2007'!T2074+'ILO unemployment 2007'!T2075+'ILO unemployment 2007'!T2076+'ILO unemployment 2007'!T2077)*( 1 + ('ILO unemployment 2007'!T2078+ 'ILO unemployment 2007'!T2079)/('ILO unemployment 2007'!T2067-'ILO unemployment 2007'!T2078-'ILO unemployment 2007'!T2079))</f>
        <v>1603.688402974504</v>
      </c>
    </row>
    <row r="2069" spans="1:23" s="49" customFormat="1" x14ac:dyDescent="0.25">
      <c r="A2069" s="49" t="s">
        <v>75</v>
      </c>
      <c r="B2069" s="49" t="s">
        <v>759</v>
      </c>
      <c r="C2069" s="49" t="s">
        <v>187</v>
      </c>
      <c r="D2069" s="49" t="s">
        <v>538</v>
      </c>
      <c r="F2069" s="49" t="s">
        <v>391</v>
      </c>
      <c r="G2069" s="49" t="s">
        <v>799</v>
      </c>
      <c r="H2069" s="49" t="s">
        <v>541</v>
      </c>
      <c r="I2069" s="49" t="s">
        <v>800</v>
      </c>
      <c r="J2069" s="49" t="s">
        <v>543</v>
      </c>
      <c r="K2069" s="49">
        <v>31</v>
      </c>
      <c r="L2069" s="49" t="s">
        <v>544</v>
      </c>
      <c r="M2069" s="49" t="s">
        <v>799</v>
      </c>
      <c r="N2069" s="49" t="s">
        <v>801</v>
      </c>
      <c r="O2069" s="49" t="s">
        <v>802</v>
      </c>
      <c r="P2069" s="49" t="s">
        <v>548</v>
      </c>
      <c r="Q2069" s="49" t="s">
        <v>549</v>
      </c>
      <c r="R2069" s="49" t="s">
        <v>554</v>
      </c>
      <c r="S2069" s="49" t="s">
        <v>555</v>
      </c>
      <c r="T2069" s="146">
        <v>49.7</v>
      </c>
      <c r="U2069" s="49" t="s">
        <v>840</v>
      </c>
      <c r="V2069" s="49" t="s">
        <v>862</v>
      </c>
      <c r="W2069" s="138">
        <f>'ILO unemployment 2007'!T2068+'ILO unemployment 2007'!T2069+'ILO unemployment 2007'!T2070+ 'ILO unemployment 2007'!T2071+'ILO unemployment 2007'!T2072+'ILO unemployment 2007'!T2073+'ILO unemployment 2007'!T2074+'ILO unemployment 2007'!T2075+'ILO unemployment 2007'!T2076+'ILO unemployment 2007'!T2077+'ILO unemployment 2007'!T2078+'ILO unemployment 2007'!T2079</f>
        <v>1833.8999999999999</v>
      </c>
    </row>
    <row r="2070" spans="1:23" s="49" customFormat="1" x14ac:dyDescent="0.25">
      <c r="A2070" s="49" t="s">
        <v>75</v>
      </c>
      <c r="B2070" s="49" t="s">
        <v>759</v>
      </c>
      <c r="C2070" s="49" t="s">
        <v>187</v>
      </c>
      <c r="D2070" s="49" t="s">
        <v>538</v>
      </c>
      <c r="F2070" s="49" t="s">
        <v>391</v>
      </c>
      <c r="G2070" s="49" t="s">
        <v>799</v>
      </c>
      <c r="H2070" s="49" t="s">
        <v>541</v>
      </c>
      <c r="I2070" s="49" t="s">
        <v>800</v>
      </c>
      <c r="J2070" s="49" t="s">
        <v>543</v>
      </c>
      <c r="K2070" s="49">
        <v>31</v>
      </c>
      <c r="L2070" s="49" t="s">
        <v>544</v>
      </c>
      <c r="M2070" s="49" t="s">
        <v>799</v>
      </c>
      <c r="N2070" s="49" t="s">
        <v>801</v>
      </c>
      <c r="O2070" s="49" t="s">
        <v>802</v>
      </c>
      <c r="P2070" s="49" t="s">
        <v>548</v>
      </c>
      <c r="Q2070" s="49" t="s">
        <v>549</v>
      </c>
      <c r="R2070" s="49" t="s">
        <v>556</v>
      </c>
      <c r="S2070" s="49" t="s">
        <v>557</v>
      </c>
      <c r="T2070" s="146">
        <v>75.3</v>
      </c>
      <c r="U2070" s="49" t="s">
        <v>840</v>
      </c>
      <c r="W2070" s="138"/>
    </row>
    <row r="2071" spans="1:23" s="49" customFormat="1" x14ac:dyDescent="0.25">
      <c r="A2071" s="49" t="s">
        <v>75</v>
      </c>
      <c r="B2071" s="49" t="s">
        <v>759</v>
      </c>
      <c r="C2071" s="49" t="s">
        <v>187</v>
      </c>
      <c r="D2071" s="49" t="s">
        <v>538</v>
      </c>
      <c r="F2071" s="49" t="s">
        <v>391</v>
      </c>
      <c r="G2071" s="49" t="s">
        <v>799</v>
      </c>
      <c r="H2071" s="49" t="s">
        <v>541</v>
      </c>
      <c r="I2071" s="49" t="s">
        <v>800</v>
      </c>
      <c r="J2071" s="49" t="s">
        <v>543</v>
      </c>
      <c r="K2071" s="49">
        <v>31</v>
      </c>
      <c r="L2071" s="49" t="s">
        <v>544</v>
      </c>
      <c r="M2071" s="49" t="s">
        <v>799</v>
      </c>
      <c r="N2071" s="49" t="s">
        <v>801</v>
      </c>
      <c r="O2071" s="49" t="s">
        <v>802</v>
      </c>
      <c r="P2071" s="49" t="s">
        <v>548</v>
      </c>
      <c r="Q2071" s="49" t="s">
        <v>549</v>
      </c>
      <c r="R2071" s="49" t="s">
        <v>558</v>
      </c>
      <c r="S2071" s="49" t="s">
        <v>559</v>
      </c>
      <c r="T2071" s="146">
        <v>94.1</v>
      </c>
      <c r="U2071" s="49" t="s">
        <v>840</v>
      </c>
      <c r="W2071" s="138"/>
    </row>
    <row r="2072" spans="1:23" s="49" customFormat="1" x14ac:dyDescent="0.25">
      <c r="A2072" s="49" t="s">
        <v>75</v>
      </c>
      <c r="B2072" s="49" t="s">
        <v>759</v>
      </c>
      <c r="C2072" s="49" t="s">
        <v>187</v>
      </c>
      <c r="D2072" s="49" t="s">
        <v>538</v>
      </c>
      <c r="F2072" s="49" t="s">
        <v>391</v>
      </c>
      <c r="G2072" s="49" t="s">
        <v>799</v>
      </c>
      <c r="H2072" s="49" t="s">
        <v>541</v>
      </c>
      <c r="I2072" s="49" t="s">
        <v>800</v>
      </c>
      <c r="J2072" s="49" t="s">
        <v>543</v>
      </c>
      <c r="K2072" s="49">
        <v>31</v>
      </c>
      <c r="L2072" s="49" t="s">
        <v>544</v>
      </c>
      <c r="M2072" s="49" t="s">
        <v>799</v>
      </c>
      <c r="N2072" s="49" t="s">
        <v>801</v>
      </c>
      <c r="O2072" s="49" t="s">
        <v>802</v>
      </c>
      <c r="P2072" s="49" t="s">
        <v>548</v>
      </c>
      <c r="Q2072" s="49" t="s">
        <v>549</v>
      </c>
      <c r="R2072" s="49" t="s">
        <v>560</v>
      </c>
      <c r="S2072" s="49" t="s">
        <v>561</v>
      </c>
      <c r="T2072" s="146">
        <v>262.39999999999998</v>
      </c>
      <c r="U2072" s="49" t="s">
        <v>840</v>
      </c>
      <c r="W2072" s="138"/>
    </row>
    <row r="2073" spans="1:23" s="49" customFormat="1" x14ac:dyDescent="0.25">
      <c r="A2073" s="49" t="s">
        <v>75</v>
      </c>
      <c r="B2073" s="49" t="s">
        <v>759</v>
      </c>
      <c r="C2073" s="49" t="s">
        <v>187</v>
      </c>
      <c r="D2073" s="49" t="s">
        <v>538</v>
      </c>
      <c r="F2073" s="49" t="s">
        <v>391</v>
      </c>
      <c r="G2073" s="49" t="s">
        <v>799</v>
      </c>
      <c r="H2073" s="49" t="s">
        <v>541</v>
      </c>
      <c r="I2073" s="49" t="s">
        <v>800</v>
      </c>
      <c r="J2073" s="49" t="s">
        <v>543</v>
      </c>
      <c r="K2073" s="49">
        <v>31</v>
      </c>
      <c r="L2073" s="49" t="s">
        <v>544</v>
      </c>
      <c r="M2073" s="49" t="s">
        <v>799</v>
      </c>
      <c r="N2073" s="49" t="s">
        <v>801</v>
      </c>
      <c r="O2073" s="49" t="s">
        <v>802</v>
      </c>
      <c r="P2073" s="49" t="s">
        <v>548</v>
      </c>
      <c r="Q2073" s="49" t="s">
        <v>549</v>
      </c>
      <c r="R2073" s="49" t="s">
        <v>562</v>
      </c>
      <c r="S2073" s="49" t="s">
        <v>563</v>
      </c>
      <c r="T2073" s="146">
        <v>14.9</v>
      </c>
      <c r="U2073" s="49" t="s">
        <v>840</v>
      </c>
      <c r="W2073" s="138"/>
    </row>
    <row r="2074" spans="1:23" s="49" customFormat="1" x14ac:dyDescent="0.25">
      <c r="A2074" s="49" t="s">
        <v>75</v>
      </c>
      <c r="B2074" s="49" t="s">
        <v>759</v>
      </c>
      <c r="C2074" s="49" t="s">
        <v>187</v>
      </c>
      <c r="D2074" s="49" t="s">
        <v>538</v>
      </c>
      <c r="F2074" s="49" t="s">
        <v>391</v>
      </c>
      <c r="G2074" s="49" t="s">
        <v>799</v>
      </c>
      <c r="H2074" s="49" t="s">
        <v>541</v>
      </c>
      <c r="I2074" s="49" t="s">
        <v>800</v>
      </c>
      <c r="J2074" s="49" t="s">
        <v>543</v>
      </c>
      <c r="K2074" s="49">
        <v>31</v>
      </c>
      <c r="L2074" s="49" t="s">
        <v>544</v>
      </c>
      <c r="M2074" s="49" t="s">
        <v>799</v>
      </c>
      <c r="N2074" s="49" t="s">
        <v>801</v>
      </c>
      <c r="O2074" s="49" t="s">
        <v>802</v>
      </c>
      <c r="P2074" s="49" t="s">
        <v>548</v>
      </c>
      <c r="Q2074" s="49" t="s">
        <v>549</v>
      </c>
      <c r="R2074" s="49" t="s">
        <v>564</v>
      </c>
      <c r="S2074" s="49" t="s">
        <v>565</v>
      </c>
      <c r="T2074" s="146">
        <v>183.2</v>
      </c>
      <c r="U2074" s="49" t="s">
        <v>840</v>
      </c>
      <c r="W2074" s="138"/>
    </row>
    <row r="2075" spans="1:23" s="49" customFormat="1" x14ac:dyDescent="0.25">
      <c r="A2075" s="49" t="s">
        <v>75</v>
      </c>
      <c r="B2075" s="49" t="s">
        <v>759</v>
      </c>
      <c r="C2075" s="49" t="s">
        <v>187</v>
      </c>
      <c r="D2075" s="49" t="s">
        <v>538</v>
      </c>
      <c r="F2075" s="49" t="s">
        <v>391</v>
      </c>
      <c r="G2075" s="49" t="s">
        <v>799</v>
      </c>
      <c r="H2075" s="49" t="s">
        <v>541</v>
      </c>
      <c r="I2075" s="49" t="s">
        <v>800</v>
      </c>
      <c r="J2075" s="49" t="s">
        <v>543</v>
      </c>
      <c r="K2075" s="49">
        <v>31</v>
      </c>
      <c r="L2075" s="49" t="s">
        <v>544</v>
      </c>
      <c r="M2075" s="49" t="s">
        <v>799</v>
      </c>
      <c r="N2075" s="49" t="s">
        <v>801</v>
      </c>
      <c r="O2075" s="49" t="s">
        <v>802</v>
      </c>
      <c r="P2075" s="49" t="s">
        <v>548</v>
      </c>
      <c r="Q2075" s="49" t="s">
        <v>549</v>
      </c>
      <c r="R2075" s="49" t="s">
        <v>566</v>
      </c>
      <c r="S2075" s="49" t="s">
        <v>567</v>
      </c>
      <c r="T2075" s="146">
        <v>82.9</v>
      </c>
      <c r="U2075" s="49" t="s">
        <v>840</v>
      </c>
      <c r="W2075" s="138"/>
    </row>
    <row r="2076" spans="1:23" s="49" customFormat="1" x14ac:dyDescent="0.25">
      <c r="A2076" s="49" t="s">
        <v>75</v>
      </c>
      <c r="B2076" s="49" t="s">
        <v>759</v>
      </c>
      <c r="C2076" s="49" t="s">
        <v>187</v>
      </c>
      <c r="D2076" s="49" t="s">
        <v>538</v>
      </c>
      <c r="F2076" s="49" t="s">
        <v>391</v>
      </c>
      <c r="G2076" s="49" t="s">
        <v>799</v>
      </c>
      <c r="H2076" s="49" t="s">
        <v>541</v>
      </c>
      <c r="I2076" s="49" t="s">
        <v>800</v>
      </c>
      <c r="J2076" s="49" t="s">
        <v>543</v>
      </c>
      <c r="K2076" s="49">
        <v>31</v>
      </c>
      <c r="L2076" s="49" t="s">
        <v>544</v>
      </c>
      <c r="M2076" s="49" t="s">
        <v>799</v>
      </c>
      <c r="N2076" s="49" t="s">
        <v>801</v>
      </c>
      <c r="O2076" s="49" t="s">
        <v>802</v>
      </c>
      <c r="P2076" s="49" t="s">
        <v>548</v>
      </c>
      <c r="Q2076" s="49" t="s">
        <v>549</v>
      </c>
      <c r="R2076" s="49" t="s">
        <v>568</v>
      </c>
      <c r="S2076" s="49" t="s">
        <v>569</v>
      </c>
      <c r="T2076" s="146">
        <v>349.3</v>
      </c>
      <c r="U2076" s="49" t="s">
        <v>840</v>
      </c>
      <c r="W2076" s="138"/>
    </row>
    <row r="2077" spans="1:23" s="49" customFormat="1" x14ac:dyDescent="0.25">
      <c r="A2077" s="49" t="s">
        <v>75</v>
      </c>
      <c r="B2077" s="49" t="s">
        <v>759</v>
      </c>
      <c r="C2077" s="49" t="s">
        <v>187</v>
      </c>
      <c r="D2077" s="49" t="s">
        <v>538</v>
      </c>
      <c r="F2077" s="49" t="s">
        <v>391</v>
      </c>
      <c r="G2077" s="49" t="s">
        <v>799</v>
      </c>
      <c r="H2077" s="49" t="s">
        <v>541</v>
      </c>
      <c r="I2077" s="49" t="s">
        <v>800</v>
      </c>
      <c r="J2077" s="49" t="s">
        <v>543</v>
      </c>
      <c r="K2077" s="49">
        <v>31</v>
      </c>
      <c r="L2077" s="49" t="s">
        <v>544</v>
      </c>
      <c r="M2077" s="49" t="s">
        <v>799</v>
      </c>
      <c r="N2077" s="49" t="s">
        <v>801</v>
      </c>
      <c r="O2077" s="49" t="s">
        <v>802</v>
      </c>
      <c r="P2077" s="49" t="s">
        <v>548</v>
      </c>
      <c r="Q2077" s="49" t="s">
        <v>549</v>
      </c>
      <c r="R2077" s="49" t="s">
        <v>570</v>
      </c>
      <c r="S2077" s="49" t="s">
        <v>571</v>
      </c>
      <c r="T2077" s="146">
        <v>1</v>
      </c>
      <c r="U2077" s="49" t="s">
        <v>840</v>
      </c>
      <c r="W2077" s="138"/>
    </row>
    <row r="2078" spans="1:23" s="49" customFormat="1" x14ac:dyDescent="0.25">
      <c r="A2078" s="49" t="s">
        <v>75</v>
      </c>
      <c r="B2078" s="49" t="s">
        <v>759</v>
      </c>
      <c r="C2078" s="49" t="s">
        <v>187</v>
      </c>
      <c r="D2078" s="49" t="s">
        <v>538</v>
      </c>
      <c r="F2078" s="49" t="s">
        <v>391</v>
      </c>
      <c r="G2078" s="49" t="s">
        <v>799</v>
      </c>
      <c r="H2078" s="49" t="s">
        <v>541</v>
      </c>
      <c r="I2078" s="49" t="s">
        <v>800</v>
      </c>
      <c r="J2078" s="49" t="s">
        <v>543</v>
      </c>
      <c r="K2078" s="49">
        <v>31</v>
      </c>
      <c r="L2078" s="49" t="s">
        <v>544</v>
      </c>
      <c r="M2078" s="49" t="s">
        <v>799</v>
      </c>
      <c r="N2078" s="49" t="s">
        <v>801</v>
      </c>
      <c r="O2078" s="49" t="s">
        <v>802</v>
      </c>
      <c r="P2078" s="49" t="s">
        <v>548</v>
      </c>
      <c r="Q2078" s="49" t="s">
        <v>549</v>
      </c>
      <c r="R2078" s="49" t="s">
        <v>572</v>
      </c>
      <c r="S2078" s="49" t="s">
        <v>573</v>
      </c>
      <c r="T2078" s="146">
        <v>506.2</v>
      </c>
      <c r="U2078" s="49" t="s">
        <v>841</v>
      </c>
      <c r="W2078" s="138"/>
    </row>
    <row r="2079" spans="1:23" s="49" customFormat="1" x14ac:dyDescent="0.25">
      <c r="A2079" s="49" t="s">
        <v>75</v>
      </c>
      <c r="B2079" s="49" t="s">
        <v>759</v>
      </c>
      <c r="C2079" s="49" t="s">
        <v>187</v>
      </c>
      <c r="D2079" s="49" t="s">
        <v>538</v>
      </c>
      <c r="F2079" s="49" t="s">
        <v>391</v>
      </c>
      <c r="G2079" s="49" t="s">
        <v>799</v>
      </c>
      <c r="H2079" s="49" t="s">
        <v>541</v>
      </c>
      <c r="I2079" s="49" t="s">
        <v>800</v>
      </c>
      <c r="J2079" s="49" t="s">
        <v>543</v>
      </c>
      <c r="K2079" s="49">
        <v>31</v>
      </c>
      <c r="L2079" s="49" t="s">
        <v>544</v>
      </c>
      <c r="M2079" s="49" t="s">
        <v>799</v>
      </c>
      <c r="N2079" s="49" t="s">
        <v>801</v>
      </c>
      <c r="O2079" s="49" t="s">
        <v>802</v>
      </c>
      <c r="P2079" s="49" t="s">
        <v>548</v>
      </c>
      <c r="Q2079" s="49" t="s">
        <v>549</v>
      </c>
      <c r="R2079" s="49" t="s">
        <v>803</v>
      </c>
      <c r="S2079" s="49" t="s">
        <v>804</v>
      </c>
      <c r="T2079" s="146">
        <v>198.1</v>
      </c>
      <c r="U2079" s="49" t="s">
        <v>840</v>
      </c>
      <c r="W2079" s="138"/>
    </row>
    <row r="2080" spans="1:23" x14ac:dyDescent="0.25">
      <c r="A2080" t="s">
        <v>75</v>
      </c>
      <c r="B2080" t="s">
        <v>759</v>
      </c>
      <c r="C2080" t="s">
        <v>187</v>
      </c>
      <c r="D2080" t="s">
        <v>538</v>
      </c>
      <c r="F2080" t="s">
        <v>391</v>
      </c>
      <c r="G2080" t="s">
        <v>799</v>
      </c>
      <c r="H2080" t="s">
        <v>541</v>
      </c>
      <c r="I2080" t="s">
        <v>800</v>
      </c>
      <c r="J2080" t="s">
        <v>543</v>
      </c>
      <c r="K2080">
        <v>31</v>
      </c>
      <c r="L2080" t="s">
        <v>574</v>
      </c>
      <c r="M2080" t="s">
        <v>805</v>
      </c>
      <c r="N2080" t="s">
        <v>801</v>
      </c>
      <c r="O2080" t="s">
        <v>802</v>
      </c>
      <c r="P2080" t="s">
        <v>548</v>
      </c>
      <c r="Q2080" t="s">
        <v>549</v>
      </c>
      <c r="R2080" t="s">
        <v>131</v>
      </c>
      <c r="S2080" t="s">
        <v>550</v>
      </c>
      <c r="T2080" s="145">
        <v>815.2</v>
      </c>
      <c r="U2080" t="s">
        <v>840</v>
      </c>
    </row>
    <row r="2081" spans="1:21" x14ac:dyDescent="0.25">
      <c r="A2081" t="s">
        <v>75</v>
      </c>
      <c r="B2081" t="s">
        <v>759</v>
      </c>
      <c r="C2081" t="s">
        <v>187</v>
      </c>
      <c r="D2081" t="s">
        <v>538</v>
      </c>
      <c r="F2081" t="s">
        <v>391</v>
      </c>
      <c r="G2081" t="s">
        <v>799</v>
      </c>
      <c r="H2081" t="s">
        <v>541</v>
      </c>
      <c r="I2081" t="s">
        <v>800</v>
      </c>
      <c r="J2081" t="s">
        <v>543</v>
      </c>
      <c r="K2081">
        <v>31</v>
      </c>
      <c r="L2081" t="s">
        <v>574</v>
      </c>
      <c r="M2081" t="s">
        <v>805</v>
      </c>
      <c r="N2081" t="s">
        <v>801</v>
      </c>
      <c r="O2081" t="s">
        <v>802</v>
      </c>
      <c r="P2081" t="s">
        <v>548</v>
      </c>
      <c r="Q2081" t="s">
        <v>549</v>
      </c>
      <c r="R2081" t="s">
        <v>552</v>
      </c>
      <c r="S2081" t="s">
        <v>553</v>
      </c>
      <c r="T2081" s="145">
        <v>9.3000000000000007</v>
      </c>
      <c r="U2081" t="s">
        <v>840</v>
      </c>
    </row>
    <row r="2082" spans="1:21" x14ac:dyDescent="0.25">
      <c r="A2082" t="s">
        <v>75</v>
      </c>
      <c r="B2082" t="s">
        <v>759</v>
      </c>
      <c r="C2082" t="s">
        <v>187</v>
      </c>
      <c r="D2082" t="s">
        <v>538</v>
      </c>
      <c r="F2082" t="s">
        <v>391</v>
      </c>
      <c r="G2082" t="s">
        <v>799</v>
      </c>
      <c r="H2082" t="s">
        <v>541</v>
      </c>
      <c r="I2082" t="s">
        <v>800</v>
      </c>
      <c r="J2082" t="s">
        <v>543</v>
      </c>
      <c r="K2082">
        <v>31</v>
      </c>
      <c r="L2082" t="s">
        <v>574</v>
      </c>
      <c r="M2082" t="s">
        <v>805</v>
      </c>
      <c r="N2082" t="s">
        <v>801</v>
      </c>
      <c r="O2082" t="s">
        <v>802</v>
      </c>
      <c r="P2082" t="s">
        <v>548</v>
      </c>
      <c r="Q2082" t="s">
        <v>549</v>
      </c>
      <c r="R2082" t="s">
        <v>554</v>
      </c>
      <c r="S2082" t="s">
        <v>555</v>
      </c>
      <c r="T2082" s="145">
        <v>18.8</v>
      </c>
      <c r="U2082" t="s">
        <v>840</v>
      </c>
    </row>
    <row r="2083" spans="1:21" x14ac:dyDescent="0.25">
      <c r="A2083" t="s">
        <v>75</v>
      </c>
      <c r="B2083" t="s">
        <v>759</v>
      </c>
      <c r="C2083" t="s">
        <v>187</v>
      </c>
      <c r="D2083" t="s">
        <v>538</v>
      </c>
      <c r="F2083" t="s">
        <v>391</v>
      </c>
      <c r="G2083" t="s">
        <v>799</v>
      </c>
      <c r="H2083" t="s">
        <v>541</v>
      </c>
      <c r="I2083" t="s">
        <v>800</v>
      </c>
      <c r="J2083" t="s">
        <v>543</v>
      </c>
      <c r="K2083">
        <v>31</v>
      </c>
      <c r="L2083" t="s">
        <v>574</v>
      </c>
      <c r="M2083" t="s">
        <v>805</v>
      </c>
      <c r="N2083" t="s">
        <v>801</v>
      </c>
      <c r="O2083" t="s">
        <v>802</v>
      </c>
      <c r="P2083" t="s">
        <v>548</v>
      </c>
      <c r="Q2083" t="s">
        <v>549</v>
      </c>
      <c r="R2083" t="s">
        <v>556</v>
      </c>
      <c r="S2083" t="s">
        <v>557</v>
      </c>
      <c r="T2083" s="145">
        <v>38.4</v>
      </c>
      <c r="U2083" t="s">
        <v>840</v>
      </c>
    </row>
    <row r="2084" spans="1:21" x14ac:dyDescent="0.25">
      <c r="A2084" t="s">
        <v>75</v>
      </c>
      <c r="B2084" t="s">
        <v>759</v>
      </c>
      <c r="C2084" t="s">
        <v>187</v>
      </c>
      <c r="D2084" t="s">
        <v>538</v>
      </c>
      <c r="F2084" t="s">
        <v>391</v>
      </c>
      <c r="G2084" t="s">
        <v>799</v>
      </c>
      <c r="H2084" t="s">
        <v>541</v>
      </c>
      <c r="I2084" t="s">
        <v>800</v>
      </c>
      <c r="J2084" t="s">
        <v>543</v>
      </c>
      <c r="K2084">
        <v>31</v>
      </c>
      <c r="L2084" t="s">
        <v>574</v>
      </c>
      <c r="M2084" t="s">
        <v>805</v>
      </c>
      <c r="N2084" t="s">
        <v>801</v>
      </c>
      <c r="O2084" t="s">
        <v>802</v>
      </c>
      <c r="P2084" t="s">
        <v>548</v>
      </c>
      <c r="Q2084" t="s">
        <v>549</v>
      </c>
      <c r="R2084" t="s">
        <v>558</v>
      </c>
      <c r="S2084" t="s">
        <v>559</v>
      </c>
      <c r="T2084" s="145">
        <v>25.7</v>
      </c>
      <c r="U2084" t="s">
        <v>840</v>
      </c>
    </row>
    <row r="2085" spans="1:21" x14ac:dyDescent="0.25">
      <c r="A2085" t="s">
        <v>75</v>
      </c>
      <c r="B2085" t="s">
        <v>759</v>
      </c>
      <c r="C2085" t="s">
        <v>187</v>
      </c>
      <c r="D2085" t="s">
        <v>538</v>
      </c>
      <c r="F2085" t="s">
        <v>391</v>
      </c>
      <c r="G2085" t="s">
        <v>799</v>
      </c>
      <c r="H2085" t="s">
        <v>541</v>
      </c>
      <c r="I2085" t="s">
        <v>800</v>
      </c>
      <c r="J2085" t="s">
        <v>543</v>
      </c>
      <c r="K2085">
        <v>31</v>
      </c>
      <c r="L2085" t="s">
        <v>574</v>
      </c>
      <c r="M2085" t="s">
        <v>805</v>
      </c>
      <c r="N2085" t="s">
        <v>801</v>
      </c>
      <c r="O2085" t="s">
        <v>802</v>
      </c>
      <c r="P2085" t="s">
        <v>548</v>
      </c>
      <c r="Q2085" t="s">
        <v>549</v>
      </c>
      <c r="R2085" t="s">
        <v>560</v>
      </c>
      <c r="S2085" t="s">
        <v>561</v>
      </c>
      <c r="T2085" s="145">
        <v>73.2</v>
      </c>
      <c r="U2085" t="s">
        <v>840</v>
      </c>
    </row>
    <row r="2086" spans="1:21" x14ac:dyDescent="0.25">
      <c r="A2086" t="s">
        <v>75</v>
      </c>
      <c r="B2086" t="s">
        <v>759</v>
      </c>
      <c r="C2086" t="s">
        <v>187</v>
      </c>
      <c r="D2086" t="s">
        <v>538</v>
      </c>
      <c r="F2086" t="s">
        <v>391</v>
      </c>
      <c r="G2086" t="s">
        <v>799</v>
      </c>
      <c r="H2086" t="s">
        <v>541</v>
      </c>
      <c r="I2086" t="s">
        <v>800</v>
      </c>
      <c r="J2086" t="s">
        <v>543</v>
      </c>
      <c r="K2086">
        <v>31</v>
      </c>
      <c r="L2086" t="s">
        <v>574</v>
      </c>
      <c r="M2086" t="s">
        <v>805</v>
      </c>
      <c r="N2086" t="s">
        <v>801</v>
      </c>
      <c r="O2086" t="s">
        <v>802</v>
      </c>
      <c r="P2086" t="s">
        <v>548</v>
      </c>
      <c r="Q2086" t="s">
        <v>549</v>
      </c>
      <c r="R2086" t="s">
        <v>562</v>
      </c>
      <c r="S2086" t="s">
        <v>563</v>
      </c>
      <c r="T2086" s="145">
        <v>11.5</v>
      </c>
      <c r="U2086" t="s">
        <v>840</v>
      </c>
    </row>
    <row r="2087" spans="1:21" x14ac:dyDescent="0.25">
      <c r="A2087" t="s">
        <v>75</v>
      </c>
      <c r="B2087" t="s">
        <v>759</v>
      </c>
      <c r="C2087" t="s">
        <v>187</v>
      </c>
      <c r="D2087" t="s">
        <v>538</v>
      </c>
      <c r="F2087" t="s">
        <v>391</v>
      </c>
      <c r="G2087" t="s">
        <v>799</v>
      </c>
      <c r="H2087" t="s">
        <v>541</v>
      </c>
      <c r="I2087" t="s">
        <v>800</v>
      </c>
      <c r="J2087" t="s">
        <v>543</v>
      </c>
      <c r="K2087">
        <v>31</v>
      </c>
      <c r="L2087" t="s">
        <v>574</v>
      </c>
      <c r="M2087" t="s">
        <v>805</v>
      </c>
      <c r="N2087" t="s">
        <v>801</v>
      </c>
      <c r="O2087" t="s">
        <v>802</v>
      </c>
      <c r="P2087" t="s">
        <v>548</v>
      </c>
      <c r="Q2087" t="s">
        <v>549</v>
      </c>
      <c r="R2087" t="s">
        <v>564</v>
      </c>
      <c r="S2087" t="s">
        <v>565</v>
      </c>
      <c r="T2087" s="145">
        <v>162.69999999999999</v>
      </c>
      <c r="U2087" t="s">
        <v>840</v>
      </c>
    </row>
    <row r="2088" spans="1:21" x14ac:dyDescent="0.25">
      <c r="A2088" t="s">
        <v>75</v>
      </c>
      <c r="B2088" t="s">
        <v>759</v>
      </c>
      <c r="C2088" t="s">
        <v>187</v>
      </c>
      <c r="D2088" t="s">
        <v>538</v>
      </c>
      <c r="F2088" t="s">
        <v>391</v>
      </c>
      <c r="G2088" t="s">
        <v>799</v>
      </c>
      <c r="H2088" t="s">
        <v>541</v>
      </c>
      <c r="I2088" t="s">
        <v>800</v>
      </c>
      <c r="J2088" t="s">
        <v>543</v>
      </c>
      <c r="K2088">
        <v>31</v>
      </c>
      <c r="L2088" t="s">
        <v>574</v>
      </c>
      <c r="M2088" t="s">
        <v>805</v>
      </c>
      <c r="N2088" t="s">
        <v>801</v>
      </c>
      <c r="O2088" t="s">
        <v>802</v>
      </c>
      <c r="P2088" t="s">
        <v>548</v>
      </c>
      <c r="Q2088" t="s">
        <v>549</v>
      </c>
      <c r="R2088" t="s">
        <v>566</v>
      </c>
      <c r="S2088" t="s">
        <v>567</v>
      </c>
      <c r="T2088" s="145">
        <v>57.5</v>
      </c>
      <c r="U2088" t="s">
        <v>840</v>
      </c>
    </row>
    <row r="2089" spans="1:21" x14ac:dyDescent="0.25">
      <c r="A2089" t="s">
        <v>75</v>
      </c>
      <c r="B2089" t="s">
        <v>759</v>
      </c>
      <c r="C2089" t="s">
        <v>187</v>
      </c>
      <c r="D2089" t="s">
        <v>538</v>
      </c>
      <c r="F2089" t="s">
        <v>391</v>
      </c>
      <c r="G2089" t="s">
        <v>799</v>
      </c>
      <c r="H2089" t="s">
        <v>541</v>
      </c>
      <c r="I2089" t="s">
        <v>800</v>
      </c>
      <c r="J2089" t="s">
        <v>543</v>
      </c>
      <c r="K2089">
        <v>31</v>
      </c>
      <c r="L2089" t="s">
        <v>574</v>
      </c>
      <c r="M2089" t="s">
        <v>805</v>
      </c>
      <c r="N2089" t="s">
        <v>801</v>
      </c>
      <c r="O2089" t="s">
        <v>802</v>
      </c>
      <c r="P2089" t="s">
        <v>548</v>
      </c>
      <c r="Q2089" t="s">
        <v>549</v>
      </c>
      <c r="R2089" t="s">
        <v>568</v>
      </c>
      <c r="S2089" t="s">
        <v>569</v>
      </c>
      <c r="T2089" s="145">
        <v>165.8</v>
      </c>
      <c r="U2089" t="s">
        <v>840</v>
      </c>
    </row>
    <row r="2090" spans="1:21" x14ac:dyDescent="0.25">
      <c r="A2090" t="s">
        <v>75</v>
      </c>
      <c r="B2090" t="s">
        <v>759</v>
      </c>
      <c r="C2090" t="s">
        <v>187</v>
      </c>
      <c r="D2090" t="s">
        <v>538</v>
      </c>
      <c r="F2090" t="s">
        <v>391</v>
      </c>
      <c r="G2090" t="s">
        <v>799</v>
      </c>
      <c r="H2090" t="s">
        <v>541</v>
      </c>
      <c r="I2090" t="s">
        <v>800</v>
      </c>
      <c r="J2090" t="s">
        <v>543</v>
      </c>
      <c r="K2090">
        <v>31</v>
      </c>
      <c r="L2090" t="s">
        <v>574</v>
      </c>
      <c r="M2090" t="s">
        <v>805</v>
      </c>
      <c r="N2090" t="s">
        <v>801</v>
      </c>
      <c r="O2090" t="s">
        <v>802</v>
      </c>
      <c r="P2090" t="s">
        <v>548</v>
      </c>
      <c r="Q2090" t="s">
        <v>549</v>
      </c>
      <c r="R2090" t="s">
        <v>570</v>
      </c>
      <c r="S2090" t="s">
        <v>571</v>
      </c>
      <c r="T2090" s="145">
        <v>0.8</v>
      </c>
      <c r="U2090" t="s">
        <v>840</v>
      </c>
    </row>
    <row r="2091" spans="1:21" x14ac:dyDescent="0.25">
      <c r="A2091" t="s">
        <v>75</v>
      </c>
      <c r="B2091" t="s">
        <v>759</v>
      </c>
      <c r="C2091" t="s">
        <v>187</v>
      </c>
      <c r="D2091" t="s">
        <v>538</v>
      </c>
      <c r="F2091" t="s">
        <v>391</v>
      </c>
      <c r="G2091" t="s">
        <v>799</v>
      </c>
      <c r="H2091" t="s">
        <v>541</v>
      </c>
      <c r="I2091" t="s">
        <v>800</v>
      </c>
      <c r="J2091" t="s">
        <v>543</v>
      </c>
      <c r="K2091">
        <v>31</v>
      </c>
      <c r="L2091" t="s">
        <v>574</v>
      </c>
      <c r="M2091" t="s">
        <v>805</v>
      </c>
      <c r="N2091" t="s">
        <v>801</v>
      </c>
      <c r="O2091" t="s">
        <v>802</v>
      </c>
      <c r="P2091" t="s">
        <v>548</v>
      </c>
      <c r="Q2091" t="s">
        <v>549</v>
      </c>
      <c r="R2091" t="s">
        <v>572</v>
      </c>
      <c r="S2091" t="s">
        <v>573</v>
      </c>
      <c r="T2091" s="145">
        <v>174.8</v>
      </c>
      <c r="U2091" t="s">
        <v>841</v>
      </c>
    </row>
    <row r="2092" spans="1:21" x14ac:dyDescent="0.25">
      <c r="A2092" t="s">
        <v>75</v>
      </c>
      <c r="B2092" t="s">
        <v>759</v>
      </c>
      <c r="C2092" t="s">
        <v>187</v>
      </c>
      <c r="D2092" t="s">
        <v>538</v>
      </c>
      <c r="F2092" t="s">
        <v>391</v>
      </c>
      <c r="G2092" t="s">
        <v>799</v>
      </c>
      <c r="H2092" t="s">
        <v>541</v>
      </c>
      <c r="I2092" t="s">
        <v>800</v>
      </c>
      <c r="J2092" t="s">
        <v>543</v>
      </c>
      <c r="K2092">
        <v>31</v>
      </c>
      <c r="L2092" t="s">
        <v>574</v>
      </c>
      <c r="M2092" t="s">
        <v>805</v>
      </c>
      <c r="N2092" t="s">
        <v>801</v>
      </c>
      <c r="O2092" t="s">
        <v>802</v>
      </c>
      <c r="P2092" t="s">
        <v>548</v>
      </c>
      <c r="Q2092" t="s">
        <v>549</v>
      </c>
      <c r="R2092" t="s">
        <v>803</v>
      </c>
      <c r="S2092" t="s">
        <v>804</v>
      </c>
      <c r="T2092" s="145">
        <v>76.7</v>
      </c>
      <c r="U2092" t="s">
        <v>840</v>
      </c>
    </row>
    <row r="2093" spans="1:21" x14ac:dyDescent="0.25">
      <c r="A2093" t="s">
        <v>75</v>
      </c>
      <c r="B2093" t="s">
        <v>759</v>
      </c>
      <c r="C2093" t="s">
        <v>187</v>
      </c>
      <c r="D2093" t="s">
        <v>538</v>
      </c>
      <c r="F2093" t="s">
        <v>391</v>
      </c>
      <c r="G2093" t="s">
        <v>799</v>
      </c>
      <c r="H2093" t="s">
        <v>541</v>
      </c>
      <c r="I2093" t="s">
        <v>800</v>
      </c>
      <c r="J2093" t="s">
        <v>543</v>
      </c>
      <c r="K2093">
        <v>31</v>
      </c>
      <c r="L2093" t="s">
        <v>576</v>
      </c>
      <c r="M2093" t="s">
        <v>806</v>
      </c>
      <c r="N2093" t="s">
        <v>801</v>
      </c>
      <c r="O2093" t="s">
        <v>802</v>
      </c>
      <c r="P2093" t="s">
        <v>548</v>
      </c>
      <c r="Q2093" t="s">
        <v>549</v>
      </c>
      <c r="R2093" t="s">
        <v>131</v>
      </c>
      <c r="S2093" t="s">
        <v>550</v>
      </c>
      <c r="T2093" s="145">
        <v>1018.7</v>
      </c>
      <c r="U2093" t="s">
        <v>840</v>
      </c>
    </row>
    <row r="2094" spans="1:21" x14ac:dyDescent="0.25">
      <c r="A2094" t="s">
        <v>75</v>
      </c>
      <c r="B2094" t="s">
        <v>759</v>
      </c>
      <c r="C2094" t="s">
        <v>187</v>
      </c>
      <c r="D2094" t="s">
        <v>538</v>
      </c>
      <c r="F2094" t="s">
        <v>391</v>
      </c>
      <c r="G2094" t="s">
        <v>799</v>
      </c>
      <c r="H2094" t="s">
        <v>541</v>
      </c>
      <c r="I2094" t="s">
        <v>800</v>
      </c>
      <c r="J2094" t="s">
        <v>543</v>
      </c>
      <c r="K2094">
        <v>31</v>
      </c>
      <c r="L2094" t="s">
        <v>576</v>
      </c>
      <c r="M2094" t="s">
        <v>806</v>
      </c>
      <c r="N2094" t="s">
        <v>801</v>
      </c>
      <c r="O2094" t="s">
        <v>802</v>
      </c>
      <c r="P2094" t="s">
        <v>548</v>
      </c>
      <c r="Q2094" t="s">
        <v>549</v>
      </c>
      <c r="R2094" t="s">
        <v>552</v>
      </c>
      <c r="S2094" t="s">
        <v>553</v>
      </c>
      <c r="T2094" s="145">
        <v>7.4</v>
      </c>
      <c r="U2094" t="s">
        <v>840</v>
      </c>
    </row>
    <row r="2095" spans="1:21" x14ac:dyDescent="0.25">
      <c r="A2095" t="s">
        <v>75</v>
      </c>
      <c r="B2095" t="s">
        <v>759</v>
      </c>
      <c r="C2095" t="s">
        <v>187</v>
      </c>
      <c r="D2095" t="s">
        <v>538</v>
      </c>
      <c r="F2095" t="s">
        <v>391</v>
      </c>
      <c r="G2095" t="s">
        <v>799</v>
      </c>
      <c r="H2095" t="s">
        <v>541</v>
      </c>
      <c r="I2095" t="s">
        <v>800</v>
      </c>
      <c r="J2095" t="s">
        <v>543</v>
      </c>
      <c r="K2095">
        <v>31</v>
      </c>
      <c r="L2095" t="s">
        <v>576</v>
      </c>
      <c r="M2095" t="s">
        <v>806</v>
      </c>
      <c r="N2095" t="s">
        <v>801</v>
      </c>
      <c r="O2095" t="s">
        <v>802</v>
      </c>
      <c r="P2095" t="s">
        <v>548</v>
      </c>
      <c r="Q2095" t="s">
        <v>549</v>
      </c>
      <c r="R2095" t="s">
        <v>554</v>
      </c>
      <c r="S2095" t="s">
        <v>555</v>
      </c>
      <c r="T2095" s="145">
        <v>31</v>
      </c>
      <c r="U2095" t="s">
        <v>840</v>
      </c>
    </row>
    <row r="2096" spans="1:21" x14ac:dyDescent="0.25">
      <c r="A2096" t="s">
        <v>75</v>
      </c>
      <c r="B2096" t="s">
        <v>759</v>
      </c>
      <c r="C2096" t="s">
        <v>187</v>
      </c>
      <c r="D2096" t="s">
        <v>538</v>
      </c>
      <c r="F2096" t="s">
        <v>391</v>
      </c>
      <c r="G2096" t="s">
        <v>799</v>
      </c>
      <c r="H2096" t="s">
        <v>541</v>
      </c>
      <c r="I2096" t="s">
        <v>800</v>
      </c>
      <c r="J2096" t="s">
        <v>543</v>
      </c>
      <c r="K2096">
        <v>31</v>
      </c>
      <c r="L2096" t="s">
        <v>576</v>
      </c>
      <c r="M2096" t="s">
        <v>806</v>
      </c>
      <c r="N2096" t="s">
        <v>801</v>
      </c>
      <c r="O2096" t="s">
        <v>802</v>
      </c>
      <c r="P2096" t="s">
        <v>548</v>
      </c>
      <c r="Q2096" t="s">
        <v>549</v>
      </c>
      <c r="R2096" t="s">
        <v>556</v>
      </c>
      <c r="S2096" t="s">
        <v>557</v>
      </c>
      <c r="T2096" s="145">
        <v>36.799999999999997</v>
      </c>
      <c r="U2096" t="s">
        <v>840</v>
      </c>
    </row>
    <row r="2097" spans="1:21" x14ac:dyDescent="0.25">
      <c r="A2097" t="s">
        <v>75</v>
      </c>
      <c r="B2097" t="s">
        <v>759</v>
      </c>
      <c r="C2097" t="s">
        <v>187</v>
      </c>
      <c r="D2097" t="s">
        <v>538</v>
      </c>
      <c r="F2097" t="s">
        <v>391</v>
      </c>
      <c r="G2097" t="s">
        <v>799</v>
      </c>
      <c r="H2097" t="s">
        <v>541</v>
      </c>
      <c r="I2097" t="s">
        <v>800</v>
      </c>
      <c r="J2097" t="s">
        <v>543</v>
      </c>
      <c r="K2097">
        <v>31</v>
      </c>
      <c r="L2097" t="s">
        <v>576</v>
      </c>
      <c r="M2097" t="s">
        <v>806</v>
      </c>
      <c r="N2097" t="s">
        <v>801</v>
      </c>
      <c r="O2097" t="s">
        <v>802</v>
      </c>
      <c r="P2097" t="s">
        <v>548</v>
      </c>
      <c r="Q2097" t="s">
        <v>549</v>
      </c>
      <c r="R2097" t="s">
        <v>558</v>
      </c>
      <c r="S2097" t="s">
        <v>559</v>
      </c>
      <c r="T2097" s="145">
        <v>68.400000000000006</v>
      </c>
      <c r="U2097" t="s">
        <v>840</v>
      </c>
    </row>
    <row r="2098" spans="1:21" x14ac:dyDescent="0.25">
      <c r="A2098" t="s">
        <v>75</v>
      </c>
      <c r="B2098" t="s">
        <v>759</v>
      </c>
      <c r="C2098" t="s">
        <v>187</v>
      </c>
      <c r="D2098" t="s">
        <v>538</v>
      </c>
      <c r="F2098" t="s">
        <v>391</v>
      </c>
      <c r="G2098" t="s">
        <v>799</v>
      </c>
      <c r="H2098" t="s">
        <v>541</v>
      </c>
      <c r="I2098" t="s">
        <v>800</v>
      </c>
      <c r="J2098" t="s">
        <v>543</v>
      </c>
      <c r="K2098">
        <v>31</v>
      </c>
      <c r="L2098" t="s">
        <v>576</v>
      </c>
      <c r="M2098" t="s">
        <v>806</v>
      </c>
      <c r="N2098" t="s">
        <v>801</v>
      </c>
      <c r="O2098" t="s">
        <v>802</v>
      </c>
      <c r="P2098" t="s">
        <v>548</v>
      </c>
      <c r="Q2098" t="s">
        <v>549</v>
      </c>
      <c r="R2098" t="s">
        <v>560</v>
      </c>
      <c r="S2098" t="s">
        <v>561</v>
      </c>
      <c r="T2098" s="145">
        <v>189.2</v>
      </c>
      <c r="U2098" t="s">
        <v>840</v>
      </c>
    </row>
    <row r="2099" spans="1:21" x14ac:dyDescent="0.25">
      <c r="A2099" t="s">
        <v>75</v>
      </c>
      <c r="B2099" t="s">
        <v>759</v>
      </c>
      <c r="C2099" t="s">
        <v>187</v>
      </c>
      <c r="D2099" t="s">
        <v>538</v>
      </c>
      <c r="F2099" t="s">
        <v>391</v>
      </c>
      <c r="G2099" t="s">
        <v>799</v>
      </c>
      <c r="H2099" t="s">
        <v>541</v>
      </c>
      <c r="I2099" t="s">
        <v>800</v>
      </c>
      <c r="J2099" t="s">
        <v>543</v>
      </c>
      <c r="K2099">
        <v>31</v>
      </c>
      <c r="L2099" t="s">
        <v>576</v>
      </c>
      <c r="M2099" t="s">
        <v>806</v>
      </c>
      <c r="N2099" t="s">
        <v>801</v>
      </c>
      <c r="O2099" t="s">
        <v>802</v>
      </c>
      <c r="P2099" t="s">
        <v>548</v>
      </c>
      <c r="Q2099" t="s">
        <v>549</v>
      </c>
      <c r="R2099" t="s">
        <v>562</v>
      </c>
      <c r="S2099" t="s">
        <v>563</v>
      </c>
      <c r="T2099" s="145">
        <v>3.4</v>
      </c>
      <c r="U2099" t="s">
        <v>840</v>
      </c>
    </row>
    <row r="2100" spans="1:21" x14ac:dyDescent="0.25">
      <c r="A2100" t="s">
        <v>75</v>
      </c>
      <c r="B2100" t="s">
        <v>759</v>
      </c>
      <c r="C2100" t="s">
        <v>187</v>
      </c>
      <c r="D2100" t="s">
        <v>538</v>
      </c>
      <c r="F2100" t="s">
        <v>391</v>
      </c>
      <c r="G2100" t="s">
        <v>799</v>
      </c>
      <c r="H2100" t="s">
        <v>541</v>
      </c>
      <c r="I2100" t="s">
        <v>800</v>
      </c>
      <c r="J2100" t="s">
        <v>543</v>
      </c>
      <c r="K2100">
        <v>31</v>
      </c>
      <c r="L2100" t="s">
        <v>576</v>
      </c>
      <c r="M2100" t="s">
        <v>806</v>
      </c>
      <c r="N2100" t="s">
        <v>801</v>
      </c>
      <c r="O2100" t="s">
        <v>802</v>
      </c>
      <c r="P2100" t="s">
        <v>548</v>
      </c>
      <c r="Q2100" t="s">
        <v>549</v>
      </c>
      <c r="R2100" t="s">
        <v>564</v>
      </c>
      <c r="S2100" t="s">
        <v>565</v>
      </c>
      <c r="T2100" s="145">
        <v>20.399999999999999</v>
      </c>
      <c r="U2100" t="s">
        <v>840</v>
      </c>
    </row>
    <row r="2101" spans="1:21" x14ac:dyDescent="0.25">
      <c r="A2101" t="s">
        <v>75</v>
      </c>
      <c r="B2101" t="s">
        <v>759</v>
      </c>
      <c r="C2101" t="s">
        <v>187</v>
      </c>
      <c r="D2101" t="s">
        <v>538</v>
      </c>
      <c r="F2101" t="s">
        <v>391</v>
      </c>
      <c r="G2101" t="s">
        <v>799</v>
      </c>
      <c r="H2101" t="s">
        <v>541</v>
      </c>
      <c r="I2101" t="s">
        <v>800</v>
      </c>
      <c r="J2101" t="s">
        <v>543</v>
      </c>
      <c r="K2101">
        <v>31</v>
      </c>
      <c r="L2101" t="s">
        <v>576</v>
      </c>
      <c r="M2101" t="s">
        <v>806</v>
      </c>
      <c r="N2101" t="s">
        <v>801</v>
      </c>
      <c r="O2101" t="s">
        <v>802</v>
      </c>
      <c r="P2101" t="s">
        <v>548</v>
      </c>
      <c r="Q2101" t="s">
        <v>549</v>
      </c>
      <c r="R2101" t="s">
        <v>566</v>
      </c>
      <c r="S2101" t="s">
        <v>567</v>
      </c>
      <c r="T2101" s="145">
        <v>25.4</v>
      </c>
      <c r="U2101" t="s">
        <v>840</v>
      </c>
    </row>
    <row r="2102" spans="1:21" x14ac:dyDescent="0.25">
      <c r="A2102" t="s">
        <v>75</v>
      </c>
      <c r="B2102" t="s">
        <v>759</v>
      </c>
      <c r="C2102" t="s">
        <v>187</v>
      </c>
      <c r="D2102" t="s">
        <v>538</v>
      </c>
      <c r="F2102" t="s">
        <v>391</v>
      </c>
      <c r="G2102" t="s">
        <v>799</v>
      </c>
      <c r="H2102" t="s">
        <v>541</v>
      </c>
      <c r="I2102" t="s">
        <v>800</v>
      </c>
      <c r="J2102" t="s">
        <v>543</v>
      </c>
      <c r="K2102">
        <v>31</v>
      </c>
      <c r="L2102" t="s">
        <v>576</v>
      </c>
      <c r="M2102" t="s">
        <v>806</v>
      </c>
      <c r="N2102" t="s">
        <v>801</v>
      </c>
      <c r="O2102" t="s">
        <v>802</v>
      </c>
      <c r="P2102" t="s">
        <v>548</v>
      </c>
      <c r="Q2102" t="s">
        <v>549</v>
      </c>
      <c r="R2102" t="s">
        <v>568</v>
      </c>
      <c r="S2102" t="s">
        <v>569</v>
      </c>
      <c r="T2102" s="145">
        <v>183.5</v>
      </c>
      <c r="U2102" t="s">
        <v>840</v>
      </c>
    </row>
    <row r="2103" spans="1:21" x14ac:dyDescent="0.25">
      <c r="A2103" t="s">
        <v>75</v>
      </c>
      <c r="B2103" t="s">
        <v>759</v>
      </c>
      <c r="C2103" t="s">
        <v>187</v>
      </c>
      <c r="D2103" t="s">
        <v>538</v>
      </c>
      <c r="F2103" t="s">
        <v>391</v>
      </c>
      <c r="G2103" t="s">
        <v>799</v>
      </c>
      <c r="H2103" t="s">
        <v>541</v>
      </c>
      <c r="I2103" t="s">
        <v>800</v>
      </c>
      <c r="J2103" t="s">
        <v>543</v>
      </c>
      <c r="K2103">
        <v>31</v>
      </c>
      <c r="L2103" t="s">
        <v>576</v>
      </c>
      <c r="M2103" t="s">
        <v>806</v>
      </c>
      <c r="N2103" t="s">
        <v>801</v>
      </c>
      <c r="O2103" t="s">
        <v>802</v>
      </c>
      <c r="P2103" t="s">
        <v>548</v>
      </c>
      <c r="Q2103" t="s">
        <v>549</v>
      </c>
      <c r="R2103" t="s">
        <v>570</v>
      </c>
      <c r="S2103" t="s">
        <v>571</v>
      </c>
      <c r="T2103" s="145">
        <v>0.2</v>
      </c>
      <c r="U2103" t="s">
        <v>840</v>
      </c>
    </row>
    <row r="2104" spans="1:21" x14ac:dyDescent="0.25">
      <c r="A2104" t="s">
        <v>75</v>
      </c>
      <c r="B2104" t="s">
        <v>759</v>
      </c>
      <c r="C2104" t="s">
        <v>187</v>
      </c>
      <c r="D2104" t="s">
        <v>538</v>
      </c>
      <c r="F2104" t="s">
        <v>391</v>
      </c>
      <c r="G2104" t="s">
        <v>799</v>
      </c>
      <c r="H2104" t="s">
        <v>541</v>
      </c>
      <c r="I2104" t="s">
        <v>800</v>
      </c>
      <c r="J2104" t="s">
        <v>543</v>
      </c>
      <c r="K2104">
        <v>31</v>
      </c>
      <c r="L2104" t="s">
        <v>576</v>
      </c>
      <c r="M2104" t="s">
        <v>806</v>
      </c>
      <c r="N2104" t="s">
        <v>801</v>
      </c>
      <c r="O2104" t="s">
        <v>802</v>
      </c>
      <c r="P2104" t="s">
        <v>548</v>
      </c>
      <c r="Q2104" t="s">
        <v>549</v>
      </c>
      <c r="R2104" t="s">
        <v>572</v>
      </c>
      <c r="S2104" t="s">
        <v>573</v>
      </c>
      <c r="T2104" s="145">
        <v>331.4</v>
      </c>
      <c r="U2104" t="s">
        <v>841</v>
      </c>
    </row>
    <row r="2105" spans="1:21" x14ac:dyDescent="0.25">
      <c r="A2105" t="s">
        <v>75</v>
      </c>
      <c r="B2105" t="s">
        <v>759</v>
      </c>
      <c r="C2105" t="s">
        <v>187</v>
      </c>
      <c r="D2105" t="s">
        <v>538</v>
      </c>
      <c r="F2105" t="s">
        <v>391</v>
      </c>
      <c r="G2105" t="s">
        <v>799</v>
      </c>
      <c r="H2105" t="s">
        <v>541</v>
      </c>
      <c r="I2105" t="s">
        <v>800</v>
      </c>
      <c r="J2105" t="s">
        <v>543</v>
      </c>
      <c r="K2105">
        <v>31</v>
      </c>
      <c r="L2105" t="s">
        <v>576</v>
      </c>
      <c r="M2105" t="s">
        <v>806</v>
      </c>
      <c r="N2105" t="s">
        <v>801</v>
      </c>
      <c r="O2105" t="s">
        <v>802</v>
      </c>
      <c r="P2105" t="s">
        <v>548</v>
      </c>
      <c r="Q2105" t="s">
        <v>549</v>
      </c>
      <c r="R2105" t="s">
        <v>803</v>
      </c>
      <c r="S2105" t="s">
        <v>804</v>
      </c>
      <c r="T2105" s="145">
        <v>121.4</v>
      </c>
      <c r="U2105" t="s">
        <v>840</v>
      </c>
    </row>
    <row r="2106" spans="1:21" x14ac:dyDescent="0.25">
      <c r="A2106" t="s">
        <v>75</v>
      </c>
      <c r="B2106" t="s">
        <v>759</v>
      </c>
      <c r="C2106" t="s">
        <v>807</v>
      </c>
      <c r="D2106" t="s">
        <v>808</v>
      </c>
      <c r="F2106" t="s">
        <v>391</v>
      </c>
      <c r="G2106" t="s">
        <v>799</v>
      </c>
      <c r="H2106" t="s">
        <v>541</v>
      </c>
      <c r="I2106" t="s">
        <v>800</v>
      </c>
      <c r="J2106" t="s">
        <v>809</v>
      </c>
      <c r="K2106" t="s">
        <v>799</v>
      </c>
      <c r="L2106" t="s">
        <v>544</v>
      </c>
      <c r="M2106" t="s">
        <v>799</v>
      </c>
      <c r="N2106" t="s">
        <v>801</v>
      </c>
      <c r="O2106" t="s">
        <v>802</v>
      </c>
      <c r="P2106" t="s">
        <v>548</v>
      </c>
      <c r="Q2106" t="s">
        <v>549</v>
      </c>
      <c r="R2106" t="s">
        <v>131</v>
      </c>
      <c r="S2106" t="s">
        <v>550</v>
      </c>
      <c r="T2106" s="145">
        <v>2039005</v>
      </c>
      <c r="U2106" t="s">
        <v>840</v>
      </c>
    </row>
    <row r="2107" spans="1:21" x14ac:dyDescent="0.25">
      <c r="A2107" t="s">
        <v>75</v>
      </c>
      <c r="B2107" t="s">
        <v>759</v>
      </c>
      <c r="C2107" t="s">
        <v>807</v>
      </c>
      <c r="D2107" t="s">
        <v>808</v>
      </c>
      <c r="F2107" t="s">
        <v>391</v>
      </c>
      <c r="G2107" t="s">
        <v>799</v>
      </c>
      <c r="H2107" t="s">
        <v>541</v>
      </c>
      <c r="I2107" t="s">
        <v>800</v>
      </c>
      <c r="J2107" t="s">
        <v>809</v>
      </c>
      <c r="K2107" t="s">
        <v>799</v>
      </c>
      <c r="L2107" t="s">
        <v>544</v>
      </c>
      <c r="M2107" t="s">
        <v>799</v>
      </c>
      <c r="N2107" t="s">
        <v>801</v>
      </c>
      <c r="O2107" t="s">
        <v>802</v>
      </c>
      <c r="P2107" t="s">
        <v>548</v>
      </c>
      <c r="Q2107" t="s">
        <v>549</v>
      </c>
      <c r="R2107" t="s">
        <v>552</v>
      </c>
      <c r="S2107" t="s">
        <v>553</v>
      </c>
      <c r="T2107" s="145">
        <v>20781</v>
      </c>
      <c r="U2107" t="s">
        <v>840</v>
      </c>
    </row>
    <row r="2108" spans="1:21" x14ac:dyDescent="0.25">
      <c r="A2108" t="s">
        <v>75</v>
      </c>
      <c r="B2108" t="s">
        <v>759</v>
      </c>
      <c r="C2108" t="s">
        <v>807</v>
      </c>
      <c r="D2108" t="s">
        <v>808</v>
      </c>
      <c r="F2108" t="s">
        <v>391</v>
      </c>
      <c r="G2108" t="s">
        <v>799</v>
      </c>
      <c r="H2108" t="s">
        <v>541</v>
      </c>
      <c r="I2108" t="s">
        <v>800</v>
      </c>
      <c r="J2108" t="s">
        <v>809</v>
      </c>
      <c r="K2108" t="s">
        <v>799</v>
      </c>
      <c r="L2108" t="s">
        <v>544</v>
      </c>
      <c r="M2108" t="s">
        <v>799</v>
      </c>
      <c r="N2108" t="s">
        <v>801</v>
      </c>
      <c r="O2108" t="s">
        <v>802</v>
      </c>
      <c r="P2108" t="s">
        <v>548</v>
      </c>
      <c r="Q2108" t="s">
        <v>549</v>
      </c>
      <c r="R2108" t="s">
        <v>554</v>
      </c>
      <c r="S2108" t="s">
        <v>555</v>
      </c>
      <c r="T2108" s="145">
        <v>127632</v>
      </c>
      <c r="U2108" t="s">
        <v>840</v>
      </c>
    </row>
    <row r="2109" spans="1:21" x14ac:dyDescent="0.25">
      <c r="A2109" t="s">
        <v>75</v>
      </c>
      <c r="B2109" t="s">
        <v>759</v>
      </c>
      <c r="C2109" t="s">
        <v>807</v>
      </c>
      <c r="D2109" t="s">
        <v>808</v>
      </c>
      <c r="F2109" t="s">
        <v>391</v>
      </c>
      <c r="G2109" t="s">
        <v>799</v>
      </c>
      <c r="H2109" t="s">
        <v>541</v>
      </c>
      <c r="I2109" t="s">
        <v>800</v>
      </c>
      <c r="J2109" t="s">
        <v>809</v>
      </c>
      <c r="K2109" t="s">
        <v>799</v>
      </c>
      <c r="L2109" t="s">
        <v>544</v>
      </c>
      <c r="M2109" t="s">
        <v>799</v>
      </c>
      <c r="N2109" t="s">
        <v>801</v>
      </c>
      <c r="O2109" t="s">
        <v>802</v>
      </c>
      <c r="P2109" t="s">
        <v>548</v>
      </c>
      <c r="Q2109" t="s">
        <v>549</v>
      </c>
      <c r="R2109" t="s">
        <v>556</v>
      </c>
      <c r="S2109" t="s">
        <v>557</v>
      </c>
      <c r="T2109" s="145">
        <v>149985</v>
      </c>
      <c r="U2109" t="s">
        <v>840</v>
      </c>
    </row>
    <row r="2110" spans="1:21" x14ac:dyDescent="0.25">
      <c r="A2110" t="s">
        <v>75</v>
      </c>
      <c r="B2110" t="s">
        <v>759</v>
      </c>
      <c r="C2110" t="s">
        <v>807</v>
      </c>
      <c r="D2110" t="s">
        <v>808</v>
      </c>
      <c r="F2110" t="s">
        <v>391</v>
      </c>
      <c r="G2110" t="s">
        <v>799</v>
      </c>
      <c r="H2110" t="s">
        <v>541</v>
      </c>
      <c r="I2110" t="s">
        <v>800</v>
      </c>
      <c r="J2110" t="s">
        <v>809</v>
      </c>
      <c r="K2110" t="s">
        <v>799</v>
      </c>
      <c r="L2110" t="s">
        <v>544</v>
      </c>
      <c r="M2110" t="s">
        <v>799</v>
      </c>
      <c r="N2110" t="s">
        <v>801</v>
      </c>
      <c r="O2110" t="s">
        <v>802</v>
      </c>
      <c r="P2110" t="s">
        <v>548</v>
      </c>
      <c r="Q2110" t="s">
        <v>549</v>
      </c>
      <c r="R2110" t="s">
        <v>558</v>
      </c>
      <c r="S2110" t="s">
        <v>559</v>
      </c>
      <c r="T2110" s="145">
        <v>257.92</v>
      </c>
      <c r="U2110" t="s">
        <v>840</v>
      </c>
    </row>
    <row r="2111" spans="1:21" x14ac:dyDescent="0.25">
      <c r="A2111" t="s">
        <v>75</v>
      </c>
      <c r="B2111" t="s">
        <v>759</v>
      </c>
      <c r="C2111" t="s">
        <v>807</v>
      </c>
      <c r="D2111" t="s">
        <v>808</v>
      </c>
      <c r="F2111" t="s">
        <v>391</v>
      </c>
      <c r="G2111" t="s">
        <v>799</v>
      </c>
      <c r="H2111" t="s">
        <v>541</v>
      </c>
      <c r="I2111" t="s">
        <v>800</v>
      </c>
      <c r="J2111" t="s">
        <v>809</v>
      </c>
      <c r="K2111" t="s">
        <v>799</v>
      </c>
      <c r="L2111" t="s">
        <v>544</v>
      </c>
      <c r="M2111" t="s">
        <v>799</v>
      </c>
      <c r="N2111" t="s">
        <v>801</v>
      </c>
      <c r="O2111" t="s">
        <v>802</v>
      </c>
      <c r="P2111" t="s">
        <v>548</v>
      </c>
      <c r="Q2111" t="s">
        <v>549</v>
      </c>
      <c r="R2111" t="s">
        <v>560</v>
      </c>
      <c r="S2111" t="s">
        <v>561</v>
      </c>
      <c r="T2111" s="145">
        <v>431772</v>
      </c>
      <c r="U2111" t="s">
        <v>840</v>
      </c>
    </row>
    <row r="2112" spans="1:21" x14ac:dyDescent="0.25">
      <c r="A2112" t="s">
        <v>75</v>
      </c>
      <c r="B2112" t="s">
        <v>759</v>
      </c>
      <c r="C2112" t="s">
        <v>807</v>
      </c>
      <c r="D2112" t="s">
        <v>808</v>
      </c>
      <c r="F2112" t="s">
        <v>391</v>
      </c>
      <c r="G2112" t="s">
        <v>799</v>
      </c>
      <c r="H2112" t="s">
        <v>541</v>
      </c>
      <c r="I2112" t="s">
        <v>800</v>
      </c>
      <c r="J2112" t="s">
        <v>809</v>
      </c>
      <c r="K2112" t="s">
        <v>799</v>
      </c>
      <c r="L2112" t="s">
        <v>544</v>
      </c>
      <c r="M2112" t="s">
        <v>799</v>
      </c>
      <c r="N2112" t="s">
        <v>801</v>
      </c>
      <c r="O2112" t="s">
        <v>802</v>
      </c>
      <c r="P2112" t="s">
        <v>548</v>
      </c>
      <c r="Q2112" t="s">
        <v>549</v>
      </c>
      <c r="R2112" t="s">
        <v>562</v>
      </c>
      <c r="S2112" t="s">
        <v>563</v>
      </c>
      <c r="T2112" s="145">
        <v>47403</v>
      </c>
      <c r="U2112" t="s">
        <v>840</v>
      </c>
    </row>
    <row r="2113" spans="1:21" x14ac:dyDescent="0.25">
      <c r="A2113" t="s">
        <v>75</v>
      </c>
      <c r="B2113" t="s">
        <v>759</v>
      </c>
      <c r="C2113" t="s">
        <v>807</v>
      </c>
      <c r="D2113" t="s">
        <v>808</v>
      </c>
      <c r="F2113" t="s">
        <v>391</v>
      </c>
      <c r="G2113" t="s">
        <v>799</v>
      </c>
      <c r="H2113" t="s">
        <v>541</v>
      </c>
      <c r="I2113" t="s">
        <v>800</v>
      </c>
      <c r="J2113" t="s">
        <v>809</v>
      </c>
      <c r="K2113" t="s">
        <v>799</v>
      </c>
      <c r="L2113" t="s">
        <v>544</v>
      </c>
      <c r="M2113" t="s">
        <v>799</v>
      </c>
      <c r="N2113" t="s">
        <v>801</v>
      </c>
      <c r="O2113" t="s">
        <v>802</v>
      </c>
      <c r="P2113" t="s">
        <v>548</v>
      </c>
      <c r="Q2113" t="s">
        <v>549</v>
      </c>
      <c r="R2113" t="s">
        <v>564</v>
      </c>
      <c r="S2113" t="s">
        <v>565</v>
      </c>
      <c r="T2113" s="145">
        <v>255457</v>
      </c>
      <c r="U2113" t="s">
        <v>840</v>
      </c>
    </row>
    <row r="2114" spans="1:21" x14ac:dyDescent="0.25">
      <c r="A2114" t="s">
        <v>75</v>
      </c>
      <c r="B2114" t="s">
        <v>759</v>
      </c>
      <c r="C2114" t="s">
        <v>807</v>
      </c>
      <c r="D2114" t="s">
        <v>808</v>
      </c>
      <c r="F2114" t="s">
        <v>391</v>
      </c>
      <c r="G2114" t="s">
        <v>799</v>
      </c>
      <c r="H2114" t="s">
        <v>541</v>
      </c>
      <c r="I2114" t="s">
        <v>800</v>
      </c>
      <c r="J2114" t="s">
        <v>809</v>
      </c>
      <c r="K2114" t="s">
        <v>799</v>
      </c>
      <c r="L2114" t="s">
        <v>544</v>
      </c>
      <c r="M2114" t="s">
        <v>799</v>
      </c>
      <c r="N2114" t="s">
        <v>801</v>
      </c>
      <c r="O2114" t="s">
        <v>802</v>
      </c>
      <c r="P2114" t="s">
        <v>548</v>
      </c>
      <c r="Q2114" t="s">
        <v>549</v>
      </c>
      <c r="R2114" t="s">
        <v>566</v>
      </c>
      <c r="S2114" t="s">
        <v>567</v>
      </c>
      <c r="T2114" s="145">
        <v>138626</v>
      </c>
      <c r="U2114" t="s">
        <v>840</v>
      </c>
    </row>
    <row r="2115" spans="1:21" x14ac:dyDescent="0.25">
      <c r="A2115" t="s">
        <v>75</v>
      </c>
      <c r="B2115" t="s">
        <v>759</v>
      </c>
      <c r="C2115" t="s">
        <v>807</v>
      </c>
      <c r="D2115" t="s">
        <v>808</v>
      </c>
      <c r="F2115" t="s">
        <v>391</v>
      </c>
      <c r="G2115" t="s">
        <v>799</v>
      </c>
      <c r="H2115" t="s">
        <v>541</v>
      </c>
      <c r="I2115" t="s">
        <v>800</v>
      </c>
      <c r="J2115" t="s">
        <v>809</v>
      </c>
      <c r="K2115" t="s">
        <v>799</v>
      </c>
      <c r="L2115" t="s">
        <v>544</v>
      </c>
      <c r="M2115" t="s">
        <v>799</v>
      </c>
      <c r="N2115" t="s">
        <v>801</v>
      </c>
      <c r="O2115" t="s">
        <v>802</v>
      </c>
      <c r="P2115" t="s">
        <v>548</v>
      </c>
      <c r="Q2115" t="s">
        <v>549</v>
      </c>
      <c r="R2115" t="s">
        <v>568</v>
      </c>
      <c r="S2115" t="s">
        <v>569</v>
      </c>
      <c r="T2115" s="145">
        <v>608004</v>
      </c>
      <c r="U2115" t="s">
        <v>840</v>
      </c>
    </row>
    <row r="2116" spans="1:21" x14ac:dyDescent="0.25">
      <c r="A2116" t="s">
        <v>75</v>
      </c>
      <c r="B2116" t="s">
        <v>759</v>
      </c>
      <c r="C2116" t="s">
        <v>807</v>
      </c>
      <c r="D2116" t="s">
        <v>808</v>
      </c>
      <c r="F2116" t="s">
        <v>391</v>
      </c>
      <c r="G2116" t="s">
        <v>799</v>
      </c>
      <c r="H2116" t="s">
        <v>541</v>
      </c>
      <c r="I2116" t="s">
        <v>800</v>
      </c>
      <c r="J2116" t="s">
        <v>809</v>
      </c>
      <c r="K2116" t="s">
        <v>799</v>
      </c>
      <c r="L2116" t="s">
        <v>544</v>
      </c>
      <c r="M2116" t="s">
        <v>799</v>
      </c>
      <c r="N2116" t="s">
        <v>801</v>
      </c>
      <c r="O2116" t="s">
        <v>802</v>
      </c>
      <c r="P2116" t="s">
        <v>548</v>
      </c>
      <c r="Q2116" t="s">
        <v>549</v>
      </c>
      <c r="R2116" t="s">
        <v>570</v>
      </c>
      <c r="S2116" t="s">
        <v>571</v>
      </c>
      <c r="T2116" s="145">
        <v>1425</v>
      </c>
      <c r="U2116" t="s">
        <v>840</v>
      </c>
    </row>
    <row r="2117" spans="1:21" x14ac:dyDescent="0.25">
      <c r="A2117" t="s">
        <v>75</v>
      </c>
      <c r="B2117" t="s">
        <v>759</v>
      </c>
      <c r="C2117" t="s">
        <v>807</v>
      </c>
      <c r="D2117" t="s">
        <v>808</v>
      </c>
      <c r="F2117" t="s">
        <v>391</v>
      </c>
      <c r="G2117" t="s">
        <v>799</v>
      </c>
      <c r="H2117" t="s">
        <v>541</v>
      </c>
      <c r="I2117" t="s">
        <v>800</v>
      </c>
      <c r="J2117" t="s">
        <v>809</v>
      </c>
      <c r="K2117" t="s">
        <v>799</v>
      </c>
      <c r="L2117" t="s">
        <v>574</v>
      </c>
      <c r="M2117" t="s">
        <v>805</v>
      </c>
      <c r="N2117" t="s">
        <v>801</v>
      </c>
      <c r="O2117" t="s">
        <v>802</v>
      </c>
      <c r="P2117" t="s">
        <v>548</v>
      </c>
      <c r="Q2117" t="s">
        <v>549</v>
      </c>
      <c r="R2117" t="s">
        <v>131</v>
      </c>
      <c r="S2117" t="s">
        <v>550</v>
      </c>
      <c r="T2117" s="145">
        <v>791819</v>
      </c>
      <c r="U2117" t="s">
        <v>840</v>
      </c>
    </row>
    <row r="2118" spans="1:21" x14ac:dyDescent="0.25">
      <c r="A2118" t="s">
        <v>75</v>
      </c>
      <c r="B2118" t="s">
        <v>759</v>
      </c>
      <c r="C2118" t="s">
        <v>807</v>
      </c>
      <c r="D2118" t="s">
        <v>808</v>
      </c>
      <c r="F2118" t="s">
        <v>391</v>
      </c>
      <c r="G2118" t="s">
        <v>799</v>
      </c>
      <c r="H2118" t="s">
        <v>541</v>
      </c>
      <c r="I2118" t="s">
        <v>800</v>
      </c>
      <c r="J2118" t="s">
        <v>809</v>
      </c>
      <c r="K2118" t="s">
        <v>799</v>
      </c>
      <c r="L2118" t="s">
        <v>574</v>
      </c>
      <c r="M2118" t="s">
        <v>805</v>
      </c>
      <c r="N2118" t="s">
        <v>801</v>
      </c>
      <c r="O2118" t="s">
        <v>802</v>
      </c>
      <c r="P2118" t="s">
        <v>548</v>
      </c>
      <c r="Q2118" t="s">
        <v>549</v>
      </c>
      <c r="R2118" t="s">
        <v>552</v>
      </c>
      <c r="S2118" t="s">
        <v>553</v>
      </c>
      <c r="T2118" s="145">
        <v>15399</v>
      </c>
      <c r="U2118" t="s">
        <v>840</v>
      </c>
    </row>
    <row r="2119" spans="1:21" x14ac:dyDescent="0.25">
      <c r="A2119" t="s">
        <v>75</v>
      </c>
      <c r="B2119" t="s">
        <v>759</v>
      </c>
      <c r="C2119" t="s">
        <v>807</v>
      </c>
      <c r="D2119" t="s">
        <v>808</v>
      </c>
      <c r="F2119" t="s">
        <v>391</v>
      </c>
      <c r="G2119" t="s">
        <v>799</v>
      </c>
      <c r="H2119" t="s">
        <v>541</v>
      </c>
      <c r="I2119" t="s">
        <v>800</v>
      </c>
      <c r="J2119" t="s">
        <v>809</v>
      </c>
      <c r="K2119" t="s">
        <v>799</v>
      </c>
      <c r="L2119" t="s">
        <v>574</v>
      </c>
      <c r="M2119" t="s">
        <v>805</v>
      </c>
      <c r="N2119" t="s">
        <v>801</v>
      </c>
      <c r="O2119" t="s">
        <v>802</v>
      </c>
      <c r="P2119" t="s">
        <v>548</v>
      </c>
      <c r="Q2119" t="s">
        <v>549</v>
      </c>
      <c r="R2119" t="s">
        <v>554</v>
      </c>
      <c r="S2119" t="s">
        <v>555</v>
      </c>
      <c r="T2119" s="145">
        <v>39853</v>
      </c>
      <c r="U2119" t="s">
        <v>840</v>
      </c>
    </row>
    <row r="2120" spans="1:21" x14ac:dyDescent="0.25">
      <c r="A2120" t="s">
        <v>75</v>
      </c>
      <c r="B2120" t="s">
        <v>759</v>
      </c>
      <c r="C2120" t="s">
        <v>807</v>
      </c>
      <c r="D2120" t="s">
        <v>808</v>
      </c>
      <c r="F2120" t="s">
        <v>391</v>
      </c>
      <c r="G2120" t="s">
        <v>799</v>
      </c>
      <c r="H2120" t="s">
        <v>541</v>
      </c>
      <c r="I2120" t="s">
        <v>800</v>
      </c>
      <c r="J2120" t="s">
        <v>809</v>
      </c>
      <c r="K2120" t="s">
        <v>799</v>
      </c>
      <c r="L2120" t="s">
        <v>574</v>
      </c>
      <c r="M2120" t="s">
        <v>805</v>
      </c>
      <c r="N2120" t="s">
        <v>801</v>
      </c>
      <c r="O2120" t="s">
        <v>802</v>
      </c>
      <c r="P2120" t="s">
        <v>548</v>
      </c>
      <c r="Q2120" t="s">
        <v>549</v>
      </c>
      <c r="R2120" t="s">
        <v>556</v>
      </c>
      <c r="S2120" t="s">
        <v>557</v>
      </c>
      <c r="T2120" s="145">
        <v>72145</v>
      </c>
      <c r="U2120" t="s">
        <v>840</v>
      </c>
    </row>
    <row r="2121" spans="1:21" x14ac:dyDescent="0.25">
      <c r="A2121" t="s">
        <v>75</v>
      </c>
      <c r="B2121" t="s">
        <v>759</v>
      </c>
      <c r="C2121" t="s">
        <v>807</v>
      </c>
      <c r="D2121" t="s">
        <v>808</v>
      </c>
      <c r="F2121" t="s">
        <v>391</v>
      </c>
      <c r="G2121" t="s">
        <v>799</v>
      </c>
      <c r="H2121" t="s">
        <v>541</v>
      </c>
      <c r="I2121" t="s">
        <v>800</v>
      </c>
      <c r="J2121" t="s">
        <v>809</v>
      </c>
      <c r="K2121" t="s">
        <v>799</v>
      </c>
      <c r="L2121" t="s">
        <v>574</v>
      </c>
      <c r="M2121" t="s">
        <v>805</v>
      </c>
      <c r="N2121" t="s">
        <v>801</v>
      </c>
      <c r="O2121" t="s">
        <v>802</v>
      </c>
      <c r="P2121" t="s">
        <v>548</v>
      </c>
      <c r="Q2121" t="s">
        <v>549</v>
      </c>
      <c r="R2121" t="s">
        <v>558</v>
      </c>
      <c r="S2121" t="s">
        <v>559</v>
      </c>
      <c r="T2121" s="145">
        <v>49013</v>
      </c>
      <c r="U2121" t="s">
        <v>840</v>
      </c>
    </row>
    <row r="2122" spans="1:21" x14ac:dyDescent="0.25">
      <c r="A2122" t="s">
        <v>75</v>
      </c>
      <c r="B2122" t="s">
        <v>759</v>
      </c>
      <c r="C2122" t="s">
        <v>807</v>
      </c>
      <c r="D2122" t="s">
        <v>808</v>
      </c>
      <c r="F2122" t="s">
        <v>391</v>
      </c>
      <c r="G2122" t="s">
        <v>799</v>
      </c>
      <c r="H2122" t="s">
        <v>541</v>
      </c>
      <c r="I2122" t="s">
        <v>800</v>
      </c>
      <c r="J2122" t="s">
        <v>809</v>
      </c>
      <c r="K2122" t="s">
        <v>799</v>
      </c>
      <c r="L2122" t="s">
        <v>574</v>
      </c>
      <c r="M2122" t="s">
        <v>805</v>
      </c>
      <c r="N2122" t="s">
        <v>801</v>
      </c>
      <c r="O2122" t="s">
        <v>802</v>
      </c>
      <c r="P2122" t="s">
        <v>548</v>
      </c>
      <c r="Q2122" t="s">
        <v>549</v>
      </c>
      <c r="R2122" t="s">
        <v>560</v>
      </c>
      <c r="S2122" t="s">
        <v>561</v>
      </c>
      <c r="T2122" s="145">
        <v>76051</v>
      </c>
      <c r="U2122" t="s">
        <v>840</v>
      </c>
    </row>
    <row r="2123" spans="1:21" x14ac:dyDescent="0.25">
      <c r="A2123" t="s">
        <v>75</v>
      </c>
      <c r="B2123" t="s">
        <v>759</v>
      </c>
      <c r="C2123" t="s">
        <v>807</v>
      </c>
      <c r="D2123" t="s">
        <v>808</v>
      </c>
      <c r="F2123" t="s">
        <v>391</v>
      </c>
      <c r="G2123" t="s">
        <v>799</v>
      </c>
      <c r="H2123" t="s">
        <v>541</v>
      </c>
      <c r="I2123" t="s">
        <v>800</v>
      </c>
      <c r="J2123" t="s">
        <v>809</v>
      </c>
      <c r="K2123" t="s">
        <v>799</v>
      </c>
      <c r="L2123" t="s">
        <v>574</v>
      </c>
      <c r="M2123" t="s">
        <v>805</v>
      </c>
      <c r="N2123" t="s">
        <v>801</v>
      </c>
      <c r="O2123" t="s">
        <v>802</v>
      </c>
      <c r="P2123" t="s">
        <v>548</v>
      </c>
      <c r="Q2123" t="s">
        <v>549</v>
      </c>
      <c r="R2123" t="s">
        <v>562</v>
      </c>
      <c r="S2123" t="s">
        <v>563</v>
      </c>
      <c r="T2123" s="145">
        <v>27636</v>
      </c>
      <c r="U2123" t="s">
        <v>840</v>
      </c>
    </row>
    <row r="2124" spans="1:21" x14ac:dyDescent="0.25">
      <c r="A2124" t="s">
        <v>75</v>
      </c>
      <c r="B2124" t="s">
        <v>759</v>
      </c>
      <c r="C2124" t="s">
        <v>807</v>
      </c>
      <c r="D2124" t="s">
        <v>808</v>
      </c>
      <c r="F2124" t="s">
        <v>391</v>
      </c>
      <c r="G2124" t="s">
        <v>799</v>
      </c>
      <c r="H2124" t="s">
        <v>541</v>
      </c>
      <c r="I2124" t="s">
        <v>800</v>
      </c>
      <c r="J2124" t="s">
        <v>809</v>
      </c>
      <c r="K2124" t="s">
        <v>799</v>
      </c>
      <c r="L2124" t="s">
        <v>574</v>
      </c>
      <c r="M2124" t="s">
        <v>805</v>
      </c>
      <c r="N2124" t="s">
        <v>801</v>
      </c>
      <c r="O2124" t="s">
        <v>802</v>
      </c>
      <c r="P2124" t="s">
        <v>548</v>
      </c>
      <c r="Q2124" t="s">
        <v>549</v>
      </c>
      <c r="R2124" t="s">
        <v>564</v>
      </c>
      <c r="S2124" t="s">
        <v>565</v>
      </c>
      <c r="T2124" s="145">
        <v>208221</v>
      </c>
      <c r="U2124" t="s">
        <v>840</v>
      </c>
    </row>
    <row r="2125" spans="1:21" x14ac:dyDescent="0.25">
      <c r="A2125" t="s">
        <v>75</v>
      </c>
      <c r="B2125" t="s">
        <v>759</v>
      </c>
      <c r="C2125" t="s">
        <v>807</v>
      </c>
      <c r="D2125" t="s">
        <v>808</v>
      </c>
      <c r="F2125" t="s">
        <v>391</v>
      </c>
      <c r="G2125" t="s">
        <v>799</v>
      </c>
      <c r="H2125" t="s">
        <v>541</v>
      </c>
      <c r="I2125" t="s">
        <v>800</v>
      </c>
      <c r="J2125" t="s">
        <v>809</v>
      </c>
      <c r="K2125" t="s">
        <v>799</v>
      </c>
      <c r="L2125" t="s">
        <v>574</v>
      </c>
      <c r="M2125" t="s">
        <v>805</v>
      </c>
      <c r="N2125" t="s">
        <v>801</v>
      </c>
      <c r="O2125" t="s">
        <v>802</v>
      </c>
      <c r="P2125" t="s">
        <v>548</v>
      </c>
      <c r="Q2125" t="s">
        <v>549</v>
      </c>
      <c r="R2125" t="s">
        <v>566</v>
      </c>
      <c r="S2125" t="s">
        <v>567</v>
      </c>
      <c r="T2125" s="145">
        <v>79927</v>
      </c>
      <c r="U2125" t="s">
        <v>840</v>
      </c>
    </row>
    <row r="2126" spans="1:21" x14ac:dyDescent="0.25">
      <c r="A2126" t="s">
        <v>75</v>
      </c>
      <c r="B2126" t="s">
        <v>759</v>
      </c>
      <c r="C2126" t="s">
        <v>807</v>
      </c>
      <c r="D2126" t="s">
        <v>808</v>
      </c>
      <c r="F2126" t="s">
        <v>391</v>
      </c>
      <c r="G2126" t="s">
        <v>799</v>
      </c>
      <c r="H2126" t="s">
        <v>541</v>
      </c>
      <c r="I2126" t="s">
        <v>800</v>
      </c>
      <c r="J2126" t="s">
        <v>809</v>
      </c>
      <c r="K2126" t="s">
        <v>799</v>
      </c>
      <c r="L2126" t="s">
        <v>574</v>
      </c>
      <c r="M2126" t="s">
        <v>805</v>
      </c>
      <c r="N2126" t="s">
        <v>801</v>
      </c>
      <c r="O2126" t="s">
        <v>802</v>
      </c>
      <c r="P2126" t="s">
        <v>548</v>
      </c>
      <c r="Q2126" t="s">
        <v>549</v>
      </c>
      <c r="R2126" t="s">
        <v>568</v>
      </c>
      <c r="S2126" t="s">
        <v>569</v>
      </c>
      <c r="T2126" s="145">
        <v>222567</v>
      </c>
      <c r="U2126" t="s">
        <v>840</v>
      </c>
    </row>
    <row r="2127" spans="1:21" x14ac:dyDescent="0.25">
      <c r="A2127" t="s">
        <v>75</v>
      </c>
      <c r="B2127" t="s">
        <v>759</v>
      </c>
      <c r="C2127" t="s">
        <v>807</v>
      </c>
      <c r="D2127" t="s">
        <v>808</v>
      </c>
      <c r="F2127" t="s">
        <v>391</v>
      </c>
      <c r="G2127" t="s">
        <v>799</v>
      </c>
      <c r="H2127" t="s">
        <v>541</v>
      </c>
      <c r="I2127" t="s">
        <v>800</v>
      </c>
      <c r="J2127" t="s">
        <v>809</v>
      </c>
      <c r="K2127" t="s">
        <v>799</v>
      </c>
      <c r="L2127" t="s">
        <v>574</v>
      </c>
      <c r="M2127" t="s">
        <v>805</v>
      </c>
      <c r="N2127" t="s">
        <v>801</v>
      </c>
      <c r="O2127" t="s">
        <v>802</v>
      </c>
      <c r="P2127" t="s">
        <v>548</v>
      </c>
      <c r="Q2127" t="s">
        <v>549</v>
      </c>
      <c r="R2127" t="s">
        <v>570</v>
      </c>
      <c r="S2127" t="s">
        <v>571</v>
      </c>
      <c r="T2127" s="145">
        <v>1007</v>
      </c>
      <c r="U2127" t="s">
        <v>840</v>
      </c>
    </row>
    <row r="2128" spans="1:21" x14ac:dyDescent="0.25">
      <c r="A2128" t="s">
        <v>75</v>
      </c>
      <c r="B2128" t="s">
        <v>759</v>
      </c>
      <c r="C2128" t="s">
        <v>807</v>
      </c>
      <c r="D2128" t="s">
        <v>808</v>
      </c>
      <c r="F2128" t="s">
        <v>391</v>
      </c>
      <c r="G2128" t="s">
        <v>799</v>
      </c>
      <c r="H2128" t="s">
        <v>541</v>
      </c>
      <c r="I2128" t="s">
        <v>800</v>
      </c>
      <c r="J2128" t="s">
        <v>809</v>
      </c>
      <c r="K2128" t="s">
        <v>799</v>
      </c>
      <c r="L2128" t="s">
        <v>576</v>
      </c>
      <c r="M2128" t="s">
        <v>806</v>
      </c>
      <c r="N2128" t="s">
        <v>801</v>
      </c>
      <c r="O2128" t="s">
        <v>802</v>
      </c>
      <c r="P2128" t="s">
        <v>548</v>
      </c>
      <c r="Q2128" t="s">
        <v>549</v>
      </c>
      <c r="R2128" t="s">
        <v>131</v>
      </c>
      <c r="S2128" t="s">
        <v>550</v>
      </c>
      <c r="T2128" s="145">
        <v>1247203</v>
      </c>
      <c r="U2128" t="s">
        <v>840</v>
      </c>
    </row>
    <row r="2129" spans="1:23" x14ac:dyDescent="0.25">
      <c r="A2129" t="s">
        <v>75</v>
      </c>
      <c r="B2129" t="s">
        <v>759</v>
      </c>
      <c r="C2129" t="s">
        <v>807</v>
      </c>
      <c r="D2129" t="s">
        <v>808</v>
      </c>
      <c r="F2129" t="s">
        <v>391</v>
      </c>
      <c r="G2129" t="s">
        <v>799</v>
      </c>
      <c r="H2129" t="s">
        <v>541</v>
      </c>
      <c r="I2129" t="s">
        <v>800</v>
      </c>
      <c r="J2129" t="s">
        <v>809</v>
      </c>
      <c r="K2129" t="s">
        <v>799</v>
      </c>
      <c r="L2129" t="s">
        <v>576</v>
      </c>
      <c r="M2129" t="s">
        <v>806</v>
      </c>
      <c r="N2129" t="s">
        <v>801</v>
      </c>
      <c r="O2129" t="s">
        <v>802</v>
      </c>
      <c r="P2129" t="s">
        <v>548</v>
      </c>
      <c r="Q2129" t="s">
        <v>549</v>
      </c>
      <c r="R2129" t="s">
        <v>552</v>
      </c>
      <c r="S2129" t="s">
        <v>553</v>
      </c>
      <c r="T2129" s="145">
        <v>5.4</v>
      </c>
      <c r="U2129" t="s">
        <v>840</v>
      </c>
    </row>
    <row r="2130" spans="1:23" x14ac:dyDescent="0.25">
      <c r="A2130" t="s">
        <v>75</v>
      </c>
      <c r="B2130" t="s">
        <v>759</v>
      </c>
      <c r="C2130" t="s">
        <v>807</v>
      </c>
      <c r="D2130" t="s">
        <v>808</v>
      </c>
      <c r="F2130" t="s">
        <v>391</v>
      </c>
      <c r="G2130" t="s">
        <v>799</v>
      </c>
      <c r="H2130" t="s">
        <v>541</v>
      </c>
      <c r="I2130" t="s">
        <v>800</v>
      </c>
      <c r="J2130" t="s">
        <v>809</v>
      </c>
      <c r="K2130" t="s">
        <v>799</v>
      </c>
      <c r="L2130" t="s">
        <v>576</v>
      </c>
      <c r="M2130" t="s">
        <v>806</v>
      </c>
      <c r="N2130" t="s">
        <v>801</v>
      </c>
      <c r="O2130" t="s">
        <v>802</v>
      </c>
      <c r="P2130" t="s">
        <v>548</v>
      </c>
      <c r="Q2130" t="s">
        <v>549</v>
      </c>
      <c r="R2130" t="s">
        <v>554</v>
      </c>
      <c r="S2130" t="s">
        <v>555</v>
      </c>
      <c r="T2130" s="145">
        <v>87779</v>
      </c>
      <c r="U2130" t="s">
        <v>840</v>
      </c>
    </row>
    <row r="2131" spans="1:23" x14ac:dyDescent="0.25">
      <c r="A2131" t="s">
        <v>75</v>
      </c>
      <c r="B2131" t="s">
        <v>759</v>
      </c>
      <c r="C2131" t="s">
        <v>807</v>
      </c>
      <c r="D2131" t="s">
        <v>808</v>
      </c>
      <c r="F2131" t="s">
        <v>391</v>
      </c>
      <c r="G2131" t="s">
        <v>799</v>
      </c>
      <c r="H2131" t="s">
        <v>541</v>
      </c>
      <c r="I2131" t="s">
        <v>800</v>
      </c>
      <c r="J2131" t="s">
        <v>809</v>
      </c>
      <c r="K2131" t="s">
        <v>799</v>
      </c>
      <c r="L2131" t="s">
        <v>576</v>
      </c>
      <c r="M2131" t="s">
        <v>806</v>
      </c>
      <c r="N2131" t="s">
        <v>801</v>
      </c>
      <c r="O2131" t="s">
        <v>802</v>
      </c>
      <c r="P2131" t="s">
        <v>548</v>
      </c>
      <c r="Q2131" t="s">
        <v>549</v>
      </c>
      <c r="R2131" t="s">
        <v>556</v>
      </c>
      <c r="S2131" t="s">
        <v>557</v>
      </c>
      <c r="T2131" s="145">
        <v>77.84</v>
      </c>
      <c r="U2131" t="s">
        <v>840</v>
      </c>
    </row>
    <row r="2132" spans="1:23" x14ac:dyDescent="0.25">
      <c r="A2132" t="s">
        <v>75</v>
      </c>
      <c r="B2132" t="s">
        <v>759</v>
      </c>
      <c r="C2132" t="s">
        <v>807</v>
      </c>
      <c r="D2132" t="s">
        <v>808</v>
      </c>
      <c r="F2132" t="s">
        <v>391</v>
      </c>
      <c r="G2132" t="s">
        <v>799</v>
      </c>
      <c r="H2132" t="s">
        <v>541</v>
      </c>
      <c r="I2132" t="s">
        <v>800</v>
      </c>
      <c r="J2132" t="s">
        <v>809</v>
      </c>
      <c r="K2132" t="s">
        <v>799</v>
      </c>
      <c r="L2132" t="s">
        <v>576</v>
      </c>
      <c r="M2132" t="s">
        <v>806</v>
      </c>
      <c r="N2132" t="s">
        <v>801</v>
      </c>
      <c r="O2132" t="s">
        <v>802</v>
      </c>
      <c r="P2132" t="s">
        <v>548</v>
      </c>
      <c r="Q2132" t="s">
        <v>549</v>
      </c>
      <c r="R2132" t="s">
        <v>558</v>
      </c>
      <c r="S2132" t="s">
        <v>559</v>
      </c>
      <c r="T2132" s="145">
        <v>208907</v>
      </c>
      <c r="U2132" t="s">
        <v>840</v>
      </c>
    </row>
    <row r="2133" spans="1:23" x14ac:dyDescent="0.25">
      <c r="A2133" t="s">
        <v>75</v>
      </c>
      <c r="B2133" t="s">
        <v>759</v>
      </c>
      <c r="C2133" t="s">
        <v>807</v>
      </c>
      <c r="D2133" t="s">
        <v>808</v>
      </c>
      <c r="F2133" t="s">
        <v>391</v>
      </c>
      <c r="G2133" t="s">
        <v>799</v>
      </c>
      <c r="H2133" t="s">
        <v>541</v>
      </c>
      <c r="I2133" t="s">
        <v>800</v>
      </c>
      <c r="J2133" t="s">
        <v>809</v>
      </c>
      <c r="K2133" t="s">
        <v>799</v>
      </c>
      <c r="L2133" t="s">
        <v>576</v>
      </c>
      <c r="M2133" t="s">
        <v>806</v>
      </c>
      <c r="N2133" t="s">
        <v>801</v>
      </c>
      <c r="O2133" t="s">
        <v>802</v>
      </c>
      <c r="P2133" t="s">
        <v>548</v>
      </c>
      <c r="Q2133" t="s">
        <v>549</v>
      </c>
      <c r="R2133" t="s">
        <v>560</v>
      </c>
      <c r="S2133" t="s">
        <v>561</v>
      </c>
      <c r="T2133" s="145">
        <v>355722</v>
      </c>
      <c r="U2133" t="s">
        <v>840</v>
      </c>
    </row>
    <row r="2134" spans="1:23" x14ac:dyDescent="0.25">
      <c r="A2134" t="s">
        <v>75</v>
      </c>
      <c r="B2134" t="s">
        <v>759</v>
      </c>
      <c r="C2134" t="s">
        <v>807</v>
      </c>
      <c r="D2134" t="s">
        <v>808</v>
      </c>
      <c r="F2134" t="s">
        <v>391</v>
      </c>
      <c r="G2134" t="s">
        <v>799</v>
      </c>
      <c r="H2134" t="s">
        <v>541</v>
      </c>
      <c r="I2134" t="s">
        <v>800</v>
      </c>
      <c r="J2134" t="s">
        <v>809</v>
      </c>
      <c r="K2134" t="s">
        <v>799</v>
      </c>
      <c r="L2134" t="s">
        <v>576</v>
      </c>
      <c r="M2134" t="s">
        <v>806</v>
      </c>
      <c r="N2134" t="s">
        <v>801</v>
      </c>
      <c r="O2134" t="s">
        <v>802</v>
      </c>
      <c r="P2134" t="s">
        <v>548</v>
      </c>
      <c r="Q2134" t="s">
        <v>549</v>
      </c>
      <c r="R2134" t="s">
        <v>562</v>
      </c>
      <c r="S2134" t="s">
        <v>563</v>
      </c>
      <c r="T2134" s="145">
        <v>19767</v>
      </c>
      <c r="U2134" t="s">
        <v>840</v>
      </c>
    </row>
    <row r="2135" spans="1:23" x14ac:dyDescent="0.25">
      <c r="A2135" t="s">
        <v>75</v>
      </c>
      <c r="B2135" t="s">
        <v>759</v>
      </c>
      <c r="C2135" t="s">
        <v>807</v>
      </c>
      <c r="D2135" t="s">
        <v>808</v>
      </c>
      <c r="F2135" t="s">
        <v>391</v>
      </c>
      <c r="G2135" t="s">
        <v>799</v>
      </c>
      <c r="H2135" t="s">
        <v>541</v>
      </c>
      <c r="I2135" t="s">
        <v>800</v>
      </c>
      <c r="J2135" t="s">
        <v>809</v>
      </c>
      <c r="K2135" t="s">
        <v>799</v>
      </c>
      <c r="L2135" t="s">
        <v>576</v>
      </c>
      <c r="M2135" t="s">
        <v>806</v>
      </c>
      <c r="N2135" t="s">
        <v>801</v>
      </c>
      <c r="O2135" t="s">
        <v>802</v>
      </c>
      <c r="P2135" t="s">
        <v>548</v>
      </c>
      <c r="Q2135" t="s">
        <v>549</v>
      </c>
      <c r="R2135" t="s">
        <v>564</v>
      </c>
      <c r="S2135" t="s">
        <v>565</v>
      </c>
      <c r="T2135" s="145">
        <v>47235</v>
      </c>
      <c r="U2135" t="s">
        <v>840</v>
      </c>
    </row>
    <row r="2136" spans="1:23" x14ac:dyDescent="0.25">
      <c r="A2136" t="s">
        <v>75</v>
      </c>
      <c r="B2136" t="s">
        <v>759</v>
      </c>
      <c r="C2136" t="s">
        <v>807</v>
      </c>
      <c r="D2136" t="s">
        <v>808</v>
      </c>
      <c r="F2136" t="s">
        <v>391</v>
      </c>
      <c r="G2136" t="s">
        <v>799</v>
      </c>
      <c r="H2136" t="s">
        <v>541</v>
      </c>
      <c r="I2136" t="s">
        <v>800</v>
      </c>
      <c r="J2136" t="s">
        <v>809</v>
      </c>
      <c r="K2136" t="s">
        <v>799</v>
      </c>
      <c r="L2136" t="s">
        <v>576</v>
      </c>
      <c r="M2136" t="s">
        <v>806</v>
      </c>
      <c r="N2136" t="s">
        <v>801</v>
      </c>
      <c r="O2136" t="s">
        <v>802</v>
      </c>
      <c r="P2136" t="s">
        <v>548</v>
      </c>
      <c r="Q2136" t="s">
        <v>549</v>
      </c>
      <c r="R2136" t="s">
        <v>566</v>
      </c>
      <c r="S2136" t="s">
        <v>567</v>
      </c>
      <c r="T2136" s="145">
        <v>58699</v>
      </c>
      <c r="U2136" t="s">
        <v>840</v>
      </c>
    </row>
    <row r="2137" spans="1:23" x14ac:dyDescent="0.25">
      <c r="A2137" t="s">
        <v>75</v>
      </c>
      <c r="B2137" t="s">
        <v>759</v>
      </c>
      <c r="C2137" t="s">
        <v>807</v>
      </c>
      <c r="D2137" t="s">
        <v>808</v>
      </c>
      <c r="F2137" t="s">
        <v>391</v>
      </c>
      <c r="G2137" t="s">
        <v>799</v>
      </c>
      <c r="H2137" t="s">
        <v>541</v>
      </c>
      <c r="I2137" t="s">
        <v>800</v>
      </c>
      <c r="J2137" t="s">
        <v>809</v>
      </c>
      <c r="K2137" t="s">
        <v>799</v>
      </c>
      <c r="L2137" t="s">
        <v>576</v>
      </c>
      <c r="M2137" t="s">
        <v>806</v>
      </c>
      <c r="N2137" t="s">
        <v>801</v>
      </c>
      <c r="O2137" t="s">
        <v>802</v>
      </c>
      <c r="P2137" t="s">
        <v>548</v>
      </c>
      <c r="Q2137" t="s">
        <v>549</v>
      </c>
      <c r="R2137" t="s">
        <v>568</v>
      </c>
      <c r="S2137" t="s">
        <v>569</v>
      </c>
      <c r="T2137" s="145">
        <v>385436</v>
      </c>
      <c r="U2137" t="s">
        <v>840</v>
      </c>
    </row>
    <row r="2138" spans="1:23" x14ac:dyDescent="0.25">
      <c r="A2138" t="s">
        <v>75</v>
      </c>
      <c r="B2138" t="s">
        <v>759</v>
      </c>
      <c r="C2138" t="s">
        <v>807</v>
      </c>
      <c r="D2138" t="s">
        <v>808</v>
      </c>
      <c r="F2138" t="s">
        <v>391</v>
      </c>
      <c r="G2138" t="s">
        <v>799</v>
      </c>
      <c r="H2138" t="s">
        <v>541</v>
      </c>
      <c r="I2138" t="s">
        <v>800</v>
      </c>
      <c r="J2138" t="s">
        <v>809</v>
      </c>
      <c r="K2138" t="s">
        <v>799</v>
      </c>
      <c r="L2138" t="s">
        <v>576</v>
      </c>
      <c r="M2138" t="s">
        <v>806</v>
      </c>
      <c r="N2138" t="s">
        <v>801</v>
      </c>
      <c r="O2138" t="s">
        <v>802</v>
      </c>
      <c r="P2138" t="s">
        <v>548</v>
      </c>
      <c r="Q2138" t="s">
        <v>549</v>
      </c>
      <c r="R2138" t="s">
        <v>570</v>
      </c>
      <c r="S2138" t="s">
        <v>571</v>
      </c>
      <c r="T2138" s="145">
        <v>0.41799999999999998</v>
      </c>
      <c r="U2138" t="s">
        <v>840</v>
      </c>
    </row>
    <row r="2139" spans="1:23" s="49" customFormat="1" x14ac:dyDescent="0.25">
      <c r="A2139" s="49" t="s">
        <v>77</v>
      </c>
      <c r="B2139" s="49" t="s">
        <v>763</v>
      </c>
      <c r="C2139" s="49" t="s">
        <v>187</v>
      </c>
      <c r="D2139" s="49" t="s">
        <v>538</v>
      </c>
      <c r="F2139" s="49" t="s">
        <v>391</v>
      </c>
      <c r="G2139" s="49" t="s">
        <v>799</v>
      </c>
      <c r="H2139" s="49" t="s">
        <v>541</v>
      </c>
      <c r="I2139" s="49" t="s">
        <v>800</v>
      </c>
      <c r="J2139" s="49" t="s">
        <v>543</v>
      </c>
      <c r="K2139" s="49">
        <v>31</v>
      </c>
      <c r="L2139" s="49" t="s">
        <v>544</v>
      </c>
      <c r="M2139" s="49" t="s">
        <v>799</v>
      </c>
      <c r="N2139" s="49" t="s">
        <v>801</v>
      </c>
      <c r="O2139" s="49" t="s">
        <v>802</v>
      </c>
      <c r="P2139" s="49" t="s">
        <v>548</v>
      </c>
      <c r="Q2139" s="49" t="s">
        <v>549</v>
      </c>
      <c r="R2139" s="49" t="s">
        <v>131</v>
      </c>
      <c r="S2139" s="49" t="s">
        <v>550</v>
      </c>
      <c r="T2139" s="146">
        <v>298</v>
      </c>
      <c r="U2139" s="49" t="s">
        <v>842</v>
      </c>
      <c r="V2139" s="49" t="s">
        <v>858</v>
      </c>
      <c r="W2139" s="138">
        <f>('ILO unemployment 2007'!T2140+'ILO unemployment 2007'!T2141+'ILO unemployment 2007'!T2142)*( 1 + ('ILO unemployment 2007'!T2149+ 'ILO unemployment 2007'!T2150)/('ILO unemployment 2007'!T2139-'ILO unemployment 2007'!T2149-'ILO unemployment 2007'!T2150))</f>
        <v>69.302325581395351</v>
      </c>
    </row>
    <row r="2140" spans="1:23" s="49" customFormat="1" x14ac:dyDescent="0.25">
      <c r="A2140" s="49" t="s">
        <v>77</v>
      </c>
      <c r="B2140" s="49" t="s">
        <v>763</v>
      </c>
      <c r="C2140" s="49" t="s">
        <v>187</v>
      </c>
      <c r="D2140" s="49" t="s">
        <v>538</v>
      </c>
      <c r="F2140" s="49" t="s">
        <v>391</v>
      </c>
      <c r="G2140" s="49" t="s">
        <v>799</v>
      </c>
      <c r="H2140" s="49" t="s">
        <v>541</v>
      </c>
      <c r="I2140" s="49" t="s">
        <v>800</v>
      </c>
      <c r="J2140" s="49" t="s">
        <v>543</v>
      </c>
      <c r="K2140" s="49">
        <v>31</v>
      </c>
      <c r="L2140" s="49" t="s">
        <v>544</v>
      </c>
      <c r="M2140" s="49" t="s">
        <v>799</v>
      </c>
      <c r="N2140" s="49" t="s">
        <v>801</v>
      </c>
      <c r="O2140" s="49" t="s">
        <v>802</v>
      </c>
      <c r="P2140" s="49" t="s">
        <v>548</v>
      </c>
      <c r="Q2140" s="49" t="s">
        <v>549</v>
      </c>
      <c r="R2140" s="49" t="s">
        <v>552</v>
      </c>
      <c r="S2140" s="49" t="s">
        <v>553</v>
      </c>
      <c r="T2140" s="146">
        <v>4</v>
      </c>
      <c r="U2140" s="49" t="s">
        <v>842</v>
      </c>
      <c r="V2140" s="49" t="s">
        <v>859</v>
      </c>
      <c r="W2140" s="138">
        <f>('ILO unemployment 2007'!T2143+'ILO unemployment 2007'!T2144+'ILO unemployment 2007'!T2145+'ILO unemployment 2007'!T2146+'ILO unemployment 2007'!T2147+'ILO unemployment 2007'!T2148)*( 1 + ('ILO unemployment 2007'!T2149+ 'ILO unemployment 2007'!T2150)/('ILO unemployment 2007'!T2139-'ILO unemployment 2007'!T2149-'ILO unemployment 2007'!T2150))</f>
        <v>227.31162790697675</v>
      </c>
    </row>
    <row r="2141" spans="1:23" s="49" customFormat="1" x14ac:dyDescent="0.25">
      <c r="A2141" s="49" t="s">
        <v>77</v>
      </c>
      <c r="B2141" s="49" t="s">
        <v>763</v>
      </c>
      <c r="C2141" s="49" t="s">
        <v>187</v>
      </c>
      <c r="D2141" s="49" t="s">
        <v>538</v>
      </c>
      <c r="F2141" s="49" t="s">
        <v>391</v>
      </c>
      <c r="G2141" s="49" t="s">
        <v>799</v>
      </c>
      <c r="H2141" s="49" t="s">
        <v>541</v>
      </c>
      <c r="I2141" s="49" t="s">
        <v>800</v>
      </c>
      <c r="J2141" s="49" t="s">
        <v>543</v>
      </c>
      <c r="K2141" s="49">
        <v>31</v>
      </c>
      <c r="L2141" s="49" t="s">
        <v>544</v>
      </c>
      <c r="M2141" s="49" t="s">
        <v>799</v>
      </c>
      <c r="N2141" s="49" t="s">
        <v>801</v>
      </c>
      <c r="O2141" s="49" t="s">
        <v>802</v>
      </c>
      <c r="P2141" s="49" t="s">
        <v>548</v>
      </c>
      <c r="Q2141" s="49" t="s">
        <v>549</v>
      </c>
      <c r="R2141" s="49" t="s">
        <v>554</v>
      </c>
      <c r="S2141" s="49" t="s">
        <v>555</v>
      </c>
      <c r="T2141" s="146">
        <v>22</v>
      </c>
      <c r="U2141" s="49" t="s">
        <v>842</v>
      </c>
      <c r="V2141" s="49" t="s">
        <v>862</v>
      </c>
      <c r="W2141" s="138">
        <f>'ILO unemployment 2007'!T2140+'ILO unemployment 2007'!T2141+'ILO unemployment 2007'!T2142+ 'ILO unemployment 2007'!T2143+'ILO unemployment 2007'!T2144+'ILO unemployment 2007'!T2145+'ILO unemployment 2007'!T2146+'ILO unemployment 2007'!T2147+'ILO unemployment 2007'!T2148+'ILO unemployment 2007'!T2149+'ILO unemployment 2007'!T2150</f>
        <v>297</v>
      </c>
    </row>
    <row r="2142" spans="1:23" s="49" customFormat="1" x14ac:dyDescent="0.25">
      <c r="A2142" s="49" t="s">
        <v>77</v>
      </c>
      <c r="B2142" s="49" t="s">
        <v>763</v>
      </c>
      <c r="C2142" s="49" t="s">
        <v>187</v>
      </c>
      <c r="D2142" s="49" t="s">
        <v>538</v>
      </c>
      <c r="F2142" s="49" t="s">
        <v>391</v>
      </c>
      <c r="G2142" s="49" t="s">
        <v>799</v>
      </c>
      <c r="H2142" s="49" t="s">
        <v>541</v>
      </c>
      <c r="I2142" s="49" t="s">
        <v>800</v>
      </c>
      <c r="J2142" s="49" t="s">
        <v>543</v>
      </c>
      <c r="K2142" s="49">
        <v>31</v>
      </c>
      <c r="L2142" s="49" t="s">
        <v>544</v>
      </c>
      <c r="M2142" s="49" t="s">
        <v>799</v>
      </c>
      <c r="N2142" s="49" t="s">
        <v>801</v>
      </c>
      <c r="O2142" s="49" t="s">
        <v>802</v>
      </c>
      <c r="P2142" s="49" t="s">
        <v>548</v>
      </c>
      <c r="Q2142" s="49" t="s">
        <v>549</v>
      </c>
      <c r="R2142" s="49" t="s">
        <v>556</v>
      </c>
      <c r="S2142" s="49" t="s">
        <v>557</v>
      </c>
      <c r="T2142" s="146">
        <v>24</v>
      </c>
      <c r="U2142" s="49" t="s">
        <v>842</v>
      </c>
      <c r="W2142" s="138"/>
    </row>
    <row r="2143" spans="1:23" s="49" customFormat="1" x14ac:dyDescent="0.25">
      <c r="A2143" s="49" t="s">
        <v>77</v>
      </c>
      <c r="B2143" s="49" t="s">
        <v>763</v>
      </c>
      <c r="C2143" s="49" t="s">
        <v>187</v>
      </c>
      <c r="D2143" s="49" t="s">
        <v>538</v>
      </c>
      <c r="F2143" s="49" t="s">
        <v>391</v>
      </c>
      <c r="G2143" s="49" t="s">
        <v>799</v>
      </c>
      <c r="H2143" s="49" t="s">
        <v>541</v>
      </c>
      <c r="I2143" s="49" t="s">
        <v>800</v>
      </c>
      <c r="J2143" s="49" t="s">
        <v>543</v>
      </c>
      <c r="K2143" s="49">
        <v>31</v>
      </c>
      <c r="L2143" s="49" t="s">
        <v>544</v>
      </c>
      <c r="M2143" s="49" t="s">
        <v>799</v>
      </c>
      <c r="N2143" s="49" t="s">
        <v>801</v>
      </c>
      <c r="O2143" s="49" t="s">
        <v>802</v>
      </c>
      <c r="P2143" s="49" t="s">
        <v>548</v>
      </c>
      <c r="Q2143" s="49" t="s">
        <v>549</v>
      </c>
      <c r="R2143" s="49" t="s">
        <v>558</v>
      </c>
      <c r="S2143" s="49" t="s">
        <v>559</v>
      </c>
      <c r="T2143" s="146">
        <v>26</v>
      </c>
      <c r="U2143" s="49" t="s">
        <v>842</v>
      </c>
      <c r="W2143" s="138"/>
    </row>
    <row r="2144" spans="1:23" s="49" customFormat="1" x14ac:dyDescent="0.25">
      <c r="A2144" s="49" t="s">
        <v>77</v>
      </c>
      <c r="B2144" s="49" t="s">
        <v>763</v>
      </c>
      <c r="C2144" s="49" t="s">
        <v>187</v>
      </c>
      <c r="D2144" s="49" t="s">
        <v>538</v>
      </c>
      <c r="F2144" s="49" t="s">
        <v>391</v>
      </c>
      <c r="G2144" s="49" t="s">
        <v>799</v>
      </c>
      <c r="H2144" s="49" t="s">
        <v>541</v>
      </c>
      <c r="I2144" s="49" t="s">
        <v>800</v>
      </c>
      <c r="J2144" s="49" t="s">
        <v>543</v>
      </c>
      <c r="K2144" s="49">
        <v>31</v>
      </c>
      <c r="L2144" s="49" t="s">
        <v>544</v>
      </c>
      <c r="M2144" s="49" t="s">
        <v>799</v>
      </c>
      <c r="N2144" s="49" t="s">
        <v>801</v>
      </c>
      <c r="O2144" s="49" t="s">
        <v>802</v>
      </c>
      <c r="P2144" s="49" t="s">
        <v>548</v>
      </c>
      <c r="Q2144" s="49" t="s">
        <v>549</v>
      </c>
      <c r="R2144" s="49" t="s">
        <v>560</v>
      </c>
      <c r="S2144" s="49" t="s">
        <v>561</v>
      </c>
      <c r="T2144" s="146">
        <v>58</v>
      </c>
      <c r="U2144" s="49" t="s">
        <v>842</v>
      </c>
      <c r="W2144" s="138"/>
    </row>
    <row r="2145" spans="1:23" s="49" customFormat="1" x14ac:dyDescent="0.25">
      <c r="A2145" s="49" t="s">
        <v>77</v>
      </c>
      <c r="B2145" s="49" t="s">
        <v>763</v>
      </c>
      <c r="C2145" s="49" t="s">
        <v>187</v>
      </c>
      <c r="D2145" s="49" t="s">
        <v>538</v>
      </c>
      <c r="F2145" s="49" t="s">
        <v>391</v>
      </c>
      <c r="G2145" s="49" t="s">
        <v>799</v>
      </c>
      <c r="H2145" s="49" t="s">
        <v>541</v>
      </c>
      <c r="I2145" s="49" t="s">
        <v>800</v>
      </c>
      <c r="J2145" s="49" t="s">
        <v>543</v>
      </c>
      <c r="K2145" s="49">
        <v>31</v>
      </c>
      <c r="L2145" s="49" t="s">
        <v>544</v>
      </c>
      <c r="M2145" s="49" t="s">
        <v>799</v>
      </c>
      <c r="N2145" s="49" t="s">
        <v>801</v>
      </c>
      <c r="O2145" s="49" t="s">
        <v>802</v>
      </c>
      <c r="P2145" s="49" t="s">
        <v>548</v>
      </c>
      <c r="Q2145" s="49" t="s">
        <v>549</v>
      </c>
      <c r="R2145" s="49" t="s">
        <v>562</v>
      </c>
      <c r="S2145" s="49" t="s">
        <v>563</v>
      </c>
      <c r="T2145" s="146">
        <v>5</v>
      </c>
      <c r="U2145" s="49" t="s">
        <v>842</v>
      </c>
      <c r="W2145" s="138"/>
    </row>
    <row r="2146" spans="1:23" s="49" customFormat="1" x14ac:dyDescent="0.25">
      <c r="A2146" s="49" t="s">
        <v>77</v>
      </c>
      <c r="B2146" s="49" t="s">
        <v>763</v>
      </c>
      <c r="C2146" s="49" t="s">
        <v>187</v>
      </c>
      <c r="D2146" s="49" t="s">
        <v>538</v>
      </c>
      <c r="F2146" s="49" t="s">
        <v>391</v>
      </c>
      <c r="G2146" s="49" t="s">
        <v>799</v>
      </c>
      <c r="H2146" s="49" t="s">
        <v>541</v>
      </c>
      <c r="I2146" s="49" t="s">
        <v>800</v>
      </c>
      <c r="J2146" s="49" t="s">
        <v>543</v>
      </c>
      <c r="K2146" s="49">
        <v>31</v>
      </c>
      <c r="L2146" s="49" t="s">
        <v>544</v>
      </c>
      <c r="M2146" s="49" t="s">
        <v>799</v>
      </c>
      <c r="N2146" s="49" t="s">
        <v>801</v>
      </c>
      <c r="O2146" s="49" t="s">
        <v>802</v>
      </c>
      <c r="P2146" s="49" t="s">
        <v>548</v>
      </c>
      <c r="Q2146" s="49" t="s">
        <v>549</v>
      </c>
      <c r="R2146" s="49" t="s">
        <v>564</v>
      </c>
      <c r="S2146" s="49" t="s">
        <v>565</v>
      </c>
      <c r="T2146" s="146">
        <v>24</v>
      </c>
      <c r="U2146" s="49" t="s">
        <v>842</v>
      </c>
      <c r="W2146" s="138"/>
    </row>
    <row r="2147" spans="1:23" s="49" customFormat="1" x14ac:dyDescent="0.25">
      <c r="A2147" s="49" t="s">
        <v>77</v>
      </c>
      <c r="B2147" s="49" t="s">
        <v>763</v>
      </c>
      <c r="C2147" s="49" t="s">
        <v>187</v>
      </c>
      <c r="D2147" s="49" t="s">
        <v>538</v>
      </c>
      <c r="F2147" s="49" t="s">
        <v>391</v>
      </c>
      <c r="G2147" s="49" t="s">
        <v>799</v>
      </c>
      <c r="H2147" s="49" t="s">
        <v>541</v>
      </c>
      <c r="I2147" s="49" t="s">
        <v>800</v>
      </c>
      <c r="J2147" s="49" t="s">
        <v>543</v>
      </c>
      <c r="K2147" s="49">
        <v>31</v>
      </c>
      <c r="L2147" s="49" t="s">
        <v>544</v>
      </c>
      <c r="M2147" s="49" t="s">
        <v>799</v>
      </c>
      <c r="N2147" s="49" t="s">
        <v>801</v>
      </c>
      <c r="O2147" s="49" t="s">
        <v>802</v>
      </c>
      <c r="P2147" s="49" t="s">
        <v>548</v>
      </c>
      <c r="Q2147" s="49" t="s">
        <v>549</v>
      </c>
      <c r="R2147" s="49" t="s">
        <v>566</v>
      </c>
      <c r="S2147" s="49" t="s">
        <v>567</v>
      </c>
      <c r="T2147" s="146">
        <v>23</v>
      </c>
      <c r="U2147" s="49" t="s">
        <v>842</v>
      </c>
      <c r="W2147" s="138"/>
    </row>
    <row r="2148" spans="1:23" s="49" customFormat="1" x14ac:dyDescent="0.25">
      <c r="A2148" s="49" t="s">
        <v>77</v>
      </c>
      <c r="B2148" s="49" t="s">
        <v>763</v>
      </c>
      <c r="C2148" s="49" t="s">
        <v>187</v>
      </c>
      <c r="D2148" s="49" t="s">
        <v>538</v>
      </c>
      <c r="F2148" s="49" t="s">
        <v>391</v>
      </c>
      <c r="G2148" s="49" t="s">
        <v>799</v>
      </c>
      <c r="H2148" s="49" t="s">
        <v>541</v>
      </c>
      <c r="I2148" s="49" t="s">
        <v>800</v>
      </c>
      <c r="J2148" s="49" t="s">
        <v>543</v>
      </c>
      <c r="K2148" s="49">
        <v>31</v>
      </c>
      <c r="L2148" s="49" t="s">
        <v>544</v>
      </c>
      <c r="M2148" s="49" t="s">
        <v>799</v>
      </c>
      <c r="N2148" s="49" t="s">
        <v>801</v>
      </c>
      <c r="O2148" s="49" t="s">
        <v>802</v>
      </c>
      <c r="P2148" s="49" t="s">
        <v>548</v>
      </c>
      <c r="Q2148" s="49" t="s">
        <v>549</v>
      </c>
      <c r="R2148" s="49" t="s">
        <v>568</v>
      </c>
      <c r="S2148" s="49" t="s">
        <v>569</v>
      </c>
      <c r="T2148" s="146">
        <v>28</v>
      </c>
      <c r="U2148" s="49" t="s">
        <v>842</v>
      </c>
      <c r="W2148" s="138"/>
    </row>
    <row r="2149" spans="1:23" s="49" customFormat="1" x14ac:dyDescent="0.25">
      <c r="A2149" s="49" t="s">
        <v>77</v>
      </c>
      <c r="B2149" s="49" t="s">
        <v>763</v>
      </c>
      <c r="C2149" s="49" t="s">
        <v>187</v>
      </c>
      <c r="D2149" s="49" t="s">
        <v>538</v>
      </c>
      <c r="F2149" s="49" t="s">
        <v>391</v>
      </c>
      <c r="G2149" s="49" t="s">
        <v>799</v>
      </c>
      <c r="H2149" s="49" t="s">
        <v>541</v>
      </c>
      <c r="I2149" s="49" t="s">
        <v>800</v>
      </c>
      <c r="J2149" s="49" t="s">
        <v>543</v>
      </c>
      <c r="K2149" s="49">
        <v>31</v>
      </c>
      <c r="L2149" s="49" t="s">
        <v>544</v>
      </c>
      <c r="M2149" s="49" t="s">
        <v>799</v>
      </c>
      <c r="N2149" s="49" t="s">
        <v>801</v>
      </c>
      <c r="O2149" s="49" t="s">
        <v>802</v>
      </c>
      <c r="P2149" s="49" t="s">
        <v>548</v>
      </c>
      <c r="Q2149" s="49" t="s">
        <v>549</v>
      </c>
      <c r="R2149" s="49" t="s">
        <v>572</v>
      </c>
      <c r="S2149" s="49" t="s">
        <v>573</v>
      </c>
      <c r="T2149" s="146">
        <v>8</v>
      </c>
      <c r="U2149" s="49" t="s">
        <v>842</v>
      </c>
      <c r="W2149" s="138"/>
    </row>
    <row r="2150" spans="1:23" s="49" customFormat="1" x14ac:dyDescent="0.25">
      <c r="A2150" s="49" t="s">
        <v>77</v>
      </c>
      <c r="B2150" s="49" t="s">
        <v>763</v>
      </c>
      <c r="C2150" s="49" t="s">
        <v>187</v>
      </c>
      <c r="D2150" s="49" t="s">
        <v>538</v>
      </c>
      <c r="F2150" s="49" t="s">
        <v>391</v>
      </c>
      <c r="G2150" s="49" t="s">
        <v>799</v>
      </c>
      <c r="H2150" s="49" t="s">
        <v>541</v>
      </c>
      <c r="I2150" s="49" t="s">
        <v>800</v>
      </c>
      <c r="J2150" s="49" t="s">
        <v>543</v>
      </c>
      <c r="K2150" s="49">
        <v>31</v>
      </c>
      <c r="L2150" s="49" t="s">
        <v>544</v>
      </c>
      <c r="M2150" s="49" t="s">
        <v>799</v>
      </c>
      <c r="N2150" s="49" t="s">
        <v>801</v>
      </c>
      <c r="O2150" s="49" t="s">
        <v>802</v>
      </c>
      <c r="P2150" s="49" t="s">
        <v>548</v>
      </c>
      <c r="Q2150" s="49" t="s">
        <v>549</v>
      </c>
      <c r="R2150" s="49" t="s">
        <v>803</v>
      </c>
      <c r="S2150" s="49" t="s">
        <v>804</v>
      </c>
      <c r="T2150" s="146">
        <v>75</v>
      </c>
      <c r="U2150" s="49" t="s">
        <v>842</v>
      </c>
      <c r="W2150" s="138"/>
    </row>
    <row r="2151" spans="1:23" x14ac:dyDescent="0.25">
      <c r="A2151" t="s">
        <v>77</v>
      </c>
      <c r="B2151" t="s">
        <v>763</v>
      </c>
      <c r="C2151" t="s">
        <v>187</v>
      </c>
      <c r="D2151" t="s">
        <v>538</v>
      </c>
      <c r="F2151" t="s">
        <v>391</v>
      </c>
      <c r="G2151" t="s">
        <v>799</v>
      </c>
      <c r="H2151" t="s">
        <v>541</v>
      </c>
      <c r="I2151" t="s">
        <v>800</v>
      </c>
      <c r="J2151" t="s">
        <v>543</v>
      </c>
      <c r="K2151">
        <v>31</v>
      </c>
      <c r="L2151" t="s">
        <v>574</v>
      </c>
      <c r="M2151" t="s">
        <v>805</v>
      </c>
      <c r="N2151" t="s">
        <v>801</v>
      </c>
      <c r="O2151" t="s">
        <v>802</v>
      </c>
      <c r="P2151" t="s">
        <v>548</v>
      </c>
      <c r="Q2151" t="s">
        <v>549</v>
      </c>
      <c r="R2151" t="s">
        <v>131</v>
      </c>
      <c r="S2151" t="s">
        <v>550</v>
      </c>
      <c r="T2151" s="145">
        <v>149</v>
      </c>
      <c r="U2151" t="s">
        <v>842</v>
      </c>
    </row>
    <row r="2152" spans="1:23" x14ac:dyDescent="0.25">
      <c r="A2152" t="s">
        <v>77</v>
      </c>
      <c r="B2152" t="s">
        <v>763</v>
      </c>
      <c r="C2152" t="s">
        <v>187</v>
      </c>
      <c r="D2152" t="s">
        <v>538</v>
      </c>
      <c r="F2152" t="s">
        <v>391</v>
      </c>
      <c r="G2152" t="s">
        <v>799</v>
      </c>
      <c r="H2152" t="s">
        <v>541</v>
      </c>
      <c r="I2152" t="s">
        <v>800</v>
      </c>
      <c r="J2152" t="s">
        <v>543</v>
      </c>
      <c r="K2152">
        <v>31</v>
      </c>
      <c r="L2152" t="s">
        <v>574</v>
      </c>
      <c r="M2152" t="s">
        <v>805</v>
      </c>
      <c r="N2152" t="s">
        <v>801</v>
      </c>
      <c r="O2152" t="s">
        <v>802</v>
      </c>
      <c r="P2152" t="s">
        <v>548</v>
      </c>
      <c r="Q2152" t="s">
        <v>549</v>
      </c>
      <c r="R2152" t="s">
        <v>552</v>
      </c>
      <c r="S2152" t="s">
        <v>553</v>
      </c>
      <c r="T2152" s="145">
        <v>3</v>
      </c>
      <c r="U2152" t="s">
        <v>842</v>
      </c>
    </row>
    <row r="2153" spans="1:23" x14ac:dyDescent="0.25">
      <c r="A2153" t="s">
        <v>77</v>
      </c>
      <c r="B2153" t="s">
        <v>763</v>
      </c>
      <c r="C2153" t="s">
        <v>187</v>
      </c>
      <c r="D2153" t="s">
        <v>538</v>
      </c>
      <c r="F2153" t="s">
        <v>391</v>
      </c>
      <c r="G2153" t="s">
        <v>799</v>
      </c>
      <c r="H2153" t="s">
        <v>541</v>
      </c>
      <c r="I2153" t="s">
        <v>800</v>
      </c>
      <c r="J2153" t="s">
        <v>543</v>
      </c>
      <c r="K2153">
        <v>31</v>
      </c>
      <c r="L2153" t="s">
        <v>574</v>
      </c>
      <c r="M2153" t="s">
        <v>805</v>
      </c>
      <c r="N2153" t="s">
        <v>801</v>
      </c>
      <c r="O2153" t="s">
        <v>802</v>
      </c>
      <c r="P2153" t="s">
        <v>548</v>
      </c>
      <c r="Q2153" t="s">
        <v>549</v>
      </c>
      <c r="R2153" t="s">
        <v>554</v>
      </c>
      <c r="S2153" t="s">
        <v>555</v>
      </c>
      <c r="T2153" s="145">
        <v>11</v>
      </c>
      <c r="U2153" t="s">
        <v>842</v>
      </c>
    </row>
    <row r="2154" spans="1:23" x14ac:dyDescent="0.25">
      <c r="A2154" t="s">
        <v>77</v>
      </c>
      <c r="B2154" t="s">
        <v>763</v>
      </c>
      <c r="C2154" t="s">
        <v>187</v>
      </c>
      <c r="D2154" t="s">
        <v>538</v>
      </c>
      <c r="F2154" t="s">
        <v>391</v>
      </c>
      <c r="G2154" t="s">
        <v>799</v>
      </c>
      <c r="H2154" t="s">
        <v>541</v>
      </c>
      <c r="I2154" t="s">
        <v>800</v>
      </c>
      <c r="J2154" t="s">
        <v>543</v>
      </c>
      <c r="K2154">
        <v>31</v>
      </c>
      <c r="L2154" t="s">
        <v>574</v>
      </c>
      <c r="M2154" t="s">
        <v>805</v>
      </c>
      <c r="N2154" t="s">
        <v>801</v>
      </c>
      <c r="O2154" t="s">
        <v>802</v>
      </c>
      <c r="P2154" t="s">
        <v>548</v>
      </c>
      <c r="Q2154" t="s">
        <v>549</v>
      </c>
      <c r="R2154" t="s">
        <v>556</v>
      </c>
      <c r="S2154" t="s">
        <v>557</v>
      </c>
      <c r="T2154" s="145">
        <v>13</v>
      </c>
      <c r="U2154" t="s">
        <v>842</v>
      </c>
    </row>
    <row r="2155" spans="1:23" x14ac:dyDescent="0.25">
      <c r="A2155" t="s">
        <v>77</v>
      </c>
      <c r="B2155" t="s">
        <v>763</v>
      </c>
      <c r="C2155" t="s">
        <v>187</v>
      </c>
      <c r="D2155" t="s">
        <v>538</v>
      </c>
      <c r="F2155" t="s">
        <v>391</v>
      </c>
      <c r="G2155" t="s">
        <v>799</v>
      </c>
      <c r="H2155" t="s">
        <v>541</v>
      </c>
      <c r="I2155" t="s">
        <v>800</v>
      </c>
      <c r="J2155" t="s">
        <v>543</v>
      </c>
      <c r="K2155">
        <v>31</v>
      </c>
      <c r="L2155" t="s">
        <v>574</v>
      </c>
      <c r="M2155" t="s">
        <v>805</v>
      </c>
      <c r="N2155" t="s">
        <v>801</v>
      </c>
      <c r="O2155" t="s">
        <v>802</v>
      </c>
      <c r="P2155" t="s">
        <v>548</v>
      </c>
      <c r="Q2155" t="s">
        <v>549</v>
      </c>
      <c r="R2155" t="s">
        <v>558</v>
      </c>
      <c r="S2155" t="s">
        <v>559</v>
      </c>
      <c r="T2155" s="145">
        <v>10</v>
      </c>
      <c r="U2155" t="s">
        <v>842</v>
      </c>
    </row>
    <row r="2156" spans="1:23" x14ac:dyDescent="0.25">
      <c r="A2156" t="s">
        <v>77</v>
      </c>
      <c r="B2156" t="s">
        <v>763</v>
      </c>
      <c r="C2156" t="s">
        <v>187</v>
      </c>
      <c r="D2156" t="s">
        <v>538</v>
      </c>
      <c r="F2156" t="s">
        <v>391</v>
      </c>
      <c r="G2156" t="s">
        <v>799</v>
      </c>
      <c r="H2156" t="s">
        <v>541</v>
      </c>
      <c r="I2156" t="s">
        <v>800</v>
      </c>
      <c r="J2156" t="s">
        <v>543</v>
      </c>
      <c r="K2156">
        <v>31</v>
      </c>
      <c r="L2156" t="s">
        <v>574</v>
      </c>
      <c r="M2156" t="s">
        <v>805</v>
      </c>
      <c r="N2156" t="s">
        <v>801</v>
      </c>
      <c r="O2156" t="s">
        <v>802</v>
      </c>
      <c r="P2156" t="s">
        <v>548</v>
      </c>
      <c r="Q2156" t="s">
        <v>549</v>
      </c>
      <c r="R2156" t="s">
        <v>560</v>
      </c>
      <c r="S2156" t="s">
        <v>561</v>
      </c>
      <c r="T2156" s="145">
        <v>17</v>
      </c>
      <c r="U2156" t="s">
        <v>842</v>
      </c>
    </row>
    <row r="2157" spans="1:23" x14ac:dyDescent="0.25">
      <c r="A2157" t="s">
        <v>77</v>
      </c>
      <c r="B2157" t="s">
        <v>763</v>
      </c>
      <c r="C2157" t="s">
        <v>187</v>
      </c>
      <c r="D2157" t="s">
        <v>538</v>
      </c>
      <c r="F2157" t="s">
        <v>391</v>
      </c>
      <c r="G2157" t="s">
        <v>799</v>
      </c>
      <c r="H2157" t="s">
        <v>541</v>
      </c>
      <c r="I2157" t="s">
        <v>800</v>
      </c>
      <c r="J2157" t="s">
        <v>543</v>
      </c>
      <c r="K2157">
        <v>31</v>
      </c>
      <c r="L2157" t="s">
        <v>574</v>
      </c>
      <c r="M2157" t="s">
        <v>805</v>
      </c>
      <c r="N2157" t="s">
        <v>801</v>
      </c>
      <c r="O2157" t="s">
        <v>802</v>
      </c>
      <c r="P2157" t="s">
        <v>548</v>
      </c>
      <c r="Q2157" t="s">
        <v>549</v>
      </c>
      <c r="R2157" t="s">
        <v>562</v>
      </c>
      <c r="S2157" t="s">
        <v>563</v>
      </c>
      <c r="T2157" s="145">
        <v>4</v>
      </c>
      <c r="U2157" t="s">
        <v>842</v>
      </c>
    </row>
    <row r="2158" spans="1:23" x14ac:dyDescent="0.25">
      <c r="A2158" t="s">
        <v>77</v>
      </c>
      <c r="B2158" t="s">
        <v>763</v>
      </c>
      <c r="C2158" t="s">
        <v>187</v>
      </c>
      <c r="D2158" t="s">
        <v>538</v>
      </c>
      <c r="F2158" t="s">
        <v>391</v>
      </c>
      <c r="G2158" t="s">
        <v>799</v>
      </c>
      <c r="H2158" t="s">
        <v>541</v>
      </c>
      <c r="I2158" t="s">
        <v>800</v>
      </c>
      <c r="J2158" t="s">
        <v>543</v>
      </c>
      <c r="K2158">
        <v>31</v>
      </c>
      <c r="L2158" t="s">
        <v>574</v>
      </c>
      <c r="M2158" t="s">
        <v>805</v>
      </c>
      <c r="N2158" t="s">
        <v>801</v>
      </c>
      <c r="O2158" t="s">
        <v>802</v>
      </c>
      <c r="P2158" t="s">
        <v>548</v>
      </c>
      <c r="Q2158" t="s">
        <v>549</v>
      </c>
      <c r="R2158" t="s">
        <v>564</v>
      </c>
      <c r="S2158" t="s">
        <v>565</v>
      </c>
      <c r="T2158" s="145">
        <v>23</v>
      </c>
      <c r="U2158" t="s">
        <v>842</v>
      </c>
    </row>
    <row r="2159" spans="1:23" x14ac:dyDescent="0.25">
      <c r="A2159" t="s">
        <v>77</v>
      </c>
      <c r="B2159" t="s">
        <v>763</v>
      </c>
      <c r="C2159" t="s">
        <v>187</v>
      </c>
      <c r="D2159" t="s">
        <v>538</v>
      </c>
      <c r="F2159" t="s">
        <v>391</v>
      </c>
      <c r="G2159" t="s">
        <v>799</v>
      </c>
      <c r="H2159" t="s">
        <v>541</v>
      </c>
      <c r="I2159" t="s">
        <v>800</v>
      </c>
      <c r="J2159" t="s">
        <v>543</v>
      </c>
      <c r="K2159">
        <v>31</v>
      </c>
      <c r="L2159" t="s">
        <v>574</v>
      </c>
      <c r="M2159" t="s">
        <v>805</v>
      </c>
      <c r="N2159" t="s">
        <v>801</v>
      </c>
      <c r="O2159" t="s">
        <v>802</v>
      </c>
      <c r="P2159" t="s">
        <v>548</v>
      </c>
      <c r="Q2159" t="s">
        <v>549</v>
      </c>
      <c r="R2159" t="s">
        <v>566</v>
      </c>
      <c r="S2159" t="s">
        <v>567</v>
      </c>
      <c r="T2159" s="145">
        <v>18</v>
      </c>
      <c r="U2159" t="s">
        <v>842</v>
      </c>
    </row>
    <row r="2160" spans="1:23" x14ac:dyDescent="0.25">
      <c r="A2160" t="s">
        <v>77</v>
      </c>
      <c r="B2160" t="s">
        <v>763</v>
      </c>
      <c r="C2160" t="s">
        <v>187</v>
      </c>
      <c r="D2160" t="s">
        <v>538</v>
      </c>
      <c r="F2160" t="s">
        <v>391</v>
      </c>
      <c r="G2160" t="s">
        <v>799</v>
      </c>
      <c r="H2160" t="s">
        <v>541</v>
      </c>
      <c r="I2160" t="s">
        <v>800</v>
      </c>
      <c r="J2160" t="s">
        <v>543</v>
      </c>
      <c r="K2160">
        <v>31</v>
      </c>
      <c r="L2160" t="s">
        <v>574</v>
      </c>
      <c r="M2160" t="s">
        <v>805</v>
      </c>
      <c r="N2160" t="s">
        <v>801</v>
      </c>
      <c r="O2160" t="s">
        <v>802</v>
      </c>
      <c r="P2160" t="s">
        <v>548</v>
      </c>
      <c r="Q2160" t="s">
        <v>549</v>
      </c>
      <c r="R2160" t="s">
        <v>568</v>
      </c>
      <c r="S2160" t="s">
        <v>569</v>
      </c>
      <c r="T2160" s="145">
        <v>12</v>
      </c>
      <c r="U2160" t="s">
        <v>842</v>
      </c>
    </row>
    <row r="2161" spans="1:23" x14ac:dyDescent="0.25">
      <c r="A2161" t="s">
        <v>77</v>
      </c>
      <c r="B2161" t="s">
        <v>763</v>
      </c>
      <c r="C2161" t="s">
        <v>187</v>
      </c>
      <c r="D2161" t="s">
        <v>538</v>
      </c>
      <c r="F2161" t="s">
        <v>391</v>
      </c>
      <c r="G2161" t="s">
        <v>799</v>
      </c>
      <c r="H2161" t="s">
        <v>541</v>
      </c>
      <c r="I2161" t="s">
        <v>800</v>
      </c>
      <c r="J2161" t="s">
        <v>543</v>
      </c>
      <c r="K2161">
        <v>31</v>
      </c>
      <c r="L2161" t="s">
        <v>574</v>
      </c>
      <c r="M2161" t="s">
        <v>805</v>
      </c>
      <c r="N2161" t="s">
        <v>801</v>
      </c>
      <c r="O2161" t="s">
        <v>802</v>
      </c>
      <c r="P2161" t="s">
        <v>548</v>
      </c>
      <c r="Q2161" t="s">
        <v>549</v>
      </c>
      <c r="R2161" t="s">
        <v>572</v>
      </c>
      <c r="S2161" t="s">
        <v>573</v>
      </c>
      <c r="T2161" s="145">
        <v>4</v>
      </c>
      <c r="U2161" t="s">
        <v>842</v>
      </c>
    </row>
    <row r="2162" spans="1:23" x14ac:dyDescent="0.25">
      <c r="A2162" t="s">
        <v>77</v>
      </c>
      <c r="B2162" t="s">
        <v>763</v>
      </c>
      <c r="C2162" t="s">
        <v>187</v>
      </c>
      <c r="D2162" t="s">
        <v>538</v>
      </c>
      <c r="F2162" t="s">
        <v>391</v>
      </c>
      <c r="G2162" t="s">
        <v>799</v>
      </c>
      <c r="H2162" t="s">
        <v>541</v>
      </c>
      <c r="I2162" t="s">
        <v>800</v>
      </c>
      <c r="J2162" t="s">
        <v>543</v>
      </c>
      <c r="K2162">
        <v>31</v>
      </c>
      <c r="L2162" t="s">
        <v>574</v>
      </c>
      <c r="M2162" t="s">
        <v>805</v>
      </c>
      <c r="N2162" t="s">
        <v>801</v>
      </c>
      <c r="O2162" t="s">
        <v>802</v>
      </c>
      <c r="P2162" t="s">
        <v>548</v>
      </c>
      <c r="Q2162" t="s">
        <v>549</v>
      </c>
      <c r="R2162" t="s">
        <v>803</v>
      </c>
      <c r="S2162" t="s">
        <v>804</v>
      </c>
      <c r="T2162" s="145">
        <v>36</v>
      </c>
      <c r="U2162" t="s">
        <v>842</v>
      </c>
    </row>
    <row r="2163" spans="1:23" x14ac:dyDescent="0.25">
      <c r="A2163" t="s">
        <v>77</v>
      </c>
      <c r="B2163" t="s">
        <v>763</v>
      </c>
      <c r="C2163" t="s">
        <v>187</v>
      </c>
      <c r="D2163" t="s">
        <v>538</v>
      </c>
      <c r="F2163" t="s">
        <v>391</v>
      </c>
      <c r="G2163" t="s">
        <v>799</v>
      </c>
      <c r="H2163" t="s">
        <v>541</v>
      </c>
      <c r="I2163" t="s">
        <v>800</v>
      </c>
      <c r="J2163" t="s">
        <v>543</v>
      </c>
      <c r="K2163">
        <v>31</v>
      </c>
      <c r="L2163" t="s">
        <v>576</v>
      </c>
      <c r="M2163" t="s">
        <v>806</v>
      </c>
      <c r="N2163" t="s">
        <v>801</v>
      </c>
      <c r="O2163" t="s">
        <v>802</v>
      </c>
      <c r="P2163" t="s">
        <v>548</v>
      </c>
      <c r="Q2163" t="s">
        <v>549</v>
      </c>
      <c r="R2163" t="s">
        <v>131</v>
      </c>
      <c r="S2163" t="s">
        <v>550</v>
      </c>
      <c r="T2163" s="145">
        <v>148</v>
      </c>
      <c r="U2163" t="s">
        <v>842</v>
      </c>
    </row>
    <row r="2164" spans="1:23" x14ac:dyDescent="0.25">
      <c r="A2164" t="s">
        <v>77</v>
      </c>
      <c r="B2164" t="s">
        <v>763</v>
      </c>
      <c r="C2164" t="s">
        <v>187</v>
      </c>
      <c r="D2164" t="s">
        <v>538</v>
      </c>
      <c r="F2164" t="s">
        <v>391</v>
      </c>
      <c r="G2164" t="s">
        <v>799</v>
      </c>
      <c r="H2164" t="s">
        <v>541</v>
      </c>
      <c r="I2164" t="s">
        <v>800</v>
      </c>
      <c r="J2164" t="s">
        <v>543</v>
      </c>
      <c r="K2164">
        <v>31</v>
      </c>
      <c r="L2164" t="s">
        <v>576</v>
      </c>
      <c r="M2164" t="s">
        <v>806</v>
      </c>
      <c r="N2164" t="s">
        <v>801</v>
      </c>
      <c r="O2164" t="s">
        <v>802</v>
      </c>
      <c r="P2164" t="s">
        <v>548</v>
      </c>
      <c r="Q2164" t="s">
        <v>549</v>
      </c>
      <c r="R2164" t="s">
        <v>552</v>
      </c>
      <c r="S2164" t="s">
        <v>553</v>
      </c>
      <c r="T2164" s="145">
        <v>2</v>
      </c>
      <c r="U2164" t="s">
        <v>842</v>
      </c>
    </row>
    <row r="2165" spans="1:23" x14ac:dyDescent="0.25">
      <c r="A2165" t="s">
        <v>77</v>
      </c>
      <c r="B2165" t="s">
        <v>763</v>
      </c>
      <c r="C2165" t="s">
        <v>187</v>
      </c>
      <c r="D2165" t="s">
        <v>538</v>
      </c>
      <c r="F2165" t="s">
        <v>391</v>
      </c>
      <c r="G2165" t="s">
        <v>799</v>
      </c>
      <c r="H2165" t="s">
        <v>541</v>
      </c>
      <c r="I2165" t="s">
        <v>800</v>
      </c>
      <c r="J2165" t="s">
        <v>543</v>
      </c>
      <c r="K2165">
        <v>31</v>
      </c>
      <c r="L2165" t="s">
        <v>576</v>
      </c>
      <c r="M2165" t="s">
        <v>806</v>
      </c>
      <c r="N2165" t="s">
        <v>801</v>
      </c>
      <c r="O2165" t="s">
        <v>802</v>
      </c>
      <c r="P2165" t="s">
        <v>548</v>
      </c>
      <c r="Q2165" t="s">
        <v>549</v>
      </c>
      <c r="R2165" t="s">
        <v>554</v>
      </c>
      <c r="S2165" t="s">
        <v>555</v>
      </c>
      <c r="T2165" s="145">
        <v>11</v>
      </c>
      <c r="U2165" t="s">
        <v>842</v>
      </c>
    </row>
    <row r="2166" spans="1:23" x14ac:dyDescent="0.25">
      <c r="A2166" t="s">
        <v>77</v>
      </c>
      <c r="B2166" t="s">
        <v>763</v>
      </c>
      <c r="C2166" t="s">
        <v>187</v>
      </c>
      <c r="D2166" t="s">
        <v>538</v>
      </c>
      <c r="F2166" t="s">
        <v>391</v>
      </c>
      <c r="G2166" t="s">
        <v>799</v>
      </c>
      <c r="H2166" t="s">
        <v>541</v>
      </c>
      <c r="I2166" t="s">
        <v>800</v>
      </c>
      <c r="J2166" t="s">
        <v>543</v>
      </c>
      <c r="K2166">
        <v>31</v>
      </c>
      <c r="L2166" t="s">
        <v>576</v>
      </c>
      <c r="M2166" t="s">
        <v>806</v>
      </c>
      <c r="N2166" t="s">
        <v>801</v>
      </c>
      <c r="O2166" t="s">
        <v>802</v>
      </c>
      <c r="P2166" t="s">
        <v>548</v>
      </c>
      <c r="Q2166" t="s">
        <v>549</v>
      </c>
      <c r="R2166" t="s">
        <v>556</v>
      </c>
      <c r="S2166" t="s">
        <v>557</v>
      </c>
      <c r="T2166" s="145">
        <v>11</v>
      </c>
      <c r="U2166" t="s">
        <v>842</v>
      </c>
    </row>
    <row r="2167" spans="1:23" x14ac:dyDescent="0.25">
      <c r="A2167" t="s">
        <v>77</v>
      </c>
      <c r="B2167" t="s">
        <v>763</v>
      </c>
      <c r="C2167" t="s">
        <v>187</v>
      </c>
      <c r="D2167" t="s">
        <v>538</v>
      </c>
      <c r="F2167" t="s">
        <v>391</v>
      </c>
      <c r="G2167" t="s">
        <v>799</v>
      </c>
      <c r="H2167" t="s">
        <v>541</v>
      </c>
      <c r="I2167" t="s">
        <v>800</v>
      </c>
      <c r="J2167" t="s">
        <v>543</v>
      </c>
      <c r="K2167">
        <v>31</v>
      </c>
      <c r="L2167" t="s">
        <v>576</v>
      </c>
      <c r="M2167" t="s">
        <v>806</v>
      </c>
      <c r="N2167" t="s">
        <v>801</v>
      </c>
      <c r="O2167" t="s">
        <v>802</v>
      </c>
      <c r="P2167" t="s">
        <v>548</v>
      </c>
      <c r="Q2167" t="s">
        <v>549</v>
      </c>
      <c r="R2167" t="s">
        <v>558</v>
      </c>
      <c r="S2167" t="s">
        <v>559</v>
      </c>
      <c r="T2167" s="145">
        <v>16</v>
      </c>
      <c r="U2167" t="s">
        <v>842</v>
      </c>
    </row>
    <row r="2168" spans="1:23" x14ac:dyDescent="0.25">
      <c r="A2168" t="s">
        <v>77</v>
      </c>
      <c r="B2168" t="s">
        <v>763</v>
      </c>
      <c r="C2168" t="s">
        <v>187</v>
      </c>
      <c r="D2168" t="s">
        <v>538</v>
      </c>
      <c r="F2168" t="s">
        <v>391</v>
      </c>
      <c r="G2168" t="s">
        <v>799</v>
      </c>
      <c r="H2168" t="s">
        <v>541</v>
      </c>
      <c r="I2168" t="s">
        <v>800</v>
      </c>
      <c r="J2168" t="s">
        <v>543</v>
      </c>
      <c r="K2168">
        <v>31</v>
      </c>
      <c r="L2168" t="s">
        <v>576</v>
      </c>
      <c r="M2168" t="s">
        <v>806</v>
      </c>
      <c r="N2168" t="s">
        <v>801</v>
      </c>
      <c r="O2168" t="s">
        <v>802</v>
      </c>
      <c r="P2168" t="s">
        <v>548</v>
      </c>
      <c r="Q2168" t="s">
        <v>549</v>
      </c>
      <c r="R2168" t="s">
        <v>560</v>
      </c>
      <c r="S2168" t="s">
        <v>561</v>
      </c>
      <c r="T2168" s="145">
        <v>41</v>
      </c>
      <c r="U2168" t="s">
        <v>842</v>
      </c>
    </row>
    <row r="2169" spans="1:23" x14ac:dyDescent="0.25">
      <c r="A2169" t="s">
        <v>77</v>
      </c>
      <c r="B2169" t="s">
        <v>763</v>
      </c>
      <c r="C2169" t="s">
        <v>187</v>
      </c>
      <c r="D2169" t="s">
        <v>538</v>
      </c>
      <c r="F2169" t="s">
        <v>391</v>
      </c>
      <c r="G2169" t="s">
        <v>799</v>
      </c>
      <c r="H2169" t="s">
        <v>541</v>
      </c>
      <c r="I2169" t="s">
        <v>800</v>
      </c>
      <c r="J2169" t="s">
        <v>543</v>
      </c>
      <c r="K2169">
        <v>31</v>
      </c>
      <c r="L2169" t="s">
        <v>576</v>
      </c>
      <c r="M2169" t="s">
        <v>806</v>
      </c>
      <c r="N2169" t="s">
        <v>801</v>
      </c>
      <c r="O2169" t="s">
        <v>802</v>
      </c>
      <c r="P2169" t="s">
        <v>548</v>
      </c>
      <c r="Q2169" t="s">
        <v>549</v>
      </c>
      <c r="R2169" t="s">
        <v>562</v>
      </c>
      <c r="S2169" t="s">
        <v>563</v>
      </c>
      <c r="T2169" s="145">
        <v>1</v>
      </c>
      <c r="U2169" t="s">
        <v>842</v>
      </c>
    </row>
    <row r="2170" spans="1:23" x14ac:dyDescent="0.25">
      <c r="A2170" t="s">
        <v>77</v>
      </c>
      <c r="B2170" t="s">
        <v>763</v>
      </c>
      <c r="C2170" t="s">
        <v>187</v>
      </c>
      <c r="D2170" t="s">
        <v>538</v>
      </c>
      <c r="F2170" t="s">
        <v>391</v>
      </c>
      <c r="G2170" t="s">
        <v>799</v>
      </c>
      <c r="H2170" t="s">
        <v>541</v>
      </c>
      <c r="I2170" t="s">
        <v>800</v>
      </c>
      <c r="J2170" t="s">
        <v>543</v>
      </c>
      <c r="K2170">
        <v>31</v>
      </c>
      <c r="L2170" t="s">
        <v>576</v>
      </c>
      <c r="M2170" t="s">
        <v>806</v>
      </c>
      <c r="N2170" t="s">
        <v>801</v>
      </c>
      <c r="O2170" t="s">
        <v>802</v>
      </c>
      <c r="P2170" t="s">
        <v>548</v>
      </c>
      <c r="Q2170" t="s">
        <v>549</v>
      </c>
      <c r="R2170" t="s">
        <v>564</v>
      </c>
      <c r="S2170" t="s">
        <v>565</v>
      </c>
      <c r="T2170" s="145">
        <v>2</v>
      </c>
      <c r="U2170" t="s">
        <v>842</v>
      </c>
    </row>
    <row r="2171" spans="1:23" x14ac:dyDescent="0.25">
      <c r="A2171" t="s">
        <v>77</v>
      </c>
      <c r="B2171" t="s">
        <v>763</v>
      </c>
      <c r="C2171" t="s">
        <v>187</v>
      </c>
      <c r="D2171" t="s">
        <v>538</v>
      </c>
      <c r="F2171" t="s">
        <v>391</v>
      </c>
      <c r="G2171" t="s">
        <v>799</v>
      </c>
      <c r="H2171" t="s">
        <v>541</v>
      </c>
      <c r="I2171" t="s">
        <v>800</v>
      </c>
      <c r="J2171" t="s">
        <v>543</v>
      </c>
      <c r="K2171">
        <v>31</v>
      </c>
      <c r="L2171" t="s">
        <v>576</v>
      </c>
      <c r="M2171" t="s">
        <v>806</v>
      </c>
      <c r="N2171" t="s">
        <v>801</v>
      </c>
      <c r="O2171" t="s">
        <v>802</v>
      </c>
      <c r="P2171" t="s">
        <v>548</v>
      </c>
      <c r="Q2171" t="s">
        <v>549</v>
      </c>
      <c r="R2171" t="s">
        <v>566</v>
      </c>
      <c r="S2171" t="s">
        <v>567</v>
      </c>
      <c r="T2171" s="145">
        <v>5</v>
      </c>
      <c r="U2171" t="s">
        <v>842</v>
      </c>
    </row>
    <row r="2172" spans="1:23" x14ac:dyDescent="0.25">
      <c r="A2172" t="s">
        <v>77</v>
      </c>
      <c r="B2172" t="s">
        <v>763</v>
      </c>
      <c r="C2172" t="s">
        <v>187</v>
      </c>
      <c r="D2172" t="s">
        <v>538</v>
      </c>
      <c r="F2172" t="s">
        <v>391</v>
      </c>
      <c r="G2172" t="s">
        <v>799</v>
      </c>
      <c r="H2172" t="s">
        <v>541</v>
      </c>
      <c r="I2172" t="s">
        <v>800</v>
      </c>
      <c r="J2172" t="s">
        <v>543</v>
      </c>
      <c r="K2172">
        <v>31</v>
      </c>
      <c r="L2172" t="s">
        <v>576</v>
      </c>
      <c r="M2172" t="s">
        <v>806</v>
      </c>
      <c r="N2172" t="s">
        <v>801</v>
      </c>
      <c r="O2172" t="s">
        <v>802</v>
      </c>
      <c r="P2172" t="s">
        <v>548</v>
      </c>
      <c r="Q2172" t="s">
        <v>549</v>
      </c>
      <c r="R2172" t="s">
        <v>568</v>
      </c>
      <c r="S2172" t="s">
        <v>569</v>
      </c>
      <c r="T2172" s="145">
        <v>17</v>
      </c>
      <c r="U2172" t="s">
        <v>842</v>
      </c>
    </row>
    <row r="2173" spans="1:23" x14ac:dyDescent="0.25">
      <c r="A2173" t="s">
        <v>77</v>
      </c>
      <c r="B2173" t="s">
        <v>763</v>
      </c>
      <c r="C2173" t="s">
        <v>187</v>
      </c>
      <c r="D2173" t="s">
        <v>538</v>
      </c>
      <c r="F2173" t="s">
        <v>391</v>
      </c>
      <c r="G2173" t="s">
        <v>799</v>
      </c>
      <c r="H2173" t="s">
        <v>541</v>
      </c>
      <c r="I2173" t="s">
        <v>800</v>
      </c>
      <c r="J2173" t="s">
        <v>543</v>
      </c>
      <c r="K2173">
        <v>31</v>
      </c>
      <c r="L2173" t="s">
        <v>576</v>
      </c>
      <c r="M2173" t="s">
        <v>806</v>
      </c>
      <c r="N2173" t="s">
        <v>801</v>
      </c>
      <c r="O2173" t="s">
        <v>802</v>
      </c>
      <c r="P2173" t="s">
        <v>548</v>
      </c>
      <c r="Q2173" t="s">
        <v>549</v>
      </c>
      <c r="R2173" t="s">
        <v>572</v>
      </c>
      <c r="S2173" t="s">
        <v>573</v>
      </c>
      <c r="T2173" s="145">
        <v>4</v>
      </c>
      <c r="U2173" t="s">
        <v>842</v>
      </c>
    </row>
    <row r="2174" spans="1:23" x14ac:dyDescent="0.25">
      <c r="A2174" t="s">
        <v>77</v>
      </c>
      <c r="B2174" t="s">
        <v>763</v>
      </c>
      <c r="C2174" t="s">
        <v>187</v>
      </c>
      <c r="D2174" t="s">
        <v>538</v>
      </c>
      <c r="F2174" t="s">
        <v>391</v>
      </c>
      <c r="G2174" t="s">
        <v>799</v>
      </c>
      <c r="H2174" t="s">
        <v>541</v>
      </c>
      <c r="I2174" t="s">
        <v>800</v>
      </c>
      <c r="J2174" t="s">
        <v>543</v>
      </c>
      <c r="K2174">
        <v>31</v>
      </c>
      <c r="L2174" t="s">
        <v>576</v>
      </c>
      <c r="M2174" t="s">
        <v>806</v>
      </c>
      <c r="N2174" t="s">
        <v>801</v>
      </c>
      <c r="O2174" t="s">
        <v>802</v>
      </c>
      <c r="P2174" t="s">
        <v>548</v>
      </c>
      <c r="Q2174" t="s">
        <v>549</v>
      </c>
      <c r="R2174" t="s">
        <v>803</v>
      </c>
      <c r="S2174" t="s">
        <v>804</v>
      </c>
      <c r="T2174" s="145">
        <v>39</v>
      </c>
      <c r="U2174" t="s">
        <v>842</v>
      </c>
    </row>
    <row r="2175" spans="1:23" s="49" customFormat="1" x14ac:dyDescent="0.25">
      <c r="A2175" s="49" t="s">
        <v>80</v>
      </c>
      <c r="B2175" s="49" t="s">
        <v>765</v>
      </c>
      <c r="C2175" s="49" t="s">
        <v>187</v>
      </c>
      <c r="D2175" s="49" t="s">
        <v>538</v>
      </c>
      <c r="F2175" s="49" t="s">
        <v>391</v>
      </c>
      <c r="G2175" s="49" t="s">
        <v>799</v>
      </c>
      <c r="H2175" s="49" t="s">
        <v>541</v>
      </c>
      <c r="I2175" s="49" t="s">
        <v>800</v>
      </c>
      <c r="J2175" s="49" t="s">
        <v>543</v>
      </c>
      <c r="K2175" s="49">
        <v>31</v>
      </c>
      <c r="L2175" s="49" t="s">
        <v>544</v>
      </c>
      <c r="M2175" s="49" t="s">
        <v>799</v>
      </c>
      <c r="N2175" s="49" t="s">
        <v>801</v>
      </c>
      <c r="O2175" s="49" t="s">
        <v>802</v>
      </c>
      <c r="P2175" s="49" t="s">
        <v>548</v>
      </c>
      <c r="Q2175" s="49" t="s">
        <v>549</v>
      </c>
      <c r="R2175" s="49" t="s">
        <v>131</v>
      </c>
      <c r="S2175" s="49" t="s">
        <v>550</v>
      </c>
      <c r="T2175" s="146">
        <v>156</v>
      </c>
      <c r="U2175" s="49" t="s">
        <v>843</v>
      </c>
      <c r="V2175" s="49" t="s">
        <v>858</v>
      </c>
      <c r="W2175" s="138">
        <f>('ILO unemployment 2007'!T2176+'ILO unemployment 2007'!T2177+'ILO unemployment 2007'!T2178)*( 1 +'ILO unemployment 2007'!T2185/('ILO unemployment 2007'!T2175-'ILO unemployment 2007'!T2185))</f>
        <v>47.53125</v>
      </c>
    </row>
    <row r="2176" spans="1:23" s="49" customFormat="1" x14ac:dyDescent="0.25">
      <c r="A2176" s="49" t="s">
        <v>80</v>
      </c>
      <c r="B2176" s="49" t="s">
        <v>765</v>
      </c>
      <c r="C2176" s="49" t="s">
        <v>187</v>
      </c>
      <c r="D2176" s="49" t="s">
        <v>538</v>
      </c>
      <c r="F2176" s="49" t="s">
        <v>391</v>
      </c>
      <c r="G2176" s="49" t="s">
        <v>799</v>
      </c>
      <c r="H2176" s="49" t="s">
        <v>541</v>
      </c>
      <c r="I2176" s="49" t="s">
        <v>800</v>
      </c>
      <c r="J2176" s="49" t="s">
        <v>543</v>
      </c>
      <c r="K2176" s="49">
        <v>31</v>
      </c>
      <c r="L2176" s="49" t="s">
        <v>544</v>
      </c>
      <c r="M2176" s="49" t="s">
        <v>799</v>
      </c>
      <c r="N2176" s="49" t="s">
        <v>801</v>
      </c>
      <c r="O2176" s="49" t="s">
        <v>802</v>
      </c>
      <c r="P2176" s="49" t="s">
        <v>548</v>
      </c>
      <c r="Q2176" s="49" t="s">
        <v>549</v>
      </c>
      <c r="R2176" s="49" t="s">
        <v>552</v>
      </c>
      <c r="S2176" s="49" t="s">
        <v>553</v>
      </c>
      <c r="T2176" s="146">
        <v>6</v>
      </c>
      <c r="U2176" s="49" t="s">
        <v>843</v>
      </c>
      <c r="V2176" s="49" t="s">
        <v>859</v>
      </c>
      <c r="W2176" s="138">
        <f>('ILO unemployment 2007'!T2179+'ILO unemployment 2007'!T2180+'ILO unemployment 2007'!T2181+'ILO unemployment 2007'!T2182+'ILO unemployment 2007'!T2183+'ILO unemployment 2007'!T2184)*( 1 +'ILO unemployment 2007'!T2185/('ILO unemployment 2007'!T2175-'ILO unemployment 2007'!T2185))</f>
        <v>107.25</v>
      </c>
    </row>
    <row r="2177" spans="1:23" s="49" customFormat="1" x14ac:dyDescent="0.25">
      <c r="A2177" s="49" t="s">
        <v>80</v>
      </c>
      <c r="B2177" s="49" t="s">
        <v>765</v>
      </c>
      <c r="C2177" s="49" t="s">
        <v>187</v>
      </c>
      <c r="D2177" s="49" t="s">
        <v>538</v>
      </c>
      <c r="F2177" s="49" t="s">
        <v>391</v>
      </c>
      <c r="G2177" s="49" t="s">
        <v>799</v>
      </c>
      <c r="H2177" s="49" t="s">
        <v>541</v>
      </c>
      <c r="I2177" s="49" t="s">
        <v>800</v>
      </c>
      <c r="J2177" s="49" t="s">
        <v>543</v>
      </c>
      <c r="K2177" s="49">
        <v>31</v>
      </c>
      <c r="L2177" s="49" t="s">
        <v>544</v>
      </c>
      <c r="M2177" s="49" t="s">
        <v>799</v>
      </c>
      <c r="N2177" s="49" t="s">
        <v>801</v>
      </c>
      <c r="O2177" s="49" t="s">
        <v>802</v>
      </c>
      <c r="P2177" s="49" t="s">
        <v>548</v>
      </c>
      <c r="Q2177" s="49" t="s">
        <v>549</v>
      </c>
      <c r="R2177" s="49" t="s">
        <v>554</v>
      </c>
      <c r="S2177" s="49" t="s">
        <v>555</v>
      </c>
      <c r="T2177" s="146">
        <v>14</v>
      </c>
      <c r="U2177" s="49" t="s">
        <v>843</v>
      </c>
      <c r="V2177" s="49" t="s">
        <v>862</v>
      </c>
      <c r="W2177" s="138">
        <f>'ILO unemployment 2007'!T2176+'ILO unemployment 2007'!T2177+'ILO unemployment 2007'!T2178+ 'ILO unemployment 2007'!T2179+'ILO unemployment 2007'!T2180+'ILO unemployment 2007'!T2181+'ILO unemployment 2007'!T2182+'ILO unemployment 2007'!T2183+'ILO unemployment 2007'!T2184+'ILO unemployment 2007'!T2185</f>
        <v>155</v>
      </c>
    </row>
    <row r="2178" spans="1:23" s="49" customFormat="1" x14ac:dyDescent="0.25">
      <c r="A2178" s="49" t="s">
        <v>80</v>
      </c>
      <c r="B2178" s="49" t="s">
        <v>765</v>
      </c>
      <c r="C2178" s="49" t="s">
        <v>187</v>
      </c>
      <c r="D2178" s="49" t="s">
        <v>538</v>
      </c>
      <c r="F2178" s="49" t="s">
        <v>391</v>
      </c>
      <c r="G2178" s="49" t="s">
        <v>799</v>
      </c>
      <c r="H2178" s="49" t="s">
        <v>541</v>
      </c>
      <c r="I2178" s="49" t="s">
        <v>800</v>
      </c>
      <c r="J2178" s="49" t="s">
        <v>543</v>
      </c>
      <c r="K2178" s="49">
        <v>31</v>
      </c>
      <c r="L2178" s="49" t="s">
        <v>544</v>
      </c>
      <c r="M2178" s="49" t="s">
        <v>799</v>
      </c>
      <c r="N2178" s="49" t="s">
        <v>801</v>
      </c>
      <c r="O2178" s="49" t="s">
        <v>802</v>
      </c>
      <c r="P2178" s="49" t="s">
        <v>548</v>
      </c>
      <c r="Q2178" s="49" t="s">
        <v>549</v>
      </c>
      <c r="R2178" s="49" t="s">
        <v>556</v>
      </c>
      <c r="S2178" s="49" t="s">
        <v>557</v>
      </c>
      <c r="T2178" s="146">
        <v>19</v>
      </c>
      <c r="U2178" s="49" t="s">
        <v>843</v>
      </c>
      <c r="W2178" s="138"/>
    </row>
    <row r="2179" spans="1:23" s="49" customFormat="1" x14ac:dyDescent="0.25">
      <c r="A2179" s="49" t="s">
        <v>80</v>
      </c>
      <c r="B2179" s="49" t="s">
        <v>765</v>
      </c>
      <c r="C2179" s="49" t="s">
        <v>187</v>
      </c>
      <c r="D2179" s="49" t="s">
        <v>538</v>
      </c>
      <c r="F2179" s="49" t="s">
        <v>391</v>
      </c>
      <c r="G2179" s="49" t="s">
        <v>799</v>
      </c>
      <c r="H2179" s="49" t="s">
        <v>541</v>
      </c>
      <c r="I2179" s="49" t="s">
        <v>800</v>
      </c>
      <c r="J2179" s="49" t="s">
        <v>543</v>
      </c>
      <c r="K2179" s="49">
        <v>31</v>
      </c>
      <c r="L2179" s="49" t="s">
        <v>544</v>
      </c>
      <c r="M2179" s="49" t="s">
        <v>799</v>
      </c>
      <c r="N2179" s="49" t="s">
        <v>801</v>
      </c>
      <c r="O2179" s="49" t="s">
        <v>802</v>
      </c>
      <c r="P2179" s="49" t="s">
        <v>548</v>
      </c>
      <c r="Q2179" s="49" t="s">
        <v>549</v>
      </c>
      <c r="R2179" s="49" t="s">
        <v>558</v>
      </c>
      <c r="S2179" s="49" t="s">
        <v>559</v>
      </c>
      <c r="T2179" s="146">
        <v>20</v>
      </c>
      <c r="U2179" s="49" t="s">
        <v>843</v>
      </c>
      <c r="W2179" s="138"/>
    </row>
    <row r="2180" spans="1:23" s="49" customFormat="1" x14ac:dyDescent="0.25">
      <c r="A2180" s="49" t="s">
        <v>80</v>
      </c>
      <c r="B2180" s="49" t="s">
        <v>765</v>
      </c>
      <c r="C2180" s="49" t="s">
        <v>187</v>
      </c>
      <c r="D2180" s="49" t="s">
        <v>538</v>
      </c>
      <c r="F2180" s="49" t="s">
        <v>391</v>
      </c>
      <c r="G2180" s="49" t="s">
        <v>799</v>
      </c>
      <c r="H2180" s="49" t="s">
        <v>541</v>
      </c>
      <c r="I2180" s="49" t="s">
        <v>800</v>
      </c>
      <c r="J2180" s="49" t="s">
        <v>543</v>
      </c>
      <c r="K2180" s="49">
        <v>31</v>
      </c>
      <c r="L2180" s="49" t="s">
        <v>544</v>
      </c>
      <c r="M2180" s="49" t="s">
        <v>799</v>
      </c>
      <c r="N2180" s="49" t="s">
        <v>801</v>
      </c>
      <c r="O2180" s="49" t="s">
        <v>802</v>
      </c>
      <c r="P2180" s="49" t="s">
        <v>548</v>
      </c>
      <c r="Q2180" s="49" t="s">
        <v>549</v>
      </c>
      <c r="R2180" s="49" t="s">
        <v>560</v>
      </c>
      <c r="S2180" s="49" t="s">
        <v>561</v>
      </c>
      <c r="T2180" s="146">
        <v>28</v>
      </c>
      <c r="U2180" s="49" t="s">
        <v>843</v>
      </c>
      <c r="W2180" s="138"/>
    </row>
    <row r="2181" spans="1:23" s="49" customFormat="1" x14ac:dyDescent="0.25">
      <c r="A2181" s="49" t="s">
        <v>80</v>
      </c>
      <c r="B2181" s="49" t="s">
        <v>765</v>
      </c>
      <c r="C2181" s="49" t="s">
        <v>187</v>
      </c>
      <c r="D2181" s="49" t="s">
        <v>538</v>
      </c>
      <c r="F2181" s="49" t="s">
        <v>391</v>
      </c>
      <c r="G2181" s="49" t="s">
        <v>799</v>
      </c>
      <c r="H2181" s="49" t="s">
        <v>541</v>
      </c>
      <c r="I2181" s="49" t="s">
        <v>800</v>
      </c>
      <c r="J2181" s="49" t="s">
        <v>543</v>
      </c>
      <c r="K2181" s="49">
        <v>31</v>
      </c>
      <c r="L2181" s="49" t="s">
        <v>544</v>
      </c>
      <c r="M2181" s="49" t="s">
        <v>799</v>
      </c>
      <c r="N2181" s="49" t="s">
        <v>801</v>
      </c>
      <c r="O2181" s="49" t="s">
        <v>802</v>
      </c>
      <c r="P2181" s="49" t="s">
        <v>548</v>
      </c>
      <c r="Q2181" s="49" t="s">
        <v>549</v>
      </c>
      <c r="R2181" s="49" t="s">
        <v>562</v>
      </c>
      <c r="S2181" s="49" t="s">
        <v>563</v>
      </c>
      <c r="T2181" s="146">
        <v>2</v>
      </c>
      <c r="U2181" s="49" t="s">
        <v>844</v>
      </c>
      <c r="W2181" s="138"/>
    </row>
    <row r="2182" spans="1:23" s="49" customFormat="1" x14ac:dyDescent="0.25">
      <c r="A2182" s="49" t="s">
        <v>80</v>
      </c>
      <c r="B2182" s="49" t="s">
        <v>765</v>
      </c>
      <c r="C2182" s="49" t="s">
        <v>187</v>
      </c>
      <c r="D2182" s="49" t="s">
        <v>538</v>
      </c>
      <c r="F2182" s="49" t="s">
        <v>391</v>
      </c>
      <c r="G2182" s="49" t="s">
        <v>799</v>
      </c>
      <c r="H2182" s="49" t="s">
        <v>541</v>
      </c>
      <c r="I2182" s="49" t="s">
        <v>800</v>
      </c>
      <c r="J2182" s="49" t="s">
        <v>543</v>
      </c>
      <c r="K2182" s="49">
        <v>31</v>
      </c>
      <c r="L2182" s="49" t="s">
        <v>544</v>
      </c>
      <c r="M2182" s="49" t="s">
        <v>799</v>
      </c>
      <c r="N2182" s="49" t="s">
        <v>801</v>
      </c>
      <c r="O2182" s="49" t="s">
        <v>802</v>
      </c>
      <c r="P2182" s="49" t="s">
        <v>548</v>
      </c>
      <c r="Q2182" s="49" t="s">
        <v>549</v>
      </c>
      <c r="R2182" s="49" t="s">
        <v>564</v>
      </c>
      <c r="S2182" s="49" t="s">
        <v>565</v>
      </c>
      <c r="T2182" s="146">
        <v>19</v>
      </c>
      <c r="U2182" s="49" t="s">
        <v>843</v>
      </c>
      <c r="W2182" s="138"/>
    </row>
    <row r="2183" spans="1:23" s="49" customFormat="1" x14ac:dyDescent="0.25">
      <c r="A2183" s="49" t="s">
        <v>80</v>
      </c>
      <c r="B2183" s="49" t="s">
        <v>765</v>
      </c>
      <c r="C2183" s="49" t="s">
        <v>187</v>
      </c>
      <c r="D2183" s="49" t="s">
        <v>538</v>
      </c>
      <c r="F2183" s="49" t="s">
        <v>391</v>
      </c>
      <c r="G2183" s="49" t="s">
        <v>799</v>
      </c>
      <c r="H2183" s="49" t="s">
        <v>541</v>
      </c>
      <c r="I2183" s="49" t="s">
        <v>800</v>
      </c>
      <c r="J2183" s="49" t="s">
        <v>543</v>
      </c>
      <c r="K2183" s="49">
        <v>31</v>
      </c>
      <c r="L2183" s="49" t="s">
        <v>544</v>
      </c>
      <c r="M2183" s="49" t="s">
        <v>799</v>
      </c>
      <c r="N2183" s="49" t="s">
        <v>801</v>
      </c>
      <c r="O2183" s="49" t="s">
        <v>802</v>
      </c>
      <c r="P2183" s="49" t="s">
        <v>548</v>
      </c>
      <c r="Q2183" s="49" t="s">
        <v>549</v>
      </c>
      <c r="R2183" s="49" t="s">
        <v>566</v>
      </c>
      <c r="S2183" s="49" t="s">
        <v>567</v>
      </c>
      <c r="T2183" s="146">
        <v>8</v>
      </c>
      <c r="U2183" s="49" t="s">
        <v>843</v>
      </c>
      <c r="W2183" s="138"/>
    </row>
    <row r="2184" spans="1:23" s="49" customFormat="1" x14ac:dyDescent="0.25">
      <c r="A2184" s="49" t="s">
        <v>80</v>
      </c>
      <c r="B2184" s="49" t="s">
        <v>765</v>
      </c>
      <c r="C2184" s="49" t="s">
        <v>187</v>
      </c>
      <c r="D2184" s="49" t="s">
        <v>538</v>
      </c>
      <c r="F2184" s="49" t="s">
        <v>391</v>
      </c>
      <c r="G2184" s="49" t="s">
        <v>799</v>
      </c>
      <c r="H2184" s="49" t="s">
        <v>541</v>
      </c>
      <c r="I2184" s="49" t="s">
        <v>800</v>
      </c>
      <c r="J2184" s="49" t="s">
        <v>543</v>
      </c>
      <c r="K2184" s="49">
        <v>31</v>
      </c>
      <c r="L2184" s="49" t="s">
        <v>544</v>
      </c>
      <c r="M2184" s="49" t="s">
        <v>799</v>
      </c>
      <c r="N2184" s="49" t="s">
        <v>801</v>
      </c>
      <c r="O2184" s="49" t="s">
        <v>802</v>
      </c>
      <c r="P2184" s="49" t="s">
        <v>548</v>
      </c>
      <c r="Q2184" s="49" t="s">
        <v>549</v>
      </c>
      <c r="R2184" s="49" t="s">
        <v>568</v>
      </c>
      <c r="S2184" s="49" t="s">
        <v>569</v>
      </c>
      <c r="T2184" s="146">
        <v>11</v>
      </c>
      <c r="U2184" s="49" t="s">
        <v>843</v>
      </c>
      <c r="W2184" s="138"/>
    </row>
    <row r="2185" spans="1:23" s="49" customFormat="1" x14ac:dyDescent="0.25">
      <c r="A2185" s="49" t="s">
        <v>80</v>
      </c>
      <c r="B2185" s="49" t="s">
        <v>765</v>
      </c>
      <c r="C2185" s="49" t="s">
        <v>187</v>
      </c>
      <c r="D2185" s="49" t="s">
        <v>538</v>
      </c>
      <c r="F2185" s="49" t="s">
        <v>391</v>
      </c>
      <c r="G2185" s="49" t="s">
        <v>799</v>
      </c>
      <c r="H2185" s="49" t="s">
        <v>541</v>
      </c>
      <c r="I2185" s="49" t="s">
        <v>800</v>
      </c>
      <c r="J2185" s="49" t="s">
        <v>543</v>
      </c>
      <c r="K2185" s="49">
        <v>31</v>
      </c>
      <c r="L2185" s="49" t="s">
        <v>544</v>
      </c>
      <c r="M2185" s="49" t="s">
        <v>799</v>
      </c>
      <c r="N2185" s="49" t="s">
        <v>801</v>
      </c>
      <c r="O2185" s="49" t="s">
        <v>802</v>
      </c>
      <c r="P2185" s="49" t="s">
        <v>548</v>
      </c>
      <c r="Q2185" s="49" t="s">
        <v>549</v>
      </c>
      <c r="R2185" s="49" t="s">
        <v>572</v>
      </c>
      <c r="S2185" s="49" t="s">
        <v>573</v>
      </c>
      <c r="T2185" s="146">
        <v>28</v>
      </c>
      <c r="U2185" s="49" t="s">
        <v>843</v>
      </c>
      <c r="W2185" s="138"/>
    </row>
    <row r="2186" spans="1:23" x14ac:dyDescent="0.25">
      <c r="A2186" t="s">
        <v>80</v>
      </c>
      <c r="B2186" t="s">
        <v>765</v>
      </c>
      <c r="C2186" t="s">
        <v>187</v>
      </c>
      <c r="D2186" t="s">
        <v>538</v>
      </c>
      <c r="F2186" t="s">
        <v>391</v>
      </c>
      <c r="G2186" t="s">
        <v>799</v>
      </c>
      <c r="H2186" t="s">
        <v>541</v>
      </c>
      <c r="I2186" t="s">
        <v>800</v>
      </c>
      <c r="J2186" t="s">
        <v>543</v>
      </c>
      <c r="K2186">
        <v>31</v>
      </c>
      <c r="L2186" t="s">
        <v>574</v>
      </c>
      <c r="M2186" t="s">
        <v>805</v>
      </c>
      <c r="N2186" t="s">
        <v>801</v>
      </c>
      <c r="O2186" t="s">
        <v>802</v>
      </c>
      <c r="P2186" t="s">
        <v>548</v>
      </c>
      <c r="Q2186" t="s">
        <v>549</v>
      </c>
      <c r="R2186" t="s">
        <v>131</v>
      </c>
      <c r="S2186" t="s">
        <v>550</v>
      </c>
      <c r="T2186" s="145">
        <v>68</v>
      </c>
      <c r="U2186" t="s">
        <v>843</v>
      </c>
    </row>
    <row r="2187" spans="1:23" x14ac:dyDescent="0.25">
      <c r="A2187" t="s">
        <v>80</v>
      </c>
      <c r="B2187" t="s">
        <v>765</v>
      </c>
      <c r="C2187" t="s">
        <v>187</v>
      </c>
      <c r="D2187" t="s">
        <v>538</v>
      </c>
      <c r="F2187" t="s">
        <v>391</v>
      </c>
      <c r="G2187" t="s">
        <v>799</v>
      </c>
      <c r="H2187" t="s">
        <v>541</v>
      </c>
      <c r="I2187" t="s">
        <v>800</v>
      </c>
      <c r="J2187" t="s">
        <v>543</v>
      </c>
      <c r="K2187">
        <v>31</v>
      </c>
      <c r="L2187" t="s">
        <v>574</v>
      </c>
      <c r="M2187" t="s">
        <v>805</v>
      </c>
      <c r="N2187" t="s">
        <v>801</v>
      </c>
      <c r="O2187" t="s">
        <v>802</v>
      </c>
      <c r="P2187" t="s">
        <v>548</v>
      </c>
      <c r="Q2187" t="s">
        <v>549</v>
      </c>
      <c r="R2187" t="s">
        <v>552</v>
      </c>
      <c r="S2187" t="s">
        <v>553</v>
      </c>
      <c r="T2187" s="145">
        <v>3</v>
      </c>
      <c r="U2187" t="s">
        <v>844</v>
      </c>
    </row>
    <row r="2188" spans="1:23" x14ac:dyDescent="0.25">
      <c r="A2188" t="s">
        <v>80</v>
      </c>
      <c r="B2188" t="s">
        <v>765</v>
      </c>
      <c r="C2188" t="s">
        <v>187</v>
      </c>
      <c r="D2188" t="s">
        <v>538</v>
      </c>
      <c r="F2188" t="s">
        <v>391</v>
      </c>
      <c r="G2188" t="s">
        <v>799</v>
      </c>
      <c r="H2188" t="s">
        <v>541</v>
      </c>
      <c r="I2188" t="s">
        <v>800</v>
      </c>
      <c r="J2188" t="s">
        <v>543</v>
      </c>
      <c r="K2188">
        <v>31</v>
      </c>
      <c r="L2188" t="s">
        <v>574</v>
      </c>
      <c r="M2188" t="s">
        <v>805</v>
      </c>
      <c r="N2188" t="s">
        <v>801</v>
      </c>
      <c r="O2188" t="s">
        <v>802</v>
      </c>
      <c r="P2188" t="s">
        <v>548</v>
      </c>
      <c r="Q2188" t="s">
        <v>549</v>
      </c>
      <c r="R2188" t="s">
        <v>554</v>
      </c>
      <c r="S2188" t="s">
        <v>555</v>
      </c>
      <c r="T2188" s="145">
        <v>8</v>
      </c>
      <c r="U2188" t="s">
        <v>843</v>
      </c>
    </row>
    <row r="2189" spans="1:23" x14ac:dyDescent="0.25">
      <c r="A2189" t="s">
        <v>80</v>
      </c>
      <c r="B2189" t="s">
        <v>765</v>
      </c>
      <c r="C2189" t="s">
        <v>187</v>
      </c>
      <c r="D2189" t="s">
        <v>538</v>
      </c>
      <c r="F2189" t="s">
        <v>391</v>
      </c>
      <c r="G2189" t="s">
        <v>799</v>
      </c>
      <c r="H2189" t="s">
        <v>541</v>
      </c>
      <c r="I2189" t="s">
        <v>800</v>
      </c>
      <c r="J2189" t="s">
        <v>543</v>
      </c>
      <c r="K2189">
        <v>31</v>
      </c>
      <c r="L2189" t="s">
        <v>574</v>
      </c>
      <c r="M2189" t="s">
        <v>805</v>
      </c>
      <c r="N2189" t="s">
        <v>801</v>
      </c>
      <c r="O2189" t="s">
        <v>802</v>
      </c>
      <c r="P2189" t="s">
        <v>548</v>
      </c>
      <c r="Q2189" t="s">
        <v>549</v>
      </c>
      <c r="R2189" t="s">
        <v>556</v>
      </c>
      <c r="S2189" t="s">
        <v>557</v>
      </c>
      <c r="T2189" s="145">
        <v>6</v>
      </c>
      <c r="U2189" t="s">
        <v>844</v>
      </c>
    </row>
    <row r="2190" spans="1:23" x14ac:dyDescent="0.25">
      <c r="A2190" t="s">
        <v>80</v>
      </c>
      <c r="B2190" t="s">
        <v>765</v>
      </c>
      <c r="C2190" t="s">
        <v>187</v>
      </c>
      <c r="D2190" t="s">
        <v>538</v>
      </c>
      <c r="F2190" t="s">
        <v>391</v>
      </c>
      <c r="G2190" t="s">
        <v>799</v>
      </c>
      <c r="H2190" t="s">
        <v>541</v>
      </c>
      <c r="I2190" t="s">
        <v>800</v>
      </c>
      <c r="J2190" t="s">
        <v>543</v>
      </c>
      <c r="K2190">
        <v>31</v>
      </c>
      <c r="L2190" t="s">
        <v>574</v>
      </c>
      <c r="M2190" t="s">
        <v>805</v>
      </c>
      <c r="N2190" t="s">
        <v>801</v>
      </c>
      <c r="O2190" t="s">
        <v>802</v>
      </c>
      <c r="P2190" t="s">
        <v>548</v>
      </c>
      <c r="Q2190" t="s">
        <v>549</v>
      </c>
      <c r="R2190" t="s">
        <v>558</v>
      </c>
      <c r="S2190" t="s">
        <v>559</v>
      </c>
      <c r="T2190" s="145">
        <v>6</v>
      </c>
      <c r="U2190" t="s">
        <v>844</v>
      </c>
    </row>
    <row r="2191" spans="1:23" x14ac:dyDescent="0.25">
      <c r="A2191" t="s">
        <v>80</v>
      </c>
      <c r="B2191" t="s">
        <v>765</v>
      </c>
      <c r="C2191" t="s">
        <v>187</v>
      </c>
      <c r="D2191" t="s">
        <v>538</v>
      </c>
      <c r="F2191" t="s">
        <v>391</v>
      </c>
      <c r="G2191" t="s">
        <v>799</v>
      </c>
      <c r="H2191" t="s">
        <v>541</v>
      </c>
      <c r="I2191" t="s">
        <v>800</v>
      </c>
      <c r="J2191" t="s">
        <v>543</v>
      </c>
      <c r="K2191">
        <v>31</v>
      </c>
      <c r="L2191" t="s">
        <v>574</v>
      </c>
      <c r="M2191" t="s">
        <v>805</v>
      </c>
      <c r="N2191" t="s">
        <v>801</v>
      </c>
      <c r="O2191" t="s">
        <v>802</v>
      </c>
      <c r="P2191" t="s">
        <v>548</v>
      </c>
      <c r="Q2191" t="s">
        <v>549</v>
      </c>
      <c r="R2191" t="s">
        <v>560</v>
      </c>
      <c r="S2191" t="s">
        <v>561</v>
      </c>
      <c r="T2191" s="145">
        <v>8</v>
      </c>
      <c r="U2191" t="s">
        <v>843</v>
      </c>
    </row>
    <row r="2192" spans="1:23" x14ac:dyDescent="0.25">
      <c r="A2192" t="s">
        <v>80</v>
      </c>
      <c r="B2192" t="s">
        <v>765</v>
      </c>
      <c r="C2192" t="s">
        <v>187</v>
      </c>
      <c r="D2192" t="s">
        <v>538</v>
      </c>
      <c r="F2192" t="s">
        <v>391</v>
      </c>
      <c r="G2192" t="s">
        <v>799</v>
      </c>
      <c r="H2192" t="s">
        <v>541</v>
      </c>
      <c r="I2192" t="s">
        <v>800</v>
      </c>
      <c r="J2192" t="s">
        <v>543</v>
      </c>
      <c r="K2192">
        <v>31</v>
      </c>
      <c r="L2192" t="s">
        <v>574</v>
      </c>
      <c r="M2192" t="s">
        <v>805</v>
      </c>
      <c r="N2192" t="s">
        <v>801</v>
      </c>
      <c r="O2192" t="s">
        <v>802</v>
      </c>
      <c r="P2192" t="s">
        <v>548</v>
      </c>
      <c r="Q2192" t="s">
        <v>549</v>
      </c>
      <c r="R2192" t="s">
        <v>564</v>
      </c>
      <c r="S2192" t="s">
        <v>565</v>
      </c>
      <c r="T2192" s="145">
        <v>14</v>
      </c>
      <c r="U2192" t="s">
        <v>843</v>
      </c>
    </row>
    <row r="2193" spans="1:23" x14ac:dyDescent="0.25">
      <c r="A2193" t="s">
        <v>80</v>
      </c>
      <c r="B2193" t="s">
        <v>765</v>
      </c>
      <c r="C2193" t="s">
        <v>187</v>
      </c>
      <c r="D2193" t="s">
        <v>538</v>
      </c>
      <c r="F2193" t="s">
        <v>391</v>
      </c>
      <c r="G2193" t="s">
        <v>799</v>
      </c>
      <c r="H2193" t="s">
        <v>541</v>
      </c>
      <c r="I2193" t="s">
        <v>800</v>
      </c>
      <c r="J2193" t="s">
        <v>543</v>
      </c>
      <c r="K2193">
        <v>31</v>
      </c>
      <c r="L2193" t="s">
        <v>574</v>
      </c>
      <c r="M2193" t="s">
        <v>805</v>
      </c>
      <c r="N2193" t="s">
        <v>801</v>
      </c>
      <c r="O2193" t="s">
        <v>802</v>
      </c>
      <c r="P2193" t="s">
        <v>548</v>
      </c>
      <c r="Q2193" t="s">
        <v>549</v>
      </c>
      <c r="R2193" t="s">
        <v>566</v>
      </c>
      <c r="S2193" t="s">
        <v>567</v>
      </c>
      <c r="T2193" s="145">
        <v>5</v>
      </c>
      <c r="U2193" t="s">
        <v>844</v>
      </c>
    </row>
    <row r="2194" spans="1:23" x14ac:dyDescent="0.25">
      <c r="A2194" t="s">
        <v>80</v>
      </c>
      <c r="B2194" t="s">
        <v>765</v>
      </c>
      <c r="C2194" t="s">
        <v>187</v>
      </c>
      <c r="D2194" t="s">
        <v>538</v>
      </c>
      <c r="F2194" t="s">
        <v>391</v>
      </c>
      <c r="G2194" t="s">
        <v>799</v>
      </c>
      <c r="H2194" t="s">
        <v>541</v>
      </c>
      <c r="I2194" t="s">
        <v>800</v>
      </c>
      <c r="J2194" t="s">
        <v>543</v>
      </c>
      <c r="K2194">
        <v>31</v>
      </c>
      <c r="L2194" t="s">
        <v>574</v>
      </c>
      <c r="M2194" t="s">
        <v>805</v>
      </c>
      <c r="N2194" t="s">
        <v>801</v>
      </c>
      <c r="O2194" t="s">
        <v>802</v>
      </c>
      <c r="P2194" t="s">
        <v>548</v>
      </c>
      <c r="Q2194" t="s">
        <v>549</v>
      </c>
      <c r="R2194" t="s">
        <v>568</v>
      </c>
      <c r="S2194" t="s">
        <v>569</v>
      </c>
      <c r="T2194" s="145">
        <v>5</v>
      </c>
      <c r="U2194" t="s">
        <v>844</v>
      </c>
    </row>
    <row r="2195" spans="1:23" x14ac:dyDescent="0.25">
      <c r="A2195" t="s">
        <v>80</v>
      </c>
      <c r="B2195" t="s">
        <v>765</v>
      </c>
      <c r="C2195" t="s">
        <v>187</v>
      </c>
      <c r="D2195" t="s">
        <v>538</v>
      </c>
      <c r="F2195" t="s">
        <v>391</v>
      </c>
      <c r="G2195" t="s">
        <v>799</v>
      </c>
      <c r="H2195" t="s">
        <v>541</v>
      </c>
      <c r="I2195" t="s">
        <v>800</v>
      </c>
      <c r="J2195" t="s">
        <v>543</v>
      </c>
      <c r="K2195">
        <v>31</v>
      </c>
      <c r="L2195" t="s">
        <v>574</v>
      </c>
      <c r="M2195" t="s">
        <v>805</v>
      </c>
      <c r="N2195" t="s">
        <v>801</v>
      </c>
      <c r="O2195" t="s">
        <v>802</v>
      </c>
      <c r="P2195" t="s">
        <v>548</v>
      </c>
      <c r="Q2195" t="s">
        <v>549</v>
      </c>
      <c r="R2195" t="s">
        <v>572</v>
      </c>
      <c r="S2195" t="s">
        <v>573</v>
      </c>
      <c r="T2195" s="145">
        <v>11</v>
      </c>
      <c r="U2195" t="s">
        <v>843</v>
      </c>
    </row>
    <row r="2196" spans="1:23" x14ac:dyDescent="0.25">
      <c r="A2196" t="s">
        <v>80</v>
      </c>
      <c r="B2196" t="s">
        <v>765</v>
      </c>
      <c r="C2196" t="s">
        <v>187</v>
      </c>
      <c r="D2196" t="s">
        <v>538</v>
      </c>
      <c r="F2196" t="s">
        <v>391</v>
      </c>
      <c r="G2196" t="s">
        <v>799</v>
      </c>
      <c r="H2196" t="s">
        <v>541</v>
      </c>
      <c r="I2196" t="s">
        <v>800</v>
      </c>
      <c r="J2196" t="s">
        <v>543</v>
      </c>
      <c r="K2196">
        <v>31</v>
      </c>
      <c r="L2196" t="s">
        <v>576</v>
      </c>
      <c r="M2196" t="s">
        <v>806</v>
      </c>
      <c r="N2196" t="s">
        <v>801</v>
      </c>
      <c r="O2196" t="s">
        <v>802</v>
      </c>
      <c r="P2196" t="s">
        <v>548</v>
      </c>
      <c r="Q2196" t="s">
        <v>549</v>
      </c>
      <c r="R2196" t="s">
        <v>131</v>
      </c>
      <c r="S2196" t="s">
        <v>550</v>
      </c>
      <c r="T2196" s="145">
        <v>88</v>
      </c>
      <c r="U2196" t="s">
        <v>843</v>
      </c>
    </row>
    <row r="2197" spans="1:23" x14ac:dyDescent="0.25">
      <c r="A2197" t="s">
        <v>80</v>
      </c>
      <c r="B2197" t="s">
        <v>765</v>
      </c>
      <c r="C2197" t="s">
        <v>187</v>
      </c>
      <c r="D2197" t="s">
        <v>538</v>
      </c>
      <c r="F2197" t="s">
        <v>391</v>
      </c>
      <c r="G2197" t="s">
        <v>799</v>
      </c>
      <c r="H2197" t="s">
        <v>541</v>
      </c>
      <c r="I2197" t="s">
        <v>800</v>
      </c>
      <c r="J2197" t="s">
        <v>543</v>
      </c>
      <c r="K2197">
        <v>31</v>
      </c>
      <c r="L2197" t="s">
        <v>576</v>
      </c>
      <c r="M2197" t="s">
        <v>806</v>
      </c>
      <c r="N2197" t="s">
        <v>801</v>
      </c>
      <c r="O2197" t="s">
        <v>802</v>
      </c>
      <c r="P2197" t="s">
        <v>548</v>
      </c>
      <c r="Q2197" t="s">
        <v>549</v>
      </c>
      <c r="R2197" t="s">
        <v>552</v>
      </c>
      <c r="S2197" t="s">
        <v>553</v>
      </c>
      <c r="T2197" s="145">
        <v>3</v>
      </c>
      <c r="U2197" t="s">
        <v>844</v>
      </c>
    </row>
    <row r="2198" spans="1:23" x14ac:dyDescent="0.25">
      <c r="A2198" t="s">
        <v>80</v>
      </c>
      <c r="B2198" t="s">
        <v>765</v>
      </c>
      <c r="C2198" t="s">
        <v>187</v>
      </c>
      <c r="D2198" t="s">
        <v>538</v>
      </c>
      <c r="F2198" t="s">
        <v>391</v>
      </c>
      <c r="G2198" t="s">
        <v>799</v>
      </c>
      <c r="H2198" t="s">
        <v>541</v>
      </c>
      <c r="I2198" t="s">
        <v>800</v>
      </c>
      <c r="J2198" t="s">
        <v>543</v>
      </c>
      <c r="K2198">
        <v>31</v>
      </c>
      <c r="L2198" t="s">
        <v>576</v>
      </c>
      <c r="M2198" t="s">
        <v>806</v>
      </c>
      <c r="N2198" t="s">
        <v>801</v>
      </c>
      <c r="O2198" t="s">
        <v>802</v>
      </c>
      <c r="P2198" t="s">
        <v>548</v>
      </c>
      <c r="Q2198" t="s">
        <v>549</v>
      </c>
      <c r="R2198" t="s">
        <v>554</v>
      </c>
      <c r="S2198" t="s">
        <v>555</v>
      </c>
      <c r="T2198" s="145">
        <v>6</v>
      </c>
      <c r="U2198" t="s">
        <v>843</v>
      </c>
    </row>
    <row r="2199" spans="1:23" x14ac:dyDescent="0.25">
      <c r="A2199" t="s">
        <v>80</v>
      </c>
      <c r="B2199" t="s">
        <v>765</v>
      </c>
      <c r="C2199" t="s">
        <v>187</v>
      </c>
      <c r="D2199" t="s">
        <v>538</v>
      </c>
      <c r="F2199" t="s">
        <v>391</v>
      </c>
      <c r="G2199" t="s">
        <v>799</v>
      </c>
      <c r="H2199" t="s">
        <v>541</v>
      </c>
      <c r="I2199" t="s">
        <v>800</v>
      </c>
      <c r="J2199" t="s">
        <v>543</v>
      </c>
      <c r="K2199">
        <v>31</v>
      </c>
      <c r="L2199" t="s">
        <v>576</v>
      </c>
      <c r="M2199" t="s">
        <v>806</v>
      </c>
      <c r="N2199" t="s">
        <v>801</v>
      </c>
      <c r="O2199" t="s">
        <v>802</v>
      </c>
      <c r="P2199" t="s">
        <v>548</v>
      </c>
      <c r="Q2199" t="s">
        <v>549</v>
      </c>
      <c r="R2199" t="s">
        <v>556</v>
      </c>
      <c r="S2199" t="s">
        <v>557</v>
      </c>
      <c r="T2199" s="145">
        <v>13</v>
      </c>
      <c r="U2199" t="s">
        <v>843</v>
      </c>
    </row>
    <row r="2200" spans="1:23" x14ac:dyDescent="0.25">
      <c r="A2200" t="s">
        <v>80</v>
      </c>
      <c r="B2200" t="s">
        <v>765</v>
      </c>
      <c r="C2200" t="s">
        <v>187</v>
      </c>
      <c r="D2200" t="s">
        <v>538</v>
      </c>
      <c r="F2200" t="s">
        <v>391</v>
      </c>
      <c r="G2200" t="s">
        <v>799</v>
      </c>
      <c r="H2200" t="s">
        <v>541</v>
      </c>
      <c r="I2200" t="s">
        <v>800</v>
      </c>
      <c r="J2200" t="s">
        <v>543</v>
      </c>
      <c r="K2200">
        <v>31</v>
      </c>
      <c r="L2200" t="s">
        <v>576</v>
      </c>
      <c r="M2200" t="s">
        <v>806</v>
      </c>
      <c r="N2200" t="s">
        <v>801</v>
      </c>
      <c r="O2200" t="s">
        <v>802</v>
      </c>
      <c r="P2200" t="s">
        <v>548</v>
      </c>
      <c r="Q2200" t="s">
        <v>549</v>
      </c>
      <c r="R2200" t="s">
        <v>558</v>
      </c>
      <c r="S2200" t="s">
        <v>559</v>
      </c>
      <c r="T2200" s="145">
        <v>14</v>
      </c>
      <c r="U2200" t="s">
        <v>843</v>
      </c>
    </row>
    <row r="2201" spans="1:23" x14ac:dyDescent="0.25">
      <c r="A2201" t="s">
        <v>80</v>
      </c>
      <c r="B2201" t="s">
        <v>765</v>
      </c>
      <c r="C2201" t="s">
        <v>187</v>
      </c>
      <c r="D2201" t="s">
        <v>538</v>
      </c>
      <c r="F2201" t="s">
        <v>391</v>
      </c>
      <c r="G2201" t="s">
        <v>799</v>
      </c>
      <c r="H2201" t="s">
        <v>541</v>
      </c>
      <c r="I2201" t="s">
        <v>800</v>
      </c>
      <c r="J2201" t="s">
        <v>543</v>
      </c>
      <c r="K2201">
        <v>31</v>
      </c>
      <c r="L2201" t="s">
        <v>576</v>
      </c>
      <c r="M2201" t="s">
        <v>806</v>
      </c>
      <c r="N2201" t="s">
        <v>801</v>
      </c>
      <c r="O2201" t="s">
        <v>802</v>
      </c>
      <c r="P2201" t="s">
        <v>548</v>
      </c>
      <c r="Q2201" t="s">
        <v>549</v>
      </c>
      <c r="R2201" t="s">
        <v>560</v>
      </c>
      <c r="S2201" t="s">
        <v>561</v>
      </c>
      <c r="T2201" s="145">
        <v>20</v>
      </c>
      <c r="U2201" t="s">
        <v>843</v>
      </c>
    </row>
    <row r="2202" spans="1:23" x14ac:dyDescent="0.25">
      <c r="A2202" t="s">
        <v>80</v>
      </c>
      <c r="B2202" t="s">
        <v>765</v>
      </c>
      <c r="C2202" t="s">
        <v>187</v>
      </c>
      <c r="D2202" t="s">
        <v>538</v>
      </c>
      <c r="F2202" t="s">
        <v>391</v>
      </c>
      <c r="G2202" t="s">
        <v>799</v>
      </c>
      <c r="H2202" t="s">
        <v>541</v>
      </c>
      <c r="I2202" t="s">
        <v>800</v>
      </c>
      <c r="J2202" t="s">
        <v>543</v>
      </c>
      <c r="K2202">
        <v>31</v>
      </c>
      <c r="L2202" t="s">
        <v>576</v>
      </c>
      <c r="M2202" t="s">
        <v>806</v>
      </c>
      <c r="N2202" t="s">
        <v>801</v>
      </c>
      <c r="O2202" t="s">
        <v>802</v>
      </c>
      <c r="P2202" t="s">
        <v>548</v>
      </c>
      <c r="Q2202" t="s">
        <v>549</v>
      </c>
      <c r="R2202" t="s">
        <v>564</v>
      </c>
      <c r="S2202" t="s">
        <v>565</v>
      </c>
      <c r="T2202" s="145">
        <v>5</v>
      </c>
      <c r="U2202" t="s">
        <v>843</v>
      </c>
    </row>
    <row r="2203" spans="1:23" x14ac:dyDescent="0.25">
      <c r="A2203" t="s">
        <v>80</v>
      </c>
      <c r="B2203" t="s">
        <v>765</v>
      </c>
      <c r="C2203" t="s">
        <v>187</v>
      </c>
      <c r="D2203" t="s">
        <v>538</v>
      </c>
      <c r="F2203" t="s">
        <v>391</v>
      </c>
      <c r="G2203" t="s">
        <v>799</v>
      </c>
      <c r="H2203" t="s">
        <v>541</v>
      </c>
      <c r="I2203" t="s">
        <v>800</v>
      </c>
      <c r="J2203" t="s">
        <v>543</v>
      </c>
      <c r="K2203">
        <v>31</v>
      </c>
      <c r="L2203" t="s">
        <v>576</v>
      </c>
      <c r="M2203" t="s">
        <v>806</v>
      </c>
      <c r="N2203" t="s">
        <v>801</v>
      </c>
      <c r="O2203" t="s">
        <v>802</v>
      </c>
      <c r="P2203" t="s">
        <v>548</v>
      </c>
      <c r="Q2203" t="s">
        <v>549</v>
      </c>
      <c r="R2203" t="s">
        <v>566</v>
      </c>
      <c r="S2203" t="s">
        <v>567</v>
      </c>
      <c r="T2203" s="145">
        <v>3</v>
      </c>
      <c r="U2203" t="s">
        <v>844</v>
      </c>
    </row>
    <row r="2204" spans="1:23" x14ac:dyDescent="0.25">
      <c r="A2204" t="s">
        <v>80</v>
      </c>
      <c r="B2204" t="s">
        <v>765</v>
      </c>
      <c r="C2204" t="s">
        <v>187</v>
      </c>
      <c r="D2204" t="s">
        <v>538</v>
      </c>
      <c r="F2204" t="s">
        <v>391</v>
      </c>
      <c r="G2204" t="s">
        <v>799</v>
      </c>
      <c r="H2204" t="s">
        <v>541</v>
      </c>
      <c r="I2204" t="s">
        <v>800</v>
      </c>
      <c r="J2204" t="s">
        <v>543</v>
      </c>
      <c r="K2204">
        <v>31</v>
      </c>
      <c r="L2204" t="s">
        <v>576</v>
      </c>
      <c r="M2204" t="s">
        <v>806</v>
      </c>
      <c r="N2204" t="s">
        <v>801</v>
      </c>
      <c r="O2204" t="s">
        <v>802</v>
      </c>
      <c r="P2204" t="s">
        <v>548</v>
      </c>
      <c r="Q2204" t="s">
        <v>549</v>
      </c>
      <c r="R2204" t="s">
        <v>568</v>
      </c>
      <c r="S2204" t="s">
        <v>569</v>
      </c>
      <c r="T2204" s="145">
        <v>7</v>
      </c>
      <c r="U2204" t="s">
        <v>843</v>
      </c>
    </row>
    <row r="2205" spans="1:23" x14ac:dyDescent="0.25">
      <c r="A2205" t="s">
        <v>80</v>
      </c>
      <c r="B2205" t="s">
        <v>765</v>
      </c>
      <c r="C2205" t="s">
        <v>187</v>
      </c>
      <c r="D2205" t="s">
        <v>538</v>
      </c>
      <c r="F2205" t="s">
        <v>391</v>
      </c>
      <c r="G2205" t="s">
        <v>799</v>
      </c>
      <c r="H2205" t="s">
        <v>541</v>
      </c>
      <c r="I2205" t="s">
        <v>800</v>
      </c>
      <c r="J2205" t="s">
        <v>543</v>
      </c>
      <c r="K2205">
        <v>31</v>
      </c>
      <c r="L2205" t="s">
        <v>576</v>
      </c>
      <c r="M2205" t="s">
        <v>806</v>
      </c>
      <c r="N2205" t="s">
        <v>801</v>
      </c>
      <c r="O2205" t="s">
        <v>802</v>
      </c>
      <c r="P2205" t="s">
        <v>548</v>
      </c>
      <c r="Q2205" t="s">
        <v>549</v>
      </c>
      <c r="R2205" t="s">
        <v>572</v>
      </c>
      <c r="S2205" t="s">
        <v>573</v>
      </c>
      <c r="T2205" s="145">
        <v>17</v>
      </c>
      <c r="U2205" t="s">
        <v>843</v>
      </c>
    </row>
    <row r="2206" spans="1:23" s="49" customFormat="1" x14ac:dyDescent="0.25">
      <c r="A2206" s="49" t="s">
        <v>773</v>
      </c>
      <c r="B2206" s="49" t="s">
        <v>774</v>
      </c>
      <c r="C2206" s="49" t="s">
        <v>187</v>
      </c>
      <c r="D2206" s="49" t="s">
        <v>538</v>
      </c>
      <c r="F2206" s="49" t="s">
        <v>391</v>
      </c>
      <c r="G2206" s="49" t="s">
        <v>799</v>
      </c>
      <c r="H2206" s="49" t="s">
        <v>541</v>
      </c>
      <c r="I2206" s="49" t="s">
        <v>800</v>
      </c>
      <c r="J2206" s="49" t="s">
        <v>543</v>
      </c>
      <c r="K2206" s="49">
        <v>31</v>
      </c>
      <c r="L2206" s="49" t="s">
        <v>544</v>
      </c>
      <c r="M2206" s="49" t="s">
        <v>799</v>
      </c>
      <c r="N2206" s="49" t="s">
        <v>801</v>
      </c>
      <c r="O2206" s="49" t="s">
        <v>802</v>
      </c>
      <c r="P2206" s="49" t="s">
        <v>548</v>
      </c>
      <c r="Q2206" s="49" t="s">
        <v>549</v>
      </c>
      <c r="R2206" s="49" t="s">
        <v>131</v>
      </c>
      <c r="S2206" s="49" t="s">
        <v>550</v>
      </c>
      <c r="T2206" s="146">
        <v>442.3</v>
      </c>
      <c r="U2206" s="49" t="s">
        <v>845</v>
      </c>
      <c r="V2206" s="49" t="s">
        <v>858</v>
      </c>
      <c r="W2206" s="138">
        <f>('ILO unemployment 2007'!T2207+'ILO unemployment 2007'!T2208+'ILO unemployment 2007'!T2209)*( 1 + ('ILO unemployment 2007'!T2216+ 'ILO unemployment 2007'!T2217)/('ILO unemployment 2007'!T2206-'ILO unemployment 2007'!T2216-'ILO unemployment 2007'!T2217))</f>
        <v>29.518752266956835</v>
      </c>
    </row>
    <row r="2207" spans="1:23" s="49" customFormat="1" x14ac:dyDescent="0.25">
      <c r="A2207" s="49" t="s">
        <v>773</v>
      </c>
      <c r="B2207" s="49" t="s">
        <v>774</v>
      </c>
      <c r="C2207" s="49" t="s">
        <v>187</v>
      </c>
      <c r="D2207" s="49" t="s">
        <v>538</v>
      </c>
      <c r="F2207" s="49" t="s">
        <v>391</v>
      </c>
      <c r="G2207" s="49" t="s">
        <v>799</v>
      </c>
      <c r="H2207" s="49" t="s">
        <v>541</v>
      </c>
      <c r="I2207" s="49" t="s">
        <v>800</v>
      </c>
      <c r="J2207" s="49" t="s">
        <v>543</v>
      </c>
      <c r="K2207" s="49">
        <v>31</v>
      </c>
      <c r="L2207" s="49" t="s">
        <v>544</v>
      </c>
      <c r="M2207" s="49" t="s">
        <v>799</v>
      </c>
      <c r="N2207" s="49" t="s">
        <v>801</v>
      </c>
      <c r="O2207" s="49" t="s">
        <v>802</v>
      </c>
      <c r="P2207" s="49" t="s">
        <v>548</v>
      </c>
      <c r="Q2207" s="49" t="s">
        <v>549</v>
      </c>
      <c r="R2207" s="49" t="s">
        <v>552</v>
      </c>
      <c r="S2207" s="49" t="s">
        <v>553</v>
      </c>
      <c r="T2207" s="146">
        <v>6.4</v>
      </c>
      <c r="U2207" s="49" t="s">
        <v>845</v>
      </c>
      <c r="V2207" s="49" t="s">
        <v>859</v>
      </c>
      <c r="W2207" s="138">
        <f>('ILO unemployment 2007'!T2210+'ILO unemployment 2007'!T2211+'ILO unemployment 2007'!T2212+'ILO unemployment 2007'!T2213+'ILO unemployment 2007'!T2214+'ILO unemployment 2007'!T2215)*( 1 + ('ILO unemployment 2007'!T2216+ 'ILO unemployment 2007'!T2217)/('ILO unemployment 2007'!T2206-'ILO unemployment 2007'!T2216-'ILO unemployment 2007'!T2217))</f>
        <v>412.78124773304313</v>
      </c>
    </row>
    <row r="2208" spans="1:23" s="49" customFormat="1" x14ac:dyDescent="0.25">
      <c r="A2208" s="49" t="s">
        <v>773</v>
      </c>
      <c r="B2208" s="49" t="s">
        <v>774</v>
      </c>
      <c r="C2208" s="49" t="s">
        <v>187</v>
      </c>
      <c r="D2208" s="49" t="s">
        <v>538</v>
      </c>
      <c r="F2208" s="49" t="s">
        <v>391</v>
      </c>
      <c r="G2208" s="49" t="s">
        <v>799</v>
      </c>
      <c r="H2208" s="49" t="s">
        <v>541</v>
      </c>
      <c r="I2208" s="49" t="s">
        <v>800</v>
      </c>
      <c r="J2208" s="49" t="s">
        <v>543</v>
      </c>
      <c r="K2208" s="49">
        <v>31</v>
      </c>
      <c r="L2208" s="49" t="s">
        <v>544</v>
      </c>
      <c r="M2208" s="49" t="s">
        <v>799</v>
      </c>
      <c r="N2208" s="49" t="s">
        <v>801</v>
      </c>
      <c r="O2208" s="49" t="s">
        <v>802</v>
      </c>
      <c r="P2208" s="49" t="s">
        <v>548</v>
      </c>
      <c r="Q2208" s="49" t="s">
        <v>549</v>
      </c>
      <c r="R2208" s="49" t="s">
        <v>554</v>
      </c>
      <c r="S2208" s="49" t="s">
        <v>555</v>
      </c>
      <c r="T2208" s="146">
        <v>3.1</v>
      </c>
      <c r="U2208" s="49" t="s">
        <v>845</v>
      </c>
      <c r="V2208" s="49" t="s">
        <v>862</v>
      </c>
      <c r="W2208" s="138">
        <f>'ILO unemployment 2007'!T2207+'ILO unemployment 2007'!T2208+'ILO unemployment 2007'!T2209+ 'ILO unemployment 2007'!T2210+'ILO unemployment 2007'!T2211+'ILO unemployment 2007'!T2212+'ILO unemployment 2007'!T2213+'ILO unemployment 2007'!T2214+'ILO unemployment 2007'!T2215+'ILO unemployment 2007'!T2216+'ILO unemployment 2007'!T2217</f>
        <v>442.30000000000007</v>
      </c>
    </row>
    <row r="2209" spans="1:23" s="49" customFormat="1" x14ac:dyDescent="0.25">
      <c r="A2209" s="49" t="s">
        <v>773</v>
      </c>
      <c r="B2209" s="49" t="s">
        <v>774</v>
      </c>
      <c r="C2209" s="49" t="s">
        <v>187</v>
      </c>
      <c r="D2209" s="49" t="s">
        <v>538</v>
      </c>
      <c r="F2209" s="49" t="s">
        <v>391</v>
      </c>
      <c r="G2209" s="49" t="s">
        <v>799</v>
      </c>
      <c r="H2209" s="49" t="s">
        <v>541</v>
      </c>
      <c r="I2209" s="49" t="s">
        <v>800</v>
      </c>
      <c r="J2209" s="49" t="s">
        <v>543</v>
      </c>
      <c r="K2209" s="49">
        <v>31</v>
      </c>
      <c r="L2209" s="49" t="s">
        <v>544</v>
      </c>
      <c r="M2209" s="49" t="s">
        <v>799</v>
      </c>
      <c r="N2209" s="49" t="s">
        <v>801</v>
      </c>
      <c r="O2209" s="49" t="s">
        <v>802</v>
      </c>
      <c r="P2209" s="49" t="s">
        <v>548</v>
      </c>
      <c r="Q2209" s="49" t="s">
        <v>549</v>
      </c>
      <c r="R2209" s="49" t="s">
        <v>556</v>
      </c>
      <c r="S2209" s="49" t="s">
        <v>557</v>
      </c>
      <c r="T2209" s="146">
        <v>8.9</v>
      </c>
      <c r="U2209" s="49" t="s">
        <v>845</v>
      </c>
      <c r="W2209" s="138"/>
    </row>
    <row r="2210" spans="1:23" s="49" customFormat="1" x14ac:dyDescent="0.25">
      <c r="A2210" s="49" t="s">
        <v>773</v>
      </c>
      <c r="B2210" s="49" t="s">
        <v>774</v>
      </c>
      <c r="C2210" s="49" t="s">
        <v>187</v>
      </c>
      <c r="D2210" s="49" t="s">
        <v>538</v>
      </c>
      <c r="F2210" s="49" t="s">
        <v>391</v>
      </c>
      <c r="G2210" s="49" t="s">
        <v>799</v>
      </c>
      <c r="H2210" s="49" t="s">
        <v>541</v>
      </c>
      <c r="I2210" s="49" t="s">
        <v>800</v>
      </c>
      <c r="J2210" s="49" t="s">
        <v>543</v>
      </c>
      <c r="K2210" s="49">
        <v>31</v>
      </c>
      <c r="L2210" s="49" t="s">
        <v>544</v>
      </c>
      <c r="M2210" s="49" t="s">
        <v>799</v>
      </c>
      <c r="N2210" s="49" t="s">
        <v>801</v>
      </c>
      <c r="O2210" s="49" t="s">
        <v>802</v>
      </c>
      <c r="P2210" s="49" t="s">
        <v>548</v>
      </c>
      <c r="Q2210" s="49" t="s">
        <v>549</v>
      </c>
      <c r="R2210" s="49" t="s">
        <v>558</v>
      </c>
      <c r="S2210" s="49" t="s">
        <v>559</v>
      </c>
      <c r="T2210" s="146">
        <v>23.5</v>
      </c>
      <c r="U2210" s="49" t="s">
        <v>845</v>
      </c>
      <c r="W2210" s="138"/>
    </row>
    <row r="2211" spans="1:23" s="49" customFormat="1" x14ac:dyDescent="0.25">
      <c r="A2211" s="49" t="s">
        <v>773</v>
      </c>
      <c r="B2211" s="49" t="s">
        <v>774</v>
      </c>
      <c r="C2211" s="49" t="s">
        <v>187</v>
      </c>
      <c r="D2211" s="49" t="s">
        <v>538</v>
      </c>
      <c r="F2211" s="49" t="s">
        <v>391</v>
      </c>
      <c r="G2211" s="49" t="s">
        <v>799</v>
      </c>
      <c r="H2211" s="49" t="s">
        <v>541</v>
      </c>
      <c r="I2211" s="49" t="s">
        <v>800</v>
      </c>
      <c r="J2211" s="49" t="s">
        <v>543</v>
      </c>
      <c r="K2211" s="49">
        <v>31</v>
      </c>
      <c r="L2211" s="49" t="s">
        <v>544</v>
      </c>
      <c r="M2211" s="49" t="s">
        <v>799</v>
      </c>
      <c r="N2211" s="49" t="s">
        <v>801</v>
      </c>
      <c r="O2211" s="49" t="s">
        <v>802</v>
      </c>
      <c r="P2211" s="49" t="s">
        <v>548</v>
      </c>
      <c r="Q2211" s="49" t="s">
        <v>549</v>
      </c>
      <c r="R2211" s="49" t="s">
        <v>560</v>
      </c>
      <c r="S2211" s="49" t="s">
        <v>561</v>
      </c>
      <c r="T2211" s="146">
        <v>47.5</v>
      </c>
      <c r="U2211" s="49" t="s">
        <v>845</v>
      </c>
      <c r="W2211" s="138"/>
    </row>
    <row r="2212" spans="1:23" s="49" customFormat="1" x14ac:dyDescent="0.25">
      <c r="A2212" s="49" t="s">
        <v>773</v>
      </c>
      <c r="B2212" s="49" t="s">
        <v>774</v>
      </c>
      <c r="C2212" s="49" t="s">
        <v>187</v>
      </c>
      <c r="D2212" s="49" t="s">
        <v>538</v>
      </c>
      <c r="F2212" s="49" t="s">
        <v>391</v>
      </c>
      <c r="G2212" s="49" t="s">
        <v>799</v>
      </c>
      <c r="H2212" s="49" t="s">
        <v>541</v>
      </c>
      <c r="I2212" s="49" t="s">
        <v>800</v>
      </c>
      <c r="J2212" s="49" t="s">
        <v>543</v>
      </c>
      <c r="K2212" s="49">
        <v>31</v>
      </c>
      <c r="L2212" s="49" t="s">
        <v>544</v>
      </c>
      <c r="M2212" s="49" t="s">
        <v>799</v>
      </c>
      <c r="N2212" s="49" t="s">
        <v>801</v>
      </c>
      <c r="O2212" s="49" t="s">
        <v>802</v>
      </c>
      <c r="P2212" s="49" t="s">
        <v>548</v>
      </c>
      <c r="Q2212" s="49" t="s">
        <v>549</v>
      </c>
      <c r="R2212" s="49" t="s">
        <v>562</v>
      </c>
      <c r="S2212" s="49" t="s">
        <v>563</v>
      </c>
      <c r="T2212" s="146">
        <v>28.4</v>
      </c>
      <c r="U2212" s="49" t="s">
        <v>845</v>
      </c>
      <c r="W2212" s="138"/>
    </row>
    <row r="2213" spans="1:23" s="49" customFormat="1" x14ac:dyDescent="0.25">
      <c r="A2213" s="49" t="s">
        <v>773</v>
      </c>
      <c r="B2213" s="49" t="s">
        <v>774</v>
      </c>
      <c r="C2213" s="49" t="s">
        <v>187</v>
      </c>
      <c r="D2213" s="49" t="s">
        <v>538</v>
      </c>
      <c r="F2213" s="49" t="s">
        <v>391</v>
      </c>
      <c r="G2213" s="49" t="s">
        <v>799</v>
      </c>
      <c r="H2213" s="49" t="s">
        <v>541</v>
      </c>
      <c r="I2213" s="49" t="s">
        <v>800</v>
      </c>
      <c r="J2213" s="49" t="s">
        <v>543</v>
      </c>
      <c r="K2213" s="49">
        <v>31</v>
      </c>
      <c r="L2213" s="49" t="s">
        <v>544</v>
      </c>
      <c r="M2213" s="49" t="s">
        <v>799</v>
      </c>
      <c r="N2213" s="49" t="s">
        <v>801</v>
      </c>
      <c r="O2213" s="49" t="s">
        <v>802</v>
      </c>
      <c r="P2213" s="49" t="s">
        <v>548</v>
      </c>
      <c r="Q2213" s="49" t="s">
        <v>549</v>
      </c>
      <c r="R2213" s="49" t="s">
        <v>564</v>
      </c>
      <c r="S2213" s="49" t="s">
        <v>565</v>
      </c>
      <c r="T2213" s="146">
        <v>56.3</v>
      </c>
      <c r="U2213" s="49" t="s">
        <v>845</v>
      </c>
      <c r="W2213" s="138"/>
    </row>
    <row r="2214" spans="1:23" s="49" customFormat="1" x14ac:dyDescent="0.25">
      <c r="A2214" s="49" t="s">
        <v>773</v>
      </c>
      <c r="B2214" s="49" t="s">
        <v>774</v>
      </c>
      <c r="C2214" s="49" t="s">
        <v>187</v>
      </c>
      <c r="D2214" s="49" t="s">
        <v>538</v>
      </c>
      <c r="F2214" s="49" t="s">
        <v>391</v>
      </c>
      <c r="G2214" s="49" t="s">
        <v>799</v>
      </c>
      <c r="H2214" s="49" t="s">
        <v>541</v>
      </c>
      <c r="I2214" s="49" t="s">
        <v>800</v>
      </c>
      <c r="J2214" s="49" t="s">
        <v>543</v>
      </c>
      <c r="K2214" s="49">
        <v>31</v>
      </c>
      <c r="L2214" s="49" t="s">
        <v>544</v>
      </c>
      <c r="M2214" s="49" t="s">
        <v>799</v>
      </c>
      <c r="N2214" s="49" t="s">
        <v>801</v>
      </c>
      <c r="O2214" s="49" t="s">
        <v>802</v>
      </c>
      <c r="P2214" s="49" t="s">
        <v>548</v>
      </c>
      <c r="Q2214" s="49" t="s">
        <v>549</v>
      </c>
      <c r="R2214" s="49" t="s">
        <v>566</v>
      </c>
      <c r="S2214" s="49" t="s">
        <v>567</v>
      </c>
      <c r="T2214" s="146">
        <v>42.5</v>
      </c>
      <c r="U2214" s="49" t="s">
        <v>845</v>
      </c>
      <c r="W2214" s="138"/>
    </row>
    <row r="2215" spans="1:23" s="49" customFormat="1" x14ac:dyDescent="0.25">
      <c r="A2215" s="49" t="s">
        <v>773</v>
      </c>
      <c r="B2215" s="49" t="s">
        <v>774</v>
      </c>
      <c r="C2215" s="49" t="s">
        <v>187</v>
      </c>
      <c r="D2215" s="49" t="s">
        <v>538</v>
      </c>
      <c r="F2215" s="49" t="s">
        <v>391</v>
      </c>
      <c r="G2215" s="49" t="s">
        <v>799</v>
      </c>
      <c r="H2215" s="49" t="s">
        <v>541</v>
      </c>
      <c r="I2215" s="49" t="s">
        <v>800</v>
      </c>
      <c r="J2215" s="49" t="s">
        <v>543</v>
      </c>
      <c r="K2215" s="49">
        <v>31</v>
      </c>
      <c r="L2215" s="49" t="s">
        <v>544</v>
      </c>
      <c r="M2215" s="49" t="s">
        <v>799</v>
      </c>
      <c r="N2215" s="49" t="s">
        <v>801</v>
      </c>
      <c r="O2215" s="49" t="s">
        <v>802</v>
      </c>
      <c r="P2215" s="49" t="s">
        <v>548</v>
      </c>
      <c r="Q2215" s="49" t="s">
        <v>549</v>
      </c>
      <c r="R2215" s="49" t="s">
        <v>568</v>
      </c>
      <c r="S2215" s="49" t="s">
        <v>569</v>
      </c>
      <c r="T2215" s="146">
        <v>59.1</v>
      </c>
      <c r="U2215" s="49" t="s">
        <v>845</v>
      </c>
      <c r="W2215" s="138"/>
    </row>
    <row r="2216" spans="1:23" s="49" customFormat="1" x14ac:dyDescent="0.25">
      <c r="A2216" s="49" t="s">
        <v>773</v>
      </c>
      <c r="B2216" s="49" t="s">
        <v>774</v>
      </c>
      <c r="C2216" s="49" t="s">
        <v>187</v>
      </c>
      <c r="D2216" s="49" t="s">
        <v>538</v>
      </c>
      <c r="F2216" s="49" t="s">
        <v>391</v>
      </c>
      <c r="G2216" s="49" t="s">
        <v>799</v>
      </c>
      <c r="H2216" s="49" t="s">
        <v>541</v>
      </c>
      <c r="I2216" s="49" t="s">
        <v>800</v>
      </c>
      <c r="J2216" s="49" t="s">
        <v>543</v>
      </c>
      <c r="K2216" s="49">
        <v>31</v>
      </c>
      <c r="L2216" s="49" t="s">
        <v>544</v>
      </c>
      <c r="M2216" s="49" t="s">
        <v>799</v>
      </c>
      <c r="N2216" s="49" t="s">
        <v>801</v>
      </c>
      <c r="O2216" s="49" t="s">
        <v>802</v>
      </c>
      <c r="P2216" s="49" t="s">
        <v>548</v>
      </c>
      <c r="Q2216" s="49" t="s">
        <v>549</v>
      </c>
      <c r="R2216" s="49" t="s">
        <v>572</v>
      </c>
      <c r="S2216" s="49" t="s">
        <v>573</v>
      </c>
      <c r="T2216" s="146">
        <v>0.7</v>
      </c>
      <c r="U2216" s="49" t="s">
        <v>845</v>
      </c>
      <c r="W2216" s="138"/>
    </row>
    <row r="2217" spans="1:23" s="49" customFormat="1" x14ac:dyDescent="0.25">
      <c r="A2217" s="49" t="s">
        <v>773</v>
      </c>
      <c r="B2217" s="49" t="s">
        <v>774</v>
      </c>
      <c r="C2217" s="49" t="s">
        <v>187</v>
      </c>
      <c r="D2217" s="49" t="s">
        <v>538</v>
      </c>
      <c r="F2217" s="49" t="s">
        <v>391</v>
      </c>
      <c r="G2217" s="49" t="s">
        <v>799</v>
      </c>
      <c r="H2217" s="49" t="s">
        <v>541</v>
      </c>
      <c r="I2217" s="49" t="s">
        <v>800</v>
      </c>
      <c r="J2217" s="49" t="s">
        <v>543</v>
      </c>
      <c r="K2217" s="49">
        <v>31</v>
      </c>
      <c r="L2217" s="49" t="s">
        <v>544</v>
      </c>
      <c r="M2217" s="49" t="s">
        <v>799</v>
      </c>
      <c r="N2217" s="49" t="s">
        <v>801</v>
      </c>
      <c r="O2217" s="49" t="s">
        <v>802</v>
      </c>
      <c r="P2217" s="49" t="s">
        <v>548</v>
      </c>
      <c r="Q2217" s="49" t="s">
        <v>549</v>
      </c>
      <c r="R2217" s="49" t="s">
        <v>803</v>
      </c>
      <c r="S2217" s="49" t="s">
        <v>804</v>
      </c>
      <c r="T2217" s="146">
        <v>165.9</v>
      </c>
      <c r="U2217" s="49" t="s">
        <v>845</v>
      </c>
      <c r="W2217" s="138"/>
    </row>
    <row r="2218" spans="1:23" x14ac:dyDescent="0.25">
      <c r="A2218" t="s">
        <v>773</v>
      </c>
      <c r="B2218" t="s">
        <v>774</v>
      </c>
      <c r="C2218" t="s">
        <v>187</v>
      </c>
      <c r="D2218" t="s">
        <v>538</v>
      </c>
      <c r="F2218" t="s">
        <v>391</v>
      </c>
      <c r="G2218" t="s">
        <v>799</v>
      </c>
      <c r="H2218" t="s">
        <v>541</v>
      </c>
      <c r="I2218" t="s">
        <v>800</v>
      </c>
      <c r="J2218" t="s">
        <v>543</v>
      </c>
      <c r="K2218">
        <v>31</v>
      </c>
      <c r="L2218" t="s">
        <v>574</v>
      </c>
      <c r="M2218" t="s">
        <v>805</v>
      </c>
      <c r="N2218" t="s">
        <v>801</v>
      </c>
      <c r="O2218" t="s">
        <v>802</v>
      </c>
      <c r="P2218" t="s">
        <v>548</v>
      </c>
      <c r="Q2218" t="s">
        <v>549</v>
      </c>
      <c r="R2218" t="s">
        <v>131</v>
      </c>
      <c r="S2218" t="s">
        <v>550</v>
      </c>
      <c r="T2218" s="145">
        <v>258.10000000000002</v>
      </c>
      <c r="U2218" t="s">
        <v>845</v>
      </c>
    </row>
    <row r="2219" spans="1:23" x14ac:dyDescent="0.25">
      <c r="A2219" t="s">
        <v>773</v>
      </c>
      <c r="B2219" t="s">
        <v>774</v>
      </c>
      <c r="C2219" t="s">
        <v>187</v>
      </c>
      <c r="D2219" t="s">
        <v>538</v>
      </c>
      <c r="F2219" t="s">
        <v>391</v>
      </c>
      <c r="G2219" t="s">
        <v>799</v>
      </c>
      <c r="H2219" t="s">
        <v>541</v>
      </c>
      <c r="I2219" t="s">
        <v>800</v>
      </c>
      <c r="J2219" t="s">
        <v>543</v>
      </c>
      <c r="K2219">
        <v>31</v>
      </c>
      <c r="L2219" t="s">
        <v>574</v>
      </c>
      <c r="M2219" t="s">
        <v>805</v>
      </c>
      <c r="N2219" t="s">
        <v>801</v>
      </c>
      <c r="O2219" t="s">
        <v>802</v>
      </c>
      <c r="P2219" t="s">
        <v>548</v>
      </c>
      <c r="Q2219" t="s">
        <v>549</v>
      </c>
      <c r="R2219" t="s">
        <v>552</v>
      </c>
      <c r="S2219" t="s">
        <v>553</v>
      </c>
      <c r="T2219" s="145">
        <v>3.6</v>
      </c>
      <c r="U2219" t="s">
        <v>845</v>
      </c>
    </row>
    <row r="2220" spans="1:23" x14ac:dyDescent="0.25">
      <c r="A2220" t="s">
        <v>773</v>
      </c>
      <c r="B2220" t="s">
        <v>774</v>
      </c>
      <c r="C2220" t="s">
        <v>187</v>
      </c>
      <c r="D2220" t="s">
        <v>538</v>
      </c>
      <c r="F2220" t="s">
        <v>391</v>
      </c>
      <c r="G2220" t="s">
        <v>799</v>
      </c>
      <c r="H2220" t="s">
        <v>541</v>
      </c>
      <c r="I2220" t="s">
        <v>800</v>
      </c>
      <c r="J2220" t="s">
        <v>543</v>
      </c>
      <c r="K2220">
        <v>31</v>
      </c>
      <c r="L2220" t="s">
        <v>574</v>
      </c>
      <c r="M2220" t="s">
        <v>805</v>
      </c>
      <c r="N2220" t="s">
        <v>801</v>
      </c>
      <c r="O2220" t="s">
        <v>802</v>
      </c>
      <c r="P2220" t="s">
        <v>548</v>
      </c>
      <c r="Q2220" t="s">
        <v>549</v>
      </c>
      <c r="R2220" t="s">
        <v>554</v>
      </c>
      <c r="S2220" t="s">
        <v>555</v>
      </c>
      <c r="T2220" s="145">
        <v>1.5</v>
      </c>
      <c r="U2220" t="s">
        <v>845</v>
      </c>
    </row>
    <row r="2221" spans="1:23" x14ac:dyDescent="0.25">
      <c r="A2221" t="s">
        <v>773</v>
      </c>
      <c r="B2221" t="s">
        <v>774</v>
      </c>
      <c r="C2221" t="s">
        <v>187</v>
      </c>
      <c r="D2221" t="s">
        <v>538</v>
      </c>
      <c r="F2221" t="s">
        <v>391</v>
      </c>
      <c r="G2221" t="s">
        <v>799</v>
      </c>
      <c r="H2221" t="s">
        <v>541</v>
      </c>
      <c r="I2221" t="s">
        <v>800</v>
      </c>
      <c r="J2221" t="s">
        <v>543</v>
      </c>
      <c r="K2221">
        <v>31</v>
      </c>
      <c r="L2221" t="s">
        <v>574</v>
      </c>
      <c r="M2221" t="s">
        <v>805</v>
      </c>
      <c r="N2221" t="s">
        <v>801</v>
      </c>
      <c r="O2221" t="s">
        <v>802</v>
      </c>
      <c r="P2221" t="s">
        <v>548</v>
      </c>
      <c r="Q2221" t="s">
        <v>549</v>
      </c>
      <c r="R2221" t="s">
        <v>556</v>
      </c>
      <c r="S2221" t="s">
        <v>557</v>
      </c>
      <c r="T2221" s="145">
        <v>3.9</v>
      </c>
      <c r="U2221" t="s">
        <v>845</v>
      </c>
    </row>
    <row r="2222" spans="1:23" x14ac:dyDescent="0.25">
      <c r="A2222" t="s">
        <v>773</v>
      </c>
      <c r="B2222" t="s">
        <v>774</v>
      </c>
      <c r="C2222" t="s">
        <v>187</v>
      </c>
      <c r="D2222" t="s">
        <v>538</v>
      </c>
      <c r="F2222" t="s">
        <v>391</v>
      </c>
      <c r="G2222" t="s">
        <v>799</v>
      </c>
      <c r="H2222" t="s">
        <v>541</v>
      </c>
      <c r="I2222" t="s">
        <v>800</v>
      </c>
      <c r="J2222" t="s">
        <v>543</v>
      </c>
      <c r="K2222">
        <v>31</v>
      </c>
      <c r="L2222" t="s">
        <v>574</v>
      </c>
      <c r="M2222" t="s">
        <v>805</v>
      </c>
      <c r="N2222" t="s">
        <v>801</v>
      </c>
      <c r="O2222" t="s">
        <v>802</v>
      </c>
      <c r="P2222" t="s">
        <v>548</v>
      </c>
      <c r="Q2222" t="s">
        <v>549</v>
      </c>
      <c r="R2222" t="s">
        <v>558</v>
      </c>
      <c r="S2222" t="s">
        <v>559</v>
      </c>
      <c r="T2222" s="145">
        <v>9.6</v>
      </c>
      <c r="U2222" t="s">
        <v>845</v>
      </c>
    </row>
    <row r="2223" spans="1:23" x14ac:dyDescent="0.25">
      <c r="A2223" t="s">
        <v>773</v>
      </c>
      <c r="B2223" t="s">
        <v>774</v>
      </c>
      <c r="C2223" t="s">
        <v>187</v>
      </c>
      <c r="D2223" t="s">
        <v>538</v>
      </c>
      <c r="F2223" t="s">
        <v>391</v>
      </c>
      <c r="G2223" t="s">
        <v>799</v>
      </c>
      <c r="H2223" t="s">
        <v>541</v>
      </c>
      <c r="I2223" t="s">
        <v>800</v>
      </c>
      <c r="J2223" t="s">
        <v>543</v>
      </c>
      <c r="K2223">
        <v>31</v>
      </c>
      <c r="L2223" t="s">
        <v>574</v>
      </c>
      <c r="M2223" t="s">
        <v>805</v>
      </c>
      <c r="N2223" t="s">
        <v>801</v>
      </c>
      <c r="O2223" t="s">
        <v>802</v>
      </c>
      <c r="P2223" t="s">
        <v>548</v>
      </c>
      <c r="Q2223" t="s">
        <v>549</v>
      </c>
      <c r="R2223" t="s">
        <v>560</v>
      </c>
      <c r="S2223" t="s">
        <v>561</v>
      </c>
      <c r="T2223" s="145">
        <v>20.6</v>
      </c>
      <c r="U2223" t="s">
        <v>845</v>
      </c>
    </row>
    <row r="2224" spans="1:23" x14ac:dyDescent="0.25">
      <c r="A2224" t="s">
        <v>773</v>
      </c>
      <c r="B2224" t="s">
        <v>774</v>
      </c>
      <c r="C2224" t="s">
        <v>187</v>
      </c>
      <c r="D2224" t="s">
        <v>538</v>
      </c>
      <c r="F2224" t="s">
        <v>391</v>
      </c>
      <c r="G2224" t="s">
        <v>799</v>
      </c>
      <c r="H2224" t="s">
        <v>541</v>
      </c>
      <c r="I2224" t="s">
        <v>800</v>
      </c>
      <c r="J2224" t="s">
        <v>543</v>
      </c>
      <c r="K2224">
        <v>31</v>
      </c>
      <c r="L2224" t="s">
        <v>574</v>
      </c>
      <c r="M2224" t="s">
        <v>805</v>
      </c>
      <c r="N2224" t="s">
        <v>801</v>
      </c>
      <c r="O2224" t="s">
        <v>802</v>
      </c>
      <c r="P2224" t="s">
        <v>548</v>
      </c>
      <c r="Q2224" t="s">
        <v>549</v>
      </c>
      <c r="R2224" t="s">
        <v>562</v>
      </c>
      <c r="S2224" t="s">
        <v>563</v>
      </c>
      <c r="T2224" s="145">
        <v>11.4</v>
      </c>
      <c r="U2224" t="s">
        <v>845</v>
      </c>
    </row>
    <row r="2225" spans="1:21" x14ac:dyDescent="0.25">
      <c r="A2225" t="s">
        <v>773</v>
      </c>
      <c r="B2225" t="s">
        <v>774</v>
      </c>
      <c r="C2225" t="s">
        <v>187</v>
      </c>
      <c r="D2225" t="s">
        <v>538</v>
      </c>
      <c r="F2225" t="s">
        <v>391</v>
      </c>
      <c r="G2225" t="s">
        <v>799</v>
      </c>
      <c r="H2225" t="s">
        <v>541</v>
      </c>
      <c r="I2225" t="s">
        <v>800</v>
      </c>
      <c r="J2225" t="s">
        <v>543</v>
      </c>
      <c r="K2225">
        <v>31</v>
      </c>
      <c r="L2225" t="s">
        <v>574</v>
      </c>
      <c r="M2225" t="s">
        <v>805</v>
      </c>
      <c r="N2225" t="s">
        <v>801</v>
      </c>
      <c r="O2225" t="s">
        <v>802</v>
      </c>
      <c r="P2225" t="s">
        <v>548</v>
      </c>
      <c r="Q2225" t="s">
        <v>549</v>
      </c>
      <c r="R2225" t="s">
        <v>564</v>
      </c>
      <c r="S2225" t="s">
        <v>565</v>
      </c>
      <c r="T2225" s="145">
        <v>42.9</v>
      </c>
      <c r="U2225" t="s">
        <v>845</v>
      </c>
    </row>
    <row r="2226" spans="1:21" x14ac:dyDescent="0.25">
      <c r="A2226" t="s">
        <v>773</v>
      </c>
      <c r="B2226" t="s">
        <v>774</v>
      </c>
      <c r="C2226" t="s">
        <v>187</v>
      </c>
      <c r="D2226" t="s">
        <v>538</v>
      </c>
      <c r="F2226" t="s">
        <v>391</v>
      </c>
      <c r="G2226" t="s">
        <v>799</v>
      </c>
      <c r="H2226" t="s">
        <v>541</v>
      </c>
      <c r="I2226" t="s">
        <v>800</v>
      </c>
      <c r="J2226" t="s">
        <v>543</v>
      </c>
      <c r="K2226">
        <v>31</v>
      </c>
      <c r="L2226" t="s">
        <v>574</v>
      </c>
      <c r="M2226" t="s">
        <v>805</v>
      </c>
      <c r="N2226" t="s">
        <v>801</v>
      </c>
      <c r="O2226" t="s">
        <v>802</v>
      </c>
      <c r="P2226" t="s">
        <v>548</v>
      </c>
      <c r="Q2226" t="s">
        <v>549</v>
      </c>
      <c r="R2226" t="s">
        <v>566</v>
      </c>
      <c r="S2226" t="s">
        <v>567</v>
      </c>
      <c r="T2226" s="145">
        <v>26.2</v>
      </c>
      <c r="U2226" t="s">
        <v>845</v>
      </c>
    </row>
    <row r="2227" spans="1:21" x14ac:dyDescent="0.25">
      <c r="A2227" t="s">
        <v>773</v>
      </c>
      <c r="B2227" t="s">
        <v>774</v>
      </c>
      <c r="C2227" t="s">
        <v>187</v>
      </c>
      <c r="D2227" t="s">
        <v>538</v>
      </c>
      <c r="F2227" t="s">
        <v>391</v>
      </c>
      <c r="G2227" t="s">
        <v>799</v>
      </c>
      <c r="H2227" t="s">
        <v>541</v>
      </c>
      <c r="I2227" t="s">
        <v>800</v>
      </c>
      <c r="J2227" t="s">
        <v>543</v>
      </c>
      <c r="K2227">
        <v>31</v>
      </c>
      <c r="L2227" t="s">
        <v>574</v>
      </c>
      <c r="M2227" t="s">
        <v>805</v>
      </c>
      <c r="N2227" t="s">
        <v>801</v>
      </c>
      <c r="O2227" t="s">
        <v>802</v>
      </c>
      <c r="P2227" t="s">
        <v>548</v>
      </c>
      <c r="Q2227" t="s">
        <v>549</v>
      </c>
      <c r="R2227" t="s">
        <v>568</v>
      </c>
      <c r="S2227" t="s">
        <v>569</v>
      </c>
      <c r="T2227" s="145">
        <v>37.1</v>
      </c>
      <c r="U2227" t="s">
        <v>845</v>
      </c>
    </row>
    <row r="2228" spans="1:21" x14ac:dyDescent="0.25">
      <c r="A2228" t="s">
        <v>773</v>
      </c>
      <c r="B2228" t="s">
        <v>774</v>
      </c>
      <c r="C2228" t="s">
        <v>187</v>
      </c>
      <c r="D2228" t="s">
        <v>538</v>
      </c>
      <c r="F2228" t="s">
        <v>391</v>
      </c>
      <c r="G2228" t="s">
        <v>799</v>
      </c>
      <c r="H2228" t="s">
        <v>541</v>
      </c>
      <c r="I2228" t="s">
        <v>800</v>
      </c>
      <c r="J2228" t="s">
        <v>543</v>
      </c>
      <c r="K2228">
        <v>31</v>
      </c>
      <c r="L2228" t="s">
        <v>574</v>
      </c>
      <c r="M2228" t="s">
        <v>805</v>
      </c>
      <c r="N2228" t="s">
        <v>801</v>
      </c>
      <c r="O2228" t="s">
        <v>802</v>
      </c>
      <c r="P2228" t="s">
        <v>548</v>
      </c>
      <c r="Q2228" t="s">
        <v>549</v>
      </c>
      <c r="R2228" t="s">
        <v>572</v>
      </c>
      <c r="S2228" t="s">
        <v>573</v>
      </c>
      <c r="U2228" t="s">
        <v>845</v>
      </c>
    </row>
    <row r="2229" spans="1:21" x14ac:dyDescent="0.25">
      <c r="A2229" t="s">
        <v>773</v>
      </c>
      <c r="B2229" t="s">
        <v>774</v>
      </c>
      <c r="C2229" t="s">
        <v>187</v>
      </c>
      <c r="D2229" t="s">
        <v>538</v>
      </c>
      <c r="F2229" t="s">
        <v>391</v>
      </c>
      <c r="G2229" t="s">
        <v>799</v>
      </c>
      <c r="H2229" t="s">
        <v>541</v>
      </c>
      <c r="I2229" t="s">
        <v>800</v>
      </c>
      <c r="J2229" t="s">
        <v>543</v>
      </c>
      <c r="K2229">
        <v>31</v>
      </c>
      <c r="L2229" t="s">
        <v>574</v>
      </c>
      <c r="M2229" t="s">
        <v>805</v>
      </c>
      <c r="N2229" t="s">
        <v>801</v>
      </c>
      <c r="O2229" t="s">
        <v>802</v>
      </c>
      <c r="P2229" t="s">
        <v>548</v>
      </c>
      <c r="Q2229" t="s">
        <v>549</v>
      </c>
      <c r="R2229" t="s">
        <v>803</v>
      </c>
      <c r="S2229" t="s">
        <v>804</v>
      </c>
      <c r="T2229" s="145">
        <v>101.3</v>
      </c>
      <c r="U2229" t="s">
        <v>845</v>
      </c>
    </row>
    <row r="2230" spans="1:21" x14ac:dyDescent="0.25">
      <c r="A2230" t="s">
        <v>773</v>
      </c>
      <c r="B2230" t="s">
        <v>774</v>
      </c>
      <c r="C2230" t="s">
        <v>187</v>
      </c>
      <c r="D2230" t="s">
        <v>538</v>
      </c>
      <c r="F2230" t="s">
        <v>391</v>
      </c>
      <c r="G2230" t="s">
        <v>799</v>
      </c>
      <c r="H2230" t="s">
        <v>541</v>
      </c>
      <c r="I2230" t="s">
        <v>800</v>
      </c>
      <c r="J2230" t="s">
        <v>543</v>
      </c>
      <c r="K2230">
        <v>31</v>
      </c>
      <c r="L2230" t="s">
        <v>576</v>
      </c>
      <c r="M2230" t="s">
        <v>806</v>
      </c>
      <c r="N2230" t="s">
        <v>801</v>
      </c>
      <c r="O2230" t="s">
        <v>802</v>
      </c>
      <c r="P2230" t="s">
        <v>548</v>
      </c>
      <c r="Q2230" t="s">
        <v>549</v>
      </c>
      <c r="R2230" t="s">
        <v>131</v>
      </c>
      <c r="S2230" t="s">
        <v>550</v>
      </c>
      <c r="T2230" s="145">
        <v>184.2</v>
      </c>
      <c r="U2230" t="s">
        <v>845</v>
      </c>
    </row>
    <row r="2231" spans="1:21" x14ac:dyDescent="0.25">
      <c r="A2231" t="s">
        <v>773</v>
      </c>
      <c r="B2231" t="s">
        <v>774</v>
      </c>
      <c r="C2231" t="s">
        <v>187</v>
      </c>
      <c r="D2231" t="s">
        <v>538</v>
      </c>
      <c r="F2231" t="s">
        <v>391</v>
      </c>
      <c r="G2231" t="s">
        <v>799</v>
      </c>
      <c r="H2231" t="s">
        <v>541</v>
      </c>
      <c r="I2231" t="s">
        <v>800</v>
      </c>
      <c r="J2231" t="s">
        <v>543</v>
      </c>
      <c r="K2231">
        <v>31</v>
      </c>
      <c r="L2231" t="s">
        <v>576</v>
      </c>
      <c r="M2231" t="s">
        <v>806</v>
      </c>
      <c r="N2231" t="s">
        <v>801</v>
      </c>
      <c r="O2231" t="s">
        <v>802</v>
      </c>
      <c r="P2231" t="s">
        <v>548</v>
      </c>
      <c r="Q2231" t="s">
        <v>549</v>
      </c>
      <c r="R2231" t="s">
        <v>552</v>
      </c>
      <c r="S2231" t="s">
        <v>553</v>
      </c>
      <c r="T2231" s="145">
        <v>2.8</v>
      </c>
      <c r="U2231" t="s">
        <v>845</v>
      </c>
    </row>
    <row r="2232" spans="1:21" x14ac:dyDescent="0.25">
      <c r="A2232" t="s">
        <v>773</v>
      </c>
      <c r="B2232" t="s">
        <v>774</v>
      </c>
      <c r="C2232" t="s">
        <v>187</v>
      </c>
      <c r="D2232" t="s">
        <v>538</v>
      </c>
      <c r="F2232" t="s">
        <v>391</v>
      </c>
      <c r="G2232" t="s">
        <v>799</v>
      </c>
      <c r="H2232" t="s">
        <v>541</v>
      </c>
      <c r="I2232" t="s">
        <v>800</v>
      </c>
      <c r="J2232" t="s">
        <v>543</v>
      </c>
      <c r="K2232">
        <v>31</v>
      </c>
      <c r="L2232" t="s">
        <v>576</v>
      </c>
      <c r="M2232" t="s">
        <v>806</v>
      </c>
      <c r="N2232" t="s">
        <v>801</v>
      </c>
      <c r="O2232" t="s">
        <v>802</v>
      </c>
      <c r="P2232" t="s">
        <v>548</v>
      </c>
      <c r="Q2232" t="s">
        <v>549</v>
      </c>
      <c r="R2232" t="s">
        <v>554</v>
      </c>
      <c r="S2232" t="s">
        <v>555</v>
      </c>
      <c r="T2232" s="145">
        <v>1.6</v>
      </c>
      <c r="U2232" t="s">
        <v>845</v>
      </c>
    </row>
    <row r="2233" spans="1:21" x14ac:dyDescent="0.25">
      <c r="A2233" t="s">
        <v>773</v>
      </c>
      <c r="B2233" t="s">
        <v>774</v>
      </c>
      <c r="C2233" t="s">
        <v>187</v>
      </c>
      <c r="D2233" t="s">
        <v>538</v>
      </c>
      <c r="F2233" t="s">
        <v>391</v>
      </c>
      <c r="G2233" t="s">
        <v>799</v>
      </c>
      <c r="H2233" t="s">
        <v>541</v>
      </c>
      <c r="I2233" t="s">
        <v>800</v>
      </c>
      <c r="J2233" t="s">
        <v>543</v>
      </c>
      <c r="K2233">
        <v>31</v>
      </c>
      <c r="L2233" t="s">
        <v>576</v>
      </c>
      <c r="M2233" t="s">
        <v>806</v>
      </c>
      <c r="N2233" t="s">
        <v>801</v>
      </c>
      <c r="O2233" t="s">
        <v>802</v>
      </c>
      <c r="P2233" t="s">
        <v>548</v>
      </c>
      <c r="Q2233" t="s">
        <v>549</v>
      </c>
      <c r="R2233" t="s">
        <v>556</v>
      </c>
      <c r="S2233" t="s">
        <v>557</v>
      </c>
      <c r="T2233" s="145">
        <v>5</v>
      </c>
      <c r="U2233" t="s">
        <v>845</v>
      </c>
    </row>
    <row r="2234" spans="1:21" x14ac:dyDescent="0.25">
      <c r="A2234" t="s">
        <v>773</v>
      </c>
      <c r="B2234" t="s">
        <v>774</v>
      </c>
      <c r="C2234" t="s">
        <v>187</v>
      </c>
      <c r="D2234" t="s">
        <v>538</v>
      </c>
      <c r="F2234" t="s">
        <v>391</v>
      </c>
      <c r="G2234" t="s">
        <v>799</v>
      </c>
      <c r="H2234" t="s">
        <v>541</v>
      </c>
      <c r="I2234" t="s">
        <v>800</v>
      </c>
      <c r="J2234" t="s">
        <v>543</v>
      </c>
      <c r="K2234">
        <v>31</v>
      </c>
      <c r="L2234" t="s">
        <v>576</v>
      </c>
      <c r="M2234" t="s">
        <v>806</v>
      </c>
      <c r="N2234" t="s">
        <v>801</v>
      </c>
      <c r="O2234" t="s">
        <v>802</v>
      </c>
      <c r="P2234" t="s">
        <v>548</v>
      </c>
      <c r="Q2234" t="s">
        <v>549</v>
      </c>
      <c r="R2234" t="s">
        <v>558</v>
      </c>
      <c r="S2234" t="s">
        <v>559</v>
      </c>
      <c r="T2234" s="145">
        <v>13.9</v>
      </c>
      <c r="U2234" t="s">
        <v>845</v>
      </c>
    </row>
    <row r="2235" spans="1:21" x14ac:dyDescent="0.25">
      <c r="A2235" t="s">
        <v>773</v>
      </c>
      <c r="B2235" t="s">
        <v>774</v>
      </c>
      <c r="C2235" t="s">
        <v>187</v>
      </c>
      <c r="D2235" t="s">
        <v>538</v>
      </c>
      <c r="F2235" t="s">
        <v>391</v>
      </c>
      <c r="G2235" t="s">
        <v>799</v>
      </c>
      <c r="H2235" t="s">
        <v>541</v>
      </c>
      <c r="I2235" t="s">
        <v>800</v>
      </c>
      <c r="J2235" t="s">
        <v>543</v>
      </c>
      <c r="K2235">
        <v>31</v>
      </c>
      <c r="L2235" t="s">
        <v>576</v>
      </c>
      <c r="M2235" t="s">
        <v>806</v>
      </c>
      <c r="N2235" t="s">
        <v>801</v>
      </c>
      <c r="O2235" t="s">
        <v>802</v>
      </c>
      <c r="P2235" t="s">
        <v>548</v>
      </c>
      <c r="Q2235" t="s">
        <v>549</v>
      </c>
      <c r="R2235" t="s">
        <v>560</v>
      </c>
      <c r="S2235" t="s">
        <v>561</v>
      </c>
      <c r="T2235" s="145">
        <v>26.9</v>
      </c>
      <c r="U2235" t="s">
        <v>845</v>
      </c>
    </row>
    <row r="2236" spans="1:21" x14ac:dyDescent="0.25">
      <c r="A2236" t="s">
        <v>773</v>
      </c>
      <c r="B2236" t="s">
        <v>774</v>
      </c>
      <c r="C2236" t="s">
        <v>187</v>
      </c>
      <c r="D2236" t="s">
        <v>538</v>
      </c>
      <c r="F2236" t="s">
        <v>391</v>
      </c>
      <c r="G2236" t="s">
        <v>799</v>
      </c>
      <c r="H2236" t="s">
        <v>541</v>
      </c>
      <c r="I2236" t="s">
        <v>800</v>
      </c>
      <c r="J2236" t="s">
        <v>543</v>
      </c>
      <c r="K2236">
        <v>31</v>
      </c>
      <c r="L2236" t="s">
        <v>576</v>
      </c>
      <c r="M2236" t="s">
        <v>806</v>
      </c>
      <c r="N2236" t="s">
        <v>801</v>
      </c>
      <c r="O2236" t="s">
        <v>802</v>
      </c>
      <c r="P2236" t="s">
        <v>548</v>
      </c>
      <c r="Q2236" t="s">
        <v>549</v>
      </c>
      <c r="R2236" t="s">
        <v>562</v>
      </c>
      <c r="S2236" t="s">
        <v>563</v>
      </c>
      <c r="T2236" s="145">
        <v>17</v>
      </c>
      <c r="U2236" t="s">
        <v>845</v>
      </c>
    </row>
    <row r="2237" spans="1:21" x14ac:dyDescent="0.25">
      <c r="A2237" t="s">
        <v>773</v>
      </c>
      <c r="B2237" t="s">
        <v>774</v>
      </c>
      <c r="C2237" t="s">
        <v>187</v>
      </c>
      <c r="D2237" t="s">
        <v>538</v>
      </c>
      <c r="F2237" t="s">
        <v>391</v>
      </c>
      <c r="G2237" t="s">
        <v>799</v>
      </c>
      <c r="H2237" t="s">
        <v>541</v>
      </c>
      <c r="I2237" t="s">
        <v>800</v>
      </c>
      <c r="J2237" t="s">
        <v>543</v>
      </c>
      <c r="K2237">
        <v>31</v>
      </c>
      <c r="L2237" t="s">
        <v>576</v>
      </c>
      <c r="M2237" t="s">
        <v>806</v>
      </c>
      <c r="N2237" t="s">
        <v>801</v>
      </c>
      <c r="O2237" t="s">
        <v>802</v>
      </c>
      <c r="P2237" t="s">
        <v>548</v>
      </c>
      <c r="Q2237" t="s">
        <v>549</v>
      </c>
      <c r="R2237" t="s">
        <v>564</v>
      </c>
      <c r="S2237" t="s">
        <v>565</v>
      </c>
      <c r="T2237" s="145">
        <v>13.4</v>
      </c>
      <c r="U2237" t="s">
        <v>845</v>
      </c>
    </row>
    <row r="2238" spans="1:21" x14ac:dyDescent="0.25">
      <c r="A2238" t="s">
        <v>773</v>
      </c>
      <c r="B2238" t="s">
        <v>774</v>
      </c>
      <c r="C2238" t="s">
        <v>187</v>
      </c>
      <c r="D2238" t="s">
        <v>538</v>
      </c>
      <c r="F2238" t="s">
        <v>391</v>
      </c>
      <c r="G2238" t="s">
        <v>799</v>
      </c>
      <c r="H2238" t="s">
        <v>541</v>
      </c>
      <c r="I2238" t="s">
        <v>800</v>
      </c>
      <c r="J2238" t="s">
        <v>543</v>
      </c>
      <c r="K2238">
        <v>31</v>
      </c>
      <c r="L2238" t="s">
        <v>576</v>
      </c>
      <c r="M2238" t="s">
        <v>806</v>
      </c>
      <c r="N2238" t="s">
        <v>801</v>
      </c>
      <c r="O2238" t="s">
        <v>802</v>
      </c>
      <c r="P2238" t="s">
        <v>548</v>
      </c>
      <c r="Q2238" t="s">
        <v>549</v>
      </c>
      <c r="R2238" t="s">
        <v>566</v>
      </c>
      <c r="S2238" t="s">
        <v>567</v>
      </c>
      <c r="T2238" s="145">
        <v>16.3</v>
      </c>
      <c r="U2238" t="s">
        <v>845</v>
      </c>
    </row>
    <row r="2239" spans="1:21" x14ac:dyDescent="0.25">
      <c r="A2239" t="s">
        <v>773</v>
      </c>
      <c r="B2239" t="s">
        <v>774</v>
      </c>
      <c r="C2239" t="s">
        <v>187</v>
      </c>
      <c r="D2239" t="s">
        <v>538</v>
      </c>
      <c r="F2239" t="s">
        <v>391</v>
      </c>
      <c r="G2239" t="s">
        <v>799</v>
      </c>
      <c r="H2239" t="s">
        <v>541</v>
      </c>
      <c r="I2239" t="s">
        <v>800</v>
      </c>
      <c r="J2239" t="s">
        <v>543</v>
      </c>
      <c r="K2239">
        <v>31</v>
      </c>
      <c r="L2239" t="s">
        <v>576</v>
      </c>
      <c r="M2239" t="s">
        <v>806</v>
      </c>
      <c r="N2239" t="s">
        <v>801</v>
      </c>
      <c r="O2239" t="s">
        <v>802</v>
      </c>
      <c r="P2239" t="s">
        <v>548</v>
      </c>
      <c r="Q2239" t="s">
        <v>549</v>
      </c>
      <c r="R2239" t="s">
        <v>568</v>
      </c>
      <c r="S2239" t="s">
        <v>569</v>
      </c>
      <c r="T2239" s="145">
        <v>22</v>
      </c>
      <c r="U2239" t="s">
        <v>845</v>
      </c>
    </row>
    <row r="2240" spans="1:21" x14ac:dyDescent="0.25">
      <c r="A2240" t="s">
        <v>773</v>
      </c>
      <c r="B2240" t="s">
        <v>774</v>
      </c>
      <c r="C2240" t="s">
        <v>187</v>
      </c>
      <c r="D2240" t="s">
        <v>538</v>
      </c>
      <c r="F2240" t="s">
        <v>391</v>
      </c>
      <c r="G2240" t="s">
        <v>799</v>
      </c>
      <c r="H2240" t="s">
        <v>541</v>
      </c>
      <c r="I2240" t="s">
        <v>800</v>
      </c>
      <c r="J2240" t="s">
        <v>543</v>
      </c>
      <c r="K2240">
        <v>31</v>
      </c>
      <c r="L2240" t="s">
        <v>576</v>
      </c>
      <c r="M2240" t="s">
        <v>806</v>
      </c>
      <c r="N2240" t="s">
        <v>801</v>
      </c>
      <c r="O2240" t="s">
        <v>802</v>
      </c>
      <c r="P2240" t="s">
        <v>548</v>
      </c>
      <c r="Q2240" t="s">
        <v>549</v>
      </c>
      <c r="R2240" t="s">
        <v>572</v>
      </c>
      <c r="S2240" t="s">
        <v>573</v>
      </c>
      <c r="T2240" s="145">
        <v>0.7</v>
      </c>
      <c r="U2240" t="s">
        <v>845</v>
      </c>
    </row>
    <row r="2241" spans="1:23" x14ac:dyDescent="0.25">
      <c r="A2241" t="s">
        <v>773</v>
      </c>
      <c r="B2241" t="s">
        <v>774</v>
      </c>
      <c r="C2241" t="s">
        <v>187</v>
      </c>
      <c r="D2241" t="s">
        <v>538</v>
      </c>
      <c r="F2241" t="s">
        <v>391</v>
      </c>
      <c r="G2241" t="s">
        <v>799</v>
      </c>
      <c r="H2241" t="s">
        <v>541</v>
      </c>
      <c r="I2241" t="s">
        <v>800</v>
      </c>
      <c r="J2241" t="s">
        <v>543</v>
      </c>
      <c r="K2241">
        <v>31</v>
      </c>
      <c r="L2241" t="s">
        <v>576</v>
      </c>
      <c r="M2241" t="s">
        <v>806</v>
      </c>
      <c r="N2241" t="s">
        <v>801</v>
      </c>
      <c r="O2241" t="s">
        <v>802</v>
      </c>
      <c r="P2241" t="s">
        <v>548</v>
      </c>
      <c r="Q2241" t="s">
        <v>549</v>
      </c>
      <c r="R2241" t="s">
        <v>803</v>
      </c>
      <c r="S2241" t="s">
        <v>804</v>
      </c>
      <c r="T2241" s="145">
        <v>64.599999999999994</v>
      </c>
      <c r="U2241" t="s">
        <v>845</v>
      </c>
    </row>
    <row r="2242" spans="1:23" s="49" customFormat="1" x14ac:dyDescent="0.25">
      <c r="A2242" s="49" t="s">
        <v>91</v>
      </c>
      <c r="B2242" s="49" t="s">
        <v>776</v>
      </c>
      <c r="C2242" s="49" t="s">
        <v>187</v>
      </c>
      <c r="D2242" s="49" t="s">
        <v>538</v>
      </c>
      <c r="F2242" s="49" t="s">
        <v>391</v>
      </c>
      <c r="G2242" s="49" t="s">
        <v>799</v>
      </c>
      <c r="H2242" s="49" t="s">
        <v>541</v>
      </c>
      <c r="I2242" s="49" t="s">
        <v>800</v>
      </c>
      <c r="J2242" s="49" t="s">
        <v>543</v>
      </c>
      <c r="K2242" s="49">
        <v>31</v>
      </c>
      <c r="L2242" s="49" t="s">
        <v>544</v>
      </c>
      <c r="M2242" s="49" t="s">
        <v>799</v>
      </c>
      <c r="N2242" s="49" t="s">
        <v>801</v>
      </c>
      <c r="O2242" s="49" t="s">
        <v>802</v>
      </c>
      <c r="P2242" s="49" t="s">
        <v>548</v>
      </c>
      <c r="Q2242" s="49" t="s">
        <v>549</v>
      </c>
      <c r="R2242" s="49" t="s">
        <v>131</v>
      </c>
      <c r="S2242" s="49" t="s">
        <v>550</v>
      </c>
      <c r="T2242" s="146">
        <v>2377</v>
      </c>
      <c r="U2242" s="49" t="s">
        <v>639</v>
      </c>
      <c r="V2242" s="49" t="s">
        <v>858</v>
      </c>
      <c r="W2242" s="138">
        <f>('ILO unemployment 2007'!T2243+'ILO unemployment 2007'!T2244+'ILO unemployment 2007'!T2245)*( 1 +'ILO unemployment 2007'!T2252/('ILO unemployment 2007'!T2242-'ILO unemployment 2007'!T2252))</f>
        <v>345.50128402670776</v>
      </c>
    </row>
    <row r="2243" spans="1:23" s="49" customFormat="1" x14ac:dyDescent="0.25">
      <c r="A2243" s="49" t="s">
        <v>91</v>
      </c>
      <c r="B2243" s="49" t="s">
        <v>776</v>
      </c>
      <c r="C2243" s="49" t="s">
        <v>187</v>
      </c>
      <c r="D2243" s="49" t="s">
        <v>538</v>
      </c>
      <c r="F2243" s="49" t="s">
        <v>391</v>
      </c>
      <c r="G2243" s="49" t="s">
        <v>799</v>
      </c>
      <c r="H2243" s="49" t="s">
        <v>541</v>
      </c>
      <c r="I2243" s="49" t="s">
        <v>800</v>
      </c>
      <c r="J2243" s="49" t="s">
        <v>543</v>
      </c>
      <c r="K2243" s="49">
        <v>31</v>
      </c>
      <c r="L2243" s="49" t="s">
        <v>544</v>
      </c>
      <c r="M2243" s="49" t="s">
        <v>799</v>
      </c>
      <c r="N2243" s="49" t="s">
        <v>801</v>
      </c>
      <c r="O2243" s="49" t="s">
        <v>802</v>
      </c>
      <c r="P2243" s="49" t="s">
        <v>548</v>
      </c>
      <c r="Q2243" s="49" t="s">
        <v>549</v>
      </c>
      <c r="R2243" s="49" t="s">
        <v>552</v>
      </c>
      <c r="S2243" s="49" t="s">
        <v>553</v>
      </c>
      <c r="T2243" s="146">
        <v>78</v>
      </c>
      <c r="U2243" s="49" t="s">
        <v>639</v>
      </c>
      <c r="V2243" s="49" t="s">
        <v>859</v>
      </c>
      <c r="W2243" s="138">
        <f>('ILO unemployment 2007'!T2246+'ILO unemployment 2007'!T2247+'ILO unemployment 2007'!T2248+'ILO unemployment 2007'!T2249+'ILO unemployment 2007'!T2250+'ILO unemployment 2007'!T2251)*( 1 +'ILO unemployment 2007'!T2252/('ILO unemployment 2007'!T2242-'ILO unemployment 2007'!T2252))</f>
        <v>2031.4987159732921</v>
      </c>
    </row>
    <row r="2244" spans="1:23" s="49" customFormat="1" x14ac:dyDescent="0.25">
      <c r="A2244" s="49" t="s">
        <v>91</v>
      </c>
      <c r="B2244" s="49" t="s">
        <v>776</v>
      </c>
      <c r="C2244" s="49" t="s">
        <v>187</v>
      </c>
      <c r="D2244" s="49" t="s">
        <v>538</v>
      </c>
      <c r="F2244" s="49" t="s">
        <v>391</v>
      </c>
      <c r="G2244" s="49" t="s">
        <v>799</v>
      </c>
      <c r="H2244" s="49" t="s">
        <v>541</v>
      </c>
      <c r="I2244" s="49" t="s">
        <v>800</v>
      </c>
      <c r="J2244" s="49" t="s">
        <v>543</v>
      </c>
      <c r="K2244" s="49">
        <v>31</v>
      </c>
      <c r="L2244" s="49" t="s">
        <v>544</v>
      </c>
      <c r="M2244" s="49" t="s">
        <v>799</v>
      </c>
      <c r="N2244" s="49" t="s">
        <v>801</v>
      </c>
      <c r="O2244" s="49" t="s">
        <v>802</v>
      </c>
      <c r="P2244" s="49" t="s">
        <v>548</v>
      </c>
      <c r="Q2244" s="49" t="s">
        <v>549</v>
      </c>
      <c r="R2244" s="49" t="s">
        <v>554</v>
      </c>
      <c r="S2244" s="49" t="s">
        <v>555</v>
      </c>
      <c r="T2244" s="146">
        <v>85</v>
      </c>
      <c r="U2244" s="49" t="s">
        <v>639</v>
      </c>
      <c r="V2244" s="49" t="s">
        <v>862</v>
      </c>
      <c r="W2244" s="138">
        <f>'ILO unemployment 2007'!T2243+'ILO unemployment 2007'!T2244+'ILO unemployment 2007'!T2245+ 'ILO unemployment 2007'!T2246+'ILO unemployment 2007'!T2247+'ILO unemployment 2007'!T2248+'ILO unemployment 2007'!T2249+'ILO unemployment 2007'!T2250+'ILO unemployment 2007'!T2251+'ILO unemployment 2007'!T2252</f>
        <v>2377</v>
      </c>
    </row>
    <row r="2245" spans="1:23" s="49" customFormat="1" x14ac:dyDescent="0.25">
      <c r="A2245" s="49" t="s">
        <v>91</v>
      </c>
      <c r="B2245" s="49" t="s">
        <v>776</v>
      </c>
      <c r="C2245" s="49" t="s">
        <v>187</v>
      </c>
      <c r="D2245" s="49" t="s">
        <v>538</v>
      </c>
      <c r="F2245" s="49" t="s">
        <v>391</v>
      </c>
      <c r="G2245" s="49" t="s">
        <v>799</v>
      </c>
      <c r="H2245" s="49" t="s">
        <v>541</v>
      </c>
      <c r="I2245" s="49" t="s">
        <v>800</v>
      </c>
      <c r="J2245" s="49" t="s">
        <v>543</v>
      </c>
      <c r="K2245" s="49">
        <v>31</v>
      </c>
      <c r="L2245" s="49" t="s">
        <v>544</v>
      </c>
      <c r="M2245" s="49" t="s">
        <v>799</v>
      </c>
      <c r="N2245" s="49" t="s">
        <v>801</v>
      </c>
      <c r="O2245" s="49" t="s">
        <v>802</v>
      </c>
      <c r="P2245" s="49" t="s">
        <v>548</v>
      </c>
      <c r="Q2245" s="49" t="s">
        <v>549</v>
      </c>
      <c r="R2245" s="49" t="s">
        <v>556</v>
      </c>
      <c r="S2245" s="49" t="s">
        <v>557</v>
      </c>
      <c r="T2245" s="146">
        <v>120</v>
      </c>
      <c r="U2245" s="49" t="s">
        <v>639</v>
      </c>
      <c r="W2245" s="138"/>
    </row>
    <row r="2246" spans="1:23" s="49" customFormat="1" x14ac:dyDescent="0.25">
      <c r="A2246" s="49" t="s">
        <v>91</v>
      </c>
      <c r="B2246" s="49" t="s">
        <v>776</v>
      </c>
      <c r="C2246" s="49" t="s">
        <v>187</v>
      </c>
      <c r="D2246" s="49" t="s">
        <v>538</v>
      </c>
      <c r="F2246" s="49" t="s">
        <v>391</v>
      </c>
      <c r="G2246" s="49" t="s">
        <v>799</v>
      </c>
      <c r="H2246" s="49" t="s">
        <v>541</v>
      </c>
      <c r="I2246" s="49" t="s">
        <v>800</v>
      </c>
      <c r="J2246" s="49" t="s">
        <v>543</v>
      </c>
      <c r="K2246" s="49">
        <v>31</v>
      </c>
      <c r="L2246" s="49" t="s">
        <v>544</v>
      </c>
      <c r="M2246" s="49" t="s">
        <v>799</v>
      </c>
      <c r="N2246" s="49" t="s">
        <v>801</v>
      </c>
      <c r="O2246" s="49" t="s">
        <v>802</v>
      </c>
      <c r="P2246" s="49" t="s">
        <v>548</v>
      </c>
      <c r="Q2246" s="49" t="s">
        <v>549</v>
      </c>
      <c r="R2246" s="49" t="s">
        <v>558</v>
      </c>
      <c r="S2246" s="49" t="s">
        <v>559</v>
      </c>
      <c r="T2246" s="146">
        <v>175</v>
      </c>
      <c r="U2246" s="49" t="s">
        <v>639</v>
      </c>
      <c r="W2246" s="138"/>
    </row>
    <row r="2247" spans="1:23" s="49" customFormat="1" x14ac:dyDescent="0.25">
      <c r="A2247" s="49" t="s">
        <v>91</v>
      </c>
      <c r="B2247" s="49" t="s">
        <v>776</v>
      </c>
      <c r="C2247" s="49" t="s">
        <v>187</v>
      </c>
      <c r="D2247" s="49" t="s">
        <v>538</v>
      </c>
      <c r="F2247" s="49" t="s">
        <v>391</v>
      </c>
      <c r="G2247" s="49" t="s">
        <v>799</v>
      </c>
      <c r="H2247" s="49" t="s">
        <v>541</v>
      </c>
      <c r="I2247" s="49" t="s">
        <v>800</v>
      </c>
      <c r="J2247" s="49" t="s">
        <v>543</v>
      </c>
      <c r="K2247" s="49">
        <v>31</v>
      </c>
      <c r="L2247" s="49" t="s">
        <v>544</v>
      </c>
      <c r="M2247" s="49" t="s">
        <v>799</v>
      </c>
      <c r="N2247" s="49" t="s">
        <v>801</v>
      </c>
      <c r="O2247" s="49" t="s">
        <v>802</v>
      </c>
      <c r="P2247" s="49" t="s">
        <v>548</v>
      </c>
      <c r="Q2247" s="49" t="s">
        <v>549</v>
      </c>
      <c r="R2247" s="49" t="s">
        <v>560</v>
      </c>
      <c r="S2247" s="49" t="s">
        <v>561</v>
      </c>
      <c r="T2247" s="146">
        <v>314</v>
      </c>
      <c r="U2247" s="49" t="s">
        <v>639</v>
      </c>
      <c r="W2247" s="138"/>
    </row>
    <row r="2248" spans="1:23" s="49" customFormat="1" x14ac:dyDescent="0.25">
      <c r="A2248" s="49" t="s">
        <v>91</v>
      </c>
      <c r="B2248" s="49" t="s">
        <v>776</v>
      </c>
      <c r="C2248" s="49" t="s">
        <v>187</v>
      </c>
      <c r="D2248" s="49" t="s">
        <v>538</v>
      </c>
      <c r="F2248" s="49" t="s">
        <v>391</v>
      </c>
      <c r="G2248" s="49" t="s">
        <v>799</v>
      </c>
      <c r="H2248" s="49" t="s">
        <v>541</v>
      </c>
      <c r="I2248" s="49" t="s">
        <v>800</v>
      </c>
      <c r="J2248" s="49" t="s">
        <v>543</v>
      </c>
      <c r="K2248" s="49">
        <v>31</v>
      </c>
      <c r="L2248" s="49" t="s">
        <v>544</v>
      </c>
      <c r="M2248" s="49" t="s">
        <v>799</v>
      </c>
      <c r="N2248" s="49" t="s">
        <v>801</v>
      </c>
      <c r="O2248" s="49" t="s">
        <v>802</v>
      </c>
      <c r="P2248" s="49" t="s">
        <v>548</v>
      </c>
      <c r="Q2248" s="49" t="s">
        <v>549</v>
      </c>
      <c r="R2248" s="49" t="s">
        <v>562</v>
      </c>
      <c r="S2248" s="49" t="s">
        <v>563</v>
      </c>
      <c r="T2248" s="146">
        <v>50</v>
      </c>
      <c r="U2248" s="49" t="s">
        <v>639</v>
      </c>
      <c r="W2248" s="138"/>
    </row>
    <row r="2249" spans="1:23" s="49" customFormat="1" x14ac:dyDescent="0.25">
      <c r="A2249" s="49" t="s">
        <v>91</v>
      </c>
      <c r="B2249" s="49" t="s">
        <v>776</v>
      </c>
      <c r="C2249" s="49" t="s">
        <v>187</v>
      </c>
      <c r="D2249" s="49" t="s">
        <v>538</v>
      </c>
      <c r="F2249" s="49" t="s">
        <v>391</v>
      </c>
      <c r="G2249" s="49" t="s">
        <v>799</v>
      </c>
      <c r="H2249" s="49" t="s">
        <v>541</v>
      </c>
      <c r="I2249" s="49" t="s">
        <v>800</v>
      </c>
      <c r="J2249" s="49" t="s">
        <v>543</v>
      </c>
      <c r="K2249" s="49">
        <v>31</v>
      </c>
      <c r="L2249" s="49" t="s">
        <v>544</v>
      </c>
      <c r="M2249" s="49" t="s">
        <v>799</v>
      </c>
      <c r="N2249" s="49" t="s">
        <v>801</v>
      </c>
      <c r="O2249" s="49" t="s">
        <v>802</v>
      </c>
      <c r="P2249" s="49" t="s">
        <v>548</v>
      </c>
      <c r="Q2249" s="49" t="s">
        <v>549</v>
      </c>
      <c r="R2249" s="49" t="s">
        <v>564</v>
      </c>
      <c r="S2249" s="49" t="s">
        <v>565</v>
      </c>
      <c r="T2249" s="146">
        <v>427</v>
      </c>
      <c r="U2249" s="49" t="s">
        <v>639</v>
      </c>
      <c r="W2249" s="138"/>
    </row>
    <row r="2250" spans="1:23" s="49" customFormat="1" x14ac:dyDescent="0.25">
      <c r="A2250" s="49" t="s">
        <v>91</v>
      </c>
      <c r="B2250" s="49" t="s">
        <v>776</v>
      </c>
      <c r="C2250" s="49" t="s">
        <v>187</v>
      </c>
      <c r="D2250" s="49" t="s">
        <v>538</v>
      </c>
      <c r="F2250" s="49" t="s">
        <v>391</v>
      </c>
      <c r="G2250" s="49" t="s">
        <v>799</v>
      </c>
      <c r="H2250" s="49" t="s">
        <v>541</v>
      </c>
      <c r="I2250" s="49" t="s">
        <v>800</v>
      </c>
      <c r="J2250" s="49" t="s">
        <v>543</v>
      </c>
      <c r="K2250" s="49">
        <v>31</v>
      </c>
      <c r="L2250" s="49" t="s">
        <v>544</v>
      </c>
      <c r="M2250" s="49" t="s">
        <v>799</v>
      </c>
      <c r="N2250" s="49" t="s">
        <v>801</v>
      </c>
      <c r="O2250" s="49" t="s">
        <v>802</v>
      </c>
      <c r="P2250" s="49" t="s">
        <v>548</v>
      </c>
      <c r="Q2250" s="49" t="s">
        <v>549</v>
      </c>
      <c r="R2250" s="49" t="s">
        <v>566</v>
      </c>
      <c r="S2250" s="49" t="s">
        <v>567</v>
      </c>
      <c r="T2250" s="146">
        <v>227</v>
      </c>
      <c r="U2250" s="49" t="s">
        <v>639</v>
      </c>
      <c r="W2250" s="138"/>
    </row>
    <row r="2251" spans="1:23" s="49" customFormat="1" x14ac:dyDescent="0.25">
      <c r="A2251" s="49" t="s">
        <v>91</v>
      </c>
      <c r="B2251" s="49" t="s">
        <v>776</v>
      </c>
      <c r="C2251" s="49" t="s">
        <v>187</v>
      </c>
      <c r="D2251" s="49" t="s">
        <v>538</v>
      </c>
      <c r="F2251" s="49" t="s">
        <v>391</v>
      </c>
      <c r="G2251" s="49" t="s">
        <v>799</v>
      </c>
      <c r="H2251" s="49" t="s">
        <v>541</v>
      </c>
      <c r="I2251" s="49" t="s">
        <v>800</v>
      </c>
      <c r="J2251" s="49" t="s">
        <v>543</v>
      </c>
      <c r="K2251" s="49">
        <v>31</v>
      </c>
      <c r="L2251" s="49" t="s">
        <v>544</v>
      </c>
      <c r="M2251" s="49" t="s">
        <v>799</v>
      </c>
      <c r="N2251" s="49" t="s">
        <v>801</v>
      </c>
      <c r="O2251" s="49" t="s">
        <v>802</v>
      </c>
      <c r="P2251" s="49" t="s">
        <v>548</v>
      </c>
      <c r="Q2251" s="49" t="s">
        <v>549</v>
      </c>
      <c r="R2251" s="49" t="s">
        <v>568</v>
      </c>
      <c r="S2251" s="49" t="s">
        <v>569</v>
      </c>
      <c r="T2251" s="146">
        <v>471</v>
      </c>
      <c r="U2251" s="49" t="s">
        <v>639</v>
      </c>
      <c r="W2251" s="138"/>
    </row>
    <row r="2252" spans="1:23" s="49" customFormat="1" x14ac:dyDescent="0.25">
      <c r="A2252" s="49" t="s">
        <v>91</v>
      </c>
      <c r="B2252" s="49" t="s">
        <v>776</v>
      </c>
      <c r="C2252" s="49" t="s">
        <v>187</v>
      </c>
      <c r="D2252" s="49" t="s">
        <v>538</v>
      </c>
      <c r="F2252" s="49" t="s">
        <v>391</v>
      </c>
      <c r="G2252" s="49" t="s">
        <v>799</v>
      </c>
      <c r="H2252" s="49" t="s">
        <v>541</v>
      </c>
      <c r="I2252" s="49" t="s">
        <v>800</v>
      </c>
      <c r="J2252" s="49" t="s">
        <v>543</v>
      </c>
      <c r="K2252" s="49">
        <v>31</v>
      </c>
      <c r="L2252" s="49" t="s">
        <v>544</v>
      </c>
      <c r="M2252" s="49" t="s">
        <v>799</v>
      </c>
      <c r="N2252" s="49" t="s">
        <v>801</v>
      </c>
      <c r="O2252" s="49" t="s">
        <v>802</v>
      </c>
      <c r="P2252" s="49" t="s">
        <v>548</v>
      </c>
      <c r="Q2252" s="49" t="s">
        <v>549</v>
      </c>
      <c r="R2252" s="49" t="s">
        <v>803</v>
      </c>
      <c r="S2252" s="49" t="s">
        <v>804</v>
      </c>
      <c r="T2252" s="146">
        <v>430</v>
      </c>
      <c r="U2252" s="49" t="s">
        <v>639</v>
      </c>
      <c r="W2252" s="138"/>
    </row>
    <row r="2253" spans="1:23" x14ac:dyDescent="0.25">
      <c r="A2253" t="s">
        <v>91</v>
      </c>
      <c r="B2253" t="s">
        <v>776</v>
      </c>
      <c r="C2253" t="s">
        <v>187</v>
      </c>
      <c r="D2253" t="s">
        <v>538</v>
      </c>
      <c r="F2253" t="s">
        <v>391</v>
      </c>
      <c r="G2253" t="s">
        <v>799</v>
      </c>
      <c r="H2253" t="s">
        <v>541</v>
      </c>
      <c r="I2253" t="s">
        <v>800</v>
      </c>
      <c r="J2253" t="s">
        <v>543</v>
      </c>
      <c r="K2253">
        <v>31</v>
      </c>
      <c r="L2253" t="s">
        <v>574</v>
      </c>
      <c r="M2253" t="s">
        <v>805</v>
      </c>
      <c r="N2253" t="s">
        <v>801</v>
      </c>
      <c r="O2253" t="s">
        <v>802</v>
      </c>
      <c r="P2253" t="s">
        <v>548</v>
      </c>
      <c r="Q2253" t="s">
        <v>549</v>
      </c>
      <c r="R2253" t="s">
        <v>131</v>
      </c>
      <c r="S2253" t="s">
        <v>550</v>
      </c>
      <c r="T2253" s="145">
        <v>1716</v>
      </c>
      <c r="U2253" t="s">
        <v>639</v>
      </c>
    </row>
    <row r="2254" spans="1:23" x14ac:dyDescent="0.25">
      <c r="A2254" t="s">
        <v>91</v>
      </c>
      <c r="B2254" t="s">
        <v>776</v>
      </c>
      <c r="C2254" t="s">
        <v>187</v>
      </c>
      <c r="D2254" t="s">
        <v>538</v>
      </c>
      <c r="F2254" t="s">
        <v>391</v>
      </c>
      <c r="G2254" t="s">
        <v>799</v>
      </c>
      <c r="H2254" t="s">
        <v>541</v>
      </c>
      <c r="I2254" t="s">
        <v>800</v>
      </c>
      <c r="J2254" t="s">
        <v>543</v>
      </c>
      <c r="K2254">
        <v>31</v>
      </c>
      <c r="L2254" t="s">
        <v>574</v>
      </c>
      <c r="M2254" t="s">
        <v>805</v>
      </c>
      <c r="N2254" t="s">
        <v>801</v>
      </c>
      <c r="O2254" t="s">
        <v>802</v>
      </c>
      <c r="P2254" t="s">
        <v>548</v>
      </c>
      <c r="Q2254" t="s">
        <v>549</v>
      </c>
      <c r="R2254" t="s">
        <v>552</v>
      </c>
      <c r="S2254" t="s">
        <v>553</v>
      </c>
      <c r="T2254" s="145">
        <v>69</v>
      </c>
      <c r="U2254" t="s">
        <v>639</v>
      </c>
    </row>
    <row r="2255" spans="1:23" x14ac:dyDescent="0.25">
      <c r="A2255" t="s">
        <v>91</v>
      </c>
      <c r="B2255" t="s">
        <v>776</v>
      </c>
      <c r="C2255" t="s">
        <v>187</v>
      </c>
      <c r="D2255" t="s">
        <v>538</v>
      </c>
      <c r="F2255" t="s">
        <v>391</v>
      </c>
      <c r="G2255" t="s">
        <v>799</v>
      </c>
      <c r="H2255" t="s">
        <v>541</v>
      </c>
      <c r="I2255" t="s">
        <v>800</v>
      </c>
      <c r="J2255" t="s">
        <v>543</v>
      </c>
      <c r="K2255">
        <v>31</v>
      </c>
      <c r="L2255" t="s">
        <v>574</v>
      </c>
      <c r="M2255" t="s">
        <v>805</v>
      </c>
      <c r="N2255" t="s">
        <v>801</v>
      </c>
      <c r="O2255" t="s">
        <v>802</v>
      </c>
      <c r="P2255" t="s">
        <v>548</v>
      </c>
      <c r="Q2255" t="s">
        <v>549</v>
      </c>
      <c r="R2255" t="s">
        <v>554</v>
      </c>
      <c r="S2255" t="s">
        <v>555</v>
      </c>
      <c r="T2255" s="145">
        <v>36</v>
      </c>
      <c r="U2255" t="s">
        <v>639</v>
      </c>
    </row>
    <row r="2256" spans="1:23" x14ac:dyDescent="0.25">
      <c r="A2256" t="s">
        <v>91</v>
      </c>
      <c r="B2256" t="s">
        <v>776</v>
      </c>
      <c r="C2256" t="s">
        <v>187</v>
      </c>
      <c r="D2256" t="s">
        <v>538</v>
      </c>
      <c r="F2256" t="s">
        <v>391</v>
      </c>
      <c r="G2256" t="s">
        <v>799</v>
      </c>
      <c r="H2256" t="s">
        <v>541</v>
      </c>
      <c r="I2256" t="s">
        <v>800</v>
      </c>
      <c r="J2256" t="s">
        <v>543</v>
      </c>
      <c r="K2256">
        <v>31</v>
      </c>
      <c r="L2256" t="s">
        <v>574</v>
      </c>
      <c r="M2256" t="s">
        <v>805</v>
      </c>
      <c r="N2256" t="s">
        <v>801</v>
      </c>
      <c r="O2256" t="s">
        <v>802</v>
      </c>
      <c r="P2256" t="s">
        <v>548</v>
      </c>
      <c r="Q2256" t="s">
        <v>549</v>
      </c>
      <c r="R2256" t="s">
        <v>556</v>
      </c>
      <c r="S2256" t="s">
        <v>557</v>
      </c>
      <c r="T2256" s="145">
        <v>73</v>
      </c>
      <c r="U2256" t="s">
        <v>639</v>
      </c>
    </row>
    <row r="2257" spans="1:21" x14ac:dyDescent="0.25">
      <c r="A2257" t="s">
        <v>91</v>
      </c>
      <c r="B2257" t="s">
        <v>776</v>
      </c>
      <c r="C2257" t="s">
        <v>187</v>
      </c>
      <c r="D2257" t="s">
        <v>538</v>
      </c>
      <c r="F2257" t="s">
        <v>391</v>
      </c>
      <c r="G2257" t="s">
        <v>799</v>
      </c>
      <c r="H2257" t="s">
        <v>541</v>
      </c>
      <c r="I2257" t="s">
        <v>800</v>
      </c>
      <c r="J2257" t="s">
        <v>543</v>
      </c>
      <c r="K2257">
        <v>31</v>
      </c>
      <c r="L2257" t="s">
        <v>574</v>
      </c>
      <c r="M2257" t="s">
        <v>805</v>
      </c>
      <c r="N2257" t="s">
        <v>801</v>
      </c>
      <c r="O2257" t="s">
        <v>802</v>
      </c>
      <c r="P2257" t="s">
        <v>548</v>
      </c>
      <c r="Q2257" t="s">
        <v>549</v>
      </c>
      <c r="R2257" t="s">
        <v>558</v>
      </c>
      <c r="S2257" t="s">
        <v>559</v>
      </c>
      <c r="T2257" s="145">
        <v>70</v>
      </c>
      <c r="U2257" t="s">
        <v>639</v>
      </c>
    </row>
    <row r="2258" spans="1:21" x14ac:dyDescent="0.25">
      <c r="A2258" t="s">
        <v>91</v>
      </c>
      <c r="B2258" t="s">
        <v>776</v>
      </c>
      <c r="C2258" t="s">
        <v>187</v>
      </c>
      <c r="D2258" t="s">
        <v>538</v>
      </c>
      <c r="F2258" t="s">
        <v>391</v>
      </c>
      <c r="G2258" t="s">
        <v>799</v>
      </c>
      <c r="H2258" t="s">
        <v>541</v>
      </c>
      <c r="I2258" t="s">
        <v>800</v>
      </c>
      <c r="J2258" t="s">
        <v>543</v>
      </c>
      <c r="K2258">
        <v>31</v>
      </c>
      <c r="L2258" t="s">
        <v>574</v>
      </c>
      <c r="M2258" t="s">
        <v>805</v>
      </c>
      <c r="N2258" t="s">
        <v>801</v>
      </c>
      <c r="O2258" t="s">
        <v>802</v>
      </c>
      <c r="P2258" t="s">
        <v>548</v>
      </c>
      <c r="Q2258" t="s">
        <v>549</v>
      </c>
      <c r="R2258" t="s">
        <v>560</v>
      </c>
      <c r="S2258" t="s">
        <v>561</v>
      </c>
      <c r="T2258" s="145">
        <v>221</v>
      </c>
      <c r="U2258" t="s">
        <v>639</v>
      </c>
    </row>
    <row r="2259" spans="1:21" x14ac:dyDescent="0.25">
      <c r="A2259" t="s">
        <v>91</v>
      </c>
      <c r="B2259" t="s">
        <v>776</v>
      </c>
      <c r="C2259" t="s">
        <v>187</v>
      </c>
      <c r="D2259" t="s">
        <v>538</v>
      </c>
      <c r="F2259" t="s">
        <v>391</v>
      </c>
      <c r="G2259" t="s">
        <v>799</v>
      </c>
      <c r="H2259" t="s">
        <v>541</v>
      </c>
      <c r="I2259" t="s">
        <v>800</v>
      </c>
      <c r="J2259" t="s">
        <v>543</v>
      </c>
      <c r="K2259">
        <v>31</v>
      </c>
      <c r="L2259" t="s">
        <v>574</v>
      </c>
      <c r="M2259" t="s">
        <v>805</v>
      </c>
      <c r="N2259" t="s">
        <v>801</v>
      </c>
      <c r="O2259" t="s">
        <v>802</v>
      </c>
      <c r="P2259" t="s">
        <v>548</v>
      </c>
      <c r="Q2259" t="s">
        <v>549</v>
      </c>
      <c r="R2259" t="s">
        <v>562</v>
      </c>
      <c r="S2259" t="s">
        <v>563</v>
      </c>
      <c r="T2259" s="145">
        <v>39</v>
      </c>
      <c r="U2259" t="s">
        <v>639</v>
      </c>
    </row>
    <row r="2260" spans="1:21" x14ac:dyDescent="0.25">
      <c r="A2260" t="s">
        <v>91</v>
      </c>
      <c r="B2260" t="s">
        <v>776</v>
      </c>
      <c r="C2260" t="s">
        <v>187</v>
      </c>
      <c r="D2260" t="s">
        <v>538</v>
      </c>
      <c r="F2260" t="s">
        <v>391</v>
      </c>
      <c r="G2260" t="s">
        <v>799</v>
      </c>
      <c r="H2260" t="s">
        <v>541</v>
      </c>
      <c r="I2260" t="s">
        <v>800</v>
      </c>
      <c r="J2260" t="s">
        <v>543</v>
      </c>
      <c r="K2260">
        <v>31</v>
      </c>
      <c r="L2260" t="s">
        <v>574</v>
      </c>
      <c r="M2260" t="s">
        <v>805</v>
      </c>
      <c r="N2260" t="s">
        <v>801</v>
      </c>
      <c r="O2260" t="s">
        <v>802</v>
      </c>
      <c r="P2260" t="s">
        <v>548</v>
      </c>
      <c r="Q2260" t="s">
        <v>549</v>
      </c>
      <c r="R2260" t="s">
        <v>564</v>
      </c>
      <c r="S2260" t="s">
        <v>565</v>
      </c>
      <c r="T2260" s="145">
        <v>393</v>
      </c>
      <c r="U2260" t="s">
        <v>639</v>
      </c>
    </row>
    <row r="2261" spans="1:21" x14ac:dyDescent="0.25">
      <c r="A2261" t="s">
        <v>91</v>
      </c>
      <c r="B2261" t="s">
        <v>776</v>
      </c>
      <c r="C2261" t="s">
        <v>187</v>
      </c>
      <c r="D2261" t="s">
        <v>538</v>
      </c>
      <c r="F2261" t="s">
        <v>391</v>
      </c>
      <c r="G2261" t="s">
        <v>799</v>
      </c>
      <c r="H2261" t="s">
        <v>541</v>
      </c>
      <c r="I2261" t="s">
        <v>800</v>
      </c>
      <c r="J2261" t="s">
        <v>543</v>
      </c>
      <c r="K2261">
        <v>31</v>
      </c>
      <c r="L2261" t="s">
        <v>574</v>
      </c>
      <c r="M2261" t="s">
        <v>805</v>
      </c>
      <c r="N2261" t="s">
        <v>801</v>
      </c>
      <c r="O2261" t="s">
        <v>802</v>
      </c>
      <c r="P2261" t="s">
        <v>548</v>
      </c>
      <c r="Q2261" t="s">
        <v>549</v>
      </c>
      <c r="R2261" t="s">
        <v>566</v>
      </c>
      <c r="S2261" t="s">
        <v>567</v>
      </c>
      <c r="T2261" s="145">
        <v>197</v>
      </c>
      <c r="U2261" t="s">
        <v>639</v>
      </c>
    </row>
    <row r="2262" spans="1:21" x14ac:dyDescent="0.25">
      <c r="A2262" t="s">
        <v>91</v>
      </c>
      <c r="B2262" t="s">
        <v>776</v>
      </c>
      <c r="C2262" t="s">
        <v>187</v>
      </c>
      <c r="D2262" t="s">
        <v>538</v>
      </c>
      <c r="F2262" t="s">
        <v>391</v>
      </c>
      <c r="G2262" t="s">
        <v>799</v>
      </c>
      <c r="H2262" t="s">
        <v>541</v>
      </c>
      <c r="I2262" t="s">
        <v>800</v>
      </c>
      <c r="J2262" t="s">
        <v>543</v>
      </c>
      <c r="K2262">
        <v>31</v>
      </c>
      <c r="L2262" t="s">
        <v>574</v>
      </c>
      <c r="M2262" t="s">
        <v>805</v>
      </c>
      <c r="N2262" t="s">
        <v>801</v>
      </c>
      <c r="O2262" t="s">
        <v>802</v>
      </c>
      <c r="P2262" t="s">
        <v>548</v>
      </c>
      <c r="Q2262" t="s">
        <v>549</v>
      </c>
      <c r="R2262" t="s">
        <v>568</v>
      </c>
      <c r="S2262" t="s">
        <v>569</v>
      </c>
      <c r="T2262" s="145">
        <v>396</v>
      </c>
      <c r="U2262" t="s">
        <v>639</v>
      </c>
    </row>
    <row r="2263" spans="1:21" x14ac:dyDescent="0.25">
      <c r="A2263" t="s">
        <v>91</v>
      </c>
      <c r="B2263" t="s">
        <v>776</v>
      </c>
      <c r="C2263" t="s">
        <v>187</v>
      </c>
      <c r="D2263" t="s">
        <v>538</v>
      </c>
      <c r="F2263" t="s">
        <v>391</v>
      </c>
      <c r="G2263" t="s">
        <v>799</v>
      </c>
      <c r="H2263" t="s">
        <v>541</v>
      </c>
      <c r="I2263" t="s">
        <v>800</v>
      </c>
      <c r="J2263" t="s">
        <v>543</v>
      </c>
      <c r="K2263">
        <v>31</v>
      </c>
      <c r="L2263" t="s">
        <v>574</v>
      </c>
      <c r="M2263" t="s">
        <v>805</v>
      </c>
      <c r="N2263" t="s">
        <v>801</v>
      </c>
      <c r="O2263" t="s">
        <v>802</v>
      </c>
      <c r="P2263" t="s">
        <v>548</v>
      </c>
      <c r="Q2263" t="s">
        <v>549</v>
      </c>
      <c r="R2263" t="s">
        <v>803</v>
      </c>
      <c r="S2263" t="s">
        <v>804</v>
      </c>
      <c r="T2263" s="145">
        <v>222</v>
      </c>
      <c r="U2263" t="s">
        <v>639</v>
      </c>
    </row>
    <row r="2264" spans="1:21" x14ac:dyDescent="0.25">
      <c r="A2264" t="s">
        <v>91</v>
      </c>
      <c r="B2264" t="s">
        <v>776</v>
      </c>
      <c r="C2264" t="s">
        <v>187</v>
      </c>
      <c r="D2264" t="s">
        <v>538</v>
      </c>
      <c r="F2264" t="s">
        <v>391</v>
      </c>
      <c r="G2264" t="s">
        <v>799</v>
      </c>
      <c r="H2264" t="s">
        <v>541</v>
      </c>
      <c r="I2264" t="s">
        <v>800</v>
      </c>
      <c r="J2264" t="s">
        <v>543</v>
      </c>
      <c r="K2264">
        <v>31</v>
      </c>
      <c r="L2264" t="s">
        <v>576</v>
      </c>
      <c r="M2264" t="s">
        <v>806</v>
      </c>
      <c r="N2264" t="s">
        <v>801</v>
      </c>
      <c r="O2264" t="s">
        <v>802</v>
      </c>
      <c r="P2264" t="s">
        <v>548</v>
      </c>
      <c r="Q2264" t="s">
        <v>549</v>
      </c>
      <c r="R2264" t="s">
        <v>131</v>
      </c>
      <c r="S2264" t="s">
        <v>550</v>
      </c>
      <c r="T2264" s="145">
        <v>660</v>
      </c>
      <c r="U2264" t="s">
        <v>639</v>
      </c>
    </row>
    <row r="2265" spans="1:21" x14ac:dyDescent="0.25">
      <c r="A2265" t="s">
        <v>91</v>
      </c>
      <c r="B2265" t="s">
        <v>776</v>
      </c>
      <c r="C2265" t="s">
        <v>187</v>
      </c>
      <c r="D2265" t="s">
        <v>538</v>
      </c>
      <c r="F2265" t="s">
        <v>391</v>
      </c>
      <c r="G2265" t="s">
        <v>799</v>
      </c>
      <c r="H2265" t="s">
        <v>541</v>
      </c>
      <c r="I2265" t="s">
        <v>800</v>
      </c>
      <c r="J2265" t="s">
        <v>543</v>
      </c>
      <c r="K2265">
        <v>31</v>
      </c>
      <c r="L2265" t="s">
        <v>576</v>
      </c>
      <c r="M2265" t="s">
        <v>806</v>
      </c>
      <c r="N2265" t="s">
        <v>801</v>
      </c>
      <c r="O2265" t="s">
        <v>802</v>
      </c>
      <c r="P2265" t="s">
        <v>548</v>
      </c>
      <c r="Q2265" t="s">
        <v>549</v>
      </c>
      <c r="R2265" t="s">
        <v>552</v>
      </c>
      <c r="S2265" t="s">
        <v>553</v>
      </c>
      <c r="T2265" s="145">
        <v>9</v>
      </c>
      <c r="U2265" t="s">
        <v>639</v>
      </c>
    </row>
    <row r="2266" spans="1:21" x14ac:dyDescent="0.25">
      <c r="A2266" t="s">
        <v>91</v>
      </c>
      <c r="B2266" t="s">
        <v>776</v>
      </c>
      <c r="C2266" t="s">
        <v>187</v>
      </c>
      <c r="D2266" t="s">
        <v>538</v>
      </c>
      <c r="F2266" t="s">
        <v>391</v>
      </c>
      <c r="G2266" t="s">
        <v>799</v>
      </c>
      <c r="H2266" t="s">
        <v>541</v>
      </c>
      <c r="I2266" t="s">
        <v>800</v>
      </c>
      <c r="J2266" t="s">
        <v>543</v>
      </c>
      <c r="K2266">
        <v>31</v>
      </c>
      <c r="L2266" t="s">
        <v>576</v>
      </c>
      <c r="M2266" t="s">
        <v>806</v>
      </c>
      <c r="N2266" t="s">
        <v>801</v>
      </c>
      <c r="O2266" t="s">
        <v>802</v>
      </c>
      <c r="P2266" t="s">
        <v>548</v>
      </c>
      <c r="Q2266" t="s">
        <v>549</v>
      </c>
      <c r="R2266" t="s">
        <v>554</v>
      </c>
      <c r="S2266" t="s">
        <v>555</v>
      </c>
      <c r="T2266" s="145">
        <v>49</v>
      </c>
      <c r="U2266" t="s">
        <v>639</v>
      </c>
    </row>
    <row r="2267" spans="1:21" x14ac:dyDescent="0.25">
      <c r="A2267" t="s">
        <v>91</v>
      </c>
      <c r="B2267" t="s">
        <v>776</v>
      </c>
      <c r="C2267" t="s">
        <v>187</v>
      </c>
      <c r="D2267" t="s">
        <v>538</v>
      </c>
      <c r="F2267" t="s">
        <v>391</v>
      </c>
      <c r="G2267" t="s">
        <v>799</v>
      </c>
      <c r="H2267" t="s">
        <v>541</v>
      </c>
      <c r="I2267" t="s">
        <v>800</v>
      </c>
      <c r="J2267" t="s">
        <v>543</v>
      </c>
      <c r="K2267">
        <v>31</v>
      </c>
      <c r="L2267" t="s">
        <v>576</v>
      </c>
      <c r="M2267" t="s">
        <v>806</v>
      </c>
      <c r="N2267" t="s">
        <v>801</v>
      </c>
      <c r="O2267" t="s">
        <v>802</v>
      </c>
      <c r="P2267" t="s">
        <v>548</v>
      </c>
      <c r="Q2267" t="s">
        <v>549</v>
      </c>
      <c r="R2267" t="s">
        <v>556</v>
      </c>
      <c r="S2267" t="s">
        <v>557</v>
      </c>
      <c r="T2267" s="145">
        <v>47</v>
      </c>
      <c r="U2267" t="s">
        <v>639</v>
      </c>
    </row>
    <row r="2268" spans="1:21" x14ac:dyDescent="0.25">
      <c r="A2268" t="s">
        <v>91</v>
      </c>
      <c r="B2268" t="s">
        <v>776</v>
      </c>
      <c r="C2268" t="s">
        <v>187</v>
      </c>
      <c r="D2268" t="s">
        <v>538</v>
      </c>
      <c r="F2268" t="s">
        <v>391</v>
      </c>
      <c r="G2268" t="s">
        <v>799</v>
      </c>
      <c r="H2268" t="s">
        <v>541</v>
      </c>
      <c r="I2268" t="s">
        <v>800</v>
      </c>
      <c r="J2268" t="s">
        <v>543</v>
      </c>
      <c r="K2268">
        <v>31</v>
      </c>
      <c r="L2268" t="s">
        <v>576</v>
      </c>
      <c r="M2268" t="s">
        <v>806</v>
      </c>
      <c r="N2268" t="s">
        <v>801</v>
      </c>
      <c r="O2268" t="s">
        <v>802</v>
      </c>
      <c r="P2268" t="s">
        <v>548</v>
      </c>
      <c r="Q2268" t="s">
        <v>549</v>
      </c>
      <c r="R2268" t="s">
        <v>558</v>
      </c>
      <c r="S2268" t="s">
        <v>559</v>
      </c>
      <c r="T2268" s="145">
        <v>104</v>
      </c>
      <c r="U2268" t="s">
        <v>639</v>
      </c>
    </row>
    <row r="2269" spans="1:21" x14ac:dyDescent="0.25">
      <c r="A2269" t="s">
        <v>91</v>
      </c>
      <c r="B2269" t="s">
        <v>776</v>
      </c>
      <c r="C2269" t="s">
        <v>187</v>
      </c>
      <c r="D2269" t="s">
        <v>538</v>
      </c>
      <c r="F2269" t="s">
        <v>391</v>
      </c>
      <c r="G2269" t="s">
        <v>799</v>
      </c>
      <c r="H2269" t="s">
        <v>541</v>
      </c>
      <c r="I2269" t="s">
        <v>800</v>
      </c>
      <c r="J2269" t="s">
        <v>543</v>
      </c>
      <c r="K2269">
        <v>31</v>
      </c>
      <c r="L2269" t="s">
        <v>576</v>
      </c>
      <c r="M2269" t="s">
        <v>806</v>
      </c>
      <c r="N2269" t="s">
        <v>801</v>
      </c>
      <c r="O2269" t="s">
        <v>802</v>
      </c>
      <c r="P2269" t="s">
        <v>548</v>
      </c>
      <c r="Q2269" t="s">
        <v>549</v>
      </c>
      <c r="R2269" t="s">
        <v>560</v>
      </c>
      <c r="S2269" t="s">
        <v>561</v>
      </c>
      <c r="T2269" s="145">
        <v>93</v>
      </c>
      <c r="U2269" t="s">
        <v>639</v>
      </c>
    </row>
    <row r="2270" spans="1:21" x14ac:dyDescent="0.25">
      <c r="A2270" t="s">
        <v>91</v>
      </c>
      <c r="B2270" t="s">
        <v>776</v>
      </c>
      <c r="C2270" t="s">
        <v>187</v>
      </c>
      <c r="D2270" t="s">
        <v>538</v>
      </c>
      <c r="F2270" t="s">
        <v>391</v>
      </c>
      <c r="G2270" t="s">
        <v>799</v>
      </c>
      <c r="H2270" t="s">
        <v>541</v>
      </c>
      <c r="I2270" t="s">
        <v>800</v>
      </c>
      <c r="J2270" t="s">
        <v>543</v>
      </c>
      <c r="K2270">
        <v>31</v>
      </c>
      <c r="L2270" t="s">
        <v>576</v>
      </c>
      <c r="M2270" t="s">
        <v>806</v>
      </c>
      <c r="N2270" t="s">
        <v>801</v>
      </c>
      <c r="O2270" t="s">
        <v>802</v>
      </c>
      <c r="P2270" t="s">
        <v>548</v>
      </c>
      <c r="Q2270" t="s">
        <v>549</v>
      </c>
      <c r="R2270" t="s">
        <v>562</v>
      </c>
      <c r="S2270" t="s">
        <v>563</v>
      </c>
      <c r="T2270" s="145">
        <v>11</v>
      </c>
      <c r="U2270" t="s">
        <v>639</v>
      </c>
    </row>
    <row r="2271" spans="1:21" x14ac:dyDescent="0.25">
      <c r="A2271" t="s">
        <v>91</v>
      </c>
      <c r="B2271" t="s">
        <v>776</v>
      </c>
      <c r="C2271" t="s">
        <v>187</v>
      </c>
      <c r="D2271" t="s">
        <v>538</v>
      </c>
      <c r="F2271" t="s">
        <v>391</v>
      </c>
      <c r="G2271" t="s">
        <v>799</v>
      </c>
      <c r="H2271" t="s">
        <v>541</v>
      </c>
      <c r="I2271" t="s">
        <v>800</v>
      </c>
      <c r="J2271" t="s">
        <v>543</v>
      </c>
      <c r="K2271">
        <v>31</v>
      </c>
      <c r="L2271" t="s">
        <v>576</v>
      </c>
      <c r="M2271" t="s">
        <v>806</v>
      </c>
      <c r="N2271" t="s">
        <v>801</v>
      </c>
      <c r="O2271" t="s">
        <v>802</v>
      </c>
      <c r="P2271" t="s">
        <v>548</v>
      </c>
      <c r="Q2271" t="s">
        <v>549</v>
      </c>
      <c r="R2271" t="s">
        <v>564</v>
      </c>
      <c r="S2271" t="s">
        <v>565</v>
      </c>
      <c r="T2271" s="145">
        <v>34</v>
      </c>
      <c r="U2271" t="s">
        <v>639</v>
      </c>
    </row>
    <row r="2272" spans="1:21" x14ac:dyDescent="0.25">
      <c r="A2272" t="s">
        <v>91</v>
      </c>
      <c r="B2272" t="s">
        <v>776</v>
      </c>
      <c r="C2272" t="s">
        <v>187</v>
      </c>
      <c r="D2272" t="s">
        <v>538</v>
      </c>
      <c r="F2272" t="s">
        <v>391</v>
      </c>
      <c r="G2272" t="s">
        <v>799</v>
      </c>
      <c r="H2272" t="s">
        <v>541</v>
      </c>
      <c r="I2272" t="s">
        <v>800</v>
      </c>
      <c r="J2272" t="s">
        <v>543</v>
      </c>
      <c r="K2272">
        <v>31</v>
      </c>
      <c r="L2272" t="s">
        <v>576</v>
      </c>
      <c r="M2272" t="s">
        <v>806</v>
      </c>
      <c r="N2272" t="s">
        <v>801</v>
      </c>
      <c r="O2272" t="s">
        <v>802</v>
      </c>
      <c r="P2272" t="s">
        <v>548</v>
      </c>
      <c r="Q2272" t="s">
        <v>549</v>
      </c>
      <c r="R2272" t="s">
        <v>566</v>
      </c>
      <c r="S2272" t="s">
        <v>567</v>
      </c>
      <c r="T2272" s="145">
        <v>30</v>
      </c>
      <c r="U2272" t="s">
        <v>639</v>
      </c>
    </row>
    <row r="2273" spans="1:21" x14ac:dyDescent="0.25">
      <c r="A2273" t="s">
        <v>91</v>
      </c>
      <c r="B2273" t="s">
        <v>776</v>
      </c>
      <c r="C2273" t="s">
        <v>187</v>
      </c>
      <c r="D2273" t="s">
        <v>538</v>
      </c>
      <c r="F2273" t="s">
        <v>391</v>
      </c>
      <c r="G2273" t="s">
        <v>799</v>
      </c>
      <c r="H2273" t="s">
        <v>541</v>
      </c>
      <c r="I2273" t="s">
        <v>800</v>
      </c>
      <c r="J2273" t="s">
        <v>543</v>
      </c>
      <c r="K2273">
        <v>31</v>
      </c>
      <c r="L2273" t="s">
        <v>576</v>
      </c>
      <c r="M2273" t="s">
        <v>806</v>
      </c>
      <c r="N2273" t="s">
        <v>801</v>
      </c>
      <c r="O2273" t="s">
        <v>802</v>
      </c>
      <c r="P2273" t="s">
        <v>548</v>
      </c>
      <c r="Q2273" t="s">
        <v>549</v>
      </c>
      <c r="R2273" t="s">
        <v>568</v>
      </c>
      <c r="S2273" t="s">
        <v>569</v>
      </c>
      <c r="T2273" s="145">
        <v>75</v>
      </c>
      <c r="U2273" t="s">
        <v>639</v>
      </c>
    </row>
    <row r="2274" spans="1:21" x14ac:dyDescent="0.25">
      <c r="A2274" t="s">
        <v>91</v>
      </c>
      <c r="B2274" t="s">
        <v>776</v>
      </c>
      <c r="C2274" t="s">
        <v>187</v>
      </c>
      <c r="D2274" t="s">
        <v>538</v>
      </c>
      <c r="F2274" t="s">
        <v>391</v>
      </c>
      <c r="G2274" t="s">
        <v>799</v>
      </c>
      <c r="H2274" t="s">
        <v>541</v>
      </c>
      <c r="I2274" t="s">
        <v>800</v>
      </c>
      <c r="J2274" t="s">
        <v>543</v>
      </c>
      <c r="K2274">
        <v>31</v>
      </c>
      <c r="L2274" t="s">
        <v>576</v>
      </c>
      <c r="M2274" t="s">
        <v>806</v>
      </c>
      <c r="N2274" t="s">
        <v>801</v>
      </c>
      <c r="O2274" t="s">
        <v>802</v>
      </c>
      <c r="P2274" t="s">
        <v>548</v>
      </c>
      <c r="Q2274" t="s">
        <v>549</v>
      </c>
      <c r="R2274" t="s">
        <v>803</v>
      </c>
      <c r="S2274" t="s">
        <v>804</v>
      </c>
      <c r="T2274" s="145">
        <v>208</v>
      </c>
      <c r="U2274" t="s">
        <v>639</v>
      </c>
    </row>
    <row r="2275" spans="1:21" x14ac:dyDescent="0.25">
      <c r="A2275" t="s">
        <v>91</v>
      </c>
      <c r="B2275" t="s">
        <v>776</v>
      </c>
      <c r="C2275" t="s">
        <v>807</v>
      </c>
      <c r="D2275" t="s">
        <v>808</v>
      </c>
      <c r="F2275" t="s">
        <v>391</v>
      </c>
      <c r="G2275" t="s">
        <v>799</v>
      </c>
      <c r="H2275" t="s">
        <v>541</v>
      </c>
      <c r="I2275" t="s">
        <v>800</v>
      </c>
      <c r="J2275" t="s">
        <v>809</v>
      </c>
      <c r="K2275" t="s">
        <v>799</v>
      </c>
      <c r="L2275" t="s">
        <v>544</v>
      </c>
      <c r="M2275" t="s">
        <v>799</v>
      </c>
      <c r="N2275" t="s">
        <v>801</v>
      </c>
      <c r="O2275" t="s">
        <v>802</v>
      </c>
      <c r="P2275" t="s">
        <v>594</v>
      </c>
      <c r="Q2275" t="s">
        <v>595</v>
      </c>
      <c r="R2275" t="s">
        <v>131</v>
      </c>
      <c r="S2275" t="s">
        <v>550</v>
      </c>
      <c r="T2275" s="145">
        <v>696.5</v>
      </c>
      <c r="U2275" t="s">
        <v>822</v>
      </c>
    </row>
    <row r="2276" spans="1:21" x14ac:dyDescent="0.25">
      <c r="A2276" t="s">
        <v>91</v>
      </c>
      <c r="B2276" t="s">
        <v>776</v>
      </c>
      <c r="C2276" t="s">
        <v>807</v>
      </c>
      <c r="D2276" t="s">
        <v>808</v>
      </c>
      <c r="F2276" t="s">
        <v>391</v>
      </c>
      <c r="G2276" t="s">
        <v>799</v>
      </c>
      <c r="H2276" t="s">
        <v>541</v>
      </c>
      <c r="I2276" t="s">
        <v>800</v>
      </c>
      <c r="J2276" t="s">
        <v>809</v>
      </c>
      <c r="K2276" t="s">
        <v>799</v>
      </c>
      <c r="L2276" t="s">
        <v>544</v>
      </c>
      <c r="M2276" t="s">
        <v>799</v>
      </c>
      <c r="N2276" t="s">
        <v>801</v>
      </c>
      <c r="O2276" t="s">
        <v>802</v>
      </c>
      <c r="P2276" t="s">
        <v>594</v>
      </c>
      <c r="Q2276" t="s">
        <v>595</v>
      </c>
      <c r="R2276" t="s">
        <v>597</v>
      </c>
      <c r="S2276" t="s">
        <v>553</v>
      </c>
      <c r="T2276" s="145">
        <v>12</v>
      </c>
      <c r="U2276" t="s">
        <v>822</v>
      </c>
    </row>
    <row r="2277" spans="1:21" x14ac:dyDescent="0.25">
      <c r="A2277" t="s">
        <v>91</v>
      </c>
      <c r="B2277" t="s">
        <v>776</v>
      </c>
      <c r="C2277" t="s">
        <v>807</v>
      </c>
      <c r="D2277" t="s">
        <v>808</v>
      </c>
      <c r="F2277" t="s">
        <v>391</v>
      </c>
      <c r="G2277" t="s">
        <v>799</v>
      </c>
      <c r="H2277" t="s">
        <v>541</v>
      </c>
      <c r="I2277" t="s">
        <v>800</v>
      </c>
      <c r="J2277" t="s">
        <v>809</v>
      </c>
      <c r="K2277" t="s">
        <v>799</v>
      </c>
      <c r="L2277" t="s">
        <v>544</v>
      </c>
      <c r="M2277" t="s">
        <v>799</v>
      </c>
      <c r="N2277" t="s">
        <v>801</v>
      </c>
      <c r="O2277" t="s">
        <v>802</v>
      </c>
      <c r="P2277" t="s">
        <v>594</v>
      </c>
      <c r="Q2277" t="s">
        <v>595</v>
      </c>
      <c r="R2277" t="s">
        <v>598</v>
      </c>
      <c r="S2277" t="s">
        <v>555</v>
      </c>
      <c r="T2277" s="145">
        <v>48.5</v>
      </c>
      <c r="U2277" t="s">
        <v>822</v>
      </c>
    </row>
    <row r="2278" spans="1:21" x14ac:dyDescent="0.25">
      <c r="A2278" t="s">
        <v>91</v>
      </c>
      <c r="B2278" t="s">
        <v>776</v>
      </c>
      <c r="C2278" t="s">
        <v>807</v>
      </c>
      <c r="D2278" t="s">
        <v>808</v>
      </c>
      <c r="F2278" t="s">
        <v>391</v>
      </c>
      <c r="G2278" t="s">
        <v>799</v>
      </c>
      <c r="H2278" t="s">
        <v>541</v>
      </c>
      <c r="I2278" t="s">
        <v>800</v>
      </c>
      <c r="J2278" t="s">
        <v>809</v>
      </c>
      <c r="K2278" t="s">
        <v>799</v>
      </c>
      <c r="L2278" t="s">
        <v>544</v>
      </c>
      <c r="M2278" t="s">
        <v>799</v>
      </c>
      <c r="N2278" t="s">
        <v>801</v>
      </c>
      <c r="O2278" t="s">
        <v>802</v>
      </c>
      <c r="P2278" t="s">
        <v>594</v>
      </c>
      <c r="Q2278" t="s">
        <v>595</v>
      </c>
      <c r="R2278" t="s">
        <v>599</v>
      </c>
      <c r="S2278" t="s">
        <v>557</v>
      </c>
      <c r="T2278" s="145">
        <v>126.3</v>
      </c>
      <c r="U2278" t="s">
        <v>822</v>
      </c>
    </row>
    <row r="2279" spans="1:21" x14ac:dyDescent="0.25">
      <c r="A2279" t="s">
        <v>91</v>
      </c>
      <c r="B2279" t="s">
        <v>776</v>
      </c>
      <c r="C2279" t="s">
        <v>807</v>
      </c>
      <c r="D2279" t="s">
        <v>808</v>
      </c>
      <c r="F2279" t="s">
        <v>391</v>
      </c>
      <c r="G2279" t="s">
        <v>799</v>
      </c>
      <c r="H2279" t="s">
        <v>541</v>
      </c>
      <c r="I2279" t="s">
        <v>800</v>
      </c>
      <c r="J2279" t="s">
        <v>809</v>
      </c>
      <c r="K2279" t="s">
        <v>799</v>
      </c>
      <c r="L2279" t="s">
        <v>544</v>
      </c>
      <c r="M2279" t="s">
        <v>799</v>
      </c>
      <c r="N2279" t="s">
        <v>801</v>
      </c>
      <c r="O2279" t="s">
        <v>802</v>
      </c>
      <c r="P2279" t="s">
        <v>594</v>
      </c>
      <c r="Q2279" t="s">
        <v>595</v>
      </c>
      <c r="R2279" t="s">
        <v>600</v>
      </c>
      <c r="S2279" t="s">
        <v>559</v>
      </c>
      <c r="T2279" s="145">
        <v>70.599999999999994</v>
      </c>
      <c r="U2279" t="s">
        <v>822</v>
      </c>
    </row>
    <row r="2280" spans="1:21" x14ac:dyDescent="0.25">
      <c r="A2280" t="s">
        <v>91</v>
      </c>
      <c r="B2280" t="s">
        <v>776</v>
      </c>
      <c r="C2280" t="s">
        <v>807</v>
      </c>
      <c r="D2280" t="s">
        <v>808</v>
      </c>
      <c r="F2280" t="s">
        <v>391</v>
      </c>
      <c r="G2280" t="s">
        <v>799</v>
      </c>
      <c r="H2280" t="s">
        <v>541</v>
      </c>
      <c r="I2280" t="s">
        <v>800</v>
      </c>
      <c r="J2280" t="s">
        <v>809</v>
      </c>
      <c r="K2280" t="s">
        <v>799</v>
      </c>
      <c r="L2280" t="s">
        <v>544</v>
      </c>
      <c r="M2280" t="s">
        <v>799</v>
      </c>
      <c r="N2280" t="s">
        <v>801</v>
      </c>
      <c r="O2280" t="s">
        <v>802</v>
      </c>
      <c r="P2280" t="s">
        <v>594</v>
      </c>
      <c r="Q2280" t="s">
        <v>595</v>
      </c>
      <c r="R2280" t="s">
        <v>601</v>
      </c>
      <c r="S2280" t="s">
        <v>561</v>
      </c>
      <c r="T2280" s="145">
        <v>27.8</v>
      </c>
      <c r="U2280" t="s">
        <v>822</v>
      </c>
    </row>
    <row r="2281" spans="1:21" x14ac:dyDescent="0.25">
      <c r="A2281" t="s">
        <v>91</v>
      </c>
      <c r="B2281" t="s">
        <v>776</v>
      </c>
      <c r="C2281" t="s">
        <v>807</v>
      </c>
      <c r="D2281" t="s">
        <v>808</v>
      </c>
      <c r="F2281" t="s">
        <v>391</v>
      </c>
      <c r="G2281" t="s">
        <v>799</v>
      </c>
      <c r="H2281" t="s">
        <v>541</v>
      </c>
      <c r="I2281" t="s">
        <v>800</v>
      </c>
      <c r="J2281" t="s">
        <v>809</v>
      </c>
      <c r="K2281" t="s">
        <v>799</v>
      </c>
      <c r="L2281" t="s">
        <v>544</v>
      </c>
      <c r="M2281" t="s">
        <v>799</v>
      </c>
      <c r="N2281" t="s">
        <v>801</v>
      </c>
      <c r="O2281" t="s">
        <v>802</v>
      </c>
      <c r="P2281" t="s">
        <v>594</v>
      </c>
      <c r="Q2281" t="s">
        <v>595</v>
      </c>
      <c r="R2281" t="s">
        <v>602</v>
      </c>
      <c r="S2281" t="s">
        <v>563</v>
      </c>
      <c r="T2281" s="145">
        <v>1.7</v>
      </c>
      <c r="U2281" t="s">
        <v>822</v>
      </c>
    </row>
    <row r="2282" spans="1:21" x14ac:dyDescent="0.25">
      <c r="A2282" t="s">
        <v>91</v>
      </c>
      <c r="B2282" t="s">
        <v>776</v>
      </c>
      <c r="C2282" t="s">
        <v>807</v>
      </c>
      <c r="D2282" t="s">
        <v>808</v>
      </c>
      <c r="F2282" t="s">
        <v>391</v>
      </c>
      <c r="G2282" t="s">
        <v>799</v>
      </c>
      <c r="H2282" t="s">
        <v>541</v>
      </c>
      <c r="I2282" t="s">
        <v>800</v>
      </c>
      <c r="J2282" t="s">
        <v>809</v>
      </c>
      <c r="K2282" t="s">
        <v>799</v>
      </c>
      <c r="L2282" t="s">
        <v>544</v>
      </c>
      <c r="M2282" t="s">
        <v>799</v>
      </c>
      <c r="N2282" t="s">
        <v>801</v>
      </c>
      <c r="O2282" t="s">
        <v>802</v>
      </c>
      <c r="P2282" t="s">
        <v>594</v>
      </c>
      <c r="Q2282" t="s">
        <v>595</v>
      </c>
      <c r="R2282" t="s">
        <v>603</v>
      </c>
      <c r="S2282" t="s">
        <v>565</v>
      </c>
      <c r="T2282" s="145">
        <v>98</v>
      </c>
      <c r="U2282" t="s">
        <v>822</v>
      </c>
    </row>
    <row r="2283" spans="1:21" x14ac:dyDescent="0.25">
      <c r="A2283" t="s">
        <v>91</v>
      </c>
      <c r="B2283" t="s">
        <v>776</v>
      </c>
      <c r="C2283" t="s">
        <v>807</v>
      </c>
      <c r="D2283" t="s">
        <v>808</v>
      </c>
      <c r="F2283" t="s">
        <v>391</v>
      </c>
      <c r="G2283" t="s">
        <v>799</v>
      </c>
      <c r="H2283" t="s">
        <v>541</v>
      </c>
      <c r="I2283" t="s">
        <v>800</v>
      </c>
      <c r="J2283" t="s">
        <v>809</v>
      </c>
      <c r="K2283" t="s">
        <v>799</v>
      </c>
      <c r="L2283" t="s">
        <v>544</v>
      </c>
      <c r="M2283" t="s">
        <v>799</v>
      </c>
      <c r="N2283" t="s">
        <v>801</v>
      </c>
      <c r="O2283" t="s">
        <v>802</v>
      </c>
      <c r="P2283" t="s">
        <v>594</v>
      </c>
      <c r="Q2283" t="s">
        <v>595</v>
      </c>
      <c r="R2283" t="s">
        <v>572</v>
      </c>
      <c r="S2283" t="s">
        <v>567</v>
      </c>
      <c r="T2283" s="145">
        <v>311.7</v>
      </c>
      <c r="U2283" t="s">
        <v>822</v>
      </c>
    </row>
    <row r="2284" spans="1:21" x14ac:dyDescent="0.25">
      <c r="A2284" t="s">
        <v>91</v>
      </c>
      <c r="B2284" t="s">
        <v>776</v>
      </c>
      <c r="C2284" t="s">
        <v>807</v>
      </c>
      <c r="D2284" t="s">
        <v>808</v>
      </c>
      <c r="F2284" t="s">
        <v>391</v>
      </c>
      <c r="G2284" t="s">
        <v>799</v>
      </c>
      <c r="H2284" t="s">
        <v>541</v>
      </c>
      <c r="I2284" t="s">
        <v>800</v>
      </c>
      <c r="J2284" t="s">
        <v>809</v>
      </c>
      <c r="K2284" t="s">
        <v>799</v>
      </c>
      <c r="L2284" t="s">
        <v>574</v>
      </c>
      <c r="M2284" t="s">
        <v>805</v>
      </c>
      <c r="N2284" t="s">
        <v>801</v>
      </c>
      <c r="O2284" t="s">
        <v>802</v>
      </c>
      <c r="P2284" t="s">
        <v>594</v>
      </c>
      <c r="Q2284" t="s">
        <v>595</v>
      </c>
      <c r="R2284" t="s">
        <v>131</v>
      </c>
      <c r="S2284" t="s">
        <v>550</v>
      </c>
      <c r="T2284" s="145">
        <v>520.1</v>
      </c>
      <c r="U2284" t="s">
        <v>822</v>
      </c>
    </row>
    <row r="2285" spans="1:21" x14ac:dyDescent="0.25">
      <c r="A2285" t="s">
        <v>91</v>
      </c>
      <c r="B2285" t="s">
        <v>776</v>
      </c>
      <c r="C2285" t="s">
        <v>807</v>
      </c>
      <c r="D2285" t="s">
        <v>808</v>
      </c>
      <c r="F2285" t="s">
        <v>391</v>
      </c>
      <c r="G2285" t="s">
        <v>799</v>
      </c>
      <c r="H2285" t="s">
        <v>541</v>
      </c>
      <c r="I2285" t="s">
        <v>800</v>
      </c>
      <c r="J2285" t="s">
        <v>809</v>
      </c>
      <c r="K2285" t="s">
        <v>799</v>
      </c>
      <c r="L2285" t="s">
        <v>574</v>
      </c>
      <c r="M2285" t="s">
        <v>805</v>
      </c>
      <c r="N2285" t="s">
        <v>801</v>
      </c>
      <c r="O2285" t="s">
        <v>802</v>
      </c>
      <c r="P2285" t="s">
        <v>594</v>
      </c>
      <c r="Q2285" t="s">
        <v>595</v>
      </c>
      <c r="R2285" t="s">
        <v>597</v>
      </c>
      <c r="S2285" t="s">
        <v>553</v>
      </c>
      <c r="T2285" s="145">
        <v>8.3000000000000007</v>
      </c>
      <c r="U2285" t="s">
        <v>822</v>
      </c>
    </row>
    <row r="2286" spans="1:21" x14ac:dyDescent="0.25">
      <c r="A2286" t="s">
        <v>91</v>
      </c>
      <c r="B2286" t="s">
        <v>776</v>
      </c>
      <c r="C2286" t="s">
        <v>807</v>
      </c>
      <c r="D2286" t="s">
        <v>808</v>
      </c>
      <c r="F2286" t="s">
        <v>391</v>
      </c>
      <c r="G2286" t="s">
        <v>799</v>
      </c>
      <c r="H2286" t="s">
        <v>541</v>
      </c>
      <c r="I2286" t="s">
        <v>800</v>
      </c>
      <c r="J2286" t="s">
        <v>809</v>
      </c>
      <c r="K2286" t="s">
        <v>799</v>
      </c>
      <c r="L2286" t="s">
        <v>574</v>
      </c>
      <c r="M2286" t="s">
        <v>805</v>
      </c>
      <c r="N2286" t="s">
        <v>801</v>
      </c>
      <c r="O2286" t="s">
        <v>802</v>
      </c>
      <c r="P2286" t="s">
        <v>594</v>
      </c>
      <c r="Q2286" t="s">
        <v>595</v>
      </c>
      <c r="R2286" t="s">
        <v>598</v>
      </c>
      <c r="S2286" t="s">
        <v>555</v>
      </c>
      <c r="T2286" s="145">
        <v>26.6</v>
      </c>
      <c r="U2286" t="s">
        <v>822</v>
      </c>
    </row>
    <row r="2287" spans="1:21" x14ac:dyDescent="0.25">
      <c r="A2287" t="s">
        <v>91</v>
      </c>
      <c r="B2287" t="s">
        <v>776</v>
      </c>
      <c r="C2287" t="s">
        <v>807</v>
      </c>
      <c r="D2287" t="s">
        <v>808</v>
      </c>
      <c r="F2287" t="s">
        <v>391</v>
      </c>
      <c r="G2287" t="s">
        <v>799</v>
      </c>
      <c r="H2287" t="s">
        <v>541</v>
      </c>
      <c r="I2287" t="s">
        <v>800</v>
      </c>
      <c r="J2287" t="s">
        <v>809</v>
      </c>
      <c r="K2287" t="s">
        <v>799</v>
      </c>
      <c r="L2287" t="s">
        <v>574</v>
      </c>
      <c r="M2287" t="s">
        <v>805</v>
      </c>
      <c r="N2287" t="s">
        <v>801</v>
      </c>
      <c r="O2287" t="s">
        <v>802</v>
      </c>
      <c r="P2287" t="s">
        <v>594</v>
      </c>
      <c r="Q2287" t="s">
        <v>595</v>
      </c>
      <c r="R2287" t="s">
        <v>599</v>
      </c>
      <c r="S2287" t="s">
        <v>557</v>
      </c>
      <c r="T2287" s="145">
        <v>88.9</v>
      </c>
      <c r="U2287" t="s">
        <v>822</v>
      </c>
    </row>
    <row r="2288" spans="1:21" x14ac:dyDescent="0.25">
      <c r="A2288" t="s">
        <v>91</v>
      </c>
      <c r="B2288" t="s">
        <v>776</v>
      </c>
      <c r="C2288" t="s">
        <v>807</v>
      </c>
      <c r="D2288" t="s">
        <v>808</v>
      </c>
      <c r="F2288" t="s">
        <v>391</v>
      </c>
      <c r="G2288" t="s">
        <v>799</v>
      </c>
      <c r="H2288" t="s">
        <v>541</v>
      </c>
      <c r="I2288" t="s">
        <v>800</v>
      </c>
      <c r="J2288" t="s">
        <v>809</v>
      </c>
      <c r="K2288" t="s">
        <v>799</v>
      </c>
      <c r="L2288" t="s">
        <v>574</v>
      </c>
      <c r="M2288" t="s">
        <v>805</v>
      </c>
      <c r="N2288" t="s">
        <v>801</v>
      </c>
      <c r="O2288" t="s">
        <v>802</v>
      </c>
      <c r="P2288" t="s">
        <v>594</v>
      </c>
      <c r="Q2288" t="s">
        <v>595</v>
      </c>
      <c r="R2288" t="s">
        <v>600</v>
      </c>
      <c r="S2288" t="s">
        <v>559</v>
      </c>
      <c r="T2288" s="145">
        <v>38.200000000000003</v>
      </c>
      <c r="U2288" t="s">
        <v>822</v>
      </c>
    </row>
    <row r="2289" spans="1:23" x14ac:dyDescent="0.25">
      <c r="A2289" t="s">
        <v>91</v>
      </c>
      <c r="B2289" t="s">
        <v>776</v>
      </c>
      <c r="C2289" t="s">
        <v>807</v>
      </c>
      <c r="D2289" t="s">
        <v>808</v>
      </c>
      <c r="F2289" t="s">
        <v>391</v>
      </c>
      <c r="G2289" t="s">
        <v>799</v>
      </c>
      <c r="H2289" t="s">
        <v>541</v>
      </c>
      <c r="I2289" t="s">
        <v>800</v>
      </c>
      <c r="J2289" t="s">
        <v>809</v>
      </c>
      <c r="K2289" t="s">
        <v>799</v>
      </c>
      <c r="L2289" t="s">
        <v>574</v>
      </c>
      <c r="M2289" t="s">
        <v>805</v>
      </c>
      <c r="N2289" t="s">
        <v>801</v>
      </c>
      <c r="O2289" t="s">
        <v>802</v>
      </c>
      <c r="P2289" t="s">
        <v>594</v>
      </c>
      <c r="Q2289" t="s">
        <v>595</v>
      </c>
      <c r="R2289" t="s">
        <v>601</v>
      </c>
      <c r="S2289" t="s">
        <v>561</v>
      </c>
      <c r="T2289" s="145">
        <v>20.3</v>
      </c>
      <c r="U2289" t="s">
        <v>822</v>
      </c>
    </row>
    <row r="2290" spans="1:23" x14ac:dyDescent="0.25">
      <c r="A2290" t="s">
        <v>91</v>
      </c>
      <c r="B2290" t="s">
        <v>776</v>
      </c>
      <c r="C2290" t="s">
        <v>807</v>
      </c>
      <c r="D2290" t="s">
        <v>808</v>
      </c>
      <c r="F2290" t="s">
        <v>391</v>
      </c>
      <c r="G2290" t="s">
        <v>799</v>
      </c>
      <c r="H2290" t="s">
        <v>541</v>
      </c>
      <c r="I2290" t="s">
        <v>800</v>
      </c>
      <c r="J2290" t="s">
        <v>809</v>
      </c>
      <c r="K2290" t="s">
        <v>799</v>
      </c>
      <c r="L2290" t="s">
        <v>574</v>
      </c>
      <c r="M2290" t="s">
        <v>805</v>
      </c>
      <c r="N2290" t="s">
        <v>801</v>
      </c>
      <c r="O2290" t="s">
        <v>802</v>
      </c>
      <c r="P2290" t="s">
        <v>594</v>
      </c>
      <c r="Q2290" t="s">
        <v>595</v>
      </c>
      <c r="R2290" t="s">
        <v>602</v>
      </c>
      <c r="S2290" t="s">
        <v>563</v>
      </c>
      <c r="T2290" s="145">
        <v>1.6</v>
      </c>
      <c r="U2290" t="s">
        <v>822</v>
      </c>
    </row>
    <row r="2291" spans="1:23" x14ac:dyDescent="0.25">
      <c r="A2291" t="s">
        <v>91</v>
      </c>
      <c r="B2291" t="s">
        <v>776</v>
      </c>
      <c r="C2291" t="s">
        <v>807</v>
      </c>
      <c r="D2291" t="s">
        <v>808</v>
      </c>
      <c r="F2291" t="s">
        <v>391</v>
      </c>
      <c r="G2291" t="s">
        <v>799</v>
      </c>
      <c r="H2291" t="s">
        <v>541</v>
      </c>
      <c r="I2291" t="s">
        <v>800</v>
      </c>
      <c r="J2291" t="s">
        <v>809</v>
      </c>
      <c r="K2291" t="s">
        <v>799</v>
      </c>
      <c r="L2291" t="s">
        <v>574</v>
      </c>
      <c r="M2291" t="s">
        <v>805</v>
      </c>
      <c r="N2291" t="s">
        <v>801</v>
      </c>
      <c r="O2291" t="s">
        <v>802</v>
      </c>
      <c r="P2291" t="s">
        <v>594</v>
      </c>
      <c r="Q2291" t="s">
        <v>595</v>
      </c>
      <c r="R2291" t="s">
        <v>603</v>
      </c>
      <c r="S2291" t="s">
        <v>565</v>
      </c>
      <c r="T2291" s="145">
        <v>85.2</v>
      </c>
      <c r="U2291" t="s">
        <v>822</v>
      </c>
    </row>
    <row r="2292" spans="1:23" x14ac:dyDescent="0.25">
      <c r="A2292" t="s">
        <v>91</v>
      </c>
      <c r="B2292" t="s">
        <v>776</v>
      </c>
      <c r="C2292" t="s">
        <v>807</v>
      </c>
      <c r="D2292" t="s">
        <v>808</v>
      </c>
      <c r="F2292" t="s">
        <v>391</v>
      </c>
      <c r="G2292" t="s">
        <v>799</v>
      </c>
      <c r="H2292" t="s">
        <v>541</v>
      </c>
      <c r="I2292" t="s">
        <v>800</v>
      </c>
      <c r="J2292" t="s">
        <v>809</v>
      </c>
      <c r="K2292" t="s">
        <v>799</v>
      </c>
      <c r="L2292" t="s">
        <v>574</v>
      </c>
      <c r="M2292" t="s">
        <v>805</v>
      </c>
      <c r="N2292" t="s">
        <v>801</v>
      </c>
      <c r="O2292" t="s">
        <v>802</v>
      </c>
      <c r="P2292" t="s">
        <v>594</v>
      </c>
      <c r="Q2292" t="s">
        <v>595</v>
      </c>
      <c r="R2292" t="s">
        <v>572</v>
      </c>
      <c r="S2292" t="s">
        <v>567</v>
      </c>
      <c r="T2292" s="145">
        <v>250.9</v>
      </c>
      <c r="U2292" t="s">
        <v>822</v>
      </c>
    </row>
    <row r="2293" spans="1:23" x14ac:dyDescent="0.25">
      <c r="A2293" t="s">
        <v>91</v>
      </c>
      <c r="B2293" t="s">
        <v>776</v>
      </c>
      <c r="C2293" t="s">
        <v>807</v>
      </c>
      <c r="D2293" t="s">
        <v>808</v>
      </c>
      <c r="F2293" t="s">
        <v>391</v>
      </c>
      <c r="G2293" t="s">
        <v>799</v>
      </c>
      <c r="H2293" t="s">
        <v>541</v>
      </c>
      <c r="I2293" t="s">
        <v>800</v>
      </c>
      <c r="J2293" t="s">
        <v>809</v>
      </c>
      <c r="K2293" t="s">
        <v>799</v>
      </c>
      <c r="L2293" t="s">
        <v>576</v>
      </c>
      <c r="M2293" t="s">
        <v>806</v>
      </c>
      <c r="N2293" t="s">
        <v>801</v>
      </c>
      <c r="O2293" t="s">
        <v>802</v>
      </c>
      <c r="P2293" t="s">
        <v>594</v>
      </c>
      <c r="Q2293" t="s">
        <v>595</v>
      </c>
      <c r="R2293" t="s">
        <v>131</v>
      </c>
      <c r="S2293" t="s">
        <v>550</v>
      </c>
      <c r="T2293" s="145">
        <v>176.4</v>
      </c>
      <c r="U2293" t="s">
        <v>822</v>
      </c>
    </row>
    <row r="2294" spans="1:23" x14ac:dyDescent="0.25">
      <c r="A2294" t="s">
        <v>91</v>
      </c>
      <c r="B2294" t="s">
        <v>776</v>
      </c>
      <c r="C2294" t="s">
        <v>807</v>
      </c>
      <c r="D2294" t="s">
        <v>808</v>
      </c>
      <c r="F2294" t="s">
        <v>391</v>
      </c>
      <c r="G2294" t="s">
        <v>799</v>
      </c>
      <c r="H2294" t="s">
        <v>541</v>
      </c>
      <c r="I2294" t="s">
        <v>800</v>
      </c>
      <c r="J2294" t="s">
        <v>809</v>
      </c>
      <c r="K2294" t="s">
        <v>799</v>
      </c>
      <c r="L2294" t="s">
        <v>576</v>
      </c>
      <c r="M2294" t="s">
        <v>806</v>
      </c>
      <c r="N2294" t="s">
        <v>801</v>
      </c>
      <c r="O2294" t="s">
        <v>802</v>
      </c>
      <c r="P2294" t="s">
        <v>594</v>
      </c>
      <c r="Q2294" t="s">
        <v>595</v>
      </c>
      <c r="R2294" t="s">
        <v>597</v>
      </c>
      <c r="S2294" t="s">
        <v>553</v>
      </c>
      <c r="T2294" s="145">
        <v>3.6</v>
      </c>
      <c r="U2294" t="s">
        <v>822</v>
      </c>
    </row>
    <row r="2295" spans="1:23" x14ac:dyDescent="0.25">
      <c r="A2295" t="s">
        <v>91</v>
      </c>
      <c r="B2295" t="s">
        <v>776</v>
      </c>
      <c r="C2295" t="s">
        <v>807</v>
      </c>
      <c r="D2295" t="s">
        <v>808</v>
      </c>
      <c r="F2295" t="s">
        <v>391</v>
      </c>
      <c r="G2295" t="s">
        <v>799</v>
      </c>
      <c r="H2295" t="s">
        <v>541</v>
      </c>
      <c r="I2295" t="s">
        <v>800</v>
      </c>
      <c r="J2295" t="s">
        <v>809</v>
      </c>
      <c r="K2295" t="s">
        <v>799</v>
      </c>
      <c r="L2295" t="s">
        <v>576</v>
      </c>
      <c r="M2295" t="s">
        <v>806</v>
      </c>
      <c r="N2295" t="s">
        <v>801</v>
      </c>
      <c r="O2295" t="s">
        <v>802</v>
      </c>
      <c r="P2295" t="s">
        <v>594</v>
      </c>
      <c r="Q2295" t="s">
        <v>595</v>
      </c>
      <c r="R2295" t="s">
        <v>598</v>
      </c>
      <c r="S2295" t="s">
        <v>555</v>
      </c>
      <c r="T2295" s="145">
        <v>21.8</v>
      </c>
      <c r="U2295" t="s">
        <v>822</v>
      </c>
    </row>
    <row r="2296" spans="1:23" x14ac:dyDescent="0.25">
      <c r="A2296" t="s">
        <v>91</v>
      </c>
      <c r="B2296" t="s">
        <v>776</v>
      </c>
      <c r="C2296" t="s">
        <v>807</v>
      </c>
      <c r="D2296" t="s">
        <v>808</v>
      </c>
      <c r="F2296" t="s">
        <v>391</v>
      </c>
      <c r="G2296" t="s">
        <v>799</v>
      </c>
      <c r="H2296" t="s">
        <v>541</v>
      </c>
      <c r="I2296" t="s">
        <v>800</v>
      </c>
      <c r="J2296" t="s">
        <v>809</v>
      </c>
      <c r="K2296" t="s">
        <v>799</v>
      </c>
      <c r="L2296" t="s">
        <v>576</v>
      </c>
      <c r="M2296" t="s">
        <v>806</v>
      </c>
      <c r="N2296" t="s">
        <v>801</v>
      </c>
      <c r="O2296" t="s">
        <v>802</v>
      </c>
      <c r="P2296" t="s">
        <v>594</v>
      </c>
      <c r="Q2296" t="s">
        <v>595</v>
      </c>
      <c r="R2296" t="s">
        <v>599</v>
      </c>
      <c r="S2296" t="s">
        <v>557</v>
      </c>
      <c r="T2296" s="145">
        <v>37.299999999999997</v>
      </c>
      <c r="U2296" t="s">
        <v>822</v>
      </c>
    </row>
    <row r="2297" spans="1:23" x14ac:dyDescent="0.25">
      <c r="A2297" t="s">
        <v>91</v>
      </c>
      <c r="B2297" t="s">
        <v>776</v>
      </c>
      <c r="C2297" t="s">
        <v>807</v>
      </c>
      <c r="D2297" t="s">
        <v>808</v>
      </c>
      <c r="F2297" t="s">
        <v>391</v>
      </c>
      <c r="G2297" t="s">
        <v>799</v>
      </c>
      <c r="H2297" t="s">
        <v>541</v>
      </c>
      <c r="I2297" t="s">
        <v>800</v>
      </c>
      <c r="J2297" t="s">
        <v>809</v>
      </c>
      <c r="K2297" t="s">
        <v>799</v>
      </c>
      <c r="L2297" t="s">
        <v>576</v>
      </c>
      <c r="M2297" t="s">
        <v>806</v>
      </c>
      <c r="N2297" t="s">
        <v>801</v>
      </c>
      <c r="O2297" t="s">
        <v>802</v>
      </c>
      <c r="P2297" t="s">
        <v>594</v>
      </c>
      <c r="Q2297" t="s">
        <v>595</v>
      </c>
      <c r="R2297" t="s">
        <v>600</v>
      </c>
      <c r="S2297" t="s">
        <v>559</v>
      </c>
      <c r="T2297" s="145">
        <v>32.299999999999997</v>
      </c>
      <c r="U2297" t="s">
        <v>822</v>
      </c>
    </row>
    <row r="2298" spans="1:23" x14ac:dyDescent="0.25">
      <c r="A2298" t="s">
        <v>91</v>
      </c>
      <c r="B2298" t="s">
        <v>776</v>
      </c>
      <c r="C2298" t="s">
        <v>807</v>
      </c>
      <c r="D2298" t="s">
        <v>808</v>
      </c>
      <c r="F2298" t="s">
        <v>391</v>
      </c>
      <c r="G2298" t="s">
        <v>799</v>
      </c>
      <c r="H2298" t="s">
        <v>541</v>
      </c>
      <c r="I2298" t="s">
        <v>800</v>
      </c>
      <c r="J2298" t="s">
        <v>809</v>
      </c>
      <c r="K2298" t="s">
        <v>799</v>
      </c>
      <c r="L2298" t="s">
        <v>576</v>
      </c>
      <c r="M2298" t="s">
        <v>806</v>
      </c>
      <c r="N2298" t="s">
        <v>801</v>
      </c>
      <c r="O2298" t="s">
        <v>802</v>
      </c>
      <c r="P2298" t="s">
        <v>594</v>
      </c>
      <c r="Q2298" t="s">
        <v>595</v>
      </c>
      <c r="R2298" t="s">
        <v>601</v>
      </c>
      <c r="S2298" t="s">
        <v>561</v>
      </c>
      <c r="T2298" s="145">
        <v>7.5</v>
      </c>
      <c r="U2298" t="s">
        <v>822</v>
      </c>
    </row>
    <row r="2299" spans="1:23" x14ac:dyDescent="0.25">
      <c r="A2299" t="s">
        <v>91</v>
      </c>
      <c r="B2299" t="s">
        <v>776</v>
      </c>
      <c r="C2299" t="s">
        <v>807</v>
      </c>
      <c r="D2299" t="s">
        <v>808</v>
      </c>
      <c r="F2299" t="s">
        <v>391</v>
      </c>
      <c r="G2299" t="s">
        <v>799</v>
      </c>
      <c r="H2299" t="s">
        <v>541</v>
      </c>
      <c r="I2299" t="s">
        <v>800</v>
      </c>
      <c r="J2299" t="s">
        <v>809</v>
      </c>
      <c r="K2299" t="s">
        <v>799</v>
      </c>
      <c r="L2299" t="s">
        <v>576</v>
      </c>
      <c r="M2299" t="s">
        <v>806</v>
      </c>
      <c r="N2299" t="s">
        <v>801</v>
      </c>
      <c r="O2299" t="s">
        <v>802</v>
      </c>
      <c r="P2299" t="s">
        <v>594</v>
      </c>
      <c r="Q2299" t="s">
        <v>595</v>
      </c>
      <c r="R2299" t="s">
        <v>602</v>
      </c>
      <c r="S2299" t="s">
        <v>563</v>
      </c>
      <c r="T2299" s="145">
        <v>0.1</v>
      </c>
      <c r="U2299" t="s">
        <v>822</v>
      </c>
    </row>
    <row r="2300" spans="1:23" x14ac:dyDescent="0.25">
      <c r="A2300" t="s">
        <v>91</v>
      </c>
      <c r="B2300" t="s">
        <v>776</v>
      </c>
      <c r="C2300" t="s">
        <v>807</v>
      </c>
      <c r="D2300" t="s">
        <v>808</v>
      </c>
      <c r="F2300" t="s">
        <v>391</v>
      </c>
      <c r="G2300" t="s">
        <v>799</v>
      </c>
      <c r="H2300" t="s">
        <v>541</v>
      </c>
      <c r="I2300" t="s">
        <v>800</v>
      </c>
      <c r="J2300" t="s">
        <v>809</v>
      </c>
      <c r="K2300" t="s">
        <v>799</v>
      </c>
      <c r="L2300" t="s">
        <v>576</v>
      </c>
      <c r="M2300" t="s">
        <v>806</v>
      </c>
      <c r="N2300" t="s">
        <v>801</v>
      </c>
      <c r="O2300" t="s">
        <v>802</v>
      </c>
      <c r="P2300" t="s">
        <v>594</v>
      </c>
      <c r="Q2300" t="s">
        <v>595</v>
      </c>
      <c r="R2300" t="s">
        <v>603</v>
      </c>
      <c r="S2300" t="s">
        <v>565</v>
      </c>
      <c r="T2300" s="145">
        <v>12.8</v>
      </c>
      <c r="U2300" t="s">
        <v>822</v>
      </c>
    </row>
    <row r="2301" spans="1:23" x14ac:dyDescent="0.25">
      <c r="A2301" t="s">
        <v>91</v>
      </c>
      <c r="B2301" t="s">
        <v>776</v>
      </c>
      <c r="C2301" t="s">
        <v>807</v>
      </c>
      <c r="D2301" t="s">
        <v>808</v>
      </c>
      <c r="F2301" t="s">
        <v>391</v>
      </c>
      <c r="G2301" t="s">
        <v>799</v>
      </c>
      <c r="H2301" t="s">
        <v>541</v>
      </c>
      <c r="I2301" t="s">
        <v>800</v>
      </c>
      <c r="J2301" t="s">
        <v>809</v>
      </c>
      <c r="K2301" t="s">
        <v>799</v>
      </c>
      <c r="L2301" t="s">
        <v>576</v>
      </c>
      <c r="M2301" t="s">
        <v>806</v>
      </c>
      <c r="N2301" t="s">
        <v>801</v>
      </c>
      <c r="O2301" t="s">
        <v>802</v>
      </c>
      <c r="P2301" t="s">
        <v>594</v>
      </c>
      <c r="Q2301" t="s">
        <v>595</v>
      </c>
      <c r="R2301" t="s">
        <v>572</v>
      </c>
      <c r="S2301" t="s">
        <v>567</v>
      </c>
      <c r="T2301" s="145">
        <v>60.8</v>
      </c>
      <c r="U2301" t="s">
        <v>822</v>
      </c>
    </row>
    <row r="2302" spans="1:23" s="49" customFormat="1" x14ac:dyDescent="0.25">
      <c r="A2302" s="49" t="s">
        <v>381</v>
      </c>
      <c r="B2302" s="49" t="s">
        <v>779</v>
      </c>
      <c r="C2302" s="49" t="s">
        <v>187</v>
      </c>
      <c r="D2302" s="49" t="s">
        <v>538</v>
      </c>
      <c r="F2302" s="49" t="s">
        <v>391</v>
      </c>
      <c r="G2302" s="49" t="s">
        <v>799</v>
      </c>
      <c r="H2302" s="49" t="s">
        <v>541</v>
      </c>
      <c r="I2302" s="49" t="s">
        <v>800</v>
      </c>
      <c r="J2302" s="49" t="s">
        <v>543</v>
      </c>
      <c r="K2302" s="49">
        <v>31</v>
      </c>
      <c r="L2302" s="49" t="s">
        <v>544</v>
      </c>
      <c r="M2302" s="49" t="s">
        <v>799</v>
      </c>
      <c r="N2302" s="49" t="s">
        <v>801</v>
      </c>
      <c r="O2302" s="49" t="s">
        <v>802</v>
      </c>
      <c r="P2302" s="49" t="s">
        <v>548</v>
      </c>
      <c r="Q2302" s="49" t="s">
        <v>549</v>
      </c>
      <c r="R2302" s="49" t="s">
        <v>131</v>
      </c>
      <c r="S2302" s="49" t="s">
        <v>550</v>
      </c>
      <c r="T2302" s="146">
        <v>1417.6</v>
      </c>
      <c r="U2302" s="49" t="s">
        <v>780</v>
      </c>
      <c r="V2302" s="49" t="s">
        <v>858</v>
      </c>
      <c r="W2302" s="138">
        <f>('ILO unemployment 2007'!T2303+'ILO unemployment 2007'!T2304+'ILO unemployment 2007'!T2305)*( 1 +'ILO unemployment 2007'!T2312/('ILO unemployment 2007'!T2302-'ILO unemployment 2007'!T2312))</f>
        <v>297.62055423013396</v>
      </c>
    </row>
    <row r="2303" spans="1:23" s="49" customFormat="1" x14ac:dyDescent="0.25">
      <c r="A2303" s="49" t="s">
        <v>381</v>
      </c>
      <c r="B2303" s="49" t="s">
        <v>779</v>
      </c>
      <c r="C2303" s="49" t="s">
        <v>187</v>
      </c>
      <c r="D2303" s="49" t="s">
        <v>538</v>
      </c>
      <c r="F2303" s="49" t="s">
        <v>391</v>
      </c>
      <c r="G2303" s="49" t="s">
        <v>799</v>
      </c>
      <c r="H2303" s="49" t="s">
        <v>541</v>
      </c>
      <c r="I2303" s="49" t="s">
        <v>800</v>
      </c>
      <c r="J2303" s="49" t="s">
        <v>543</v>
      </c>
      <c r="K2303" s="49">
        <v>31</v>
      </c>
      <c r="L2303" s="49" t="s">
        <v>544</v>
      </c>
      <c r="M2303" s="49" t="s">
        <v>799</v>
      </c>
      <c r="N2303" s="49" t="s">
        <v>801</v>
      </c>
      <c r="O2303" s="49" t="s">
        <v>802</v>
      </c>
      <c r="P2303" s="49" t="s">
        <v>548</v>
      </c>
      <c r="Q2303" s="49" t="s">
        <v>549</v>
      </c>
      <c r="R2303" s="49" t="s">
        <v>552</v>
      </c>
      <c r="S2303" s="49" t="s">
        <v>553</v>
      </c>
      <c r="T2303" s="146">
        <v>38.700000000000003</v>
      </c>
      <c r="U2303" s="49" t="s">
        <v>780</v>
      </c>
      <c r="V2303" s="49" t="s">
        <v>859</v>
      </c>
      <c r="W2303" s="138">
        <f>('ILO unemployment 2007'!T2306+'ILO unemployment 2007'!T2307+'ILO unemployment 2007'!T2308+'ILO unemployment 2007'!T2309+'ILO unemployment 2007'!T2310+'ILO unemployment 2007'!T2311)*( 1 +'ILO unemployment 2007'!T2312/('ILO unemployment 2007'!T2302-'ILO unemployment 2007'!T2312))</f>
        <v>1119.9794457698658</v>
      </c>
    </row>
    <row r="2304" spans="1:23" s="49" customFormat="1" x14ac:dyDescent="0.25">
      <c r="A2304" s="49" t="s">
        <v>381</v>
      </c>
      <c r="B2304" s="49" t="s">
        <v>779</v>
      </c>
      <c r="C2304" s="49" t="s">
        <v>187</v>
      </c>
      <c r="D2304" s="49" t="s">
        <v>538</v>
      </c>
      <c r="F2304" s="49" t="s">
        <v>391</v>
      </c>
      <c r="G2304" s="49" t="s">
        <v>799</v>
      </c>
      <c r="H2304" s="49" t="s">
        <v>541</v>
      </c>
      <c r="I2304" s="49" t="s">
        <v>800</v>
      </c>
      <c r="J2304" s="49" t="s">
        <v>543</v>
      </c>
      <c r="K2304" s="49">
        <v>31</v>
      </c>
      <c r="L2304" s="49" t="s">
        <v>544</v>
      </c>
      <c r="M2304" s="49" t="s">
        <v>799</v>
      </c>
      <c r="N2304" s="49" t="s">
        <v>801</v>
      </c>
      <c r="O2304" s="49" t="s">
        <v>802</v>
      </c>
      <c r="P2304" s="49" t="s">
        <v>548</v>
      </c>
      <c r="Q2304" s="49" t="s">
        <v>549</v>
      </c>
      <c r="R2304" s="49" t="s">
        <v>554</v>
      </c>
      <c r="S2304" s="49" t="s">
        <v>555</v>
      </c>
      <c r="T2304" s="146">
        <v>75.8</v>
      </c>
      <c r="U2304" s="49" t="s">
        <v>780</v>
      </c>
      <c r="V2304" s="49" t="s">
        <v>862</v>
      </c>
      <c r="W2304" s="138">
        <f>'ILO unemployment 2007'!T2303+'ILO unemployment 2007'!T2304+'ILO unemployment 2007'!T2305+ 'ILO unemployment 2007'!T2306+'ILO unemployment 2007'!T2307+'ILO unemployment 2007'!T2308+'ILO unemployment 2007'!T2309+'ILO unemployment 2007'!T2310+'ILO unemployment 2007'!T2311+'ILO unemployment 2007'!T2312</f>
        <v>1417.6</v>
      </c>
    </row>
    <row r="2305" spans="1:23" s="49" customFormat="1" x14ac:dyDescent="0.25">
      <c r="A2305" s="49" t="s">
        <v>381</v>
      </c>
      <c r="B2305" s="49" t="s">
        <v>779</v>
      </c>
      <c r="C2305" s="49" t="s">
        <v>187</v>
      </c>
      <c r="D2305" s="49" t="s">
        <v>538</v>
      </c>
      <c r="F2305" s="49" t="s">
        <v>391</v>
      </c>
      <c r="G2305" s="49" t="s">
        <v>799</v>
      </c>
      <c r="H2305" s="49" t="s">
        <v>541</v>
      </c>
      <c r="I2305" s="49" t="s">
        <v>800</v>
      </c>
      <c r="J2305" s="49" t="s">
        <v>543</v>
      </c>
      <c r="K2305" s="49">
        <v>31</v>
      </c>
      <c r="L2305" s="49" t="s">
        <v>544</v>
      </c>
      <c r="M2305" s="49" t="s">
        <v>799</v>
      </c>
      <c r="N2305" s="49" t="s">
        <v>801</v>
      </c>
      <c r="O2305" s="49" t="s">
        <v>802</v>
      </c>
      <c r="P2305" s="49" t="s">
        <v>548</v>
      </c>
      <c r="Q2305" s="49" t="s">
        <v>549</v>
      </c>
      <c r="R2305" s="49" t="s">
        <v>556</v>
      </c>
      <c r="S2305" s="49" t="s">
        <v>557</v>
      </c>
      <c r="T2305" s="146">
        <v>114.3</v>
      </c>
      <c r="U2305" s="49" t="s">
        <v>780</v>
      </c>
      <c r="W2305" s="138"/>
    </row>
    <row r="2306" spans="1:23" s="49" customFormat="1" x14ac:dyDescent="0.25">
      <c r="A2306" s="49" t="s">
        <v>381</v>
      </c>
      <c r="B2306" s="49" t="s">
        <v>779</v>
      </c>
      <c r="C2306" s="49" t="s">
        <v>187</v>
      </c>
      <c r="D2306" s="49" t="s">
        <v>538</v>
      </c>
      <c r="F2306" s="49" t="s">
        <v>391</v>
      </c>
      <c r="G2306" s="49" t="s">
        <v>799</v>
      </c>
      <c r="H2306" s="49" t="s">
        <v>541</v>
      </c>
      <c r="I2306" s="49" t="s">
        <v>800</v>
      </c>
      <c r="J2306" s="49" t="s">
        <v>543</v>
      </c>
      <c r="K2306" s="49">
        <v>31</v>
      </c>
      <c r="L2306" s="49" t="s">
        <v>544</v>
      </c>
      <c r="M2306" s="49" t="s">
        <v>799</v>
      </c>
      <c r="N2306" s="49" t="s">
        <v>801</v>
      </c>
      <c r="O2306" s="49" t="s">
        <v>802</v>
      </c>
      <c r="P2306" s="49" t="s">
        <v>548</v>
      </c>
      <c r="Q2306" s="49" t="s">
        <v>549</v>
      </c>
      <c r="R2306" s="49" t="s">
        <v>558</v>
      </c>
      <c r="S2306" s="49" t="s">
        <v>559</v>
      </c>
      <c r="T2306" s="146">
        <v>51.4</v>
      </c>
      <c r="U2306" s="49" t="s">
        <v>780</v>
      </c>
      <c r="W2306" s="138"/>
    </row>
    <row r="2307" spans="1:23" s="49" customFormat="1" x14ac:dyDescent="0.25">
      <c r="A2307" s="49" t="s">
        <v>381</v>
      </c>
      <c r="B2307" s="49" t="s">
        <v>779</v>
      </c>
      <c r="C2307" s="49" t="s">
        <v>187</v>
      </c>
      <c r="D2307" s="49" t="s">
        <v>538</v>
      </c>
      <c r="F2307" s="49" t="s">
        <v>391</v>
      </c>
      <c r="G2307" s="49" t="s">
        <v>799</v>
      </c>
      <c r="H2307" s="49" t="s">
        <v>541</v>
      </c>
      <c r="I2307" s="49" t="s">
        <v>800</v>
      </c>
      <c r="J2307" s="49" t="s">
        <v>543</v>
      </c>
      <c r="K2307" s="49">
        <v>31</v>
      </c>
      <c r="L2307" s="49" t="s">
        <v>544</v>
      </c>
      <c r="M2307" s="49" t="s">
        <v>799</v>
      </c>
      <c r="N2307" s="49" t="s">
        <v>801</v>
      </c>
      <c r="O2307" s="49" t="s">
        <v>802</v>
      </c>
      <c r="P2307" s="49" t="s">
        <v>548</v>
      </c>
      <c r="Q2307" s="49" t="s">
        <v>549</v>
      </c>
      <c r="R2307" s="49" t="s">
        <v>560</v>
      </c>
      <c r="S2307" s="49" t="s">
        <v>561</v>
      </c>
      <c r="T2307" s="146">
        <v>204</v>
      </c>
      <c r="U2307" s="49" t="s">
        <v>780</v>
      </c>
      <c r="W2307" s="138"/>
    </row>
    <row r="2308" spans="1:23" s="49" customFormat="1" x14ac:dyDescent="0.25">
      <c r="A2308" s="49" t="s">
        <v>381</v>
      </c>
      <c r="B2308" s="49" t="s">
        <v>779</v>
      </c>
      <c r="C2308" s="49" t="s">
        <v>187</v>
      </c>
      <c r="D2308" s="49" t="s">
        <v>538</v>
      </c>
      <c r="F2308" s="49" t="s">
        <v>391</v>
      </c>
      <c r="G2308" s="49" t="s">
        <v>799</v>
      </c>
      <c r="H2308" s="49" t="s">
        <v>541</v>
      </c>
      <c r="I2308" s="49" t="s">
        <v>800</v>
      </c>
      <c r="J2308" s="49" t="s">
        <v>543</v>
      </c>
      <c r="K2308" s="49">
        <v>31</v>
      </c>
      <c r="L2308" s="49" t="s">
        <v>544</v>
      </c>
      <c r="M2308" s="49" t="s">
        <v>799</v>
      </c>
      <c r="N2308" s="49" t="s">
        <v>801</v>
      </c>
      <c r="O2308" s="49" t="s">
        <v>802</v>
      </c>
      <c r="P2308" s="49" t="s">
        <v>548</v>
      </c>
      <c r="Q2308" s="49" t="s">
        <v>549</v>
      </c>
      <c r="R2308" s="49" t="s">
        <v>562</v>
      </c>
      <c r="S2308" s="49" t="s">
        <v>563</v>
      </c>
      <c r="T2308" s="146">
        <v>26.5</v>
      </c>
      <c r="U2308" s="49" t="s">
        <v>780</v>
      </c>
      <c r="W2308" s="138"/>
    </row>
    <row r="2309" spans="1:23" s="49" customFormat="1" x14ac:dyDescent="0.25">
      <c r="A2309" s="49" t="s">
        <v>381</v>
      </c>
      <c r="B2309" s="49" t="s">
        <v>779</v>
      </c>
      <c r="C2309" s="49" t="s">
        <v>187</v>
      </c>
      <c r="D2309" s="49" t="s">
        <v>538</v>
      </c>
      <c r="F2309" s="49" t="s">
        <v>391</v>
      </c>
      <c r="G2309" s="49" t="s">
        <v>799</v>
      </c>
      <c r="H2309" s="49" t="s">
        <v>541</v>
      </c>
      <c r="I2309" s="49" t="s">
        <v>800</v>
      </c>
      <c r="J2309" s="49" t="s">
        <v>543</v>
      </c>
      <c r="K2309" s="49">
        <v>31</v>
      </c>
      <c r="L2309" s="49" t="s">
        <v>544</v>
      </c>
      <c r="M2309" s="49" t="s">
        <v>799</v>
      </c>
      <c r="N2309" s="49" t="s">
        <v>801</v>
      </c>
      <c r="O2309" s="49" t="s">
        <v>802</v>
      </c>
      <c r="P2309" s="49" t="s">
        <v>548</v>
      </c>
      <c r="Q2309" s="49" t="s">
        <v>549</v>
      </c>
      <c r="R2309" s="49" t="s">
        <v>564</v>
      </c>
      <c r="S2309" s="49" t="s">
        <v>565</v>
      </c>
      <c r="T2309" s="146">
        <v>165.7</v>
      </c>
      <c r="U2309" s="49" t="s">
        <v>780</v>
      </c>
      <c r="W2309" s="138"/>
    </row>
    <row r="2310" spans="1:23" s="49" customFormat="1" x14ac:dyDescent="0.25">
      <c r="A2310" s="49" t="s">
        <v>381</v>
      </c>
      <c r="B2310" s="49" t="s">
        <v>779</v>
      </c>
      <c r="C2310" s="49" t="s">
        <v>187</v>
      </c>
      <c r="D2310" s="49" t="s">
        <v>538</v>
      </c>
      <c r="F2310" s="49" t="s">
        <v>391</v>
      </c>
      <c r="G2310" s="49" t="s">
        <v>799</v>
      </c>
      <c r="H2310" s="49" t="s">
        <v>541</v>
      </c>
      <c r="I2310" s="49" t="s">
        <v>800</v>
      </c>
      <c r="J2310" s="49" t="s">
        <v>543</v>
      </c>
      <c r="K2310" s="49">
        <v>31</v>
      </c>
      <c r="L2310" s="49" t="s">
        <v>544</v>
      </c>
      <c r="M2310" s="49" t="s">
        <v>799</v>
      </c>
      <c r="N2310" s="49" t="s">
        <v>801</v>
      </c>
      <c r="O2310" s="49" t="s">
        <v>802</v>
      </c>
      <c r="P2310" s="49" t="s">
        <v>548</v>
      </c>
      <c r="Q2310" s="49" t="s">
        <v>549</v>
      </c>
      <c r="R2310" s="49" t="s">
        <v>566</v>
      </c>
      <c r="S2310" s="49" t="s">
        <v>567</v>
      </c>
      <c r="T2310" s="146">
        <v>169.5</v>
      </c>
      <c r="U2310" s="49" t="s">
        <v>780</v>
      </c>
      <c r="W2310" s="138"/>
    </row>
    <row r="2311" spans="1:23" s="49" customFormat="1" x14ac:dyDescent="0.25">
      <c r="A2311" s="49" t="s">
        <v>381</v>
      </c>
      <c r="B2311" s="49" t="s">
        <v>779</v>
      </c>
      <c r="C2311" s="49" t="s">
        <v>187</v>
      </c>
      <c r="D2311" s="49" t="s">
        <v>538</v>
      </c>
      <c r="F2311" s="49" t="s">
        <v>391</v>
      </c>
      <c r="G2311" s="49" t="s">
        <v>799</v>
      </c>
      <c r="H2311" s="49" t="s">
        <v>541</v>
      </c>
      <c r="I2311" s="49" t="s">
        <v>800</v>
      </c>
      <c r="J2311" s="49" t="s">
        <v>543</v>
      </c>
      <c r="K2311" s="49">
        <v>31</v>
      </c>
      <c r="L2311" s="49" t="s">
        <v>544</v>
      </c>
      <c r="M2311" s="49" t="s">
        <v>799</v>
      </c>
      <c r="N2311" s="49" t="s">
        <v>801</v>
      </c>
      <c r="O2311" s="49" t="s">
        <v>802</v>
      </c>
      <c r="P2311" s="49" t="s">
        <v>548</v>
      </c>
      <c r="Q2311" s="49" t="s">
        <v>549</v>
      </c>
      <c r="R2311" s="49" t="s">
        <v>568</v>
      </c>
      <c r="S2311" s="49" t="s">
        <v>569</v>
      </c>
      <c r="T2311" s="146">
        <v>243.9</v>
      </c>
      <c r="U2311" s="49" t="s">
        <v>780</v>
      </c>
      <c r="W2311" s="138"/>
    </row>
    <row r="2312" spans="1:23" s="49" customFormat="1" x14ac:dyDescent="0.25">
      <c r="A2312" s="49" t="s">
        <v>381</v>
      </c>
      <c r="B2312" s="49" t="s">
        <v>779</v>
      </c>
      <c r="C2312" s="49" t="s">
        <v>187</v>
      </c>
      <c r="D2312" s="49" t="s">
        <v>538</v>
      </c>
      <c r="F2312" s="49" t="s">
        <v>391</v>
      </c>
      <c r="G2312" s="49" t="s">
        <v>799</v>
      </c>
      <c r="H2312" s="49" t="s">
        <v>541</v>
      </c>
      <c r="I2312" s="49" t="s">
        <v>800</v>
      </c>
      <c r="J2312" s="49" t="s">
        <v>543</v>
      </c>
      <c r="K2312" s="49">
        <v>31</v>
      </c>
      <c r="L2312" s="49" t="s">
        <v>544</v>
      </c>
      <c r="M2312" s="49" t="s">
        <v>799</v>
      </c>
      <c r="N2312" s="49" t="s">
        <v>801</v>
      </c>
      <c r="O2312" s="49" t="s">
        <v>802</v>
      </c>
      <c r="P2312" s="49" t="s">
        <v>548</v>
      </c>
      <c r="Q2312" s="49" t="s">
        <v>549</v>
      </c>
      <c r="R2312" s="49" t="s">
        <v>803</v>
      </c>
      <c r="S2312" s="49" t="s">
        <v>804</v>
      </c>
      <c r="T2312" s="146">
        <v>327.8</v>
      </c>
      <c r="U2312" s="49" t="s">
        <v>780</v>
      </c>
      <c r="W2312" s="138"/>
    </row>
    <row r="2313" spans="1:23" x14ac:dyDescent="0.25">
      <c r="A2313" t="s">
        <v>381</v>
      </c>
      <c r="B2313" t="s">
        <v>779</v>
      </c>
      <c r="C2313" t="s">
        <v>187</v>
      </c>
      <c r="D2313" t="s">
        <v>538</v>
      </c>
      <c r="F2313" t="s">
        <v>391</v>
      </c>
      <c r="G2313" t="s">
        <v>799</v>
      </c>
      <c r="H2313" t="s">
        <v>541</v>
      </c>
      <c r="I2313" t="s">
        <v>800</v>
      </c>
      <c r="J2313" t="s">
        <v>543</v>
      </c>
      <c r="K2313">
        <v>31</v>
      </c>
      <c r="L2313" t="s">
        <v>574</v>
      </c>
      <c r="M2313" t="s">
        <v>805</v>
      </c>
      <c r="N2313" t="s">
        <v>801</v>
      </c>
      <c r="O2313" t="s">
        <v>802</v>
      </c>
      <c r="P2313" t="s">
        <v>548</v>
      </c>
      <c r="Q2313" t="s">
        <v>549</v>
      </c>
      <c r="R2313" t="s">
        <v>131</v>
      </c>
      <c r="S2313" t="s">
        <v>550</v>
      </c>
      <c r="T2313" s="145">
        <v>770.7</v>
      </c>
      <c r="U2313" t="s">
        <v>780</v>
      </c>
    </row>
    <row r="2314" spans="1:23" x14ac:dyDescent="0.25">
      <c r="A2314" t="s">
        <v>381</v>
      </c>
      <c r="B2314" t="s">
        <v>779</v>
      </c>
      <c r="C2314" t="s">
        <v>187</v>
      </c>
      <c r="D2314" t="s">
        <v>538</v>
      </c>
      <c r="F2314" t="s">
        <v>391</v>
      </c>
      <c r="G2314" t="s">
        <v>799</v>
      </c>
      <c r="H2314" t="s">
        <v>541</v>
      </c>
      <c r="I2314" t="s">
        <v>800</v>
      </c>
      <c r="J2314" t="s">
        <v>543</v>
      </c>
      <c r="K2314">
        <v>31</v>
      </c>
      <c r="L2314" t="s">
        <v>574</v>
      </c>
      <c r="M2314" t="s">
        <v>805</v>
      </c>
      <c r="N2314" t="s">
        <v>801</v>
      </c>
      <c r="O2314" t="s">
        <v>802</v>
      </c>
      <c r="P2314" t="s">
        <v>548</v>
      </c>
      <c r="Q2314" t="s">
        <v>549</v>
      </c>
      <c r="R2314" t="s">
        <v>552</v>
      </c>
      <c r="S2314" t="s">
        <v>553</v>
      </c>
      <c r="T2314" s="145">
        <v>21.7</v>
      </c>
      <c r="U2314" t="s">
        <v>780</v>
      </c>
    </row>
    <row r="2315" spans="1:23" x14ac:dyDescent="0.25">
      <c r="A2315" t="s">
        <v>381</v>
      </c>
      <c r="B2315" t="s">
        <v>779</v>
      </c>
      <c r="C2315" t="s">
        <v>187</v>
      </c>
      <c r="D2315" t="s">
        <v>538</v>
      </c>
      <c r="F2315" t="s">
        <v>391</v>
      </c>
      <c r="G2315" t="s">
        <v>799</v>
      </c>
      <c r="H2315" t="s">
        <v>541</v>
      </c>
      <c r="I2315" t="s">
        <v>800</v>
      </c>
      <c r="J2315" t="s">
        <v>543</v>
      </c>
      <c r="K2315">
        <v>31</v>
      </c>
      <c r="L2315" t="s">
        <v>574</v>
      </c>
      <c r="M2315" t="s">
        <v>805</v>
      </c>
      <c r="N2315" t="s">
        <v>801</v>
      </c>
      <c r="O2315" t="s">
        <v>802</v>
      </c>
      <c r="P2315" t="s">
        <v>548</v>
      </c>
      <c r="Q2315" t="s">
        <v>549</v>
      </c>
      <c r="R2315" t="s">
        <v>554</v>
      </c>
      <c r="S2315" t="s">
        <v>555</v>
      </c>
      <c r="T2315" s="145">
        <v>37.5</v>
      </c>
      <c r="U2315" t="s">
        <v>780</v>
      </c>
    </row>
    <row r="2316" spans="1:23" x14ac:dyDescent="0.25">
      <c r="A2316" t="s">
        <v>381</v>
      </c>
      <c r="B2316" t="s">
        <v>779</v>
      </c>
      <c r="C2316" t="s">
        <v>187</v>
      </c>
      <c r="D2316" t="s">
        <v>538</v>
      </c>
      <c r="F2316" t="s">
        <v>391</v>
      </c>
      <c r="G2316" t="s">
        <v>799</v>
      </c>
      <c r="H2316" t="s">
        <v>541</v>
      </c>
      <c r="I2316" t="s">
        <v>800</v>
      </c>
      <c r="J2316" t="s">
        <v>543</v>
      </c>
      <c r="K2316">
        <v>31</v>
      </c>
      <c r="L2316" t="s">
        <v>574</v>
      </c>
      <c r="M2316" t="s">
        <v>805</v>
      </c>
      <c r="N2316" t="s">
        <v>801</v>
      </c>
      <c r="O2316" t="s">
        <v>802</v>
      </c>
      <c r="P2316" t="s">
        <v>548</v>
      </c>
      <c r="Q2316" t="s">
        <v>549</v>
      </c>
      <c r="R2316" t="s">
        <v>556</v>
      </c>
      <c r="S2316" t="s">
        <v>557</v>
      </c>
      <c r="T2316" s="145">
        <v>50.7</v>
      </c>
      <c r="U2316" t="s">
        <v>780</v>
      </c>
    </row>
    <row r="2317" spans="1:23" x14ac:dyDescent="0.25">
      <c r="A2317" t="s">
        <v>381</v>
      </c>
      <c r="B2317" t="s">
        <v>779</v>
      </c>
      <c r="C2317" t="s">
        <v>187</v>
      </c>
      <c r="D2317" t="s">
        <v>538</v>
      </c>
      <c r="F2317" t="s">
        <v>391</v>
      </c>
      <c r="G2317" t="s">
        <v>799</v>
      </c>
      <c r="H2317" t="s">
        <v>541</v>
      </c>
      <c r="I2317" t="s">
        <v>800</v>
      </c>
      <c r="J2317" t="s">
        <v>543</v>
      </c>
      <c r="K2317">
        <v>31</v>
      </c>
      <c r="L2317" t="s">
        <v>574</v>
      </c>
      <c r="M2317" t="s">
        <v>805</v>
      </c>
      <c r="N2317" t="s">
        <v>801</v>
      </c>
      <c r="O2317" t="s">
        <v>802</v>
      </c>
      <c r="P2317" t="s">
        <v>548</v>
      </c>
      <c r="Q2317" t="s">
        <v>549</v>
      </c>
      <c r="R2317" t="s">
        <v>558</v>
      </c>
      <c r="S2317" t="s">
        <v>559</v>
      </c>
      <c r="T2317" s="145">
        <v>9.4</v>
      </c>
      <c r="U2317" t="s">
        <v>780</v>
      </c>
    </row>
    <row r="2318" spans="1:23" x14ac:dyDescent="0.25">
      <c r="A2318" t="s">
        <v>381</v>
      </c>
      <c r="B2318" t="s">
        <v>779</v>
      </c>
      <c r="C2318" t="s">
        <v>187</v>
      </c>
      <c r="D2318" t="s">
        <v>538</v>
      </c>
      <c r="F2318" t="s">
        <v>391</v>
      </c>
      <c r="G2318" t="s">
        <v>799</v>
      </c>
      <c r="H2318" t="s">
        <v>541</v>
      </c>
      <c r="I2318" t="s">
        <v>800</v>
      </c>
      <c r="J2318" t="s">
        <v>543</v>
      </c>
      <c r="K2318">
        <v>31</v>
      </c>
      <c r="L2318" t="s">
        <v>574</v>
      </c>
      <c r="M2318" t="s">
        <v>805</v>
      </c>
      <c r="N2318" t="s">
        <v>801</v>
      </c>
      <c r="O2318" t="s">
        <v>802</v>
      </c>
      <c r="P2318" t="s">
        <v>548</v>
      </c>
      <c r="Q2318" t="s">
        <v>549</v>
      </c>
      <c r="R2318" t="s">
        <v>560</v>
      </c>
      <c r="S2318" t="s">
        <v>561</v>
      </c>
      <c r="T2318" s="145">
        <v>67.7</v>
      </c>
      <c r="U2318" t="s">
        <v>780</v>
      </c>
    </row>
    <row r="2319" spans="1:23" x14ac:dyDescent="0.25">
      <c r="A2319" t="s">
        <v>381</v>
      </c>
      <c r="B2319" t="s">
        <v>779</v>
      </c>
      <c r="C2319" t="s">
        <v>187</v>
      </c>
      <c r="D2319" t="s">
        <v>538</v>
      </c>
      <c r="F2319" t="s">
        <v>391</v>
      </c>
      <c r="G2319" t="s">
        <v>799</v>
      </c>
      <c r="H2319" t="s">
        <v>541</v>
      </c>
      <c r="I2319" t="s">
        <v>800</v>
      </c>
      <c r="J2319" t="s">
        <v>543</v>
      </c>
      <c r="K2319">
        <v>31</v>
      </c>
      <c r="L2319" t="s">
        <v>574</v>
      </c>
      <c r="M2319" t="s">
        <v>805</v>
      </c>
      <c r="N2319" t="s">
        <v>801</v>
      </c>
      <c r="O2319" t="s">
        <v>802</v>
      </c>
      <c r="P2319" t="s">
        <v>548</v>
      </c>
      <c r="Q2319" t="s">
        <v>549</v>
      </c>
      <c r="R2319" t="s">
        <v>562</v>
      </c>
      <c r="S2319" t="s">
        <v>563</v>
      </c>
      <c r="T2319" s="145">
        <v>9.3000000000000007</v>
      </c>
      <c r="U2319" t="s">
        <v>780</v>
      </c>
    </row>
    <row r="2320" spans="1:23" x14ac:dyDescent="0.25">
      <c r="A2320" t="s">
        <v>381</v>
      </c>
      <c r="B2320" t="s">
        <v>779</v>
      </c>
      <c r="C2320" t="s">
        <v>187</v>
      </c>
      <c r="D2320" t="s">
        <v>538</v>
      </c>
      <c r="F2320" t="s">
        <v>391</v>
      </c>
      <c r="G2320" t="s">
        <v>799</v>
      </c>
      <c r="H2320" t="s">
        <v>541</v>
      </c>
      <c r="I2320" t="s">
        <v>800</v>
      </c>
      <c r="J2320" t="s">
        <v>543</v>
      </c>
      <c r="K2320">
        <v>31</v>
      </c>
      <c r="L2320" t="s">
        <v>574</v>
      </c>
      <c r="M2320" t="s">
        <v>805</v>
      </c>
      <c r="N2320" t="s">
        <v>801</v>
      </c>
      <c r="O2320" t="s">
        <v>802</v>
      </c>
      <c r="P2320" t="s">
        <v>548</v>
      </c>
      <c r="Q2320" t="s">
        <v>549</v>
      </c>
      <c r="R2320" t="s">
        <v>564</v>
      </c>
      <c r="S2320" t="s">
        <v>565</v>
      </c>
      <c r="T2320" s="145">
        <v>142</v>
      </c>
      <c r="U2320" t="s">
        <v>780</v>
      </c>
    </row>
    <row r="2321" spans="1:23" x14ac:dyDescent="0.25">
      <c r="A2321" t="s">
        <v>381</v>
      </c>
      <c r="B2321" t="s">
        <v>779</v>
      </c>
      <c r="C2321" t="s">
        <v>187</v>
      </c>
      <c r="D2321" t="s">
        <v>538</v>
      </c>
      <c r="F2321" t="s">
        <v>391</v>
      </c>
      <c r="G2321" t="s">
        <v>799</v>
      </c>
      <c r="H2321" t="s">
        <v>541</v>
      </c>
      <c r="I2321" t="s">
        <v>800</v>
      </c>
      <c r="J2321" t="s">
        <v>543</v>
      </c>
      <c r="K2321">
        <v>31</v>
      </c>
      <c r="L2321" t="s">
        <v>574</v>
      </c>
      <c r="M2321" t="s">
        <v>805</v>
      </c>
      <c r="N2321" t="s">
        <v>801</v>
      </c>
      <c r="O2321" t="s">
        <v>802</v>
      </c>
      <c r="P2321" t="s">
        <v>548</v>
      </c>
      <c r="Q2321" t="s">
        <v>549</v>
      </c>
      <c r="R2321" t="s">
        <v>566</v>
      </c>
      <c r="S2321" t="s">
        <v>567</v>
      </c>
      <c r="T2321" s="145">
        <v>120</v>
      </c>
      <c r="U2321" t="s">
        <v>780</v>
      </c>
    </row>
    <row r="2322" spans="1:23" x14ac:dyDescent="0.25">
      <c r="A2322" t="s">
        <v>381</v>
      </c>
      <c r="B2322" t="s">
        <v>779</v>
      </c>
      <c r="C2322" t="s">
        <v>187</v>
      </c>
      <c r="D2322" t="s">
        <v>538</v>
      </c>
      <c r="F2322" t="s">
        <v>391</v>
      </c>
      <c r="G2322" t="s">
        <v>799</v>
      </c>
      <c r="H2322" t="s">
        <v>541</v>
      </c>
      <c r="I2322" t="s">
        <v>800</v>
      </c>
      <c r="J2322" t="s">
        <v>543</v>
      </c>
      <c r="K2322">
        <v>31</v>
      </c>
      <c r="L2322" t="s">
        <v>574</v>
      </c>
      <c r="M2322" t="s">
        <v>805</v>
      </c>
      <c r="N2322" t="s">
        <v>801</v>
      </c>
      <c r="O2322" t="s">
        <v>802</v>
      </c>
      <c r="P2322" t="s">
        <v>548</v>
      </c>
      <c r="Q2322" t="s">
        <v>549</v>
      </c>
      <c r="R2322" t="s">
        <v>568</v>
      </c>
      <c r="S2322" t="s">
        <v>569</v>
      </c>
      <c r="T2322" s="145">
        <v>136.6</v>
      </c>
      <c r="U2322" t="s">
        <v>780</v>
      </c>
    </row>
    <row r="2323" spans="1:23" x14ac:dyDescent="0.25">
      <c r="A2323" t="s">
        <v>381</v>
      </c>
      <c r="B2323" t="s">
        <v>779</v>
      </c>
      <c r="C2323" t="s">
        <v>187</v>
      </c>
      <c r="D2323" t="s">
        <v>538</v>
      </c>
      <c r="F2323" t="s">
        <v>391</v>
      </c>
      <c r="G2323" t="s">
        <v>799</v>
      </c>
      <c r="H2323" t="s">
        <v>541</v>
      </c>
      <c r="I2323" t="s">
        <v>800</v>
      </c>
      <c r="J2323" t="s">
        <v>543</v>
      </c>
      <c r="K2323">
        <v>31</v>
      </c>
      <c r="L2323" t="s">
        <v>574</v>
      </c>
      <c r="M2323" t="s">
        <v>805</v>
      </c>
      <c r="N2323" t="s">
        <v>801</v>
      </c>
      <c r="O2323" t="s">
        <v>802</v>
      </c>
      <c r="P2323" t="s">
        <v>548</v>
      </c>
      <c r="Q2323" t="s">
        <v>549</v>
      </c>
      <c r="R2323" t="s">
        <v>803</v>
      </c>
      <c r="S2323" t="s">
        <v>804</v>
      </c>
      <c r="T2323" s="145">
        <v>175.8</v>
      </c>
      <c r="U2323" t="s">
        <v>780</v>
      </c>
    </row>
    <row r="2324" spans="1:23" x14ac:dyDescent="0.25">
      <c r="A2324" t="s">
        <v>381</v>
      </c>
      <c r="B2324" t="s">
        <v>779</v>
      </c>
      <c r="C2324" t="s">
        <v>187</v>
      </c>
      <c r="D2324" t="s">
        <v>538</v>
      </c>
      <c r="F2324" t="s">
        <v>391</v>
      </c>
      <c r="G2324" t="s">
        <v>799</v>
      </c>
      <c r="H2324" t="s">
        <v>541</v>
      </c>
      <c r="I2324" t="s">
        <v>800</v>
      </c>
      <c r="J2324" t="s">
        <v>543</v>
      </c>
      <c r="K2324">
        <v>31</v>
      </c>
      <c r="L2324" t="s">
        <v>576</v>
      </c>
      <c r="M2324" t="s">
        <v>806</v>
      </c>
      <c r="N2324" t="s">
        <v>801</v>
      </c>
      <c r="O2324" t="s">
        <v>802</v>
      </c>
      <c r="P2324" t="s">
        <v>548</v>
      </c>
      <c r="Q2324" t="s">
        <v>549</v>
      </c>
      <c r="R2324" t="s">
        <v>131</v>
      </c>
      <c r="S2324" t="s">
        <v>550</v>
      </c>
      <c r="T2324" s="145">
        <v>646.9</v>
      </c>
      <c r="U2324" t="s">
        <v>780</v>
      </c>
    </row>
    <row r="2325" spans="1:23" x14ac:dyDescent="0.25">
      <c r="A2325" t="s">
        <v>381</v>
      </c>
      <c r="B2325" t="s">
        <v>779</v>
      </c>
      <c r="C2325" t="s">
        <v>187</v>
      </c>
      <c r="D2325" t="s">
        <v>538</v>
      </c>
      <c r="F2325" t="s">
        <v>391</v>
      </c>
      <c r="G2325" t="s">
        <v>799</v>
      </c>
      <c r="H2325" t="s">
        <v>541</v>
      </c>
      <c r="I2325" t="s">
        <v>800</v>
      </c>
      <c r="J2325" t="s">
        <v>543</v>
      </c>
      <c r="K2325">
        <v>31</v>
      </c>
      <c r="L2325" t="s">
        <v>576</v>
      </c>
      <c r="M2325" t="s">
        <v>806</v>
      </c>
      <c r="N2325" t="s">
        <v>801</v>
      </c>
      <c r="O2325" t="s">
        <v>802</v>
      </c>
      <c r="P2325" t="s">
        <v>548</v>
      </c>
      <c r="Q2325" t="s">
        <v>549</v>
      </c>
      <c r="R2325" t="s">
        <v>552</v>
      </c>
      <c r="S2325" t="s">
        <v>553</v>
      </c>
      <c r="T2325" s="145">
        <v>17</v>
      </c>
      <c r="U2325" t="s">
        <v>780</v>
      </c>
    </row>
    <row r="2326" spans="1:23" x14ac:dyDescent="0.25">
      <c r="A2326" t="s">
        <v>381</v>
      </c>
      <c r="B2326" t="s">
        <v>779</v>
      </c>
      <c r="C2326" t="s">
        <v>187</v>
      </c>
      <c r="D2326" t="s">
        <v>538</v>
      </c>
      <c r="F2326" t="s">
        <v>391</v>
      </c>
      <c r="G2326" t="s">
        <v>799</v>
      </c>
      <c r="H2326" t="s">
        <v>541</v>
      </c>
      <c r="I2326" t="s">
        <v>800</v>
      </c>
      <c r="J2326" t="s">
        <v>543</v>
      </c>
      <c r="K2326">
        <v>31</v>
      </c>
      <c r="L2326" t="s">
        <v>576</v>
      </c>
      <c r="M2326" t="s">
        <v>806</v>
      </c>
      <c r="N2326" t="s">
        <v>801</v>
      </c>
      <c r="O2326" t="s">
        <v>802</v>
      </c>
      <c r="P2326" t="s">
        <v>548</v>
      </c>
      <c r="Q2326" t="s">
        <v>549</v>
      </c>
      <c r="R2326" t="s">
        <v>554</v>
      </c>
      <c r="S2326" t="s">
        <v>555</v>
      </c>
      <c r="T2326" s="145">
        <v>38.299999999999997</v>
      </c>
      <c r="U2326" t="s">
        <v>780</v>
      </c>
    </row>
    <row r="2327" spans="1:23" x14ac:dyDescent="0.25">
      <c r="A2327" t="s">
        <v>381</v>
      </c>
      <c r="B2327" t="s">
        <v>779</v>
      </c>
      <c r="C2327" t="s">
        <v>187</v>
      </c>
      <c r="D2327" t="s">
        <v>538</v>
      </c>
      <c r="F2327" t="s">
        <v>391</v>
      </c>
      <c r="G2327" t="s">
        <v>799</v>
      </c>
      <c r="H2327" t="s">
        <v>541</v>
      </c>
      <c r="I2327" t="s">
        <v>800</v>
      </c>
      <c r="J2327" t="s">
        <v>543</v>
      </c>
      <c r="K2327">
        <v>31</v>
      </c>
      <c r="L2327" t="s">
        <v>576</v>
      </c>
      <c r="M2327" t="s">
        <v>806</v>
      </c>
      <c r="N2327" t="s">
        <v>801</v>
      </c>
      <c r="O2327" t="s">
        <v>802</v>
      </c>
      <c r="P2327" t="s">
        <v>548</v>
      </c>
      <c r="Q2327" t="s">
        <v>549</v>
      </c>
      <c r="R2327" t="s">
        <v>556</v>
      </c>
      <c r="S2327" t="s">
        <v>557</v>
      </c>
      <c r="T2327" s="145">
        <v>63.6</v>
      </c>
      <c r="U2327" t="s">
        <v>780</v>
      </c>
    </row>
    <row r="2328" spans="1:23" x14ac:dyDescent="0.25">
      <c r="A2328" t="s">
        <v>381</v>
      </c>
      <c r="B2328" t="s">
        <v>779</v>
      </c>
      <c r="C2328" t="s">
        <v>187</v>
      </c>
      <c r="D2328" t="s">
        <v>538</v>
      </c>
      <c r="F2328" t="s">
        <v>391</v>
      </c>
      <c r="G2328" t="s">
        <v>799</v>
      </c>
      <c r="H2328" t="s">
        <v>541</v>
      </c>
      <c r="I2328" t="s">
        <v>800</v>
      </c>
      <c r="J2328" t="s">
        <v>543</v>
      </c>
      <c r="K2328">
        <v>31</v>
      </c>
      <c r="L2328" t="s">
        <v>576</v>
      </c>
      <c r="M2328" t="s">
        <v>806</v>
      </c>
      <c r="N2328" t="s">
        <v>801</v>
      </c>
      <c r="O2328" t="s">
        <v>802</v>
      </c>
      <c r="P2328" t="s">
        <v>548</v>
      </c>
      <c r="Q2328" t="s">
        <v>549</v>
      </c>
      <c r="R2328" t="s">
        <v>558</v>
      </c>
      <c r="S2328" t="s">
        <v>559</v>
      </c>
      <c r="T2328" s="145">
        <v>42</v>
      </c>
      <c r="U2328" t="s">
        <v>780</v>
      </c>
    </row>
    <row r="2329" spans="1:23" x14ac:dyDescent="0.25">
      <c r="A2329" t="s">
        <v>381</v>
      </c>
      <c r="B2329" t="s">
        <v>779</v>
      </c>
      <c r="C2329" t="s">
        <v>187</v>
      </c>
      <c r="D2329" t="s">
        <v>538</v>
      </c>
      <c r="F2329" t="s">
        <v>391</v>
      </c>
      <c r="G2329" t="s">
        <v>799</v>
      </c>
      <c r="H2329" t="s">
        <v>541</v>
      </c>
      <c r="I2329" t="s">
        <v>800</v>
      </c>
      <c r="J2329" t="s">
        <v>543</v>
      </c>
      <c r="K2329">
        <v>31</v>
      </c>
      <c r="L2329" t="s">
        <v>576</v>
      </c>
      <c r="M2329" t="s">
        <v>806</v>
      </c>
      <c r="N2329" t="s">
        <v>801</v>
      </c>
      <c r="O2329" t="s">
        <v>802</v>
      </c>
      <c r="P2329" t="s">
        <v>548</v>
      </c>
      <c r="Q2329" t="s">
        <v>549</v>
      </c>
      <c r="R2329" t="s">
        <v>560</v>
      </c>
      <c r="S2329" t="s">
        <v>561</v>
      </c>
      <c r="T2329" s="145">
        <v>136.30000000000001</v>
      </c>
      <c r="U2329" t="s">
        <v>780</v>
      </c>
    </row>
    <row r="2330" spans="1:23" x14ac:dyDescent="0.25">
      <c r="A2330" t="s">
        <v>381</v>
      </c>
      <c r="B2330" t="s">
        <v>779</v>
      </c>
      <c r="C2330" t="s">
        <v>187</v>
      </c>
      <c r="D2330" t="s">
        <v>538</v>
      </c>
      <c r="F2330" t="s">
        <v>391</v>
      </c>
      <c r="G2330" t="s">
        <v>799</v>
      </c>
      <c r="H2330" t="s">
        <v>541</v>
      </c>
      <c r="I2330" t="s">
        <v>800</v>
      </c>
      <c r="J2330" t="s">
        <v>543</v>
      </c>
      <c r="K2330">
        <v>31</v>
      </c>
      <c r="L2330" t="s">
        <v>576</v>
      </c>
      <c r="M2330" t="s">
        <v>806</v>
      </c>
      <c r="N2330" t="s">
        <v>801</v>
      </c>
      <c r="O2330" t="s">
        <v>802</v>
      </c>
      <c r="P2330" t="s">
        <v>548</v>
      </c>
      <c r="Q2330" t="s">
        <v>549</v>
      </c>
      <c r="R2330" t="s">
        <v>562</v>
      </c>
      <c r="S2330" t="s">
        <v>563</v>
      </c>
      <c r="T2330" s="145">
        <v>17.2</v>
      </c>
      <c r="U2330" t="s">
        <v>780</v>
      </c>
    </row>
    <row r="2331" spans="1:23" x14ac:dyDescent="0.25">
      <c r="A2331" t="s">
        <v>381</v>
      </c>
      <c r="B2331" t="s">
        <v>779</v>
      </c>
      <c r="C2331" t="s">
        <v>187</v>
      </c>
      <c r="D2331" t="s">
        <v>538</v>
      </c>
      <c r="F2331" t="s">
        <v>391</v>
      </c>
      <c r="G2331" t="s">
        <v>799</v>
      </c>
      <c r="H2331" t="s">
        <v>541</v>
      </c>
      <c r="I2331" t="s">
        <v>800</v>
      </c>
      <c r="J2331" t="s">
        <v>543</v>
      </c>
      <c r="K2331">
        <v>31</v>
      </c>
      <c r="L2331" t="s">
        <v>576</v>
      </c>
      <c r="M2331" t="s">
        <v>806</v>
      </c>
      <c r="N2331" t="s">
        <v>801</v>
      </c>
      <c r="O2331" t="s">
        <v>802</v>
      </c>
      <c r="P2331" t="s">
        <v>548</v>
      </c>
      <c r="Q2331" t="s">
        <v>549</v>
      </c>
      <c r="R2331" t="s">
        <v>564</v>
      </c>
      <c r="S2331" t="s">
        <v>565</v>
      </c>
      <c r="T2331" s="145">
        <v>23.7</v>
      </c>
      <c r="U2331" t="s">
        <v>780</v>
      </c>
    </row>
    <row r="2332" spans="1:23" x14ac:dyDescent="0.25">
      <c r="A2332" t="s">
        <v>381</v>
      </c>
      <c r="B2332" t="s">
        <v>779</v>
      </c>
      <c r="C2332" t="s">
        <v>187</v>
      </c>
      <c r="D2332" t="s">
        <v>538</v>
      </c>
      <c r="F2332" t="s">
        <v>391</v>
      </c>
      <c r="G2332" t="s">
        <v>799</v>
      </c>
      <c r="H2332" t="s">
        <v>541</v>
      </c>
      <c r="I2332" t="s">
        <v>800</v>
      </c>
      <c r="J2332" t="s">
        <v>543</v>
      </c>
      <c r="K2332">
        <v>31</v>
      </c>
      <c r="L2332" t="s">
        <v>576</v>
      </c>
      <c r="M2332" t="s">
        <v>806</v>
      </c>
      <c r="N2332" t="s">
        <v>801</v>
      </c>
      <c r="O2332" t="s">
        <v>802</v>
      </c>
      <c r="P2332" t="s">
        <v>548</v>
      </c>
      <c r="Q2332" t="s">
        <v>549</v>
      </c>
      <c r="R2332" t="s">
        <v>566</v>
      </c>
      <c r="S2332" t="s">
        <v>567</v>
      </c>
      <c r="T2332" s="145">
        <v>49.5</v>
      </c>
      <c r="U2332" t="s">
        <v>780</v>
      </c>
    </row>
    <row r="2333" spans="1:23" x14ac:dyDescent="0.25">
      <c r="A2333" t="s">
        <v>381</v>
      </c>
      <c r="B2333" t="s">
        <v>779</v>
      </c>
      <c r="C2333" t="s">
        <v>187</v>
      </c>
      <c r="D2333" t="s">
        <v>538</v>
      </c>
      <c r="F2333" t="s">
        <v>391</v>
      </c>
      <c r="G2333" t="s">
        <v>799</v>
      </c>
      <c r="H2333" t="s">
        <v>541</v>
      </c>
      <c r="I2333" t="s">
        <v>800</v>
      </c>
      <c r="J2333" t="s">
        <v>543</v>
      </c>
      <c r="K2333">
        <v>31</v>
      </c>
      <c r="L2333" t="s">
        <v>576</v>
      </c>
      <c r="M2333" t="s">
        <v>806</v>
      </c>
      <c r="N2333" t="s">
        <v>801</v>
      </c>
      <c r="O2333" t="s">
        <v>802</v>
      </c>
      <c r="P2333" t="s">
        <v>548</v>
      </c>
      <c r="Q2333" t="s">
        <v>549</v>
      </c>
      <c r="R2333" t="s">
        <v>568</v>
      </c>
      <c r="S2333" t="s">
        <v>569</v>
      </c>
      <c r="T2333" s="145">
        <v>107.3</v>
      </c>
      <c r="U2333" t="s">
        <v>780</v>
      </c>
    </row>
    <row r="2334" spans="1:23" x14ac:dyDescent="0.25">
      <c r="A2334" t="s">
        <v>381</v>
      </c>
      <c r="B2334" t="s">
        <v>779</v>
      </c>
      <c r="C2334" t="s">
        <v>187</v>
      </c>
      <c r="D2334" t="s">
        <v>538</v>
      </c>
      <c r="F2334" t="s">
        <v>391</v>
      </c>
      <c r="G2334" t="s">
        <v>799</v>
      </c>
      <c r="H2334" t="s">
        <v>541</v>
      </c>
      <c r="I2334" t="s">
        <v>800</v>
      </c>
      <c r="J2334" t="s">
        <v>543</v>
      </c>
      <c r="K2334">
        <v>31</v>
      </c>
      <c r="L2334" t="s">
        <v>576</v>
      </c>
      <c r="M2334" t="s">
        <v>806</v>
      </c>
      <c r="N2334" t="s">
        <v>801</v>
      </c>
      <c r="O2334" t="s">
        <v>802</v>
      </c>
      <c r="P2334" t="s">
        <v>548</v>
      </c>
      <c r="Q2334" t="s">
        <v>549</v>
      </c>
      <c r="R2334" t="s">
        <v>803</v>
      </c>
      <c r="S2334" t="s">
        <v>804</v>
      </c>
      <c r="T2334" s="145">
        <v>152</v>
      </c>
      <c r="U2334" t="s">
        <v>780</v>
      </c>
    </row>
    <row r="2335" spans="1:23" s="49" customFormat="1" x14ac:dyDescent="0.25">
      <c r="A2335" s="49" t="s">
        <v>117</v>
      </c>
      <c r="B2335" s="49" t="s">
        <v>781</v>
      </c>
      <c r="C2335" s="49" t="s">
        <v>187</v>
      </c>
      <c r="D2335" s="49" t="s">
        <v>538</v>
      </c>
      <c r="F2335" s="49" t="s">
        <v>391</v>
      </c>
      <c r="G2335" s="49" t="s">
        <v>799</v>
      </c>
      <c r="H2335" s="49" t="s">
        <v>541</v>
      </c>
      <c r="I2335" s="49" t="s">
        <v>800</v>
      </c>
      <c r="J2335" s="49" t="s">
        <v>543</v>
      </c>
      <c r="K2335" s="49">
        <v>31</v>
      </c>
      <c r="L2335" s="49" t="s">
        <v>544</v>
      </c>
      <c r="M2335" s="49" t="s">
        <v>799</v>
      </c>
      <c r="N2335" s="49" t="s">
        <v>801</v>
      </c>
      <c r="O2335" s="49" t="s">
        <v>802</v>
      </c>
      <c r="P2335" s="49" t="s">
        <v>548</v>
      </c>
      <c r="Q2335" s="49" t="s">
        <v>549</v>
      </c>
      <c r="R2335" s="49" t="s">
        <v>131</v>
      </c>
      <c r="S2335" s="49" t="s">
        <v>550</v>
      </c>
      <c r="T2335" s="146">
        <v>1621</v>
      </c>
      <c r="U2335" s="49" t="s">
        <v>782</v>
      </c>
      <c r="V2335" s="49" t="s">
        <v>858</v>
      </c>
      <c r="W2335" s="138">
        <f>('ILO unemployment 2007'!T2336+'ILO unemployment 2007'!T2337+'ILO unemployment 2007'!T2338)*( 1 + ('ILO unemployment 2007'!T2344+ 'ILO unemployment 2007'!T2345)/('ILO unemployment 2007'!T2335-'ILO unemployment 2007'!T2344-'ILO unemployment 2007'!T2345))</f>
        <v>324.77228596646074</v>
      </c>
    </row>
    <row r="2336" spans="1:23" s="49" customFormat="1" x14ac:dyDescent="0.25">
      <c r="A2336" s="49" t="s">
        <v>117</v>
      </c>
      <c r="B2336" s="49" t="s">
        <v>781</v>
      </c>
      <c r="C2336" s="49" t="s">
        <v>187</v>
      </c>
      <c r="D2336" s="49" t="s">
        <v>538</v>
      </c>
      <c r="F2336" s="49" t="s">
        <v>391</v>
      </c>
      <c r="G2336" s="49" t="s">
        <v>799</v>
      </c>
      <c r="H2336" s="49" t="s">
        <v>541</v>
      </c>
      <c r="I2336" s="49" t="s">
        <v>800</v>
      </c>
      <c r="J2336" s="49" t="s">
        <v>543</v>
      </c>
      <c r="K2336" s="49">
        <v>31</v>
      </c>
      <c r="L2336" s="49" t="s">
        <v>544</v>
      </c>
      <c r="M2336" s="49" t="s">
        <v>799</v>
      </c>
      <c r="N2336" s="49" t="s">
        <v>801</v>
      </c>
      <c r="O2336" s="49" t="s">
        <v>802</v>
      </c>
      <c r="P2336" s="49" t="s">
        <v>548</v>
      </c>
      <c r="Q2336" s="49" t="s">
        <v>549</v>
      </c>
      <c r="R2336" s="49" t="s">
        <v>552</v>
      </c>
      <c r="S2336" s="49" t="s">
        <v>553</v>
      </c>
      <c r="T2336" s="146">
        <v>90</v>
      </c>
      <c r="U2336" s="49" t="s">
        <v>782</v>
      </c>
      <c r="V2336" s="49" t="s">
        <v>859</v>
      </c>
      <c r="W2336" s="138">
        <f>('ILO unemployment 2007'!T2339+'ILO unemployment 2007'!T2340+'ILO unemployment 2007'!T2341+'ILO unemployment 2007'!T2342+'ILO unemployment 2007'!T2343)*( 1 + ('ILO unemployment 2007'!T2344+ 'ILO unemployment 2007'!T2345)/('ILO unemployment 2007'!T2335-'ILO unemployment 2007'!T2344-'ILO unemployment 2007'!T2345))</f>
        <v>1297.6584289496911</v>
      </c>
    </row>
    <row r="2337" spans="1:23" s="49" customFormat="1" x14ac:dyDescent="0.25">
      <c r="A2337" s="49" t="s">
        <v>117</v>
      </c>
      <c r="B2337" s="49" t="s">
        <v>781</v>
      </c>
      <c r="C2337" s="49" t="s">
        <v>187</v>
      </c>
      <c r="D2337" s="49" t="s">
        <v>538</v>
      </c>
      <c r="F2337" s="49" t="s">
        <v>391</v>
      </c>
      <c r="G2337" s="49" t="s">
        <v>799</v>
      </c>
      <c r="H2337" s="49" t="s">
        <v>541</v>
      </c>
      <c r="I2337" s="49" t="s">
        <v>800</v>
      </c>
      <c r="J2337" s="49" t="s">
        <v>543</v>
      </c>
      <c r="K2337" s="49">
        <v>31</v>
      </c>
      <c r="L2337" s="49" t="s">
        <v>544</v>
      </c>
      <c r="M2337" s="49" t="s">
        <v>799</v>
      </c>
      <c r="N2337" s="49" t="s">
        <v>801</v>
      </c>
      <c r="O2337" s="49" t="s">
        <v>802</v>
      </c>
      <c r="P2337" s="49" t="s">
        <v>548</v>
      </c>
      <c r="Q2337" s="49" t="s">
        <v>549</v>
      </c>
      <c r="R2337" s="49" t="s">
        <v>554</v>
      </c>
      <c r="S2337" s="49" t="s">
        <v>555</v>
      </c>
      <c r="T2337" s="146">
        <v>54</v>
      </c>
      <c r="U2337" s="49" t="s">
        <v>782</v>
      </c>
      <c r="V2337" s="49" t="s">
        <v>862</v>
      </c>
      <c r="W2337" s="138">
        <f>'ILO unemployment 2007'!T2336+'ILO unemployment 2007'!T2337+'ILO unemployment 2007'!T2338+ 'ILO unemployment 2007'!T2339+'ILO unemployment 2007'!T2340+'ILO unemployment 2007'!T2341+'ILO unemployment 2007'!T2342+'ILO unemployment 2007'!T2343+'ILO unemployment 2007'!T2344+'ILO unemployment 2007'!T2345</f>
        <v>1622</v>
      </c>
    </row>
    <row r="2338" spans="1:23" s="49" customFormat="1" x14ac:dyDescent="0.25">
      <c r="A2338" s="49" t="s">
        <v>117</v>
      </c>
      <c r="B2338" s="49" t="s">
        <v>781</v>
      </c>
      <c r="C2338" s="49" t="s">
        <v>187</v>
      </c>
      <c r="D2338" s="49" t="s">
        <v>538</v>
      </c>
      <c r="F2338" s="49" t="s">
        <v>391</v>
      </c>
      <c r="G2338" s="49" t="s">
        <v>799</v>
      </c>
      <c r="H2338" s="49" t="s">
        <v>541</v>
      </c>
      <c r="I2338" s="49" t="s">
        <v>800</v>
      </c>
      <c r="J2338" s="49" t="s">
        <v>543</v>
      </c>
      <c r="K2338" s="49">
        <v>31</v>
      </c>
      <c r="L2338" s="49" t="s">
        <v>544</v>
      </c>
      <c r="M2338" s="49" t="s">
        <v>799</v>
      </c>
      <c r="N2338" s="49" t="s">
        <v>801</v>
      </c>
      <c r="O2338" s="49" t="s">
        <v>802</v>
      </c>
      <c r="P2338" s="49" t="s">
        <v>548</v>
      </c>
      <c r="Q2338" s="49" t="s">
        <v>549</v>
      </c>
      <c r="R2338" s="49" t="s">
        <v>556</v>
      </c>
      <c r="S2338" s="49" t="s">
        <v>557</v>
      </c>
      <c r="T2338" s="146">
        <v>83</v>
      </c>
      <c r="U2338" s="49" t="s">
        <v>782</v>
      </c>
      <c r="W2338" s="138"/>
    </row>
    <row r="2339" spans="1:23" s="49" customFormat="1" x14ac:dyDescent="0.25">
      <c r="A2339" s="49" t="s">
        <v>117</v>
      </c>
      <c r="B2339" s="49" t="s">
        <v>781</v>
      </c>
      <c r="C2339" s="49" t="s">
        <v>187</v>
      </c>
      <c r="D2339" s="49" t="s">
        <v>538</v>
      </c>
      <c r="F2339" s="49" t="s">
        <v>391</v>
      </c>
      <c r="G2339" s="49" t="s">
        <v>799</v>
      </c>
      <c r="H2339" s="49" t="s">
        <v>541</v>
      </c>
      <c r="I2339" s="49" t="s">
        <v>800</v>
      </c>
      <c r="J2339" s="49" t="s">
        <v>543</v>
      </c>
      <c r="K2339" s="49">
        <v>31</v>
      </c>
      <c r="L2339" s="49" t="s">
        <v>544</v>
      </c>
      <c r="M2339" s="49" t="s">
        <v>799</v>
      </c>
      <c r="N2339" s="49" t="s">
        <v>801</v>
      </c>
      <c r="O2339" s="49" t="s">
        <v>802</v>
      </c>
      <c r="P2339" s="49" t="s">
        <v>548</v>
      </c>
      <c r="Q2339" s="49" t="s">
        <v>549</v>
      </c>
      <c r="R2339" s="49" t="s">
        <v>558</v>
      </c>
      <c r="S2339" s="49" t="s">
        <v>559</v>
      </c>
      <c r="T2339" s="146">
        <v>105</v>
      </c>
      <c r="U2339" s="49" t="s">
        <v>782</v>
      </c>
      <c r="W2339" s="138"/>
    </row>
    <row r="2340" spans="1:23" s="49" customFormat="1" x14ac:dyDescent="0.25">
      <c r="A2340" s="49" t="s">
        <v>117</v>
      </c>
      <c r="B2340" s="49" t="s">
        <v>781</v>
      </c>
      <c r="C2340" s="49" t="s">
        <v>187</v>
      </c>
      <c r="D2340" s="49" t="s">
        <v>538</v>
      </c>
      <c r="F2340" s="49" t="s">
        <v>391</v>
      </c>
      <c r="G2340" s="49" t="s">
        <v>799</v>
      </c>
      <c r="H2340" s="49" t="s">
        <v>541</v>
      </c>
      <c r="I2340" s="49" t="s">
        <v>800</v>
      </c>
      <c r="J2340" s="49" t="s">
        <v>543</v>
      </c>
      <c r="K2340" s="49">
        <v>31</v>
      </c>
      <c r="L2340" s="49" t="s">
        <v>544</v>
      </c>
      <c r="M2340" s="49" t="s">
        <v>799</v>
      </c>
      <c r="N2340" s="49" t="s">
        <v>801</v>
      </c>
      <c r="O2340" s="49" t="s">
        <v>802</v>
      </c>
      <c r="P2340" s="49" t="s">
        <v>548</v>
      </c>
      <c r="Q2340" s="49" t="s">
        <v>549</v>
      </c>
      <c r="R2340" s="49" t="s">
        <v>560</v>
      </c>
      <c r="S2340" s="49" t="s">
        <v>561</v>
      </c>
      <c r="T2340" s="146">
        <v>236</v>
      </c>
      <c r="U2340" s="49" t="s">
        <v>782</v>
      </c>
      <c r="W2340" s="138"/>
    </row>
    <row r="2341" spans="1:23" s="49" customFormat="1" x14ac:dyDescent="0.25">
      <c r="A2341" s="49" t="s">
        <v>117</v>
      </c>
      <c r="B2341" s="49" t="s">
        <v>781</v>
      </c>
      <c r="C2341" s="49" t="s">
        <v>187</v>
      </c>
      <c r="D2341" s="49" t="s">
        <v>538</v>
      </c>
      <c r="F2341" s="49" t="s">
        <v>391</v>
      </c>
      <c r="G2341" s="49" t="s">
        <v>799</v>
      </c>
      <c r="H2341" s="49" t="s">
        <v>541</v>
      </c>
      <c r="I2341" s="49" t="s">
        <v>800</v>
      </c>
      <c r="J2341" s="49" t="s">
        <v>543</v>
      </c>
      <c r="K2341" s="49">
        <v>31</v>
      </c>
      <c r="L2341" s="49" t="s">
        <v>544</v>
      </c>
      <c r="M2341" s="49" t="s">
        <v>799</v>
      </c>
      <c r="N2341" s="49" t="s">
        <v>801</v>
      </c>
      <c r="O2341" s="49" t="s">
        <v>802</v>
      </c>
      <c r="P2341" s="49" t="s">
        <v>548</v>
      </c>
      <c r="Q2341" s="49" t="s">
        <v>549</v>
      </c>
      <c r="R2341" s="49" t="s">
        <v>783</v>
      </c>
      <c r="S2341" s="49" t="s">
        <v>635</v>
      </c>
      <c r="T2341" s="146">
        <v>326</v>
      </c>
      <c r="U2341" s="49" t="s">
        <v>782</v>
      </c>
      <c r="W2341" s="138"/>
    </row>
    <row r="2342" spans="1:23" s="49" customFormat="1" x14ac:dyDescent="0.25">
      <c r="A2342" s="49" t="s">
        <v>117</v>
      </c>
      <c r="B2342" s="49" t="s">
        <v>781</v>
      </c>
      <c r="C2342" s="49" t="s">
        <v>187</v>
      </c>
      <c r="D2342" s="49" t="s">
        <v>538</v>
      </c>
      <c r="F2342" s="49" t="s">
        <v>391</v>
      </c>
      <c r="G2342" s="49" t="s">
        <v>799</v>
      </c>
      <c r="H2342" s="49" t="s">
        <v>541</v>
      </c>
      <c r="I2342" s="49" t="s">
        <v>800</v>
      </c>
      <c r="J2342" s="49" t="s">
        <v>543</v>
      </c>
      <c r="K2342" s="49">
        <v>31</v>
      </c>
      <c r="L2342" s="49" t="s">
        <v>544</v>
      </c>
      <c r="M2342" s="49" t="s">
        <v>799</v>
      </c>
      <c r="N2342" s="49" t="s">
        <v>801</v>
      </c>
      <c r="O2342" s="49" t="s">
        <v>802</v>
      </c>
      <c r="P2342" s="49" t="s">
        <v>548</v>
      </c>
      <c r="Q2342" s="49" t="s">
        <v>549</v>
      </c>
      <c r="R2342" s="49" t="s">
        <v>564</v>
      </c>
      <c r="S2342" s="49" t="s">
        <v>565</v>
      </c>
      <c r="T2342" s="146">
        <v>126</v>
      </c>
      <c r="U2342" s="49" t="s">
        <v>782</v>
      </c>
      <c r="W2342" s="138"/>
    </row>
    <row r="2343" spans="1:23" s="49" customFormat="1" x14ac:dyDescent="0.25">
      <c r="A2343" s="49" t="s">
        <v>117</v>
      </c>
      <c r="B2343" s="49" t="s">
        <v>781</v>
      </c>
      <c r="C2343" s="49" t="s">
        <v>187</v>
      </c>
      <c r="D2343" s="49" t="s">
        <v>538</v>
      </c>
      <c r="F2343" s="49" t="s">
        <v>391</v>
      </c>
      <c r="G2343" s="49" t="s">
        <v>799</v>
      </c>
      <c r="H2343" s="49" t="s">
        <v>541</v>
      </c>
      <c r="I2343" s="49" t="s">
        <v>800</v>
      </c>
      <c r="J2343" s="49" t="s">
        <v>543</v>
      </c>
      <c r="K2343" s="49">
        <v>31</v>
      </c>
      <c r="L2343" s="49" t="s">
        <v>544</v>
      </c>
      <c r="M2343" s="49" t="s">
        <v>799</v>
      </c>
      <c r="N2343" s="49" t="s">
        <v>801</v>
      </c>
      <c r="O2343" s="49" t="s">
        <v>802</v>
      </c>
      <c r="P2343" s="49" t="s">
        <v>548</v>
      </c>
      <c r="Q2343" s="49" t="s">
        <v>549</v>
      </c>
      <c r="R2343" s="49" t="s">
        <v>566</v>
      </c>
      <c r="S2343" s="49" t="s">
        <v>567</v>
      </c>
      <c r="T2343" s="146">
        <v>114</v>
      </c>
      <c r="U2343" s="49" t="s">
        <v>782</v>
      </c>
      <c r="W2343" s="138"/>
    </row>
    <row r="2344" spans="1:23" s="49" customFormat="1" x14ac:dyDescent="0.25">
      <c r="A2344" s="49" t="s">
        <v>117</v>
      </c>
      <c r="B2344" s="49" t="s">
        <v>781</v>
      </c>
      <c r="C2344" s="49" t="s">
        <v>187</v>
      </c>
      <c r="D2344" s="49" t="s">
        <v>538</v>
      </c>
      <c r="F2344" s="49" t="s">
        <v>391</v>
      </c>
      <c r="G2344" s="49" t="s">
        <v>799</v>
      </c>
      <c r="H2344" s="49" t="s">
        <v>541</v>
      </c>
      <c r="I2344" s="49" t="s">
        <v>800</v>
      </c>
      <c r="J2344" s="49" t="s">
        <v>543</v>
      </c>
      <c r="K2344" s="49">
        <v>31</v>
      </c>
      <c r="L2344" s="49" t="s">
        <v>544</v>
      </c>
      <c r="M2344" s="49" t="s">
        <v>799</v>
      </c>
      <c r="N2344" s="49" t="s">
        <v>801</v>
      </c>
      <c r="O2344" s="49" t="s">
        <v>802</v>
      </c>
      <c r="P2344" s="49" t="s">
        <v>548</v>
      </c>
      <c r="Q2344" s="49" t="s">
        <v>549</v>
      </c>
      <c r="R2344" s="49" t="s">
        <v>572</v>
      </c>
      <c r="S2344" s="49" t="s">
        <v>573</v>
      </c>
      <c r="T2344" s="146">
        <v>103</v>
      </c>
      <c r="U2344" s="49" t="s">
        <v>782</v>
      </c>
      <c r="W2344" s="138"/>
    </row>
    <row r="2345" spans="1:23" s="49" customFormat="1" x14ac:dyDescent="0.25">
      <c r="A2345" s="49" t="s">
        <v>117</v>
      </c>
      <c r="B2345" s="49" t="s">
        <v>781</v>
      </c>
      <c r="C2345" s="49" t="s">
        <v>187</v>
      </c>
      <c r="D2345" s="49" t="s">
        <v>538</v>
      </c>
      <c r="F2345" s="49" t="s">
        <v>391</v>
      </c>
      <c r="G2345" s="49" t="s">
        <v>799</v>
      </c>
      <c r="H2345" s="49" t="s">
        <v>541</v>
      </c>
      <c r="I2345" s="49" t="s">
        <v>800</v>
      </c>
      <c r="J2345" s="49" t="s">
        <v>543</v>
      </c>
      <c r="K2345" s="49">
        <v>31</v>
      </c>
      <c r="L2345" s="49" t="s">
        <v>544</v>
      </c>
      <c r="M2345" s="49" t="s">
        <v>799</v>
      </c>
      <c r="N2345" s="49" t="s">
        <v>801</v>
      </c>
      <c r="O2345" s="49" t="s">
        <v>802</v>
      </c>
      <c r="P2345" s="49" t="s">
        <v>548</v>
      </c>
      <c r="Q2345" s="49" t="s">
        <v>549</v>
      </c>
      <c r="R2345" s="49" t="s">
        <v>803</v>
      </c>
      <c r="S2345" s="49" t="s">
        <v>804</v>
      </c>
      <c r="T2345" s="146">
        <v>385</v>
      </c>
      <c r="U2345" s="49" t="s">
        <v>782</v>
      </c>
      <c r="W2345" s="138"/>
    </row>
    <row r="2346" spans="1:23" s="12" customFormat="1" x14ac:dyDescent="0.25">
      <c r="A2346" s="12" t="s">
        <v>117</v>
      </c>
      <c r="B2346" s="12" t="s">
        <v>781</v>
      </c>
      <c r="C2346" s="12" t="s">
        <v>187</v>
      </c>
      <c r="D2346" s="12" t="s">
        <v>538</v>
      </c>
      <c r="F2346" s="12" t="s">
        <v>391</v>
      </c>
      <c r="G2346" s="12" t="s">
        <v>799</v>
      </c>
      <c r="H2346" s="12" t="s">
        <v>541</v>
      </c>
      <c r="I2346" s="12" t="s">
        <v>800</v>
      </c>
      <c r="J2346" s="12" t="s">
        <v>543</v>
      </c>
      <c r="K2346" s="12">
        <v>31</v>
      </c>
      <c r="L2346" s="12" t="s">
        <v>574</v>
      </c>
      <c r="M2346" s="12" t="s">
        <v>805</v>
      </c>
      <c r="N2346" s="12" t="s">
        <v>801</v>
      </c>
      <c r="O2346" s="12" t="s">
        <v>802</v>
      </c>
      <c r="P2346" s="12" t="s">
        <v>548</v>
      </c>
      <c r="Q2346" s="12" t="s">
        <v>549</v>
      </c>
      <c r="R2346" s="12" t="s">
        <v>131</v>
      </c>
      <c r="S2346" s="12" t="s">
        <v>550</v>
      </c>
      <c r="T2346" s="148">
        <v>930</v>
      </c>
      <c r="U2346" s="12" t="s">
        <v>782</v>
      </c>
      <c r="W2346" s="141"/>
    </row>
    <row r="2347" spans="1:23" x14ac:dyDescent="0.25">
      <c r="A2347" t="s">
        <v>117</v>
      </c>
      <c r="B2347" t="s">
        <v>781</v>
      </c>
      <c r="C2347" t="s">
        <v>187</v>
      </c>
      <c r="D2347" t="s">
        <v>538</v>
      </c>
      <c r="F2347" t="s">
        <v>391</v>
      </c>
      <c r="G2347" t="s">
        <v>799</v>
      </c>
      <c r="H2347" t="s">
        <v>541</v>
      </c>
      <c r="I2347" t="s">
        <v>800</v>
      </c>
      <c r="J2347" t="s">
        <v>543</v>
      </c>
      <c r="K2347">
        <v>31</v>
      </c>
      <c r="L2347" t="s">
        <v>574</v>
      </c>
      <c r="M2347" t="s">
        <v>805</v>
      </c>
      <c r="N2347" t="s">
        <v>801</v>
      </c>
      <c r="O2347" t="s">
        <v>802</v>
      </c>
      <c r="P2347" t="s">
        <v>548</v>
      </c>
      <c r="Q2347" t="s">
        <v>549</v>
      </c>
      <c r="R2347" t="s">
        <v>552</v>
      </c>
      <c r="S2347" t="s">
        <v>553</v>
      </c>
      <c r="T2347" s="145">
        <v>55</v>
      </c>
      <c r="U2347" t="s">
        <v>782</v>
      </c>
    </row>
    <row r="2348" spans="1:23" x14ac:dyDescent="0.25">
      <c r="A2348" t="s">
        <v>117</v>
      </c>
      <c r="B2348" t="s">
        <v>781</v>
      </c>
      <c r="C2348" t="s">
        <v>187</v>
      </c>
      <c r="D2348" t="s">
        <v>538</v>
      </c>
      <c r="F2348" t="s">
        <v>391</v>
      </c>
      <c r="G2348" t="s">
        <v>799</v>
      </c>
      <c r="H2348" t="s">
        <v>541</v>
      </c>
      <c r="I2348" t="s">
        <v>800</v>
      </c>
      <c r="J2348" t="s">
        <v>543</v>
      </c>
      <c r="K2348">
        <v>31</v>
      </c>
      <c r="L2348" t="s">
        <v>574</v>
      </c>
      <c r="M2348" t="s">
        <v>805</v>
      </c>
      <c r="N2348" t="s">
        <v>801</v>
      </c>
      <c r="O2348" t="s">
        <v>802</v>
      </c>
      <c r="P2348" t="s">
        <v>548</v>
      </c>
      <c r="Q2348" t="s">
        <v>549</v>
      </c>
      <c r="R2348" t="s">
        <v>554</v>
      </c>
      <c r="S2348" t="s">
        <v>555</v>
      </c>
      <c r="T2348" s="145">
        <v>31</v>
      </c>
      <c r="U2348" t="s">
        <v>782</v>
      </c>
    </row>
    <row r="2349" spans="1:23" x14ac:dyDescent="0.25">
      <c r="A2349" t="s">
        <v>117</v>
      </c>
      <c r="B2349" t="s">
        <v>781</v>
      </c>
      <c r="C2349" t="s">
        <v>187</v>
      </c>
      <c r="D2349" t="s">
        <v>538</v>
      </c>
      <c r="F2349" t="s">
        <v>391</v>
      </c>
      <c r="G2349" t="s">
        <v>799</v>
      </c>
      <c r="H2349" t="s">
        <v>541</v>
      </c>
      <c r="I2349" t="s">
        <v>800</v>
      </c>
      <c r="J2349" t="s">
        <v>543</v>
      </c>
      <c r="K2349">
        <v>31</v>
      </c>
      <c r="L2349" t="s">
        <v>574</v>
      </c>
      <c r="M2349" t="s">
        <v>805</v>
      </c>
      <c r="N2349" t="s">
        <v>801</v>
      </c>
      <c r="O2349" t="s">
        <v>802</v>
      </c>
      <c r="P2349" t="s">
        <v>548</v>
      </c>
      <c r="Q2349" t="s">
        <v>549</v>
      </c>
      <c r="R2349" t="s">
        <v>556</v>
      </c>
      <c r="S2349" t="s">
        <v>557</v>
      </c>
      <c r="T2349" s="145">
        <v>48</v>
      </c>
      <c r="U2349" t="s">
        <v>782</v>
      </c>
    </row>
    <row r="2350" spans="1:23" x14ac:dyDescent="0.25">
      <c r="A2350" t="s">
        <v>117</v>
      </c>
      <c r="B2350" t="s">
        <v>781</v>
      </c>
      <c r="C2350" t="s">
        <v>187</v>
      </c>
      <c r="D2350" t="s">
        <v>538</v>
      </c>
      <c r="F2350" t="s">
        <v>391</v>
      </c>
      <c r="G2350" t="s">
        <v>799</v>
      </c>
      <c r="H2350" t="s">
        <v>541</v>
      </c>
      <c r="I2350" t="s">
        <v>800</v>
      </c>
      <c r="J2350" t="s">
        <v>543</v>
      </c>
      <c r="K2350">
        <v>31</v>
      </c>
      <c r="L2350" t="s">
        <v>574</v>
      </c>
      <c r="M2350" t="s">
        <v>805</v>
      </c>
      <c r="N2350" t="s">
        <v>801</v>
      </c>
      <c r="O2350" t="s">
        <v>802</v>
      </c>
      <c r="P2350" t="s">
        <v>548</v>
      </c>
      <c r="Q2350" t="s">
        <v>549</v>
      </c>
      <c r="R2350" t="s">
        <v>558</v>
      </c>
      <c r="S2350" t="s">
        <v>559</v>
      </c>
      <c r="T2350" s="145">
        <v>34</v>
      </c>
      <c r="U2350" t="s">
        <v>782</v>
      </c>
    </row>
    <row r="2351" spans="1:23" x14ac:dyDescent="0.25">
      <c r="A2351" t="s">
        <v>117</v>
      </c>
      <c r="B2351" t="s">
        <v>781</v>
      </c>
      <c r="C2351" t="s">
        <v>187</v>
      </c>
      <c r="D2351" t="s">
        <v>538</v>
      </c>
      <c r="F2351" t="s">
        <v>391</v>
      </c>
      <c r="G2351" t="s">
        <v>799</v>
      </c>
      <c r="H2351" t="s">
        <v>541</v>
      </c>
      <c r="I2351" t="s">
        <v>800</v>
      </c>
      <c r="J2351" t="s">
        <v>543</v>
      </c>
      <c r="K2351">
        <v>31</v>
      </c>
      <c r="L2351" t="s">
        <v>574</v>
      </c>
      <c r="M2351" t="s">
        <v>805</v>
      </c>
      <c r="N2351" t="s">
        <v>801</v>
      </c>
      <c r="O2351" t="s">
        <v>802</v>
      </c>
      <c r="P2351" t="s">
        <v>548</v>
      </c>
      <c r="Q2351" t="s">
        <v>549</v>
      </c>
      <c r="R2351" t="s">
        <v>560</v>
      </c>
      <c r="S2351" t="s">
        <v>561</v>
      </c>
      <c r="T2351" s="145">
        <v>74</v>
      </c>
      <c r="U2351" t="s">
        <v>782</v>
      </c>
    </row>
    <row r="2352" spans="1:23" x14ac:dyDescent="0.25">
      <c r="A2352" t="s">
        <v>117</v>
      </c>
      <c r="B2352" t="s">
        <v>781</v>
      </c>
      <c r="C2352" t="s">
        <v>187</v>
      </c>
      <c r="D2352" t="s">
        <v>538</v>
      </c>
      <c r="F2352" t="s">
        <v>391</v>
      </c>
      <c r="G2352" t="s">
        <v>799</v>
      </c>
      <c r="H2352" t="s">
        <v>541</v>
      </c>
      <c r="I2352" t="s">
        <v>800</v>
      </c>
      <c r="J2352" t="s">
        <v>543</v>
      </c>
      <c r="K2352">
        <v>31</v>
      </c>
      <c r="L2352" t="s">
        <v>574</v>
      </c>
      <c r="M2352" t="s">
        <v>805</v>
      </c>
      <c r="N2352" t="s">
        <v>801</v>
      </c>
      <c r="O2352" t="s">
        <v>802</v>
      </c>
      <c r="P2352" t="s">
        <v>548</v>
      </c>
      <c r="Q2352" t="s">
        <v>549</v>
      </c>
      <c r="R2352" t="s">
        <v>783</v>
      </c>
      <c r="S2352" t="s">
        <v>635</v>
      </c>
      <c r="T2352" s="145">
        <v>217</v>
      </c>
      <c r="U2352" t="s">
        <v>782</v>
      </c>
    </row>
    <row r="2353" spans="1:23" x14ac:dyDescent="0.25">
      <c r="A2353" t="s">
        <v>117</v>
      </c>
      <c r="B2353" t="s">
        <v>781</v>
      </c>
      <c r="C2353" t="s">
        <v>187</v>
      </c>
      <c r="D2353" t="s">
        <v>538</v>
      </c>
      <c r="F2353" t="s">
        <v>391</v>
      </c>
      <c r="G2353" t="s">
        <v>799</v>
      </c>
      <c r="H2353" t="s">
        <v>541</v>
      </c>
      <c r="I2353" t="s">
        <v>800</v>
      </c>
      <c r="J2353" t="s">
        <v>543</v>
      </c>
      <c r="K2353">
        <v>31</v>
      </c>
      <c r="L2353" t="s">
        <v>574</v>
      </c>
      <c r="M2353" t="s">
        <v>805</v>
      </c>
      <c r="N2353" t="s">
        <v>801</v>
      </c>
      <c r="O2353" t="s">
        <v>802</v>
      </c>
      <c r="P2353" t="s">
        <v>548</v>
      </c>
      <c r="Q2353" t="s">
        <v>549</v>
      </c>
      <c r="R2353" t="s">
        <v>564</v>
      </c>
      <c r="S2353" t="s">
        <v>565</v>
      </c>
      <c r="T2353" s="145">
        <v>117</v>
      </c>
      <c r="U2353" t="s">
        <v>782</v>
      </c>
    </row>
    <row r="2354" spans="1:23" x14ac:dyDescent="0.25">
      <c r="A2354" t="s">
        <v>117</v>
      </c>
      <c r="B2354" t="s">
        <v>781</v>
      </c>
      <c r="C2354" t="s">
        <v>187</v>
      </c>
      <c r="D2354" t="s">
        <v>538</v>
      </c>
      <c r="F2354" t="s">
        <v>391</v>
      </c>
      <c r="G2354" t="s">
        <v>799</v>
      </c>
      <c r="H2354" t="s">
        <v>541</v>
      </c>
      <c r="I2354" t="s">
        <v>800</v>
      </c>
      <c r="J2354" t="s">
        <v>543</v>
      </c>
      <c r="K2354">
        <v>31</v>
      </c>
      <c r="L2354" t="s">
        <v>574</v>
      </c>
      <c r="M2354" t="s">
        <v>805</v>
      </c>
      <c r="N2354" t="s">
        <v>801</v>
      </c>
      <c r="O2354" t="s">
        <v>802</v>
      </c>
      <c r="P2354" t="s">
        <v>548</v>
      </c>
      <c r="Q2354" t="s">
        <v>549</v>
      </c>
      <c r="R2354" t="s">
        <v>566</v>
      </c>
      <c r="S2354" t="s">
        <v>567</v>
      </c>
      <c r="T2354" s="145">
        <v>96</v>
      </c>
      <c r="U2354" t="s">
        <v>782</v>
      </c>
    </row>
    <row r="2355" spans="1:23" x14ac:dyDescent="0.25">
      <c r="A2355" t="s">
        <v>117</v>
      </c>
      <c r="B2355" t="s">
        <v>781</v>
      </c>
      <c r="C2355" t="s">
        <v>187</v>
      </c>
      <c r="D2355" t="s">
        <v>538</v>
      </c>
      <c r="F2355" t="s">
        <v>391</v>
      </c>
      <c r="G2355" t="s">
        <v>799</v>
      </c>
      <c r="H2355" t="s">
        <v>541</v>
      </c>
      <c r="I2355" t="s">
        <v>800</v>
      </c>
      <c r="J2355" t="s">
        <v>543</v>
      </c>
      <c r="K2355">
        <v>31</v>
      </c>
      <c r="L2355" t="s">
        <v>574</v>
      </c>
      <c r="M2355" t="s">
        <v>805</v>
      </c>
      <c r="N2355" t="s">
        <v>801</v>
      </c>
      <c r="O2355" t="s">
        <v>802</v>
      </c>
      <c r="P2355" t="s">
        <v>548</v>
      </c>
      <c r="Q2355" t="s">
        <v>549</v>
      </c>
      <c r="R2355" t="s">
        <v>572</v>
      </c>
      <c r="S2355" t="s">
        <v>573</v>
      </c>
      <c r="T2355" s="145">
        <v>49</v>
      </c>
      <c r="U2355" t="s">
        <v>782</v>
      </c>
    </row>
    <row r="2356" spans="1:23" x14ac:dyDescent="0.25">
      <c r="A2356" t="s">
        <v>117</v>
      </c>
      <c r="B2356" t="s">
        <v>781</v>
      </c>
      <c r="C2356" t="s">
        <v>187</v>
      </c>
      <c r="D2356" t="s">
        <v>538</v>
      </c>
      <c r="F2356" t="s">
        <v>391</v>
      </c>
      <c r="G2356" t="s">
        <v>799</v>
      </c>
      <c r="H2356" t="s">
        <v>541</v>
      </c>
      <c r="I2356" t="s">
        <v>800</v>
      </c>
      <c r="J2356" t="s">
        <v>543</v>
      </c>
      <c r="K2356">
        <v>31</v>
      </c>
      <c r="L2356" t="s">
        <v>574</v>
      </c>
      <c r="M2356" t="s">
        <v>805</v>
      </c>
      <c r="N2356" t="s">
        <v>801</v>
      </c>
      <c r="O2356" t="s">
        <v>802</v>
      </c>
      <c r="P2356" t="s">
        <v>548</v>
      </c>
      <c r="Q2356" t="s">
        <v>549</v>
      </c>
      <c r="R2356" t="s">
        <v>803</v>
      </c>
      <c r="S2356" t="s">
        <v>804</v>
      </c>
      <c r="T2356" s="145">
        <v>208</v>
      </c>
      <c r="U2356" t="s">
        <v>782</v>
      </c>
    </row>
    <row r="2357" spans="1:23" x14ac:dyDescent="0.25">
      <c r="A2357" t="s">
        <v>117</v>
      </c>
      <c r="B2357" t="s">
        <v>781</v>
      </c>
      <c r="C2357" t="s">
        <v>187</v>
      </c>
      <c r="D2357" t="s">
        <v>538</v>
      </c>
      <c r="F2357" t="s">
        <v>391</v>
      </c>
      <c r="G2357" t="s">
        <v>799</v>
      </c>
      <c r="H2357" t="s">
        <v>541</v>
      </c>
      <c r="I2357" t="s">
        <v>800</v>
      </c>
      <c r="J2357" t="s">
        <v>543</v>
      </c>
      <c r="K2357">
        <v>31</v>
      </c>
      <c r="L2357" t="s">
        <v>576</v>
      </c>
      <c r="M2357" t="s">
        <v>806</v>
      </c>
      <c r="N2357" t="s">
        <v>801</v>
      </c>
      <c r="O2357" t="s">
        <v>802</v>
      </c>
      <c r="P2357" t="s">
        <v>548</v>
      </c>
      <c r="Q2357" t="s">
        <v>549</v>
      </c>
      <c r="R2357" t="s">
        <v>131</v>
      </c>
      <c r="S2357" t="s">
        <v>550</v>
      </c>
      <c r="T2357" s="145">
        <v>691</v>
      </c>
      <c r="U2357" t="s">
        <v>782</v>
      </c>
    </row>
    <row r="2358" spans="1:23" x14ac:dyDescent="0.25">
      <c r="A2358" t="s">
        <v>117</v>
      </c>
      <c r="B2358" t="s">
        <v>781</v>
      </c>
      <c r="C2358" t="s">
        <v>187</v>
      </c>
      <c r="D2358" t="s">
        <v>538</v>
      </c>
      <c r="F2358" t="s">
        <v>391</v>
      </c>
      <c r="G2358" t="s">
        <v>799</v>
      </c>
      <c r="H2358" t="s">
        <v>541</v>
      </c>
      <c r="I2358" t="s">
        <v>800</v>
      </c>
      <c r="J2358" t="s">
        <v>543</v>
      </c>
      <c r="K2358">
        <v>31</v>
      </c>
      <c r="L2358" t="s">
        <v>576</v>
      </c>
      <c r="M2358" t="s">
        <v>806</v>
      </c>
      <c r="N2358" t="s">
        <v>801</v>
      </c>
      <c r="O2358" t="s">
        <v>802</v>
      </c>
      <c r="P2358" t="s">
        <v>548</v>
      </c>
      <c r="Q2358" t="s">
        <v>549</v>
      </c>
      <c r="R2358" t="s">
        <v>552</v>
      </c>
      <c r="S2358" t="s">
        <v>553</v>
      </c>
      <c r="T2358" s="145">
        <v>35</v>
      </c>
      <c r="U2358" t="s">
        <v>782</v>
      </c>
    </row>
    <row r="2359" spans="1:23" x14ac:dyDescent="0.25">
      <c r="A2359" t="s">
        <v>117</v>
      </c>
      <c r="B2359" t="s">
        <v>781</v>
      </c>
      <c r="C2359" t="s">
        <v>187</v>
      </c>
      <c r="D2359" t="s">
        <v>538</v>
      </c>
      <c r="F2359" t="s">
        <v>391</v>
      </c>
      <c r="G2359" t="s">
        <v>799</v>
      </c>
      <c r="H2359" t="s">
        <v>541</v>
      </c>
      <c r="I2359" t="s">
        <v>800</v>
      </c>
      <c r="J2359" t="s">
        <v>543</v>
      </c>
      <c r="K2359">
        <v>31</v>
      </c>
      <c r="L2359" t="s">
        <v>576</v>
      </c>
      <c r="M2359" t="s">
        <v>806</v>
      </c>
      <c r="N2359" t="s">
        <v>801</v>
      </c>
      <c r="O2359" t="s">
        <v>802</v>
      </c>
      <c r="P2359" t="s">
        <v>548</v>
      </c>
      <c r="Q2359" t="s">
        <v>549</v>
      </c>
      <c r="R2359" t="s">
        <v>554</v>
      </c>
      <c r="S2359" t="s">
        <v>555</v>
      </c>
      <c r="T2359" s="145">
        <v>23</v>
      </c>
      <c r="U2359" t="s">
        <v>782</v>
      </c>
    </row>
    <row r="2360" spans="1:23" x14ac:dyDescent="0.25">
      <c r="A2360" t="s">
        <v>117</v>
      </c>
      <c r="B2360" t="s">
        <v>781</v>
      </c>
      <c r="C2360" t="s">
        <v>187</v>
      </c>
      <c r="D2360" t="s">
        <v>538</v>
      </c>
      <c r="F2360" t="s">
        <v>391</v>
      </c>
      <c r="G2360" t="s">
        <v>799</v>
      </c>
      <c r="H2360" t="s">
        <v>541</v>
      </c>
      <c r="I2360" t="s">
        <v>800</v>
      </c>
      <c r="J2360" t="s">
        <v>543</v>
      </c>
      <c r="K2360">
        <v>31</v>
      </c>
      <c r="L2360" t="s">
        <v>576</v>
      </c>
      <c r="M2360" t="s">
        <v>806</v>
      </c>
      <c r="N2360" t="s">
        <v>801</v>
      </c>
      <c r="O2360" t="s">
        <v>802</v>
      </c>
      <c r="P2360" t="s">
        <v>548</v>
      </c>
      <c r="Q2360" t="s">
        <v>549</v>
      </c>
      <c r="R2360" t="s">
        <v>556</v>
      </c>
      <c r="S2360" t="s">
        <v>557</v>
      </c>
      <c r="T2360" s="145">
        <v>34</v>
      </c>
      <c r="U2360" t="s">
        <v>782</v>
      </c>
    </row>
    <row r="2361" spans="1:23" x14ac:dyDescent="0.25">
      <c r="A2361" t="s">
        <v>117</v>
      </c>
      <c r="B2361" t="s">
        <v>781</v>
      </c>
      <c r="C2361" t="s">
        <v>187</v>
      </c>
      <c r="D2361" t="s">
        <v>538</v>
      </c>
      <c r="F2361" t="s">
        <v>391</v>
      </c>
      <c r="G2361" t="s">
        <v>799</v>
      </c>
      <c r="H2361" t="s">
        <v>541</v>
      </c>
      <c r="I2361" t="s">
        <v>800</v>
      </c>
      <c r="J2361" t="s">
        <v>543</v>
      </c>
      <c r="K2361">
        <v>31</v>
      </c>
      <c r="L2361" t="s">
        <v>576</v>
      </c>
      <c r="M2361" t="s">
        <v>806</v>
      </c>
      <c r="N2361" t="s">
        <v>801</v>
      </c>
      <c r="O2361" t="s">
        <v>802</v>
      </c>
      <c r="P2361" t="s">
        <v>548</v>
      </c>
      <c r="Q2361" t="s">
        <v>549</v>
      </c>
      <c r="R2361" t="s">
        <v>558</v>
      </c>
      <c r="S2361" t="s">
        <v>559</v>
      </c>
      <c r="T2361" s="145">
        <v>71</v>
      </c>
      <c r="U2361" t="s">
        <v>782</v>
      </c>
    </row>
    <row r="2362" spans="1:23" x14ac:dyDescent="0.25">
      <c r="A2362" t="s">
        <v>117</v>
      </c>
      <c r="B2362" t="s">
        <v>781</v>
      </c>
      <c r="C2362" t="s">
        <v>187</v>
      </c>
      <c r="D2362" t="s">
        <v>538</v>
      </c>
      <c r="F2362" t="s">
        <v>391</v>
      </c>
      <c r="G2362" t="s">
        <v>799</v>
      </c>
      <c r="H2362" t="s">
        <v>541</v>
      </c>
      <c r="I2362" t="s">
        <v>800</v>
      </c>
      <c r="J2362" t="s">
        <v>543</v>
      </c>
      <c r="K2362">
        <v>31</v>
      </c>
      <c r="L2362" t="s">
        <v>576</v>
      </c>
      <c r="M2362" t="s">
        <v>806</v>
      </c>
      <c r="N2362" t="s">
        <v>801</v>
      </c>
      <c r="O2362" t="s">
        <v>802</v>
      </c>
      <c r="P2362" t="s">
        <v>548</v>
      </c>
      <c r="Q2362" t="s">
        <v>549</v>
      </c>
      <c r="R2362" t="s">
        <v>560</v>
      </c>
      <c r="S2362" t="s">
        <v>561</v>
      </c>
      <c r="T2362" s="145">
        <v>162</v>
      </c>
      <c r="U2362" t="s">
        <v>782</v>
      </c>
    </row>
    <row r="2363" spans="1:23" x14ac:dyDescent="0.25">
      <c r="A2363" t="s">
        <v>117</v>
      </c>
      <c r="B2363" t="s">
        <v>781</v>
      </c>
      <c r="C2363" t="s">
        <v>187</v>
      </c>
      <c r="D2363" t="s">
        <v>538</v>
      </c>
      <c r="F2363" t="s">
        <v>391</v>
      </c>
      <c r="G2363" t="s">
        <v>799</v>
      </c>
      <c r="H2363" t="s">
        <v>541</v>
      </c>
      <c r="I2363" t="s">
        <v>800</v>
      </c>
      <c r="J2363" t="s">
        <v>543</v>
      </c>
      <c r="K2363">
        <v>31</v>
      </c>
      <c r="L2363" t="s">
        <v>576</v>
      </c>
      <c r="M2363" t="s">
        <v>806</v>
      </c>
      <c r="N2363" t="s">
        <v>801</v>
      </c>
      <c r="O2363" t="s">
        <v>802</v>
      </c>
      <c r="P2363" t="s">
        <v>548</v>
      </c>
      <c r="Q2363" t="s">
        <v>549</v>
      </c>
      <c r="R2363" t="s">
        <v>783</v>
      </c>
      <c r="S2363" t="s">
        <v>635</v>
      </c>
      <c r="T2363" s="145">
        <v>109</v>
      </c>
      <c r="U2363" t="s">
        <v>782</v>
      </c>
    </row>
    <row r="2364" spans="1:23" x14ac:dyDescent="0.25">
      <c r="A2364" t="s">
        <v>117</v>
      </c>
      <c r="B2364" t="s">
        <v>781</v>
      </c>
      <c r="C2364" t="s">
        <v>187</v>
      </c>
      <c r="D2364" t="s">
        <v>538</v>
      </c>
      <c r="F2364" t="s">
        <v>391</v>
      </c>
      <c r="G2364" t="s">
        <v>799</v>
      </c>
      <c r="H2364" t="s">
        <v>541</v>
      </c>
      <c r="I2364" t="s">
        <v>800</v>
      </c>
      <c r="J2364" t="s">
        <v>543</v>
      </c>
      <c r="K2364">
        <v>31</v>
      </c>
      <c r="L2364" t="s">
        <v>576</v>
      </c>
      <c r="M2364" t="s">
        <v>806</v>
      </c>
      <c r="N2364" t="s">
        <v>801</v>
      </c>
      <c r="O2364" t="s">
        <v>802</v>
      </c>
      <c r="P2364" t="s">
        <v>548</v>
      </c>
      <c r="Q2364" t="s">
        <v>549</v>
      </c>
      <c r="R2364" t="s">
        <v>564</v>
      </c>
      <c r="S2364" t="s">
        <v>565</v>
      </c>
      <c r="T2364" s="145">
        <v>8</v>
      </c>
      <c r="U2364" t="s">
        <v>782</v>
      </c>
    </row>
    <row r="2365" spans="1:23" x14ac:dyDescent="0.25">
      <c r="A2365" t="s">
        <v>117</v>
      </c>
      <c r="B2365" t="s">
        <v>781</v>
      </c>
      <c r="C2365" t="s">
        <v>187</v>
      </c>
      <c r="D2365" t="s">
        <v>538</v>
      </c>
      <c r="F2365" t="s">
        <v>391</v>
      </c>
      <c r="G2365" t="s">
        <v>799</v>
      </c>
      <c r="H2365" t="s">
        <v>541</v>
      </c>
      <c r="I2365" t="s">
        <v>800</v>
      </c>
      <c r="J2365" t="s">
        <v>543</v>
      </c>
      <c r="K2365">
        <v>31</v>
      </c>
      <c r="L2365" t="s">
        <v>576</v>
      </c>
      <c r="M2365" t="s">
        <v>806</v>
      </c>
      <c r="N2365" t="s">
        <v>801</v>
      </c>
      <c r="O2365" t="s">
        <v>802</v>
      </c>
      <c r="P2365" t="s">
        <v>548</v>
      </c>
      <c r="Q2365" t="s">
        <v>549</v>
      </c>
      <c r="R2365" t="s">
        <v>566</v>
      </c>
      <c r="S2365" t="s">
        <v>567</v>
      </c>
      <c r="T2365" s="145">
        <v>18</v>
      </c>
      <c r="U2365" t="s">
        <v>782</v>
      </c>
    </row>
    <row r="2366" spans="1:23" x14ac:dyDescent="0.25">
      <c r="A2366" t="s">
        <v>117</v>
      </c>
      <c r="B2366" t="s">
        <v>781</v>
      </c>
      <c r="C2366" t="s">
        <v>187</v>
      </c>
      <c r="D2366" t="s">
        <v>538</v>
      </c>
      <c r="F2366" t="s">
        <v>391</v>
      </c>
      <c r="G2366" t="s">
        <v>799</v>
      </c>
      <c r="H2366" t="s">
        <v>541</v>
      </c>
      <c r="I2366" t="s">
        <v>800</v>
      </c>
      <c r="J2366" t="s">
        <v>543</v>
      </c>
      <c r="K2366">
        <v>31</v>
      </c>
      <c r="L2366" t="s">
        <v>576</v>
      </c>
      <c r="M2366" t="s">
        <v>806</v>
      </c>
      <c r="N2366" t="s">
        <v>801</v>
      </c>
      <c r="O2366" t="s">
        <v>802</v>
      </c>
      <c r="P2366" t="s">
        <v>548</v>
      </c>
      <c r="Q2366" t="s">
        <v>549</v>
      </c>
      <c r="R2366" t="s">
        <v>572</v>
      </c>
      <c r="S2366" t="s">
        <v>573</v>
      </c>
      <c r="T2366" s="145">
        <v>54</v>
      </c>
      <c r="U2366" t="s">
        <v>782</v>
      </c>
    </row>
    <row r="2367" spans="1:23" x14ac:dyDescent="0.25">
      <c r="A2367" t="s">
        <v>117</v>
      </c>
      <c r="B2367" t="s">
        <v>781</v>
      </c>
      <c r="C2367" t="s">
        <v>187</v>
      </c>
      <c r="D2367" t="s">
        <v>538</v>
      </c>
      <c r="F2367" t="s">
        <v>391</v>
      </c>
      <c r="G2367" t="s">
        <v>799</v>
      </c>
      <c r="H2367" t="s">
        <v>541</v>
      </c>
      <c r="I2367" t="s">
        <v>800</v>
      </c>
      <c r="J2367" t="s">
        <v>543</v>
      </c>
      <c r="K2367">
        <v>31</v>
      </c>
      <c r="L2367" t="s">
        <v>576</v>
      </c>
      <c r="M2367" t="s">
        <v>806</v>
      </c>
      <c r="N2367" t="s">
        <v>801</v>
      </c>
      <c r="O2367" t="s">
        <v>802</v>
      </c>
      <c r="P2367" t="s">
        <v>548</v>
      </c>
      <c r="Q2367" t="s">
        <v>549</v>
      </c>
      <c r="R2367" t="s">
        <v>803</v>
      </c>
      <c r="S2367" t="s">
        <v>804</v>
      </c>
      <c r="T2367" s="145">
        <v>177</v>
      </c>
      <c r="U2367" t="s">
        <v>782</v>
      </c>
    </row>
    <row r="2368" spans="1:23" s="47" customFormat="1" x14ac:dyDescent="0.25">
      <c r="A2368" s="47" t="s">
        <v>784</v>
      </c>
      <c r="B2368" s="47" t="s">
        <v>785</v>
      </c>
      <c r="C2368" s="47" t="s">
        <v>187</v>
      </c>
      <c r="D2368" s="47" t="s">
        <v>538</v>
      </c>
      <c r="F2368" s="47" t="s">
        <v>391</v>
      </c>
      <c r="G2368" s="47" t="s">
        <v>799</v>
      </c>
      <c r="H2368" s="47" t="s">
        <v>541</v>
      </c>
      <c r="I2368" s="47" t="s">
        <v>800</v>
      </c>
      <c r="J2368" s="47" t="s">
        <v>543</v>
      </c>
      <c r="K2368" s="47">
        <v>31</v>
      </c>
      <c r="L2368" s="47" t="s">
        <v>544</v>
      </c>
      <c r="M2368" s="47" t="s">
        <v>799</v>
      </c>
      <c r="N2368" s="47" t="s">
        <v>801</v>
      </c>
      <c r="O2368" s="47" t="s">
        <v>802</v>
      </c>
      <c r="P2368" s="47" t="s">
        <v>548</v>
      </c>
      <c r="Q2368" s="47" t="s">
        <v>549</v>
      </c>
      <c r="R2368" s="47" t="s">
        <v>131</v>
      </c>
      <c r="S2368" s="47" t="s">
        <v>550</v>
      </c>
      <c r="T2368" s="147">
        <v>7078</v>
      </c>
      <c r="U2368" s="47" t="s">
        <v>846</v>
      </c>
      <c r="V2368" s="47" t="s">
        <v>858</v>
      </c>
      <c r="W2368" s="140">
        <f>SUM(T2369:T2370)*(1+(T2375+T2376)/(T2368-T2375-T2376))</f>
        <v>1200.7616233867204</v>
      </c>
    </row>
    <row r="2369" spans="1:23" s="47" customFormat="1" x14ac:dyDescent="0.25">
      <c r="A2369" s="47" t="s">
        <v>784</v>
      </c>
      <c r="B2369" s="47" t="s">
        <v>785</v>
      </c>
      <c r="C2369" s="47" t="s">
        <v>187</v>
      </c>
      <c r="D2369" s="47" t="s">
        <v>538</v>
      </c>
      <c r="F2369" s="47" t="s">
        <v>391</v>
      </c>
      <c r="G2369" s="47" t="s">
        <v>799</v>
      </c>
      <c r="H2369" s="47" t="s">
        <v>541</v>
      </c>
      <c r="I2369" s="47" t="s">
        <v>800</v>
      </c>
      <c r="J2369" s="47" t="s">
        <v>543</v>
      </c>
      <c r="K2369" s="47">
        <v>31</v>
      </c>
      <c r="L2369" s="47" t="s">
        <v>544</v>
      </c>
      <c r="M2369" s="47" t="s">
        <v>799</v>
      </c>
      <c r="N2369" s="47" t="s">
        <v>801</v>
      </c>
      <c r="O2369" s="47" t="s">
        <v>802</v>
      </c>
      <c r="P2369" s="47" t="s">
        <v>548</v>
      </c>
      <c r="Q2369" s="47" t="s">
        <v>549</v>
      </c>
      <c r="R2369" s="47" t="s">
        <v>552</v>
      </c>
      <c r="S2369" s="47" t="s">
        <v>553</v>
      </c>
      <c r="T2369" s="147">
        <v>429</v>
      </c>
      <c r="U2369" s="47" t="s">
        <v>846</v>
      </c>
      <c r="V2369" s="47" t="s">
        <v>859</v>
      </c>
      <c r="W2369" s="140">
        <f>SUM(T2371:T2374)*(1+(T2375+T2376)/(T2368-T2375-T2376))</f>
        <v>5877.2383766132789</v>
      </c>
    </row>
    <row r="2370" spans="1:23" s="47" customFormat="1" x14ac:dyDescent="0.25">
      <c r="A2370" s="47" t="s">
        <v>784</v>
      </c>
      <c r="B2370" s="47" t="s">
        <v>785</v>
      </c>
      <c r="C2370" s="47" t="s">
        <v>187</v>
      </c>
      <c r="D2370" s="47" t="s">
        <v>538</v>
      </c>
      <c r="F2370" s="47" t="s">
        <v>391</v>
      </c>
      <c r="G2370" s="47" t="s">
        <v>799</v>
      </c>
      <c r="H2370" s="47" t="s">
        <v>541</v>
      </c>
      <c r="I2370" s="47" t="s">
        <v>800</v>
      </c>
      <c r="J2370" s="47" t="s">
        <v>543</v>
      </c>
      <c r="K2370" s="47">
        <v>31</v>
      </c>
      <c r="L2370" s="47" t="s">
        <v>544</v>
      </c>
      <c r="M2370" s="47" t="s">
        <v>799</v>
      </c>
      <c r="N2370" s="47" t="s">
        <v>801</v>
      </c>
      <c r="O2370" s="47" t="s">
        <v>802</v>
      </c>
      <c r="P2370" s="47" t="s">
        <v>548</v>
      </c>
      <c r="Q2370" s="47" t="s">
        <v>549</v>
      </c>
      <c r="R2370" s="47" t="s">
        <v>586</v>
      </c>
      <c r="S2370" s="47" t="s">
        <v>587</v>
      </c>
      <c r="T2370" s="147">
        <v>662</v>
      </c>
      <c r="U2370" s="47" t="s">
        <v>846</v>
      </c>
      <c r="V2370" s="47" t="s">
        <v>862</v>
      </c>
      <c r="W2370" s="140">
        <f>'ILO unemployment 2007'!T2369+'ILO unemployment 2007'!T2370+'ILO unemployment 2007'!T2371+ 'ILO unemployment 2007'!T2372+'ILO unemployment 2007'!T2373+'ILO unemployment 2007'!T2374+'ILO unemployment 2007'!T2375+'ILO unemployment 2007'!T2376</f>
        <v>7078</v>
      </c>
    </row>
    <row r="2371" spans="1:23" s="47" customFormat="1" x14ac:dyDescent="0.25">
      <c r="A2371" s="47" t="s">
        <v>784</v>
      </c>
      <c r="B2371" s="47" t="s">
        <v>785</v>
      </c>
      <c r="C2371" s="47" t="s">
        <v>187</v>
      </c>
      <c r="D2371" s="47" t="s">
        <v>538</v>
      </c>
      <c r="F2371" s="47" t="s">
        <v>391</v>
      </c>
      <c r="G2371" s="47" t="s">
        <v>799</v>
      </c>
      <c r="H2371" s="47" t="s">
        <v>541</v>
      </c>
      <c r="I2371" s="47" t="s">
        <v>800</v>
      </c>
      <c r="J2371" s="47" t="s">
        <v>543</v>
      </c>
      <c r="K2371" s="47">
        <v>31</v>
      </c>
      <c r="L2371" s="47" t="s">
        <v>544</v>
      </c>
      <c r="M2371" s="47" t="s">
        <v>799</v>
      </c>
      <c r="N2371" s="47" t="s">
        <v>801</v>
      </c>
      <c r="O2371" s="47" t="s">
        <v>802</v>
      </c>
      <c r="P2371" s="47" t="s">
        <v>548</v>
      </c>
      <c r="Q2371" s="47" t="s">
        <v>549</v>
      </c>
      <c r="R2371" s="47" t="s">
        <v>558</v>
      </c>
      <c r="S2371" s="47" t="s">
        <v>559</v>
      </c>
      <c r="T2371" s="147">
        <v>804</v>
      </c>
      <c r="U2371" s="47" t="s">
        <v>846</v>
      </c>
      <c r="W2371" s="140"/>
    </row>
    <row r="2372" spans="1:23" s="47" customFormat="1" x14ac:dyDescent="0.25">
      <c r="A2372" s="47" t="s">
        <v>784</v>
      </c>
      <c r="B2372" s="47" t="s">
        <v>785</v>
      </c>
      <c r="C2372" s="47" t="s">
        <v>187</v>
      </c>
      <c r="D2372" s="47" t="s">
        <v>538</v>
      </c>
      <c r="F2372" s="47" t="s">
        <v>391</v>
      </c>
      <c r="G2372" s="47" t="s">
        <v>799</v>
      </c>
      <c r="H2372" s="47" t="s">
        <v>541</v>
      </c>
      <c r="I2372" s="47" t="s">
        <v>800</v>
      </c>
      <c r="J2372" s="47" t="s">
        <v>543</v>
      </c>
      <c r="K2372" s="47">
        <v>31</v>
      </c>
      <c r="L2372" s="47" t="s">
        <v>544</v>
      </c>
      <c r="M2372" s="47" t="s">
        <v>799</v>
      </c>
      <c r="N2372" s="47" t="s">
        <v>801</v>
      </c>
      <c r="O2372" s="47" t="s">
        <v>802</v>
      </c>
      <c r="P2372" s="47" t="s">
        <v>548</v>
      </c>
      <c r="Q2372" s="47" t="s">
        <v>549</v>
      </c>
      <c r="R2372" s="47" t="s">
        <v>560</v>
      </c>
      <c r="S2372" s="47" t="s">
        <v>561</v>
      </c>
      <c r="T2372" s="147">
        <v>2356</v>
      </c>
      <c r="U2372" s="47" t="s">
        <v>846</v>
      </c>
      <c r="W2372" s="140"/>
    </row>
    <row r="2373" spans="1:23" s="47" customFormat="1" x14ac:dyDescent="0.25">
      <c r="A2373" s="47" t="s">
        <v>784</v>
      </c>
      <c r="B2373" s="47" t="s">
        <v>785</v>
      </c>
      <c r="C2373" s="47" t="s">
        <v>187</v>
      </c>
      <c r="D2373" s="47" t="s">
        <v>538</v>
      </c>
      <c r="F2373" s="47" t="s">
        <v>391</v>
      </c>
      <c r="G2373" s="47" t="s">
        <v>799</v>
      </c>
      <c r="H2373" s="47" t="s">
        <v>541</v>
      </c>
      <c r="I2373" s="47" t="s">
        <v>800</v>
      </c>
      <c r="J2373" s="47" t="s">
        <v>543</v>
      </c>
      <c r="K2373" s="47">
        <v>31</v>
      </c>
      <c r="L2373" s="47" t="s">
        <v>544</v>
      </c>
      <c r="M2373" s="47" t="s">
        <v>799</v>
      </c>
      <c r="N2373" s="47" t="s">
        <v>801</v>
      </c>
      <c r="O2373" s="47" t="s">
        <v>802</v>
      </c>
      <c r="P2373" s="47" t="s">
        <v>548</v>
      </c>
      <c r="Q2373" s="47" t="s">
        <v>549</v>
      </c>
      <c r="R2373" s="47" t="s">
        <v>562</v>
      </c>
      <c r="S2373" s="47" t="s">
        <v>563</v>
      </c>
      <c r="T2373" s="147">
        <v>89</v>
      </c>
      <c r="U2373" s="47" t="s">
        <v>846</v>
      </c>
      <c r="W2373" s="140"/>
    </row>
    <row r="2374" spans="1:23" s="47" customFormat="1" x14ac:dyDescent="0.25">
      <c r="A2374" s="47" t="s">
        <v>784</v>
      </c>
      <c r="B2374" s="47" t="s">
        <v>785</v>
      </c>
      <c r="C2374" s="47" t="s">
        <v>187</v>
      </c>
      <c r="D2374" s="47" t="s">
        <v>538</v>
      </c>
      <c r="F2374" s="47" t="s">
        <v>391</v>
      </c>
      <c r="G2374" s="47" t="s">
        <v>799</v>
      </c>
      <c r="H2374" s="47" t="s">
        <v>541</v>
      </c>
      <c r="I2374" s="47" t="s">
        <v>800</v>
      </c>
      <c r="J2374" s="47" t="s">
        <v>543</v>
      </c>
      <c r="K2374" s="47">
        <v>31</v>
      </c>
      <c r="L2374" s="47" t="s">
        <v>544</v>
      </c>
      <c r="M2374" s="47" t="s">
        <v>799</v>
      </c>
      <c r="N2374" s="47" t="s">
        <v>801</v>
      </c>
      <c r="O2374" s="47" t="s">
        <v>802</v>
      </c>
      <c r="P2374" s="47" t="s">
        <v>548</v>
      </c>
      <c r="Q2374" s="47" t="s">
        <v>549</v>
      </c>
      <c r="R2374" s="47" t="s">
        <v>588</v>
      </c>
      <c r="S2374" s="47" t="s">
        <v>589</v>
      </c>
      <c r="T2374" s="147">
        <v>2091</v>
      </c>
      <c r="U2374" s="47" t="s">
        <v>846</v>
      </c>
      <c r="W2374" s="140"/>
    </row>
    <row r="2375" spans="1:23" s="47" customFormat="1" x14ac:dyDescent="0.25">
      <c r="A2375" s="47" t="s">
        <v>784</v>
      </c>
      <c r="B2375" s="47" t="s">
        <v>785</v>
      </c>
      <c r="C2375" s="47" t="s">
        <v>187</v>
      </c>
      <c r="D2375" s="47" t="s">
        <v>538</v>
      </c>
      <c r="F2375" s="47" t="s">
        <v>391</v>
      </c>
      <c r="G2375" s="47" t="s">
        <v>799</v>
      </c>
      <c r="H2375" s="47" t="s">
        <v>541</v>
      </c>
      <c r="I2375" s="47" t="s">
        <v>800</v>
      </c>
      <c r="J2375" s="47" t="s">
        <v>543</v>
      </c>
      <c r="K2375" s="47">
        <v>31</v>
      </c>
      <c r="L2375" s="47" t="s">
        <v>544</v>
      </c>
      <c r="M2375" s="47" t="s">
        <v>799</v>
      </c>
      <c r="N2375" s="47" t="s">
        <v>801</v>
      </c>
      <c r="O2375" s="47" t="s">
        <v>802</v>
      </c>
      <c r="P2375" s="47" t="s">
        <v>548</v>
      </c>
      <c r="Q2375" s="47" t="s">
        <v>549</v>
      </c>
      <c r="R2375" s="47" t="s">
        <v>572</v>
      </c>
      <c r="S2375" s="47" t="s">
        <v>573</v>
      </c>
      <c r="T2375" s="147">
        <v>20</v>
      </c>
      <c r="U2375" s="47" t="s">
        <v>846</v>
      </c>
      <c r="W2375" s="140"/>
    </row>
    <row r="2376" spans="1:23" s="47" customFormat="1" x14ac:dyDescent="0.25">
      <c r="A2376" s="47" t="s">
        <v>784</v>
      </c>
      <c r="B2376" s="47" t="s">
        <v>785</v>
      </c>
      <c r="C2376" s="47" t="s">
        <v>187</v>
      </c>
      <c r="D2376" s="47" t="s">
        <v>538</v>
      </c>
      <c r="F2376" s="47" t="s">
        <v>391</v>
      </c>
      <c r="G2376" s="47" t="s">
        <v>799</v>
      </c>
      <c r="H2376" s="47" t="s">
        <v>541</v>
      </c>
      <c r="I2376" s="47" t="s">
        <v>800</v>
      </c>
      <c r="J2376" s="47" t="s">
        <v>543</v>
      </c>
      <c r="K2376" s="47">
        <v>31</v>
      </c>
      <c r="L2376" s="47" t="s">
        <v>544</v>
      </c>
      <c r="M2376" s="47" t="s">
        <v>799</v>
      </c>
      <c r="N2376" s="47" t="s">
        <v>801</v>
      </c>
      <c r="O2376" s="47" t="s">
        <v>802</v>
      </c>
      <c r="P2376" s="47" t="s">
        <v>548</v>
      </c>
      <c r="Q2376" s="47" t="s">
        <v>549</v>
      </c>
      <c r="R2376" s="47" t="s">
        <v>803</v>
      </c>
      <c r="S2376" s="47" t="s">
        <v>804</v>
      </c>
      <c r="T2376" s="147">
        <v>627</v>
      </c>
      <c r="U2376" s="47" t="s">
        <v>846</v>
      </c>
      <c r="W2376" s="140"/>
    </row>
    <row r="2377" spans="1:23" x14ac:dyDescent="0.25">
      <c r="A2377" t="s">
        <v>784</v>
      </c>
      <c r="B2377" t="s">
        <v>785</v>
      </c>
      <c r="C2377" t="s">
        <v>187</v>
      </c>
      <c r="D2377" t="s">
        <v>538</v>
      </c>
      <c r="F2377" t="s">
        <v>391</v>
      </c>
      <c r="G2377" t="s">
        <v>799</v>
      </c>
      <c r="H2377" t="s">
        <v>541</v>
      </c>
      <c r="I2377" t="s">
        <v>800</v>
      </c>
      <c r="J2377" t="s">
        <v>543</v>
      </c>
      <c r="K2377">
        <v>31</v>
      </c>
      <c r="L2377" t="s">
        <v>574</v>
      </c>
      <c r="M2377" t="s">
        <v>805</v>
      </c>
      <c r="N2377" t="s">
        <v>801</v>
      </c>
      <c r="O2377" t="s">
        <v>802</v>
      </c>
      <c r="P2377" t="s">
        <v>548</v>
      </c>
      <c r="Q2377" t="s">
        <v>549</v>
      </c>
      <c r="R2377" t="s">
        <v>131</v>
      </c>
      <c r="S2377" t="s">
        <v>550</v>
      </c>
      <c r="T2377" s="145">
        <v>3882</v>
      </c>
      <c r="U2377" t="s">
        <v>846</v>
      </c>
    </row>
    <row r="2378" spans="1:23" x14ac:dyDescent="0.25">
      <c r="A2378" t="s">
        <v>784</v>
      </c>
      <c r="B2378" t="s">
        <v>785</v>
      </c>
      <c r="C2378" t="s">
        <v>187</v>
      </c>
      <c r="D2378" t="s">
        <v>538</v>
      </c>
      <c r="F2378" t="s">
        <v>391</v>
      </c>
      <c r="G2378" t="s">
        <v>799</v>
      </c>
      <c r="H2378" t="s">
        <v>541</v>
      </c>
      <c r="I2378" t="s">
        <v>800</v>
      </c>
      <c r="J2378" t="s">
        <v>543</v>
      </c>
      <c r="K2378">
        <v>31</v>
      </c>
      <c r="L2378" t="s">
        <v>574</v>
      </c>
      <c r="M2378" t="s">
        <v>805</v>
      </c>
      <c r="N2378" t="s">
        <v>801</v>
      </c>
      <c r="O2378" t="s">
        <v>802</v>
      </c>
      <c r="P2378" t="s">
        <v>548</v>
      </c>
      <c r="Q2378" t="s">
        <v>549</v>
      </c>
      <c r="R2378" t="s">
        <v>552</v>
      </c>
      <c r="S2378" t="s">
        <v>553</v>
      </c>
      <c r="T2378" s="145">
        <v>220</v>
      </c>
      <c r="U2378" t="s">
        <v>846</v>
      </c>
    </row>
    <row r="2379" spans="1:23" x14ac:dyDescent="0.25">
      <c r="A2379" t="s">
        <v>784</v>
      </c>
      <c r="B2379" t="s">
        <v>785</v>
      </c>
      <c r="C2379" t="s">
        <v>187</v>
      </c>
      <c r="D2379" t="s">
        <v>538</v>
      </c>
      <c r="F2379" t="s">
        <v>391</v>
      </c>
      <c r="G2379" t="s">
        <v>799</v>
      </c>
      <c r="H2379" t="s">
        <v>541</v>
      </c>
      <c r="I2379" t="s">
        <v>800</v>
      </c>
      <c r="J2379" t="s">
        <v>543</v>
      </c>
      <c r="K2379">
        <v>31</v>
      </c>
      <c r="L2379" t="s">
        <v>574</v>
      </c>
      <c r="M2379" t="s">
        <v>805</v>
      </c>
      <c r="N2379" t="s">
        <v>801</v>
      </c>
      <c r="O2379" t="s">
        <v>802</v>
      </c>
      <c r="P2379" t="s">
        <v>548</v>
      </c>
      <c r="Q2379" t="s">
        <v>549</v>
      </c>
      <c r="R2379" t="s">
        <v>586</v>
      </c>
      <c r="S2379" t="s">
        <v>587</v>
      </c>
      <c r="T2379" s="145">
        <v>289</v>
      </c>
      <c r="U2379" t="s">
        <v>846</v>
      </c>
    </row>
    <row r="2380" spans="1:23" x14ac:dyDescent="0.25">
      <c r="A2380" t="s">
        <v>784</v>
      </c>
      <c r="B2380" t="s">
        <v>785</v>
      </c>
      <c r="C2380" t="s">
        <v>187</v>
      </c>
      <c r="D2380" t="s">
        <v>538</v>
      </c>
      <c r="F2380" t="s">
        <v>391</v>
      </c>
      <c r="G2380" t="s">
        <v>799</v>
      </c>
      <c r="H2380" t="s">
        <v>541</v>
      </c>
      <c r="I2380" t="s">
        <v>800</v>
      </c>
      <c r="J2380" t="s">
        <v>543</v>
      </c>
      <c r="K2380">
        <v>31</v>
      </c>
      <c r="L2380" t="s">
        <v>574</v>
      </c>
      <c r="M2380" t="s">
        <v>805</v>
      </c>
      <c r="N2380" t="s">
        <v>801</v>
      </c>
      <c r="O2380" t="s">
        <v>802</v>
      </c>
      <c r="P2380" t="s">
        <v>548</v>
      </c>
      <c r="Q2380" t="s">
        <v>549</v>
      </c>
      <c r="R2380" t="s">
        <v>558</v>
      </c>
      <c r="S2380" t="s">
        <v>559</v>
      </c>
      <c r="T2380" s="145">
        <v>248</v>
      </c>
      <c r="U2380" t="s">
        <v>846</v>
      </c>
    </row>
    <row r="2381" spans="1:23" x14ac:dyDescent="0.25">
      <c r="A2381" t="s">
        <v>784</v>
      </c>
      <c r="B2381" t="s">
        <v>785</v>
      </c>
      <c r="C2381" t="s">
        <v>187</v>
      </c>
      <c r="D2381" t="s">
        <v>538</v>
      </c>
      <c r="F2381" t="s">
        <v>391</v>
      </c>
      <c r="G2381" t="s">
        <v>799</v>
      </c>
      <c r="H2381" t="s">
        <v>541</v>
      </c>
      <c r="I2381" t="s">
        <v>800</v>
      </c>
      <c r="J2381" t="s">
        <v>543</v>
      </c>
      <c r="K2381">
        <v>31</v>
      </c>
      <c r="L2381" t="s">
        <v>574</v>
      </c>
      <c r="M2381" t="s">
        <v>805</v>
      </c>
      <c r="N2381" t="s">
        <v>801</v>
      </c>
      <c r="O2381" t="s">
        <v>802</v>
      </c>
      <c r="P2381" t="s">
        <v>548</v>
      </c>
      <c r="Q2381" t="s">
        <v>549</v>
      </c>
      <c r="R2381" t="s">
        <v>560</v>
      </c>
      <c r="S2381" t="s">
        <v>561</v>
      </c>
      <c r="T2381" s="145">
        <v>994</v>
      </c>
      <c r="U2381" t="s">
        <v>846</v>
      </c>
    </row>
    <row r="2382" spans="1:23" x14ac:dyDescent="0.25">
      <c r="A2382" t="s">
        <v>784</v>
      </c>
      <c r="B2382" t="s">
        <v>785</v>
      </c>
      <c r="C2382" t="s">
        <v>187</v>
      </c>
      <c r="D2382" t="s">
        <v>538</v>
      </c>
      <c r="F2382" t="s">
        <v>391</v>
      </c>
      <c r="G2382" t="s">
        <v>799</v>
      </c>
      <c r="H2382" t="s">
        <v>541</v>
      </c>
      <c r="I2382" t="s">
        <v>800</v>
      </c>
      <c r="J2382" t="s">
        <v>543</v>
      </c>
      <c r="K2382">
        <v>31</v>
      </c>
      <c r="L2382" t="s">
        <v>574</v>
      </c>
      <c r="M2382" t="s">
        <v>805</v>
      </c>
      <c r="N2382" t="s">
        <v>801</v>
      </c>
      <c r="O2382" t="s">
        <v>802</v>
      </c>
      <c r="P2382" t="s">
        <v>548</v>
      </c>
      <c r="Q2382" t="s">
        <v>549</v>
      </c>
      <c r="R2382" t="s">
        <v>562</v>
      </c>
      <c r="S2382" t="s">
        <v>563</v>
      </c>
      <c r="T2382" s="145">
        <v>57</v>
      </c>
      <c r="U2382" t="s">
        <v>846</v>
      </c>
    </row>
    <row r="2383" spans="1:23" x14ac:dyDescent="0.25">
      <c r="A2383" t="s">
        <v>784</v>
      </c>
      <c r="B2383" t="s">
        <v>785</v>
      </c>
      <c r="C2383" t="s">
        <v>187</v>
      </c>
      <c r="D2383" t="s">
        <v>538</v>
      </c>
      <c r="F2383" t="s">
        <v>391</v>
      </c>
      <c r="G2383" t="s">
        <v>799</v>
      </c>
      <c r="H2383" t="s">
        <v>541</v>
      </c>
      <c r="I2383" t="s">
        <v>800</v>
      </c>
      <c r="J2383" t="s">
        <v>543</v>
      </c>
      <c r="K2383">
        <v>31</v>
      </c>
      <c r="L2383" t="s">
        <v>574</v>
      </c>
      <c r="M2383" t="s">
        <v>805</v>
      </c>
      <c r="N2383" t="s">
        <v>801</v>
      </c>
      <c r="O2383" t="s">
        <v>802</v>
      </c>
      <c r="P2383" t="s">
        <v>548</v>
      </c>
      <c r="Q2383" t="s">
        <v>549</v>
      </c>
      <c r="R2383" t="s">
        <v>588</v>
      </c>
      <c r="S2383" t="s">
        <v>589</v>
      </c>
      <c r="T2383" s="145">
        <v>1715</v>
      </c>
      <c r="U2383" t="s">
        <v>846</v>
      </c>
    </row>
    <row r="2384" spans="1:23" x14ac:dyDescent="0.25">
      <c r="A2384" t="s">
        <v>784</v>
      </c>
      <c r="B2384" t="s">
        <v>785</v>
      </c>
      <c r="C2384" t="s">
        <v>187</v>
      </c>
      <c r="D2384" t="s">
        <v>538</v>
      </c>
      <c r="F2384" t="s">
        <v>391</v>
      </c>
      <c r="G2384" t="s">
        <v>799</v>
      </c>
      <c r="H2384" t="s">
        <v>541</v>
      </c>
      <c r="I2384" t="s">
        <v>800</v>
      </c>
      <c r="J2384" t="s">
        <v>543</v>
      </c>
      <c r="K2384">
        <v>31</v>
      </c>
      <c r="L2384" t="s">
        <v>574</v>
      </c>
      <c r="M2384" t="s">
        <v>805</v>
      </c>
      <c r="N2384" t="s">
        <v>801</v>
      </c>
      <c r="O2384" t="s">
        <v>802</v>
      </c>
      <c r="P2384" t="s">
        <v>548</v>
      </c>
      <c r="Q2384" t="s">
        <v>549</v>
      </c>
      <c r="R2384" t="s">
        <v>572</v>
      </c>
      <c r="S2384" t="s">
        <v>573</v>
      </c>
      <c r="T2384" s="145">
        <v>16</v>
      </c>
      <c r="U2384" t="s">
        <v>846</v>
      </c>
    </row>
    <row r="2385" spans="1:23" x14ac:dyDescent="0.25">
      <c r="A2385" t="s">
        <v>784</v>
      </c>
      <c r="B2385" t="s">
        <v>785</v>
      </c>
      <c r="C2385" t="s">
        <v>187</v>
      </c>
      <c r="D2385" t="s">
        <v>538</v>
      </c>
      <c r="F2385" t="s">
        <v>391</v>
      </c>
      <c r="G2385" t="s">
        <v>799</v>
      </c>
      <c r="H2385" t="s">
        <v>541</v>
      </c>
      <c r="I2385" t="s">
        <v>800</v>
      </c>
      <c r="J2385" t="s">
        <v>543</v>
      </c>
      <c r="K2385">
        <v>31</v>
      </c>
      <c r="L2385" t="s">
        <v>574</v>
      </c>
      <c r="M2385" t="s">
        <v>805</v>
      </c>
      <c r="N2385" t="s">
        <v>801</v>
      </c>
      <c r="O2385" t="s">
        <v>802</v>
      </c>
      <c r="P2385" t="s">
        <v>548</v>
      </c>
      <c r="Q2385" t="s">
        <v>549</v>
      </c>
      <c r="R2385" t="s">
        <v>803</v>
      </c>
      <c r="S2385" t="s">
        <v>804</v>
      </c>
      <c r="T2385" s="145">
        <v>343</v>
      </c>
      <c r="U2385" t="s">
        <v>846</v>
      </c>
    </row>
    <row r="2386" spans="1:23" x14ac:dyDescent="0.25">
      <c r="A2386" t="s">
        <v>784</v>
      </c>
      <c r="B2386" t="s">
        <v>785</v>
      </c>
      <c r="C2386" t="s">
        <v>187</v>
      </c>
      <c r="D2386" t="s">
        <v>538</v>
      </c>
      <c r="F2386" t="s">
        <v>391</v>
      </c>
      <c r="G2386" t="s">
        <v>799</v>
      </c>
      <c r="H2386" t="s">
        <v>541</v>
      </c>
      <c r="I2386" t="s">
        <v>800</v>
      </c>
      <c r="J2386" t="s">
        <v>543</v>
      </c>
      <c r="K2386">
        <v>31</v>
      </c>
      <c r="L2386" t="s">
        <v>576</v>
      </c>
      <c r="M2386" t="s">
        <v>806</v>
      </c>
      <c r="N2386" t="s">
        <v>801</v>
      </c>
      <c r="O2386" t="s">
        <v>802</v>
      </c>
      <c r="P2386" t="s">
        <v>548</v>
      </c>
      <c r="Q2386" t="s">
        <v>549</v>
      </c>
      <c r="R2386" t="s">
        <v>131</v>
      </c>
      <c r="S2386" t="s">
        <v>550</v>
      </c>
      <c r="T2386" s="145">
        <v>3196</v>
      </c>
      <c r="U2386" t="s">
        <v>846</v>
      </c>
    </row>
    <row r="2387" spans="1:23" x14ac:dyDescent="0.25">
      <c r="A2387" t="s">
        <v>784</v>
      </c>
      <c r="B2387" t="s">
        <v>785</v>
      </c>
      <c r="C2387" t="s">
        <v>187</v>
      </c>
      <c r="D2387" t="s">
        <v>538</v>
      </c>
      <c r="F2387" t="s">
        <v>391</v>
      </c>
      <c r="G2387" t="s">
        <v>799</v>
      </c>
      <c r="H2387" t="s">
        <v>541</v>
      </c>
      <c r="I2387" t="s">
        <v>800</v>
      </c>
      <c r="J2387" t="s">
        <v>543</v>
      </c>
      <c r="K2387">
        <v>31</v>
      </c>
      <c r="L2387" t="s">
        <v>576</v>
      </c>
      <c r="M2387" t="s">
        <v>806</v>
      </c>
      <c r="N2387" t="s">
        <v>801</v>
      </c>
      <c r="O2387" t="s">
        <v>802</v>
      </c>
      <c r="P2387" t="s">
        <v>548</v>
      </c>
      <c r="Q2387" t="s">
        <v>549</v>
      </c>
      <c r="R2387" t="s">
        <v>552</v>
      </c>
      <c r="S2387" t="s">
        <v>553</v>
      </c>
      <c r="T2387" s="145">
        <v>209</v>
      </c>
      <c r="U2387" t="s">
        <v>846</v>
      </c>
    </row>
    <row r="2388" spans="1:23" x14ac:dyDescent="0.25">
      <c r="A2388" t="s">
        <v>784</v>
      </c>
      <c r="B2388" t="s">
        <v>785</v>
      </c>
      <c r="C2388" t="s">
        <v>187</v>
      </c>
      <c r="D2388" t="s">
        <v>538</v>
      </c>
      <c r="F2388" t="s">
        <v>391</v>
      </c>
      <c r="G2388" t="s">
        <v>799</v>
      </c>
      <c r="H2388" t="s">
        <v>541</v>
      </c>
      <c r="I2388" t="s">
        <v>800</v>
      </c>
      <c r="J2388" t="s">
        <v>543</v>
      </c>
      <c r="K2388">
        <v>31</v>
      </c>
      <c r="L2388" t="s">
        <v>576</v>
      </c>
      <c r="M2388" t="s">
        <v>806</v>
      </c>
      <c r="N2388" t="s">
        <v>801</v>
      </c>
      <c r="O2388" t="s">
        <v>802</v>
      </c>
      <c r="P2388" t="s">
        <v>548</v>
      </c>
      <c r="Q2388" t="s">
        <v>549</v>
      </c>
      <c r="R2388" t="s">
        <v>586</v>
      </c>
      <c r="S2388" t="s">
        <v>587</v>
      </c>
      <c r="T2388" s="145">
        <v>373</v>
      </c>
      <c r="U2388" t="s">
        <v>846</v>
      </c>
    </row>
    <row r="2389" spans="1:23" x14ac:dyDescent="0.25">
      <c r="A2389" t="s">
        <v>784</v>
      </c>
      <c r="B2389" t="s">
        <v>785</v>
      </c>
      <c r="C2389" t="s">
        <v>187</v>
      </c>
      <c r="D2389" t="s">
        <v>538</v>
      </c>
      <c r="F2389" t="s">
        <v>391</v>
      </c>
      <c r="G2389" t="s">
        <v>799</v>
      </c>
      <c r="H2389" t="s">
        <v>541</v>
      </c>
      <c r="I2389" t="s">
        <v>800</v>
      </c>
      <c r="J2389" t="s">
        <v>543</v>
      </c>
      <c r="K2389">
        <v>31</v>
      </c>
      <c r="L2389" t="s">
        <v>576</v>
      </c>
      <c r="M2389" t="s">
        <v>806</v>
      </c>
      <c r="N2389" t="s">
        <v>801</v>
      </c>
      <c r="O2389" t="s">
        <v>802</v>
      </c>
      <c r="P2389" t="s">
        <v>548</v>
      </c>
      <c r="Q2389" t="s">
        <v>549</v>
      </c>
      <c r="R2389" t="s">
        <v>558</v>
      </c>
      <c r="S2389" t="s">
        <v>559</v>
      </c>
      <c r="T2389" s="145">
        <v>556</v>
      </c>
      <c r="U2389" t="s">
        <v>846</v>
      </c>
    </row>
    <row r="2390" spans="1:23" x14ac:dyDescent="0.25">
      <c r="A2390" t="s">
        <v>784</v>
      </c>
      <c r="B2390" t="s">
        <v>785</v>
      </c>
      <c r="C2390" t="s">
        <v>187</v>
      </c>
      <c r="D2390" t="s">
        <v>538</v>
      </c>
      <c r="F2390" t="s">
        <v>391</v>
      </c>
      <c r="G2390" t="s">
        <v>799</v>
      </c>
      <c r="H2390" t="s">
        <v>541</v>
      </c>
      <c r="I2390" t="s">
        <v>800</v>
      </c>
      <c r="J2390" t="s">
        <v>543</v>
      </c>
      <c r="K2390">
        <v>31</v>
      </c>
      <c r="L2390" t="s">
        <v>576</v>
      </c>
      <c r="M2390" t="s">
        <v>806</v>
      </c>
      <c r="N2390" t="s">
        <v>801</v>
      </c>
      <c r="O2390" t="s">
        <v>802</v>
      </c>
      <c r="P2390" t="s">
        <v>548</v>
      </c>
      <c r="Q2390" t="s">
        <v>549</v>
      </c>
      <c r="R2390" t="s">
        <v>560</v>
      </c>
      <c r="S2390" t="s">
        <v>561</v>
      </c>
      <c r="T2390" s="145">
        <v>1361</v>
      </c>
      <c r="U2390" t="s">
        <v>846</v>
      </c>
    </row>
    <row r="2391" spans="1:23" x14ac:dyDescent="0.25">
      <c r="A2391" t="s">
        <v>784</v>
      </c>
      <c r="B2391" t="s">
        <v>785</v>
      </c>
      <c r="C2391" t="s">
        <v>187</v>
      </c>
      <c r="D2391" t="s">
        <v>538</v>
      </c>
      <c r="F2391" t="s">
        <v>391</v>
      </c>
      <c r="G2391" t="s">
        <v>799</v>
      </c>
      <c r="H2391" t="s">
        <v>541</v>
      </c>
      <c r="I2391" t="s">
        <v>800</v>
      </c>
      <c r="J2391" t="s">
        <v>543</v>
      </c>
      <c r="K2391">
        <v>31</v>
      </c>
      <c r="L2391" t="s">
        <v>576</v>
      </c>
      <c r="M2391" t="s">
        <v>806</v>
      </c>
      <c r="N2391" t="s">
        <v>801</v>
      </c>
      <c r="O2391" t="s">
        <v>802</v>
      </c>
      <c r="P2391" t="s">
        <v>548</v>
      </c>
      <c r="Q2391" t="s">
        <v>549</v>
      </c>
      <c r="R2391" t="s">
        <v>562</v>
      </c>
      <c r="S2391" t="s">
        <v>563</v>
      </c>
      <c r="T2391" s="145">
        <v>32</v>
      </c>
      <c r="U2391" t="s">
        <v>846</v>
      </c>
    </row>
    <row r="2392" spans="1:23" x14ac:dyDescent="0.25">
      <c r="A2392" t="s">
        <v>784</v>
      </c>
      <c r="B2392" t="s">
        <v>785</v>
      </c>
      <c r="C2392" t="s">
        <v>187</v>
      </c>
      <c r="D2392" t="s">
        <v>538</v>
      </c>
      <c r="F2392" t="s">
        <v>391</v>
      </c>
      <c r="G2392" t="s">
        <v>799</v>
      </c>
      <c r="H2392" t="s">
        <v>541</v>
      </c>
      <c r="I2392" t="s">
        <v>800</v>
      </c>
      <c r="J2392" t="s">
        <v>543</v>
      </c>
      <c r="K2392">
        <v>31</v>
      </c>
      <c r="L2392" t="s">
        <v>576</v>
      </c>
      <c r="M2392" t="s">
        <v>806</v>
      </c>
      <c r="N2392" t="s">
        <v>801</v>
      </c>
      <c r="O2392" t="s">
        <v>802</v>
      </c>
      <c r="P2392" t="s">
        <v>548</v>
      </c>
      <c r="Q2392" t="s">
        <v>549</v>
      </c>
      <c r="R2392" t="s">
        <v>588</v>
      </c>
      <c r="S2392" t="s">
        <v>589</v>
      </c>
      <c r="T2392" s="145">
        <v>377</v>
      </c>
      <c r="U2392" t="s">
        <v>846</v>
      </c>
    </row>
    <row r="2393" spans="1:23" x14ac:dyDescent="0.25">
      <c r="A2393" t="s">
        <v>784</v>
      </c>
      <c r="B2393" t="s">
        <v>785</v>
      </c>
      <c r="C2393" t="s">
        <v>187</v>
      </c>
      <c r="D2393" t="s">
        <v>538</v>
      </c>
      <c r="F2393" t="s">
        <v>391</v>
      </c>
      <c r="G2393" t="s">
        <v>799</v>
      </c>
      <c r="H2393" t="s">
        <v>541</v>
      </c>
      <c r="I2393" t="s">
        <v>800</v>
      </c>
      <c r="J2393" t="s">
        <v>543</v>
      </c>
      <c r="K2393">
        <v>31</v>
      </c>
      <c r="L2393" t="s">
        <v>576</v>
      </c>
      <c r="M2393" t="s">
        <v>806</v>
      </c>
      <c r="N2393" t="s">
        <v>801</v>
      </c>
      <c r="O2393" t="s">
        <v>802</v>
      </c>
      <c r="P2393" t="s">
        <v>548</v>
      </c>
      <c r="Q2393" t="s">
        <v>549</v>
      </c>
      <c r="R2393" t="s">
        <v>572</v>
      </c>
      <c r="S2393" t="s">
        <v>573</v>
      </c>
      <c r="T2393" s="145">
        <v>3</v>
      </c>
      <c r="U2393" t="s">
        <v>846</v>
      </c>
    </row>
    <row r="2394" spans="1:23" x14ac:dyDescent="0.25">
      <c r="A2394" t="s">
        <v>784</v>
      </c>
      <c r="B2394" t="s">
        <v>785</v>
      </c>
      <c r="C2394" t="s">
        <v>187</v>
      </c>
      <c r="D2394" t="s">
        <v>538</v>
      </c>
      <c r="F2394" t="s">
        <v>391</v>
      </c>
      <c r="G2394" t="s">
        <v>799</v>
      </c>
      <c r="H2394" t="s">
        <v>541</v>
      </c>
      <c r="I2394" t="s">
        <v>800</v>
      </c>
      <c r="J2394" t="s">
        <v>543</v>
      </c>
      <c r="K2394">
        <v>31</v>
      </c>
      <c r="L2394" t="s">
        <v>576</v>
      </c>
      <c r="M2394" t="s">
        <v>806</v>
      </c>
      <c r="N2394" t="s">
        <v>801</v>
      </c>
      <c r="O2394" t="s">
        <v>802</v>
      </c>
      <c r="P2394" t="s">
        <v>548</v>
      </c>
      <c r="Q2394" t="s">
        <v>549</v>
      </c>
      <c r="R2394" t="s">
        <v>803</v>
      </c>
      <c r="S2394" t="s">
        <v>804</v>
      </c>
      <c r="T2394" s="145">
        <v>285</v>
      </c>
      <c r="U2394" t="s">
        <v>846</v>
      </c>
    </row>
    <row r="2395" spans="1:23" s="49" customFormat="1" x14ac:dyDescent="0.25">
      <c r="A2395" s="49" t="s">
        <v>30</v>
      </c>
      <c r="B2395" s="49" t="s">
        <v>787</v>
      </c>
      <c r="C2395" s="49" t="s">
        <v>187</v>
      </c>
      <c r="D2395" s="49" t="s">
        <v>538</v>
      </c>
      <c r="E2395" s="49">
        <v>1</v>
      </c>
      <c r="F2395" s="49" t="s">
        <v>391</v>
      </c>
      <c r="G2395" s="49" t="s">
        <v>799</v>
      </c>
      <c r="H2395" s="49" t="s">
        <v>541</v>
      </c>
      <c r="I2395" s="49" t="s">
        <v>800</v>
      </c>
      <c r="J2395" s="49" t="s">
        <v>543</v>
      </c>
      <c r="K2395" s="49">
        <v>31</v>
      </c>
      <c r="L2395" s="49" t="s">
        <v>544</v>
      </c>
      <c r="M2395" s="49" t="s">
        <v>799</v>
      </c>
      <c r="N2395" s="49" t="s">
        <v>801</v>
      </c>
      <c r="O2395" s="49" t="s">
        <v>802</v>
      </c>
      <c r="P2395" s="49" t="s">
        <v>548</v>
      </c>
      <c r="Q2395" s="49" t="s">
        <v>549</v>
      </c>
      <c r="R2395" s="49" t="s">
        <v>131</v>
      </c>
      <c r="S2395" s="49" t="s">
        <v>550</v>
      </c>
      <c r="T2395" s="146">
        <v>149</v>
      </c>
      <c r="U2395" s="49" t="s">
        <v>677</v>
      </c>
      <c r="V2395" s="49" t="s">
        <v>858</v>
      </c>
      <c r="W2395" s="138">
        <f>('ILO unemployment 2007'!T2396+'ILO unemployment 2007'!T2397+'ILO unemployment 2007'!T2398)*( 1 + ('ILO unemployment 2007'!T2406+ 'ILO unemployment 2007'!T2407)/('ILO unemployment 2007'!T2395-'ILO unemployment 2007'!T2406-'ILO unemployment 2007'!T2407))</f>
        <v>12.468102734051369</v>
      </c>
    </row>
    <row r="2396" spans="1:23" s="49" customFormat="1" x14ac:dyDescent="0.25">
      <c r="A2396" s="49" t="s">
        <v>30</v>
      </c>
      <c r="B2396" s="49" t="s">
        <v>787</v>
      </c>
      <c r="C2396" s="49" t="s">
        <v>187</v>
      </c>
      <c r="D2396" s="49" t="s">
        <v>538</v>
      </c>
      <c r="E2396" s="49">
        <v>1</v>
      </c>
      <c r="F2396" s="49" t="s">
        <v>391</v>
      </c>
      <c r="G2396" s="49" t="s">
        <v>799</v>
      </c>
      <c r="H2396" s="49" t="s">
        <v>541</v>
      </c>
      <c r="I2396" s="49" t="s">
        <v>800</v>
      </c>
      <c r="J2396" s="49" t="s">
        <v>543</v>
      </c>
      <c r="K2396" s="49">
        <v>31</v>
      </c>
      <c r="L2396" s="49" t="s">
        <v>544</v>
      </c>
      <c r="M2396" s="49" t="s">
        <v>799</v>
      </c>
      <c r="N2396" s="49" t="s">
        <v>801</v>
      </c>
      <c r="O2396" s="49" t="s">
        <v>802</v>
      </c>
      <c r="P2396" s="49" t="s">
        <v>548</v>
      </c>
      <c r="Q2396" s="49" t="s">
        <v>549</v>
      </c>
      <c r="R2396" s="49" t="s">
        <v>552</v>
      </c>
      <c r="S2396" s="49" t="s">
        <v>553</v>
      </c>
      <c r="T2396" s="146">
        <v>2.6</v>
      </c>
      <c r="U2396" s="49" t="s">
        <v>677</v>
      </c>
      <c r="V2396" s="49" t="s">
        <v>859</v>
      </c>
      <c r="W2396" s="138">
        <f>('ILO unemployment 2007'!T2399+'ILO unemployment 2007'!T2400+'ILO unemployment 2007'!T2401+'ILO unemployment 2007'!T2402+'ILO unemployment 2007'!T2403+'ILO unemployment 2007'!T2404+'ILO unemployment 2007'!T2405)*( 1 + ('ILO unemployment 2007'!T2406+ 'ILO unemployment 2007'!T2407)/('ILO unemployment 2007'!T2395-'ILO unemployment 2007'!T2406-'ILO unemployment 2007'!T2407))</f>
        <v>136.90223695111848</v>
      </c>
    </row>
    <row r="2397" spans="1:23" s="49" customFormat="1" x14ac:dyDescent="0.25">
      <c r="A2397" s="49" t="s">
        <v>30</v>
      </c>
      <c r="B2397" s="49" t="s">
        <v>787</v>
      </c>
      <c r="C2397" s="49" t="s">
        <v>187</v>
      </c>
      <c r="D2397" s="49" t="s">
        <v>538</v>
      </c>
      <c r="E2397" s="49">
        <v>1</v>
      </c>
      <c r="F2397" s="49" t="s">
        <v>391</v>
      </c>
      <c r="G2397" s="49" t="s">
        <v>799</v>
      </c>
      <c r="H2397" s="49" t="s">
        <v>541</v>
      </c>
      <c r="I2397" s="49" t="s">
        <v>800</v>
      </c>
      <c r="J2397" s="49" t="s">
        <v>543</v>
      </c>
      <c r="K2397" s="49">
        <v>31</v>
      </c>
      <c r="L2397" s="49" t="s">
        <v>544</v>
      </c>
      <c r="M2397" s="49" t="s">
        <v>799</v>
      </c>
      <c r="N2397" s="49" t="s">
        <v>801</v>
      </c>
      <c r="O2397" s="49" t="s">
        <v>802</v>
      </c>
      <c r="P2397" s="49" t="s">
        <v>548</v>
      </c>
      <c r="Q2397" s="49" t="s">
        <v>549</v>
      </c>
      <c r="R2397" s="49" t="s">
        <v>554</v>
      </c>
      <c r="S2397" s="49" t="s">
        <v>555</v>
      </c>
      <c r="T2397" s="146">
        <v>3.2</v>
      </c>
      <c r="U2397" s="49" t="s">
        <v>677</v>
      </c>
      <c r="V2397" s="49" t="s">
        <v>862</v>
      </c>
      <c r="W2397" s="138">
        <f>'ILO unemployment 2007'!T2396+'ILO unemployment 2007'!T2397+'ILO unemployment 2007'!T2398+ 'ILO unemployment 2007'!T2399+'ILO unemployment 2007'!T2400+'ILO unemployment 2007'!T2401+'ILO unemployment 2007'!T2402+'ILO unemployment 2007'!T2403+'ILO unemployment 2007'!T2404+'ILO unemployment 2007'!T2405+'ILO unemployment 2007'!T2406+'ILO unemployment 2007'!T2407</f>
        <v>149.30000000000001</v>
      </c>
    </row>
    <row r="2398" spans="1:23" s="49" customFormat="1" x14ac:dyDescent="0.25">
      <c r="A2398" s="49" t="s">
        <v>30</v>
      </c>
      <c r="B2398" s="49" t="s">
        <v>787</v>
      </c>
      <c r="C2398" s="49" t="s">
        <v>187</v>
      </c>
      <c r="D2398" s="49" t="s">
        <v>538</v>
      </c>
      <c r="E2398" s="49">
        <v>1</v>
      </c>
      <c r="F2398" s="49" t="s">
        <v>391</v>
      </c>
      <c r="G2398" s="49" t="s">
        <v>799</v>
      </c>
      <c r="H2398" s="49" t="s">
        <v>541</v>
      </c>
      <c r="I2398" s="49" t="s">
        <v>800</v>
      </c>
      <c r="J2398" s="49" t="s">
        <v>543</v>
      </c>
      <c r="K2398" s="49">
        <v>31</v>
      </c>
      <c r="L2398" s="49" t="s">
        <v>544</v>
      </c>
      <c r="M2398" s="49" t="s">
        <v>799</v>
      </c>
      <c r="N2398" s="49" t="s">
        <v>801</v>
      </c>
      <c r="O2398" s="49" t="s">
        <v>802</v>
      </c>
      <c r="P2398" s="49" t="s">
        <v>548</v>
      </c>
      <c r="Q2398" s="49" t="s">
        <v>549</v>
      </c>
      <c r="R2398" s="49" t="s">
        <v>556</v>
      </c>
      <c r="S2398" s="49" t="s">
        <v>557</v>
      </c>
      <c r="T2398" s="146">
        <v>4.3</v>
      </c>
      <c r="U2398" s="49" t="s">
        <v>677</v>
      </c>
      <c r="W2398" s="138"/>
    </row>
    <row r="2399" spans="1:23" s="49" customFormat="1" x14ac:dyDescent="0.25">
      <c r="A2399" s="49" t="s">
        <v>30</v>
      </c>
      <c r="B2399" s="49" t="s">
        <v>787</v>
      </c>
      <c r="C2399" s="49" t="s">
        <v>187</v>
      </c>
      <c r="D2399" s="49" t="s">
        <v>538</v>
      </c>
      <c r="E2399" s="49">
        <v>1</v>
      </c>
      <c r="F2399" s="49" t="s">
        <v>391</v>
      </c>
      <c r="G2399" s="49" t="s">
        <v>799</v>
      </c>
      <c r="H2399" s="49" t="s">
        <v>541</v>
      </c>
      <c r="I2399" s="49" t="s">
        <v>800</v>
      </c>
      <c r="J2399" s="49" t="s">
        <v>543</v>
      </c>
      <c r="K2399" s="49">
        <v>31</v>
      </c>
      <c r="L2399" s="49" t="s">
        <v>544</v>
      </c>
      <c r="M2399" s="49" t="s">
        <v>799</v>
      </c>
      <c r="N2399" s="49" t="s">
        <v>801</v>
      </c>
      <c r="O2399" s="49" t="s">
        <v>802</v>
      </c>
      <c r="P2399" s="49" t="s">
        <v>548</v>
      </c>
      <c r="Q2399" s="49" t="s">
        <v>549</v>
      </c>
      <c r="R2399" s="49" t="s">
        <v>558</v>
      </c>
      <c r="S2399" s="49" t="s">
        <v>559</v>
      </c>
      <c r="T2399" s="146">
        <v>10.9</v>
      </c>
      <c r="U2399" s="49" t="s">
        <v>677</v>
      </c>
      <c r="W2399" s="138"/>
    </row>
    <row r="2400" spans="1:23" s="49" customFormat="1" x14ac:dyDescent="0.25">
      <c r="A2400" s="49" t="s">
        <v>30</v>
      </c>
      <c r="B2400" s="49" t="s">
        <v>787</v>
      </c>
      <c r="C2400" s="49" t="s">
        <v>187</v>
      </c>
      <c r="D2400" s="49" t="s">
        <v>538</v>
      </c>
      <c r="E2400" s="49">
        <v>1</v>
      </c>
      <c r="F2400" s="49" t="s">
        <v>391</v>
      </c>
      <c r="G2400" s="49" t="s">
        <v>799</v>
      </c>
      <c r="H2400" s="49" t="s">
        <v>541</v>
      </c>
      <c r="I2400" s="49" t="s">
        <v>800</v>
      </c>
      <c r="J2400" s="49" t="s">
        <v>543</v>
      </c>
      <c r="K2400" s="49">
        <v>31</v>
      </c>
      <c r="L2400" s="49" t="s">
        <v>544</v>
      </c>
      <c r="M2400" s="49" t="s">
        <v>799</v>
      </c>
      <c r="N2400" s="49" t="s">
        <v>801</v>
      </c>
      <c r="O2400" s="49" t="s">
        <v>802</v>
      </c>
      <c r="P2400" s="49" t="s">
        <v>548</v>
      </c>
      <c r="Q2400" s="49" t="s">
        <v>549</v>
      </c>
      <c r="R2400" s="49" t="s">
        <v>560</v>
      </c>
      <c r="S2400" s="49" t="s">
        <v>561</v>
      </c>
      <c r="T2400" s="146">
        <v>28.6</v>
      </c>
      <c r="U2400" s="49" t="s">
        <v>677</v>
      </c>
      <c r="W2400" s="138"/>
    </row>
    <row r="2401" spans="1:23" s="49" customFormat="1" x14ac:dyDescent="0.25">
      <c r="A2401" s="49" t="s">
        <v>30</v>
      </c>
      <c r="B2401" s="49" t="s">
        <v>787</v>
      </c>
      <c r="C2401" s="49" t="s">
        <v>187</v>
      </c>
      <c r="D2401" s="49" t="s">
        <v>538</v>
      </c>
      <c r="E2401" s="49">
        <v>1</v>
      </c>
      <c r="F2401" s="49" t="s">
        <v>391</v>
      </c>
      <c r="G2401" s="49" t="s">
        <v>799</v>
      </c>
      <c r="H2401" s="49" t="s">
        <v>541</v>
      </c>
      <c r="I2401" s="49" t="s">
        <v>800</v>
      </c>
      <c r="J2401" s="49" t="s">
        <v>543</v>
      </c>
      <c r="K2401" s="49">
        <v>31</v>
      </c>
      <c r="L2401" s="49" t="s">
        <v>544</v>
      </c>
      <c r="M2401" s="49" t="s">
        <v>799</v>
      </c>
      <c r="N2401" s="49" t="s">
        <v>801</v>
      </c>
      <c r="O2401" s="49" t="s">
        <v>802</v>
      </c>
      <c r="P2401" s="49" t="s">
        <v>548</v>
      </c>
      <c r="Q2401" s="49" t="s">
        <v>549</v>
      </c>
      <c r="R2401" s="49" t="s">
        <v>562</v>
      </c>
      <c r="S2401" s="49" t="s">
        <v>563</v>
      </c>
      <c r="T2401" s="146">
        <v>2.1</v>
      </c>
      <c r="U2401" s="49" t="s">
        <v>677</v>
      </c>
      <c r="W2401" s="138"/>
    </row>
    <row r="2402" spans="1:23" s="49" customFormat="1" x14ac:dyDescent="0.25">
      <c r="A2402" s="49" t="s">
        <v>30</v>
      </c>
      <c r="B2402" s="49" t="s">
        <v>787</v>
      </c>
      <c r="C2402" s="49" t="s">
        <v>187</v>
      </c>
      <c r="D2402" s="49" t="s">
        <v>538</v>
      </c>
      <c r="E2402" s="49">
        <v>1</v>
      </c>
      <c r="F2402" s="49" t="s">
        <v>391</v>
      </c>
      <c r="G2402" s="49" t="s">
        <v>799</v>
      </c>
      <c r="H2402" s="49" t="s">
        <v>541</v>
      </c>
      <c r="I2402" s="49" t="s">
        <v>800</v>
      </c>
      <c r="J2402" s="49" t="s">
        <v>543</v>
      </c>
      <c r="K2402" s="49">
        <v>31</v>
      </c>
      <c r="L2402" s="49" t="s">
        <v>544</v>
      </c>
      <c r="M2402" s="49" t="s">
        <v>799</v>
      </c>
      <c r="N2402" s="49" t="s">
        <v>801</v>
      </c>
      <c r="O2402" s="49" t="s">
        <v>802</v>
      </c>
      <c r="P2402" s="49" t="s">
        <v>548</v>
      </c>
      <c r="Q2402" s="49" t="s">
        <v>549</v>
      </c>
      <c r="R2402" s="49" t="s">
        <v>564</v>
      </c>
      <c r="S2402" s="49" t="s">
        <v>565</v>
      </c>
      <c r="T2402" s="146">
        <v>13.7</v>
      </c>
      <c r="U2402" s="49" t="s">
        <v>677</v>
      </c>
      <c r="W2402" s="138"/>
    </row>
    <row r="2403" spans="1:23" s="49" customFormat="1" x14ac:dyDescent="0.25">
      <c r="A2403" s="49" t="s">
        <v>30</v>
      </c>
      <c r="B2403" s="49" t="s">
        <v>787</v>
      </c>
      <c r="C2403" s="49" t="s">
        <v>187</v>
      </c>
      <c r="D2403" s="49" t="s">
        <v>538</v>
      </c>
      <c r="E2403" s="49">
        <v>1</v>
      </c>
      <c r="F2403" s="49" t="s">
        <v>391</v>
      </c>
      <c r="G2403" s="49" t="s">
        <v>799</v>
      </c>
      <c r="H2403" s="49" t="s">
        <v>541</v>
      </c>
      <c r="I2403" s="49" t="s">
        <v>800</v>
      </c>
      <c r="J2403" s="49" t="s">
        <v>543</v>
      </c>
      <c r="K2403" s="49">
        <v>31</v>
      </c>
      <c r="L2403" s="49" t="s">
        <v>544</v>
      </c>
      <c r="M2403" s="49" t="s">
        <v>799</v>
      </c>
      <c r="N2403" s="49" t="s">
        <v>801</v>
      </c>
      <c r="O2403" s="49" t="s">
        <v>802</v>
      </c>
      <c r="P2403" s="49" t="s">
        <v>548</v>
      </c>
      <c r="Q2403" s="49" t="s">
        <v>549</v>
      </c>
      <c r="R2403" s="49" t="s">
        <v>566</v>
      </c>
      <c r="S2403" s="49" t="s">
        <v>567</v>
      </c>
      <c r="T2403" s="146">
        <v>5.8</v>
      </c>
      <c r="U2403" s="49" t="s">
        <v>677</v>
      </c>
      <c r="W2403" s="138"/>
    </row>
    <row r="2404" spans="1:23" s="49" customFormat="1" x14ac:dyDescent="0.25">
      <c r="A2404" s="49" t="s">
        <v>30</v>
      </c>
      <c r="B2404" s="49" t="s">
        <v>787</v>
      </c>
      <c r="C2404" s="49" t="s">
        <v>187</v>
      </c>
      <c r="D2404" s="49" t="s">
        <v>538</v>
      </c>
      <c r="E2404" s="49">
        <v>1</v>
      </c>
      <c r="F2404" s="49" t="s">
        <v>391</v>
      </c>
      <c r="G2404" s="49" t="s">
        <v>799</v>
      </c>
      <c r="H2404" s="49" t="s">
        <v>541</v>
      </c>
      <c r="I2404" s="49" t="s">
        <v>800</v>
      </c>
      <c r="J2404" s="49" t="s">
        <v>543</v>
      </c>
      <c r="K2404" s="49">
        <v>31</v>
      </c>
      <c r="L2404" s="49" t="s">
        <v>544</v>
      </c>
      <c r="M2404" s="49" t="s">
        <v>799</v>
      </c>
      <c r="N2404" s="49" t="s">
        <v>801</v>
      </c>
      <c r="O2404" s="49" t="s">
        <v>802</v>
      </c>
      <c r="P2404" s="49" t="s">
        <v>548</v>
      </c>
      <c r="Q2404" s="49" t="s">
        <v>549</v>
      </c>
      <c r="R2404" s="49" t="s">
        <v>568</v>
      </c>
      <c r="S2404" s="49" t="s">
        <v>569</v>
      </c>
      <c r="T2404" s="146">
        <v>49.4</v>
      </c>
      <c r="U2404" s="49" t="s">
        <v>677</v>
      </c>
      <c r="W2404" s="138"/>
    </row>
    <row r="2405" spans="1:23" s="49" customFormat="1" x14ac:dyDescent="0.25">
      <c r="A2405" s="49" t="s">
        <v>30</v>
      </c>
      <c r="B2405" s="49" t="s">
        <v>787</v>
      </c>
      <c r="C2405" s="49" t="s">
        <v>187</v>
      </c>
      <c r="D2405" s="49" t="s">
        <v>538</v>
      </c>
      <c r="E2405" s="49">
        <v>1</v>
      </c>
      <c r="F2405" s="49" t="s">
        <v>391</v>
      </c>
      <c r="G2405" s="49" t="s">
        <v>799</v>
      </c>
      <c r="H2405" s="49" t="s">
        <v>541</v>
      </c>
      <c r="I2405" s="49" t="s">
        <v>800</v>
      </c>
      <c r="J2405" s="49" t="s">
        <v>543</v>
      </c>
      <c r="K2405" s="49">
        <v>31</v>
      </c>
      <c r="L2405" s="49" t="s">
        <v>544</v>
      </c>
      <c r="M2405" s="49" t="s">
        <v>799</v>
      </c>
      <c r="N2405" s="49" t="s">
        <v>801</v>
      </c>
      <c r="O2405" s="49" t="s">
        <v>802</v>
      </c>
      <c r="P2405" s="49" t="s">
        <v>548</v>
      </c>
      <c r="Q2405" s="49" t="s">
        <v>549</v>
      </c>
      <c r="R2405" s="49" t="s">
        <v>570</v>
      </c>
      <c r="S2405" s="49" t="s">
        <v>571</v>
      </c>
      <c r="T2405" s="146">
        <v>0.4</v>
      </c>
      <c r="U2405" s="49" t="s">
        <v>677</v>
      </c>
      <c r="W2405" s="138"/>
    </row>
    <row r="2406" spans="1:23" s="49" customFormat="1" x14ac:dyDescent="0.25">
      <c r="A2406" s="49" t="s">
        <v>30</v>
      </c>
      <c r="B2406" s="49" t="s">
        <v>787</v>
      </c>
      <c r="C2406" s="49" t="s">
        <v>187</v>
      </c>
      <c r="D2406" s="49" t="s">
        <v>538</v>
      </c>
      <c r="E2406" s="49">
        <v>1</v>
      </c>
      <c r="F2406" s="49" t="s">
        <v>391</v>
      </c>
      <c r="G2406" s="49" t="s">
        <v>799</v>
      </c>
      <c r="H2406" s="49" t="s">
        <v>541</v>
      </c>
      <c r="I2406" s="49" t="s">
        <v>800</v>
      </c>
      <c r="J2406" s="49" t="s">
        <v>543</v>
      </c>
      <c r="K2406" s="49">
        <v>31</v>
      </c>
      <c r="L2406" s="49" t="s">
        <v>544</v>
      </c>
      <c r="M2406" s="49" t="s">
        <v>799</v>
      </c>
      <c r="N2406" s="49" t="s">
        <v>801</v>
      </c>
      <c r="O2406" s="49" t="s">
        <v>802</v>
      </c>
      <c r="P2406" s="49" t="s">
        <v>548</v>
      </c>
      <c r="Q2406" s="49" t="s">
        <v>549</v>
      </c>
      <c r="R2406" s="49" t="s">
        <v>572</v>
      </c>
      <c r="S2406" s="49" t="s">
        <v>573</v>
      </c>
      <c r="T2406" s="146"/>
      <c r="U2406" s="49" t="s">
        <v>677</v>
      </c>
      <c r="W2406" s="138"/>
    </row>
    <row r="2407" spans="1:23" s="49" customFormat="1" x14ac:dyDescent="0.25">
      <c r="A2407" s="49" t="s">
        <v>30</v>
      </c>
      <c r="B2407" s="49" t="s">
        <v>787</v>
      </c>
      <c r="C2407" s="49" t="s">
        <v>187</v>
      </c>
      <c r="D2407" s="49" t="s">
        <v>538</v>
      </c>
      <c r="E2407" s="49">
        <v>1</v>
      </c>
      <c r="F2407" s="49" t="s">
        <v>391</v>
      </c>
      <c r="G2407" s="49" t="s">
        <v>799</v>
      </c>
      <c r="H2407" s="49" t="s">
        <v>541</v>
      </c>
      <c r="I2407" s="49" t="s">
        <v>800</v>
      </c>
      <c r="J2407" s="49" t="s">
        <v>543</v>
      </c>
      <c r="K2407" s="49">
        <v>31</v>
      </c>
      <c r="L2407" s="49" t="s">
        <v>544</v>
      </c>
      <c r="M2407" s="49" t="s">
        <v>799</v>
      </c>
      <c r="N2407" s="49" t="s">
        <v>801</v>
      </c>
      <c r="O2407" s="49" t="s">
        <v>802</v>
      </c>
      <c r="P2407" s="49" t="s">
        <v>548</v>
      </c>
      <c r="Q2407" s="49" t="s">
        <v>549</v>
      </c>
      <c r="R2407" s="49" t="s">
        <v>803</v>
      </c>
      <c r="S2407" s="49" t="s">
        <v>804</v>
      </c>
      <c r="T2407" s="146">
        <v>28.3</v>
      </c>
      <c r="U2407" s="49" t="s">
        <v>677</v>
      </c>
      <c r="W2407" s="138"/>
    </row>
    <row r="2408" spans="1:23" x14ac:dyDescent="0.25">
      <c r="A2408" t="s">
        <v>30</v>
      </c>
      <c r="B2408" t="s">
        <v>787</v>
      </c>
      <c r="C2408" t="s">
        <v>187</v>
      </c>
      <c r="D2408" t="s">
        <v>538</v>
      </c>
      <c r="E2408">
        <v>1</v>
      </c>
      <c r="F2408" t="s">
        <v>391</v>
      </c>
      <c r="G2408" t="s">
        <v>799</v>
      </c>
      <c r="H2408" t="s">
        <v>541</v>
      </c>
      <c r="I2408" t="s">
        <v>800</v>
      </c>
      <c r="J2408" t="s">
        <v>543</v>
      </c>
      <c r="K2408">
        <v>31</v>
      </c>
      <c r="L2408" t="s">
        <v>574</v>
      </c>
      <c r="M2408" t="s">
        <v>805</v>
      </c>
      <c r="N2408" t="s">
        <v>801</v>
      </c>
      <c r="O2408" t="s">
        <v>802</v>
      </c>
      <c r="P2408" t="s">
        <v>548</v>
      </c>
      <c r="Q2408" t="s">
        <v>549</v>
      </c>
      <c r="R2408" t="s">
        <v>131</v>
      </c>
      <c r="S2408" t="s">
        <v>550</v>
      </c>
      <c r="T2408" s="145">
        <v>60</v>
      </c>
      <c r="U2408" t="s">
        <v>677</v>
      </c>
    </row>
    <row r="2409" spans="1:23" x14ac:dyDescent="0.25">
      <c r="A2409" t="s">
        <v>30</v>
      </c>
      <c r="B2409" t="s">
        <v>787</v>
      </c>
      <c r="C2409" t="s">
        <v>187</v>
      </c>
      <c r="D2409" t="s">
        <v>538</v>
      </c>
      <c r="E2409">
        <v>1</v>
      </c>
      <c r="F2409" t="s">
        <v>391</v>
      </c>
      <c r="G2409" t="s">
        <v>799</v>
      </c>
      <c r="H2409" t="s">
        <v>541</v>
      </c>
      <c r="I2409" t="s">
        <v>800</v>
      </c>
      <c r="J2409" t="s">
        <v>543</v>
      </c>
      <c r="K2409">
        <v>31</v>
      </c>
      <c r="L2409" t="s">
        <v>574</v>
      </c>
      <c r="M2409" t="s">
        <v>805</v>
      </c>
      <c r="N2409" t="s">
        <v>801</v>
      </c>
      <c r="O2409" t="s">
        <v>802</v>
      </c>
      <c r="P2409" t="s">
        <v>548</v>
      </c>
      <c r="Q2409" t="s">
        <v>549</v>
      </c>
      <c r="R2409" t="s">
        <v>552</v>
      </c>
      <c r="S2409" t="s">
        <v>553</v>
      </c>
      <c r="T2409" s="145">
        <v>1.4</v>
      </c>
      <c r="U2409" t="s">
        <v>677</v>
      </c>
    </row>
    <row r="2410" spans="1:23" x14ac:dyDescent="0.25">
      <c r="A2410" t="s">
        <v>30</v>
      </c>
      <c r="B2410" t="s">
        <v>787</v>
      </c>
      <c r="C2410" t="s">
        <v>187</v>
      </c>
      <c r="D2410" t="s">
        <v>538</v>
      </c>
      <c r="E2410">
        <v>1</v>
      </c>
      <c r="F2410" t="s">
        <v>391</v>
      </c>
      <c r="G2410" t="s">
        <v>799</v>
      </c>
      <c r="H2410" t="s">
        <v>541</v>
      </c>
      <c r="I2410" t="s">
        <v>800</v>
      </c>
      <c r="J2410" t="s">
        <v>543</v>
      </c>
      <c r="K2410">
        <v>31</v>
      </c>
      <c r="L2410" t="s">
        <v>574</v>
      </c>
      <c r="M2410" t="s">
        <v>805</v>
      </c>
      <c r="N2410" t="s">
        <v>801</v>
      </c>
      <c r="O2410" t="s">
        <v>802</v>
      </c>
      <c r="P2410" t="s">
        <v>548</v>
      </c>
      <c r="Q2410" t="s">
        <v>549</v>
      </c>
      <c r="R2410" t="s">
        <v>554</v>
      </c>
      <c r="S2410" t="s">
        <v>555</v>
      </c>
      <c r="T2410" s="145">
        <v>1</v>
      </c>
      <c r="U2410" t="s">
        <v>677</v>
      </c>
    </row>
    <row r="2411" spans="1:23" x14ac:dyDescent="0.25">
      <c r="A2411" t="s">
        <v>30</v>
      </c>
      <c r="B2411" t="s">
        <v>787</v>
      </c>
      <c r="C2411" t="s">
        <v>187</v>
      </c>
      <c r="D2411" t="s">
        <v>538</v>
      </c>
      <c r="E2411">
        <v>1</v>
      </c>
      <c r="F2411" t="s">
        <v>391</v>
      </c>
      <c r="G2411" t="s">
        <v>799</v>
      </c>
      <c r="H2411" t="s">
        <v>541</v>
      </c>
      <c r="I2411" t="s">
        <v>800</v>
      </c>
      <c r="J2411" t="s">
        <v>543</v>
      </c>
      <c r="K2411">
        <v>31</v>
      </c>
      <c r="L2411" t="s">
        <v>574</v>
      </c>
      <c r="M2411" t="s">
        <v>805</v>
      </c>
      <c r="N2411" t="s">
        <v>801</v>
      </c>
      <c r="O2411" t="s">
        <v>802</v>
      </c>
      <c r="P2411" t="s">
        <v>548</v>
      </c>
      <c r="Q2411" t="s">
        <v>549</v>
      </c>
      <c r="R2411" t="s">
        <v>556</v>
      </c>
      <c r="S2411" t="s">
        <v>557</v>
      </c>
      <c r="T2411" s="145">
        <v>2.1</v>
      </c>
      <c r="U2411" t="s">
        <v>677</v>
      </c>
    </row>
    <row r="2412" spans="1:23" x14ac:dyDescent="0.25">
      <c r="A2412" t="s">
        <v>30</v>
      </c>
      <c r="B2412" t="s">
        <v>787</v>
      </c>
      <c r="C2412" t="s">
        <v>187</v>
      </c>
      <c r="D2412" t="s">
        <v>538</v>
      </c>
      <c r="E2412">
        <v>1</v>
      </c>
      <c r="F2412" t="s">
        <v>391</v>
      </c>
      <c r="G2412" t="s">
        <v>799</v>
      </c>
      <c r="H2412" t="s">
        <v>541</v>
      </c>
      <c r="I2412" t="s">
        <v>800</v>
      </c>
      <c r="J2412" t="s">
        <v>543</v>
      </c>
      <c r="K2412">
        <v>31</v>
      </c>
      <c r="L2412" t="s">
        <v>574</v>
      </c>
      <c r="M2412" t="s">
        <v>805</v>
      </c>
      <c r="N2412" t="s">
        <v>801</v>
      </c>
      <c r="O2412" t="s">
        <v>802</v>
      </c>
      <c r="P2412" t="s">
        <v>548</v>
      </c>
      <c r="Q2412" t="s">
        <v>549</v>
      </c>
      <c r="R2412" t="s">
        <v>558</v>
      </c>
      <c r="S2412" t="s">
        <v>559</v>
      </c>
      <c r="T2412" s="145">
        <v>2.7</v>
      </c>
      <c r="U2412" t="s">
        <v>677</v>
      </c>
    </row>
    <row r="2413" spans="1:23" x14ac:dyDescent="0.25">
      <c r="A2413" t="s">
        <v>30</v>
      </c>
      <c r="B2413" t="s">
        <v>787</v>
      </c>
      <c r="C2413" t="s">
        <v>187</v>
      </c>
      <c r="D2413" t="s">
        <v>538</v>
      </c>
      <c r="E2413">
        <v>1</v>
      </c>
      <c r="F2413" t="s">
        <v>391</v>
      </c>
      <c r="G2413" t="s">
        <v>799</v>
      </c>
      <c r="H2413" t="s">
        <v>541</v>
      </c>
      <c r="I2413" t="s">
        <v>800</v>
      </c>
      <c r="J2413" t="s">
        <v>543</v>
      </c>
      <c r="K2413">
        <v>31</v>
      </c>
      <c r="L2413" t="s">
        <v>574</v>
      </c>
      <c r="M2413" t="s">
        <v>805</v>
      </c>
      <c r="N2413" t="s">
        <v>801</v>
      </c>
      <c r="O2413" t="s">
        <v>802</v>
      </c>
      <c r="P2413" t="s">
        <v>548</v>
      </c>
      <c r="Q2413" t="s">
        <v>549</v>
      </c>
      <c r="R2413" t="s">
        <v>560</v>
      </c>
      <c r="S2413" t="s">
        <v>561</v>
      </c>
      <c r="T2413" s="145">
        <v>4.0999999999999996</v>
      </c>
      <c r="U2413" t="s">
        <v>677</v>
      </c>
    </row>
    <row r="2414" spans="1:23" x14ac:dyDescent="0.25">
      <c r="A2414" t="s">
        <v>30</v>
      </c>
      <c r="B2414" t="s">
        <v>787</v>
      </c>
      <c r="C2414" t="s">
        <v>187</v>
      </c>
      <c r="D2414" t="s">
        <v>538</v>
      </c>
      <c r="E2414">
        <v>1</v>
      </c>
      <c r="F2414" t="s">
        <v>391</v>
      </c>
      <c r="G2414" t="s">
        <v>799</v>
      </c>
      <c r="H2414" t="s">
        <v>541</v>
      </c>
      <c r="I2414" t="s">
        <v>800</v>
      </c>
      <c r="J2414" t="s">
        <v>543</v>
      </c>
      <c r="K2414">
        <v>31</v>
      </c>
      <c r="L2414" t="s">
        <v>574</v>
      </c>
      <c r="M2414" t="s">
        <v>805</v>
      </c>
      <c r="N2414" t="s">
        <v>801</v>
      </c>
      <c r="O2414" t="s">
        <v>802</v>
      </c>
      <c r="P2414" t="s">
        <v>548</v>
      </c>
      <c r="Q2414" t="s">
        <v>549</v>
      </c>
      <c r="R2414" t="s">
        <v>562</v>
      </c>
      <c r="S2414" t="s">
        <v>563</v>
      </c>
      <c r="T2414" s="145">
        <v>1.8</v>
      </c>
      <c r="U2414" t="s">
        <v>677</v>
      </c>
    </row>
    <row r="2415" spans="1:23" x14ac:dyDescent="0.25">
      <c r="A2415" t="s">
        <v>30</v>
      </c>
      <c r="B2415" t="s">
        <v>787</v>
      </c>
      <c r="C2415" t="s">
        <v>187</v>
      </c>
      <c r="D2415" t="s">
        <v>538</v>
      </c>
      <c r="E2415">
        <v>1</v>
      </c>
      <c r="F2415" t="s">
        <v>391</v>
      </c>
      <c r="G2415" t="s">
        <v>799</v>
      </c>
      <c r="H2415" t="s">
        <v>541</v>
      </c>
      <c r="I2415" t="s">
        <v>800</v>
      </c>
      <c r="J2415" t="s">
        <v>543</v>
      </c>
      <c r="K2415">
        <v>31</v>
      </c>
      <c r="L2415" t="s">
        <v>574</v>
      </c>
      <c r="M2415" t="s">
        <v>805</v>
      </c>
      <c r="N2415" t="s">
        <v>801</v>
      </c>
      <c r="O2415" t="s">
        <v>802</v>
      </c>
      <c r="P2415" t="s">
        <v>548</v>
      </c>
      <c r="Q2415" t="s">
        <v>549</v>
      </c>
      <c r="R2415" t="s">
        <v>564</v>
      </c>
      <c r="S2415" t="s">
        <v>565</v>
      </c>
      <c r="T2415" s="145">
        <v>10.4</v>
      </c>
      <c r="U2415" t="s">
        <v>677</v>
      </c>
    </row>
    <row r="2416" spans="1:23" x14ac:dyDescent="0.25">
      <c r="A2416" t="s">
        <v>30</v>
      </c>
      <c r="B2416" t="s">
        <v>787</v>
      </c>
      <c r="C2416" t="s">
        <v>187</v>
      </c>
      <c r="D2416" t="s">
        <v>538</v>
      </c>
      <c r="E2416">
        <v>1</v>
      </c>
      <c r="F2416" t="s">
        <v>391</v>
      </c>
      <c r="G2416" t="s">
        <v>799</v>
      </c>
      <c r="H2416" t="s">
        <v>541</v>
      </c>
      <c r="I2416" t="s">
        <v>800</v>
      </c>
      <c r="J2416" t="s">
        <v>543</v>
      </c>
      <c r="K2416">
        <v>31</v>
      </c>
      <c r="L2416" t="s">
        <v>574</v>
      </c>
      <c r="M2416" t="s">
        <v>805</v>
      </c>
      <c r="N2416" t="s">
        <v>801</v>
      </c>
      <c r="O2416" t="s">
        <v>802</v>
      </c>
      <c r="P2416" t="s">
        <v>548</v>
      </c>
      <c r="Q2416" t="s">
        <v>549</v>
      </c>
      <c r="R2416" t="s">
        <v>566</v>
      </c>
      <c r="S2416" t="s">
        <v>567</v>
      </c>
      <c r="T2416" s="145">
        <v>3.7</v>
      </c>
      <c r="U2416" t="s">
        <v>677</v>
      </c>
    </row>
    <row r="2417" spans="1:21" x14ac:dyDescent="0.25">
      <c r="A2417" t="s">
        <v>30</v>
      </c>
      <c r="B2417" t="s">
        <v>787</v>
      </c>
      <c r="C2417" t="s">
        <v>187</v>
      </c>
      <c r="D2417" t="s">
        <v>538</v>
      </c>
      <c r="E2417">
        <v>1</v>
      </c>
      <c r="F2417" t="s">
        <v>391</v>
      </c>
      <c r="G2417" t="s">
        <v>799</v>
      </c>
      <c r="H2417" t="s">
        <v>541</v>
      </c>
      <c r="I2417" t="s">
        <v>800</v>
      </c>
      <c r="J2417" t="s">
        <v>543</v>
      </c>
      <c r="K2417">
        <v>31</v>
      </c>
      <c r="L2417" t="s">
        <v>574</v>
      </c>
      <c r="M2417" t="s">
        <v>805</v>
      </c>
      <c r="N2417" t="s">
        <v>801</v>
      </c>
      <c r="O2417" t="s">
        <v>802</v>
      </c>
      <c r="P2417" t="s">
        <v>548</v>
      </c>
      <c r="Q2417" t="s">
        <v>549</v>
      </c>
      <c r="R2417" t="s">
        <v>568</v>
      </c>
      <c r="S2417" t="s">
        <v>569</v>
      </c>
      <c r="T2417" s="145">
        <v>20.5</v>
      </c>
      <c r="U2417" t="s">
        <v>677</v>
      </c>
    </row>
    <row r="2418" spans="1:21" x14ac:dyDescent="0.25">
      <c r="A2418" t="s">
        <v>30</v>
      </c>
      <c r="B2418" t="s">
        <v>787</v>
      </c>
      <c r="C2418" t="s">
        <v>187</v>
      </c>
      <c r="D2418" t="s">
        <v>538</v>
      </c>
      <c r="E2418">
        <v>1</v>
      </c>
      <c r="F2418" t="s">
        <v>391</v>
      </c>
      <c r="G2418" t="s">
        <v>799</v>
      </c>
      <c r="H2418" t="s">
        <v>541</v>
      </c>
      <c r="I2418" t="s">
        <v>800</v>
      </c>
      <c r="J2418" t="s">
        <v>543</v>
      </c>
      <c r="K2418">
        <v>31</v>
      </c>
      <c r="L2418" t="s">
        <v>574</v>
      </c>
      <c r="M2418" t="s">
        <v>805</v>
      </c>
      <c r="N2418" t="s">
        <v>801</v>
      </c>
      <c r="O2418" t="s">
        <v>802</v>
      </c>
      <c r="P2418" t="s">
        <v>548</v>
      </c>
      <c r="Q2418" t="s">
        <v>549</v>
      </c>
      <c r="R2418" t="s">
        <v>570</v>
      </c>
      <c r="S2418" t="s">
        <v>571</v>
      </c>
      <c r="T2418" s="145">
        <v>0.4</v>
      </c>
      <c r="U2418" t="s">
        <v>677</v>
      </c>
    </row>
    <row r="2419" spans="1:21" x14ac:dyDescent="0.25">
      <c r="A2419" t="s">
        <v>30</v>
      </c>
      <c r="B2419" t="s">
        <v>787</v>
      </c>
      <c r="C2419" t="s">
        <v>187</v>
      </c>
      <c r="D2419" t="s">
        <v>538</v>
      </c>
      <c r="E2419">
        <v>1</v>
      </c>
      <c r="F2419" t="s">
        <v>391</v>
      </c>
      <c r="G2419" t="s">
        <v>799</v>
      </c>
      <c r="H2419" t="s">
        <v>541</v>
      </c>
      <c r="I2419" t="s">
        <v>800</v>
      </c>
      <c r="J2419" t="s">
        <v>543</v>
      </c>
      <c r="K2419">
        <v>31</v>
      </c>
      <c r="L2419" t="s">
        <v>574</v>
      </c>
      <c r="M2419" t="s">
        <v>805</v>
      </c>
      <c r="N2419" t="s">
        <v>801</v>
      </c>
      <c r="O2419" t="s">
        <v>802</v>
      </c>
      <c r="P2419" t="s">
        <v>548</v>
      </c>
      <c r="Q2419" t="s">
        <v>549</v>
      </c>
      <c r="R2419" t="s">
        <v>572</v>
      </c>
      <c r="S2419" t="s">
        <v>573</v>
      </c>
      <c r="U2419" t="s">
        <v>677</v>
      </c>
    </row>
    <row r="2420" spans="1:21" x14ac:dyDescent="0.25">
      <c r="A2420" t="s">
        <v>30</v>
      </c>
      <c r="B2420" t="s">
        <v>787</v>
      </c>
      <c r="C2420" t="s">
        <v>187</v>
      </c>
      <c r="D2420" t="s">
        <v>538</v>
      </c>
      <c r="E2420">
        <v>1</v>
      </c>
      <c r="F2420" t="s">
        <v>391</v>
      </c>
      <c r="G2420" t="s">
        <v>799</v>
      </c>
      <c r="H2420" t="s">
        <v>541</v>
      </c>
      <c r="I2420" t="s">
        <v>800</v>
      </c>
      <c r="J2420" t="s">
        <v>543</v>
      </c>
      <c r="K2420">
        <v>31</v>
      </c>
      <c r="L2420" t="s">
        <v>574</v>
      </c>
      <c r="M2420" t="s">
        <v>805</v>
      </c>
      <c r="N2420" t="s">
        <v>801</v>
      </c>
      <c r="O2420" t="s">
        <v>802</v>
      </c>
      <c r="P2420" t="s">
        <v>548</v>
      </c>
      <c r="Q2420" t="s">
        <v>549</v>
      </c>
      <c r="R2420" t="s">
        <v>803</v>
      </c>
      <c r="S2420" t="s">
        <v>804</v>
      </c>
      <c r="T2420" s="145">
        <v>11.9</v>
      </c>
      <c r="U2420" t="s">
        <v>677</v>
      </c>
    </row>
    <row r="2421" spans="1:21" x14ac:dyDescent="0.25">
      <c r="A2421" t="s">
        <v>30</v>
      </c>
      <c r="B2421" t="s">
        <v>787</v>
      </c>
      <c r="C2421" t="s">
        <v>187</v>
      </c>
      <c r="D2421" t="s">
        <v>538</v>
      </c>
      <c r="E2421">
        <v>1</v>
      </c>
      <c r="F2421" t="s">
        <v>391</v>
      </c>
      <c r="G2421" t="s">
        <v>799</v>
      </c>
      <c r="H2421" t="s">
        <v>541</v>
      </c>
      <c r="I2421" t="s">
        <v>800</v>
      </c>
      <c r="J2421" t="s">
        <v>543</v>
      </c>
      <c r="K2421">
        <v>31</v>
      </c>
      <c r="L2421" t="s">
        <v>576</v>
      </c>
      <c r="M2421" t="s">
        <v>806</v>
      </c>
      <c r="N2421" t="s">
        <v>801</v>
      </c>
      <c r="O2421" t="s">
        <v>802</v>
      </c>
      <c r="P2421" t="s">
        <v>548</v>
      </c>
      <c r="Q2421" t="s">
        <v>549</v>
      </c>
      <c r="R2421" t="s">
        <v>131</v>
      </c>
      <c r="S2421" t="s">
        <v>550</v>
      </c>
      <c r="T2421" s="145">
        <v>89.3</v>
      </c>
      <c r="U2421" t="s">
        <v>677</v>
      </c>
    </row>
    <row r="2422" spans="1:21" x14ac:dyDescent="0.25">
      <c r="A2422" t="s">
        <v>30</v>
      </c>
      <c r="B2422" t="s">
        <v>787</v>
      </c>
      <c r="C2422" t="s">
        <v>187</v>
      </c>
      <c r="D2422" t="s">
        <v>538</v>
      </c>
      <c r="E2422">
        <v>1</v>
      </c>
      <c r="F2422" t="s">
        <v>391</v>
      </c>
      <c r="G2422" t="s">
        <v>799</v>
      </c>
      <c r="H2422" t="s">
        <v>541</v>
      </c>
      <c r="I2422" t="s">
        <v>800</v>
      </c>
      <c r="J2422" t="s">
        <v>543</v>
      </c>
      <c r="K2422">
        <v>31</v>
      </c>
      <c r="L2422" t="s">
        <v>576</v>
      </c>
      <c r="M2422" t="s">
        <v>806</v>
      </c>
      <c r="N2422" t="s">
        <v>801</v>
      </c>
      <c r="O2422" t="s">
        <v>802</v>
      </c>
      <c r="P2422" t="s">
        <v>548</v>
      </c>
      <c r="Q2422" t="s">
        <v>549</v>
      </c>
      <c r="R2422" t="s">
        <v>552</v>
      </c>
      <c r="S2422" t="s">
        <v>553</v>
      </c>
      <c r="T2422" s="145">
        <v>1.2</v>
      </c>
      <c r="U2422" t="s">
        <v>677</v>
      </c>
    </row>
    <row r="2423" spans="1:21" x14ac:dyDescent="0.25">
      <c r="A2423" t="s">
        <v>30</v>
      </c>
      <c r="B2423" t="s">
        <v>787</v>
      </c>
      <c r="C2423" t="s">
        <v>187</v>
      </c>
      <c r="D2423" t="s">
        <v>538</v>
      </c>
      <c r="E2423">
        <v>1</v>
      </c>
      <c r="F2423" t="s">
        <v>391</v>
      </c>
      <c r="G2423" t="s">
        <v>799</v>
      </c>
      <c r="H2423" t="s">
        <v>541</v>
      </c>
      <c r="I2423" t="s">
        <v>800</v>
      </c>
      <c r="J2423" t="s">
        <v>543</v>
      </c>
      <c r="K2423">
        <v>31</v>
      </c>
      <c r="L2423" t="s">
        <v>576</v>
      </c>
      <c r="M2423" t="s">
        <v>806</v>
      </c>
      <c r="N2423" t="s">
        <v>801</v>
      </c>
      <c r="O2423" t="s">
        <v>802</v>
      </c>
      <c r="P2423" t="s">
        <v>548</v>
      </c>
      <c r="Q2423" t="s">
        <v>549</v>
      </c>
      <c r="R2423" t="s">
        <v>554</v>
      </c>
      <c r="S2423" t="s">
        <v>555</v>
      </c>
      <c r="T2423" s="145">
        <v>2.2000000000000002</v>
      </c>
      <c r="U2423" t="s">
        <v>677</v>
      </c>
    </row>
    <row r="2424" spans="1:21" x14ac:dyDescent="0.25">
      <c r="A2424" t="s">
        <v>30</v>
      </c>
      <c r="B2424" t="s">
        <v>787</v>
      </c>
      <c r="C2424" t="s">
        <v>187</v>
      </c>
      <c r="D2424" t="s">
        <v>538</v>
      </c>
      <c r="E2424">
        <v>1</v>
      </c>
      <c r="F2424" t="s">
        <v>391</v>
      </c>
      <c r="G2424" t="s">
        <v>799</v>
      </c>
      <c r="H2424" t="s">
        <v>541</v>
      </c>
      <c r="I2424" t="s">
        <v>800</v>
      </c>
      <c r="J2424" t="s">
        <v>543</v>
      </c>
      <c r="K2424">
        <v>31</v>
      </c>
      <c r="L2424" t="s">
        <v>576</v>
      </c>
      <c r="M2424" t="s">
        <v>806</v>
      </c>
      <c r="N2424" t="s">
        <v>801</v>
      </c>
      <c r="O2424" t="s">
        <v>802</v>
      </c>
      <c r="P2424" t="s">
        <v>548</v>
      </c>
      <c r="Q2424" t="s">
        <v>549</v>
      </c>
      <c r="R2424" t="s">
        <v>556</v>
      </c>
      <c r="S2424" t="s">
        <v>557</v>
      </c>
      <c r="T2424" s="145">
        <v>2.1</v>
      </c>
      <c r="U2424" t="s">
        <v>677</v>
      </c>
    </row>
    <row r="2425" spans="1:21" x14ac:dyDescent="0.25">
      <c r="A2425" t="s">
        <v>30</v>
      </c>
      <c r="B2425" t="s">
        <v>787</v>
      </c>
      <c r="C2425" t="s">
        <v>187</v>
      </c>
      <c r="D2425" t="s">
        <v>538</v>
      </c>
      <c r="E2425">
        <v>1</v>
      </c>
      <c r="F2425" t="s">
        <v>391</v>
      </c>
      <c r="G2425" t="s">
        <v>799</v>
      </c>
      <c r="H2425" t="s">
        <v>541</v>
      </c>
      <c r="I2425" t="s">
        <v>800</v>
      </c>
      <c r="J2425" t="s">
        <v>543</v>
      </c>
      <c r="K2425">
        <v>31</v>
      </c>
      <c r="L2425" t="s">
        <v>576</v>
      </c>
      <c r="M2425" t="s">
        <v>806</v>
      </c>
      <c r="N2425" t="s">
        <v>801</v>
      </c>
      <c r="O2425" t="s">
        <v>802</v>
      </c>
      <c r="P2425" t="s">
        <v>548</v>
      </c>
      <c r="Q2425" t="s">
        <v>549</v>
      </c>
      <c r="R2425" t="s">
        <v>558</v>
      </c>
      <c r="S2425" t="s">
        <v>559</v>
      </c>
      <c r="T2425" s="145">
        <v>8.1999999999999993</v>
      </c>
      <c r="U2425" t="s">
        <v>677</v>
      </c>
    </row>
    <row r="2426" spans="1:21" x14ac:dyDescent="0.25">
      <c r="A2426" t="s">
        <v>30</v>
      </c>
      <c r="B2426" t="s">
        <v>787</v>
      </c>
      <c r="C2426" t="s">
        <v>187</v>
      </c>
      <c r="D2426" t="s">
        <v>538</v>
      </c>
      <c r="E2426">
        <v>1</v>
      </c>
      <c r="F2426" t="s">
        <v>391</v>
      </c>
      <c r="G2426" t="s">
        <v>799</v>
      </c>
      <c r="H2426" t="s">
        <v>541</v>
      </c>
      <c r="I2426" t="s">
        <v>800</v>
      </c>
      <c r="J2426" t="s">
        <v>543</v>
      </c>
      <c r="K2426">
        <v>31</v>
      </c>
      <c r="L2426" t="s">
        <v>576</v>
      </c>
      <c r="M2426" t="s">
        <v>806</v>
      </c>
      <c r="N2426" t="s">
        <v>801</v>
      </c>
      <c r="O2426" t="s">
        <v>802</v>
      </c>
      <c r="P2426" t="s">
        <v>548</v>
      </c>
      <c r="Q2426" t="s">
        <v>549</v>
      </c>
      <c r="R2426" t="s">
        <v>560</v>
      </c>
      <c r="S2426" t="s">
        <v>561</v>
      </c>
      <c r="T2426" s="145">
        <v>24.5</v>
      </c>
      <c r="U2426" t="s">
        <v>677</v>
      </c>
    </row>
    <row r="2427" spans="1:21" x14ac:dyDescent="0.25">
      <c r="A2427" t="s">
        <v>30</v>
      </c>
      <c r="B2427" t="s">
        <v>787</v>
      </c>
      <c r="C2427" t="s">
        <v>187</v>
      </c>
      <c r="D2427" t="s">
        <v>538</v>
      </c>
      <c r="E2427">
        <v>1</v>
      </c>
      <c r="F2427" t="s">
        <v>391</v>
      </c>
      <c r="G2427" t="s">
        <v>799</v>
      </c>
      <c r="H2427" t="s">
        <v>541</v>
      </c>
      <c r="I2427" t="s">
        <v>800</v>
      </c>
      <c r="J2427" t="s">
        <v>543</v>
      </c>
      <c r="K2427">
        <v>31</v>
      </c>
      <c r="L2427" t="s">
        <v>576</v>
      </c>
      <c r="M2427" t="s">
        <v>806</v>
      </c>
      <c r="N2427" t="s">
        <v>801</v>
      </c>
      <c r="O2427" t="s">
        <v>802</v>
      </c>
      <c r="P2427" t="s">
        <v>548</v>
      </c>
      <c r="Q2427" t="s">
        <v>549</v>
      </c>
      <c r="R2427" t="s">
        <v>562</v>
      </c>
      <c r="S2427" t="s">
        <v>563</v>
      </c>
      <c r="T2427" s="145">
        <v>0.3</v>
      </c>
      <c r="U2427" t="s">
        <v>677</v>
      </c>
    </row>
    <row r="2428" spans="1:21" x14ac:dyDescent="0.25">
      <c r="A2428" t="s">
        <v>30</v>
      </c>
      <c r="B2428" t="s">
        <v>787</v>
      </c>
      <c r="C2428" t="s">
        <v>187</v>
      </c>
      <c r="D2428" t="s">
        <v>538</v>
      </c>
      <c r="E2428">
        <v>1</v>
      </c>
      <c r="F2428" t="s">
        <v>391</v>
      </c>
      <c r="G2428" t="s">
        <v>799</v>
      </c>
      <c r="H2428" t="s">
        <v>541</v>
      </c>
      <c r="I2428" t="s">
        <v>800</v>
      </c>
      <c r="J2428" t="s">
        <v>543</v>
      </c>
      <c r="K2428">
        <v>31</v>
      </c>
      <c r="L2428" t="s">
        <v>576</v>
      </c>
      <c r="M2428" t="s">
        <v>806</v>
      </c>
      <c r="N2428" t="s">
        <v>801</v>
      </c>
      <c r="O2428" t="s">
        <v>802</v>
      </c>
      <c r="P2428" t="s">
        <v>548</v>
      </c>
      <c r="Q2428" t="s">
        <v>549</v>
      </c>
      <c r="R2428" t="s">
        <v>564</v>
      </c>
      <c r="S2428" t="s">
        <v>565</v>
      </c>
      <c r="T2428" s="145">
        <v>3.2</v>
      </c>
      <c r="U2428" t="s">
        <v>677</v>
      </c>
    </row>
    <row r="2429" spans="1:21" x14ac:dyDescent="0.25">
      <c r="A2429" t="s">
        <v>30</v>
      </c>
      <c r="B2429" t="s">
        <v>787</v>
      </c>
      <c r="C2429" t="s">
        <v>187</v>
      </c>
      <c r="D2429" t="s">
        <v>538</v>
      </c>
      <c r="E2429">
        <v>1</v>
      </c>
      <c r="F2429" t="s">
        <v>391</v>
      </c>
      <c r="G2429" t="s">
        <v>799</v>
      </c>
      <c r="H2429" t="s">
        <v>541</v>
      </c>
      <c r="I2429" t="s">
        <v>800</v>
      </c>
      <c r="J2429" t="s">
        <v>543</v>
      </c>
      <c r="K2429">
        <v>31</v>
      </c>
      <c r="L2429" t="s">
        <v>576</v>
      </c>
      <c r="M2429" t="s">
        <v>806</v>
      </c>
      <c r="N2429" t="s">
        <v>801</v>
      </c>
      <c r="O2429" t="s">
        <v>802</v>
      </c>
      <c r="P2429" t="s">
        <v>548</v>
      </c>
      <c r="Q2429" t="s">
        <v>549</v>
      </c>
      <c r="R2429" t="s">
        <v>566</v>
      </c>
      <c r="S2429" t="s">
        <v>567</v>
      </c>
      <c r="T2429" s="145">
        <v>2.1</v>
      </c>
      <c r="U2429" t="s">
        <v>677</v>
      </c>
    </row>
    <row r="2430" spans="1:21" x14ac:dyDescent="0.25">
      <c r="A2430" t="s">
        <v>30</v>
      </c>
      <c r="B2430" t="s">
        <v>787</v>
      </c>
      <c r="C2430" t="s">
        <v>187</v>
      </c>
      <c r="D2430" t="s">
        <v>538</v>
      </c>
      <c r="E2430">
        <v>1</v>
      </c>
      <c r="F2430" t="s">
        <v>391</v>
      </c>
      <c r="G2430" t="s">
        <v>799</v>
      </c>
      <c r="H2430" t="s">
        <v>541</v>
      </c>
      <c r="I2430" t="s">
        <v>800</v>
      </c>
      <c r="J2430" t="s">
        <v>543</v>
      </c>
      <c r="K2430">
        <v>31</v>
      </c>
      <c r="L2430" t="s">
        <v>576</v>
      </c>
      <c r="M2430" t="s">
        <v>806</v>
      </c>
      <c r="N2430" t="s">
        <v>801</v>
      </c>
      <c r="O2430" t="s">
        <v>802</v>
      </c>
      <c r="P2430" t="s">
        <v>548</v>
      </c>
      <c r="Q2430" t="s">
        <v>549</v>
      </c>
      <c r="R2430" t="s">
        <v>568</v>
      </c>
      <c r="S2430" t="s">
        <v>569</v>
      </c>
      <c r="T2430" s="145">
        <v>29</v>
      </c>
      <c r="U2430" t="s">
        <v>677</v>
      </c>
    </row>
    <row r="2431" spans="1:21" x14ac:dyDescent="0.25">
      <c r="A2431" t="s">
        <v>30</v>
      </c>
      <c r="B2431" t="s">
        <v>787</v>
      </c>
      <c r="C2431" t="s">
        <v>187</v>
      </c>
      <c r="D2431" t="s">
        <v>538</v>
      </c>
      <c r="E2431">
        <v>1</v>
      </c>
      <c r="F2431" t="s">
        <v>391</v>
      </c>
      <c r="G2431" t="s">
        <v>799</v>
      </c>
      <c r="H2431" t="s">
        <v>541</v>
      </c>
      <c r="I2431" t="s">
        <v>800</v>
      </c>
      <c r="J2431" t="s">
        <v>543</v>
      </c>
      <c r="K2431">
        <v>31</v>
      </c>
      <c r="L2431" t="s">
        <v>576</v>
      </c>
      <c r="M2431" t="s">
        <v>806</v>
      </c>
      <c r="N2431" t="s">
        <v>801</v>
      </c>
      <c r="O2431" t="s">
        <v>802</v>
      </c>
      <c r="P2431" t="s">
        <v>548</v>
      </c>
      <c r="Q2431" t="s">
        <v>549</v>
      </c>
      <c r="R2431" t="s">
        <v>570</v>
      </c>
      <c r="S2431" t="s">
        <v>571</v>
      </c>
      <c r="T2431" s="145">
        <v>0.1</v>
      </c>
      <c r="U2431" t="s">
        <v>677</v>
      </c>
    </row>
    <row r="2432" spans="1:21" x14ac:dyDescent="0.25">
      <c r="A2432" t="s">
        <v>30</v>
      </c>
      <c r="B2432" t="s">
        <v>787</v>
      </c>
      <c r="C2432" t="s">
        <v>187</v>
      </c>
      <c r="D2432" t="s">
        <v>538</v>
      </c>
      <c r="E2432">
        <v>1</v>
      </c>
      <c r="F2432" t="s">
        <v>391</v>
      </c>
      <c r="G2432" t="s">
        <v>799</v>
      </c>
      <c r="H2432" t="s">
        <v>541</v>
      </c>
      <c r="I2432" t="s">
        <v>800</v>
      </c>
      <c r="J2432" t="s">
        <v>543</v>
      </c>
      <c r="K2432">
        <v>31</v>
      </c>
      <c r="L2432" t="s">
        <v>576</v>
      </c>
      <c r="M2432" t="s">
        <v>806</v>
      </c>
      <c r="N2432" t="s">
        <v>801</v>
      </c>
      <c r="O2432" t="s">
        <v>802</v>
      </c>
      <c r="P2432" t="s">
        <v>548</v>
      </c>
      <c r="Q2432" t="s">
        <v>549</v>
      </c>
      <c r="R2432" t="s">
        <v>572</v>
      </c>
      <c r="S2432" t="s">
        <v>573</v>
      </c>
      <c r="U2432" t="s">
        <v>677</v>
      </c>
    </row>
    <row r="2433" spans="1:23" x14ac:dyDescent="0.25">
      <c r="A2433" t="s">
        <v>30</v>
      </c>
      <c r="B2433" t="s">
        <v>787</v>
      </c>
      <c r="C2433" t="s">
        <v>187</v>
      </c>
      <c r="D2433" t="s">
        <v>538</v>
      </c>
      <c r="E2433">
        <v>1</v>
      </c>
      <c r="F2433" t="s">
        <v>391</v>
      </c>
      <c r="G2433" t="s">
        <v>799</v>
      </c>
      <c r="H2433" t="s">
        <v>541</v>
      </c>
      <c r="I2433" t="s">
        <v>800</v>
      </c>
      <c r="J2433" t="s">
        <v>543</v>
      </c>
      <c r="K2433">
        <v>31</v>
      </c>
      <c r="L2433" t="s">
        <v>576</v>
      </c>
      <c r="M2433" t="s">
        <v>806</v>
      </c>
      <c r="N2433" t="s">
        <v>801</v>
      </c>
      <c r="O2433" t="s">
        <v>802</v>
      </c>
      <c r="P2433" t="s">
        <v>548</v>
      </c>
      <c r="Q2433" t="s">
        <v>549</v>
      </c>
      <c r="R2433" t="s">
        <v>803</v>
      </c>
      <c r="S2433" t="s">
        <v>804</v>
      </c>
      <c r="T2433" s="145">
        <v>16.3</v>
      </c>
      <c r="U2433" t="s">
        <v>677</v>
      </c>
    </row>
    <row r="2434" spans="1:23" s="47" customFormat="1" x14ac:dyDescent="0.25">
      <c r="A2434" s="47" t="s">
        <v>386</v>
      </c>
      <c r="B2434" s="47" t="s">
        <v>789</v>
      </c>
      <c r="C2434" s="47" t="s">
        <v>187</v>
      </c>
      <c r="D2434" s="47" t="s">
        <v>538</v>
      </c>
      <c r="F2434" s="47" t="s">
        <v>391</v>
      </c>
      <c r="G2434" s="47" t="s">
        <v>799</v>
      </c>
      <c r="H2434" s="47" t="s">
        <v>541</v>
      </c>
      <c r="I2434" s="47" t="s">
        <v>800</v>
      </c>
      <c r="J2434" s="47" t="s">
        <v>543</v>
      </c>
      <c r="K2434" s="47">
        <v>31</v>
      </c>
      <c r="L2434" s="47" t="s">
        <v>544</v>
      </c>
      <c r="M2434" s="47" t="s">
        <v>799</v>
      </c>
      <c r="N2434" s="47" t="s">
        <v>801</v>
      </c>
      <c r="O2434" s="47" t="s">
        <v>802</v>
      </c>
      <c r="P2434" s="47" t="s">
        <v>594</v>
      </c>
      <c r="Q2434" s="47" t="s">
        <v>595</v>
      </c>
      <c r="R2434" s="47" t="s">
        <v>131</v>
      </c>
      <c r="S2434" s="47" t="s">
        <v>550</v>
      </c>
      <c r="T2434" s="147">
        <v>928.23</v>
      </c>
      <c r="U2434" s="47" t="s">
        <v>847</v>
      </c>
      <c r="V2434" s="47" t="s">
        <v>858</v>
      </c>
      <c r="W2434" s="140">
        <f>SUM(T2435:T2437)*(1+(T2442+T2443)/(W2436-T2442-T2443))</f>
        <v>188.55639464184509</v>
      </c>
    </row>
    <row r="2435" spans="1:23" s="47" customFormat="1" x14ac:dyDescent="0.25">
      <c r="A2435" s="47" t="s">
        <v>386</v>
      </c>
      <c r="B2435" s="47" t="s">
        <v>789</v>
      </c>
      <c r="C2435" s="47" t="s">
        <v>187</v>
      </c>
      <c r="D2435" s="47" t="s">
        <v>538</v>
      </c>
      <c r="F2435" s="47" t="s">
        <v>391</v>
      </c>
      <c r="G2435" s="47" t="s">
        <v>799</v>
      </c>
      <c r="H2435" s="47" t="s">
        <v>541</v>
      </c>
      <c r="I2435" s="47" t="s">
        <v>800</v>
      </c>
      <c r="J2435" s="47" t="s">
        <v>543</v>
      </c>
      <c r="K2435" s="47">
        <v>31</v>
      </c>
      <c r="L2435" s="47" t="s">
        <v>544</v>
      </c>
      <c r="M2435" s="47" t="s">
        <v>799</v>
      </c>
      <c r="N2435" s="47" t="s">
        <v>801</v>
      </c>
      <c r="O2435" s="47" t="s">
        <v>802</v>
      </c>
      <c r="P2435" s="47" t="s">
        <v>594</v>
      </c>
      <c r="Q2435" s="47" t="s">
        <v>595</v>
      </c>
      <c r="R2435" s="47" t="s">
        <v>597</v>
      </c>
      <c r="S2435" s="47" t="s">
        <v>553</v>
      </c>
      <c r="T2435" s="147">
        <v>72.921000000000006</v>
      </c>
      <c r="U2435" s="47" t="s">
        <v>847</v>
      </c>
      <c r="V2435" s="47" t="s">
        <v>859</v>
      </c>
      <c r="W2435" s="140">
        <f>SUM(T2438:T2441)*(1+(T2442+T2443)/(W2436-T2442-T2443))</f>
        <v>739.67360535815499</v>
      </c>
    </row>
    <row r="2436" spans="1:23" s="47" customFormat="1" x14ac:dyDescent="0.25">
      <c r="A2436" s="47" t="s">
        <v>386</v>
      </c>
      <c r="B2436" s="47" t="s">
        <v>789</v>
      </c>
      <c r="C2436" s="47" t="s">
        <v>187</v>
      </c>
      <c r="D2436" s="47" t="s">
        <v>538</v>
      </c>
      <c r="F2436" s="47" t="s">
        <v>391</v>
      </c>
      <c r="G2436" s="47" t="s">
        <v>799</v>
      </c>
      <c r="H2436" s="47" t="s">
        <v>541</v>
      </c>
      <c r="I2436" s="47" t="s">
        <v>800</v>
      </c>
      <c r="J2436" s="47" t="s">
        <v>543</v>
      </c>
      <c r="K2436" s="47">
        <v>31</v>
      </c>
      <c r="L2436" s="47" t="s">
        <v>544</v>
      </c>
      <c r="M2436" s="47" t="s">
        <v>799</v>
      </c>
      <c r="N2436" s="47" t="s">
        <v>801</v>
      </c>
      <c r="O2436" s="47" t="s">
        <v>802</v>
      </c>
      <c r="P2436" s="47" t="s">
        <v>594</v>
      </c>
      <c r="Q2436" s="47" t="s">
        <v>595</v>
      </c>
      <c r="R2436" s="47" t="s">
        <v>598</v>
      </c>
      <c r="S2436" s="47" t="s">
        <v>555</v>
      </c>
      <c r="T2436" s="147">
        <v>18.414999999999999</v>
      </c>
      <c r="U2436" s="47" t="s">
        <v>847</v>
      </c>
      <c r="V2436" s="110" t="s">
        <v>862</v>
      </c>
      <c r="W2436" s="144">
        <f>SUM(T2435:T2443)</f>
        <v>928.23</v>
      </c>
    </row>
    <row r="2437" spans="1:23" s="47" customFormat="1" x14ac:dyDescent="0.25">
      <c r="A2437" s="47" t="s">
        <v>386</v>
      </c>
      <c r="B2437" s="47" t="s">
        <v>789</v>
      </c>
      <c r="C2437" s="47" t="s">
        <v>187</v>
      </c>
      <c r="D2437" s="47" t="s">
        <v>538</v>
      </c>
      <c r="F2437" s="47" t="s">
        <v>391</v>
      </c>
      <c r="G2437" s="47" t="s">
        <v>799</v>
      </c>
      <c r="H2437" s="47" t="s">
        <v>541</v>
      </c>
      <c r="I2437" s="47" t="s">
        <v>800</v>
      </c>
      <c r="J2437" s="47" t="s">
        <v>543</v>
      </c>
      <c r="K2437" s="47">
        <v>31</v>
      </c>
      <c r="L2437" s="47" t="s">
        <v>544</v>
      </c>
      <c r="M2437" s="47" t="s">
        <v>799</v>
      </c>
      <c r="N2437" s="47" t="s">
        <v>801</v>
      </c>
      <c r="O2437" s="47" t="s">
        <v>802</v>
      </c>
      <c r="P2437" s="47" t="s">
        <v>594</v>
      </c>
      <c r="Q2437" s="47" t="s">
        <v>595</v>
      </c>
      <c r="R2437" s="47" t="s">
        <v>599</v>
      </c>
      <c r="S2437" s="47" t="s">
        <v>557</v>
      </c>
      <c r="T2437" s="147">
        <v>74.61</v>
      </c>
      <c r="U2437" s="47" t="s">
        <v>847</v>
      </c>
      <c r="W2437" s="140"/>
    </row>
    <row r="2438" spans="1:23" s="47" customFormat="1" x14ac:dyDescent="0.25">
      <c r="A2438" s="47" t="s">
        <v>386</v>
      </c>
      <c r="B2438" s="47" t="s">
        <v>789</v>
      </c>
      <c r="C2438" s="47" t="s">
        <v>187</v>
      </c>
      <c r="D2438" s="47" t="s">
        <v>538</v>
      </c>
      <c r="F2438" s="47" t="s">
        <v>391</v>
      </c>
      <c r="G2438" s="47" t="s">
        <v>799</v>
      </c>
      <c r="H2438" s="47" t="s">
        <v>541</v>
      </c>
      <c r="I2438" s="47" t="s">
        <v>800</v>
      </c>
      <c r="J2438" s="47" t="s">
        <v>543</v>
      </c>
      <c r="K2438" s="47">
        <v>31</v>
      </c>
      <c r="L2438" s="47" t="s">
        <v>544</v>
      </c>
      <c r="M2438" s="47" t="s">
        <v>799</v>
      </c>
      <c r="N2438" s="47" t="s">
        <v>801</v>
      </c>
      <c r="O2438" s="47" t="s">
        <v>802</v>
      </c>
      <c r="P2438" s="47" t="s">
        <v>594</v>
      </c>
      <c r="Q2438" s="47" t="s">
        <v>595</v>
      </c>
      <c r="R2438" s="47" t="s">
        <v>600</v>
      </c>
      <c r="S2438" s="47" t="s">
        <v>559</v>
      </c>
      <c r="T2438" s="147">
        <v>130.64699999999999</v>
      </c>
      <c r="U2438" s="47" t="s">
        <v>847</v>
      </c>
      <c r="W2438" s="140"/>
    </row>
    <row r="2439" spans="1:23" s="47" customFormat="1" x14ac:dyDescent="0.25">
      <c r="A2439" s="47" t="s">
        <v>386</v>
      </c>
      <c r="B2439" s="47" t="s">
        <v>789</v>
      </c>
      <c r="C2439" s="47" t="s">
        <v>187</v>
      </c>
      <c r="D2439" s="47" t="s">
        <v>538</v>
      </c>
      <c r="F2439" s="47" t="s">
        <v>391</v>
      </c>
      <c r="G2439" s="47" t="s">
        <v>799</v>
      </c>
      <c r="H2439" s="47" t="s">
        <v>541</v>
      </c>
      <c r="I2439" s="47" t="s">
        <v>800</v>
      </c>
      <c r="J2439" s="47" t="s">
        <v>543</v>
      </c>
      <c r="K2439" s="47">
        <v>31</v>
      </c>
      <c r="L2439" s="47" t="s">
        <v>544</v>
      </c>
      <c r="M2439" s="47" t="s">
        <v>799</v>
      </c>
      <c r="N2439" s="47" t="s">
        <v>801</v>
      </c>
      <c r="O2439" s="47" t="s">
        <v>802</v>
      </c>
      <c r="P2439" s="47" t="s">
        <v>594</v>
      </c>
      <c r="Q2439" s="47" t="s">
        <v>595</v>
      </c>
      <c r="R2439" s="47" t="s">
        <v>601</v>
      </c>
      <c r="S2439" s="47" t="s">
        <v>561</v>
      </c>
      <c r="T2439" s="147">
        <v>171.584</v>
      </c>
      <c r="U2439" s="47" t="s">
        <v>847</v>
      </c>
      <c r="W2439" s="140"/>
    </row>
    <row r="2440" spans="1:23" s="47" customFormat="1" x14ac:dyDescent="0.25">
      <c r="A2440" s="47" t="s">
        <v>386</v>
      </c>
      <c r="B2440" s="47" t="s">
        <v>789</v>
      </c>
      <c r="C2440" s="47" t="s">
        <v>187</v>
      </c>
      <c r="D2440" s="47" t="s">
        <v>538</v>
      </c>
      <c r="F2440" s="47" t="s">
        <v>391</v>
      </c>
      <c r="G2440" s="47" t="s">
        <v>799</v>
      </c>
      <c r="H2440" s="47" t="s">
        <v>541</v>
      </c>
      <c r="I2440" s="47" t="s">
        <v>800</v>
      </c>
      <c r="J2440" s="47" t="s">
        <v>543</v>
      </c>
      <c r="K2440" s="47">
        <v>31</v>
      </c>
      <c r="L2440" s="47" t="s">
        <v>544</v>
      </c>
      <c r="M2440" s="47" t="s">
        <v>799</v>
      </c>
      <c r="N2440" s="47" t="s">
        <v>801</v>
      </c>
      <c r="O2440" s="47" t="s">
        <v>802</v>
      </c>
      <c r="P2440" s="47" t="s">
        <v>594</v>
      </c>
      <c r="Q2440" s="47" t="s">
        <v>595</v>
      </c>
      <c r="R2440" s="47" t="s">
        <v>602</v>
      </c>
      <c r="S2440" s="47" t="s">
        <v>563</v>
      </c>
      <c r="T2440" s="147">
        <v>45.174999999999997</v>
      </c>
      <c r="U2440" s="47" t="s">
        <v>847</v>
      </c>
      <c r="W2440" s="140"/>
    </row>
    <row r="2441" spans="1:23" s="47" customFormat="1" x14ac:dyDescent="0.25">
      <c r="A2441" s="47" t="s">
        <v>386</v>
      </c>
      <c r="B2441" s="47" t="s">
        <v>789</v>
      </c>
      <c r="C2441" s="47" t="s">
        <v>187</v>
      </c>
      <c r="D2441" s="47" t="s">
        <v>538</v>
      </c>
      <c r="F2441" s="47" t="s">
        <v>391</v>
      </c>
      <c r="G2441" s="47" t="s">
        <v>799</v>
      </c>
      <c r="H2441" s="47" t="s">
        <v>541</v>
      </c>
      <c r="I2441" s="47" t="s">
        <v>800</v>
      </c>
      <c r="J2441" s="47" t="s">
        <v>543</v>
      </c>
      <c r="K2441" s="47">
        <v>31</v>
      </c>
      <c r="L2441" s="47" t="s">
        <v>544</v>
      </c>
      <c r="M2441" s="47" t="s">
        <v>799</v>
      </c>
      <c r="N2441" s="47" t="s">
        <v>801</v>
      </c>
      <c r="O2441" s="47" t="s">
        <v>802</v>
      </c>
      <c r="P2441" s="47" t="s">
        <v>594</v>
      </c>
      <c r="Q2441" s="47" t="s">
        <v>595</v>
      </c>
      <c r="R2441" s="47" t="s">
        <v>603</v>
      </c>
      <c r="S2441" s="47" t="s">
        <v>565</v>
      </c>
      <c r="T2441" s="147">
        <v>303.57100000000003</v>
      </c>
      <c r="U2441" s="47" t="s">
        <v>847</v>
      </c>
      <c r="W2441" s="140"/>
    </row>
    <row r="2442" spans="1:23" s="47" customFormat="1" x14ac:dyDescent="0.25">
      <c r="A2442" s="47" t="s">
        <v>386</v>
      </c>
      <c r="B2442" s="47" t="s">
        <v>789</v>
      </c>
      <c r="C2442" s="47" t="s">
        <v>187</v>
      </c>
      <c r="D2442" s="47" t="s">
        <v>538</v>
      </c>
      <c r="F2442" s="47" t="s">
        <v>391</v>
      </c>
      <c r="G2442" s="47" t="s">
        <v>799</v>
      </c>
      <c r="H2442" s="47" t="s">
        <v>541</v>
      </c>
      <c r="I2442" s="47" t="s">
        <v>800</v>
      </c>
      <c r="J2442" s="47" t="s">
        <v>543</v>
      </c>
      <c r="K2442" s="47">
        <v>31</v>
      </c>
      <c r="L2442" s="47" t="s">
        <v>544</v>
      </c>
      <c r="M2442" s="47" t="s">
        <v>799</v>
      </c>
      <c r="N2442" s="47" t="s">
        <v>801</v>
      </c>
      <c r="O2442" s="47" t="s">
        <v>802</v>
      </c>
      <c r="P2442" s="47" t="s">
        <v>594</v>
      </c>
      <c r="Q2442" s="47" t="s">
        <v>595</v>
      </c>
      <c r="R2442" s="47" t="s">
        <v>572</v>
      </c>
      <c r="S2442" s="47" t="s">
        <v>567</v>
      </c>
      <c r="T2442" s="147">
        <v>24.613</v>
      </c>
      <c r="U2442" s="47" t="s">
        <v>847</v>
      </c>
      <c r="W2442" s="140"/>
    </row>
    <row r="2443" spans="1:23" s="47" customFormat="1" x14ac:dyDescent="0.25">
      <c r="A2443" s="47" t="s">
        <v>386</v>
      </c>
      <c r="B2443" s="47" t="s">
        <v>789</v>
      </c>
      <c r="C2443" s="47" t="s">
        <v>187</v>
      </c>
      <c r="D2443" s="47" t="s">
        <v>538</v>
      </c>
      <c r="F2443" s="47" t="s">
        <v>391</v>
      </c>
      <c r="G2443" s="47" t="s">
        <v>799</v>
      </c>
      <c r="H2443" s="47" t="s">
        <v>541</v>
      </c>
      <c r="I2443" s="47" t="s">
        <v>800</v>
      </c>
      <c r="J2443" s="47" t="s">
        <v>543</v>
      </c>
      <c r="K2443" s="47">
        <v>31</v>
      </c>
      <c r="L2443" s="47" t="s">
        <v>544</v>
      </c>
      <c r="M2443" s="47" t="s">
        <v>799</v>
      </c>
      <c r="N2443" s="47" t="s">
        <v>801</v>
      </c>
      <c r="O2443" s="47" t="s">
        <v>802</v>
      </c>
      <c r="P2443" s="47" t="s">
        <v>594</v>
      </c>
      <c r="Q2443" s="47" t="s">
        <v>595</v>
      </c>
      <c r="R2443" s="47" t="s">
        <v>803</v>
      </c>
      <c r="S2443" s="47" t="s">
        <v>804</v>
      </c>
      <c r="T2443" s="147">
        <v>86.694000000000003</v>
      </c>
      <c r="U2443" s="47" t="s">
        <v>847</v>
      </c>
      <c r="W2443" s="140"/>
    </row>
    <row r="2444" spans="1:23" x14ac:dyDescent="0.25">
      <c r="A2444" t="s">
        <v>386</v>
      </c>
      <c r="B2444" t="s">
        <v>789</v>
      </c>
      <c r="C2444" t="s">
        <v>187</v>
      </c>
      <c r="D2444" t="s">
        <v>538</v>
      </c>
      <c r="F2444" t="s">
        <v>391</v>
      </c>
      <c r="G2444" t="s">
        <v>799</v>
      </c>
      <c r="H2444" t="s">
        <v>541</v>
      </c>
      <c r="I2444" t="s">
        <v>800</v>
      </c>
      <c r="J2444" t="s">
        <v>543</v>
      </c>
      <c r="K2444">
        <v>31</v>
      </c>
      <c r="L2444" t="s">
        <v>574</v>
      </c>
      <c r="M2444" t="s">
        <v>805</v>
      </c>
      <c r="N2444" t="s">
        <v>801</v>
      </c>
      <c r="O2444" t="s">
        <v>802</v>
      </c>
      <c r="P2444" t="s">
        <v>594</v>
      </c>
      <c r="Q2444" t="s">
        <v>595</v>
      </c>
      <c r="R2444" t="s">
        <v>131</v>
      </c>
      <c r="S2444" t="s">
        <v>550</v>
      </c>
      <c r="T2444" s="145">
        <v>536.70000000000005</v>
      </c>
      <c r="U2444" t="s">
        <v>847</v>
      </c>
    </row>
    <row r="2445" spans="1:23" x14ac:dyDescent="0.25">
      <c r="A2445" t="s">
        <v>386</v>
      </c>
      <c r="B2445" t="s">
        <v>789</v>
      </c>
      <c r="C2445" t="s">
        <v>187</v>
      </c>
      <c r="D2445" t="s">
        <v>538</v>
      </c>
      <c r="F2445" t="s">
        <v>391</v>
      </c>
      <c r="G2445" t="s">
        <v>799</v>
      </c>
      <c r="H2445" t="s">
        <v>541</v>
      </c>
      <c r="I2445" t="s">
        <v>800</v>
      </c>
      <c r="J2445" t="s">
        <v>543</v>
      </c>
      <c r="K2445">
        <v>31</v>
      </c>
      <c r="L2445" t="s">
        <v>574</v>
      </c>
      <c r="M2445" t="s">
        <v>805</v>
      </c>
      <c r="N2445" t="s">
        <v>801</v>
      </c>
      <c r="O2445" t="s">
        <v>802</v>
      </c>
      <c r="P2445" t="s">
        <v>594</v>
      </c>
      <c r="Q2445" t="s">
        <v>595</v>
      </c>
      <c r="R2445" t="s">
        <v>597</v>
      </c>
      <c r="S2445" t="s">
        <v>553</v>
      </c>
      <c r="T2445" s="145">
        <v>23.789000000000001</v>
      </c>
      <c r="U2445" t="s">
        <v>847</v>
      </c>
    </row>
    <row r="2446" spans="1:23" x14ac:dyDescent="0.25">
      <c r="A2446" t="s">
        <v>386</v>
      </c>
      <c r="B2446" t="s">
        <v>789</v>
      </c>
      <c r="C2446" t="s">
        <v>187</v>
      </c>
      <c r="D2446" t="s">
        <v>538</v>
      </c>
      <c r="F2446" t="s">
        <v>391</v>
      </c>
      <c r="G2446" t="s">
        <v>799</v>
      </c>
      <c r="H2446" t="s">
        <v>541</v>
      </c>
      <c r="I2446" t="s">
        <v>800</v>
      </c>
      <c r="J2446" t="s">
        <v>543</v>
      </c>
      <c r="K2446">
        <v>31</v>
      </c>
      <c r="L2446" t="s">
        <v>574</v>
      </c>
      <c r="M2446" t="s">
        <v>805</v>
      </c>
      <c r="N2446" t="s">
        <v>801</v>
      </c>
      <c r="O2446" t="s">
        <v>802</v>
      </c>
      <c r="P2446" t="s">
        <v>594</v>
      </c>
      <c r="Q2446" t="s">
        <v>595</v>
      </c>
      <c r="R2446" t="s">
        <v>598</v>
      </c>
      <c r="S2446" t="s">
        <v>555</v>
      </c>
      <c r="T2446" s="145">
        <v>10.872999999999999</v>
      </c>
      <c r="U2446" t="s">
        <v>847</v>
      </c>
    </row>
    <row r="2447" spans="1:23" x14ac:dyDescent="0.25">
      <c r="A2447" t="s">
        <v>386</v>
      </c>
      <c r="B2447" t="s">
        <v>789</v>
      </c>
      <c r="C2447" t="s">
        <v>187</v>
      </c>
      <c r="D2447" t="s">
        <v>538</v>
      </c>
      <c r="F2447" t="s">
        <v>391</v>
      </c>
      <c r="G2447" t="s">
        <v>799</v>
      </c>
      <c r="H2447" t="s">
        <v>541</v>
      </c>
      <c r="I2447" t="s">
        <v>800</v>
      </c>
      <c r="J2447" t="s">
        <v>543</v>
      </c>
      <c r="K2447">
        <v>31</v>
      </c>
      <c r="L2447" t="s">
        <v>574</v>
      </c>
      <c r="M2447" t="s">
        <v>805</v>
      </c>
      <c r="N2447" t="s">
        <v>801</v>
      </c>
      <c r="O2447" t="s">
        <v>802</v>
      </c>
      <c r="P2447" t="s">
        <v>594</v>
      </c>
      <c r="Q2447" t="s">
        <v>595</v>
      </c>
      <c r="R2447" t="s">
        <v>599</v>
      </c>
      <c r="S2447" t="s">
        <v>557</v>
      </c>
      <c r="T2447" s="145">
        <v>21662</v>
      </c>
      <c r="U2447" t="s">
        <v>847</v>
      </c>
    </row>
    <row r="2448" spans="1:23" x14ac:dyDescent="0.25">
      <c r="A2448" t="s">
        <v>386</v>
      </c>
      <c r="B2448" t="s">
        <v>789</v>
      </c>
      <c r="C2448" t="s">
        <v>187</v>
      </c>
      <c r="D2448" t="s">
        <v>538</v>
      </c>
      <c r="F2448" t="s">
        <v>391</v>
      </c>
      <c r="G2448" t="s">
        <v>799</v>
      </c>
      <c r="H2448" t="s">
        <v>541</v>
      </c>
      <c r="I2448" t="s">
        <v>800</v>
      </c>
      <c r="J2448" t="s">
        <v>543</v>
      </c>
      <c r="K2448">
        <v>31</v>
      </c>
      <c r="L2448" t="s">
        <v>574</v>
      </c>
      <c r="M2448" t="s">
        <v>805</v>
      </c>
      <c r="N2448" t="s">
        <v>801</v>
      </c>
      <c r="O2448" t="s">
        <v>802</v>
      </c>
      <c r="P2448" t="s">
        <v>594</v>
      </c>
      <c r="Q2448" t="s">
        <v>595</v>
      </c>
      <c r="R2448" t="s">
        <v>600</v>
      </c>
      <c r="S2448" t="s">
        <v>559</v>
      </c>
      <c r="T2448" s="145">
        <v>48179</v>
      </c>
      <c r="U2448" t="s">
        <v>847</v>
      </c>
    </row>
    <row r="2449" spans="1:21" x14ac:dyDescent="0.25">
      <c r="A2449" t="s">
        <v>386</v>
      </c>
      <c r="B2449" t="s">
        <v>789</v>
      </c>
      <c r="C2449" t="s">
        <v>187</v>
      </c>
      <c r="D2449" t="s">
        <v>538</v>
      </c>
      <c r="F2449" t="s">
        <v>391</v>
      </c>
      <c r="G2449" t="s">
        <v>799</v>
      </c>
      <c r="H2449" t="s">
        <v>541</v>
      </c>
      <c r="I2449" t="s">
        <v>800</v>
      </c>
      <c r="J2449" t="s">
        <v>543</v>
      </c>
      <c r="K2449">
        <v>31</v>
      </c>
      <c r="L2449" t="s">
        <v>574</v>
      </c>
      <c r="M2449" t="s">
        <v>805</v>
      </c>
      <c r="N2449" t="s">
        <v>801</v>
      </c>
      <c r="O2449" t="s">
        <v>802</v>
      </c>
      <c r="P2449" t="s">
        <v>594</v>
      </c>
      <c r="Q2449" t="s">
        <v>595</v>
      </c>
      <c r="R2449" t="s">
        <v>601</v>
      </c>
      <c r="S2449" t="s">
        <v>561</v>
      </c>
      <c r="T2449" s="145">
        <v>64644</v>
      </c>
      <c r="U2449" t="s">
        <v>847</v>
      </c>
    </row>
    <row r="2450" spans="1:21" x14ac:dyDescent="0.25">
      <c r="A2450" t="s">
        <v>386</v>
      </c>
      <c r="B2450" t="s">
        <v>789</v>
      </c>
      <c r="C2450" t="s">
        <v>187</v>
      </c>
      <c r="D2450" t="s">
        <v>538</v>
      </c>
      <c r="F2450" t="s">
        <v>391</v>
      </c>
      <c r="G2450" t="s">
        <v>799</v>
      </c>
      <c r="H2450" t="s">
        <v>541</v>
      </c>
      <c r="I2450" t="s">
        <v>800</v>
      </c>
      <c r="J2450" t="s">
        <v>543</v>
      </c>
      <c r="K2450">
        <v>31</v>
      </c>
      <c r="L2450" t="s">
        <v>574</v>
      </c>
      <c r="M2450" t="s">
        <v>805</v>
      </c>
      <c r="N2450" t="s">
        <v>801</v>
      </c>
      <c r="O2450" t="s">
        <v>802</v>
      </c>
      <c r="P2450" t="s">
        <v>594</v>
      </c>
      <c r="Q2450" t="s">
        <v>595</v>
      </c>
      <c r="R2450" t="s">
        <v>602</v>
      </c>
      <c r="S2450" t="s">
        <v>563</v>
      </c>
      <c r="T2450" s="145">
        <v>41142</v>
      </c>
      <c r="U2450" t="s">
        <v>847</v>
      </c>
    </row>
    <row r="2451" spans="1:21" x14ac:dyDescent="0.25">
      <c r="A2451" t="s">
        <v>386</v>
      </c>
      <c r="B2451" t="s">
        <v>789</v>
      </c>
      <c r="C2451" t="s">
        <v>187</v>
      </c>
      <c r="D2451" t="s">
        <v>538</v>
      </c>
      <c r="F2451" t="s">
        <v>391</v>
      </c>
      <c r="G2451" t="s">
        <v>799</v>
      </c>
      <c r="H2451" t="s">
        <v>541</v>
      </c>
      <c r="I2451" t="s">
        <v>800</v>
      </c>
      <c r="J2451" t="s">
        <v>543</v>
      </c>
      <c r="K2451">
        <v>31</v>
      </c>
      <c r="L2451" t="s">
        <v>574</v>
      </c>
      <c r="M2451" t="s">
        <v>805</v>
      </c>
      <c r="N2451" t="s">
        <v>801</v>
      </c>
      <c r="O2451" t="s">
        <v>802</v>
      </c>
      <c r="P2451" t="s">
        <v>594</v>
      </c>
      <c r="Q2451" t="s">
        <v>595</v>
      </c>
      <c r="R2451" t="s">
        <v>603</v>
      </c>
      <c r="S2451" t="s">
        <v>565</v>
      </c>
      <c r="T2451" s="145">
        <v>280563</v>
      </c>
      <c r="U2451" t="s">
        <v>847</v>
      </c>
    </row>
    <row r="2452" spans="1:21" x14ac:dyDescent="0.25">
      <c r="A2452" t="s">
        <v>386</v>
      </c>
      <c r="B2452" t="s">
        <v>789</v>
      </c>
      <c r="C2452" t="s">
        <v>187</v>
      </c>
      <c r="D2452" t="s">
        <v>538</v>
      </c>
      <c r="F2452" t="s">
        <v>391</v>
      </c>
      <c r="G2452" t="s">
        <v>799</v>
      </c>
      <c r="H2452" t="s">
        <v>541</v>
      </c>
      <c r="I2452" t="s">
        <v>800</v>
      </c>
      <c r="J2452" t="s">
        <v>543</v>
      </c>
      <c r="K2452">
        <v>31</v>
      </c>
      <c r="L2452" t="s">
        <v>574</v>
      </c>
      <c r="M2452" t="s">
        <v>805</v>
      </c>
      <c r="N2452" t="s">
        <v>801</v>
      </c>
      <c r="O2452" t="s">
        <v>802</v>
      </c>
      <c r="P2452" t="s">
        <v>594</v>
      </c>
      <c r="Q2452" t="s">
        <v>595</v>
      </c>
      <c r="R2452" t="s">
        <v>572</v>
      </c>
      <c r="S2452" t="s">
        <v>567</v>
      </c>
      <c r="T2452" s="145">
        <v>10025</v>
      </c>
      <c r="U2452" t="s">
        <v>847</v>
      </c>
    </row>
    <row r="2453" spans="1:21" x14ac:dyDescent="0.25">
      <c r="A2453" t="s">
        <v>386</v>
      </c>
      <c r="B2453" t="s">
        <v>789</v>
      </c>
      <c r="C2453" t="s">
        <v>187</v>
      </c>
      <c r="D2453" t="s">
        <v>538</v>
      </c>
      <c r="F2453" t="s">
        <v>391</v>
      </c>
      <c r="G2453" t="s">
        <v>799</v>
      </c>
      <c r="H2453" t="s">
        <v>541</v>
      </c>
      <c r="I2453" t="s">
        <v>800</v>
      </c>
      <c r="J2453" t="s">
        <v>543</v>
      </c>
      <c r="K2453">
        <v>31</v>
      </c>
      <c r="L2453" t="s">
        <v>574</v>
      </c>
      <c r="M2453" t="s">
        <v>805</v>
      </c>
      <c r="N2453" t="s">
        <v>801</v>
      </c>
      <c r="O2453" t="s">
        <v>802</v>
      </c>
      <c r="P2453" t="s">
        <v>594</v>
      </c>
      <c r="Q2453" t="s">
        <v>595</v>
      </c>
      <c r="R2453" t="s">
        <v>803</v>
      </c>
      <c r="S2453" t="s">
        <v>804</v>
      </c>
      <c r="T2453" s="145">
        <v>35823</v>
      </c>
      <c r="U2453" t="s">
        <v>847</v>
      </c>
    </row>
    <row r="2454" spans="1:21" x14ac:dyDescent="0.25">
      <c r="A2454" t="s">
        <v>386</v>
      </c>
      <c r="B2454" t="s">
        <v>789</v>
      </c>
      <c r="C2454" t="s">
        <v>187</v>
      </c>
      <c r="D2454" t="s">
        <v>538</v>
      </c>
      <c r="F2454" t="s">
        <v>391</v>
      </c>
      <c r="G2454" t="s">
        <v>799</v>
      </c>
      <c r="H2454" t="s">
        <v>541</v>
      </c>
      <c r="I2454" t="s">
        <v>800</v>
      </c>
      <c r="J2454" t="s">
        <v>543</v>
      </c>
      <c r="K2454">
        <v>31</v>
      </c>
      <c r="L2454" t="s">
        <v>576</v>
      </c>
      <c r="M2454" t="s">
        <v>806</v>
      </c>
      <c r="N2454" t="s">
        <v>801</v>
      </c>
      <c r="O2454" t="s">
        <v>802</v>
      </c>
      <c r="P2454" t="s">
        <v>594</v>
      </c>
      <c r="Q2454" t="s">
        <v>595</v>
      </c>
      <c r="R2454" t="s">
        <v>131</v>
      </c>
      <c r="S2454" t="s">
        <v>550</v>
      </c>
      <c r="T2454" s="145">
        <v>391.53</v>
      </c>
      <c r="U2454" t="s">
        <v>847</v>
      </c>
    </row>
    <row r="2455" spans="1:21" x14ac:dyDescent="0.25">
      <c r="A2455" t="s">
        <v>386</v>
      </c>
      <c r="B2455" t="s">
        <v>789</v>
      </c>
      <c r="C2455" t="s">
        <v>187</v>
      </c>
      <c r="D2455" t="s">
        <v>538</v>
      </c>
      <c r="F2455" t="s">
        <v>391</v>
      </c>
      <c r="G2455" t="s">
        <v>799</v>
      </c>
      <c r="H2455" t="s">
        <v>541</v>
      </c>
      <c r="I2455" t="s">
        <v>800</v>
      </c>
      <c r="J2455" t="s">
        <v>543</v>
      </c>
      <c r="K2455">
        <v>31</v>
      </c>
      <c r="L2455" t="s">
        <v>576</v>
      </c>
      <c r="M2455" t="s">
        <v>806</v>
      </c>
      <c r="N2455" t="s">
        <v>801</v>
      </c>
      <c r="O2455" t="s">
        <v>802</v>
      </c>
      <c r="P2455" t="s">
        <v>594</v>
      </c>
      <c r="Q2455" t="s">
        <v>595</v>
      </c>
      <c r="R2455" t="s">
        <v>597</v>
      </c>
      <c r="S2455" t="s">
        <v>553</v>
      </c>
      <c r="T2455" s="145">
        <v>49132</v>
      </c>
      <c r="U2455" t="s">
        <v>847</v>
      </c>
    </row>
    <row r="2456" spans="1:21" x14ac:dyDescent="0.25">
      <c r="A2456" t="s">
        <v>386</v>
      </c>
      <c r="B2456" t="s">
        <v>789</v>
      </c>
      <c r="C2456" t="s">
        <v>187</v>
      </c>
      <c r="D2456" t="s">
        <v>538</v>
      </c>
      <c r="F2456" t="s">
        <v>391</v>
      </c>
      <c r="G2456" t="s">
        <v>799</v>
      </c>
      <c r="H2456" t="s">
        <v>541</v>
      </c>
      <c r="I2456" t="s">
        <v>800</v>
      </c>
      <c r="J2456" t="s">
        <v>543</v>
      </c>
      <c r="K2456">
        <v>31</v>
      </c>
      <c r="L2456" t="s">
        <v>576</v>
      </c>
      <c r="M2456" t="s">
        <v>806</v>
      </c>
      <c r="N2456" t="s">
        <v>801</v>
      </c>
      <c r="O2456" t="s">
        <v>802</v>
      </c>
      <c r="P2456" t="s">
        <v>594</v>
      </c>
      <c r="Q2456" t="s">
        <v>595</v>
      </c>
      <c r="R2456" t="s">
        <v>598</v>
      </c>
      <c r="S2456" t="s">
        <v>555</v>
      </c>
      <c r="T2456" s="145">
        <v>7542</v>
      </c>
      <c r="U2456" t="s">
        <v>847</v>
      </c>
    </row>
    <row r="2457" spans="1:21" x14ac:dyDescent="0.25">
      <c r="A2457" t="s">
        <v>386</v>
      </c>
      <c r="B2457" t="s">
        <v>789</v>
      </c>
      <c r="C2457" t="s">
        <v>187</v>
      </c>
      <c r="D2457" t="s">
        <v>538</v>
      </c>
      <c r="F2457" t="s">
        <v>391</v>
      </c>
      <c r="G2457" t="s">
        <v>799</v>
      </c>
      <c r="H2457" t="s">
        <v>541</v>
      </c>
      <c r="I2457" t="s">
        <v>800</v>
      </c>
      <c r="J2457" t="s">
        <v>543</v>
      </c>
      <c r="K2457">
        <v>31</v>
      </c>
      <c r="L2457" t="s">
        <v>576</v>
      </c>
      <c r="M2457" t="s">
        <v>806</v>
      </c>
      <c r="N2457" t="s">
        <v>801</v>
      </c>
      <c r="O2457" t="s">
        <v>802</v>
      </c>
      <c r="P2457" t="s">
        <v>594</v>
      </c>
      <c r="Q2457" t="s">
        <v>595</v>
      </c>
      <c r="R2457" t="s">
        <v>599</v>
      </c>
      <c r="S2457" t="s">
        <v>557</v>
      </c>
      <c r="T2457" s="145">
        <v>52948</v>
      </c>
      <c r="U2457" t="s">
        <v>847</v>
      </c>
    </row>
    <row r="2458" spans="1:21" x14ac:dyDescent="0.25">
      <c r="A2458" t="s">
        <v>386</v>
      </c>
      <c r="B2458" t="s">
        <v>789</v>
      </c>
      <c r="C2458" t="s">
        <v>187</v>
      </c>
      <c r="D2458" t="s">
        <v>538</v>
      </c>
      <c r="F2458" t="s">
        <v>391</v>
      </c>
      <c r="G2458" t="s">
        <v>799</v>
      </c>
      <c r="H2458" t="s">
        <v>541</v>
      </c>
      <c r="I2458" t="s">
        <v>800</v>
      </c>
      <c r="J2458" t="s">
        <v>543</v>
      </c>
      <c r="K2458">
        <v>31</v>
      </c>
      <c r="L2458" t="s">
        <v>576</v>
      </c>
      <c r="M2458" t="s">
        <v>806</v>
      </c>
      <c r="N2458" t="s">
        <v>801</v>
      </c>
      <c r="O2458" t="s">
        <v>802</v>
      </c>
      <c r="P2458" t="s">
        <v>594</v>
      </c>
      <c r="Q2458" t="s">
        <v>595</v>
      </c>
      <c r="R2458" t="s">
        <v>600</v>
      </c>
      <c r="S2458" t="s">
        <v>559</v>
      </c>
      <c r="T2458" s="145">
        <v>82468</v>
      </c>
      <c r="U2458" t="s">
        <v>847</v>
      </c>
    </row>
    <row r="2459" spans="1:21" x14ac:dyDescent="0.25">
      <c r="A2459" t="s">
        <v>386</v>
      </c>
      <c r="B2459" t="s">
        <v>789</v>
      </c>
      <c r="C2459" t="s">
        <v>187</v>
      </c>
      <c r="D2459" t="s">
        <v>538</v>
      </c>
      <c r="F2459" t="s">
        <v>391</v>
      </c>
      <c r="G2459" t="s">
        <v>799</v>
      </c>
      <c r="H2459" t="s">
        <v>541</v>
      </c>
      <c r="I2459" t="s">
        <v>800</v>
      </c>
      <c r="J2459" t="s">
        <v>543</v>
      </c>
      <c r="K2459">
        <v>31</v>
      </c>
      <c r="L2459" t="s">
        <v>576</v>
      </c>
      <c r="M2459" t="s">
        <v>806</v>
      </c>
      <c r="N2459" t="s">
        <v>801</v>
      </c>
      <c r="O2459" t="s">
        <v>802</v>
      </c>
      <c r="P2459" t="s">
        <v>594</v>
      </c>
      <c r="Q2459" t="s">
        <v>595</v>
      </c>
      <c r="R2459" t="s">
        <v>601</v>
      </c>
      <c r="S2459" t="s">
        <v>561</v>
      </c>
      <c r="T2459" s="145">
        <v>106.94</v>
      </c>
      <c r="U2459" t="s">
        <v>847</v>
      </c>
    </row>
    <row r="2460" spans="1:21" x14ac:dyDescent="0.25">
      <c r="A2460" t="s">
        <v>386</v>
      </c>
      <c r="B2460" t="s">
        <v>789</v>
      </c>
      <c r="C2460" t="s">
        <v>187</v>
      </c>
      <c r="D2460" t="s">
        <v>538</v>
      </c>
      <c r="F2460" t="s">
        <v>391</v>
      </c>
      <c r="G2460" t="s">
        <v>799</v>
      </c>
      <c r="H2460" t="s">
        <v>541</v>
      </c>
      <c r="I2460" t="s">
        <v>800</v>
      </c>
      <c r="J2460" t="s">
        <v>543</v>
      </c>
      <c r="K2460">
        <v>31</v>
      </c>
      <c r="L2460" t="s">
        <v>576</v>
      </c>
      <c r="M2460" t="s">
        <v>806</v>
      </c>
      <c r="N2460" t="s">
        <v>801</v>
      </c>
      <c r="O2460" t="s">
        <v>802</v>
      </c>
      <c r="P2460" t="s">
        <v>594</v>
      </c>
      <c r="Q2460" t="s">
        <v>595</v>
      </c>
      <c r="R2460" t="s">
        <v>602</v>
      </c>
      <c r="S2460" t="s">
        <v>563</v>
      </c>
      <c r="T2460" s="145">
        <v>4033</v>
      </c>
      <c r="U2460" t="s">
        <v>847</v>
      </c>
    </row>
    <row r="2461" spans="1:21" x14ac:dyDescent="0.25">
      <c r="A2461" t="s">
        <v>386</v>
      </c>
      <c r="B2461" t="s">
        <v>789</v>
      </c>
      <c r="C2461" t="s">
        <v>187</v>
      </c>
      <c r="D2461" t="s">
        <v>538</v>
      </c>
      <c r="F2461" t="s">
        <v>391</v>
      </c>
      <c r="G2461" t="s">
        <v>799</v>
      </c>
      <c r="H2461" t="s">
        <v>541</v>
      </c>
      <c r="I2461" t="s">
        <v>800</v>
      </c>
      <c r="J2461" t="s">
        <v>543</v>
      </c>
      <c r="K2461">
        <v>31</v>
      </c>
      <c r="L2461" t="s">
        <v>576</v>
      </c>
      <c r="M2461" t="s">
        <v>806</v>
      </c>
      <c r="N2461" t="s">
        <v>801</v>
      </c>
      <c r="O2461" t="s">
        <v>802</v>
      </c>
      <c r="P2461" t="s">
        <v>594</v>
      </c>
      <c r="Q2461" t="s">
        <v>595</v>
      </c>
      <c r="R2461" t="s">
        <v>603</v>
      </c>
      <c r="S2461" t="s">
        <v>565</v>
      </c>
      <c r="T2461" s="145">
        <v>23008</v>
      </c>
      <c r="U2461" t="s">
        <v>847</v>
      </c>
    </row>
    <row r="2462" spans="1:21" x14ac:dyDescent="0.25">
      <c r="A2462" t="s">
        <v>386</v>
      </c>
      <c r="B2462" t="s">
        <v>789</v>
      </c>
      <c r="C2462" t="s">
        <v>187</v>
      </c>
      <c r="D2462" t="s">
        <v>538</v>
      </c>
      <c r="F2462" t="s">
        <v>391</v>
      </c>
      <c r="G2462" t="s">
        <v>799</v>
      </c>
      <c r="H2462" t="s">
        <v>541</v>
      </c>
      <c r="I2462" t="s">
        <v>800</v>
      </c>
      <c r="J2462" t="s">
        <v>543</v>
      </c>
      <c r="K2462">
        <v>31</v>
      </c>
      <c r="L2462" t="s">
        <v>576</v>
      </c>
      <c r="M2462" t="s">
        <v>806</v>
      </c>
      <c r="N2462" t="s">
        <v>801</v>
      </c>
      <c r="O2462" t="s">
        <v>802</v>
      </c>
      <c r="P2462" t="s">
        <v>594</v>
      </c>
      <c r="Q2462" t="s">
        <v>595</v>
      </c>
      <c r="R2462" t="s">
        <v>572</v>
      </c>
      <c r="S2462" t="s">
        <v>567</v>
      </c>
      <c r="T2462" s="145">
        <v>14588</v>
      </c>
      <c r="U2462" t="s">
        <v>847</v>
      </c>
    </row>
    <row r="2463" spans="1:21" x14ac:dyDescent="0.25">
      <c r="A2463" t="s">
        <v>386</v>
      </c>
      <c r="B2463" t="s">
        <v>789</v>
      </c>
      <c r="C2463" t="s">
        <v>187</v>
      </c>
      <c r="D2463" t="s">
        <v>538</v>
      </c>
      <c r="F2463" t="s">
        <v>391</v>
      </c>
      <c r="G2463" t="s">
        <v>799</v>
      </c>
      <c r="H2463" t="s">
        <v>541</v>
      </c>
      <c r="I2463" t="s">
        <v>800</v>
      </c>
      <c r="J2463" t="s">
        <v>543</v>
      </c>
      <c r="K2463">
        <v>31</v>
      </c>
      <c r="L2463" t="s">
        <v>576</v>
      </c>
      <c r="M2463" t="s">
        <v>806</v>
      </c>
      <c r="N2463" t="s">
        <v>801</v>
      </c>
      <c r="O2463" t="s">
        <v>802</v>
      </c>
      <c r="P2463" t="s">
        <v>594</v>
      </c>
      <c r="Q2463" t="s">
        <v>595</v>
      </c>
      <c r="R2463" t="s">
        <v>803</v>
      </c>
      <c r="S2463" t="s">
        <v>804</v>
      </c>
      <c r="T2463" s="145">
        <v>50871</v>
      </c>
      <c r="U2463" t="s">
        <v>847</v>
      </c>
    </row>
  </sheetData>
  <pageMargins left="0.7" right="0.7" top="0.78740157499999996" bottom="0.78740157499999996" header="0.3" footer="0.3"/>
  <pageSetup paperSize="9" orientation="portrait" horizontalDpi="4294967293" verticalDpi="4294967293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4"/>
  <dimension ref="A1:AI2635"/>
  <sheetViews>
    <sheetView zoomScale="60" zoomScaleNormal="60" workbookViewId="0">
      <pane xSplit="3" ySplit="1" topLeftCell="D298" activePane="bottomRight" state="frozen"/>
      <selection pane="topRight" activeCell="D1" sqref="D1"/>
      <selection pane="bottomLeft" activeCell="A2" sqref="A2"/>
      <selection pane="bottomRight" activeCell="K40" sqref="K40"/>
    </sheetView>
  </sheetViews>
  <sheetFormatPr defaultColWidth="11.42578125" defaultRowHeight="15" x14ac:dyDescent="0.25"/>
  <cols>
    <col min="1" max="1" width="4.7109375" bestFit="1" customWidth="1"/>
    <col min="2" max="2" width="12.7109375" bestFit="1" customWidth="1"/>
    <col min="3" max="3" width="24.85546875" bestFit="1" customWidth="1"/>
    <col min="4" max="4" width="12.5703125" bestFit="1" customWidth="1"/>
    <col min="5" max="5" width="14.42578125" bestFit="1" customWidth="1"/>
    <col min="6" max="6" width="13.7109375" customWidth="1"/>
    <col min="7" max="7" width="30" bestFit="1" customWidth="1"/>
    <col min="8" max="11" width="13.7109375" customWidth="1"/>
    <col min="12" max="15" width="4.28515625" customWidth="1"/>
    <col min="16" max="17" width="13.7109375" customWidth="1"/>
    <col min="18" max="18" width="18.140625" bestFit="1" customWidth="1"/>
    <col min="19" max="19" width="43.28515625" bestFit="1" customWidth="1"/>
    <col min="20" max="27" width="2.5703125" customWidth="1"/>
    <col min="28" max="28" width="2.42578125" customWidth="1"/>
    <col min="29" max="29" width="5" bestFit="1" customWidth="1"/>
    <col min="30" max="30" width="11" bestFit="1" customWidth="1"/>
    <col min="31" max="31" width="3.42578125" customWidth="1"/>
    <col min="32" max="32" width="8.28515625" bestFit="1" customWidth="1"/>
    <col min="33" max="33" width="16" style="145" customWidth="1"/>
    <col min="34" max="34" width="80.85546875" bestFit="1" customWidth="1"/>
    <col min="35" max="35" width="15" bestFit="1" customWidth="1"/>
  </cols>
  <sheetData>
    <row r="1" spans="1:35" ht="14.45" x14ac:dyDescent="0.3">
      <c r="A1" t="s">
        <v>294</v>
      </c>
      <c r="B1" t="s">
        <v>293</v>
      </c>
      <c r="C1" t="s">
        <v>292</v>
      </c>
      <c r="D1" t="s">
        <v>291</v>
      </c>
      <c r="E1" t="s">
        <v>290</v>
      </c>
      <c r="F1" t="s">
        <v>289</v>
      </c>
      <c r="G1" t="s">
        <v>288</v>
      </c>
      <c r="H1" t="s">
        <v>287</v>
      </c>
      <c r="I1" t="s">
        <v>286</v>
      </c>
      <c r="J1" t="s">
        <v>285</v>
      </c>
      <c r="K1" t="s">
        <v>284</v>
      </c>
      <c r="L1" t="s">
        <v>283</v>
      </c>
      <c r="M1" t="s">
        <v>282</v>
      </c>
      <c r="N1" t="s">
        <v>281</v>
      </c>
      <c r="O1" t="s">
        <v>280</v>
      </c>
      <c r="P1" t="s">
        <v>279</v>
      </c>
      <c r="Q1" t="s">
        <v>278</v>
      </c>
      <c r="R1" t="s">
        <v>277</v>
      </c>
      <c r="S1" t="s">
        <v>276</v>
      </c>
      <c r="T1" t="s">
        <v>275</v>
      </c>
      <c r="U1" t="s">
        <v>274</v>
      </c>
      <c r="V1" t="s">
        <v>273</v>
      </c>
      <c r="W1" t="s">
        <v>272</v>
      </c>
      <c r="X1" t="s">
        <v>271</v>
      </c>
      <c r="Y1" t="s">
        <v>270</v>
      </c>
      <c r="Z1" t="s">
        <v>269</v>
      </c>
      <c r="AA1" t="s">
        <v>268</v>
      </c>
      <c r="AB1" t="s">
        <v>267</v>
      </c>
      <c r="AC1" t="s">
        <v>266</v>
      </c>
      <c r="AD1" t="s">
        <v>265</v>
      </c>
      <c r="AE1" t="s">
        <v>264</v>
      </c>
      <c r="AF1" t="s">
        <v>263</v>
      </c>
      <c r="AG1" s="145" t="s">
        <v>262</v>
      </c>
      <c r="AH1" t="s">
        <v>261</v>
      </c>
      <c r="AI1" t="s">
        <v>260</v>
      </c>
    </row>
    <row r="2" spans="1:35" ht="14.45" x14ac:dyDescent="0.3">
      <c r="A2" t="s">
        <v>137</v>
      </c>
      <c r="B2" t="s">
        <v>259</v>
      </c>
      <c r="C2" t="s">
        <v>258</v>
      </c>
      <c r="D2" t="s">
        <v>136</v>
      </c>
      <c r="E2" t="s">
        <v>135</v>
      </c>
      <c r="F2" t="s">
        <v>403</v>
      </c>
      <c r="G2" t="s">
        <v>404</v>
      </c>
      <c r="H2">
        <v>22</v>
      </c>
      <c r="I2" t="s">
        <v>257</v>
      </c>
      <c r="J2" t="s">
        <v>133</v>
      </c>
      <c r="K2" t="s">
        <v>132</v>
      </c>
      <c r="P2" t="s">
        <v>297</v>
      </c>
      <c r="Q2" t="s">
        <v>298</v>
      </c>
      <c r="R2" t="s">
        <v>183</v>
      </c>
      <c r="S2" t="s">
        <v>182</v>
      </c>
      <c r="AB2" t="s">
        <v>128</v>
      </c>
      <c r="AC2">
        <v>2010</v>
      </c>
      <c r="AD2">
        <v>4.0000000000000001E-3</v>
      </c>
      <c r="AH2" t="s">
        <v>405</v>
      </c>
    </row>
    <row r="3" spans="1:35" ht="14.45" x14ac:dyDescent="0.3">
      <c r="A3" t="s">
        <v>137</v>
      </c>
      <c r="B3" t="s">
        <v>259</v>
      </c>
      <c r="C3" t="s">
        <v>258</v>
      </c>
      <c r="D3" t="s">
        <v>136</v>
      </c>
      <c r="E3" t="s">
        <v>135</v>
      </c>
      <c r="F3" t="s">
        <v>403</v>
      </c>
      <c r="G3" t="s">
        <v>404</v>
      </c>
      <c r="H3">
        <v>22</v>
      </c>
      <c r="I3" t="s">
        <v>257</v>
      </c>
      <c r="J3" t="s">
        <v>133</v>
      </c>
      <c r="K3" t="s">
        <v>132</v>
      </c>
      <c r="P3" t="s">
        <v>297</v>
      </c>
      <c r="Q3" t="s">
        <v>298</v>
      </c>
      <c r="R3" t="s">
        <v>156</v>
      </c>
      <c r="S3" t="s">
        <v>155</v>
      </c>
      <c r="AB3" t="s">
        <v>128</v>
      </c>
      <c r="AC3">
        <v>2010</v>
      </c>
      <c r="AD3">
        <v>1.901</v>
      </c>
      <c r="AH3" t="s">
        <v>405</v>
      </c>
    </row>
    <row r="4" spans="1:35" ht="14.45" x14ac:dyDescent="0.3">
      <c r="A4" t="s">
        <v>137</v>
      </c>
      <c r="B4" t="s">
        <v>259</v>
      </c>
      <c r="C4" t="s">
        <v>258</v>
      </c>
      <c r="D4" t="s">
        <v>136</v>
      </c>
      <c r="E4" t="s">
        <v>135</v>
      </c>
      <c r="F4" t="s">
        <v>403</v>
      </c>
      <c r="G4" t="s">
        <v>404</v>
      </c>
      <c r="H4">
        <v>22</v>
      </c>
      <c r="I4" t="s">
        <v>257</v>
      </c>
      <c r="J4" t="s">
        <v>133</v>
      </c>
      <c r="K4" t="s">
        <v>132</v>
      </c>
      <c r="P4" t="s">
        <v>297</v>
      </c>
      <c r="Q4" t="s">
        <v>298</v>
      </c>
      <c r="R4" t="s">
        <v>154</v>
      </c>
      <c r="S4" t="s">
        <v>153</v>
      </c>
      <c r="AB4" t="s">
        <v>128</v>
      </c>
      <c r="AC4">
        <v>2010</v>
      </c>
      <c r="AD4">
        <v>2.7010000000000001</v>
      </c>
      <c r="AH4" t="s">
        <v>405</v>
      </c>
    </row>
    <row r="5" spans="1:35" ht="14.45" x14ac:dyDescent="0.3">
      <c r="A5" t="s">
        <v>137</v>
      </c>
      <c r="B5" t="s">
        <v>259</v>
      </c>
      <c r="C5" t="s">
        <v>258</v>
      </c>
      <c r="D5" t="s">
        <v>136</v>
      </c>
      <c r="E5" t="s">
        <v>135</v>
      </c>
      <c r="F5" t="s">
        <v>403</v>
      </c>
      <c r="G5" t="s">
        <v>404</v>
      </c>
      <c r="H5">
        <v>22</v>
      </c>
      <c r="I5" t="s">
        <v>257</v>
      </c>
      <c r="J5" t="s">
        <v>133</v>
      </c>
      <c r="K5" t="s">
        <v>132</v>
      </c>
      <c r="P5" t="s">
        <v>297</v>
      </c>
      <c r="Q5" t="s">
        <v>298</v>
      </c>
      <c r="R5" t="s">
        <v>152</v>
      </c>
      <c r="S5" t="s">
        <v>151</v>
      </c>
      <c r="AB5" t="s">
        <v>128</v>
      </c>
      <c r="AC5">
        <v>2010</v>
      </c>
      <c r="AD5">
        <v>2.0870000000000002</v>
      </c>
      <c r="AH5" t="s">
        <v>405</v>
      </c>
    </row>
    <row r="6" spans="1:35" ht="14.45" x14ac:dyDescent="0.3">
      <c r="A6" t="s">
        <v>137</v>
      </c>
      <c r="B6" t="s">
        <v>259</v>
      </c>
      <c r="C6" t="s">
        <v>258</v>
      </c>
      <c r="D6" t="s">
        <v>136</v>
      </c>
      <c r="E6" t="s">
        <v>135</v>
      </c>
      <c r="F6" t="s">
        <v>403</v>
      </c>
      <c r="G6" t="s">
        <v>404</v>
      </c>
      <c r="H6">
        <v>22</v>
      </c>
      <c r="I6" t="s">
        <v>257</v>
      </c>
      <c r="J6" t="s">
        <v>133</v>
      </c>
      <c r="K6" t="s">
        <v>132</v>
      </c>
      <c r="P6" t="s">
        <v>297</v>
      </c>
      <c r="Q6" t="s">
        <v>298</v>
      </c>
      <c r="R6" t="s">
        <v>150</v>
      </c>
      <c r="S6" t="s">
        <v>149</v>
      </c>
      <c r="AB6" t="s">
        <v>128</v>
      </c>
      <c r="AC6">
        <v>2010</v>
      </c>
      <c r="AD6">
        <v>4.7729999999999997</v>
      </c>
      <c r="AH6" t="s">
        <v>405</v>
      </c>
    </row>
    <row r="7" spans="1:35" ht="14.45" x14ac:dyDescent="0.3">
      <c r="A7" t="s">
        <v>137</v>
      </c>
      <c r="B7" t="s">
        <v>259</v>
      </c>
      <c r="C7" t="s">
        <v>258</v>
      </c>
      <c r="D7" t="s">
        <v>136</v>
      </c>
      <c r="E7" t="s">
        <v>135</v>
      </c>
      <c r="F7" t="s">
        <v>403</v>
      </c>
      <c r="G7" t="s">
        <v>404</v>
      </c>
      <c r="H7">
        <v>22</v>
      </c>
      <c r="I7" t="s">
        <v>257</v>
      </c>
      <c r="J7" t="s">
        <v>133</v>
      </c>
      <c r="K7" t="s">
        <v>132</v>
      </c>
      <c r="P7" t="s">
        <v>297</v>
      </c>
      <c r="Q7" t="s">
        <v>298</v>
      </c>
      <c r="R7" t="s">
        <v>148</v>
      </c>
      <c r="S7" t="s">
        <v>147</v>
      </c>
      <c r="AB7" t="s">
        <v>128</v>
      </c>
      <c r="AC7">
        <v>2010</v>
      </c>
      <c r="AD7">
        <v>7.4720000000000004</v>
      </c>
      <c r="AH7" t="s">
        <v>405</v>
      </c>
    </row>
    <row r="8" spans="1:35" ht="14.45" x14ac:dyDescent="0.3">
      <c r="A8" t="s">
        <v>137</v>
      </c>
      <c r="B8" t="s">
        <v>259</v>
      </c>
      <c r="C8" t="s">
        <v>258</v>
      </c>
      <c r="D8" t="s">
        <v>136</v>
      </c>
      <c r="E8" t="s">
        <v>135</v>
      </c>
      <c r="F8" t="s">
        <v>403</v>
      </c>
      <c r="G8" t="s">
        <v>404</v>
      </c>
      <c r="H8">
        <v>22</v>
      </c>
      <c r="I8" t="s">
        <v>257</v>
      </c>
      <c r="J8" t="s">
        <v>133</v>
      </c>
      <c r="K8" t="s">
        <v>132</v>
      </c>
      <c r="P8" t="s">
        <v>297</v>
      </c>
      <c r="Q8" t="s">
        <v>298</v>
      </c>
      <c r="R8" t="s">
        <v>146</v>
      </c>
      <c r="S8" t="s">
        <v>145</v>
      </c>
      <c r="AB8" t="s">
        <v>128</v>
      </c>
      <c r="AC8">
        <v>2010</v>
      </c>
      <c r="AD8">
        <v>5.0000000000000001E-3</v>
      </c>
      <c r="AH8" t="s">
        <v>405</v>
      </c>
    </row>
    <row r="9" spans="1:35" ht="14.45" x14ac:dyDescent="0.3">
      <c r="A9" t="s">
        <v>137</v>
      </c>
      <c r="B9" t="s">
        <v>259</v>
      </c>
      <c r="C9" t="s">
        <v>258</v>
      </c>
      <c r="D9" t="s">
        <v>136</v>
      </c>
      <c r="E9" t="s">
        <v>135</v>
      </c>
      <c r="F9" t="s">
        <v>403</v>
      </c>
      <c r="G9" t="s">
        <v>404</v>
      </c>
      <c r="H9">
        <v>22</v>
      </c>
      <c r="I9" t="s">
        <v>257</v>
      </c>
      <c r="J9" t="s">
        <v>133</v>
      </c>
      <c r="K9" t="s">
        <v>132</v>
      </c>
      <c r="P9" t="s">
        <v>297</v>
      </c>
      <c r="Q9" t="s">
        <v>298</v>
      </c>
      <c r="R9" t="s">
        <v>144</v>
      </c>
      <c r="S9" t="s">
        <v>143</v>
      </c>
      <c r="AB9" t="s">
        <v>128</v>
      </c>
      <c r="AC9">
        <v>2010</v>
      </c>
      <c r="AD9">
        <v>0.36499999999999999</v>
      </c>
      <c r="AH9" t="s">
        <v>405</v>
      </c>
    </row>
    <row r="10" spans="1:35" ht="14.45" x14ac:dyDescent="0.3">
      <c r="A10" t="s">
        <v>137</v>
      </c>
      <c r="B10" t="s">
        <v>259</v>
      </c>
      <c r="C10" t="s">
        <v>258</v>
      </c>
      <c r="D10" t="s">
        <v>136</v>
      </c>
      <c r="E10" t="s">
        <v>135</v>
      </c>
      <c r="F10" t="s">
        <v>403</v>
      </c>
      <c r="G10" t="s">
        <v>404</v>
      </c>
      <c r="H10">
        <v>22</v>
      </c>
      <c r="I10" t="s">
        <v>257</v>
      </c>
      <c r="J10" t="s">
        <v>133</v>
      </c>
      <c r="K10" t="s">
        <v>132</v>
      </c>
      <c r="P10" t="s">
        <v>297</v>
      </c>
      <c r="Q10" t="s">
        <v>298</v>
      </c>
      <c r="R10" t="s">
        <v>142</v>
      </c>
      <c r="S10" t="s">
        <v>141</v>
      </c>
      <c r="AB10" t="s">
        <v>128</v>
      </c>
      <c r="AC10">
        <v>2010</v>
      </c>
      <c r="AD10">
        <v>0.14399999999999999</v>
      </c>
      <c r="AH10" t="s">
        <v>405</v>
      </c>
    </row>
    <row r="11" spans="1:35" ht="14.45" x14ac:dyDescent="0.3">
      <c r="A11" t="s">
        <v>137</v>
      </c>
      <c r="B11" t="s">
        <v>259</v>
      </c>
      <c r="C11" t="s">
        <v>258</v>
      </c>
      <c r="D11" t="s">
        <v>136</v>
      </c>
      <c r="E11" t="s">
        <v>135</v>
      </c>
      <c r="F11" t="s">
        <v>403</v>
      </c>
      <c r="G11" t="s">
        <v>404</v>
      </c>
      <c r="H11">
        <v>22</v>
      </c>
      <c r="I11" t="s">
        <v>257</v>
      </c>
      <c r="J11" t="s">
        <v>133</v>
      </c>
      <c r="K11" t="s">
        <v>132</v>
      </c>
      <c r="P11" t="s">
        <v>297</v>
      </c>
      <c r="Q11" t="s">
        <v>298</v>
      </c>
      <c r="R11" t="s">
        <v>140</v>
      </c>
      <c r="S11" t="s">
        <v>139</v>
      </c>
      <c r="AB11" t="s">
        <v>128</v>
      </c>
      <c r="AC11">
        <v>2010</v>
      </c>
      <c r="AD11">
        <v>3.6659999999999999</v>
      </c>
      <c r="AH11" t="s">
        <v>405</v>
      </c>
    </row>
    <row r="12" spans="1:35" ht="14.45" x14ac:dyDescent="0.3">
      <c r="A12" t="s">
        <v>137</v>
      </c>
      <c r="B12" t="s">
        <v>259</v>
      </c>
      <c r="C12" t="s">
        <v>258</v>
      </c>
      <c r="D12" t="s">
        <v>136</v>
      </c>
      <c r="E12" t="s">
        <v>135</v>
      </c>
      <c r="F12" t="s">
        <v>403</v>
      </c>
      <c r="G12" t="s">
        <v>404</v>
      </c>
      <c r="H12">
        <v>22</v>
      </c>
      <c r="I12" t="s">
        <v>257</v>
      </c>
      <c r="J12" t="s">
        <v>133</v>
      </c>
      <c r="K12" t="s">
        <v>132</v>
      </c>
      <c r="P12" t="s">
        <v>297</v>
      </c>
      <c r="Q12" t="s">
        <v>298</v>
      </c>
      <c r="R12" t="s">
        <v>138</v>
      </c>
      <c r="S12" t="s">
        <v>131</v>
      </c>
      <c r="AB12" t="s">
        <v>128</v>
      </c>
      <c r="AC12">
        <v>2010</v>
      </c>
      <c r="AD12">
        <v>23.163</v>
      </c>
      <c r="AH12" t="s">
        <v>405</v>
      </c>
    </row>
    <row r="13" spans="1:35" ht="14.45" x14ac:dyDescent="0.3">
      <c r="A13" t="s">
        <v>137</v>
      </c>
      <c r="B13" t="s">
        <v>259</v>
      </c>
      <c r="C13" t="s">
        <v>258</v>
      </c>
      <c r="D13" t="s">
        <v>136</v>
      </c>
      <c r="E13" t="s">
        <v>135</v>
      </c>
      <c r="F13" t="s">
        <v>403</v>
      </c>
      <c r="G13" t="s">
        <v>404</v>
      </c>
      <c r="H13">
        <v>22</v>
      </c>
      <c r="I13" t="s">
        <v>257</v>
      </c>
      <c r="J13" t="s">
        <v>133</v>
      </c>
      <c r="K13" t="s">
        <v>132</v>
      </c>
      <c r="P13" t="s">
        <v>297</v>
      </c>
      <c r="Q13" t="s">
        <v>298</v>
      </c>
      <c r="R13" t="s">
        <v>130</v>
      </c>
      <c r="S13" t="s">
        <v>129</v>
      </c>
      <c r="AB13" t="s">
        <v>128</v>
      </c>
      <c r="AC13">
        <v>2010</v>
      </c>
      <c r="AD13">
        <v>4.3999999999999997E-2</v>
      </c>
      <c r="AH13" t="s">
        <v>405</v>
      </c>
    </row>
    <row r="14" spans="1:35" ht="14.45" x14ac:dyDescent="0.3">
      <c r="A14" t="s">
        <v>137</v>
      </c>
      <c r="B14" t="s">
        <v>259</v>
      </c>
      <c r="C14" t="s">
        <v>258</v>
      </c>
      <c r="D14" t="s">
        <v>136</v>
      </c>
      <c r="E14" t="s">
        <v>135</v>
      </c>
      <c r="F14" t="s">
        <v>403</v>
      </c>
      <c r="G14" t="s">
        <v>404</v>
      </c>
      <c r="H14">
        <v>22</v>
      </c>
      <c r="I14" t="s">
        <v>257</v>
      </c>
      <c r="J14" t="s">
        <v>133</v>
      </c>
      <c r="K14" t="s">
        <v>132</v>
      </c>
      <c r="P14" t="s">
        <v>300</v>
      </c>
      <c r="Q14" t="s">
        <v>301</v>
      </c>
      <c r="R14" t="s">
        <v>183</v>
      </c>
      <c r="S14" t="s">
        <v>182</v>
      </c>
      <c r="AB14" t="s">
        <v>128</v>
      </c>
      <c r="AC14">
        <v>2010</v>
      </c>
      <c r="AD14">
        <v>0.128</v>
      </c>
      <c r="AH14" t="s">
        <v>405</v>
      </c>
    </row>
    <row r="15" spans="1:35" ht="14.45" x14ac:dyDescent="0.3">
      <c r="A15" t="s">
        <v>137</v>
      </c>
      <c r="B15" t="s">
        <v>259</v>
      </c>
      <c r="C15" t="s">
        <v>258</v>
      </c>
      <c r="D15" t="s">
        <v>136</v>
      </c>
      <c r="E15" t="s">
        <v>135</v>
      </c>
      <c r="F15" t="s">
        <v>403</v>
      </c>
      <c r="G15" t="s">
        <v>404</v>
      </c>
      <c r="H15">
        <v>22</v>
      </c>
      <c r="I15" t="s">
        <v>257</v>
      </c>
      <c r="J15" t="s">
        <v>133</v>
      </c>
      <c r="K15" t="s">
        <v>132</v>
      </c>
      <c r="P15" t="s">
        <v>300</v>
      </c>
      <c r="Q15" t="s">
        <v>301</v>
      </c>
      <c r="R15" t="s">
        <v>156</v>
      </c>
      <c r="S15" t="s">
        <v>155</v>
      </c>
      <c r="AB15" t="s">
        <v>128</v>
      </c>
      <c r="AC15">
        <v>2010</v>
      </c>
      <c r="AD15">
        <v>2.74</v>
      </c>
      <c r="AH15" t="s">
        <v>405</v>
      </c>
    </row>
    <row r="16" spans="1:35" ht="14.45" x14ac:dyDescent="0.3">
      <c r="A16" t="s">
        <v>137</v>
      </c>
      <c r="B16" t="s">
        <v>259</v>
      </c>
      <c r="C16" t="s">
        <v>258</v>
      </c>
      <c r="D16" t="s">
        <v>136</v>
      </c>
      <c r="E16" t="s">
        <v>135</v>
      </c>
      <c r="F16" t="s">
        <v>403</v>
      </c>
      <c r="G16" t="s">
        <v>404</v>
      </c>
      <c r="H16">
        <v>22</v>
      </c>
      <c r="I16" t="s">
        <v>257</v>
      </c>
      <c r="J16" t="s">
        <v>133</v>
      </c>
      <c r="K16" t="s">
        <v>132</v>
      </c>
      <c r="P16" t="s">
        <v>300</v>
      </c>
      <c r="Q16" t="s">
        <v>301</v>
      </c>
      <c r="R16" t="s">
        <v>154</v>
      </c>
      <c r="S16" t="s">
        <v>153</v>
      </c>
      <c r="AB16" t="s">
        <v>128</v>
      </c>
      <c r="AC16">
        <v>2010</v>
      </c>
      <c r="AD16">
        <v>2.0249999999999999</v>
      </c>
      <c r="AH16" t="s">
        <v>405</v>
      </c>
    </row>
    <row r="17" spans="1:34" ht="14.45" x14ac:dyDescent="0.3">
      <c r="A17" t="s">
        <v>137</v>
      </c>
      <c r="B17" t="s">
        <v>259</v>
      </c>
      <c r="C17" t="s">
        <v>258</v>
      </c>
      <c r="D17" t="s">
        <v>136</v>
      </c>
      <c r="E17" t="s">
        <v>135</v>
      </c>
      <c r="F17" t="s">
        <v>403</v>
      </c>
      <c r="G17" t="s">
        <v>404</v>
      </c>
      <c r="H17">
        <v>22</v>
      </c>
      <c r="I17" t="s">
        <v>257</v>
      </c>
      <c r="J17" t="s">
        <v>133</v>
      </c>
      <c r="K17" t="s">
        <v>132</v>
      </c>
      <c r="P17" t="s">
        <v>300</v>
      </c>
      <c r="Q17" t="s">
        <v>301</v>
      </c>
      <c r="R17" t="s">
        <v>152</v>
      </c>
      <c r="S17" t="s">
        <v>151</v>
      </c>
      <c r="AB17" t="s">
        <v>128</v>
      </c>
      <c r="AC17">
        <v>2010</v>
      </c>
      <c r="AD17">
        <v>2.9169999999999998</v>
      </c>
      <c r="AH17" t="s">
        <v>405</v>
      </c>
    </row>
    <row r="18" spans="1:34" ht="14.45" x14ac:dyDescent="0.3">
      <c r="A18" t="s">
        <v>137</v>
      </c>
      <c r="B18" t="s">
        <v>259</v>
      </c>
      <c r="C18" t="s">
        <v>258</v>
      </c>
      <c r="D18" t="s">
        <v>136</v>
      </c>
      <c r="E18" t="s">
        <v>135</v>
      </c>
      <c r="F18" t="s">
        <v>403</v>
      </c>
      <c r="G18" t="s">
        <v>404</v>
      </c>
      <c r="H18">
        <v>22</v>
      </c>
      <c r="I18" t="s">
        <v>257</v>
      </c>
      <c r="J18" t="s">
        <v>133</v>
      </c>
      <c r="K18" t="s">
        <v>132</v>
      </c>
      <c r="P18" t="s">
        <v>300</v>
      </c>
      <c r="Q18" t="s">
        <v>301</v>
      </c>
      <c r="R18" t="s">
        <v>150</v>
      </c>
      <c r="S18" t="s">
        <v>149</v>
      </c>
      <c r="AB18" t="s">
        <v>128</v>
      </c>
      <c r="AC18">
        <v>2010</v>
      </c>
      <c r="AD18">
        <v>1.895</v>
      </c>
      <c r="AH18" t="s">
        <v>405</v>
      </c>
    </row>
    <row r="19" spans="1:34" ht="14.45" x14ac:dyDescent="0.3">
      <c r="A19" t="s">
        <v>137</v>
      </c>
      <c r="B19" t="s">
        <v>259</v>
      </c>
      <c r="C19" t="s">
        <v>258</v>
      </c>
      <c r="D19" t="s">
        <v>136</v>
      </c>
      <c r="E19" t="s">
        <v>135</v>
      </c>
      <c r="F19" t="s">
        <v>403</v>
      </c>
      <c r="G19" t="s">
        <v>404</v>
      </c>
      <c r="H19">
        <v>22</v>
      </c>
      <c r="I19" t="s">
        <v>257</v>
      </c>
      <c r="J19" t="s">
        <v>133</v>
      </c>
      <c r="K19" t="s">
        <v>132</v>
      </c>
      <c r="P19" t="s">
        <v>300</v>
      </c>
      <c r="Q19" t="s">
        <v>301</v>
      </c>
      <c r="R19" t="s">
        <v>148</v>
      </c>
      <c r="S19" t="s">
        <v>147</v>
      </c>
      <c r="AB19" t="s">
        <v>128</v>
      </c>
      <c r="AC19">
        <v>2010</v>
      </c>
      <c r="AD19">
        <v>5.0730000000000004</v>
      </c>
      <c r="AH19" t="s">
        <v>405</v>
      </c>
    </row>
    <row r="20" spans="1:34" ht="14.45" x14ac:dyDescent="0.3">
      <c r="A20" t="s">
        <v>137</v>
      </c>
      <c r="B20" t="s">
        <v>259</v>
      </c>
      <c r="C20" t="s">
        <v>258</v>
      </c>
      <c r="D20" t="s">
        <v>136</v>
      </c>
      <c r="E20" t="s">
        <v>135</v>
      </c>
      <c r="F20" t="s">
        <v>403</v>
      </c>
      <c r="G20" t="s">
        <v>404</v>
      </c>
      <c r="H20">
        <v>22</v>
      </c>
      <c r="I20" t="s">
        <v>257</v>
      </c>
      <c r="J20" t="s">
        <v>133</v>
      </c>
      <c r="K20" t="s">
        <v>132</v>
      </c>
      <c r="P20" t="s">
        <v>300</v>
      </c>
      <c r="Q20" t="s">
        <v>301</v>
      </c>
      <c r="R20" t="s">
        <v>146</v>
      </c>
      <c r="S20" t="s">
        <v>145</v>
      </c>
      <c r="AB20" t="s">
        <v>128</v>
      </c>
      <c r="AC20">
        <v>2010</v>
      </c>
      <c r="AD20">
        <v>5.3999999999999999E-2</v>
      </c>
      <c r="AH20" t="s">
        <v>405</v>
      </c>
    </row>
    <row r="21" spans="1:34" ht="14.45" x14ac:dyDescent="0.3">
      <c r="A21" t="s">
        <v>137</v>
      </c>
      <c r="B21" t="s">
        <v>259</v>
      </c>
      <c r="C21" t="s">
        <v>258</v>
      </c>
      <c r="D21" t="s">
        <v>136</v>
      </c>
      <c r="E21" t="s">
        <v>135</v>
      </c>
      <c r="F21" t="s">
        <v>403</v>
      </c>
      <c r="G21" t="s">
        <v>404</v>
      </c>
      <c r="H21">
        <v>22</v>
      </c>
      <c r="I21" t="s">
        <v>257</v>
      </c>
      <c r="J21" t="s">
        <v>133</v>
      </c>
      <c r="K21" t="s">
        <v>132</v>
      </c>
      <c r="P21" t="s">
        <v>300</v>
      </c>
      <c r="Q21" t="s">
        <v>301</v>
      </c>
      <c r="R21" t="s">
        <v>144</v>
      </c>
      <c r="S21" t="s">
        <v>143</v>
      </c>
      <c r="AB21" t="s">
        <v>128</v>
      </c>
      <c r="AC21">
        <v>2010</v>
      </c>
      <c r="AD21">
        <v>4.0949999999999998</v>
      </c>
      <c r="AH21" t="s">
        <v>405</v>
      </c>
    </row>
    <row r="22" spans="1:34" ht="14.45" x14ac:dyDescent="0.3">
      <c r="A22" t="s">
        <v>137</v>
      </c>
      <c r="B22" t="s">
        <v>259</v>
      </c>
      <c r="C22" t="s">
        <v>258</v>
      </c>
      <c r="D22" t="s">
        <v>136</v>
      </c>
      <c r="E22" t="s">
        <v>135</v>
      </c>
      <c r="F22" t="s">
        <v>403</v>
      </c>
      <c r="G22" t="s">
        <v>404</v>
      </c>
      <c r="H22">
        <v>22</v>
      </c>
      <c r="I22" t="s">
        <v>257</v>
      </c>
      <c r="J22" t="s">
        <v>133</v>
      </c>
      <c r="K22" t="s">
        <v>132</v>
      </c>
      <c r="P22" t="s">
        <v>300</v>
      </c>
      <c r="Q22" t="s">
        <v>301</v>
      </c>
      <c r="R22" t="s">
        <v>142</v>
      </c>
      <c r="S22" t="s">
        <v>141</v>
      </c>
      <c r="AB22" t="s">
        <v>128</v>
      </c>
      <c r="AC22">
        <v>2010</v>
      </c>
      <c r="AD22">
        <v>1.496</v>
      </c>
      <c r="AH22" t="s">
        <v>405</v>
      </c>
    </row>
    <row r="23" spans="1:34" ht="14.45" x14ac:dyDescent="0.3">
      <c r="A23" t="s">
        <v>137</v>
      </c>
      <c r="B23" t="s">
        <v>259</v>
      </c>
      <c r="C23" t="s">
        <v>258</v>
      </c>
      <c r="D23" t="s">
        <v>136</v>
      </c>
      <c r="E23" t="s">
        <v>135</v>
      </c>
      <c r="F23" t="s">
        <v>403</v>
      </c>
      <c r="G23" t="s">
        <v>404</v>
      </c>
      <c r="H23">
        <v>22</v>
      </c>
      <c r="I23" t="s">
        <v>257</v>
      </c>
      <c r="J23" t="s">
        <v>133</v>
      </c>
      <c r="K23" t="s">
        <v>132</v>
      </c>
      <c r="P23" t="s">
        <v>300</v>
      </c>
      <c r="Q23" t="s">
        <v>301</v>
      </c>
      <c r="R23" t="s">
        <v>140</v>
      </c>
      <c r="S23" t="s">
        <v>139</v>
      </c>
      <c r="AB23" t="s">
        <v>128</v>
      </c>
      <c r="AC23">
        <v>2010</v>
      </c>
      <c r="AD23">
        <v>2.8660000000000001</v>
      </c>
      <c r="AH23" t="s">
        <v>405</v>
      </c>
    </row>
    <row r="24" spans="1:34" ht="14.45" x14ac:dyDescent="0.3">
      <c r="A24" t="s">
        <v>137</v>
      </c>
      <c r="B24" t="s">
        <v>259</v>
      </c>
      <c r="C24" t="s">
        <v>258</v>
      </c>
      <c r="D24" t="s">
        <v>136</v>
      </c>
      <c r="E24" t="s">
        <v>135</v>
      </c>
      <c r="F24" t="s">
        <v>403</v>
      </c>
      <c r="G24" t="s">
        <v>404</v>
      </c>
      <c r="H24">
        <v>22</v>
      </c>
      <c r="I24" t="s">
        <v>257</v>
      </c>
      <c r="J24" t="s">
        <v>133</v>
      </c>
      <c r="K24" t="s">
        <v>132</v>
      </c>
      <c r="P24" t="s">
        <v>300</v>
      </c>
      <c r="Q24" t="s">
        <v>301</v>
      </c>
      <c r="R24" t="s">
        <v>138</v>
      </c>
      <c r="S24" t="s">
        <v>131</v>
      </c>
      <c r="AB24" t="s">
        <v>128</v>
      </c>
      <c r="AC24">
        <v>2010</v>
      </c>
      <c r="AD24">
        <v>23.363</v>
      </c>
      <c r="AH24" t="s">
        <v>405</v>
      </c>
    </row>
    <row r="25" spans="1:34" ht="14.45" x14ac:dyDescent="0.3">
      <c r="A25" t="s">
        <v>137</v>
      </c>
      <c r="B25" t="s">
        <v>259</v>
      </c>
      <c r="C25" t="s">
        <v>258</v>
      </c>
      <c r="D25" t="s">
        <v>136</v>
      </c>
      <c r="E25" t="s">
        <v>135</v>
      </c>
      <c r="F25" t="s">
        <v>403</v>
      </c>
      <c r="G25" t="s">
        <v>404</v>
      </c>
      <c r="H25">
        <v>22</v>
      </c>
      <c r="I25" t="s">
        <v>257</v>
      </c>
      <c r="J25" t="s">
        <v>133</v>
      </c>
      <c r="K25" t="s">
        <v>132</v>
      </c>
      <c r="P25" t="s">
        <v>300</v>
      </c>
      <c r="Q25" t="s">
        <v>301</v>
      </c>
      <c r="R25" t="s">
        <v>130</v>
      </c>
      <c r="S25" t="s">
        <v>129</v>
      </c>
      <c r="AB25" t="s">
        <v>128</v>
      </c>
      <c r="AC25">
        <v>2010</v>
      </c>
      <c r="AD25">
        <v>7.3999999999999996E-2</v>
      </c>
      <c r="AH25" t="s">
        <v>405</v>
      </c>
    </row>
    <row r="26" spans="1:34" ht="14.45" x14ac:dyDescent="0.3">
      <c r="A26" t="s">
        <v>137</v>
      </c>
      <c r="B26" t="s">
        <v>259</v>
      </c>
      <c r="C26" t="s">
        <v>258</v>
      </c>
      <c r="D26" t="s">
        <v>136</v>
      </c>
      <c r="E26" t="s">
        <v>135</v>
      </c>
      <c r="F26" t="s">
        <v>403</v>
      </c>
      <c r="G26" t="s">
        <v>404</v>
      </c>
      <c r="H26">
        <v>22</v>
      </c>
      <c r="I26" t="s">
        <v>257</v>
      </c>
      <c r="J26" t="s">
        <v>133</v>
      </c>
      <c r="K26" t="s">
        <v>132</v>
      </c>
      <c r="P26" t="s">
        <v>302</v>
      </c>
      <c r="Q26" t="s">
        <v>131</v>
      </c>
      <c r="R26" t="s">
        <v>183</v>
      </c>
      <c r="S26" t="s">
        <v>182</v>
      </c>
      <c r="AB26" t="s">
        <v>128</v>
      </c>
      <c r="AC26">
        <v>2010</v>
      </c>
      <c r="AD26">
        <v>0.13200000000000001</v>
      </c>
      <c r="AH26" t="s">
        <v>405</v>
      </c>
    </row>
    <row r="27" spans="1:34" ht="14.45" x14ac:dyDescent="0.3">
      <c r="A27" t="s">
        <v>137</v>
      </c>
      <c r="B27" t="s">
        <v>259</v>
      </c>
      <c r="C27" t="s">
        <v>258</v>
      </c>
      <c r="D27" t="s">
        <v>136</v>
      </c>
      <c r="E27" t="s">
        <v>135</v>
      </c>
      <c r="F27" t="s">
        <v>403</v>
      </c>
      <c r="G27" t="s">
        <v>404</v>
      </c>
      <c r="H27">
        <v>22</v>
      </c>
      <c r="I27" t="s">
        <v>257</v>
      </c>
      <c r="J27" t="s">
        <v>133</v>
      </c>
      <c r="K27" t="s">
        <v>132</v>
      </c>
      <c r="P27" t="s">
        <v>302</v>
      </c>
      <c r="Q27" t="s">
        <v>131</v>
      </c>
      <c r="R27" t="s">
        <v>156</v>
      </c>
      <c r="S27" t="s">
        <v>155</v>
      </c>
      <c r="AB27" t="s">
        <v>128</v>
      </c>
      <c r="AC27">
        <v>2010</v>
      </c>
      <c r="AD27">
        <v>4.6399999999999997</v>
      </c>
      <c r="AH27" t="s">
        <v>405</v>
      </c>
    </row>
    <row r="28" spans="1:34" ht="14.45" x14ac:dyDescent="0.3">
      <c r="A28" t="s">
        <v>137</v>
      </c>
      <c r="B28" t="s">
        <v>259</v>
      </c>
      <c r="C28" t="s">
        <v>258</v>
      </c>
      <c r="D28" t="s">
        <v>136</v>
      </c>
      <c r="E28" t="s">
        <v>135</v>
      </c>
      <c r="F28" t="s">
        <v>403</v>
      </c>
      <c r="G28" t="s">
        <v>404</v>
      </c>
      <c r="H28">
        <v>22</v>
      </c>
      <c r="I28" t="s">
        <v>257</v>
      </c>
      <c r="J28" t="s">
        <v>133</v>
      </c>
      <c r="K28" t="s">
        <v>132</v>
      </c>
      <c r="P28" t="s">
        <v>302</v>
      </c>
      <c r="Q28" t="s">
        <v>131</v>
      </c>
      <c r="R28" t="s">
        <v>154</v>
      </c>
      <c r="S28" t="s">
        <v>153</v>
      </c>
      <c r="AB28" t="s">
        <v>128</v>
      </c>
      <c r="AC28">
        <v>2010</v>
      </c>
      <c r="AD28">
        <v>4.726</v>
      </c>
      <c r="AH28" t="s">
        <v>405</v>
      </c>
    </row>
    <row r="29" spans="1:34" ht="14.45" x14ac:dyDescent="0.3">
      <c r="A29" t="s">
        <v>137</v>
      </c>
      <c r="B29" t="s">
        <v>259</v>
      </c>
      <c r="C29" t="s">
        <v>258</v>
      </c>
      <c r="D29" t="s">
        <v>136</v>
      </c>
      <c r="E29" t="s">
        <v>135</v>
      </c>
      <c r="F29" t="s">
        <v>403</v>
      </c>
      <c r="G29" t="s">
        <v>404</v>
      </c>
      <c r="H29">
        <v>22</v>
      </c>
      <c r="I29" t="s">
        <v>257</v>
      </c>
      <c r="J29" t="s">
        <v>133</v>
      </c>
      <c r="K29" t="s">
        <v>132</v>
      </c>
      <c r="P29" t="s">
        <v>302</v>
      </c>
      <c r="Q29" t="s">
        <v>131</v>
      </c>
      <c r="R29" t="s">
        <v>152</v>
      </c>
      <c r="S29" t="s">
        <v>151</v>
      </c>
      <c r="AB29" t="s">
        <v>128</v>
      </c>
      <c r="AC29">
        <v>2010</v>
      </c>
      <c r="AD29">
        <v>5.0039999999999996</v>
      </c>
      <c r="AH29" t="s">
        <v>405</v>
      </c>
    </row>
    <row r="30" spans="1:34" ht="14.45" x14ac:dyDescent="0.3">
      <c r="A30" t="s">
        <v>137</v>
      </c>
      <c r="B30" t="s">
        <v>259</v>
      </c>
      <c r="C30" t="s">
        <v>258</v>
      </c>
      <c r="D30" t="s">
        <v>136</v>
      </c>
      <c r="E30" t="s">
        <v>135</v>
      </c>
      <c r="F30" t="s">
        <v>403</v>
      </c>
      <c r="G30" t="s">
        <v>404</v>
      </c>
      <c r="H30">
        <v>22</v>
      </c>
      <c r="I30" t="s">
        <v>257</v>
      </c>
      <c r="J30" t="s">
        <v>133</v>
      </c>
      <c r="K30" t="s">
        <v>132</v>
      </c>
      <c r="P30" t="s">
        <v>302</v>
      </c>
      <c r="Q30" t="s">
        <v>131</v>
      </c>
      <c r="R30" t="s">
        <v>150</v>
      </c>
      <c r="S30" t="s">
        <v>149</v>
      </c>
      <c r="AB30" t="s">
        <v>128</v>
      </c>
      <c r="AC30">
        <v>2010</v>
      </c>
      <c r="AD30">
        <v>6.6689999999999996</v>
      </c>
      <c r="AH30" t="s">
        <v>405</v>
      </c>
    </row>
    <row r="31" spans="1:34" ht="14.45" x14ac:dyDescent="0.3">
      <c r="A31" t="s">
        <v>137</v>
      </c>
      <c r="B31" t="s">
        <v>259</v>
      </c>
      <c r="C31" t="s">
        <v>258</v>
      </c>
      <c r="D31" t="s">
        <v>136</v>
      </c>
      <c r="E31" t="s">
        <v>135</v>
      </c>
      <c r="F31" t="s">
        <v>403</v>
      </c>
      <c r="G31" t="s">
        <v>404</v>
      </c>
      <c r="H31">
        <v>22</v>
      </c>
      <c r="I31" t="s">
        <v>257</v>
      </c>
      <c r="J31" t="s">
        <v>133</v>
      </c>
      <c r="K31" t="s">
        <v>132</v>
      </c>
      <c r="P31" t="s">
        <v>302</v>
      </c>
      <c r="Q31" t="s">
        <v>131</v>
      </c>
      <c r="R31" t="s">
        <v>148</v>
      </c>
      <c r="S31" t="s">
        <v>147</v>
      </c>
      <c r="AB31" t="s">
        <v>128</v>
      </c>
      <c r="AC31">
        <v>2010</v>
      </c>
      <c r="AD31">
        <v>12.545</v>
      </c>
      <c r="AH31" t="s">
        <v>405</v>
      </c>
    </row>
    <row r="32" spans="1:34" ht="14.45" x14ac:dyDescent="0.3">
      <c r="A32" t="s">
        <v>137</v>
      </c>
      <c r="B32" t="s">
        <v>259</v>
      </c>
      <c r="C32" t="s">
        <v>258</v>
      </c>
      <c r="D32" t="s">
        <v>136</v>
      </c>
      <c r="E32" t="s">
        <v>135</v>
      </c>
      <c r="F32" t="s">
        <v>403</v>
      </c>
      <c r="G32" t="s">
        <v>404</v>
      </c>
      <c r="H32">
        <v>22</v>
      </c>
      <c r="I32" t="s">
        <v>257</v>
      </c>
      <c r="J32" t="s">
        <v>133</v>
      </c>
      <c r="K32" t="s">
        <v>132</v>
      </c>
      <c r="P32" t="s">
        <v>302</v>
      </c>
      <c r="Q32" t="s">
        <v>131</v>
      </c>
      <c r="R32" t="s">
        <v>146</v>
      </c>
      <c r="S32" t="s">
        <v>145</v>
      </c>
      <c r="AB32" t="s">
        <v>128</v>
      </c>
      <c r="AC32">
        <v>2010</v>
      </c>
      <c r="AD32">
        <v>0.06</v>
      </c>
      <c r="AH32" t="s">
        <v>405</v>
      </c>
    </row>
    <row r="33" spans="1:34" ht="14.45" x14ac:dyDescent="0.3">
      <c r="A33" t="s">
        <v>137</v>
      </c>
      <c r="B33" t="s">
        <v>259</v>
      </c>
      <c r="C33" t="s">
        <v>258</v>
      </c>
      <c r="D33" t="s">
        <v>136</v>
      </c>
      <c r="E33" t="s">
        <v>135</v>
      </c>
      <c r="F33" t="s">
        <v>403</v>
      </c>
      <c r="G33" t="s">
        <v>404</v>
      </c>
      <c r="H33">
        <v>22</v>
      </c>
      <c r="I33" t="s">
        <v>257</v>
      </c>
      <c r="J33" t="s">
        <v>133</v>
      </c>
      <c r="K33" t="s">
        <v>132</v>
      </c>
      <c r="P33" t="s">
        <v>302</v>
      </c>
      <c r="Q33" t="s">
        <v>131</v>
      </c>
      <c r="R33" t="s">
        <v>144</v>
      </c>
      <c r="S33" t="s">
        <v>143</v>
      </c>
      <c r="AB33" t="s">
        <v>128</v>
      </c>
      <c r="AC33">
        <v>2010</v>
      </c>
      <c r="AD33">
        <v>4.46</v>
      </c>
      <c r="AH33" t="s">
        <v>405</v>
      </c>
    </row>
    <row r="34" spans="1:34" ht="14.45" x14ac:dyDescent="0.3">
      <c r="A34" t="s">
        <v>137</v>
      </c>
      <c r="B34" t="s">
        <v>259</v>
      </c>
      <c r="C34" t="s">
        <v>258</v>
      </c>
      <c r="D34" t="s">
        <v>136</v>
      </c>
      <c r="E34" t="s">
        <v>135</v>
      </c>
      <c r="F34" t="s">
        <v>403</v>
      </c>
      <c r="G34" t="s">
        <v>404</v>
      </c>
      <c r="H34">
        <v>22</v>
      </c>
      <c r="I34" t="s">
        <v>257</v>
      </c>
      <c r="J34" t="s">
        <v>133</v>
      </c>
      <c r="K34" t="s">
        <v>132</v>
      </c>
      <c r="P34" t="s">
        <v>302</v>
      </c>
      <c r="Q34" t="s">
        <v>131</v>
      </c>
      <c r="R34" t="s">
        <v>142</v>
      </c>
      <c r="S34" t="s">
        <v>141</v>
      </c>
      <c r="AB34" t="s">
        <v>128</v>
      </c>
      <c r="AC34">
        <v>2010</v>
      </c>
      <c r="AD34">
        <v>1.64</v>
      </c>
      <c r="AH34" t="s">
        <v>405</v>
      </c>
    </row>
    <row r="35" spans="1:34" ht="14.45" x14ac:dyDescent="0.3">
      <c r="A35" t="s">
        <v>137</v>
      </c>
      <c r="B35" t="s">
        <v>259</v>
      </c>
      <c r="C35" t="s">
        <v>258</v>
      </c>
      <c r="D35" t="s">
        <v>136</v>
      </c>
      <c r="E35" t="s">
        <v>135</v>
      </c>
      <c r="F35" t="s">
        <v>403</v>
      </c>
      <c r="G35" t="s">
        <v>404</v>
      </c>
      <c r="H35">
        <v>22</v>
      </c>
      <c r="I35" t="s">
        <v>257</v>
      </c>
      <c r="J35" t="s">
        <v>133</v>
      </c>
      <c r="K35" t="s">
        <v>132</v>
      </c>
      <c r="P35" t="s">
        <v>302</v>
      </c>
      <c r="Q35" t="s">
        <v>131</v>
      </c>
      <c r="R35" t="s">
        <v>140</v>
      </c>
      <c r="S35" t="s">
        <v>139</v>
      </c>
      <c r="AB35" t="s">
        <v>128</v>
      </c>
      <c r="AC35">
        <v>2010</v>
      </c>
      <c r="AD35">
        <v>6.532</v>
      </c>
      <c r="AH35" t="s">
        <v>405</v>
      </c>
    </row>
    <row r="36" spans="1:34" ht="14.45" x14ac:dyDescent="0.3">
      <c r="A36" t="s">
        <v>137</v>
      </c>
      <c r="B36" t="s">
        <v>259</v>
      </c>
      <c r="C36" t="s">
        <v>258</v>
      </c>
      <c r="D36" t="s">
        <v>136</v>
      </c>
      <c r="E36" t="s">
        <v>135</v>
      </c>
      <c r="F36" t="s">
        <v>403</v>
      </c>
      <c r="G36" t="s">
        <v>404</v>
      </c>
      <c r="H36">
        <v>22</v>
      </c>
      <c r="I36" t="s">
        <v>257</v>
      </c>
      <c r="J36" t="s">
        <v>133</v>
      </c>
      <c r="K36" t="s">
        <v>132</v>
      </c>
      <c r="P36" t="s">
        <v>302</v>
      </c>
      <c r="Q36" t="s">
        <v>131</v>
      </c>
      <c r="R36" t="s">
        <v>138</v>
      </c>
      <c r="S36" t="s">
        <v>131</v>
      </c>
      <c r="AB36" t="s">
        <v>128</v>
      </c>
      <c r="AC36">
        <v>2010</v>
      </c>
      <c r="AD36">
        <v>46.526000000000003</v>
      </c>
      <c r="AH36" t="s">
        <v>405</v>
      </c>
    </row>
    <row r="37" spans="1:34" ht="14.45" x14ac:dyDescent="0.3">
      <c r="A37" t="s">
        <v>137</v>
      </c>
      <c r="B37" t="s">
        <v>259</v>
      </c>
      <c r="C37" t="s">
        <v>258</v>
      </c>
      <c r="D37" t="s">
        <v>136</v>
      </c>
      <c r="E37" t="s">
        <v>135</v>
      </c>
      <c r="F37" t="s">
        <v>403</v>
      </c>
      <c r="G37" t="s">
        <v>404</v>
      </c>
      <c r="H37">
        <v>22</v>
      </c>
      <c r="I37" t="s">
        <v>257</v>
      </c>
      <c r="J37" t="s">
        <v>133</v>
      </c>
      <c r="K37" t="s">
        <v>132</v>
      </c>
      <c r="P37" t="s">
        <v>302</v>
      </c>
      <c r="Q37" t="s">
        <v>131</v>
      </c>
      <c r="R37" t="s">
        <v>130</v>
      </c>
      <c r="S37" t="s">
        <v>129</v>
      </c>
      <c r="AB37" t="s">
        <v>128</v>
      </c>
      <c r="AC37">
        <v>2010</v>
      </c>
      <c r="AD37">
        <v>0.11799999999999999</v>
      </c>
      <c r="AH37" t="s">
        <v>405</v>
      </c>
    </row>
    <row r="38" spans="1:34" ht="14.45" x14ac:dyDescent="0.3">
      <c r="A38" t="s">
        <v>137</v>
      </c>
      <c r="B38" t="s">
        <v>22</v>
      </c>
      <c r="C38" t="s">
        <v>23</v>
      </c>
      <c r="D38" t="s">
        <v>136</v>
      </c>
      <c r="E38" t="s">
        <v>135</v>
      </c>
      <c r="F38" t="s">
        <v>403</v>
      </c>
      <c r="G38" t="s">
        <v>404</v>
      </c>
      <c r="H38">
        <v>153</v>
      </c>
      <c r="I38" t="s">
        <v>256</v>
      </c>
      <c r="J38" t="s">
        <v>133</v>
      </c>
      <c r="K38" t="s">
        <v>132</v>
      </c>
      <c r="P38" t="s">
        <v>297</v>
      </c>
      <c r="Q38" t="s">
        <v>298</v>
      </c>
      <c r="R38" t="s">
        <v>183</v>
      </c>
      <c r="S38" t="s">
        <v>182</v>
      </c>
      <c r="AB38" t="s">
        <v>128</v>
      </c>
      <c r="AC38">
        <v>2010</v>
      </c>
      <c r="AD38">
        <v>2.3279999999999998</v>
      </c>
      <c r="AH38" t="s">
        <v>406</v>
      </c>
    </row>
    <row r="39" spans="1:34" ht="14.45" x14ac:dyDescent="0.3">
      <c r="A39" t="s">
        <v>137</v>
      </c>
      <c r="B39" t="s">
        <v>22</v>
      </c>
      <c r="C39" t="s">
        <v>23</v>
      </c>
      <c r="D39" t="s">
        <v>136</v>
      </c>
      <c r="E39" t="s">
        <v>135</v>
      </c>
      <c r="F39" t="s">
        <v>403</v>
      </c>
      <c r="G39" t="s">
        <v>404</v>
      </c>
      <c r="H39">
        <v>153</v>
      </c>
      <c r="I39" t="s">
        <v>256</v>
      </c>
      <c r="J39" t="s">
        <v>133</v>
      </c>
      <c r="K39" t="s">
        <v>132</v>
      </c>
      <c r="P39" t="s">
        <v>297</v>
      </c>
      <c r="Q39" t="s">
        <v>298</v>
      </c>
      <c r="R39" t="s">
        <v>156</v>
      </c>
      <c r="S39" t="s">
        <v>155</v>
      </c>
      <c r="AB39" t="s">
        <v>128</v>
      </c>
      <c r="AC39">
        <v>2010</v>
      </c>
      <c r="AD39">
        <v>260.94099999999997</v>
      </c>
      <c r="AH39" t="s">
        <v>406</v>
      </c>
    </row>
    <row r="40" spans="1:34" ht="14.45" x14ac:dyDescent="0.3">
      <c r="A40" t="s">
        <v>137</v>
      </c>
      <c r="B40" t="s">
        <v>22</v>
      </c>
      <c r="C40" t="s">
        <v>23</v>
      </c>
      <c r="D40" t="s">
        <v>136</v>
      </c>
      <c r="E40" t="s">
        <v>135</v>
      </c>
      <c r="F40" t="s">
        <v>403</v>
      </c>
      <c r="G40" t="s">
        <v>404</v>
      </c>
      <c r="H40">
        <v>153</v>
      </c>
      <c r="I40" t="s">
        <v>256</v>
      </c>
      <c r="J40" t="s">
        <v>133</v>
      </c>
      <c r="K40" t="s">
        <v>132</v>
      </c>
      <c r="P40" t="s">
        <v>297</v>
      </c>
      <c r="Q40" t="s">
        <v>298</v>
      </c>
      <c r="R40" t="s">
        <v>154</v>
      </c>
      <c r="S40" t="s">
        <v>153</v>
      </c>
      <c r="AB40" t="s">
        <v>128</v>
      </c>
      <c r="AC40">
        <v>2010</v>
      </c>
      <c r="AD40">
        <v>424.685</v>
      </c>
      <c r="AH40" t="s">
        <v>406</v>
      </c>
    </row>
    <row r="41" spans="1:34" ht="14.45" x14ac:dyDescent="0.3">
      <c r="A41" t="s">
        <v>137</v>
      </c>
      <c r="B41" t="s">
        <v>22</v>
      </c>
      <c r="C41" t="s">
        <v>23</v>
      </c>
      <c r="D41" t="s">
        <v>136</v>
      </c>
      <c r="E41" t="s">
        <v>135</v>
      </c>
      <c r="F41" t="s">
        <v>403</v>
      </c>
      <c r="G41" t="s">
        <v>404</v>
      </c>
      <c r="H41">
        <v>153</v>
      </c>
      <c r="I41" t="s">
        <v>256</v>
      </c>
      <c r="J41" t="s">
        <v>133</v>
      </c>
      <c r="K41" t="s">
        <v>132</v>
      </c>
      <c r="P41" t="s">
        <v>297</v>
      </c>
      <c r="Q41" t="s">
        <v>298</v>
      </c>
      <c r="R41" t="s">
        <v>152</v>
      </c>
      <c r="S41" t="s">
        <v>151</v>
      </c>
      <c r="AB41" t="s">
        <v>128</v>
      </c>
      <c r="AC41">
        <v>2010</v>
      </c>
      <c r="AD41">
        <v>1162.2370000000001</v>
      </c>
      <c r="AH41" t="s">
        <v>406</v>
      </c>
    </row>
    <row r="42" spans="1:34" ht="14.45" x14ac:dyDescent="0.3">
      <c r="A42" t="s">
        <v>137</v>
      </c>
      <c r="B42" t="s">
        <v>22</v>
      </c>
      <c r="C42" t="s">
        <v>23</v>
      </c>
      <c r="D42" t="s">
        <v>136</v>
      </c>
      <c r="E42" t="s">
        <v>135</v>
      </c>
      <c r="F42" t="s">
        <v>403</v>
      </c>
      <c r="G42" t="s">
        <v>404</v>
      </c>
      <c r="H42">
        <v>153</v>
      </c>
      <c r="I42" t="s">
        <v>256</v>
      </c>
      <c r="J42" t="s">
        <v>133</v>
      </c>
      <c r="K42" t="s">
        <v>132</v>
      </c>
      <c r="P42" t="s">
        <v>297</v>
      </c>
      <c r="Q42" t="s">
        <v>298</v>
      </c>
      <c r="R42" t="s">
        <v>150</v>
      </c>
      <c r="S42" t="s">
        <v>149</v>
      </c>
      <c r="AB42" t="s">
        <v>128</v>
      </c>
      <c r="AC42">
        <v>2010</v>
      </c>
      <c r="AD42">
        <v>876.178</v>
      </c>
      <c r="AH42" t="s">
        <v>406</v>
      </c>
    </row>
    <row r="43" spans="1:34" ht="14.45" x14ac:dyDescent="0.3">
      <c r="A43" t="s">
        <v>137</v>
      </c>
      <c r="B43" t="s">
        <v>22</v>
      </c>
      <c r="C43" t="s">
        <v>23</v>
      </c>
      <c r="D43" t="s">
        <v>136</v>
      </c>
      <c r="E43" t="s">
        <v>135</v>
      </c>
      <c r="F43" t="s">
        <v>403</v>
      </c>
      <c r="G43" t="s">
        <v>404</v>
      </c>
      <c r="H43">
        <v>153</v>
      </c>
      <c r="I43" t="s">
        <v>256</v>
      </c>
      <c r="J43" t="s">
        <v>133</v>
      </c>
      <c r="K43" t="s">
        <v>132</v>
      </c>
      <c r="P43" t="s">
        <v>297</v>
      </c>
      <c r="Q43" t="s">
        <v>298</v>
      </c>
      <c r="R43" t="s">
        <v>148</v>
      </c>
      <c r="S43" t="s">
        <v>147</v>
      </c>
      <c r="AB43" t="s">
        <v>128</v>
      </c>
      <c r="AC43">
        <v>2010</v>
      </c>
      <c r="AD43">
        <v>1436.5060000000001</v>
      </c>
      <c r="AH43" t="s">
        <v>406</v>
      </c>
    </row>
    <row r="44" spans="1:34" ht="14.45" x14ac:dyDescent="0.3">
      <c r="A44" t="s">
        <v>137</v>
      </c>
      <c r="B44" t="s">
        <v>22</v>
      </c>
      <c r="C44" t="s">
        <v>23</v>
      </c>
      <c r="D44" t="s">
        <v>136</v>
      </c>
      <c r="E44" t="s">
        <v>135</v>
      </c>
      <c r="F44" t="s">
        <v>403</v>
      </c>
      <c r="G44" t="s">
        <v>404</v>
      </c>
      <c r="H44">
        <v>153</v>
      </c>
      <c r="I44" t="s">
        <v>256</v>
      </c>
      <c r="J44" t="s">
        <v>133</v>
      </c>
      <c r="K44" t="s">
        <v>132</v>
      </c>
      <c r="P44" t="s">
        <v>297</v>
      </c>
      <c r="Q44" t="s">
        <v>298</v>
      </c>
      <c r="R44" t="s">
        <v>146</v>
      </c>
      <c r="S44" t="s">
        <v>145</v>
      </c>
      <c r="AB44" t="s">
        <v>128</v>
      </c>
      <c r="AC44">
        <v>2010</v>
      </c>
      <c r="AD44">
        <v>15.144</v>
      </c>
      <c r="AH44" t="s">
        <v>406</v>
      </c>
    </row>
    <row r="45" spans="1:34" ht="14.45" x14ac:dyDescent="0.3">
      <c r="A45" t="s">
        <v>137</v>
      </c>
      <c r="B45" t="s">
        <v>22</v>
      </c>
      <c r="C45" t="s">
        <v>23</v>
      </c>
      <c r="D45" t="s">
        <v>136</v>
      </c>
      <c r="E45" t="s">
        <v>135</v>
      </c>
      <c r="F45" t="s">
        <v>403</v>
      </c>
      <c r="G45" t="s">
        <v>404</v>
      </c>
      <c r="H45">
        <v>153</v>
      </c>
      <c r="I45" t="s">
        <v>256</v>
      </c>
      <c r="J45" t="s">
        <v>133</v>
      </c>
      <c r="K45" t="s">
        <v>132</v>
      </c>
      <c r="P45" t="s">
        <v>297</v>
      </c>
      <c r="Q45" t="s">
        <v>298</v>
      </c>
      <c r="R45" t="s">
        <v>144</v>
      </c>
      <c r="S45" t="s">
        <v>143</v>
      </c>
      <c r="AB45" t="s">
        <v>128</v>
      </c>
      <c r="AC45">
        <v>2010</v>
      </c>
      <c r="AD45">
        <v>181.376</v>
      </c>
      <c r="AH45" t="s">
        <v>406</v>
      </c>
    </row>
    <row r="46" spans="1:34" ht="14.45" x14ac:dyDescent="0.3">
      <c r="A46" t="s">
        <v>137</v>
      </c>
      <c r="B46" t="s">
        <v>22</v>
      </c>
      <c r="C46" t="s">
        <v>23</v>
      </c>
      <c r="D46" t="s">
        <v>136</v>
      </c>
      <c r="E46" t="s">
        <v>135</v>
      </c>
      <c r="F46" t="s">
        <v>403</v>
      </c>
      <c r="G46" t="s">
        <v>404</v>
      </c>
      <c r="H46">
        <v>153</v>
      </c>
      <c r="I46" t="s">
        <v>256</v>
      </c>
      <c r="J46" t="s">
        <v>133</v>
      </c>
      <c r="K46" t="s">
        <v>132</v>
      </c>
      <c r="P46" t="s">
        <v>297</v>
      </c>
      <c r="Q46" t="s">
        <v>298</v>
      </c>
      <c r="R46" t="s">
        <v>142</v>
      </c>
      <c r="S46" t="s">
        <v>141</v>
      </c>
      <c r="AB46" t="s">
        <v>128</v>
      </c>
      <c r="AC46">
        <v>2010</v>
      </c>
      <c r="AD46">
        <v>167.333</v>
      </c>
      <c r="AH46" t="s">
        <v>406</v>
      </c>
    </row>
    <row r="47" spans="1:34" ht="14.45" x14ac:dyDescent="0.3">
      <c r="A47" t="s">
        <v>137</v>
      </c>
      <c r="B47" t="s">
        <v>22</v>
      </c>
      <c r="C47" t="s">
        <v>23</v>
      </c>
      <c r="D47" t="s">
        <v>136</v>
      </c>
      <c r="E47" t="s">
        <v>135</v>
      </c>
      <c r="F47" t="s">
        <v>403</v>
      </c>
      <c r="G47" t="s">
        <v>404</v>
      </c>
      <c r="H47">
        <v>153</v>
      </c>
      <c r="I47" t="s">
        <v>256</v>
      </c>
      <c r="J47" t="s">
        <v>133</v>
      </c>
      <c r="K47" t="s">
        <v>132</v>
      </c>
      <c r="P47" t="s">
        <v>297</v>
      </c>
      <c r="Q47" t="s">
        <v>298</v>
      </c>
      <c r="R47" t="s">
        <v>140</v>
      </c>
      <c r="S47" t="s">
        <v>139</v>
      </c>
      <c r="AB47" t="s">
        <v>128</v>
      </c>
      <c r="AC47">
        <v>2010</v>
      </c>
      <c r="AD47">
        <v>1634.836</v>
      </c>
      <c r="AH47" t="s">
        <v>406</v>
      </c>
    </row>
    <row r="48" spans="1:34" ht="14.45" x14ac:dyDescent="0.3">
      <c r="A48" t="s">
        <v>137</v>
      </c>
      <c r="B48" t="s">
        <v>22</v>
      </c>
      <c r="C48" t="s">
        <v>23</v>
      </c>
      <c r="D48" t="s">
        <v>136</v>
      </c>
      <c r="E48" t="s">
        <v>135</v>
      </c>
      <c r="F48" t="s">
        <v>403</v>
      </c>
      <c r="G48" t="s">
        <v>404</v>
      </c>
      <c r="H48">
        <v>153</v>
      </c>
      <c r="I48" t="s">
        <v>256</v>
      </c>
      <c r="J48" t="s">
        <v>133</v>
      </c>
      <c r="K48" t="s">
        <v>132</v>
      </c>
      <c r="P48" t="s">
        <v>297</v>
      </c>
      <c r="Q48" t="s">
        <v>298</v>
      </c>
      <c r="R48" t="s">
        <v>138</v>
      </c>
      <c r="S48" t="s">
        <v>131</v>
      </c>
      <c r="AB48" t="s">
        <v>128</v>
      </c>
      <c r="AC48">
        <v>2010</v>
      </c>
      <c r="AD48">
        <v>6163.4409999999998</v>
      </c>
      <c r="AH48" t="s">
        <v>406</v>
      </c>
    </row>
    <row r="49" spans="1:34" ht="14.45" x14ac:dyDescent="0.3">
      <c r="A49" t="s">
        <v>137</v>
      </c>
      <c r="B49" t="s">
        <v>22</v>
      </c>
      <c r="C49" t="s">
        <v>23</v>
      </c>
      <c r="D49" t="s">
        <v>136</v>
      </c>
      <c r="E49" t="s">
        <v>135</v>
      </c>
      <c r="F49" t="s">
        <v>403</v>
      </c>
      <c r="G49" t="s">
        <v>404</v>
      </c>
      <c r="H49">
        <v>153</v>
      </c>
      <c r="I49" t="s">
        <v>256</v>
      </c>
      <c r="J49" t="s">
        <v>133</v>
      </c>
      <c r="K49" t="s">
        <v>132</v>
      </c>
      <c r="P49" t="s">
        <v>297</v>
      </c>
      <c r="Q49" t="s">
        <v>298</v>
      </c>
      <c r="R49" t="s">
        <v>130</v>
      </c>
      <c r="S49" t="s">
        <v>129</v>
      </c>
      <c r="AB49" t="s">
        <v>128</v>
      </c>
      <c r="AC49">
        <v>2010</v>
      </c>
      <c r="AD49">
        <v>1.877</v>
      </c>
      <c r="AH49" t="s">
        <v>406</v>
      </c>
    </row>
    <row r="50" spans="1:34" ht="14.45" x14ac:dyDescent="0.3">
      <c r="A50" t="s">
        <v>137</v>
      </c>
      <c r="B50" t="s">
        <v>22</v>
      </c>
      <c r="C50" t="s">
        <v>23</v>
      </c>
      <c r="D50" t="s">
        <v>136</v>
      </c>
      <c r="E50" t="s">
        <v>135</v>
      </c>
      <c r="F50" t="s">
        <v>403</v>
      </c>
      <c r="G50" t="s">
        <v>404</v>
      </c>
      <c r="H50">
        <v>153</v>
      </c>
      <c r="I50" t="s">
        <v>256</v>
      </c>
      <c r="J50" t="s">
        <v>133</v>
      </c>
      <c r="K50" t="s">
        <v>132</v>
      </c>
      <c r="P50" t="s">
        <v>300</v>
      </c>
      <c r="Q50" t="s">
        <v>301</v>
      </c>
      <c r="R50" t="s">
        <v>183</v>
      </c>
      <c r="S50" t="s">
        <v>182</v>
      </c>
      <c r="AB50" t="s">
        <v>128</v>
      </c>
      <c r="AC50">
        <v>2010</v>
      </c>
      <c r="AD50">
        <v>30.991</v>
      </c>
      <c r="AH50" t="s">
        <v>406</v>
      </c>
    </row>
    <row r="51" spans="1:34" ht="14.45" x14ac:dyDescent="0.3">
      <c r="A51" t="s">
        <v>137</v>
      </c>
      <c r="B51" t="s">
        <v>22</v>
      </c>
      <c r="C51" t="s">
        <v>23</v>
      </c>
      <c r="D51" t="s">
        <v>136</v>
      </c>
      <c r="E51" t="s">
        <v>135</v>
      </c>
      <c r="F51" t="s">
        <v>403</v>
      </c>
      <c r="G51" t="s">
        <v>404</v>
      </c>
      <c r="H51">
        <v>153</v>
      </c>
      <c r="I51" t="s">
        <v>256</v>
      </c>
      <c r="J51" t="s">
        <v>133</v>
      </c>
      <c r="K51" t="s">
        <v>132</v>
      </c>
      <c r="P51" t="s">
        <v>300</v>
      </c>
      <c r="Q51" t="s">
        <v>301</v>
      </c>
      <c r="R51" t="s">
        <v>156</v>
      </c>
      <c r="S51" t="s">
        <v>155</v>
      </c>
      <c r="AB51" t="s">
        <v>128</v>
      </c>
      <c r="AC51">
        <v>2010</v>
      </c>
      <c r="AD51">
        <v>680.73599999999999</v>
      </c>
      <c r="AH51" t="s">
        <v>406</v>
      </c>
    </row>
    <row r="52" spans="1:34" ht="14.45" x14ac:dyDescent="0.3">
      <c r="A52" t="s">
        <v>137</v>
      </c>
      <c r="B52" t="s">
        <v>22</v>
      </c>
      <c r="C52" t="s">
        <v>23</v>
      </c>
      <c r="D52" t="s">
        <v>136</v>
      </c>
      <c r="E52" t="s">
        <v>135</v>
      </c>
      <c r="F52" t="s">
        <v>403</v>
      </c>
      <c r="G52" t="s">
        <v>404</v>
      </c>
      <c r="H52">
        <v>153</v>
      </c>
      <c r="I52" t="s">
        <v>256</v>
      </c>
      <c r="J52" t="s">
        <v>133</v>
      </c>
      <c r="K52" t="s">
        <v>132</v>
      </c>
      <c r="P52" t="s">
        <v>300</v>
      </c>
      <c r="Q52" t="s">
        <v>301</v>
      </c>
      <c r="R52" t="s">
        <v>154</v>
      </c>
      <c r="S52" t="s">
        <v>153</v>
      </c>
      <c r="AB52" t="s">
        <v>128</v>
      </c>
      <c r="AC52">
        <v>2010</v>
      </c>
      <c r="AD52">
        <v>424.642</v>
      </c>
      <c r="AH52" t="s">
        <v>406</v>
      </c>
    </row>
    <row r="53" spans="1:34" ht="14.45" x14ac:dyDescent="0.3">
      <c r="A53" t="s">
        <v>137</v>
      </c>
      <c r="B53" t="s">
        <v>22</v>
      </c>
      <c r="C53" t="s">
        <v>23</v>
      </c>
      <c r="D53" t="s">
        <v>136</v>
      </c>
      <c r="E53" t="s">
        <v>135</v>
      </c>
      <c r="F53" t="s">
        <v>403</v>
      </c>
      <c r="G53" t="s">
        <v>404</v>
      </c>
      <c r="H53">
        <v>153</v>
      </c>
      <c r="I53" t="s">
        <v>256</v>
      </c>
      <c r="J53" t="s">
        <v>133</v>
      </c>
      <c r="K53" t="s">
        <v>132</v>
      </c>
      <c r="P53" t="s">
        <v>300</v>
      </c>
      <c r="Q53" t="s">
        <v>301</v>
      </c>
      <c r="R53" t="s">
        <v>152</v>
      </c>
      <c r="S53" t="s">
        <v>151</v>
      </c>
      <c r="AB53" t="s">
        <v>128</v>
      </c>
      <c r="AC53">
        <v>2010</v>
      </c>
      <c r="AD53">
        <v>836.71100000000001</v>
      </c>
      <c r="AH53" t="s">
        <v>406</v>
      </c>
    </row>
    <row r="54" spans="1:34" ht="14.45" x14ac:dyDescent="0.3">
      <c r="A54" t="s">
        <v>137</v>
      </c>
      <c r="B54" t="s">
        <v>22</v>
      </c>
      <c r="C54" t="s">
        <v>23</v>
      </c>
      <c r="D54" t="s">
        <v>136</v>
      </c>
      <c r="E54" t="s">
        <v>135</v>
      </c>
      <c r="F54" t="s">
        <v>403</v>
      </c>
      <c r="G54" t="s">
        <v>404</v>
      </c>
      <c r="H54">
        <v>153</v>
      </c>
      <c r="I54" t="s">
        <v>256</v>
      </c>
      <c r="J54" t="s">
        <v>133</v>
      </c>
      <c r="K54" t="s">
        <v>132</v>
      </c>
      <c r="P54" t="s">
        <v>300</v>
      </c>
      <c r="Q54" t="s">
        <v>301</v>
      </c>
      <c r="R54" t="s">
        <v>150</v>
      </c>
      <c r="S54" t="s">
        <v>149</v>
      </c>
      <c r="AB54" t="s">
        <v>128</v>
      </c>
      <c r="AC54">
        <v>2010</v>
      </c>
      <c r="AD54">
        <v>758.02200000000005</v>
      </c>
      <c r="AH54" t="s">
        <v>406</v>
      </c>
    </row>
    <row r="55" spans="1:34" ht="14.45" x14ac:dyDescent="0.3">
      <c r="A55" t="s">
        <v>137</v>
      </c>
      <c r="B55" t="s">
        <v>22</v>
      </c>
      <c r="C55" t="s">
        <v>23</v>
      </c>
      <c r="D55" t="s">
        <v>136</v>
      </c>
      <c r="E55" t="s">
        <v>135</v>
      </c>
      <c r="F55" t="s">
        <v>403</v>
      </c>
      <c r="G55" t="s">
        <v>404</v>
      </c>
      <c r="H55">
        <v>153</v>
      </c>
      <c r="I55" t="s">
        <v>256</v>
      </c>
      <c r="J55" t="s">
        <v>133</v>
      </c>
      <c r="K55" t="s">
        <v>132</v>
      </c>
      <c r="P55" t="s">
        <v>300</v>
      </c>
      <c r="Q55" t="s">
        <v>301</v>
      </c>
      <c r="R55" t="s">
        <v>148</v>
      </c>
      <c r="S55" t="s">
        <v>147</v>
      </c>
      <c r="AB55" t="s">
        <v>128</v>
      </c>
      <c r="AC55">
        <v>2010</v>
      </c>
      <c r="AD55">
        <v>1473.366</v>
      </c>
      <c r="AH55" t="s">
        <v>406</v>
      </c>
    </row>
    <row r="56" spans="1:34" ht="14.45" x14ac:dyDescent="0.3">
      <c r="A56" t="s">
        <v>137</v>
      </c>
      <c r="B56" t="s">
        <v>22</v>
      </c>
      <c r="C56" t="s">
        <v>23</v>
      </c>
      <c r="D56" t="s">
        <v>136</v>
      </c>
      <c r="E56" t="s">
        <v>135</v>
      </c>
      <c r="F56" t="s">
        <v>403</v>
      </c>
      <c r="G56" t="s">
        <v>404</v>
      </c>
      <c r="H56">
        <v>153</v>
      </c>
      <c r="I56" t="s">
        <v>256</v>
      </c>
      <c r="J56" t="s">
        <v>133</v>
      </c>
      <c r="K56" t="s">
        <v>132</v>
      </c>
      <c r="P56" t="s">
        <v>300</v>
      </c>
      <c r="Q56" t="s">
        <v>301</v>
      </c>
      <c r="R56" t="s">
        <v>146</v>
      </c>
      <c r="S56" t="s">
        <v>145</v>
      </c>
      <c r="AB56" t="s">
        <v>128</v>
      </c>
      <c r="AC56">
        <v>2010</v>
      </c>
      <c r="AD56">
        <v>175.19</v>
      </c>
      <c r="AH56" t="s">
        <v>406</v>
      </c>
    </row>
    <row r="57" spans="1:34" ht="14.45" x14ac:dyDescent="0.3">
      <c r="A57" t="s">
        <v>137</v>
      </c>
      <c r="B57" t="s">
        <v>22</v>
      </c>
      <c r="C57" t="s">
        <v>23</v>
      </c>
      <c r="D57" t="s">
        <v>136</v>
      </c>
      <c r="E57" t="s">
        <v>135</v>
      </c>
      <c r="F57" t="s">
        <v>403</v>
      </c>
      <c r="G57" t="s">
        <v>404</v>
      </c>
      <c r="H57">
        <v>153</v>
      </c>
      <c r="I57" t="s">
        <v>256</v>
      </c>
      <c r="J57" t="s">
        <v>133</v>
      </c>
      <c r="K57" t="s">
        <v>132</v>
      </c>
      <c r="P57" t="s">
        <v>300</v>
      </c>
      <c r="Q57" t="s">
        <v>301</v>
      </c>
      <c r="R57" t="s">
        <v>144</v>
      </c>
      <c r="S57" t="s">
        <v>143</v>
      </c>
      <c r="AB57" t="s">
        <v>128</v>
      </c>
      <c r="AC57">
        <v>2010</v>
      </c>
      <c r="AD57">
        <v>1983.595</v>
      </c>
      <c r="AH57" t="s">
        <v>406</v>
      </c>
    </row>
    <row r="58" spans="1:34" ht="14.45" x14ac:dyDescent="0.3">
      <c r="A58" t="s">
        <v>137</v>
      </c>
      <c r="B58" t="s">
        <v>22</v>
      </c>
      <c r="C58" t="s">
        <v>23</v>
      </c>
      <c r="D58" t="s">
        <v>136</v>
      </c>
      <c r="E58" t="s">
        <v>135</v>
      </c>
      <c r="F58" t="s">
        <v>403</v>
      </c>
      <c r="G58" t="s">
        <v>404</v>
      </c>
      <c r="H58">
        <v>153</v>
      </c>
      <c r="I58" t="s">
        <v>256</v>
      </c>
      <c r="J58" t="s">
        <v>133</v>
      </c>
      <c r="K58" t="s">
        <v>132</v>
      </c>
      <c r="P58" t="s">
        <v>300</v>
      </c>
      <c r="Q58" t="s">
        <v>301</v>
      </c>
      <c r="R58" t="s">
        <v>142</v>
      </c>
      <c r="S58" t="s">
        <v>141</v>
      </c>
      <c r="AB58" t="s">
        <v>128</v>
      </c>
      <c r="AC58">
        <v>2010</v>
      </c>
      <c r="AD58">
        <v>1378.384</v>
      </c>
      <c r="AH58" t="s">
        <v>406</v>
      </c>
    </row>
    <row r="59" spans="1:34" ht="14.45" x14ac:dyDescent="0.3">
      <c r="A59" t="s">
        <v>137</v>
      </c>
      <c r="B59" t="s">
        <v>22</v>
      </c>
      <c r="C59" t="s">
        <v>23</v>
      </c>
      <c r="D59" t="s">
        <v>136</v>
      </c>
      <c r="E59" t="s">
        <v>135</v>
      </c>
      <c r="F59" t="s">
        <v>403</v>
      </c>
      <c r="G59" t="s">
        <v>404</v>
      </c>
      <c r="H59">
        <v>153</v>
      </c>
      <c r="I59" t="s">
        <v>256</v>
      </c>
      <c r="J59" t="s">
        <v>133</v>
      </c>
      <c r="K59" t="s">
        <v>132</v>
      </c>
      <c r="P59" t="s">
        <v>300</v>
      </c>
      <c r="Q59" t="s">
        <v>301</v>
      </c>
      <c r="R59" t="s">
        <v>140</v>
      </c>
      <c r="S59" t="s">
        <v>139</v>
      </c>
      <c r="AB59" t="s">
        <v>128</v>
      </c>
      <c r="AC59">
        <v>2010</v>
      </c>
      <c r="AD59">
        <v>1244.3869999999999</v>
      </c>
      <c r="AH59" t="s">
        <v>406</v>
      </c>
    </row>
    <row r="60" spans="1:34" ht="14.45" x14ac:dyDescent="0.3">
      <c r="A60" t="s">
        <v>137</v>
      </c>
      <c r="B60" t="s">
        <v>22</v>
      </c>
      <c r="C60" t="s">
        <v>23</v>
      </c>
      <c r="D60" t="s">
        <v>136</v>
      </c>
      <c r="E60" t="s">
        <v>135</v>
      </c>
      <c r="F60" t="s">
        <v>403</v>
      </c>
      <c r="G60" t="s">
        <v>404</v>
      </c>
      <c r="H60">
        <v>153</v>
      </c>
      <c r="I60" t="s">
        <v>256</v>
      </c>
      <c r="J60" t="s">
        <v>133</v>
      </c>
      <c r="K60" t="s">
        <v>132</v>
      </c>
      <c r="P60" t="s">
        <v>300</v>
      </c>
      <c r="Q60" t="s">
        <v>301</v>
      </c>
      <c r="R60" t="s">
        <v>138</v>
      </c>
      <c r="S60" t="s">
        <v>131</v>
      </c>
      <c r="AB60" t="s">
        <v>128</v>
      </c>
      <c r="AC60">
        <v>2010</v>
      </c>
      <c r="AD60">
        <v>8998.3880000000008</v>
      </c>
      <c r="AH60" t="s">
        <v>406</v>
      </c>
    </row>
    <row r="61" spans="1:34" ht="14.45" x14ac:dyDescent="0.3">
      <c r="A61" t="s">
        <v>137</v>
      </c>
      <c r="B61" t="s">
        <v>22</v>
      </c>
      <c r="C61" t="s">
        <v>23</v>
      </c>
      <c r="D61" t="s">
        <v>136</v>
      </c>
      <c r="E61" t="s">
        <v>135</v>
      </c>
      <c r="F61" t="s">
        <v>403</v>
      </c>
      <c r="G61" t="s">
        <v>404</v>
      </c>
      <c r="H61">
        <v>153</v>
      </c>
      <c r="I61" t="s">
        <v>256</v>
      </c>
      <c r="J61" t="s">
        <v>133</v>
      </c>
      <c r="K61" t="s">
        <v>132</v>
      </c>
      <c r="P61" t="s">
        <v>300</v>
      </c>
      <c r="Q61" t="s">
        <v>301</v>
      </c>
      <c r="R61" t="s">
        <v>130</v>
      </c>
      <c r="S61" t="s">
        <v>129</v>
      </c>
      <c r="AB61" t="s">
        <v>128</v>
      </c>
      <c r="AC61">
        <v>2010</v>
      </c>
      <c r="AD61">
        <v>12.364000000000001</v>
      </c>
      <c r="AH61" t="s">
        <v>406</v>
      </c>
    </row>
    <row r="62" spans="1:34" s="49" customFormat="1" ht="14.45" x14ac:dyDescent="0.3">
      <c r="A62" s="49" t="s">
        <v>137</v>
      </c>
      <c r="B62" s="49" t="s">
        <v>22</v>
      </c>
      <c r="C62" s="49" t="s">
        <v>23</v>
      </c>
      <c r="D62" s="49" t="s">
        <v>136</v>
      </c>
      <c r="E62" s="49" t="s">
        <v>135</v>
      </c>
      <c r="F62" s="49" t="s">
        <v>403</v>
      </c>
      <c r="G62" s="49" t="s">
        <v>404</v>
      </c>
      <c r="H62" s="49">
        <v>153</v>
      </c>
      <c r="I62" s="49" t="s">
        <v>256</v>
      </c>
      <c r="J62" s="49" t="s">
        <v>133</v>
      </c>
      <c r="K62" s="49" t="s">
        <v>132</v>
      </c>
      <c r="P62" s="49" t="s">
        <v>302</v>
      </c>
      <c r="Q62" s="49" t="s">
        <v>131</v>
      </c>
      <c r="R62" s="49" t="s">
        <v>183</v>
      </c>
      <c r="S62" s="49" t="s">
        <v>182</v>
      </c>
      <c r="AB62" s="49" t="s">
        <v>128</v>
      </c>
      <c r="AC62" s="49">
        <v>2010</v>
      </c>
      <c r="AD62" s="49">
        <v>33.319000000000003</v>
      </c>
      <c r="AF62" s="49" t="s">
        <v>858</v>
      </c>
      <c r="AG62" s="146">
        <f>(AD63+AD64+AD65)*( 1 +AD73/(AD72-AD73))</f>
        <v>3793.5151221572701</v>
      </c>
      <c r="AH62" s="49" t="s">
        <v>406</v>
      </c>
    </row>
    <row r="63" spans="1:34" s="49" customFormat="1" ht="14.45" x14ac:dyDescent="0.3">
      <c r="A63" s="49" t="s">
        <v>137</v>
      </c>
      <c r="B63" s="49" t="s">
        <v>22</v>
      </c>
      <c r="C63" s="49" t="s">
        <v>23</v>
      </c>
      <c r="D63" s="49" t="s">
        <v>136</v>
      </c>
      <c r="E63" s="49" t="s">
        <v>135</v>
      </c>
      <c r="F63" s="49" t="s">
        <v>403</v>
      </c>
      <c r="G63" s="49" t="s">
        <v>404</v>
      </c>
      <c r="H63" s="49">
        <v>153</v>
      </c>
      <c r="I63" s="49" t="s">
        <v>256</v>
      </c>
      <c r="J63" s="49" t="s">
        <v>133</v>
      </c>
      <c r="K63" s="49" t="s">
        <v>132</v>
      </c>
      <c r="P63" s="49" t="s">
        <v>302</v>
      </c>
      <c r="Q63" s="49" t="s">
        <v>131</v>
      </c>
      <c r="R63" s="49" t="s">
        <v>156</v>
      </c>
      <c r="S63" s="49" t="s">
        <v>155</v>
      </c>
      <c r="AB63" s="49" t="s">
        <v>128</v>
      </c>
      <c r="AC63" s="49">
        <v>2010</v>
      </c>
      <c r="AD63" s="49">
        <v>941.67700000000002</v>
      </c>
      <c r="AF63" s="49" t="s">
        <v>859</v>
      </c>
      <c r="AG63" s="146">
        <f>(AD62+AD66+AD67+AD68+AD69+AD70+AD71)*( 1 +AD73/(AD72-AD73))</f>
        <v>11368.313877842729</v>
      </c>
      <c r="AH63" s="49" t="s">
        <v>406</v>
      </c>
    </row>
    <row r="64" spans="1:34" s="49" customFormat="1" ht="14.45" x14ac:dyDescent="0.3">
      <c r="A64" s="49" t="s">
        <v>137</v>
      </c>
      <c r="B64" s="49" t="s">
        <v>22</v>
      </c>
      <c r="C64" s="49" t="s">
        <v>23</v>
      </c>
      <c r="D64" s="49" t="s">
        <v>136</v>
      </c>
      <c r="E64" s="49" t="s">
        <v>135</v>
      </c>
      <c r="F64" s="49" t="s">
        <v>403</v>
      </c>
      <c r="G64" s="49" t="s">
        <v>404</v>
      </c>
      <c r="H64" s="49">
        <v>153</v>
      </c>
      <c r="I64" s="49" t="s">
        <v>256</v>
      </c>
      <c r="J64" s="49" t="s">
        <v>133</v>
      </c>
      <c r="K64" s="49" t="s">
        <v>132</v>
      </c>
      <c r="P64" s="49" t="s">
        <v>302</v>
      </c>
      <c r="Q64" s="49" t="s">
        <v>131</v>
      </c>
      <c r="R64" s="49" t="s">
        <v>154</v>
      </c>
      <c r="S64" s="49" t="s">
        <v>153</v>
      </c>
      <c r="AB64" s="49" t="s">
        <v>128</v>
      </c>
      <c r="AC64" s="49">
        <v>2010</v>
      </c>
      <c r="AD64" s="49">
        <v>849.327</v>
      </c>
      <c r="AF64" s="49" t="s">
        <v>862</v>
      </c>
      <c r="AG64" s="146">
        <f>AD62+AD63+AD64+AD65+ AD66+AD67+AD68+AD69+AD70+AD71+AD73</f>
        <v>15161.829</v>
      </c>
      <c r="AH64" s="49" t="s">
        <v>406</v>
      </c>
    </row>
    <row r="65" spans="1:34" s="49" customFormat="1" ht="14.45" x14ac:dyDescent="0.3">
      <c r="A65" s="49" t="s">
        <v>137</v>
      </c>
      <c r="B65" s="49" t="s">
        <v>22</v>
      </c>
      <c r="C65" s="49" t="s">
        <v>23</v>
      </c>
      <c r="D65" s="49" t="s">
        <v>136</v>
      </c>
      <c r="E65" s="49" t="s">
        <v>135</v>
      </c>
      <c r="F65" s="49" t="s">
        <v>403</v>
      </c>
      <c r="G65" s="49" t="s">
        <v>404</v>
      </c>
      <c r="H65" s="49">
        <v>153</v>
      </c>
      <c r="I65" s="49" t="s">
        <v>256</v>
      </c>
      <c r="J65" s="49" t="s">
        <v>133</v>
      </c>
      <c r="K65" s="49" t="s">
        <v>132</v>
      </c>
      <c r="P65" s="49" t="s">
        <v>302</v>
      </c>
      <c r="Q65" s="49" t="s">
        <v>131</v>
      </c>
      <c r="R65" s="49" t="s">
        <v>152</v>
      </c>
      <c r="S65" s="49" t="s">
        <v>151</v>
      </c>
      <c r="AB65" s="49" t="s">
        <v>128</v>
      </c>
      <c r="AC65" s="49">
        <v>2010</v>
      </c>
      <c r="AD65" s="49">
        <v>1998.9480000000001</v>
      </c>
      <c r="AG65" s="146"/>
      <c r="AH65" s="49" t="s">
        <v>406</v>
      </c>
    </row>
    <row r="66" spans="1:34" s="49" customFormat="1" ht="14.45" x14ac:dyDescent="0.3">
      <c r="A66" s="49" t="s">
        <v>137</v>
      </c>
      <c r="B66" s="49" t="s">
        <v>22</v>
      </c>
      <c r="C66" s="49" t="s">
        <v>23</v>
      </c>
      <c r="D66" s="49" t="s">
        <v>136</v>
      </c>
      <c r="E66" s="49" t="s">
        <v>135</v>
      </c>
      <c r="F66" s="49" t="s">
        <v>403</v>
      </c>
      <c r="G66" s="49" t="s">
        <v>404</v>
      </c>
      <c r="H66" s="49">
        <v>153</v>
      </c>
      <c r="I66" s="49" t="s">
        <v>256</v>
      </c>
      <c r="J66" s="49" t="s">
        <v>133</v>
      </c>
      <c r="K66" s="49" t="s">
        <v>132</v>
      </c>
      <c r="P66" s="49" t="s">
        <v>302</v>
      </c>
      <c r="Q66" s="49" t="s">
        <v>131</v>
      </c>
      <c r="R66" s="49" t="s">
        <v>150</v>
      </c>
      <c r="S66" s="49" t="s">
        <v>149</v>
      </c>
      <c r="AB66" s="49" t="s">
        <v>128</v>
      </c>
      <c r="AC66" s="49">
        <v>2010</v>
      </c>
      <c r="AD66" s="49">
        <v>1634.2</v>
      </c>
      <c r="AG66" s="146"/>
      <c r="AH66" s="49" t="s">
        <v>406</v>
      </c>
    </row>
    <row r="67" spans="1:34" s="49" customFormat="1" ht="14.45" x14ac:dyDescent="0.3">
      <c r="A67" s="49" t="s">
        <v>137</v>
      </c>
      <c r="B67" s="49" t="s">
        <v>22</v>
      </c>
      <c r="C67" s="49" t="s">
        <v>23</v>
      </c>
      <c r="D67" s="49" t="s">
        <v>136</v>
      </c>
      <c r="E67" s="49" t="s">
        <v>135</v>
      </c>
      <c r="F67" s="49" t="s">
        <v>403</v>
      </c>
      <c r="G67" s="49" t="s">
        <v>404</v>
      </c>
      <c r="H67" s="49">
        <v>153</v>
      </c>
      <c r="I67" s="49" t="s">
        <v>256</v>
      </c>
      <c r="J67" s="49" t="s">
        <v>133</v>
      </c>
      <c r="K67" s="49" t="s">
        <v>132</v>
      </c>
      <c r="P67" s="49" t="s">
        <v>302</v>
      </c>
      <c r="Q67" s="49" t="s">
        <v>131</v>
      </c>
      <c r="R67" s="49" t="s">
        <v>148</v>
      </c>
      <c r="S67" s="49" t="s">
        <v>147</v>
      </c>
      <c r="AB67" s="49" t="s">
        <v>128</v>
      </c>
      <c r="AC67" s="49">
        <v>2010</v>
      </c>
      <c r="AD67" s="49">
        <v>2909.8719999999998</v>
      </c>
      <c r="AG67" s="146"/>
      <c r="AH67" s="49" t="s">
        <v>406</v>
      </c>
    </row>
    <row r="68" spans="1:34" s="49" customFormat="1" ht="14.45" x14ac:dyDescent="0.3">
      <c r="A68" s="49" t="s">
        <v>137</v>
      </c>
      <c r="B68" s="49" t="s">
        <v>22</v>
      </c>
      <c r="C68" s="49" t="s">
        <v>23</v>
      </c>
      <c r="D68" s="49" t="s">
        <v>136</v>
      </c>
      <c r="E68" s="49" t="s">
        <v>135</v>
      </c>
      <c r="F68" s="49" t="s">
        <v>403</v>
      </c>
      <c r="G68" s="49" t="s">
        <v>404</v>
      </c>
      <c r="H68" s="49">
        <v>153</v>
      </c>
      <c r="I68" s="49" t="s">
        <v>256</v>
      </c>
      <c r="J68" s="49" t="s">
        <v>133</v>
      </c>
      <c r="K68" s="49" t="s">
        <v>132</v>
      </c>
      <c r="P68" s="49" t="s">
        <v>302</v>
      </c>
      <c r="Q68" s="49" t="s">
        <v>131</v>
      </c>
      <c r="R68" s="49" t="s">
        <v>146</v>
      </c>
      <c r="S68" s="49" t="s">
        <v>145</v>
      </c>
      <c r="AB68" s="49" t="s">
        <v>128</v>
      </c>
      <c r="AC68" s="49">
        <v>2010</v>
      </c>
      <c r="AD68" s="49">
        <v>190.334</v>
      </c>
      <c r="AG68" s="146"/>
      <c r="AH68" s="49" t="s">
        <v>406</v>
      </c>
    </row>
    <row r="69" spans="1:34" s="49" customFormat="1" ht="14.45" x14ac:dyDescent="0.3">
      <c r="A69" s="49" t="s">
        <v>137</v>
      </c>
      <c r="B69" s="49" t="s">
        <v>22</v>
      </c>
      <c r="C69" s="49" t="s">
        <v>23</v>
      </c>
      <c r="D69" s="49" t="s">
        <v>136</v>
      </c>
      <c r="E69" s="49" t="s">
        <v>135</v>
      </c>
      <c r="F69" s="49" t="s">
        <v>403</v>
      </c>
      <c r="G69" s="49" t="s">
        <v>404</v>
      </c>
      <c r="H69" s="49">
        <v>153</v>
      </c>
      <c r="I69" s="49" t="s">
        <v>256</v>
      </c>
      <c r="J69" s="49" t="s">
        <v>133</v>
      </c>
      <c r="K69" s="49" t="s">
        <v>132</v>
      </c>
      <c r="P69" s="49" t="s">
        <v>302</v>
      </c>
      <c r="Q69" s="49" t="s">
        <v>131</v>
      </c>
      <c r="R69" s="49" t="s">
        <v>144</v>
      </c>
      <c r="S69" s="49" t="s">
        <v>143</v>
      </c>
      <c r="AB69" s="49" t="s">
        <v>128</v>
      </c>
      <c r="AC69" s="49">
        <v>2010</v>
      </c>
      <c r="AD69" s="49">
        <v>2164.971</v>
      </c>
      <c r="AG69" s="146"/>
      <c r="AH69" s="49" t="s">
        <v>406</v>
      </c>
    </row>
    <row r="70" spans="1:34" s="49" customFormat="1" ht="14.45" x14ac:dyDescent="0.3">
      <c r="A70" s="49" t="s">
        <v>137</v>
      </c>
      <c r="B70" s="49" t="s">
        <v>22</v>
      </c>
      <c r="C70" s="49" t="s">
        <v>23</v>
      </c>
      <c r="D70" s="49" t="s">
        <v>136</v>
      </c>
      <c r="E70" s="49" t="s">
        <v>135</v>
      </c>
      <c r="F70" s="49" t="s">
        <v>403</v>
      </c>
      <c r="G70" s="49" t="s">
        <v>404</v>
      </c>
      <c r="H70" s="49">
        <v>153</v>
      </c>
      <c r="I70" s="49" t="s">
        <v>256</v>
      </c>
      <c r="J70" s="49" t="s">
        <v>133</v>
      </c>
      <c r="K70" s="49" t="s">
        <v>132</v>
      </c>
      <c r="P70" s="49" t="s">
        <v>302</v>
      </c>
      <c r="Q70" s="49" t="s">
        <v>131</v>
      </c>
      <c r="R70" s="49" t="s">
        <v>142</v>
      </c>
      <c r="S70" s="49" t="s">
        <v>141</v>
      </c>
      <c r="AB70" s="49" t="s">
        <v>128</v>
      </c>
      <c r="AC70" s="49">
        <v>2010</v>
      </c>
      <c r="AD70" s="49">
        <v>1545.7170000000001</v>
      </c>
      <c r="AG70" s="146"/>
      <c r="AH70" s="49" t="s">
        <v>406</v>
      </c>
    </row>
    <row r="71" spans="1:34" s="49" customFormat="1" ht="14.45" x14ac:dyDescent="0.3">
      <c r="A71" s="49" t="s">
        <v>137</v>
      </c>
      <c r="B71" s="49" t="s">
        <v>22</v>
      </c>
      <c r="C71" s="49" t="s">
        <v>23</v>
      </c>
      <c r="D71" s="49" t="s">
        <v>136</v>
      </c>
      <c r="E71" s="49" t="s">
        <v>135</v>
      </c>
      <c r="F71" s="49" t="s">
        <v>403</v>
      </c>
      <c r="G71" s="49" t="s">
        <v>404</v>
      </c>
      <c r="H71" s="49">
        <v>153</v>
      </c>
      <c r="I71" s="49" t="s">
        <v>256</v>
      </c>
      <c r="J71" s="49" t="s">
        <v>133</v>
      </c>
      <c r="K71" s="49" t="s">
        <v>132</v>
      </c>
      <c r="P71" s="49" t="s">
        <v>302</v>
      </c>
      <c r="Q71" s="49" t="s">
        <v>131</v>
      </c>
      <c r="R71" s="49" t="s">
        <v>140</v>
      </c>
      <c r="S71" s="49" t="s">
        <v>139</v>
      </c>
      <c r="AB71" s="49" t="s">
        <v>128</v>
      </c>
      <c r="AC71" s="49">
        <v>2010</v>
      </c>
      <c r="AD71" s="49">
        <v>2879.223</v>
      </c>
      <c r="AG71" s="146"/>
      <c r="AH71" s="49" t="s">
        <v>406</v>
      </c>
    </row>
    <row r="72" spans="1:34" s="49" customFormat="1" ht="14.45" x14ac:dyDescent="0.3">
      <c r="A72" s="49" t="s">
        <v>137</v>
      </c>
      <c r="B72" s="49" t="s">
        <v>22</v>
      </c>
      <c r="C72" s="49" t="s">
        <v>23</v>
      </c>
      <c r="D72" s="49" t="s">
        <v>136</v>
      </c>
      <c r="E72" s="49" t="s">
        <v>135</v>
      </c>
      <c r="F72" s="49" t="s">
        <v>403</v>
      </c>
      <c r="G72" s="49" t="s">
        <v>404</v>
      </c>
      <c r="H72" s="49">
        <v>153</v>
      </c>
      <c r="I72" s="49" t="s">
        <v>256</v>
      </c>
      <c r="J72" s="49" t="s">
        <v>133</v>
      </c>
      <c r="K72" s="49" t="s">
        <v>132</v>
      </c>
      <c r="P72" s="49" t="s">
        <v>302</v>
      </c>
      <c r="Q72" s="49" t="s">
        <v>131</v>
      </c>
      <c r="R72" s="49" t="s">
        <v>138</v>
      </c>
      <c r="S72" s="49" t="s">
        <v>131</v>
      </c>
      <c r="AB72" s="49" t="s">
        <v>128</v>
      </c>
      <c r="AC72" s="49">
        <v>2010</v>
      </c>
      <c r="AD72" s="49">
        <v>15161.829</v>
      </c>
      <c r="AG72" s="146"/>
      <c r="AH72" s="49" t="s">
        <v>406</v>
      </c>
    </row>
    <row r="73" spans="1:34" s="49" customFormat="1" ht="14.45" x14ac:dyDescent="0.3">
      <c r="A73" s="49" t="s">
        <v>137</v>
      </c>
      <c r="B73" s="49" t="s">
        <v>22</v>
      </c>
      <c r="C73" s="49" t="s">
        <v>23</v>
      </c>
      <c r="D73" s="49" t="s">
        <v>136</v>
      </c>
      <c r="E73" s="49" t="s">
        <v>135</v>
      </c>
      <c r="F73" s="49" t="s">
        <v>403</v>
      </c>
      <c r="G73" s="49" t="s">
        <v>404</v>
      </c>
      <c r="H73" s="49">
        <v>153</v>
      </c>
      <c r="I73" s="49" t="s">
        <v>256</v>
      </c>
      <c r="J73" s="49" t="s">
        <v>133</v>
      </c>
      <c r="K73" s="49" t="s">
        <v>132</v>
      </c>
      <c r="P73" s="49" t="s">
        <v>302</v>
      </c>
      <c r="Q73" s="49" t="s">
        <v>131</v>
      </c>
      <c r="R73" s="49" t="s">
        <v>130</v>
      </c>
      <c r="S73" s="49" t="s">
        <v>129</v>
      </c>
      <c r="AB73" s="49" t="s">
        <v>128</v>
      </c>
      <c r="AC73" s="49">
        <v>2010</v>
      </c>
      <c r="AD73" s="49">
        <v>14.241</v>
      </c>
      <c r="AG73" s="146"/>
      <c r="AH73" s="49" t="s">
        <v>406</v>
      </c>
    </row>
    <row r="74" spans="1:34" ht="14.45" x14ac:dyDescent="0.3">
      <c r="A74" t="s">
        <v>137</v>
      </c>
      <c r="B74" t="s">
        <v>303</v>
      </c>
      <c r="C74" t="s">
        <v>304</v>
      </c>
      <c r="D74" t="s">
        <v>136</v>
      </c>
      <c r="E74" t="s">
        <v>135</v>
      </c>
      <c r="F74" t="s">
        <v>403</v>
      </c>
      <c r="G74" t="s">
        <v>404</v>
      </c>
      <c r="H74">
        <v>519</v>
      </c>
      <c r="I74" t="s">
        <v>305</v>
      </c>
      <c r="J74" t="s">
        <v>133</v>
      </c>
      <c r="K74" t="s">
        <v>132</v>
      </c>
      <c r="P74" t="s">
        <v>297</v>
      </c>
      <c r="Q74" t="s">
        <v>298</v>
      </c>
      <c r="R74" t="s">
        <v>156</v>
      </c>
      <c r="S74" t="s">
        <v>155</v>
      </c>
      <c r="AB74" t="s">
        <v>128</v>
      </c>
      <c r="AC74">
        <v>2010</v>
      </c>
      <c r="AD74">
        <v>498.25</v>
      </c>
      <c r="AH74" t="s">
        <v>407</v>
      </c>
    </row>
    <row r="75" spans="1:34" ht="14.45" x14ac:dyDescent="0.3">
      <c r="A75" t="s">
        <v>137</v>
      </c>
      <c r="B75" t="s">
        <v>303</v>
      </c>
      <c r="C75" t="s">
        <v>304</v>
      </c>
      <c r="D75" t="s">
        <v>136</v>
      </c>
      <c r="E75" t="s">
        <v>135</v>
      </c>
      <c r="F75" t="s">
        <v>403</v>
      </c>
      <c r="G75" t="s">
        <v>404</v>
      </c>
      <c r="H75">
        <v>519</v>
      </c>
      <c r="I75" t="s">
        <v>305</v>
      </c>
      <c r="J75" t="s">
        <v>133</v>
      </c>
      <c r="K75" t="s">
        <v>132</v>
      </c>
      <c r="P75" t="s">
        <v>297</v>
      </c>
      <c r="Q75" t="s">
        <v>298</v>
      </c>
      <c r="R75" t="s">
        <v>154</v>
      </c>
      <c r="S75" t="s">
        <v>153</v>
      </c>
      <c r="AB75" t="s">
        <v>128</v>
      </c>
      <c r="AC75">
        <v>2010</v>
      </c>
      <c r="AD75">
        <v>1267</v>
      </c>
      <c r="AH75" t="s">
        <v>407</v>
      </c>
    </row>
    <row r="76" spans="1:34" ht="14.45" x14ac:dyDescent="0.3">
      <c r="A76" t="s">
        <v>137</v>
      </c>
      <c r="B76" t="s">
        <v>303</v>
      </c>
      <c r="C76" t="s">
        <v>304</v>
      </c>
      <c r="D76" t="s">
        <v>136</v>
      </c>
      <c r="E76" t="s">
        <v>135</v>
      </c>
      <c r="F76" t="s">
        <v>403</v>
      </c>
      <c r="G76" t="s">
        <v>404</v>
      </c>
      <c r="H76">
        <v>519</v>
      </c>
      <c r="I76" t="s">
        <v>305</v>
      </c>
      <c r="J76" t="s">
        <v>133</v>
      </c>
      <c r="K76" t="s">
        <v>132</v>
      </c>
      <c r="P76" t="s">
        <v>297</v>
      </c>
      <c r="Q76" t="s">
        <v>298</v>
      </c>
      <c r="R76" t="s">
        <v>150</v>
      </c>
      <c r="S76" t="s">
        <v>149</v>
      </c>
      <c r="AB76" t="s">
        <v>128</v>
      </c>
      <c r="AC76">
        <v>2010</v>
      </c>
      <c r="AD76">
        <v>1241.5</v>
      </c>
      <c r="AH76" t="s">
        <v>407</v>
      </c>
    </row>
    <row r="77" spans="1:34" ht="14.45" x14ac:dyDescent="0.3">
      <c r="A77" t="s">
        <v>137</v>
      </c>
      <c r="B77" t="s">
        <v>303</v>
      </c>
      <c r="C77" t="s">
        <v>304</v>
      </c>
      <c r="D77" t="s">
        <v>136</v>
      </c>
      <c r="E77" t="s">
        <v>135</v>
      </c>
      <c r="F77" t="s">
        <v>403</v>
      </c>
      <c r="G77" t="s">
        <v>404</v>
      </c>
      <c r="H77">
        <v>519</v>
      </c>
      <c r="I77" t="s">
        <v>305</v>
      </c>
      <c r="J77" t="s">
        <v>133</v>
      </c>
      <c r="K77" t="s">
        <v>132</v>
      </c>
      <c r="P77" t="s">
        <v>297</v>
      </c>
      <c r="Q77" t="s">
        <v>298</v>
      </c>
      <c r="R77" t="s">
        <v>140</v>
      </c>
      <c r="S77" t="s">
        <v>139</v>
      </c>
      <c r="AB77" t="s">
        <v>128</v>
      </c>
      <c r="AC77">
        <v>2010</v>
      </c>
      <c r="AD77">
        <v>399</v>
      </c>
      <c r="AH77" t="s">
        <v>407</v>
      </c>
    </row>
    <row r="78" spans="1:34" ht="14.45" x14ac:dyDescent="0.3">
      <c r="A78" t="s">
        <v>137</v>
      </c>
      <c r="B78" t="s">
        <v>303</v>
      </c>
      <c r="C78" t="s">
        <v>304</v>
      </c>
      <c r="D78" t="s">
        <v>136</v>
      </c>
      <c r="E78" t="s">
        <v>135</v>
      </c>
      <c r="F78" t="s">
        <v>403</v>
      </c>
      <c r="G78" t="s">
        <v>404</v>
      </c>
      <c r="H78">
        <v>519</v>
      </c>
      <c r="I78" t="s">
        <v>305</v>
      </c>
      <c r="J78" t="s">
        <v>133</v>
      </c>
      <c r="K78" t="s">
        <v>132</v>
      </c>
      <c r="P78" t="s">
        <v>300</v>
      </c>
      <c r="Q78" t="s">
        <v>301</v>
      </c>
      <c r="R78" t="s">
        <v>156</v>
      </c>
      <c r="S78" t="s">
        <v>155</v>
      </c>
      <c r="AB78" t="s">
        <v>128</v>
      </c>
      <c r="AC78">
        <v>2010</v>
      </c>
      <c r="AD78">
        <v>979</v>
      </c>
      <c r="AH78" t="s">
        <v>407</v>
      </c>
    </row>
    <row r="79" spans="1:34" ht="14.45" x14ac:dyDescent="0.3">
      <c r="A79" t="s">
        <v>137</v>
      </c>
      <c r="B79" t="s">
        <v>303</v>
      </c>
      <c r="C79" t="s">
        <v>304</v>
      </c>
      <c r="D79" t="s">
        <v>136</v>
      </c>
      <c r="E79" t="s">
        <v>135</v>
      </c>
      <c r="F79" t="s">
        <v>403</v>
      </c>
      <c r="G79" t="s">
        <v>404</v>
      </c>
      <c r="H79">
        <v>519</v>
      </c>
      <c r="I79" t="s">
        <v>305</v>
      </c>
      <c r="J79" t="s">
        <v>133</v>
      </c>
      <c r="K79" t="s">
        <v>132</v>
      </c>
      <c r="P79" t="s">
        <v>300</v>
      </c>
      <c r="Q79" t="s">
        <v>301</v>
      </c>
      <c r="R79" t="s">
        <v>154</v>
      </c>
      <c r="S79" t="s">
        <v>153</v>
      </c>
      <c r="AB79" t="s">
        <v>128</v>
      </c>
      <c r="AC79">
        <v>2010</v>
      </c>
      <c r="AD79">
        <v>1143.5</v>
      </c>
      <c r="AH79" t="s">
        <v>407</v>
      </c>
    </row>
    <row r="80" spans="1:34" ht="14.45" x14ac:dyDescent="0.3">
      <c r="A80" t="s">
        <v>137</v>
      </c>
      <c r="B80" t="s">
        <v>303</v>
      </c>
      <c r="C80" t="s">
        <v>304</v>
      </c>
      <c r="D80" t="s">
        <v>136</v>
      </c>
      <c r="E80" t="s">
        <v>135</v>
      </c>
      <c r="F80" t="s">
        <v>403</v>
      </c>
      <c r="G80" t="s">
        <v>404</v>
      </c>
      <c r="H80">
        <v>519</v>
      </c>
      <c r="I80" t="s">
        <v>305</v>
      </c>
      <c r="J80" t="s">
        <v>133</v>
      </c>
      <c r="K80" t="s">
        <v>132</v>
      </c>
      <c r="P80" t="s">
        <v>300</v>
      </c>
      <c r="Q80" t="s">
        <v>301</v>
      </c>
      <c r="R80" t="s">
        <v>150</v>
      </c>
      <c r="S80" t="s">
        <v>149</v>
      </c>
      <c r="AB80" t="s">
        <v>128</v>
      </c>
      <c r="AC80">
        <v>2010</v>
      </c>
      <c r="AD80">
        <v>407.75</v>
      </c>
      <c r="AH80" t="s">
        <v>407</v>
      </c>
    </row>
    <row r="81" spans="1:34" ht="14.45" x14ac:dyDescent="0.3">
      <c r="A81" t="s">
        <v>137</v>
      </c>
      <c r="B81" t="s">
        <v>303</v>
      </c>
      <c r="C81" t="s">
        <v>304</v>
      </c>
      <c r="D81" t="s">
        <v>136</v>
      </c>
      <c r="E81" t="s">
        <v>135</v>
      </c>
      <c r="F81" t="s">
        <v>403</v>
      </c>
      <c r="G81" t="s">
        <v>404</v>
      </c>
      <c r="H81">
        <v>519</v>
      </c>
      <c r="I81" t="s">
        <v>305</v>
      </c>
      <c r="J81" t="s">
        <v>133</v>
      </c>
      <c r="K81" t="s">
        <v>132</v>
      </c>
      <c r="P81" t="s">
        <v>300</v>
      </c>
      <c r="Q81" t="s">
        <v>301</v>
      </c>
      <c r="R81" t="s">
        <v>140</v>
      </c>
      <c r="S81" t="s">
        <v>139</v>
      </c>
      <c r="AB81" t="s">
        <v>128</v>
      </c>
      <c r="AC81">
        <v>2010</v>
      </c>
      <c r="AD81">
        <v>778.25</v>
      </c>
      <c r="AH81" t="s">
        <v>407</v>
      </c>
    </row>
    <row r="82" spans="1:34" s="47" customFormat="1" ht="14.45" x14ac:dyDescent="0.3">
      <c r="A82" s="47" t="s">
        <v>137</v>
      </c>
      <c r="B82" s="47" t="s">
        <v>303</v>
      </c>
      <c r="C82" s="47" t="s">
        <v>304</v>
      </c>
      <c r="D82" s="47" t="s">
        <v>136</v>
      </c>
      <c r="E82" s="47" t="s">
        <v>135</v>
      </c>
      <c r="F82" s="47" t="s">
        <v>403</v>
      </c>
      <c r="G82" s="47" t="s">
        <v>404</v>
      </c>
      <c r="H82" s="47">
        <v>519</v>
      </c>
      <c r="I82" s="47" t="s">
        <v>305</v>
      </c>
      <c r="J82" s="47" t="s">
        <v>133</v>
      </c>
      <c r="K82" s="47" t="s">
        <v>132</v>
      </c>
      <c r="P82" s="47" t="s">
        <v>302</v>
      </c>
      <c r="Q82" s="47" t="s">
        <v>131</v>
      </c>
      <c r="R82" s="47" t="s">
        <v>156</v>
      </c>
      <c r="S82" s="142" t="s">
        <v>155</v>
      </c>
      <c r="T82" s="142"/>
      <c r="U82" s="142"/>
      <c r="V82" s="142"/>
      <c r="W82" s="142"/>
      <c r="X82" s="142"/>
      <c r="Y82" s="142"/>
      <c r="Z82" s="142"/>
      <c r="AA82" s="142"/>
      <c r="AB82" s="142" t="s">
        <v>128</v>
      </c>
      <c r="AC82" s="142">
        <v>2010</v>
      </c>
      <c r="AD82" s="142">
        <v>1477</v>
      </c>
      <c r="AF82" s="47" t="s">
        <v>858</v>
      </c>
      <c r="AG82" s="147">
        <f>AD82+AD83</f>
        <v>3887.5</v>
      </c>
      <c r="AH82" s="47" t="s">
        <v>407</v>
      </c>
    </row>
    <row r="83" spans="1:34" s="47" customFormat="1" ht="14.45" x14ac:dyDescent="0.3">
      <c r="A83" s="47" t="s">
        <v>137</v>
      </c>
      <c r="B83" s="47" t="s">
        <v>303</v>
      </c>
      <c r="C83" s="47" t="s">
        <v>304</v>
      </c>
      <c r="D83" s="47" t="s">
        <v>136</v>
      </c>
      <c r="E83" s="47" t="s">
        <v>135</v>
      </c>
      <c r="F83" s="47" t="s">
        <v>403</v>
      </c>
      <c r="G83" s="47" t="s">
        <v>404</v>
      </c>
      <c r="H83" s="47">
        <v>519</v>
      </c>
      <c r="I83" s="47" t="s">
        <v>305</v>
      </c>
      <c r="J83" s="47" t="s">
        <v>133</v>
      </c>
      <c r="K83" s="47" t="s">
        <v>132</v>
      </c>
      <c r="P83" s="47" t="s">
        <v>302</v>
      </c>
      <c r="Q83" s="47" t="s">
        <v>131</v>
      </c>
      <c r="R83" s="47" t="s">
        <v>154</v>
      </c>
      <c r="S83" s="142" t="s">
        <v>153</v>
      </c>
      <c r="T83" s="142"/>
      <c r="U83" s="142"/>
      <c r="V83" s="142"/>
      <c r="W83" s="142"/>
      <c r="X83" s="142"/>
      <c r="Y83" s="142"/>
      <c r="Z83" s="142"/>
      <c r="AA83" s="142"/>
      <c r="AB83" s="142" t="s">
        <v>128</v>
      </c>
      <c r="AC83" s="142">
        <v>2010</v>
      </c>
      <c r="AD83" s="142">
        <v>2410.5</v>
      </c>
      <c r="AF83" s="47" t="s">
        <v>859</v>
      </c>
      <c r="AG83" s="147">
        <f>AD84+AD85</f>
        <v>2826.25</v>
      </c>
      <c r="AH83" s="47" t="s">
        <v>407</v>
      </c>
    </row>
    <row r="84" spans="1:34" s="47" customFormat="1" ht="14.45" x14ac:dyDescent="0.3">
      <c r="A84" s="47" t="s">
        <v>137</v>
      </c>
      <c r="B84" s="47" t="s">
        <v>303</v>
      </c>
      <c r="C84" s="47" t="s">
        <v>304</v>
      </c>
      <c r="D84" s="47" t="s">
        <v>136</v>
      </c>
      <c r="E84" s="47" t="s">
        <v>135</v>
      </c>
      <c r="F84" s="47" t="s">
        <v>403</v>
      </c>
      <c r="G84" s="47" t="s">
        <v>404</v>
      </c>
      <c r="H84" s="47">
        <v>519</v>
      </c>
      <c r="I84" s="47" t="s">
        <v>305</v>
      </c>
      <c r="J84" s="47" t="s">
        <v>133</v>
      </c>
      <c r="K84" s="47" t="s">
        <v>132</v>
      </c>
      <c r="P84" s="47" t="s">
        <v>302</v>
      </c>
      <c r="Q84" s="47" t="s">
        <v>131</v>
      </c>
      <c r="R84" s="47" t="s">
        <v>150</v>
      </c>
      <c r="S84" s="142" t="s">
        <v>149</v>
      </c>
      <c r="T84" s="142"/>
      <c r="U84" s="142"/>
      <c r="V84" s="142"/>
      <c r="W84" s="142"/>
      <c r="X84" s="142"/>
      <c r="Y84" s="142"/>
      <c r="Z84" s="142"/>
      <c r="AA84" s="142"/>
      <c r="AB84" s="142" t="s">
        <v>128</v>
      </c>
      <c r="AC84" s="142">
        <v>2010</v>
      </c>
      <c r="AD84" s="142">
        <v>1649.25</v>
      </c>
      <c r="AF84" s="47" t="s">
        <v>862</v>
      </c>
      <c r="AG84" s="147">
        <f>AD82+AD83+AD84+AD85</f>
        <v>6713.75</v>
      </c>
      <c r="AH84" s="47" t="s">
        <v>407</v>
      </c>
    </row>
    <row r="85" spans="1:34" s="47" customFormat="1" ht="14.45" x14ac:dyDescent="0.3">
      <c r="A85" s="47" t="s">
        <v>137</v>
      </c>
      <c r="B85" s="47" t="s">
        <v>303</v>
      </c>
      <c r="C85" s="47" t="s">
        <v>304</v>
      </c>
      <c r="D85" s="47" t="s">
        <v>136</v>
      </c>
      <c r="E85" s="47" t="s">
        <v>135</v>
      </c>
      <c r="F85" s="47" t="s">
        <v>403</v>
      </c>
      <c r="G85" s="47" t="s">
        <v>404</v>
      </c>
      <c r="H85" s="47">
        <v>519</v>
      </c>
      <c r="I85" s="47" t="s">
        <v>305</v>
      </c>
      <c r="J85" s="47" t="s">
        <v>133</v>
      </c>
      <c r="K85" s="47" t="s">
        <v>132</v>
      </c>
      <c r="P85" s="47" t="s">
        <v>302</v>
      </c>
      <c r="Q85" s="47" t="s">
        <v>131</v>
      </c>
      <c r="R85" s="47" t="s">
        <v>140</v>
      </c>
      <c r="S85" s="142" t="s">
        <v>139</v>
      </c>
      <c r="T85" s="142"/>
      <c r="U85" s="142"/>
      <c r="V85" s="142"/>
      <c r="W85" s="142"/>
      <c r="X85" s="142"/>
      <c r="Y85" s="142"/>
      <c r="Z85" s="142"/>
      <c r="AA85" s="142"/>
      <c r="AB85" s="142" t="s">
        <v>128</v>
      </c>
      <c r="AC85" s="142">
        <v>2010</v>
      </c>
      <c r="AD85" s="142">
        <v>1177</v>
      </c>
      <c r="AG85" s="147"/>
      <c r="AH85" s="47" t="s">
        <v>407</v>
      </c>
    </row>
    <row r="86" spans="1:34" ht="14.45" x14ac:dyDescent="0.3">
      <c r="A86" t="s">
        <v>137</v>
      </c>
      <c r="B86" t="s">
        <v>35</v>
      </c>
      <c r="C86" t="s">
        <v>36</v>
      </c>
      <c r="D86" t="s">
        <v>136</v>
      </c>
      <c r="E86" t="s">
        <v>135</v>
      </c>
      <c r="F86" t="s">
        <v>403</v>
      </c>
      <c r="G86" t="s">
        <v>404</v>
      </c>
      <c r="H86">
        <v>103</v>
      </c>
      <c r="I86" t="s">
        <v>255</v>
      </c>
      <c r="J86" t="s">
        <v>133</v>
      </c>
      <c r="K86" t="s">
        <v>158</v>
      </c>
      <c r="P86" t="s">
        <v>297</v>
      </c>
      <c r="Q86" t="s">
        <v>298</v>
      </c>
      <c r="R86" t="s">
        <v>176</v>
      </c>
      <c r="S86" t="s">
        <v>175</v>
      </c>
      <c r="AB86" t="s">
        <v>128</v>
      </c>
      <c r="AC86">
        <v>2010</v>
      </c>
      <c r="AD86">
        <v>0.3</v>
      </c>
      <c r="AE86" t="s">
        <v>179</v>
      </c>
      <c r="AH86" t="s">
        <v>408</v>
      </c>
    </row>
    <row r="87" spans="1:34" ht="14.45" x14ac:dyDescent="0.3">
      <c r="A87" t="s">
        <v>137</v>
      </c>
      <c r="B87" t="s">
        <v>35</v>
      </c>
      <c r="C87" t="s">
        <v>36</v>
      </c>
      <c r="D87" t="s">
        <v>136</v>
      </c>
      <c r="E87" t="s">
        <v>135</v>
      </c>
      <c r="F87" t="s">
        <v>403</v>
      </c>
      <c r="G87" t="s">
        <v>404</v>
      </c>
      <c r="H87">
        <v>103</v>
      </c>
      <c r="I87" t="s">
        <v>255</v>
      </c>
      <c r="J87" t="s">
        <v>133</v>
      </c>
      <c r="K87" t="s">
        <v>158</v>
      </c>
      <c r="P87" t="s">
        <v>297</v>
      </c>
      <c r="Q87" t="s">
        <v>298</v>
      </c>
      <c r="R87" t="s">
        <v>174</v>
      </c>
      <c r="S87" t="s">
        <v>173</v>
      </c>
      <c r="AB87" t="s">
        <v>128</v>
      </c>
      <c r="AC87">
        <v>2010</v>
      </c>
      <c r="AD87">
        <v>77.900000000000006</v>
      </c>
      <c r="AH87" t="s">
        <v>408</v>
      </c>
    </row>
    <row r="88" spans="1:34" ht="14.45" x14ac:dyDescent="0.3">
      <c r="A88" t="s">
        <v>137</v>
      </c>
      <c r="B88" t="s">
        <v>35</v>
      </c>
      <c r="C88" t="s">
        <v>36</v>
      </c>
      <c r="D88" t="s">
        <v>136</v>
      </c>
      <c r="E88" t="s">
        <v>135</v>
      </c>
      <c r="F88" t="s">
        <v>403</v>
      </c>
      <c r="G88" t="s">
        <v>404</v>
      </c>
      <c r="H88">
        <v>103</v>
      </c>
      <c r="I88" t="s">
        <v>255</v>
      </c>
      <c r="J88" t="s">
        <v>133</v>
      </c>
      <c r="K88" t="s">
        <v>158</v>
      </c>
      <c r="P88" t="s">
        <v>297</v>
      </c>
      <c r="Q88" t="s">
        <v>298</v>
      </c>
      <c r="R88" t="s">
        <v>172</v>
      </c>
      <c r="S88" t="s">
        <v>153</v>
      </c>
      <c r="AB88" t="s">
        <v>128</v>
      </c>
      <c r="AC88">
        <v>2010</v>
      </c>
      <c r="AD88">
        <v>206.5</v>
      </c>
      <c r="AH88" t="s">
        <v>408</v>
      </c>
    </row>
    <row r="89" spans="1:34" ht="14.45" x14ac:dyDescent="0.3">
      <c r="A89" t="s">
        <v>137</v>
      </c>
      <c r="B89" t="s">
        <v>35</v>
      </c>
      <c r="C89" t="s">
        <v>36</v>
      </c>
      <c r="D89" t="s">
        <v>136</v>
      </c>
      <c r="E89" t="s">
        <v>135</v>
      </c>
      <c r="F89" t="s">
        <v>403</v>
      </c>
      <c r="G89" t="s">
        <v>404</v>
      </c>
      <c r="H89">
        <v>103</v>
      </c>
      <c r="I89" t="s">
        <v>255</v>
      </c>
      <c r="J89" t="s">
        <v>133</v>
      </c>
      <c r="K89" t="s">
        <v>158</v>
      </c>
      <c r="P89" t="s">
        <v>297</v>
      </c>
      <c r="Q89" t="s">
        <v>298</v>
      </c>
      <c r="R89" t="s">
        <v>171</v>
      </c>
      <c r="S89" t="s">
        <v>151</v>
      </c>
      <c r="AB89" t="s">
        <v>128</v>
      </c>
      <c r="AC89">
        <v>2010</v>
      </c>
      <c r="AD89">
        <v>398.3</v>
      </c>
      <c r="AH89" t="s">
        <v>408</v>
      </c>
    </row>
    <row r="90" spans="1:34" ht="14.45" x14ac:dyDescent="0.3">
      <c r="A90" t="s">
        <v>137</v>
      </c>
      <c r="B90" t="s">
        <v>35</v>
      </c>
      <c r="C90" t="s">
        <v>36</v>
      </c>
      <c r="D90" t="s">
        <v>136</v>
      </c>
      <c r="E90" t="s">
        <v>135</v>
      </c>
      <c r="F90" t="s">
        <v>403</v>
      </c>
      <c r="G90" t="s">
        <v>404</v>
      </c>
      <c r="H90">
        <v>103</v>
      </c>
      <c r="I90" t="s">
        <v>255</v>
      </c>
      <c r="J90" t="s">
        <v>133</v>
      </c>
      <c r="K90" t="s">
        <v>158</v>
      </c>
      <c r="P90" t="s">
        <v>297</v>
      </c>
      <c r="Q90" t="s">
        <v>298</v>
      </c>
      <c r="R90" t="s">
        <v>170</v>
      </c>
      <c r="S90" t="s">
        <v>169</v>
      </c>
      <c r="AB90" t="s">
        <v>128</v>
      </c>
      <c r="AC90">
        <v>2010</v>
      </c>
      <c r="AD90">
        <v>375.1</v>
      </c>
      <c r="AH90" t="s">
        <v>408</v>
      </c>
    </row>
    <row r="91" spans="1:34" ht="14.45" x14ac:dyDescent="0.3">
      <c r="A91" t="s">
        <v>137</v>
      </c>
      <c r="B91" t="s">
        <v>35</v>
      </c>
      <c r="C91" t="s">
        <v>36</v>
      </c>
      <c r="D91" t="s">
        <v>136</v>
      </c>
      <c r="E91" t="s">
        <v>135</v>
      </c>
      <c r="F91" t="s">
        <v>403</v>
      </c>
      <c r="G91" t="s">
        <v>404</v>
      </c>
      <c r="H91">
        <v>103</v>
      </c>
      <c r="I91" t="s">
        <v>255</v>
      </c>
      <c r="J91" t="s">
        <v>133</v>
      </c>
      <c r="K91" t="s">
        <v>158</v>
      </c>
      <c r="P91" t="s">
        <v>297</v>
      </c>
      <c r="Q91" t="s">
        <v>298</v>
      </c>
      <c r="R91" t="s">
        <v>168</v>
      </c>
      <c r="S91" t="s">
        <v>167</v>
      </c>
      <c r="AB91" t="s">
        <v>128</v>
      </c>
      <c r="AC91">
        <v>2010</v>
      </c>
      <c r="AD91">
        <v>432</v>
      </c>
      <c r="AH91" t="s">
        <v>408</v>
      </c>
    </row>
    <row r="92" spans="1:34" ht="14.45" x14ac:dyDescent="0.3">
      <c r="A92" t="s">
        <v>137</v>
      </c>
      <c r="B92" t="s">
        <v>35</v>
      </c>
      <c r="C92" t="s">
        <v>36</v>
      </c>
      <c r="D92" t="s">
        <v>136</v>
      </c>
      <c r="E92" t="s">
        <v>135</v>
      </c>
      <c r="F92" t="s">
        <v>403</v>
      </c>
      <c r="G92" t="s">
        <v>404</v>
      </c>
      <c r="H92">
        <v>103</v>
      </c>
      <c r="I92" t="s">
        <v>255</v>
      </c>
      <c r="J92" t="s">
        <v>133</v>
      </c>
      <c r="K92" t="s">
        <v>158</v>
      </c>
      <c r="P92" t="s">
        <v>297</v>
      </c>
      <c r="Q92" t="s">
        <v>298</v>
      </c>
      <c r="R92" t="s">
        <v>166</v>
      </c>
      <c r="S92" t="s">
        <v>165</v>
      </c>
      <c r="AB92" t="s">
        <v>128</v>
      </c>
      <c r="AC92">
        <v>2010</v>
      </c>
      <c r="AD92">
        <v>96.7</v>
      </c>
      <c r="AH92" t="s">
        <v>408</v>
      </c>
    </row>
    <row r="93" spans="1:34" ht="14.45" x14ac:dyDescent="0.3">
      <c r="A93" t="s">
        <v>137</v>
      </c>
      <c r="B93" t="s">
        <v>35</v>
      </c>
      <c r="C93" t="s">
        <v>36</v>
      </c>
      <c r="D93" t="s">
        <v>136</v>
      </c>
      <c r="E93" t="s">
        <v>135</v>
      </c>
      <c r="F93" t="s">
        <v>403</v>
      </c>
      <c r="G93" t="s">
        <v>404</v>
      </c>
      <c r="H93">
        <v>103</v>
      </c>
      <c r="I93" t="s">
        <v>255</v>
      </c>
      <c r="J93" t="s">
        <v>133</v>
      </c>
      <c r="K93" t="s">
        <v>158</v>
      </c>
      <c r="P93" t="s">
        <v>297</v>
      </c>
      <c r="Q93" t="s">
        <v>298</v>
      </c>
      <c r="R93" t="s">
        <v>164</v>
      </c>
      <c r="S93" t="s">
        <v>143</v>
      </c>
      <c r="AB93" t="s">
        <v>128</v>
      </c>
      <c r="AC93">
        <v>2010</v>
      </c>
      <c r="AD93">
        <v>37.299999999999997</v>
      </c>
      <c r="AH93" t="s">
        <v>408</v>
      </c>
    </row>
    <row r="94" spans="1:34" ht="14.45" x14ac:dyDescent="0.3">
      <c r="A94" t="s">
        <v>137</v>
      </c>
      <c r="B94" t="s">
        <v>35</v>
      </c>
      <c r="C94" t="s">
        <v>36</v>
      </c>
      <c r="D94" t="s">
        <v>136</v>
      </c>
      <c r="E94" t="s">
        <v>135</v>
      </c>
      <c r="F94" t="s">
        <v>403</v>
      </c>
      <c r="G94" t="s">
        <v>404</v>
      </c>
      <c r="H94">
        <v>103</v>
      </c>
      <c r="I94" t="s">
        <v>255</v>
      </c>
      <c r="J94" t="s">
        <v>133</v>
      </c>
      <c r="K94" t="s">
        <v>158</v>
      </c>
      <c r="P94" t="s">
        <v>297</v>
      </c>
      <c r="Q94" t="s">
        <v>298</v>
      </c>
      <c r="R94" t="s">
        <v>163</v>
      </c>
      <c r="S94" t="s">
        <v>162</v>
      </c>
      <c r="AB94" t="s">
        <v>128</v>
      </c>
      <c r="AC94">
        <v>2010</v>
      </c>
      <c r="AD94">
        <v>28</v>
      </c>
      <c r="AH94" t="s">
        <v>408</v>
      </c>
    </row>
    <row r="95" spans="1:34" ht="14.45" x14ac:dyDescent="0.3">
      <c r="A95" t="s">
        <v>137</v>
      </c>
      <c r="B95" t="s">
        <v>35</v>
      </c>
      <c r="C95" t="s">
        <v>36</v>
      </c>
      <c r="D95" t="s">
        <v>136</v>
      </c>
      <c r="E95" t="s">
        <v>135</v>
      </c>
      <c r="F95" t="s">
        <v>403</v>
      </c>
      <c r="G95" t="s">
        <v>404</v>
      </c>
      <c r="H95">
        <v>103</v>
      </c>
      <c r="I95" t="s">
        <v>255</v>
      </c>
      <c r="J95" t="s">
        <v>133</v>
      </c>
      <c r="K95" t="s">
        <v>158</v>
      </c>
      <c r="P95" t="s">
        <v>297</v>
      </c>
      <c r="Q95" t="s">
        <v>298</v>
      </c>
      <c r="R95" t="s">
        <v>161</v>
      </c>
      <c r="S95" t="s">
        <v>139</v>
      </c>
      <c r="AB95" t="s">
        <v>128</v>
      </c>
      <c r="AC95">
        <v>2010</v>
      </c>
      <c r="AD95">
        <v>246.8</v>
      </c>
      <c r="AH95" t="s">
        <v>408</v>
      </c>
    </row>
    <row r="96" spans="1:34" ht="14.45" x14ac:dyDescent="0.3">
      <c r="A96" t="s">
        <v>137</v>
      </c>
      <c r="B96" t="s">
        <v>35</v>
      </c>
      <c r="C96" t="s">
        <v>36</v>
      </c>
      <c r="D96" t="s">
        <v>136</v>
      </c>
      <c r="E96" t="s">
        <v>135</v>
      </c>
      <c r="F96" t="s">
        <v>403</v>
      </c>
      <c r="G96" t="s">
        <v>404</v>
      </c>
      <c r="H96">
        <v>103</v>
      </c>
      <c r="I96" t="s">
        <v>255</v>
      </c>
      <c r="J96" t="s">
        <v>133</v>
      </c>
      <c r="K96" t="s">
        <v>158</v>
      </c>
      <c r="P96" t="s">
        <v>297</v>
      </c>
      <c r="Q96" t="s">
        <v>298</v>
      </c>
      <c r="R96" t="s">
        <v>160</v>
      </c>
      <c r="S96" t="s">
        <v>131</v>
      </c>
      <c r="AB96" t="s">
        <v>128</v>
      </c>
      <c r="AC96">
        <v>2010</v>
      </c>
      <c r="AD96">
        <v>1899.1</v>
      </c>
      <c r="AH96" t="s">
        <v>408</v>
      </c>
    </row>
    <row r="97" spans="1:34" ht="14.45" x14ac:dyDescent="0.3">
      <c r="A97" t="s">
        <v>137</v>
      </c>
      <c r="B97" t="s">
        <v>35</v>
      </c>
      <c r="C97" t="s">
        <v>36</v>
      </c>
      <c r="D97" t="s">
        <v>136</v>
      </c>
      <c r="E97" t="s">
        <v>135</v>
      </c>
      <c r="F97" t="s">
        <v>403</v>
      </c>
      <c r="G97" t="s">
        <v>404</v>
      </c>
      <c r="H97">
        <v>103</v>
      </c>
      <c r="I97" t="s">
        <v>255</v>
      </c>
      <c r="J97" t="s">
        <v>133</v>
      </c>
      <c r="K97" t="s">
        <v>158</v>
      </c>
      <c r="P97" t="s">
        <v>297</v>
      </c>
      <c r="Q97" t="s">
        <v>298</v>
      </c>
      <c r="R97" t="s">
        <v>157</v>
      </c>
      <c r="S97" t="s">
        <v>129</v>
      </c>
      <c r="AB97" t="s">
        <v>128</v>
      </c>
      <c r="AC97">
        <v>2010</v>
      </c>
      <c r="AD97">
        <v>0</v>
      </c>
      <c r="AE97" t="s">
        <v>186</v>
      </c>
      <c r="AH97" t="s">
        <v>408</v>
      </c>
    </row>
    <row r="98" spans="1:34" ht="14.45" x14ac:dyDescent="0.3">
      <c r="A98" t="s">
        <v>137</v>
      </c>
      <c r="B98" t="s">
        <v>35</v>
      </c>
      <c r="C98" t="s">
        <v>36</v>
      </c>
      <c r="D98" t="s">
        <v>136</v>
      </c>
      <c r="E98" t="s">
        <v>135</v>
      </c>
      <c r="F98" t="s">
        <v>403</v>
      </c>
      <c r="G98" t="s">
        <v>404</v>
      </c>
      <c r="H98">
        <v>103</v>
      </c>
      <c r="I98" t="s">
        <v>255</v>
      </c>
      <c r="J98" t="s">
        <v>133</v>
      </c>
      <c r="K98" t="s">
        <v>158</v>
      </c>
      <c r="P98" t="s">
        <v>300</v>
      </c>
      <c r="Q98" t="s">
        <v>301</v>
      </c>
      <c r="R98" t="s">
        <v>176</v>
      </c>
      <c r="S98" t="s">
        <v>175</v>
      </c>
      <c r="AB98" t="s">
        <v>128</v>
      </c>
      <c r="AC98">
        <v>2010</v>
      </c>
      <c r="AD98">
        <v>11.4</v>
      </c>
      <c r="AH98" t="s">
        <v>408</v>
      </c>
    </row>
    <row r="99" spans="1:34" ht="14.45" x14ac:dyDescent="0.3">
      <c r="A99" t="s">
        <v>137</v>
      </c>
      <c r="B99" t="s">
        <v>35</v>
      </c>
      <c r="C99" t="s">
        <v>36</v>
      </c>
      <c r="D99" t="s">
        <v>136</v>
      </c>
      <c r="E99" t="s">
        <v>135</v>
      </c>
      <c r="F99" t="s">
        <v>403</v>
      </c>
      <c r="G99" t="s">
        <v>404</v>
      </c>
      <c r="H99">
        <v>103</v>
      </c>
      <c r="I99" t="s">
        <v>255</v>
      </c>
      <c r="J99" t="s">
        <v>133</v>
      </c>
      <c r="K99" t="s">
        <v>158</v>
      </c>
      <c r="P99" t="s">
        <v>300</v>
      </c>
      <c r="Q99" t="s">
        <v>301</v>
      </c>
      <c r="R99" t="s">
        <v>174</v>
      </c>
      <c r="S99" t="s">
        <v>173</v>
      </c>
      <c r="AB99" t="s">
        <v>128</v>
      </c>
      <c r="AC99">
        <v>2010</v>
      </c>
      <c r="AD99">
        <v>192.7</v>
      </c>
      <c r="AH99" t="s">
        <v>408</v>
      </c>
    </row>
    <row r="100" spans="1:34" ht="14.45" x14ac:dyDescent="0.3">
      <c r="A100" t="s">
        <v>137</v>
      </c>
      <c r="B100" t="s">
        <v>35</v>
      </c>
      <c r="C100" t="s">
        <v>36</v>
      </c>
      <c r="D100" t="s">
        <v>136</v>
      </c>
      <c r="E100" t="s">
        <v>135</v>
      </c>
      <c r="F100" t="s">
        <v>403</v>
      </c>
      <c r="G100" t="s">
        <v>404</v>
      </c>
      <c r="H100">
        <v>103</v>
      </c>
      <c r="I100" t="s">
        <v>255</v>
      </c>
      <c r="J100" t="s">
        <v>133</v>
      </c>
      <c r="K100" t="s">
        <v>158</v>
      </c>
      <c r="P100" t="s">
        <v>300</v>
      </c>
      <c r="Q100" t="s">
        <v>301</v>
      </c>
      <c r="R100" t="s">
        <v>172</v>
      </c>
      <c r="S100" t="s">
        <v>153</v>
      </c>
      <c r="AB100" t="s">
        <v>128</v>
      </c>
      <c r="AC100">
        <v>2010</v>
      </c>
      <c r="AD100">
        <v>240.4</v>
      </c>
      <c r="AH100" t="s">
        <v>408</v>
      </c>
    </row>
    <row r="101" spans="1:34" ht="14.45" x14ac:dyDescent="0.3">
      <c r="A101" t="s">
        <v>137</v>
      </c>
      <c r="B101" t="s">
        <v>35</v>
      </c>
      <c r="C101" t="s">
        <v>36</v>
      </c>
      <c r="D101" t="s">
        <v>136</v>
      </c>
      <c r="E101" t="s">
        <v>135</v>
      </c>
      <c r="F101" t="s">
        <v>403</v>
      </c>
      <c r="G101" t="s">
        <v>404</v>
      </c>
      <c r="H101">
        <v>103</v>
      </c>
      <c r="I101" t="s">
        <v>255</v>
      </c>
      <c r="J101" t="s">
        <v>133</v>
      </c>
      <c r="K101" t="s">
        <v>158</v>
      </c>
      <c r="P101" t="s">
        <v>300</v>
      </c>
      <c r="Q101" t="s">
        <v>301</v>
      </c>
      <c r="R101" t="s">
        <v>171</v>
      </c>
      <c r="S101" t="s">
        <v>151</v>
      </c>
      <c r="AB101" t="s">
        <v>128</v>
      </c>
      <c r="AC101">
        <v>2010</v>
      </c>
      <c r="AD101">
        <v>438</v>
      </c>
      <c r="AH101" t="s">
        <v>408</v>
      </c>
    </row>
    <row r="102" spans="1:34" ht="14.45" x14ac:dyDescent="0.3">
      <c r="A102" t="s">
        <v>137</v>
      </c>
      <c r="B102" t="s">
        <v>35</v>
      </c>
      <c r="C102" t="s">
        <v>36</v>
      </c>
      <c r="D102" t="s">
        <v>136</v>
      </c>
      <c r="E102" t="s">
        <v>135</v>
      </c>
      <c r="F102" t="s">
        <v>403</v>
      </c>
      <c r="G102" t="s">
        <v>404</v>
      </c>
      <c r="H102">
        <v>103</v>
      </c>
      <c r="I102" t="s">
        <v>255</v>
      </c>
      <c r="J102" t="s">
        <v>133</v>
      </c>
      <c r="K102" t="s">
        <v>158</v>
      </c>
      <c r="P102" t="s">
        <v>300</v>
      </c>
      <c r="Q102" t="s">
        <v>301</v>
      </c>
      <c r="R102" t="s">
        <v>170</v>
      </c>
      <c r="S102" t="s">
        <v>169</v>
      </c>
      <c r="AB102" t="s">
        <v>128</v>
      </c>
      <c r="AC102">
        <v>2010</v>
      </c>
      <c r="AD102">
        <v>160.69999999999999</v>
      </c>
      <c r="AH102" t="s">
        <v>408</v>
      </c>
    </row>
    <row r="103" spans="1:34" ht="14.45" x14ac:dyDescent="0.3">
      <c r="A103" t="s">
        <v>137</v>
      </c>
      <c r="B103" t="s">
        <v>35</v>
      </c>
      <c r="C103" t="s">
        <v>36</v>
      </c>
      <c r="D103" t="s">
        <v>136</v>
      </c>
      <c r="E103" t="s">
        <v>135</v>
      </c>
      <c r="F103" t="s">
        <v>403</v>
      </c>
      <c r="G103" t="s">
        <v>404</v>
      </c>
      <c r="H103">
        <v>103</v>
      </c>
      <c r="I103" t="s">
        <v>255</v>
      </c>
      <c r="J103" t="s">
        <v>133</v>
      </c>
      <c r="K103" t="s">
        <v>158</v>
      </c>
      <c r="P103" t="s">
        <v>300</v>
      </c>
      <c r="Q103" t="s">
        <v>301</v>
      </c>
      <c r="R103" t="s">
        <v>168</v>
      </c>
      <c r="S103" t="s">
        <v>167</v>
      </c>
      <c r="AB103" t="s">
        <v>128</v>
      </c>
      <c r="AC103">
        <v>2010</v>
      </c>
      <c r="AD103">
        <v>160.30000000000001</v>
      </c>
      <c r="AH103" t="s">
        <v>408</v>
      </c>
    </row>
    <row r="104" spans="1:34" ht="14.45" x14ac:dyDescent="0.3">
      <c r="A104" t="s">
        <v>137</v>
      </c>
      <c r="B104" t="s">
        <v>35</v>
      </c>
      <c r="C104" t="s">
        <v>36</v>
      </c>
      <c r="D104" t="s">
        <v>136</v>
      </c>
      <c r="E104" t="s">
        <v>135</v>
      </c>
      <c r="F104" t="s">
        <v>403</v>
      </c>
      <c r="G104" t="s">
        <v>404</v>
      </c>
      <c r="H104">
        <v>103</v>
      </c>
      <c r="I104" t="s">
        <v>255</v>
      </c>
      <c r="J104" t="s">
        <v>133</v>
      </c>
      <c r="K104" t="s">
        <v>158</v>
      </c>
      <c r="P104" t="s">
        <v>300</v>
      </c>
      <c r="Q104" t="s">
        <v>301</v>
      </c>
      <c r="R104" t="s">
        <v>166</v>
      </c>
      <c r="S104" t="s">
        <v>165</v>
      </c>
      <c r="AB104" t="s">
        <v>128</v>
      </c>
      <c r="AC104">
        <v>2010</v>
      </c>
      <c r="AD104">
        <v>110.9</v>
      </c>
      <c r="AH104" t="s">
        <v>408</v>
      </c>
    </row>
    <row r="105" spans="1:34" ht="14.45" x14ac:dyDescent="0.3">
      <c r="A105" t="s">
        <v>137</v>
      </c>
      <c r="B105" t="s">
        <v>35</v>
      </c>
      <c r="C105" t="s">
        <v>36</v>
      </c>
      <c r="D105" t="s">
        <v>136</v>
      </c>
      <c r="E105" t="s">
        <v>135</v>
      </c>
      <c r="F105" t="s">
        <v>403</v>
      </c>
      <c r="G105" t="s">
        <v>404</v>
      </c>
      <c r="H105">
        <v>103</v>
      </c>
      <c r="I105" t="s">
        <v>255</v>
      </c>
      <c r="J105" t="s">
        <v>133</v>
      </c>
      <c r="K105" t="s">
        <v>158</v>
      </c>
      <c r="P105" t="s">
        <v>300</v>
      </c>
      <c r="Q105" t="s">
        <v>301</v>
      </c>
      <c r="R105" t="s">
        <v>164</v>
      </c>
      <c r="S105" t="s">
        <v>143</v>
      </c>
      <c r="AB105" t="s">
        <v>128</v>
      </c>
      <c r="AC105">
        <v>2010</v>
      </c>
      <c r="AD105">
        <v>496.2</v>
      </c>
      <c r="AH105" t="s">
        <v>408</v>
      </c>
    </row>
    <row r="106" spans="1:34" ht="14.45" x14ac:dyDescent="0.3">
      <c r="A106" t="s">
        <v>137</v>
      </c>
      <c r="B106" t="s">
        <v>35</v>
      </c>
      <c r="C106" t="s">
        <v>36</v>
      </c>
      <c r="D106" t="s">
        <v>136</v>
      </c>
      <c r="E106" t="s">
        <v>135</v>
      </c>
      <c r="F106" t="s">
        <v>403</v>
      </c>
      <c r="G106" t="s">
        <v>404</v>
      </c>
      <c r="H106">
        <v>103</v>
      </c>
      <c r="I106" t="s">
        <v>255</v>
      </c>
      <c r="J106" t="s">
        <v>133</v>
      </c>
      <c r="K106" t="s">
        <v>158</v>
      </c>
      <c r="P106" t="s">
        <v>300</v>
      </c>
      <c r="Q106" t="s">
        <v>301</v>
      </c>
      <c r="R106" t="s">
        <v>163</v>
      </c>
      <c r="S106" t="s">
        <v>162</v>
      </c>
      <c r="AB106" t="s">
        <v>128</v>
      </c>
      <c r="AC106">
        <v>2010</v>
      </c>
      <c r="AD106">
        <v>187.9</v>
      </c>
      <c r="AH106" t="s">
        <v>408</v>
      </c>
    </row>
    <row r="107" spans="1:34" ht="14.45" x14ac:dyDescent="0.3">
      <c r="A107" t="s">
        <v>137</v>
      </c>
      <c r="B107" t="s">
        <v>35</v>
      </c>
      <c r="C107" t="s">
        <v>36</v>
      </c>
      <c r="D107" t="s">
        <v>136</v>
      </c>
      <c r="E107" t="s">
        <v>135</v>
      </c>
      <c r="F107" t="s">
        <v>403</v>
      </c>
      <c r="G107" t="s">
        <v>404</v>
      </c>
      <c r="H107">
        <v>103</v>
      </c>
      <c r="I107" t="s">
        <v>255</v>
      </c>
      <c r="J107" t="s">
        <v>133</v>
      </c>
      <c r="K107" t="s">
        <v>158</v>
      </c>
      <c r="P107" t="s">
        <v>300</v>
      </c>
      <c r="Q107" t="s">
        <v>301</v>
      </c>
      <c r="R107" t="s">
        <v>161</v>
      </c>
      <c r="S107" t="s">
        <v>139</v>
      </c>
      <c r="AB107" t="s">
        <v>128</v>
      </c>
      <c r="AC107">
        <v>2010</v>
      </c>
      <c r="AD107">
        <v>199</v>
      </c>
      <c r="AH107" t="s">
        <v>408</v>
      </c>
    </row>
    <row r="108" spans="1:34" ht="14.45" x14ac:dyDescent="0.3">
      <c r="A108" t="s">
        <v>137</v>
      </c>
      <c r="B108" t="s">
        <v>35</v>
      </c>
      <c r="C108" t="s">
        <v>36</v>
      </c>
      <c r="D108" t="s">
        <v>136</v>
      </c>
      <c r="E108" t="s">
        <v>135</v>
      </c>
      <c r="F108" t="s">
        <v>403</v>
      </c>
      <c r="G108" t="s">
        <v>404</v>
      </c>
      <c r="H108">
        <v>103</v>
      </c>
      <c r="I108" t="s">
        <v>255</v>
      </c>
      <c r="J108" t="s">
        <v>133</v>
      </c>
      <c r="K108" t="s">
        <v>158</v>
      </c>
      <c r="P108" t="s">
        <v>300</v>
      </c>
      <c r="Q108" t="s">
        <v>301</v>
      </c>
      <c r="R108" t="s">
        <v>160</v>
      </c>
      <c r="S108" t="s">
        <v>131</v>
      </c>
      <c r="AB108" t="s">
        <v>128</v>
      </c>
      <c r="AC108">
        <v>2010</v>
      </c>
      <c r="AD108">
        <v>2197.4</v>
      </c>
      <c r="AH108" t="s">
        <v>408</v>
      </c>
    </row>
    <row r="109" spans="1:34" ht="14.45" x14ac:dyDescent="0.3">
      <c r="A109" t="s">
        <v>137</v>
      </c>
      <c r="B109" t="s">
        <v>35</v>
      </c>
      <c r="C109" t="s">
        <v>36</v>
      </c>
      <c r="D109" t="s">
        <v>136</v>
      </c>
      <c r="E109" t="s">
        <v>135</v>
      </c>
      <c r="F109" t="s">
        <v>403</v>
      </c>
      <c r="G109" t="s">
        <v>404</v>
      </c>
      <c r="H109">
        <v>103</v>
      </c>
      <c r="I109" t="s">
        <v>255</v>
      </c>
      <c r="J109" t="s">
        <v>133</v>
      </c>
      <c r="K109" t="s">
        <v>158</v>
      </c>
      <c r="P109" t="s">
        <v>300</v>
      </c>
      <c r="Q109" t="s">
        <v>301</v>
      </c>
      <c r="R109" t="s">
        <v>157</v>
      </c>
      <c r="S109" t="s">
        <v>129</v>
      </c>
      <c r="AB109" t="s">
        <v>128</v>
      </c>
      <c r="AC109">
        <v>2010</v>
      </c>
      <c r="AD109">
        <v>0</v>
      </c>
      <c r="AE109" t="s">
        <v>186</v>
      </c>
      <c r="AH109" t="s">
        <v>408</v>
      </c>
    </row>
    <row r="110" spans="1:34" s="49" customFormat="1" ht="14.45" x14ac:dyDescent="0.3">
      <c r="A110" s="49" t="s">
        <v>137</v>
      </c>
      <c r="B110" s="49" t="s">
        <v>35</v>
      </c>
      <c r="C110" s="49" t="s">
        <v>36</v>
      </c>
      <c r="D110" s="49" t="s">
        <v>136</v>
      </c>
      <c r="E110" s="49" t="s">
        <v>135</v>
      </c>
      <c r="F110" s="49" t="s">
        <v>403</v>
      </c>
      <c r="G110" s="49" t="s">
        <v>404</v>
      </c>
      <c r="H110" s="49">
        <v>103</v>
      </c>
      <c r="I110" s="49" t="s">
        <v>255</v>
      </c>
      <c r="J110" s="49" t="s">
        <v>133</v>
      </c>
      <c r="K110" s="49" t="s">
        <v>158</v>
      </c>
      <c r="P110" s="49" t="s">
        <v>302</v>
      </c>
      <c r="Q110" s="49" t="s">
        <v>131</v>
      </c>
      <c r="R110" s="49" t="s">
        <v>176</v>
      </c>
      <c r="S110" s="49" t="s">
        <v>175</v>
      </c>
      <c r="AB110" s="49" t="s">
        <v>128</v>
      </c>
      <c r="AC110" s="49">
        <v>2010</v>
      </c>
      <c r="AD110" s="49">
        <v>11.7</v>
      </c>
      <c r="AF110" s="49" t="s">
        <v>858</v>
      </c>
      <c r="AG110" s="146">
        <f>(AD111+AD112+AD113)*( 1 +AD121/(AD120-AD121))</f>
        <v>1553.8</v>
      </c>
      <c r="AH110" s="49" t="s">
        <v>408</v>
      </c>
    </row>
    <row r="111" spans="1:34" s="49" customFormat="1" ht="14.45" x14ac:dyDescent="0.3">
      <c r="A111" s="49" t="s">
        <v>137</v>
      </c>
      <c r="B111" s="49" t="s">
        <v>35</v>
      </c>
      <c r="C111" s="49" t="s">
        <v>36</v>
      </c>
      <c r="D111" s="49" t="s">
        <v>136</v>
      </c>
      <c r="E111" s="49" t="s">
        <v>135</v>
      </c>
      <c r="F111" s="49" t="s">
        <v>403</v>
      </c>
      <c r="G111" s="49" t="s">
        <v>404</v>
      </c>
      <c r="H111" s="49">
        <v>103</v>
      </c>
      <c r="I111" s="49" t="s">
        <v>255</v>
      </c>
      <c r="J111" s="49" t="s">
        <v>133</v>
      </c>
      <c r="K111" s="49" t="s">
        <v>158</v>
      </c>
      <c r="P111" s="49" t="s">
        <v>302</v>
      </c>
      <c r="Q111" s="49" t="s">
        <v>131</v>
      </c>
      <c r="R111" s="49" t="s">
        <v>174</v>
      </c>
      <c r="S111" s="49" t="s">
        <v>173</v>
      </c>
      <c r="AB111" s="49" t="s">
        <v>128</v>
      </c>
      <c r="AC111" s="49">
        <v>2010</v>
      </c>
      <c r="AD111" s="49">
        <v>270.60000000000002</v>
      </c>
      <c r="AF111" s="49" t="s">
        <v>859</v>
      </c>
      <c r="AG111" s="146">
        <f>(AD110+AD114+AD115+AD116+AD117+AD118+AD119)*( 1 +AD121/(AD120-AD121))</f>
        <v>2542.6</v>
      </c>
      <c r="AH111" s="49" t="s">
        <v>408</v>
      </c>
    </row>
    <row r="112" spans="1:34" s="49" customFormat="1" ht="14.45" x14ac:dyDescent="0.3">
      <c r="A112" s="49" t="s">
        <v>137</v>
      </c>
      <c r="B112" s="49" t="s">
        <v>35</v>
      </c>
      <c r="C112" s="49" t="s">
        <v>36</v>
      </c>
      <c r="D112" s="49" t="s">
        <v>136</v>
      </c>
      <c r="E112" s="49" t="s">
        <v>135</v>
      </c>
      <c r="F112" s="49" t="s">
        <v>403</v>
      </c>
      <c r="G112" s="49" t="s">
        <v>404</v>
      </c>
      <c r="H112" s="49">
        <v>103</v>
      </c>
      <c r="I112" s="49" t="s">
        <v>255</v>
      </c>
      <c r="J112" s="49" t="s">
        <v>133</v>
      </c>
      <c r="K112" s="49" t="s">
        <v>158</v>
      </c>
      <c r="P112" s="49" t="s">
        <v>302</v>
      </c>
      <c r="Q112" s="49" t="s">
        <v>131</v>
      </c>
      <c r="R112" s="49" t="s">
        <v>172</v>
      </c>
      <c r="S112" s="49" t="s">
        <v>153</v>
      </c>
      <c r="AB112" s="49" t="s">
        <v>128</v>
      </c>
      <c r="AC112" s="49">
        <v>2010</v>
      </c>
      <c r="AD112" s="49">
        <v>446.9</v>
      </c>
      <c r="AF112" s="49" t="s">
        <v>862</v>
      </c>
      <c r="AG112" s="146">
        <f>AD110+AD111+AD112+AD113+ AD114+AD115+AD116+AD117+AD118+AD119+AD121</f>
        <v>4096.4000000000005</v>
      </c>
      <c r="AH112" s="49" t="s">
        <v>408</v>
      </c>
    </row>
    <row r="113" spans="1:34" s="49" customFormat="1" ht="14.45" x14ac:dyDescent="0.3">
      <c r="A113" s="49" t="s">
        <v>137</v>
      </c>
      <c r="B113" s="49" t="s">
        <v>35</v>
      </c>
      <c r="C113" s="49" t="s">
        <v>36</v>
      </c>
      <c r="D113" s="49" t="s">
        <v>136</v>
      </c>
      <c r="E113" s="49" t="s">
        <v>135</v>
      </c>
      <c r="F113" s="49" t="s">
        <v>403</v>
      </c>
      <c r="G113" s="49" t="s">
        <v>404</v>
      </c>
      <c r="H113" s="49">
        <v>103</v>
      </c>
      <c r="I113" s="49" t="s">
        <v>255</v>
      </c>
      <c r="J113" s="49" t="s">
        <v>133</v>
      </c>
      <c r="K113" s="49" t="s">
        <v>158</v>
      </c>
      <c r="P113" s="49" t="s">
        <v>302</v>
      </c>
      <c r="Q113" s="49" t="s">
        <v>131</v>
      </c>
      <c r="R113" s="49" t="s">
        <v>171</v>
      </c>
      <c r="S113" s="49" t="s">
        <v>151</v>
      </c>
      <c r="AB113" s="49" t="s">
        <v>128</v>
      </c>
      <c r="AC113" s="49">
        <v>2010</v>
      </c>
      <c r="AD113" s="49">
        <v>836.3</v>
      </c>
      <c r="AG113" s="146"/>
      <c r="AH113" s="49" t="s">
        <v>408</v>
      </c>
    </row>
    <row r="114" spans="1:34" s="49" customFormat="1" ht="14.45" x14ac:dyDescent="0.3">
      <c r="A114" s="49" t="s">
        <v>137</v>
      </c>
      <c r="B114" s="49" t="s">
        <v>35</v>
      </c>
      <c r="C114" s="49" t="s">
        <v>36</v>
      </c>
      <c r="D114" s="49" t="s">
        <v>136</v>
      </c>
      <c r="E114" s="49" t="s">
        <v>135</v>
      </c>
      <c r="F114" s="49" t="s">
        <v>403</v>
      </c>
      <c r="G114" s="49" t="s">
        <v>404</v>
      </c>
      <c r="H114" s="49">
        <v>103</v>
      </c>
      <c r="I114" s="49" t="s">
        <v>255</v>
      </c>
      <c r="J114" s="49" t="s">
        <v>133</v>
      </c>
      <c r="K114" s="49" t="s">
        <v>158</v>
      </c>
      <c r="P114" s="49" t="s">
        <v>302</v>
      </c>
      <c r="Q114" s="49" t="s">
        <v>131</v>
      </c>
      <c r="R114" s="49" t="s">
        <v>170</v>
      </c>
      <c r="S114" s="49" t="s">
        <v>169</v>
      </c>
      <c r="AB114" s="49" t="s">
        <v>128</v>
      </c>
      <c r="AC114" s="49">
        <v>2010</v>
      </c>
      <c r="AD114" s="49">
        <v>535.79999999999995</v>
      </c>
      <c r="AG114" s="146"/>
      <c r="AH114" s="49" t="s">
        <v>408</v>
      </c>
    </row>
    <row r="115" spans="1:34" s="49" customFormat="1" ht="14.45" x14ac:dyDescent="0.3">
      <c r="A115" s="49" t="s">
        <v>137</v>
      </c>
      <c r="B115" s="49" t="s">
        <v>35</v>
      </c>
      <c r="C115" s="49" t="s">
        <v>36</v>
      </c>
      <c r="D115" s="49" t="s">
        <v>136</v>
      </c>
      <c r="E115" s="49" t="s">
        <v>135</v>
      </c>
      <c r="F115" s="49" t="s">
        <v>403</v>
      </c>
      <c r="G115" s="49" t="s">
        <v>404</v>
      </c>
      <c r="H115" s="49">
        <v>103</v>
      </c>
      <c r="I115" s="49" t="s">
        <v>255</v>
      </c>
      <c r="J115" s="49" t="s">
        <v>133</v>
      </c>
      <c r="K115" s="49" t="s">
        <v>158</v>
      </c>
      <c r="P115" s="49" t="s">
        <v>302</v>
      </c>
      <c r="Q115" s="49" t="s">
        <v>131</v>
      </c>
      <c r="R115" s="49" t="s">
        <v>168</v>
      </c>
      <c r="S115" s="49" t="s">
        <v>167</v>
      </c>
      <c r="AB115" s="49" t="s">
        <v>128</v>
      </c>
      <c r="AC115" s="49">
        <v>2010</v>
      </c>
      <c r="AD115" s="49">
        <v>592.29999999999995</v>
      </c>
      <c r="AG115" s="146"/>
      <c r="AH115" s="49" t="s">
        <v>408</v>
      </c>
    </row>
    <row r="116" spans="1:34" s="49" customFormat="1" ht="14.45" x14ac:dyDescent="0.3">
      <c r="A116" s="49" t="s">
        <v>137</v>
      </c>
      <c r="B116" s="49" t="s">
        <v>35</v>
      </c>
      <c r="C116" s="49" t="s">
        <v>36</v>
      </c>
      <c r="D116" s="49" t="s">
        <v>136</v>
      </c>
      <c r="E116" s="49" t="s">
        <v>135</v>
      </c>
      <c r="F116" s="49" t="s">
        <v>403</v>
      </c>
      <c r="G116" s="49" t="s">
        <v>404</v>
      </c>
      <c r="H116" s="49">
        <v>103</v>
      </c>
      <c r="I116" s="49" t="s">
        <v>255</v>
      </c>
      <c r="J116" s="49" t="s">
        <v>133</v>
      </c>
      <c r="K116" s="49" t="s">
        <v>158</v>
      </c>
      <c r="P116" s="49" t="s">
        <v>302</v>
      </c>
      <c r="Q116" s="49" t="s">
        <v>131</v>
      </c>
      <c r="R116" s="49" t="s">
        <v>166</v>
      </c>
      <c r="S116" s="49" t="s">
        <v>165</v>
      </c>
      <c r="AB116" s="49" t="s">
        <v>128</v>
      </c>
      <c r="AC116" s="49">
        <v>2010</v>
      </c>
      <c r="AD116" s="49">
        <v>207.6</v>
      </c>
      <c r="AG116" s="146"/>
      <c r="AH116" s="49" t="s">
        <v>408</v>
      </c>
    </row>
    <row r="117" spans="1:34" s="49" customFormat="1" ht="14.45" x14ac:dyDescent="0.3">
      <c r="A117" s="49" t="s">
        <v>137</v>
      </c>
      <c r="B117" s="49" t="s">
        <v>35</v>
      </c>
      <c r="C117" s="49" t="s">
        <v>36</v>
      </c>
      <c r="D117" s="49" t="s">
        <v>136</v>
      </c>
      <c r="E117" s="49" t="s">
        <v>135</v>
      </c>
      <c r="F117" s="49" t="s">
        <v>403</v>
      </c>
      <c r="G117" s="49" t="s">
        <v>404</v>
      </c>
      <c r="H117" s="49">
        <v>103</v>
      </c>
      <c r="I117" s="49" t="s">
        <v>255</v>
      </c>
      <c r="J117" s="49" t="s">
        <v>133</v>
      </c>
      <c r="K117" s="49" t="s">
        <v>158</v>
      </c>
      <c r="P117" s="49" t="s">
        <v>302</v>
      </c>
      <c r="Q117" s="49" t="s">
        <v>131</v>
      </c>
      <c r="R117" s="49" t="s">
        <v>164</v>
      </c>
      <c r="S117" s="49" t="s">
        <v>143</v>
      </c>
      <c r="AB117" s="49" t="s">
        <v>128</v>
      </c>
      <c r="AC117" s="49">
        <v>2010</v>
      </c>
      <c r="AD117" s="49">
        <v>533.5</v>
      </c>
      <c r="AG117" s="146"/>
      <c r="AH117" s="49" t="s">
        <v>408</v>
      </c>
    </row>
    <row r="118" spans="1:34" s="49" customFormat="1" ht="14.45" x14ac:dyDescent="0.3">
      <c r="A118" s="49" t="s">
        <v>137</v>
      </c>
      <c r="B118" s="49" t="s">
        <v>35</v>
      </c>
      <c r="C118" s="49" t="s">
        <v>36</v>
      </c>
      <c r="D118" s="49" t="s">
        <v>136</v>
      </c>
      <c r="E118" s="49" t="s">
        <v>135</v>
      </c>
      <c r="F118" s="49" t="s">
        <v>403</v>
      </c>
      <c r="G118" s="49" t="s">
        <v>404</v>
      </c>
      <c r="H118" s="49">
        <v>103</v>
      </c>
      <c r="I118" s="49" t="s">
        <v>255</v>
      </c>
      <c r="J118" s="49" t="s">
        <v>133</v>
      </c>
      <c r="K118" s="49" t="s">
        <v>158</v>
      </c>
      <c r="P118" s="49" t="s">
        <v>302</v>
      </c>
      <c r="Q118" s="49" t="s">
        <v>131</v>
      </c>
      <c r="R118" s="49" t="s">
        <v>163</v>
      </c>
      <c r="S118" s="49" t="s">
        <v>162</v>
      </c>
      <c r="AB118" s="49" t="s">
        <v>128</v>
      </c>
      <c r="AC118" s="49">
        <v>2010</v>
      </c>
      <c r="AD118" s="49">
        <v>215.9</v>
      </c>
      <c r="AG118" s="146"/>
      <c r="AH118" s="49" t="s">
        <v>408</v>
      </c>
    </row>
    <row r="119" spans="1:34" s="49" customFormat="1" ht="14.45" x14ac:dyDescent="0.3">
      <c r="A119" s="49" t="s">
        <v>137</v>
      </c>
      <c r="B119" s="49" t="s">
        <v>35</v>
      </c>
      <c r="C119" s="49" t="s">
        <v>36</v>
      </c>
      <c r="D119" s="49" t="s">
        <v>136</v>
      </c>
      <c r="E119" s="49" t="s">
        <v>135</v>
      </c>
      <c r="F119" s="49" t="s">
        <v>403</v>
      </c>
      <c r="G119" s="49" t="s">
        <v>404</v>
      </c>
      <c r="H119" s="49">
        <v>103</v>
      </c>
      <c r="I119" s="49" t="s">
        <v>255</v>
      </c>
      <c r="J119" s="49" t="s">
        <v>133</v>
      </c>
      <c r="K119" s="49" t="s">
        <v>158</v>
      </c>
      <c r="P119" s="49" t="s">
        <v>302</v>
      </c>
      <c r="Q119" s="49" t="s">
        <v>131</v>
      </c>
      <c r="R119" s="49" t="s">
        <v>161</v>
      </c>
      <c r="S119" s="49" t="s">
        <v>139</v>
      </c>
      <c r="AB119" s="49" t="s">
        <v>128</v>
      </c>
      <c r="AC119" s="49">
        <v>2010</v>
      </c>
      <c r="AD119" s="49">
        <v>445.8</v>
      </c>
      <c r="AG119" s="146"/>
      <c r="AH119" s="49" t="s">
        <v>408</v>
      </c>
    </row>
    <row r="120" spans="1:34" s="49" customFormat="1" ht="14.45" x14ac:dyDescent="0.3">
      <c r="A120" s="49" t="s">
        <v>137</v>
      </c>
      <c r="B120" s="49" t="s">
        <v>35</v>
      </c>
      <c r="C120" s="49" t="s">
        <v>36</v>
      </c>
      <c r="D120" s="49" t="s">
        <v>136</v>
      </c>
      <c r="E120" s="49" t="s">
        <v>135</v>
      </c>
      <c r="F120" s="49" t="s">
        <v>403</v>
      </c>
      <c r="G120" s="49" t="s">
        <v>404</v>
      </c>
      <c r="H120" s="49">
        <v>103</v>
      </c>
      <c r="I120" s="49" t="s">
        <v>255</v>
      </c>
      <c r="J120" s="49" t="s">
        <v>133</v>
      </c>
      <c r="K120" s="49" t="s">
        <v>158</v>
      </c>
      <c r="P120" s="49" t="s">
        <v>302</v>
      </c>
      <c r="Q120" s="49" t="s">
        <v>131</v>
      </c>
      <c r="R120" s="49" t="s">
        <v>160</v>
      </c>
      <c r="S120" s="49" t="s">
        <v>131</v>
      </c>
      <c r="AB120" s="49" t="s">
        <v>128</v>
      </c>
      <c r="AC120" s="49">
        <v>2010</v>
      </c>
      <c r="AD120" s="49">
        <v>4096.3999999999996</v>
      </c>
      <c r="AG120" s="146"/>
      <c r="AH120" s="49" t="s">
        <v>408</v>
      </c>
    </row>
    <row r="121" spans="1:34" s="49" customFormat="1" ht="14.45" x14ac:dyDescent="0.3">
      <c r="A121" s="49" t="s">
        <v>137</v>
      </c>
      <c r="B121" s="49" t="s">
        <v>35</v>
      </c>
      <c r="C121" s="49" t="s">
        <v>36</v>
      </c>
      <c r="D121" s="49" t="s">
        <v>136</v>
      </c>
      <c r="E121" s="49" t="s">
        <v>135</v>
      </c>
      <c r="F121" s="49" t="s">
        <v>403</v>
      </c>
      <c r="G121" s="49" t="s">
        <v>404</v>
      </c>
      <c r="H121" s="49">
        <v>103</v>
      </c>
      <c r="I121" s="49" t="s">
        <v>255</v>
      </c>
      <c r="J121" s="49" t="s">
        <v>133</v>
      </c>
      <c r="K121" s="49" t="s">
        <v>158</v>
      </c>
      <c r="P121" s="49" t="s">
        <v>302</v>
      </c>
      <c r="Q121" s="49" t="s">
        <v>131</v>
      </c>
      <c r="R121" s="49" t="s">
        <v>157</v>
      </c>
      <c r="S121" s="49" t="s">
        <v>129</v>
      </c>
      <c r="AB121" s="49" t="s">
        <v>128</v>
      </c>
      <c r="AC121" s="49">
        <v>2010</v>
      </c>
      <c r="AD121" s="49">
        <v>0</v>
      </c>
      <c r="AE121" s="49" t="s">
        <v>186</v>
      </c>
      <c r="AG121" s="146"/>
      <c r="AH121" s="49" t="s">
        <v>408</v>
      </c>
    </row>
    <row r="122" spans="1:34" ht="14.45" x14ac:dyDescent="0.3">
      <c r="A122" t="s">
        <v>137</v>
      </c>
      <c r="B122" t="s">
        <v>87</v>
      </c>
      <c r="C122" t="s">
        <v>88</v>
      </c>
      <c r="D122" t="s">
        <v>136</v>
      </c>
      <c r="E122" t="s">
        <v>135</v>
      </c>
      <c r="F122" t="s">
        <v>403</v>
      </c>
      <c r="G122" t="s">
        <v>404</v>
      </c>
      <c r="H122">
        <v>125</v>
      </c>
      <c r="I122" t="s">
        <v>254</v>
      </c>
      <c r="J122" t="s">
        <v>133</v>
      </c>
      <c r="K122" t="s">
        <v>132</v>
      </c>
      <c r="P122" t="s">
        <v>297</v>
      </c>
      <c r="Q122" t="s">
        <v>298</v>
      </c>
      <c r="R122" t="s">
        <v>183</v>
      </c>
      <c r="S122" t="s">
        <v>182</v>
      </c>
      <c r="AB122" t="s">
        <v>128</v>
      </c>
      <c r="AC122">
        <v>2010</v>
      </c>
      <c r="AD122">
        <v>1.002</v>
      </c>
      <c r="AH122" t="s">
        <v>409</v>
      </c>
    </row>
    <row r="123" spans="1:34" ht="14.45" x14ac:dyDescent="0.3">
      <c r="A123" t="s">
        <v>137</v>
      </c>
      <c r="B123" t="s">
        <v>87</v>
      </c>
      <c r="C123" t="s">
        <v>88</v>
      </c>
      <c r="D123" t="s">
        <v>136</v>
      </c>
      <c r="E123" t="s">
        <v>135</v>
      </c>
      <c r="F123" t="s">
        <v>403</v>
      </c>
      <c r="G123" t="s">
        <v>404</v>
      </c>
      <c r="H123">
        <v>125</v>
      </c>
      <c r="I123" t="s">
        <v>254</v>
      </c>
      <c r="J123" t="s">
        <v>133</v>
      </c>
      <c r="K123" t="s">
        <v>132</v>
      </c>
      <c r="P123" t="s">
        <v>297</v>
      </c>
      <c r="Q123" t="s">
        <v>298</v>
      </c>
      <c r="R123" t="s">
        <v>156</v>
      </c>
      <c r="S123" t="s">
        <v>155</v>
      </c>
      <c r="AB123" t="s">
        <v>128</v>
      </c>
      <c r="AC123">
        <v>2010</v>
      </c>
      <c r="AD123">
        <v>14.311999999999999</v>
      </c>
      <c r="AH123" t="s">
        <v>409</v>
      </c>
    </row>
    <row r="124" spans="1:34" ht="14.45" x14ac:dyDescent="0.3">
      <c r="A124" t="s">
        <v>137</v>
      </c>
      <c r="B124" t="s">
        <v>87</v>
      </c>
      <c r="C124" t="s">
        <v>88</v>
      </c>
      <c r="D124" t="s">
        <v>136</v>
      </c>
      <c r="E124" t="s">
        <v>135</v>
      </c>
      <c r="F124" t="s">
        <v>403</v>
      </c>
      <c r="G124" t="s">
        <v>404</v>
      </c>
      <c r="H124">
        <v>125</v>
      </c>
      <c r="I124" t="s">
        <v>254</v>
      </c>
      <c r="J124" t="s">
        <v>133</v>
      </c>
      <c r="K124" t="s">
        <v>132</v>
      </c>
      <c r="P124" t="s">
        <v>297</v>
      </c>
      <c r="Q124" t="s">
        <v>298</v>
      </c>
      <c r="R124" t="s">
        <v>154</v>
      </c>
      <c r="S124" t="s">
        <v>153</v>
      </c>
      <c r="AB124" t="s">
        <v>128</v>
      </c>
      <c r="AC124">
        <v>2010</v>
      </c>
      <c r="AD124">
        <v>327.91699999999997</v>
      </c>
      <c r="AH124" t="s">
        <v>409</v>
      </c>
    </row>
    <row r="125" spans="1:34" ht="14.45" x14ac:dyDescent="0.3">
      <c r="A125" t="s">
        <v>137</v>
      </c>
      <c r="B125" t="s">
        <v>87</v>
      </c>
      <c r="C125" t="s">
        <v>88</v>
      </c>
      <c r="D125" t="s">
        <v>136</v>
      </c>
      <c r="E125" t="s">
        <v>135</v>
      </c>
      <c r="F125" t="s">
        <v>403</v>
      </c>
      <c r="G125" t="s">
        <v>404</v>
      </c>
      <c r="H125">
        <v>125</v>
      </c>
      <c r="I125" t="s">
        <v>254</v>
      </c>
      <c r="J125" t="s">
        <v>133</v>
      </c>
      <c r="K125" t="s">
        <v>132</v>
      </c>
      <c r="P125" t="s">
        <v>297</v>
      </c>
      <c r="Q125" t="s">
        <v>298</v>
      </c>
      <c r="R125" t="s">
        <v>152</v>
      </c>
      <c r="S125" t="s">
        <v>151</v>
      </c>
      <c r="AB125" t="s">
        <v>128</v>
      </c>
      <c r="AC125">
        <v>2010</v>
      </c>
      <c r="AD125">
        <v>281.52499999999998</v>
      </c>
      <c r="AH125" t="s">
        <v>409</v>
      </c>
    </row>
    <row r="126" spans="1:34" ht="14.45" x14ac:dyDescent="0.3">
      <c r="A126" t="s">
        <v>137</v>
      </c>
      <c r="B126" t="s">
        <v>87</v>
      </c>
      <c r="C126" t="s">
        <v>88</v>
      </c>
      <c r="D126" t="s">
        <v>136</v>
      </c>
      <c r="E126" t="s">
        <v>135</v>
      </c>
      <c r="F126" t="s">
        <v>403</v>
      </c>
      <c r="G126" t="s">
        <v>404</v>
      </c>
      <c r="H126">
        <v>125</v>
      </c>
      <c r="I126" t="s">
        <v>254</v>
      </c>
      <c r="J126" t="s">
        <v>133</v>
      </c>
      <c r="K126" t="s">
        <v>132</v>
      </c>
      <c r="P126" t="s">
        <v>297</v>
      </c>
      <c r="Q126" t="s">
        <v>298</v>
      </c>
      <c r="R126" t="s">
        <v>150</v>
      </c>
      <c r="S126" t="s">
        <v>149</v>
      </c>
      <c r="AB126" t="s">
        <v>128</v>
      </c>
      <c r="AC126">
        <v>2010</v>
      </c>
      <c r="AD126">
        <v>155.58600000000001</v>
      </c>
      <c r="AH126" t="s">
        <v>409</v>
      </c>
    </row>
    <row r="127" spans="1:34" ht="14.45" x14ac:dyDescent="0.3">
      <c r="A127" t="s">
        <v>137</v>
      </c>
      <c r="B127" t="s">
        <v>87</v>
      </c>
      <c r="C127" t="s">
        <v>88</v>
      </c>
      <c r="D127" t="s">
        <v>136</v>
      </c>
      <c r="E127" t="s">
        <v>135</v>
      </c>
      <c r="F127" t="s">
        <v>403</v>
      </c>
      <c r="G127" t="s">
        <v>404</v>
      </c>
      <c r="H127">
        <v>125</v>
      </c>
      <c r="I127" t="s">
        <v>254</v>
      </c>
      <c r="J127" t="s">
        <v>133</v>
      </c>
      <c r="K127" t="s">
        <v>132</v>
      </c>
      <c r="P127" t="s">
        <v>297</v>
      </c>
      <c r="Q127" t="s">
        <v>298</v>
      </c>
      <c r="R127" t="s">
        <v>148</v>
      </c>
      <c r="S127" t="s">
        <v>147</v>
      </c>
      <c r="AB127" t="s">
        <v>128</v>
      </c>
      <c r="AC127">
        <v>2010</v>
      </c>
      <c r="AD127">
        <v>321.92899999999997</v>
      </c>
      <c r="AH127" t="s">
        <v>409</v>
      </c>
    </row>
    <row r="128" spans="1:34" ht="14.45" x14ac:dyDescent="0.3">
      <c r="A128" t="s">
        <v>137</v>
      </c>
      <c r="B128" t="s">
        <v>87</v>
      </c>
      <c r="C128" t="s">
        <v>88</v>
      </c>
      <c r="D128" t="s">
        <v>136</v>
      </c>
      <c r="E128" t="s">
        <v>135</v>
      </c>
      <c r="F128" t="s">
        <v>403</v>
      </c>
      <c r="G128" t="s">
        <v>404</v>
      </c>
      <c r="H128">
        <v>125</v>
      </c>
      <c r="I128" t="s">
        <v>254</v>
      </c>
      <c r="J128" t="s">
        <v>133</v>
      </c>
      <c r="K128" t="s">
        <v>132</v>
      </c>
      <c r="P128" t="s">
        <v>297</v>
      </c>
      <c r="Q128" t="s">
        <v>298</v>
      </c>
      <c r="R128" t="s">
        <v>146</v>
      </c>
      <c r="S128" t="s">
        <v>145</v>
      </c>
      <c r="AB128" t="s">
        <v>128</v>
      </c>
      <c r="AC128">
        <v>2010</v>
      </c>
      <c r="AD128">
        <v>673.11199999999997</v>
      </c>
      <c r="AH128" t="s">
        <v>409</v>
      </c>
    </row>
    <row r="129" spans="1:34" ht="14.45" x14ac:dyDescent="0.3">
      <c r="A129" t="s">
        <v>137</v>
      </c>
      <c r="B129" t="s">
        <v>87</v>
      </c>
      <c r="C129" t="s">
        <v>88</v>
      </c>
      <c r="D129" t="s">
        <v>136</v>
      </c>
      <c r="E129" t="s">
        <v>135</v>
      </c>
      <c r="F129" t="s">
        <v>403</v>
      </c>
      <c r="G129" t="s">
        <v>404</v>
      </c>
      <c r="H129">
        <v>125</v>
      </c>
      <c r="I129" t="s">
        <v>254</v>
      </c>
      <c r="J129" t="s">
        <v>133</v>
      </c>
      <c r="K129" t="s">
        <v>132</v>
      </c>
      <c r="P129" t="s">
        <v>297</v>
      </c>
      <c r="Q129" t="s">
        <v>298</v>
      </c>
      <c r="R129" t="s">
        <v>144</v>
      </c>
      <c r="S129" t="s">
        <v>143</v>
      </c>
      <c r="AB129" t="s">
        <v>128</v>
      </c>
      <c r="AC129">
        <v>2010</v>
      </c>
      <c r="AD129">
        <v>59.015000000000001</v>
      </c>
      <c r="AH129" t="s">
        <v>409</v>
      </c>
    </row>
    <row r="130" spans="1:34" ht="14.45" x14ac:dyDescent="0.3">
      <c r="A130" t="s">
        <v>137</v>
      </c>
      <c r="B130" t="s">
        <v>87</v>
      </c>
      <c r="C130" t="s">
        <v>88</v>
      </c>
      <c r="D130" t="s">
        <v>136</v>
      </c>
      <c r="E130" t="s">
        <v>135</v>
      </c>
      <c r="F130" t="s">
        <v>403</v>
      </c>
      <c r="G130" t="s">
        <v>404</v>
      </c>
      <c r="H130">
        <v>125</v>
      </c>
      <c r="I130" t="s">
        <v>254</v>
      </c>
      <c r="J130" t="s">
        <v>133</v>
      </c>
      <c r="K130" t="s">
        <v>132</v>
      </c>
      <c r="P130" t="s">
        <v>297</v>
      </c>
      <c r="Q130" t="s">
        <v>298</v>
      </c>
      <c r="R130" t="s">
        <v>142</v>
      </c>
      <c r="S130" t="s">
        <v>141</v>
      </c>
      <c r="AB130" t="s">
        <v>128</v>
      </c>
      <c r="AC130">
        <v>2010</v>
      </c>
      <c r="AD130">
        <v>21.478000000000002</v>
      </c>
      <c r="AH130" t="s">
        <v>409</v>
      </c>
    </row>
    <row r="131" spans="1:34" ht="14.45" x14ac:dyDescent="0.3">
      <c r="A131" t="s">
        <v>137</v>
      </c>
      <c r="B131" t="s">
        <v>87</v>
      </c>
      <c r="C131" t="s">
        <v>88</v>
      </c>
      <c r="D131" t="s">
        <v>136</v>
      </c>
      <c r="E131" t="s">
        <v>135</v>
      </c>
      <c r="F131" t="s">
        <v>403</v>
      </c>
      <c r="G131" t="s">
        <v>404</v>
      </c>
      <c r="H131">
        <v>125</v>
      </c>
      <c r="I131" t="s">
        <v>254</v>
      </c>
      <c r="J131" t="s">
        <v>133</v>
      </c>
      <c r="K131" t="s">
        <v>132</v>
      </c>
      <c r="P131" t="s">
        <v>297</v>
      </c>
      <c r="Q131" t="s">
        <v>298</v>
      </c>
      <c r="R131" t="s">
        <v>140</v>
      </c>
      <c r="S131" t="s">
        <v>139</v>
      </c>
      <c r="AB131" t="s">
        <v>128</v>
      </c>
      <c r="AC131">
        <v>2010</v>
      </c>
      <c r="AD131">
        <v>245.82400000000001</v>
      </c>
      <c r="AH131" t="s">
        <v>409</v>
      </c>
    </row>
    <row r="132" spans="1:34" ht="14.45" x14ac:dyDescent="0.3">
      <c r="A132" t="s">
        <v>137</v>
      </c>
      <c r="B132" t="s">
        <v>87</v>
      </c>
      <c r="C132" t="s">
        <v>88</v>
      </c>
      <c r="D132" t="s">
        <v>136</v>
      </c>
      <c r="E132" t="s">
        <v>135</v>
      </c>
      <c r="F132" t="s">
        <v>403</v>
      </c>
      <c r="G132" t="s">
        <v>404</v>
      </c>
      <c r="H132">
        <v>125</v>
      </c>
      <c r="I132" t="s">
        <v>254</v>
      </c>
      <c r="J132" t="s">
        <v>133</v>
      </c>
      <c r="K132" t="s">
        <v>132</v>
      </c>
      <c r="P132" t="s">
        <v>297</v>
      </c>
      <c r="Q132" t="s">
        <v>298</v>
      </c>
      <c r="R132" t="s">
        <v>138</v>
      </c>
      <c r="S132" t="s">
        <v>131</v>
      </c>
      <c r="AB132" t="s">
        <v>128</v>
      </c>
      <c r="AC132">
        <v>2010</v>
      </c>
      <c r="AD132">
        <v>2101.6999999999998</v>
      </c>
      <c r="AH132" t="s">
        <v>409</v>
      </c>
    </row>
    <row r="133" spans="1:34" ht="14.45" x14ac:dyDescent="0.3">
      <c r="A133" t="s">
        <v>137</v>
      </c>
      <c r="B133" t="s">
        <v>87</v>
      </c>
      <c r="C133" t="s">
        <v>88</v>
      </c>
      <c r="D133" t="s">
        <v>136</v>
      </c>
      <c r="E133" t="s">
        <v>135</v>
      </c>
      <c r="F133" t="s">
        <v>403</v>
      </c>
      <c r="G133" t="s">
        <v>404</v>
      </c>
      <c r="H133">
        <v>125</v>
      </c>
      <c r="I133" t="s">
        <v>254</v>
      </c>
      <c r="J133" t="s">
        <v>133</v>
      </c>
      <c r="K133" t="s">
        <v>132</v>
      </c>
      <c r="P133" t="s">
        <v>297</v>
      </c>
      <c r="Q133" t="s">
        <v>298</v>
      </c>
      <c r="R133" t="s">
        <v>130</v>
      </c>
      <c r="S133" t="s">
        <v>129</v>
      </c>
      <c r="AB133" t="s">
        <v>128</v>
      </c>
      <c r="AC133">
        <v>2010</v>
      </c>
      <c r="AD133">
        <v>0</v>
      </c>
      <c r="AH133" t="s">
        <v>409</v>
      </c>
    </row>
    <row r="134" spans="1:34" ht="14.45" x14ac:dyDescent="0.3">
      <c r="A134" t="s">
        <v>137</v>
      </c>
      <c r="B134" t="s">
        <v>87</v>
      </c>
      <c r="C134" t="s">
        <v>88</v>
      </c>
      <c r="D134" t="s">
        <v>136</v>
      </c>
      <c r="E134" t="s">
        <v>135</v>
      </c>
      <c r="F134" t="s">
        <v>403</v>
      </c>
      <c r="G134" t="s">
        <v>404</v>
      </c>
      <c r="H134">
        <v>125</v>
      </c>
      <c r="I134" t="s">
        <v>254</v>
      </c>
      <c r="J134" t="s">
        <v>133</v>
      </c>
      <c r="K134" t="s">
        <v>132</v>
      </c>
      <c r="P134" t="s">
        <v>300</v>
      </c>
      <c r="Q134" t="s">
        <v>301</v>
      </c>
      <c r="R134" t="s">
        <v>183</v>
      </c>
      <c r="S134" t="s">
        <v>182</v>
      </c>
      <c r="AB134" t="s">
        <v>128</v>
      </c>
      <c r="AC134">
        <v>2010</v>
      </c>
      <c r="AD134">
        <v>5.5650000000000004</v>
      </c>
      <c r="AH134" t="s">
        <v>409</v>
      </c>
    </row>
    <row r="135" spans="1:34" ht="14.45" x14ac:dyDescent="0.3">
      <c r="A135" t="s">
        <v>137</v>
      </c>
      <c r="B135" t="s">
        <v>87</v>
      </c>
      <c r="C135" t="s">
        <v>88</v>
      </c>
      <c r="D135" t="s">
        <v>136</v>
      </c>
      <c r="E135" t="s">
        <v>135</v>
      </c>
      <c r="F135" t="s">
        <v>403</v>
      </c>
      <c r="G135" t="s">
        <v>404</v>
      </c>
      <c r="H135">
        <v>125</v>
      </c>
      <c r="I135" t="s">
        <v>254</v>
      </c>
      <c r="J135" t="s">
        <v>133</v>
      </c>
      <c r="K135" t="s">
        <v>132</v>
      </c>
      <c r="P135" t="s">
        <v>300</v>
      </c>
      <c r="Q135" t="s">
        <v>301</v>
      </c>
      <c r="R135" t="s">
        <v>156</v>
      </c>
      <c r="S135" t="s">
        <v>155</v>
      </c>
      <c r="AB135" t="s">
        <v>128</v>
      </c>
      <c r="AC135">
        <v>2010</v>
      </c>
      <c r="AD135">
        <v>41.764000000000003</v>
      </c>
      <c r="AH135" t="s">
        <v>409</v>
      </c>
    </row>
    <row r="136" spans="1:34" ht="14.45" x14ac:dyDescent="0.3">
      <c r="A136" t="s">
        <v>137</v>
      </c>
      <c r="B136" t="s">
        <v>87</v>
      </c>
      <c r="C136" t="s">
        <v>88</v>
      </c>
      <c r="D136" t="s">
        <v>136</v>
      </c>
      <c r="E136" t="s">
        <v>135</v>
      </c>
      <c r="F136" t="s">
        <v>403</v>
      </c>
      <c r="G136" t="s">
        <v>404</v>
      </c>
      <c r="H136">
        <v>125</v>
      </c>
      <c r="I136" t="s">
        <v>254</v>
      </c>
      <c r="J136" t="s">
        <v>133</v>
      </c>
      <c r="K136" t="s">
        <v>132</v>
      </c>
      <c r="P136" t="s">
        <v>300</v>
      </c>
      <c r="Q136" t="s">
        <v>301</v>
      </c>
      <c r="R136" t="s">
        <v>154</v>
      </c>
      <c r="S136" t="s">
        <v>153</v>
      </c>
      <c r="AB136" t="s">
        <v>128</v>
      </c>
      <c r="AC136">
        <v>2010</v>
      </c>
      <c r="AD136">
        <v>198.13900000000001</v>
      </c>
      <c r="AH136" t="s">
        <v>409</v>
      </c>
    </row>
    <row r="137" spans="1:34" ht="14.45" x14ac:dyDescent="0.3">
      <c r="A137" t="s">
        <v>137</v>
      </c>
      <c r="B137" t="s">
        <v>87</v>
      </c>
      <c r="C137" t="s">
        <v>88</v>
      </c>
      <c r="D137" t="s">
        <v>136</v>
      </c>
      <c r="E137" t="s">
        <v>135</v>
      </c>
      <c r="F137" t="s">
        <v>403</v>
      </c>
      <c r="G137" t="s">
        <v>404</v>
      </c>
      <c r="H137">
        <v>125</v>
      </c>
      <c r="I137" t="s">
        <v>254</v>
      </c>
      <c r="J137" t="s">
        <v>133</v>
      </c>
      <c r="K137" t="s">
        <v>132</v>
      </c>
      <c r="P137" t="s">
        <v>300</v>
      </c>
      <c r="Q137" t="s">
        <v>301</v>
      </c>
      <c r="R137" t="s">
        <v>152</v>
      </c>
      <c r="S137" t="s">
        <v>151</v>
      </c>
      <c r="AB137" t="s">
        <v>128</v>
      </c>
      <c r="AC137">
        <v>2010</v>
      </c>
      <c r="AD137">
        <v>184.851</v>
      </c>
      <c r="AH137" t="s">
        <v>409</v>
      </c>
    </row>
    <row r="138" spans="1:34" ht="14.45" x14ac:dyDescent="0.3">
      <c r="A138" t="s">
        <v>137</v>
      </c>
      <c r="B138" t="s">
        <v>87</v>
      </c>
      <c r="C138" t="s">
        <v>88</v>
      </c>
      <c r="D138" t="s">
        <v>136</v>
      </c>
      <c r="E138" t="s">
        <v>135</v>
      </c>
      <c r="F138" t="s">
        <v>403</v>
      </c>
      <c r="G138" t="s">
        <v>404</v>
      </c>
      <c r="H138">
        <v>125</v>
      </c>
      <c r="I138" t="s">
        <v>254</v>
      </c>
      <c r="J138" t="s">
        <v>133</v>
      </c>
      <c r="K138" t="s">
        <v>132</v>
      </c>
      <c r="P138" t="s">
        <v>300</v>
      </c>
      <c r="Q138" t="s">
        <v>301</v>
      </c>
      <c r="R138" t="s">
        <v>150</v>
      </c>
      <c r="S138" t="s">
        <v>149</v>
      </c>
      <c r="AB138" t="s">
        <v>128</v>
      </c>
      <c r="AC138">
        <v>2010</v>
      </c>
      <c r="AD138">
        <v>43.764000000000003</v>
      </c>
      <c r="AH138" t="s">
        <v>409</v>
      </c>
    </row>
    <row r="139" spans="1:34" ht="14.45" x14ac:dyDescent="0.3">
      <c r="A139" t="s">
        <v>137</v>
      </c>
      <c r="B139" t="s">
        <v>87</v>
      </c>
      <c r="C139" t="s">
        <v>88</v>
      </c>
      <c r="D139" t="s">
        <v>136</v>
      </c>
      <c r="E139" t="s">
        <v>135</v>
      </c>
      <c r="F139" t="s">
        <v>403</v>
      </c>
      <c r="G139" t="s">
        <v>404</v>
      </c>
      <c r="H139">
        <v>125</v>
      </c>
      <c r="I139" t="s">
        <v>254</v>
      </c>
      <c r="J139" t="s">
        <v>133</v>
      </c>
      <c r="K139" t="s">
        <v>132</v>
      </c>
      <c r="P139" t="s">
        <v>300</v>
      </c>
      <c r="Q139" t="s">
        <v>301</v>
      </c>
      <c r="R139" t="s">
        <v>148</v>
      </c>
      <c r="S139" t="s">
        <v>147</v>
      </c>
      <c r="AB139" t="s">
        <v>128</v>
      </c>
      <c r="AC139">
        <v>2010</v>
      </c>
      <c r="AD139">
        <v>287.12900000000002</v>
      </c>
      <c r="AH139" t="s">
        <v>409</v>
      </c>
    </row>
    <row r="140" spans="1:34" ht="14.45" x14ac:dyDescent="0.3">
      <c r="A140" t="s">
        <v>137</v>
      </c>
      <c r="B140" t="s">
        <v>87</v>
      </c>
      <c r="C140" t="s">
        <v>88</v>
      </c>
      <c r="D140" t="s">
        <v>136</v>
      </c>
      <c r="E140" t="s">
        <v>135</v>
      </c>
      <c r="F140" t="s">
        <v>403</v>
      </c>
      <c r="G140" t="s">
        <v>404</v>
      </c>
      <c r="H140">
        <v>125</v>
      </c>
      <c r="I140" t="s">
        <v>254</v>
      </c>
      <c r="J140" t="s">
        <v>133</v>
      </c>
      <c r="K140" t="s">
        <v>132</v>
      </c>
      <c r="P140" t="s">
        <v>300</v>
      </c>
      <c r="Q140" t="s">
        <v>301</v>
      </c>
      <c r="R140" t="s">
        <v>146</v>
      </c>
      <c r="S140" t="s">
        <v>145</v>
      </c>
      <c r="AB140" t="s">
        <v>128</v>
      </c>
      <c r="AC140">
        <v>2010</v>
      </c>
      <c r="AD140">
        <v>682.54300000000001</v>
      </c>
      <c r="AH140" t="s">
        <v>409</v>
      </c>
    </row>
    <row r="141" spans="1:34" ht="14.45" x14ac:dyDescent="0.3">
      <c r="A141" t="s">
        <v>137</v>
      </c>
      <c r="B141" t="s">
        <v>87</v>
      </c>
      <c r="C141" t="s">
        <v>88</v>
      </c>
      <c r="D141" t="s">
        <v>136</v>
      </c>
      <c r="E141" t="s">
        <v>135</v>
      </c>
      <c r="F141" t="s">
        <v>403</v>
      </c>
      <c r="G141" t="s">
        <v>404</v>
      </c>
      <c r="H141">
        <v>125</v>
      </c>
      <c r="I141" t="s">
        <v>254</v>
      </c>
      <c r="J141" t="s">
        <v>133</v>
      </c>
      <c r="K141" t="s">
        <v>132</v>
      </c>
      <c r="P141" t="s">
        <v>300</v>
      </c>
      <c r="Q141" t="s">
        <v>301</v>
      </c>
      <c r="R141" t="s">
        <v>144</v>
      </c>
      <c r="S141" t="s">
        <v>143</v>
      </c>
      <c r="AB141" t="s">
        <v>128</v>
      </c>
      <c r="AC141">
        <v>2010</v>
      </c>
      <c r="AD141">
        <v>242.36099999999999</v>
      </c>
      <c r="AH141" t="s">
        <v>409</v>
      </c>
    </row>
    <row r="142" spans="1:34" ht="14.45" x14ac:dyDescent="0.3">
      <c r="A142" t="s">
        <v>137</v>
      </c>
      <c r="B142" t="s">
        <v>87</v>
      </c>
      <c r="C142" t="s">
        <v>88</v>
      </c>
      <c r="D142" t="s">
        <v>136</v>
      </c>
      <c r="E142" t="s">
        <v>135</v>
      </c>
      <c r="F142" t="s">
        <v>403</v>
      </c>
      <c r="G142" t="s">
        <v>404</v>
      </c>
      <c r="H142">
        <v>125</v>
      </c>
      <c r="I142" t="s">
        <v>254</v>
      </c>
      <c r="J142" t="s">
        <v>133</v>
      </c>
      <c r="K142" t="s">
        <v>132</v>
      </c>
      <c r="P142" t="s">
        <v>300</v>
      </c>
      <c r="Q142" t="s">
        <v>301</v>
      </c>
      <c r="R142" t="s">
        <v>142</v>
      </c>
      <c r="S142" t="s">
        <v>141</v>
      </c>
      <c r="AB142" t="s">
        <v>128</v>
      </c>
      <c r="AC142">
        <v>2010</v>
      </c>
      <c r="AD142">
        <v>280.44600000000003</v>
      </c>
      <c r="AH142" t="s">
        <v>409</v>
      </c>
    </row>
    <row r="143" spans="1:34" ht="14.45" x14ac:dyDescent="0.3">
      <c r="A143" t="s">
        <v>137</v>
      </c>
      <c r="B143" t="s">
        <v>87</v>
      </c>
      <c r="C143" t="s">
        <v>88</v>
      </c>
      <c r="D143" t="s">
        <v>136</v>
      </c>
      <c r="E143" t="s">
        <v>135</v>
      </c>
      <c r="F143" t="s">
        <v>403</v>
      </c>
      <c r="G143" t="s">
        <v>404</v>
      </c>
      <c r="H143">
        <v>125</v>
      </c>
      <c r="I143" t="s">
        <v>254</v>
      </c>
      <c r="J143" t="s">
        <v>133</v>
      </c>
      <c r="K143" t="s">
        <v>132</v>
      </c>
      <c r="P143" t="s">
        <v>300</v>
      </c>
      <c r="Q143" t="s">
        <v>301</v>
      </c>
      <c r="R143" t="s">
        <v>140</v>
      </c>
      <c r="S143" t="s">
        <v>139</v>
      </c>
      <c r="AB143" t="s">
        <v>128</v>
      </c>
      <c r="AC143">
        <v>2010</v>
      </c>
      <c r="AD143">
        <v>260.83800000000002</v>
      </c>
      <c r="AH143" t="s">
        <v>409</v>
      </c>
    </row>
    <row r="144" spans="1:34" ht="14.45" x14ac:dyDescent="0.3">
      <c r="A144" t="s">
        <v>137</v>
      </c>
      <c r="B144" t="s">
        <v>87</v>
      </c>
      <c r="C144" t="s">
        <v>88</v>
      </c>
      <c r="D144" t="s">
        <v>136</v>
      </c>
      <c r="E144" t="s">
        <v>135</v>
      </c>
      <c r="F144" t="s">
        <v>403</v>
      </c>
      <c r="G144" t="s">
        <v>404</v>
      </c>
      <c r="H144">
        <v>125</v>
      </c>
      <c r="I144" t="s">
        <v>254</v>
      </c>
      <c r="J144" t="s">
        <v>133</v>
      </c>
      <c r="K144" t="s">
        <v>132</v>
      </c>
      <c r="P144" t="s">
        <v>300</v>
      </c>
      <c r="Q144" t="s">
        <v>301</v>
      </c>
      <c r="R144" t="s">
        <v>138</v>
      </c>
      <c r="S144" t="s">
        <v>131</v>
      </c>
      <c r="AB144" t="s">
        <v>128</v>
      </c>
      <c r="AC144">
        <v>2010</v>
      </c>
      <c r="AD144">
        <v>2227.4</v>
      </c>
      <c r="AH144" t="s">
        <v>409</v>
      </c>
    </row>
    <row r="145" spans="1:34" ht="14.45" x14ac:dyDescent="0.3">
      <c r="A145" t="s">
        <v>137</v>
      </c>
      <c r="B145" t="s">
        <v>87</v>
      </c>
      <c r="C145" t="s">
        <v>88</v>
      </c>
      <c r="D145" t="s">
        <v>136</v>
      </c>
      <c r="E145" t="s">
        <v>135</v>
      </c>
      <c r="F145" t="s">
        <v>403</v>
      </c>
      <c r="G145" t="s">
        <v>404</v>
      </c>
      <c r="H145">
        <v>125</v>
      </c>
      <c r="I145" t="s">
        <v>254</v>
      </c>
      <c r="J145" t="s">
        <v>133</v>
      </c>
      <c r="K145" t="s">
        <v>132</v>
      </c>
      <c r="P145" t="s">
        <v>300</v>
      </c>
      <c r="Q145" t="s">
        <v>301</v>
      </c>
      <c r="R145" t="s">
        <v>130</v>
      </c>
      <c r="S145" t="s">
        <v>129</v>
      </c>
      <c r="AB145" t="s">
        <v>128</v>
      </c>
      <c r="AC145">
        <v>2010</v>
      </c>
      <c r="AD145">
        <v>0</v>
      </c>
      <c r="AH145" t="s">
        <v>409</v>
      </c>
    </row>
    <row r="146" spans="1:34" s="49" customFormat="1" ht="14.45" x14ac:dyDescent="0.3">
      <c r="A146" s="49" t="s">
        <v>137</v>
      </c>
      <c r="B146" s="49" t="s">
        <v>87</v>
      </c>
      <c r="C146" s="49" t="s">
        <v>88</v>
      </c>
      <c r="D146" s="49" t="s">
        <v>136</v>
      </c>
      <c r="E146" s="49" t="s">
        <v>135</v>
      </c>
      <c r="F146" s="49" t="s">
        <v>403</v>
      </c>
      <c r="G146" s="49" t="s">
        <v>404</v>
      </c>
      <c r="H146" s="49">
        <v>125</v>
      </c>
      <c r="I146" s="49" t="s">
        <v>254</v>
      </c>
      <c r="J146" s="49" t="s">
        <v>133</v>
      </c>
      <c r="K146" s="49" t="s">
        <v>132</v>
      </c>
      <c r="P146" s="49" t="s">
        <v>302</v>
      </c>
      <c r="Q146" s="49" t="s">
        <v>131</v>
      </c>
      <c r="R146" s="49" t="s">
        <v>183</v>
      </c>
      <c r="S146" s="49" t="s">
        <v>182</v>
      </c>
      <c r="AB146" s="49" t="s">
        <v>128</v>
      </c>
      <c r="AC146" s="49">
        <v>2010</v>
      </c>
      <c r="AD146" s="49">
        <v>6.5670000000000002</v>
      </c>
      <c r="AF146" s="49" t="s">
        <v>858</v>
      </c>
      <c r="AG146" s="146">
        <f>(AD147+AD148+AD149)*( 1 +AD157/(AD156-AD157))</f>
        <v>1048.508</v>
      </c>
      <c r="AH146" s="49" t="s">
        <v>409</v>
      </c>
    </row>
    <row r="147" spans="1:34" s="49" customFormat="1" ht="14.45" x14ac:dyDescent="0.3">
      <c r="A147" s="49" t="s">
        <v>137</v>
      </c>
      <c r="B147" s="49" t="s">
        <v>87</v>
      </c>
      <c r="C147" s="49" t="s">
        <v>88</v>
      </c>
      <c r="D147" s="49" t="s">
        <v>136</v>
      </c>
      <c r="E147" s="49" t="s">
        <v>135</v>
      </c>
      <c r="F147" s="49" t="s">
        <v>403</v>
      </c>
      <c r="G147" s="49" t="s">
        <v>404</v>
      </c>
      <c r="H147" s="49">
        <v>125</v>
      </c>
      <c r="I147" s="49" t="s">
        <v>254</v>
      </c>
      <c r="J147" s="49" t="s">
        <v>133</v>
      </c>
      <c r="K147" s="49" t="s">
        <v>132</v>
      </c>
      <c r="P147" s="49" t="s">
        <v>302</v>
      </c>
      <c r="Q147" s="49" t="s">
        <v>131</v>
      </c>
      <c r="R147" s="49" t="s">
        <v>156</v>
      </c>
      <c r="S147" s="49" t="s">
        <v>155</v>
      </c>
      <c r="AB147" s="49" t="s">
        <v>128</v>
      </c>
      <c r="AC147" s="49">
        <v>2010</v>
      </c>
      <c r="AD147" s="49">
        <v>56.076000000000001</v>
      </c>
      <c r="AF147" s="49" t="s">
        <v>859</v>
      </c>
      <c r="AG147" s="146">
        <f>(AD146+AD150+AD151+AD152+AD153+AD154+AD155)*( 1 +AD157/(AD156-AD157))</f>
        <v>3280.5920000000001</v>
      </c>
      <c r="AH147" s="49" t="s">
        <v>409</v>
      </c>
    </row>
    <row r="148" spans="1:34" s="49" customFormat="1" ht="14.45" x14ac:dyDescent="0.3">
      <c r="A148" s="49" t="s">
        <v>137</v>
      </c>
      <c r="B148" s="49" t="s">
        <v>87</v>
      </c>
      <c r="C148" s="49" t="s">
        <v>88</v>
      </c>
      <c r="D148" s="49" t="s">
        <v>136</v>
      </c>
      <c r="E148" s="49" t="s">
        <v>135</v>
      </c>
      <c r="F148" s="49" t="s">
        <v>403</v>
      </c>
      <c r="G148" s="49" t="s">
        <v>404</v>
      </c>
      <c r="H148" s="49">
        <v>125</v>
      </c>
      <c r="I148" s="49" t="s">
        <v>254</v>
      </c>
      <c r="J148" s="49" t="s">
        <v>133</v>
      </c>
      <c r="K148" s="49" t="s">
        <v>132</v>
      </c>
      <c r="P148" s="49" t="s">
        <v>302</v>
      </c>
      <c r="Q148" s="49" t="s">
        <v>131</v>
      </c>
      <c r="R148" s="49" t="s">
        <v>154</v>
      </c>
      <c r="S148" s="49" t="s">
        <v>153</v>
      </c>
      <c r="AB148" s="49" t="s">
        <v>128</v>
      </c>
      <c r="AC148" s="49">
        <v>2010</v>
      </c>
      <c r="AD148" s="49">
        <v>526.05600000000004</v>
      </c>
      <c r="AF148" s="49" t="s">
        <v>862</v>
      </c>
      <c r="AG148" s="146">
        <f>AD146+AD147+AD148+AD149+ AD150+AD151+AD152+AD153+AD154+AD155+AD157</f>
        <v>4329.1000000000004</v>
      </c>
      <c r="AH148" s="49" t="s">
        <v>409</v>
      </c>
    </row>
    <row r="149" spans="1:34" s="49" customFormat="1" ht="14.45" x14ac:dyDescent="0.3">
      <c r="A149" s="49" t="s">
        <v>137</v>
      </c>
      <c r="B149" s="49" t="s">
        <v>87</v>
      </c>
      <c r="C149" s="49" t="s">
        <v>88</v>
      </c>
      <c r="D149" s="49" t="s">
        <v>136</v>
      </c>
      <c r="E149" s="49" t="s">
        <v>135</v>
      </c>
      <c r="F149" s="49" t="s">
        <v>403</v>
      </c>
      <c r="G149" s="49" t="s">
        <v>404</v>
      </c>
      <c r="H149" s="49">
        <v>125</v>
      </c>
      <c r="I149" s="49" t="s">
        <v>254</v>
      </c>
      <c r="J149" s="49" t="s">
        <v>133</v>
      </c>
      <c r="K149" s="49" t="s">
        <v>132</v>
      </c>
      <c r="P149" s="49" t="s">
        <v>302</v>
      </c>
      <c r="Q149" s="49" t="s">
        <v>131</v>
      </c>
      <c r="R149" s="49" t="s">
        <v>152</v>
      </c>
      <c r="S149" s="49" t="s">
        <v>151</v>
      </c>
      <c r="AB149" s="49" t="s">
        <v>128</v>
      </c>
      <c r="AC149" s="49">
        <v>2010</v>
      </c>
      <c r="AD149" s="49">
        <v>466.37599999999998</v>
      </c>
      <c r="AG149" s="146"/>
      <c r="AH149" s="49" t="s">
        <v>409</v>
      </c>
    </row>
    <row r="150" spans="1:34" s="49" customFormat="1" ht="14.45" x14ac:dyDescent="0.3">
      <c r="A150" s="49" t="s">
        <v>137</v>
      </c>
      <c r="B150" s="49" t="s">
        <v>87</v>
      </c>
      <c r="C150" s="49" t="s">
        <v>88</v>
      </c>
      <c r="D150" s="49" t="s">
        <v>136</v>
      </c>
      <c r="E150" s="49" t="s">
        <v>135</v>
      </c>
      <c r="F150" s="49" t="s">
        <v>403</v>
      </c>
      <c r="G150" s="49" t="s">
        <v>404</v>
      </c>
      <c r="H150" s="49">
        <v>125</v>
      </c>
      <c r="I150" s="49" t="s">
        <v>254</v>
      </c>
      <c r="J150" s="49" t="s">
        <v>133</v>
      </c>
      <c r="K150" s="49" t="s">
        <v>132</v>
      </c>
      <c r="P150" s="49" t="s">
        <v>302</v>
      </c>
      <c r="Q150" s="49" t="s">
        <v>131</v>
      </c>
      <c r="R150" s="49" t="s">
        <v>150</v>
      </c>
      <c r="S150" s="49" t="s">
        <v>149</v>
      </c>
      <c r="AB150" s="49" t="s">
        <v>128</v>
      </c>
      <c r="AC150" s="49">
        <v>2010</v>
      </c>
      <c r="AD150" s="49">
        <v>199.35</v>
      </c>
      <c r="AG150" s="146"/>
      <c r="AH150" s="49" t="s">
        <v>409</v>
      </c>
    </row>
    <row r="151" spans="1:34" s="49" customFormat="1" ht="14.45" x14ac:dyDescent="0.3">
      <c r="A151" s="49" t="s">
        <v>137</v>
      </c>
      <c r="B151" s="49" t="s">
        <v>87</v>
      </c>
      <c r="C151" s="49" t="s">
        <v>88</v>
      </c>
      <c r="D151" s="49" t="s">
        <v>136</v>
      </c>
      <c r="E151" s="49" t="s">
        <v>135</v>
      </c>
      <c r="F151" s="49" t="s">
        <v>403</v>
      </c>
      <c r="G151" s="49" t="s">
        <v>404</v>
      </c>
      <c r="H151" s="49">
        <v>125</v>
      </c>
      <c r="I151" s="49" t="s">
        <v>254</v>
      </c>
      <c r="J151" s="49" t="s">
        <v>133</v>
      </c>
      <c r="K151" s="49" t="s">
        <v>132</v>
      </c>
      <c r="P151" s="49" t="s">
        <v>302</v>
      </c>
      <c r="Q151" s="49" t="s">
        <v>131</v>
      </c>
      <c r="R151" s="49" t="s">
        <v>148</v>
      </c>
      <c r="S151" s="49" t="s">
        <v>147</v>
      </c>
      <c r="AB151" s="49" t="s">
        <v>128</v>
      </c>
      <c r="AC151" s="49">
        <v>2010</v>
      </c>
      <c r="AD151" s="49">
        <v>609.05799999999999</v>
      </c>
      <c r="AG151" s="146"/>
      <c r="AH151" s="49" t="s">
        <v>409</v>
      </c>
    </row>
    <row r="152" spans="1:34" s="49" customFormat="1" ht="14.45" x14ac:dyDescent="0.3">
      <c r="A152" s="49" t="s">
        <v>137</v>
      </c>
      <c r="B152" s="49" t="s">
        <v>87</v>
      </c>
      <c r="C152" s="49" t="s">
        <v>88</v>
      </c>
      <c r="D152" s="49" t="s">
        <v>136</v>
      </c>
      <c r="E152" s="49" t="s">
        <v>135</v>
      </c>
      <c r="F152" s="49" t="s">
        <v>403</v>
      </c>
      <c r="G152" s="49" t="s">
        <v>404</v>
      </c>
      <c r="H152" s="49">
        <v>125</v>
      </c>
      <c r="I152" s="49" t="s">
        <v>254</v>
      </c>
      <c r="J152" s="49" t="s">
        <v>133</v>
      </c>
      <c r="K152" s="49" t="s">
        <v>132</v>
      </c>
      <c r="P152" s="49" t="s">
        <v>302</v>
      </c>
      <c r="Q152" s="49" t="s">
        <v>131</v>
      </c>
      <c r="R152" s="49" t="s">
        <v>146</v>
      </c>
      <c r="S152" s="49" t="s">
        <v>145</v>
      </c>
      <c r="AB152" s="49" t="s">
        <v>128</v>
      </c>
      <c r="AC152" s="49">
        <v>2010</v>
      </c>
      <c r="AD152" s="49">
        <v>1355.655</v>
      </c>
      <c r="AG152" s="146"/>
      <c r="AH152" s="49" t="s">
        <v>409</v>
      </c>
    </row>
    <row r="153" spans="1:34" s="49" customFormat="1" ht="14.45" x14ac:dyDescent="0.3">
      <c r="A153" s="49" t="s">
        <v>137</v>
      </c>
      <c r="B153" s="49" t="s">
        <v>87</v>
      </c>
      <c r="C153" s="49" t="s">
        <v>88</v>
      </c>
      <c r="D153" s="49" t="s">
        <v>136</v>
      </c>
      <c r="E153" s="49" t="s">
        <v>135</v>
      </c>
      <c r="F153" s="49" t="s">
        <v>403</v>
      </c>
      <c r="G153" s="49" t="s">
        <v>404</v>
      </c>
      <c r="H153" s="49">
        <v>125</v>
      </c>
      <c r="I153" s="49" t="s">
        <v>254</v>
      </c>
      <c r="J153" s="49" t="s">
        <v>133</v>
      </c>
      <c r="K153" s="49" t="s">
        <v>132</v>
      </c>
      <c r="P153" s="49" t="s">
        <v>302</v>
      </c>
      <c r="Q153" s="49" t="s">
        <v>131</v>
      </c>
      <c r="R153" s="49" t="s">
        <v>144</v>
      </c>
      <c r="S153" s="49" t="s">
        <v>143</v>
      </c>
      <c r="AB153" s="49" t="s">
        <v>128</v>
      </c>
      <c r="AC153" s="49">
        <v>2010</v>
      </c>
      <c r="AD153" s="49">
        <v>301.37599999999998</v>
      </c>
      <c r="AG153" s="146"/>
      <c r="AH153" s="49" t="s">
        <v>409</v>
      </c>
    </row>
    <row r="154" spans="1:34" s="49" customFormat="1" ht="14.45" x14ac:dyDescent="0.3">
      <c r="A154" s="49" t="s">
        <v>137</v>
      </c>
      <c r="B154" s="49" t="s">
        <v>87</v>
      </c>
      <c r="C154" s="49" t="s">
        <v>88</v>
      </c>
      <c r="D154" s="49" t="s">
        <v>136</v>
      </c>
      <c r="E154" s="49" t="s">
        <v>135</v>
      </c>
      <c r="F154" s="49" t="s">
        <v>403</v>
      </c>
      <c r="G154" s="49" t="s">
        <v>404</v>
      </c>
      <c r="H154" s="49">
        <v>125</v>
      </c>
      <c r="I154" s="49" t="s">
        <v>254</v>
      </c>
      <c r="J154" s="49" t="s">
        <v>133</v>
      </c>
      <c r="K154" s="49" t="s">
        <v>132</v>
      </c>
      <c r="P154" s="49" t="s">
        <v>302</v>
      </c>
      <c r="Q154" s="49" t="s">
        <v>131</v>
      </c>
      <c r="R154" s="49" t="s">
        <v>142</v>
      </c>
      <c r="S154" s="49" t="s">
        <v>141</v>
      </c>
      <c r="AB154" s="49" t="s">
        <v>128</v>
      </c>
      <c r="AC154" s="49">
        <v>2010</v>
      </c>
      <c r="AD154" s="49">
        <v>301.92399999999998</v>
      </c>
      <c r="AG154" s="146"/>
      <c r="AH154" s="49" t="s">
        <v>409</v>
      </c>
    </row>
    <row r="155" spans="1:34" s="49" customFormat="1" ht="14.45" x14ac:dyDescent="0.3">
      <c r="A155" s="49" t="s">
        <v>137</v>
      </c>
      <c r="B155" s="49" t="s">
        <v>87</v>
      </c>
      <c r="C155" s="49" t="s">
        <v>88</v>
      </c>
      <c r="D155" s="49" t="s">
        <v>136</v>
      </c>
      <c r="E155" s="49" t="s">
        <v>135</v>
      </c>
      <c r="F155" s="49" t="s">
        <v>403</v>
      </c>
      <c r="G155" s="49" t="s">
        <v>404</v>
      </c>
      <c r="H155" s="49">
        <v>125</v>
      </c>
      <c r="I155" s="49" t="s">
        <v>254</v>
      </c>
      <c r="J155" s="49" t="s">
        <v>133</v>
      </c>
      <c r="K155" s="49" t="s">
        <v>132</v>
      </c>
      <c r="P155" s="49" t="s">
        <v>302</v>
      </c>
      <c r="Q155" s="49" t="s">
        <v>131</v>
      </c>
      <c r="R155" s="49" t="s">
        <v>140</v>
      </c>
      <c r="S155" s="49" t="s">
        <v>139</v>
      </c>
      <c r="AB155" s="49" t="s">
        <v>128</v>
      </c>
      <c r="AC155" s="49">
        <v>2010</v>
      </c>
      <c r="AD155" s="49">
        <v>506.66199999999998</v>
      </c>
      <c r="AG155" s="146"/>
      <c r="AH155" s="49" t="s">
        <v>409</v>
      </c>
    </row>
    <row r="156" spans="1:34" s="49" customFormat="1" ht="14.45" x14ac:dyDescent="0.3">
      <c r="A156" s="49" t="s">
        <v>137</v>
      </c>
      <c r="B156" s="49" t="s">
        <v>87</v>
      </c>
      <c r="C156" s="49" t="s">
        <v>88</v>
      </c>
      <c r="D156" s="49" t="s">
        <v>136</v>
      </c>
      <c r="E156" s="49" t="s">
        <v>135</v>
      </c>
      <c r="F156" s="49" t="s">
        <v>403</v>
      </c>
      <c r="G156" s="49" t="s">
        <v>404</v>
      </c>
      <c r="H156" s="49">
        <v>125</v>
      </c>
      <c r="I156" s="49" t="s">
        <v>254</v>
      </c>
      <c r="J156" s="49" t="s">
        <v>133</v>
      </c>
      <c r="K156" s="49" t="s">
        <v>132</v>
      </c>
      <c r="P156" s="49" t="s">
        <v>302</v>
      </c>
      <c r="Q156" s="49" t="s">
        <v>131</v>
      </c>
      <c r="R156" s="49" t="s">
        <v>138</v>
      </c>
      <c r="S156" s="49" t="s">
        <v>131</v>
      </c>
      <c r="AB156" s="49" t="s">
        <v>128</v>
      </c>
      <c r="AC156" s="49">
        <v>2010</v>
      </c>
      <c r="AD156" s="49">
        <v>4329.1000000000004</v>
      </c>
      <c r="AG156" s="146"/>
      <c r="AH156" s="49" t="s">
        <v>409</v>
      </c>
    </row>
    <row r="157" spans="1:34" s="49" customFormat="1" ht="14.45" x14ac:dyDescent="0.3">
      <c r="A157" s="49" t="s">
        <v>137</v>
      </c>
      <c r="B157" s="49" t="s">
        <v>87</v>
      </c>
      <c r="C157" s="49" t="s">
        <v>88</v>
      </c>
      <c r="D157" s="49" t="s">
        <v>136</v>
      </c>
      <c r="E157" s="49" t="s">
        <v>135</v>
      </c>
      <c r="F157" s="49" t="s">
        <v>403</v>
      </c>
      <c r="G157" s="49" t="s">
        <v>404</v>
      </c>
      <c r="H157" s="49">
        <v>125</v>
      </c>
      <c r="I157" s="49" t="s">
        <v>254</v>
      </c>
      <c r="J157" s="49" t="s">
        <v>133</v>
      </c>
      <c r="K157" s="49" t="s">
        <v>132</v>
      </c>
      <c r="P157" s="49" t="s">
        <v>302</v>
      </c>
      <c r="Q157" s="49" t="s">
        <v>131</v>
      </c>
      <c r="R157" s="49" t="s">
        <v>130</v>
      </c>
      <c r="S157" s="49" t="s">
        <v>129</v>
      </c>
      <c r="AB157" s="49" t="s">
        <v>128</v>
      </c>
      <c r="AC157" s="49">
        <v>2010</v>
      </c>
      <c r="AD157" s="49">
        <v>0</v>
      </c>
      <c r="AG157" s="146"/>
      <c r="AH157" s="49" t="s">
        <v>409</v>
      </c>
    </row>
    <row r="158" spans="1:34" x14ac:dyDescent="0.25">
      <c r="A158" t="s">
        <v>137</v>
      </c>
      <c r="B158" t="s">
        <v>37</v>
      </c>
      <c r="C158" t="s">
        <v>38</v>
      </c>
      <c r="D158" t="s">
        <v>136</v>
      </c>
      <c r="E158" t="s">
        <v>135</v>
      </c>
      <c r="F158" t="s">
        <v>403</v>
      </c>
      <c r="G158" t="s">
        <v>404</v>
      </c>
      <c r="H158">
        <v>104</v>
      </c>
      <c r="I158" t="s">
        <v>410</v>
      </c>
      <c r="J158" t="s">
        <v>133</v>
      </c>
      <c r="K158" t="s">
        <v>132</v>
      </c>
      <c r="P158" t="s">
        <v>297</v>
      </c>
      <c r="Q158" t="s">
        <v>298</v>
      </c>
      <c r="R158" t="s">
        <v>183</v>
      </c>
      <c r="S158" t="s">
        <v>182</v>
      </c>
      <c r="AB158" t="s">
        <v>128</v>
      </c>
      <c r="AC158">
        <v>2010</v>
      </c>
      <c r="AD158">
        <v>2.6659999999999999</v>
      </c>
      <c r="AE158" t="s">
        <v>179</v>
      </c>
      <c r="AH158" t="s">
        <v>411</v>
      </c>
    </row>
    <row r="159" spans="1:34" x14ac:dyDescent="0.25">
      <c r="A159" t="s">
        <v>137</v>
      </c>
      <c r="B159" t="s">
        <v>37</v>
      </c>
      <c r="C159" t="s">
        <v>38</v>
      </c>
      <c r="D159" t="s">
        <v>136</v>
      </c>
      <c r="E159" t="s">
        <v>135</v>
      </c>
      <c r="F159" t="s">
        <v>403</v>
      </c>
      <c r="G159" t="s">
        <v>404</v>
      </c>
      <c r="H159">
        <v>104</v>
      </c>
      <c r="I159" t="s">
        <v>410</v>
      </c>
      <c r="J159" t="s">
        <v>133</v>
      </c>
      <c r="K159" t="s">
        <v>132</v>
      </c>
      <c r="P159" t="s">
        <v>297</v>
      </c>
      <c r="Q159" t="s">
        <v>298</v>
      </c>
      <c r="R159" t="s">
        <v>156</v>
      </c>
      <c r="S159" t="s">
        <v>155</v>
      </c>
      <c r="AB159" t="s">
        <v>128</v>
      </c>
      <c r="AC159">
        <v>2010</v>
      </c>
      <c r="AD159">
        <v>173.34899999999999</v>
      </c>
      <c r="AH159" t="s">
        <v>411</v>
      </c>
    </row>
    <row r="160" spans="1:34" x14ac:dyDescent="0.25">
      <c r="A160" t="s">
        <v>137</v>
      </c>
      <c r="B160" t="s">
        <v>37</v>
      </c>
      <c r="C160" t="s">
        <v>38</v>
      </c>
      <c r="D160" t="s">
        <v>136</v>
      </c>
      <c r="E160" t="s">
        <v>135</v>
      </c>
      <c r="F160" t="s">
        <v>403</v>
      </c>
      <c r="G160" t="s">
        <v>404</v>
      </c>
      <c r="H160">
        <v>104</v>
      </c>
      <c r="I160" t="s">
        <v>410</v>
      </c>
      <c r="J160" t="s">
        <v>133</v>
      </c>
      <c r="K160" t="s">
        <v>132</v>
      </c>
      <c r="P160" t="s">
        <v>297</v>
      </c>
      <c r="Q160" t="s">
        <v>298</v>
      </c>
      <c r="R160" t="s">
        <v>154</v>
      </c>
      <c r="S160" t="s">
        <v>153</v>
      </c>
      <c r="AB160" t="s">
        <v>128</v>
      </c>
      <c r="AC160">
        <v>2010</v>
      </c>
      <c r="AD160">
        <v>572.24800000000005</v>
      </c>
      <c r="AH160" t="s">
        <v>411</v>
      </c>
    </row>
    <row r="161" spans="1:34" x14ac:dyDescent="0.25">
      <c r="A161" t="s">
        <v>137</v>
      </c>
      <c r="B161" t="s">
        <v>37</v>
      </c>
      <c r="C161" t="s">
        <v>38</v>
      </c>
      <c r="D161" t="s">
        <v>136</v>
      </c>
      <c r="E161" t="s">
        <v>135</v>
      </c>
      <c r="F161" t="s">
        <v>403</v>
      </c>
      <c r="G161" t="s">
        <v>404</v>
      </c>
      <c r="H161">
        <v>104</v>
      </c>
      <c r="I161" t="s">
        <v>410</v>
      </c>
      <c r="J161" t="s">
        <v>133</v>
      </c>
      <c r="K161" t="s">
        <v>132</v>
      </c>
      <c r="P161" t="s">
        <v>297</v>
      </c>
      <c r="Q161" t="s">
        <v>298</v>
      </c>
      <c r="R161" t="s">
        <v>152</v>
      </c>
      <c r="S161" t="s">
        <v>151</v>
      </c>
      <c r="AB161" t="s">
        <v>128</v>
      </c>
      <c r="AC161">
        <v>2010</v>
      </c>
      <c r="AD161">
        <v>195.32499999999999</v>
      </c>
      <c r="AH161" t="s">
        <v>411</v>
      </c>
    </row>
    <row r="162" spans="1:34" x14ac:dyDescent="0.25">
      <c r="A162" t="s">
        <v>137</v>
      </c>
      <c r="B162" t="s">
        <v>37</v>
      </c>
      <c r="C162" t="s">
        <v>38</v>
      </c>
      <c r="D162" t="s">
        <v>136</v>
      </c>
      <c r="E162" t="s">
        <v>135</v>
      </c>
      <c r="F162" t="s">
        <v>403</v>
      </c>
      <c r="G162" t="s">
        <v>404</v>
      </c>
      <c r="H162">
        <v>104</v>
      </c>
      <c r="I162" t="s">
        <v>410</v>
      </c>
      <c r="J162" t="s">
        <v>133</v>
      </c>
      <c r="K162" t="s">
        <v>132</v>
      </c>
      <c r="P162" t="s">
        <v>297</v>
      </c>
      <c r="Q162" t="s">
        <v>298</v>
      </c>
      <c r="R162" t="s">
        <v>150</v>
      </c>
      <c r="S162" t="s">
        <v>149</v>
      </c>
      <c r="AB162" t="s">
        <v>128</v>
      </c>
      <c r="AC162">
        <v>2010</v>
      </c>
      <c r="AD162">
        <v>406.404</v>
      </c>
      <c r="AH162" t="s">
        <v>411</v>
      </c>
    </row>
    <row r="163" spans="1:34" x14ac:dyDescent="0.25">
      <c r="A163" t="s">
        <v>137</v>
      </c>
      <c r="B163" t="s">
        <v>37</v>
      </c>
      <c r="C163" t="s">
        <v>38</v>
      </c>
      <c r="D163" t="s">
        <v>136</v>
      </c>
      <c r="E163" t="s">
        <v>135</v>
      </c>
      <c r="F163" t="s">
        <v>403</v>
      </c>
      <c r="G163" t="s">
        <v>404</v>
      </c>
      <c r="H163">
        <v>104</v>
      </c>
      <c r="I163" t="s">
        <v>410</v>
      </c>
      <c r="J163" t="s">
        <v>133</v>
      </c>
      <c r="K163" t="s">
        <v>132</v>
      </c>
      <c r="P163" t="s">
        <v>297</v>
      </c>
      <c r="Q163" t="s">
        <v>298</v>
      </c>
      <c r="R163" t="s">
        <v>148</v>
      </c>
      <c r="S163" t="s">
        <v>147</v>
      </c>
      <c r="AB163" t="s">
        <v>128</v>
      </c>
      <c r="AC163">
        <v>2010</v>
      </c>
      <c r="AD163">
        <v>354.94</v>
      </c>
      <c r="AH163" t="s">
        <v>411</v>
      </c>
    </row>
    <row r="164" spans="1:34" x14ac:dyDescent="0.25">
      <c r="A164" t="s">
        <v>137</v>
      </c>
      <c r="B164" t="s">
        <v>37</v>
      </c>
      <c r="C164" t="s">
        <v>38</v>
      </c>
      <c r="D164" t="s">
        <v>136</v>
      </c>
      <c r="E164" t="s">
        <v>135</v>
      </c>
      <c r="F164" t="s">
        <v>403</v>
      </c>
      <c r="G164" t="s">
        <v>404</v>
      </c>
      <c r="H164">
        <v>104</v>
      </c>
      <c r="I164" t="s">
        <v>410</v>
      </c>
      <c r="J164" t="s">
        <v>133</v>
      </c>
      <c r="K164" t="s">
        <v>132</v>
      </c>
      <c r="P164" t="s">
        <v>297</v>
      </c>
      <c r="Q164" t="s">
        <v>298</v>
      </c>
      <c r="R164" t="s">
        <v>146</v>
      </c>
      <c r="S164" t="s">
        <v>145</v>
      </c>
      <c r="AB164" t="s">
        <v>128</v>
      </c>
      <c r="AC164">
        <v>2010</v>
      </c>
      <c r="AD164">
        <v>18.927</v>
      </c>
      <c r="AH164" t="s">
        <v>411</v>
      </c>
    </row>
    <row r="165" spans="1:34" x14ac:dyDescent="0.25">
      <c r="A165" t="s">
        <v>137</v>
      </c>
      <c r="B165" t="s">
        <v>37</v>
      </c>
      <c r="C165" t="s">
        <v>38</v>
      </c>
      <c r="D165" t="s">
        <v>136</v>
      </c>
      <c r="E165" t="s">
        <v>135</v>
      </c>
      <c r="F165" t="s">
        <v>403</v>
      </c>
      <c r="G165" t="s">
        <v>404</v>
      </c>
      <c r="H165">
        <v>104</v>
      </c>
      <c r="I165" t="s">
        <v>410</v>
      </c>
      <c r="J165" t="s">
        <v>133</v>
      </c>
      <c r="K165" t="s">
        <v>132</v>
      </c>
      <c r="P165" t="s">
        <v>297</v>
      </c>
      <c r="Q165" t="s">
        <v>298</v>
      </c>
      <c r="R165" t="s">
        <v>144</v>
      </c>
      <c r="S165" t="s">
        <v>143</v>
      </c>
      <c r="AB165" t="s">
        <v>128</v>
      </c>
      <c r="AC165">
        <v>2010</v>
      </c>
      <c r="AD165">
        <v>26.341000000000001</v>
      </c>
      <c r="AH165" t="s">
        <v>411</v>
      </c>
    </row>
    <row r="166" spans="1:34" x14ac:dyDescent="0.25">
      <c r="A166" t="s">
        <v>137</v>
      </c>
      <c r="B166" t="s">
        <v>37</v>
      </c>
      <c r="C166" t="s">
        <v>38</v>
      </c>
      <c r="D166" t="s">
        <v>136</v>
      </c>
      <c r="E166" t="s">
        <v>135</v>
      </c>
      <c r="F166" t="s">
        <v>403</v>
      </c>
      <c r="G166" t="s">
        <v>404</v>
      </c>
      <c r="H166">
        <v>104</v>
      </c>
      <c r="I166" t="s">
        <v>410</v>
      </c>
      <c r="J166" t="s">
        <v>133</v>
      </c>
      <c r="K166" t="s">
        <v>132</v>
      </c>
      <c r="P166" t="s">
        <v>297</v>
      </c>
      <c r="Q166" t="s">
        <v>298</v>
      </c>
      <c r="R166" t="s">
        <v>142</v>
      </c>
      <c r="S166" t="s">
        <v>141</v>
      </c>
      <c r="AB166" t="s">
        <v>128</v>
      </c>
      <c r="AC166">
        <v>2010</v>
      </c>
      <c r="AD166">
        <v>53.933999999999997</v>
      </c>
      <c r="AH166" t="s">
        <v>411</v>
      </c>
    </row>
    <row r="167" spans="1:34" x14ac:dyDescent="0.25">
      <c r="A167" t="s">
        <v>137</v>
      </c>
      <c r="B167" t="s">
        <v>37</v>
      </c>
      <c r="C167" t="s">
        <v>38</v>
      </c>
      <c r="D167" t="s">
        <v>136</v>
      </c>
      <c r="E167" t="s">
        <v>135</v>
      </c>
      <c r="F167" t="s">
        <v>403</v>
      </c>
      <c r="G167" t="s">
        <v>404</v>
      </c>
      <c r="H167">
        <v>104</v>
      </c>
      <c r="I167" t="s">
        <v>410</v>
      </c>
      <c r="J167" t="s">
        <v>133</v>
      </c>
      <c r="K167" t="s">
        <v>132</v>
      </c>
      <c r="P167" t="s">
        <v>297</v>
      </c>
      <c r="Q167" t="s">
        <v>298</v>
      </c>
      <c r="R167" t="s">
        <v>140</v>
      </c>
      <c r="S167" t="s">
        <v>139</v>
      </c>
      <c r="AB167" t="s">
        <v>128</v>
      </c>
      <c r="AC167">
        <v>2010</v>
      </c>
      <c r="AD167">
        <v>226.78399999999999</v>
      </c>
      <c r="AH167" t="s">
        <v>411</v>
      </c>
    </row>
    <row r="168" spans="1:34" x14ac:dyDescent="0.25">
      <c r="A168" t="s">
        <v>137</v>
      </c>
      <c r="B168" t="s">
        <v>37</v>
      </c>
      <c r="C168" t="s">
        <v>38</v>
      </c>
      <c r="D168" t="s">
        <v>136</v>
      </c>
      <c r="E168" t="s">
        <v>135</v>
      </c>
      <c r="F168" t="s">
        <v>403</v>
      </c>
      <c r="G168" t="s">
        <v>404</v>
      </c>
      <c r="H168">
        <v>104</v>
      </c>
      <c r="I168" t="s">
        <v>410</v>
      </c>
      <c r="J168" t="s">
        <v>133</v>
      </c>
      <c r="K168" t="s">
        <v>132</v>
      </c>
      <c r="P168" t="s">
        <v>297</v>
      </c>
      <c r="Q168" t="s">
        <v>298</v>
      </c>
      <c r="R168" t="s">
        <v>138</v>
      </c>
      <c r="S168" t="s">
        <v>131</v>
      </c>
      <c r="AB168" t="s">
        <v>128</v>
      </c>
      <c r="AC168">
        <v>2010</v>
      </c>
      <c r="AD168">
        <v>2030.9179999999999</v>
      </c>
      <c r="AH168" t="s">
        <v>411</v>
      </c>
    </row>
    <row r="169" spans="1:34" x14ac:dyDescent="0.25">
      <c r="A169" t="s">
        <v>137</v>
      </c>
      <c r="B169" t="s">
        <v>37</v>
      </c>
      <c r="C169" t="s">
        <v>38</v>
      </c>
      <c r="D169" t="s">
        <v>136</v>
      </c>
      <c r="E169" t="s">
        <v>135</v>
      </c>
      <c r="F169" t="s">
        <v>403</v>
      </c>
      <c r="G169" t="s">
        <v>404</v>
      </c>
      <c r="H169">
        <v>104</v>
      </c>
      <c r="I169" t="s">
        <v>410</v>
      </c>
      <c r="J169" t="s">
        <v>133</v>
      </c>
      <c r="K169" t="s">
        <v>132</v>
      </c>
      <c r="P169" t="s">
        <v>297</v>
      </c>
      <c r="Q169" t="s">
        <v>298</v>
      </c>
      <c r="R169" t="s">
        <v>130</v>
      </c>
      <c r="S169" t="s">
        <v>129</v>
      </c>
      <c r="AB169" t="s">
        <v>128</v>
      </c>
      <c r="AC169">
        <v>2010</v>
      </c>
      <c r="AD169">
        <v>0</v>
      </c>
      <c r="AE169" t="s">
        <v>186</v>
      </c>
      <c r="AH169" t="s">
        <v>411</v>
      </c>
    </row>
    <row r="170" spans="1:34" x14ac:dyDescent="0.25">
      <c r="A170" t="s">
        <v>137</v>
      </c>
      <c r="B170" t="s">
        <v>37</v>
      </c>
      <c r="C170" t="s">
        <v>38</v>
      </c>
      <c r="D170" t="s">
        <v>136</v>
      </c>
      <c r="E170" t="s">
        <v>135</v>
      </c>
      <c r="F170" t="s">
        <v>403</v>
      </c>
      <c r="G170" t="s">
        <v>404</v>
      </c>
      <c r="H170">
        <v>104</v>
      </c>
      <c r="I170" t="s">
        <v>410</v>
      </c>
      <c r="J170" t="s">
        <v>133</v>
      </c>
      <c r="K170" t="s">
        <v>132</v>
      </c>
      <c r="P170" t="s">
        <v>300</v>
      </c>
      <c r="Q170" t="s">
        <v>301</v>
      </c>
      <c r="R170" t="s">
        <v>183</v>
      </c>
      <c r="S170" t="s">
        <v>182</v>
      </c>
      <c r="AB170" t="s">
        <v>128</v>
      </c>
      <c r="AC170">
        <v>2010</v>
      </c>
      <c r="AD170">
        <v>25.997</v>
      </c>
      <c r="AH170" t="s">
        <v>411</v>
      </c>
    </row>
    <row r="171" spans="1:34" x14ac:dyDescent="0.25">
      <c r="A171" t="s">
        <v>137</v>
      </c>
      <c r="B171" t="s">
        <v>37</v>
      </c>
      <c r="C171" t="s">
        <v>38</v>
      </c>
      <c r="D171" t="s">
        <v>136</v>
      </c>
      <c r="E171" t="s">
        <v>135</v>
      </c>
      <c r="F171" t="s">
        <v>403</v>
      </c>
      <c r="G171" t="s">
        <v>404</v>
      </c>
      <c r="H171">
        <v>104</v>
      </c>
      <c r="I171" t="s">
        <v>410</v>
      </c>
      <c r="J171" t="s">
        <v>133</v>
      </c>
      <c r="K171" t="s">
        <v>132</v>
      </c>
      <c r="P171" t="s">
        <v>300</v>
      </c>
      <c r="Q171" t="s">
        <v>301</v>
      </c>
      <c r="R171" t="s">
        <v>156</v>
      </c>
      <c r="S171" t="s">
        <v>155</v>
      </c>
      <c r="AB171" t="s">
        <v>128</v>
      </c>
      <c r="AC171">
        <v>2010</v>
      </c>
      <c r="AD171">
        <v>334.97699999999998</v>
      </c>
      <c r="AH171" t="s">
        <v>411</v>
      </c>
    </row>
    <row r="172" spans="1:34" x14ac:dyDescent="0.25">
      <c r="A172" t="s">
        <v>137</v>
      </c>
      <c r="B172" t="s">
        <v>37</v>
      </c>
      <c r="C172" t="s">
        <v>38</v>
      </c>
      <c r="D172" t="s">
        <v>136</v>
      </c>
      <c r="E172" t="s">
        <v>135</v>
      </c>
      <c r="F172" t="s">
        <v>403</v>
      </c>
      <c r="G172" t="s">
        <v>404</v>
      </c>
      <c r="H172">
        <v>104</v>
      </c>
      <c r="I172" t="s">
        <v>410</v>
      </c>
      <c r="J172" t="s">
        <v>133</v>
      </c>
      <c r="K172" t="s">
        <v>132</v>
      </c>
      <c r="P172" t="s">
        <v>300</v>
      </c>
      <c r="Q172" t="s">
        <v>301</v>
      </c>
      <c r="R172" t="s">
        <v>154</v>
      </c>
      <c r="S172" t="s">
        <v>153</v>
      </c>
      <c r="AB172" t="s">
        <v>128</v>
      </c>
      <c r="AC172">
        <v>2010</v>
      </c>
      <c r="AD172">
        <v>444.21699999999998</v>
      </c>
      <c r="AH172" t="s">
        <v>411</v>
      </c>
    </row>
    <row r="173" spans="1:34" x14ac:dyDescent="0.25">
      <c r="A173" t="s">
        <v>137</v>
      </c>
      <c r="B173" t="s">
        <v>37</v>
      </c>
      <c r="C173" t="s">
        <v>38</v>
      </c>
      <c r="D173" t="s">
        <v>136</v>
      </c>
      <c r="E173" t="s">
        <v>135</v>
      </c>
      <c r="F173" t="s">
        <v>403</v>
      </c>
      <c r="G173" t="s">
        <v>404</v>
      </c>
      <c r="H173">
        <v>104</v>
      </c>
      <c r="I173" t="s">
        <v>410</v>
      </c>
      <c r="J173" t="s">
        <v>133</v>
      </c>
      <c r="K173" t="s">
        <v>132</v>
      </c>
      <c r="P173" t="s">
        <v>300</v>
      </c>
      <c r="Q173" t="s">
        <v>301</v>
      </c>
      <c r="R173" t="s">
        <v>152</v>
      </c>
      <c r="S173" t="s">
        <v>151</v>
      </c>
      <c r="AB173" t="s">
        <v>128</v>
      </c>
      <c r="AC173">
        <v>2010</v>
      </c>
      <c r="AD173">
        <v>320.959</v>
      </c>
      <c r="AH173" t="s">
        <v>411</v>
      </c>
    </row>
    <row r="174" spans="1:34" x14ac:dyDescent="0.25">
      <c r="A174" t="s">
        <v>137</v>
      </c>
      <c r="B174" t="s">
        <v>37</v>
      </c>
      <c r="C174" t="s">
        <v>38</v>
      </c>
      <c r="D174" t="s">
        <v>136</v>
      </c>
      <c r="E174" t="s">
        <v>135</v>
      </c>
      <c r="F174" t="s">
        <v>403</v>
      </c>
      <c r="G174" t="s">
        <v>404</v>
      </c>
      <c r="H174">
        <v>104</v>
      </c>
      <c r="I174" t="s">
        <v>410</v>
      </c>
      <c r="J174" t="s">
        <v>133</v>
      </c>
      <c r="K174" t="s">
        <v>132</v>
      </c>
      <c r="P174" t="s">
        <v>300</v>
      </c>
      <c r="Q174" t="s">
        <v>301</v>
      </c>
      <c r="R174" t="s">
        <v>150</v>
      </c>
      <c r="S174" t="s">
        <v>149</v>
      </c>
      <c r="AB174" t="s">
        <v>128</v>
      </c>
      <c r="AC174">
        <v>2010</v>
      </c>
      <c r="AD174">
        <v>218.25299999999999</v>
      </c>
      <c r="AH174" t="s">
        <v>411</v>
      </c>
    </row>
    <row r="175" spans="1:34" x14ac:dyDescent="0.25">
      <c r="A175" t="s">
        <v>137</v>
      </c>
      <c r="B175" t="s">
        <v>37</v>
      </c>
      <c r="C175" t="s">
        <v>38</v>
      </c>
      <c r="D175" t="s">
        <v>136</v>
      </c>
      <c r="E175" t="s">
        <v>135</v>
      </c>
      <c r="F175" t="s">
        <v>403</v>
      </c>
      <c r="G175" t="s">
        <v>404</v>
      </c>
      <c r="H175">
        <v>104</v>
      </c>
      <c r="I175" t="s">
        <v>410</v>
      </c>
      <c r="J175" t="s">
        <v>133</v>
      </c>
      <c r="K175" t="s">
        <v>132</v>
      </c>
      <c r="P175" t="s">
        <v>300</v>
      </c>
      <c r="Q175" t="s">
        <v>301</v>
      </c>
      <c r="R175" t="s">
        <v>148</v>
      </c>
      <c r="S175" t="s">
        <v>147</v>
      </c>
      <c r="AB175" t="s">
        <v>128</v>
      </c>
      <c r="AC175">
        <v>2010</v>
      </c>
      <c r="AD175">
        <v>171.38399999999999</v>
      </c>
      <c r="AH175" t="s">
        <v>411</v>
      </c>
    </row>
    <row r="176" spans="1:34" x14ac:dyDescent="0.25">
      <c r="A176" t="s">
        <v>137</v>
      </c>
      <c r="B176" t="s">
        <v>37</v>
      </c>
      <c r="C176" t="s">
        <v>38</v>
      </c>
      <c r="D176" t="s">
        <v>136</v>
      </c>
      <c r="E176" t="s">
        <v>135</v>
      </c>
      <c r="F176" t="s">
        <v>403</v>
      </c>
      <c r="G176" t="s">
        <v>404</v>
      </c>
      <c r="H176">
        <v>104</v>
      </c>
      <c r="I176" t="s">
        <v>410</v>
      </c>
      <c r="J176" t="s">
        <v>133</v>
      </c>
      <c r="K176" t="s">
        <v>132</v>
      </c>
      <c r="P176" t="s">
        <v>300</v>
      </c>
      <c r="Q176" t="s">
        <v>301</v>
      </c>
      <c r="R176" t="s">
        <v>146</v>
      </c>
      <c r="S176" t="s">
        <v>145</v>
      </c>
      <c r="AB176" t="s">
        <v>128</v>
      </c>
      <c r="AC176">
        <v>2010</v>
      </c>
      <c r="AD176">
        <v>60.201000000000001</v>
      </c>
      <c r="AH176" t="s">
        <v>411</v>
      </c>
    </row>
    <row r="177" spans="1:34" x14ac:dyDescent="0.25">
      <c r="A177" t="s">
        <v>137</v>
      </c>
      <c r="B177" t="s">
        <v>37</v>
      </c>
      <c r="C177" t="s">
        <v>38</v>
      </c>
      <c r="D177" t="s">
        <v>136</v>
      </c>
      <c r="E177" t="s">
        <v>135</v>
      </c>
      <c r="F177" t="s">
        <v>403</v>
      </c>
      <c r="G177" t="s">
        <v>404</v>
      </c>
      <c r="H177">
        <v>104</v>
      </c>
      <c r="I177" t="s">
        <v>410</v>
      </c>
      <c r="J177" t="s">
        <v>133</v>
      </c>
      <c r="K177" t="s">
        <v>132</v>
      </c>
      <c r="P177" t="s">
        <v>300</v>
      </c>
      <c r="Q177" t="s">
        <v>301</v>
      </c>
      <c r="R177" t="s">
        <v>144</v>
      </c>
      <c r="S177" t="s">
        <v>143</v>
      </c>
      <c r="AB177" t="s">
        <v>128</v>
      </c>
      <c r="AC177">
        <v>2010</v>
      </c>
      <c r="AD177">
        <v>411.83100000000002</v>
      </c>
      <c r="AH177" t="s">
        <v>411</v>
      </c>
    </row>
    <row r="178" spans="1:34" x14ac:dyDescent="0.25">
      <c r="A178" t="s">
        <v>137</v>
      </c>
      <c r="B178" t="s">
        <v>37</v>
      </c>
      <c r="C178" t="s">
        <v>38</v>
      </c>
      <c r="D178" t="s">
        <v>136</v>
      </c>
      <c r="E178" t="s">
        <v>135</v>
      </c>
      <c r="F178" t="s">
        <v>403</v>
      </c>
      <c r="G178" t="s">
        <v>404</v>
      </c>
      <c r="H178">
        <v>104</v>
      </c>
      <c r="I178" t="s">
        <v>410</v>
      </c>
      <c r="J178" t="s">
        <v>133</v>
      </c>
      <c r="K178" t="s">
        <v>132</v>
      </c>
      <c r="P178" t="s">
        <v>300</v>
      </c>
      <c r="Q178" t="s">
        <v>301</v>
      </c>
      <c r="R178" t="s">
        <v>142</v>
      </c>
      <c r="S178" t="s">
        <v>141</v>
      </c>
      <c r="AB178" t="s">
        <v>128</v>
      </c>
      <c r="AC178">
        <v>2010</v>
      </c>
      <c r="AD178">
        <v>279.08100000000002</v>
      </c>
      <c r="AH178" t="s">
        <v>411</v>
      </c>
    </row>
    <row r="179" spans="1:34" x14ac:dyDescent="0.25">
      <c r="A179" t="s">
        <v>137</v>
      </c>
      <c r="B179" t="s">
        <v>37</v>
      </c>
      <c r="C179" t="s">
        <v>38</v>
      </c>
      <c r="D179" t="s">
        <v>136</v>
      </c>
      <c r="E179" t="s">
        <v>135</v>
      </c>
      <c r="F179" t="s">
        <v>403</v>
      </c>
      <c r="G179" t="s">
        <v>404</v>
      </c>
      <c r="H179">
        <v>104</v>
      </c>
      <c r="I179" t="s">
        <v>410</v>
      </c>
      <c r="J179" t="s">
        <v>133</v>
      </c>
      <c r="K179" t="s">
        <v>132</v>
      </c>
      <c r="P179" t="s">
        <v>300</v>
      </c>
      <c r="Q179" t="s">
        <v>301</v>
      </c>
      <c r="R179" t="s">
        <v>140</v>
      </c>
      <c r="S179" t="s">
        <v>139</v>
      </c>
      <c r="AB179" t="s">
        <v>128</v>
      </c>
      <c r="AC179">
        <v>2010</v>
      </c>
      <c r="AD179">
        <v>190.88499999999999</v>
      </c>
      <c r="AH179" t="s">
        <v>411</v>
      </c>
    </row>
    <row r="180" spans="1:34" x14ac:dyDescent="0.25">
      <c r="A180" t="s">
        <v>137</v>
      </c>
      <c r="B180" t="s">
        <v>37</v>
      </c>
      <c r="C180" t="s">
        <v>38</v>
      </c>
      <c r="D180" t="s">
        <v>136</v>
      </c>
      <c r="E180" t="s">
        <v>135</v>
      </c>
      <c r="F180" t="s">
        <v>403</v>
      </c>
      <c r="G180" t="s">
        <v>404</v>
      </c>
      <c r="H180">
        <v>104</v>
      </c>
      <c r="I180" t="s">
        <v>410</v>
      </c>
      <c r="J180" t="s">
        <v>133</v>
      </c>
      <c r="K180" t="s">
        <v>132</v>
      </c>
      <c r="P180" t="s">
        <v>300</v>
      </c>
      <c r="Q180" t="s">
        <v>301</v>
      </c>
      <c r="R180" t="s">
        <v>138</v>
      </c>
      <c r="S180" t="s">
        <v>131</v>
      </c>
      <c r="AB180" t="s">
        <v>128</v>
      </c>
      <c r="AC180">
        <v>2010</v>
      </c>
      <c r="AD180">
        <v>2457.7840000000001</v>
      </c>
      <c r="AH180" t="s">
        <v>411</v>
      </c>
    </row>
    <row r="181" spans="1:34" x14ac:dyDescent="0.25">
      <c r="A181" t="s">
        <v>137</v>
      </c>
      <c r="B181" t="s">
        <v>37</v>
      </c>
      <c r="C181" t="s">
        <v>38</v>
      </c>
      <c r="D181" t="s">
        <v>136</v>
      </c>
      <c r="E181" t="s">
        <v>135</v>
      </c>
      <c r="F181" t="s">
        <v>403</v>
      </c>
      <c r="G181" t="s">
        <v>404</v>
      </c>
      <c r="H181">
        <v>104</v>
      </c>
      <c r="I181" t="s">
        <v>410</v>
      </c>
      <c r="J181" t="s">
        <v>133</v>
      </c>
      <c r="K181" t="s">
        <v>132</v>
      </c>
      <c r="P181" t="s">
        <v>300</v>
      </c>
      <c r="Q181" t="s">
        <v>301</v>
      </c>
      <c r="R181" t="s">
        <v>130</v>
      </c>
      <c r="S181" t="s">
        <v>129</v>
      </c>
      <c r="AB181" t="s">
        <v>128</v>
      </c>
      <c r="AC181">
        <v>2010</v>
      </c>
      <c r="AD181">
        <v>0</v>
      </c>
      <c r="AE181" t="s">
        <v>186</v>
      </c>
      <c r="AH181" t="s">
        <v>411</v>
      </c>
    </row>
    <row r="182" spans="1:34" s="49" customFormat="1" x14ac:dyDescent="0.25">
      <c r="A182" s="49" t="s">
        <v>137</v>
      </c>
      <c r="B182" s="49" t="s">
        <v>37</v>
      </c>
      <c r="C182" s="49" t="s">
        <v>38</v>
      </c>
      <c r="D182" s="49" t="s">
        <v>136</v>
      </c>
      <c r="E182" s="49" t="s">
        <v>135</v>
      </c>
      <c r="F182" s="49" t="s">
        <v>403</v>
      </c>
      <c r="G182" s="49" t="s">
        <v>404</v>
      </c>
      <c r="H182" s="49">
        <v>104</v>
      </c>
      <c r="I182" s="49" t="s">
        <v>410</v>
      </c>
      <c r="J182" s="49" t="s">
        <v>133</v>
      </c>
      <c r="K182" s="49" t="s">
        <v>132</v>
      </c>
      <c r="P182" s="49" t="s">
        <v>302</v>
      </c>
      <c r="Q182" s="49" t="s">
        <v>131</v>
      </c>
      <c r="R182" s="49" t="s">
        <v>183</v>
      </c>
      <c r="S182" s="49" t="s">
        <v>182</v>
      </c>
      <c r="AB182" s="49" t="s">
        <v>128</v>
      </c>
      <c r="AC182" s="49">
        <v>2010</v>
      </c>
      <c r="AD182" s="49">
        <v>28.663</v>
      </c>
      <c r="AF182" s="49" t="s">
        <v>858</v>
      </c>
      <c r="AG182" s="146">
        <f>(AD183+AD184+AD185)*( 1 +AD193/(AD192-AD193))</f>
        <v>2041.0750000000003</v>
      </c>
      <c r="AH182" s="49" t="s">
        <v>411</v>
      </c>
    </row>
    <row r="183" spans="1:34" s="49" customFormat="1" x14ac:dyDescent="0.25">
      <c r="A183" s="49" t="s">
        <v>137</v>
      </c>
      <c r="B183" s="49" t="s">
        <v>37</v>
      </c>
      <c r="C183" s="49" t="s">
        <v>38</v>
      </c>
      <c r="D183" s="49" t="s">
        <v>136</v>
      </c>
      <c r="E183" s="49" t="s">
        <v>135</v>
      </c>
      <c r="F183" s="49" t="s">
        <v>403</v>
      </c>
      <c r="G183" s="49" t="s">
        <v>404</v>
      </c>
      <c r="H183" s="49">
        <v>104</v>
      </c>
      <c r="I183" s="49" t="s">
        <v>410</v>
      </c>
      <c r="J183" s="49" t="s">
        <v>133</v>
      </c>
      <c r="K183" s="49" t="s">
        <v>132</v>
      </c>
      <c r="P183" s="49" t="s">
        <v>302</v>
      </c>
      <c r="Q183" s="49" t="s">
        <v>131</v>
      </c>
      <c r="R183" s="49" t="s">
        <v>156</v>
      </c>
      <c r="S183" s="49" t="s">
        <v>155</v>
      </c>
      <c r="AB183" s="49" t="s">
        <v>128</v>
      </c>
      <c r="AC183" s="49">
        <v>2010</v>
      </c>
      <c r="AD183" s="49">
        <v>508.32600000000002</v>
      </c>
      <c r="AF183" s="49" t="s">
        <v>859</v>
      </c>
      <c r="AG183" s="146">
        <f>(AD182+AD186+AD187+AD188+AD189+AD190+AD191)*( 1 +AD193/(AD192-AD193))</f>
        <v>2447.6260000000002</v>
      </c>
      <c r="AH183" s="49" t="s">
        <v>411</v>
      </c>
    </row>
    <row r="184" spans="1:34" s="49" customFormat="1" x14ac:dyDescent="0.25">
      <c r="A184" s="49" t="s">
        <v>137</v>
      </c>
      <c r="B184" s="49" t="s">
        <v>37</v>
      </c>
      <c r="C184" s="49" t="s">
        <v>38</v>
      </c>
      <c r="D184" s="49" t="s">
        <v>136</v>
      </c>
      <c r="E184" s="49" t="s">
        <v>135</v>
      </c>
      <c r="F184" s="49" t="s">
        <v>403</v>
      </c>
      <c r="G184" s="49" t="s">
        <v>404</v>
      </c>
      <c r="H184" s="49">
        <v>104</v>
      </c>
      <c r="I184" s="49" t="s">
        <v>410</v>
      </c>
      <c r="J184" s="49" t="s">
        <v>133</v>
      </c>
      <c r="K184" s="49" t="s">
        <v>132</v>
      </c>
      <c r="P184" s="49" t="s">
        <v>302</v>
      </c>
      <c r="Q184" s="49" t="s">
        <v>131</v>
      </c>
      <c r="R184" s="49" t="s">
        <v>154</v>
      </c>
      <c r="S184" s="49" t="s">
        <v>153</v>
      </c>
      <c r="AB184" s="49" t="s">
        <v>128</v>
      </c>
      <c r="AC184" s="49">
        <v>2010</v>
      </c>
      <c r="AD184" s="49">
        <v>1016.465</v>
      </c>
      <c r="AF184" s="49" t="s">
        <v>862</v>
      </c>
      <c r="AG184" s="146">
        <f>AD182+AD183+AD184+AD185+ AD186+AD187+AD188+AD189+AD190+AD191+AD193</f>
        <v>4488.7010000000009</v>
      </c>
      <c r="AH184" s="49" t="s">
        <v>411</v>
      </c>
    </row>
    <row r="185" spans="1:34" s="49" customFormat="1" x14ac:dyDescent="0.25">
      <c r="A185" s="49" t="s">
        <v>137</v>
      </c>
      <c r="B185" s="49" t="s">
        <v>37</v>
      </c>
      <c r="C185" s="49" t="s">
        <v>38</v>
      </c>
      <c r="D185" s="49" t="s">
        <v>136</v>
      </c>
      <c r="E185" s="49" t="s">
        <v>135</v>
      </c>
      <c r="F185" s="49" t="s">
        <v>403</v>
      </c>
      <c r="G185" s="49" t="s">
        <v>404</v>
      </c>
      <c r="H185" s="49">
        <v>104</v>
      </c>
      <c r="I185" s="49" t="s">
        <v>410</v>
      </c>
      <c r="J185" s="49" t="s">
        <v>133</v>
      </c>
      <c r="K185" s="49" t="s">
        <v>132</v>
      </c>
      <c r="P185" s="49" t="s">
        <v>302</v>
      </c>
      <c r="Q185" s="49" t="s">
        <v>131</v>
      </c>
      <c r="R185" s="49" t="s">
        <v>152</v>
      </c>
      <c r="S185" s="49" t="s">
        <v>151</v>
      </c>
      <c r="AB185" s="49" t="s">
        <v>128</v>
      </c>
      <c r="AC185" s="49">
        <v>2010</v>
      </c>
      <c r="AD185" s="49">
        <v>516.28399999999999</v>
      </c>
      <c r="AG185" s="146"/>
      <c r="AH185" s="49" t="s">
        <v>411</v>
      </c>
    </row>
    <row r="186" spans="1:34" s="49" customFormat="1" x14ac:dyDescent="0.25">
      <c r="A186" s="49" t="s">
        <v>137</v>
      </c>
      <c r="B186" s="49" t="s">
        <v>37</v>
      </c>
      <c r="C186" s="49" t="s">
        <v>38</v>
      </c>
      <c r="D186" s="49" t="s">
        <v>136</v>
      </c>
      <c r="E186" s="49" t="s">
        <v>135</v>
      </c>
      <c r="F186" s="49" t="s">
        <v>403</v>
      </c>
      <c r="G186" s="49" t="s">
        <v>404</v>
      </c>
      <c r="H186" s="49">
        <v>104</v>
      </c>
      <c r="I186" s="49" t="s">
        <v>410</v>
      </c>
      <c r="J186" s="49" t="s">
        <v>133</v>
      </c>
      <c r="K186" s="49" t="s">
        <v>132</v>
      </c>
      <c r="P186" s="49" t="s">
        <v>302</v>
      </c>
      <c r="Q186" s="49" t="s">
        <v>131</v>
      </c>
      <c r="R186" s="49" t="s">
        <v>150</v>
      </c>
      <c r="S186" s="49" t="s">
        <v>149</v>
      </c>
      <c r="AB186" s="49" t="s">
        <v>128</v>
      </c>
      <c r="AC186" s="49">
        <v>2010</v>
      </c>
      <c r="AD186" s="49">
        <v>624.65700000000004</v>
      </c>
      <c r="AG186" s="146"/>
      <c r="AH186" s="49" t="s">
        <v>411</v>
      </c>
    </row>
    <row r="187" spans="1:34" s="49" customFormat="1" x14ac:dyDescent="0.25">
      <c r="A187" s="49" t="s">
        <v>137</v>
      </c>
      <c r="B187" s="49" t="s">
        <v>37</v>
      </c>
      <c r="C187" s="49" t="s">
        <v>38</v>
      </c>
      <c r="D187" s="49" t="s">
        <v>136</v>
      </c>
      <c r="E187" s="49" t="s">
        <v>135</v>
      </c>
      <c r="F187" s="49" t="s">
        <v>403</v>
      </c>
      <c r="G187" s="49" t="s">
        <v>404</v>
      </c>
      <c r="H187" s="49">
        <v>104</v>
      </c>
      <c r="I187" s="49" t="s">
        <v>410</v>
      </c>
      <c r="J187" s="49" t="s">
        <v>133</v>
      </c>
      <c r="K187" s="49" t="s">
        <v>132</v>
      </c>
      <c r="P187" s="49" t="s">
        <v>302</v>
      </c>
      <c r="Q187" s="49" t="s">
        <v>131</v>
      </c>
      <c r="R187" s="49" t="s">
        <v>148</v>
      </c>
      <c r="S187" s="49" t="s">
        <v>147</v>
      </c>
      <c r="AB187" s="49" t="s">
        <v>128</v>
      </c>
      <c r="AC187" s="49">
        <v>2010</v>
      </c>
      <c r="AD187" s="49">
        <v>526.32399999999996</v>
      </c>
      <c r="AG187" s="146"/>
      <c r="AH187" s="49" t="s">
        <v>411</v>
      </c>
    </row>
    <row r="188" spans="1:34" s="49" customFormat="1" x14ac:dyDescent="0.25">
      <c r="A188" s="49" t="s">
        <v>137</v>
      </c>
      <c r="B188" s="49" t="s">
        <v>37</v>
      </c>
      <c r="C188" s="49" t="s">
        <v>38</v>
      </c>
      <c r="D188" s="49" t="s">
        <v>136</v>
      </c>
      <c r="E188" s="49" t="s">
        <v>135</v>
      </c>
      <c r="F188" s="49" t="s">
        <v>403</v>
      </c>
      <c r="G188" s="49" t="s">
        <v>404</v>
      </c>
      <c r="H188" s="49">
        <v>104</v>
      </c>
      <c r="I188" s="49" t="s">
        <v>410</v>
      </c>
      <c r="J188" s="49" t="s">
        <v>133</v>
      </c>
      <c r="K188" s="49" t="s">
        <v>132</v>
      </c>
      <c r="P188" s="49" t="s">
        <v>302</v>
      </c>
      <c r="Q188" s="49" t="s">
        <v>131</v>
      </c>
      <c r="R188" s="49" t="s">
        <v>146</v>
      </c>
      <c r="S188" s="49" t="s">
        <v>145</v>
      </c>
      <c r="AB188" s="49" t="s">
        <v>128</v>
      </c>
      <c r="AC188" s="49">
        <v>2010</v>
      </c>
      <c r="AD188" s="49">
        <v>79.128</v>
      </c>
      <c r="AG188" s="146"/>
      <c r="AH188" s="49" t="s">
        <v>411</v>
      </c>
    </row>
    <row r="189" spans="1:34" s="49" customFormat="1" x14ac:dyDescent="0.25">
      <c r="A189" s="49" t="s">
        <v>137</v>
      </c>
      <c r="B189" s="49" t="s">
        <v>37</v>
      </c>
      <c r="C189" s="49" t="s">
        <v>38</v>
      </c>
      <c r="D189" s="49" t="s">
        <v>136</v>
      </c>
      <c r="E189" s="49" t="s">
        <v>135</v>
      </c>
      <c r="F189" s="49" t="s">
        <v>403</v>
      </c>
      <c r="G189" s="49" t="s">
        <v>404</v>
      </c>
      <c r="H189" s="49">
        <v>104</v>
      </c>
      <c r="I189" s="49" t="s">
        <v>410</v>
      </c>
      <c r="J189" s="49" t="s">
        <v>133</v>
      </c>
      <c r="K189" s="49" t="s">
        <v>132</v>
      </c>
      <c r="P189" s="49" t="s">
        <v>302</v>
      </c>
      <c r="Q189" s="49" t="s">
        <v>131</v>
      </c>
      <c r="R189" s="49" t="s">
        <v>144</v>
      </c>
      <c r="S189" s="49" t="s">
        <v>143</v>
      </c>
      <c r="AB189" s="49" t="s">
        <v>128</v>
      </c>
      <c r="AC189" s="49">
        <v>2010</v>
      </c>
      <c r="AD189" s="49">
        <v>438.17200000000003</v>
      </c>
      <c r="AG189" s="146"/>
      <c r="AH189" s="49" t="s">
        <v>411</v>
      </c>
    </row>
    <row r="190" spans="1:34" s="49" customFormat="1" x14ac:dyDescent="0.25">
      <c r="A190" s="49" t="s">
        <v>137</v>
      </c>
      <c r="B190" s="49" t="s">
        <v>37</v>
      </c>
      <c r="C190" s="49" t="s">
        <v>38</v>
      </c>
      <c r="D190" s="49" t="s">
        <v>136</v>
      </c>
      <c r="E190" s="49" t="s">
        <v>135</v>
      </c>
      <c r="F190" s="49" t="s">
        <v>403</v>
      </c>
      <c r="G190" s="49" t="s">
        <v>404</v>
      </c>
      <c r="H190" s="49">
        <v>104</v>
      </c>
      <c r="I190" s="49" t="s">
        <v>410</v>
      </c>
      <c r="J190" s="49" t="s">
        <v>133</v>
      </c>
      <c r="K190" s="49" t="s">
        <v>132</v>
      </c>
      <c r="P190" s="49" t="s">
        <v>302</v>
      </c>
      <c r="Q190" s="49" t="s">
        <v>131</v>
      </c>
      <c r="R190" s="49" t="s">
        <v>142</v>
      </c>
      <c r="S190" s="49" t="s">
        <v>141</v>
      </c>
      <c r="AB190" s="49" t="s">
        <v>128</v>
      </c>
      <c r="AC190" s="49">
        <v>2010</v>
      </c>
      <c r="AD190" s="49">
        <v>333.01400000000001</v>
      </c>
      <c r="AG190" s="146"/>
      <c r="AH190" s="49" t="s">
        <v>411</v>
      </c>
    </row>
    <row r="191" spans="1:34" s="49" customFormat="1" x14ac:dyDescent="0.25">
      <c r="A191" s="49" t="s">
        <v>137</v>
      </c>
      <c r="B191" s="49" t="s">
        <v>37</v>
      </c>
      <c r="C191" s="49" t="s">
        <v>38</v>
      </c>
      <c r="D191" s="49" t="s">
        <v>136</v>
      </c>
      <c r="E191" s="49" t="s">
        <v>135</v>
      </c>
      <c r="F191" s="49" t="s">
        <v>403</v>
      </c>
      <c r="G191" s="49" t="s">
        <v>404</v>
      </c>
      <c r="H191" s="49">
        <v>104</v>
      </c>
      <c r="I191" s="49" t="s">
        <v>410</v>
      </c>
      <c r="J191" s="49" t="s">
        <v>133</v>
      </c>
      <c r="K191" s="49" t="s">
        <v>132</v>
      </c>
      <c r="P191" s="49" t="s">
        <v>302</v>
      </c>
      <c r="Q191" s="49" t="s">
        <v>131</v>
      </c>
      <c r="R191" s="49" t="s">
        <v>140</v>
      </c>
      <c r="S191" s="49" t="s">
        <v>139</v>
      </c>
      <c r="AB191" s="49" t="s">
        <v>128</v>
      </c>
      <c r="AC191" s="49">
        <v>2010</v>
      </c>
      <c r="AD191" s="49">
        <v>417.66800000000001</v>
      </c>
      <c r="AG191" s="146"/>
      <c r="AH191" s="49" t="s">
        <v>411</v>
      </c>
    </row>
    <row r="192" spans="1:34" s="49" customFormat="1" x14ac:dyDescent="0.25">
      <c r="A192" s="49" t="s">
        <v>137</v>
      </c>
      <c r="B192" s="49" t="s">
        <v>37</v>
      </c>
      <c r="C192" s="49" t="s">
        <v>38</v>
      </c>
      <c r="D192" s="49" t="s">
        <v>136</v>
      </c>
      <c r="E192" s="49" t="s">
        <v>135</v>
      </c>
      <c r="F192" s="49" t="s">
        <v>403</v>
      </c>
      <c r="G192" s="49" t="s">
        <v>404</v>
      </c>
      <c r="H192" s="49">
        <v>104</v>
      </c>
      <c r="I192" s="49" t="s">
        <v>410</v>
      </c>
      <c r="J192" s="49" t="s">
        <v>133</v>
      </c>
      <c r="K192" s="49" t="s">
        <v>132</v>
      </c>
      <c r="P192" s="49" t="s">
        <v>302</v>
      </c>
      <c r="Q192" s="49" t="s">
        <v>131</v>
      </c>
      <c r="R192" s="49" t="s">
        <v>138</v>
      </c>
      <c r="S192" s="49" t="s">
        <v>131</v>
      </c>
      <c r="AB192" s="49" t="s">
        <v>128</v>
      </c>
      <c r="AC192" s="49">
        <v>2010</v>
      </c>
      <c r="AD192" s="49">
        <v>4488.7020000000002</v>
      </c>
      <c r="AG192" s="146"/>
      <c r="AH192" s="49" t="s">
        <v>411</v>
      </c>
    </row>
    <row r="193" spans="1:34" s="49" customFormat="1" x14ac:dyDescent="0.25">
      <c r="A193" s="49" t="s">
        <v>137</v>
      </c>
      <c r="B193" s="49" t="s">
        <v>37</v>
      </c>
      <c r="C193" s="49" t="s">
        <v>38</v>
      </c>
      <c r="D193" s="49" t="s">
        <v>136</v>
      </c>
      <c r="E193" s="49" t="s">
        <v>135</v>
      </c>
      <c r="F193" s="49" t="s">
        <v>403</v>
      </c>
      <c r="G193" s="49" t="s">
        <v>404</v>
      </c>
      <c r="H193" s="49">
        <v>104</v>
      </c>
      <c r="I193" s="49" t="s">
        <v>410</v>
      </c>
      <c r="J193" s="49" t="s">
        <v>133</v>
      </c>
      <c r="K193" s="49" t="s">
        <v>132</v>
      </c>
      <c r="P193" s="49" t="s">
        <v>302</v>
      </c>
      <c r="Q193" s="49" t="s">
        <v>131</v>
      </c>
      <c r="R193" s="49" t="s">
        <v>130</v>
      </c>
      <c r="S193" s="49" t="s">
        <v>129</v>
      </c>
      <c r="AB193" s="49" t="s">
        <v>128</v>
      </c>
      <c r="AC193" s="49">
        <v>2010</v>
      </c>
      <c r="AD193" s="49">
        <v>0</v>
      </c>
      <c r="AE193" s="49" t="s">
        <v>186</v>
      </c>
      <c r="AG193" s="146"/>
      <c r="AH193" s="49" t="s">
        <v>411</v>
      </c>
    </row>
    <row r="194" spans="1:34" ht="14.45" x14ac:dyDescent="0.3">
      <c r="A194" t="s">
        <v>137</v>
      </c>
      <c r="B194" t="s">
        <v>82</v>
      </c>
      <c r="C194" t="s">
        <v>83</v>
      </c>
      <c r="D194" t="s">
        <v>136</v>
      </c>
      <c r="E194" t="s">
        <v>135</v>
      </c>
      <c r="F194" t="s">
        <v>403</v>
      </c>
      <c r="G194" t="s">
        <v>404</v>
      </c>
      <c r="H194">
        <v>387</v>
      </c>
      <c r="I194" t="s">
        <v>185</v>
      </c>
      <c r="J194" t="s">
        <v>133</v>
      </c>
      <c r="K194" t="s">
        <v>158</v>
      </c>
      <c r="P194" t="s">
        <v>297</v>
      </c>
      <c r="Q194" t="s">
        <v>298</v>
      </c>
      <c r="R194" t="s">
        <v>176</v>
      </c>
      <c r="S194" t="s">
        <v>175</v>
      </c>
      <c r="AB194" t="s">
        <v>128</v>
      </c>
      <c r="AC194">
        <v>2010</v>
      </c>
      <c r="AD194">
        <v>0</v>
      </c>
      <c r="AE194" t="s">
        <v>181</v>
      </c>
      <c r="AH194" t="s">
        <v>412</v>
      </c>
    </row>
    <row r="195" spans="1:34" ht="14.45" x14ac:dyDescent="0.3">
      <c r="A195" t="s">
        <v>137</v>
      </c>
      <c r="B195" t="s">
        <v>82</v>
      </c>
      <c r="C195" t="s">
        <v>83</v>
      </c>
      <c r="D195" t="s">
        <v>136</v>
      </c>
      <c r="E195" t="s">
        <v>135</v>
      </c>
      <c r="F195" t="s">
        <v>403</v>
      </c>
      <c r="G195" t="s">
        <v>404</v>
      </c>
      <c r="H195">
        <v>387</v>
      </c>
      <c r="I195" t="s">
        <v>185</v>
      </c>
      <c r="J195" t="s">
        <v>133</v>
      </c>
      <c r="K195" t="s">
        <v>158</v>
      </c>
      <c r="P195" t="s">
        <v>297</v>
      </c>
      <c r="Q195" t="s">
        <v>298</v>
      </c>
      <c r="R195" t="s">
        <v>174</v>
      </c>
      <c r="S195" t="s">
        <v>173</v>
      </c>
      <c r="AB195" t="s">
        <v>128</v>
      </c>
      <c r="AC195">
        <v>2010</v>
      </c>
      <c r="AD195">
        <v>75.400000000000006</v>
      </c>
      <c r="AH195" t="s">
        <v>412</v>
      </c>
    </row>
    <row r="196" spans="1:34" ht="14.45" x14ac:dyDescent="0.3">
      <c r="A196" t="s">
        <v>137</v>
      </c>
      <c r="B196" t="s">
        <v>82</v>
      </c>
      <c r="C196" t="s">
        <v>83</v>
      </c>
      <c r="D196" t="s">
        <v>136</v>
      </c>
      <c r="E196" t="s">
        <v>135</v>
      </c>
      <c r="F196" t="s">
        <v>403</v>
      </c>
      <c r="G196" t="s">
        <v>404</v>
      </c>
      <c r="H196">
        <v>387</v>
      </c>
      <c r="I196" t="s">
        <v>185</v>
      </c>
      <c r="J196" t="s">
        <v>133</v>
      </c>
      <c r="K196" t="s">
        <v>158</v>
      </c>
      <c r="P196" t="s">
        <v>297</v>
      </c>
      <c r="Q196" t="s">
        <v>298</v>
      </c>
      <c r="R196" t="s">
        <v>172</v>
      </c>
      <c r="S196" t="s">
        <v>153</v>
      </c>
      <c r="AB196" t="s">
        <v>128</v>
      </c>
      <c r="AC196">
        <v>2010</v>
      </c>
      <c r="AD196">
        <v>269.8</v>
      </c>
      <c r="AH196" t="s">
        <v>412</v>
      </c>
    </row>
    <row r="197" spans="1:34" ht="14.45" x14ac:dyDescent="0.3">
      <c r="A197" t="s">
        <v>137</v>
      </c>
      <c r="B197" t="s">
        <v>82</v>
      </c>
      <c r="C197" t="s">
        <v>83</v>
      </c>
      <c r="D197" t="s">
        <v>136</v>
      </c>
      <c r="E197" t="s">
        <v>135</v>
      </c>
      <c r="F197" t="s">
        <v>403</v>
      </c>
      <c r="G197" t="s">
        <v>404</v>
      </c>
      <c r="H197">
        <v>387</v>
      </c>
      <c r="I197" t="s">
        <v>185</v>
      </c>
      <c r="J197" t="s">
        <v>133</v>
      </c>
      <c r="K197" t="s">
        <v>158</v>
      </c>
      <c r="P197" t="s">
        <v>297</v>
      </c>
      <c r="Q197" t="s">
        <v>298</v>
      </c>
      <c r="R197" t="s">
        <v>171</v>
      </c>
      <c r="S197" t="s">
        <v>151</v>
      </c>
      <c r="AB197" t="s">
        <v>128</v>
      </c>
      <c r="AC197">
        <v>2010</v>
      </c>
      <c r="AD197">
        <v>167.8</v>
      </c>
      <c r="AH197" t="s">
        <v>412</v>
      </c>
    </row>
    <row r="198" spans="1:34" ht="14.45" x14ac:dyDescent="0.3">
      <c r="A198" t="s">
        <v>137</v>
      </c>
      <c r="B198" t="s">
        <v>82</v>
      </c>
      <c r="C198" t="s">
        <v>83</v>
      </c>
      <c r="D198" t="s">
        <v>136</v>
      </c>
      <c r="E198" t="s">
        <v>135</v>
      </c>
      <c r="F198" t="s">
        <v>403</v>
      </c>
      <c r="G198" t="s">
        <v>404</v>
      </c>
      <c r="H198">
        <v>387</v>
      </c>
      <c r="I198" t="s">
        <v>185</v>
      </c>
      <c r="J198" t="s">
        <v>133</v>
      </c>
      <c r="K198" t="s">
        <v>158</v>
      </c>
      <c r="P198" t="s">
        <v>297</v>
      </c>
      <c r="Q198" t="s">
        <v>298</v>
      </c>
      <c r="R198" t="s">
        <v>170</v>
      </c>
      <c r="S198" t="s">
        <v>169</v>
      </c>
      <c r="AB198" t="s">
        <v>128</v>
      </c>
      <c r="AC198">
        <v>2010</v>
      </c>
      <c r="AD198">
        <v>169</v>
      </c>
      <c r="AH198" t="s">
        <v>412</v>
      </c>
    </row>
    <row r="199" spans="1:34" ht="14.45" x14ac:dyDescent="0.3">
      <c r="A199" t="s">
        <v>137</v>
      </c>
      <c r="B199" t="s">
        <v>82</v>
      </c>
      <c r="C199" t="s">
        <v>83</v>
      </c>
      <c r="D199" t="s">
        <v>136</v>
      </c>
      <c r="E199" t="s">
        <v>135</v>
      </c>
      <c r="F199" t="s">
        <v>403</v>
      </c>
      <c r="G199" t="s">
        <v>404</v>
      </c>
      <c r="H199">
        <v>387</v>
      </c>
      <c r="I199" t="s">
        <v>185</v>
      </c>
      <c r="J199" t="s">
        <v>133</v>
      </c>
      <c r="K199" t="s">
        <v>158</v>
      </c>
      <c r="P199" t="s">
        <v>297</v>
      </c>
      <c r="Q199" t="s">
        <v>298</v>
      </c>
      <c r="R199" t="s">
        <v>168</v>
      </c>
      <c r="S199" t="s">
        <v>167</v>
      </c>
      <c r="AB199" t="s">
        <v>128</v>
      </c>
      <c r="AC199">
        <v>2010</v>
      </c>
      <c r="AD199">
        <v>317</v>
      </c>
      <c r="AH199" t="s">
        <v>412</v>
      </c>
    </row>
    <row r="200" spans="1:34" ht="14.45" x14ac:dyDescent="0.3">
      <c r="A200" t="s">
        <v>137</v>
      </c>
      <c r="B200" t="s">
        <v>82</v>
      </c>
      <c r="C200" t="s">
        <v>83</v>
      </c>
      <c r="D200" t="s">
        <v>136</v>
      </c>
      <c r="E200" t="s">
        <v>135</v>
      </c>
      <c r="F200" t="s">
        <v>403</v>
      </c>
      <c r="G200" t="s">
        <v>404</v>
      </c>
      <c r="H200">
        <v>387</v>
      </c>
      <c r="I200" t="s">
        <v>185</v>
      </c>
      <c r="J200" t="s">
        <v>133</v>
      </c>
      <c r="K200" t="s">
        <v>158</v>
      </c>
      <c r="P200" t="s">
        <v>297</v>
      </c>
      <c r="Q200" t="s">
        <v>298</v>
      </c>
      <c r="R200" t="s">
        <v>166</v>
      </c>
      <c r="S200" t="s">
        <v>165</v>
      </c>
      <c r="AB200" t="s">
        <v>128</v>
      </c>
      <c r="AC200">
        <v>2010</v>
      </c>
      <c r="AD200">
        <v>53.7</v>
      </c>
      <c r="AH200" t="s">
        <v>412</v>
      </c>
    </row>
    <row r="201" spans="1:34" ht="14.45" x14ac:dyDescent="0.3">
      <c r="A201" t="s">
        <v>137</v>
      </c>
      <c r="B201" t="s">
        <v>82</v>
      </c>
      <c r="C201" t="s">
        <v>83</v>
      </c>
      <c r="D201" t="s">
        <v>136</v>
      </c>
      <c r="E201" t="s">
        <v>135</v>
      </c>
      <c r="F201" t="s">
        <v>403</v>
      </c>
      <c r="G201" t="s">
        <v>404</v>
      </c>
      <c r="H201">
        <v>387</v>
      </c>
      <c r="I201" t="s">
        <v>185</v>
      </c>
      <c r="J201" t="s">
        <v>133</v>
      </c>
      <c r="K201" t="s">
        <v>158</v>
      </c>
      <c r="P201" t="s">
        <v>297</v>
      </c>
      <c r="Q201" t="s">
        <v>298</v>
      </c>
      <c r="R201" t="s">
        <v>164</v>
      </c>
      <c r="S201" t="s">
        <v>143</v>
      </c>
      <c r="AB201" t="s">
        <v>128</v>
      </c>
      <c r="AC201">
        <v>2010</v>
      </c>
      <c r="AD201">
        <v>110.2</v>
      </c>
      <c r="AH201" t="s">
        <v>412</v>
      </c>
    </row>
    <row r="202" spans="1:34" ht="14.45" x14ac:dyDescent="0.3">
      <c r="A202" t="s">
        <v>137</v>
      </c>
      <c r="B202" t="s">
        <v>82</v>
      </c>
      <c r="C202" t="s">
        <v>83</v>
      </c>
      <c r="D202" t="s">
        <v>136</v>
      </c>
      <c r="E202" t="s">
        <v>135</v>
      </c>
      <c r="F202" t="s">
        <v>403</v>
      </c>
      <c r="G202" t="s">
        <v>404</v>
      </c>
      <c r="H202">
        <v>387</v>
      </c>
      <c r="I202" t="s">
        <v>185</v>
      </c>
      <c r="J202" t="s">
        <v>133</v>
      </c>
      <c r="K202" t="s">
        <v>158</v>
      </c>
      <c r="P202" t="s">
        <v>297</v>
      </c>
      <c r="Q202" t="s">
        <v>298</v>
      </c>
      <c r="R202" t="s">
        <v>163</v>
      </c>
      <c r="S202" t="s">
        <v>162</v>
      </c>
      <c r="AB202" t="s">
        <v>128</v>
      </c>
      <c r="AC202">
        <v>2010</v>
      </c>
      <c r="AD202">
        <v>110.3</v>
      </c>
      <c r="AH202" t="s">
        <v>412</v>
      </c>
    </row>
    <row r="203" spans="1:34" ht="14.45" x14ac:dyDescent="0.3">
      <c r="A203" t="s">
        <v>137</v>
      </c>
      <c r="B203" t="s">
        <v>82</v>
      </c>
      <c r="C203" t="s">
        <v>83</v>
      </c>
      <c r="D203" t="s">
        <v>136</v>
      </c>
      <c r="E203" t="s">
        <v>135</v>
      </c>
      <c r="F203" t="s">
        <v>403</v>
      </c>
      <c r="G203" t="s">
        <v>404</v>
      </c>
      <c r="H203">
        <v>387</v>
      </c>
      <c r="I203" t="s">
        <v>185</v>
      </c>
      <c r="J203" t="s">
        <v>133</v>
      </c>
      <c r="K203" t="s">
        <v>158</v>
      </c>
      <c r="P203" t="s">
        <v>297</v>
      </c>
      <c r="Q203" t="s">
        <v>298</v>
      </c>
      <c r="R203" t="s">
        <v>161</v>
      </c>
      <c r="S203" t="s">
        <v>139</v>
      </c>
      <c r="AB203" t="s">
        <v>128</v>
      </c>
      <c r="AC203">
        <v>2010</v>
      </c>
      <c r="AD203">
        <v>167.8</v>
      </c>
      <c r="AH203" t="s">
        <v>412</v>
      </c>
    </row>
    <row r="204" spans="1:34" ht="14.45" x14ac:dyDescent="0.3">
      <c r="A204" t="s">
        <v>137</v>
      </c>
      <c r="B204" t="s">
        <v>82</v>
      </c>
      <c r="C204" t="s">
        <v>83</v>
      </c>
      <c r="D204" t="s">
        <v>136</v>
      </c>
      <c r="E204" t="s">
        <v>135</v>
      </c>
      <c r="F204" t="s">
        <v>403</v>
      </c>
      <c r="G204" t="s">
        <v>404</v>
      </c>
      <c r="H204">
        <v>387</v>
      </c>
      <c r="I204" t="s">
        <v>185</v>
      </c>
      <c r="J204" t="s">
        <v>133</v>
      </c>
      <c r="K204" t="s">
        <v>158</v>
      </c>
      <c r="P204" t="s">
        <v>297</v>
      </c>
      <c r="Q204" t="s">
        <v>298</v>
      </c>
      <c r="R204" t="s">
        <v>160</v>
      </c>
      <c r="S204" t="s">
        <v>131</v>
      </c>
      <c r="AB204" t="s">
        <v>128</v>
      </c>
      <c r="AC204">
        <v>2010</v>
      </c>
      <c r="AD204">
        <v>1444.5</v>
      </c>
      <c r="AH204" t="s">
        <v>412</v>
      </c>
    </row>
    <row r="205" spans="1:34" ht="14.45" x14ac:dyDescent="0.3">
      <c r="A205" t="s">
        <v>137</v>
      </c>
      <c r="B205" t="s">
        <v>82</v>
      </c>
      <c r="C205" t="s">
        <v>83</v>
      </c>
      <c r="D205" t="s">
        <v>136</v>
      </c>
      <c r="E205" t="s">
        <v>135</v>
      </c>
      <c r="F205" t="s">
        <v>403</v>
      </c>
      <c r="G205" t="s">
        <v>404</v>
      </c>
      <c r="H205">
        <v>387</v>
      </c>
      <c r="I205" t="s">
        <v>185</v>
      </c>
      <c r="J205" t="s">
        <v>133</v>
      </c>
      <c r="K205" t="s">
        <v>158</v>
      </c>
      <c r="P205" t="s">
        <v>297</v>
      </c>
      <c r="Q205" t="s">
        <v>298</v>
      </c>
      <c r="R205" t="s">
        <v>157</v>
      </c>
      <c r="S205" t="s">
        <v>129</v>
      </c>
      <c r="AB205" t="s">
        <v>128</v>
      </c>
      <c r="AC205">
        <v>2010</v>
      </c>
      <c r="AD205">
        <v>3.5</v>
      </c>
      <c r="AH205" t="s">
        <v>412</v>
      </c>
    </row>
    <row r="206" spans="1:34" ht="14.45" x14ac:dyDescent="0.3">
      <c r="A206" t="s">
        <v>137</v>
      </c>
      <c r="B206" t="s">
        <v>82</v>
      </c>
      <c r="C206" t="s">
        <v>83</v>
      </c>
      <c r="D206" t="s">
        <v>136</v>
      </c>
      <c r="E206" t="s">
        <v>135</v>
      </c>
      <c r="F206" t="s">
        <v>403</v>
      </c>
      <c r="G206" t="s">
        <v>404</v>
      </c>
      <c r="H206">
        <v>387</v>
      </c>
      <c r="I206" t="s">
        <v>185</v>
      </c>
      <c r="J206" t="s">
        <v>133</v>
      </c>
      <c r="K206" t="s">
        <v>158</v>
      </c>
      <c r="P206" t="s">
        <v>300</v>
      </c>
      <c r="Q206" t="s">
        <v>301</v>
      </c>
      <c r="R206" t="s">
        <v>176</v>
      </c>
      <c r="S206" t="s">
        <v>175</v>
      </c>
      <c r="AB206" t="s">
        <v>128</v>
      </c>
      <c r="AC206">
        <v>2010</v>
      </c>
      <c r="AD206">
        <v>0</v>
      </c>
      <c r="AE206" t="s">
        <v>181</v>
      </c>
      <c r="AH206" t="s">
        <v>412</v>
      </c>
    </row>
    <row r="207" spans="1:34" ht="14.45" x14ac:dyDescent="0.3">
      <c r="A207" t="s">
        <v>137</v>
      </c>
      <c r="B207" t="s">
        <v>82</v>
      </c>
      <c r="C207" t="s">
        <v>83</v>
      </c>
      <c r="D207" t="s">
        <v>136</v>
      </c>
      <c r="E207" t="s">
        <v>135</v>
      </c>
      <c r="F207" t="s">
        <v>403</v>
      </c>
      <c r="G207" t="s">
        <v>404</v>
      </c>
      <c r="H207">
        <v>387</v>
      </c>
      <c r="I207" t="s">
        <v>185</v>
      </c>
      <c r="J207" t="s">
        <v>133</v>
      </c>
      <c r="K207" t="s">
        <v>158</v>
      </c>
      <c r="P207" t="s">
        <v>300</v>
      </c>
      <c r="Q207" t="s">
        <v>301</v>
      </c>
      <c r="R207" t="s">
        <v>174</v>
      </c>
      <c r="S207" t="s">
        <v>173</v>
      </c>
      <c r="AB207" t="s">
        <v>128</v>
      </c>
      <c r="AC207">
        <v>2010</v>
      </c>
      <c r="AD207">
        <v>146.1</v>
      </c>
      <c r="AH207" t="s">
        <v>412</v>
      </c>
    </row>
    <row r="208" spans="1:34" ht="14.45" x14ac:dyDescent="0.3">
      <c r="A208" t="s">
        <v>137</v>
      </c>
      <c r="B208" t="s">
        <v>82</v>
      </c>
      <c r="C208" t="s">
        <v>83</v>
      </c>
      <c r="D208" t="s">
        <v>136</v>
      </c>
      <c r="E208" t="s">
        <v>135</v>
      </c>
      <c r="F208" t="s">
        <v>403</v>
      </c>
      <c r="G208" t="s">
        <v>404</v>
      </c>
      <c r="H208">
        <v>387</v>
      </c>
      <c r="I208" t="s">
        <v>185</v>
      </c>
      <c r="J208" t="s">
        <v>133</v>
      </c>
      <c r="K208" t="s">
        <v>158</v>
      </c>
      <c r="P208" t="s">
        <v>300</v>
      </c>
      <c r="Q208" t="s">
        <v>301</v>
      </c>
      <c r="R208" t="s">
        <v>172</v>
      </c>
      <c r="S208" t="s">
        <v>153</v>
      </c>
      <c r="AB208" t="s">
        <v>128</v>
      </c>
      <c r="AC208">
        <v>2010</v>
      </c>
      <c r="AD208">
        <v>126.3</v>
      </c>
      <c r="AH208" t="s">
        <v>412</v>
      </c>
    </row>
    <row r="209" spans="1:34" ht="14.45" x14ac:dyDescent="0.3">
      <c r="A209" t="s">
        <v>137</v>
      </c>
      <c r="B209" t="s">
        <v>82</v>
      </c>
      <c r="C209" t="s">
        <v>83</v>
      </c>
      <c r="D209" t="s">
        <v>136</v>
      </c>
      <c r="E209" t="s">
        <v>135</v>
      </c>
      <c r="F209" t="s">
        <v>403</v>
      </c>
      <c r="G209" t="s">
        <v>404</v>
      </c>
      <c r="H209">
        <v>387</v>
      </c>
      <c r="I209" t="s">
        <v>185</v>
      </c>
      <c r="J209" t="s">
        <v>133</v>
      </c>
      <c r="K209" t="s">
        <v>158</v>
      </c>
      <c r="P209" t="s">
        <v>300</v>
      </c>
      <c r="Q209" t="s">
        <v>301</v>
      </c>
      <c r="R209" t="s">
        <v>171</v>
      </c>
      <c r="S209" t="s">
        <v>151</v>
      </c>
      <c r="AB209" t="s">
        <v>128</v>
      </c>
      <c r="AC209">
        <v>2010</v>
      </c>
      <c r="AD209">
        <v>133.1</v>
      </c>
      <c r="AH209" t="s">
        <v>412</v>
      </c>
    </row>
    <row r="210" spans="1:34" ht="14.45" x14ac:dyDescent="0.3">
      <c r="A210" t="s">
        <v>137</v>
      </c>
      <c r="B210" t="s">
        <v>82</v>
      </c>
      <c r="C210" t="s">
        <v>83</v>
      </c>
      <c r="D210" t="s">
        <v>136</v>
      </c>
      <c r="E210" t="s">
        <v>135</v>
      </c>
      <c r="F210" t="s">
        <v>403</v>
      </c>
      <c r="G210" t="s">
        <v>404</v>
      </c>
      <c r="H210">
        <v>387</v>
      </c>
      <c r="I210" t="s">
        <v>185</v>
      </c>
      <c r="J210" t="s">
        <v>133</v>
      </c>
      <c r="K210" t="s">
        <v>158</v>
      </c>
      <c r="P210" t="s">
        <v>300</v>
      </c>
      <c r="Q210" t="s">
        <v>301</v>
      </c>
      <c r="R210" t="s">
        <v>170</v>
      </c>
      <c r="S210" t="s">
        <v>169</v>
      </c>
      <c r="AB210" t="s">
        <v>128</v>
      </c>
      <c r="AC210">
        <v>2010</v>
      </c>
      <c r="AD210">
        <v>57.1</v>
      </c>
      <c r="AH210" t="s">
        <v>412</v>
      </c>
    </row>
    <row r="211" spans="1:34" ht="14.45" x14ac:dyDescent="0.3">
      <c r="A211" t="s">
        <v>137</v>
      </c>
      <c r="B211" t="s">
        <v>82</v>
      </c>
      <c r="C211" t="s">
        <v>83</v>
      </c>
      <c r="D211" t="s">
        <v>136</v>
      </c>
      <c r="E211" t="s">
        <v>135</v>
      </c>
      <c r="F211" t="s">
        <v>403</v>
      </c>
      <c r="G211" t="s">
        <v>404</v>
      </c>
      <c r="H211">
        <v>387</v>
      </c>
      <c r="I211" t="s">
        <v>185</v>
      </c>
      <c r="J211" t="s">
        <v>133</v>
      </c>
      <c r="K211" t="s">
        <v>158</v>
      </c>
      <c r="P211" t="s">
        <v>300</v>
      </c>
      <c r="Q211" t="s">
        <v>301</v>
      </c>
      <c r="R211" t="s">
        <v>168</v>
      </c>
      <c r="S211" t="s">
        <v>167</v>
      </c>
      <c r="AB211" t="s">
        <v>128</v>
      </c>
      <c r="AC211">
        <v>2010</v>
      </c>
      <c r="AD211">
        <v>205.5</v>
      </c>
      <c r="AH211" t="s">
        <v>412</v>
      </c>
    </row>
    <row r="212" spans="1:34" ht="14.45" x14ac:dyDescent="0.3">
      <c r="A212" t="s">
        <v>137</v>
      </c>
      <c r="B212" t="s">
        <v>82</v>
      </c>
      <c r="C212" t="s">
        <v>83</v>
      </c>
      <c r="D212" t="s">
        <v>136</v>
      </c>
      <c r="E212" t="s">
        <v>135</v>
      </c>
      <c r="F212" t="s">
        <v>403</v>
      </c>
      <c r="G212" t="s">
        <v>404</v>
      </c>
      <c r="H212">
        <v>387</v>
      </c>
      <c r="I212" t="s">
        <v>185</v>
      </c>
      <c r="J212" t="s">
        <v>133</v>
      </c>
      <c r="K212" t="s">
        <v>158</v>
      </c>
      <c r="P212" t="s">
        <v>300</v>
      </c>
      <c r="Q212" t="s">
        <v>301</v>
      </c>
      <c r="R212" t="s">
        <v>166</v>
      </c>
      <c r="S212" t="s">
        <v>165</v>
      </c>
      <c r="AB212" t="s">
        <v>128</v>
      </c>
      <c r="AC212">
        <v>2010</v>
      </c>
      <c r="AD212">
        <v>75.400000000000006</v>
      </c>
      <c r="AH212" t="s">
        <v>412</v>
      </c>
    </row>
    <row r="213" spans="1:34" ht="14.45" x14ac:dyDescent="0.3">
      <c r="A213" t="s">
        <v>137</v>
      </c>
      <c r="B213" t="s">
        <v>82</v>
      </c>
      <c r="C213" t="s">
        <v>83</v>
      </c>
      <c r="D213" t="s">
        <v>136</v>
      </c>
      <c r="E213" t="s">
        <v>135</v>
      </c>
      <c r="F213" t="s">
        <v>403</v>
      </c>
      <c r="G213" t="s">
        <v>404</v>
      </c>
      <c r="H213">
        <v>387</v>
      </c>
      <c r="I213" t="s">
        <v>185</v>
      </c>
      <c r="J213" t="s">
        <v>133</v>
      </c>
      <c r="K213" t="s">
        <v>158</v>
      </c>
      <c r="P213" t="s">
        <v>300</v>
      </c>
      <c r="Q213" t="s">
        <v>301</v>
      </c>
      <c r="R213" t="s">
        <v>164</v>
      </c>
      <c r="S213" t="s">
        <v>143</v>
      </c>
      <c r="AB213" t="s">
        <v>128</v>
      </c>
      <c r="AC213">
        <v>2010</v>
      </c>
      <c r="AD213">
        <v>321.8</v>
      </c>
      <c r="AH213" t="s">
        <v>412</v>
      </c>
    </row>
    <row r="214" spans="1:34" ht="14.45" x14ac:dyDescent="0.3">
      <c r="A214" t="s">
        <v>137</v>
      </c>
      <c r="B214" t="s">
        <v>82</v>
      </c>
      <c r="C214" t="s">
        <v>83</v>
      </c>
      <c r="D214" t="s">
        <v>136</v>
      </c>
      <c r="E214" t="s">
        <v>135</v>
      </c>
      <c r="F214" t="s">
        <v>403</v>
      </c>
      <c r="G214" t="s">
        <v>404</v>
      </c>
      <c r="H214">
        <v>387</v>
      </c>
      <c r="I214" t="s">
        <v>185</v>
      </c>
      <c r="J214" t="s">
        <v>133</v>
      </c>
      <c r="K214" t="s">
        <v>158</v>
      </c>
      <c r="P214" t="s">
        <v>300</v>
      </c>
      <c r="Q214" t="s">
        <v>301</v>
      </c>
      <c r="R214" t="s">
        <v>163</v>
      </c>
      <c r="S214" t="s">
        <v>162</v>
      </c>
      <c r="AB214" t="s">
        <v>128</v>
      </c>
      <c r="AC214">
        <v>2010</v>
      </c>
      <c r="AD214">
        <v>307.2</v>
      </c>
      <c r="AH214" t="s">
        <v>412</v>
      </c>
    </row>
    <row r="215" spans="1:34" ht="14.45" x14ac:dyDescent="0.3">
      <c r="A215" t="s">
        <v>137</v>
      </c>
      <c r="B215" t="s">
        <v>82</v>
      </c>
      <c r="C215" t="s">
        <v>83</v>
      </c>
      <c r="D215" t="s">
        <v>136</v>
      </c>
      <c r="E215" t="s">
        <v>135</v>
      </c>
      <c r="F215" t="s">
        <v>403</v>
      </c>
      <c r="G215" t="s">
        <v>404</v>
      </c>
      <c r="H215">
        <v>387</v>
      </c>
      <c r="I215" t="s">
        <v>185</v>
      </c>
      <c r="J215" t="s">
        <v>133</v>
      </c>
      <c r="K215" t="s">
        <v>158</v>
      </c>
      <c r="P215" t="s">
        <v>300</v>
      </c>
      <c r="Q215" t="s">
        <v>301</v>
      </c>
      <c r="R215" t="s">
        <v>161</v>
      </c>
      <c r="S215" t="s">
        <v>139</v>
      </c>
      <c r="AB215" t="s">
        <v>128</v>
      </c>
      <c r="AC215">
        <v>2010</v>
      </c>
      <c r="AD215">
        <v>210.5</v>
      </c>
      <c r="AH215" t="s">
        <v>412</v>
      </c>
    </row>
    <row r="216" spans="1:34" ht="14.45" x14ac:dyDescent="0.3">
      <c r="A216" t="s">
        <v>137</v>
      </c>
      <c r="B216" t="s">
        <v>82</v>
      </c>
      <c r="C216" t="s">
        <v>83</v>
      </c>
      <c r="D216" t="s">
        <v>136</v>
      </c>
      <c r="E216" t="s">
        <v>135</v>
      </c>
      <c r="F216" t="s">
        <v>403</v>
      </c>
      <c r="G216" t="s">
        <v>404</v>
      </c>
      <c r="H216">
        <v>387</v>
      </c>
      <c r="I216" t="s">
        <v>185</v>
      </c>
      <c r="J216" t="s">
        <v>133</v>
      </c>
      <c r="K216" t="s">
        <v>158</v>
      </c>
      <c r="P216" t="s">
        <v>300</v>
      </c>
      <c r="Q216" t="s">
        <v>301</v>
      </c>
      <c r="R216" t="s">
        <v>160</v>
      </c>
      <c r="S216" t="s">
        <v>131</v>
      </c>
      <c r="AB216" t="s">
        <v>128</v>
      </c>
      <c r="AC216">
        <v>2010</v>
      </c>
      <c r="AD216">
        <v>1608.3</v>
      </c>
      <c r="AH216" t="s">
        <v>412</v>
      </c>
    </row>
    <row r="217" spans="1:34" ht="14.45" x14ac:dyDescent="0.3">
      <c r="A217" t="s">
        <v>137</v>
      </c>
      <c r="B217" t="s">
        <v>82</v>
      </c>
      <c r="C217" t="s">
        <v>83</v>
      </c>
      <c r="D217" t="s">
        <v>136</v>
      </c>
      <c r="E217" t="s">
        <v>135</v>
      </c>
      <c r="F217" t="s">
        <v>403</v>
      </c>
      <c r="G217" t="s">
        <v>404</v>
      </c>
      <c r="H217">
        <v>387</v>
      </c>
      <c r="I217" t="s">
        <v>185</v>
      </c>
      <c r="J217" t="s">
        <v>133</v>
      </c>
      <c r="K217" t="s">
        <v>158</v>
      </c>
      <c r="P217" t="s">
        <v>300</v>
      </c>
      <c r="Q217" t="s">
        <v>301</v>
      </c>
      <c r="R217" t="s">
        <v>157</v>
      </c>
      <c r="S217" t="s">
        <v>129</v>
      </c>
      <c r="AB217" t="s">
        <v>128</v>
      </c>
      <c r="AC217">
        <v>2010</v>
      </c>
      <c r="AD217">
        <v>25.3</v>
      </c>
      <c r="AH217" t="s">
        <v>412</v>
      </c>
    </row>
    <row r="218" spans="1:34" s="49" customFormat="1" ht="14.45" x14ac:dyDescent="0.3">
      <c r="A218" s="49" t="s">
        <v>137</v>
      </c>
      <c r="B218" s="49" t="s">
        <v>82</v>
      </c>
      <c r="C218" s="49" t="s">
        <v>83</v>
      </c>
      <c r="D218" s="49" t="s">
        <v>136</v>
      </c>
      <c r="E218" s="49" t="s">
        <v>135</v>
      </c>
      <c r="F218" s="49" t="s">
        <v>403</v>
      </c>
      <c r="G218" s="49" t="s">
        <v>404</v>
      </c>
      <c r="H218" s="49">
        <v>387</v>
      </c>
      <c r="I218" s="49" t="s">
        <v>185</v>
      </c>
      <c r="J218" s="49" t="s">
        <v>133</v>
      </c>
      <c r="K218" s="49" t="s">
        <v>158</v>
      </c>
      <c r="P218" s="49" t="s">
        <v>302</v>
      </c>
      <c r="Q218" s="49" t="s">
        <v>131</v>
      </c>
      <c r="R218" s="49" t="s">
        <v>176</v>
      </c>
      <c r="S218" s="49" t="s">
        <v>175</v>
      </c>
      <c r="AB218" s="49" t="s">
        <v>128</v>
      </c>
      <c r="AC218" s="49">
        <v>2010</v>
      </c>
      <c r="AD218" s="49">
        <v>0</v>
      </c>
      <c r="AE218" s="49" t="s">
        <v>181</v>
      </c>
      <c r="AF218" s="49" t="s">
        <v>858</v>
      </c>
      <c r="AG218" s="146">
        <f>(AD219+AD220+AD221)*( 1 +AD229/(AD228-AD229))</f>
        <v>927.23865462843537</v>
      </c>
      <c r="AH218" s="49" t="s">
        <v>412</v>
      </c>
    </row>
    <row r="219" spans="1:34" s="49" customFormat="1" ht="14.45" x14ac:dyDescent="0.3">
      <c r="A219" s="49" t="s">
        <v>137</v>
      </c>
      <c r="B219" s="49" t="s">
        <v>82</v>
      </c>
      <c r="C219" s="49" t="s">
        <v>83</v>
      </c>
      <c r="D219" s="49" t="s">
        <v>136</v>
      </c>
      <c r="E219" s="49" t="s">
        <v>135</v>
      </c>
      <c r="F219" s="49" t="s">
        <v>403</v>
      </c>
      <c r="G219" s="49" t="s">
        <v>404</v>
      </c>
      <c r="H219" s="49">
        <v>387</v>
      </c>
      <c r="I219" s="49" t="s">
        <v>185</v>
      </c>
      <c r="J219" s="49" t="s">
        <v>133</v>
      </c>
      <c r="K219" s="49" t="s">
        <v>158</v>
      </c>
      <c r="P219" s="49" t="s">
        <v>302</v>
      </c>
      <c r="Q219" s="49" t="s">
        <v>131</v>
      </c>
      <c r="R219" s="49" t="s">
        <v>174</v>
      </c>
      <c r="S219" s="49" t="s">
        <v>173</v>
      </c>
      <c r="AB219" s="49" t="s">
        <v>128</v>
      </c>
      <c r="AC219" s="49">
        <v>2010</v>
      </c>
      <c r="AD219" s="49">
        <v>221.4</v>
      </c>
      <c r="AF219" s="49" t="s">
        <v>859</v>
      </c>
      <c r="AG219" s="146">
        <f>(AD218+AD222+AD223+AD224+AD225+AD226+AD227)*( 1 +AD229/(AD228-AD229))</f>
        <v>2125.561345371565</v>
      </c>
      <c r="AH219" s="49" t="s">
        <v>412</v>
      </c>
    </row>
    <row r="220" spans="1:34" s="49" customFormat="1" ht="14.45" x14ac:dyDescent="0.3">
      <c r="A220" s="49" t="s">
        <v>137</v>
      </c>
      <c r="B220" s="49" t="s">
        <v>82</v>
      </c>
      <c r="C220" s="49" t="s">
        <v>83</v>
      </c>
      <c r="D220" s="49" t="s">
        <v>136</v>
      </c>
      <c r="E220" s="49" t="s">
        <v>135</v>
      </c>
      <c r="F220" s="49" t="s">
        <v>403</v>
      </c>
      <c r="G220" s="49" t="s">
        <v>404</v>
      </c>
      <c r="H220" s="49">
        <v>387</v>
      </c>
      <c r="I220" s="49" t="s">
        <v>185</v>
      </c>
      <c r="J220" s="49" t="s">
        <v>133</v>
      </c>
      <c r="K220" s="49" t="s">
        <v>158</v>
      </c>
      <c r="P220" s="49" t="s">
        <v>302</v>
      </c>
      <c r="Q220" s="49" t="s">
        <v>131</v>
      </c>
      <c r="R220" s="49" t="s">
        <v>172</v>
      </c>
      <c r="S220" s="49" t="s">
        <v>153</v>
      </c>
      <c r="AB220" s="49" t="s">
        <v>128</v>
      </c>
      <c r="AC220" s="49">
        <v>2010</v>
      </c>
      <c r="AD220" s="49">
        <v>396.1</v>
      </c>
      <c r="AF220" s="49" t="s">
        <v>862</v>
      </c>
      <c r="AG220" s="146">
        <f>AD218+AD219+AD220+AD221+ AD222+AD223+AD224+AD225+AD226+AD227+AD229</f>
        <v>3052.8</v>
      </c>
      <c r="AH220" s="49" t="s">
        <v>412</v>
      </c>
    </row>
    <row r="221" spans="1:34" s="49" customFormat="1" ht="14.45" x14ac:dyDescent="0.3">
      <c r="A221" s="49" t="s">
        <v>137</v>
      </c>
      <c r="B221" s="49" t="s">
        <v>82</v>
      </c>
      <c r="C221" s="49" t="s">
        <v>83</v>
      </c>
      <c r="D221" s="49" t="s">
        <v>136</v>
      </c>
      <c r="E221" s="49" t="s">
        <v>135</v>
      </c>
      <c r="F221" s="49" t="s">
        <v>403</v>
      </c>
      <c r="G221" s="49" t="s">
        <v>404</v>
      </c>
      <c r="H221" s="49">
        <v>387</v>
      </c>
      <c r="I221" s="49" t="s">
        <v>185</v>
      </c>
      <c r="J221" s="49" t="s">
        <v>133</v>
      </c>
      <c r="K221" s="49" t="s">
        <v>158</v>
      </c>
      <c r="P221" s="49" t="s">
        <v>302</v>
      </c>
      <c r="Q221" s="49" t="s">
        <v>131</v>
      </c>
      <c r="R221" s="49" t="s">
        <v>171</v>
      </c>
      <c r="S221" s="49" t="s">
        <v>151</v>
      </c>
      <c r="AB221" s="49" t="s">
        <v>128</v>
      </c>
      <c r="AC221" s="49">
        <v>2010</v>
      </c>
      <c r="AD221" s="49">
        <v>300.89999999999998</v>
      </c>
      <c r="AG221" s="146"/>
      <c r="AH221" s="49" t="s">
        <v>412</v>
      </c>
    </row>
    <row r="222" spans="1:34" s="49" customFormat="1" ht="14.45" x14ac:dyDescent="0.3">
      <c r="A222" s="49" t="s">
        <v>137</v>
      </c>
      <c r="B222" s="49" t="s">
        <v>82</v>
      </c>
      <c r="C222" s="49" t="s">
        <v>83</v>
      </c>
      <c r="D222" s="49" t="s">
        <v>136</v>
      </c>
      <c r="E222" s="49" t="s">
        <v>135</v>
      </c>
      <c r="F222" s="49" t="s">
        <v>403</v>
      </c>
      <c r="G222" s="49" t="s">
        <v>404</v>
      </c>
      <c r="H222" s="49">
        <v>387</v>
      </c>
      <c r="I222" s="49" t="s">
        <v>185</v>
      </c>
      <c r="J222" s="49" t="s">
        <v>133</v>
      </c>
      <c r="K222" s="49" t="s">
        <v>158</v>
      </c>
      <c r="P222" s="49" t="s">
        <v>302</v>
      </c>
      <c r="Q222" s="49" t="s">
        <v>131</v>
      </c>
      <c r="R222" s="49" t="s">
        <v>170</v>
      </c>
      <c r="S222" s="49" t="s">
        <v>169</v>
      </c>
      <c r="AB222" s="49" t="s">
        <v>128</v>
      </c>
      <c r="AC222" s="49">
        <v>2010</v>
      </c>
      <c r="AD222" s="49">
        <v>226</v>
      </c>
      <c r="AG222" s="146"/>
      <c r="AH222" s="49" t="s">
        <v>412</v>
      </c>
    </row>
    <row r="223" spans="1:34" s="49" customFormat="1" ht="14.45" x14ac:dyDescent="0.3">
      <c r="A223" s="49" t="s">
        <v>137</v>
      </c>
      <c r="B223" s="49" t="s">
        <v>82</v>
      </c>
      <c r="C223" s="49" t="s">
        <v>83</v>
      </c>
      <c r="D223" s="49" t="s">
        <v>136</v>
      </c>
      <c r="E223" s="49" t="s">
        <v>135</v>
      </c>
      <c r="F223" s="49" t="s">
        <v>403</v>
      </c>
      <c r="G223" s="49" t="s">
        <v>404</v>
      </c>
      <c r="H223" s="49">
        <v>387</v>
      </c>
      <c r="I223" s="49" t="s">
        <v>185</v>
      </c>
      <c r="J223" s="49" t="s">
        <v>133</v>
      </c>
      <c r="K223" s="49" t="s">
        <v>158</v>
      </c>
      <c r="P223" s="49" t="s">
        <v>302</v>
      </c>
      <c r="Q223" s="49" t="s">
        <v>131</v>
      </c>
      <c r="R223" s="49" t="s">
        <v>168</v>
      </c>
      <c r="S223" s="49" t="s">
        <v>167</v>
      </c>
      <c r="AB223" s="49" t="s">
        <v>128</v>
      </c>
      <c r="AC223" s="49">
        <v>2010</v>
      </c>
      <c r="AD223" s="49">
        <v>522.5</v>
      </c>
      <c r="AG223" s="146"/>
      <c r="AH223" s="49" t="s">
        <v>412</v>
      </c>
    </row>
    <row r="224" spans="1:34" s="49" customFormat="1" ht="14.45" x14ac:dyDescent="0.3">
      <c r="A224" s="49" t="s">
        <v>137</v>
      </c>
      <c r="B224" s="49" t="s">
        <v>82</v>
      </c>
      <c r="C224" s="49" t="s">
        <v>83</v>
      </c>
      <c r="D224" s="49" t="s">
        <v>136</v>
      </c>
      <c r="E224" s="49" t="s">
        <v>135</v>
      </c>
      <c r="F224" s="49" t="s">
        <v>403</v>
      </c>
      <c r="G224" s="49" t="s">
        <v>404</v>
      </c>
      <c r="H224" s="49">
        <v>387</v>
      </c>
      <c r="I224" s="49" t="s">
        <v>185</v>
      </c>
      <c r="J224" s="49" t="s">
        <v>133</v>
      </c>
      <c r="K224" s="49" t="s">
        <v>158</v>
      </c>
      <c r="P224" s="49" t="s">
        <v>302</v>
      </c>
      <c r="Q224" s="49" t="s">
        <v>131</v>
      </c>
      <c r="R224" s="49" t="s">
        <v>166</v>
      </c>
      <c r="S224" s="49" t="s">
        <v>165</v>
      </c>
      <c r="AB224" s="49" t="s">
        <v>128</v>
      </c>
      <c r="AC224" s="49">
        <v>2010</v>
      </c>
      <c r="AD224" s="49">
        <v>129</v>
      </c>
      <c r="AG224" s="146"/>
      <c r="AH224" s="49" t="s">
        <v>412</v>
      </c>
    </row>
    <row r="225" spans="1:34" s="49" customFormat="1" ht="14.45" x14ac:dyDescent="0.3">
      <c r="A225" s="49" t="s">
        <v>137</v>
      </c>
      <c r="B225" s="49" t="s">
        <v>82</v>
      </c>
      <c r="C225" s="49" t="s">
        <v>83</v>
      </c>
      <c r="D225" s="49" t="s">
        <v>136</v>
      </c>
      <c r="E225" s="49" t="s">
        <v>135</v>
      </c>
      <c r="F225" s="49" t="s">
        <v>403</v>
      </c>
      <c r="G225" s="49" t="s">
        <v>404</v>
      </c>
      <c r="H225" s="49">
        <v>387</v>
      </c>
      <c r="I225" s="49" t="s">
        <v>185</v>
      </c>
      <c r="J225" s="49" t="s">
        <v>133</v>
      </c>
      <c r="K225" s="49" t="s">
        <v>158</v>
      </c>
      <c r="P225" s="49" t="s">
        <v>302</v>
      </c>
      <c r="Q225" s="49" t="s">
        <v>131</v>
      </c>
      <c r="R225" s="49" t="s">
        <v>164</v>
      </c>
      <c r="S225" s="49" t="s">
        <v>143</v>
      </c>
      <c r="AB225" s="49" t="s">
        <v>128</v>
      </c>
      <c r="AC225" s="49">
        <v>2010</v>
      </c>
      <c r="AD225" s="49">
        <v>432</v>
      </c>
      <c r="AG225" s="146"/>
      <c r="AH225" s="49" t="s">
        <v>412</v>
      </c>
    </row>
    <row r="226" spans="1:34" s="49" customFormat="1" ht="14.45" x14ac:dyDescent="0.3">
      <c r="A226" s="49" t="s">
        <v>137</v>
      </c>
      <c r="B226" s="49" t="s">
        <v>82</v>
      </c>
      <c r="C226" s="49" t="s">
        <v>83</v>
      </c>
      <c r="D226" s="49" t="s">
        <v>136</v>
      </c>
      <c r="E226" s="49" t="s">
        <v>135</v>
      </c>
      <c r="F226" s="49" t="s">
        <v>403</v>
      </c>
      <c r="G226" s="49" t="s">
        <v>404</v>
      </c>
      <c r="H226" s="49">
        <v>387</v>
      </c>
      <c r="I226" s="49" t="s">
        <v>185</v>
      </c>
      <c r="J226" s="49" t="s">
        <v>133</v>
      </c>
      <c r="K226" s="49" t="s">
        <v>158</v>
      </c>
      <c r="P226" s="49" t="s">
        <v>302</v>
      </c>
      <c r="Q226" s="49" t="s">
        <v>131</v>
      </c>
      <c r="R226" s="49" t="s">
        <v>163</v>
      </c>
      <c r="S226" s="49" t="s">
        <v>162</v>
      </c>
      <c r="AB226" s="49" t="s">
        <v>128</v>
      </c>
      <c r="AC226" s="49">
        <v>2010</v>
      </c>
      <c r="AD226" s="49">
        <v>417.5</v>
      </c>
      <c r="AG226" s="146"/>
      <c r="AH226" s="49" t="s">
        <v>412</v>
      </c>
    </row>
    <row r="227" spans="1:34" s="49" customFormat="1" ht="14.45" x14ac:dyDescent="0.3">
      <c r="A227" s="49" t="s">
        <v>137</v>
      </c>
      <c r="B227" s="49" t="s">
        <v>82</v>
      </c>
      <c r="C227" s="49" t="s">
        <v>83</v>
      </c>
      <c r="D227" s="49" t="s">
        <v>136</v>
      </c>
      <c r="E227" s="49" t="s">
        <v>135</v>
      </c>
      <c r="F227" s="49" t="s">
        <v>403</v>
      </c>
      <c r="G227" s="49" t="s">
        <v>404</v>
      </c>
      <c r="H227" s="49">
        <v>387</v>
      </c>
      <c r="I227" s="49" t="s">
        <v>185</v>
      </c>
      <c r="J227" s="49" t="s">
        <v>133</v>
      </c>
      <c r="K227" s="49" t="s">
        <v>158</v>
      </c>
      <c r="P227" s="49" t="s">
        <v>302</v>
      </c>
      <c r="Q227" s="49" t="s">
        <v>131</v>
      </c>
      <c r="R227" s="49" t="s">
        <v>161</v>
      </c>
      <c r="S227" s="49" t="s">
        <v>139</v>
      </c>
      <c r="AB227" s="49" t="s">
        <v>128</v>
      </c>
      <c r="AC227" s="49">
        <v>2010</v>
      </c>
      <c r="AD227" s="49">
        <v>378.3</v>
      </c>
      <c r="AG227" s="146"/>
      <c r="AH227" s="49" t="s">
        <v>412</v>
      </c>
    </row>
    <row r="228" spans="1:34" s="49" customFormat="1" ht="14.45" x14ac:dyDescent="0.3">
      <c r="A228" s="49" t="s">
        <v>137</v>
      </c>
      <c r="B228" s="49" t="s">
        <v>82</v>
      </c>
      <c r="C228" s="49" t="s">
        <v>83</v>
      </c>
      <c r="D228" s="49" t="s">
        <v>136</v>
      </c>
      <c r="E228" s="49" t="s">
        <v>135</v>
      </c>
      <c r="F228" s="49" t="s">
        <v>403</v>
      </c>
      <c r="G228" s="49" t="s">
        <v>404</v>
      </c>
      <c r="H228" s="49">
        <v>387</v>
      </c>
      <c r="I228" s="49" t="s">
        <v>185</v>
      </c>
      <c r="J228" s="49" t="s">
        <v>133</v>
      </c>
      <c r="K228" s="49" t="s">
        <v>158</v>
      </c>
      <c r="P228" s="49" t="s">
        <v>302</v>
      </c>
      <c r="Q228" s="49" t="s">
        <v>131</v>
      </c>
      <c r="R228" s="49" t="s">
        <v>160</v>
      </c>
      <c r="S228" s="49" t="s">
        <v>131</v>
      </c>
      <c r="AB228" s="49" t="s">
        <v>128</v>
      </c>
      <c r="AC228" s="49">
        <v>2010</v>
      </c>
      <c r="AD228" s="49">
        <v>3052.8</v>
      </c>
      <c r="AG228" s="146"/>
      <c r="AH228" s="49" t="s">
        <v>412</v>
      </c>
    </row>
    <row r="229" spans="1:34" s="49" customFormat="1" ht="14.45" x14ac:dyDescent="0.3">
      <c r="A229" s="49" t="s">
        <v>137</v>
      </c>
      <c r="B229" s="49" t="s">
        <v>82</v>
      </c>
      <c r="C229" s="49" t="s">
        <v>83</v>
      </c>
      <c r="D229" s="49" t="s">
        <v>136</v>
      </c>
      <c r="E229" s="49" t="s">
        <v>135</v>
      </c>
      <c r="F229" s="49" t="s">
        <v>403</v>
      </c>
      <c r="G229" s="49" t="s">
        <v>404</v>
      </c>
      <c r="H229" s="49">
        <v>387</v>
      </c>
      <c r="I229" s="49" t="s">
        <v>185</v>
      </c>
      <c r="J229" s="49" t="s">
        <v>133</v>
      </c>
      <c r="K229" s="49" t="s">
        <v>158</v>
      </c>
      <c r="P229" s="49" t="s">
        <v>302</v>
      </c>
      <c r="Q229" s="49" t="s">
        <v>131</v>
      </c>
      <c r="R229" s="49" t="s">
        <v>157</v>
      </c>
      <c r="S229" s="49" t="s">
        <v>129</v>
      </c>
      <c r="AB229" s="49" t="s">
        <v>128</v>
      </c>
      <c r="AC229" s="49">
        <v>2010</v>
      </c>
      <c r="AD229" s="49">
        <v>29.1</v>
      </c>
      <c r="AG229" s="146"/>
      <c r="AH229" s="49" t="s">
        <v>412</v>
      </c>
    </row>
    <row r="230" spans="1:34" ht="14.45" x14ac:dyDescent="0.3">
      <c r="A230" t="s">
        <v>137</v>
      </c>
      <c r="B230" t="s">
        <v>253</v>
      </c>
      <c r="C230" t="s">
        <v>252</v>
      </c>
      <c r="D230" t="s">
        <v>136</v>
      </c>
      <c r="E230" t="s">
        <v>135</v>
      </c>
      <c r="F230" t="s">
        <v>403</v>
      </c>
      <c r="G230" t="s">
        <v>404</v>
      </c>
      <c r="H230">
        <v>27</v>
      </c>
      <c r="I230" t="s">
        <v>251</v>
      </c>
      <c r="J230" t="s">
        <v>133</v>
      </c>
      <c r="K230" t="s">
        <v>158</v>
      </c>
      <c r="P230" t="s">
        <v>297</v>
      </c>
      <c r="Q230" t="s">
        <v>298</v>
      </c>
      <c r="R230" t="s">
        <v>176</v>
      </c>
      <c r="S230" t="s">
        <v>175</v>
      </c>
      <c r="AB230" t="s">
        <v>128</v>
      </c>
      <c r="AC230">
        <v>2010</v>
      </c>
      <c r="AD230">
        <v>1E-3</v>
      </c>
      <c r="AH230" t="s">
        <v>413</v>
      </c>
    </row>
    <row r="231" spans="1:34" ht="14.45" x14ac:dyDescent="0.3">
      <c r="A231" t="s">
        <v>137</v>
      </c>
      <c r="B231" t="s">
        <v>253</v>
      </c>
      <c r="C231" t="s">
        <v>252</v>
      </c>
      <c r="D231" t="s">
        <v>136</v>
      </c>
      <c r="E231" t="s">
        <v>135</v>
      </c>
      <c r="F231" t="s">
        <v>403</v>
      </c>
      <c r="G231" t="s">
        <v>404</v>
      </c>
      <c r="H231">
        <v>27</v>
      </c>
      <c r="I231" t="s">
        <v>251</v>
      </c>
      <c r="J231" t="s">
        <v>133</v>
      </c>
      <c r="K231" t="s">
        <v>158</v>
      </c>
      <c r="P231" t="s">
        <v>297</v>
      </c>
      <c r="Q231" t="s">
        <v>298</v>
      </c>
      <c r="R231" t="s">
        <v>174</v>
      </c>
      <c r="S231" t="s">
        <v>173</v>
      </c>
      <c r="AB231" t="s">
        <v>128</v>
      </c>
      <c r="AC231">
        <v>2010</v>
      </c>
      <c r="AD231">
        <v>3.2759999999999998</v>
      </c>
      <c r="AH231" t="s">
        <v>413</v>
      </c>
    </row>
    <row r="232" spans="1:34" ht="14.45" x14ac:dyDescent="0.3">
      <c r="A232" t="s">
        <v>137</v>
      </c>
      <c r="B232" t="s">
        <v>253</v>
      </c>
      <c r="C232" t="s">
        <v>252</v>
      </c>
      <c r="D232" t="s">
        <v>136</v>
      </c>
      <c r="E232" t="s">
        <v>135</v>
      </c>
      <c r="F232" t="s">
        <v>403</v>
      </c>
      <c r="G232" t="s">
        <v>404</v>
      </c>
      <c r="H232">
        <v>27</v>
      </c>
      <c r="I232" t="s">
        <v>251</v>
      </c>
      <c r="J232" t="s">
        <v>133</v>
      </c>
      <c r="K232" t="s">
        <v>158</v>
      </c>
      <c r="P232" t="s">
        <v>297</v>
      </c>
      <c r="Q232" t="s">
        <v>298</v>
      </c>
      <c r="R232" t="s">
        <v>172</v>
      </c>
      <c r="S232" t="s">
        <v>153</v>
      </c>
      <c r="AB232" t="s">
        <v>128</v>
      </c>
      <c r="AC232">
        <v>2010</v>
      </c>
      <c r="AD232">
        <v>4.41</v>
      </c>
      <c r="AH232" t="s">
        <v>413</v>
      </c>
    </row>
    <row r="233" spans="1:34" ht="14.45" x14ac:dyDescent="0.3">
      <c r="A233" t="s">
        <v>137</v>
      </c>
      <c r="B233" t="s">
        <v>253</v>
      </c>
      <c r="C233" t="s">
        <v>252</v>
      </c>
      <c r="D233" t="s">
        <v>136</v>
      </c>
      <c r="E233" t="s">
        <v>135</v>
      </c>
      <c r="F233" t="s">
        <v>403</v>
      </c>
      <c r="G233" t="s">
        <v>404</v>
      </c>
      <c r="H233">
        <v>27</v>
      </c>
      <c r="I233" t="s">
        <v>251</v>
      </c>
      <c r="J233" t="s">
        <v>133</v>
      </c>
      <c r="K233" t="s">
        <v>158</v>
      </c>
      <c r="P233" t="s">
        <v>297</v>
      </c>
      <c r="Q233" t="s">
        <v>298</v>
      </c>
      <c r="R233" t="s">
        <v>171</v>
      </c>
      <c r="S233" t="s">
        <v>151</v>
      </c>
      <c r="AB233" t="s">
        <v>128</v>
      </c>
      <c r="AC233">
        <v>2010</v>
      </c>
      <c r="AD233">
        <v>1.327</v>
      </c>
      <c r="AH233" t="s">
        <v>413</v>
      </c>
    </row>
    <row r="234" spans="1:34" ht="14.45" x14ac:dyDescent="0.3">
      <c r="A234" t="s">
        <v>137</v>
      </c>
      <c r="B234" t="s">
        <v>253</v>
      </c>
      <c r="C234" t="s">
        <v>252</v>
      </c>
      <c r="D234" t="s">
        <v>136</v>
      </c>
      <c r="E234" t="s">
        <v>135</v>
      </c>
      <c r="F234" t="s">
        <v>403</v>
      </c>
      <c r="G234" t="s">
        <v>404</v>
      </c>
      <c r="H234">
        <v>27</v>
      </c>
      <c r="I234" t="s">
        <v>251</v>
      </c>
      <c r="J234" t="s">
        <v>133</v>
      </c>
      <c r="K234" t="s">
        <v>158</v>
      </c>
      <c r="P234" t="s">
        <v>297</v>
      </c>
      <c r="Q234" t="s">
        <v>298</v>
      </c>
      <c r="R234" t="s">
        <v>170</v>
      </c>
      <c r="S234" t="s">
        <v>169</v>
      </c>
      <c r="AB234" t="s">
        <v>128</v>
      </c>
      <c r="AC234">
        <v>2010</v>
      </c>
      <c r="AD234">
        <v>5.1130000000000004</v>
      </c>
      <c r="AH234" t="s">
        <v>413</v>
      </c>
    </row>
    <row r="235" spans="1:34" ht="14.45" x14ac:dyDescent="0.3">
      <c r="A235" t="s">
        <v>137</v>
      </c>
      <c r="B235" t="s">
        <v>253</v>
      </c>
      <c r="C235" t="s">
        <v>252</v>
      </c>
      <c r="D235" t="s">
        <v>136</v>
      </c>
      <c r="E235" t="s">
        <v>135</v>
      </c>
      <c r="F235" t="s">
        <v>403</v>
      </c>
      <c r="G235" t="s">
        <v>404</v>
      </c>
      <c r="H235">
        <v>27</v>
      </c>
      <c r="I235" t="s">
        <v>251</v>
      </c>
      <c r="J235" t="s">
        <v>133</v>
      </c>
      <c r="K235" t="s">
        <v>158</v>
      </c>
      <c r="P235" t="s">
        <v>297</v>
      </c>
      <c r="Q235" t="s">
        <v>298</v>
      </c>
      <c r="R235" t="s">
        <v>168</v>
      </c>
      <c r="S235" t="s">
        <v>167</v>
      </c>
      <c r="AB235" t="s">
        <v>128</v>
      </c>
      <c r="AC235">
        <v>2010</v>
      </c>
      <c r="AD235">
        <v>3.5379999999999998</v>
      </c>
      <c r="AH235" t="s">
        <v>413</v>
      </c>
    </row>
    <row r="236" spans="1:34" ht="14.45" x14ac:dyDescent="0.3">
      <c r="A236" t="s">
        <v>137</v>
      </c>
      <c r="B236" t="s">
        <v>253</v>
      </c>
      <c r="C236" t="s">
        <v>252</v>
      </c>
      <c r="D236" t="s">
        <v>136</v>
      </c>
      <c r="E236" t="s">
        <v>135</v>
      </c>
      <c r="F236" t="s">
        <v>403</v>
      </c>
      <c r="G236" t="s">
        <v>404</v>
      </c>
      <c r="H236">
        <v>27</v>
      </c>
      <c r="I236" t="s">
        <v>251</v>
      </c>
      <c r="J236" t="s">
        <v>133</v>
      </c>
      <c r="K236" t="s">
        <v>158</v>
      </c>
      <c r="P236" t="s">
        <v>297</v>
      </c>
      <c r="Q236" t="s">
        <v>298</v>
      </c>
      <c r="R236" t="s">
        <v>166</v>
      </c>
      <c r="S236" t="s">
        <v>165</v>
      </c>
      <c r="AB236" t="s">
        <v>128</v>
      </c>
      <c r="AC236">
        <v>2010</v>
      </c>
      <c r="AD236">
        <v>3.5000000000000003E-2</v>
      </c>
      <c r="AH236" t="s">
        <v>413</v>
      </c>
    </row>
    <row r="237" spans="1:34" ht="14.45" x14ac:dyDescent="0.3">
      <c r="A237" t="s">
        <v>137</v>
      </c>
      <c r="B237" t="s">
        <v>253</v>
      </c>
      <c r="C237" t="s">
        <v>252</v>
      </c>
      <c r="D237" t="s">
        <v>136</v>
      </c>
      <c r="E237" t="s">
        <v>135</v>
      </c>
      <c r="F237" t="s">
        <v>403</v>
      </c>
      <c r="G237" t="s">
        <v>404</v>
      </c>
      <c r="H237">
        <v>27</v>
      </c>
      <c r="I237" t="s">
        <v>251</v>
      </c>
      <c r="J237" t="s">
        <v>133</v>
      </c>
      <c r="K237" t="s">
        <v>158</v>
      </c>
      <c r="P237" t="s">
        <v>297</v>
      </c>
      <c r="Q237" t="s">
        <v>298</v>
      </c>
      <c r="R237" t="s">
        <v>164</v>
      </c>
      <c r="S237" t="s">
        <v>143</v>
      </c>
      <c r="AB237" t="s">
        <v>128</v>
      </c>
      <c r="AC237">
        <v>2010</v>
      </c>
      <c r="AD237">
        <v>0.214</v>
      </c>
      <c r="AH237" t="s">
        <v>413</v>
      </c>
    </row>
    <row r="238" spans="1:34" ht="14.45" x14ac:dyDescent="0.3">
      <c r="A238" t="s">
        <v>137</v>
      </c>
      <c r="B238" t="s">
        <v>253</v>
      </c>
      <c r="C238" t="s">
        <v>252</v>
      </c>
      <c r="D238" t="s">
        <v>136</v>
      </c>
      <c r="E238" t="s">
        <v>135</v>
      </c>
      <c r="F238" t="s">
        <v>403</v>
      </c>
      <c r="G238" t="s">
        <v>404</v>
      </c>
      <c r="H238">
        <v>27</v>
      </c>
      <c r="I238" t="s">
        <v>251</v>
      </c>
      <c r="J238" t="s">
        <v>133</v>
      </c>
      <c r="K238" t="s">
        <v>158</v>
      </c>
      <c r="P238" t="s">
        <v>297</v>
      </c>
      <c r="Q238" t="s">
        <v>298</v>
      </c>
      <c r="R238" t="s">
        <v>163</v>
      </c>
      <c r="S238" t="s">
        <v>162</v>
      </c>
      <c r="AB238" t="s">
        <v>128</v>
      </c>
      <c r="AC238">
        <v>2010</v>
      </c>
      <c r="AD238">
        <v>0.249</v>
      </c>
      <c r="AH238" t="s">
        <v>413</v>
      </c>
    </row>
    <row r="239" spans="1:34" ht="14.45" x14ac:dyDescent="0.3">
      <c r="A239" t="s">
        <v>137</v>
      </c>
      <c r="B239" t="s">
        <v>253</v>
      </c>
      <c r="C239" t="s">
        <v>252</v>
      </c>
      <c r="D239" t="s">
        <v>136</v>
      </c>
      <c r="E239" t="s">
        <v>135</v>
      </c>
      <c r="F239" t="s">
        <v>403</v>
      </c>
      <c r="G239" t="s">
        <v>404</v>
      </c>
      <c r="H239">
        <v>27</v>
      </c>
      <c r="I239" t="s">
        <v>251</v>
      </c>
      <c r="J239" t="s">
        <v>133</v>
      </c>
      <c r="K239" t="s">
        <v>158</v>
      </c>
      <c r="P239" t="s">
        <v>297</v>
      </c>
      <c r="Q239" t="s">
        <v>298</v>
      </c>
      <c r="R239" t="s">
        <v>161</v>
      </c>
      <c r="S239" t="s">
        <v>139</v>
      </c>
      <c r="AB239" t="s">
        <v>128</v>
      </c>
      <c r="AC239">
        <v>2010</v>
      </c>
      <c r="AD239">
        <v>0.111</v>
      </c>
      <c r="AH239" t="s">
        <v>413</v>
      </c>
    </row>
    <row r="240" spans="1:34" ht="14.45" x14ac:dyDescent="0.3">
      <c r="A240" t="s">
        <v>137</v>
      </c>
      <c r="B240" t="s">
        <v>253</v>
      </c>
      <c r="C240" t="s">
        <v>252</v>
      </c>
      <c r="D240" t="s">
        <v>136</v>
      </c>
      <c r="E240" t="s">
        <v>135</v>
      </c>
      <c r="F240" t="s">
        <v>403</v>
      </c>
      <c r="G240" t="s">
        <v>404</v>
      </c>
      <c r="H240">
        <v>27</v>
      </c>
      <c r="I240" t="s">
        <v>251</v>
      </c>
      <c r="J240" t="s">
        <v>133</v>
      </c>
      <c r="K240" t="s">
        <v>158</v>
      </c>
      <c r="P240" t="s">
        <v>297</v>
      </c>
      <c r="Q240" t="s">
        <v>298</v>
      </c>
      <c r="R240" t="s">
        <v>160</v>
      </c>
      <c r="S240" t="s">
        <v>131</v>
      </c>
      <c r="AB240" t="s">
        <v>128</v>
      </c>
      <c r="AC240">
        <v>2010</v>
      </c>
      <c r="AD240">
        <v>18.503</v>
      </c>
      <c r="AH240" t="s">
        <v>413</v>
      </c>
    </row>
    <row r="241" spans="1:34" ht="14.45" x14ac:dyDescent="0.3">
      <c r="A241" t="s">
        <v>137</v>
      </c>
      <c r="B241" t="s">
        <v>253</v>
      </c>
      <c r="C241" t="s">
        <v>252</v>
      </c>
      <c r="D241" t="s">
        <v>136</v>
      </c>
      <c r="E241" t="s">
        <v>135</v>
      </c>
      <c r="F241" t="s">
        <v>403</v>
      </c>
      <c r="G241" t="s">
        <v>404</v>
      </c>
      <c r="H241">
        <v>27</v>
      </c>
      <c r="I241" t="s">
        <v>251</v>
      </c>
      <c r="J241" t="s">
        <v>133</v>
      </c>
      <c r="K241" t="s">
        <v>158</v>
      </c>
      <c r="P241" t="s">
        <v>300</v>
      </c>
      <c r="Q241" t="s">
        <v>301</v>
      </c>
      <c r="R241" t="s">
        <v>176</v>
      </c>
      <c r="S241" t="s">
        <v>175</v>
      </c>
      <c r="AB241" t="s">
        <v>128</v>
      </c>
      <c r="AC241">
        <v>2010</v>
      </c>
      <c r="AD241">
        <v>1.7000000000000001E-2</v>
      </c>
      <c r="AH241" t="s">
        <v>413</v>
      </c>
    </row>
    <row r="242" spans="1:34" ht="14.45" x14ac:dyDescent="0.3">
      <c r="A242" t="s">
        <v>137</v>
      </c>
      <c r="B242" t="s">
        <v>253</v>
      </c>
      <c r="C242" t="s">
        <v>252</v>
      </c>
      <c r="D242" t="s">
        <v>136</v>
      </c>
      <c r="E242" t="s">
        <v>135</v>
      </c>
      <c r="F242" t="s">
        <v>403</v>
      </c>
      <c r="G242" t="s">
        <v>404</v>
      </c>
      <c r="H242">
        <v>27</v>
      </c>
      <c r="I242" t="s">
        <v>251</v>
      </c>
      <c r="J242" t="s">
        <v>133</v>
      </c>
      <c r="K242" t="s">
        <v>158</v>
      </c>
      <c r="P242" t="s">
        <v>300</v>
      </c>
      <c r="Q242" t="s">
        <v>301</v>
      </c>
      <c r="R242" t="s">
        <v>174</v>
      </c>
      <c r="S242" t="s">
        <v>173</v>
      </c>
      <c r="AB242" t="s">
        <v>128</v>
      </c>
      <c r="AC242">
        <v>2010</v>
      </c>
      <c r="AD242">
        <v>4.2549999999999999</v>
      </c>
      <c r="AH242" t="s">
        <v>413</v>
      </c>
    </row>
    <row r="243" spans="1:34" ht="14.45" x14ac:dyDescent="0.3">
      <c r="A243" t="s">
        <v>137</v>
      </c>
      <c r="B243" t="s">
        <v>253</v>
      </c>
      <c r="C243" t="s">
        <v>252</v>
      </c>
      <c r="D243" t="s">
        <v>136</v>
      </c>
      <c r="E243" t="s">
        <v>135</v>
      </c>
      <c r="F243" t="s">
        <v>403</v>
      </c>
      <c r="G243" t="s">
        <v>404</v>
      </c>
      <c r="H243">
        <v>27</v>
      </c>
      <c r="I243" t="s">
        <v>251</v>
      </c>
      <c r="J243" t="s">
        <v>133</v>
      </c>
      <c r="K243" t="s">
        <v>158</v>
      </c>
      <c r="P243" t="s">
        <v>300</v>
      </c>
      <c r="Q243" t="s">
        <v>301</v>
      </c>
      <c r="R243" t="s">
        <v>172</v>
      </c>
      <c r="S243" t="s">
        <v>153</v>
      </c>
      <c r="AB243" t="s">
        <v>128</v>
      </c>
      <c r="AC243">
        <v>2010</v>
      </c>
      <c r="AD243">
        <v>2.6749999999999998</v>
      </c>
      <c r="AH243" t="s">
        <v>413</v>
      </c>
    </row>
    <row r="244" spans="1:34" ht="14.45" x14ac:dyDescent="0.3">
      <c r="A244" t="s">
        <v>137</v>
      </c>
      <c r="B244" t="s">
        <v>253</v>
      </c>
      <c r="C244" t="s">
        <v>252</v>
      </c>
      <c r="D244" t="s">
        <v>136</v>
      </c>
      <c r="E244" t="s">
        <v>135</v>
      </c>
      <c r="F244" t="s">
        <v>403</v>
      </c>
      <c r="G244" t="s">
        <v>404</v>
      </c>
      <c r="H244">
        <v>27</v>
      </c>
      <c r="I244" t="s">
        <v>251</v>
      </c>
      <c r="J244" t="s">
        <v>133</v>
      </c>
      <c r="K244" t="s">
        <v>158</v>
      </c>
      <c r="P244" t="s">
        <v>300</v>
      </c>
      <c r="Q244" t="s">
        <v>301</v>
      </c>
      <c r="R244" t="s">
        <v>171</v>
      </c>
      <c r="S244" t="s">
        <v>151</v>
      </c>
      <c r="AB244" t="s">
        <v>128</v>
      </c>
      <c r="AC244">
        <v>2010</v>
      </c>
      <c r="AD244">
        <v>1.667</v>
      </c>
      <c r="AH244" t="s">
        <v>413</v>
      </c>
    </row>
    <row r="245" spans="1:34" ht="14.45" x14ac:dyDescent="0.3">
      <c r="A245" t="s">
        <v>137</v>
      </c>
      <c r="B245" t="s">
        <v>253</v>
      </c>
      <c r="C245" t="s">
        <v>252</v>
      </c>
      <c r="D245" t="s">
        <v>136</v>
      </c>
      <c r="E245" t="s">
        <v>135</v>
      </c>
      <c r="F245" t="s">
        <v>403</v>
      </c>
      <c r="G245" t="s">
        <v>404</v>
      </c>
      <c r="H245">
        <v>27</v>
      </c>
      <c r="I245" t="s">
        <v>251</v>
      </c>
      <c r="J245" t="s">
        <v>133</v>
      </c>
      <c r="K245" t="s">
        <v>158</v>
      </c>
      <c r="P245" t="s">
        <v>300</v>
      </c>
      <c r="Q245" t="s">
        <v>301</v>
      </c>
      <c r="R245" t="s">
        <v>170</v>
      </c>
      <c r="S245" t="s">
        <v>169</v>
      </c>
      <c r="AB245" t="s">
        <v>128</v>
      </c>
      <c r="AC245">
        <v>2010</v>
      </c>
      <c r="AD245">
        <v>0.81499999999999995</v>
      </c>
      <c r="AH245" t="s">
        <v>413</v>
      </c>
    </row>
    <row r="246" spans="1:34" ht="14.45" x14ac:dyDescent="0.3">
      <c r="A246" t="s">
        <v>137</v>
      </c>
      <c r="B246" t="s">
        <v>253</v>
      </c>
      <c r="C246" t="s">
        <v>252</v>
      </c>
      <c r="D246" t="s">
        <v>136</v>
      </c>
      <c r="E246" t="s">
        <v>135</v>
      </c>
      <c r="F246" t="s">
        <v>403</v>
      </c>
      <c r="G246" t="s">
        <v>404</v>
      </c>
      <c r="H246">
        <v>27</v>
      </c>
      <c r="I246" t="s">
        <v>251</v>
      </c>
      <c r="J246" t="s">
        <v>133</v>
      </c>
      <c r="K246" t="s">
        <v>158</v>
      </c>
      <c r="P246" t="s">
        <v>300</v>
      </c>
      <c r="Q246" t="s">
        <v>301</v>
      </c>
      <c r="R246" t="s">
        <v>168</v>
      </c>
      <c r="S246" t="s">
        <v>167</v>
      </c>
      <c r="AB246" t="s">
        <v>128</v>
      </c>
      <c r="AC246">
        <v>2010</v>
      </c>
      <c r="AD246">
        <v>2.5339999999999998</v>
      </c>
      <c r="AH246" t="s">
        <v>413</v>
      </c>
    </row>
    <row r="247" spans="1:34" ht="14.45" x14ac:dyDescent="0.3">
      <c r="A247" t="s">
        <v>137</v>
      </c>
      <c r="B247" t="s">
        <v>253</v>
      </c>
      <c r="C247" t="s">
        <v>252</v>
      </c>
      <c r="D247" t="s">
        <v>136</v>
      </c>
      <c r="E247" t="s">
        <v>135</v>
      </c>
      <c r="F247" t="s">
        <v>403</v>
      </c>
      <c r="G247" t="s">
        <v>404</v>
      </c>
      <c r="H247">
        <v>27</v>
      </c>
      <c r="I247" t="s">
        <v>251</v>
      </c>
      <c r="J247" t="s">
        <v>133</v>
      </c>
      <c r="K247" t="s">
        <v>158</v>
      </c>
      <c r="P247" t="s">
        <v>300</v>
      </c>
      <c r="Q247" t="s">
        <v>301</v>
      </c>
      <c r="R247" t="s">
        <v>166</v>
      </c>
      <c r="S247" t="s">
        <v>165</v>
      </c>
      <c r="AB247" t="s">
        <v>128</v>
      </c>
      <c r="AC247">
        <v>2010</v>
      </c>
      <c r="AD247">
        <v>0.64300000000000002</v>
      </c>
      <c r="AH247" t="s">
        <v>413</v>
      </c>
    </row>
    <row r="248" spans="1:34" ht="14.45" x14ac:dyDescent="0.3">
      <c r="A248" t="s">
        <v>137</v>
      </c>
      <c r="B248" t="s">
        <v>253</v>
      </c>
      <c r="C248" t="s">
        <v>252</v>
      </c>
      <c r="D248" t="s">
        <v>136</v>
      </c>
      <c r="E248" t="s">
        <v>135</v>
      </c>
      <c r="F248" t="s">
        <v>403</v>
      </c>
      <c r="G248" t="s">
        <v>404</v>
      </c>
      <c r="H248">
        <v>27</v>
      </c>
      <c r="I248" t="s">
        <v>251</v>
      </c>
      <c r="J248" t="s">
        <v>133</v>
      </c>
      <c r="K248" t="s">
        <v>158</v>
      </c>
      <c r="P248" t="s">
        <v>300</v>
      </c>
      <c r="Q248" t="s">
        <v>301</v>
      </c>
      <c r="R248" t="s">
        <v>164</v>
      </c>
      <c r="S248" t="s">
        <v>143</v>
      </c>
      <c r="AB248" t="s">
        <v>128</v>
      </c>
      <c r="AC248">
        <v>2010</v>
      </c>
      <c r="AD248">
        <v>3.5870000000000002</v>
      </c>
      <c r="AH248" t="s">
        <v>413</v>
      </c>
    </row>
    <row r="249" spans="1:34" ht="14.45" x14ac:dyDescent="0.3">
      <c r="A249" t="s">
        <v>137</v>
      </c>
      <c r="B249" t="s">
        <v>253</v>
      </c>
      <c r="C249" t="s">
        <v>252</v>
      </c>
      <c r="D249" t="s">
        <v>136</v>
      </c>
      <c r="E249" t="s">
        <v>135</v>
      </c>
      <c r="F249" t="s">
        <v>403</v>
      </c>
      <c r="G249" t="s">
        <v>404</v>
      </c>
      <c r="H249">
        <v>27</v>
      </c>
      <c r="I249" t="s">
        <v>251</v>
      </c>
      <c r="J249" t="s">
        <v>133</v>
      </c>
      <c r="K249" t="s">
        <v>158</v>
      </c>
      <c r="P249" t="s">
        <v>300</v>
      </c>
      <c r="Q249" t="s">
        <v>301</v>
      </c>
      <c r="R249" t="s">
        <v>163</v>
      </c>
      <c r="S249" t="s">
        <v>162</v>
      </c>
      <c r="AB249" t="s">
        <v>128</v>
      </c>
      <c r="AC249">
        <v>2010</v>
      </c>
      <c r="AD249">
        <v>1.4339999999999999</v>
      </c>
      <c r="AH249" t="s">
        <v>413</v>
      </c>
    </row>
    <row r="250" spans="1:34" ht="14.45" x14ac:dyDescent="0.3">
      <c r="A250" t="s">
        <v>137</v>
      </c>
      <c r="B250" t="s">
        <v>253</v>
      </c>
      <c r="C250" t="s">
        <v>252</v>
      </c>
      <c r="D250" t="s">
        <v>136</v>
      </c>
      <c r="E250" t="s">
        <v>135</v>
      </c>
      <c r="F250" t="s">
        <v>403</v>
      </c>
      <c r="G250" t="s">
        <v>404</v>
      </c>
      <c r="H250">
        <v>27</v>
      </c>
      <c r="I250" t="s">
        <v>251</v>
      </c>
      <c r="J250" t="s">
        <v>133</v>
      </c>
      <c r="K250" t="s">
        <v>158</v>
      </c>
      <c r="P250" t="s">
        <v>300</v>
      </c>
      <c r="Q250" t="s">
        <v>301</v>
      </c>
      <c r="R250" t="s">
        <v>161</v>
      </c>
      <c r="S250" t="s">
        <v>139</v>
      </c>
      <c r="AB250" t="s">
        <v>128</v>
      </c>
      <c r="AC250">
        <v>2010</v>
      </c>
      <c r="AD250">
        <v>0.81499999999999995</v>
      </c>
      <c r="AH250" t="s">
        <v>413</v>
      </c>
    </row>
    <row r="251" spans="1:34" ht="14.45" x14ac:dyDescent="0.3">
      <c r="A251" t="s">
        <v>137</v>
      </c>
      <c r="B251" t="s">
        <v>253</v>
      </c>
      <c r="C251" t="s">
        <v>252</v>
      </c>
      <c r="D251" t="s">
        <v>136</v>
      </c>
      <c r="E251" t="s">
        <v>135</v>
      </c>
      <c r="F251" t="s">
        <v>403</v>
      </c>
      <c r="G251" t="s">
        <v>404</v>
      </c>
      <c r="H251">
        <v>27</v>
      </c>
      <c r="I251" t="s">
        <v>251</v>
      </c>
      <c r="J251" t="s">
        <v>133</v>
      </c>
      <c r="K251" t="s">
        <v>158</v>
      </c>
      <c r="P251" t="s">
        <v>300</v>
      </c>
      <c r="Q251" t="s">
        <v>301</v>
      </c>
      <c r="R251" t="s">
        <v>160</v>
      </c>
      <c r="S251" t="s">
        <v>131</v>
      </c>
      <c r="AB251" t="s">
        <v>128</v>
      </c>
      <c r="AC251">
        <v>2010</v>
      </c>
      <c r="AD251">
        <v>18.693999999999999</v>
      </c>
      <c r="AH251" t="s">
        <v>413</v>
      </c>
    </row>
    <row r="252" spans="1:34" ht="14.45" x14ac:dyDescent="0.3">
      <c r="A252" t="s">
        <v>137</v>
      </c>
      <c r="B252" t="s">
        <v>253</v>
      </c>
      <c r="C252" t="s">
        <v>252</v>
      </c>
      <c r="D252" t="s">
        <v>136</v>
      </c>
      <c r="E252" t="s">
        <v>135</v>
      </c>
      <c r="F252" t="s">
        <v>403</v>
      </c>
      <c r="G252" t="s">
        <v>404</v>
      </c>
      <c r="H252">
        <v>27</v>
      </c>
      <c r="I252" t="s">
        <v>251</v>
      </c>
      <c r="J252" t="s">
        <v>133</v>
      </c>
      <c r="K252" t="s">
        <v>158</v>
      </c>
      <c r="P252" t="s">
        <v>302</v>
      </c>
      <c r="Q252" t="s">
        <v>131</v>
      </c>
      <c r="R252" t="s">
        <v>176</v>
      </c>
      <c r="S252" t="s">
        <v>175</v>
      </c>
      <c r="AB252" t="s">
        <v>128</v>
      </c>
      <c r="AC252">
        <v>2010</v>
      </c>
      <c r="AD252">
        <v>1.7999999999999999E-2</v>
      </c>
      <c r="AH252" t="s">
        <v>413</v>
      </c>
    </row>
    <row r="253" spans="1:34" ht="14.45" x14ac:dyDescent="0.3">
      <c r="A253" t="s">
        <v>137</v>
      </c>
      <c r="B253" t="s">
        <v>253</v>
      </c>
      <c r="C253" t="s">
        <v>252</v>
      </c>
      <c r="D253" t="s">
        <v>136</v>
      </c>
      <c r="E253" t="s">
        <v>135</v>
      </c>
      <c r="F253" t="s">
        <v>403</v>
      </c>
      <c r="G253" t="s">
        <v>404</v>
      </c>
      <c r="H253">
        <v>27</v>
      </c>
      <c r="I253" t="s">
        <v>251</v>
      </c>
      <c r="J253" t="s">
        <v>133</v>
      </c>
      <c r="K253" t="s">
        <v>158</v>
      </c>
      <c r="P253" t="s">
        <v>302</v>
      </c>
      <c r="Q253" t="s">
        <v>131</v>
      </c>
      <c r="R253" t="s">
        <v>174</v>
      </c>
      <c r="S253" t="s">
        <v>173</v>
      </c>
      <c r="AB253" t="s">
        <v>128</v>
      </c>
      <c r="AC253">
        <v>2010</v>
      </c>
      <c r="AD253">
        <v>7.5309999999999997</v>
      </c>
      <c r="AH253" t="s">
        <v>413</v>
      </c>
    </row>
    <row r="254" spans="1:34" ht="14.45" x14ac:dyDescent="0.3">
      <c r="A254" t="s">
        <v>137</v>
      </c>
      <c r="B254" t="s">
        <v>253</v>
      </c>
      <c r="C254" t="s">
        <v>252</v>
      </c>
      <c r="D254" t="s">
        <v>136</v>
      </c>
      <c r="E254" t="s">
        <v>135</v>
      </c>
      <c r="F254" t="s">
        <v>403</v>
      </c>
      <c r="G254" t="s">
        <v>404</v>
      </c>
      <c r="H254">
        <v>27</v>
      </c>
      <c r="I254" t="s">
        <v>251</v>
      </c>
      <c r="J254" t="s">
        <v>133</v>
      </c>
      <c r="K254" t="s">
        <v>158</v>
      </c>
      <c r="P254" t="s">
        <v>302</v>
      </c>
      <c r="Q254" t="s">
        <v>131</v>
      </c>
      <c r="R254" t="s">
        <v>172</v>
      </c>
      <c r="S254" t="s">
        <v>153</v>
      </c>
      <c r="AB254" t="s">
        <v>128</v>
      </c>
      <c r="AC254">
        <v>2010</v>
      </c>
      <c r="AD254">
        <v>7.085</v>
      </c>
      <c r="AH254" t="s">
        <v>413</v>
      </c>
    </row>
    <row r="255" spans="1:34" ht="14.45" x14ac:dyDescent="0.3">
      <c r="A255" t="s">
        <v>137</v>
      </c>
      <c r="B255" t="s">
        <v>253</v>
      </c>
      <c r="C255" t="s">
        <v>252</v>
      </c>
      <c r="D255" t="s">
        <v>136</v>
      </c>
      <c r="E255" t="s">
        <v>135</v>
      </c>
      <c r="F255" t="s">
        <v>403</v>
      </c>
      <c r="G255" t="s">
        <v>404</v>
      </c>
      <c r="H255">
        <v>27</v>
      </c>
      <c r="I255" t="s">
        <v>251</v>
      </c>
      <c r="J255" t="s">
        <v>133</v>
      </c>
      <c r="K255" t="s">
        <v>158</v>
      </c>
      <c r="P255" t="s">
        <v>302</v>
      </c>
      <c r="Q255" t="s">
        <v>131</v>
      </c>
      <c r="R255" t="s">
        <v>171</v>
      </c>
      <c r="S255" t="s">
        <v>151</v>
      </c>
      <c r="AB255" t="s">
        <v>128</v>
      </c>
      <c r="AC255">
        <v>2010</v>
      </c>
      <c r="AD255">
        <v>2.9940000000000002</v>
      </c>
      <c r="AH255" t="s">
        <v>413</v>
      </c>
    </row>
    <row r="256" spans="1:34" ht="14.45" x14ac:dyDescent="0.3">
      <c r="A256" t="s">
        <v>137</v>
      </c>
      <c r="B256" t="s">
        <v>253</v>
      </c>
      <c r="C256" t="s">
        <v>252</v>
      </c>
      <c r="D256" t="s">
        <v>136</v>
      </c>
      <c r="E256" t="s">
        <v>135</v>
      </c>
      <c r="F256" t="s">
        <v>403</v>
      </c>
      <c r="G256" t="s">
        <v>404</v>
      </c>
      <c r="H256">
        <v>27</v>
      </c>
      <c r="I256" t="s">
        <v>251</v>
      </c>
      <c r="J256" t="s">
        <v>133</v>
      </c>
      <c r="K256" t="s">
        <v>158</v>
      </c>
      <c r="P256" t="s">
        <v>302</v>
      </c>
      <c r="Q256" t="s">
        <v>131</v>
      </c>
      <c r="R256" t="s">
        <v>170</v>
      </c>
      <c r="S256" t="s">
        <v>169</v>
      </c>
      <c r="AB256" t="s">
        <v>128</v>
      </c>
      <c r="AC256">
        <v>2010</v>
      </c>
      <c r="AD256">
        <v>5.9279999999999999</v>
      </c>
      <c r="AH256" t="s">
        <v>413</v>
      </c>
    </row>
    <row r="257" spans="1:34" ht="14.45" x14ac:dyDescent="0.3">
      <c r="A257" t="s">
        <v>137</v>
      </c>
      <c r="B257" t="s">
        <v>253</v>
      </c>
      <c r="C257" t="s">
        <v>252</v>
      </c>
      <c r="D257" t="s">
        <v>136</v>
      </c>
      <c r="E257" t="s">
        <v>135</v>
      </c>
      <c r="F257" t="s">
        <v>403</v>
      </c>
      <c r="G257" t="s">
        <v>404</v>
      </c>
      <c r="H257">
        <v>27</v>
      </c>
      <c r="I257" t="s">
        <v>251</v>
      </c>
      <c r="J257" t="s">
        <v>133</v>
      </c>
      <c r="K257" t="s">
        <v>158</v>
      </c>
      <c r="P257" t="s">
        <v>302</v>
      </c>
      <c r="Q257" t="s">
        <v>131</v>
      </c>
      <c r="R257" t="s">
        <v>168</v>
      </c>
      <c r="S257" t="s">
        <v>167</v>
      </c>
      <c r="AB257" t="s">
        <v>128</v>
      </c>
      <c r="AC257">
        <v>2010</v>
      </c>
      <c r="AD257">
        <v>6.0720000000000001</v>
      </c>
      <c r="AH257" t="s">
        <v>413</v>
      </c>
    </row>
    <row r="258" spans="1:34" ht="14.45" x14ac:dyDescent="0.3">
      <c r="A258" t="s">
        <v>137</v>
      </c>
      <c r="B258" t="s">
        <v>253</v>
      </c>
      <c r="C258" t="s">
        <v>252</v>
      </c>
      <c r="D258" t="s">
        <v>136</v>
      </c>
      <c r="E258" t="s">
        <v>135</v>
      </c>
      <c r="F258" t="s">
        <v>403</v>
      </c>
      <c r="G258" t="s">
        <v>404</v>
      </c>
      <c r="H258">
        <v>27</v>
      </c>
      <c r="I258" t="s">
        <v>251</v>
      </c>
      <c r="J258" t="s">
        <v>133</v>
      </c>
      <c r="K258" t="s">
        <v>158</v>
      </c>
      <c r="P258" t="s">
        <v>302</v>
      </c>
      <c r="Q258" t="s">
        <v>131</v>
      </c>
      <c r="R258" t="s">
        <v>166</v>
      </c>
      <c r="S258" t="s">
        <v>165</v>
      </c>
      <c r="AB258" t="s">
        <v>128</v>
      </c>
      <c r="AC258">
        <v>2010</v>
      </c>
      <c r="AD258">
        <v>0.67800000000000005</v>
      </c>
      <c r="AH258" t="s">
        <v>413</v>
      </c>
    </row>
    <row r="259" spans="1:34" ht="14.45" x14ac:dyDescent="0.3">
      <c r="A259" t="s">
        <v>137</v>
      </c>
      <c r="B259" t="s">
        <v>253</v>
      </c>
      <c r="C259" t="s">
        <v>252</v>
      </c>
      <c r="D259" t="s">
        <v>136</v>
      </c>
      <c r="E259" t="s">
        <v>135</v>
      </c>
      <c r="F259" t="s">
        <v>403</v>
      </c>
      <c r="G259" t="s">
        <v>404</v>
      </c>
      <c r="H259">
        <v>27</v>
      </c>
      <c r="I259" t="s">
        <v>251</v>
      </c>
      <c r="J259" t="s">
        <v>133</v>
      </c>
      <c r="K259" t="s">
        <v>158</v>
      </c>
      <c r="P259" t="s">
        <v>302</v>
      </c>
      <c r="Q259" t="s">
        <v>131</v>
      </c>
      <c r="R259" t="s">
        <v>164</v>
      </c>
      <c r="S259" t="s">
        <v>143</v>
      </c>
      <c r="AB259" t="s">
        <v>128</v>
      </c>
      <c r="AC259">
        <v>2010</v>
      </c>
      <c r="AD259">
        <v>3.8010000000000002</v>
      </c>
      <c r="AH259" t="s">
        <v>413</v>
      </c>
    </row>
    <row r="260" spans="1:34" ht="14.45" x14ac:dyDescent="0.3">
      <c r="A260" t="s">
        <v>137</v>
      </c>
      <c r="B260" t="s">
        <v>253</v>
      </c>
      <c r="C260" t="s">
        <v>252</v>
      </c>
      <c r="D260" t="s">
        <v>136</v>
      </c>
      <c r="E260" t="s">
        <v>135</v>
      </c>
      <c r="F260" t="s">
        <v>403</v>
      </c>
      <c r="G260" t="s">
        <v>404</v>
      </c>
      <c r="H260">
        <v>27</v>
      </c>
      <c r="I260" t="s">
        <v>251</v>
      </c>
      <c r="J260" t="s">
        <v>133</v>
      </c>
      <c r="K260" t="s">
        <v>158</v>
      </c>
      <c r="P260" t="s">
        <v>302</v>
      </c>
      <c r="Q260" t="s">
        <v>131</v>
      </c>
      <c r="R260" t="s">
        <v>163</v>
      </c>
      <c r="S260" t="s">
        <v>162</v>
      </c>
      <c r="AB260" t="s">
        <v>128</v>
      </c>
      <c r="AC260">
        <v>2010</v>
      </c>
      <c r="AD260">
        <v>1.6830000000000001</v>
      </c>
      <c r="AH260" t="s">
        <v>413</v>
      </c>
    </row>
    <row r="261" spans="1:34" ht="14.45" x14ac:dyDescent="0.3">
      <c r="A261" t="s">
        <v>137</v>
      </c>
      <c r="B261" t="s">
        <v>253</v>
      </c>
      <c r="C261" t="s">
        <v>252</v>
      </c>
      <c r="D261" t="s">
        <v>136</v>
      </c>
      <c r="E261" t="s">
        <v>135</v>
      </c>
      <c r="F261" t="s">
        <v>403</v>
      </c>
      <c r="G261" t="s">
        <v>404</v>
      </c>
      <c r="H261">
        <v>27</v>
      </c>
      <c r="I261" t="s">
        <v>251</v>
      </c>
      <c r="J261" t="s">
        <v>133</v>
      </c>
      <c r="K261" t="s">
        <v>158</v>
      </c>
      <c r="P261" t="s">
        <v>302</v>
      </c>
      <c r="Q261" t="s">
        <v>131</v>
      </c>
      <c r="R261" t="s">
        <v>161</v>
      </c>
      <c r="S261" t="s">
        <v>139</v>
      </c>
      <c r="AB261" t="s">
        <v>128</v>
      </c>
      <c r="AC261">
        <v>2010</v>
      </c>
      <c r="AD261">
        <v>0.92600000000000005</v>
      </c>
      <c r="AH261" t="s">
        <v>413</v>
      </c>
    </row>
    <row r="262" spans="1:34" ht="14.45" x14ac:dyDescent="0.3">
      <c r="A262" t="s">
        <v>137</v>
      </c>
      <c r="B262" t="s">
        <v>253</v>
      </c>
      <c r="C262" t="s">
        <v>252</v>
      </c>
      <c r="D262" t="s">
        <v>136</v>
      </c>
      <c r="E262" t="s">
        <v>135</v>
      </c>
      <c r="F262" t="s">
        <v>403</v>
      </c>
      <c r="G262" t="s">
        <v>404</v>
      </c>
      <c r="H262">
        <v>27</v>
      </c>
      <c r="I262" t="s">
        <v>251</v>
      </c>
      <c r="J262" t="s">
        <v>133</v>
      </c>
      <c r="K262" t="s">
        <v>158</v>
      </c>
      <c r="P262" t="s">
        <v>302</v>
      </c>
      <c r="Q262" t="s">
        <v>131</v>
      </c>
      <c r="R262" t="s">
        <v>160</v>
      </c>
      <c r="S262" t="s">
        <v>131</v>
      </c>
      <c r="AB262" t="s">
        <v>128</v>
      </c>
      <c r="AC262">
        <v>2010</v>
      </c>
      <c r="AD262">
        <v>37.197000000000003</v>
      </c>
      <c r="AH262" t="s">
        <v>413</v>
      </c>
    </row>
    <row r="263" spans="1:34" s="12" customFormat="1" ht="14.45" x14ac:dyDescent="0.3">
      <c r="A263" s="12" t="s">
        <v>137</v>
      </c>
      <c r="B263" s="12" t="s">
        <v>250</v>
      </c>
      <c r="C263" s="12" t="s">
        <v>249</v>
      </c>
      <c r="D263" s="12" t="s">
        <v>136</v>
      </c>
      <c r="E263" s="12" t="s">
        <v>135</v>
      </c>
      <c r="F263" s="12" t="s">
        <v>403</v>
      </c>
      <c r="G263" s="12" t="s">
        <v>404</v>
      </c>
      <c r="H263" s="12">
        <v>625</v>
      </c>
      <c r="I263" s="12" t="s">
        <v>210</v>
      </c>
      <c r="J263" s="12" t="s">
        <v>133</v>
      </c>
      <c r="K263" s="12" t="s">
        <v>158</v>
      </c>
      <c r="P263" s="12" t="s">
        <v>297</v>
      </c>
      <c r="Q263" s="12" t="s">
        <v>298</v>
      </c>
      <c r="R263" s="12" t="s">
        <v>176</v>
      </c>
      <c r="S263" s="12" t="s">
        <v>175</v>
      </c>
      <c r="AB263" s="12" t="s">
        <v>128</v>
      </c>
      <c r="AC263" s="12">
        <v>2010</v>
      </c>
      <c r="AD263" s="12">
        <v>0.2</v>
      </c>
      <c r="AG263" s="148"/>
      <c r="AH263" s="12" t="s">
        <v>414</v>
      </c>
    </row>
    <row r="264" spans="1:34" s="12" customFormat="1" ht="14.45" x14ac:dyDescent="0.3">
      <c r="A264" s="12" t="s">
        <v>137</v>
      </c>
      <c r="B264" s="12" t="s">
        <v>250</v>
      </c>
      <c r="C264" s="12" t="s">
        <v>249</v>
      </c>
      <c r="D264" s="12" t="s">
        <v>136</v>
      </c>
      <c r="E264" s="12" t="s">
        <v>135</v>
      </c>
      <c r="F264" s="12" t="s">
        <v>403</v>
      </c>
      <c r="G264" s="12" t="s">
        <v>404</v>
      </c>
      <c r="H264" s="12">
        <v>625</v>
      </c>
      <c r="I264" s="12" t="s">
        <v>210</v>
      </c>
      <c r="J264" s="12" t="s">
        <v>133</v>
      </c>
      <c r="K264" s="12" t="s">
        <v>158</v>
      </c>
      <c r="P264" s="12" t="s">
        <v>297</v>
      </c>
      <c r="Q264" s="12" t="s">
        <v>298</v>
      </c>
      <c r="R264" s="12" t="s">
        <v>174</v>
      </c>
      <c r="S264" s="12" t="s">
        <v>173</v>
      </c>
      <c r="AB264" s="12" t="s">
        <v>128</v>
      </c>
      <c r="AC264" s="12">
        <v>2010</v>
      </c>
      <c r="AD264" s="12">
        <v>3.2</v>
      </c>
      <c r="AG264" s="148"/>
      <c r="AH264" s="12" t="s">
        <v>414</v>
      </c>
    </row>
    <row r="265" spans="1:34" s="12" customFormat="1" ht="14.45" x14ac:dyDescent="0.3">
      <c r="A265" s="12" t="s">
        <v>137</v>
      </c>
      <c r="B265" s="12" t="s">
        <v>250</v>
      </c>
      <c r="C265" s="12" t="s">
        <v>249</v>
      </c>
      <c r="D265" s="12" t="s">
        <v>136</v>
      </c>
      <c r="E265" s="12" t="s">
        <v>135</v>
      </c>
      <c r="F265" s="12" t="s">
        <v>403</v>
      </c>
      <c r="G265" s="12" t="s">
        <v>404</v>
      </c>
      <c r="H265" s="12">
        <v>625</v>
      </c>
      <c r="I265" s="12" t="s">
        <v>210</v>
      </c>
      <c r="J265" s="12" t="s">
        <v>133</v>
      </c>
      <c r="K265" s="12" t="s">
        <v>158</v>
      </c>
      <c r="P265" s="12" t="s">
        <v>297</v>
      </c>
      <c r="Q265" s="12" t="s">
        <v>298</v>
      </c>
      <c r="R265" s="12" t="s">
        <v>172</v>
      </c>
      <c r="S265" s="12" t="s">
        <v>153</v>
      </c>
      <c r="AB265" s="12" t="s">
        <v>128</v>
      </c>
      <c r="AC265" s="12">
        <v>2010</v>
      </c>
      <c r="AD265" s="12">
        <v>10.8</v>
      </c>
      <c r="AG265" s="148"/>
      <c r="AH265" s="12" t="s">
        <v>414</v>
      </c>
    </row>
    <row r="266" spans="1:34" s="12" customFormat="1" ht="14.45" x14ac:dyDescent="0.3">
      <c r="A266" s="12" t="s">
        <v>137</v>
      </c>
      <c r="B266" s="12" t="s">
        <v>250</v>
      </c>
      <c r="C266" s="12" t="s">
        <v>249</v>
      </c>
      <c r="D266" s="12" t="s">
        <v>136</v>
      </c>
      <c r="E266" s="12" t="s">
        <v>135</v>
      </c>
      <c r="F266" s="12" t="s">
        <v>403</v>
      </c>
      <c r="G266" s="12" t="s">
        <v>404</v>
      </c>
      <c r="H266" s="12">
        <v>625</v>
      </c>
      <c r="I266" s="12" t="s">
        <v>210</v>
      </c>
      <c r="J266" s="12" t="s">
        <v>133</v>
      </c>
      <c r="K266" s="12" t="s">
        <v>158</v>
      </c>
      <c r="P266" s="12" t="s">
        <v>297</v>
      </c>
      <c r="Q266" s="12" t="s">
        <v>298</v>
      </c>
      <c r="R266" s="12" t="s">
        <v>171</v>
      </c>
      <c r="S266" s="12" t="s">
        <v>151</v>
      </c>
      <c r="AB266" s="12" t="s">
        <v>128</v>
      </c>
      <c r="AC266" s="12">
        <v>2010</v>
      </c>
      <c r="AD266" s="12">
        <v>8.3000000000000007</v>
      </c>
      <c r="AG266" s="148"/>
      <c r="AH266" s="12" t="s">
        <v>414</v>
      </c>
    </row>
    <row r="267" spans="1:34" s="12" customFormat="1" ht="14.45" x14ac:dyDescent="0.3">
      <c r="A267" s="12" t="s">
        <v>137</v>
      </c>
      <c r="B267" s="12" t="s">
        <v>250</v>
      </c>
      <c r="C267" s="12" t="s">
        <v>249</v>
      </c>
      <c r="D267" s="12" t="s">
        <v>136</v>
      </c>
      <c r="E267" s="12" t="s">
        <v>135</v>
      </c>
      <c r="F267" s="12" t="s">
        <v>403</v>
      </c>
      <c r="G267" s="12" t="s">
        <v>404</v>
      </c>
      <c r="H267" s="12">
        <v>625</v>
      </c>
      <c r="I267" s="12" t="s">
        <v>210</v>
      </c>
      <c r="J267" s="12" t="s">
        <v>133</v>
      </c>
      <c r="K267" s="12" t="s">
        <v>158</v>
      </c>
      <c r="P267" s="12" t="s">
        <v>297</v>
      </c>
      <c r="Q267" s="12" t="s">
        <v>298</v>
      </c>
      <c r="R267" s="12" t="s">
        <v>170</v>
      </c>
      <c r="S267" s="12" t="s">
        <v>169</v>
      </c>
      <c r="AB267" s="12" t="s">
        <v>128</v>
      </c>
      <c r="AC267" s="12">
        <v>2010</v>
      </c>
      <c r="AD267" s="12">
        <v>3</v>
      </c>
      <c r="AG267" s="148"/>
      <c r="AH267" s="12" t="s">
        <v>414</v>
      </c>
    </row>
    <row r="268" spans="1:34" s="12" customFormat="1" ht="14.45" x14ac:dyDescent="0.3">
      <c r="A268" s="12" t="s">
        <v>137</v>
      </c>
      <c r="B268" s="12" t="s">
        <v>250</v>
      </c>
      <c r="C268" s="12" t="s">
        <v>249</v>
      </c>
      <c r="D268" s="12" t="s">
        <v>136</v>
      </c>
      <c r="E268" s="12" t="s">
        <v>135</v>
      </c>
      <c r="F268" s="12" t="s">
        <v>403</v>
      </c>
      <c r="G268" s="12" t="s">
        <v>404</v>
      </c>
      <c r="H268" s="12">
        <v>625</v>
      </c>
      <c r="I268" s="12" t="s">
        <v>210</v>
      </c>
      <c r="J268" s="12" t="s">
        <v>133</v>
      </c>
      <c r="K268" s="12" t="s">
        <v>158</v>
      </c>
      <c r="P268" s="12" t="s">
        <v>297</v>
      </c>
      <c r="Q268" s="12" t="s">
        <v>298</v>
      </c>
      <c r="R268" s="12" t="s">
        <v>168</v>
      </c>
      <c r="S268" s="12" t="s">
        <v>167</v>
      </c>
      <c r="AB268" s="12" t="s">
        <v>128</v>
      </c>
      <c r="AC268" s="12">
        <v>2010</v>
      </c>
      <c r="AD268" s="12">
        <v>14.4</v>
      </c>
      <c r="AG268" s="148"/>
      <c r="AH268" s="12" t="s">
        <v>414</v>
      </c>
    </row>
    <row r="269" spans="1:34" s="12" customFormat="1" ht="14.45" x14ac:dyDescent="0.3">
      <c r="A269" s="12" t="s">
        <v>137</v>
      </c>
      <c r="B269" s="12" t="s">
        <v>250</v>
      </c>
      <c r="C269" s="12" t="s">
        <v>249</v>
      </c>
      <c r="D269" s="12" t="s">
        <v>136</v>
      </c>
      <c r="E269" s="12" t="s">
        <v>135</v>
      </c>
      <c r="F269" s="12" t="s">
        <v>403</v>
      </c>
      <c r="G269" s="12" t="s">
        <v>404</v>
      </c>
      <c r="H269" s="12">
        <v>625</v>
      </c>
      <c r="I269" s="12" t="s">
        <v>210</v>
      </c>
      <c r="J269" s="12" t="s">
        <v>133</v>
      </c>
      <c r="K269" s="12" t="s">
        <v>158</v>
      </c>
      <c r="P269" s="12" t="s">
        <v>297</v>
      </c>
      <c r="Q269" s="12" t="s">
        <v>298</v>
      </c>
      <c r="R269" s="12" t="s">
        <v>166</v>
      </c>
      <c r="S269" s="12" t="s">
        <v>165</v>
      </c>
      <c r="AB269" s="12" t="s">
        <v>128</v>
      </c>
      <c r="AC269" s="12">
        <v>2010</v>
      </c>
      <c r="AD269" s="12">
        <v>100.5</v>
      </c>
      <c r="AG269" s="148"/>
      <c r="AH269" s="12" t="s">
        <v>414</v>
      </c>
    </row>
    <row r="270" spans="1:34" s="12" customFormat="1" ht="14.45" x14ac:dyDescent="0.3">
      <c r="A270" s="12" t="s">
        <v>137</v>
      </c>
      <c r="B270" s="12" t="s">
        <v>250</v>
      </c>
      <c r="C270" s="12" t="s">
        <v>249</v>
      </c>
      <c r="D270" s="12" t="s">
        <v>136</v>
      </c>
      <c r="E270" s="12" t="s">
        <v>135</v>
      </c>
      <c r="F270" s="12" t="s">
        <v>403</v>
      </c>
      <c r="G270" s="12" t="s">
        <v>404</v>
      </c>
      <c r="H270" s="12">
        <v>625</v>
      </c>
      <c r="I270" s="12" t="s">
        <v>210</v>
      </c>
      <c r="J270" s="12" t="s">
        <v>133</v>
      </c>
      <c r="K270" s="12" t="s">
        <v>158</v>
      </c>
      <c r="P270" s="12" t="s">
        <v>297</v>
      </c>
      <c r="Q270" s="12" t="s">
        <v>298</v>
      </c>
      <c r="R270" s="12" t="s">
        <v>164</v>
      </c>
      <c r="S270" s="12" t="s">
        <v>143</v>
      </c>
      <c r="AB270" s="12" t="s">
        <v>128</v>
      </c>
      <c r="AC270" s="12">
        <v>2010</v>
      </c>
      <c r="AD270" s="12">
        <v>10.6</v>
      </c>
      <c r="AG270" s="148"/>
      <c r="AH270" s="12" t="s">
        <v>414</v>
      </c>
    </row>
    <row r="271" spans="1:34" s="12" customFormat="1" ht="14.45" x14ac:dyDescent="0.3">
      <c r="A271" s="12" t="s">
        <v>137</v>
      </c>
      <c r="B271" s="12" t="s">
        <v>250</v>
      </c>
      <c r="C271" s="12" t="s">
        <v>249</v>
      </c>
      <c r="D271" s="12" t="s">
        <v>136</v>
      </c>
      <c r="E271" s="12" t="s">
        <v>135</v>
      </c>
      <c r="F271" s="12" t="s">
        <v>403</v>
      </c>
      <c r="G271" s="12" t="s">
        <v>404</v>
      </c>
      <c r="H271" s="12">
        <v>625</v>
      </c>
      <c r="I271" s="12" t="s">
        <v>210</v>
      </c>
      <c r="J271" s="12" t="s">
        <v>133</v>
      </c>
      <c r="K271" s="12" t="s">
        <v>158</v>
      </c>
      <c r="P271" s="12" t="s">
        <v>297</v>
      </c>
      <c r="Q271" s="12" t="s">
        <v>298</v>
      </c>
      <c r="R271" s="12" t="s">
        <v>163</v>
      </c>
      <c r="S271" s="12" t="s">
        <v>162</v>
      </c>
      <c r="AB271" s="12" t="s">
        <v>128</v>
      </c>
      <c r="AC271" s="12">
        <v>2010</v>
      </c>
      <c r="AD271" s="12">
        <v>1.1000000000000001</v>
      </c>
      <c r="AG271" s="148"/>
      <c r="AH271" s="12" t="s">
        <v>414</v>
      </c>
    </row>
    <row r="272" spans="1:34" s="12" customFormat="1" ht="14.45" x14ac:dyDescent="0.3">
      <c r="A272" s="12" t="s">
        <v>137</v>
      </c>
      <c r="B272" s="12" t="s">
        <v>250</v>
      </c>
      <c r="C272" s="12" t="s">
        <v>249</v>
      </c>
      <c r="D272" s="12" t="s">
        <v>136</v>
      </c>
      <c r="E272" s="12" t="s">
        <v>135</v>
      </c>
      <c r="F272" s="12" t="s">
        <v>403</v>
      </c>
      <c r="G272" s="12" t="s">
        <v>404</v>
      </c>
      <c r="H272" s="12">
        <v>625</v>
      </c>
      <c r="I272" s="12" t="s">
        <v>210</v>
      </c>
      <c r="J272" s="12" t="s">
        <v>133</v>
      </c>
      <c r="K272" s="12" t="s">
        <v>158</v>
      </c>
      <c r="P272" s="12" t="s">
        <v>297</v>
      </c>
      <c r="Q272" s="12" t="s">
        <v>298</v>
      </c>
      <c r="R272" s="12" t="s">
        <v>161</v>
      </c>
      <c r="S272" s="12" t="s">
        <v>139</v>
      </c>
      <c r="AB272" s="12" t="s">
        <v>128</v>
      </c>
      <c r="AC272" s="12">
        <v>2010</v>
      </c>
      <c r="AD272" s="12">
        <v>2.7</v>
      </c>
      <c r="AG272" s="148"/>
      <c r="AH272" s="12" t="s">
        <v>414</v>
      </c>
    </row>
    <row r="273" spans="1:34" s="12" customFormat="1" ht="14.45" x14ac:dyDescent="0.3">
      <c r="A273" s="12" t="s">
        <v>137</v>
      </c>
      <c r="B273" s="12" t="s">
        <v>250</v>
      </c>
      <c r="C273" s="12" t="s">
        <v>249</v>
      </c>
      <c r="D273" s="12" t="s">
        <v>136</v>
      </c>
      <c r="E273" s="12" t="s">
        <v>135</v>
      </c>
      <c r="F273" s="12" t="s">
        <v>403</v>
      </c>
      <c r="G273" s="12" t="s">
        <v>404</v>
      </c>
      <c r="H273" s="12">
        <v>625</v>
      </c>
      <c r="I273" s="12" t="s">
        <v>210</v>
      </c>
      <c r="J273" s="12" t="s">
        <v>133</v>
      </c>
      <c r="K273" s="12" t="s">
        <v>158</v>
      </c>
      <c r="P273" s="12" t="s">
        <v>297</v>
      </c>
      <c r="Q273" s="12" t="s">
        <v>298</v>
      </c>
      <c r="R273" s="12" t="s">
        <v>160</v>
      </c>
      <c r="S273" s="12" t="s">
        <v>131</v>
      </c>
      <c r="AB273" s="12" t="s">
        <v>128</v>
      </c>
      <c r="AC273" s="12">
        <v>2010</v>
      </c>
      <c r="AD273" s="12">
        <v>155</v>
      </c>
      <c r="AG273" s="148"/>
      <c r="AH273" s="12" t="s">
        <v>414</v>
      </c>
    </row>
    <row r="274" spans="1:34" s="12" customFormat="1" ht="14.45" x14ac:dyDescent="0.3">
      <c r="A274" s="12" t="s">
        <v>137</v>
      </c>
      <c r="B274" s="12" t="s">
        <v>250</v>
      </c>
      <c r="C274" s="12" t="s">
        <v>249</v>
      </c>
      <c r="D274" s="12" t="s">
        <v>136</v>
      </c>
      <c r="E274" s="12" t="s">
        <v>135</v>
      </c>
      <c r="F274" s="12" t="s">
        <v>403</v>
      </c>
      <c r="G274" s="12" t="s">
        <v>404</v>
      </c>
      <c r="H274" s="12">
        <v>625</v>
      </c>
      <c r="I274" s="12" t="s">
        <v>210</v>
      </c>
      <c r="J274" s="12" t="s">
        <v>133</v>
      </c>
      <c r="K274" s="12" t="s">
        <v>158</v>
      </c>
      <c r="P274" s="12" t="s">
        <v>300</v>
      </c>
      <c r="Q274" s="12" t="s">
        <v>301</v>
      </c>
      <c r="R274" s="12" t="s">
        <v>176</v>
      </c>
      <c r="S274" s="12" t="s">
        <v>175</v>
      </c>
      <c r="AB274" s="12" t="s">
        <v>128</v>
      </c>
      <c r="AC274" s="12">
        <v>2010</v>
      </c>
      <c r="AD274" s="12">
        <v>4.8</v>
      </c>
      <c r="AG274" s="148"/>
      <c r="AH274" s="12" t="s">
        <v>414</v>
      </c>
    </row>
    <row r="275" spans="1:34" ht="14.45" x14ac:dyDescent="0.3">
      <c r="A275" t="s">
        <v>137</v>
      </c>
      <c r="B275" t="s">
        <v>250</v>
      </c>
      <c r="C275" t="s">
        <v>249</v>
      </c>
      <c r="D275" t="s">
        <v>136</v>
      </c>
      <c r="E275" t="s">
        <v>135</v>
      </c>
      <c r="F275" t="s">
        <v>403</v>
      </c>
      <c r="G275" t="s">
        <v>404</v>
      </c>
      <c r="H275">
        <v>625</v>
      </c>
      <c r="I275" t="s">
        <v>210</v>
      </c>
      <c r="J275" t="s">
        <v>133</v>
      </c>
      <c r="K275" t="s">
        <v>158</v>
      </c>
      <c r="P275" t="s">
        <v>300</v>
      </c>
      <c r="Q275" t="s">
        <v>301</v>
      </c>
      <c r="R275" t="s">
        <v>174</v>
      </c>
      <c r="S275" t="s">
        <v>173</v>
      </c>
      <c r="AB275" t="s">
        <v>128</v>
      </c>
      <c r="AC275">
        <v>2010</v>
      </c>
      <c r="AD275">
        <v>3.3</v>
      </c>
      <c r="AH275" t="s">
        <v>414</v>
      </c>
    </row>
    <row r="276" spans="1:34" ht="14.45" x14ac:dyDescent="0.3">
      <c r="A276" t="s">
        <v>137</v>
      </c>
      <c r="B276" t="s">
        <v>250</v>
      </c>
      <c r="C276" t="s">
        <v>249</v>
      </c>
      <c r="D276" t="s">
        <v>136</v>
      </c>
      <c r="E276" t="s">
        <v>135</v>
      </c>
      <c r="F276" t="s">
        <v>403</v>
      </c>
      <c r="G276" t="s">
        <v>404</v>
      </c>
      <c r="H276">
        <v>625</v>
      </c>
      <c r="I276" t="s">
        <v>210</v>
      </c>
      <c r="J276" t="s">
        <v>133</v>
      </c>
      <c r="K276" t="s">
        <v>158</v>
      </c>
      <c r="P276" t="s">
        <v>300</v>
      </c>
      <c r="Q276" t="s">
        <v>301</v>
      </c>
      <c r="R276" t="s">
        <v>172</v>
      </c>
      <c r="S276" t="s">
        <v>153</v>
      </c>
      <c r="AB276" t="s">
        <v>128</v>
      </c>
      <c r="AC276">
        <v>2010</v>
      </c>
      <c r="AD276">
        <v>14.1</v>
      </c>
      <c r="AH276" t="s">
        <v>414</v>
      </c>
    </row>
    <row r="277" spans="1:34" ht="14.45" x14ac:dyDescent="0.3">
      <c r="A277" t="s">
        <v>137</v>
      </c>
      <c r="B277" t="s">
        <v>250</v>
      </c>
      <c r="C277" t="s">
        <v>249</v>
      </c>
      <c r="D277" t="s">
        <v>136</v>
      </c>
      <c r="E277" t="s">
        <v>135</v>
      </c>
      <c r="F277" t="s">
        <v>403</v>
      </c>
      <c r="G277" t="s">
        <v>404</v>
      </c>
      <c r="H277">
        <v>625</v>
      </c>
      <c r="I277" t="s">
        <v>210</v>
      </c>
      <c r="J277" t="s">
        <v>133</v>
      </c>
      <c r="K277" t="s">
        <v>158</v>
      </c>
      <c r="P277" t="s">
        <v>300</v>
      </c>
      <c r="Q277" t="s">
        <v>301</v>
      </c>
      <c r="R277" t="s">
        <v>171</v>
      </c>
      <c r="S277" t="s">
        <v>151</v>
      </c>
      <c r="AB277" t="s">
        <v>128</v>
      </c>
      <c r="AC277">
        <v>2010</v>
      </c>
      <c r="AD277">
        <v>13.2</v>
      </c>
      <c r="AH277" t="s">
        <v>414</v>
      </c>
    </row>
    <row r="278" spans="1:34" ht="14.45" x14ac:dyDescent="0.3">
      <c r="A278" t="s">
        <v>137</v>
      </c>
      <c r="B278" t="s">
        <v>250</v>
      </c>
      <c r="C278" t="s">
        <v>249</v>
      </c>
      <c r="D278" t="s">
        <v>136</v>
      </c>
      <c r="E278" t="s">
        <v>135</v>
      </c>
      <c r="F278" t="s">
        <v>403</v>
      </c>
      <c r="G278" t="s">
        <v>404</v>
      </c>
      <c r="H278">
        <v>625</v>
      </c>
      <c r="I278" t="s">
        <v>210</v>
      </c>
      <c r="J278" t="s">
        <v>133</v>
      </c>
      <c r="K278" t="s">
        <v>158</v>
      </c>
      <c r="P278" t="s">
        <v>300</v>
      </c>
      <c r="Q278" t="s">
        <v>301</v>
      </c>
      <c r="R278" t="s">
        <v>170</v>
      </c>
      <c r="S278" t="s">
        <v>169</v>
      </c>
      <c r="AB278" t="s">
        <v>128</v>
      </c>
      <c r="AC278">
        <v>2010</v>
      </c>
      <c r="AD278">
        <v>3.4</v>
      </c>
      <c r="AH278" t="s">
        <v>414</v>
      </c>
    </row>
    <row r="279" spans="1:34" ht="14.45" x14ac:dyDescent="0.3">
      <c r="A279" t="s">
        <v>137</v>
      </c>
      <c r="B279" t="s">
        <v>250</v>
      </c>
      <c r="C279" t="s">
        <v>249</v>
      </c>
      <c r="D279" t="s">
        <v>136</v>
      </c>
      <c r="E279" t="s">
        <v>135</v>
      </c>
      <c r="F279" t="s">
        <v>403</v>
      </c>
      <c r="G279" t="s">
        <v>404</v>
      </c>
      <c r="H279">
        <v>625</v>
      </c>
      <c r="I279" t="s">
        <v>210</v>
      </c>
      <c r="J279" t="s">
        <v>133</v>
      </c>
      <c r="K279" t="s">
        <v>158</v>
      </c>
      <c r="P279" t="s">
        <v>300</v>
      </c>
      <c r="Q279" t="s">
        <v>301</v>
      </c>
      <c r="R279" t="s">
        <v>168</v>
      </c>
      <c r="S279" t="s">
        <v>167</v>
      </c>
      <c r="AB279" t="s">
        <v>128</v>
      </c>
      <c r="AC279">
        <v>2010</v>
      </c>
      <c r="AD279">
        <v>14.1</v>
      </c>
      <c r="AH279" t="s">
        <v>414</v>
      </c>
    </row>
    <row r="280" spans="1:34" ht="14.45" x14ac:dyDescent="0.3">
      <c r="A280" t="s">
        <v>137</v>
      </c>
      <c r="B280" t="s">
        <v>250</v>
      </c>
      <c r="C280" t="s">
        <v>249</v>
      </c>
      <c r="D280" t="s">
        <v>136</v>
      </c>
      <c r="E280" t="s">
        <v>135</v>
      </c>
      <c r="F280" t="s">
        <v>403</v>
      </c>
      <c r="G280" t="s">
        <v>404</v>
      </c>
      <c r="H280">
        <v>625</v>
      </c>
      <c r="I280" t="s">
        <v>210</v>
      </c>
      <c r="J280" t="s">
        <v>133</v>
      </c>
      <c r="K280" t="s">
        <v>158</v>
      </c>
      <c r="P280" t="s">
        <v>300</v>
      </c>
      <c r="Q280" t="s">
        <v>301</v>
      </c>
      <c r="R280" t="s">
        <v>166</v>
      </c>
      <c r="S280" t="s">
        <v>165</v>
      </c>
      <c r="AB280" t="s">
        <v>128</v>
      </c>
      <c r="AC280">
        <v>2010</v>
      </c>
      <c r="AD280">
        <v>88.3</v>
      </c>
      <c r="AH280" t="s">
        <v>414</v>
      </c>
    </row>
    <row r="281" spans="1:34" ht="14.45" x14ac:dyDescent="0.3">
      <c r="A281" t="s">
        <v>137</v>
      </c>
      <c r="B281" t="s">
        <v>250</v>
      </c>
      <c r="C281" t="s">
        <v>249</v>
      </c>
      <c r="D281" t="s">
        <v>136</v>
      </c>
      <c r="E281" t="s">
        <v>135</v>
      </c>
      <c r="F281" t="s">
        <v>403</v>
      </c>
      <c r="G281" t="s">
        <v>404</v>
      </c>
      <c r="H281">
        <v>625</v>
      </c>
      <c r="I281" t="s">
        <v>210</v>
      </c>
      <c r="J281" t="s">
        <v>133</v>
      </c>
      <c r="K281" t="s">
        <v>158</v>
      </c>
      <c r="P281" t="s">
        <v>300</v>
      </c>
      <c r="Q281" t="s">
        <v>301</v>
      </c>
      <c r="R281" t="s">
        <v>164</v>
      </c>
      <c r="S281" t="s">
        <v>143</v>
      </c>
      <c r="AB281" t="s">
        <v>128</v>
      </c>
      <c r="AC281">
        <v>2010</v>
      </c>
      <c r="AD281">
        <v>9.5</v>
      </c>
      <c r="AH281" t="s">
        <v>414</v>
      </c>
    </row>
    <row r="282" spans="1:34" ht="14.45" x14ac:dyDescent="0.3">
      <c r="A282" t="s">
        <v>137</v>
      </c>
      <c r="B282" t="s">
        <v>250</v>
      </c>
      <c r="C282" t="s">
        <v>249</v>
      </c>
      <c r="D282" t="s">
        <v>136</v>
      </c>
      <c r="E282" t="s">
        <v>135</v>
      </c>
      <c r="F282" t="s">
        <v>403</v>
      </c>
      <c r="G282" t="s">
        <v>404</v>
      </c>
      <c r="H282">
        <v>625</v>
      </c>
      <c r="I282" t="s">
        <v>210</v>
      </c>
      <c r="J282" t="s">
        <v>133</v>
      </c>
      <c r="K282" t="s">
        <v>158</v>
      </c>
      <c r="P282" t="s">
        <v>300</v>
      </c>
      <c r="Q282" t="s">
        <v>301</v>
      </c>
      <c r="R282" t="s">
        <v>163</v>
      </c>
      <c r="S282" t="s">
        <v>162</v>
      </c>
      <c r="AB282" t="s">
        <v>128</v>
      </c>
      <c r="AC282">
        <v>2010</v>
      </c>
      <c r="AD282">
        <v>8.9</v>
      </c>
      <c r="AH282" t="s">
        <v>414</v>
      </c>
    </row>
    <row r="283" spans="1:34" ht="14.45" x14ac:dyDescent="0.3">
      <c r="A283" t="s">
        <v>137</v>
      </c>
      <c r="B283" t="s">
        <v>250</v>
      </c>
      <c r="C283" t="s">
        <v>249</v>
      </c>
      <c r="D283" t="s">
        <v>136</v>
      </c>
      <c r="E283" t="s">
        <v>135</v>
      </c>
      <c r="F283" t="s">
        <v>403</v>
      </c>
      <c r="G283" t="s">
        <v>404</v>
      </c>
      <c r="H283">
        <v>625</v>
      </c>
      <c r="I283" t="s">
        <v>210</v>
      </c>
      <c r="J283" t="s">
        <v>133</v>
      </c>
      <c r="K283" t="s">
        <v>158</v>
      </c>
      <c r="P283" t="s">
        <v>300</v>
      </c>
      <c r="Q283" t="s">
        <v>301</v>
      </c>
      <c r="R283" t="s">
        <v>161</v>
      </c>
      <c r="S283" t="s">
        <v>139</v>
      </c>
      <c r="AB283" t="s">
        <v>128</v>
      </c>
      <c r="AC283">
        <v>2010</v>
      </c>
      <c r="AD283">
        <v>6.2</v>
      </c>
      <c r="AH283" t="s">
        <v>414</v>
      </c>
    </row>
    <row r="284" spans="1:34" ht="14.45" x14ac:dyDescent="0.3">
      <c r="A284" t="s">
        <v>137</v>
      </c>
      <c r="B284" t="s">
        <v>250</v>
      </c>
      <c r="C284" t="s">
        <v>249</v>
      </c>
      <c r="D284" t="s">
        <v>136</v>
      </c>
      <c r="E284" t="s">
        <v>135</v>
      </c>
      <c r="F284" t="s">
        <v>403</v>
      </c>
      <c r="G284" t="s">
        <v>404</v>
      </c>
      <c r="H284">
        <v>625</v>
      </c>
      <c r="I284" t="s">
        <v>210</v>
      </c>
      <c r="J284" t="s">
        <v>133</v>
      </c>
      <c r="K284" t="s">
        <v>158</v>
      </c>
      <c r="P284" t="s">
        <v>300</v>
      </c>
      <c r="Q284" t="s">
        <v>301</v>
      </c>
      <c r="R284" t="s">
        <v>160</v>
      </c>
      <c r="S284" t="s">
        <v>131</v>
      </c>
      <c r="AB284" t="s">
        <v>128</v>
      </c>
      <c r="AC284">
        <v>2010</v>
      </c>
      <c r="AD284">
        <v>165.9</v>
      </c>
      <c r="AH284" t="s">
        <v>414</v>
      </c>
    </row>
    <row r="285" spans="1:34" ht="14.45" x14ac:dyDescent="0.3">
      <c r="A285" t="s">
        <v>137</v>
      </c>
      <c r="B285" t="s">
        <v>250</v>
      </c>
      <c r="C285" t="s">
        <v>249</v>
      </c>
      <c r="D285" t="s">
        <v>136</v>
      </c>
      <c r="E285" t="s">
        <v>135</v>
      </c>
      <c r="F285" t="s">
        <v>403</v>
      </c>
      <c r="G285" t="s">
        <v>404</v>
      </c>
      <c r="H285">
        <v>625</v>
      </c>
      <c r="I285" t="s">
        <v>210</v>
      </c>
      <c r="J285" t="s">
        <v>133</v>
      </c>
      <c r="K285" t="s">
        <v>158</v>
      </c>
      <c r="P285" t="s">
        <v>302</v>
      </c>
      <c r="Q285" t="s">
        <v>131</v>
      </c>
      <c r="R285" t="s">
        <v>176</v>
      </c>
      <c r="S285" t="s">
        <v>175</v>
      </c>
      <c r="AB285" t="s">
        <v>128</v>
      </c>
      <c r="AC285">
        <v>2010</v>
      </c>
      <c r="AD285">
        <v>5</v>
      </c>
      <c r="AH285" t="s">
        <v>414</v>
      </c>
    </row>
    <row r="286" spans="1:34" ht="14.45" x14ac:dyDescent="0.3">
      <c r="A286" t="s">
        <v>137</v>
      </c>
      <c r="B286" t="s">
        <v>250</v>
      </c>
      <c r="C286" t="s">
        <v>249</v>
      </c>
      <c r="D286" t="s">
        <v>136</v>
      </c>
      <c r="E286" t="s">
        <v>135</v>
      </c>
      <c r="F286" t="s">
        <v>403</v>
      </c>
      <c r="G286" t="s">
        <v>404</v>
      </c>
      <c r="H286">
        <v>625</v>
      </c>
      <c r="I286" t="s">
        <v>210</v>
      </c>
      <c r="J286" t="s">
        <v>133</v>
      </c>
      <c r="K286" t="s">
        <v>158</v>
      </c>
      <c r="P286" t="s">
        <v>302</v>
      </c>
      <c r="Q286" t="s">
        <v>131</v>
      </c>
      <c r="R286" t="s">
        <v>174</v>
      </c>
      <c r="S286" t="s">
        <v>173</v>
      </c>
      <c r="AB286" t="s">
        <v>128</v>
      </c>
      <c r="AC286">
        <v>2010</v>
      </c>
      <c r="AD286">
        <v>6.5</v>
      </c>
      <c r="AH286" t="s">
        <v>414</v>
      </c>
    </row>
    <row r="287" spans="1:34" ht="14.45" x14ac:dyDescent="0.3">
      <c r="A287" t="s">
        <v>137</v>
      </c>
      <c r="B287" t="s">
        <v>250</v>
      </c>
      <c r="C287" t="s">
        <v>249</v>
      </c>
      <c r="D287" t="s">
        <v>136</v>
      </c>
      <c r="E287" t="s">
        <v>135</v>
      </c>
      <c r="F287" t="s">
        <v>403</v>
      </c>
      <c r="G287" t="s">
        <v>404</v>
      </c>
      <c r="H287">
        <v>625</v>
      </c>
      <c r="I287" t="s">
        <v>210</v>
      </c>
      <c r="J287" t="s">
        <v>133</v>
      </c>
      <c r="K287" t="s">
        <v>158</v>
      </c>
      <c r="P287" t="s">
        <v>302</v>
      </c>
      <c r="Q287" t="s">
        <v>131</v>
      </c>
      <c r="R287" t="s">
        <v>172</v>
      </c>
      <c r="S287" t="s">
        <v>153</v>
      </c>
      <c r="AB287" t="s">
        <v>128</v>
      </c>
      <c r="AC287">
        <v>2010</v>
      </c>
      <c r="AD287">
        <v>24.9</v>
      </c>
      <c r="AH287" t="s">
        <v>414</v>
      </c>
    </row>
    <row r="288" spans="1:34" ht="14.45" x14ac:dyDescent="0.3">
      <c r="A288" t="s">
        <v>137</v>
      </c>
      <c r="B288" t="s">
        <v>250</v>
      </c>
      <c r="C288" t="s">
        <v>249</v>
      </c>
      <c r="D288" t="s">
        <v>136</v>
      </c>
      <c r="E288" t="s">
        <v>135</v>
      </c>
      <c r="F288" t="s">
        <v>403</v>
      </c>
      <c r="G288" t="s">
        <v>404</v>
      </c>
      <c r="H288">
        <v>625</v>
      </c>
      <c r="I288" t="s">
        <v>210</v>
      </c>
      <c r="J288" t="s">
        <v>133</v>
      </c>
      <c r="K288" t="s">
        <v>158</v>
      </c>
      <c r="P288" t="s">
        <v>302</v>
      </c>
      <c r="Q288" t="s">
        <v>131</v>
      </c>
      <c r="R288" t="s">
        <v>171</v>
      </c>
      <c r="S288" t="s">
        <v>151</v>
      </c>
      <c r="AB288" t="s">
        <v>128</v>
      </c>
      <c r="AC288">
        <v>2010</v>
      </c>
      <c r="AD288">
        <v>21.5</v>
      </c>
      <c r="AH288" t="s">
        <v>414</v>
      </c>
    </row>
    <row r="289" spans="1:34" ht="14.45" x14ac:dyDescent="0.3">
      <c r="A289" t="s">
        <v>137</v>
      </c>
      <c r="B289" t="s">
        <v>250</v>
      </c>
      <c r="C289" t="s">
        <v>249</v>
      </c>
      <c r="D289" t="s">
        <v>136</v>
      </c>
      <c r="E289" t="s">
        <v>135</v>
      </c>
      <c r="F289" t="s">
        <v>403</v>
      </c>
      <c r="G289" t="s">
        <v>404</v>
      </c>
      <c r="H289">
        <v>625</v>
      </c>
      <c r="I289" t="s">
        <v>210</v>
      </c>
      <c r="J289" t="s">
        <v>133</v>
      </c>
      <c r="K289" t="s">
        <v>158</v>
      </c>
      <c r="P289" t="s">
        <v>302</v>
      </c>
      <c r="Q289" t="s">
        <v>131</v>
      </c>
      <c r="R289" t="s">
        <v>170</v>
      </c>
      <c r="S289" t="s">
        <v>169</v>
      </c>
      <c r="AB289" t="s">
        <v>128</v>
      </c>
      <c r="AC289">
        <v>2010</v>
      </c>
      <c r="AD289">
        <v>6.4</v>
      </c>
      <c r="AH289" t="s">
        <v>414</v>
      </c>
    </row>
    <row r="290" spans="1:34" ht="14.45" x14ac:dyDescent="0.3">
      <c r="A290" t="s">
        <v>137</v>
      </c>
      <c r="B290" t="s">
        <v>250</v>
      </c>
      <c r="C290" t="s">
        <v>249</v>
      </c>
      <c r="D290" t="s">
        <v>136</v>
      </c>
      <c r="E290" t="s">
        <v>135</v>
      </c>
      <c r="F290" t="s">
        <v>403</v>
      </c>
      <c r="G290" t="s">
        <v>404</v>
      </c>
      <c r="H290">
        <v>625</v>
      </c>
      <c r="I290" t="s">
        <v>210</v>
      </c>
      <c r="J290" t="s">
        <v>133</v>
      </c>
      <c r="K290" t="s">
        <v>158</v>
      </c>
      <c r="P290" t="s">
        <v>302</v>
      </c>
      <c r="Q290" t="s">
        <v>131</v>
      </c>
      <c r="R290" t="s">
        <v>168</v>
      </c>
      <c r="S290" t="s">
        <v>167</v>
      </c>
      <c r="AB290" t="s">
        <v>128</v>
      </c>
      <c r="AC290">
        <v>2010</v>
      </c>
      <c r="AD290">
        <v>28.5</v>
      </c>
      <c r="AH290" t="s">
        <v>414</v>
      </c>
    </row>
    <row r="291" spans="1:34" ht="14.45" x14ac:dyDescent="0.3">
      <c r="A291" t="s">
        <v>137</v>
      </c>
      <c r="B291" t="s">
        <v>250</v>
      </c>
      <c r="C291" t="s">
        <v>249</v>
      </c>
      <c r="D291" t="s">
        <v>136</v>
      </c>
      <c r="E291" t="s">
        <v>135</v>
      </c>
      <c r="F291" t="s">
        <v>403</v>
      </c>
      <c r="G291" t="s">
        <v>404</v>
      </c>
      <c r="H291">
        <v>625</v>
      </c>
      <c r="I291" t="s">
        <v>210</v>
      </c>
      <c r="J291" t="s">
        <v>133</v>
      </c>
      <c r="K291" t="s">
        <v>158</v>
      </c>
      <c r="P291" t="s">
        <v>302</v>
      </c>
      <c r="Q291" t="s">
        <v>131</v>
      </c>
      <c r="R291" t="s">
        <v>166</v>
      </c>
      <c r="S291" t="s">
        <v>165</v>
      </c>
      <c r="AB291" t="s">
        <v>128</v>
      </c>
      <c r="AC291">
        <v>2010</v>
      </c>
      <c r="AD291">
        <v>188.8</v>
      </c>
      <c r="AH291" t="s">
        <v>414</v>
      </c>
    </row>
    <row r="292" spans="1:34" ht="14.45" x14ac:dyDescent="0.3">
      <c r="A292" t="s">
        <v>137</v>
      </c>
      <c r="B292" t="s">
        <v>250</v>
      </c>
      <c r="C292" t="s">
        <v>249</v>
      </c>
      <c r="D292" t="s">
        <v>136</v>
      </c>
      <c r="E292" t="s">
        <v>135</v>
      </c>
      <c r="F292" t="s">
        <v>403</v>
      </c>
      <c r="G292" t="s">
        <v>404</v>
      </c>
      <c r="H292">
        <v>625</v>
      </c>
      <c r="I292" t="s">
        <v>210</v>
      </c>
      <c r="J292" t="s">
        <v>133</v>
      </c>
      <c r="K292" t="s">
        <v>158</v>
      </c>
      <c r="P292" t="s">
        <v>302</v>
      </c>
      <c r="Q292" t="s">
        <v>131</v>
      </c>
      <c r="R292" t="s">
        <v>164</v>
      </c>
      <c r="S292" t="s">
        <v>143</v>
      </c>
      <c r="AB292" t="s">
        <v>128</v>
      </c>
      <c r="AC292">
        <v>2010</v>
      </c>
      <c r="AD292">
        <v>20.100000000000001</v>
      </c>
      <c r="AH292" t="s">
        <v>414</v>
      </c>
    </row>
    <row r="293" spans="1:34" ht="14.45" x14ac:dyDescent="0.3">
      <c r="A293" t="s">
        <v>137</v>
      </c>
      <c r="B293" t="s">
        <v>250</v>
      </c>
      <c r="C293" t="s">
        <v>249</v>
      </c>
      <c r="D293" t="s">
        <v>136</v>
      </c>
      <c r="E293" t="s">
        <v>135</v>
      </c>
      <c r="F293" t="s">
        <v>403</v>
      </c>
      <c r="G293" t="s">
        <v>404</v>
      </c>
      <c r="H293">
        <v>625</v>
      </c>
      <c r="I293" t="s">
        <v>210</v>
      </c>
      <c r="J293" t="s">
        <v>133</v>
      </c>
      <c r="K293" t="s">
        <v>158</v>
      </c>
      <c r="P293" t="s">
        <v>302</v>
      </c>
      <c r="Q293" t="s">
        <v>131</v>
      </c>
      <c r="R293" t="s">
        <v>163</v>
      </c>
      <c r="S293" t="s">
        <v>162</v>
      </c>
      <c r="AB293" t="s">
        <v>128</v>
      </c>
      <c r="AC293">
        <v>2010</v>
      </c>
      <c r="AD293">
        <v>10</v>
      </c>
      <c r="AH293" t="s">
        <v>414</v>
      </c>
    </row>
    <row r="294" spans="1:34" ht="14.45" x14ac:dyDescent="0.3">
      <c r="A294" t="s">
        <v>137</v>
      </c>
      <c r="B294" t="s">
        <v>250</v>
      </c>
      <c r="C294" t="s">
        <v>249</v>
      </c>
      <c r="D294" t="s">
        <v>136</v>
      </c>
      <c r="E294" t="s">
        <v>135</v>
      </c>
      <c r="F294" t="s">
        <v>403</v>
      </c>
      <c r="G294" t="s">
        <v>404</v>
      </c>
      <c r="H294">
        <v>625</v>
      </c>
      <c r="I294" t="s">
        <v>210</v>
      </c>
      <c r="J294" t="s">
        <v>133</v>
      </c>
      <c r="K294" t="s">
        <v>158</v>
      </c>
      <c r="P294" t="s">
        <v>302</v>
      </c>
      <c r="Q294" t="s">
        <v>131</v>
      </c>
      <c r="R294" t="s">
        <v>161</v>
      </c>
      <c r="S294" t="s">
        <v>139</v>
      </c>
      <c r="AB294" t="s">
        <v>128</v>
      </c>
      <c r="AC294">
        <v>2010</v>
      </c>
      <c r="AD294">
        <v>8.9</v>
      </c>
      <c r="AH294" t="s">
        <v>414</v>
      </c>
    </row>
    <row r="295" spans="1:34" ht="14.45" x14ac:dyDescent="0.3">
      <c r="A295" t="s">
        <v>137</v>
      </c>
      <c r="B295" t="s">
        <v>250</v>
      </c>
      <c r="C295" t="s">
        <v>249</v>
      </c>
      <c r="D295" t="s">
        <v>136</v>
      </c>
      <c r="E295" t="s">
        <v>135</v>
      </c>
      <c r="F295" t="s">
        <v>403</v>
      </c>
      <c r="G295" t="s">
        <v>404</v>
      </c>
      <c r="H295">
        <v>625</v>
      </c>
      <c r="I295" t="s">
        <v>210</v>
      </c>
      <c r="J295" t="s">
        <v>133</v>
      </c>
      <c r="K295" t="s">
        <v>158</v>
      </c>
      <c r="P295" t="s">
        <v>302</v>
      </c>
      <c r="Q295" t="s">
        <v>131</v>
      </c>
      <c r="R295" t="s">
        <v>160</v>
      </c>
      <c r="S295" t="s">
        <v>131</v>
      </c>
      <c r="AB295" t="s">
        <v>128</v>
      </c>
      <c r="AC295">
        <v>2010</v>
      </c>
      <c r="AD295">
        <v>320.89999999999998</v>
      </c>
      <c r="AH295" t="s">
        <v>414</v>
      </c>
    </row>
    <row r="296" spans="1:34" ht="14.45" x14ac:dyDescent="0.3">
      <c r="A296" t="s">
        <v>137</v>
      </c>
      <c r="B296" t="s">
        <v>19</v>
      </c>
      <c r="C296" t="s">
        <v>20</v>
      </c>
      <c r="D296" t="s">
        <v>136</v>
      </c>
      <c r="E296" t="s">
        <v>135</v>
      </c>
      <c r="F296" t="s">
        <v>403</v>
      </c>
      <c r="G296" t="s">
        <v>404</v>
      </c>
      <c r="H296">
        <v>147</v>
      </c>
      <c r="I296" t="s">
        <v>185</v>
      </c>
      <c r="J296" t="s">
        <v>133</v>
      </c>
      <c r="K296" t="s">
        <v>158</v>
      </c>
      <c r="P296" t="s">
        <v>297</v>
      </c>
      <c r="Q296" t="s">
        <v>298</v>
      </c>
      <c r="R296" t="s">
        <v>176</v>
      </c>
      <c r="S296" t="s">
        <v>175</v>
      </c>
      <c r="AB296" t="s">
        <v>128</v>
      </c>
      <c r="AC296">
        <v>2010</v>
      </c>
      <c r="AD296">
        <v>0</v>
      </c>
      <c r="AE296" t="s">
        <v>179</v>
      </c>
      <c r="AH296" t="s">
        <v>415</v>
      </c>
    </row>
    <row r="297" spans="1:34" ht="14.45" x14ac:dyDescent="0.3">
      <c r="A297" t="s">
        <v>137</v>
      </c>
      <c r="B297" t="s">
        <v>19</v>
      </c>
      <c r="C297" t="s">
        <v>20</v>
      </c>
      <c r="D297" t="s">
        <v>136</v>
      </c>
      <c r="E297" t="s">
        <v>135</v>
      </c>
      <c r="F297" t="s">
        <v>403</v>
      </c>
      <c r="G297" t="s">
        <v>404</v>
      </c>
      <c r="H297">
        <v>147</v>
      </c>
      <c r="I297" t="s">
        <v>185</v>
      </c>
      <c r="J297" t="s">
        <v>133</v>
      </c>
      <c r="K297" t="s">
        <v>158</v>
      </c>
      <c r="P297" t="s">
        <v>297</v>
      </c>
      <c r="Q297" t="s">
        <v>298</v>
      </c>
      <c r="R297" t="s">
        <v>174</v>
      </c>
      <c r="S297" t="s">
        <v>173</v>
      </c>
      <c r="AB297" t="s">
        <v>128</v>
      </c>
      <c r="AC297">
        <v>2010</v>
      </c>
      <c r="AD297">
        <v>569.9</v>
      </c>
      <c r="AH297" t="s">
        <v>415</v>
      </c>
    </row>
    <row r="298" spans="1:34" ht="14.45" x14ac:dyDescent="0.3">
      <c r="A298" t="s">
        <v>137</v>
      </c>
      <c r="B298" t="s">
        <v>19</v>
      </c>
      <c r="C298" t="s">
        <v>20</v>
      </c>
      <c r="D298" t="s">
        <v>136</v>
      </c>
      <c r="E298" t="s">
        <v>135</v>
      </c>
      <c r="F298" t="s">
        <v>403</v>
      </c>
      <c r="G298" t="s">
        <v>404</v>
      </c>
      <c r="H298">
        <v>147</v>
      </c>
      <c r="I298" t="s">
        <v>185</v>
      </c>
      <c r="J298" t="s">
        <v>133</v>
      </c>
      <c r="K298" t="s">
        <v>158</v>
      </c>
      <c r="P298" t="s">
        <v>297</v>
      </c>
      <c r="Q298" t="s">
        <v>298</v>
      </c>
      <c r="R298" t="s">
        <v>172</v>
      </c>
      <c r="S298" t="s">
        <v>153</v>
      </c>
      <c r="AB298" t="s">
        <v>128</v>
      </c>
      <c r="AC298">
        <v>2010</v>
      </c>
      <c r="AD298">
        <v>1659.3</v>
      </c>
      <c r="AH298" t="s">
        <v>415</v>
      </c>
    </row>
    <row r="299" spans="1:34" ht="14.45" x14ac:dyDescent="0.3">
      <c r="A299" t="s">
        <v>137</v>
      </c>
      <c r="B299" t="s">
        <v>19</v>
      </c>
      <c r="C299" t="s">
        <v>20</v>
      </c>
      <c r="D299" t="s">
        <v>136</v>
      </c>
      <c r="E299" t="s">
        <v>135</v>
      </c>
      <c r="F299" t="s">
        <v>403</v>
      </c>
      <c r="G299" t="s">
        <v>404</v>
      </c>
      <c r="H299">
        <v>147</v>
      </c>
      <c r="I299" t="s">
        <v>185</v>
      </c>
      <c r="J299" t="s">
        <v>133</v>
      </c>
      <c r="K299" t="s">
        <v>158</v>
      </c>
      <c r="P299" t="s">
        <v>297</v>
      </c>
      <c r="Q299" t="s">
        <v>298</v>
      </c>
      <c r="R299" t="s">
        <v>171</v>
      </c>
      <c r="S299" t="s">
        <v>151</v>
      </c>
      <c r="AB299" t="s">
        <v>128</v>
      </c>
      <c r="AC299">
        <v>2010</v>
      </c>
      <c r="AD299">
        <v>1705</v>
      </c>
      <c r="AH299" t="s">
        <v>415</v>
      </c>
    </row>
    <row r="300" spans="1:34" ht="14.45" x14ac:dyDescent="0.3">
      <c r="A300" t="s">
        <v>137</v>
      </c>
      <c r="B300" t="s">
        <v>19</v>
      </c>
      <c r="C300" t="s">
        <v>20</v>
      </c>
      <c r="D300" t="s">
        <v>136</v>
      </c>
      <c r="E300" t="s">
        <v>135</v>
      </c>
      <c r="F300" t="s">
        <v>403</v>
      </c>
      <c r="G300" t="s">
        <v>404</v>
      </c>
      <c r="H300">
        <v>147</v>
      </c>
      <c r="I300" t="s">
        <v>185</v>
      </c>
      <c r="J300" t="s">
        <v>133</v>
      </c>
      <c r="K300" t="s">
        <v>158</v>
      </c>
      <c r="P300" t="s">
        <v>297</v>
      </c>
      <c r="Q300" t="s">
        <v>298</v>
      </c>
      <c r="R300" t="s">
        <v>170</v>
      </c>
      <c r="S300" t="s">
        <v>169</v>
      </c>
      <c r="AB300" t="s">
        <v>128</v>
      </c>
      <c r="AC300">
        <v>2010</v>
      </c>
      <c r="AD300">
        <v>1704.3</v>
      </c>
      <c r="AH300" t="s">
        <v>415</v>
      </c>
    </row>
    <row r="301" spans="1:34" ht="14.45" x14ac:dyDescent="0.3">
      <c r="A301" t="s">
        <v>137</v>
      </c>
      <c r="B301" t="s">
        <v>19</v>
      </c>
      <c r="C301" t="s">
        <v>20</v>
      </c>
      <c r="D301" t="s">
        <v>136</v>
      </c>
      <c r="E301" t="s">
        <v>135</v>
      </c>
      <c r="F301" t="s">
        <v>403</v>
      </c>
      <c r="G301" t="s">
        <v>404</v>
      </c>
      <c r="H301">
        <v>147</v>
      </c>
      <c r="I301" t="s">
        <v>185</v>
      </c>
      <c r="J301" t="s">
        <v>133</v>
      </c>
      <c r="K301" t="s">
        <v>158</v>
      </c>
      <c r="P301" t="s">
        <v>297</v>
      </c>
      <c r="Q301" t="s">
        <v>298</v>
      </c>
      <c r="R301" t="s">
        <v>168</v>
      </c>
      <c r="S301" t="s">
        <v>167</v>
      </c>
      <c r="AB301" t="s">
        <v>128</v>
      </c>
      <c r="AC301">
        <v>2010</v>
      </c>
      <c r="AD301">
        <v>1598.4</v>
      </c>
      <c r="AH301" t="s">
        <v>415</v>
      </c>
    </row>
    <row r="302" spans="1:34" ht="14.45" x14ac:dyDescent="0.3">
      <c r="A302" t="s">
        <v>137</v>
      </c>
      <c r="B302" t="s">
        <v>19</v>
      </c>
      <c r="C302" t="s">
        <v>20</v>
      </c>
      <c r="D302" t="s">
        <v>136</v>
      </c>
      <c r="E302" t="s">
        <v>135</v>
      </c>
      <c r="F302" t="s">
        <v>403</v>
      </c>
      <c r="G302" t="s">
        <v>404</v>
      </c>
      <c r="H302">
        <v>147</v>
      </c>
      <c r="I302" t="s">
        <v>185</v>
      </c>
      <c r="J302" t="s">
        <v>133</v>
      </c>
      <c r="K302" t="s">
        <v>158</v>
      </c>
      <c r="P302" t="s">
        <v>297</v>
      </c>
      <c r="Q302" t="s">
        <v>298</v>
      </c>
      <c r="R302" t="s">
        <v>166</v>
      </c>
      <c r="S302" t="s">
        <v>165</v>
      </c>
      <c r="AB302" t="s">
        <v>128</v>
      </c>
      <c r="AC302">
        <v>2010</v>
      </c>
      <c r="AD302">
        <v>83.2</v>
      </c>
      <c r="AH302" t="s">
        <v>415</v>
      </c>
    </row>
    <row r="303" spans="1:34" ht="14.45" x14ac:dyDescent="0.3">
      <c r="A303" t="s">
        <v>137</v>
      </c>
      <c r="B303" t="s">
        <v>19</v>
      </c>
      <c r="C303" t="s">
        <v>20</v>
      </c>
      <c r="D303" t="s">
        <v>136</v>
      </c>
      <c r="E303" t="s">
        <v>135</v>
      </c>
      <c r="F303" t="s">
        <v>403</v>
      </c>
      <c r="G303" t="s">
        <v>404</v>
      </c>
      <c r="H303">
        <v>147</v>
      </c>
      <c r="I303" t="s">
        <v>185</v>
      </c>
      <c r="J303" t="s">
        <v>133</v>
      </c>
      <c r="K303" t="s">
        <v>158</v>
      </c>
      <c r="P303" t="s">
        <v>297</v>
      </c>
      <c r="Q303" t="s">
        <v>298</v>
      </c>
      <c r="R303" t="s">
        <v>164</v>
      </c>
      <c r="S303" t="s">
        <v>143</v>
      </c>
      <c r="AB303" t="s">
        <v>128</v>
      </c>
      <c r="AC303">
        <v>2010</v>
      </c>
      <c r="AD303">
        <v>142.80000000000001</v>
      </c>
      <c r="AH303" t="s">
        <v>415</v>
      </c>
    </row>
    <row r="304" spans="1:34" ht="14.45" x14ac:dyDescent="0.3">
      <c r="A304" t="s">
        <v>137</v>
      </c>
      <c r="B304" t="s">
        <v>19</v>
      </c>
      <c r="C304" t="s">
        <v>20</v>
      </c>
      <c r="D304" t="s">
        <v>136</v>
      </c>
      <c r="E304" t="s">
        <v>135</v>
      </c>
      <c r="F304" t="s">
        <v>403</v>
      </c>
      <c r="G304" t="s">
        <v>404</v>
      </c>
      <c r="H304">
        <v>147</v>
      </c>
      <c r="I304" t="s">
        <v>185</v>
      </c>
      <c r="J304" t="s">
        <v>133</v>
      </c>
      <c r="K304" t="s">
        <v>158</v>
      </c>
      <c r="P304" t="s">
        <v>297</v>
      </c>
      <c r="Q304" t="s">
        <v>298</v>
      </c>
      <c r="R304" t="s">
        <v>163</v>
      </c>
      <c r="S304" t="s">
        <v>162</v>
      </c>
      <c r="AB304" t="s">
        <v>128</v>
      </c>
      <c r="AC304">
        <v>2010</v>
      </c>
      <c r="AD304">
        <v>238.1</v>
      </c>
      <c r="AH304" t="s">
        <v>415</v>
      </c>
    </row>
    <row r="305" spans="1:34" ht="14.45" x14ac:dyDescent="0.3">
      <c r="A305" t="s">
        <v>137</v>
      </c>
      <c r="B305" t="s">
        <v>19</v>
      </c>
      <c r="C305" t="s">
        <v>20</v>
      </c>
      <c r="D305" t="s">
        <v>136</v>
      </c>
      <c r="E305" t="s">
        <v>135</v>
      </c>
      <c r="F305" t="s">
        <v>403</v>
      </c>
      <c r="G305" t="s">
        <v>404</v>
      </c>
      <c r="H305">
        <v>147</v>
      </c>
      <c r="I305" t="s">
        <v>185</v>
      </c>
      <c r="J305" t="s">
        <v>133</v>
      </c>
      <c r="K305" t="s">
        <v>158</v>
      </c>
      <c r="P305" t="s">
        <v>297</v>
      </c>
      <c r="Q305" t="s">
        <v>298</v>
      </c>
      <c r="R305" t="s">
        <v>161</v>
      </c>
      <c r="S305" t="s">
        <v>139</v>
      </c>
      <c r="AB305" t="s">
        <v>128</v>
      </c>
      <c r="AC305">
        <v>2010</v>
      </c>
      <c r="AD305">
        <v>428.2</v>
      </c>
      <c r="AH305" t="s">
        <v>415</v>
      </c>
    </row>
    <row r="306" spans="1:34" ht="14.45" x14ac:dyDescent="0.3">
      <c r="A306" t="s">
        <v>137</v>
      </c>
      <c r="B306" t="s">
        <v>19</v>
      </c>
      <c r="C306" t="s">
        <v>20</v>
      </c>
      <c r="D306" t="s">
        <v>136</v>
      </c>
      <c r="E306" t="s">
        <v>135</v>
      </c>
      <c r="F306" t="s">
        <v>403</v>
      </c>
      <c r="G306" t="s">
        <v>404</v>
      </c>
      <c r="H306">
        <v>147</v>
      </c>
      <c r="I306" t="s">
        <v>185</v>
      </c>
      <c r="J306" t="s">
        <v>133</v>
      </c>
      <c r="K306" t="s">
        <v>158</v>
      </c>
      <c r="P306" t="s">
        <v>297</v>
      </c>
      <c r="Q306" t="s">
        <v>298</v>
      </c>
      <c r="R306" t="s">
        <v>160</v>
      </c>
      <c r="S306" t="s">
        <v>131</v>
      </c>
      <c r="AB306" t="s">
        <v>128</v>
      </c>
      <c r="AC306">
        <v>2010</v>
      </c>
      <c r="AD306">
        <v>8129.5</v>
      </c>
      <c r="AH306" t="s">
        <v>415</v>
      </c>
    </row>
    <row r="307" spans="1:34" ht="14.45" x14ac:dyDescent="0.3">
      <c r="A307" t="s">
        <v>137</v>
      </c>
      <c r="B307" t="s">
        <v>19</v>
      </c>
      <c r="C307" t="s">
        <v>20</v>
      </c>
      <c r="D307" t="s">
        <v>136</v>
      </c>
      <c r="E307" t="s">
        <v>135</v>
      </c>
      <c r="F307" t="s">
        <v>403</v>
      </c>
      <c r="G307" t="s">
        <v>404</v>
      </c>
      <c r="H307">
        <v>147</v>
      </c>
      <c r="I307" t="s">
        <v>185</v>
      </c>
      <c r="J307" t="s">
        <v>133</v>
      </c>
      <c r="K307" t="s">
        <v>158</v>
      </c>
      <c r="P307" t="s">
        <v>300</v>
      </c>
      <c r="Q307" t="s">
        <v>301</v>
      </c>
      <c r="R307" t="s">
        <v>176</v>
      </c>
      <c r="S307" t="s">
        <v>175</v>
      </c>
      <c r="AB307" t="s">
        <v>128</v>
      </c>
      <c r="AC307">
        <v>2010</v>
      </c>
      <c r="AD307">
        <v>0</v>
      </c>
      <c r="AE307" t="s">
        <v>179</v>
      </c>
      <c r="AH307" t="s">
        <v>415</v>
      </c>
    </row>
    <row r="308" spans="1:34" ht="14.45" x14ac:dyDescent="0.3">
      <c r="A308" t="s">
        <v>137</v>
      </c>
      <c r="B308" t="s">
        <v>19</v>
      </c>
      <c r="C308" t="s">
        <v>20</v>
      </c>
      <c r="D308" t="s">
        <v>136</v>
      </c>
      <c r="E308" t="s">
        <v>135</v>
      </c>
      <c r="F308" t="s">
        <v>403</v>
      </c>
      <c r="G308" t="s">
        <v>404</v>
      </c>
      <c r="H308">
        <v>147</v>
      </c>
      <c r="I308" t="s">
        <v>185</v>
      </c>
      <c r="J308" t="s">
        <v>133</v>
      </c>
      <c r="K308" t="s">
        <v>158</v>
      </c>
      <c r="P308" t="s">
        <v>300</v>
      </c>
      <c r="Q308" t="s">
        <v>301</v>
      </c>
      <c r="R308" t="s">
        <v>174</v>
      </c>
      <c r="S308" t="s">
        <v>173</v>
      </c>
      <c r="AB308" t="s">
        <v>128</v>
      </c>
      <c r="AC308">
        <v>2010</v>
      </c>
      <c r="AD308">
        <v>983.1</v>
      </c>
      <c r="AH308" t="s">
        <v>415</v>
      </c>
    </row>
    <row r="309" spans="1:34" ht="14.45" x14ac:dyDescent="0.3">
      <c r="A309" t="s">
        <v>137</v>
      </c>
      <c r="B309" t="s">
        <v>19</v>
      </c>
      <c r="C309" t="s">
        <v>20</v>
      </c>
      <c r="D309" t="s">
        <v>136</v>
      </c>
      <c r="E309" t="s">
        <v>135</v>
      </c>
      <c r="F309" t="s">
        <v>403</v>
      </c>
      <c r="G309" t="s">
        <v>404</v>
      </c>
      <c r="H309">
        <v>147</v>
      </c>
      <c r="I309" t="s">
        <v>185</v>
      </c>
      <c r="J309" t="s">
        <v>133</v>
      </c>
      <c r="K309" t="s">
        <v>158</v>
      </c>
      <c r="P309" t="s">
        <v>300</v>
      </c>
      <c r="Q309" t="s">
        <v>301</v>
      </c>
      <c r="R309" t="s">
        <v>172</v>
      </c>
      <c r="S309" t="s">
        <v>153</v>
      </c>
      <c r="AB309" t="s">
        <v>128</v>
      </c>
      <c r="AC309">
        <v>2010</v>
      </c>
      <c r="AD309">
        <v>1506.7</v>
      </c>
      <c r="AH309" t="s">
        <v>415</v>
      </c>
    </row>
    <row r="310" spans="1:34" ht="14.45" x14ac:dyDescent="0.3">
      <c r="A310" t="s">
        <v>137</v>
      </c>
      <c r="B310" t="s">
        <v>19</v>
      </c>
      <c r="C310" t="s">
        <v>20</v>
      </c>
      <c r="D310" t="s">
        <v>136</v>
      </c>
      <c r="E310" t="s">
        <v>135</v>
      </c>
      <c r="F310" t="s">
        <v>403</v>
      </c>
      <c r="G310" t="s">
        <v>404</v>
      </c>
      <c r="H310">
        <v>147</v>
      </c>
      <c r="I310" t="s">
        <v>185</v>
      </c>
      <c r="J310" t="s">
        <v>133</v>
      </c>
      <c r="K310" t="s">
        <v>158</v>
      </c>
      <c r="P310" t="s">
        <v>300</v>
      </c>
      <c r="Q310" t="s">
        <v>301</v>
      </c>
      <c r="R310" t="s">
        <v>171</v>
      </c>
      <c r="S310" t="s">
        <v>151</v>
      </c>
      <c r="AB310" t="s">
        <v>128</v>
      </c>
      <c r="AC310">
        <v>2010</v>
      </c>
      <c r="AD310">
        <v>1093.8</v>
      </c>
      <c r="AH310" t="s">
        <v>415</v>
      </c>
    </row>
    <row r="311" spans="1:34" ht="14.45" x14ac:dyDescent="0.3">
      <c r="A311" t="s">
        <v>137</v>
      </c>
      <c r="B311" t="s">
        <v>19</v>
      </c>
      <c r="C311" t="s">
        <v>20</v>
      </c>
      <c r="D311" t="s">
        <v>136</v>
      </c>
      <c r="E311" t="s">
        <v>135</v>
      </c>
      <c r="F311" t="s">
        <v>403</v>
      </c>
      <c r="G311" t="s">
        <v>404</v>
      </c>
      <c r="H311">
        <v>147</v>
      </c>
      <c r="I311" t="s">
        <v>185</v>
      </c>
      <c r="J311" t="s">
        <v>133</v>
      </c>
      <c r="K311" t="s">
        <v>158</v>
      </c>
      <c r="P311" t="s">
        <v>300</v>
      </c>
      <c r="Q311" t="s">
        <v>301</v>
      </c>
      <c r="R311" t="s">
        <v>170</v>
      </c>
      <c r="S311" t="s">
        <v>169</v>
      </c>
      <c r="AB311" t="s">
        <v>128</v>
      </c>
      <c r="AC311">
        <v>2010</v>
      </c>
      <c r="AD311">
        <v>513.9</v>
      </c>
      <c r="AH311" t="s">
        <v>415</v>
      </c>
    </row>
    <row r="312" spans="1:34" ht="14.45" x14ac:dyDescent="0.3">
      <c r="A312" t="s">
        <v>137</v>
      </c>
      <c r="B312" t="s">
        <v>19</v>
      </c>
      <c r="C312" t="s">
        <v>20</v>
      </c>
      <c r="D312" t="s">
        <v>136</v>
      </c>
      <c r="E312" t="s">
        <v>135</v>
      </c>
      <c r="F312" t="s">
        <v>403</v>
      </c>
      <c r="G312" t="s">
        <v>404</v>
      </c>
      <c r="H312">
        <v>147</v>
      </c>
      <c r="I312" t="s">
        <v>185</v>
      </c>
      <c r="J312" t="s">
        <v>133</v>
      </c>
      <c r="K312" t="s">
        <v>158</v>
      </c>
      <c r="P312" t="s">
        <v>300</v>
      </c>
      <c r="Q312" t="s">
        <v>301</v>
      </c>
      <c r="R312" t="s">
        <v>168</v>
      </c>
      <c r="S312" t="s">
        <v>167</v>
      </c>
      <c r="AB312" t="s">
        <v>128</v>
      </c>
      <c r="AC312">
        <v>2010</v>
      </c>
      <c r="AD312">
        <v>925.5</v>
      </c>
      <c r="AH312" t="s">
        <v>415</v>
      </c>
    </row>
    <row r="313" spans="1:34" ht="14.45" x14ac:dyDescent="0.3">
      <c r="A313" t="s">
        <v>137</v>
      </c>
      <c r="B313" t="s">
        <v>19</v>
      </c>
      <c r="C313" t="s">
        <v>20</v>
      </c>
      <c r="D313" t="s">
        <v>136</v>
      </c>
      <c r="E313" t="s">
        <v>135</v>
      </c>
      <c r="F313" t="s">
        <v>403</v>
      </c>
      <c r="G313" t="s">
        <v>404</v>
      </c>
      <c r="H313">
        <v>147</v>
      </c>
      <c r="I313" t="s">
        <v>185</v>
      </c>
      <c r="J313" t="s">
        <v>133</v>
      </c>
      <c r="K313" t="s">
        <v>158</v>
      </c>
      <c r="P313" t="s">
        <v>300</v>
      </c>
      <c r="Q313" t="s">
        <v>301</v>
      </c>
      <c r="R313" t="s">
        <v>166</v>
      </c>
      <c r="S313" t="s">
        <v>165</v>
      </c>
      <c r="AB313" t="s">
        <v>128</v>
      </c>
      <c r="AC313">
        <v>2010</v>
      </c>
      <c r="AD313">
        <v>266.2</v>
      </c>
      <c r="AH313" t="s">
        <v>415</v>
      </c>
    </row>
    <row r="314" spans="1:34" ht="14.45" x14ac:dyDescent="0.3">
      <c r="A314" t="s">
        <v>137</v>
      </c>
      <c r="B314" t="s">
        <v>19</v>
      </c>
      <c r="C314" t="s">
        <v>20</v>
      </c>
      <c r="D314" t="s">
        <v>136</v>
      </c>
      <c r="E314" t="s">
        <v>135</v>
      </c>
      <c r="F314" t="s">
        <v>403</v>
      </c>
      <c r="G314" t="s">
        <v>404</v>
      </c>
      <c r="H314">
        <v>147</v>
      </c>
      <c r="I314" t="s">
        <v>185</v>
      </c>
      <c r="J314" t="s">
        <v>133</v>
      </c>
      <c r="K314" t="s">
        <v>158</v>
      </c>
      <c r="P314" t="s">
        <v>300</v>
      </c>
      <c r="Q314" t="s">
        <v>301</v>
      </c>
      <c r="R314" t="s">
        <v>164</v>
      </c>
      <c r="S314" t="s">
        <v>143</v>
      </c>
      <c r="AB314" t="s">
        <v>128</v>
      </c>
      <c r="AC314">
        <v>2010</v>
      </c>
      <c r="AD314">
        <v>1568.7</v>
      </c>
      <c r="AH314" t="s">
        <v>415</v>
      </c>
    </row>
    <row r="315" spans="1:34" ht="14.45" x14ac:dyDescent="0.3">
      <c r="A315" t="s">
        <v>137</v>
      </c>
      <c r="B315" t="s">
        <v>19</v>
      </c>
      <c r="C315" t="s">
        <v>20</v>
      </c>
      <c r="D315" t="s">
        <v>136</v>
      </c>
      <c r="E315" t="s">
        <v>135</v>
      </c>
      <c r="F315" t="s">
        <v>403</v>
      </c>
      <c r="G315" t="s">
        <v>404</v>
      </c>
      <c r="H315">
        <v>147</v>
      </c>
      <c r="I315" t="s">
        <v>185</v>
      </c>
      <c r="J315" t="s">
        <v>133</v>
      </c>
      <c r="K315" t="s">
        <v>158</v>
      </c>
      <c r="P315" t="s">
        <v>300</v>
      </c>
      <c r="Q315" t="s">
        <v>301</v>
      </c>
      <c r="R315" t="s">
        <v>163</v>
      </c>
      <c r="S315" t="s">
        <v>162</v>
      </c>
      <c r="AB315" t="s">
        <v>128</v>
      </c>
      <c r="AC315">
        <v>2010</v>
      </c>
      <c r="AD315">
        <v>1186.8</v>
      </c>
      <c r="AH315" t="s">
        <v>415</v>
      </c>
    </row>
    <row r="316" spans="1:34" ht="14.45" x14ac:dyDescent="0.3">
      <c r="A316" t="s">
        <v>137</v>
      </c>
      <c r="B316" t="s">
        <v>19</v>
      </c>
      <c r="C316" t="s">
        <v>20</v>
      </c>
      <c r="D316" t="s">
        <v>136</v>
      </c>
      <c r="E316" t="s">
        <v>135</v>
      </c>
      <c r="F316" t="s">
        <v>403</v>
      </c>
      <c r="G316" t="s">
        <v>404</v>
      </c>
      <c r="H316">
        <v>147</v>
      </c>
      <c r="I316" t="s">
        <v>185</v>
      </c>
      <c r="J316" t="s">
        <v>133</v>
      </c>
      <c r="K316" t="s">
        <v>158</v>
      </c>
      <c r="P316" t="s">
        <v>300</v>
      </c>
      <c r="Q316" t="s">
        <v>301</v>
      </c>
      <c r="R316" t="s">
        <v>161</v>
      </c>
      <c r="S316" t="s">
        <v>139</v>
      </c>
      <c r="AB316" t="s">
        <v>128</v>
      </c>
      <c r="AC316">
        <v>2010</v>
      </c>
      <c r="AD316">
        <v>866.2</v>
      </c>
      <c r="AH316" t="s">
        <v>415</v>
      </c>
    </row>
    <row r="317" spans="1:34" ht="14.45" x14ac:dyDescent="0.3">
      <c r="A317" t="s">
        <v>137</v>
      </c>
      <c r="B317" t="s">
        <v>19</v>
      </c>
      <c r="C317" t="s">
        <v>20</v>
      </c>
      <c r="D317" t="s">
        <v>136</v>
      </c>
      <c r="E317" t="s">
        <v>135</v>
      </c>
      <c r="F317" t="s">
        <v>403</v>
      </c>
      <c r="G317" t="s">
        <v>404</v>
      </c>
      <c r="H317">
        <v>147</v>
      </c>
      <c r="I317" t="s">
        <v>185</v>
      </c>
      <c r="J317" t="s">
        <v>133</v>
      </c>
      <c r="K317" t="s">
        <v>158</v>
      </c>
      <c r="P317" t="s">
        <v>300</v>
      </c>
      <c r="Q317" t="s">
        <v>301</v>
      </c>
      <c r="R317" t="s">
        <v>160</v>
      </c>
      <c r="S317" t="s">
        <v>131</v>
      </c>
      <c r="AB317" t="s">
        <v>128</v>
      </c>
      <c r="AC317">
        <v>2010</v>
      </c>
      <c r="AD317">
        <v>8911.6</v>
      </c>
      <c r="AH317" t="s">
        <v>415</v>
      </c>
    </row>
    <row r="318" spans="1:34" s="49" customFormat="1" ht="14.45" x14ac:dyDescent="0.3">
      <c r="A318" s="49" t="s">
        <v>137</v>
      </c>
      <c r="B318" s="49" t="s">
        <v>19</v>
      </c>
      <c r="C318" s="49" t="s">
        <v>20</v>
      </c>
      <c r="D318" s="49" t="s">
        <v>136</v>
      </c>
      <c r="E318" s="49" t="s">
        <v>135</v>
      </c>
      <c r="F318" s="49" t="s">
        <v>403</v>
      </c>
      <c r="G318" s="49" t="s">
        <v>404</v>
      </c>
      <c r="H318" s="49">
        <v>147</v>
      </c>
      <c r="I318" s="49" t="s">
        <v>185</v>
      </c>
      <c r="J318" s="49" t="s">
        <v>133</v>
      </c>
      <c r="K318" s="49" t="s">
        <v>158</v>
      </c>
      <c r="P318" s="49" t="s">
        <v>302</v>
      </c>
      <c r="Q318" s="49" t="s">
        <v>131</v>
      </c>
      <c r="R318" s="49" t="s">
        <v>176</v>
      </c>
      <c r="S318" s="49" t="s">
        <v>175</v>
      </c>
      <c r="AB318" s="49" t="s">
        <v>128</v>
      </c>
      <c r="AC318" s="49">
        <v>2010</v>
      </c>
      <c r="AD318" s="49">
        <v>0</v>
      </c>
      <c r="AE318" s="49" t="s">
        <v>179</v>
      </c>
      <c r="AF318" s="49" t="s">
        <v>858</v>
      </c>
      <c r="AG318" s="146">
        <f>(AD319+AD320+AD321)</f>
        <v>7517.8</v>
      </c>
      <c r="AH318" s="49" t="s">
        <v>415</v>
      </c>
    </row>
    <row r="319" spans="1:34" s="49" customFormat="1" ht="14.45" x14ac:dyDescent="0.3">
      <c r="A319" s="49" t="s">
        <v>137</v>
      </c>
      <c r="B319" s="49" t="s">
        <v>19</v>
      </c>
      <c r="C319" s="49" t="s">
        <v>20</v>
      </c>
      <c r="D319" s="49" t="s">
        <v>136</v>
      </c>
      <c r="E319" s="49" t="s">
        <v>135</v>
      </c>
      <c r="F319" s="49" t="s">
        <v>403</v>
      </c>
      <c r="G319" s="49" t="s">
        <v>404</v>
      </c>
      <c r="H319" s="49">
        <v>147</v>
      </c>
      <c r="I319" s="49" t="s">
        <v>185</v>
      </c>
      <c r="J319" s="49" t="s">
        <v>133</v>
      </c>
      <c r="K319" s="49" t="s">
        <v>158</v>
      </c>
      <c r="P319" s="49" t="s">
        <v>302</v>
      </c>
      <c r="Q319" s="49" t="s">
        <v>131</v>
      </c>
      <c r="R319" s="49" t="s">
        <v>174</v>
      </c>
      <c r="S319" s="49" t="s">
        <v>173</v>
      </c>
      <c r="AB319" s="49" t="s">
        <v>128</v>
      </c>
      <c r="AC319" s="49">
        <v>2010</v>
      </c>
      <c r="AD319" s="49">
        <v>1553</v>
      </c>
      <c r="AF319" s="49" t="s">
        <v>859</v>
      </c>
      <c r="AG319" s="146">
        <f>(AD318+AD322+AD323+AD324+AD325+AD326+AD327)</f>
        <v>9522.4</v>
      </c>
      <c r="AH319" s="49" t="s">
        <v>415</v>
      </c>
    </row>
    <row r="320" spans="1:34" s="49" customFormat="1" ht="14.45" x14ac:dyDescent="0.3">
      <c r="A320" s="49" t="s">
        <v>137</v>
      </c>
      <c r="B320" s="49" t="s">
        <v>19</v>
      </c>
      <c r="C320" s="49" t="s">
        <v>20</v>
      </c>
      <c r="D320" s="49" t="s">
        <v>136</v>
      </c>
      <c r="E320" s="49" t="s">
        <v>135</v>
      </c>
      <c r="F320" s="49" t="s">
        <v>403</v>
      </c>
      <c r="G320" s="49" t="s">
        <v>404</v>
      </c>
      <c r="H320" s="49">
        <v>147</v>
      </c>
      <c r="I320" s="49" t="s">
        <v>185</v>
      </c>
      <c r="J320" s="49" t="s">
        <v>133</v>
      </c>
      <c r="K320" s="49" t="s">
        <v>158</v>
      </c>
      <c r="P320" s="49" t="s">
        <v>302</v>
      </c>
      <c r="Q320" s="49" t="s">
        <v>131</v>
      </c>
      <c r="R320" s="49" t="s">
        <v>172</v>
      </c>
      <c r="S320" s="49" t="s">
        <v>153</v>
      </c>
      <c r="AB320" s="49" t="s">
        <v>128</v>
      </c>
      <c r="AC320" s="49">
        <v>2010</v>
      </c>
      <c r="AD320" s="49">
        <v>3166</v>
      </c>
      <c r="AF320" s="49" t="s">
        <v>862</v>
      </c>
      <c r="AG320" s="146">
        <f>AD318+AD319+AD320+AD321+ AD322+AD323+AD324+AD325+AD326+AD327+AD329</f>
        <v>17150.100000000002</v>
      </c>
      <c r="AH320" s="49" t="s">
        <v>415</v>
      </c>
    </row>
    <row r="321" spans="1:34" s="49" customFormat="1" ht="14.45" x14ac:dyDescent="0.3">
      <c r="A321" s="49" t="s">
        <v>137</v>
      </c>
      <c r="B321" s="49" t="s">
        <v>19</v>
      </c>
      <c r="C321" s="49" t="s">
        <v>20</v>
      </c>
      <c r="D321" s="49" t="s">
        <v>136</v>
      </c>
      <c r="E321" s="49" t="s">
        <v>135</v>
      </c>
      <c r="F321" s="49" t="s">
        <v>403</v>
      </c>
      <c r="G321" s="49" t="s">
        <v>404</v>
      </c>
      <c r="H321" s="49">
        <v>147</v>
      </c>
      <c r="I321" s="49" t="s">
        <v>185</v>
      </c>
      <c r="J321" s="49" t="s">
        <v>133</v>
      </c>
      <c r="K321" s="49" t="s">
        <v>158</v>
      </c>
      <c r="P321" s="49" t="s">
        <v>302</v>
      </c>
      <c r="Q321" s="49" t="s">
        <v>131</v>
      </c>
      <c r="R321" s="49" t="s">
        <v>171</v>
      </c>
      <c r="S321" s="49" t="s">
        <v>151</v>
      </c>
      <c r="AB321" s="49" t="s">
        <v>128</v>
      </c>
      <c r="AC321" s="49">
        <v>2010</v>
      </c>
      <c r="AD321" s="49">
        <v>2798.8</v>
      </c>
      <c r="AG321" s="146"/>
      <c r="AH321" s="49" t="s">
        <v>415</v>
      </c>
    </row>
    <row r="322" spans="1:34" s="49" customFormat="1" ht="14.45" x14ac:dyDescent="0.3">
      <c r="A322" s="49" t="s">
        <v>137</v>
      </c>
      <c r="B322" s="49" t="s">
        <v>19</v>
      </c>
      <c r="C322" s="49" t="s">
        <v>20</v>
      </c>
      <c r="D322" s="49" t="s">
        <v>136</v>
      </c>
      <c r="E322" s="49" t="s">
        <v>135</v>
      </c>
      <c r="F322" s="49" t="s">
        <v>403</v>
      </c>
      <c r="G322" s="49" t="s">
        <v>404</v>
      </c>
      <c r="H322" s="49">
        <v>147</v>
      </c>
      <c r="I322" s="49" t="s">
        <v>185</v>
      </c>
      <c r="J322" s="49" t="s">
        <v>133</v>
      </c>
      <c r="K322" s="49" t="s">
        <v>158</v>
      </c>
      <c r="P322" s="49" t="s">
        <v>302</v>
      </c>
      <c r="Q322" s="49" t="s">
        <v>131</v>
      </c>
      <c r="R322" s="49" t="s">
        <v>170</v>
      </c>
      <c r="S322" s="49" t="s">
        <v>169</v>
      </c>
      <c r="AB322" s="49" t="s">
        <v>128</v>
      </c>
      <c r="AC322" s="49">
        <v>2010</v>
      </c>
      <c r="AD322" s="49">
        <v>2218.1999999999998</v>
      </c>
      <c r="AG322" s="146"/>
      <c r="AH322" s="49" t="s">
        <v>415</v>
      </c>
    </row>
    <row r="323" spans="1:34" s="49" customFormat="1" ht="14.45" x14ac:dyDescent="0.3">
      <c r="A323" s="49" t="s">
        <v>137</v>
      </c>
      <c r="B323" s="49" t="s">
        <v>19</v>
      </c>
      <c r="C323" s="49" t="s">
        <v>20</v>
      </c>
      <c r="D323" s="49" t="s">
        <v>136</v>
      </c>
      <c r="E323" s="49" t="s">
        <v>135</v>
      </c>
      <c r="F323" s="49" t="s">
        <v>403</v>
      </c>
      <c r="G323" s="49" t="s">
        <v>404</v>
      </c>
      <c r="H323" s="49">
        <v>147</v>
      </c>
      <c r="I323" s="49" t="s">
        <v>185</v>
      </c>
      <c r="J323" s="49" t="s">
        <v>133</v>
      </c>
      <c r="K323" s="49" t="s">
        <v>158</v>
      </c>
      <c r="P323" s="49" t="s">
        <v>302</v>
      </c>
      <c r="Q323" s="49" t="s">
        <v>131</v>
      </c>
      <c r="R323" s="49" t="s">
        <v>168</v>
      </c>
      <c r="S323" s="49" t="s">
        <v>167</v>
      </c>
      <c r="AB323" s="49" t="s">
        <v>128</v>
      </c>
      <c r="AC323" s="49">
        <v>2010</v>
      </c>
      <c r="AD323" s="49">
        <v>2523.9</v>
      </c>
      <c r="AG323" s="146"/>
      <c r="AH323" s="49" t="s">
        <v>415</v>
      </c>
    </row>
    <row r="324" spans="1:34" s="49" customFormat="1" ht="14.45" x14ac:dyDescent="0.3">
      <c r="A324" s="49" t="s">
        <v>137</v>
      </c>
      <c r="B324" s="49" t="s">
        <v>19</v>
      </c>
      <c r="C324" s="49" t="s">
        <v>20</v>
      </c>
      <c r="D324" s="49" t="s">
        <v>136</v>
      </c>
      <c r="E324" s="49" t="s">
        <v>135</v>
      </c>
      <c r="F324" s="49" t="s">
        <v>403</v>
      </c>
      <c r="G324" s="49" t="s">
        <v>404</v>
      </c>
      <c r="H324" s="49">
        <v>147</v>
      </c>
      <c r="I324" s="49" t="s">
        <v>185</v>
      </c>
      <c r="J324" s="49" t="s">
        <v>133</v>
      </c>
      <c r="K324" s="49" t="s">
        <v>158</v>
      </c>
      <c r="P324" s="49" t="s">
        <v>302</v>
      </c>
      <c r="Q324" s="49" t="s">
        <v>131</v>
      </c>
      <c r="R324" s="49" t="s">
        <v>166</v>
      </c>
      <c r="S324" s="49" t="s">
        <v>165</v>
      </c>
      <c r="AB324" s="49" t="s">
        <v>128</v>
      </c>
      <c r="AC324" s="49">
        <v>2010</v>
      </c>
      <c r="AD324" s="49">
        <v>349.5</v>
      </c>
      <c r="AG324" s="146"/>
      <c r="AH324" s="49" t="s">
        <v>415</v>
      </c>
    </row>
    <row r="325" spans="1:34" s="49" customFormat="1" ht="14.45" x14ac:dyDescent="0.3">
      <c r="A325" s="49" t="s">
        <v>137</v>
      </c>
      <c r="B325" s="49" t="s">
        <v>19</v>
      </c>
      <c r="C325" s="49" t="s">
        <v>20</v>
      </c>
      <c r="D325" s="49" t="s">
        <v>136</v>
      </c>
      <c r="E325" s="49" t="s">
        <v>135</v>
      </c>
      <c r="F325" s="49" t="s">
        <v>403</v>
      </c>
      <c r="G325" s="49" t="s">
        <v>404</v>
      </c>
      <c r="H325" s="49">
        <v>147</v>
      </c>
      <c r="I325" s="49" t="s">
        <v>185</v>
      </c>
      <c r="J325" s="49" t="s">
        <v>133</v>
      </c>
      <c r="K325" s="49" t="s">
        <v>158</v>
      </c>
      <c r="P325" s="49" t="s">
        <v>302</v>
      </c>
      <c r="Q325" s="49" t="s">
        <v>131</v>
      </c>
      <c r="R325" s="49" t="s">
        <v>164</v>
      </c>
      <c r="S325" s="49" t="s">
        <v>143</v>
      </c>
      <c r="AB325" s="49" t="s">
        <v>128</v>
      </c>
      <c r="AC325" s="49">
        <v>2010</v>
      </c>
      <c r="AD325" s="49">
        <v>1711.5</v>
      </c>
      <c r="AG325" s="146"/>
      <c r="AH325" s="49" t="s">
        <v>415</v>
      </c>
    </row>
    <row r="326" spans="1:34" s="49" customFormat="1" ht="14.45" x14ac:dyDescent="0.3">
      <c r="A326" s="49" t="s">
        <v>137</v>
      </c>
      <c r="B326" s="49" t="s">
        <v>19</v>
      </c>
      <c r="C326" s="49" t="s">
        <v>20</v>
      </c>
      <c r="D326" s="49" t="s">
        <v>136</v>
      </c>
      <c r="E326" s="49" t="s">
        <v>135</v>
      </c>
      <c r="F326" s="49" t="s">
        <v>403</v>
      </c>
      <c r="G326" s="49" t="s">
        <v>404</v>
      </c>
      <c r="H326" s="49">
        <v>147</v>
      </c>
      <c r="I326" s="49" t="s">
        <v>185</v>
      </c>
      <c r="J326" s="49" t="s">
        <v>133</v>
      </c>
      <c r="K326" s="49" t="s">
        <v>158</v>
      </c>
      <c r="P326" s="49" t="s">
        <v>302</v>
      </c>
      <c r="Q326" s="49" t="s">
        <v>131</v>
      </c>
      <c r="R326" s="49" t="s">
        <v>163</v>
      </c>
      <c r="S326" s="49" t="s">
        <v>162</v>
      </c>
      <c r="AB326" s="49" t="s">
        <v>128</v>
      </c>
      <c r="AC326" s="49">
        <v>2010</v>
      </c>
      <c r="AD326" s="49">
        <v>1424.9</v>
      </c>
      <c r="AG326" s="146"/>
      <c r="AH326" s="49" t="s">
        <v>415</v>
      </c>
    </row>
    <row r="327" spans="1:34" s="49" customFormat="1" ht="14.45" x14ac:dyDescent="0.3">
      <c r="A327" s="49" t="s">
        <v>137</v>
      </c>
      <c r="B327" s="49" t="s">
        <v>19</v>
      </c>
      <c r="C327" s="49" t="s">
        <v>20</v>
      </c>
      <c r="D327" s="49" t="s">
        <v>136</v>
      </c>
      <c r="E327" s="49" t="s">
        <v>135</v>
      </c>
      <c r="F327" s="49" t="s">
        <v>403</v>
      </c>
      <c r="G327" s="49" t="s">
        <v>404</v>
      </c>
      <c r="H327" s="49">
        <v>147</v>
      </c>
      <c r="I327" s="49" t="s">
        <v>185</v>
      </c>
      <c r="J327" s="49" t="s">
        <v>133</v>
      </c>
      <c r="K327" s="49" t="s">
        <v>158</v>
      </c>
      <c r="P327" s="49" t="s">
        <v>302</v>
      </c>
      <c r="Q327" s="49" t="s">
        <v>131</v>
      </c>
      <c r="R327" s="49" t="s">
        <v>161</v>
      </c>
      <c r="S327" s="49" t="s">
        <v>139</v>
      </c>
      <c r="AB327" s="49" t="s">
        <v>128</v>
      </c>
      <c r="AC327" s="49">
        <v>2010</v>
      </c>
      <c r="AD327" s="49">
        <v>1294.4000000000001</v>
      </c>
      <c r="AG327" s="146"/>
      <c r="AH327" s="49" t="s">
        <v>415</v>
      </c>
    </row>
    <row r="328" spans="1:34" s="49" customFormat="1" ht="14.45" x14ac:dyDescent="0.3">
      <c r="A328" s="49" t="s">
        <v>137</v>
      </c>
      <c r="B328" s="49" t="s">
        <v>19</v>
      </c>
      <c r="C328" s="49" t="s">
        <v>20</v>
      </c>
      <c r="D328" s="49" t="s">
        <v>136</v>
      </c>
      <c r="E328" s="49" t="s">
        <v>135</v>
      </c>
      <c r="F328" s="49" t="s">
        <v>403</v>
      </c>
      <c r="G328" s="49" t="s">
        <v>404</v>
      </c>
      <c r="H328" s="49">
        <v>147</v>
      </c>
      <c r="I328" s="49" t="s">
        <v>185</v>
      </c>
      <c r="J328" s="49" t="s">
        <v>133</v>
      </c>
      <c r="K328" s="49" t="s">
        <v>158</v>
      </c>
      <c r="P328" s="49" t="s">
        <v>302</v>
      </c>
      <c r="Q328" s="49" t="s">
        <v>131</v>
      </c>
      <c r="R328" s="49" t="s">
        <v>160</v>
      </c>
      <c r="S328" s="49" t="s">
        <v>131</v>
      </c>
      <c r="AB328" s="49" t="s">
        <v>128</v>
      </c>
      <c r="AC328" s="49">
        <v>2010</v>
      </c>
      <c r="AD328" s="49">
        <v>17041</v>
      </c>
      <c r="AG328" s="146"/>
      <c r="AH328" s="49" t="s">
        <v>415</v>
      </c>
    </row>
    <row r="329" spans="1:34" s="12" customFormat="1" x14ac:dyDescent="0.25">
      <c r="A329" s="12" t="s">
        <v>137</v>
      </c>
      <c r="B329" s="12" t="s">
        <v>79</v>
      </c>
      <c r="C329" s="12" t="s">
        <v>80</v>
      </c>
      <c r="D329" s="12" t="s">
        <v>136</v>
      </c>
      <c r="E329" s="12" t="s">
        <v>135</v>
      </c>
      <c r="F329" s="12" t="s">
        <v>403</v>
      </c>
      <c r="G329" s="12" t="s">
        <v>404</v>
      </c>
      <c r="H329" s="12">
        <v>253</v>
      </c>
      <c r="I329" s="12" t="s">
        <v>416</v>
      </c>
      <c r="J329" s="12" t="s">
        <v>133</v>
      </c>
      <c r="K329" s="12" t="s">
        <v>132</v>
      </c>
      <c r="P329" s="12" t="s">
        <v>297</v>
      </c>
      <c r="Q329" s="12" t="s">
        <v>298</v>
      </c>
      <c r="R329" s="12" t="s">
        <v>156</v>
      </c>
      <c r="S329" s="12" t="s">
        <v>155</v>
      </c>
      <c r="AB329" s="12" t="s">
        <v>128</v>
      </c>
      <c r="AC329" s="12">
        <v>2010</v>
      </c>
      <c r="AD329" s="12">
        <v>109.9</v>
      </c>
      <c r="AG329" s="148"/>
      <c r="AH329" s="12" t="s">
        <v>417</v>
      </c>
    </row>
    <row r="330" spans="1:34" x14ac:dyDescent="0.25">
      <c r="A330" t="s">
        <v>137</v>
      </c>
      <c r="B330" t="s">
        <v>79</v>
      </c>
      <c r="C330" t="s">
        <v>80</v>
      </c>
      <c r="D330" t="s">
        <v>136</v>
      </c>
      <c r="E330" t="s">
        <v>135</v>
      </c>
      <c r="F330" t="s">
        <v>403</v>
      </c>
      <c r="G330" t="s">
        <v>404</v>
      </c>
      <c r="H330">
        <v>253</v>
      </c>
      <c r="I330" t="s">
        <v>416</v>
      </c>
      <c r="J330" t="s">
        <v>133</v>
      </c>
      <c r="K330" t="s">
        <v>132</v>
      </c>
      <c r="P330" t="s">
        <v>297</v>
      </c>
      <c r="Q330" t="s">
        <v>298</v>
      </c>
      <c r="R330" t="s">
        <v>154</v>
      </c>
      <c r="S330" t="s">
        <v>153</v>
      </c>
      <c r="AB330" t="s">
        <v>128</v>
      </c>
      <c r="AC330">
        <v>2010</v>
      </c>
      <c r="AD330">
        <v>433.89299999999997</v>
      </c>
      <c r="AH330" t="s">
        <v>417</v>
      </c>
    </row>
    <row r="331" spans="1:34" x14ac:dyDescent="0.25">
      <c r="A331" t="s">
        <v>137</v>
      </c>
      <c r="B331" t="s">
        <v>79</v>
      </c>
      <c r="C331" t="s">
        <v>80</v>
      </c>
      <c r="D331" t="s">
        <v>136</v>
      </c>
      <c r="E331" t="s">
        <v>135</v>
      </c>
      <c r="F331" t="s">
        <v>403</v>
      </c>
      <c r="G331" t="s">
        <v>404</v>
      </c>
      <c r="H331">
        <v>253</v>
      </c>
      <c r="I331" t="s">
        <v>416</v>
      </c>
      <c r="J331" t="s">
        <v>133</v>
      </c>
      <c r="K331" t="s">
        <v>132</v>
      </c>
      <c r="P331" t="s">
        <v>297</v>
      </c>
      <c r="Q331" t="s">
        <v>298</v>
      </c>
      <c r="R331" t="s">
        <v>152</v>
      </c>
      <c r="S331" t="s">
        <v>151</v>
      </c>
      <c r="AB331" t="s">
        <v>128</v>
      </c>
      <c r="AC331">
        <v>2010</v>
      </c>
      <c r="AD331">
        <v>378.54300000000001</v>
      </c>
      <c r="AH331" t="s">
        <v>417</v>
      </c>
    </row>
    <row r="332" spans="1:34" x14ac:dyDescent="0.25">
      <c r="A332" t="s">
        <v>137</v>
      </c>
      <c r="B332" t="s">
        <v>79</v>
      </c>
      <c r="C332" t="s">
        <v>80</v>
      </c>
      <c r="D332" t="s">
        <v>136</v>
      </c>
      <c r="E332" t="s">
        <v>135</v>
      </c>
      <c r="F332" t="s">
        <v>403</v>
      </c>
      <c r="G332" t="s">
        <v>404</v>
      </c>
      <c r="H332">
        <v>253</v>
      </c>
      <c r="I332" t="s">
        <v>416</v>
      </c>
      <c r="J332" t="s">
        <v>133</v>
      </c>
      <c r="K332" t="s">
        <v>132</v>
      </c>
      <c r="P332" t="s">
        <v>297</v>
      </c>
      <c r="Q332" t="s">
        <v>298</v>
      </c>
      <c r="R332" t="s">
        <v>150</v>
      </c>
      <c r="S332" t="s">
        <v>149</v>
      </c>
      <c r="AB332" t="s">
        <v>128</v>
      </c>
      <c r="AC332">
        <v>2010</v>
      </c>
      <c r="AD332">
        <v>280.43</v>
      </c>
      <c r="AH332" t="s">
        <v>417</v>
      </c>
    </row>
    <row r="333" spans="1:34" x14ac:dyDescent="0.25">
      <c r="A333" t="s">
        <v>137</v>
      </c>
      <c r="B333" t="s">
        <v>79</v>
      </c>
      <c r="C333" t="s">
        <v>80</v>
      </c>
      <c r="D333" t="s">
        <v>136</v>
      </c>
      <c r="E333" t="s">
        <v>135</v>
      </c>
      <c r="F333" t="s">
        <v>403</v>
      </c>
      <c r="G333" t="s">
        <v>404</v>
      </c>
      <c r="H333">
        <v>253</v>
      </c>
      <c r="I333" t="s">
        <v>416</v>
      </c>
      <c r="J333" t="s">
        <v>133</v>
      </c>
      <c r="K333" t="s">
        <v>132</v>
      </c>
      <c r="P333" t="s">
        <v>297</v>
      </c>
      <c r="Q333" t="s">
        <v>298</v>
      </c>
      <c r="R333" t="s">
        <v>148</v>
      </c>
      <c r="S333" t="s">
        <v>147</v>
      </c>
      <c r="AB333" t="s">
        <v>128</v>
      </c>
      <c r="AC333">
        <v>2010</v>
      </c>
      <c r="AD333">
        <v>453.67700000000002</v>
      </c>
      <c r="AH333" t="s">
        <v>417</v>
      </c>
    </row>
    <row r="334" spans="1:34" x14ac:dyDescent="0.25">
      <c r="A334" t="s">
        <v>137</v>
      </c>
      <c r="B334" t="s">
        <v>79</v>
      </c>
      <c r="C334" t="s">
        <v>80</v>
      </c>
      <c r="D334" t="s">
        <v>136</v>
      </c>
      <c r="E334" t="s">
        <v>135</v>
      </c>
      <c r="F334" t="s">
        <v>403</v>
      </c>
      <c r="G334" t="s">
        <v>404</v>
      </c>
      <c r="H334">
        <v>253</v>
      </c>
      <c r="I334" t="s">
        <v>416</v>
      </c>
      <c r="J334" t="s">
        <v>133</v>
      </c>
      <c r="K334" t="s">
        <v>132</v>
      </c>
      <c r="P334" t="s">
        <v>297</v>
      </c>
      <c r="Q334" t="s">
        <v>298</v>
      </c>
      <c r="R334" t="s">
        <v>146</v>
      </c>
      <c r="S334" t="s">
        <v>145</v>
      </c>
      <c r="AB334" t="s">
        <v>128</v>
      </c>
      <c r="AC334">
        <v>2010</v>
      </c>
      <c r="AD334">
        <v>33.094000000000001</v>
      </c>
      <c r="AH334" t="s">
        <v>417</v>
      </c>
    </row>
    <row r="335" spans="1:34" x14ac:dyDescent="0.25">
      <c r="A335" t="s">
        <v>137</v>
      </c>
      <c r="B335" t="s">
        <v>79</v>
      </c>
      <c r="C335" t="s">
        <v>80</v>
      </c>
      <c r="D335" t="s">
        <v>136</v>
      </c>
      <c r="E335" t="s">
        <v>135</v>
      </c>
      <c r="F335" t="s">
        <v>403</v>
      </c>
      <c r="G335" t="s">
        <v>404</v>
      </c>
      <c r="H335">
        <v>253</v>
      </c>
      <c r="I335" t="s">
        <v>416</v>
      </c>
      <c r="J335" t="s">
        <v>133</v>
      </c>
      <c r="K335" t="s">
        <v>132</v>
      </c>
      <c r="P335" t="s">
        <v>297</v>
      </c>
      <c r="Q335" t="s">
        <v>298</v>
      </c>
      <c r="R335" t="s">
        <v>144</v>
      </c>
      <c r="S335" t="s">
        <v>143</v>
      </c>
      <c r="AB335" t="s">
        <v>128</v>
      </c>
      <c r="AC335">
        <v>2010</v>
      </c>
      <c r="AD335">
        <v>91.355000000000004</v>
      </c>
      <c r="AH335" t="s">
        <v>417</v>
      </c>
    </row>
    <row r="336" spans="1:34" x14ac:dyDescent="0.25">
      <c r="A336" t="s">
        <v>137</v>
      </c>
      <c r="B336" t="s">
        <v>79</v>
      </c>
      <c r="C336" t="s">
        <v>80</v>
      </c>
      <c r="D336" t="s">
        <v>136</v>
      </c>
      <c r="E336" t="s">
        <v>135</v>
      </c>
      <c r="F336" t="s">
        <v>403</v>
      </c>
      <c r="G336" t="s">
        <v>404</v>
      </c>
      <c r="H336">
        <v>253</v>
      </c>
      <c r="I336" t="s">
        <v>416</v>
      </c>
      <c r="J336" t="s">
        <v>133</v>
      </c>
      <c r="K336" t="s">
        <v>132</v>
      </c>
      <c r="P336" t="s">
        <v>297</v>
      </c>
      <c r="Q336" t="s">
        <v>298</v>
      </c>
      <c r="R336" t="s">
        <v>142</v>
      </c>
      <c r="S336" t="s">
        <v>141</v>
      </c>
      <c r="AB336" t="s">
        <v>128</v>
      </c>
      <c r="AC336">
        <v>2010</v>
      </c>
      <c r="AD336">
        <v>34.618000000000002</v>
      </c>
      <c r="AH336" t="s">
        <v>417</v>
      </c>
    </row>
    <row r="337" spans="1:34" x14ac:dyDescent="0.25">
      <c r="A337" t="s">
        <v>137</v>
      </c>
      <c r="B337" t="s">
        <v>79</v>
      </c>
      <c r="C337" t="s">
        <v>80</v>
      </c>
      <c r="D337" t="s">
        <v>136</v>
      </c>
      <c r="E337" t="s">
        <v>135</v>
      </c>
      <c r="F337" t="s">
        <v>403</v>
      </c>
      <c r="G337" t="s">
        <v>404</v>
      </c>
      <c r="H337">
        <v>253</v>
      </c>
      <c r="I337" t="s">
        <v>416</v>
      </c>
      <c r="J337" t="s">
        <v>133</v>
      </c>
      <c r="K337" t="s">
        <v>132</v>
      </c>
      <c r="P337" t="s">
        <v>297</v>
      </c>
      <c r="Q337" t="s">
        <v>298</v>
      </c>
      <c r="R337" t="s">
        <v>140</v>
      </c>
      <c r="S337" t="s">
        <v>139</v>
      </c>
      <c r="AB337" t="s">
        <v>128</v>
      </c>
      <c r="AC337">
        <v>2010</v>
      </c>
      <c r="AD337">
        <v>126.15300000000001</v>
      </c>
      <c r="AH337" t="s">
        <v>417</v>
      </c>
    </row>
    <row r="338" spans="1:34" x14ac:dyDescent="0.25">
      <c r="A338" t="s">
        <v>137</v>
      </c>
      <c r="B338" t="s">
        <v>79</v>
      </c>
      <c r="C338" t="s">
        <v>80</v>
      </c>
      <c r="D338" t="s">
        <v>136</v>
      </c>
      <c r="E338" t="s">
        <v>135</v>
      </c>
      <c r="F338" t="s">
        <v>403</v>
      </c>
      <c r="G338" t="s">
        <v>404</v>
      </c>
      <c r="H338">
        <v>253</v>
      </c>
      <c r="I338" t="s">
        <v>416</v>
      </c>
      <c r="J338" t="s">
        <v>133</v>
      </c>
      <c r="K338" t="s">
        <v>132</v>
      </c>
      <c r="P338" t="s">
        <v>297</v>
      </c>
      <c r="Q338" t="s">
        <v>298</v>
      </c>
      <c r="R338" t="s">
        <v>138</v>
      </c>
      <c r="S338" t="s">
        <v>131</v>
      </c>
      <c r="AB338" t="s">
        <v>128</v>
      </c>
      <c r="AC338">
        <v>2010</v>
      </c>
      <c r="AD338">
        <v>1952.721</v>
      </c>
      <c r="AH338" t="s">
        <v>417</v>
      </c>
    </row>
    <row r="339" spans="1:34" x14ac:dyDescent="0.25">
      <c r="A339" t="s">
        <v>137</v>
      </c>
      <c r="B339" t="s">
        <v>79</v>
      </c>
      <c r="C339" t="s">
        <v>80</v>
      </c>
      <c r="D339" t="s">
        <v>136</v>
      </c>
      <c r="E339" t="s">
        <v>135</v>
      </c>
      <c r="F339" t="s">
        <v>403</v>
      </c>
      <c r="G339" t="s">
        <v>404</v>
      </c>
      <c r="H339">
        <v>253</v>
      </c>
      <c r="I339" t="s">
        <v>416</v>
      </c>
      <c r="J339" t="s">
        <v>133</v>
      </c>
      <c r="K339" t="s">
        <v>132</v>
      </c>
      <c r="P339" t="s">
        <v>297</v>
      </c>
      <c r="Q339" t="s">
        <v>298</v>
      </c>
      <c r="R339" t="s">
        <v>130</v>
      </c>
      <c r="S339" t="s">
        <v>129</v>
      </c>
      <c r="AB339" t="s">
        <v>128</v>
      </c>
      <c r="AC339">
        <v>2010</v>
      </c>
      <c r="AD339">
        <v>11.057</v>
      </c>
      <c r="AH339" t="s">
        <v>417</v>
      </c>
    </row>
    <row r="340" spans="1:34" x14ac:dyDescent="0.25">
      <c r="A340" t="s">
        <v>137</v>
      </c>
      <c r="B340" t="s">
        <v>79</v>
      </c>
      <c r="C340" t="s">
        <v>80</v>
      </c>
      <c r="D340" t="s">
        <v>136</v>
      </c>
      <c r="E340" t="s">
        <v>135</v>
      </c>
      <c r="F340" t="s">
        <v>403</v>
      </c>
      <c r="G340" t="s">
        <v>404</v>
      </c>
      <c r="H340">
        <v>253</v>
      </c>
      <c r="I340" t="s">
        <v>416</v>
      </c>
      <c r="J340" t="s">
        <v>133</v>
      </c>
      <c r="K340" t="s">
        <v>132</v>
      </c>
      <c r="P340" t="s">
        <v>300</v>
      </c>
      <c r="Q340" t="s">
        <v>301</v>
      </c>
      <c r="R340" t="s">
        <v>156</v>
      </c>
      <c r="S340" t="s">
        <v>155</v>
      </c>
      <c r="AB340" t="s">
        <v>128</v>
      </c>
      <c r="AC340">
        <v>2010</v>
      </c>
      <c r="AD340">
        <v>211.745</v>
      </c>
      <c r="AH340" t="s">
        <v>417</v>
      </c>
    </row>
    <row r="341" spans="1:34" x14ac:dyDescent="0.25">
      <c r="A341" t="s">
        <v>137</v>
      </c>
      <c r="B341" t="s">
        <v>79</v>
      </c>
      <c r="C341" t="s">
        <v>80</v>
      </c>
      <c r="D341" t="s">
        <v>136</v>
      </c>
      <c r="E341" t="s">
        <v>135</v>
      </c>
      <c r="F341" t="s">
        <v>403</v>
      </c>
      <c r="G341" t="s">
        <v>404</v>
      </c>
      <c r="H341">
        <v>253</v>
      </c>
      <c r="I341" t="s">
        <v>416</v>
      </c>
      <c r="J341" t="s">
        <v>133</v>
      </c>
      <c r="K341" t="s">
        <v>132</v>
      </c>
      <c r="P341" t="s">
        <v>300</v>
      </c>
      <c r="Q341" t="s">
        <v>301</v>
      </c>
      <c r="R341" t="s">
        <v>154</v>
      </c>
      <c r="S341" t="s">
        <v>153</v>
      </c>
      <c r="AB341" t="s">
        <v>128</v>
      </c>
      <c r="AC341">
        <v>2010</v>
      </c>
      <c r="AD341">
        <v>545.774</v>
      </c>
      <c r="AH341" t="s">
        <v>417</v>
      </c>
    </row>
    <row r="342" spans="1:34" x14ac:dyDescent="0.25">
      <c r="A342" t="s">
        <v>137</v>
      </c>
      <c r="B342" t="s">
        <v>79</v>
      </c>
      <c r="C342" t="s">
        <v>80</v>
      </c>
      <c r="D342" t="s">
        <v>136</v>
      </c>
      <c r="E342" t="s">
        <v>135</v>
      </c>
      <c r="F342" t="s">
        <v>403</v>
      </c>
      <c r="G342" t="s">
        <v>404</v>
      </c>
      <c r="H342">
        <v>253</v>
      </c>
      <c r="I342" t="s">
        <v>416</v>
      </c>
      <c r="J342" t="s">
        <v>133</v>
      </c>
      <c r="K342" t="s">
        <v>132</v>
      </c>
      <c r="P342" t="s">
        <v>300</v>
      </c>
      <c r="Q342" t="s">
        <v>301</v>
      </c>
      <c r="R342" t="s">
        <v>152</v>
      </c>
      <c r="S342" t="s">
        <v>151</v>
      </c>
      <c r="AB342" t="s">
        <v>128</v>
      </c>
      <c r="AC342">
        <v>2010</v>
      </c>
      <c r="AD342">
        <v>406.93099999999998</v>
      </c>
      <c r="AH342" t="s">
        <v>417</v>
      </c>
    </row>
    <row r="343" spans="1:34" x14ac:dyDescent="0.25">
      <c r="A343" t="s">
        <v>137</v>
      </c>
      <c r="B343" t="s">
        <v>79</v>
      </c>
      <c r="C343" t="s">
        <v>80</v>
      </c>
      <c r="D343" t="s">
        <v>136</v>
      </c>
      <c r="E343" t="s">
        <v>135</v>
      </c>
      <c r="F343" t="s">
        <v>403</v>
      </c>
      <c r="G343" t="s">
        <v>404</v>
      </c>
      <c r="H343">
        <v>253</v>
      </c>
      <c r="I343" t="s">
        <v>416</v>
      </c>
      <c r="J343" t="s">
        <v>133</v>
      </c>
      <c r="K343" t="s">
        <v>132</v>
      </c>
      <c r="P343" t="s">
        <v>300</v>
      </c>
      <c r="Q343" t="s">
        <v>301</v>
      </c>
      <c r="R343" t="s">
        <v>150</v>
      </c>
      <c r="S343" t="s">
        <v>149</v>
      </c>
      <c r="AB343" t="s">
        <v>128</v>
      </c>
      <c r="AC343">
        <v>2010</v>
      </c>
      <c r="AD343">
        <v>128.22800000000001</v>
      </c>
      <c r="AH343" t="s">
        <v>417</v>
      </c>
    </row>
    <row r="344" spans="1:34" x14ac:dyDescent="0.25">
      <c r="A344" t="s">
        <v>137</v>
      </c>
      <c r="B344" t="s">
        <v>79</v>
      </c>
      <c r="C344" t="s">
        <v>80</v>
      </c>
      <c r="D344" t="s">
        <v>136</v>
      </c>
      <c r="E344" t="s">
        <v>135</v>
      </c>
      <c r="F344" t="s">
        <v>403</v>
      </c>
      <c r="G344" t="s">
        <v>404</v>
      </c>
      <c r="H344">
        <v>253</v>
      </c>
      <c r="I344" t="s">
        <v>416</v>
      </c>
      <c r="J344" t="s">
        <v>133</v>
      </c>
      <c r="K344" t="s">
        <v>132</v>
      </c>
      <c r="P344" t="s">
        <v>300</v>
      </c>
      <c r="Q344" t="s">
        <v>301</v>
      </c>
      <c r="R344" t="s">
        <v>148</v>
      </c>
      <c r="S344" t="s">
        <v>147</v>
      </c>
      <c r="AB344" t="s">
        <v>128</v>
      </c>
      <c r="AC344">
        <v>2010</v>
      </c>
      <c r="AD344">
        <v>218.63300000000001</v>
      </c>
      <c r="AH344" t="s">
        <v>417</v>
      </c>
    </row>
    <row r="345" spans="1:34" x14ac:dyDescent="0.25">
      <c r="A345" t="s">
        <v>137</v>
      </c>
      <c r="B345" t="s">
        <v>79</v>
      </c>
      <c r="C345" t="s">
        <v>80</v>
      </c>
      <c r="D345" t="s">
        <v>136</v>
      </c>
      <c r="E345" t="s">
        <v>135</v>
      </c>
      <c r="F345" t="s">
        <v>403</v>
      </c>
      <c r="G345" t="s">
        <v>404</v>
      </c>
      <c r="H345">
        <v>253</v>
      </c>
      <c r="I345" t="s">
        <v>416</v>
      </c>
      <c r="J345" t="s">
        <v>133</v>
      </c>
      <c r="K345" t="s">
        <v>132</v>
      </c>
      <c r="P345" t="s">
        <v>300</v>
      </c>
      <c r="Q345" t="s">
        <v>301</v>
      </c>
      <c r="R345" t="s">
        <v>146</v>
      </c>
      <c r="S345" t="s">
        <v>145</v>
      </c>
      <c r="AB345" t="s">
        <v>128</v>
      </c>
      <c r="AC345">
        <v>2010</v>
      </c>
      <c r="AD345">
        <v>101.672</v>
      </c>
      <c r="AH345" t="s">
        <v>417</v>
      </c>
    </row>
    <row r="346" spans="1:34" x14ac:dyDescent="0.25">
      <c r="A346" t="s">
        <v>137</v>
      </c>
      <c r="B346" t="s">
        <v>79</v>
      </c>
      <c r="C346" t="s">
        <v>80</v>
      </c>
      <c r="D346" t="s">
        <v>136</v>
      </c>
      <c r="E346" t="s">
        <v>135</v>
      </c>
      <c r="F346" t="s">
        <v>403</v>
      </c>
      <c r="G346" t="s">
        <v>404</v>
      </c>
      <c r="H346">
        <v>253</v>
      </c>
      <c r="I346" t="s">
        <v>416</v>
      </c>
      <c r="J346" t="s">
        <v>133</v>
      </c>
      <c r="K346" t="s">
        <v>132</v>
      </c>
      <c r="P346" t="s">
        <v>300</v>
      </c>
      <c r="Q346" t="s">
        <v>301</v>
      </c>
      <c r="R346" t="s">
        <v>144</v>
      </c>
      <c r="S346" t="s">
        <v>143</v>
      </c>
      <c r="AB346" t="s">
        <v>128</v>
      </c>
      <c r="AC346">
        <v>2010</v>
      </c>
      <c r="AD346">
        <v>494.36700000000002</v>
      </c>
      <c r="AH346" t="s">
        <v>417</v>
      </c>
    </row>
    <row r="347" spans="1:34" x14ac:dyDescent="0.25">
      <c r="A347" t="s">
        <v>137</v>
      </c>
      <c r="B347" t="s">
        <v>79</v>
      </c>
      <c r="C347" t="s">
        <v>80</v>
      </c>
      <c r="D347" t="s">
        <v>136</v>
      </c>
      <c r="E347" t="s">
        <v>135</v>
      </c>
      <c r="F347" t="s">
        <v>403</v>
      </c>
      <c r="G347" t="s">
        <v>404</v>
      </c>
      <c r="H347">
        <v>253</v>
      </c>
      <c r="I347" t="s">
        <v>416</v>
      </c>
      <c r="J347" t="s">
        <v>133</v>
      </c>
      <c r="K347" t="s">
        <v>132</v>
      </c>
      <c r="P347" t="s">
        <v>300</v>
      </c>
      <c r="Q347" t="s">
        <v>301</v>
      </c>
      <c r="R347" t="s">
        <v>142</v>
      </c>
      <c r="S347" t="s">
        <v>141</v>
      </c>
      <c r="AB347" t="s">
        <v>128</v>
      </c>
      <c r="AC347">
        <v>2010</v>
      </c>
      <c r="AD347">
        <v>144.911</v>
      </c>
      <c r="AH347" t="s">
        <v>417</v>
      </c>
    </row>
    <row r="348" spans="1:34" x14ac:dyDescent="0.25">
      <c r="A348" t="s">
        <v>137</v>
      </c>
      <c r="B348" t="s">
        <v>79</v>
      </c>
      <c r="C348" t="s">
        <v>80</v>
      </c>
      <c r="D348" t="s">
        <v>136</v>
      </c>
      <c r="E348" t="s">
        <v>135</v>
      </c>
      <c r="F348" t="s">
        <v>403</v>
      </c>
      <c r="G348" t="s">
        <v>404</v>
      </c>
      <c r="H348">
        <v>253</v>
      </c>
      <c r="I348" t="s">
        <v>416</v>
      </c>
      <c r="J348" t="s">
        <v>133</v>
      </c>
      <c r="K348" t="s">
        <v>132</v>
      </c>
      <c r="P348" t="s">
        <v>300</v>
      </c>
      <c r="Q348" t="s">
        <v>301</v>
      </c>
      <c r="R348" t="s">
        <v>140</v>
      </c>
      <c r="S348" t="s">
        <v>139</v>
      </c>
      <c r="AB348" t="s">
        <v>128</v>
      </c>
      <c r="AC348">
        <v>2010</v>
      </c>
      <c r="AD348">
        <v>61.136000000000003</v>
      </c>
      <c r="AH348" t="s">
        <v>417</v>
      </c>
    </row>
    <row r="349" spans="1:34" x14ac:dyDescent="0.25">
      <c r="A349" t="s">
        <v>137</v>
      </c>
      <c r="B349" t="s">
        <v>79</v>
      </c>
      <c r="C349" t="s">
        <v>80</v>
      </c>
      <c r="D349" t="s">
        <v>136</v>
      </c>
      <c r="E349" t="s">
        <v>135</v>
      </c>
      <c r="F349" t="s">
        <v>403</v>
      </c>
      <c r="G349" t="s">
        <v>404</v>
      </c>
      <c r="H349">
        <v>253</v>
      </c>
      <c r="I349" t="s">
        <v>416</v>
      </c>
      <c r="J349" t="s">
        <v>133</v>
      </c>
      <c r="K349" t="s">
        <v>132</v>
      </c>
      <c r="P349" t="s">
        <v>300</v>
      </c>
      <c r="Q349" t="s">
        <v>301</v>
      </c>
      <c r="R349" t="s">
        <v>138</v>
      </c>
      <c r="S349" t="s">
        <v>131</v>
      </c>
      <c r="AB349" t="s">
        <v>128</v>
      </c>
      <c r="AC349">
        <v>2010</v>
      </c>
      <c r="AD349">
        <v>2327.8240000000001</v>
      </c>
      <c r="AH349" t="s">
        <v>417</v>
      </c>
    </row>
    <row r="350" spans="1:34" x14ac:dyDescent="0.25">
      <c r="A350" t="s">
        <v>137</v>
      </c>
      <c r="B350" t="s">
        <v>79</v>
      </c>
      <c r="C350" t="s">
        <v>80</v>
      </c>
      <c r="D350" t="s">
        <v>136</v>
      </c>
      <c r="E350" t="s">
        <v>135</v>
      </c>
      <c r="F350" t="s">
        <v>403</v>
      </c>
      <c r="G350" t="s">
        <v>404</v>
      </c>
      <c r="H350">
        <v>253</v>
      </c>
      <c r="I350" t="s">
        <v>416</v>
      </c>
      <c r="J350" t="s">
        <v>133</v>
      </c>
      <c r="K350" t="s">
        <v>132</v>
      </c>
      <c r="P350" t="s">
        <v>300</v>
      </c>
      <c r="Q350" t="s">
        <v>301</v>
      </c>
      <c r="R350" t="s">
        <v>130</v>
      </c>
      <c r="S350" t="s">
        <v>129</v>
      </c>
      <c r="AB350" t="s">
        <v>128</v>
      </c>
      <c r="AC350">
        <v>2010</v>
      </c>
      <c r="AD350">
        <v>14.426</v>
      </c>
      <c r="AH350" t="s">
        <v>417</v>
      </c>
    </row>
    <row r="351" spans="1:34" s="49" customFormat="1" x14ac:dyDescent="0.25">
      <c r="A351" s="49" t="s">
        <v>137</v>
      </c>
      <c r="B351" s="49" t="s">
        <v>79</v>
      </c>
      <c r="C351" s="49" t="s">
        <v>80</v>
      </c>
      <c r="D351" s="49" t="s">
        <v>136</v>
      </c>
      <c r="E351" s="49" t="s">
        <v>135</v>
      </c>
      <c r="F351" s="49" t="s">
        <v>403</v>
      </c>
      <c r="G351" s="49" t="s">
        <v>404</v>
      </c>
      <c r="H351" s="49">
        <v>253</v>
      </c>
      <c r="I351" s="49" t="s">
        <v>416</v>
      </c>
      <c r="J351" s="49" t="s">
        <v>133</v>
      </c>
      <c r="K351" s="49" t="s">
        <v>132</v>
      </c>
      <c r="P351" s="49" t="s">
        <v>302</v>
      </c>
      <c r="Q351" s="49" t="s">
        <v>131</v>
      </c>
      <c r="R351" s="49" t="s">
        <v>156</v>
      </c>
      <c r="S351" s="49" t="s">
        <v>155</v>
      </c>
      <c r="AB351" s="49" t="s">
        <v>128</v>
      </c>
      <c r="AC351" s="49">
        <v>2010</v>
      </c>
      <c r="AD351" s="49">
        <v>321.64499999999998</v>
      </c>
      <c r="AF351" s="49" t="s">
        <v>858</v>
      </c>
      <c r="AG351" s="146">
        <f>(AD351+AD352+AD353)*( 1 +AD361/(AD360-AD361))</f>
        <v>2099.2834836178649</v>
      </c>
      <c r="AH351" s="49" t="s">
        <v>417</v>
      </c>
    </row>
    <row r="352" spans="1:34" s="49" customFormat="1" x14ac:dyDescent="0.25">
      <c r="A352" s="49" t="s">
        <v>137</v>
      </c>
      <c r="B352" s="49" t="s">
        <v>79</v>
      </c>
      <c r="C352" s="49" t="s">
        <v>80</v>
      </c>
      <c r="D352" s="49" t="s">
        <v>136</v>
      </c>
      <c r="E352" s="49" t="s">
        <v>135</v>
      </c>
      <c r="F352" s="49" t="s">
        <v>403</v>
      </c>
      <c r="G352" s="49" t="s">
        <v>404</v>
      </c>
      <c r="H352" s="49">
        <v>253</v>
      </c>
      <c r="I352" s="49" t="s">
        <v>416</v>
      </c>
      <c r="J352" s="49" t="s">
        <v>133</v>
      </c>
      <c r="K352" s="49" t="s">
        <v>132</v>
      </c>
      <c r="P352" s="49" t="s">
        <v>302</v>
      </c>
      <c r="Q352" s="49" t="s">
        <v>131</v>
      </c>
      <c r="R352" s="49" t="s">
        <v>154</v>
      </c>
      <c r="S352" s="49" t="s">
        <v>153</v>
      </c>
      <c r="AB352" s="49" t="s">
        <v>128</v>
      </c>
      <c r="AC352" s="49">
        <v>2010</v>
      </c>
      <c r="AD352" s="49">
        <v>979.66700000000003</v>
      </c>
      <c r="AF352" s="49" t="s">
        <v>859</v>
      </c>
      <c r="AG352" s="146">
        <f>(AD354+AD355+AD356+AD357+AD358+AD359)*( 1 +AD361/(AD360-AD361))</f>
        <v>2181.2615163821347</v>
      </c>
      <c r="AH352" s="49" t="s">
        <v>417</v>
      </c>
    </row>
    <row r="353" spans="1:34" s="49" customFormat="1" x14ac:dyDescent="0.25">
      <c r="A353" s="49" t="s">
        <v>137</v>
      </c>
      <c r="B353" s="49" t="s">
        <v>79</v>
      </c>
      <c r="C353" s="49" t="s">
        <v>80</v>
      </c>
      <c r="D353" s="49" t="s">
        <v>136</v>
      </c>
      <c r="E353" s="49" t="s">
        <v>135</v>
      </c>
      <c r="F353" s="49" t="s">
        <v>403</v>
      </c>
      <c r="G353" s="49" t="s">
        <v>404</v>
      </c>
      <c r="H353" s="49">
        <v>253</v>
      </c>
      <c r="I353" s="49" t="s">
        <v>416</v>
      </c>
      <c r="J353" s="49" t="s">
        <v>133</v>
      </c>
      <c r="K353" s="49" t="s">
        <v>132</v>
      </c>
      <c r="P353" s="49" t="s">
        <v>302</v>
      </c>
      <c r="Q353" s="49" t="s">
        <v>131</v>
      </c>
      <c r="R353" s="49" t="s">
        <v>152</v>
      </c>
      <c r="S353" s="49" t="s">
        <v>151</v>
      </c>
      <c r="AB353" s="49" t="s">
        <v>128</v>
      </c>
      <c r="AC353" s="49">
        <v>2010</v>
      </c>
      <c r="AD353" s="49">
        <v>785.47400000000005</v>
      </c>
      <c r="AF353" s="49" t="s">
        <v>862</v>
      </c>
      <c r="AG353" s="146">
        <f>AD351+AD352+AD353+AD354+ AD355+AD356+AD357+AD358+AD359+AD361</f>
        <v>4280.5450000000001</v>
      </c>
      <c r="AH353" s="49" t="s">
        <v>417</v>
      </c>
    </row>
    <row r="354" spans="1:34" s="49" customFormat="1" x14ac:dyDescent="0.25">
      <c r="A354" s="49" t="s">
        <v>137</v>
      </c>
      <c r="B354" s="49" t="s">
        <v>79</v>
      </c>
      <c r="C354" s="49" t="s">
        <v>80</v>
      </c>
      <c r="D354" s="49" t="s">
        <v>136</v>
      </c>
      <c r="E354" s="49" t="s">
        <v>135</v>
      </c>
      <c r="F354" s="49" t="s">
        <v>403</v>
      </c>
      <c r="G354" s="49" t="s">
        <v>404</v>
      </c>
      <c r="H354" s="49">
        <v>253</v>
      </c>
      <c r="I354" s="49" t="s">
        <v>416</v>
      </c>
      <c r="J354" s="49" t="s">
        <v>133</v>
      </c>
      <c r="K354" s="49" t="s">
        <v>132</v>
      </c>
      <c r="P354" s="49" t="s">
        <v>302</v>
      </c>
      <c r="Q354" s="49" t="s">
        <v>131</v>
      </c>
      <c r="R354" s="49" t="s">
        <v>150</v>
      </c>
      <c r="S354" s="49" t="s">
        <v>149</v>
      </c>
      <c r="AB354" s="49" t="s">
        <v>128</v>
      </c>
      <c r="AC354" s="49">
        <v>2010</v>
      </c>
      <c r="AD354" s="49">
        <v>408.65800000000002</v>
      </c>
      <c r="AG354" s="146"/>
      <c r="AH354" s="49" t="s">
        <v>417</v>
      </c>
    </row>
    <row r="355" spans="1:34" s="49" customFormat="1" x14ac:dyDescent="0.25">
      <c r="A355" s="49" t="s">
        <v>137</v>
      </c>
      <c r="B355" s="49" t="s">
        <v>79</v>
      </c>
      <c r="C355" s="49" t="s">
        <v>80</v>
      </c>
      <c r="D355" s="49" t="s">
        <v>136</v>
      </c>
      <c r="E355" s="49" t="s">
        <v>135</v>
      </c>
      <c r="F355" s="49" t="s">
        <v>403</v>
      </c>
      <c r="G355" s="49" t="s">
        <v>404</v>
      </c>
      <c r="H355" s="49">
        <v>253</v>
      </c>
      <c r="I355" s="49" t="s">
        <v>416</v>
      </c>
      <c r="J355" s="49" t="s">
        <v>133</v>
      </c>
      <c r="K355" s="49" t="s">
        <v>132</v>
      </c>
      <c r="P355" s="49" t="s">
        <v>302</v>
      </c>
      <c r="Q355" s="49" t="s">
        <v>131</v>
      </c>
      <c r="R355" s="49" t="s">
        <v>148</v>
      </c>
      <c r="S355" s="49" t="s">
        <v>147</v>
      </c>
      <c r="AB355" s="49" t="s">
        <v>128</v>
      </c>
      <c r="AC355" s="49">
        <v>2010</v>
      </c>
      <c r="AD355" s="49">
        <v>672.31</v>
      </c>
      <c r="AG355" s="146"/>
      <c r="AH355" s="49" t="s">
        <v>417</v>
      </c>
    </row>
    <row r="356" spans="1:34" s="49" customFormat="1" x14ac:dyDescent="0.25">
      <c r="A356" s="49" t="s">
        <v>137</v>
      </c>
      <c r="B356" s="49" t="s">
        <v>79</v>
      </c>
      <c r="C356" s="49" t="s">
        <v>80</v>
      </c>
      <c r="D356" s="49" t="s">
        <v>136</v>
      </c>
      <c r="E356" s="49" t="s">
        <v>135</v>
      </c>
      <c r="F356" s="49" t="s">
        <v>403</v>
      </c>
      <c r="G356" s="49" t="s">
        <v>404</v>
      </c>
      <c r="H356" s="49">
        <v>253</v>
      </c>
      <c r="I356" s="49" t="s">
        <v>416</v>
      </c>
      <c r="J356" s="49" t="s">
        <v>133</v>
      </c>
      <c r="K356" s="49" t="s">
        <v>132</v>
      </c>
      <c r="P356" s="49" t="s">
        <v>302</v>
      </c>
      <c r="Q356" s="49" t="s">
        <v>131</v>
      </c>
      <c r="R356" s="49" t="s">
        <v>146</v>
      </c>
      <c r="S356" s="49" t="s">
        <v>145</v>
      </c>
      <c r="AB356" s="49" t="s">
        <v>128</v>
      </c>
      <c r="AC356" s="49">
        <v>2010</v>
      </c>
      <c r="AD356" s="49">
        <v>134.76599999999999</v>
      </c>
      <c r="AG356" s="146"/>
      <c r="AH356" s="49" t="s">
        <v>417</v>
      </c>
    </row>
    <row r="357" spans="1:34" s="49" customFormat="1" x14ac:dyDescent="0.25">
      <c r="A357" s="49" t="s">
        <v>137</v>
      </c>
      <c r="B357" s="49" t="s">
        <v>79</v>
      </c>
      <c r="C357" s="49" t="s">
        <v>80</v>
      </c>
      <c r="D357" s="49" t="s">
        <v>136</v>
      </c>
      <c r="E357" s="49" t="s">
        <v>135</v>
      </c>
      <c r="F357" s="49" t="s">
        <v>403</v>
      </c>
      <c r="G357" s="49" t="s">
        <v>404</v>
      </c>
      <c r="H357" s="49">
        <v>253</v>
      </c>
      <c r="I357" s="49" t="s">
        <v>416</v>
      </c>
      <c r="J357" s="49" t="s">
        <v>133</v>
      </c>
      <c r="K357" s="49" t="s">
        <v>132</v>
      </c>
      <c r="P357" s="49" t="s">
        <v>302</v>
      </c>
      <c r="Q357" s="49" t="s">
        <v>131</v>
      </c>
      <c r="R357" s="49" t="s">
        <v>144</v>
      </c>
      <c r="S357" s="49" t="s">
        <v>143</v>
      </c>
      <c r="AB357" s="49" t="s">
        <v>128</v>
      </c>
      <c r="AC357" s="49">
        <v>2010</v>
      </c>
      <c r="AD357" s="49">
        <v>585.72299999999996</v>
      </c>
      <c r="AG357" s="146"/>
      <c r="AH357" s="49" t="s">
        <v>417</v>
      </c>
    </row>
    <row r="358" spans="1:34" s="49" customFormat="1" x14ac:dyDescent="0.25">
      <c r="A358" s="49" t="s">
        <v>137</v>
      </c>
      <c r="B358" s="49" t="s">
        <v>79</v>
      </c>
      <c r="C358" s="49" t="s">
        <v>80</v>
      </c>
      <c r="D358" s="49" t="s">
        <v>136</v>
      </c>
      <c r="E358" s="49" t="s">
        <v>135</v>
      </c>
      <c r="F358" s="49" t="s">
        <v>403</v>
      </c>
      <c r="G358" s="49" t="s">
        <v>404</v>
      </c>
      <c r="H358" s="49">
        <v>253</v>
      </c>
      <c r="I358" s="49" t="s">
        <v>416</v>
      </c>
      <c r="J358" s="49" t="s">
        <v>133</v>
      </c>
      <c r="K358" s="49" t="s">
        <v>132</v>
      </c>
      <c r="P358" s="49" t="s">
        <v>302</v>
      </c>
      <c r="Q358" s="49" t="s">
        <v>131</v>
      </c>
      <c r="R358" s="49" t="s">
        <v>142</v>
      </c>
      <c r="S358" s="49" t="s">
        <v>141</v>
      </c>
      <c r="AB358" s="49" t="s">
        <v>128</v>
      </c>
      <c r="AC358" s="49">
        <v>2010</v>
      </c>
      <c r="AD358" s="49">
        <v>179.53</v>
      </c>
      <c r="AG358" s="146"/>
      <c r="AH358" s="49" t="s">
        <v>417</v>
      </c>
    </row>
    <row r="359" spans="1:34" s="49" customFormat="1" x14ac:dyDescent="0.25">
      <c r="A359" s="49" t="s">
        <v>137</v>
      </c>
      <c r="B359" s="49" t="s">
        <v>79</v>
      </c>
      <c r="C359" s="49" t="s">
        <v>80</v>
      </c>
      <c r="D359" s="49" t="s">
        <v>136</v>
      </c>
      <c r="E359" s="49" t="s">
        <v>135</v>
      </c>
      <c r="F359" s="49" t="s">
        <v>403</v>
      </c>
      <c r="G359" s="49" t="s">
        <v>404</v>
      </c>
      <c r="H359" s="49">
        <v>253</v>
      </c>
      <c r="I359" s="49" t="s">
        <v>416</v>
      </c>
      <c r="J359" s="49" t="s">
        <v>133</v>
      </c>
      <c r="K359" s="49" t="s">
        <v>132</v>
      </c>
      <c r="P359" s="49" t="s">
        <v>302</v>
      </c>
      <c r="Q359" s="49" t="s">
        <v>131</v>
      </c>
      <c r="R359" s="49" t="s">
        <v>140</v>
      </c>
      <c r="S359" s="49" t="s">
        <v>139</v>
      </c>
      <c r="AB359" s="49" t="s">
        <v>128</v>
      </c>
      <c r="AC359" s="49">
        <v>2010</v>
      </c>
      <c r="AD359" s="49">
        <v>187.28899999999999</v>
      </c>
      <c r="AG359" s="146"/>
      <c r="AH359" s="49" t="s">
        <v>417</v>
      </c>
    </row>
    <row r="360" spans="1:34" s="49" customFormat="1" x14ac:dyDescent="0.25">
      <c r="A360" s="49" t="s">
        <v>137</v>
      </c>
      <c r="B360" s="49" t="s">
        <v>79</v>
      </c>
      <c r="C360" s="49" t="s">
        <v>80</v>
      </c>
      <c r="D360" s="49" t="s">
        <v>136</v>
      </c>
      <c r="E360" s="49" t="s">
        <v>135</v>
      </c>
      <c r="F360" s="49" t="s">
        <v>403</v>
      </c>
      <c r="G360" s="49" t="s">
        <v>404</v>
      </c>
      <c r="H360" s="49">
        <v>253</v>
      </c>
      <c r="I360" s="49" t="s">
        <v>416</v>
      </c>
      <c r="J360" s="49" t="s">
        <v>133</v>
      </c>
      <c r="K360" s="49" t="s">
        <v>132</v>
      </c>
      <c r="P360" s="49" t="s">
        <v>302</v>
      </c>
      <c r="Q360" s="49" t="s">
        <v>131</v>
      </c>
      <c r="R360" s="49" t="s">
        <v>138</v>
      </c>
      <c r="S360" s="49" t="s">
        <v>131</v>
      </c>
      <c r="AB360" s="49" t="s">
        <v>128</v>
      </c>
      <c r="AC360" s="49">
        <v>2010</v>
      </c>
      <c r="AD360" s="49">
        <v>4280.5450000000001</v>
      </c>
      <c r="AG360" s="146"/>
      <c r="AH360" s="49" t="s">
        <v>417</v>
      </c>
    </row>
    <row r="361" spans="1:34" s="49" customFormat="1" x14ac:dyDescent="0.25">
      <c r="A361" s="49" t="s">
        <v>137</v>
      </c>
      <c r="B361" s="49" t="s">
        <v>79</v>
      </c>
      <c r="C361" s="49" t="s">
        <v>80</v>
      </c>
      <c r="D361" s="49" t="s">
        <v>136</v>
      </c>
      <c r="E361" s="49" t="s">
        <v>135</v>
      </c>
      <c r="F361" s="49" t="s">
        <v>403</v>
      </c>
      <c r="G361" s="49" t="s">
        <v>404</v>
      </c>
      <c r="H361" s="49">
        <v>253</v>
      </c>
      <c r="I361" s="49" t="s">
        <v>416</v>
      </c>
      <c r="J361" s="49" t="s">
        <v>133</v>
      </c>
      <c r="K361" s="49" t="s">
        <v>132</v>
      </c>
      <c r="P361" s="49" t="s">
        <v>302</v>
      </c>
      <c r="Q361" s="49" t="s">
        <v>131</v>
      </c>
      <c r="R361" s="49" t="s">
        <v>130</v>
      </c>
      <c r="S361" s="49" t="s">
        <v>129</v>
      </c>
      <c r="AB361" s="49" t="s">
        <v>128</v>
      </c>
      <c r="AC361" s="49">
        <v>2010</v>
      </c>
      <c r="AD361" s="49">
        <v>25.483000000000001</v>
      </c>
      <c r="AG361" s="146"/>
      <c r="AH361" s="49" t="s">
        <v>417</v>
      </c>
    </row>
    <row r="362" spans="1:34" x14ac:dyDescent="0.25">
      <c r="A362" t="s">
        <v>137</v>
      </c>
      <c r="B362" t="s">
        <v>25</v>
      </c>
      <c r="C362" t="s">
        <v>26</v>
      </c>
      <c r="D362" t="s">
        <v>136</v>
      </c>
      <c r="E362" t="s">
        <v>135</v>
      </c>
      <c r="F362" t="s">
        <v>403</v>
      </c>
      <c r="G362" t="s">
        <v>404</v>
      </c>
      <c r="H362">
        <v>460</v>
      </c>
      <c r="I362" t="s">
        <v>248</v>
      </c>
      <c r="J362" t="s">
        <v>133</v>
      </c>
      <c r="K362" t="s">
        <v>158</v>
      </c>
      <c r="P362" t="s">
        <v>297</v>
      </c>
      <c r="Q362" t="s">
        <v>298</v>
      </c>
      <c r="R362" t="s">
        <v>174</v>
      </c>
      <c r="S362" t="s">
        <v>173</v>
      </c>
      <c r="AB362" t="s">
        <v>128</v>
      </c>
      <c r="AC362">
        <v>2010</v>
      </c>
      <c r="AD362">
        <v>39.789000000000001</v>
      </c>
      <c r="AH362" t="s">
        <v>418</v>
      </c>
    </row>
    <row r="363" spans="1:34" x14ac:dyDescent="0.25">
      <c r="A363" t="s">
        <v>137</v>
      </c>
      <c r="B363" t="s">
        <v>25</v>
      </c>
      <c r="C363" t="s">
        <v>26</v>
      </c>
      <c r="D363" t="s">
        <v>136</v>
      </c>
      <c r="E363" t="s">
        <v>135</v>
      </c>
      <c r="F363" t="s">
        <v>403</v>
      </c>
      <c r="G363" t="s">
        <v>404</v>
      </c>
      <c r="H363">
        <v>460</v>
      </c>
      <c r="I363" t="s">
        <v>248</v>
      </c>
      <c r="J363" t="s">
        <v>133</v>
      </c>
      <c r="K363" t="s">
        <v>158</v>
      </c>
      <c r="P363" t="s">
        <v>297</v>
      </c>
      <c r="Q363" t="s">
        <v>298</v>
      </c>
      <c r="R363" t="s">
        <v>172</v>
      </c>
      <c r="S363" t="s">
        <v>153</v>
      </c>
      <c r="AB363" t="s">
        <v>128</v>
      </c>
      <c r="AC363">
        <v>2010</v>
      </c>
      <c r="AD363">
        <v>339.94499999999999</v>
      </c>
      <c r="AH363" t="s">
        <v>418</v>
      </c>
    </row>
    <row r="364" spans="1:34" x14ac:dyDescent="0.25">
      <c r="A364" t="s">
        <v>137</v>
      </c>
      <c r="B364" t="s">
        <v>25</v>
      </c>
      <c r="C364" t="s">
        <v>26</v>
      </c>
      <c r="D364" t="s">
        <v>136</v>
      </c>
      <c r="E364" t="s">
        <v>135</v>
      </c>
      <c r="F364" t="s">
        <v>403</v>
      </c>
      <c r="G364" t="s">
        <v>404</v>
      </c>
      <c r="H364">
        <v>460</v>
      </c>
      <c r="I364" t="s">
        <v>248</v>
      </c>
      <c r="J364" t="s">
        <v>133</v>
      </c>
      <c r="K364" t="s">
        <v>158</v>
      </c>
      <c r="P364" t="s">
        <v>297</v>
      </c>
      <c r="Q364" t="s">
        <v>298</v>
      </c>
      <c r="R364" t="s">
        <v>171</v>
      </c>
      <c r="S364" t="s">
        <v>151</v>
      </c>
      <c r="AB364" t="s">
        <v>128</v>
      </c>
      <c r="AC364">
        <v>2010</v>
      </c>
      <c r="AD364">
        <v>336.79399999999998</v>
      </c>
      <c r="AH364" t="s">
        <v>418</v>
      </c>
    </row>
    <row r="365" spans="1:34" x14ac:dyDescent="0.25">
      <c r="A365" t="s">
        <v>137</v>
      </c>
      <c r="B365" t="s">
        <v>25</v>
      </c>
      <c r="C365" t="s">
        <v>26</v>
      </c>
      <c r="D365" t="s">
        <v>136</v>
      </c>
      <c r="E365" t="s">
        <v>135</v>
      </c>
      <c r="F365" t="s">
        <v>403</v>
      </c>
      <c r="G365" t="s">
        <v>404</v>
      </c>
      <c r="H365">
        <v>460</v>
      </c>
      <c r="I365" t="s">
        <v>248</v>
      </c>
      <c r="J365" t="s">
        <v>133</v>
      </c>
      <c r="K365" t="s">
        <v>158</v>
      </c>
      <c r="P365" t="s">
        <v>297</v>
      </c>
      <c r="Q365" t="s">
        <v>298</v>
      </c>
      <c r="R365" t="s">
        <v>170</v>
      </c>
      <c r="S365" t="s">
        <v>169</v>
      </c>
      <c r="AB365" t="s">
        <v>128</v>
      </c>
      <c r="AC365">
        <v>2010</v>
      </c>
      <c r="AD365">
        <v>384.77300000000002</v>
      </c>
      <c r="AH365" t="s">
        <v>418</v>
      </c>
    </row>
    <row r="366" spans="1:34" x14ac:dyDescent="0.25">
      <c r="A366" t="s">
        <v>137</v>
      </c>
      <c r="B366" t="s">
        <v>25</v>
      </c>
      <c r="C366" t="s">
        <v>26</v>
      </c>
      <c r="D366" t="s">
        <v>136</v>
      </c>
      <c r="E366" t="s">
        <v>135</v>
      </c>
      <c r="F366" t="s">
        <v>403</v>
      </c>
      <c r="G366" t="s">
        <v>404</v>
      </c>
      <c r="H366">
        <v>460</v>
      </c>
      <c r="I366" t="s">
        <v>248</v>
      </c>
      <c r="J366" t="s">
        <v>133</v>
      </c>
      <c r="K366" t="s">
        <v>158</v>
      </c>
      <c r="P366" t="s">
        <v>297</v>
      </c>
      <c r="Q366" t="s">
        <v>298</v>
      </c>
      <c r="R366" t="s">
        <v>168</v>
      </c>
      <c r="S366" t="s">
        <v>167</v>
      </c>
      <c r="AB366" t="s">
        <v>128</v>
      </c>
      <c r="AC366">
        <v>2010</v>
      </c>
      <c r="AD366">
        <v>725.41499999999996</v>
      </c>
      <c r="AH366" t="s">
        <v>418</v>
      </c>
    </row>
    <row r="367" spans="1:34" x14ac:dyDescent="0.25">
      <c r="A367" t="s">
        <v>137</v>
      </c>
      <c r="B367" t="s">
        <v>25</v>
      </c>
      <c r="C367" t="s">
        <v>26</v>
      </c>
      <c r="D367" t="s">
        <v>136</v>
      </c>
      <c r="E367" t="s">
        <v>135</v>
      </c>
      <c r="F367" t="s">
        <v>403</v>
      </c>
      <c r="G367" t="s">
        <v>404</v>
      </c>
      <c r="H367">
        <v>460</v>
      </c>
      <c r="I367" t="s">
        <v>248</v>
      </c>
      <c r="J367" t="s">
        <v>133</v>
      </c>
      <c r="K367" t="s">
        <v>158</v>
      </c>
      <c r="P367" t="s">
        <v>297</v>
      </c>
      <c r="Q367" t="s">
        <v>298</v>
      </c>
      <c r="R367" t="s">
        <v>166</v>
      </c>
      <c r="S367" t="s">
        <v>165</v>
      </c>
      <c r="AB367" t="s">
        <v>128</v>
      </c>
      <c r="AC367">
        <v>2010</v>
      </c>
      <c r="AD367">
        <v>42.137</v>
      </c>
      <c r="AH367" t="s">
        <v>418</v>
      </c>
    </row>
    <row r="368" spans="1:34" x14ac:dyDescent="0.25">
      <c r="A368" t="s">
        <v>137</v>
      </c>
      <c r="B368" t="s">
        <v>25</v>
      </c>
      <c r="C368" t="s">
        <v>26</v>
      </c>
      <c r="D368" t="s">
        <v>136</v>
      </c>
      <c r="E368" t="s">
        <v>135</v>
      </c>
      <c r="F368" t="s">
        <v>403</v>
      </c>
      <c r="G368" t="s">
        <v>404</v>
      </c>
      <c r="H368">
        <v>460</v>
      </c>
      <c r="I368" t="s">
        <v>248</v>
      </c>
      <c r="J368" t="s">
        <v>133</v>
      </c>
      <c r="K368" t="s">
        <v>158</v>
      </c>
      <c r="P368" t="s">
        <v>297</v>
      </c>
      <c r="Q368" t="s">
        <v>298</v>
      </c>
      <c r="R368" t="s">
        <v>164</v>
      </c>
      <c r="S368" t="s">
        <v>143</v>
      </c>
      <c r="AB368" t="s">
        <v>128</v>
      </c>
      <c r="AC368">
        <v>2010</v>
      </c>
      <c r="AD368">
        <v>149.94399999999999</v>
      </c>
      <c r="AH368" t="s">
        <v>418</v>
      </c>
    </row>
    <row r="369" spans="1:34" x14ac:dyDescent="0.25">
      <c r="A369" t="s">
        <v>137</v>
      </c>
      <c r="B369" t="s">
        <v>25</v>
      </c>
      <c r="C369" t="s">
        <v>26</v>
      </c>
      <c r="D369" t="s">
        <v>136</v>
      </c>
      <c r="E369" t="s">
        <v>135</v>
      </c>
      <c r="F369" t="s">
        <v>403</v>
      </c>
      <c r="G369" t="s">
        <v>404</v>
      </c>
      <c r="H369">
        <v>460</v>
      </c>
      <c r="I369" t="s">
        <v>248</v>
      </c>
      <c r="J369" t="s">
        <v>133</v>
      </c>
      <c r="K369" t="s">
        <v>158</v>
      </c>
      <c r="P369" t="s">
        <v>297</v>
      </c>
      <c r="Q369" t="s">
        <v>298</v>
      </c>
      <c r="R369" t="s">
        <v>163</v>
      </c>
      <c r="S369" t="s">
        <v>162</v>
      </c>
      <c r="AB369" t="s">
        <v>128</v>
      </c>
      <c r="AC369">
        <v>2010</v>
      </c>
      <c r="AD369">
        <v>46.978000000000002</v>
      </c>
      <c r="AH369" t="s">
        <v>418</v>
      </c>
    </row>
    <row r="370" spans="1:34" x14ac:dyDescent="0.25">
      <c r="A370" t="s">
        <v>137</v>
      </c>
      <c r="B370" t="s">
        <v>25</v>
      </c>
      <c r="C370" t="s">
        <v>26</v>
      </c>
      <c r="D370" t="s">
        <v>136</v>
      </c>
      <c r="E370" t="s">
        <v>135</v>
      </c>
      <c r="F370" t="s">
        <v>403</v>
      </c>
      <c r="G370" t="s">
        <v>404</v>
      </c>
      <c r="H370">
        <v>460</v>
      </c>
      <c r="I370" t="s">
        <v>248</v>
      </c>
      <c r="J370" t="s">
        <v>133</v>
      </c>
      <c r="K370" t="s">
        <v>158</v>
      </c>
      <c r="P370" t="s">
        <v>297</v>
      </c>
      <c r="Q370" t="s">
        <v>298</v>
      </c>
      <c r="R370" t="s">
        <v>161</v>
      </c>
      <c r="S370" t="s">
        <v>139</v>
      </c>
      <c r="AB370" t="s">
        <v>128</v>
      </c>
      <c r="AC370">
        <v>2010</v>
      </c>
      <c r="AD370">
        <v>826.46400000000006</v>
      </c>
      <c r="AH370" t="s">
        <v>418</v>
      </c>
    </row>
    <row r="371" spans="1:34" x14ac:dyDescent="0.25">
      <c r="A371" t="s">
        <v>137</v>
      </c>
      <c r="B371" t="s">
        <v>25</v>
      </c>
      <c r="C371" t="s">
        <v>26</v>
      </c>
      <c r="D371" t="s">
        <v>136</v>
      </c>
      <c r="E371" t="s">
        <v>135</v>
      </c>
      <c r="F371" t="s">
        <v>403</v>
      </c>
      <c r="G371" t="s">
        <v>404</v>
      </c>
      <c r="H371">
        <v>460</v>
      </c>
      <c r="I371" t="s">
        <v>248</v>
      </c>
      <c r="J371" t="s">
        <v>133</v>
      </c>
      <c r="K371" t="s">
        <v>158</v>
      </c>
      <c r="P371" t="s">
        <v>297</v>
      </c>
      <c r="Q371" t="s">
        <v>298</v>
      </c>
      <c r="R371" t="s">
        <v>160</v>
      </c>
      <c r="S371" t="s">
        <v>131</v>
      </c>
      <c r="AB371" t="s">
        <v>128</v>
      </c>
      <c r="AC371">
        <v>2010</v>
      </c>
      <c r="AD371">
        <v>2896.3470000000002</v>
      </c>
      <c r="AH371" t="s">
        <v>418</v>
      </c>
    </row>
    <row r="372" spans="1:34" x14ac:dyDescent="0.25">
      <c r="A372" t="s">
        <v>137</v>
      </c>
      <c r="B372" t="s">
        <v>25</v>
      </c>
      <c r="C372" t="s">
        <v>26</v>
      </c>
      <c r="D372" t="s">
        <v>136</v>
      </c>
      <c r="E372" t="s">
        <v>135</v>
      </c>
      <c r="F372" t="s">
        <v>403</v>
      </c>
      <c r="G372" t="s">
        <v>404</v>
      </c>
      <c r="H372">
        <v>460</v>
      </c>
      <c r="I372" t="s">
        <v>248</v>
      </c>
      <c r="J372" t="s">
        <v>133</v>
      </c>
      <c r="K372" t="s">
        <v>158</v>
      </c>
      <c r="P372" t="s">
        <v>297</v>
      </c>
      <c r="Q372" t="s">
        <v>298</v>
      </c>
      <c r="R372" t="s">
        <v>157</v>
      </c>
      <c r="S372" t="s">
        <v>129</v>
      </c>
      <c r="AB372" t="s">
        <v>128</v>
      </c>
      <c r="AC372">
        <v>2010</v>
      </c>
      <c r="AD372">
        <v>4.109</v>
      </c>
      <c r="AH372" t="s">
        <v>418</v>
      </c>
    </row>
    <row r="373" spans="1:34" x14ac:dyDescent="0.25">
      <c r="A373" t="s">
        <v>137</v>
      </c>
      <c r="B373" t="s">
        <v>25</v>
      </c>
      <c r="C373" t="s">
        <v>26</v>
      </c>
      <c r="D373" t="s">
        <v>136</v>
      </c>
      <c r="E373" t="s">
        <v>135</v>
      </c>
      <c r="F373" t="s">
        <v>403</v>
      </c>
      <c r="G373" t="s">
        <v>404</v>
      </c>
      <c r="H373">
        <v>460</v>
      </c>
      <c r="I373" t="s">
        <v>248</v>
      </c>
      <c r="J373" t="s">
        <v>133</v>
      </c>
      <c r="K373" t="s">
        <v>158</v>
      </c>
      <c r="P373" t="s">
        <v>300</v>
      </c>
      <c r="Q373" t="s">
        <v>301</v>
      </c>
      <c r="R373" t="s">
        <v>174</v>
      </c>
      <c r="S373" t="s">
        <v>173</v>
      </c>
      <c r="AB373" t="s">
        <v>128</v>
      </c>
      <c r="AC373">
        <v>2010</v>
      </c>
      <c r="AD373">
        <v>126.751</v>
      </c>
      <c r="AH373" t="s">
        <v>418</v>
      </c>
    </row>
    <row r="374" spans="1:34" x14ac:dyDescent="0.25">
      <c r="A374" t="s">
        <v>137</v>
      </c>
      <c r="B374" t="s">
        <v>25</v>
      </c>
      <c r="C374" t="s">
        <v>26</v>
      </c>
      <c r="D374" t="s">
        <v>136</v>
      </c>
      <c r="E374" t="s">
        <v>135</v>
      </c>
      <c r="F374" t="s">
        <v>403</v>
      </c>
      <c r="G374" t="s">
        <v>404</v>
      </c>
      <c r="H374">
        <v>460</v>
      </c>
      <c r="I374" t="s">
        <v>248</v>
      </c>
      <c r="J374" t="s">
        <v>133</v>
      </c>
      <c r="K374" t="s">
        <v>158</v>
      </c>
      <c r="P374" t="s">
        <v>300</v>
      </c>
      <c r="Q374" t="s">
        <v>301</v>
      </c>
      <c r="R374" t="s">
        <v>172</v>
      </c>
      <c r="S374" t="s">
        <v>153</v>
      </c>
      <c r="AB374" t="s">
        <v>128</v>
      </c>
      <c r="AC374">
        <v>2010</v>
      </c>
      <c r="AD374">
        <v>363.47500000000002</v>
      </c>
      <c r="AH374" t="s">
        <v>418</v>
      </c>
    </row>
    <row r="375" spans="1:34" x14ac:dyDescent="0.25">
      <c r="A375" t="s">
        <v>137</v>
      </c>
      <c r="B375" t="s">
        <v>25</v>
      </c>
      <c r="C375" t="s">
        <v>26</v>
      </c>
      <c r="D375" t="s">
        <v>136</v>
      </c>
      <c r="E375" t="s">
        <v>135</v>
      </c>
      <c r="F375" t="s">
        <v>403</v>
      </c>
      <c r="G375" t="s">
        <v>404</v>
      </c>
      <c r="H375">
        <v>460</v>
      </c>
      <c r="I375" t="s">
        <v>248</v>
      </c>
      <c r="J375" t="s">
        <v>133</v>
      </c>
      <c r="K375" t="s">
        <v>158</v>
      </c>
      <c r="P375" t="s">
        <v>300</v>
      </c>
      <c r="Q375" t="s">
        <v>301</v>
      </c>
      <c r="R375" t="s">
        <v>171</v>
      </c>
      <c r="S375" t="s">
        <v>151</v>
      </c>
      <c r="AB375" t="s">
        <v>128</v>
      </c>
      <c r="AC375">
        <v>2010</v>
      </c>
      <c r="AD375">
        <v>422.97</v>
      </c>
      <c r="AH375" t="s">
        <v>418</v>
      </c>
    </row>
    <row r="376" spans="1:34" x14ac:dyDescent="0.25">
      <c r="A376" t="s">
        <v>137</v>
      </c>
      <c r="B376" t="s">
        <v>25</v>
      </c>
      <c r="C376" t="s">
        <v>26</v>
      </c>
      <c r="D376" t="s">
        <v>136</v>
      </c>
      <c r="E376" t="s">
        <v>135</v>
      </c>
      <c r="F376" t="s">
        <v>403</v>
      </c>
      <c r="G376" t="s">
        <v>404</v>
      </c>
      <c r="H376">
        <v>460</v>
      </c>
      <c r="I376" t="s">
        <v>248</v>
      </c>
      <c r="J376" t="s">
        <v>133</v>
      </c>
      <c r="K376" t="s">
        <v>158</v>
      </c>
      <c r="P376" t="s">
        <v>300</v>
      </c>
      <c r="Q376" t="s">
        <v>301</v>
      </c>
      <c r="R376" t="s">
        <v>170</v>
      </c>
      <c r="S376" t="s">
        <v>169</v>
      </c>
      <c r="AB376" t="s">
        <v>128</v>
      </c>
      <c r="AC376">
        <v>2010</v>
      </c>
      <c r="AD376">
        <v>285.56400000000002</v>
      </c>
      <c r="AH376" t="s">
        <v>418</v>
      </c>
    </row>
    <row r="377" spans="1:34" x14ac:dyDescent="0.25">
      <c r="A377" t="s">
        <v>137</v>
      </c>
      <c r="B377" t="s">
        <v>25</v>
      </c>
      <c r="C377" t="s">
        <v>26</v>
      </c>
      <c r="D377" t="s">
        <v>136</v>
      </c>
      <c r="E377" t="s">
        <v>135</v>
      </c>
      <c r="F377" t="s">
        <v>403</v>
      </c>
      <c r="G377" t="s">
        <v>404</v>
      </c>
      <c r="H377">
        <v>460</v>
      </c>
      <c r="I377" t="s">
        <v>248</v>
      </c>
      <c r="J377" t="s">
        <v>133</v>
      </c>
      <c r="K377" t="s">
        <v>158</v>
      </c>
      <c r="P377" t="s">
        <v>300</v>
      </c>
      <c r="Q377" t="s">
        <v>301</v>
      </c>
      <c r="R377" t="s">
        <v>168</v>
      </c>
      <c r="S377" t="s">
        <v>167</v>
      </c>
      <c r="AB377" t="s">
        <v>128</v>
      </c>
      <c r="AC377">
        <v>2010</v>
      </c>
      <c r="AD377">
        <v>433.72199999999998</v>
      </c>
      <c r="AH377" t="s">
        <v>418</v>
      </c>
    </row>
    <row r="378" spans="1:34" x14ac:dyDescent="0.25">
      <c r="A378" t="s">
        <v>137</v>
      </c>
      <c r="B378" t="s">
        <v>25</v>
      </c>
      <c r="C378" t="s">
        <v>26</v>
      </c>
      <c r="D378" t="s">
        <v>136</v>
      </c>
      <c r="E378" t="s">
        <v>135</v>
      </c>
      <c r="F378" t="s">
        <v>403</v>
      </c>
      <c r="G378" t="s">
        <v>404</v>
      </c>
      <c r="H378">
        <v>460</v>
      </c>
      <c r="I378" t="s">
        <v>248</v>
      </c>
      <c r="J378" t="s">
        <v>133</v>
      </c>
      <c r="K378" t="s">
        <v>158</v>
      </c>
      <c r="P378" t="s">
        <v>300</v>
      </c>
      <c r="Q378" t="s">
        <v>301</v>
      </c>
      <c r="R378" t="s">
        <v>166</v>
      </c>
      <c r="S378" t="s">
        <v>165</v>
      </c>
      <c r="AB378" t="s">
        <v>128</v>
      </c>
      <c r="AC378">
        <v>2010</v>
      </c>
      <c r="AD378">
        <v>252.68100000000001</v>
      </c>
      <c r="AH378" t="s">
        <v>418</v>
      </c>
    </row>
    <row r="379" spans="1:34" x14ac:dyDescent="0.25">
      <c r="A379" t="s">
        <v>137</v>
      </c>
      <c r="B379" t="s">
        <v>25</v>
      </c>
      <c r="C379" t="s">
        <v>26</v>
      </c>
      <c r="D379" t="s">
        <v>136</v>
      </c>
      <c r="E379" t="s">
        <v>135</v>
      </c>
      <c r="F379" t="s">
        <v>403</v>
      </c>
      <c r="G379" t="s">
        <v>404</v>
      </c>
      <c r="H379">
        <v>460</v>
      </c>
      <c r="I379" t="s">
        <v>248</v>
      </c>
      <c r="J379" t="s">
        <v>133</v>
      </c>
      <c r="K379" t="s">
        <v>158</v>
      </c>
      <c r="P379" t="s">
        <v>300</v>
      </c>
      <c r="Q379" t="s">
        <v>301</v>
      </c>
      <c r="R379" t="s">
        <v>164</v>
      </c>
      <c r="S379" t="s">
        <v>143</v>
      </c>
      <c r="AB379" t="s">
        <v>128</v>
      </c>
      <c r="AC379">
        <v>2010</v>
      </c>
      <c r="AD379">
        <v>919.88699999999994</v>
      </c>
      <c r="AH379" t="s">
        <v>418</v>
      </c>
    </row>
    <row r="380" spans="1:34" x14ac:dyDescent="0.25">
      <c r="A380" t="s">
        <v>137</v>
      </c>
      <c r="B380" t="s">
        <v>25</v>
      </c>
      <c r="C380" t="s">
        <v>26</v>
      </c>
      <c r="D380" t="s">
        <v>136</v>
      </c>
      <c r="E380" t="s">
        <v>135</v>
      </c>
      <c r="F380" t="s">
        <v>403</v>
      </c>
      <c r="G380" t="s">
        <v>404</v>
      </c>
      <c r="H380">
        <v>460</v>
      </c>
      <c r="I380" t="s">
        <v>248</v>
      </c>
      <c r="J380" t="s">
        <v>133</v>
      </c>
      <c r="K380" t="s">
        <v>158</v>
      </c>
      <c r="P380" t="s">
        <v>300</v>
      </c>
      <c r="Q380" t="s">
        <v>301</v>
      </c>
      <c r="R380" t="s">
        <v>163</v>
      </c>
      <c r="S380" t="s">
        <v>162</v>
      </c>
      <c r="AB380" t="s">
        <v>128</v>
      </c>
      <c r="AC380">
        <v>2010</v>
      </c>
      <c r="AD380">
        <v>598.03700000000003</v>
      </c>
      <c r="AH380" t="s">
        <v>418</v>
      </c>
    </row>
    <row r="381" spans="1:34" x14ac:dyDescent="0.25">
      <c r="A381" t="s">
        <v>137</v>
      </c>
      <c r="B381" t="s">
        <v>25</v>
      </c>
      <c r="C381" t="s">
        <v>26</v>
      </c>
      <c r="D381" t="s">
        <v>136</v>
      </c>
      <c r="E381" t="s">
        <v>135</v>
      </c>
      <c r="F381" t="s">
        <v>403</v>
      </c>
      <c r="G381" t="s">
        <v>404</v>
      </c>
      <c r="H381">
        <v>460</v>
      </c>
      <c r="I381" t="s">
        <v>248</v>
      </c>
      <c r="J381" t="s">
        <v>133</v>
      </c>
      <c r="K381" t="s">
        <v>158</v>
      </c>
      <c r="P381" t="s">
        <v>300</v>
      </c>
      <c r="Q381" t="s">
        <v>301</v>
      </c>
      <c r="R381" t="s">
        <v>161</v>
      </c>
      <c r="S381" t="s">
        <v>139</v>
      </c>
      <c r="AB381" t="s">
        <v>128</v>
      </c>
      <c r="AC381">
        <v>2010</v>
      </c>
      <c r="AD381">
        <v>1009.034</v>
      </c>
      <c r="AH381" t="s">
        <v>418</v>
      </c>
    </row>
    <row r="382" spans="1:34" x14ac:dyDescent="0.25">
      <c r="A382" t="s">
        <v>137</v>
      </c>
      <c r="B382" t="s">
        <v>25</v>
      </c>
      <c r="C382" t="s">
        <v>26</v>
      </c>
      <c r="D382" t="s">
        <v>136</v>
      </c>
      <c r="E382" t="s">
        <v>135</v>
      </c>
      <c r="F382" t="s">
        <v>403</v>
      </c>
      <c r="G382" t="s">
        <v>404</v>
      </c>
      <c r="H382">
        <v>460</v>
      </c>
      <c r="I382" t="s">
        <v>248</v>
      </c>
      <c r="J382" t="s">
        <v>133</v>
      </c>
      <c r="K382" t="s">
        <v>158</v>
      </c>
      <c r="P382" t="s">
        <v>300</v>
      </c>
      <c r="Q382" t="s">
        <v>301</v>
      </c>
      <c r="R382" t="s">
        <v>160</v>
      </c>
      <c r="S382" t="s">
        <v>131</v>
      </c>
      <c r="AB382" t="s">
        <v>128</v>
      </c>
      <c r="AC382">
        <v>2010</v>
      </c>
      <c r="AD382">
        <v>4457.4859999999999</v>
      </c>
      <c r="AH382" t="s">
        <v>418</v>
      </c>
    </row>
    <row r="383" spans="1:34" x14ac:dyDescent="0.25">
      <c r="A383" t="s">
        <v>137</v>
      </c>
      <c r="B383" t="s">
        <v>25</v>
      </c>
      <c r="C383" t="s">
        <v>26</v>
      </c>
      <c r="D383" t="s">
        <v>136</v>
      </c>
      <c r="E383" t="s">
        <v>135</v>
      </c>
      <c r="F383" t="s">
        <v>403</v>
      </c>
      <c r="G383" t="s">
        <v>404</v>
      </c>
      <c r="H383">
        <v>460</v>
      </c>
      <c r="I383" t="s">
        <v>248</v>
      </c>
      <c r="J383" t="s">
        <v>133</v>
      </c>
      <c r="K383" t="s">
        <v>158</v>
      </c>
      <c r="P383" t="s">
        <v>300</v>
      </c>
      <c r="Q383" t="s">
        <v>301</v>
      </c>
      <c r="R383" t="s">
        <v>157</v>
      </c>
      <c r="S383" t="s">
        <v>129</v>
      </c>
      <c r="AB383" t="s">
        <v>128</v>
      </c>
      <c r="AC383">
        <v>2010</v>
      </c>
      <c r="AD383">
        <v>45.366</v>
      </c>
      <c r="AH383" t="s">
        <v>418</v>
      </c>
    </row>
    <row r="384" spans="1:34" s="49" customFormat="1" x14ac:dyDescent="0.25">
      <c r="A384" s="49" t="s">
        <v>137</v>
      </c>
      <c r="B384" s="49" t="s">
        <v>25</v>
      </c>
      <c r="C384" s="49" t="s">
        <v>26</v>
      </c>
      <c r="D384" s="49" t="s">
        <v>136</v>
      </c>
      <c r="E384" s="49" t="s">
        <v>135</v>
      </c>
      <c r="F384" s="49" t="s">
        <v>403</v>
      </c>
      <c r="G384" s="49" t="s">
        <v>404</v>
      </c>
      <c r="H384" s="49">
        <v>460</v>
      </c>
      <c r="I384" s="49" t="s">
        <v>248</v>
      </c>
      <c r="J384" s="49" t="s">
        <v>133</v>
      </c>
      <c r="K384" s="49" t="s">
        <v>158</v>
      </c>
      <c r="P384" s="49" t="s">
        <v>302</v>
      </c>
      <c r="Q384" s="49" t="s">
        <v>131</v>
      </c>
      <c r="R384" s="49" t="s">
        <v>174</v>
      </c>
      <c r="S384" s="49" t="s">
        <v>173</v>
      </c>
      <c r="AB384" s="49" t="s">
        <v>128</v>
      </c>
      <c r="AC384" s="49">
        <v>2010</v>
      </c>
      <c r="AD384" s="49">
        <v>166.54</v>
      </c>
      <c r="AF384" s="49" t="s">
        <v>858</v>
      </c>
      <c r="AG384" s="146">
        <f>(AD384+AD385+AD386)*( 1 +AD394/(AD393-AD394))</f>
        <v>1640.7624708825961</v>
      </c>
      <c r="AH384" s="49" t="s">
        <v>418</v>
      </c>
    </row>
    <row r="385" spans="1:34" s="49" customFormat="1" x14ac:dyDescent="0.25">
      <c r="A385" s="49" t="s">
        <v>137</v>
      </c>
      <c r="B385" s="49" t="s">
        <v>25</v>
      </c>
      <c r="C385" s="49" t="s">
        <v>26</v>
      </c>
      <c r="D385" s="49" t="s">
        <v>136</v>
      </c>
      <c r="E385" s="49" t="s">
        <v>135</v>
      </c>
      <c r="F385" s="49" t="s">
        <v>403</v>
      </c>
      <c r="G385" s="49" t="s">
        <v>404</v>
      </c>
      <c r="H385" s="49">
        <v>460</v>
      </c>
      <c r="I385" s="49" t="s">
        <v>248</v>
      </c>
      <c r="J385" s="49" t="s">
        <v>133</v>
      </c>
      <c r="K385" s="49" t="s">
        <v>158</v>
      </c>
      <c r="P385" s="49" t="s">
        <v>302</v>
      </c>
      <c r="Q385" s="49" t="s">
        <v>131</v>
      </c>
      <c r="R385" s="49" t="s">
        <v>172</v>
      </c>
      <c r="S385" s="49" t="s">
        <v>153</v>
      </c>
      <c r="AB385" s="49" t="s">
        <v>128</v>
      </c>
      <c r="AC385" s="49">
        <v>2010</v>
      </c>
      <c r="AD385" s="49">
        <v>703.42</v>
      </c>
      <c r="AF385" s="49" t="s">
        <v>859</v>
      </c>
      <c r="AG385" s="146">
        <f>(AD387+AD388+AD389+AD390+AD391+AD392)*( 1 +AD394/(AD393-AD394))</f>
        <v>5713.0705223441882</v>
      </c>
      <c r="AH385" s="49" t="s">
        <v>418</v>
      </c>
    </row>
    <row r="386" spans="1:34" s="49" customFormat="1" x14ac:dyDescent="0.25">
      <c r="A386" s="49" t="s">
        <v>137</v>
      </c>
      <c r="B386" s="49" t="s">
        <v>25</v>
      </c>
      <c r="C386" s="49" t="s">
        <v>26</v>
      </c>
      <c r="D386" s="49" t="s">
        <v>136</v>
      </c>
      <c r="E386" s="49" t="s">
        <v>135</v>
      </c>
      <c r="F386" s="49" t="s">
        <v>403</v>
      </c>
      <c r="G386" s="49" t="s">
        <v>404</v>
      </c>
      <c r="H386" s="49">
        <v>460</v>
      </c>
      <c r="I386" s="49" t="s">
        <v>248</v>
      </c>
      <c r="J386" s="49" t="s">
        <v>133</v>
      </c>
      <c r="K386" s="49" t="s">
        <v>158</v>
      </c>
      <c r="P386" s="49" t="s">
        <v>302</v>
      </c>
      <c r="Q386" s="49" t="s">
        <v>131</v>
      </c>
      <c r="R386" s="49" t="s">
        <v>171</v>
      </c>
      <c r="S386" s="49" t="s">
        <v>151</v>
      </c>
      <c r="AB386" s="49" t="s">
        <v>128</v>
      </c>
      <c r="AC386" s="49">
        <v>2010</v>
      </c>
      <c r="AD386" s="49">
        <v>759.76400000000001</v>
      </c>
      <c r="AF386" s="49" t="s">
        <v>862</v>
      </c>
      <c r="AG386" s="146">
        <f>AD384+AD385+AD386+AD387+ AD388+AD389+AD390+AD391+AD392+AD394</f>
        <v>7353.8330000000005</v>
      </c>
      <c r="AH386" s="49" t="s">
        <v>418</v>
      </c>
    </row>
    <row r="387" spans="1:34" s="49" customFormat="1" x14ac:dyDescent="0.25">
      <c r="A387" s="49" t="s">
        <v>137</v>
      </c>
      <c r="B387" s="49" t="s">
        <v>25</v>
      </c>
      <c r="C387" s="49" t="s">
        <v>26</v>
      </c>
      <c r="D387" s="49" t="s">
        <v>136</v>
      </c>
      <c r="E387" s="49" t="s">
        <v>135</v>
      </c>
      <c r="F387" s="49" t="s">
        <v>403</v>
      </c>
      <c r="G387" s="49" t="s">
        <v>404</v>
      </c>
      <c r="H387" s="49">
        <v>460</v>
      </c>
      <c r="I387" s="49" t="s">
        <v>248</v>
      </c>
      <c r="J387" s="49" t="s">
        <v>133</v>
      </c>
      <c r="K387" s="49" t="s">
        <v>158</v>
      </c>
      <c r="P387" s="49" t="s">
        <v>302</v>
      </c>
      <c r="Q387" s="49" t="s">
        <v>131</v>
      </c>
      <c r="R387" s="49" t="s">
        <v>170</v>
      </c>
      <c r="S387" s="49" t="s">
        <v>169</v>
      </c>
      <c r="AB387" s="49" t="s">
        <v>128</v>
      </c>
      <c r="AC387" s="49">
        <v>2010</v>
      </c>
      <c r="AD387" s="49">
        <v>670.33799999999997</v>
      </c>
      <c r="AG387" s="146"/>
      <c r="AH387" s="49" t="s">
        <v>418</v>
      </c>
    </row>
    <row r="388" spans="1:34" s="49" customFormat="1" x14ac:dyDescent="0.25">
      <c r="A388" s="49" t="s">
        <v>137</v>
      </c>
      <c r="B388" s="49" t="s">
        <v>25</v>
      </c>
      <c r="C388" s="49" t="s">
        <v>26</v>
      </c>
      <c r="D388" s="49" t="s">
        <v>136</v>
      </c>
      <c r="E388" s="49" t="s">
        <v>135</v>
      </c>
      <c r="F388" s="49" t="s">
        <v>403</v>
      </c>
      <c r="G388" s="49" t="s">
        <v>404</v>
      </c>
      <c r="H388" s="49">
        <v>460</v>
      </c>
      <c r="I388" s="49" t="s">
        <v>248</v>
      </c>
      <c r="J388" s="49" t="s">
        <v>133</v>
      </c>
      <c r="K388" s="49" t="s">
        <v>158</v>
      </c>
      <c r="P388" s="49" t="s">
        <v>302</v>
      </c>
      <c r="Q388" s="49" t="s">
        <v>131</v>
      </c>
      <c r="R388" s="49" t="s">
        <v>168</v>
      </c>
      <c r="S388" s="49" t="s">
        <v>167</v>
      </c>
      <c r="AB388" s="49" t="s">
        <v>128</v>
      </c>
      <c r="AC388" s="49">
        <v>2010</v>
      </c>
      <c r="AD388" s="49">
        <v>1159.1369999999999</v>
      </c>
      <c r="AG388" s="146"/>
      <c r="AH388" s="49" t="s">
        <v>418</v>
      </c>
    </row>
    <row r="389" spans="1:34" s="49" customFormat="1" x14ac:dyDescent="0.25">
      <c r="A389" s="49" t="s">
        <v>137</v>
      </c>
      <c r="B389" s="49" t="s">
        <v>25</v>
      </c>
      <c r="C389" s="49" t="s">
        <v>26</v>
      </c>
      <c r="D389" s="49" t="s">
        <v>136</v>
      </c>
      <c r="E389" s="49" t="s">
        <v>135</v>
      </c>
      <c r="F389" s="49" t="s">
        <v>403</v>
      </c>
      <c r="G389" s="49" t="s">
        <v>404</v>
      </c>
      <c r="H389" s="49">
        <v>460</v>
      </c>
      <c r="I389" s="49" t="s">
        <v>248</v>
      </c>
      <c r="J389" s="49" t="s">
        <v>133</v>
      </c>
      <c r="K389" s="49" t="s">
        <v>158</v>
      </c>
      <c r="P389" s="49" t="s">
        <v>302</v>
      </c>
      <c r="Q389" s="49" t="s">
        <v>131</v>
      </c>
      <c r="R389" s="49" t="s">
        <v>166</v>
      </c>
      <c r="S389" s="49" t="s">
        <v>165</v>
      </c>
      <c r="AB389" s="49" t="s">
        <v>128</v>
      </c>
      <c r="AC389" s="49">
        <v>2010</v>
      </c>
      <c r="AD389" s="49">
        <v>294.81799999999998</v>
      </c>
      <c r="AG389" s="146"/>
      <c r="AH389" s="49" t="s">
        <v>418</v>
      </c>
    </row>
    <row r="390" spans="1:34" s="49" customFormat="1" x14ac:dyDescent="0.25">
      <c r="A390" s="49" t="s">
        <v>137</v>
      </c>
      <c r="B390" s="49" t="s">
        <v>25</v>
      </c>
      <c r="C390" s="49" t="s">
        <v>26</v>
      </c>
      <c r="D390" s="49" t="s">
        <v>136</v>
      </c>
      <c r="E390" s="49" t="s">
        <v>135</v>
      </c>
      <c r="F390" s="49" t="s">
        <v>403</v>
      </c>
      <c r="G390" s="49" t="s">
        <v>404</v>
      </c>
      <c r="H390" s="49">
        <v>460</v>
      </c>
      <c r="I390" s="49" t="s">
        <v>248</v>
      </c>
      <c r="J390" s="49" t="s">
        <v>133</v>
      </c>
      <c r="K390" s="49" t="s">
        <v>158</v>
      </c>
      <c r="P390" s="49" t="s">
        <v>302</v>
      </c>
      <c r="Q390" s="49" t="s">
        <v>131</v>
      </c>
      <c r="R390" s="49" t="s">
        <v>164</v>
      </c>
      <c r="S390" s="49" t="s">
        <v>143</v>
      </c>
      <c r="AB390" s="49" t="s">
        <v>128</v>
      </c>
      <c r="AC390" s="49">
        <v>2010</v>
      </c>
      <c r="AD390" s="49">
        <v>1069.83</v>
      </c>
      <c r="AG390" s="146"/>
      <c r="AH390" s="49" t="s">
        <v>418</v>
      </c>
    </row>
    <row r="391" spans="1:34" s="49" customFormat="1" x14ac:dyDescent="0.25">
      <c r="A391" s="49" t="s">
        <v>137</v>
      </c>
      <c r="B391" s="49" t="s">
        <v>25</v>
      </c>
      <c r="C391" s="49" t="s">
        <v>26</v>
      </c>
      <c r="D391" s="49" t="s">
        <v>136</v>
      </c>
      <c r="E391" s="49" t="s">
        <v>135</v>
      </c>
      <c r="F391" s="49" t="s">
        <v>403</v>
      </c>
      <c r="G391" s="49" t="s">
        <v>404</v>
      </c>
      <c r="H391" s="49">
        <v>460</v>
      </c>
      <c r="I391" s="49" t="s">
        <v>248</v>
      </c>
      <c r="J391" s="49" t="s">
        <v>133</v>
      </c>
      <c r="K391" s="49" t="s">
        <v>158</v>
      </c>
      <c r="P391" s="49" t="s">
        <v>302</v>
      </c>
      <c r="Q391" s="49" t="s">
        <v>131</v>
      </c>
      <c r="R391" s="49" t="s">
        <v>163</v>
      </c>
      <c r="S391" s="49" t="s">
        <v>162</v>
      </c>
      <c r="AB391" s="49" t="s">
        <v>128</v>
      </c>
      <c r="AC391" s="49">
        <v>2010</v>
      </c>
      <c r="AD391" s="49">
        <v>645.01499999999999</v>
      </c>
      <c r="AG391" s="146"/>
      <c r="AH391" s="49" t="s">
        <v>418</v>
      </c>
    </row>
    <row r="392" spans="1:34" s="49" customFormat="1" x14ac:dyDescent="0.25">
      <c r="A392" s="49" t="s">
        <v>137</v>
      </c>
      <c r="B392" s="49" t="s">
        <v>25</v>
      </c>
      <c r="C392" s="49" t="s">
        <v>26</v>
      </c>
      <c r="D392" s="49" t="s">
        <v>136</v>
      </c>
      <c r="E392" s="49" t="s">
        <v>135</v>
      </c>
      <c r="F392" s="49" t="s">
        <v>403</v>
      </c>
      <c r="G392" s="49" t="s">
        <v>404</v>
      </c>
      <c r="H392" s="49">
        <v>460</v>
      </c>
      <c r="I392" s="49" t="s">
        <v>248</v>
      </c>
      <c r="J392" s="49" t="s">
        <v>133</v>
      </c>
      <c r="K392" s="49" t="s">
        <v>158</v>
      </c>
      <c r="P392" s="49" t="s">
        <v>302</v>
      </c>
      <c r="Q392" s="49" t="s">
        <v>131</v>
      </c>
      <c r="R392" s="49" t="s">
        <v>161</v>
      </c>
      <c r="S392" s="49" t="s">
        <v>139</v>
      </c>
      <c r="AB392" s="49" t="s">
        <v>128</v>
      </c>
      <c r="AC392" s="49">
        <v>2010</v>
      </c>
      <c r="AD392" s="49">
        <v>1835.4970000000001</v>
      </c>
      <c r="AG392" s="146"/>
      <c r="AH392" s="49" t="s">
        <v>418</v>
      </c>
    </row>
    <row r="393" spans="1:34" s="49" customFormat="1" x14ac:dyDescent="0.25">
      <c r="A393" s="49" t="s">
        <v>137</v>
      </c>
      <c r="B393" s="49" t="s">
        <v>25</v>
      </c>
      <c r="C393" s="49" t="s">
        <v>26</v>
      </c>
      <c r="D393" s="49" t="s">
        <v>136</v>
      </c>
      <c r="E393" s="49" t="s">
        <v>135</v>
      </c>
      <c r="F393" s="49" t="s">
        <v>403</v>
      </c>
      <c r="G393" s="49" t="s">
        <v>404</v>
      </c>
      <c r="H393" s="49">
        <v>460</v>
      </c>
      <c r="I393" s="49" t="s">
        <v>248</v>
      </c>
      <c r="J393" s="49" t="s">
        <v>133</v>
      </c>
      <c r="K393" s="49" t="s">
        <v>158</v>
      </c>
      <c r="P393" s="49" t="s">
        <v>302</v>
      </c>
      <c r="Q393" s="49" t="s">
        <v>131</v>
      </c>
      <c r="R393" s="49" t="s">
        <v>160</v>
      </c>
      <c r="S393" s="49" t="s">
        <v>131</v>
      </c>
      <c r="AB393" s="49" t="s">
        <v>128</v>
      </c>
      <c r="AC393" s="49">
        <v>2010</v>
      </c>
      <c r="AD393" s="49">
        <v>7353.8339999999998</v>
      </c>
      <c r="AG393" s="146"/>
      <c r="AH393" s="49" t="s">
        <v>418</v>
      </c>
    </row>
    <row r="394" spans="1:34" s="49" customFormat="1" x14ac:dyDescent="0.25">
      <c r="A394" s="49" t="s">
        <v>137</v>
      </c>
      <c r="B394" s="49" t="s">
        <v>25</v>
      </c>
      <c r="C394" s="49" t="s">
        <v>26</v>
      </c>
      <c r="D394" s="49" t="s">
        <v>136</v>
      </c>
      <c r="E394" s="49" t="s">
        <v>135</v>
      </c>
      <c r="F394" s="49" t="s">
        <v>403</v>
      </c>
      <c r="G394" s="49" t="s">
        <v>404</v>
      </c>
      <c r="H394" s="49">
        <v>460</v>
      </c>
      <c r="I394" s="49" t="s">
        <v>248</v>
      </c>
      <c r="J394" s="49" t="s">
        <v>133</v>
      </c>
      <c r="K394" s="49" t="s">
        <v>158</v>
      </c>
      <c r="P394" s="49" t="s">
        <v>302</v>
      </c>
      <c r="Q394" s="49" t="s">
        <v>131</v>
      </c>
      <c r="R394" s="49" t="s">
        <v>157</v>
      </c>
      <c r="S394" s="49" t="s">
        <v>129</v>
      </c>
      <c r="AB394" s="49" t="s">
        <v>128</v>
      </c>
      <c r="AC394" s="49">
        <v>2010</v>
      </c>
      <c r="AD394" s="49">
        <v>49.473999999999997</v>
      </c>
      <c r="AG394" s="146"/>
      <c r="AH394" s="49" t="s">
        <v>418</v>
      </c>
    </row>
    <row r="395" spans="1:34" x14ac:dyDescent="0.25">
      <c r="A395" t="s">
        <v>137</v>
      </c>
      <c r="B395" t="s">
        <v>314</v>
      </c>
      <c r="C395" t="s">
        <v>315</v>
      </c>
      <c r="D395" t="s">
        <v>136</v>
      </c>
      <c r="E395" t="s">
        <v>135</v>
      </c>
      <c r="F395" t="s">
        <v>403</v>
      </c>
      <c r="G395" t="s">
        <v>404</v>
      </c>
      <c r="H395">
        <v>358</v>
      </c>
      <c r="I395" t="s">
        <v>316</v>
      </c>
      <c r="J395" t="s">
        <v>133</v>
      </c>
      <c r="K395" t="s">
        <v>158</v>
      </c>
      <c r="P395" t="s">
        <v>297</v>
      </c>
      <c r="Q395" t="s">
        <v>298</v>
      </c>
      <c r="R395" t="s">
        <v>176</v>
      </c>
      <c r="S395" t="s">
        <v>175</v>
      </c>
      <c r="AB395" t="s">
        <v>128</v>
      </c>
      <c r="AC395">
        <v>2010</v>
      </c>
      <c r="AD395">
        <v>197.69300000000001</v>
      </c>
      <c r="AH395" t="s">
        <v>419</v>
      </c>
    </row>
    <row r="396" spans="1:34" x14ac:dyDescent="0.25">
      <c r="A396" t="s">
        <v>137</v>
      </c>
      <c r="B396" t="s">
        <v>314</v>
      </c>
      <c r="C396" t="s">
        <v>315</v>
      </c>
      <c r="D396" t="s">
        <v>136</v>
      </c>
      <c r="E396" t="s">
        <v>135</v>
      </c>
      <c r="F396" t="s">
        <v>403</v>
      </c>
      <c r="G396" t="s">
        <v>404</v>
      </c>
      <c r="H396">
        <v>358</v>
      </c>
      <c r="I396" t="s">
        <v>316</v>
      </c>
      <c r="J396" t="s">
        <v>133</v>
      </c>
      <c r="K396" t="s">
        <v>158</v>
      </c>
      <c r="P396" t="s">
        <v>297</v>
      </c>
      <c r="Q396" t="s">
        <v>298</v>
      </c>
      <c r="R396" t="s">
        <v>174</v>
      </c>
      <c r="S396" t="s">
        <v>173</v>
      </c>
      <c r="AB396" t="s">
        <v>128</v>
      </c>
      <c r="AC396">
        <v>2010</v>
      </c>
      <c r="AD396">
        <v>608.91200000000003</v>
      </c>
      <c r="AH396" t="s">
        <v>419</v>
      </c>
    </row>
    <row r="397" spans="1:34" x14ac:dyDescent="0.25">
      <c r="A397" t="s">
        <v>137</v>
      </c>
      <c r="B397" t="s">
        <v>314</v>
      </c>
      <c r="C397" t="s">
        <v>315</v>
      </c>
      <c r="D397" t="s">
        <v>136</v>
      </c>
      <c r="E397" t="s">
        <v>135</v>
      </c>
      <c r="F397" t="s">
        <v>403</v>
      </c>
      <c r="G397" t="s">
        <v>404</v>
      </c>
      <c r="H397">
        <v>358</v>
      </c>
      <c r="I397" t="s">
        <v>316</v>
      </c>
      <c r="J397" t="s">
        <v>133</v>
      </c>
      <c r="K397" t="s">
        <v>158</v>
      </c>
      <c r="P397" t="s">
        <v>297</v>
      </c>
      <c r="Q397" t="s">
        <v>298</v>
      </c>
      <c r="R397" t="s">
        <v>172</v>
      </c>
      <c r="S397" t="s">
        <v>153</v>
      </c>
      <c r="AB397" t="s">
        <v>128</v>
      </c>
      <c r="AC397">
        <v>2010</v>
      </c>
      <c r="AD397">
        <v>179.501</v>
      </c>
      <c r="AH397" t="s">
        <v>419</v>
      </c>
    </row>
    <row r="398" spans="1:34" x14ac:dyDescent="0.25">
      <c r="A398" t="s">
        <v>137</v>
      </c>
      <c r="B398" t="s">
        <v>314</v>
      </c>
      <c r="C398" t="s">
        <v>315</v>
      </c>
      <c r="D398" t="s">
        <v>136</v>
      </c>
      <c r="E398" t="s">
        <v>135</v>
      </c>
      <c r="F398" t="s">
        <v>403</v>
      </c>
      <c r="G398" t="s">
        <v>404</v>
      </c>
      <c r="H398">
        <v>358</v>
      </c>
      <c r="I398" t="s">
        <v>316</v>
      </c>
      <c r="J398" t="s">
        <v>133</v>
      </c>
      <c r="K398" t="s">
        <v>158</v>
      </c>
      <c r="P398" t="s">
        <v>297</v>
      </c>
      <c r="Q398" t="s">
        <v>298</v>
      </c>
      <c r="R398" t="s">
        <v>171</v>
      </c>
      <c r="S398" t="s">
        <v>151</v>
      </c>
      <c r="AB398" t="s">
        <v>128</v>
      </c>
      <c r="AC398">
        <v>2010</v>
      </c>
      <c r="AD398">
        <v>944.49699999999996</v>
      </c>
      <c r="AH398" t="s">
        <v>419</v>
      </c>
    </row>
    <row r="399" spans="1:34" x14ac:dyDescent="0.25">
      <c r="A399" t="s">
        <v>137</v>
      </c>
      <c r="B399" t="s">
        <v>314</v>
      </c>
      <c r="C399" t="s">
        <v>315</v>
      </c>
      <c r="D399" t="s">
        <v>136</v>
      </c>
      <c r="E399" t="s">
        <v>135</v>
      </c>
      <c r="F399" t="s">
        <v>403</v>
      </c>
      <c r="G399" t="s">
        <v>404</v>
      </c>
      <c r="H399">
        <v>358</v>
      </c>
      <c r="I399" t="s">
        <v>316</v>
      </c>
      <c r="J399" t="s">
        <v>133</v>
      </c>
      <c r="K399" t="s">
        <v>158</v>
      </c>
      <c r="P399" t="s">
        <v>297</v>
      </c>
      <c r="Q399" t="s">
        <v>298</v>
      </c>
      <c r="R399" t="s">
        <v>170</v>
      </c>
      <c r="S399" t="s">
        <v>169</v>
      </c>
      <c r="AB399" t="s">
        <v>128</v>
      </c>
      <c r="AC399">
        <v>2010</v>
      </c>
      <c r="AD399">
        <v>1874.038</v>
      </c>
      <c r="AH399" t="s">
        <v>419</v>
      </c>
    </row>
    <row r="400" spans="1:34" x14ac:dyDescent="0.25">
      <c r="A400" t="s">
        <v>137</v>
      </c>
      <c r="B400" t="s">
        <v>314</v>
      </c>
      <c r="C400" t="s">
        <v>315</v>
      </c>
      <c r="D400" t="s">
        <v>136</v>
      </c>
      <c r="E400" t="s">
        <v>135</v>
      </c>
      <c r="F400" t="s">
        <v>403</v>
      </c>
      <c r="G400" t="s">
        <v>404</v>
      </c>
      <c r="H400">
        <v>358</v>
      </c>
      <c r="I400" t="s">
        <v>316</v>
      </c>
      <c r="J400" t="s">
        <v>133</v>
      </c>
      <c r="K400" t="s">
        <v>158</v>
      </c>
      <c r="P400" t="s">
        <v>297</v>
      </c>
      <c r="Q400" t="s">
        <v>298</v>
      </c>
      <c r="R400" t="s">
        <v>168</v>
      </c>
      <c r="S400" t="s">
        <v>167</v>
      </c>
      <c r="AB400" t="s">
        <v>128</v>
      </c>
      <c r="AC400">
        <v>2010</v>
      </c>
      <c r="AD400">
        <v>2483.6979999999999</v>
      </c>
      <c r="AH400" t="s">
        <v>419</v>
      </c>
    </row>
    <row r="401" spans="1:34" x14ac:dyDescent="0.25">
      <c r="A401" t="s">
        <v>137</v>
      </c>
      <c r="B401" t="s">
        <v>314</v>
      </c>
      <c r="C401" t="s">
        <v>315</v>
      </c>
      <c r="D401" t="s">
        <v>136</v>
      </c>
      <c r="E401" t="s">
        <v>135</v>
      </c>
      <c r="F401" t="s">
        <v>403</v>
      </c>
      <c r="G401" t="s">
        <v>404</v>
      </c>
      <c r="H401">
        <v>358</v>
      </c>
      <c r="I401" t="s">
        <v>316</v>
      </c>
      <c r="J401" t="s">
        <v>133</v>
      </c>
      <c r="K401" t="s">
        <v>158</v>
      </c>
      <c r="P401" t="s">
        <v>297</v>
      </c>
      <c r="Q401" t="s">
        <v>298</v>
      </c>
      <c r="R401" t="s">
        <v>166</v>
      </c>
      <c r="S401" t="s">
        <v>165</v>
      </c>
      <c r="AB401" t="s">
        <v>128</v>
      </c>
      <c r="AC401">
        <v>2010</v>
      </c>
      <c r="AD401">
        <v>442.55099999999999</v>
      </c>
      <c r="AH401" t="s">
        <v>419</v>
      </c>
    </row>
    <row r="402" spans="1:34" x14ac:dyDescent="0.25">
      <c r="A402" t="s">
        <v>137</v>
      </c>
      <c r="B402" t="s">
        <v>314</v>
      </c>
      <c r="C402" t="s">
        <v>315</v>
      </c>
      <c r="D402" t="s">
        <v>136</v>
      </c>
      <c r="E402" t="s">
        <v>135</v>
      </c>
      <c r="F402" t="s">
        <v>403</v>
      </c>
      <c r="G402" t="s">
        <v>404</v>
      </c>
      <c r="H402">
        <v>358</v>
      </c>
      <c r="I402" t="s">
        <v>316</v>
      </c>
      <c r="J402" t="s">
        <v>133</v>
      </c>
      <c r="K402" t="s">
        <v>158</v>
      </c>
      <c r="P402" t="s">
        <v>297</v>
      </c>
      <c r="Q402" t="s">
        <v>298</v>
      </c>
      <c r="R402" t="s">
        <v>164</v>
      </c>
      <c r="S402" t="s">
        <v>143</v>
      </c>
      <c r="AB402" t="s">
        <v>128</v>
      </c>
      <c r="AC402">
        <v>2010</v>
      </c>
      <c r="AD402">
        <v>725.024</v>
      </c>
      <c r="AH402" t="s">
        <v>419</v>
      </c>
    </row>
    <row r="403" spans="1:34" x14ac:dyDescent="0.25">
      <c r="A403" t="s">
        <v>137</v>
      </c>
      <c r="B403" t="s">
        <v>314</v>
      </c>
      <c r="C403" t="s">
        <v>315</v>
      </c>
      <c r="D403" t="s">
        <v>136</v>
      </c>
      <c r="E403" t="s">
        <v>135</v>
      </c>
      <c r="F403" t="s">
        <v>403</v>
      </c>
      <c r="G403" t="s">
        <v>404</v>
      </c>
      <c r="H403">
        <v>358</v>
      </c>
      <c r="I403" t="s">
        <v>316</v>
      </c>
      <c r="J403" t="s">
        <v>133</v>
      </c>
      <c r="K403" t="s">
        <v>158</v>
      </c>
      <c r="P403" t="s">
        <v>297</v>
      </c>
      <c r="Q403" t="s">
        <v>298</v>
      </c>
      <c r="R403" t="s">
        <v>163</v>
      </c>
      <c r="S403" t="s">
        <v>162</v>
      </c>
      <c r="AB403" t="s">
        <v>128</v>
      </c>
      <c r="AC403">
        <v>2010</v>
      </c>
      <c r="AD403">
        <v>70.870999999999995</v>
      </c>
      <c r="AH403" t="s">
        <v>419</v>
      </c>
    </row>
    <row r="404" spans="1:34" x14ac:dyDescent="0.25">
      <c r="A404" t="s">
        <v>137</v>
      </c>
      <c r="B404" t="s">
        <v>314</v>
      </c>
      <c r="C404" t="s">
        <v>315</v>
      </c>
      <c r="D404" t="s">
        <v>136</v>
      </c>
      <c r="E404" t="s">
        <v>135</v>
      </c>
      <c r="F404" t="s">
        <v>403</v>
      </c>
      <c r="G404" t="s">
        <v>404</v>
      </c>
      <c r="H404">
        <v>358</v>
      </c>
      <c r="I404" t="s">
        <v>316</v>
      </c>
      <c r="J404" t="s">
        <v>133</v>
      </c>
      <c r="K404" t="s">
        <v>158</v>
      </c>
      <c r="P404" t="s">
        <v>297</v>
      </c>
      <c r="Q404" t="s">
        <v>298</v>
      </c>
      <c r="R404" t="s">
        <v>161</v>
      </c>
      <c r="S404" t="s">
        <v>139</v>
      </c>
      <c r="AB404" t="s">
        <v>128</v>
      </c>
      <c r="AC404">
        <v>2010</v>
      </c>
      <c r="AD404">
        <v>217.29499999999999</v>
      </c>
      <c r="AH404" t="s">
        <v>419</v>
      </c>
    </row>
    <row r="405" spans="1:34" x14ac:dyDescent="0.25">
      <c r="A405" t="s">
        <v>137</v>
      </c>
      <c r="B405" t="s">
        <v>314</v>
      </c>
      <c r="C405" t="s">
        <v>315</v>
      </c>
      <c r="D405" t="s">
        <v>136</v>
      </c>
      <c r="E405" t="s">
        <v>135</v>
      </c>
      <c r="F405" t="s">
        <v>403</v>
      </c>
      <c r="G405" t="s">
        <v>404</v>
      </c>
      <c r="H405">
        <v>358</v>
      </c>
      <c r="I405" t="s">
        <v>316</v>
      </c>
      <c r="J405" t="s">
        <v>133</v>
      </c>
      <c r="K405" t="s">
        <v>158</v>
      </c>
      <c r="P405" t="s">
        <v>297</v>
      </c>
      <c r="Q405" t="s">
        <v>298</v>
      </c>
      <c r="R405" t="s">
        <v>160</v>
      </c>
      <c r="S405" t="s">
        <v>131</v>
      </c>
      <c r="AB405" t="s">
        <v>128</v>
      </c>
      <c r="AC405">
        <v>2010</v>
      </c>
      <c r="AD405">
        <v>7763.348</v>
      </c>
      <c r="AH405" t="s">
        <v>419</v>
      </c>
    </row>
    <row r="406" spans="1:34" x14ac:dyDescent="0.25">
      <c r="A406" t="s">
        <v>137</v>
      </c>
      <c r="B406" t="s">
        <v>314</v>
      </c>
      <c r="C406" t="s">
        <v>315</v>
      </c>
      <c r="D406" t="s">
        <v>136</v>
      </c>
      <c r="E406" t="s">
        <v>135</v>
      </c>
      <c r="F406" t="s">
        <v>403</v>
      </c>
      <c r="G406" t="s">
        <v>404</v>
      </c>
      <c r="H406">
        <v>358</v>
      </c>
      <c r="I406" t="s">
        <v>316</v>
      </c>
      <c r="J406" t="s">
        <v>133</v>
      </c>
      <c r="K406" t="s">
        <v>158</v>
      </c>
      <c r="P406" t="s">
        <v>297</v>
      </c>
      <c r="Q406" t="s">
        <v>298</v>
      </c>
      <c r="R406" t="s">
        <v>157</v>
      </c>
      <c r="S406" t="s">
        <v>129</v>
      </c>
      <c r="AB406" t="s">
        <v>128</v>
      </c>
      <c r="AC406">
        <v>2010</v>
      </c>
      <c r="AD406">
        <v>19.27</v>
      </c>
      <c r="AH406" t="s">
        <v>419</v>
      </c>
    </row>
    <row r="407" spans="1:34" x14ac:dyDescent="0.25">
      <c r="A407" t="s">
        <v>137</v>
      </c>
      <c r="B407" t="s">
        <v>314</v>
      </c>
      <c r="C407" t="s">
        <v>315</v>
      </c>
      <c r="D407" t="s">
        <v>136</v>
      </c>
      <c r="E407" t="s">
        <v>135</v>
      </c>
      <c r="F407" t="s">
        <v>403</v>
      </c>
      <c r="G407" t="s">
        <v>404</v>
      </c>
      <c r="H407">
        <v>358</v>
      </c>
      <c r="I407" t="s">
        <v>316</v>
      </c>
      <c r="J407" t="s">
        <v>133</v>
      </c>
      <c r="K407" t="s">
        <v>158</v>
      </c>
      <c r="P407" t="s">
        <v>300</v>
      </c>
      <c r="Q407" t="s">
        <v>301</v>
      </c>
      <c r="R407" t="s">
        <v>176</v>
      </c>
      <c r="S407" t="s">
        <v>175</v>
      </c>
      <c r="AB407" t="s">
        <v>128</v>
      </c>
      <c r="AC407">
        <v>2010</v>
      </c>
      <c r="AD407">
        <v>457.56799999999998</v>
      </c>
      <c r="AH407" t="s">
        <v>419</v>
      </c>
    </row>
    <row r="408" spans="1:34" x14ac:dyDescent="0.25">
      <c r="A408" t="s">
        <v>137</v>
      </c>
      <c r="B408" t="s">
        <v>314</v>
      </c>
      <c r="C408" t="s">
        <v>315</v>
      </c>
      <c r="D408" t="s">
        <v>136</v>
      </c>
      <c r="E408" t="s">
        <v>135</v>
      </c>
      <c r="F408" t="s">
        <v>403</v>
      </c>
      <c r="G408" t="s">
        <v>404</v>
      </c>
      <c r="H408">
        <v>358</v>
      </c>
      <c r="I408" t="s">
        <v>316</v>
      </c>
      <c r="J408" t="s">
        <v>133</v>
      </c>
      <c r="K408" t="s">
        <v>158</v>
      </c>
      <c r="P408" t="s">
        <v>300</v>
      </c>
      <c r="Q408" t="s">
        <v>301</v>
      </c>
      <c r="R408" t="s">
        <v>174</v>
      </c>
      <c r="S408" t="s">
        <v>173</v>
      </c>
      <c r="AB408" t="s">
        <v>128</v>
      </c>
      <c r="AC408">
        <v>2010</v>
      </c>
      <c r="AD408">
        <v>537.40800000000002</v>
      </c>
      <c r="AH408" t="s">
        <v>419</v>
      </c>
    </row>
    <row r="409" spans="1:34" x14ac:dyDescent="0.25">
      <c r="A409" t="s">
        <v>137</v>
      </c>
      <c r="B409" t="s">
        <v>314</v>
      </c>
      <c r="C409" t="s">
        <v>315</v>
      </c>
      <c r="D409" t="s">
        <v>136</v>
      </c>
      <c r="E409" t="s">
        <v>135</v>
      </c>
      <c r="F409" t="s">
        <v>403</v>
      </c>
      <c r="G409" t="s">
        <v>404</v>
      </c>
      <c r="H409">
        <v>358</v>
      </c>
      <c r="I409" t="s">
        <v>316</v>
      </c>
      <c r="J409" t="s">
        <v>133</v>
      </c>
      <c r="K409" t="s">
        <v>158</v>
      </c>
      <c r="P409" t="s">
        <v>300</v>
      </c>
      <c r="Q409" t="s">
        <v>301</v>
      </c>
      <c r="R409" t="s">
        <v>172</v>
      </c>
      <c r="S409" t="s">
        <v>153</v>
      </c>
      <c r="AB409" t="s">
        <v>128</v>
      </c>
      <c r="AC409">
        <v>2010</v>
      </c>
      <c r="AD409">
        <v>287.07799999999997</v>
      </c>
      <c r="AH409" t="s">
        <v>419</v>
      </c>
    </row>
    <row r="410" spans="1:34" x14ac:dyDescent="0.25">
      <c r="A410" t="s">
        <v>137</v>
      </c>
      <c r="B410" t="s">
        <v>314</v>
      </c>
      <c r="C410" t="s">
        <v>315</v>
      </c>
      <c r="D410" t="s">
        <v>136</v>
      </c>
      <c r="E410" t="s">
        <v>135</v>
      </c>
      <c r="F410" t="s">
        <v>403</v>
      </c>
      <c r="G410" t="s">
        <v>404</v>
      </c>
      <c r="H410">
        <v>358</v>
      </c>
      <c r="I410" t="s">
        <v>316</v>
      </c>
      <c r="J410" t="s">
        <v>133</v>
      </c>
      <c r="K410" t="s">
        <v>158</v>
      </c>
      <c r="P410" t="s">
        <v>300</v>
      </c>
      <c r="Q410" t="s">
        <v>301</v>
      </c>
      <c r="R410" t="s">
        <v>171</v>
      </c>
      <c r="S410" t="s">
        <v>151</v>
      </c>
      <c r="AB410" t="s">
        <v>128</v>
      </c>
      <c r="AC410">
        <v>2010</v>
      </c>
      <c r="AD410">
        <v>673.803</v>
      </c>
      <c r="AH410" t="s">
        <v>419</v>
      </c>
    </row>
    <row r="411" spans="1:34" x14ac:dyDescent="0.25">
      <c r="A411" t="s">
        <v>137</v>
      </c>
      <c r="B411" t="s">
        <v>314</v>
      </c>
      <c r="C411" t="s">
        <v>315</v>
      </c>
      <c r="D411" t="s">
        <v>136</v>
      </c>
      <c r="E411" t="s">
        <v>135</v>
      </c>
      <c r="F411" t="s">
        <v>403</v>
      </c>
      <c r="G411" t="s">
        <v>404</v>
      </c>
      <c r="H411">
        <v>358</v>
      </c>
      <c r="I411" t="s">
        <v>316</v>
      </c>
      <c r="J411" t="s">
        <v>133</v>
      </c>
      <c r="K411" t="s">
        <v>158</v>
      </c>
      <c r="P411" t="s">
        <v>300</v>
      </c>
      <c r="Q411" t="s">
        <v>301</v>
      </c>
      <c r="R411" t="s">
        <v>170</v>
      </c>
      <c r="S411" t="s">
        <v>169</v>
      </c>
      <c r="AB411" t="s">
        <v>128</v>
      </c>
      <c r="AC411">
        <v>2010</v>
      </c>
      <c r="AD411">
        <v>1580.4469999999999</v>
      </c>
      <c r="AH411" t="s">
        <v>419</v>
      </c>
    </row>
    <row r="412" spans="1:34" x14ac:dyDescent="0.25">
      <c r="A412" t="s">
        <v>137</v>
      </c>
      <c r="B412" t="s">
        <v>314</v>
      </c>
      <c r="C412" t="s">
        <v>315</v>
      </c>
      <c r="D412" t="s">
        <v>136</v>
      </c>
      <c r="E412" t="s">
        <v>135</v>
      </c>
      <c r="F412" t="s">
        <v>403</v>
      </c>
      <c r="G412" t="s">
        <v>404</v>
      </c>
      <c r="H412">
        <v>358</v>
      </c>
      <c r="I412" t="s">
        <v>316</v>
      </c>
      <c r="J412" t="s">
        <v>133</v>
      </c>
      <c r="K412" t="s">
        <v>158</v>
      </c>
      <c r="P412" t="s">
        <v>300</v>
      </c>
      <c r="Q412" t="s">
        <v>301</v>
      </c>
      <c r="R412" t="s">
        <v>168</v>
      </c>
      <c r="S412" t="s">
        <v>167</v>
      </c>
      <c r="AB412" t="s">
        <v>128</v>
      </c>
      <c r="AC412">
        <v>2010</v>
      </c>
      <c r="AD412">
        <v>933.86699999999996</v>
      </c>
      <c r="AH412" t="s">
        <v>419</v>
      </c>
    </row>
    <row r="413" spans="1:34" x14ac:dyDescent="0.25">
      <c r="A413" t="s">
        <v>137</v>
      </c>
      <c r="B413" t="s">
        <v>314</v>
      </c>
      <c r="C413" t="s">
        <v>315</v>
      </c>
      <c r="D413" t="s">
        <v>136</v>
      </c>
      <c r="E413" t="s">
        <v>135</v>
      </c>
      <c r="F413" t="s">
        <v>403</v>
      </c>
      <c r="G413" t="s">
        <v>404</v>
      </c>
      <c r="H413">
        <v>358</v>
      </c>
      <c r="I413" t="s">
        <v>316</v>
      </c>
      <c r="J413" t="s">
        <v>133</v>
      </c>
      <c r="K413" t="s">
        <v>158</v>
      </c>
      <c r="P413" t="s">
        <v>300</v>
      </c>
      <c r="Q413" t="s">
        <v>301</v>
      </c>
      <c r="R413" t="s">
        <v>166</v>
      </c>
      <c r="S413" t="s">
        <v>165</v>
      </c>
      <c r="AB413" t="s">
        <v>128</v>
      </c>
      <c r="AC413">
        <v>2010</v>
      </c>
      <c r="AD413">
        <v>3014.4830000000002</v>
      </c>
      <c r="AH413" t="s">
        <v>419</v>
      </c>
    </row>
    <row r="414" spans="1:34" x14ac:dyDescent="0.25">
      <c r="A414" t="s">
        <v>137</v>
      </c>
      <c r="B414" t="s">
        <v>314</v>
      </c>
      <c r="C414" t="s">
        <v>315</v>
      </c>
      <c r="D414" t="s">
        <v>136</v>
      </c>
      <c r="E414" t="s">
        <v>135</v>
      </c>
      <c r="F414" t="s">
        <v>403</v>
      </c>
      <c r="G414" t="s">
        <v>404</v>
      </c>
      <c r="H414">
        <v>358</v>
      </c>
      <c r="I414" t="s">
        <v>316</v>
      </c>
      <c r="J414" t="s">
        <v>133</v>
      </c>
      <c r="K414" t="s">
        <v>158</v>
      </c>
      <c r="P414" t="s">
        <v>300</v>
      </c>
      <c r="Q414" t="s">
        <v>301</v>
      </c>
      <c r="R414" t="s">
        <v>164</v>
      </c>
      <c r="S414" t="s">
        <v>143</v>
      </c>
      <c r="AB414" t="s">
        <v>128</v>
      </c>
      <c r="AC414">
        <v>2010</v>
      </c>
      <c r="AD414">
        <v>484.89299999999997</v>
      </c>
      <c r="AH414" t="s">
        <v>419</v>
      </c>
    </row>
    <row r="415" spans="1:34" x14ac:dyDescent="0.25">
      <c r="A415" t="s">
        <v>137</v>
      </c>
      <c r="B415" t="s">
        <v>314</v>
      </c>
      <c r="C415" t="s">
        <v>315</v>
      </c>
      <c r="D415" t="s">
        <v>136</v>
      </c>
      <c r="E415" t="s">
        <v>135</v>
      </c>
      <c r="F415" t="s">
        <v>403</v>
      </c>
      <c r="G415" t="s">
        <v>404</v>
      </c>
      <c r="H415">
        <v>358</v>
      </c>
      <c r="I415" t="s">
        <v>316</v>
      </c>
      <c r="J415" t="s">
        <v>133</v>
      </c>
      <c r="K415" t="s">
        <v>158</v>
      </c>
      <c r="P415" t="s">
        <v>300</v>
      </c>
      <c r="Q415" t="s">
        <v>301</v>
      </c>
      <c r="R415" t="s">
        <v>163</v>
      </c>
      <c r="S415" t="s">
        <v>162</v>
      </c>
      <c r="AB415" t="s">
        <v>128</v>
      </c>
      <c r="AC415">
        <v>2010</v>
      </c>
      <c r="AD415">
        <v>867.76499999999999</v>
      </c>
      <c r="AH415" t="s">
        <v>419</v>
      </c>
    </row>
    <row r="416" spans="1:34" x14ac:dyDescent="0.25">
      <c r="A416" t="s">
        <v>137</v>
      </c>
      <c r="B416" t="s">
        <v>314</v>
      </c>
      <c r="C416" t="s">
        <v>315</v>
      </c>
      <c r="D416" t="s">
        <v>136</v>
      </c>
      <c r="E416" t="s">
        <v>135</v>
      </c>
      <c r="F416" t="s">
        <v>403</v>
      </c>
      <c r="G416" t="s">
        <v>404</v>
      </c>
      <c r="H416">
        <v>358</v>
      </c>
      <c r="I416" t="s">
        <v>316</v>
      </c>
      <c r="J416" t="s">
        <v>133</v>
      </c>
      <c r="K416" t="s">
        <v>158</v>
      </c>
      <c r="P416" t="s">
        <v>300</v>
      </c>
      <c r="Q416" t="s">
        <v>301</v>
      </c>
      <c r="R416" t="s">
        <v>161</v>
      </c>
      <c r="S416" t="s">
        <v>139</v>
      </c>
      <c r="AB416" t="s">
        <v>128</v>
      </c>
      <c r="AC416">
        <v>2010</v>
      </c>
      <c r="AD416">
        <v>2488.7660000000001</v>
      </c>
      <c r="AH416" t="s">
        <v>419</v>
      </c>
    </row>
    <row r="417" spans="1:34" x14ac:dyDescent="0.25">
      <c r="A417" t="s">
        <v>137</v>
      </c>
      <c r="B417" t="s">
        <v>314</v>
      </c>
      <c r="C417" t="s">
        <v>315</v>
      </c>
      <c r="D417" t="s">
        <v>136</v>
      </c>
      <c r="E417" t="s">
        <v>135</v>
      </c>
      <c r="F417" t="s">
        <v>403</v>
      </c>
      <c r="G417" t="s">
        <v>404</v>
      </c>
      <c r="H417">
        <v>358</v>
      </c>
      <c r="I417" t="s">
        <v>316</v>
      </c>
      <c r="J417" t="s">
        <v>133</v>
      </c>
      <c r="K417" t="s">
        <v>158</v>
      </c>
      <c r="P417" t="s">
        <v>300</v>
      </c>
      <c r="Q417" t="s">
        <v>301</v>
      </c>
      <c r="R417" t="s">
        <v>160</v>
      </c>
      <c r="S417" t="s">
        <v>131</v>
      </c>
      <c r="AB417" t="s">
        <v>128</v>
      </c>
      <c r="AC417">
        <v>2010</v>
      </c>
      <c r="AD417">
        <v>11451.859</v>
      </c>
      <c r="AH417" t="s">
        <v>419</v>
      </c>
    </row>
    <row r="418" spans="1:34" x14ac:dyDescent="0.25">
      <c r="A418" t="s">
        <v>137</v>
      </c>
      <c r="B418" t="s">
        <v>314</v>
      </c>
      <c r="C418" t="s">
        <v>315</v>
      </c>
      <c r="D418" t="s">
        <v>136</v>
      </c>
      <c r="E418" t="s">
        <v>135</v>
      </c>
      <c r="F418" t="s">
        <v>403</v>
      </c>
      <c r="G418" t="s">
        <v>404</v>
      </c>
      <c r="H418">
        <v>358</v>
      </c>
      <c r="I418" t="s">
        <v>316</v>
      </c>
      <c r="J418" t="s">
        <v>133</v>
      </c>
      <c r="K418" t="s">
        <v>158</v>
      </c>
      <c r="P418" t="s">
        <v>300</v>
      </c>
      <c r="Q418" t="s">
        <v>301</v>
      </c>
      <c r="R418" t="s">
        <v>157</v>
      </c>
      <c r="S418" t="s">
        <v>129</v>
      </c>
      <c r="AB418" t="s">
        <v>128</v>
      </c>
      <c r="AC418">
        <v>2010</v>
      </c>
      <c r="AD418">
        <v>125.782</v>
      </c>
      <c r="AH418" t="s">
        <v>419</v>
      </c>
    </row>
    <row r="419" spans="1:34" s="49" customFormat="1" x14ac:dyDescent="0.25">
      <c r="A419" s="49" t="s">
        <v>137</v>
      </c>
      <c r="B419" s="49" t="s">
        <v>314</v>
      </c>
      <c r="C419" s="49" t="s">
        <v>315</v>
      </c>
      <c r="D419" s="49" t="s">
        <v>136</v>
      </c>
      <c r="E419" s="49" t="s">
        <v>135</v>
      </c>
      <c r="F419" s="49" t="s">
        <v>403</v>
      </c>
      <c r="G419" s="49" t="s">
        <v>404</v>
      </c>
      <c r="H419" s="49">
        <v>358</v>
      </c>
      <c r="I419" s="49" t="s">
        <v>316</v>
      </c>
      <c r="J419" s="49" t="s">
        <v>133</v>
      </c>
      <c r="K419" s="49" t="s">
        <v>158</v>
      </c>
      <c r="P419" s="49" t="s">
        <v>302</v>
      </c>
      <c r="Q419" s="49" t="s">
        <v>131</v>
      </c>
      <c r="R419" s="49" t="s">
        <v>176</v>
      </c>
      <c r="S419" s="49" t="s">
        <v>175</v>
      </c>
      <c r="AB419" s="49" t="s">
        <v>128</v>
      </c>
      <c r="AC419" s="49">
        <v>2010</v>
      </c>
      <c r="AD419" s="49">
        <v>655.26099999999997</v>
      </c>
      <c r="AF419" s="49" t="s">
        <v>858</v>
      </c>
      <c r="AG419" s="146">
        <f>(AD420+AD421+AD422)*( 1 +AD430/(AD429-AD430))</f>
        <v>3255.7752364051976</v>
      </c>
      <c r="AH419" s="49" t="s">
        <v>419</v>
      </c>
    </row>
    <row r="420" spans="1:34" s="49" customFormat="1" x14ac:dyDescent="0.25">
      <c r="A420" s="49" t="s">
        <v>137</v>
      </c>
      <c r="B420" s="49" t="s">
        <v>314</v>
      </c>
      <c r="C420" s="49" t="s">
        <v>315</v>
      </c>
      <c r="D420" s="49" t="s">
        <v>136</v>
      </c>
      <c r="E420" s="49" t="s">
        <v>135</v>
      </c>
      <c r="F420" s="49" t="s">
        <v>403</v>
      </c>
      <c r="G420" s="49" t="s">
        <v>404</v>
      </c>
      <c r="H420" s="49">
        <v>358</v>
      </c>
      <c r="I420" s="49" t="s">
        <v>316</v>
      </c>
      <c r="J420" s="49" t="s">
        <v>133</v>
      </c>
      <c r="K420" s="49" t="s">
        <v>158</v>
      </c>
      <c r="P420" s="49" t="s">
        <v>302</v>
      </c>
      <c r="Q420" s="49" t="s">
        <v>131</v>
      </c>
      <c r="R420" s="49" t="s">
        <v>174</v>
      </c>
      <c r="S420" s="49" t="s">
        <v>173</v>
      </c>
      <c r="AB420" s="49" t="s">
        <v>128</v>
      </c>
      <c r="AC420" s="49">
        <v>2010</v>
      </c>
      <c r="AD420" s="49">
        <v>1146.319</v>
      </c>
      <c r="AF420" s="49" t="s">
        <v>859</v>
      </c>
      <c r="AG420" s="146">
        <f>(AD419+AD423+AD424+AD425+AD426+AD427+AD428)*( 1 +AD430/(AD429-AD430))</f>
        <v>15959.432763594801</v>
      </c>
      <c r="AH420" s="49" t="s">
        <v>419</v>
      </c>
    </row>
    <row r="421" spans="1:34" s="49" customFormat="1" x14ac:dyDescent="0.25">
      <c r="A421" s="49" t="s">
        <v>137</v>
      </c>
      <c r="B421" s="49" t="s">
        <v>314</v>
      </c>
      <c r="C421" s="49" t="s">
        <v>315</v>
      </c>
      <c r="D421" s="49" t="s">
        <v>136</v>
      </c>
      <c r="E421" s="49" t="s">
        <v>135</v>
      </c>
      <c r="F421" s="49" t="s">
        <v>403</v>
      </c>
      <c r="G421" s="49" t="s">
        <v>404</v>
      </c>
      <c r="H421" s="49">
        <v>358</v>
      </c>
      <c r="I421" s="49" t="s">
        <v>316</v>
      </c>
      <c r="J421" s="49" t="s">
        <v>133</v>
      </c>
      <c r="K421" s="49" t="s">
        <v>158</v>
      </c>
      <c r="P421" s="49" t="s">
        <v>302</v>
      </c>
      <c r="Q421" s="49" t="s">
        <v>131</v>
      </c>
      <c r="R421" s="49" t="s">
        <v>172</v>
      </c>
      <c r="S421" s="49" t="s">
        <v>153</v>
      </c>
      <c r="AB421" s="49" t="s">
        <v>128</v>
      </c>
      <c r="AC421" s="49">
        <v>2010</v>
      </c>
      <c r="AD421" s="49">
        <v>466.57900000000001</v>
      </c>
      <c r="AF421" s="49" t="s">
        <v>862</v>
      </c>
      <c r="AG421" s="146">
        <f>AD419+AD420+AD421+AD422+ AD423+AD424+AD425+AD426+AD427+AD428+AD430</f>
        <v>19215.207999999999</v>
      </c>
      <c r="AH421" s="49" t="s">
        <v>419</v>
      </c>
    </row>
    <row r="422" spans="1:34" s="49" customFormat="1" x14ac:dyDescent="0.25">
      <c r="A422" s="49" t="s">
        <v>137</v>
      </c>
      <c r="B422" s="49" t="s">
        <v>314</v>
      </c>
      <c r="C422" s="49" t="s">
        <v>315</v>
      </c>
      <c r="D422" s="49" t="s">
        <v>136</v>
      </c>
      <c r="E422" s="49" t="s">
        <v>135</v>
      </c>
      <c r="F422" s="49" t="s">
        <v>403</v>
      </c>
      <c r="G422" s="49" t="s">
        <v>404</v>
      </c>
      <c r="H422" s="49">
        <v>358</v>
      </c>
      <c r="I422" s="49" t="s">
        <v>316</v>
      </c>
      <c r="J422" s="49" t="s">
        <v>133</v>
      </c>
      <c r="K422" s="49" t="s">
        <v>158</v>
      </c>
      <c r="P422" s="49" t="s">
        <v>302</v>
      </c>
      <c r="Q422" s="49" t="s">
        <v>131</v>
      </c>
      <c r="R422" s="49" t="s">
        <v>171</v>
      </c>
      <c r="S422" s="49" t="s">
        <v>151</v>
      </c>
      <c r="AB422" s="49" t="s">
        <v>128</v>
      </c>
      <c r="AC422" s="49">
        <v>2010</v>
      </c>
      <c r="AD422" s="49">
        <v>1618.3</v>
      </c>
      <c r="AG422" s="146"/>
      <c r="AH422" s="49" t="s">
        <v>419</v>
      </c>
    </row>
    <row r="423" spans="1:34" s="49" customFormat="1" x14ac:dyDescent="0.25">
      <c r="A423" s="49" t="s">
        <v>137</v>
      </c>
      <c r="B423" s="49" t="s">
        <v>314</v>
      </c>
      <c r="C423" s="49" t="s">
        <v>315</v>
      </c>
      <c r="D423" s="49" t="s">
        <v>136</v>
      </c>
      <c r="E423" s="49" t="s">
        <v>135</v>
      </c>
      <c r="F423" s="49" t="s">
        <v>403</v>
      </c>
      <c r="G423" s="49" t="s">
        <v>404</v>
      </c>
      <c r="H423" s="49">
        <v>358</v>
      </c>
      <c r="I423" s="49" t="s">
        <v>316</v>
      </c>
      <c r="J423" s="49" t="s">
        <v>133</v>
      </c>
      <c r="K423" s="49" t="s">
        <v>158</v>
      </c>
      <c r="P423" s="49" t="s">
        <v>302</v>
      </c>
      <c r="Q423" s="49" t="s">
        <v>131</v>
      </c>
      <c r="R423" s="49" t="s">
        <v>170</v>
      </c>
      <c r="S423" s="49" t="s">
        <v>169</v>
      </c>
      <c r="AB423" s="49" t="s">
        <v>128</v>
      </c>
      <c r="AC423" s="49">
        <v>2010</v>
      </c>
      <c r="AD423" s="49">
        <v>3454.4850000000001</v>
      </c>
      <c r="AG423" s="146"/>
      <c r="AH423" s="49" t="s">
        <v>419</v>
      </c>
    </row>
    <row r="424" spans="1:34" s="49" customFormat="1" x14ac:dyDescent="0.25">
      <c r="A424" s="49" t="s">
        <v>137</v>
      </c>
      <c r="B424" s="49" t="s">
        <v>314</v>
      </c>
      <c r="C424" s="49" t="s">
        <v>315</v>
      </c>
      <c r="D424" s="49" t="s">
        <v>136</v>
      </c>
      <c r="E424" s="49" t="s">
        <v>135</v>
      </c>
      <c r="F424" s="49" t="s">
        <v>403</v>
      </c>
      <c r="G424" s="49" t="s">
        <v>404</v>
      </c>
      <c r="H424" s="49">
        <v>358</v>
      </c>
      <c r="I424" s="49" t="s">
        <v>316</v>
      </c>
      <c r="J424" s="49" t="s">
        <v>133</v>
      </c>
      <c r="K424" s="49" t="s">
        <v>158</v>
      </c>
      <c r="P424" s="49" t="s">
        <v>302</v>
      </c>
      <c r="Q424" s="49" t="s">
        <v>131</v>
      </c>
      <c r="R424" s="49" t="s">
        <v>168</v>
      </c>
      <c r="S424" s="49" t="s">
        <v>167</v>
      </c>
      <c r="AB424" s="49" t="s">
        <v>128</v>
      </c>
      <c r="AC424" s="49">
        <v>2010</v>
      </c>
      <c r="AD424" s="49">
        <v>3417.5639999999999</v>
      </c>
      <c r="AG424" s="146"/>
      <c r="AH424" s="49" t="s">
        <v>419</v>
      </c>
    </row>
    <row r="425" spans="1:34" s="49" customFormat="1" x14ac:dyDescent="0.25">
      <c r="A425" s="49" t="s">
        <v>137</v>
      </c>
      <c r="B425" s="49" t="s">
        <v>314</v>
      </c>
      <c r="C425" s="49" t="s">
        <v>315</v>
      </c>
      <c r="D425" s="49" t="s">
        <v>136</v>
      </c>
      <c r="E425" s="49" t="s">
        <v>135</v>
      </c>
      <c r="F425" s="49" t="s">
        <v>403</v>
      </c>
      <c r="G425" s="49" t="s">
        <v>404</v>
      </c>
      <c r="H425" s="49">
        <v>358</v>
      </c>
      <c r="I425" s="49" t="s">
        <v>316</v>
      </c>
      <c r="J425" s="49" t="s">
        <v>133</v>
      </c>
      <c r="K425" s="49" t="s">
        <v>158</v>
      </c>
      <c r="P425" s="49" t="s">
        <v>302</v>
      </c>
      <c r="Q425" s="49" t="s">
        <v>131</v>
      </c>
      <c r="R425" s="49" t="s">
        <v>166</v>
      </c>
      <c r="S425" s="49" t="s">
        <v>165</v>
      </c>
      <c r="AB425" s="49" t="s">
        <v>128</v>
      </c>
      <c r="AC425" s="49">
        <v>2010</v>
      </c>
      <c r="AD425" s="49">
        <v>3457.0349999999999</v>
      </c>
      <c r="AG425" s="146"/>
      <c r="AH425" s="49" t="s">
        <v>419</v>
      </c>
    </row>
    <row r="426" spans="1:34" s="49" customFormat="1" x14ac:dyDescent="0.25">
      <c r="A426" s="49" t="s">
        <v>137</v>
      </c>
      <c r="B426" s="49" t="s">
        <v>314</v>
      </c>
      <c r="C426" s="49" t="s">
        <v>315</v>
      </c>
      <c r="D426" s="49" t="s">
        <v>136</v>
      </c>
      <c r="E426" s="49" t="s">
        <v>135</v>
      </c>
      <c r="F426" s="49" t="s">
        <v>403</v>
      </c>
      <c r="G426" s="49" t="s">
        <v>404</v>
      </c>
      <c r="H426" s="49">
        <v>358</v>
      </c>
      <c r="I426" s="49" t="s">
        <v>316</v>
      </c>
      <c r="J426" s="49" t="s">
        <v>133</v>
      </c>
      <c r="K426" s="49" t="s">
        <v>158</v>
      </c>
      <c r="P426" s="49" t="s">
        <v>302</v>
      </c>
      <c r="Q426" s="49" t="s">
        <v>131</v>
      </c>
      <c r="R426" s="49" t="s">
        <v>164</v>
      </c>
      <c r="S426" s="49" t="s">
        <v>143</v>
      </c>
      <c r="AB426" s="49" t="s">
        <v>128</v>
      </c>
      <c r="AC426" s="49">
        <v>2010</v>
      </c>
      <c r="AD426" s="49">
        <v>1209.9169999999999</v>
      </c>
      <c r="AG426" s="146"/>
      <c r="AH426" s="49" t="s">
        <v>419</v>
      </c>
    </row>
    <row r="427" spans="1:34" s="49" customFormat="1" x14ac:dyDescent="0.25">
      <c r="A427" s="49" t="s">
        <v>137</v>
      </c>
      <c r="B427" s="49" t="s">
        <v>314</v>
      </c>
      <c r="C427" s="49" t="s">
        <v>315</v>
      </c>
      <c r="D427" s="49" t="s">
        <v>136</v>
      </c>
      <c r="E427" s="49" t="s">
        <v>135</v>
      </c>
      <c r="F427" s="49" t="s">
        <v>403</v>
      </c>
      <c r="G427" s="49" t="s">
        <v>404</v>
      </c>
      <c r="H427" s="49">
        <v>358</v>
      </c>
      <c r="I427" s="49" t="s">
        <v>316</v>
      </c>
      <c r="J427" s="49" t="s">
        <v>133</v>
      </c>
      <c r="K427" s="49" t="s">
        <v>158</v>
      </c>
      <c r="P427" s="49" t="s">
        <v>302</v>
      </c>
      <c r="Q427" s="49" t="s">
        <v>131</v>
      </c>
      <c r="R427" s="49" t="s">
        <v>163</v>
      </c>
      <c r="S427" s="49" t="s">
        <v>162</v>
      </c>
      <c r="AB427" s="49" t="s">
        <v>128</v>
      </c>
      <c r="AC427" s="49">
        <v>2010</v>
      </c>
      <c r="AD427" s="49">
        <v>938.63499999999999</v>
      </c>
      <c r="AG427" s="146"/>
      <c r="AH427" s="49" t="s">
        <v>419</v>
      </c>
    </row>
    <row r="428" spans="1:34" s="49" customFormat="1" x14ac:dyDescent="0.25">
      <c r="A428" s="49" t="s">
        <v>137</v>
      </c>
      <c r="B428" s="49" t="s">
        <v>314</v>
      </c>
      <c r="C428" s="49" t="s">
        <v>315</v>
      </c>
      <c r="D428" s="49" t="s">
        <v>136</v>
      </c>
      <c r="E428" s="49" t="s">
        <v>135</v>
      </c>
      <c r="F428" s="49" t="s">
        <v>403</v>
      </c>
      <c r="G428" s="49" t="s">
        <v>404</v>
      </c>
      <c r="H428" s="49">
        <v>358</v>
      </c>
      <c r="I428" s="49" t="s">
        <v>316</v>
      </c>
      <c r="J428" s="49" t="s">
        <v>133</v>
      </c>
      <c r="K428" s="49" t="s">
        <v>158</v>
      </c>
      <c r="P428" s="49" t="s">
        <v>302</v>
      </c>
      <c r="Q428" s="49" t="s">
        <v>131</v>
      </c>
      <c r="R428" s="49" t="s">
        <v>161</v>
      </c>
      <c r="S428" s="49" t="s">
        <v>139</v>
      </c>
      <c r="AB428" s="49" t="s">
        <v>128</v>
      </c>
      <c r="AC428" s="49">
        <v>2010</v>
      </c>
      <c r="AD428" s="49">
        <v>2706.0610000000001</v>
      </c>
      <c r="AG428" s="146"/>
      <c r="AH428" s="49" t="s">
        <v>419</v>
      </c>
    </row>
    <row r="429" spans="1:34" s="49" customFormat="1" x14ac:dyDescent="0.25">
      <c r="A429" s="49" t="s">
        <v>137</v>
      </c>
      <c r="B429" s="49" t="s">
        <v>314</v>
      </c>
      <c r="C429" s="49" t="s">
        <v>315</v>
      </c>
      <c r="D429" s="49" t="s">
        <v>136</v>
      </c>
      <c r="E429" s="49" t="s">
        <v>135</v>
      </c>
      <c r="F429" s="49" t="s">
        <v>403</v>
      </c>
      <c r="G429" s="49" t="s">
        <v>404</v>
      </c>
      <c r="H429" s="49">
        <v>358</v>
      </c>
      <c r="I429" s="49" t="s">
        <v>316</v>
      </c>
      <c r="J429" s="49" t="s">
        <v>133</v>
      </c>
      <c r="K429" s="49" t="s">
        <v>158</v>
      </c>
      <c r="P429" s="49" t="s">
        <v>302</v>
      </c>
      <c r="Q429" s="49" t="s">
        <v>131</v>
      </c>
      <c r="R429" s="49" t="s">
        <v>160</v>
      </c>
      <c r="S429" s="49" t="s">
        <v>131</v>
      </c>
      <c r="AB429" s="49" t="s">
        <v>128</v>
      </c>
      <c r="AC429" s="49">
        <v>2010</v>
      </c>
      <c r="AD429" s="49">
        <v>19215.207999999999</v>
      </c>
      <c r="AG429" s="146"/>
      <c r="AH429" s="49" t="s">
        <v>419</v>
      </c>
    </row>
    <row r="430" spans="1:34" s="49" customFormat="1" x14ac:dyDescent="0.25">
      <c r="A430" s="49" t="s">
        <v>137</v>
      </c>
      <c r="B430" s="49" t="s">
        <v>314</v>
      </c>
      <c r="C430" s="49" t="s">
        <v>315</v>
      </c>
      <c r="D430" s="49" t="s">
        <v>136</v>
      </c>
      <c r="E430" s="49" t="s">
        <v>135</v>
      </c>
      <c r="F430" s="49" t="s">
        <v>403</v>
      </c>
      <c r="G430" s="49" t="s">
        <v>404</v>
      </c>
      <c r="H430" s="49">
        <v>358</v>
      </c>
      <c r="I430" s="49" t="s">
        <v>316</v>
      </c>
      <c r="J430" s="49" t="s">
        <v>133</v>
      </c>
      <c r="K430" s="49" t="s">
        <v>158</v>
      </c>
      <c r="P430" s="49" t="s">
        <v>302</v>
      </c>
      <c r="Q430" s="49" t="s">
        <v>131</v>
      </c>
      <c r="R430" s="49" t="s">
        <v>157</v>
      </c>
      <c r="S430" s="49" t="s">
        <v>129</v>
      </c>
      <c r="AB430" s="49" t="s">
        <v>128</v>
      </c>
      <c r="AC430" s="49">
        <v>2010</v>
      </c>
      <c r="AD430" s="49">
        <v>145.05199999999999</v>
      </c>
      <c r="AG430" s="146"/>
      <c r="AH430" s="49" t="s">
        <v>419</v>
      </c>
    </row>
    <row r="431" spans="1:34" x14ac:dyDescent="0.25">
      <c r="A431" t="s">
        <v>137</v>
      </c>
      <c r="B431" t="s">
        <v>31</v>
      </c>
      <c r="C431" t="s">
        <v>119</v>
      </c>
      <c r="D431" t="s">
        <v>136</v>
      </c>
      <c r="E431" t="s">
        <v>135</v>
      </c>
      <c r="F431" t="s">
        <v>403</v>
      </c>
      <c r="G431" t="s">
        <v>404</v>
      </c>
      <c r="H431">
        <v>142</v>
      </c>
      <c r="I431" t="s">
        <v>247</v>
      </c>
      <c r="J431" t="s">
        <v>133</v>
      </c>
      <c r="K431" t="s">
        <v>132</v>
      </c>
      <c r="P431" t="s">
        <v>297</v>
      </c>
      <c r="Q431" t="s">
        <v>298</v>
      </c>
      <c r="R431" t="s">
        <v>183</v>
      </c>
      <c r="S431" t="s">
        <v>182</v>
      </c>
      <c r="AB431" t="s">
        <v>128</v>
      </c>
      <c r="AC431">
        <v>2010</v>
      </c>
      <c r="AD431">
        <v>0</v>
      </c>
      <c r="AH431" t="s">
        <v>420</v>
      </c>
    </row>
    <row r="432" spans="1:34" x14ac:dyDescent="0.25">
      <c r="A432" t="s">
        <v>137</v>
      </c>
      <c r="B432" t="s">
        <v>31</v>
      </c>
      <c r="C432" t="s">
        <v>119</v>
      </c>
      <c r="D432" t="s">
        <v>136</v>
      </c>
      <c r="E432" t="s">
        <v>135</v>
      </c>
      <c r="F432" t="s">
        <v>403</v>
      </c>
      <c r="G432" t="s">
        <v>404</v>
      </c>
      <c r="H432">
        <v>142</v>
      </c>
      <c r="I432" t="s">
        <v>247</v>
      </c>
      <c r="J432" t="s">
        <v>133</v>
      </c>
      <c r="K432" t="s">
        <v>132</v>
      </c>
      <c r="P432" t="s">
        <v>297</v>
      </c>
      <c r="Q432" t="s">
        <v>298</v>
      </c>
      <c r="R432" t="s">
        <v>156</v>
      </c>
      <c r="S432" t="s">
        <v>155</v>
      </c>
      <c r="AB432" t="s">
        <v>128</v>
      </c>
      <c r="AC432">
        <v>2010</v>
      </c>
      <c r="AD432">
        <v>20.678999999999998</v>
      </c>
      <c r="AH432" t="s">
        <v>420</v>
      </c>
    </row>
    <row r="433" spans="1:34" x14ac:dyDescent="0.25">
      <c r="A433" t="s">
        <v>137</v>
      </c>
      <c r="B433" t="s">
        <v>31</v>
      </c>
      <c r="C433" t="s">
        <v>119</v>
      </c>
      <c r="D433" t="s">
        <v>136</v>
      </c>
      <c r="E433" t="s">
        <v>135</v>
      </c>
      <c r="F433" t="s">
        <v>403</v>
      </c>
      <c r="G433" t="s">
        <v>404</v>
      </c>
      <c r="H433">
        <v>142</v>
      </c>
      <c r="I433" t="s">
        <v>247</v>
      </c>
      <c r="J433" t="s">
        <v>133</v>
      </c>
      <c r="K433" t="s">
        <v>132</v>
      </c>
      <c r="P433" t="s">
        <v>297</v>
      </c>
      <c r="Q433" t="s">
        <v>298</v>
      </c>
      <c r="R433" t="s">
        <v>154</v>
      </c>
      <c r="S433" t="s">
        <v>153</v>
      </c>
      <c r="AB433" t="s">
        <v>128</v>
      </c>
      <c r="AC433">
        <v>2010</v>
      </c>
      <c r="AD433">
        <v>102.19199999999999</v>
      </c>
      <c r="AH433" t="s">
        <v>420</v>
      </c>
    </row>
    <row r="434" spans="1:34" x14ac:dyDescent="0.25">
      <c r="A434" t="s">
        <v>137</v>
      </c>
      <c r="B434" t="s">
        <v>31</v>
      </c>
      <c r="C434" t="s">
        <v>119</v>
      </c>
      <c r="D434" t="s">
        <v>136</v>
      </c>
      <c r="E434" t="s">
        <v>135</v>
      </c>
      <c r="F434" t="s">
        <v>403</v>
      </c>
      <c r="G434" t="s">
        <v>404</v>
      </c>
      <c r="H434">
        <v>142</v>
      </c>
      <c r="I434" t="s">
        <v>247</v>
      </c>
      <c r="J434" t="s">
        <v>133</v>
      </c>
      <c r="K434" t="s">
        <v>132</v>
      </c>
      <c r="P434" t="s">
        <v>297</v>
      </c>
      <c r="Q434" t="s">
        <v>298</v>
      </c>
      <c r="R434" t="s">
        <v>152</v>
      </c>
      <c r="S434" t="s">
        <v>151</v>
      </c>
      <c r="AB434" t="s">
        <v>128</v>
      </c>
      <c r="AC434">
        <v>2010</v>
      </c>
      <c r="AD434">
        <v>78.527000000000001</v>
      </c>
      <c r="AH434" t="s">
        <v>420</v>
      </c>
    </row>
    <row r="435" spans="1:34" x14ac:dyDescent="0.25">
      <c r="A435" t="s">
        <v>137</v>
      </c>
      <c r="B435" t="s">
        <v>31</v>
      </c>
      <c r="C435" t="s">
        <v>119</v>
      </c>
      <c r="D435" t="s">
        <v>136</v>
      </c>
      <c r="E435" t="s">
        <v>135</v>
      </c>
      <c r="F435" t="s">
        <v>403</v>
      </c>
      <c r="G435" t="s">
        <v>404</v>
      </c>
      <c r="H435">
        <v>142</v>
      </c>
      <c r="I435" t="s">
        <v>247</v>
      </c>
      <c r="J435" t="s">
        <v>133</v>
      </c>
      <c r="K435" t="s">
        <v>132</v>
      </c>
      <c r="P435" t="s">
        <v>297</v>
      </c>
      <c r="Q435" t="s">
        <v>298</v>
      </c>
      <c r="R435" t="s">
        <v>150</v>
      </c>
      <c r="S435" t="s">
        <v>149</v>
      </c>
      <c r="AB435" t="s">
        <v>128</v>
      </c>
      <c r="AC435">
        <v>2010</v>
      </c>
      <c r="AD435">
        <v>87.308000000000007</v>
      </c>
      <c r="AH435" t="s">
        <v>420</v>
      </c>
    </row>
    <row r="436" spans="1:34" x14ac:dyDescent="0.25">
      <c r="A436" t="s">
        <v>137</v>
      </c>
      <c r="B436" t="s">
        <v>31</v>
      </c>
      <c r="C436" t="s">
        <v>119</v>
      </c>
      <c r="D436" t="s">
        <v>136</v>
      </c>
      <c r="E436" t="s">
        <v>135</v>
      </c>
      <c r="F436" t="s">
        <v>403</v>
      </c>
      <c r="G436" t="s">
        <v>404</v>
      </c>
      <c r="H436">
        <v>142</v>
      </c>
      <c r="I436" t="s">
        <v>247</v>
      </c>
      <c r="J436" t="s">
        <v>133</v>
      </c>
      <c r="K436" t="s">
        <v>132</v>
      </c>
      <c r="P436" t="s">
        <v>297</v>
      </c>
      <c r="Q436" t="s">
        <v>298</v>
      </c>
      <c r="R436" t="s">
        <v>148</v>
      </c>
      <c r="S436" t="s">
        <v>147</v>
      </c>
      <c r="AB436" t="s">
        <v>128</v>
      </c>
      <c r="AC436">
        <v>2010</v>
      </c>
      <c r="AD436">
        <v>155.30600000000001</v>
      </c>
      <c r="AH436" t="s">
        <v>420</v>
      </c>
    </row>
    <row r="437" spans="1:34" x14ac:dyDescent="0.25">
      <c r="A437" t="s">
        <v>137</v>
      </c>
      <c r="B437" t="s">
        <v>31</v>
      </c>
      <c r="C437" t="s">
        <v>119</v>
      </c>
      <c r="D437" t="s">
        <v>136</v>
      </c>
      <c r="E437" t="s">
        <v>135</v>
      </c>
      <c r="F437" t="s">
        <v>403</v>
      </c>
      <c r="G437" t="s">
        <v>404</v>
      </c>
      <c r="H437">
        <v>142</v>
      </c>
      <c r="I437" t="s">
        <v>247</v>
      </c>
      <c r="J437" t="s">
        <v>133</v>
      </c>
      <c r="K437" t="s">
        <v>132</v>
      </c>
      <c r="P437" t="s">
        <v>297</v>
      </c>
      <c r="Q437" t="s">
        <v>298</v>
      </c>
      <c r="R437" t="s">
        <v>146</v>
      </c>
      <c r="S437" t="s">
        <v>145</v>
      </c>
      <c r="AB437" t="s">
        <v>128</v>
      </c>
      <c r="AC437">
        <v>2010</v>
      </c>
      <c r="AD437">
        <v>6.5860000000000003</v>
      </c>
      <c r="AH437" t="s">
        <v>420</v>
      </c>
    </row>
    <row r="438" spans="1:34" x14ac:dyDescent="0.25">
      <c r="A438" t="s">
        <v>137</v>
      </c>
      <c r="B438" t="s">
        <v>31</v>
      </c>
      <c r="C438" t="s">
        <v>119</v>
      </c>
      <c r="D438" t="s">
        <v>136</v>
      </c>
      <c r="E438" t="s">
        <v>135</v>
      </c>
      <c r="F438" t="s">
        <v>403</v>
      </c>
      <c r="G438" t="s">
        <v>404</v>
      </c>
      <c r="H438">
        <v>142</v>
      </c>
      <c r="I438" t="s">
        <v>247</v>
      </c>
      <c r="J438" t="s">
        <v>133</v>
      </c>
      <c r="K438" t="s">
        <v>132</v>
      </c>
      <c r="P438" t="s">
        <v>297</v>
      </c>
      <c r="Q438" t="s">
        <v>298</v>
      </c>
      <c r="R438" t="s">
        <v>144</v>
      </c>
      <c r="S438" t="s">
        <v>143</v>
      </c>
      <c r="AB438" t="s">
        <v>128</v>
      </c>
      <c r="AC438">
        <v>2010</v>
      </c>
      <c r="AD438">
        <v>31.971</v>
      </c>
      <c r="AH438" t="s">
        <v>420</v>
      </c>
    </row>
    <row r="439" spans="1:34" x14ac:dyDescent="0.25">
      <c r="A439" t="s">
        <v>137</v>
      </c>
      <c r="B439" t="s">
        <v>31</v>
      </c>
      <c r="C439" t="s">
        <v>119</v>
      </c>
      <c r="D439" t="s">
        <v>136</v>
      </c>
      <c r="E439" t="s">
        <v>135</v>
      </c>
      <c r="F439" t="s">
        <v>403</v>
      </c>
      <c r="G439" t="s">
        <v>404</v>
      </c>
      <c r="H439">
        <v>142</v>
      </c>
      <c r="I439" t="s">
        <v>247</v>
      </c>
      <c r="J439" t="s">
        <v>133</v>
      </c>
      <c r="K439" t="s">
        <v>132</v>
      </c>
      <c r="P439" t="s">
        <v>297</v>
      </c>
      <c r="Q439" t="s">
        <v>298</v>
      </c>
      <c r="R439" t="s">
        <v>142</v>
      </c>
      <c r="S439" t="s">
        <v>141</v>
      </c>
      <c r="AB439" t="s">
        <v>128</v>
      </c>
      <c r="AC439">
        <v>2010</v>
      </c>
      <c r="AD439">
        <v>13.884</v>
      </c>
      <c r="AH439" t="s">
        <v>420</v>
      </c>
    </row>
    <row r="440" spans="1:34" x14ac:dyDescent="0.25">
      <c r="A440" t="s">
        <v>137</v>
      </c>
      <c r="B440" t="s">
        <v>31</v>
      </c>
      <c r="C440" t="s">
        <v>119</v>
      </c>
      <c r="D440" t="s">
        <v>136</v>
      </c>
      <c r="E440" t="s">
        <v>135</v>
      </c>
      <c r="F440" t="s">
        <v>403</v>
      </c>
      <c r="G440" t="s">
        <v>404</v>
      </c>
      <c r="H440">
        <v>142</v>
      </c>
      <c r="I440" t="s">
        <v>247</v>
      </c>
      <c r="J440" t="s">
        <v>133</v>
      </c>
      <c r="K440" t="s">
        <v>132</v>
      </c>
      <c r="P440" t="s">
        <v>297</v>
      </c>
      <c r="Q440" t="s">
        <v>298</v>
      </c>
      <c r="R440" t="s">
        <v>140</v>
      </c>
      <c r="S440" t="s">
        <v>139</v>
      </c>
      <c r="AB440" t="s">
        <v>128</v>
      </c>
      <c r="AC440">
        <v>2010</v>
      </c>
      <c r="AD440">
        <v>209.55799999999999</v>
      </c>
      <c r="AH440" t="s">
        <v>420</v>
      </c>
    </row>
    <row r="441" spans="1:34" x14ac:dyDescent="0.25">
      <c r="A441" t="s">
        <v>137</v>
      </c>
      <c r="B441" t="s">
        <v>31</v>
      </c>
      <c r="C441" t="s">
        <v>119</v>
      </c>
      <c r="D441" t="s">
        <v>136</v>
      </c>
      <c r="E441" t="s">
        <v>135</v>
      </c>
      <c r="F441" t="s">
        <v>403</v>
      </c>
      <c r="G441" t="s">
        <v>404</v>
      </c>
      <c r="H441">
        <v>142</v>
      </c>
      <c r="I441" t="s">
        <v>247</v>
      </c>
      <c r="J441" t="s">
        <v>133</v>
      </c>
      <c r="K441" t="s">
        <v>132</v>
      </c>
      <c r="P441" t="s">
        <v>297</v>
      </c>
      <c r="Q441" t="s">
        <v>298</v>
      </c>
      <c r="R441" t="s">
        <v>138</v>
      </c>
      <c r="S441" t="s">
        <v>131</v>
      </c>
      <c r="AB441" t="s">
        <v>128</v>
      </c>
      <c r="AC441">
        <v>2010</v>
      </c>
      <c r="AD441">
        <v>708.80899999999997</v>
      </c>
      <c r="AH441" t="s">
        <v>420</v>
      </c>
    </row>
    <row r="442" spans="1:34" x14ac:dyDescent="0.25">
      <c r="A442" t="s">
        <v>137</v>
      </c>
      <c r="B442" t="s">
        <v>31</v>
      </c>
      <c r="C442" t="s">
        <v>119</v>
      </c>
      <c r="D442" t="s">
        <v>136</v>
      </c>
      <c r="E442" t="s">
        <v>135</v>
      </c>
      <c r="F442" t="s">
        <v>403</v>
      </c>
      <c r="G442" t="s">
        <v>404</v>
      </c>
      <c r="H442">
        <v>142</v>
      </c>
      <c r="I442" t="s">
        <v>247</v>
      </c>
      <c r="J442" t="s">
        <v>133</v>
      </c>
      <c r="K442" t="s">
        <v>132</v>
      </c>
      <c r="P442" t="s">
        <v>297</v>
      </c>
      <c r="Q442" t="s">
        <v>298</v>
      </c>
      <c r="R442" t="s">
        <v>130</v>
      </c>
      <c r="S442" t="s">
        <v>129</v>
      </c>
      <c r="AB442" t="s">
        <v>128</v>
      </c>
      <c r="AC442">
        <v>2010</v>
      </c>
      <c r="AD442">
        <v>2.798</v>
      </c>
      <c r="AH442" t="s">
        <v>420</v>
      </c>
    </row>
    <row r="443" spans="1:34" x14ac:dyDescent="0.25">
      <c r="A443" t="s">
        <v>137</v>
      </c>
      <c r="B443" t="s">
        <v>31</v>
      </c>
      <c r="C443" t="s">
        <v>119</v>
      </c>
      <c r="D443" t="s">
        <v>136</v>
      </c>
      <c r="E443" t="s">
        <v>135</v>
      </c>
      <c r="F443" t="s">
        <v>403</v>
      </c>
      <c r="G443" t="s">
        <v>404</v>
      </c>
      <c r="H443">
        <v>142</v>
      </c>
      <c r="I443" t="s">
        <v>247</v>
      </c>
      <c r="J443" t="s">
        <v>133</v>
      </c>
      <c r="K443" t="s">
        <v>132</v>
      </c>
      <c r="P443" t="s">
        <v>300</v>
      </c>
      <c r="Q443" t="s">
        <v>301</v>
      </c>
      <c r="R443" t="s">
        <v>183</v>
      </c>
      <c r="S443" t="s">
        <v>182</v>
      </c>
      <c r="AB443" t="s">
        <v>128</v>
      </c>
      <c r="AC443">
        <v>2010</v>
      </c>
      <c r="AD443">
        <v>0</v>
      </c>
      <c r="AH443" t="s">
        <v>420</v>
      </c>
    </row>
    <row r="444" spans="1:34" x14ac:dyDescent="0.25">
      <c r="A444" t="s">
        <v>137</v>
      </c>
      <c r="B444" t="s">
        <v>31</v>
      </c>
      <c r="C444" t="s">
        <v>119</v>
      </c>
      <c r="D444" t="s">
        <v>136</v>
      </c>
      <c r="E444" t="s">
        <v>135</v>
      </c>
      <c r="F444" t="s">
        <v>403</v>
      </c>
      <c r="G444" t="s">
        <v>404</v>
      </c>
      <c r="H444">
        <v>142</v>
      </c>
      <c r="I444" t="s">
        <v>247</v>
      </c>
      <c r="J444" t="s">
        <v>133</v>
      </c>
      <c r="K444" t="s">
        <v>132</v>
      </c>
      <c r="P444" t="s">
        <v>300</v>
      </c>
      <c r="Q444" t="s">
        <v>301</v>
      </c>
      <c r="R444" t="s">
        <v>156</v>
      </c>
      <c r="S444" t="s">
        <v>155</v>
      </c>
      <c r="AB444" t="s">
        <v>128</v>
      </c>
      <c r="AC444">
        <v>2010</v>
      </c>
      <c r="AD444">
        <v>48.97</v>
      </c>
      <c r="AH444" t="s">
        <v>420</v>
      </c>
    </row>
    <row r="445" spans="1:34" x14ac:dyDescent="0.25">
      <c r="A445" t="s">
        <v>137</v>
      </c>
      <c r="B445" t="s">
        <v>31</v>
      </c>
      <c r="C445" t="s">
        <v>119</v>
      </c>
      <c r="D445" t="s">
        <v>136</v>
      </c>
      <c r="E445" t="s">
        <v>135</v>
      </c>
      <c r="F445" t="s">
        <v>403</v>
      </c>
      <c r="G445" t="s">
        <v>404</v>
      </c>
      <c r="H445">
        <v>142</v>
      </c>
      <c r="I445" t="s">
        <v>247</v>
      </c>
      <c r="J445" t="s">
        <v>133</v>
      </c>
      <c r="K445" t="s">
        <v>132</v>
      </c>
      <c r="P445" t="s">
        <v>300</v>
      </c>
      <c r="Q445" t="s">
        <v>301</v>
      </c>
      <c r="R445" t="s">
        <v>154</v>
      </c>
      <c r="S445" t="s">
        <v>153</v>
      </c>
      <c r="AB445" t="s">
        <v>128</v>
      </c>
      <c r="AC445">
        <v>2010</v>
      </c>
      <c r="AD445">
        <v>87.114999999999995</v>
      </c>
      <c r="AH445" t="s">
        <v>420</v>
      </c>
    </row>
    <row r="446" spans="1:34" x14ac:dyDescent="0.25">
      <c r="A446" t="s">
        <v>137</v>
      </c>
      <c r="B446" t="s">
        <v>31</v>
      </c>
      <c r="C446" t="s">
        <v>119</v>
      </c>
      <c r="D446" t="s">
        <v>136</v>
      </c>
      <c r="E446" t="s">
        <v>135</v>
      </c>
      <c r="F446" t="s">
        <v>403</v>
      </c>
      <c r="G446" t="s">
        <v>404</v>
      </c>
      <c r="H446">
        <v>142</v>
      </c>
      <c r="I446" t="s">
        <v>247</v>
      </c>
      <c r="J446" t="s">
        <v>133</v>
      </c>
      <c r="K446" t="s">
        <v>132</v>
      </c>
      <c r="P446" t="s">
        <v>300</v>
      </c>
      <c r="Q446" t="s">
        <v>301</v>
      </c>
      <c r="R446" t="s">
        <v>152</v>
      </c>
      <c r="S446" t="s">
        <v>151</v>
      </c>
      <c r="AB446" t="s">
        <v>128</v>
      </c>
      <c r="AC446">
        <v>2010</v>
      </c>
      <c r="AD446">
        <v>154.959</v>
      </c>
      <c r="AH446" t="s">
        <v>420</v>
      </c>
    </row>
    <row r="447" spans="1:34" x14ac:dyDescent="0.25">
      <c r="A447" t="s">
        <v>137</v>
      </c>
      <c r="B447" t="s">
        <v>31</v>
      </c>
      <c r="C447" t="s">
        <v>119</v>
      </c>
      <c r="D447" t="s">
        <v>136</v>
      </c>
      <c r="E447" t="s">
        <v>135</v>
      </c>
      <c r="F447" t="s">
        <v>403</v>
      </c>
      <c r="G447" t="s">
        <v>404</v>
      </c>
      <c r="H447">
        <v>142</v>
      </c>
      <c r="I447" t="s">
        <v>247</v>
      </c>
      <c r="J447" t="s">
        <v>133</v>
      </c>
      <c r="K447" t="s">
        <v>132</v>
      </c>
      <c r="P447" t="s">
        <v>300</v>
      </c>
      <c r="Q447" t="s">
        <v>301</v>
      </c>
      <c r="R447" t="s">
        <v>150</v>
      </c>
      <c r="S447" t="s">
        <v>149</v>
      </c>
      <c r="AB447" t="s">
        <v>128</v>
      </c>
      <c r="AC447">
        <v>2010</v>
      </c>
      <c r="AD447">
        <v>72.36</v>
      </c>
      <c r="AH447" t="s">
        <v>420</v>
      </c>
    </row>
    <row r="448" spans="1:34" x14ac:dyDescent="0.25">
      <c r="A448" t="s">
        <v>137</v>
      </c>
      <c r="B448" t="s">
        <v>31</v>
      </c>
      <c r="C448" t="s">
        <v>119</v>
      </c>
      <c r="D448" t="s">
        <v>136</v>
      </c>
      <c r="E448" t="s">
        <v>135</v>
      </c>
      <c r="F448" t="s">
        <v>403</v>
      </c>
      <c r="G448" t="s">
        <v>404</v>
      </c>
      <c r="H448">
        <v>142</v>
      </c>
      <c r="I448" t="s">
        <v>247</v>
      </c>
      <c r="J448" t="s">
        <v>133</v>
      </c>
      <c r="K448" t="s">
        <v>132</v>
      </c>
      <c r="P448" t="s">
        <v>300</v>
      </c>
      <c r="Q448" t="s">
        <v>301</v>
      </c>
      <c r="R448" t="s">
        <v>148</v>
      </c>
      <c r="S448" t="s">
        <v>147</v>
      </c>
      <c r="AB448" t="s">
        <v>128</v>
      </c>
      <c r="AC448">
        <v>2010</v>
      </c>
      <c r="AD448">
        <v>140.12200000000001</v>
      </c>
      <c r="AH448" t="s">
        <v>420</v>
      </c>
    </row>
    <row r="449" spans="1:34" x14ac:dyDescent="0.25">
      <c r="A449" t="s">
        <v>137</v>
      </c>
      <c r="B449" t="s">
        <v>31</v>
      </c>
      <c r="C449" t="s">
        <v>119</v>
      </c>
      <c r="D449" t="s">
        <v>136</v>
      </c>
      <c r="E449" t="s">
        <v>135</v>
      </c>
      <c r="F449" t="s">
        <v>403</v>
      </c>
      <c r="G449" t="s">
        <v>404</v>
      </c>
      <c r="H449">
        <v>142</v>
      </c>
      <c r="I449" t="s">
        <v>247</v>
      </c>
      <c r="J449" t="s">
        <v>133</v>
      </c>
      <c r="K449" t="s">
        <v>132</v>
      </c>
      <c r="P449" t="s">
        <v>300</v>
      </c>
      <c r="Q449" t="s">
        <v>301</v>
      </c>
      <c r="R449" t="s">
        <v>146</v>
      </c>
      <c r="S449" t="s">
        <v>145</v>
      </c>
      <c r="AB449" t="s">
        <v>128</v>
      </c>
      <c r="AC449">
        <v>2010</v>
      </c>
      <c r="AD449">
        <v>82.274000000000001</v>
      </c>
      <c r="AH449" t="s">
        <v>420</v>
      </c>
    </row>
    <row r="450" spans="1:34" x14ac:dyDescent="0.25">
      <c r="A450" t="s">
        <v>137</v>
      </c>
      <c r="B450" t="s">
        <v>31</v>
      </c>
      <c r="C450" t="s">
        <v>119</v>
      </c>
      <c r="D450" t="s">
        <v>136</v>
      </c>
      <c r="E450" t="s">
        <v>135</v>
      </c>
      <c r="F450" t="s">
        <v>403</v>
      </c>
      <c r="G450" t="s">
        <v>404</v>
      </c>
      <c r="H450">
        <v>142</v>
      </c>
      <c r="I450" t="s">
        <v>247</v>
      </c>
      <c r="J450" t="s">
        <v>133</v>
      </c>
      <c r="K450" t="s">
        <v>132</v>
      </c>
      <c r="P450" t="s">
        <v>300</v>
      </c>
      <c r="Q450" t="s">
        <v>301</v>
      </c>
      <c r="R450" t="s">
        <v>144</v>
      </c>
      <c r="S450" t="s">
        <v>143</v>
      </c>
      <c r="AB450" t="s">
        <v>128</v>
      </c>
      <c r="AC450">
        <v>2010</v>
      </c>
      <c r="AD450">
        <v>159.08600000000001</v>
      </c>
      <c r="AH450" t="s">
        <v>420</v>
      </c>
    </row>
    <row r="451" spans="1:34" x14ac:dyDescent="0.25">
      <c r="A451" t="s">
        <v>137</v>
      </c>
      <c r="B451" t="s">
        <v>31</v>
      </c>
      <c r="C451" t="s">
        <v>119</v>
      </c>
      <c r="D451" t="s">
        <v>136</v>
      </c>
      <c r="E451" t="s">
        <v>135</v>
      </c>
      <c r="F451" t="s">
        <v>403</v>
      </c>
      <c r="G451" t="s">
        <v>404</v>
      </c>
      <c r="H451">
        <v>142</v>
      </c>
      <c r="I451" t="s">
        <v>247</v>
      </c>
      <c r="J451" t="s">
        <v>133</v>
      </c>
      <c r="K451" t="s">
        <v>132</v>
      </c>
      <c r="P451" t="s">
        <v>300</v>
      </c>
      <c r="Q451" t="s">
        <v>301</v>
      </c>
      <c r="R451" t="s">
        <v>142</v>
      </c>
      <c r="S451" t="s">
        <v>141</v>
      </c>
      <c r="AB451" t="s">
        <v>128</v>
      </c>
      <c r="AC451">
        <v>2010</v>
      </c>
      <c r="AD451">
        <v>136.666</v>
      </c>
      <c r="AH451" t="s">
        <v>420</v>
      </c>
    </row>
    <row r="452" spans="1:34" x14ac:dyDescent="0.25">
      <c r="A452" t="s">
        <v>137</v>
      </c>
      <c r="B452" t="s">
        <v>31</v>
      </c>
      <c r="C452" t="s">
        <v>119</v>
      </c>
      <c r="D452" t="s">
        <v>136</v>
      </c>
      <c r="E452" t="s">
        <v>135</v>
      </c>
      <c r="F452" t="s">
        <v>403</v>
      </c>
      <c r="G452" t="s">
        <v>404</v>
      </c>
      <c r="H452">
        <v>142</v>
      </c>
      <c r="I452" t="s">
        <v>247</v>
      </c>
      <c r="J452" t="s">
        <v>133</v>
      </c>
      <c r="K452" t="s">
        <v>132</v>
      </c>
      <c r="P452" t="s">
        <v>300</v>
      </c>
      <c r="Q452" t="s">
        <v>301</v>
      </c>
      <c r="R452" t="s">
        <v>140</v>
      </c>
      <c r="S452" t="s">
        <v>139</v>
      </c>
      <c r="AB452" t="s">
        <v>128</v>
      </c>
      <c r="AC452">
        <v>2010</v>
      </c>
      <c r="AD452">
        <v>303.745</v>
      </c>
      <c r="AH452" t="s">
        <v>420</v>
      </c>
    </row>
    <row r="453" spans="1:34" x14ac:dyDescent="0.25">
      <c r="A453" t="s">
        <v>137</v>
      </c>
      <c r="B453" t="s">
        <v>31</v>
      </c>
      <c r="C453" t="s">
        <v>119</v>
      </c>
      <c r="D453" t="s">
        <v>136</v>
      </c>
      <c r="E453" t="s">
        <v>135</v>
      </c>
      <c r="F453" t="s">
        <v>403</v>
      </c>
      <c r="G453" t="s">
        <v>404</v>
      </c>
      <c r="H453">
        <v>142</v>
      </c>
      <c r="I453" t="s">
        <v>247</v>
      </c>
      <c r="J453" t="s">
        <v>133</v>
      </c>
      <c r="K453" t="s">
        <v>132</v>
      </c>
      <c r="P453" t="s">
        <v>300</v>
      </c>
      <c r="Q453" t="s">
        <v>301</v>
      </c>
      <c r="R453" t="s">
        <v>138</v>
      </c>
      <c r="S453" t="s">
        <v>131</v>
      </c>
      <c r="AB453" t="s">
        <v>128</v>
      </c>
      <c r="AC453">
        <v>2010</v>
      </c>
      <c r="AD453">
        <v>1193.355</v>
      </c>
      <c r="AH453" t="s">
        <v>420</v>
      </c>
    </row>
    <row r="454" spans="1:34" x14ac:dyDescent="0.25">
      <c r="A454" t="s">
        <v>137</v>
      </c>
      <c r="B454" t="s">
        <v>31</v>
      </c>
      <c r="C454" t="s">
        <v>119</v>
      </c>
      <c r="D454" t="s">
        <v>136</v>
      </c>
      <c r="E454" t="s">
        <v>135</v>
      </c>
      <c r="F454" t="s">
        <v>403</v>
      </c>
      <c r="G454" t="s">
        <v>404</v>
      </c>
      <c r="H454">
        <v>142</v>
      </c>
      <c r="I454" t="s">
        <v>247</v>
      </c>
      <c r="J454" t="s">
        <v>133</v>
      </c>
      <c r="K454" t="s">
        <v>132</v>
      </c>
      <c r="P454" t="s">
        <v>300</v>
      </c>
      <c r="Q454" t="s">
        <v>301</v>
      </c>
      <c r="R454" t="s">
        <v>130</v>
      </c>
      <c r="S454" t="s">
        <v>129</v>
      </c>
      <c r="AB454" t="s">
        <v>128</v>
      </c>
      <c r="AC454">
        <v>2010</v>
      </c>
      <c r="AD454">
        <v>8.0579999999999998</v>
      </c>
      <c r="AH454" t="s">
        <v>420</v>
      </c>
    </row>
    <row r="455" spans="1:34" s="49" customFormat="1" x14ac:dyDescent="0.25">
      <c r="A455" s="49" t="s">
        <v>137</v>
      </c>
      <c r="B455" s="49" t="s">
        <v>31</v>
      </c>
      <c r="C455" s="49" t="s">
        <v>119</v>
      </c>
      <c r="D455" s="49" t="s">
        <v>136</v>
      </c>
      <c r="E455" s="49" t="s">
        <v>135</v>
      </c>
      <c r="F455" s="49" t="s">
        <v>403</v>
      </c>
      <c r="G455" s="49" t="s">
        <v>404</v>
      </c>
      <c r="H455" s="49">
        <v>142</v>
      </c>
      <c r="I455" s="49" t="s">
        <v>247</v>
      </c>
      <c r="J455" s="49" t="s">
        <v>133</v>
      </c>
      <c r="K455" s="49" t="s">
        <v>132</v>
      </c>
      <c r="P455" s="49" t="s">
        <v>302</v>
      </c>
      <c r="Q455" s="49" t="s">
        <v>131</v>
      </c>
      <c r="R455" s="49" t="s">
        <v>183</v>
      </c>
      <c r="S455" s="49" t="s">
        <v>182</v>
      </c>
      <c r="AB455" s="49" t="s">
        <v>128</v>
      </c>
      <c r="AC455" s="49">
        <v>2010</v>
      </c>
      <c r="AD455" s="49">
        <v>0</v>
      </c>
      <c r="AF455" s="49" t="s">
        <v>858</v>
      </c>
      <c r="AG455" s="146">
        <f>(AD456+AD457+AD458)*( 1 +AD466/(AD465-AD466))</f>
        <v>495.26858898074778</v>
      </c>
      <c r="AH455" s="49" t="s">
        <v>420</v>
      </c>
    </row>
    <row r="456" spans="1:34" s="49" customFormat="1" x14ac:dyDescent="0.25">
      <c r="A456" s="49" t="s">
        <v>137</v>
      </c>
      <c r="B456" s="49" t="s">
        <v>31</v>
      </c>
      <c r="C456" s="49" t="s">
        <v>119</v>
      </c>
      <c r="D456" s="49" t="s">
        <v>136</v>
      </c>
      <c r="E456" s="49" t="s">
        <v>135</v>
      </c>
      <c r="F456" s="49" t="s">
        <v>403</v>
      </c>
      <c r="G456" s="49" t="s">
        <v>404</v>
      </c>
      <c r="H456" s="49">
        <v>142</v>
      </c>
      <c r="I456" s="49" t="s">
        <v>247</v>
      </c>
      <c r="J456" s="49" t="s">
        <v>133</v>
      </c>
      <c r="K456" s="49" t="s">
        <v>132</v>
      </c>
      <c r="P456" s="49" t="s">
        <v>302</v>
      </c>
      <c r="Q456" s="49" t="s">
        <v>131</v>
      </c>
      <c r="R456" s="49" t="s">
        <v>156</v>
      </c>
      <c r="S456" s="49" t="s">
        <v>155</v>
      </c>
      <c r="AB456" s="49" t="s">
        <v>128</v>
      </c>
      <c r="AC456" s="49">
        <v>2010</v>
      </c>
      <c r="AD456" s="49">
        <v>69.649000000000001</v>
      </c>
      <c r="AF456" s="49" t="s">
        <v>859</v>
      </c>
      <c r="AG456" s="146">
        <f>(AD455+AD459+AD460+AD461+AD462+AD463+AD464)*( 1 +AD466/(AD465-AD466))</f>
        <v>1406.8954110192524</v>
      </c>
      <c r="AH456" s="49" t="s">
        <v>420</v>
      </c>
    </row>
    <row r="457" spans="1:34" s="49" customFormat="1" x14ac:dyDescent="0.25">
      <c r="A457" s="49" t="s">
        <v>137</v>
      </c>
      <c r="B457" s="49" t="s">
        <v>31</v>
      </c>
      <c r="C457" s="49" t="s">
        <v>119</v>
      </c>
      <c r="D457" s="49" t="s">
        <v>136</v>
      </c>
      <c r="E457" s="49" t="s">
        <v>135</v>
      </c>
      <c r="F457" s="49" t="s">
        <v>403</v>
      </c>
      <c r="G457" s="49" t="s">
        <v>404</v>
      </c>
      <c r="H457" s="49">
        <v>142</v>
      </c>
      <c r="I457" s="49" t="s">
        <v>247</v>
      </c>
      <c r="J457" s="49" t="s">
        <v>133</v>
      </c>
      <c r="K457" s="49" t="s">
        <v>132</v>
      </c>
      <c r="P457" s="49" t="s">
        <v>302</v>
      </c>
      <c r="Q457" s="49" t="s">
        <v>131</v>
      </c>
      <c r="R457" s="49" t="s">
        <v>154</v>
      </c>
      <c r="S457" s="49" t="s">
        <v>153</v>
      </c>
      <c r="AB457" s="49" t="s">
        <v>128</v>
      </c>
      <c r="AC457" s="49">
        <v>2010</v>
      </c>
      <c r="AD457" s="49">
        <v>189.30699999999999</v>
      </c>
      <c r="AF457" s="49" t="s">
        <v>862</v>
      </c>
      <c r="AG457" s="146">
        <f>AD455+AD456+AD457+AD458+ AD459+AD460+AD461+AD462+AD463+AD464+AD466</f>
        <v>1902.164</v>
      </c>
      <c r="AH457" s="49" t="s">
        <v>420</v>
      </c>
    </row>
    <row r="458" spans="1:34" s="49" customFormat="1" x14ac:dyDescent="0.25">
      <c r="A458" s="49" t="s">
        <v>137</v>
      </c>
      <c r="B458" s="49" t="s">
        <v>31</v>
      </c>
      <c r="C458" s="49" t="s">
        <v>119</v>
      </c>
      <c r="D458" s="49" t="s">
        <v>136</v>
      </c>
      <c r="E458" s="49" t="s">
        <v>135</v>
      </c>
      <c r="F458" s="49" t="s">
        <v>403</v>
      </c>
      <c r="G458" s="49" t="s">
        <v>404</v>
      </c>
      <c r="H458" s="49">
        <v>142</v>
      </c>
      <c r="I458" s="49" t="s">
        <v>247</v>
      </c>
      <c r="J458" s="49" t="s">
        <v>133</v>
      </c>
      <c r="K458" s="49" t="s">
        <v>132</v>
      </c>
      <c r="P458" s="49" t="s">
        <v>302</v>
      </c>
      <c r="Q458" s="49" t="s">
        <v>131</v>
      </c>
      <c r="R458" s="49" t="s">
        <v>152</v>
      </c>
      <c r="S458" s="49" t="s">
        <v>151</v>
      </c>
      <c r="AB458" s="49" t="s">
        <v>128</v>
      </c>
      <c r="AC458" s="49">
        <v>2010</v>
      </c>
      <c r="AD458" s="49">
        <v>233.48599999999999</v>
      </c>
      <c r="AG458" s="146"/>
      <c r="AH458" s="49" t="s">
        <v>420</v>
      </c>
    </row>
    <row r="459" spans="1:34" s="49" customFormat="1" x14ac:dyDescent="0.25">
      <c r="A459" s="49" t="s">
        <v>137</v>
      </c>
      <c r="B459" s="49" t="s">
        <v>31</v>
      </c>
      <c r="C459" s="49" t="s">
        <v>119</v>
      </c>
      <c r="D459" s="49" t="s">
        <v>136</v>
      </c>
      <c r="E459" s="49" t="s">
        <v>135</v>
      </c>
      <c r="F459" s="49" t="s">
        <v>403</v>
      </c>
      <c r="G459" s="49" t="s">
        <v>404</v>
      </c>
      <c r="H459" s="49">
        <v>142</v>
      </c>
      <c r="I459" s="49" t="s">
        <v>247</v>
      </c>
      <c r="J459" s="49" t="s">
        <v>133</v>
      </c>
      <c r="K459" s="49" t="s">
        <v>132</v>
      </c>
      <c r="P459" s="49" t="s">
        <v>302</v>
      </c>
      <c r="Q459" s="49" t="s">
        <v>131</v>
      </c>
      <c r="R459" s="49" t="s">
        <v>150</v>
      </c>
      <c r="S459" s="49" t="s">
        <v>149</v>
      </c>
      <c r="AB459" s="49" t="s">
        <v>128</v>
      </c>
      <c r="AC459" s="49">
        <v>2010</v>
      </c>
      <c r="AD459" s="49">
        <v>159.66800000000001</v>
      </c>
      <c r="AG459" s="146"/>
      <c r="AH459" s="49" t="s">
        <v>420</v>
      </c>
    </row>
    <row r="460" spans="1:34" s="49" customFormat="1" x14ac:dyDescent="0.25">
      <c r="A460" s="49" t="s">
        <v>137</v>
      </c>
      <c r="B460" s="49" t="s">
        <v>31</v>
      </c>
      <c r="C460" s="49" t="s">
        <v>119</v>
      </c>
      <c r="D460" s="49" t="s">
        <v>136</v>
      </c>
      <c r="E460" s="49" t="s">
        <v>135</v>
      </c>
      <c r="F460" s="49" t="s">
        <v>403</v>
      </c>
      <c r="G460" s="49" t="s">
        <v>404</v>
      </c>
      <c r="H460" s="49">
        <v>142</v>
      </c>
      <c r="I460" s="49" t="s">
        <v>247</v>
      </c>
      <c r="J460" s="49" t="s">
        <v>133</v>
      </c>
      <c r="K460" s="49" t="s">
        <v>132</v>
      </c>
      <c r="P460" s="49" t="s">
        <v>302</v>
      </c>
      <c r="Q460" s="49" t="s">
        <v>131</v>
      </c>
      <c r="R460" s="49" t="s">
        <v>148</v>
      </c>
      <c r="S460" s="49" t="s">
        <v>147</v>
      </c>
      <c r="AB460" s="49" t="s">
        <v>128</v>
      </c>
      <c r="AC460" s="49">
        <v>2010</v>
      </c>
      <c r="AD460" s="49">
        <v>295.428</v>
      </c>
      <c r="AG460" s="146"/>
      <c r="AH460" s="49" t="s">
        <v>420</v>
      </c>
    </row>
    <row r="461" spans="1:34" s="49" customFormat="1" x14ac:dyDescent="0.25">
      <c r="A461" s="49" t="s">
        <v>137</v>
      </c>
      <c r="B461" s="49" t="s">
        <v>31</v>
      </c>
      <c r="C461" s="49" t="s">
        <v>119</v>
      </c>
      <c r="D461" s="49" t="s">
        <v>136</v>
      </c>
      <c r="E461" s="49" t="s">
        <v>135</v>
      </c>
      <c r="F461" s="49" t="s">
        <v>403</v>
      </c>
      <c r="G461" s="49" t="s">
        <v>404</v>
      </c>
      <c r="H461" s="49">
        <v>142</v>
      </c>
      <c r="I461" s="49" t="s">
        <v>247</v>
      </c>
      <c r="J461" s="49" t="s">
        <v>133</v>
      </c>
      <c r="K461" s="49" t="s">
        <v>132</v>
      </c>
      <c r="P461" s="49" t="s">
        <v>302</v>
      </c>
      <c r="Q461" s="49" t="s">
        <v>131</v>
      </c>
      <c r="R461" s="49" t="s">
        <v>146</v>
      </c>
      <c r="S461" s="49" t="s">
        <v>145</v>
      </c>
      <c r="AB461" s="49" t="s">
        <v>128</v>
      </c>
      <c r="AC461" s="49">
        <v>2010</v>
      </c>
      <c r="AD461" s="49">
        <v>88.86</v>
      </c>
      <c r="AG461" s="146"/>
      <c r="AH461" s="49" t="s">
        <v>420</v>
      </c>
    </row>
    <row r="462" spans="1:34" s="49" customFormat="1" x14ac:dyDescent="0.25">
      <c r="A462" s="49" t="s">
        <v>137</v>
      </c>
      <c r="B462" s="49" t="s">
        <v>31</v>
      </c>
      <c r="C462" s="49" t="s">
        <v>119</v>
      </c>
      <c r="D462" s="49" t="s">
        <v>136</v>
      </c>
      <c r="E462" s="49" t="s">
        <v>135</v>
      </c>
      <c r="F462" s="49" t="s">
        <v>403</v>
      </c>
      <c r="G462" s="49" t="s">
        <v>404</v>
      </c>
      <c r="H462" s="49">
        <v>142</v>
      </c>
      <c r="I462" s="49" t="s">
        <v>247</v>
      </c>
      <c r="J462" s="49" t="s">
        <v>133</v>
      </c>
      <c r="K462" s="49" t="s">
        <v>132</v>
      </c>
      <c r="P462" s="49" t="s">
        <v>302</v>
      </c>
      <c r="Q462" s="49" t="s">
        <v>131</v>
      </c>
      <c r="R462" s="49" t="s">
        <v>144</v>
      </c>
      <c r="S462" s="49" t="s">
        <v>143</v>
      </c>
      <c r="AB462" s="49" t="s">
        <v>128</v>
      </c>
      <c r="AC462" s="49">
        <v>2010</v>
      </c>
      <c r="AD462" s="49">
        <v>191.05699999999999</v>
      </c>
      <c r="AG462" s="146"/>
      <c r="AH462" s="49" t="s">
        <v>420</v>
      </c>
    </row>
    <row r="463" spans="1:34" s="49" customFormat="1" x14ac:dyDescent="0.25">
      <c r="A463" s="49" t="s">
        <v>137</v>
      </c>
      <c r="B463" s="49" t="s">
        <v>31</v>
      </c>
      <c r="C463" s="49" t="s">
        <v>119</v>
      </c>
      <c r="D463" s="49" t="s">
        <v>136</v>
      </c>
      <c r="E463" s="49" t="s">
        <v>135</v>
      </c>
      <c r="F463" s="49" t="s">
        <v>403</v>
      </c>
      <c r="G463" s="49" t="s">
        <v>404</v>
      </c>
      <c r="H463" s="49">
        <v>142</v>
      </c>
      <c r="I463" s="49" t="s">
        <v>247</v>
      </c>
      <c r="J463" s="49" t="s">
        <v>133</v>
      </c>
      <c r="K463" s="49" t="s">
        <v>132</v>
      </c>
      <c r="P463" s="49" t="s">
        <v>302</v>
      </c>
      <c r="Q463" s="49" t="s">
        <v>131</v>
      </c>
      <c r="R463" s="49" t="s">
        <v>142</v>
      </c>
      <c r="S463" s="49" t="s">
        <v>141</v>
      </c>
      <c r="AB463" s="49" t="s">
        <v>128</v>
      </c>
      <c r="AC463" s="49">
        <v>2010</v>
      </c>
      <c r="AD463" s="49">
        <v>150.55000000000001</v>
      </c>
      <c r="AG463" s="146"/>
      <c r="AH463" s="49" t="s">
        <v>420</v>
      </c>
    </row>
    <row r="464" spans="1:34" s="49" customFormat="1" x14ac:dyDescent="0.25">
      <c r="A464" s="49" t="s">
        <v>137</v>
      </c>
      <c r="B464" s="49" t="s">
        <v>31</v>
      </c>
      <c r="C464" s="49" t="s">
        <v>119</v>
      </c>
      <c r="D464" s="49" t="s">
        <v>136</v>
      </c>
      <c r="E464" s="49" t="s">
        <v>135</v>
      </c>
      <c r="F464" s="49" t="s">
        <v>403</v>
      </c>
      <c r="G464" s="49" t="s">
        <v>404</v>
      </c>
      <c r="H464" s="49">
        <v>142</v>
      </c>
      <c r="I464" s="49" t="s">
        <v>247</v>
      </c>
      <c r="J464" s="49" t="s">
        <v>133</v>
      </c>
      <c r="K464" s="49" t="s">
        <v>132</v>
      </c>
      <c r="P464" s="49" t="s">
        <v>302</v>
      </c>
      <c r="Q464" s="49" t="s">
        <v>131</v>
      </c>
      <c r="R464" s="49" t="s">
        <v>140</v>
      </c>
      <c r="S464" s="49" t="s">
        <v>139</v>
      </c>
      <c r="AB464" s="49" t="s">
        <v>128</v>
      </c>
      <c r="AC464" s="49">
        <v>2010</v>
      </c>
      <c r="AD464" s="49">
        <v>513.303</v>
      </c>
      <c r="AG464" s="146"/>
      <c r="AH464" s="49" t="s">
        <v>420</v>
      </c>
    </row>
    <row r="465" spans="1:34" s="49" customFormat="1" x14ac:dyDescent="0.25">
      <c r="A465" s="49" t="s">
        <v>137</v>
      </c>
      <c r="B465" s="49" t="s">
        <v>31</v>
      </c>
      <c r="C465" s="49" t="s">
        <v>119</v>
      </c>
      <c r="D465" s="49" t="s">
        <v>136</v>
      </c>
      <c r="E465" s="49" t="s">
        <v>135</v>
      </c>
      <c r="F465" s="49" t="s">
        <v>403</v>
      </c>
      <c r="G465" s="49" t="s">
        <v>404</v>
      </c>
      <c r="H465" s="49">
        <v>142</v>
      </c>
      <c r="I465" s="49" t="s">
        <v>247</v>
      </c>
      <c r="J465" s="49" t="s">
        <v>133</v>
      </c>
      <c r="K465" s="49" t="s">
        <v>132</v>
      </c>
      <c r="P465" s="49" t="s">
        <v>302</v>
      </c>
      <c r="Q465" s="49" t="s">
        <v>131</v>
      </c>
      <c r="R465" s="49" t="s">
        <v>138</v>
      </c>
      <c r="S465" s="49" t="s">
        <v>131</v>
      </c>
      <c r="AB465" s="49" t="s">
        <v>128</v>
      </c>
      <c r="AC465" s="49">
        <v>2010</v>
      </c>
      <c r="AD465" s="49">
        <v>1902.164</v>
      </c>
      <c r="AG465" s="146"/>
      <c r="AH465" s="49" t="s">
        <v>420</v>
      </c>
    </row>
    <row r="466" spans="1:34" s="49" customFormat="1" x14ac:dyDescent="0.25">
      <c r="A466" s="49" t="s">
        <v>137</v>
      </c>
      <c r="B466" s="49" t="s">
        <v>31</v>
      </c>
      <c r="C466" s="49" t="s">
        <v>119</v>
      </c>
      <c r="D466" s="49" t="s">
        <v>136</v>
      </c>
      <c r="E466" s="49" t="s">
        <v>135</v>
      </c>
      <c r="F466" s="49" t="s">
        <v>403</v>
      </c>
      <c r="G466" s="49" t="s">
        <v>404</v>
      </c>
      <c r="H466" s="49">
        <v>142</v>
      </c>
      <c r="I466" s="49" t="s">
        <v>247</v>
      </c>
      <c r="J466" s="49" t="s">
        <v>133</v>
      </c>
      <c r="K466" s="49" t="s">
        <v>132</v>
      </c>
      <c r="P466" s="49" t="s">
        <v>302</v>
      </c>
      <c r="Q466" s="49" t="s">
        <v>131</v>
      </c>
      <c r="R466" s="49" t="s">
        <v>130</v>
      </c>
      <c r="S466" s="49" t="s">
        <v>129</v>
      </c>
      <c r="AB466" s="49" t="s">
        <v>128</v>
      </c>
      <c r="AC466" s="49">
        <v>2010</v>
      </c>
      <c r="AD466" s="49">
        <v>10.856</v>
      </c>
      <c r="AG466" s="146"/>
      <c r="AH466" s="49" t="s">
        <v>420</v>
      </c>
    </row>
    <row r="467" spans="1:34" x14ac:dyDescent="0.25">
      <c r="A467" t="s">
        <v>137</v>
      </c>
      <c r="B467" t="s">
        <v>246</v>
      </c>
      <c r="C467" t="s">
        <v>245</v>
      </c>
      <c r="D467" t="s">
        <v>136</v>
      </c>
      <c r="E467" t="s">
        <v>135</v>
      </c>
      <c r="F467" t="s">
        <v>403</v>
      </c>
      <c r="G467" t="s">
        <v>404</v>
      </c>
      <c r="H467">
        <v>361</v>
      </c>
      <c r="I467" t="s">
        <v>421</v>
      </c>
      <c r="J467" t="s">
        <v>133</v>
      </c>
      <c r="K467" t="s">
        <v>132</v>
      </c>
      <c r="P467" t="s">
        <v>297</v>
      </c>
      <c r="Q467" t="s">
        <v>298</v>
      </c>
      <c r="R467" t="s">
        <v>156</v>
      </c>
      <c r="S467" t="s">
        <v>155</v>
      </c>
      <c r="AB467" t="s">
        <v>128</v>
      </c>
      <c r="AC467">
        <v>2010</v>
      </c>
      <c r="AD467">
        <v>106.255</v>
      </c>
      <c r="AH467" t="s">
        <v>422</v>
      </c>
    </row>
    <row r="468" spans="1:34" x14ac:dyDescent="0.25">
      <c r="A468" t="s">
        <v>137</v>
      </c>
      <c r="B468" t="s">
        <v>246</v>
      </c>
      <c r="C468" t="s">
        <v>245</v>
      </c>
      <c r="D468" t="s">
        <v>136</v>
      </c>
      <c r="E468" t="s">
        <v>135</v>
      </c>
      <c r="F468" t="s">
        <v>403</v>
      </c>
      <c r="G468" t="s">
        <v>404</v>
      </c>
      <c r="H468">
        <v>361</v>
      </c>
      <c r="I468" t="s">
        <v>421</v>
      </c>
      <c r="J468" t="s">
        <v>133</v>
      </c>
      <c r="K468" t="s">
        <v>132</v>
      </c>
      <c r="P468" t="s">
        <v>297</v>
      </c>
      <c r="Q468" t="s">
        <v>298</v>
      </c>
      <c r="R468" t="s">
        <v>154</v>
      </c>
      <c r="S468" t="s">
        <v>153</v>
      </c>
      <c r="AB468" t="s">
        <v>128</v>
      </c>
      <c r="AC468">
        <v>2010</v>
      </c>
      <c r="AD468">
        <v>319.99400000000003</v>
      </c>
      <c r="AH468" t="s">
        <v>422</v>
      </c>
    </row>
    <row r="469" spans="1:34" x14ac:dyDescent="0.25">
      <c r="A469" t="s">
        <v>137</v>
      </c>
      <c r="B469" t="s">
        <v>246</v>
      </c>
      <c r="C469" t="s">
        <v>245</v>
      </c>
      <c r="D469" t="s">
        <v>136</v>
      </c>
      <c r="E469" t="s">
        <v>135</v>
      </c>
      <c r="F469" t="s">
        <v>403</v>
      </c>
      <c r="G469" t="s">
        <v>404</v>
      </c>
      <c r="H469">
        <v>361</v>
      </c>
      <c r="I469" t="s">
        <v>421</v>
      </c>
      <c r="J469" t="s">
        <v>133</v>
      </c>
      <c r="K469" t="s">
        <v>132</v>
      </c>
      <c r="P469" t="s">
        <v>297</v>
      </c>
      <c r="Q469" t="s">
        <v>298</v>
      </c>
      <c r="R469" t="s">
        <v>152</v>
      </c>
      <c r="S469" t="s">
        <v>151</v>
      </c>
      <c r="AB469" t="s">
        <v>128</v>
      </c>
      <c r="AC469">
        <v>2010</v>
      </c>
      <c r="AD469">
        <v>268.36900000000003</v>
      </c>
      <c r="AH469" t="s">
        <v>422</v>
      </c>
    </row>
    <row r="470" spans="1:34" x14ac:dyDescent="0.25">
      <c r="A470" t="s">
        <v>137</v>
      </c>
      <c r="B470" t="s">
        <v>246</v>
      </c>
      <c r="C470" t="s">
        <v>245</v>
      </c>
      <c r="D470" t="s">
        <v>136</v>
      </c>
      <c r="E470" t="s">
        <v>135</v>
      </c>
      <c r="F470" t="s">
        <v>403</v>
      </c>
      <c r="G470" t="s">
        <v>404</v>
      </c>
      <c r="H470">
        <v>361</v>
      </c>
      <c r="I470" t="s">
        <v>421</v>
      </c>
      <c r="J470" t="s">
        <v>133</v>
      </c>
      <c r="K470" t="s">
        <v>132</v>
      </c>
      <c r="P470" t="s">
        <v>297</v>
      </c>
      <c r="Q470" t="s">
        <v>298</v>
      </c>
      <c r="R470" t="s">
        <v>150</v>
      </c>
      <c r="S470" t="s">
        <v>149</v>
      </c>
      <c r="AB470" t="s">
        <v>128</v>
      </c>
      <c r="AC470">
        <v>2010</v>
      </c>
      <c r="AD470">
        <v>122.97499999999999</v>
      </c>
      <c r="AH470" t="s">
        <v>422</v>
      </c>
    </row>
    <row r="471" spans="1:34" x14ac:dyDescent="0.25">
      <c r="A471" t="s">
        <v>137</v>
      </c>
      <c r="B471" t="s">
        <v>246</v>
      </c>
      <c r="C471" t="s">
        <v>245</v>
      </c>
      <c r="D471" t="s">
        <v>136</v>
      </c>
      <c r="E471" t="s">
        <v>135</v>
      </c>
      <c r="F471" t="s">
        <v>403</v>
      </c>
      <c r="G471" t="s">
        <v>404</v>
      </c>
      <c r="H471">
        <v>361</v>
      </c>
      <c r="I471" t="s">
        <v>421</v>
      </c>
      <c r="J471" t="s">
        <v>133</v>
      </c>
      <c r="K471" t="s">
        <v>132</v>
      </c>
      <c r="P471" t="s">
        <v>297</v>
      </c>
      <c r="Q471" t="s">
        <v>298</v>
      </c>
      <c r="R471" t="s">
        <v>148</v>
      </c>
      <c r="S471" t="s">
        <v>147</v>
      </c>
      <c r="AB471" t="s">
        <v>128</v>
      </c>
      <c r="AC471">
        <v>2010</v>
      </c>
      <c r="AD471">
        <v>363.55500000000001</v>
      </c>
      <c r="AH471" t="s">
        <v>422</v>
      </c>
    </row>
    <row r="472" spans="1:34" x14ac:dyDescent="0.25">
      <c r="A472" t="s">
        <v>137</v>
      </c>
      <c r="B472" t="s">
        <v>246</v>
      </c>
      <c r="C472" t="s">
        <v>245</v>
      </c>
      <c r="D472" t="s">
        <v>136</v>
      </c>
      <c r="E472" t="s">
        <v>135</v>
      </c>
      <c r="F472" t="s">
        <v>403</v>
      </c>
      <c r="G472" t="s">
        <v>404</v>
      </c>
      <c r="H472">
        <v>361</v>
      </c>
      <c r="I472" t="s">
        <v>421</v>
      </c>
      <c r="J472" t="s">
        <v>133</v>
      </c>
      <c r="K472" t="s">
        <v>132</v>
      </c>
      <c r="P472" t="s">
        <v>297</v>
      </c>
      <c r="Q472" t="s">
        <v>298</v>
      </c>
      <c r="R472" t="s">
        <v>146</v>
      </c>
      <c r="S472" t="s">
        <v>145</v>
      </c>
      <c r="AB472" t="s">
        <v>128</v>
      </c>
      <c r="AC472">
        <v>2010</v>
      </c>
      <c r="AD472">
        <v>117.53</v>
      </c>
      <c r="AH472" t="s">
        <v>422</v>
      </c>
    </row>
    <row r="473" spans="1:34" x14ac:dyDescent="0.25">
      <c r="A473" t="s">
        <v>137</v>
      </c>
      <c r="B473" t="s">
        <v>246</v>
      </c>
      <c r="C473" t="s">
        <v>245</v>
      </c>
      <c r="D473" t="s">
        <v>136</v>
      </c>
      <c r="E473" t="s">
        <v>135</v>
      </c>
      <c r="F473" t="s">
        <v>403</v>
      </c>
      <c r="G473" t="s">
        <v>404</v>
      </c>
      <c r="H473">
        <v>361</v>
      </c>
      <c r="I473" t="s">
        <v>421</v>
      </c>
      <c r="J473" t="s">
        <v>133</v>
      </c>
      <c r="K473" t="s">
        <v>132</v>
      </c>
      <c r="P473" t="s">
        <v>297</v>
      </c>
      <c r="Q473" t="s">
        <v>298</v>
      </c>
      <c r="R473" t="s">
        <v>144</v>
      </c>
      <c r="S473" t="s">
        <v>143</v>
      </c>
      <c r="AB473" t="s">
        <v>128</v>
      </c>
      <c r="AC473">
        <v>2010</v>
      </c>
      <c r="AD473">
        <v>181.51599999999999</v>
      </c>
      <c r="AH473" t="s">
        <v>422</v>
      </c>
    </row>
    <row r="474" spans="1:34" x14ac:dyDescent="0.25">
      <c r="A474" t="s">
        <v>137</v>
      </c>
      <c r="B474" t="s">
        <v>246</v>
      </c>
      <c r="C474" t="s">
        <v>245</v>
      </c>
      <c r="D474" t="s">
        <v>136</v>
      </c>
      <c r="E474" t="s">
        <v>135</v>
      </c>
      <c r="F474" t="s">
        <v>403</v>
      </c>
      <c r="G474" t="s">
        <v>404</v>
      </c>
      <c r="H474">
        <v>361</v>
      </c>
      <c r="I474" t="s">
        <v>421</v>
      </c>
      <c r="J474" t="s">
        <v>133</v>
      </c>
      <c r="K474" t="s">
        <v>132</v>
      </c>
      <c r="P474" t="s">
        <v>297</v>
      </c>
      <c r="Q474" t="s">
        <v>298</v>
      </c>
      <c r="R474" t="s">
        <v>142</v>
      </c>
      <c r="S474" t="s">
        <v>141</v>
      </c>
      <c r="AB474" t="s">
        <v>128</v>
      </c>
      <c r="AC474">
        <v>2010</v>
      </c>
      <c r="AD474">
        <v>245.71700000000001</v>
      </c>
      <c r="AH474" t="s">
        <v>422</v>
      </c>
    </row>
    <row r="475" spans="1:34" x14ac:dyDescent="0.25">
      <c r="A475" t="s">
        <v>137</v>
      </c>
      <c r="B475" t="s">
        <v>246</v>
      </c>
      <c r="C475" t="s">
        <v>245</v>
      </c>
      <c r="D475" t="s">
        <v>136</v>
      </c>
      <c r="E475" t="s">
        <v>135</v>
      </c>
      <c r="F475" t="s">
        <v>403</v>
      </c>
      <c r="G475" t="s">
        <v>404</v>
      </c>
      <c r="H475">
        <v>361</v>
      </c>
      <c r="I475" t="s">
        <v>421</v>
      </c>
      <c r="J475" t="s">
        <v>133</v>
      </c>
      <c r="K475" t="s">
        <v>132</v>
      </c>
      <c r="P475" t="s">
        <v>297</v>
      </c>
      <c r="Q475" t="s">
        <v>298</v>
      </c>
      <c r="R475" t="s">
        <v>140</v>
      </c>
      <c r="S475" t="s">
        <v>139</v>
      </c>
      <c r="AB475" t="s">
        <v>128</v>
      </c>
      <c r="AC475">
        <v>2010</v>
      </c>
      <c r="AD475">
        <v>174.38900000000001</v>
      </c>
      <c r="AH475" t="s">
        <v>422</v>
      </c>
    </row>
    <row r="476" spans="1:34" x14ac:dyDescent="0.25">
      <c r="A476" t="s">
        <v>137</v>
      </c>
      <c r="B476" t="s">
        <v>246</v>
      </c>
      <c r="C476" t="s">
        <v>245</v>
      </c>
      <c r="D476" t="s">
        <v>136</v>
      </c>
      <c r="E476" t="s">
        <v>135</v>
      </c>
      <c r="F476" t="s">
        <v>403</v>
      </c>
      <c r="G476" t="s">
        <v>404</v>
      </c>
      <c r="H476">
        <v>361</v>
      </c>
      <c r="I476" t="s">
        <v>421</v>
      </c>
      <c r="J476" t="s">
        <v>133</v>
      </c>
      <c r="K476" t="s">
        <v>132</v>
      </c>
      <c r="P476" t="s">
        <v>297</v>
      </c>
      <c r="Q476" t="s">
        <v>298</v>
      </c>
      <c r="R476" t="s">
        <v>138</v>
      </c>
      <c r="S476" t="s">
        <v>131</v>
      </c>
      <c r="AB476" t="s">
        <v>128</v>
      </c>
      <c r="AC476">
        <v>2010</v>
      </c>
      <c r="AD476">
        <v>1900.3</v>
      </c>
      <c r="AH476" t="s">
        <v>422</v>
      </c>
    </row>
    <row r="477" spans="1:34" x14ac:dyDescent="0.25">
      <c r="A477" t="s">
        <v>137</v>
      </c>
      <c r="B477" t="s">
        <v>246</v>
      </c>
      <c r="C477" t="s">
        <v>245</v>
      </c>
      <c r="D477" t="s">
        <v>136</v>
      </c>
      <c r="E477" t="s">
        <v>135</v>
      </c>
      <c r="F477" t="s">
        <v>403</v>
      </c>
      <c r="G477" t="s">
        <v>404</v>
      </c>
      <c r="H477">
        <v>361</v>
      </c>
      <c r="I477" t="s">
        <v>421</v>
      </c>
      <c r="J477" t="s">
        <v>133</v>
      </c>
      <c r="K477" t="s">
        <v>132</v>
      </c>
      <c r="P477" t="s">
        <v>300</v>
      </c>
      <c r="Q477" t="s">
        <v>301</v>
      </c>
      <c r="R477" t="s">
        <v>156</v>
      </c>
      <c r="S477" t="s">
        <v>155</v>
      </c>
      <c r="AB477" t="s">
        <v>128</v>
      </c>
      <c r="AC477">
        <v>2010</v>
      </c>
      <c r="AD477">
        <v>172.453</v>
      </c>
      <c r="AH477" t="s">
        <v>422</v>
      </c>
    </row>
    <row r="478" spans="1:34" x14ac:dyDescent="0.25">
      <c r="A478" t="s">
        <v>137</v>
      </c>
      <c r="B478" t="s">
        <v>246</v>
      </c>
      <c r="C478" t="s">
        <v>245</v>
      </c>
      <c r="D478" t="s">
        <v>136</v>
      </c>
      <c r="E478" t="s">
        <v>135</v>
      </c>
      <c r="F478" t="s">
        <v>403</v>
      </c>
      <c r="G478" t="s">
        <v>404</v>
      </c>
      <c r="H478">
        <v>361</v>
      </c>
      <c r="I478" t="s">
        <v>421</v>
      </c>
      <c r="J478" t="s">
        <v>133</v>
      </c>
      <c r="K478" t="s">
        <v>132</v>
      </c>
      <c r="P478" t="s">
        <v>300</v>
      </c>
      <c r="Q478" t="s">
        <v>301</v>
      </c>
      <c r="R478" t="s">
        <v>154</v>
      </c>
      <c r="S478" t="s">
        <v>153</v>
      </c>
      <c r="AB478" t="s">
        <v>128</v>
      </c>
      <c r="AC478">
        <v>2010</v>
      </c>
      <c r="AD478">
        <v>519.35500000000002</v>
      </c>
      <c r="AH478" t="s">
        <v>422</v>
      </c>
    </row>
    <row r="479" spans="1:34" x14ac:dyDescent="0.25">
      <c r="A479" t="s">
        <v>137</v>
      </c>
      <c r="B479" t="s">
        <v>246</v>
      </c>
      <c r="C479" t="s">
        <v>245</v>
      </c>
      <c r="D479" t="s">
        <v>136</v>
      </c>
      <c r="E479" t="s">
        <v>135</v>
      </c>
      <c r="F479" t="s">
        <v>403</v>
      </c>
      <c r="G479" t="s">
        <v>404</v>
      </c>
      <c r="H479">
        <v>361</v>
      </c>
      <c r="I479" t="s">
        <v>421</v>
      </c>
      <c r="J479" t="s">
        <v>133</v>
      </c>
      <c r="K479" t="s">
        <v>132</v>
      </c>
      <c r="P479" t="s">
        <v>300</v>
      </c>
      <c r="Q479" t="s">
        <v>301</v>
      </c>
      <c r="R479" t="s">
        <v>152</v>
      </c>
      <c r="S479" t="s">
        <v>151</v>
      </c>
      <c r="AB479" t="s">
        <v>128</v>
      </c>
      <c r="AC479">
        <v>2010</v>
      </c>
      <c r="AD479">
        <v>435.565</v>
      </c>
      <c r="AH479" t="s">
        <v>422</v>
      </c>
    </row>
    <row r="480" spans="1:34" x14ac:dyDescent="0.25">
      <c r="A480" t="s">
        <v>137</v>
      </c>
      <c r="B480" t="s">
        <v>246</v>
      </c>
      <c r="C480" t="s">
        <v>245</v>
      </c>
      <c r="D480" t="s">
        <v>136</v>
      </c>
      <c r="E480" t="s">
        <v>135</v>
      </c>
      <c r="F480" t="s">
        <v>403</v>
      </c>
      <c r="G480" t="s">
        <v>404</v>
      </c>
      <c r="H480">
        <v>361</v>
      </c>
      <c r="I480" t="s">
        <v>421</v>
      </c>
      <c r="J480" t="s">
        <v>133</v>
      </c>
      <c r="K480" t="s">
        <v>132</v>
      </c>
      <c r="P480" t="s">
        <v>300</v>
      </c>
      <c r="Q480" t="s">
        <v>301</v>
      </c>
      <c r="R480" t="s">
        <v>150</v>
      </c>
      <c r="S480" t="s">
        <v>149</v>
      </c>
      <c r="AB480" t="s">
        <v>128</v>
      </c>
      <c r="AC480">
        <v>2010</v>
      </c>
      <c r="AD480">
        <v>199.59100000000001</v>
      </c>
      <c r="AH480" t="s">
        <v>422</v>
      </c>
    </row>
    <row r="481" spans="1:34" x14ac:dyDescent="0.25">
      <c r="A481" t="s">
        <v>137</v>
      </c>
      <c r="B481" t="s">
        <v>246</v>
      </c>
      <c r="C481" t="s">
        <v>245</v>
      </c>
      <c r="D481" t="s">
        <v>136</v>
      </c>
      <c r="E481" t="s">
        <v>135</v>
      </c>
      <c r="F481" t="s">
        <v>403</v>
      </c>
      <c r="G481" t="s">
        <v>404</v>
      </c>
      <c r="H481">
        <v>361</v>
      </c>
      <c r="I481" t="s">
        <v>421</v>
      </c>
      <c r="J481" t="s">
        <v>133</v>
      </c>
      <c r="K481" t="s">
        <v>132</v>
      </c>
      <c r="P481" t="s">
        <v>300</v>
      </c>
      <c r="Q481" t="s">
        <v>301</v>
      </c>
      <c r="R481" t="s">
        <v>148</v>
      </c>
      <c r="S481" t="s">
        <v>147</v>
      </c>
      <c r="AB481" t="s">
        <v>128</v>
      </c>
      <c r="AC481">
        <v>2010</v>
      </c>
      <c r="AD481">
        <v>590.04300000000001</v>
      </c>
      <c r="AH481" t="s">
        <v>422</v>
      </c>
    </row>
    <row r="482" spans="1:34" x14ac:dyDescent="0.25">
      <c r="A482" t="s">
        <v>137</v>
      </c>
      <c r="B482" t="s">
        <v>246</v>
      </c>
      <c r="C482" t="s">
        <v>245</v>
      </c>
      <c r="D482" t="s">
        <v>136</v>
      </c>
      <c r="E482" t="s">
        <v>135</v>
      </c>
      <c r="F482" t="s">
        <v>403</v>
      </c>
      <c r="G482" t="s">
        <v>404</v>
      </c>
      <c r="H482">
        <v>361</v>
      </c>
      <c r="I482" t="s">
        <v>421</v>
      </c>
      <c r="J482" t="s">
        <v>133</v>
      </c>
      <c r="K482" t="s">
        <v>132</v>
      </c>
      <c r="P482" t="s">
        <v>300</v>
      </c>
      <c r="Q482" t="s">
        <v>301</v>
      </c>
      <c r="R482" t="s">
        <v>146</v>
      </c>
      <c r="S482" t="s">
        <v>145</v>
      </c>
      <c r="AB482" t="s">
        <v>128</v>
      </c>
      <c r="AC482">
        <v>2010</v>
      </c>
      <c r="AD482">
        <v>353.05500000000001</v>
      </c>
      <c r="AH482" t="s">
        <v>422</v>
      </c>
    </row>
    <row r="483" spans="1:34" x14ac:dyDescent="0.25">
      <c r="A483" t="s">
        <v>137</v>
      </c>
      <c r="B483" t="s">
        <v>246</v>
      </c>
      <c r="C483" t="s">
        <v>245</v>
      </c>
      <c r="D483" t="s">
        <v>136</v>
      </c>
      <c r="E483" t="s">
        <v>135</v>
      </c>
      <c r="F483" t="s">
        <v>403</v>
      </c>
      <c r="G483" t="s">
        <v>404</v>
      </c>
      <c r="H483">
        <v>361</v>
      </c>
      <c r="I483" t="s">
        <v>421</v>
      </c>
      <c r="J483" t="s">
        <v>133</v>
      </c>
      <c r="K483" t="s">
        <v>132</v>
      </c>
      <c r="P483" t="s">
        <v>300</v>
      </c>
      <c r="Q483" t="s">
        <v>301</v>
      </c>
      <c r="R483" t="s">
        <v>144</v>
      </c>
      <c r="S483" t="s">
        <v>143</v>
      </c>
      <c r="AB483" t="s">
        <v>128</v>
      </c>
      <c r="AC483">
        <v>2010</v>
      </c>
      <c r="AD483">
        <v>194.602</v>
      </c>
      <c r="AH483" t="s">
        <v>422</v>
      </c>
    </row>
    <row r="484" spans="1:34" x14ac:dyDescent="0.25">
      <c r="A484" t="s">
        <v>137</v>
      </c>
      <c r="B484" t="s">
        <v>246</v>
      </c>
      <c r="C484" t="s">
        <v>245</v>
      </c>
      <c r="D484" t="s">
        <v>136</v>
      </c>
      <c r="E484" t="s">
        <v>135</v>
      </c>
      <c r="F484" t="s">
        <v>403</v>
      </c>
      <c r="G484" t="s">
        <v>404</v>
      </c>
      <c r="H484">
        <v>361</v>
      </c>
      <c r="I484" t="s">
        <v>421</v>
      </c>
      <c r="J484" t="s">
        <v>133</v>
      </c>
      <c r="K484" t="s">
        <v>132</v>
      </c>
      <c r="P484" t="s">
        <v>300</v>
      </c>
      <c r="Q484" t="s">
        <v>301</v>
      </c>
      <c r="R484" t="s">
        <v>142</v>
      </c>
      <c r="S484" t="s">
        <v>141</v>
      </c>
      <c r="AB484" t="s">
        <v>128</v>
      </c>
      <c r="AC484">
        <v>2010</v>
      </c>
      <c r="AD484">
        <v>336.50099999999998</v>
      </c>
      <c r="AH484" t="s">
        <v>422</v>
      </c>
    </row>
    <row r="485" spans="1:34" x14ac:dyDescent="0.25">
      <c r="A485" t="s">
        <v>137</v>
      </c>
      <c r="B485" t="s">
        <v>246</v>
      </c>
      <c r="C485" t="s">
        <v>245</v>
      </c>
      <c r="D485" t="s">
        <v>136</v>
      </c>
      <c r="E485" t="s">
        <v>135</v>
      </c>
      <c r="F485" t="s">
        <v>403</v>
      </c>
      <c r="G485" t="s">
        <v>404</v>
      </c>
      <c r="H485">
        <v>361</v>
      </c>
      <c r="I485" t="s">
        <v>421</v>
      </c>
      <c r="J485" t="s">
        <v>133</v>
      </c>
      <c r="K485" t="s">
        <v>132</v>
      </c>
      <c r="P485" t="s">
        <v>300</v>
      </c>
      <c r="Q485" t="s">
        <v>301</v>
      </c>
      <c r="R485" t="s">
        <v>140</v>
      </c>
      <c r="S485" t="s">
        <v>139</v>
      </c>
      <c r="AB485" t="s">
        <v>128</v>
      </c>
      <c r="AC485">
        <v>2010</v>
      </c>
      <c r="AD485">
        <v>283.03500000000003</v>
      </c>
      <c r="AH485" t="s">
        <v>422</v>
      </c>
    </row>
    <row r="486" spans="1:34" x14ac:dyDescent="0.25">
      <c r="A486" t="s">
        <v>137</v>
      </c>
      <c r="B486" t="s">
        <v>246</v>
      </c>
      <c r="C486" t="s">
        <v>245</v>
      </c>
      <c r="D486" t="s">
        <v>136</v>
      </c>
      <c r="E486" t="s">
        <v>135</v>
      </c>
      <c r="F486" t="s">
        <v>403</v>
      </c>
      <c r="G486" t="s">
        <v>404</v>
      </c>
      <c r="H486">
        <v>361</v>
      </c>
      <c r="I486" t="s">
        <v>421</v>
      </c>
      <c r="J486" t="s">
        <v>133</v>
      </c>
      <c r="K486" t="s">
        <v>132</v>
      </c>
      <c r="P486" t="s">
        <v>300</v>
      </c>
      <c r="Q486" t="s">
        <v>301</v>
      </c>
      <c r="R486" t="s">
        <v>138</v>
      </c>
      <c r="S486" t="s">
        <v>131</v>
      </c>
      <c r="AB486" t="s">
        <v>128</v>
      </c>
      <c r="AC486">
        <v>2010</v>
      </c>
      <c r="AD486">
        <v>3084.2</v>
      </c>
      <c r="AH486" t="s">
        <v>422</v>
      </c>
    </row>
    <row r="487" spans="1:34" s="49" customFormat="1" x14ac:dyDescent="0.25">
      <c r="A487" s="49" t="s">
        <v>137</v>
      </c>
      <c r="B487" s="49" t="s">
        <v>246</v>
      </c>
      <c r="C487" s="49" t="s">
        <v>245</v>
      </c>
      <c r="D487" s="49" t="s">
        <v>136</v>
      </c>
      <c r="E487" s="49" t="s">
        <v>135</v>
      </c>
      <c r="F487" s="49" t="s">
        <v>403</v>
      </c>
      <c r="G487" s="49" t="s">
        <v>404</v>
      </c>
      <c r="H487" s="49">
        <v>361</v>
      </c>
      <c r="I487" s="49" t="s">
        <v>421</v>
      </c>
      <c r="J487" s="49" t="s">
        <v>133</v>
      </c>
      <c r="K487" s="49" t="s">
        <v>132</v>
      </c>
      <c r="P487" s="49" t="s">
        <v>302</v>
      </c>
      <c r="Q487" s="49" t="s">
        <v>131</v>
      </c>
      <c r="R487" s="49" t="s">
        <v>156</v>
      </c>
      <c r="S487" s="49" t="s">
        <v>155</v>
      </c>
      <c r="AB487" s="49" t="s">
        <v>128</v>
      </c>
      <c r="AC487" s="49">
        <v>2010</v>
      </c>
      <c r="AD487" s="49">
        <v>278.70800000000003</v>
      </c>
      <c r="AF487" s="49" t="s">
        <v>858</v>
      </c>
      <c r="AG487" s="146">
        <f>(AD487+AD488+AD489)</f>
        <v>1821.991</v>
      </c>
      <c r="AH487" s="49" t="s">
        <v>422</v>
      </c>
    </row>
    <row r="488" spans="1:34" s="49" customFormat="1" x14ac:dyDescent="0.25">
      <c r="A488" s="49" t="s">
        <v>137</v>
      </c>
      <c r="B488" s="49" t="s">
        <v>246</v>
      </c>
      <c r="C488" s="49" t="s">
        <v>245</v>
      </c>
      <c r="D488" s="49" t="s">
        <v>136</v>
      </c>
      <c r="E488" s="49" t="s">
        <v>135</v>
      </c>
      <c r="F488" s="49" t="s">
        <v>403</v>
      </c>
      <c r="G488" s="49" t="s">
        <v>404</v>
      </c>
      <c r="H488" s="49">
        <v>361</v>
      </c>
      <c r="I488" s="49" t="s">
        <v>421</v>
      </c>
      <c r="J488" s="49" t="s">
        <v>133</v>
      </c>
      <c r="K488" s="49" t="s">
        <v>132</v>
      </c>
      <c r="P488" s="49" t="s">
        <v>302</v>
      </c>
      <c r="Q488" s="49" t="s">
        <v>131</v>
      </c>
      <c r="R488" s="49" t="s">
        <v>154</v>
      </c>
      <c r="S488" s="49" t="s">
        <v>153</v>
      </c>
      <c r="AB488" s="49" t="s">
        <v>128</v>
      </c>
      <c r="AC488" s="49">
        <v>2010</v>
      </c>
      <c r="AD488" s="49">
        <v>839.34900000000005</v>
      </c>
      <c r="AF488" s="49" t="s">
        <v>859</v>
      </c>
      <c r="AG488" s="146">
        <f>(AD490+AD491+AD492+AD493+AD494+AD495)</f>
        <v>3162.509</v>
      </c>
      <c r="AH488" s="49" t="s">
        <v>422</v>
      </c>
    </row>
    <row r="489" spans="1:34" s="49" customFormat="1" x14ac:dyDescent="0.25">
      <c r="A489" s="49" t="s">
        <v>137</v>
      </c>
      <c r="B489" s="49" t="s">
        <v>246</v>
      </c>
      <c r="C489" s="49" t="s">
        <v>245</v>
      </c>
      <c r="D489" s="49" t="s">
        <v>136</v>
      </c>
      <c r="E489" s="49" t="s">
        <v>135</v>
      </c>
      <c r="F489" s="49" t="s">
        <v>403</v>
      </c>
      <c r="G489" s="49" t="s">
        <v>404</v>
      </c>
      <c r="H489" s="49">
        <v>361</v>
      </c>
      <c r="I489" s="49" t="s">
        <v>421</v>
      </c>
      <c r="J489" s="49" t="s">
        <v>133</v>
      </c>
      <c r="K489" s="49" t="s">
        <v>132</v>
      </c>
      <c r="P489" s="49" t="s">
        <v>302</v>
      </c>
      <c r="Q489" s="49" t="s">
        <v>131</v>
      </c>
      <c r="R489" s="49" t="s">
        <v>152</v>
      </c>
      <c r="S489" s="49" t="s">
        <v>151</v>
      </c>
      <c r="AB489" s="49" t="s">
        <v>128</v>
      </c>
      <c r="AC489" s="49">
        <v>2010</v>
      </c>
      <c r="AD489" s="49">
        <v>703.93399999999997</v>
      </c>
      <c r="AF489" s="49" t="s">
        <v>862</v>
      </c>
      <c r="AG489" s="146">
        <f>AD487+AD488+AD489+AD490+ AD491+AD492+AD493+AD494+AD495</f>
        <v>4984.5</v>
      </c>
      <c r="AH489" s="49" t="s">
        <v>422</v>
      </c>
    </row>
    <row r="490" spans="1:34" s="49" customFormat="1" x14ac:dyDescent="0.25">
      <c r="A490" s="49" t="s">
        <v>137</v>
      </c>
      <c r="B490" s="49" t="s">
        <v>246</v>
      </c>
      <c r="C490" s="49" t="s">
        <v>245</v>
      </c>
      <c r="D490" s="49" t="s">
        <v>136</v>
      </c>
      <c r="E490" s="49" t="s">
        <v>135</v>
      </c>
      <c r="F490" s="49" t="s">
        <v>403</v>
      </c>
      <c r="G490" s="49" t="s">
        <v>404</v>
      </c>
      <c r="H490" s="49">
        <v>361</v>
      </c>
      <c r="I490" s="49" t="s">
        <v>421</v>
      </c>
      <c r="J490" s="49" t="s">
        <v>133</v>
      </c>
      <c r="K490" s="49" t="s">
        <v>132</v>
      </c>
      <c r="P490" s="49" t="s">
        <v>302</v>
      </c>
      <c r="Q490" s="49" t="s">
        <v>131</v>
      </c>
      <c r="R490" s="49" t="s">
        <v>150</v>
      </c>
      <c r="S490" s="49" t="s">
        <v>149</v>
      </c>
      <c r="AB490" s="49" t="s">
        <v>128</v>
      </c>
      <c r="AC490" s="49">
        <v>2010</v>
      </c>
      <c r="AD490" s="49">
        <v>322.56599999999997</v>
      </c>
      <c r="AG490" s="146"/>
      <c r="AH490" s="49" t="s">
        <v>422</v>
      </c>
    </row>
    <row r="491" spans="1:34" s="49" customFormat="1" x14ac:dyDescent="0.25">
      <c r="A491" s="49" t="s">
        <v>137</v>
      </c>
      <c r="B491" s="49" t="s">
        <v>246</v>
      </c>
      <c r="C491" s="49" t="s">
        <v>245</v>
      </c>
      <c r="D491" s="49" t="s">
        <v>136</v>
      </c>
      <c r="E491" s="49" t="s">
        <v>135</v>
      </c>
      <c r="F491" s="49" t="s">
        <v>403</v>
      </c>
      <c r="G491" s="49" t="s">
        <v>404</v>
      </c>
      <c r="H491" s="49">
        <v>361</v>
      </c>
      <c r="I491" s="49" t="s">
        <v>421</v>
      </c>
      <c r="J491" s="49" t="s">
        <v>133</v>
      </c>
      <c r="K491" s="49" t="s">
        <v>132</v>
      </c>
      <c r="P491" s="49" t="s">
        <v>302</v>
      </c>
      <c r="Q491" s="49" t="s">
        <v>131</v>
      </c>
      <c r="R491" s="49" t="s">
        <v>148</v>
      </c>
      <c r="S491" s="49" t="s">
        <v>147</v>
      </c>
      <c r="AB491" s="49" t="s">
        <v>128</v>
      </c>
      <c r="AC491" s="49">
        <v>2010</v>
      </c>
      <c r="AD491" s="49">
        <v>953.59799999999996</v>
      </c>
      <c r="AG491" s="146"/>
      <c r="AH491" s="49" t="s">
        <v>422</v>
      </c>
    </row>
    <row r="492" spans="1:34" s="49" customFormat="1" x14ac:dyDescent="0.25">
      <c r="A492" s="49" t="s">
        <v>137</v>
      </c>
      <c r="B492" s="49" t="s">
        <v>246</v>
      </c>
      <c r="C492" s="49" t="s">
        <v>245</v>
      </c>
      <c r="D492" s="49" t="s">
        <v>136</v>
      </c>
      <c r="E492" s="49" t="s">
        <v>135</v>
      </c>
      <c r="F492" s="49" t="s">
        <v>403</v>
      </c>
      <c r="G492" s="49" t="s">
        <v>404</v>
      </c>
      <c r="H492" s="49">
        <v>361</v>
      </c>
      <c r="I492" s="49" t="s">
        <v>421</v>
      </c>
      <c r="J492" s="49" t="s">
        <v>133</v>
      </c>
      <c r="K492" s="49" t="s">
        <v>132</v>
      </c>
      <c r="P492" s="49" t="s">
        <v>302</v>
      </c>
      <c r="Q492" s="49" t="s">
        <v>131</v>
      </c>
      <c r="R492" s="49" t="s">
        <v>146</v>
      </c>
      <c r="S492" s="49" t="s">
        <v>145</v>
      </c>
      <c r="AB492" s="49" t="s">
        <v>128</v>
      </c>
      <c r="AC492" s="49">
        <v>2010</v>
      </c>
      <c r="AD492" s="49">
        <v>470.58499999999998</v>
      </c>
      <c r="AG492" s="146"/>
      <c r="AH492" s="49" t="s">
        <v>422</v>
      </c>
    </row>
    <row r="493" spans="1:34" s="49" customFormat="1" x14ac:dyDescent="0.25">
      <c r="A493" s="49" t="s">
        <v>137</v>
      </c>
      <c r="B493" s="49" t="s">
        <v>246</v>
      </c>
      <c r="C493" s="49" t="s">
        <v>245</v>
      </c>
      <c r="D493" s="49" t="s">
        <v>136</v>
      </c>
      <c r="E493" s="49" t="s">
        <v>135</v>
      </c>
      <c r="F493" s="49" t="s">
        <v>403</v>
      </c>
      <c r="G493" s="49" t="s">
        <v>404</v>
      </c>
      <c r="H493" s="49">
        <v>361</v>
      </c>
      <c r="I493" s="49" t="s">
        <v>421</v>
      </c>
      <c r="J493" s="49" t="s">
        <v>133</v>
      </c>
      <c r="K493" s="49" t="s">
        <v>132</v>
      </c>
      <c r="P493" s="49" t="s">
        <v>302</v>
      </c>
      <c r="Q493" s="49" t="s">
        <v>131</v>
      </c>
      <c r="R493" s="49" t="s">
        <v>144</v>
      </c>
      <c r="S493" s="49" t="s">
        <v>143</v>
      </c>
      <c r="AB493" s="49" t="s">
        <v>128</v>
      </c>
      <c r="AC493" s="49">
        <v>2010</v>
      </c>
      <c r="AD493" s="49">
        <v>376.11799999999999</v>
      </c>
      <c r="AG493" s="146"/>
      <c r="AH493" s="49" t="s">
        <v>422</v>
      </c>
    </row>
    <row r="494" spans="1:34" s="49" customFormat="1" x14ac:dyDescent="0.25">
      <c r="A494" s="49" t="s">
        <v>137</v>
      </c>
      <c r="B494" s="49" t="s">
        <v>246</v>
      </c>
      <c r="C494" s="49" t="s">
        <v>245</v>
      </c>
      <c r="D494" s="49" t="s">
        <v>136</v>
      </c>
      <c r="E494" s="49" t="s">
        <v>135</v>
      </c>
      <c r="F494" s="49" t="s">
        <v>403</v>
      </c>
      <c r="G494" s="49" t="s">
        <v>404</v>
      </c>
      <c r="H494" s="49">
        <v>361</v>
      </c>
      <c r="I494" s="49" t="s">
        <v>421</v>
      </c>
      <c r="J494" s="49" t="s">
        <v>133</v>
      </c>
      <c r="K494" s="49" t="s">
        <v>132</v>
      </c>
      <c r="P494" s="49" t="s">
        <v>302</v>
      </c>
      <c r="Q494" s="49" t="s">
        <v>131</v>
      </c>
      <c r="R494" s="49" t="s">
        <v>142</v>
      </c>
      <c r="S494" s="49" t="s">
        <v>141</v>
      </c>
      <c r="AB494" s="49" t="s">
        <v>128</v>
      </c>
      <c r="AC494" s="49">
        <v>2010</v>
      </c>
      <c r="AD494" s="49">
        <v>582.21799999999996</v>
      </c>
      <c r="AG494" s="146"/>
      <c r="AH494" s="49" t="s">
        <v>422</v>
      </c>
    </row>
    <row r="495" spans="1:34" s="49" customFormat="1" x14ac:dyDescent="0.25">
      <c r="A495" s="49" t="s">
        <v>137</v>
      </c>
      <c r="B495" s="49" t="s">
        <v>246</v>
      </c>
      <c r="C495" s="49" t="s">
        <v>245</v>
      </c>
      <c r="D495" s="49" t="s">
        <v>136</v>
      </c>
      <c r="E495" s="49" t="s">
        <v>135</v>
      </c>
      <c r="F495" s="49" t="s">
        <v>403</v>
      </c>
      <c r="G495" s="49" t="s">
        <v>404</v>
      </c>
      <c r="H495" s="49">
        <v>361</v>
      </c>
      <c r="I495" s="49" t="s">
        <v>421</v>
      </c>
      <c r="J495" s="49" t="s">
        <v>133</v>
      </c>
      <c r="K495" s="49" t="s">
        <v>132</v>
      </c>
      <c r="P495" s="49" t="s">
        <v>302</v>
      </c>
      <c r="Q495" s="49" t="s">
        <v>131</v>
      </c>
      <c r="R495" s="49" t="s">
        <v>140</v>
      </c>
      <c r="S495" s="49" t="s">
        <v>139</v>
      </c>
      <c r="AB495" s="49" t="s">
        <v>128</v>
      </c>
      <c r="AC495" s="49">
        <v>2010</v>
      </c>
      <c r="AD495" s="49">
        <v>457.42399999999998</v>
      </c>
      <c r="AG495" s="146"/>
      <c r="AH495" s="49" t="s">
        <v>422</v>
      </c>
    </row>
    <row r="496" spans="1:34" s="49" customFormat="1" x14ac:dyDescent="0.25">
      <c r="A496" s="49" t="s">
        <v>137</v>
      </c>
      <c r="B496" s="49" t="s">
        <v>246</v>
      </c>
      <c r="C496" s="49" t="s">
        <v>245</v>
      </c>
      <c r="D496" s="49" t="s">
        <v>136</v>
      </c>
      <c r="E496" s="49" t="s">
        <v>135</v>
      </c>
      <c r="F496" s="49" t="s">
        <v>403</v>
      </c>
      <c r="G496" s="49" t="s">
        <v>404</v>
      </c>
      <c r="H496" s="49">
        <v>361</v>
      </c>
      <c r="I496" s="49" t="s">
        <v>421</v>
      </c>
      <c r="J496" s="49" t="s">
        <v>133</v>
      </c>
      <c r="K496" s="49" t="s">
        <v>132</v>
      </c>
      <c r="P496" s="49" t="s">
        <v>302</v>
      </c>
      <c r="Q496" s="49" t="s">
        <v>131</v>
      </c>
      <c r="R496" s="49" t="s">
        <v>138</v>
      </c>
      <c r="S496" s="49" t="s">
        <v>131</v>
      </c>
      <c r="AB496" s="49" t="s">
        <v>128</v>
      </c>
      <c r="AC496" s="49">
        <v>2010</v>
      </c>
      <c r="AD496" s="49">
        <v>4984.5</v>
      </c>
      <c r="AG496" s="146"/>
      <c r="AH496" s="49" t="s">
        <v>422</v>
      </c>
    </row>
    <row r="497" spans="1:34" s="12" customFormat="1" x14ac:dyDescent="0.25">
      <c r="A497" s="12" t="s">
        <v>137</v>
      </c>
      <c r="B497" s="12" t="s">
        <v>39</v>
      </c>
      <c r="C497" s="12" t="s">
        <v>40</v>
      </c>
      <c r="D497" s="12" t="s">
        <v>136</v>
      </c>
      <c r="E497" s="12" t="s">
        <v>135</v>
      </c>
      <c r="F497" s="12" t="s">
        <v>403</v>
      </c>
      <c r="G497" s="12" t="s">
        <v>404</v>
      </c>
      <c r="H497" s="12">
        <v>36</v>
      </c>
      <c r="I497" s="12" t="s">
        <v>185</v>
      </c>
      <c r="J497" s="12" t="s">
        <v>133</v>
      </c>
      <c r="K497" s="12" t="s">
        <v>132</v>
      </c>
      <c r="P497" s="12" t="s">
        <v>297</v>
      </c>
      <c r="Q497" s="12" t="s">
        <v>298</v>
      </c>
      <c r="R497" s="12" t="s">
        <v>183</v>
      </c>
      <c r="S497" s="12" t="s">
        <v>182</v>
      </c>
      <c r="AB497" s="12" t="s">
        <v>128</v>
      </c>
      <c r="AC497" s="12">
        <v>2010</v>
      </c>
      <c r="AD497" s="12">
        <v>0.499</v>
      </c>
      <c r="AG497" s="148"/>
      <c r="AH497" s="12" t="s">
        <v>423</v>
      </c>
    </row>
    <row r="498" spans="1:34" x14ac:dyDescent="0.25">
      <c r="A498" t="s">
        <v>137</v>
      </c>
      <c r="B498" t="s">
        <v>39</v>
      </c>
      <c r="C498" t="s">
        <v>40</v>
      </c>
      <c r="D498" t="s">
        <v>136</v>
      </c>
      <c r="E498" t="s">
        <v>135</v>
      </c>
      <c r="F498" t="s">
        <v>403</v>
      </c>
      <c r="G498" t="s">
        <v>404</v>
      </c>
      <c r="H498">
        <v>36</v>
      </c>
      <c r="I498" t="s">
        <v>185</v>
      </c>
      <c r="J498" t="s">
        <v>133</v>
      </c>
      <c r="K498" t="s">
        <v>132</v>
      </c>
      <c r="P498" t="s">
        <v>297</v>
      </c>
      <c r="Q498" t="s">
        <v>298</v>
      </c>
      <c r="R498" t="s">
        <v>156</v>
      </c>
      <c r="S498" t="s">
        <v>155</v>
      </c>
      <c r="AB498" t="s">
        <v>128</v>
      </c>
      <c r="AC498">
        <v>2010</v>
      </c>
      <c r="AD498">
        <v>2.4860000000000002</v>
      </c>
      <c r="AH498" t="s">
        <v>423</v>
      </c>
    </row>
    <row r="499" spans="1:34" x14ac:dyDescent="0.25">
      <c r="A499" t="s">
        <v>137</v>
      </c>
      <c r="B499" t="s">
        <v>39</v>
      </c>
      <c r="C499" t="s">
        <v>40</v>
      </c>
      <c r="D499" t="s">
        <v>136</v>
      </c>
      <c r="E499" t="s">
        <v>135</v>
      </c>
      <c r="F499" t="s">
        <v>403</v>
      </c>
      <c r="G499" t="s">
        <v>404</v>
      </c>
      <c r="H499">
        <v>36</v>
      </c>
      <c r="I499" t="s">
        <v>185</v>
      </c>
      <c r="J499" t="s">
        <v>133</v>
      </c>
      <c r="K499" t="s">
        <v>132</v>
      </c>
      <c r="P499" t="s">
        <v>297</v>
      </c>
      <c r="Q499" t="s">
        <v>298</v>
      </c>
      <c r="R499" t="s">
        <v>154</v>
      </c>
      <c r="S499" t="s">
        <v>153</v>
      </c>
      <c r="AB499" t="s">
        <v>128</v>
      </c>
      <c r="AC499">
        <v>2010</v>
      </c>
      <c r="AD499">
        <v>28.42</v>
      </c>
      <c r="AH499" t="s">
        <v>423</v>
      </c>
    </row>
    <row r="500" spans="1:34" x14ac:dyDescent="0.25">
      <c r="A500" t="s">
        <v>137</v>
      </c>
      <c r="B500" t="s">
        <v>39</v>
      </c>
      <c r="C500" t="s">
        <v>40</v>
      </c>
      <c r="D500" t="s">
        <v>136</v>
      </c>
      <c r="E500" t="s">
        <v>135</v>
      </c>
      <c r="F500" t="s">
        <v>403</v>
      </c>
      <c r="G500" t="s">
        <v>404</v>
      </c>
      <c r="H500">
        <v>36</v>
      </c>
      <c r="I500" t="s">
        <v>185</v>
      </c>
      <c r="J500" t="s">
        <v>133</v>
      </c>
      <c r="K500" t="s">
        <v>132</v>
      </c>
      <c r="P500" t="s">
        <v>297</v>
      </c>
      <c r="Q500" t="s">
        <v>298</v>
      </c>
      <c r="R500" t="s">
        <v>152</v>
      </c>
      <c r="S500" t="s">
        <v>151</v>
      </c>
      <c r="AB500" t="s">
        <v>128</v>
      </c>
      <c r="AC500">
        <v>2010</v>
      </c>
      <c r="AD500">
        <v>21.887</v>
      </c>
      <c r="AH500" t="s">
        <v>423</v>
      </c>
    </row>
    <row r="501" spans="1:34" x14ac:dyDescent="0.25">
      <c r="A501" t="s">
        <v>137</v>
      </c>
      <c r="B501" t="s">
        <v>39</v>
      </c>
      <c r="C501" t="s">
        <v>40</v>
      </c>
      <c r="D501" t="s">
        <v>136</v>
      </c>
      <c r="E501" t="s">
        <v>135</v>
      </c>
      <c r="F501" t="s">
        <v>403</v>
      </c>
      <c r="G501" t="s">
        <v>404</v>
      </c>
      <c r="H501">
        <v>36</v>
      </c>
      <c r="I501" t="s">
        <v>185</v>
      </c>
      <c r="J501" t="s">
        <v>133</v>
      </c>
      <c r="K501" t="s">
        <v>132</v>
      </c>
      <c r="P501" t="s">
        <v>297</v>
      </c>
      <c r="Q501" t="s">
        <v>298</v>
      </c>
      <c r="R501" t="s">
        <v>150</v>
      </c>
      <c r="S501" t="s">
        <v>149</v>
      </c>
      <c r="AB501" t="s">
        <v>128</v>
      </c>
      <c r="AC501">
        <v>2010</v>
      </c>
      <c r="AD501">
        <v>39.337000000000003</v>
      </c>
      <c r="AH501" t="s">
        <v>423</v>
      </c>
    </row>
    <row r="502" spans="1:34" x14ac:dyDescent="0.25">
      <c r="A502" t="s">
        <v>137</v>
      </c>
      <c r="B502" t="s">
        <v>39</v>
      </c>
      <c r="C502" t="s">
        <v>40</v>
      </c>
      <c r="D502" t="s">
        <v>136</v>
      </c>
      <c r="E502" t="s">
        <v>135</v>
      </c>
      <c r="F502" t="s">
        <v>403</v>
      </c>
      <c r="G502" t="s">
        <v>404</v>
      </c>
      <c r="H502">
        <v>36</v>
      </c>
      <c r="I502" t="s">
        <v>185</v>
      </c>
      <c r="J502" t="s">
        <v>133</v>
      </c>
      <c r="K502" t="s">
        <v>132</v>
      </c>
      <c r="P502" t="s">
        <v>297</v>
      </c>
      <c r="Q502" t="s">
        <v>298</v>
      </c>
      <c r="R502" t="s">
        <v>148</v>
      </c>
      <c r="S502" t="s">
        <v>147</v>
      </c>
      <c r="AB502" t="s">
        <v>128</v>
      </c>
      <c r="AC502">
        <v>2010</v>
      </c>
      <c r="AD502">
        <v>34.593000000000004</v>
      </c>
      <c r="AH502" t="s">
        <v>423</v>
      </c>
    </row>
    <row r="503" spans="1:34" x14ac:dyDescent="0.25">
      <c r="A503" t="s">
        <v>137</v>
      </c>
      <c r="B503" t="s">
        <v>39</v>
      </c>
      <c r="C503" t="s">
        <v>40</v>
      </c>
      <c r="D503" t="s">
        <v>136</v>
      </c>
      <c r="E503" t="s">
        <v>135</v>
      </c>
      <c r="F503" t="s">
        <v>403</v>
      </c>
      <c r="G503" t="s">
        <v>404</v>
      </c>
      <c r="H503">
        <v>36</v>
      </c>
      <c r="I503" t="s">
        <v>185</v>
      </c>
      <c r="J503" t="s">
        <v>133</v>
      </c>
      <c r="K503" t="s">
        <v>132</v>
      </c>
      <c r="P503" t="s">
        <v>297</v>
      </c>
      <c r="Q503" t="s">
        <v>298</v>
      </c>
      <c r="R503" t="s">
        <v>146</v>
      </c>
      <c r="S503" t="s">
        <v>145</v>
      </c>
      <c r="AB503" t="s">
        <v>128</v>
      </c>
      <c r="AC503">
        <v>2010</v>
      </c>
      <c r="AD503">
        <v>2.3170000000000002</v>
      </c>
      <c r="AH503" t="s">
        <v>423</v>
      </c>
    </row>
    <row r="504" spans="1:34" x14ac:dyDescent="0.25">
      <c r="A504" t="s">
        <v>137</v>
      </c>
      <c r="B504" t="s">
        <v>39</v>
      </c>
      <c r="C504" t="s">
        <v>40</v>
      </c>
      <c r="D504" t="s">
        <v>136</v>
      </c>
      <c r="E504" t="s">
        <v>135</v>
      </c>
      <c r="F504" t="s">
        <v>403</v>
      </c>
      <c r="G504" t="s">
        <v>404</v>
      </c>
      <c r="H504">
        <v>36</v>
      </c>
      <c r="I504" t="s">
        <v>185</v>
      </c>
      <c r="J504" t="s">
        <v>133</v>
      </c>
      <c r="K504" t="s">
        <v>132</v>
      </c>
      <c r="P504" t="s">
        <v>297</v>
      </c>
      <c r="Q504" t="s">
        <v>298</v>
      </c>
      <c r="R504" t="s">
        <v>144</v>
      </c>
      <c r="S504" t="s">
        <v>143</v>
      </c>
      <c r="AB504" t="s">
        <v>128</v>
      </c>
      <c r="AC504">
        <v>2010</v>
      </c>
      <c r="AD504">
        <v>2.8210000000000002</v>
      </c>
      <c r="AH504" t="s">
        <v>423</v>
      </c>
    </row>
    <row r="505" spans="1:34" x14ac:dyDescent="0.25">
      <c r="A505" t="s">
        <v>137</v>
      </c>
      <c r="B505" t="s">
        <v>39</v>
      </c>
      <c r="C505" t="s">
        <v>40</v>
      </c>
      <c r="D505" t="s">
        <v>136</v>
      </c>
      <c r="E505" t="s">
        <v>135</v>
      </c>
      <c r="F505" t="s">
        <v>403</v>
      </c>
      <c r="G505" t="s">
        <v>404</v>
      </c>
      <c r="H505">
        <v>36</v>
      </c>
      <c r="I505" t="s">
        <v>185</v>
      </c>
      <c r="J505" t="s">
        <v>133</v>
      </c>
      <c r="K505" t="s">
        <v>132</v>
      </c>
      <c r="P505" t="s">
        <v>297</v>
      </c>
      <c r="Q505" t="s">
        <v>298</v>
      </c>
      <c r="R505" t="s">
        <v>142</v>
      </c>
      <c r="S505" t="s">
        <v>141</v>
      </c>
      <c r="AB505" t="s">
        <v>128</v>
      </c>
      <c r="AC505">
        <v>2010</v>
      </c>
      <c r="AD505">
        <v>1.4850000000000001</v>
      </c>
      <c r="AH505" t="s">
        <v>423</v>
      </c>
    </row>
    <row r="506" spans="1:34" x14ac:dyDescent="0.25">
      <c r="A506" t="s">
        <v>137</v>
      </c>
      <c r="B506" t="s">
        <v>39</v>
      </c>
      <c r="C506" t="s">
        <v>40</v>
      </c>
      <c r="D506" t="s">
        <v>136</v>
      </c>
      <c r="E506" t="s">
        <v>135</v>
      </c>
      <c r="F506" t="s">
        <v>403</v>
      </c>
      <c r="G506" t="s">
        <v>404</v>
      </c>
      <c r="H506">
        <v>36</v>
      </c>
      <c r="I506" t="s">
        <v>185</v>
      </c>
      <c r="J506" t="s">
        <v>133</v>
      </c>
      <c r="K506" t="s">
        <v>132</v>
      </c>
      <c r="P506" t="s">
        <v>297</v>
      </c>
      <c r="Q506" t="s">
        <v>298</v>
      </c>
      <c r="R506" t="s">
        <v>140</v>
      </c>
      <c r="S506" t="s">
        <v>139</v>
      </c>
      <c r="AB506" t="s">
        <v>128</v>
      </c>
      <c r="AC506">
        <v>2010</v>
      </c>
      <c r="AD506">
        <v>40.546999999999997</v>
      </c>
      <c r="AH506" t="s">
        <v>423</v>
      </c>
    </row>
    <row r="507" spans="1:34" x14ac:dyDescent="0.25">
      <c r="A507" t="s">
        <v>137</v>
      </c>
      <c r="B507" t="s">
        <v>39</v>
      </c>
      <c r="C507" t="s">
        <v>40</v>
      </c>
      <c r="D507" t="s">
        <v>136</v>
      </c>
      <c r="E507" t="s">
        <v>135</v>
      </c>
      <c r="F507" t="s">
        <v>403</v>
      </c>
      <c r="G507" t="s">
        <v>404</v>
      </c>
      <c r="H507">
        <v>36</v>
      </c>
      <c r="I507" t="s">
        <v>185</v>
      </c>
      <c r="J507" t="s">
        <v>133</v>
      </c>
      <c r="K507" t="s">
        <v>132</v>
      </c>
      <c r="P507" t="s">
        <v>297</v>
      </c>
      <c r="Q507" t="s">
        <v>298</v>
      </c>
      <c r="R507" t="s">
        <v>138</v>
      </c>
      <c r="S507" t="s">
        <v>131</v>
      </c>
      <c r="AB507" t="s">
        <v>128</v>
      </c>
      <c r="AC507">
        <v>2010</v>
      </c>
      <c r="AD507">
        <v>174.39099999999999</v>
      </c>
      <c r="AH507" t="s">
        <v>423</v>
      </c>
    </row>
    <row r="508" spans="1:34" x14ac:dyDescent="0.25">
      <c r="A508" t="s">
        <v>137</v>
      </c>
      <c r="B508" t="s">
        <v>39</v>
      </c>
      <c r="C508" t="s">
        <v>40</v>
      </c>
      <c r="D508" t="s">
        <v>136</v>
      </c>
      <c r="E508" t="s">
        <v>135</v>
      </c>
      <c r="F508" t="s">
        <v>403</v>
      </c>
      <c r="G508" t="s">
        <v>404</v>
      </c>
      <c r="H508">
        <v>36</v>
      </c>
      <c r="I508" t="s">
        <v>185</v>
      </c>
      <c r="J508" t="s">
        <v>133</v>
      </c>
      <c r="K508" t="s">
        <v>132</v>
      </c>
      <c r="P508" t="s">
        <v>300</v>
      </c>
      <c r="Q508" t="s">
        <v>301</v>
      </c>
      <c r="R508" t="s">
        <v>183</v>
      </c>
      <c r="S508" t="s">
        <v>182</v>
      </c>
      <c r="AB508" t="s">
        <v>128</v>
      </c>
      <c r="AC508">
        <v>2010</v>
      </c>
      <c r="AD508">
        <v>3.0059999999999998</v>
      </c>
      <c r="AH508" t="s">
        <v>423</v>
      </c>
    </row>
    <row r="509" spans="1:34" x14ac:dyDescent="0.25">
      <c r="A509" t="s">
        <v>137</v>
      </c>
      <c r="B509" t="s">
        <v>39</v>
      </c>
      <c r="C509" t="s">
        <v>40</v>
      </c>
      <c r="D509" t="s">
        <v>136</v>
      </c>
      <c r="E509" t="s">
        <v>135</v>
      </c>
      <c r="F509" t="s">
        <v>403</v>
      </c>
      <c r="G509" t="s">
        <v>404</v>
      </c>
      <c r="H509">
        <v>36</v>
      </c>
      <c r="I509" t="s">
        <v>185</v>
      </c>
      <c r="J509" t="s">
        <v>133</v>
      </c>
      <c r="K509" t="s">
        <v>132</v>
      </c>
      <c r="P509" t="s">
        <v>300</v>
      </c>
      <c r="Q509" t="s">
        <v>301</v>
      </c>
      <c r="R509" t="s">
        <v>156</v>
      </c>
      <c r="S509" t="s">
        <v>155</v>
      </c>
      <c r="AB509" t="s">
        <v>128</v>
      </c>
      <c r="AC509">
        <v>2010</v>
      </c>
      <c r="AD509">
        <v>16.597999999999999</v>
      </c>
      <c r="AH509" t="s">
        <v>423</v>
      </c>
    </row>
    <row r="510" spans="1:34" x14ac:dyDescent="0.25">
      <c r="A510" t="s">
        <v>137</v>
      </c>
      <c r="B510" t="s">
        <v>39</v>
      </c>
      <c r="C510" t="s">
        <v>40</v>
      </c>
      <c r="D510" t="s">
        <v>136</v>
      </c>
      <c r="E510" t="s">
        <v>135</v>
      </c>
      <c r="F510" t="s">
        <v>403</v>
      </c>
      <c r="G510" t="s">
        <v>404</v>
      </c>
      <c r="H510">
        <v>36</v>
      </c>
      <c r="I510" t="s">
        <v>185</v>
      </c>
      <c r="J510" t="s">
        <v>133</v>
      </c>
      <c r="K510" t="s">
        <v>132</v>
      </c>
      <c r="P510" t="s">
        <v>300</v>
      </c>
      <c r="Q510" t="s">
        <v>301</v>
      </c>
      <c r="R510" t="s">
        <v>154</v>
      </c>
      <c r="S510" t="s">
        <v>153</v>
      </c>
      <c r="AB510" t="s">
        <v>128</v>
      </c>
      <c r="AC510">
        <v>2010</v>
      </c>
      <c r="AD510">
        <v>27.574000000000002</v>
      </c>
      <c r="AH510" t="s">
        <v>423</v>
      </c>
    </row>
    <row r="511" spans="1:34" x14ac:dyDescent="0.25">
      <c r="A511" t="s">
        <v>137</v>
      </c>
      <c r="B511" t="s">
        <v>39</v>
      </c>
      <c r="C511" t="s">
        <v>40</v>
      </c>
      <c r="D511" t="s">
        <v>136</v>
      </c>
      <c r="E511" t="s">
        <v>135</v>
      </c>
      <c r="F511" t="s">
        <v>403</v>
      </c>
      <c r="G511" t="s">
        <v>404</v>
      </c>
      <c r="H511">
        <v>36</v>
      </c>
      <c r="I511" t="s">
        <v>185</v>
      </c>
      <c r="J511" t="s">
        <v>133</v>
      </c>
      <c r="K511" t="s">
        <v>132</v>
      </c>
      <c r="P511" t="s">
        <v>300</v>
      </c>
      <c r="Q511" t="s">
        <v>301</v>
      </c>
      <c r="R511" t="s">
        <v>152</v>
      </c>
      <c r="S511" t="s">
        <v>151</v>
      </c>
      <c r="AB511" t="s">
        <v>128</v>
      </c>
      <c r="AC511">
        <v>2010</v>
      </c>
      <c r="AD511">
        <v>26.977</v>
      </c>
      <c r="AH511" t="s">
        <v>423</v>
      </c>
    </row>
    <row r="512" spans="1:34" x14ac:dyDescent="0.25">
      <c r="A512" t="s">
        <v>137</v>
      </c>
      <c r="B512" t="s">
        <v>39</v>
      </c>
      <c r="C512" t="s">
        <v>40</v>
      </c>
      <c r="D512" t="s">
        <v>136</v>
      </c>
      <c r="E512" t="s">
        <v>135</v>
      </c>
      <c r="F512" t="s">
        <v>403</v>
      </c>
      <c r="G512" t="s">
        <v>404</v>
      </c>
      <c r="H512">
        <v>36</v>
      </c>
      <c r="I512" t="s">
        <v>185</v>
      </c>
      <c r="J512" t="s">
        <v>133</v>
      </c>
      <c r="K512" t="s">
        <v>132</v>
      </c>
      <c r="P512" t="s">
        <v>300</v>
      </c>
      <c r="Q512" t="s">
        <v>301</v>
      </c>
      <c r="R512" t="s">
        <v>150</v>
      </c>
      <c r="S512" t="s">
        <v>149</v>
      </c>
      <c r="AB512" t="s">
        <v>128</v>
      </c>
      <c r="AC512">
        <v>2010</v>
      </c>
      <c r="AD512">
        <v>11.917999999999999</v>
      </c>
      <c r="AH512" t="s">
        <v>423</v>
      </c>
    </row>
    <row r="513" spans="1:34" x14ac:dyDescent="0.25">
      <c r="A513" t="s">
        <v>137</v>
      </c>
      <c r="B513" t="s">
        <v>39</v>
      </c>
      <c r="C513" t="s">
        <v>40</v>
      </c>
      <c r="D513" t="s">
        <v>136</v>
      </c>
      <c r="E513" t="s">
        <v>135</v>
      </c>
      <c r="F513" t="s">
        <v>403</v>
      </c>
      <c r="G513" t="s">
        <v>404</v>
      </c>
      <c r="H513">
        <v>36</v>
      </c>
      <c r="I513" t="s">
        <v>185</v>
      </c>
      <c r="J513" t="s">
        <v>133</v>
      </c>
      <c r="K513" t="s">
        <v>132</v>
      </c>
      <c r="P513" t="s">
        <v>300</v>
      </c>
      <c r="Q513" t="s">
        <v>301</v>
      </c>
      <c r="R513" t="s">
        <v>148</v>
      </c>
      <c r="S513" t="s">
        <v>147</v>
      </c>
      <c r="AB513" t="s">
        <v>128</v>
      </c>
      <c r="AC513">
        <v>2010</v>
      </c>
      <c r="AD513">
        <v>25.157</v>
      </c>
      <c r="AH513" t="s">
        <v>423</v>
      </c>
    </row>
    <row r="514" spans="1:34" x14ac:dyDescent="0.25">
      <c r="A514" t="s">
        <v>137</v>
      </c>
      <c r="B514" t="s">
        <v>39</v>
      </c>
      <c r="C514" t="s">
        <v>40</v>
      </c>
      <c r="D514" t="s">
        <v>136</v>
      </c>
      <c r="E514" t="s">
        <v>135</v>
      </c>
      <c r="F514" t="s">
        <v>403</v>
      </c>
      <c r="G514" t="s">
        <v>404</v>
      </c>
      <c r="H514">
        <v>36</v>
      </c>
      <c r="I514" t="s">
        <v>185</v>
      </c>
      <c r="J514" t="s">
        <v>133</v>
      </c>
      <c r="K514" t="s">
        <v>132</v>
      </c>
      <c r="P514" t="s">
        <v>300</v>
      </c>
      <c r="Q514" t="s">
        <v>301</v>
      </c>
      <c r="R514" t="s">
        <v>146</v>
      </c>
      <c r="S514" t="s">
        <v>145</v>
      </c>
      <c r="AB514" t="s">
        <v>128</v>
      </c>
      <c r="AC514">
        <v>2010</v>
      </c>
      <c r="AD514">
        <v>7.3010000000000002</v>
      </c>
      <c r="AH514" t="s">
        <v>423</v>
      </c>
    </row>
    <row r="515" spans="1:34" x14ac:dyDescent="0.25">
      <c r="A515" t="s">
        <v>137</v>
      </c>
      <c r="B515" t="s">
        <v>39</v>
      </c>
      <c r="C515" t="s">
        <v>40</v>
      </c>
      <c r="D515" t="s">
        <v>136</v>
      </c>
      <c r="E515" t="s">
        <v>135</v>
      </c>
      <c r="F515" t="s">
        <v>403</v>
      </c>
      <c r="G515" t="s">
        <v>404</v>
      </c>
      <c r="H515">
        <v>36</v>
      </c>
      <c r="I515" t="s">
        <v>185</v>
      </c>
      <c r="J515" t="s">
        <v>133</v>
      </c>
      <c r="K515" t="s">
        <v>132</v>
      </c>
      <c r="P515" t="s">
        <v>300</v>
      </c>
      <c r="Q515" t="s">
        <v>301</v>
      </c>
      <c r="R515" t="s">
        <v>144</v>
      </c>
      <c r="S515" t="s">
        <v>143</v>
      </c>
      <c r="AB515" t="s">
        <v>128</v>
      </c>
      <c r="AC515">
        <v>2010</v>
      </c>
      <c r="AD515">
        <v>46.843000000000004</v>
      </c>
      <c r="AH515" t="s">
        <v>423</v>
      </c>
    </row>
    <row r="516" spans="1:34" x14ac:dyDescent="0.25">
      <c r="A516" t="s">
        <v>137</v>
      </c>
      <c r="B516" t="s">
        <v>39</v>
      </c>
      <c r="C516" t="s">
        <v>40</v>
      </c>
      <c r="D516" t="s">
        <v>136</v>
      </c>
      <c r="E516" t="s">
        <v>135</v>
      </c>
      <c r="F516" t="s">
        <v>403</v>
      </c>
      <c r="G516" t="s">
        <v>404</v>
      </c>
      <c r="H516">
        <v>36</v>
      </c>
      <c r="I516" t="s">
        <v>185</v>
      </c>
      <c r="J516" t="s">
        <v>133</v>
      </c>
      <c r="K516" t="s">
        <v>132</v>
      </c>
      <c r="P516" t="s">
        <v>300</v>
      </c>
      <c r="Q516" t="s">
        <v>301</v>
      </c>
      <c r="R516" t="s">
        <v>142</v>
      </c>
      <c r="S516" t="s">
        <v>141</v>
      </c>
      <c r="AB516" t="s">
        <v>128</v>
      </c>
      <c r="AC516">
        <v>2010</v>
      </c>
      <c r="AD516">
        <v>18.18</v>
      </c>
      <c r="AH516" t="s">
        <v>423</v>
      </c>
    </row>
    <row r="517" spans="1:34" x14ac:dyDescent="0.25">
      <c r="A517" t="s">
        <v>137</v>
      </c>
      <c r="B517" t="s">
        <v>39</v>
      </c>
      <c r="C517" t="s">
        <v>40</v>
      </c>
      <c r="D517" t="s">
        <v>136</v>
      </c>
      <c r="E517" t="s">
        <v>135</v>
      </c>
      <c r="F517" t="s">
        <v>403</v>
      </c>
      <c r="G517" t="s">
        <v>404</v>
      </c>
      <c r="H517">
        <v>36</v>
      </c>
      <c r="I517" t="s">
        <v>185</v>
      </c>
      <c r="J517" t="s">
        <v>133</v>
      </c>
      <c r="K517" t="s">
        <v>132</v>
      </c>
      <c r="P517" t="s">
        <v>300</v>
      </c>
      <c r="Q517" t="s">
        <v>301</v>
      </c>
      <c r="R517" t="s">
        <v>140</v>
      </c>
      <c r="S517" t="s">
        <v>139</v>
      </c>
      <c r="AB517" t="s">
        <v>128</v>
      </c>
      <c r="AC517">
        <v>2010</v>
      </c>
      <c r="AD517">
        <v>27.15</v>
      </c>
      <c r="AH517" t="s">
        <v>423</v>
      </c>
    </row>
    <row r="518" spans="1:34" x14ac:dyDescent="0.25">
      <c r="A518" t="s">
        <v>137</v>
      </c>
      <c r="B518" t="s">
        <v>39</v>
      </c>
      <c r="C518" t="s">
        <v>40</v>
      </c>
      <c r="D518" t="s">
        <v>136</v>
      </c>
      <c r="E518" t="s">
        <v>135</v>
      </c>
      <c r="F518" t="s">
        <v>403</v>
      </c>
      <c r="G518" t="s">
        <v>404</v>
      </c>
      <c r="H518">
        <v>36</v>
      </c>
      <c r="I518" t="s">
        <v>185</v>
      </c>
      <c r="J518" t="s">
        <v>133</v>
      </c>
      <c r="K518" t="s">
        <v>132</v>
      </c>
      <c r="P518" t="s">
        <v>300</v>
      </c>
      <c r="Q518" t="s">
        <v>301</v>
      </c>
      <c r="R518" t="s">
        <v>138</v>
      </c>
      <c r="S518" t="s">
        <v>131</v>
      </c>
      <c r="AB518" t="s">
        <v>128</v>
      </c>
      <c r="AC518">
        <v>2010</v>
      </c>
      <c r="AD518">
        <v>210.702</v>
      </c>
      <c r="AH518" t="s">
        <v>423</v>
      </c>
    </row>
    <row r="519" spans="1:34" s="49" customFormat="1" x14ac:dyDescent="0.25">
      <c r="A519" s="49" t="s">
        <v>137</v>
      </c>
      <c r="B519" s="49" t="s">
        <v>39</v>
      </c>
      <c r="C519" s="49" t="s">
        <v>40</v>
      </c>
      <c r="D519" s="49" t="s">
        <v>136</v>
      </c>
      <c r="E519" s="49" t="s">
        <v>135</v>
      </c>
      <c r="F519" s="49" t="s">
        <v>403</v>
      </c>
      <c r="G519" s="49" t="s">
        <v>404</v>
      </c>
      <c r="H519" s="49">
        <v>36</v>
      </c>
      <c r="I519" s="49" t="s">
        <v>185</v>
      </c>
      <c r="J519" s="49" t="s">
        <v>133</v>
      </c>
      <c r="K519" s="49" t="s">
        <v>132</v>
      </c>
      <c r="P519" s="49" t="s">
        <v>302</v>
      </c>
      <c r="Q519" s="49" t="s">
        <v>131</v>
      </c>
      <c r="R519" s="49" t="s">
        <v>183</v>
      </c>
      <c r="S519" s="49" t="s">
        <v>182</v>
      </c>
      <c r="AB519" s="49" t="s">
        <v>128</v>
      </c>
      <c r="AC519" s="49">
        <v>2010</v>
      </c>
      <c r="AD519" s="49">
        <v>3.5049999999999999</v>
      </c>
      <c r="AF519" s="49" t="s">
        <v>858</v>
      </c>
      <c r="AG519" s="146">
        <f>(AD520+AD521+AD522)</f>
        <v>123.94200000000001</v>
      </c>
      <c r="AH519" s="49" t="s">
        <v>423</v>
      </c>
    </row>
    <row r="520" spans="1:34" s="49" customFormat="1" x14ac:dyDescent="0.25">
      <c r="A520" s="49" t="s">
        <v>137</v>
      </c>
      <c r="B520" s="49" t="s">
        <v>39</v>
      </c>
      <c r="C520" s="49" t="s">
        <v>40</v>
      </c>
      <c r="D520" s="49" t="s">
        <v>136</v>
      </c>
      <c r="E520" s="49" t="s">
        <v>135</v>
      </c>
      <c r="F520" s="49" t="s">
        <v>403</v>
      </c>
      <c r="G520" s="49" t="s">
        <v>404</v>
      </c>
      <c r="H520" s="49">
        <v>36</v>
      </c>
      <c r="I520" s="49" t="s">
        <v>185</v>
      </c>
      <c r="J520" s="49" t="s">
        <v>133</v>
      </c>
      <c r="K520" s="49" t="s">
        <v>132</v>
      </c>
      <c r="P520" s="49" t="s">
        <v>302</v>
      </c>
      <c r="Q520" s="49" t="s">
        <v>131</v>
      </c>
      <c r="R520" s="49" t="s">
        <v>156</v>
      </c>
      <c r="S520" s="49" t="s">
        <v>155</v>
      </c>
      <c r="AB520" s="49" t="s">
        <v>128</v>
      </c>
      <c r="AC520" s="49">
        <v>2010</v>
      </c>
      <c r="AD520" s="49">
        <v>19.084</v>
      </c>
      <c r="AF520" s="49" t="s">
        <v>859</v>
      </c>
      <c r="AG520" s="146">
        <f>(AD519+AD523+AD524+AD525+AD526+AD527+AD528)</f>
        <v>261.15100000000001</v>
      </c>
      <c r="AH520" s="49" t="s">
        <v>423</v>
      </c>
    </row>
    <row r="521" spans="1:34" s="49" customFormat="1" x14ac:dyDescent="0.25">
      <c r="A521" s="49" t="s">
        <v>137</v>
      </c>
      <c r="B521" s="49" t="s">
        <v>39</v>
      </c>
      <c r="C521" s="49" t="s">
        <v>40</v>
      </c>
      <c r="D521" s="49" t="s">
        <v>136</v>
      </c>
      <c r="E521" s="49" t="s">
        <v>135</v>
      </c>
      <c r="F521" s="49" t="s">
        <v>403</v>
      </c>
      <c r="G521" s="49" t="s">
        <v>404</v>
      </c>
      <c r="H521" s="49">
        <v>36</v>
      </c>
      <c r="I521" s="49" t="s">
        <v>185</v>
      </c>
      <c r="J521" s="49" t="s">
        <v>133</v>
      </c>
      <c r="K521" s="49" t="s">
        <v>132</v>
      </c>
      <c r="P521" s="49" t="s">
        <v>302</v>
      </c>
      <c r="Q521" s="49" t="s">
        <v>131</v>
      </c>
      <c r="R521" s="49" t="s">
        <v>154</v>
      </c>
      <c r="S521" s="49" t="s">
        <v>153</v>
      </c>
      <c r="AB521" s="49" t="s">
        <v>128</v>
      </c>
      <c r="AC521" s="49">
        <v>2010</v>
      </c>
      <c r="AD521" s="49">
        <v>55.994</v>
      </c>
      <c r="AF521" s="49" t="s">
        <v>862</v>
      </c>
      <c r="AG521" s="146">
        <f>AD519+AD520+AD521+AD522+ AD523+AD524+AD525+AD526+AD527+AD528+AD530</f>
        <v>385.97299999999996</v>
      </c>
      <c r="AH521" s="49" t="s">
        <v>423</v>
      </c>
    </row>
    <row r="522" spans="1:34" s="49" customFormat="1" x14ac:dyDescent="0.25">
      <c r="A522" s="49" t="s">
        <v>137</v>
      </c>
      <c r="B522" s="49" t="s">
        <v>39</v>
      </c>
      <c r="C522" s="49" t="s">
        <v>40</v>
      </c>
      <c r="D522" s="49" t="s">
        <v>136</v>
      </c>
      <c r="E522" s="49" t="s">
        <v>135</v>
      </c>
      <c r="F522" s="49" t="s">
        <v>403</v>
      </c>
      <c r="G522" s="49" t="s">
        <v>404</v>
      </c>
      <c r="H522" s="49">
        <v>36</v>
      </c>
      <c r="I522" s="49" t="s">
        <v>185</v>
      </c>
      <c r="J522" s="49" t="s">
        <v>133</v>
      </c>
      <c r="K522" s="49" t="s">
        <v>132</v>
      </c>
      <c r="P522" s="49" t="s">
        <v>302</v>
      </c>
      <c r="Q522" s="49" t="s">
        <v>131</v>
      </c>
      <c r="R522" s="49" t="s">
        <v>152</v>
      </c>
      <c r="S522" s="49" t="s">
        <v>151</v>
      </c>
      <c r="AB522" s="49" t="s">
        <v>128</v>
      </c>
      <c r="AC522" s="49">
        <v>2010</v>
      </c>
      <c r="AD522" s="49">
        <v>48.863999999999997</v>
      </c>
      <c r="AG522" s="146"/>
      <c r="AH522" s="49" t="s">
        <v>423</v>
      </c>
    </row>
    <row r="523" spans="1:34" s="49" customFormat="1" x14ac:dyDescent="0.25">
      <c r="A523" s="49" t="s">
        <v>137</v>
      </c>
      <c r="B523" s="49" t="s">
        <v>39</v>
      </c>
      <c r="C523" s="49" t="s">
        <v>40</v>
      </c>
      <c r="D523" s="49" t="s">
        <v>136</v>
      </c>
      <c r="E523" s="49" t="s">
        <v>135</v>
      </c>
      <c r="F523" s="49" t="s">
        <v>403</v>
      </c>
      <c r="G523" s="49" t="s">
        <v>404</v>
      </c>
      <c r="H523" s="49">
        <v>36</v>
      </c>
      <c r="I523" s="49" t="s">
        <v>185</v>
      </c>
      <c r="J523" s="49" t="s">
        <v>133</v>
      </c>
      <c r="K523" s="49" t="s">
        <v>132</v>
      </c>
      <c r="P523" s="49" t="s">
        <v>302</v>
      </c>
      <c r="Q523" s="49" t="s">
        <v>131</v>
      </c>
      <c r="R523" s="49" t="s">
        <v>150</v>
      </c>
      <c r="S523" s="49" t="s">
        <v>149</v>
      </c>
      <c r="AB523" s="49" t="s">
        <v>128</v>
      </c>
      <c r="AC523" s="49">
        <v>2010</v>
      </c>
      <c r="AD523" s="49">
        <v>51.253999999999998</v>
      </c>
      <c r="AG523" s="146"/>
      <c r="AH523" s="49" t="s">
        <v>423</v>
      </c>
    </row>
    <row r="524" spans="1:34" s="49" customFormat="1" x14ac:dyDescent="0.25">
      <c r="A524" s="49" t="s">
        <v>137</v>
      </c>
      <c r="B524" s="49" t="s">
        <v>39</v>
      </c>
      <c r="C524" s="49" t="s">
        <v>40</v>
      </c>
      <c r="D524" s="49" t="s">
        <v>136</v>
      </c>
      <c r="E524" s="49" t="s">
        <v>135</v>
      </c>
      <c r="F524" s="49" t="s">
        <v>403</v>
      </c>
      <c r="G524" s="49" t="s">
        <v>404</v>
      </c>
      <c r="H524" s="49">
        <v>36</v>
      </c>
      <c r="I524" s="49" t="s">
        <v>185</v>
      </c>
      <c r="J524" s="49" t="s">
        <v>133</v>
      </c>
      <c r="K524" s="49" t="s">
        <v>132</v>
      </c>
      <c r="P524" s="49" t="s">
        <v>302</v>
      </c>
      <c r="Q524" s="49" t="s">
        <v>131</v>
      </c>
      <c r="R524" s="49" t="s">
        <v>148</v>
      </c>
      <c r="S524" s="49" t="s">
        <v>147</v>
      </c>
      <c r="AB524" s="49" t="s">
        <v>128</v>
      </c>
      <c r="AC524" s="49">
        <v>2010</v>
      </c>
      <c r="AD524" s="49">
        <v>59.75</v>
      </c>
      <c r="AG524" s="146"/>
      <c r="AH524" s="49" t="s">
        <v>423</v>
      </c>
    </row>
    <row r="525" spans="1:34" s="49" customFormat="1" x14ac:dyDescent="0.25">
      <c r="A525" s="49" t="s">
        <v>137</v>
      </c>
      <c r="B525" s="49" t="s">
        <v>39</v>
      </c>
      <c r="C525" s="49" t="s">
        <v>40</v>
      </c>
      <c r="D525" s="49" t="s">
        <v>136</v>
      </c>
      <c r="E525" s="49" t="s">
        <v>135</v>
      </c>
      <c r="F525" s="49" t="s">
        <v>403</v>
      </c>
      <c r="G525" s="49" t="s">
        <v>404</v>
      </c>
      <c r="H525" s="49">
        <v>36</v>
      </c>
      <c r="I525" s="49" t="s">
        <v>185</v>
      </c>
      <c r="J525" s="49" t="s">
        <v>133</v>
      </c>
      <c r="K525" s="49" t="s">
        <v>132</v>
      </c>
      <c r="P525" s="49" t="s">
        <v>302</v>
      </c>
      <c r="Q525" s="49" t="s">
        <v>131</v>
      </c>
      <c r="R525" s="49" t="s">
        <v>146</v>
      </c>
      <c r="S525" s="49" t="s">
        <v>145</v>
      </c>
      <c r="AB525" s="49" t="s">
        <v>128</v>
      </c>
      <c r="AC525" s="49">
        <v>2010</v>
      </c>
      <c r="AD525" s="49">
        <v>9.6180000000000003</v>
      </c>
      <c r="AG525" s="146"/>
      <c r="AH525" s="49" t="s">
        <v>423</v>
      </c>
    </row>
    <row r="526" spans="1:34" s="49" customFormat="1" x14ac:dyDescent="0.25">
      <c r="A526" s="49" t="s">
        <v>137</v>
      </c>
      <c r="B526" s="49" t="s">
        <v>39</v>
      </c>
      <c r="C526" s="49" t="s">
        <v>40</v>
      </c>
      <c r="D526" s="49" t="s">
        <v>136</v>
      </c>
      <c r="E526" s="49" t="s">
        <v>135</v>
      </c>
      <c r="F526" s="49" t="s">
        <v>403</v>
      </c>
      <c r="G526" s="49" t="s">
        <v>404</v>
      </c>
      <c r="H526" s="49">
        <v>36</v>
      </c>
      <c r="I526" s="49" t="s">
        <v>185</v>
      </c>
      <c r="J526" s="49" t="s">
        <v>133</v>
      </c>
      <c r="K526" s="49" t="s">
        <v>132</v>
      </c>
      <c r="P526" s="49" t="s">
        <v>302</v>
      </c>
      <c r="Q526" s="49" t="s">
        <v>131</v>
      </c>
      <c r="R526" s="49" t="s">
        <v>144</v>
      </c>
      <c r="S526" s="49" t="s">
        <v>143</v>
      </c>
      <c r="AB526" s="49" t="s">
        <v>128</v>
      </c>
      <c r="AC526" s="49">
        <v>2010</v>
      </c>
      <c r="AD526" s="49">
        <v>49.662999999999997</v>
      </c>
      <c r="AG526" s="146"/>
      <c r="AH526" s="49" t="s">
        <v>423</v>
      </c>
    </row>
    <row r="527" spans="1:34" s="49" customFormat="1" x14ac:dyDescent="0.25">
      <c r="A527" s="49" t="s">
        <v>137</v>
      </c>
      <c r="B527" s="49" t="s">
        <v>39</v>
      </c>
      <c r="C527" s="49" t="s">
        <v>40</v>
      </c>
      <c r="D527" s="49" t="s">
        <v>136</v>
      </c>
      <c r="E527" s="49" t="s">
        <v>135</v>
      </c>
      <c r="F527" s="49" t="s">
        <v>403</v>
      </c>
      <c r="G527" s="49" t="s">
        <v>404</v>
      </c>
      <c r="H527" s="49">
        <v>36</v>
      </c>
      <c r="I527" s="49" t="s">
        <v>185</v>
      </c>
      <c r="J527" s="49" t="s">
        <v>133</v>
      </c>
      <c r="K527" s="49" t="s">
        <v>132</v>
      </c>
      <c r="P527" s="49" t="s">
        <v>302</v>
      </c>
      <c r="Q527" s="49" t="s">
        <v>131</v>
      </c>
      <c r="R527" s="49" t="s">
        <v>142</v>
      </c>
      <c r="S527" s="49" t="s">
        <v>141</v>
      </c>
      <c r="AB527" s="49" t="s">
        <v>128</v>
      </c>
      <c r="AC527" s="49">
        <v>2010</v>
      </c>
      <c r="AD527" s="49">
        <v>19.664000000000001</v>
      </c>
      <c r="AG527" s="146"/>
      <c r="AH527" s="49" t="s">
        <v>423</v>
      </c>
    </row>
    <row r="528" spans="1:34" s="49" customFormat="1" x14ac:dyDescent="0.25">
      <c r="A528" s="49" t="s">
        <v>137</v>
      </c>
      <c r="B528" s="49" t="s">
        <v>39</v>
      </c>
      <c r="C528" s="49" t="s">
        <v>40</v>
      </c>
      <c r="D528" s="49" t="s">
        <v>136</v>
      </c>
      <c r="E528" s="49" t="s">
        <v>135</v>
      </c>
      <c r="F528" s="49" t="s">
        <v>403</v>
      </c>
      <c r="G528" s="49" t="s">
        <v>404</v>
      </c>
      <c r="H528" s="49">
        <v>36</v>
      </c>
      <c r="I528" s="49" t="s">
        <v>185</v>
      </c>
      <c r="J528" s="49" t="s">
        <v>133</v>
      </c>
      <c r="K528" s="49" t="s">
        <v>132</v>
      </c>
      <c r="P528" s="49" t="s">
        <v>302</v>
      </c>
      <c r="Q528" s="49" t="s">
        <v>131</v>
      </c>
      <c r="R528" s="49" t="s">
        <v>140</v>
      </c>
      <c r="S528" s="49" t="s">
        <v>139</v>
      </c>
      <c r="AB528" s="49" t="s">
        <v>128</v>
      </c>
      <c r="AC528" s="49">
        <v>2010</v>
      </c>
      <c r="AD528" s="49">
        <v>67.697000000000003</v>
      </c>
      <c r="AG528" s="146"/>
      <c r="AH528" s="49" t="s">
        <v>423</v>
      </c>
    </row>
    <row r="529" spans="1:34" s="49" customFormat="1" x14ac:dyDescent="0.25">
      <c r="A529" s="49" t="s">
        <v>137</v>
      </c>
      <c r="B529" s="49" t="s">
        <v>39</v>
      </c>
      <c r="C529" s="49" t="s">
        <v>40</v>
      </c>
      <c r="D529" s="49" t="s">
        <v>136</v>
      </c>
      <c r="E529" s="49" t="s">
        <v>135</v>
      </c>
      <c r="F529" s="49" t="s">
        <v>403</v>
      </c>
      <c r="G529" s="49" t="s">
        <v>404</v>
      </c>
      <c r="H529" s="49">
        <v>36</v>
      </c>
      <c r="I529" s="49" t="s">
        <v>185</v>
      </c>
      <c r="J529" s="49" t="s">
        <v>133</v>
      </c>
      <c r="K529" s="49" t="s">
        <v>132</v>
      </c>
      <c r="P529" s="49" t="s">
        <v>302</v>
      </c>
      <c r="Q529" s="49" t="s">
        <v>131</v>
      </c>
      <c r="R529" s="49" t="s">
        <v>138</v>
      </c>
      <c r="S529" s="49" t="s">
        <v>131</v>
      </c>
      <c r="AB529" s="49" t="s">
        <v>128</v>
      </c>
      <c r="AC529" s="49">
        <v>2010</v>
      </c>
      <c r="AD529" s="49">
        <v>385.09300000000002</v>
      </c>
      <c r="AG529" s="146"/>
      <c r="AH529" s="49" t="s">
        <v>423</v>
      </c>
    </row>
    <row r="530" spans="1:34" s="12" customFormat="1" x14ac:dyDescent="0.25">
      <c r="A530" s="12" t="s">
        <v>137</v>
      </c>
      <c r="B530" s="12" t="s">
        <v>41</v>
      </c>
      <c r="C530" s="12" t="s">
        <v>116</v>
      </c>
      <c r="D530" s="12" t="s">
        <v>136</v>
      </c>
      <c r="E530" s="12" t="s">
        <v>135</v>
      </c>
      <c r="F530" s="12" t="s">
        <v>403</v>
      </c>
      <c r="G530" s="12" t="s">
        <v>404</v>
      </c>
      <c r="H530" s="12">
        <v>149</v>
      </c>
      <c r="I530" s="12" t="s">
        <v>244</v>
      </c>
      <c r="J530" s="12" t="s">
        <v>133</v>
      </c>
      <c r="K530" s="12" t="s">
        <v>158</v>
      </c>
      <c r="P530" s="12" t="s">
        <v>297</v>
      </c>
      <c r="Q530" s="12" t="s">
        <v>298</v>
      </c>
      <c r="R530" s="12" t="s">
        <v>176</v>
      </c>
      <c r="S530" s="12" t="s">
        <v>175</v>
      </c>
      <c r="AB530" s="12" t="s">
        <v>128</v>
      </c>
      <c r="AC530" s="12">
        <v>2010</v>
      </c>
      <c r="AD530" s="12">
        <v>0.88</v>
      </c>
      <c r="AG530" s="148"/>
      <c r="AH530" s="12" t="s">
        <v>424</v>
      </c>
    </row>
    <row r="531" spans="1:34" x14ac:dyDescent="0.25">
      <c r="A531" t="s">
        <v>137</v>
      </c>
      <c r="B531" t="s">
        <v>41</v>
      </c>
      <c r="C531" t="s">
        <v>116</v>
      </c>
      <c r="D531" t="s">
        <v>136</v>
      </c>
      <c r="E531" t="s">
        <v>135</v>
      </c>
      <c r="F531" t="s">
        <v>403</v>
      </c>
      <c r="G531" t="s">
        <v>404</v>
      </c>
      <c r="H531">
        <v>149</v>
      </c>
      <c r="I531" t="s">
        <v>244</v>
      </c>
      <c r="J531" t="s">
        <v>133</v>
      </c>
      <c r="K531" t="s">
        <v>158</v>
      </c>
      <c r="P531" t="s">
        <v>297</v>
      </c>
      <c r="Q531" t="s">
        <v>298</v>
      </c>
      <c r="R531" t="s">
        <v>174</v>
      </c>
      <c r="S531" t="s">
        <v>173</v>
      </c>
      <c r="AB531" t="s">
        <v>128</v>
      </c>
      <c r="AC531">
        <v>2010</v>
      </c>
      <c r="AD531">
        <v>72.37</v>
      </c>
      <c r="AH531" t="s">
        <v>424</v>
      </c>
    </row>
    <row r="532" spans="1:34" x14ac:dyDescent="0.25">
      <c r="A532" t="s">
        <v>137</v>
      </c>
      <c r="B532" t="s">
        <v>41</v>
      </c>
      <c r="C532" t="s">
        <v>116</v>
      </c>
      <c r="D532" t="s">
        <v>136</v>
      </c>
      <c r="E532" t="s">
        <v>135</v>
      </c>
      <c r="F532" t="s">
        <v>403</v>
      </c>
      <c r="G532" t="s">
        <v>404</v>
      </c>
      <c r="H532">
        <v>149</v>
      </c>
      <c r="I532" t="s">
        <v>244</v>
      </c>
      <c r="J532" t="s">
        <v>133</v>
      </c>
      <c r="K532" t="s">
        <v>158</v>
      </c>
      <c r="P532" t="s">
        <v>297</v>
      </c>
      <c r="Q532" t="s">
        <v>298</v>
      </c>
      <c r="R532" t="s">
        <v>172</v>
      </c>
      <c r="S532" t="s">
        <v>153</v>
      </c>
      <c r="AB532" t="s">
        <v>128</v>
      </c>
      <c r="AC532">
        <v>2010</v>
      </c>
      <c r="AD532">
        <v>244.01499999999999</v>
      </c>
      <c r="AH532" t="s">
        <v>424</v>
      </c>
    </row>
    <row r="533" spans="1:34" x14ac:dyDescent="0.25">
      <c r="A533" t="s">
        <v>137</v>
      </c>
      <c r="B533" t="s">
        <v>41</v>
      </c>
      <c r="C533" t="s">
        <v>116</v>
      </c>
      <c r="D533" t="s">
        <v>136</v>
      </c>
      <c r="E533" t="s">
        <v>135</v>
      </c>
      <c r="F533" t="s">
        <v>403</v>
      </c>
      <c r="G533" t="s">
        <v>404</v>
      </c>
      <c r="H533">
        <v>149</v>
      </c>
      <c r="I533" t="s">
        <v>244</v>
      </c>
      <c r="J533" t="s">
        <v>133</v>
      </c>
      <c r="K533" t="s">
        <v>158</v>
      </c>
      <c r="P533" t="s">
        <v>297</v>
      </c>
      <c r="Q533" t="s">
        <v>298</v>
      </c>
      <c r="R533" t="s">
        <v>171</v>
      </c>
      <c r="S533" t="s">
        <v>151</v>
      </c>
      <c r="AB533" t="s">
        <v>128</v>
      </c>
      <c r="AC533">
        <v>2010</v>
      </c>
      <c r="AD533">
        <v>636.54200000000003</v>
      </c>
      <c r="AH533" t="s">
        <v>424</v>
      </c>
    </row>
    <row r="534" spans="1:34" x14ac:dyDescent="0.25">
      <c r="A534" t="s">
        <v>137</v>
      </c>
      <c r="B534" t="s">
        <v>41</v>
      </c>
      <c r="C534" t="s">
        <v>116</v>
      </c>
      <c r="D534" t="s">
        <v>136</v>
      </c>
      <c r="E534" t="s">
        <v>135</v>
      </c>
      <c r="F534" t="s">
        <v>403</v>
      </c>
      <c r="G534" t="s">
        <v>404</v>
      </c>
      <c r="H534">
        <v>149</v>
      </c>
      <c r="I534" t="s">
        <v>244</v>
      </c>
      <c r="J534" t="s">
        <v>133</v>
      </c>
      <c r="K534" t="s">
        <v>158</v>
      </c>
      <c r="P534" t="s">
        <v>297</v>
      </c>
      <c r="Q534" t="s">
        <v>298</v>
      </c>
      <c r="R534" t="s">
        <v>170</v>
      </c>
      <c r="S534" t="s">
        <v>169</v>
      </c>
      <c r="AB534" t="s">
        <v>128</v>
      </c>
      <c r="AC534">
        <v>2010</v>
      </c>
      <c r="AD534">
        <v>289.57400000000001</v>
      </c>
      <c r="AH534" t="s">
        <v>424</v>
      </c>
    </row>
    <row r="535" spans="1:34" x14ac:dyDescent="0.25">
      <c r="A535" t="s">
        <v>137</v>
      </c>
      <c r="B535" t="s">
        <v>41</v>
      </c>
      <c r="C535" t="s">
        <v>116</v>
      </c>
      <c r="D535" t="s">
        <v>136</v>
      </c>
      <c r="E535" t="s">
        <v>135</v>
      </c>
      <c r="F535" t="s">
        <v>403</v>
      </c>
      <c r="G535" t="s">
        <v>404</v>
      </c>
      <c r="H535">
        <v>149</v>
      </c>
      <c r="I535" t="s">
        <v>244</v>
      </c>
      <c r="J535" t="s">
        <v>133</v>
      </c>
      <c r="K535" t="s">
        <v>158</v>
      </c>
      <c r="P535" t="s">
        <v>297</v>
      </c>
      <c r="Q535" t="s">
        <v>298</v>
      </c>
      <c r="R535" t="s">
        <v>168</v>
      </c>
      <c r="S535" t="s">
        <v>167</v>
      </c>
      <c r="AB535" t="s">
        <v>128</v>
      </c>
      <c r="AC535">
        <v>2010</v>
      </c>
      <c r="AD535">
        <v>399.25400000000002</v>
      </c>
      <c r="AH535" t="s">
        <v>424</v>
      </c>
    </row>
    <row r="536" spans="1:34" x14ac:dyDescent="0.25">
      <c r="A536" t="s">
        <v>137</v>
      </c>
      <c r="B536" t="s">
        <v>41</v>
      </c>
      <c r="C536" t="s">
        <v>116</v>
      </c>
      <c r="D536" t="s">
        <v>136</v>
      </c>
      <c r="E536" t="s">
        <v>135</v>
      </c>
      <c r="F536" t="s">
        <v>403</v>
      </c>
      <c r="G536" t="s">
        <v>404</v>
      </c>
      <c r="H536">
        <v>149</v>
      </c>
      <c r="I536" t="s">
        <v>244</v>
      </c>
      <c r="J536" t="s">
        <v>133</v>
      </c>
      <c r="K536" t="s">
        <v>158</v>
      </c>
      <c r="P536" t="s">
        <v>297</v>
      </c>
      <c r="Q536" t="s">
        <v>298</v>
      </c>
      <c r="R536" t="s">
        <v>166</v>
      </c>
      <c r="S536" t="s">
        <v>165</v>
      </c>
      <c r="AB536" t="s">
        <v>128</v>
      </c>
      <c r="AC536">
        <v>2010</v>
      </c>
      <c r="AD536">
        <v>21.251000000000001</v>
      </c>
      <c r="AH536" t="s">
        <v>424</v>
      </c>
    </row>
    <row r="537" spans="1:34" x14ac:dyDescent="0.25">
      <c r="A537" t="s">
        <v>137</v>
      </c>
      <c r="B537" t="s">
        <v>41</v>
      </c>
      <c r="C537" t="s">
        <v>116</v>
      </c>
      <c r="D537" t="s">
        <v>136</v>
      </c>
      <c r="E537" t="s">
        <v>135</v>
      </c>
      <c r="F537" t="s">
        <v>403</v>
      </c>
      <c r="G537" t="s">
        <v>404</v>
      </c>
      <c r="H537">
        <v>149</v>
      </c>
      <c r="I537" t="s">
        <v>244</v>
      </c>
      <c r="J537" t="s">
        <v>133</v>
      </c>
      <c r="K537" t="s">
        <v>158</v>
      </c>
      <c r="P537" t="s">
        <v>297</v>
      </c>
      <c r="Q537" t="s">
        <v>298</v>
      </c>
      <c r="R537" t="s">
        <v>164</v>
      </c>
      <c r="S537" t="s">
        <v>143</v>
      </c>
      <c r="AB537" t="s">
        <v>128</v>
      </c>
      <c r="AC537">
        <v>2010</v>
      </c>
      <c r="AD537">
        <v>79.658000000000001</v>
      </c>
      <c r="AH537" t="s">
        <v>424</v>
      </c>
    </row>
    <row r="538" spans="1:34" x14ac:dyDescent="0.25">
      <c r="A538" t="s">
        <v>137</v>
      </c>
      <c r="B538" t="s">
        <v>41</v>
      </c>
      <c r="C538" t="s">
        <v>116</v>
      </c>
      <c r="D538" t="s">
        <v>136</v>
      </c>
      <c r="E538" t="s">
        <v>135</v>
      </c>
      <c r="F538" t="s">
        <v>403</v>
      </c>
      <c r="G538" t="s">
        <v>404</v>
      </c>
      <c r="H538">
        <v>149</v>
      </c>
      <c r="I538" t="s">
        <v>244</v>
      </c>
      <c r="J538" t="s">
        <v>133</v>
      </c>
      <c r="K538" t="s">
        <v>158</v>
      </c>
      <c r="P538" t="s">
        <v>297</v>
      </c>
      <c r="Q538" t="s">
        <v>298</v>
      </c>
      <c r="R538" t="s">
        <v>163</v>
      </c>
      <c r="S538" t="s">
        <v>162</v>
      </c>
      <c r="AB538" t="s">
        <v>128</v>
      </c>
      <c r="AC538">
        <v>2010</v>
      </c>
      <c r="AD538">
        <v>157.90199999999999</v>
      </c>
      <c r="AH538" t="s">
        <v>424</v>
      </c>
    </row>
    <row r="539" spans="1:34" x14ac:dyDescent="0.25">
      <c r="A539" t="s">
        <v>137</v>
      </c>
      <c r="B539" t="s">
        <v>41</v>
      </c>
      <c r="C539" t="s">
        <v>116</v>
      </c>
      <c r="D539" t="s">
        <v>136</v>
      </c>
      <c r="E539" t="s">
        <v>135</v>
      </c>
      <c r="F539" t="s">
        <v>403</v>
      </c>
      <c r="G539" t="s">
        <v>404</v>
      </c>
      <c r="H539">
        <v>149</v>
      </c>
      <c r="I539" t="s">
        <v>244</v>
      </c>
      <c r="J539" t="s">
        <v>133</v>
      </c>
      <c r="K539" t="s">
        <v>158</v>
      </c>
      <c r="P539" t="s">
        <v>297</v>
      </c>
      <c r="Q539" t="s">
        <v>298</v>
      </c>
      <c r="R539" t="s">
        <v>161</v>
      </c>
      <c r="S539" t="s">
        <v>139</v>
      </c>
      <c r="AB539" t="s">
        <v>128</v>
      </c>
      <c r="AC539">
        <v>2010</v>
      </c>
      <c r="AD539">
        <v>185.16499999999999</v>
      </c>
      <c r="AH539" t="s">
        <v>424</v>
      </c>
    </row>
    <row r="540" spans="1:34" x14ac:dyDescent="0.25">
      <c r="A540" t="s">
        <v>137</v>
      </c>
      <c r="B540" t="s">
        <v>41</v>
      </c>
      <c r="C540" t="s">
        <v>116</v>
      </c>
      <c r="D540" t="s">
        <v>136</v>
      </c>
      <c r="E540" t="s">
        <v>135</v>
      </c>
      <c r="F540" t="s">
        <v>403</v>
      </c>
      <c r="G540" t="s">
        <v>404</v>
      </c>
      <c r="H540">
        <v>149</v>
      </c>
      <c r="I540" t="s">
        <v>244</v>
      </c>
      <c r="J540" t="s">
        <v>133</v>
      </c>
      <c r="K540" t="s">
        <v>158</v>
      </c>
      <c r="P540" t="s">
        <v>297</v>
      </c>
      <c r="Q540" t="s">
        <v>298</v>
      </c>
      <c r="R540" t="s">
        <v>160</v>
      </c>
      <c r="S540" t="s">
        <v>131</v>
      </c>
      <c r="AB540" t="s">
        <v>128</v>
      </c>
      <c r="AC540">
        <v>2010</v>
      </c>
      <c r="AD540">
        <v>2086.9369999999999</v>
      </c>
      <c r="AH540" t="s">
        <v>424</v>
      </c>
    </row>
    <row r="541" spans="1:34" x14ac:dyDescent="0.25">
      <c r="A541" t="s">
        <v>137</v>
      </c>
      <c r="B541" t="s">
        <v>41</v>
      </c>
      <c r="C541" t="s">
        <v>116</v>
      </c>
      <c r="D541" t="s">
        <v>136</v>
      </c>
      <c r="E541" t="s">
        <v>135</v>
      </c>
      <c r="F541" t="s">
        <v>403</v>
      </c>
      <c r="G541" t="s">
        <v>404</v>
      </c>
      <c r="H541">
        <v>149</v>
      </c>
      <c r="I541" t="s">
        <v>244</v>
      </c>
      <c r="J541" t="s">
        <v>133</v>
      </c>
      <c r="K541" t="s">
        <v>158</v>
      </c>
      <c r="P541" t="s">
        <v>297</v>
      </c>
      <c r="Q541" t="s">
        <v>298</v>
      </c>
      <c r="R541" t="s">
        <v>157</v>
      </c>
      <c r="S541" t="s">
        <v>129</v>
      </c>
      <c r="AB541" t="s">
        <v>128</v>
      </c>
      <c r="AC541">
        <v>2010</v>
      </c>
      <c r="AD541">
        <v>0.32500000000000001</v>
      </c>
      <c r="AE541" t="s">
        <v>179</v>
      </c>
      <c r="AH541" t="s">
        <v>424</v>
      </c>
    </row>
    <row r="542" spans="1:34" x14ac:dyDescent="0.25">
      <c r="A542" t="s">
        <v>137</v>
      </c>
      <c r="B542" t="s">
        <v>41</v>
      </c>
      <c r="C542" t="s">
        <v>116</v>
      </c>
      <c r="D542" t="s">
        <v>136</v>
      </c>
      <c r="E542" t="s">
        <v>135</v>
      </c>
      <c r="F542" t="s">
        <v>403</v>
      </c>
      <c r="G542" t="s">
        <v>404</v>
      </c>
      <c r="H542">
        <v>149</v>
      </c>
      <c r="I542" t="s">
        <v>244</v>
      </c>
      <c r="J542" t="s">
        <v>133</v>
      </c>
      <c r="K542" t="s">
        <v>158</v>
      </c>
      <c r="P542" t="s">
        <v>300</v>
      </c>
      <c r="Q542" t="s">
        <v>301</v>
      </c>
      <c r="R542" t="s">
        <v>176</v>
      </c>
      <c r="S542" t="s">
        <v>175</v>
      </c>
      <c r="AB542" t="s">
        <v>128</v>
      </c>
      <c r="AC542">
        <v>2010</v>
      </c>
      <c r="AD542">
        <v>13.901</v>
      </c>
      <c r="AH542" t="s">
        <v>424</v>
      </c>
    </row>
    <row r="543" spans="1:34" x14ac:dyDescent="0.25">
      <c r="A543" t="s">
        <v>137</v>
      </c>
      <c r="B543" t="s">
        <v>41</v>
      </c>
      <c r="C543" t="s">
        <v>116</v>
      </c>
      <c r="D543" t="s">
        <v>136</v>
      </c>
      <c r="E543" t="s">
        <v>135</v>
      </c>
      <c r="F543" t="s">
        <v>403</v>
      </c>
      <c r="G543" t="s">
        <v>404</v>
      </c>
      <c r="H543">
        <v>149</v>
      </c>
      <c r="I543" t="s">
        <v>244</v>
      </c>
      <c r="J543" t="s">
        <v>133</v>
      </c>
      <c r="K543" t="s">
        <v>158</v>
      </c>
      <c r="P543" t="s">
        <v>300</v>
      </c>
      <c r="Q543" t="s">
        <v>301</v>
      </c>
      <c r="R543" t="s">
        <v>174</v>
      </c>
      <c r="S543" t="s">
        <v>173</v>
      </c>
      <c r="AB543" t="s">
        <v>128</v>
      </c>
      <c r="AC543">
        <v>2010</v>
      </c>
      <c r="AD543">
        <v>188.81</v>
      </c>
      <c r="AH543" t="s">
        <v>424</v>
      </c>
    </row>
    <row r="544" spans="1:34" x14ac:dyDescent="0.25">
      <c r="A544" t="s">
        <v>137</v>
      </c>
      <c r="B544" t="s">
        <v>41</v>
      </c>
      <c r="C544" t="s">
        <v>116</v>
      </c>
      <c r="D544" t="s">
        <v>136</v>
      </c>
      <c r="E544" t="s">
        <v>135</v>
      </c>
      <c r="F544" t="s">
        <v>403</v>
      </c>
      <c r="G544" t="s">
        <v>404</v>
      </c>
      <c r="H544">
        <v>149</v>
      </c>
      <c r="I544" t="s">
        <v>244</v>
      </c>
      <c r="J544" t="s">
        <v>133</v>
      </c>
      <c r="K544" t="s">
        <v>158</v>
      </c>
      <c r="P544" t="s">
        <v>300</v>
      </c>
      <c r="Q544" t="s">
        <v>301</v>
      </c>
      <c r="R544" t="s">
        <v>172</v>
      </c>
      <c r="S544" t="s">
        <v>153</v>
      </c>
      <c r="AB544" t="s">
        <v>128</v>
      </c>
      <c r="AC544">
        <v>2010</v>
      </c>
      <c r="AD544">
        <v>274.45600000000002</v>
      </c>
      <c r="AH544" t="s">
        <v>424</v>
      </c>
    </row>
    <row r="545" spans="1:34" x14ac:dyDescent="0.25">
      <c r="A545" t="s">
        <v>137</v>
      </c>
      <c r="B545" t="s">
        <v>41</v>
      </c>
      <c r="C545" t="s">
        <v>116</v>
      </c>
      <c r="D545" t="s">
        <v>136</v>
      </c>
      <c r="E545" t="s">
        <v>135</v>
      </c>
      <c r="F545" t="s">
        <v>403</v>
      </c>
      <c r="G545" t="s">
        <v>404</v>
      </c>
      <c r="H545">
        <v>149</v>
      </c>
      <c r="I545" t="s">
        <v>244</v>
      </c>
      <c r="J545" t="s">
        <v>133</v>
      </c>
      <c r="K545" t="s">
        <v>158</v>
      </c>
      <c r="P545" t="s">
        <v>300</v>
      </c>
      <c r="Q545" t="s">
        <v>301</v>
      </c>
      <c r="R545" t="s">
        <v>171</v>
      </c>
      <c r="S545" t="s">
        <v>151</v>
      </c>
      <c r="AB545" t="s">
        <v>128</v>
      </c>
      <c r="AC545">
        <v>2010</v>
      </c>
      <c r="AD545">
        <v>571.55100000000004</v>
      </c>
      <c r="AH545" t="s">
        <v>424</v>
      </c>
    </row>
    <row r="546" spans="1:34" x14ac:dyDescent="0.25">
      <c r="A546" t="s">
        <v>137</v>
      </c>
      <c r="B546" t="s">
        <v>41</v>
      </c>
      <c r="C546" t="s">
        <v>116</v>
      </c>
      <c r="D546" t="s">
        <v>136</v>
      </c>
      <c r="E546" t="s">
        <v>135</v>
      </c>
      <c r="F546" t="s">
        <v>403</v>
      </c>
      <c r="G546" t="s">
        <v>404</v>
      </c>
      <c r="H546">
        <v>149</v>
      </c>
      <c r="I546" t="s">
        <v>244</v>
      </c>
      <c r="J546" t="s">
        <v>133</v>
      </c>
      <c r="K546" t="s">
        <v>158</v>
      </c>
      <c r="P546" t="s">
        <v>300</v>
      </c>
      <c r="Q546" t="s">
        <v>301</v>
      </c>
      <c r="R546" t="s">
        <v>170</v>
      </c>
      <c r="S546" t="s">
        <v>169</v>
      </c>
      <c r="AB546" t="s">
        <v>128</v>
      </c>
      <c r="AC546">
        <v>2010</v>
      </c>
      <c r="AD546">
        <v>95.097999999999999</v>
      </c>
      <c r="AH546" t="s">
        <v>424</v>
      </c>
    </row>
    <row r="547" spans="1:34" x14ac:dyDescent="0.25">
      <c r="A547" t="s">
        <v>137</v>
      </c>
      <c r="B547" t="s">
        <v>41</v>
      </c>
      <c r="C547" t="s">
        <v>116</v>
      </c>
      <c r="D547" t="s">
        <v>136</v>
      </c>
      <c r="E547" t="s">
        <v>135</v>
      </c>
      <c r="F547" t="s">
        <v>403</v>
      </c>
      <c r="G547" t="s">
        <v>404</v>
      </c>
      <c r="H547">
        <v>149</v>
      </c>
      <c r="I547" t="s">
        <v>244</v>
      </c>
      <c r="J547" t="s">
        <v>133</v>
      </c>
      <c r="K547" t="s">
        <v>158</v>
      </c>
      <c r="P547" t="s">
        <v>300</v>
      </c>
      <c r="Q547" t="s">
        <v>301</v>
      </c>
      <c r="R547" t="s">
        <v>168</v>
      </c>
      <c r="S547" t="s">
        <v>167</v>
      </c>
      <c r="AB547" t="s">
        <v>128</v>
      </c>
      <c r="AC547">
        <v>2010</v>
      </c>
      <c r="AD547">
        <v>206.155</v>
      </c>
      <c r="AH547" t="s">
        <v>424</v>
      </c>
    </row>
    <row r="548" spans="1:34" x14ac:dyDescent="0.25">
      <c r="A548" t="s">
        <v>137</v>
      </c>
      <c r="B548" t="s">
        <v>41</v>
      </c>
      <c r="C548" t="s">
        <v>116</v>
      </c>
      <c r="D548" t="s">
        <v>136</v>
      </c>
      <c r="E548" t="s">
        <v>135</v>
      </c>
      <c r="F548" t="s">
        <v>403</v>
      </c>
      <c r="G548" t="s">
        <v>404</v>
      </c>
      <c r="H548">
        <v>149</v>
      </c>
      <c r="I548" t="s">
        <v>244</v>
      </c>
      <c r="J548" t="s">
        <v>133</v>
      </c>
      <c r="K548" t="s">
        <v>158</v>
      </c>
      <c r="P548" t="s">
        <v>300</v>
      </c>
      <c r="Q548" t="s">
        <v>301</v>
      </c>
      <c r="R548" t="s">
        <v>166</v>
      </c>
      <c r="S548" t="s">
        <v>165</v>
      </c>
      <c r="AB548" t="s">
        <v>128</v>
      </c>
      <c r="AC548">
        <v>2010</v>
      </c>
      <c r="AD548">
        <v>45.546999999999997</v>
      </c>
      <c r="AH548" t="s">
        <v>424</v>
      </c>
    </row>
    <row r="549" spans="1:34" x14ac:dyDescent="0.25">
      <c r="A549" t="s">
        <v>137</v>
      </c>
      <c r="B549" t="s">
        <v>41</v>
      </c>
      <c r="C549" t="s">
        <v>116</v>
      </c>
      <c r="D549" t="s">
        <v>136</v>
      </c>
      <c r="E549" t="s">
        <v>135</v>
      </c>
      <c r="F549" t="s">
        <v>403</v>
      </c>
      <c r="G549" t="s">
        <v>404</v>
      </c>
      <c r="H549">
        <v>149</v>
      </c>
      <c r="I549" t="s">
        <v>244</v>
      </c>
      <c r="J549" t="s">
        <v>133</v>
      </c>
      <c r="K549" t="s">
        <v>158</v>
      </c>
      <c r="P549" t="s">
        <v>300</v>
      </c>
      <c r="Q549" t="s">
        <v>301</v>
      </c>
      <c r="R549" t="s">
        <v>164</v>
      </c>
      <c r="S549" t="s">
        <v>143</v>
      </c>
      <c r="AB549" t="s">
        <v>128</v>
      </c>
      <c r="AC549">
        <v>2010</v>
      </c>
      <c r="AD549">
        <v>769.48199999999997</v>
      </c>
      <c r="AH549" t="s">
        <v>424</v>
      </c>
    </row>
    <row r="550" spans="1:34" x14ac:dyDescent="0.25">
      <c r="A550" t="s">
        <v>137</v>
      </c>
      <c r="B550" t="s">
        <v>41</v>
      </c>
      <c r="C550" t="s">
        <v>116</v>
      </c>
      <c r="D550" t="s">
        <v>136</v>
      </c>
      <c r="E550" t="s">
        <v>135</v>
      </c>
      <c r="F550" t="s">
        <v>403</v>
      </c>
      <c r="G550" t="s">
        <v>404</v>
      </c>
      <c r="H550">
        <v>149</v>
      </c>
      <c r="I550" t="s">
        <v>244</v>
      </c>
      <c r="J550" t="s">
        <v>133</v>
      </c>
      <c r="K550" t="s">
        <v>158</v>
      </c>
      <c r="P550" t="s">
        <v>300</v>
      </c>
      <c r="Q550" t="s">
        <v>301</v>
      </c>
      <c r="R550" t="s">
        <v>163</v>
      </c>
      <c r="S550" t="s">
        <v>162</v>
      </c>
      <c r="AB550" t="s">
        <v>128</v>
      </c>
      <c r="AC550">
        <v>2010</v>
      </c>
      <c r="AD550">
        <v>511.16800000000001</v>
      </c>
      <c r="AH550" t="s">
        <v>424</v>
      </c>
    </row>
    <row r="551" spans="1:34" x14ac:dyDescent="0.25">
      <c r="A551" t="s">
        <v>137</v>
      </c>
      <c r="B551" t="s">
        <v>41</v>
      </c>
      <c r="C551" t="s">
        <v>116</v>
      </c>
      <c r="D551" t="s">
        <v>136</v>
      </c>
      <c r="E551" t="s">
        <v>135</v>
      </c>
      <c r="F551" t="s">
        <v>403</v>
      </c>
      <c r="G551" t="s">
        <v>404</v>
      </c>
      <c r="H551">
        <v>149</v>
      </c>
      <c r="I551" t="s">
        <v>244</v>
      </c>
      <c r="J551" t="s">
        <v>133</v>
      </c>
      <c r="K551" t="s">
        <v>158</v>
      </c>
      <c r="P551" t="s">
        <v>300</v>
      </c>
      <c r="Q551" t="s">
        <v>301</v>
      </c>
      <c r="R551" t="s">
        <v>161</v>
      </c>
      <c r="S551" t="s">
        <v>139</v>
      </c>
      <c r="AB551" t="s">
        <v>128</v>
      </c>
      <c r="AC551">
        <v>2010</v>
      </c>
      <c r="AD551">
        <v>121.533</v>
      </c>
      <c r="AH551" t="s">
        <v>424</v>
      </c>
    </row>
    <row r="552" spans="1:34" x14ac:dyDescent="0.25">
      <c r="A552" t="s">
        <v>137</v>
      </c>
      <c r="B552" t="s">
        <v>41</v>
      </c>
      <c r="C552" t="s">
        <v>116</v>
      </c>
      <c r="D552" t="s">
        <v>136</v>
      </c>
      <c r="E552" t="s">
        <v>135</v>
      </c>
      <c r="F552" t="s">
        <v>403</v>
      </c>
      <c r="G552" t="s">
        <v>404</v>
      </c>
      <c r="H552">
        <v>149</v>
      </c>
      <c r="I552" t="s">
        <v>244</v>
      </c>
      <c r="J552" t="s">
        <v>133</v>
      </c>
      <c r="K552" t="s">
        <v>158</v>
      </c>
      <c r="P552" t="s">
        <v>300</v>
      </c>
      <c r="Q552" t="s">
        <v>301</v>
      </c>
      <c r="R552" t="s">
        <v>160</v>
      </c>
      <c r="S552" t="s">
        <v>131</v>
      </c>
      <c r="AB552" t="s">
        <v>128</v>
      </c>
      <c r="AC552">
        <v>2010</v>
      </c>
      <c r="AD552">
        <v>2798.3029999999999</v>
      </c>
      <c r="AH552" t="s">
        <v>424</v>
      </c>
    </row>
    <row r="553" spans="1:34" x14ac:dyDescent="0.25">
      <c r="A553" t="s">
        <v>137</v>
      </c>
      <c r="B553" t="s">
        <v>41</v>
      </c>
      <c r="C553" t="s">
        <v>116</v>
      </c>
      <c r="D553" t="s">
        <v>136</v>
      </c>
      <c r="E553" t="s">
        <v>135</v>
      </c>
      <c r="F553" t="s">
        <v>403</v>
      </c>
      <c r="G553" t="s">
        <v>404</v>
      </c>
      <c r="H553">
        <v>149</v>
      </c>
      <c r="I553" t="s">
        <v>244</v>
      </c>
      <c r="J553" t="s">
        <v>133</v>
      </c>
      <c r="K553" t="s">
        <v>158</v>
      </c>
      <c r="P553" t="s">
        <v>300</v>
      </c>
      <c r="Q553" t="s">
        <v>301</v>
      </c>
      <c r="R553" t="s">
        <v>157</v>
      </c>
      <c r="S553" t="s">
        <v>129</v>
      </c>
      <c r="AB553" t="s">
        <v>128</v>
      </c>
      <c r="AC553">
        <v>2010</v>
      </c>
      <c r="AD553">
        <v>0.60299999999999998</v>
      </c>
      <c r="AH553" t="s">
        <v>424</v>
      </c>
    </row>
    <row r="554" spans="1:34" s="49" customFormat="1" x14ac:dyDescent="0.25">
      <c r="A554" s="49" t="s">
        <v>137</v>
      </c>
      <c r="B554" s="49" t="s">
        <v>41</v>
      </c>
      <c r="C554" s="49" t="s">
        <v>116</v>
      </c>
      <c r="D554" s="49" t="s">
        <v>136</v>
      </c>
      <c r="E554" s="49" t="s">
        <v>135</v>
      </c>
      <c r="F554" s="49" t="s">
        <v>403</v>
      </c>
      <c r="G554" s="49" t="s">
        <v>404</v>
      </c>
      <c r="H554" s="49">
        <v>149</v>
      </c>
      <c r="I554" s="49" t="s">
        <v>244</v>
      </c>
      <c r="J554" s="49" t="s">
        <v>133</v>
      </c>
      <c r="K554" s="49" t="s">
        <v>158</v>
      </c>
      <c r="P554" s="49" t="s">
        <v>302</v>
      </c>
      <c r="Q554" s="49" t="s">
        <v>131</v>
      </c>
      <c r="R554" s="49" t="s">
        <v>176</v>
      </c>
      <c r="S554" s="49" t="s">
        <v>175</v>
      </c>
      <c r="AB554" s="49" t="s">
        <v>128</v>
      </c>
      <c r="AC554" s="49">
        <v>2010</v>
      </c>
      <c r="AD554" s="49">
        <v>14.781000000000001</v>
      </c>
      <c r="AF554" s="49" t="s">
        <v>858</v>
      </c>
      <c r="AG554" s="146">
        <f>(AD555+AD556+AD557)*( 1 +AD565/(AD564-AD565))</f>
        <v>1988.1216635910368</v>
      </c>
      <c r="AH554" s="49" t="s">
        <v>424</v>
      </c>
    </row>
    <row r="555" spans="1:34" s="49" customFormat="1" x14ac:dyDescent="0.25">
      <c r="A555" s="49" t="s">
        <v>137</v>
      </c>
      <c r="B555" s="49" t="s">
        <v>41</v>
      </c>
      <c r="C555" s="49" t="s">
        <v>116</v>
      </c>
      <c r="D555" s="49" t="s">
        <v>136</v>
      </c>
      <c r="E555" s="49" t="s">
        <v>135</v>
      </c>
      <c r="F555" s="49" t="s">
        <v>403</v>
      </c>
      <c r="G555" s="49" t="s">
        <v>404</v>
      </c>
      <c r="H555" s="49">
        <v>149</v>
      </c>
      <c r="I555" s="49" t="s">
        <v>244</v>
      </c>
      <c r="J555" s="49" t="s">
        <v>133</v>
      </c>
      <c r="K555" s="49" t="s">
        <v>158</v>
      </c>
      <c r="P555" s="49" t="s">
        <v>302</v>
      </c>
      <c r="Q555" s="49" t="s">
        <v>131</v>
      </c>
      <c r="R555" s="49" t="s">
        <v>174</v>
      </c>
      <c r="S555" s="49" t="s">
        <v>173</v>
      </c>
      <c r="AB555" s="49" t="s">
        <v>128</v>
      </c>
      <c r="AC555" s="49">
        <v>2010</v>
      </c>
      <c r="AD555" s="49">
        <v>261.18</v>
      </c>
      <c r="AF555" s="49" t="s">
        <v>859</v>
      </c>
      <c r="AG555" s="146">
        <f>(AD554+AD558+AD559+AD560+AD561+AD562+AD563)*( 1 +AD565/(AD564-AD565))</f>
        <v>2897.1183365989596</v>
      </c>
      <c r="AH555" s="49" t="s">
        <v>424</v>
      </c>
    </row>
    <row r="556" spans="1:34" s="49" customFormat="1" x14ac:dyDescent="0.25">
      <c r="A556" s="49" t="s">
        <v>137</v>
      </c>
      <c r="B556" s="49" t="s">
        <v>41</v>
      </c>
      <c r="C556" s="49" t="s">
        <v>116</v>
      </c>
      <c r="D556" s="49" t="s">
        <v>136</v>
      </c>
      <c r="E556" s="49" t="s">
        <v>135</v>
      </c>
      <c r="F556" s="49" t="s">
        <v>403</v>
      </c>
      <c r="G556" s="49" t="s">
        <v>404</v>
      </c>
      <c r="H556" s="49">
        <v>149</v>
      </c>
      <c r="I556" s="49" t="s">
        <v>244</v>
      </c>
      <c r="J556" s="49" t="s">
        <v>133</v>
      </c>
      <c r="K556" s="49" t="s">
        <v>158</v>
      </c>
      <c r="P556" s="49" t="s">
        <v>302</v>
      </c>
      <c r="Q556" s="49" t="s">
        <v>131</v>
      </c>
      <c r="R556" s="49" t="s">
        <v>172</v>
      </c>
      <c r="S556" s="49" t="s">
        <v>153</v>
      </c>
      <c r="AB556" s="49" t="s">
        <v>128</v>
      </c>
      <c r="AC556" s="49">
        <v>2010</v>
      </c>
      <c r="AD556" s="49">
        <v>518.471</v>
      </c>
      <c r="AF556" s="49" t="s">
        <v>862</v>
      </c>
      <c r="AG556" s="146">
        <f>AD554+AD555+AD556+AD557+ AD558+AD559+AD560+AD561+AD562+AD563+AD565</f>
        <v>4885.2400000000007</v>
      </c>
      <c r="AH556" s="49" t="s">
        <v>424</v>
      </c>
    </row>
    <row r="557" spans="1:34" s="49" customFormat="1" x14ac:dyDescent="0.25">
      <c r="A557" s="49" t="s">
        <v>137</v>
      </c>
      <c r="B557" s="49" t="s">
        <v>41</v>
      </c>
      <c r="C557" s="49" t="s">
        <v>116</v>
      </c>
      <c r="D557" s="49" t="s">
        <v>136</v>
      </c>
      <c r="E557" s="49" t="s">
        <v>135</v>
      </c>
      <c r="F557" s="49" t="s">
        <v>403</v>
      </c>
      <c r="G557" s="49" t="s">
        <v>404</v>
      </c>
      <c r="H557" s="49">
        <v>149</v>
      </c>
      <c r="I557" s="49" t="s">
        <v>244</v>
      </c>
      <c r="J557" s="49" t="s">
        <v>133</v>
      </c>
      <c r="K557" s="49" t="s">
        <v>158</v>
      </c>
      <c r="P557" s="49" t="s">
        <v>302</v>
      </c>
      <c r="Q557" s="49" t="s">
        <v>131</v>
      </c>
      <c r="R557" s="49" t="s">
        <v>171</v>
      </c>
      <c r="S557" s="49" t="s">
        <v>151</v>
      </c>
      <c r="AB557" s="49" t="s">
        <v>128</v>
      </c>
      <c r="AC557" s="49">
        <v>2010</v>
      </c>
      <c r="AD557" s="49">
        <v>1208.0930000000001</v>
      </c>
      <c r="AG557" s="146"/>
      <c r="AH557" s="49" t="s">
        <v>424</v>
      </c>
    </row>
    <row r="558" spans="1:34" s="49" customFormat="1" x14ac:dyDescent="0.25">
      <c r="A558" s="49" t="s">
        <v>137</v>
      </c>
      <c r="B558" s="49" t="s">
        <v>41</v>
      </c>
      <c r="C558" s="49" t="s">
        <v>116</v>
      </c>
      <c r="D558" s="49" t="s">
        <v>136</v>
      </c>
      <c r="E558" s="49" t="s">
        <v>135</v>
      </c>
      <c r="F558" s="49" t="s">
        <v>403</v>
      </c>
      <c r="G558" s="49" t="s">
        <v>404</v>
      </c>
      <c r="H558" s="49">
        <v>149</v>
      </c>
      <c r="I558" s="49" t="s">
        <v>244</v>
      </c>
      <c r="J558" s="49" t="s">
        <v>133</v>
      </c>
      <c r="K558" s="49" t="s">
        <v>158</v>
      </c>
      <c r="P558" s="49" t="s">
        <v>302</v>
      </c>
      <c r="Q558" s="49" t="s">
        <v>131</v>
      </c>
      <c r="R558" s="49" t="s">
        <v>170</v>
      </c>
      <c r="S558" s="49" t="s">
        <v>169</v>
      </c>
      <c r="AB558" s="49" t="s">
        <v>128</v>
      </c>
      <c r="AC558" s="49">
        <v>2010</v>
      </c>
      <c r="AD558" s="49">
        <v>384.67200000000003</v>
      </c>
      <c r="AG558" s="146"/>
      <c r="AH558" s="49" t="s">
        <v>424</v>
      </c>
    </row>
    <row r="559" spans="1:34" s="49" customFormat="1" x14ac:dyDescent="0.25">
      <c r="A559" s="49" t="s">
        <v>137</v>
      </c>
      <c r="B559" s="49" t="s">
        <v>41</v>
      </c>
      <c r="C559" s="49" t="s">
        <v>116</v>
      </c>
      <c r="D559" s="49" t="s">
        <v>136</v>
      </c>
      <c r="E559" s="49" t="s">
        <v>135</v>
      </c>
      <c r="F559" s="49" t="s">
        <v>403</v>
      </c>
      <c r="G559" s="49" t="s">
        <v>404</v>
      </c>
      <c r="H559" s="49">
        <v>149</v>
      </c>
      <c r="I559" s="49" t="s">
        <v>244</v>
      </c>
      <c r="J559" s="49" t="s">
        <v>133</v>
      </c>
      <c r="K559" s="49" t="s">
        <v>158</v>
      </c>
      <c r="P559" s="49" t="s">
        <v>302</v>
      </c>
      <c r="Q559" s="49" t="s">
        <v>131</v>
      </c>
      <c r="R559" s="49" t="s">
        <v>168</v>
      </c>
      <c r="S559" s="49" t="s">
        <v>167</v>
      </c>
      <c r="AB559" s="49" t="s">
        <v>128</v>
      </c>
      <c r="AC559" s="49">
        <v>2010</v>
      </c>
      <c r="AD559" s="49">
        <v>605.40899999999999</v>
      </c>
      <c r="AG559" s="146"/>
      <c r="AH559" s="49" t="s">
        <v>424</v>
      </c>
    </row>
    <row r="560" spans="1:34" s="49" customFormat="1" x14ac:dyDescent="0.25">
      <c r="A560" s="49" t="s">
        <v>137</v>
      </c>
      <c r="B560" s="49" t="s">
        <v>41</v>
      </c>
      <c r="C560" s="49" t="s">
        <v>116</v>
      </c>
      <c r="D560" s="49" t="s">
        <v>136</v>
      </c>
      <c r="E560" s="49" t="s">
        <v>135</v>
      </c>
      <c r="F560" s="49" t="s">
        <v>403</v>
      </c>
      <c r="G560" s="49" t="s">
        <v>404</v>
      </c>
      <c r="H560" s="49">
        <v>149</v>
      </c>
      <c r="I560" s="49" t="s">
        <v>244</v>
      </c>
      <c r="J560" s="49" t="s">
        <v>133</v>
      </c>
      <c r="K560" s="49" t="s">
        <v>158</v>
      </c>
      <c r="P560" s="49" t="s">
        <v>302</v>
      </c>
      <c r="Q560" s="49" t="s">
        <v>131</v>
      </c>
      <c r="R560" s="49" t="s">
        <v>166</v>
      </c>
      <c r="S560" s="49" t="s">
        <v>165</v>
      </c>
      <c r="AB560" s="49" t="s">
        <v>128</v>
      </c>
      <c r="AC560" s="49">
        <v>2010</v>
      </c>
      <c r="AD560" s="49">
        <v>66.798000000000002</v>
      </c>
      <c r="AG560" s="146"/>
      <c r="AH560" s="49" t="s">
        <v>424</v>
      </c>
    </row>
    <row r="561" spans="1:34" s="49" customFormat="1" x14ac:dyDescent="0.25">
      <c r="A561" s="49" t="s">
        <v>137</v>
      </c>
      <c r="B561" s="49" t="s">
        <v>41</v>
      </c>
      <c r="C561" s="49" t="s">
        <v>116</v>
      </c>
      <c r="D561" s="49" t="s">
        <v>136</v>
      </c>
      <c r="E561" s="49" t="s">
        <v>135</v>
      </c>
      <c r="F561" s="49" t="s">
        <v>403</v>
      </c>
      <c r="G561" s="49" t="s">
        <v>404</v>
      </c>
      <c r="H561" s="49">
        <v>149</v>
      </c>
      <c r="I561" s="49" t="s">
        <v>244</v>
      </c>
      <c r="J561" s="49" t="s">
        <v>133</v>
      </c>
      <c r="K561" s="49" t="s">
        <v>158</v>
      </c>
      <c r="P561" s="49" t="s">
        <v>302</v>
      </c>
      <c r="Q561" s="49" t="s">
        <v>131</v>
      </c>
      <c r="R561" s="49" t="s">
        <v>164</v>
      </c>
      <c r="S561" s="49" t="s">
        <v>143</v>
      </c>
      <c r="AB561" s="49" t="s">
        <v>128</v>
      </c>
      <c r="AC561" s="49">
        <v>2010</v>
      </c>
      <c r="AD561" s="49">
        <v>849.14</v>
      </c>
      <c r="AG561" s="146"/>
      <c r="AH561" s="49" t="s">
        <v>424</v>
      </c>
    </row>
    <row r="562" spans="1:34" s="49" customFormat="1" x14ac:dyDescent="0.25">
      <c r="A562" s="49" t="s">
        <v>137</v>
      </c>
      <c r="B562" s="49" t="s">
        <v>41</v>
      </c>
      <c r="C562" s="49" t="s">
        <v>116</v>
      </c>
      <c r="D562" s="49" t="s">
        <v>136</v>
      </c>
      <c r="E562" s="49" t="s">
        <v>135</v>
      </c>
      <c r="F562" s="49" t="s">
        <v>403</v>
      </c>
      <c r="G562" s="49" t="s">
        <v>404</v>
      </c>
      <c r="H562" s="49">
        <v>149</v>
      </c>
      <c r="I562" s="49" t="s">
        <v>244</v>
      </c>
      <c r="J562" s="49" t="s">
        <v>133</v>
      </c>
      <c r="K562" s="49" t="s">
        <v>158</v>
      </c>
      <c r="P562" s="49" t="s">
        <v>302</v>
      </c>
      <c r="Q562" s="49" t="s">
        <v>131</v>
      </c>
      <c r="R562" s="49" t="s">
        <v>163</v>
      </c>
      <c r="S562" s="49" t="s">
        <v>162</v>
      </c>
      <c r="AB562" s="49" t="s">
        <v>128</v>
      </c>
      <c r="AC562" s="49">
        <v>2010</v>
      </c>
      <c r="AD562" s="49">
        <v>669.07</v>
      </c>
      <c r="AG562" s="146"/>
      <c r="AH562" s="49" t="s">
        <v>424</v>
      </c>
    </row>
    <row r="563" spans="1:34" s="49" customFormat="1" x14ac:dyDescent="0.25">
      <c r="A563" s="49" t="s">
        <v>137</v>
      </c>
      <c r="B563" s="49" t="s">
        <v>41</v>
      </c>
      <c r="C563" s="49" t="s">
        <v>116</v>
      </c>
      <c r="D563" s="49" t="s">
        <v>136</v>
      </c>
      <c r="E563" s="49" t="s">
        <v>135</v>
      </c>
      <c r="F563" s="49" t="s">
        <v>403</v>
      </c>
      <c r="G563" s="49" t="s">
        <v>404</v>
      </c>
      <c r="H563" s="49">
        <v>149</v>
      </c>
      <c r="I563" s="49" t="s">
        <v>244</v>
      </c>
      <c r="J563" s="49" t="s">
        <v>133</v>
      </c>
      <c r="K563" s="49" t="s">
        <v>158</v>
      </c>
      <c r="P563" s="49" t="s">
        <v>302</v>
      </c>
      <c r="Q563" s="49" t="s">
        <v>131</v>
      </c>
      <c r="R563" s="49" t="s">
        <v>161</v>
      </c>
      <c r="S563" s="49" t="s">
        <v>139</v>
      </c>
      <c r="AB563" s="49" t="s">
        <v>128</v>
      </c>
      <c r="AC563" s="49">
        <v>2010</v>
      </c>
      <c r="AD563" s="49">
        <v>306.69799999999998</v>
      </c>
      <c r="AG563" s="146"/>
      <c r="AH563" s="49" t="s">
        <v>424</v>
      </c>
    </row>
    <row r="564" spans="1:34" s="49" customFormat="1" x14ac:dyDescent="0.25">
      <c r="A564" s="49" t="s">
        <v>137</v>
      </c>
      <c r="B564" s="49" t="s">
        <v>41</v>
      </c>
      <c r="C564" s="49" t="s">
        <v>116</v>
      </c>
      <c r="D564" s="49" t="s">
        <v>136</v>
      </c>
      <c r="E564" s="49" t="s">
        <v>135</v>
      </c>
      <c r="F564" s="49" t="s">
        <v>403</v>
      </c>
      <c r="G564" s="49" t="s">
        <v>404</v>
      </c>
      <c r="H564" s="49">
        <v>149</v>
      </c>
      <c r="I564" s="49" t="s">
        <v>244</v>
      </c>
      <c r="J564" s="49" t="s">
        <v>133</v>
      </c>
      <c r="K564" s="49" t="s">
        <v>158</v>
      </c>
      <c r="P564" s="49" t="s">
        <v>302</v>
      </c>
      <c r="Q564" s="49" t="s">
        <v>131</v>
      </c>
      <c r="R564" s="49" t="s">
        <v>160</v>
      </c>
      <c r="S564" s="49" t="s">
        <v>131</v>
      </c>
      <c r="AB564" s="49" t="s">
        <v>128</v>
      </c>
      <c r="AC564" s="49">
        <v>2010</v>
      </c>
      <c r="AD564" s="49">
        <v>4885.2389999999996</v>
      </c>
      <c r="AG564" s="146"/>
      <c r="AH564" s="49" t="s">
        <v>424</v>
      </c>
    </row>
    <row r="565" spans="1:34" s="49" customFormat="1" x14ac:dyDescent="0.25">
      <c r="A565" s="49" t="s">
        <v>137</v>
      </c>
      <c r="B565" s="49" t="s">
        <v>41</v>
      </c>
      <c r="C565" s="49" t="s">
        <v>116</v>
      </c>
      <c r="D565" s="49" t="s">
        <v>136</v>
      </c>
      <c r="E565" s="49" t="s">
        <v>135</v>
      </c>
      <c r="F565" s="49" t="s">
        <v>403</v>
      </c>
      <c r="G565" s="49" t="s">
        <v>404</v>
      </c>
      <c r="H565" s="49">
        <v>149</v>
      </c>
      <c r="I565" s="49" t="s">
        <v>244</v>
      </c>
      <c r="J565" s="49" t="s">
        <v>133</v>
      </c>
      <c r="K565" s="49" t="s">
        <v>158</v>
      </c>
      <c r="P565" s="49" t="s">
        <v>302</v>
      </c>
      <c r="Q565" s="49" t="s">
        <v>131</v>
      </c>
      <c r="R565" s="49" t="s">
        <v>157</v>
      </c>
      <c r="S565" s="49" t="s">
        <v>129</v>
      </c>
      <c r="AB565" s="49" t="s">
        <v>128</v>
      </c>
      <c r="AC565" s="49">
        <v>2010</v>
      </c>
      <c r="AD565" s="49">
        <v>0.92800000000000005</v>
      </c>
      <c r="AG565" s="146"/>
      <c r="AH565" s="49" t="s">
        <v>424</v>
      </c>
    </row>
    <row r="566" spans="1:34" x14ac:dyDescent="0.25">
      <c r="A566" t="s">
        <v>137</v>
      </c>
      <c r="B566" t="s">
        <v>48</v>
      </c>
      <c r="C566" t="s">
        <v>49</v>
      </c>
      <c r="D566" t="s">
        <v>136</v>
      </c>
      <c r="E566" t="s">
        <v>135</v>
      </c>
      <c r="F566" t="s">
        <v>403</v>
      </c>
      <c r="G566" t="s">
        <v>404</v>
      </c>
      <c r="H566">
        <v>162</v>
      </c>
      <c r="I566" t="s">
        <v>243</v>
      </c>
      <c r="J566" t="s">
        <v>133</v>
      </c>
      <c r="K566" t="s">
        <v>158</v>
      </c>
      <c r="P566" t="s">
        <v>297</v>
      </c>
      <c r="Q566" t="s">
        <v>298</v>
      </c>
      <c r="R566" t="s">
        <v>176</v>
      </c>
      <c r="S566" t="s">
        <v>175</v>
      </c>
      <c r="AB566" t="s">
        <v>128</v>
      </c>
      <c r="AC566">
        <v>2010</v>
      </c>
      <c r="AD566">
        <v>11.3</v>
      </c>
      <c r="AH566" t="s">
        <v>425</v>
      </c>
    </row>
    <row r="567" spans="1:34" x14ac:dyDescent="0.25">
      <c r="A567" t="s">
        <v>137</v>
      </c>
      <c r="B567" t="s">
        <v>48</v>
      </c>
      <c r="C567" t="s">
        <v>49</v>
      </c>
      <c r="D567" t="s">
        <v>136</v>
      </c>
      <c r="E567" t="s">
        <v>135</v>
      </c>
      <c r="F567" t="s">
        <v>403</v>
      </c>
      <c r="G567" t="s">
        <v>404</v>
      </c>
      <c r="H567">
        <v>162</v>
      </c>
      <c r="I567" t="s">
        <v>243</v>
      </c>
      <c r="J567" t="s">
        <v>133</v>
      </c>
      <c r="K567" t="s">
        <v>158</v>
      </c>
      <c r="P567" t="s">
        <v>297</v>
      </c>
      <c r="Q567" t="s">
        <v>298</v>
      </c>
      <c r="R567" t="s">
        <v>174</v>
      </c>
      <c r="S567" t="s">
        <v>173</v>
      </c>
      <c r="AB567" t="s">
        <v>128</v>
      </c>
      <c r="AC567">
        <v>2010</v>
      </c>
      <c r="AD567">
        <v>670.7</v>
      </c>
      <c r="AH567" t="s">
        <v>425</v>
      </c>
    </row>
    <row r="568" spans="1:34" x14ac:dyDescent="0.25">
      <c r="A568" t="s">
        <v>137</v>
      </c>
      <c r="B568" t="s">
        <v>48</v>
      </c>
      <c r="C568" t="s">
        <v>49</v>
      </c>
      <c r="D568" t="s">
        <v>136</v>
      </c>
      <c r="E568" t="s">
        <v>135</v>
      </c>
      <c r="F568" t="s">
        <v>403</v>
      </c>
      <c r="G568" t="s">
        <v>404</v>
      </c>
      <c r="H568">
        <v>162</v>
      </c>
      <c r="I568" t="s">
        <v>243</v>
      </c>
      <c r="J568" t="s">
        <v>133</v>
      </c>
      <c r="K568" t="s">
        <v>158</v>
      </c>
      <c r="P568" t="s">
        <v>297</v>
      </c>
      <c r="Q568" t="s">
        <v>298</v>
      </c>
      <c r="R568" t="s">
        <v>172</v>
      </c>
      <c r="S568" t="s">
        <v>153</v>
      </c>
      <c r="AB568" t="s">
        <v>128</v>
      </c>
      <c r="AC568">
        <v>2010</v>
      </c>
      <c r="AD568">
        <v>2407.8000000000002</v>
      </c>
      <c r="AH568" t="s">
        <v>425</v>
      </c>
    </row>
    <row r="569" spans="1:34" x14ac:dyDescent="0.25">
      <c r="A569" t="s">
        <v>137</v>
      </c>
      <c r="B569" t="s">
        <v>48</v>
      </c>
      <c r="C569" t="s">
        <v>49</v>
      </c>
      <c r="D569" t="s">
        <v>136</v>
      </c>
      <c r="E569" t="s">
        <v>135</v>
      </c>
      <c r="F569" t="s">
        <v>403</v>
      </c>
      <c r="G569" t="s">
        <v>404</v>
      </c>
      <c r="H569">
        <v>162</v>
      </c>
      <c r="I569" t="s">
        <v>243</v>
      </c>
      <c r="J569" t="s">
        <v>133</v>
      </c>
      <c r="K569" t="s">
        <v>158</v>
      </c>
      <c r="P569" t="s">
        <v>297</v>
      </c>
      <c r="Q569" t="s">
        <v>298</v>
      </c>
      <c r="R569" t="s">
        <v>171</v>
      </c>
      <c r="S569" t="s">
        <v>151</v>
      </c>
      <c r="AB569" t="s">
        <v>128</v>
      </c>
      <c r="AC569">
        <v>2010</v>
      </c>
      <c r="AD569">
        <v>5043.6000000000004</v>
      </c>
      <c r="AH569" t="s">
        <v>425</v>
      </c>
    </row>
    <row r="570" spans="1:34" x14ac:dyDescent="0.25">
      <c r="A570" t="s">
        <v>137</v>
      </c>
      <c r="B570" t="s">
        <v>48</v>
      </c>
      <c r="C570" t="s">
        <v>49</v>
      </c>
      <c r="D570" t="s">
        <v>136</v>
      </c>
      <c r="E570" t="s">
        <v>135</v>
      </c>
      <c r="F570" t="s">
        <v>403</v>
      </c>
      <c r="G570" t="s">
        <v>404</v>
      </c>
      <c r="H570">
        <v>162</v>
      </c>
      <c r="I570" t="s">
        <v>243</v>
      </c>
      <c r="J570" t="s">
        <v>133</v>
      </c>
      <c r="K570" t="s">
        <v>158</v>
      </c>
      <c r="P570" t="s">
        <v>297</v>
      </c>
      <c r="Q570" t="s">
        <v>298</v>
      </c>
      <c r="R570" t="s">
        <v>170</v>
      </c>
      <c r="S570" t="s">
        <v>169</v>
      </c>
      <c r="AB570" t="s">
        <v>128</v>
      </c>
      <c r="AC570">
        <v>2010</v>
      </c>
      <c r="AD570">
        <v>3095.9</v>
      </c>
      <c r="AH570" t="s">
        <v>425</v>
      </c>
    </row>
    <row r="571" spans="1:34" x14ac:dyDescent="0.25">
      <c r="A571" t="s">
        <v>137</v>
      </c>
      <c r="B571" t="s">
        <v>48</v>
      </c>
      <c r="C571" t="s">
        <v>49</v>
      </c>
      <c r="D571" t="s">
        <v>136</v>
      </c>
      <c r="E571" t="s">
        <v>135</v>
      </c>
      <c r="F571" t="s">
        <v>403</v>
      </c>
      <c r="G571" t="s">
        <v>404</v>
      </c>
      <c r="H571">
        <v>162</v>
      </c>
      <c r="I571" t="s">
        <v>243</v>
      </c>
      <c r="J571" t="s">
        <v>133</v>
      </c>
      <c r="K571" t="s">
        <v>158</v>
      </c>
      <c r="P571" t="s">
        <v>297</v>
      </c>
      <c r="Q571" t="s">
        <v>298</v>
      </c>
      <c r="R571" t="s">
        <v>168</v>
      </c>
      <c r="S571" t="s">
        <v>167</v>
      </c>
      <c r="AB571" t="s">
        <v>128</v>
      </c>
      <c r="AC571">
        <v>2010</v>
      </c>
      <c r="AD571">
        <v>3611.3</v>
      </c>
      <c r="AH571" t="s">
        <v>425</v>
      </c>
    </row>
    <row r="572" spans="1:34" x14ac:dyDescent="0.25">
      <c r="A572" t="s">
        <v>137</v>
      </c>
      <c r="B572" t="s">
        <v>48</v>
      </c>
      <c r="C572" t="s">
        <v>49</v>
      </c>
      <c r="D572" t="s">
        <v>136</v>
      </c>
      <c r="E572" t="s">
        <v>135</v>
      </c>
      <c r="F572" t="s">
        <v>403</v>
      </c>
      <c r="G572" t="s">
        <v>404</v>
      </c>
      <c r="H572">
        <v>162</v>
      </c>
      <c r="I572" t="s">
        <v>243</v>
      </c>
      <c r="J572" t="s">
        <v>133</v>
      </c>
      <c r="K572" t="s">
        <v>158</v>
      </c>
      <c r="P572" t="s">
        <v>297</v>
      </c>
      <c r="Q572" t="s">
        <v>298</v>
      </c>
      <c r="R572" t="s">
        <v>166</v>
      </c>
      <c r="S572" t="s">
        <v>165</v>
      </c>
      <c r="AB572" t="s">
        <v>128</v>
      </c>
      <c r="AC572">
        <v>2010</v>
      </c>
      <c r="AD572">
        <v>205.3</v>
      </c>
      <c r="AH572" t="s">
        <v>425</v>
      </c>
    </row>
    <row r="573" spans="1:34" x14ac:dyDescent="0.25">
      <c r="A573" t="s">
        <v>137</v>
      </c>
      <c r="B573" t="s">
        <v>48</v>
      </c>
      <c r="C573" t="s">
        <v>49</v>
      </c>
      <c r="D573" t="s">
        <v>136</v>
      </c>
      <c r="E573" t="s">
        <v>135</v>
      </c>
      <c r="F573" t="s">
        <v>403</v>
      </c>
      <c r="G573" t="s">
        <v>404</v>
      </c>
      <c r="H573">
        <v>162</v>
      </c>
      <c r="I573" t="s">
        <v>243</v>
      </c>
      <c r="J573" t="s">
        <v>133</v>
      </c>
      <c r="K573" t="s">
        <v>158</v>
      </c>
      <c r="P573" t="s">
        <v>297</v>
      </c>
      <c r="Q573" t="s">
        <v>298</v>
      </c>
      <c r="R573" t="s">
        <v>164</v>
      </c>
      <c r="S573" t="s">
        <v>143</v>
      </c>
      <c r="AB573" t="s">
        <v>128</v>
      </c>
      <c r="AC573">
        <v>2010</v>
      </c>
      <c r="AD573">
        <v>527.20000000000005</v>
      </c>
      <c r="AH573" t="s">
        <v>425</v>
      </c>
    </row>
    <row r="574" spans="1:34" x14ac:dyDescent="0.25">
      <c r="A574" t="s">
        <v>137</v>
      </c>
      <c r="B574" t="s">
        <v>48</v>
      </c>
      <c r="C574" t="s">
        <v>49</v>
      </c>
      <c r="D574" t="s">
        <v>136</v>
      </c>
      <c r="E574" t="s">
        <v>135</v>
      </c>
      <c r="F574" t="s">
        <v>403</v>
      </c>
      <c r="G574" t="s">
        <v>404</v>
      </c>
      <c r="H574">
        <v>162</v>
      </c>
      <c r="I574" t="s">
        <v>243</v>
      </c>
      <c r="J574" t="s">
        <v>133</v>
      </c>
      <c r="K574" t="s">
        <v>158</v>
      </c>
      <c r="P574" t="s">
        <v>297</v>
      </c>
      <c r="Q574" t="s">
        <v>298</v>
      </c>
      <c r="R574" t="s">
        <v>163</v>
      </c>
      <c r="S574" t="s">
        <v>162</v>
      </c>
      <c r="AB574" t="s">
        <v>128</v>
      </c>
      <c r="AC574">
        <v>2010</v>
      </c>
      <c r="AD574">
        <v>380.3</v>
      </c>
      <c r="AH574" t="s">
        <v>425</v>
      </c>
    </row>
    <row r="575" spans="1:34" x14ac:dyDescent="0.25">
      <c r="A575" t="s">
        <v>137</v>
      </c>
      <c r="B575" t="s">
        <v>48</v>
      </c>
      <c r="C575" t="s">
        <v>49</v>
      </c>
      <c r="D575" t="s">
        <v>136</v>
      </c>
      <c r="E575" t="s">
        <v>135</v>
      </c>
      <c r="F575" t="s">
        <v>403</v>
      </c>
      <c r="G575" t="s">
        <v>404</v>
      </c>
      <c r="H575">
        <v>162</v>
      </c>
      <c r="I575" t="s">
        <v>243</v>
      </c>
      <c r="J575" t="s">
        <v>133</v>
      </c>
      <c r="K575" t="s">
        <v>158</v>
      </c>
      <c r="P575" t="s">
        <v>297</v>
      </c>
      <c r="Q575" t="s">
        <v>298</v>
      </c>
      <c r="R575" t="s">
        <v>161</v>
      </c>
      <c r="S575" t="s">
        <v>139</v>
      </c>
      <c r="AB575" t="s">
        <v>128</v>
      </c>
      <c r="AC575">
        <v>2010</v>
      </c>
      <c r="AD575">
        <v>1937.3</v>
      </c>
      <c r="AH575" t="s">
        <v>425</v>
      </c>
    </row>
    <row r="576" spans="1:34" x14ac:dyDescent="0.25">
      <c r="A576" t="s">
        <v>137</v>
      </c>
      <c r="B576" t="s">
        <v>48</v>
      </c>
      <c r="C576" t="s">
        <v>49</v>
      </c>
      <c r="D576" t="s">
        <v>136</v>
      </c>
      <c r="E576" t="s">
        <v>135</v>
      </c>
      <c r="F576" t="s">
        <v>403</v>
      </c>
      <c r="G576" t="s">
        <v>404</v>
      </c>
      <c r="H576">
        <v>162</v>
      </c>
      <c r="I576" t="s">
        <v>243</v>
      </c>
      <c r="J576" t="s">
        <v>133</v>
      </c>
      <c r="K576" t="s">
        <v>158</v>
      </c>
      <c r="P576" t="s">
        <v>297</v>
      </c>
      <c r="Q576" t="s">
        <v>298</v>
      </c>
      <c r="R576" t="s">
        <v>160</v>
      </c>
      <c r="S576" t="s">
        <v>131</v>
      </c>
      <c r="AB576" t="s">
        <v>128</v>
      </c>
      <c r="AC576">
        <v>2010</v>
      </c>
      <c r="AD576">
        <v>17890.599999999999</v>
      </c>
      <c r="AH576" t="s">
        <v>425</v>
      </c>
    </row>
    <row r="577" spans="1:34" x14ac:dyDescent="0.25">
      <c r="A577" t="s">
        <v>137</v>
      </c>
      <c r="B577" t="s">
        <v>48</v>
      </c>
      <c r="C577" t="s">
        <v>49</v>
      </c>
      <c r="D577" t="s">
        <v>136</v>
      </c>
      <c r="E577" t="s">
        <v>135</v>
      </c>
      <c r="F577" t="s">
        <v>403</v>
      </c>
      <c r="G577" t="s">
        <v>404</v>
      </c>
      <c r="H577">
        <v>162</v>
      </c>
      <c r="I577" t="s">
        <v>243</v>
      </c>
      <c r="J577" t="s">
        <v>133</v>
      </c>
      <c r="K577" t="s">
        <v>158</v>
      </c>
      <c r="P577" t="s">
        <v>297</v>
      </c>
      <c r="Q577" t="s">
        <v>298</v>
      </c>
      <c r="R577" t="s">
        <v>157</v>
      </c>
      <c r="S577" t="s">
        <v>129</v>
      </c>
      <c r="AB577" t="s">
        <v>128</v>
      </c>
      <c r="AC577">
        <v>2010</v>
      </c>
      <c r="AD577">
        <v>0</v>
      </c>
      <c r="AH577" t="s">
        <v>425</v>
      </c>
    </row>
    <row r="578" spans="1:34" x14ac:dyDescent="0.25">
      <c r="A578" t="s">
        <v>137</v>
      </c>
      <c r="B578" t="s">
        <v>48</v>
      </c>
      <c r="C578" t="s">
        <v>49</v>
      </c>
      <c r="D578" t="s">
        <v>136</v>
      </c>
      <c r="E578" t="s">
        <v>135</v>
      </c>
      <c r="F578" t="s">
        <v>403</v>
      </c>
      <c r="G578" t="s">
        <v>404</v>
      </c>
      <c r="H578">
        <v>162</v>
      </c>
      <c r="I578" t="s">
        <v>243</v>
      </c>
      <c r="J578" t="s">
        <v>133</v>
      </c>
      <c r="K578" t="s">
        <v>158</v>
      </c>
      <c r="P578" t="s">
        <v>300</v>
      </c>
      <c r="Q578" t="s">
        <v>301</v>
      </c>
      <c r="R578" t="s">
        <v>176</v>
      </c>
      <c r="S578" t="s">
        <v>175</v>
      </c>
      <c r="AB578" t="s">
        <v>128</v>
      </c>
      <c r="AC578">
        <v>2010</v>
      </c>
      <c r="AD578">
        <v>168.6</v>
      </c>
      <c r="AH578" t="s">
        <v>425</v>
      </c>
    </row>
    <row r="579" spans="1:34" x14ac:dyDescent="0.25">
      <c r="A579" t="s">
        <v>137</v>
      </c>
      <c r="B579" t="s">
        <v>48</v>
      </c>
      <c r="C579" t="s">
        <v>49</v>
      </c>
      <c r="D579" t="s">
        <v>136</v>
      </c>
      <c r="E579" t="s">
        <v>135</v>
      </c>
      <c r="F579" t="s">
        <v>403</v>
      </c>
      <c r="G579" t="s">
        <v>404</v>
      </c>
      <c r="H579">
        <v>162</v>
      </c>
      <c r="I579" t="s">
        <v>243</v>
      </c>
      <c r="J579" t="s">
        <v>133</v>
      </c>
      <c r="K579" t="s">
        <v>158</v>
      </c>
      <c r="P579" t="s">
        <v>300</v>
      </c>
      <c r="Q579" t="s">
        <v>301</v>
      </c>
      <c r="R579" t="s">
        <v>174</v>
      </c>
      <c r="S579" t="s">
        <v>173</v>
      </c>
      <c r="AB579" t="s">
        <v>128</v>
      </c>
      <c r="AC579">
        <v>2010</v>
      </c>
      <c r="AD579">
        <v>1573.8</v>
      </c>
      <c r="AH579" t="s">
        <v>425</v>
      </c>
    </row>
    <row r="580" spans="1:34" x14ac:dyDescent="0.25">
      <c r="A580" t="s">
        <v>137</v>
      </c>
      <c r="B580" t="s">
        <v>48</v>
      </c>
      <c r="C580" t="s">
        <v>49</v>
      </c>
      <c r="D580" t="s">
        <v>136</v>
      </c>
      <c r="E580" t="s">
        <v>135</v>
      </c>
      <c r="F580" t="s">
        <v>403</v>
      </c>
      <c r="G580" t="s">
        <v>404</v>
      </c>
      <c r="H580">
        <v>162</v>
      </c>
      <c r="I580" t="s">
        <v>243</v>
      </c>
      <c r="J580" t="s">
        <v>133</v>
      </c>
      <c r="K580" t="s">
        <v>158</v>
      </c>
      <c r="P580" t="s">
        <v>300</v>
      </c>
      <c r="Q580" t="s">
        <v>301</v>
      </c>
      <c r="R580" t="s">
        <v>172</v>
      </c>
      <c r="S580" t="s">
        <v>153</v>
      </c>
      <c r="AB580" t="s">
        <v>128</v>
      </c>
      <c r="AC580">
        <v>2010</v>
      </c>
      <c r="AD580">
        <v>3487.7</v>
      </c>
      <c r="AH580" t="s">
        <v>425</v>
      </c>
    </row>
    <row r="581" spans="1:34" x14ac:dyDescent="0.25">
      <c r="A581" t="s">
        <v>137</v>
      </c>
      <c r="B581" t="s">
        <v>48</v>
      </c>
      <c r="C581" t="s">
        <v>49</v>
      </c>
      <c r="D581" t="s">
        <v>136</v>
      </c>
      <c r="E581" t="s">
        <v>135</v>
      </c>
      <c r="F581" t="s">
        <v>403</v>
      </c>
      <c r="G581" t="s">
        <v>404</v>
      </c>
      <c r="H581">
        <v>162</v>
      </c>
      <c r="I581" t="s">
        <v>243</v>
      </c>
      <c r="J581" t="s">
        <v>133</v>
      </c>
      <c r="K581" t="s">
        <v>158</v>
      </c>
      <c r="P581" t="s">
        <v>300</v>
      </c>
      <c r="Q581" t="s">
        <v>301</v>
      </c>
      <c r="R581" t="s">
        <v>171</v>
      </c>
      <c r="S581" t="s">
        <v>151</v>
      </c>
      <c r="AB581" t="s">
        <v>128</v>
      </c>
      <c r="AC581">
        <v>2010</v>
      </c>
      <c r="AD581">
        <v>3429.8</v>
      </c>
      <c r="AH581" t="s">
        <v>425</v>
      </c>
    </row>
    <row r="582" spans="1:34" x14ac:dyDescent="0.25">
      <c r="A582" t="s">
        <v>137</v>
      </c>
      <c r="B582" t="s">
        <v>48</v>
      </c>
      <c r="C582" t="s">
        <v>49</v>
      </c>
      <c r="D582" t="s">
        <v>136</v>
      </c>
      <c r="E582" t="s">
        <v>135</v>
      </c>
      <c r="F582" t="s">
        <v>403</v>
      </c>
      <c r="G582" t="s">
        <v>404</v>
      </c>
      <c r="H582">
        <v>162</v>
      </c>
      <c r="I582" t="s">
        <v>243</v>
      </c>
      <c r="J582" t="s">
        <v>133</v>
      </c>
      <c r="K582" t="s">
        <v>158</v>
      </c>
      <c r="P582" t="s">
        <v>300</v>
      </c>
      <c r="Q582" t="s">
        <v>301</v>
      </c>
      <c r="R582" t="s">
        <v>170</v>
      </c>
      <c r="S582" t="s">
        <v>169</v>
      </c>
      <c r="AB582" t="s">
        <v>128</v>
      </c>
      <c r="AC582">
        <v>2010</v>
      </c>
      <c r="AD582">
        <v>1507.1</v>
      </c>
      <c r="AH582" t="s">
        <v>425</v>
      </c>
    </row>
    <row r="583" spans="1:34" x14ac:dyDescent="0.25">
      <c r="A583" t="s">
        <v>137</v>
      </c>
      <c r="B583" t="s">
        <v>48</v>
      </c>
      <c r="C583" t="s">
        <v>49</v>
      </c>
      <c r="D583" t="s">
        <v>136</v>
      </c>
      <c r="E583" t="s">
        <v>135</v>
      </c>
      <c r="F583" t="s">
        <v>403</v>
      </c>
      <c r="G583" t="s">
        <v>404</v>
      </c>
      <c r="H583">
        <v>162</v>
      </c>
      <c r="I583" t="s">
        <v>243</v>
      </c>
      <c r="J583" t="s">
        <v>133</v>
      </c>
      <c r="K583" t="s">
        <v>158</v>
      </c>
      <c r="P583" t="s">
        <v>300</v>
      </c>
      <c r="Q583" t="s">
        <v>301</v>
      </c>
      <c r="R583" t="s">
        <v>168</v>
      </c>
      <c r="S583" t="s">
        <v>167</v>
      </c>
      <c r="AB583" t="s">
        <v>128</v>
      </c>
      <c r="AC583">
        <v>2010</v>
      </c>
      <c r="AD583">
        <v>1212.7</v>
      </c>
      <c r="AH583" t="s">
        <v>425</v>
      </c>
    </row>
    <row r="584" spans="1:34" x14ac:dyDescent="0.25">
      <c r="A584" t="s">
        <v>137</v>
      </c>
      <c r="B584" t="s">
        <v>48</v>
      </c>
      <c r="C584" t="s">
        <v>49</v>
      </c>
      <c r="D584" t="s">
        <v>136</v>
      </c>
      <c r="E584" t="s">
        <v>135</v>
      </c>
      <c r="F584" t="s">
        <v>403</v>
      </c>
      <c r="G584" t="s">
        <v>404</v>
      </c>
      <c r="H584">
        <v>162</v>
      </c>
      <c r="I584" t="s">
        <v>243</v>
      </c>
      <c r="J584" t="s">
        <v>133</v>
      </c>
      <c r="K584" t="s">
        <v>158</v>
      </c>
      <c r="P584" t="s">
        <v>300</v>
      </c>
      <c r="Q584" t="s">
        <v>301</v>
      </c>
      <c r="R584" t="s">
        <v>166</v>
      </c>
      <c r="S584" t="s">
        <v>165</v>
      </c>
      <c r="AB584" t="s">
        <v>128</v>
      </c>
      <c r="AC584">
        <v>2010</v>
      </c>
      <c r="AD584">
        <v>477.6</v>
      </c>
      <c r="AH584" t="s">
        <v>425</v>
      </c>
    </row>
    <row r="585" spans="1:34" x14ac:dyDescent="0.25">
      <c r="A585" t="s">
        <v>137</v>
      </c>
      <c r="B585" t="s">
        <v>48</v>
      </c>
      <c r="C585" t="s">
        <v>49</v>
      </c>
      <c r="D585" t="s">
        <v>136</v>
      </c>
      <c r="E585" t="s">
        <v>135</v>
      </c>
      <c r="F585" t="s">
        <v>403</v>
      </c>
      <c r="G585" t="s">
        <v>404</v>
      </c>
      <c r="H585">
        <v>162</v>
      </c>
      <c r="I585" t="s">
        <v>243</v>
      </c>
      <c r="J585" t="s">
        <v>133</v>
      </c>
      <c r="K585" t="s">
        <v>158</v>
      </c>
      <c r="P585" t="s">
        <v>300</v>
      </c>
      <c r="Q585" t="s">
        <v>301</v>
      </c>
      <c r="R585" t="s">
        <v>164</v>
      </c>
      <c r="S585" t="s">
        <v>143</v>
      </c>
      <c r="AB585" t="s">
        <v>128</v>
      </c>
      <c r="AC585">
        <v>2010</v>
      </c>
      <c r="AD585">
        <v>5049.8999999999996</v>
      </c>
      <c r="AH585" t="s">
        <v>425</v>
      </c>
    </row>
    <row r="586" spans="1:34" x14ac:dyDescent="0.25">
      <c r="A586" t="s">
        <v>137</v>
      </c>
      <c r="B586" t="s">
        <v>48</v>
      </c>
      <c r="C586" t="s">
        <v>49</v>
      </c>
      <c r="D586" t="s">
        <v>136</v>
      </c>
      <c r="E586" t="s">
        <v>135</v>
      </c>
      <c r="F586" t="s">
        <v>403</v>
      </c>
      <c r="G586" t="s">
        <v>404</v>
      </c>
      <c r="H586">
        <v>162</v>
      </c>
      <c r="I586" t="s">
        <v>243</v>
      </c>
      <c r="J586" t="s">
        <v>133</v>
      </c>
      <c r="K586" t="s">
        <v>158</v>
      </c>
      <c r="P586" t="s">
        <v>300</v>
      </c>
      <c r="Q586" t="s">
        <v>301</v>
      </c>
      <c r="R586" t="s">
        <v>163</v>
      </c>
      <c r="S586" t="s">
        <v>162</v>
      </c>
      <c r="AB586" t="s">
        <v>128</v>
      </c>
      <c r="AC586">
        <v>2010</v>
      </c>
      <c r="AD586">
        <v>2235.6999999999998</v>
      </c>
      <c r="AH586" t="s">
        <v>425</v>
      </c>
    </row>
    <row r="587" spans="1:34" x14ac:dyDescent="0.25">
      <c r="A587" t="s">
        <v>137</v>
      </c>
      <c r="B587" t="s">
        <v>48</v>
      </c>
      <c r="C587" t="s">
        <v>49</v>
      </c>
      <c r="D587" t="s">
        <v>136</v>
      </c>
      <c r="E587" t="s">
        <v>135</v>
      </c>
      <c r="F587" t="s">
        <v>403</v>
      </c>
      <c r="G587" t="s">
        <v>404</v>
      </c>
      <c r="H587">
        <v>162</v>
      </c>
      <c r="I587" t="s">
        <v>243</v>
      </c>
      <c r="J587" t="s">
        <v>133</v>
      </c>
      <c r="K587" t="s">
        <v>158</v>
      </c>
      <c r="P587" t="s">
        <v>300</v>
      </c>
      <c r="Q587" t="s">
        <v>301</v>
      </c>
      <c r="R587" t="s">
        <v>161</v>
      </c>
      <c r="S587" t="s">
        <v>139</v>
      </c>
      <c r="AB587" t="s">
        <v>128</v>
      </c>
      <c r="AC587">
        <v>2010</v>
      </c>
      <c r="AD587">
        <v>1806.7</v>
      </c>
      <c r="AH587" t="s">
        <v>425</v>
      </c>
    </row>
    <row r="588" spans="1:34" x14ac:dyDescent="0.25">
      <c r="A588" t="s">
        <v>137</v>
      </c>
      <c r="B588" t="s">
        <v>48</v>
      </c>
      <c r="C588" t="s">
        <v>49</v>
      </c>
      <c r="D588" t="s">
        <v>136</v>
      </c>
      <c r="E588" t="s">
        <v>135</v>
      </c>
      <c r="F588" t="s">
        <v>403</v>
      </c>
      <c r="G588" t="s">
        <v>404</v>
      </c>
      <c r="H588">
        <v>162</v>
      </c>
      <c r="I588" t="s">
        <v>243</v>
      </c>
      <c r="J588" t="s">
        <v>133</v>
      </c>
      <c r="K588" t="s">
        <v>158</v>
      </c>
      <c r="P588" t="s">
        <v>300</v>
      </c>
      <c r="Q588" t="s">
        <v>301</v>
      </c>
      <c r="R588" t="s">
        <v>160</v>
      </c>
      <c r="S588" t="s">
        <v>131</v>
      </c>
      <c r="AB588" t="s">
        <v>128</v>
      </c>
      <c r="AC588">
        <v>2010</v>
      </c>
      <c r="AD588">
        <v>21047.8</v>
      </c>
      <c r="AH588" t="s">
        <v>425</v>
      </c>
    </row>
    <row r="589" spans="1:34" x14ac:dyDescent="0.25">
      <c r="A589" t="s">
        <v>137</v>
      </c>
      <c r="B589" t="s">
        <v>48</v>
      </c>
      <c r="C589" t="s">
        <v>49</v>
      </c>
      <c r="D589" t="s">
        <v>136</v>
      </c>
      <c r="E589" t="s">
        <v>135</v>
      </c>
      <c r="F589" t="s">
        <v>403</v>
      </c>
      <c r="G589" t="s">
        <v>404</v>
      </c>
      <c r="H589">
        <v>162</v>
      </c>
      <c r="I589" t="s">
        <v>243</v>
      </c>
      <c r="J589" t="s">
        <v>133</v>
      </c>
      <c r="K589" t="s">
        <v>158</v>
      </c>
      <c r="P589" t="s">
        <v>300</v>
      </c>
      <c r="Q589" t="s">
        <v>301</v>
      </c>
      <c r="R589" t="s">
        <v>157</v>
      </c>
      <c r="S589" t="s">
        <v>129</v>
      </c>
      <c r="AB589" t="s">
        <v>128</v>
      </c>
      <c r="AC589">
        <v>2010</v>
      </c>
      <c r="AD589">
        <v>98.2</v>
      </c>
      <c r="AH589" t="s">
        <v>425</v>
      </c>
    </row>
    <row r="590" spans="1:34" s="49" customFormat="1" x14ac:dyDescent="0.25">
      <c r="A590" s="49" t="s">
        <v>137</v>
      </c>
      <c r="B590" s="49" t="s">
        <v>48</v>
      </c>
      <c r="C590" s="49" t="s">
        <v>49</v>
      </c>
      <c r="D590" s="49" t="s">
        <v>136</v>
      </c>
      <c r="E590" s="49" t="s">
        <v>135</v>
      </c>
      <c r="F590" s="49" t="s">
        <v>403</v>
      </c>
      <c r="G590" s="49" t="s">
        <v>404</v>
      </c>
      <c r="H590" s="49">
        <v>162</v>
      </c>
      <c r="I590" s="49" t="s">
        <v>243</v>
      </c>
      <c r="J590" s="49" t="s">
        <v>133</v>
      </c>
      <c r="K590" s="49" t="s">
        <v>158</v>
      </c>
      <c r="P590" s="49" t="s">
        <v>302</v>
      </c>
      <c r="Q590" s="49" t="s">
        <v>131</v>
      </c>
      <c r="R590" s="49" t="s">
        <v>176</v>
      </c>
      <c r="S590" s="49" t="s">
        <v>175</v>
      </c>
      <c r="AB590" s="49" t="s">
        <v>128</v>
      </c>
      <c r="AC590" s="49">
        <v>2010</v>
      </c>
      <c r="AD590" s="49">
        <v>180</v>
      </c>
      <c r="AF590" s="49" t="s">
        <v>858</v>
      </c>
      <c r="AG590" s="146">
        <f>(AD591+AD592+AD593)*( 1 +AD601/(AD600-AD601))</f>
        <v>16655.303436121758</v>
      </c>
      <c r="AH590" s="49" t="s">
        <v>425</v>
      </c>
    </row>
    <row r="591" spans="1:34" s="49" customFormat="1" x14ac:dyDescent="0.25">
      <c r="A591" s="49" t="s">
        <v>137</v>
      </c>
      <c r="B591" s="49" t="s">
        <v>48</v>
      </c>
      <c r="C591" s="49" t="s">
        <v>49</v>
      </c>
      <c r="D591" s="49" t="s">
        <v>136</v>
      </c>
      <c r="E591" s="49" t="s">
        <v>135</v>
      </c>
      <c r="F591" s="49" t="s">
        <v>403</v>
      </c>
      <c r="G591" s="49" t="s">
        <v>404</v>
      </c>
      <c r="H591" s="49">
        <v>162</v>
      </c>
      <c r="I591" s="49" t="s">
        <v>243</v>
      </c>
      <c r="J591" s="49" t="s">
        <v>133</v>
      </c>
      <c r="K591" s="49" t="s">
        <v>158</v>
      </c>
      <c r="P591" s="49" t="s">
        <v>302</v>
      </c>
      <c r="Q591" s="49" t="s">
        <v>131</v>
      </c>
      <c r="R591" s="49" t="s">
        <v>174</v>
      </c>
      <c r="S591" s="49" t="s">
        <v>173</v>
      </c>
      <c r="AB591" s="49" t="s">
        <v>128</v>
      </c>
      <c r="AC591" s="49">
        <v>2010</v>
      </c>
      <c r="AD591" s="49">
        <v>2244.6</v>
      </c>
      <c r="AF591" s="49" t="s">
        <v>859</v>
      </c>
      <c r="AG591" s="146">
        <f>(AD590+AD594+AD595+AD596+AD597+AD598+AD599)*( 1 +AD601/(AD600-AD601))</f>
        <v>22283.296816708418</v>
      </c>
      <c r="AH591" s="49" t="s">
        <v>425</v>
      </c>
    </row>
    <row r="592" spans="1:34" s="49" customFormat="1" x14ac:dyDescent="0.25">
      <c r="A592" s="49" t="s">
        <v>137</v>
      </c>
      <c r="B592" s="49" t="s">
        <v>48</v>
      </c>
      <c r="C592" s="49" t="s">
        <v>49</v>
      </c>
      <c r="D592" s="49" t="s">
        <v>136</v>
      </c>
      <c r="E592" s="49" t="s">
        <v>135</v>
      </c>
      <c r="F592" s="49" t="s">
        <v>403</v>
      </c>
      <c r="G592" s="49" t="s">
        <v>404</v>
      </c>
      <c r="H592" s="49">
        <v>162</v>
      </c>
      <c r="I592" s="49" t="s">
        <v>243</v>
      </c>
      <c r="J592" s="49" t="s">
        <v>133</v>
      </c>
      <c r="K592" s="49" t="s">
        <v>158</v>
      </c>
      <c r="P592" s="49" t="s">
        <v>302</v>
      </c>
      <c r="Q592" s="49" t="s">
        <v>131</v>
      </c>
      <c r="R592" s="49" t="s">
        <v>172</v>
      </c>
      <c r="S592" s="49" t="s">
        <v>153</v>
      </c>
      <c r="AB592" s="49" t="s">
        <v>128</v>
      </c>
      <c r="AC592" s="49">
        <v>2010</v>
      </c>
      <c r="AD592" s="49">
        <v>5895.4</v>
      </c>
      <c r="AF592" s="49" t="s">
        <v>862</v>
      </c>
      <c r="AG592" s="146">
        <f>AD590+AD591+AD592+AD593+ AD594+AD595+AD596+AD597+AD598+AD599+AD601</f>
        <v>38938.6</v>
      </c>
      <c r="AH592" s="49" t="s">
        <v>425</v>
      </c>
    </row>
    <row r="593" spans="1:34" s="49" customFormat="1" x14ac:dyDescent="0.25">
      <c r="A593" s="49" t="s">
        <v>137</v>
      </c>
      <c r="B593" s="49" t="s">
        <v>48</v>
      </c>
      <c r="C593" s="49" t="s">
        <v>49</v>
      </c>
      <c r="D593" s="49" t="s">
        <v>136</v>
      </c>
      <c r="E593" s="49" t="s">
        <v>135</v>
      </c>
      <c r="F593" s="49" t="s">
        <v>403</v>
      </c>
      <c r="G593" s="49" t="s">
        <v>404</v>
      </c>
      <c r="H593" s="49">
        <v>162</v>
      </c>
      <c r="I593" s="49" t="s">
        <v>243</v>
      </c>
      <c r="J593" s="49" t="s">
        <v>133</v>
      </c>
      <c r="K593" s="49" t="s">
        <v>158</v>
      </c>
      <c r="P593" s="49" t="s">
        <v>302</v>
      </c>
      <c r="Q593" s="49" t="s">
        <v>131</v>
      </c>
      <c r="R593" s="49" t="s">
        <v>171</v>
      </c>
      <c r="S593" s="49" t="s">
        <v>151</v>
      </c>
      <c r="AB593" s="49" t="s">
        <v>128</v>
      </c>
      <c r="AC593" s="49">
        <v>2010</v>
      </c>
      <c r="AD593" s="49">
        <v>8473.2999999999993</v>
      </c>
      <c r="AG593" s="146"/>
      <c r="AH593" s="49" t="s">
        <v>425</v>
      </c>
    </row>
    <row r="594" spans="1:34" s="49" customFormat="1" x14ac:dyDescent="0.25">
      <c r="A594" s="49" t="s">
        <v>137</v>
      </c>
      <c r="B594" s="49" t="s">
        <v>48</v>
      </c>
      <c r="C594" s="49" t="s">
        <v>49</v>
      </c>
      <c r="D594" s="49" t="s">
        <v>136</v>
      </c>
      <c r="E594" s="49" t="s">
        <v>135</v>
      </c>
      <c r="F594" s="49" t="s">
        <v>403</v>
      </c>
      <c r="G594" s="49" t="s">
        <v>404</v>
      </c>
      <c r="H594" s="49">
        <v>162</v>
      </c>
      <c r="I594" s="49" t="s">
        <v>243</v>
      </c>
      <c r="J594" s="49" t="s">
        <v>133</v>
      </c>
      <c r="K594" s="49" t="s">
        <v>158</v>
      </c>
      <c r="P594" s="49" t="s">
        <v>302</v>
      </c>
      <c r="Q594" s="49" t="s">
        <v>131</v>
      </c>
      <c r="R594" s="49" t="s">
        <v>170</v>
      </c>
      <c r="S594" s="49" t="s">
        <v>169</v>
      </c>
      <c r="AB594" s="49" t="s">
        <v>128</v>
      </c>
      <c r="AC594" s="49">
        <v>2010</v>
      </c>
      <c r="AD594" s="49">
        <v>4603.1000000000004</v>
      </c>
      <c r="AG594" s="146"/>
      <c r="AH594" s="49" t="s">
        <v>425</v>
      </c>
    </row>
    <row r="595" spans="1:34" s="49" customFormat="1" x14ac:dyDescent="0.25">
      <c r="A595" s="49" t="s">
        <v>137</v>
      </c>
      <c r="B595" s="49" t="s">
        <v>48</v>
      </c>
      <c r="C595" s="49" t="s">
        <v>49</v>
      </c>
      <c r="D595" s="49" t="s">
        <v>136</v>
      </c>
      <c r="E595" s="49" t="s">
        <v>135</v>
      </c>
      <c r="F595" s="49" t="s">
        <v>403</v>
      </c>
      <c r="G595" s="49" t="s">
        <v>404</v>
      </c>
      <c r="H595" s="49">
        <v>162</v>
      </c>
      <c r="I595" s="49" t="s">
        <v>243</v>
      </c>
      <c r="J595" s="49" t="s">
        <v>133</v>
      </c>
      <c r="K595" s="49" t="s">
        <v>158</v>
      </c>
      <c r="P595" s="49" t="s">
        <v>302</v>
      </c>
      <c r="Q595" s="49" t="s">
        <v>131</v>
      </c>
      <c r="R595" s="49" t="s">
        <v>168</v>
      </c>
      <c r="S595" s="49" t="s">
        <v>167</v>
      </c>
      <c r="AB595" s="49" t="s">
        <v>128</v>
      </c>
      <c r="AC595" s="49">
        <v>2010</v>
      </c>
      <c r="AD595" s="49">
        <v>4824</v>
      </c>
      <c r="AG595" s="146"/>
      <c r="AH595" s="49" t="s">
        <v>425</v>
      </c>
    </row>
    <row r="596" spans="1:34" s="49" customFormat="1" x14ac:dyDescent="0.25">
      <c r="A596" s="49" t="s">
        <v>137</v>
      </c>
      <c r="B596" s="49" t="s">
        <v>48</v>
      </c>
      <c r="C596" s="49" t="s">
        <v>49</v>
      </c>
      <c r="D596" s="49" t="s">
        <v>136</v>
      </c>
      <c r="E596" s="49" t="s">
        <v>135</v>
      </c>
      <c r="F596" s="49" t="s">
        <v>403</v>
      </c>
      <c r="G596" s="49" t="s">
        <v>404</v>
      </c>
      <c r="H596" s="49">
        <v>162</v>
      </c>
      <c r="I596" s="49" t="s">
        <v>243</v>
      </c>
      <c r="J596" s="49" t="s">
        <v>133</v>
      </c>
      <c r="K596" s="49" t="s">
        <v>158</v>
      </c>
      <c r="P596" s="49" t="s">
        <v>302</v>
      </c>
      <c r="Q596" s="49" t="s">
        <v>131</v>
      </c>
      <c r="R596" s="49" t="s">
        <v>166</v>
      </c>
      <c r="S596" s="49" t="s">
        <v>165</v>
      </c>
      <c r="AB596" s="49" t="s">
        <v>128</v>
      </c>
      <c r="AC596" s="49">
        <v>2010</v>
      </c>
      <c r="AD596" s="49">
        <v>682.9</v>
      </c>
      <c r="AG596" s="146"/>
      <c r="AH596" s="49" t="s">
        <v>425</v>
      </c>
    </row>
    <row r="597" spans="1:34" s="49" customFormat="1" x14ac:dyDescent="0.25">
      <c r="A597" s="49" t="s">
        <v>137</v>
      </c>
      <c r="B597" s="49" t="s">
        <v>48</v>
      </c>
      <c r="C597" s="49" t="s">
        <v>49</v>
      </c>
      <c r="D597" s="49" t="s">
        <v>136</v>
      </c>
      <c r="E597" s="49" t="s">
        <v>135</v>
      </c>
      <c r="F597" s="49" t="s">
        <v>403</v>
      </c>
      <c r="G597" s="49" t="s">
        <v>404</v>
      </c>
      <c r="H597" s="49">
        <v>162</v>
      </c>
      <c r="I597" s="49" t="s">
        <v>243</v>
      </c>
      <c r="J597" s="49" t="s">
        <v>133</v>
      </c>
      <c r="K597" s="49" t="s">
        <v>158</v>
      </c>
      <c r="P597" s="49" t="s">
        <v>302</v>
      </c>
      <c r="Q597" s="49" t="s">
        <v>131</v>
      </c>
      <c r="R597" s="49" t="s">
        <v>164</v>
      </c>
      <c r="S597" s="49" t="s">
        <v>143</v>
      </c>
      <c r="AB597" s="49" t="s">
        <v>128</v>
      </c>
      <c r="AC597" s="49">
        <v>2010</v>
      </c>
      <c r="AD597" s="49">
        <v>5577.1</v>
      </c>
      <c r="AG597" s="146"/>
      <c r="AH597" s="49" t="s">
        <v>425</v>
      </c>
    </row>
    <row r="598" spans="1:34" s="49" customFormat="1" x14ac:dyDescent="0.25">
      <c r="A598" s="49" t="s">
        <v>137</v>
      </c>
      <c r="B598" s="49" t="s">
        <v>48</v>
      </c>
      <c r="C598" s="49" t="s">
        <v>49</v>
      </c>
      <c r="D598" s="49" t="s">
        <v>136</v>
      </c>
      <c r="E598" s="49" t="s">
        <v>135</v>
      </c>
      <c r="F598" s="49" t="s">
        <v>403</v>
      </c>
      <c r="G598" s="49" t="s">
        <v>404</v>
      </c>
      <c r="H598" s="49">
        <v>162</v>
      </c>
      <c r="I598" s="49" t="s">
        <v>243</v>
      </c>
      <c r="J598" s="49" t="s">
        <v>133</v>
      </c>
      <c r="K598" s="49" t="s">
        <v>158</v>
      </c>
      <c r="P598" s="49" t="s">
        <v>302</v>
      </c>
      <c r="Q598" s="49" t="s">
        <v>131</v>
      </c>
      <c r="R598" s="49" t="s">
        <v>163</v>
      </c>
      <c r="S598" s="49" t="s">
        <v>162</v>
      </c>
      <c r="AB598" s="49" t="s">
        <v>128</v>
      </c>
      <c r="AC598" s="49">
        <v>2010</v>
      </c>
      <c r="AD598" s="49">
        <v>2616</v>
      </c>
      <c r="AG598" s="146"/>
      <c r="AH598" s="49" t="s">
        <v>425</v>
      </c>
    </row>
    <row r="599" spans="1:34" s="49" customFormat="1" x14ac:dyDescent="0.25">
      <c r="A599" s="49" t="s">
        <v>137</v>
      </c>
      <c r="B599" s="49" t="s">
        <v>48</v>
      </c>
      <c r="C599" s="49" t="s">
        <v>49</v>
      </c>
      <c r="D599" s="49" t="s">
        <v>136</v>
      </c>
      <c r="E599" s="49" t="s">
        <v>135</v>
      </c>
      <c r="F599" s="49" t="s">
        <v>403</v>
      </c>
      <c r="G599" s="49" t="s">
        <v>404</v>
      </c>
      <c r="H599" s="49">
        <v>162</v>
      </c>
      <c r="I599" s="49" t="s">
        <v>243</v>
      </c>
      <c r="J599" s="49" t="s">
        <v>133</v>
      </c>
      <c r="K599" s="49" t="s">
        <v>158</v>
      </c>
      <c r="P599" s="49" t="s">
        <v>302</v>
      </c>
      <c r="Q599" s="49" t="s">
        <v>131</v>
      </c>
      <c r="R599" s="49" t="s">
        <v>161</v>
      </c>
      <c r="S599" s="49" t="s">
        <v>139</v>
      </c>
      <c r="AB599" s="49" t="s">
        <v>128</v>
      </c>
      <c r="AC599" s="49">
        <v>2010</v>
      </c>
      <c r="AD599" s="49">
        <v>3744</v>
      </c>
      <c r="AG599" s="146"/>
      <c r="AH599" s="49" t="s">
        <v>425</v>
      </c>
    </row>
    <row r="600" spans="1:34" s="49" customFormat="1" x14ac:dyDescent="0.25">
      <c r="A600" s="49" t="s">
        <v>137</v>
      </c>
      <c r="B600" s="49" t="s">
        <v>48</v>
      </c>
      <c r="C600" s="49" t="s">
        <v>49</v>
      </c>
      <c r="D600" s="49" t="s">
        <v>136</v>
      </c>
      <c r="E600" s="49" t="s">
        <v>135</v>
      </c>
      <c r="F600" s="49" t="s">
        <v>403</v>
      </c>
      <c r="G600" s="49" t="s">
        <v>404</v>
      </c>
      <c r="H600" s="49">
        <v>162</v>
      </c>
      <c r="I600" s="49" t="s">
        <v>243</v>
      </c>
      <c r="J600" s="49" t="s">
        <v>133</v>
      </c>
      <c r="K600" s="49" t="s">
        <v>158</v>
      </c>
      <c r="P600" s="49" t="s">
        <v>302</v>
      </c>
      <c r="Q600" s="49" t="s">
        <v>131</v>
      </c>
      <c r="R600" s="49" t="s">
        <v>160</v>
      </c>
      <c r="S600" s="49" t="s">
        <v>131</v>
      </c>
      <c r="AB600" s="49" t="s">
        <v>128</v>
      </c>
      <c r="AC600" s="49">
        <v>2010</v>
      </c>
      <c r="AD600" s="49">
        <v>38938.5</v>
      </c>
      <c r="AG600" s="146"/>
      <c r="AH600" s="49" t="s">
        <v>425</v>
      </c>
    </row>
    <row r="601" spans="1:34" s="49" customFormat="1" x14ac:dyDescent="0.25">
      <c r="A601" s="49" t="s">
        <v>137</v>
      </c>
      <c r="B601" s="49" t="s">
        <v>48</v>
      </c>
      <c r="C601" s="49" t="s">
        <v>49</v>
      </c>
      <c r="D601" s="49" t="s">
        <v>136</v>
      </c>
      <c r="E601" s="49" t="s">
        <v>135</v>
      </c>
      <c r="F601" s="49" t="s">
        <v>403</v>
      </c>
      <c r="G601" s="49" t="s">
        <v>404</v>
      </c>
      <c r="H601" s="49">
        <v>162</v>
      </c>
      <c r="I601" s="49" t="s">
        <v>243</v>
      </c>
      <c r="J601" s="49" t="s">
        <v>133</v>
      </c>
      <c r="K601" s="49" t="s">
        <v>158</v>
      </c>
      <c r="P601" s="49" t="s">
        <v>302</v>
      </c>
      <c r="Q601" s="49" t="s">
        <v>131</v>
      </c>
      <c r="R601" s="49" t="s">
        <v>157</v>
      </c>
      <c r="S601" s="49" t="s">
        <v>129</v>
      </c>
      <c r="AB601" s="49" t="s">
        <v>128</v>
      </c>
      <c r="AC601" s="49">
        <v>2010</v>
      </c>
      <c r="AD601" s="49">
        <v>98.2</v>
      </c>
      <c r="AG601" s="146"/>
      <c r="AH601" s="49" t="s">
        <v>425</v>
      </c>
    </row>
    <row r="602" spans="1:34" x14ac:dyDescent="0.25">
      <c r="A602" t="s">
        <v>137</v>
      </c>
      <c r="B602" t="s">
        <v>42</v>
      </c>
      <c r="C602" t="s">
        <v>43</v>
      </c>
      <c r="D602" t="s">
        <v>136</v>
      </c>
      <c r="E602" t="s">
        <v>135</v>
      </c>
      <c r="F602" t="s">
        <v>403</v>
      </c>
      <c r="G602" t="s">
        <v>404</v>
      </c>
      <c r="H602">
        <v>769</v>
      </c>
      <c r="I602" t="s">
        <v>180</v>
      </c>
      <c r="J602" t="s">
        <v>133</v>
      </c>
      <c r="K602" t="s">
        <v>132</v>
      </c>
      <c r="P602" t="s">
        <v>297</v>
      </c>
      <c r="Q602" t="s">
        <v>298</v>
      </c>
      <c r="R602" t="s">
        <v>183</v>
      </c>
      <c r="S602" t="s">
        <v>182</v>
      </c>
      <c r="AB602" t="s">
        <v>128</v>
      </c>
      <c r="AC602">
        <v>2010</v>
      </c>
      <c r="AD602">
        <v>1.3</v>
      </c>
      <c r="AE602" t="s">
        <v>179</v>
      </c>
      <c r="AH602" t="s">
        <v>426</v>
      </c>
    </row>
    <row r="603" spans="1:34" x14ac:dyDescent="0.25">
      <c r="A603" t="s">
        <v>137</v>
      </c>
      <c r="B603" t="s">
        <v>42</v>
      </c>
      <c r="C603" t="s">
        <v>43</v>
      </c>
      <c r="D603" t="s">
        <v>136</v>
      </c>
      <c r="E603" t="s">
        <v>135</v>
      </c>
      <c r="F603" t="s">
        <v>403</v>
      </c>
      <c r="G603" t="s">
        <v>404</v>
      </c>
      <c r="H603">
        <v>769</v>
      </c>
      <c r="I603" t="s">
        <v>180</v>
      </c>
      <c r="J603" t="s">
        <v>133</v>
      </c>
      <c r="K603" t="s">
        <v>132</v>
      </c>
      <c r="P603" t="s">
        <v>297</v>
      </c>
      <c r="Q603" t="s">
        <v>298</v>
      </c>
      <c r="R603" t="s">
        <v>156</v>
      </c>
      <c r="S603" t="s">
        <v>155</v>
      </c>
      <c r="AB603" t="s">
        <v>128</v>
      </c>
      <c r="AC603">
        <v>2010</v>
      </c>
      <c r="AD603">
        <v>28.9</v>
      </c>
      <c r="AH603" t="s">
        <v>426</v>
      </c>
    </row>
    <row r="604" spans="1:34" x14ac:dyDescent="0.25">
      <c r="A604" t="s">
        <v>137</v>
      </c>
      <c r="B604" t="s">
        <v>42</v>
      </c>
      <c r="C604" t="s">
        <v>43</v>
      </c>
      <c r="D604" t="s">
        <v>136</v>
      </c>
      <c r="E604" t="s">
        <v>135</v>
      </c>
      <c r="F604" t="s">
        <v>403</v>
      </c>
      <c r="G604" t="s">
        <v>404</v>
      </c>
      <c r="H604">
        <v>769</v>
      </c>
      <c r="I604" t="s">
        <v>180</v>
      </c>
      <c r="J604" t="s">
        <v>133</v>
      </c>
      <c r="K604" t="s">
        <v>132</v>
      </c>
      <c r="P604" t="s">
        <v>297</v>
      </c>
      <c r="Q604" t="s">
        <v>298</v>
      </c>
      <c r="R604" t="s">
        <v>154</v>
      </c>
      <c r="S604" t="s">
        <v>153</v>
      </c>
      <c r="AB604" t="s">
        <v>128</v>
      </c>
      <c r="AC604">
        <v>2010</v>
      </c>
      <c r="AD604">
        <v>206.2</v>
      </c>
      <c r="AH604" t="s">
        <v>426</v>
      </c>
    </row>
    <row r="605" spans="1:34" x14ac:dyDescent="0.25">
      <c r="A605" t="s">
        <v>137</v>
      </c>
      <c r="B605" t="s">
        <v>42</v>
      </c>
      <c r="C605" t="s">
        <v>43</v>
      </c>
      <c r="D605" t="s">
        <v>136</v>
      </c>
      <c r="E605" t="s">
        <v>135</v>
      </c>
      <c r="F605" t="s">
        <v>403</v>
      </c>
      <c r="G605" t="s">
        <v>404</v>
      </c>
      <c r="H605">
        <v>769</v>
      </c>
      <c r="I605" t="s">
        <v>180</v>
      </c>
      <c r="J605" t="s">
        <v>133</v>
      </c>
      <c r="K605" t="s">
        <v>132</v>
      </c>
      <c r="P605" t="s">
        <v>297</v>
      </c>
      <c r="Q605" t="s">
        <v>298</v>
      </c>
      <c r="R605" t="s">
        <v>152</v>
      </c>
      <c r="S605" t="s">
        <v>151</v>
      </c>
      <c r="AB605" t="s">
        <v>128</v>
      </c>
      <c r="AC605">
        <v>2010</v>
      </c>
      <c r="AD605">
        <v>361.7</v>
      </c>
      <c r="AH605" t="s">
        <v>426</v>
      </c>
    </row>
    <row r="606" spans="1:34" x14ac:dyDescent="0.25">
      <c r="A606" t="s">
        <v>137</v>
      </c>
      <c r="B606" t="s">
        <v>42</v>
      </c>
      <c r="C606" t="s">
        <v>43</v>
      </c>
      <c r="D606" t="s">
        <v>136</v>
      </c>
      <c r="E606" t="s">
        <v>135</v>
      </c>
      <c r="F606" t="s">
        <v>403</v>
      </c>
      <c r="G606" t="s">
        <v>404</v>
      </c>
      <c r="H606">
        <v>769</v>
      </c>
      <c r="I606" t="s">
        <v>180</v>
      </c>
      <c r="J606" t="s">
        <v>133</v>
      </c>
      <c r="K606" t="s">
        <v>132</v>
      </c>
      <c r="P606" t="s">
        <v>297</v>
      </c>
      <c r="Q606" t="s">
        <v>298</v>
      </c>
      <c r="R606" t="s">
        <v>150</v>
      </c>
      <c r="S606" t="s">
        <v>149</v>
      </c>
      <c r="AB606" t="s">
        <v>128</v>
      </c>
      <c r="AC606">
        <v>2010</v>
      </c>
      <c r="AD606">
        <v>184.6</v>
      </c>
      <c r="AH606" t="s">
        <v>426</v>
      </c>
    </row>
    <row r="607" spans="1:34" x14ac:dyDescent="0.25">
      <c r="A607" t="s">
        <v>137</v>
      </c>
      <c r="B607" t="s">
        <v>42</v>
      </c>
      <c r="C607" t="s">
        <v>43</v>
      </c>
      <c r="D607" t="s">
        <v>136</v>
      </c>
      <c r="E607" t="s">
        <v>135</v>
      </c>
      <c r="F607" t="s">
        <v>403</v>
      </c>
      <c r="G607" t="s">
        <v>404</v>
      </c>
      <c r="H607">
        <v>769</v>
      </c>
      <c r="I607" t="s">
        <v>180</v>
      </c>
      <c r="J607" t="s">
        <v>133</v>
      </c>
      <c r="K607" t="s">
        <v>132</v>
      </c>
      <c r="P607" t="s">
        <v>297</v>
      </c>
      <c r="Q607" t="s">
        <v>298</v>
      </c>
      <c r="R607" t="s">
        <v>148</v>
      </c>
      <c r="S607" t="s">
        <v>147</v>
      </c>
      <c r="AB607" t="s">
        <v>128</v>
      </c>
      <c r="AC607">
        <v>2010</v>
      </c>
      <c r="AD607">
        <v>344.2</v>
      </c>
      <c r="AH607" t="s">
        <v>426</v>
      </c>
    </row>
    <row r="608" spans="1:34" x14ac:dyDescent="0.25">
      <c r="A608" t="s">
        <v>137</v>
      </c>
      <c r="B608" t="s">
        <v>42</v>
      </c>
      <c r="C608" t="s">
        <v>43</v>
      </c>
      <c r="D608" t="s">
        <v>136</v>
      </c>
      <c r="E608" t="s">
        <v>135</v>
      </c>
      <c r="F608" t="s">
        <v>403</v>
      </c>
      <c r="G608" t="s">
        <v>404</v>
      </c>
      <c r="H608">
        <v>769</v>
      </c>
      <c r="I608" t="s">
        <v>180</v>
      </c>
      <c r="J608" t="s">
        <v>133</v>
      </c>
      <c r="K608" t="s">
        <v>132</v>
      </c>
      <c r="P608" t="s">
        <v>297</v>
      </c>
      <c r="Q608" t="s">
        <v>298</v>
      </c>
      <c r="R608" t="s">
        <v>146</v>
      </c>
      <c r="S608" t="s">
        <v>145</v>
      </c>
      <c r="AB608" t="s">
        <v>128</v>
      </c>
      <c r="AC608">
        <v>2010</v>
      </c>
      <c r="AD608">
        <v>9.6999999999999993</v>
      </c>
      <c r="AH608" t="s">
        <v>426</v>
      </c>
    </row>
    <row r="609" spans="1:34" x14ac:dyDescent="0.25">
      <c r="A609" t="s">
        <v>137</v>
      </c>
      <c r="B609" t="s">
        <v>42</v>
      </c>
      <c r="C609" t="s">
        <v>43</v>
      </c>
      <c r="D609" t="s">
        <v>136</v>
      </c>
      <c r="E609" t="s">
        <v>135</v>
      </c>
      <c r="F609" t="s">
        <v>403</v>
      </c>
      <c r="G609" t="s">
        <v>404</v>
      </c>
      <c r="H609">
        <v>769</v>
      </c>
      <c r="I609" t="s">
        <v>180</v>
      </c>
      <c r="J609" t="s">
        <v>133</v>
      </c>
      <c r="K609" t="s">
        <v>132</v>
      </c>
      <c r="P609" t="s">
        <v>297</v>
      </c>
      <c r="Q609" t="s">
        <v>298</v>
      </c>
      <c r="R609" t="s">
        <v>144</v>
      </c>
      <c r="S609" t="s">
        <v>143</v>
      </c>
      <c r="AB609" t="s">
        <v>128</v>
      </c>
      <c r="AC609">
        <v>2010</v>
      </c>
      <c r="AD609">
        <v>11.7</v>
      </c>
      <c r="AH609" t="s">
        <v>426</v>
      </c>
    </row>
    <row r="610" spans="1:34" x14ac:dyDescent="0.25">
      <c r="A610" t="s">
        <v>137</v>
      </c>
      <c r="B610" t="s">
        <v>42</v>
      </c>
      <c r="C610" t="s">
        <v>43</v>
      </c>
      <c r="D610" t="s">
        <v>136</v>
      </c>
      <c r="E610" t="s">
        <v>135</v>
      </c>
      <c r="F610" t="s">
        <v>403</v>
      </c>
      <c r="G610" t="s">
        <v>404</v>
      </c>
      <c r="H610">
        <v>769</v>
      </c>
      <c r="I610" t="s">
        <v>180</v>
      </c>
      <c r="J610" t="s">
        <v>133</v>
      </c>
      <c r="K610" t="s">
        <v>132</v>
      </c>
      <c r="P610" t="s">
        <v>297</v>
      </c>
      <c r="Q610" t="s">
        <v>298</v>
      </c>
      <c r="R610" t="s">
        <v>142</v>
      </c>
      <c r="S610" t="s">
        <v>141</v>
      </c>
      <c r="AB610" t="s">
        <v>128</v>
      </c>
      <c r="AC610">
        <v>2010</v>
      </c>
      <c r="AD610">
        <v>23.3</v>
      </c>
      <c r="AH610" t="s">
        <v>426</v>
      </c>
    </row>
    <row r="611" spans="1:34" x14ac:dyDescent="0.25">
      <c r="A611" t="s">
        <v>137</v>
      </c>
      <c r="B611" t="s">
        <v>42</v>
      </c>
      <c r="C611" t="s">
        <v>43</v>
      </c>
      <c r="D611" t="s">
        <v>136</v>
      </c>
      <c r="E611" t="s">
        <v>135</v>
      </c>
      <c r="F611" t="s">
        <v>403</v>
      </c>
      <c r="G611" t="s">
        <v>404</v>
      </c>
      <c r="H611">
        <v>769</v>
      </c>
      <c r="I611" t="s">
        <v>180</v>
      </c>
      <c r="J611" t="s">
        <v>133</v>
      </c>
      <c r="K611" t="s">
        <v>132</v>
      </c>
      <c r="P611" t="s">
        <v>297</v>
      </c>
      <c r="Q611" t="s">
        <v>298</v>
      </c>
      <c r="R611" t="s">
        <v>140</v>
      </c>
      <c r="S611" t="s">
        <v>139</v>
      </c>
      <c r="AB611" t="s">
        <v>128</v>
      </c>
      <c r="AC611">
        <v>2010</v>
      </c>
      <c r="AD611">
        <v>119.8</v>
      </c>
      <c r="AH611" t="s">
        <v>426</v>
      </c>
    </row>
    <row r="612" spans="1:34" x14ac:dyDescent="0.25">
      <c r="A612" t="s">
        <v>137</v>
      </c>
      <c r="B612" t="s">
        <v>42</v>
      </c>
      <c r="C612" t="s">
        <v>43</v>
      </c>
      <c r="D612" t="s">
        <v>136</v>
      </c>
      <c r="E612" t="s">
        <v>135</v>
      </c>
      <c r="F612" t="s">
        <v>403</v>
      </c>
      <c r="G612" t="s">
        <v>404</v>
      </c>
      <c r="H612">
        <v>769</v>
      </c>
      <c r="I612" t="s">
        <v>180</v>
      </c>
      <c r="J612" t="s">
        <v>133</v>
      </c>
      <c r="K612" t="s">
        <v>132</v>
      </c>
      <c r="P612" t="s">
        <v>297</v>
      </c>
      <c r="Q612" t="s">
        <v>298</v>
      </c>
      <c r="R612" t="s">
        <v>138</v>
      </c>
      <c r="S612" t="s">
        <v>131</v>
      </c>
      <c r="AB612" t="s">
        <v>128</v>
      </c>
      <c r="AC612">
        <v>2010</v>
      </c>
      <c r="AD612">
        <v>1291.5</v>
      </c>
      <c r="AH612" t="s">
        <v>426</v>
      </c>
    </row>
    <row r="613" spans="1:34" x14ac:dyDescent="0.25">
      <c r="A613" t="s">
        <v>137</v>
      </c>
      <c r="B613" t="s">
        <v>42</v>
      </c>
      <c r="C613" t="s">
        <v>43</v>
      </c>
      <c r="D613" t="s">
        <v>136</v>
      </c>
      <c r="E613" t="s">
        <v>135</v>
      </c>
      <c r="F613" t="s">
        <v>403</v>
      </c>
      <c r="G613" t="s">
        <v>404</v>
      </c>
      <c r="H613">
        <v>769</v>
      </c>
      <c r="I613" t="s">
        <v>180</v>
      </c>
      <c r="J613" t="s">
        <v>133</v>
      </c>
      <c r="K613" t="s">
        <v>132</v>
      </c>
      <c r="P613" t="s">
        <v>300</v>
      </c>
      <c r="Q613" t="s">
        <v>301</v>
      </c>
      <c r="R613" t="s">
        <v>183</v>
      </c>
      <c r="S613" t="s">
        <v>182</v>
      </c>
      <c r="AB613" t="s">
        <v>128</v>
      </c>
      <c r="AC613">
        <v>2010</v>
      </c>
      <c r="AD613">
        <v>10.1</v>
      </c>
      <c r="AH613" t="s">
        <v>426</v>
      </c>
    </row>
    <row r="614" spans="1:34" x14ac:dyDescent="0.25">
      <c r="A614" t="s">
        <v>137</v>
      </c>
      <c r="B614" t="s">
        <v>42</v>
      </c>
      <c r="C614" t="s">
        <v>43</v>
      </c>
      <c r="D614" t="s">
        <v>136</v>
      </c>
      <c r="E614" t="s">
        <v>135</v>
      </c>
      <c r="F614" t="s">
        <v>403</v>
      </c>
      <c r="G614" t="s">
        <v>404</v>
      </c>
      <c r="H614">
        <v>769</v>
      </c>
      <c r="I614" t="s">
        <v>180</v>
      </c>
      <c r="J614" t="s">
        <v>133</v>
      </c>
      <c r="K614" t="s">
        <v>132</v>
      </c>
      <c r="P614" t="s">
        <v>300</v>
      </c>
      <c r="Q614" t="s">
        <v>301</v>
      </c>
      <c r="R614" t="s">
        <v>156</v>
      </c>
      <c r="S614" t="s">
        <v>155</v>
      </c>
      <c r="AB614" t="s">
        <v>128</v>
      </c>
      <c r="AC614">
        <v>2010</v>
      </c>
      <c r="AD614">
        <v>98.6</v>
      </c>
      <c r="AH614" t="s">
        <v>426</v>
      </c>
    </row>
    <row r="615" spans="1:34" x14ac:dyDescent="0.25">
      <c r="A615" t="s">
        <v>137</v>
      </c>
      <c r="B615" t="s">
        <v>42</v>
      </c>
      <c r="C615" t="s">
        <v>43</v>
      </c>
      <c r="D615" t="s">
        <v>136</v>
      </c>
      <c r="E615" t="s">
        <v>135</v>
      </c>
      <c r="F615" t="s">
        <v>403</v>
      </c>
      <c r="G615" t="s">
        <v>404</v>
      </c>
      <c r="H615">
        <v>769</v>
      </c>
      <c r="I615" t="s">
        <v>180</v>
      </c>
      <c r="J615" t="s">
        <v>133</v>
      </c>
      <c r="K615" t="s">
        <v>132</v>
      </c>
      <c r="P615" t="s">
        <v>300</v>
      </c>
      <c r="Q615" t="s">
        <v>301</v>
      </c>
      <c r="R615" t="s">
        <v>154</v>
      </c>
      <c r="S615" t="s">
        <v>153</v>
      </c>
      <c r="AB615" t="s">
        <v>128</v>
      </c>
      <c r="AC615">
        <v>2010</v>
      </c>
      <c r="AD615">
        <v>256.39999999999998</v>
      </c>
      <c r="AH615" t="s">
        <v>426</v>
      </c>
    </row>
    <row r="616" spans="1:34" x14ac:dyDescent="0.25">
      <c r="A616" t="s">
        <v>137</v>
      </c>
      <c r="B616" t="s">
        <v>42</v>
      </c>
      <c r="C616" t="s">
        <v>43</v>
      </c>
      <c r="D616" t="s">
        <v>136</v>
      </c>
      <c r="E616" t="s">
        <v>135</v>
      </c>
      <c r="F616" t="s">
        <v>403</v>
      </c>
      <c r="G616" t="s">
        <v>404</v>
      </c>
      <c r="H616">
        <v>769</v>
      </c>
      <c r="I616" t="s">
        <v>180</v>
      </c>
      <c r="J616" t="s">
        <v>133</v>
      </c>
      <c r="K616" t="s">
        <v>132</v>
      </c>
      <c r="P616" t="s">
        <v>300</v>
      </c>
      <c r="Q616" t="s">
        <v>301</v>
      </c>
      <c r="R616" t="s">
        <v>152</v>
      </c>
      <c r="S616" t="s">
        <v>151</v>
      </c>
      <c r="AB616" t="s">
        <v>128</v>
      </c>
      <c r="AC616">
        <v>2010</v>
      </c>
      <c r="AD616">
        <v>274.39999999999998</v>
      </c>
      <c r="AH616" t="s">
        <v>426</v>
      </c>
    </row>
    <row r="617" spans="1:34" x14ac:dyDescent="0.25">
      <c r="A617" t="s">
        <v>137</v>
      </c>
      <c r="B617" t="s">
        <v>42</v>
      </c>
      <c r="C617" t="s">
        <v>43</v>
      </c>
      <c r="D617" t="s">
        <v>136</v>
      </c>
      <c r="E617" t="s">
        <v>135</v>
      </c>
      <c r="F617" t="s">
        <v>403</v>
      </c>
      <c r="G617" t="s">
        <v>404</v>
      </c>
      <c r="H617">
        <v>769</v>
      </c>
      <c r="I617" t="s">
        <v>180</v>
      </c>
      <c r="J617" t="s">
        <v>133</v>
      </c>
      <c r="K617" t="s">
        <v>132</v>
      </c>
      <c r="P617" t="s">
        <v>300</v>
      </c>
      <c r="Q617" t="s">
        <v>301</v>
      </c>
      <c r="R617" t="s">
        <v>150</v>
      </c>
      <c r="S617" t="s">
        <v>149</v>
      </c>
      <c r="AB617" t="s">
        <v>128</v>
      </c>
      <c r="AC617">
        <v>2010</v>
      </c>
      <c r="AD617">
        <v>73.099999999999994</v>
      </c>
      <c r="AH617" t="s">
        <v>426</v>
      </c>
    </row>
    <row r="618" spans="1:34" x14ac:dyDescent="0.25">
      <c r="A618" t="s">
        <v>137</v>
      </c>
      <c r="B618" t="s">
        <v>42</v>
      </c>
      <c r="C618" t="s">
        <v>43</v>
      </c>
      <c r="D618" t="s">
        <v>136</v>
      </c>
      <c r="E618" t="s">
        <v>135</v>
      </c>
      <c r="F618" t="s">
        <v>403</v>
      </c>
      <c r="G618" t="s">
        <v>404</v>
      </c>
      <c r="H618">
        <v>769</v>
      </c>
      <c r="I618" t="s">
        <v>180</v>
      </c>
      <c r="J618" t="s">
        <v>133</v>
      </c>
      <c r="K618" t="s">
        <v>132</v>
      </c>
      <c r="P618" t="s">
        <v>300</v>
      </c>
      <c r="Q618" t="s">
        <v>301</v>
      </c>
      <c r="R618" t="s">
        <v>148</v>
      </c>
      <c r="S618" t="s">
        <v>147</v>
      </c>
      <c r="AB618" t="s">
        <v>128</v>
      </c>
      <c r="AC618">
        <v>2010</v>
      </c>
      <c r="AD618">
        <v>134.30000000000001</v>
      </c>
      <c r="AH618" t="s">
        <v>426</v>
      </c>
    </row>
    <row r="619" spans="1:34" x14ac:dyDescent="0.25">
      <c r="A619" t="s">
        <v>137</v>
      </c>
      <c r="B619" t="s">
        <v>42</v>
      </c>
      <c r="C619" t="s">
        <v>43</v>
      </c>
      <c r="D619" t="s">
        <v>136</v>
      </c>
      <c r="E619" t="s">
        <v>135</v>
      </c>
      <c r="F619" t="s">
        <v>403</v>
      </c>
      <c r="G619" t="s">
        <v>404</v>
      </c>
      <c r="H619">
        <v>769</v>
      </c>
      <c r="I619" t="s">
        <v>180</v>
      </c>
      <c r="J619" t="s">
        <v>133</v>
      </c>
      <c r="K619" t="s">
        <v>132</v>
      </c>
      <c r="P619" t="s">
        <v>300</v>
      </c>
      <c r="Q619" t="s">
        <v>301</v>
      </c>
      <c r="R619" t="s">
        <v>146</v>
      </c>
      <c r="S619" t="s">
        <v>145</v>
      </c>
      <c r="AB619" t="s">
        <v>128</v>
      </c>
      <c r="AC619">
        <v>2010</v>
      </c>
      <c r="AD619">
        <v>47.7</v>
      </c>
      <c r="AH619" t="s">
        <v>426</v>
      </c>
    </row>
    <row r="620" spans="1:34" x14ac:dyDescent="0.25">
      <c r="A620" t="s">
        <v>137</v>
      </c>
      <c r="B620" t="s">
        <v>42</v>
      </c>
      <c r="C620" t="s">
        <v>43</v>
      </c>
      <c r="D620" t="s">
        <v>136</v>
      </c>
      <c r="E620" t="s">
        <v>135</v>
      </c>
      <c r="F620" t="s">
        <v>403</v>
      </c>
      <c r="G620" t="s">
        <v>404</v>
      </c>
      <c r="H620">
        <v>769</v>
      </c>
      <c r="I620" t="s">
        <v>180</v>
      </c>
      <c r="J620" t="s">
        <v>133</v>
      </c>
      <c r="K620" t="s">
        <v>132</v>
      </c>
      <c r="P620" t="s">
        <v>300</v>
      </c>
      <c r="Q620" t="s">
        <v>301</v>
      </c>
      <c r="R620" t="s">
        <v>144</v>
      </c>
      <c r="S620" t="s">
        <v>143</v>
      </c>
      <c r="AB620" t="s">
        <v>128</v>
      </c>
      <c r="AC620">
        <v>2010</v>
      </c>
      <c r="AD620">
        <v>233.7</v>
      </c>
      <c r="AH620" t="s">
        <v>426</v>
      </c>
    </row>
    <row r="621" spans="1:34" x14ac:dyDescent="0.25">
      <c r="A621" t="s">
        <v>137</v>
      </c>
      <c r="B621" t="s">
        <v>42</v>
      </c>
      <c r="C621" t="s">
        <v>43</v>
      </c>
      <c r="D621" t="s">
        <v>136</v>
      </c>
      <c r="E621" t="s">
        <v>135</v>
      </c>
      <c r="F621" t="s">
        <v>403</v>
      </c>
      <c r="G621" t="s">
        <v>404</v>
      </c>
      <c r="H621">
        <v>769</v>
      </c>
      <c r="I621" t="s">
        <v>180</v>
      </c>
      <c r="J621" t="s">
        <v>133</v>
      </c>
      <c r="K621" t="s">
        <v>132</v>
      </c>
      <c r="P621" t="s">
        <v>300</v>
      </c>
      <c r="Q621" t="s">
        <v>301</v>
      </c>
      <c r="R621" t="s">
        <v>142</v>
      </c>
      <c r="S621" t="s">
        <v>141</v>
      </c>
      <c r="AB621" t="s">
        <v>128</v>
      </c>
      <c r="AC621">
        <v>2010</v>
      </c>
      <c r="AD621">
        <v>119.7</v>
      </c>
      <c r="AH621" t="s">
        <v>426</v>
      </c>
    </row>
    <row r="622" spans="1:34" x14ac:dyDescent="0.25">
      <c r="A622" t="s">
        <v>137</v>
      </c>
      <c r="B622" t="s">
        <v>42</v>
      </c>
      <c r="C622" t="s">
        <v>43</v>
      </c>
      <c r="D622" t="s">
        <v>136</v>
      </c>
      <c r="E622" t="s">
        <v>135</v>
      </c>
      <c r="F622" t="s">
        <v>403</v>
      </c>
      <c r="G622" t="s">
        <v>404</v>
      </c>
      <c r="H622">
        <v>769</v>
      </c>
      <c r="I622" t="s">
        <v>180</v>
      </c>
      <c r="J622" t="s">
        <v>133</v>
      </c>
      <c r="K622" t="s">
        <v>132</v>
      </c>
      <c r="P622" t="s">
        <v>300</v>
      </c>
      <c r="Q622" t="s">
        <v>301</v>
      </c>
      <c r="R622" t="s">
        <v>140</v>
      </c>
      <c r="S622" t="s">
        <v>139</v>
      </c>
      <c r="AB622" t="s">
        <v>128</v>
      </c>
      <c r="AC622">
        <v>2010</v>
      </c>
      <c r="AD622">
        <v>166.5</v>
      </c>
      <c r="AH622" t="s">
        <v>426</v>
      </c>
    </row>
    <row r="623" spans="1:34" x14ac:dyDescent="0.25">
      <c r="A623" t="s">
        <v>137</v>
      </c>
      <c r="B623" t="s">
        <v>42</v>
      </c>
      <c r="C623" t="s">
        <v>43</v>
      </c>
      <c r="D623" t="s">
        <v>136</v>
      </c>
      <c r="E623" t="s">
        <v>135</v>
      </c>
      <c r="F623" t="s">
        <v>403</v>
      </c>
      <c r="G623" t="s">
        <v>404</v>
      </c>
      <c r="H623">
        <v>769</v>
      </c>
      <c r="I623" t="s">
        <v>180</v>
      </c>
      <c r="J623" t="s">
        <v>133</v>
      </c>
      <c r="K623" t="s">
        <v>132</v>
      </c>
      <c r="P623" t="s">
        <v>300</v>
      </c>
      <c r="Q623" t="s">
        <v>301</v>
      </c>
      <c r="R623" t="s">
        <v>138</v>
      </c>
      <c r="S623" t="s">
        <v>131</v>
      </c>
      <c r="AB623" t="s">
        <v>128</v>
      </c>
      <c r="AC623">
        <v>2010</v>
      </c>
      <c r="AD623">
        <v>1414.6</v>
      </c>
      <c r="AH623" t="s">
        <v>426</v>
      </c>
    </row>
    <row r="624" spans="1:34" s="47" customFormat="1" x14ac:dyDescent="0.25">
      <c r="A624" s="47" t="s">
        <v>137</v>
      </c>
      <c r="B624" s="47" t="s">
        <v>42</v>
      </c>
      <c r="C624" s="47" t="s">
        <v>43</v>
      </c>
      <c r="D624" s="47" t="s">
        <v>136</v>
      </c>
      <c r="E624" s="47" t="s">
        <v>135</v>
      </c>
      <c r="F624" s="47" t="s">
        <v>403</v>
      </c>
      <c r="G624" s="47" t="s">
        <v>404</v>
      </c>
      <c r="H624" s="47">
        <v>769</v>
      </c>
      <c r="I624" s="47" t="s">
        <v>180</v>
      </c>
      <c r="J624" s="47" t="s">
        <v>133</v>
      </c>
      <c r="K624" s="47" t="s">
        <v>132</v>
      </c>
      <c r="P624" s="47" t="s">
        <v>302</v>
      </c>
      <c r="Q624" s="47" t="s">
        <v>131</v>
      </c>
      <c r="R624" s="47" t="s">
        <v>183</v>
      </c>
      <c r="S624" s="47" t="s">
        <v>182</v>
      </c>
      <c r="AB624" s="47" t="s">
        <v>128</v>
      </c>
      <c r="AC624" s="47">
        <v>2010</v>
      </c>
      <c r="AD624" s="47">
        <v>11.4</v>
      </c>
      <c r="AF624" s="47" t="s">
        <v>858</v>
      </c>
      <c r="AG624" s="147">
        <f>(AD625+AD626+AD627)</f>
        <v>1226.3000000000002</v>
      </c>
      <c r="AH624" s="47" t="s">
        <v>426</v>
      </c>
    </row>
    <row r="625" spans="1:34" s="47" customFormat="1" x14ac:dyDescent="0.25">
      <c r="A625" s="47" t="s">
        <v>137</v>
      </c>
      <c r="B625" s="47" t="s">
        <v>42</v>
      </c>
      <c r="C625" s="47" t="s">
        <v>43</v>
      </c>
      <c r="D625" s="47" t="s">
        <v>136</v>
      </c>
      <c r="E625" s="47" t="s">
        <v>135</v>
      </c>
      <c r="F625" s="47" t="s">
        <v>403</v>
      </c>
      <c r="G625" s="47" t="s">
        <v>404</v>
      </c>
      <c r="H625" s="47">
        <v>769</v>
      </c>
      <c r="I625" s="47" t="s">
        <v>180</v>
      </c>
      <c r="J625" s="47" t="s">
        <v>133</v>
      </c>
      <c r="K625" s="47" t="s">
        <v>132</v>
      </c>
      <c r="P625" s="47" t="s">
        <v>302</v>
      </c>
      <c r="Q625" s="47" t="s">
        <v>131</v>
      </c>
      <c r="R625" s="47" t="s">
        <v>156</v>
      </c>
      <c r="S625" s="47" t="s">
        <v>155</v>
      </c>
      <c r="AB625" s="47" t="s">
        <v>128</v>
      </c>
      <c r="AC625" s="47">
        <v>2010</v>
      </c>
      <c r="AD625" s="47">
        <v>127.6</v>
      </c>
      <c r="AF625" s="47" t="s">
        <v>859</v>
      </c>
      <c r="AG625" s="147">
        <f>(AD624+AD628+AD629+AD630+AD631+AD632+AD633)</f>
        <v>1479.6</v>
      </c>
      <c r="AH625" s="47" t="s">
        <v>426</v>
      </c>
    </row>
    <row r="626" spans="1:34" s="47" customFormat="1" x14ac:dyDescent="0.25">
      <c r="A626" s="47" t="s">
        <v>137</v>
      </c>
      <c r="B626" s="47" t="s">
        <v>42</v>
      </c>
      <c r="C626" s="47" t="s">
        <v>43</v>
      </c>
      <c r="D626" s="47" t="s">
        <v>136</v>
      </c>
      <c r="E626" s="47" t="s">
        <v>135</v>
      </c>
      <c r="F626" s="47" t="s">
        <v>403</v>
      </c>
      <c r="G626" s="47" t="s">
        <v>404</v>
      </c>
      <c r="H626" s="47">
        <v>769</v>
      </c>
      <c r="I626" s="47" t="s">
        <v>180</v>
      </c>
      <c r="J626" s="47" t="s">
        <v>133</v>
      </c>
      <c r="K626" s="47" t="s">
        <v>132</v>
      </c>
      <c r="P626" s="47" t="s">
        <v>302</v>
      </c>
      <c r="Q626" s="47" t="s">
        <v>131</v>
      </c>
      <c r="R626" s="47" t="s">
        <v>154</v>
      </c>
      <c r="S626" s="47" t="s">
        <v>153</v>
      </c>
      <c r="AB626" s="47" t="s">
        <v>128</v>
      </c>
      <c r="AC626" s="47">
        <v>2010</v>
      </c>
      <c r="AD626" s="47">
        <v>462.6</v>
      </c>
      <c r="AF626" s="47" t="s">
        <v>862</v>
      </c>
      <c r="AG626" s="147">
        <f>AD624+AD625+AD626+AD627+ AD628+AD629+AD630+AD631+AD632+AD633+AD635</f>
        <v>2708.9000000000005</v>
      </c>
      <c r="AH626" s="47" t="s">
        <v>426</v>
      </c>
    </row>
    <row r="627" spans="1:34" s="47" customFormat="1" x14ac:dyDescent="0.25">
      <c r="A627" s="47" t="s">
        <v>137</v>
      </c>
      <c r="B627" s="47" t="s">
        <v>42</v>
      </c>
      <c r="C627" s="47" t="s">
        <v>43</v>
      </c>
      <c r="D627" s="47" t="s">
        <v>136</v>
      </c>
      <c r="E627" s="47" t="s">
        <v>135</v>
      </c>
      <c r="F627" s="47" t="s">
        <v>403</v>
      </c>
      <c r="G627" s="47" t="s">
        <v>404</v>
      </c>
      <c r="H627" s="47">
        <v>769</v>
      </c>
      <c r="I627" s="47" t="s">
        <v>180</v>
      </c>
      <c r="J627" s="47" t="s">
        <v>133</v>
      </c>
      <c r="K627" s="47" t="s">
        <v>132</v>
      </c>
      <c r="P627" s="47" t="s">
        <v>302</v>
      </c>
      <c r="Q627" s="47" t="s">
        <v>131</v>
      </c>
      <c r="R627" s="47" t="s">
        <v>152</v>
      </c>
      <c r="S627" s="47" t="s">
        <v>151</v>
      </c>
      <c r="AB627" s="47" t="s">
        <v>128</v>
      </c>
      <c r="AC627" s="47">
        <v>2010</v>
      </c>
      <c r="AD627" s="47">
        <v>636.1</v>
      </c>
      <c r="AG627" s="147"/>
      <c r="AH627" s="47" t="s">
        <v>426</v>
      </c>
    </row>
    <row r="628" spans="1:34" s="47" customFormat="1" x14ac:dyDescent="0.25">
      <c r="A628" s="47" t="s">
        <v>137</v>
      </c>
      <c r="B628" s="47" t="s">
        <v>42</v>
      </c>
      <c r="C628" s="47" t="s">
        <v>43</v>
      </c>
      <c r="D628" s="47" t="s">
        <v>136</v>
      </c>
      <c r="E628" s="47" t="s">
        <v>135</v>
      </c>
      <c r="F628" s="47" t="s">
        <v>403</v>
      </c>
      <c r="G628" s="47" t="s">
        <v>404</v>
      </c>
      <c r="H628" s="47">
        <v>769</v>
      </c>
      <c r="I628" s="47" t="s">
        <v>180</v>
      </c>
      <c r="J628" s="47" t="s">
        <v>133</v>
      </c>
      <c r="K628" s="47" t="s">
        <v>132</v>
      </c>
      <c r="P628" s="47" t="s">
        <v>302</v>
      </c>
      <c r="Q628" s="47" t="s">
        <v>131</v>
      </c>
      <c r="R628" s="47" t="s">
        <v>150</v>
      </c>
      <c r="S628" s="47" t="s">
        <v>149</v>
      </c>
      <c r="AB628" s="47" t="s">
        <v>128</v>
      </c>
      <c r="AC628" s="47">
        <v>2010</v>
      </c>
      <c r="AD628" s="47">
        <v>257.60000000000002</v>
      </c>
      <c r="AG628" s="147"/>
      <c r="AH628" s="47" t="s">
        <v>426</v>
      </c>
    </row>
    <row r="629" spans="1:34" s="47" customFormat="1" x14ac:dyDescent="0.25">
      <c r="A629" s="47" t="s">
        <v>137</v>
      </c>
      <c r="B629" s="47" t="s">
        <v>42</v>
      </c>
      <c r="C629" s="47" t="s">
        <v>43</v>
      </c>
      <c r="D629" s="47" t="s">
        <v>136</v>
      </c>
      <c r="E629" s="47" t="s">
        <v>135</v>
      </c>
      <c r="F629" s="47" t="s">
        <v>403</v>
      </c>
      <c r="G629" s="47" t="s">
        <v>404</v>
      </c>
      <c r="H629" s="47">
        <v>769</v>
      </c>
      <c r="I629" s="47" t="s">
        <v>180</v>
      </c>
      <c r="J629" s="47" t="s">
        <v>133</v>
      </c>
      <c r="K629" s="47" t="s">
        <v>132</v>
      </c>
      <c r="P629" s="47" t="s">
        <v>302</v>
      </c>
      <c r="Q629" s="47" t="s">
        <v>131</v>
      </c>
      <c r="R629" s="47" t="s">
        <v>148</v>
      </c>
      <c r="S629" s="47" t="s">
        <v>147</v>
      </c>
      <c r="AB629" s="47" t="s">
        <v>128</v>
      </c>
      <c r="AC629" s="47">
        <v>2010</v>
      </c>
      <c r="AD629" s="47">
        <v>478.5</v>
      </c>
      <c r="AG629" s="147"/>
      <c r="AH629" s="47" t="s">
        <v>426</v>
      </c>
    </row>
    <row r="630" spans="1:34" s="47" customFormat="1" x14ac:dyDescent="0.25">
      <c r="A630" s="47" t="s">
        <v>137</v>
      </c>
      <c r="B630" s="47" t="s">
        <v>42</v>
      </c>
      <c r="C630" s="47" t="s">
        <v>43</v>
      </c>
      <c r="D630" s="47" t="s">
        <v>136</v>
      </c>
      <c r="E630" s="47" t="s">
        <v>135</v>
      </c>
      <c r="F630" s="47" t="s">
        <v>403</v>
      </c>
      <c r="G630" s="47" t="s">
        <v>404</v>
      </c>
      <c r="H630" s="47">
        <v>769</v>
      </c>
      <c r="I630" s="47" t="s">
        <v>180</v>
      </c>
      <c r="J630" s="47" t="s">
        <v>133</v>
      </c>
      <c r="K630" s="47" t="s">
        <v>132</v>
      </c>
      <c r="P630" s="47" t="s">
        <v>302</v>
      </c>
      <c r="Q630" s="47" t="s">
        <v>131</v>
      </c>
      <c r="R630" s="47" t="s">
        <v>146</v>
      </c>
      <c r="S630" s="47" t="s">
        <v>145</v>
      </c>
      <c r="AB630" s="47" t="s">
        <v>128</v>
      </c>
      <c r="AC630" s="47">
        <v>2010</v>
      </c>
      <c r="AD630" s="47">
        <v>57.4</v>
      </c>
      <c r="AG630" s="147"/>
      <c r="AH630" s="47" t="s">
        <v>426</v>
      </c>
    </row>
    <row r="631" spans="1:34" s="47" customFormat="1" x14ac:dyDescent="0.25">
      <c r="A631" s="47" t="s">
        <v>137</v>
      </c>
      <c r="B631" s="47" t="s">
        <v>42</v>
      </c>
      <c r="C631" s="47" t="s">
        <v>43</v>
      </c>
      <c r="D631" s="47" t="s">
        <v>136</v>
      </c>
      <c r="E631" s="47" t="s">
        <v>135</v>
      </c>
      <c r="F631" s="47" t="s">
        <v>403</v>
      </c>
      <c r="G631" s="47" t="s">
        <v>404</v>
      </c>
      <c r="H631" s="47">
        <v>769</v>
      </c>
      <c r="I631" s="47" t="s">
        <v>180</v>
      </c>
      <c r="J631" s="47" t="s">
        <v>133</v>
      </c>
      <c r="K631" s="47" t="s">
        <v>132</v>
      </c>
      <c r="P631" s="47" t="s">
        <v>302</v>
      </c>
      <c r="Q631" s="47" t="s">
        <v>131</v>
      </c>
      <c r="R631" s="47" t="s">
        <v>144</v>
      </c>
      <c r="S631" s="47" t="s">
        <v>143</v>
      </c>
      <c r="AB631" s="47" t="s">
        <v>128</v>
      </c>
      <c r="AC631" s="47">
        <v>2010</v>
      </c>
      <c r="AD631" s="47">
        <v>245.4</v>
      </c>
      <c r="AG631" s="147"/>
      <c r="AH631" s="47" t="s">
        <v>426</v>
      </c>
    </row>
    <row r="632" spans="1:34" s="47" customFormat="1" x14ac:dyDescent="0.25">
      <c r="A632" s="47" t="s">
        <v>137</v>
      </c>
      <c r="B632" s="47" t="s">
        <v>42</v>
      </c>
      <c r="C632" s="47" t="s">
        <v>43</v>
      </c>
      <c r="D632" s="47" t="s">
        <v>136</v>
      </c>
      <c r="E632" s="47" t="s">
        <v>135</v>
      </c>
      <c r="F632" s="47" t="s">
        <v>403</v>
      </c>
      <c r="G632" s="47" t="s">
        <v>404</v>
      </c>
      <c r="H632" s="47">
        <v>769</v>
      </c>
      <c r="I632" s="47" t="s">
        <v>180</v>
      </c>
      <c r="J632" s="47" t="s">
        <v>133</v>
      </c>
      <c r="K632" s="47" t="s">
        <v>132</v>
      </c>
      <c r="P632" s="47" t="s">
        <v>302</v>
      </c>
      <c r="Q632" s="47" t="s">
        <v>131</v>
      </c>
      <c r="R632" s="47" t="s">
        <v>142</v>
      </c>
      <c r="S632" s="47" t="s">
        <v>141</v>
      </c>
      <c r="AB632" s="47" t="s">
        <v>128</v>
      </c>
      <c r="AC632" s="47">
        <v>2010</v>
      </c>
      <c r="AD632" s="47">
        <v>143</v>
      </c>
      <c r="AG632" s="147"/>
      <c r="AH632" s="47" t="s">
        <v>426</v>
      </c>
    </row>
    <row r="633" spans="1:34" s="47" customFormat="1" x14ac:dyDescent="0.25">
      <c r="A633" s="47" t="s">
        <v>137</v>
      </c>
      <c r="B633" s="47" t="s">
        <v>42</v>
      </c>
      <c r="C633" s="47" t="s">
        <v>43</v>
      </c>
      <c r="D633" s="47" t="s">
        <v>136</v>
      </c>
      <c r="E633" s="47" t="s">
        <v>135</v>
      </c>
      <c r="F633" s="47" t="s">
        <v>403</v>
      </c>
      <c r="G633" s="47" t="s">
        <v>404</v>
      </c>
      <c r="H633" s="47">
        <v>769</v>
      </c>
      <c r="I633" s="47" t="s">
        <v>180</v>
      </c>
      <c r="J633" s="47" t="s">
        <v>133</v>
      </c>
      <c r="K633" s="47" t="s">
        <v>132</v>
      </c>
      <c r="P633" s="47" t="s">
        <v>302</v>
      </c>
      <c r="Q633" s="47" t="s">
        <v>131</v>
      </c>
      <c r="R633" s="47" t="s">
        <v>140</v>
      </c>
      <c r="S633" s="47" t="s">
        <v>139</v>
      </c>
      <c r="AB633" s="47" t="s">
        <v>128</v>
      </c>
      <c r="AC633" s="47">
        <v>2010</v>
      </c>
      <c r="AD633" s="47">
        <v>286.3</v>
      </c>
      <c r="AG633" s="147"/>
      <c r="AH633" s="47" t="s">
        <v>426</v>
      </c>
    </row>
    <row r="634" spans="1:34" s="47" customFormat="1" x14ac:dyDescent="0.25">
      <c r="A634" s="47" t="s">
        <v>137</v>
      </c>
      <c r="B634" s="47" t="s">
        <v>42</v>
      </c>
      <c r="C634" s="47" t="s">
        <v>43</v>
      </c>
      <c r="D634" s="47" t="s">
        <v>136</v>
      </c>
      <c r="E634" s="47" t="s">
        <v>135</v>
      </c>
      <c r="F634" s="47" t="s">
        <v>403</v>
      </c>
      <c r="G634" s="47" t="s">
        <v>404</v>
      </c>
      <c r="H634" s="47">
        <v>769</v>
      </c>
      <c r="I634" s="47" t="s">
        <v>180</v>
      </c>
      <c r="J634" s="47" t="s">
        <v>133</v>
      </c>
      <c r="K634" s="47" t="s">
        <v>132</v>
      </c>
      <c r="P634" s="47" t="s">
        <v>302</v>
      </c>
      <c r="Q634" s="47" t="s">
        <v>131</v>
      </c>
      <c r="R634" s="47" t="s">
        <v>138</v>
      </c>
      <c r="S634" s="47" t="s">
        <v>131</v>
      </c>
      <c r="AB634" s="47" t="s">
        <v>128</v>
      </c>
      <c r="AC634" s="47">
        <v>2010</v>
      </c>
      <c r="AD634" s="47">
        <v>2706.1</v>
      </c>
      <c r="AG634" s="147"/>
      <c r="AH634" s="47" t="s">
        <v>426</v>
      </c>
    </row>
    <row r="635" spans="1:34" x14ac:dyDescent="0.25">
      <c r="A635" t="s">
        <v>137</v>
      </c>
      <c r="B635" t="s">
        <v>242</v>
      </c>
      <c r="C635" t="s">
        <v>241</v>
      </c>
      <c r="D635" t="s">
        <v>136</v>
      </c>
      <c r="E635" t="s">
        <v>135</v>
      </c>
      <c r="F635" t="s">
        <v>403</v>
      </c>
      <c r="G635" t="s">
        <v>404</v>
      </c>
      <c r="H635">
        <v>3</v>
      </c>
      <c r="I635" t="s">
        <v>240</v>
      </c>
      <c r="J635" t="s">
        <v>133</v>
      </c>
      <c r="K635" t="s">
        <v>158</v>
      </c>
      <c r="P635" t="s">
        <v>297</v>
      </c>
      <c r="Q635" t="s">
        <v>298</v>
      </c>
      <c r="R635" t="s">
        <v>176</v>
      </c>
      <c r="S635" t="s">
        <v>175</v>
      </c>
      <c r="AB635" t="s">
        <v>128</v>
      </c>
      <c r="AC635">
        <v>2010</v>
      </c>
      <c r="AD635">
        <v>3</v>
      </c>
      <c r="AH635" t="s">
        <v>427</v>
      </c>
    </row>
    <row r="636" spans="1:34" x14ac:dyDescent="0.25">
      <c r="A636" t="s">
        <v>137</v>
      </c>
      <c r="B636" t="s">
        <v>242</v>
      </c>
      <c r="C636" t="s">
        <v>241</v>
      </c>
      <c r="D636" t="s">
        <v>136</v>
      </c>
      <c r="E636" t="s">
        <v>135</v>
      </c>
      <c r="F636" t="s">
        <v>403</v>
      </c>
      <c r="G636" t="s">
        <v>404</v>
      </c>
      <c r="H636">
        <v>3</v>
      </c>
      <c r="I636" t="s">
        <v>240</v>
      </c>
      <c r="J636" t="s">
        <v>133</v>
      </c>
      <c r="K636" t="s">
        <v>158</v>
      </c>
      <c r="P636" t="s">
        <v>297</v>
      </c>
      <c r="Q636" t="s">
        <v>298</v>
      </c>
      <c r="R636" t="s">
        <v>174</v>
      </c>
      <c r="S636" t="s">
        <v>173</v>
      </c>
      <c r="AB636" t="s">
        <v>128</v>
      </c>
      <c r="AC636">
        <v>2010</v>
      </c>
      <c r="AD636">
        <v>42.082999999999998</v>
      </c>
      <c r="AH636" t="s">
        <v>427</v>
      </c>
    </row>
    <row r="637" spans="1:34" x14ac:dyDescent="0.25">
      <c r="A637" t="s">
        <v>137</v>
      </c>
      <c r="B637" t="s">
        <v>242</v>
      </c>
      <c r="C637" t="s">
        <v>241</v>
      </c>
      <c r="D637" t="s">
        <v>136</v>
      </c>
      <c r="E637" t="s">
        <v>135</v>
      </c>
      <c r="F637" t="s">
        <v>403</v>
      </c>
      <c r="G637" t="s">
        <v>404</v>
      </c>
      <c r="H637">
        <v>3</v>
      </c>
      <c r="I637" t="s">
        <v>240</v>
      </c>
      <c r="J637" t="s">
        <v>133</v>
      </c>
      <c r="K637" t="s">
        <v>158</v>
      </c>
      <c r="P637" t="s">
        <v>297</v>
      </c>
      <c r="Q637" t="s">
        <v>298</v>
      </c>
      <c r="R637" t="s">
        <v>172</v>
      </c>
      <c r="S637" t="s">
        <v>153</v>
      </c>
      <c r="AB637" t="s">
        <v>128</v>
      </c>
      <c r="AC637">
        <v>2010</v>
      </c>
      <c r="AD637">
        <v>166.66300000000001</v>
      </c>
      <c r="AH637" t="s">
        <v>427</v>
      </c>
    </row>
    <row r="638" spans="1:34" x14ac:dyDescent="0.25">
      <c r="A638" t="s">
        <v>137</v>
      </c>
      <c r="B638" t="s">
        <v>242</v>
      </c>
      <c r="C638" t="s">
        <v>241</v>
      </c>
      <c r="D638" t="s">
        <v>136</v>
      </c>
      <c r="E638" t="s">
        <v>135</v>
      </c>
      <c r="F638" t="s">
        <v>403</v>
      </c>
      <c r="G638" t="s">
        <v>404</v>
      </c>
      <c r="H638">
        <v>3</v>
      </c>
      <c r="I638" t="s">
        <v>240</v>
      </c>
      <c r="J638" t="s">
        <v>133</v>
      </c>
      <c r="K638" t="s">
        <v>158</v>
      </c>
      <c r="P638" t="s">
        <v>297</v>
      </c>
      <c r="Q638" t="s">
        <v>298</v>
      </c>
      <c r="R638" t="s">
        <v>171</v>
      </c>
      <c r="S638" t="s">
        <v>151</v>
      </c>
      <c r="AB638" t="s">
        <v>128</v>
      </c>
      <c r="AC638">
        <v>2010</v>
      </c>
      <c r="AD638">
        <v>117.717</v>
      </c>
      <c r="AH638" t="s">
        <v>427</v>
      </c>
    </row>
    <row r="639" spans="1:34" x14ac:dyDescent="0.25">
      <c r="A639" t="s">
        <v>137</v>
      </c>
      <c r="B639" t="s">
        <v>242</v>
      </c>
      <c r="C639" t="s">
        <v>241</v>
      </c>
      <c r="D639" t="s">
        <v>136</v>
      </c>
      <c r="E639" t="s">
        <v>135</v>
      </c>
      <c r="F639" t="s">
        <v>403</v>
      </c>
      <c r="G639" t="s">
        <v>404</v>
      </c>
      <c r="H639">
        <v>3</v>
      </c>
      <c r="I639" t="s">
        <v>240</v>
      </c>
      <c r="J639" t="s">
        <v>133</v>
      </c>
      <c r="K639" t="s">
        <v>158</v>
      </c>
      <c r="P639" t="s">
        <v>297</v>
      </c>
      <c r="Q639" t="s">
        <v>298</v>
      </c>
      <c r="R639" t="s">
        <v>170</v>
      </c>
      <c r="S639" t="s">
        <v>169</v>
      </c>
      <c r="AB639" t="s">
        <v>128</v>
      </c>
      <c r="AC639">
        <v>2010</v>
      </c>
      <c r="AD639">
        <v>170.828</v>
      </c>
      <c r="AH639" t="s">
        <v>427</v>
      </c>
    </row>
    <row r="640" spans="1:34" x14ac:dyDescent="0.25">
      <c r="A640" t="s">
        <v>137</v>
      </c>
      <c r="B640" t="s">
        <v>242</v>
      </c>
      <c r="C640" t="s">
        <v>241</v>
      </c>
      <c r="D640" t="s">
        <v>136</v>
      </c>
      <c r="E640" t="s">
        <v>135</v>
      </c>
      <c r="F640" t="s">
        <v>403</v>
      </c>
      <c r="G640" t="s">
        <v>404</v>
      </c>
      <c r="H640">
        <v>3</v>
      </c>
      <c r="I640" t="s">
        <v>240</v>
      </c>
      <c r="J640" t="s">
        <v>133</v>
      </c>
      <c r="K640" t="s">
        <v>158</v>
      </c>
      <c r="P640" t="s">
        <v>297</v>
      </c>
      <c r="Q640" t="s">
        <v>298</v>
      </c>
      <c r="R640" t="s">
        <v>168</v>
      </c>
      <c r="S640" t="s">
        <v>167</v>
      </c>
      <c r="AB640" t="s">
        <v>128</v>
      </c>
      <c r="AC640">
        <v>2010</v>
      </c>
      <c r="AD640">
        <v>390.50200000000001</v>
      </c>
      <c r="AH640" t="s">
        <v>427</v>
      </c>
    </row>
    <row r="641" spans="1:34" x14ac:dyDescent="0.25">
      <c r="A641" t="s">
        <v>137</v>
      </c>
      <c r="B641" t="s">
        <v>242</v>
      </c>
      <c r="C641" t="s">
        <v>241</v>
      </c>
      <c r="D641" t="s">
        <v>136</v>
      </c>
      <c r="E641" t="s">
        <v>135</v>
      </c>
      <c r="F641" t="s">
        <v>403</v>
      </c>
      <c r="G641" t="s">
        <v>404</v>
      </c>
      <c r="H641">
        <v>3</v>
      </c>
      <c r="I641" t="s">
        <v>240</v>
      </c>
      <c r="J641" t="s">
        <v>133</v>
      </c>
      <c r="K641" t="s">
        <v>158</v>
      </c>
      <c r="P641" t="s">
        <v>297</v>
      </c>
      <c r="Q641" t="s">
        <v>298</v>
      </c>
      <c r="R641" t="s">
        <v>166</v>
      </c>
      <c r="S641" t="s">
        <v>165</v>
      </c>
      <c r="AB641" t="s">
        <v>128</v>
      </c>
      <c r="AC641">
        <v>2010</v>
      </c>
      <c r="AD641">
        <v>22.888000000000002</v>
      </c>
      <c r="AH641" t="s">
        <v>427</v>
      </c>
    </row>
    <row r="642" spans="1:34" x14ac:dyDescent="0.25">
      <c r="A642" t="s">
        <v>137</v>
      </c>
      <c r="B642" t="s">
        <v>242</v>
      </c>
      <c r="C642" t="s">
        <v>241</v>
      </c>
      <c r="D642" t="s">
        <v>136</v>
      </c>
      <c r="E642" t="s">
        <v>135</v>
      </c>
      <c r="F642" t="s">
        <v>403</v>
      </c>
      <c r="G642" t="s">
        <v>404</v>
      </c>
      <c r="H642">
        <v>3</v>
      </c>
      <c r="I642" t="s">
        <v>240</v>
      </c>
      <c r="J642" t="s">
        <v>133</v>
      </c>
      <c r="K642" t="s">
        <v>158</v>
      </c>
      <c r="P642" t="s">
        <v>297</v>
      </c>
      <c r="Q642" t="s">
        <v>298</v>
      </c>
      <c r="R642" t="s">
        <v>164</v>
      </c>
      <c r="S642" t="s">
        <v>143</v>
      </c>
      <c r="AB642" t="s">
        <v>128</v>
      </c>
      <c r="AC642">
        <v>2010</v>
      </c>
      <c r="AD642">
        <v>42.468000000000004</v>
      </c>
      <c r="AH642" t="s">
        <v>427</v>
      </c>
    </row>
    <row r="643" spans="1:34" x14ac:dyDescent="0.25">
      <c r="A643" t="s">
        <v>137</v>
      </c>
      <c r="B643" t="s">
        <v>242</v>
      </c>
      <c r="C643" t="s">
        <v>241</v>
      </c>
      <c r="D643" t="s">
        <v>136</v>
      </c>
      <c r="E643" t="s">
        <v>135</v>
      </c>
      <c r="F643" t="s">
        <v>403</v>
      </c>
      <c r="G643" t="s">
        <v>404</v>
      </c>
      <c r="H643">
        <v>3</v>
      </c>
      <c r="I643" t="s">
        <v>240</v>
      </c>
      <c r="J643" t="s">
        <v>133</v>
      </c>
      <c r="K643" t="s">
        <v>158</v>
      </c>
      <c r="P643" t="s">
        <v>297</v>
      </c>
      <c r="Q643" t="s">
        <v>298</v>
      </c>
      <c r="R643" t="s">
        <v>163</v>
      </c>
      <c r="S643" t="s">
        <v>162</v>
      </c>
      <c r="AB643" t="s">
        <v>128</v>
      </c>
      <c r="AC643">
        <v>2010</v>
      </c>
      <c r="AD643">
        <v>44.526000000000003</v>
      </c>
      <c r="AH643" t="s">
        <v>427</v>
      </c>
    </row>
    <row r="644" spans="1:34" x14ac:dyDescent="0.25">
      <c r="A644" t="s">
        <v>137</v>
      </c>
      <c r="B644" t="s">
        <v>242</v>
      </c>
      <c r="C644" t="s">
        <v>241</v>
      </c>
      <c r="D644" t="s">
        <v>136</v>
      </c>
      <c r="E644" t="s">
        <v>135</v>
      </c>
      <c r="F644" t="s">
        <v>403</v>
      </c>
      <c r="G644" t="s">
        <v>404</v>
      </c>
      <c r="H644">
        <v>3</v>
      </c>
      <c r="I644" t="s">
        <v>240</v>
      </c>
      <c r="J644" t="s">
        <v>133</v>
      </c>
      <c r="K644" t="s">
        <v>158</v>
      </c>
      <c r="P644" t="s">
        <v>297</v>
      </c>
      <c r="Q644" t="s">
        <v>298</v>
      </c>
      <c r="R644" t="s">
        <v>161</v>
      </c>
      <c r="S644" t="s">
        <v>139</v>
      </c>
      <c r="AB644" t="s">
        <v>128</v>
      </c>
      <c r="AC644">
        <v>2010</v>
      </c>
      <c r="AD644">
        <v>336.827</v>
      </c>
      <c r="AH644" t="s">
        <v>427</v>
      </c>
    </row>
    <row r="645" spans="1:34" x14ac:dyDescent="0.25">
      <c r="A645" t="s">
        <v>137</v>
      </c>
      <c r="B645" t="s">
        <v>242</v>
      </c>
      <c r="C645" t="s">
        <v>241</v>
      </c>
      <c r="D645" t="s">
        <v>136</v>
      </c>
      <c r="E645" t="s">
        <v>135</v>
      </c>
      <c r="F645" t="s">
        <v>403</v>
      </c>
      <c r="G645" t="s">
        <v>404</v>
      </c>
      <c r="H645">
        <v>3</v>
      </c>
      <c r="I645" t="s">
        <v>240</v>
      </c>
      <c r="J645" t="s">
        <v>133</v>
      </c>
      <c r="K645" t="s">
        <v>158</v>
      </c>
      <c r="P645" t="s">
        <v>297</v>
      </c>
      <c r="Q645" t="s">
        <v>298</v>
      </c>
      <c r="R645" t="s">
        <v>160</v>
      </c>
      <c r="S645" t="s">
        <v>131</v>
      </c>
      <c r="AB645" t="s">
        <v>128</v>
      </c>
      <c r="AC645">
        <v>2010</v>
      </c>
      <c r="AD645">
        <v>1337.502</v>
      </c>
      <c r="AH645" t="s">
        <v>427</v>
      </c>
    </row>
    <row r="646" spans="1:34" x14ac:dyDescent="0.25">
      <c r="A646" t="s">
        <v>137</v>
      </c>
      <c r="B646" t="s">
        <v>242</v>
      </c>
      <c r="C646" t="s">
        <v>241</v>
      </c>
      <c r="D646" t="s">
        <v>136</v>
      </c>
      <c r="E646" t="s">
        <v>135</v>
      </c>
      <c r="F646" t="s">
        <v>403</v>
      </c>
      <c r="G646" t="s">
        <v>404</v>
      </c>
      <c r="H646">
        <v>3</v>
      </c>
      <c r="I646" t="s">
        <v>240</v>
      </c>
      <c r="J646" t="s">
        <v>133</v>
      </c>
      <c r="K646" t="s">
        <v>158</v>
      </c>
      <c r="P646" t="s">
        <v>297</v>
      </c>
      <c r="Q646" t="s">
        <v>298</v>
      </c>
      <c r="R646" t="s">
        <v>157</v>
      </c>
      <c r="S646" t="s">
        <v>129</v>
      </c>
      <c r="AB646" t="s">
        <v>128</v>
      </c>
      <c r="AC646">
        <v>2010</v>
      </c>
      <c r="AD646">
        <v>0</v>
      </c>
      <c r="AE646" t="s">
        <v>196</v>
      </c>
      <c r="AH646" t="s">
        <v>427</v>
      </c>
    </row>
    <row r="647" spans="1:34" x14ac:dyDescent="0.25">
      <c r="A647" t="s">
        <v>137</v>
      </c>
      <c r="B647" t="s">
        <v>242</v>
      </c>
      <c r="C647" t="s">
        <v>241</v>
      </c>
      <c r="D647" t="s">
        <v>136</v>
      </c>
      <c r="E647" t="s">
        <v>135</v>
      </c>
      <c r="F647" t="s">
        <v>403</v>
      </c>
      <c r="G647" t="s">
        <v>404</v>
      </c>
      <c r="H647">
        <v>3</v>
      </c>
      <c r="I647" t="s">
        <v>240</v>
      </c>
      <c r="J647" t="s">
        <v>133</v>
      </c>
      <c r="K647" t="s">
        <v>158</v>
      </c>
      <c r="P647" t="s">
        <v>300</v>
      </c>
      <c r="Q647" t="s">
        <v>301</v>
      </c>
      <c r="R647" t="s">
        <v>176</v>
      </c>
      <c r="S647" t="s">
        <v>175</v>
      </c>
      <c r="AB647" t="s">
        <v>128</v>
      </c>
      <c r="AC647">
        <v>2010</v>
      </c>
      <c r="AD647">
        <v>26.696999999999999</v>
      </c>
      <c r="AH647" t="s">
        <v>427</v>
      </c>
    </row>
    <row r="648" spans="1:34" x14ac:dyDescent="0.25">
      <c r="A648" t="s">
        <v>137</v>
      </c>
      <c r="B648" t="s">
        <v>242</v>
      </c>
      <c r="C648" t="s">
        <v>241</v>
      </c>
      <c r="D648" t="s">
        <v>136</v>
      </c>
      <c r="E648" t="s">
        <v>135</v>
      </c>
      <c r="F648" t="s">
        <v>403</v>
      </c>
      <c r="G648" t="s">
        <v>404</v>
      </c>
      <c r="H648">
        <v>3</v>
      </c>
      <c r="I648" t="s">
        <v>240</v>
      </c>
      <c r="J648" t="s">
        <v>133</v>
      </c>
      <c r="K648" t="s">
        <v>158</v>
      </c>
      <c r="P648" t="s">
        <v>300</v>
      </c>
      <c r="Q648" t="s">
        <v>301</v>
      </c>
      <c r="R648" t="s">
        <v>174</v>
      </c>
      <c r="S648" t="s">
        <v>173</v>
      </c>
      <c r="AB648" t="s">
        <v>128</v>
      </c>
      <c r="AC648">
        <v>2010</v>
      </c>
      <c r="AD648">
        <v>81.263000000000005</v>
      </c>
      <c r="AH648" t="s">
        <v>427</v>
      </c>
    </row>
    <row r="649" spans="1:34" x14ac:dyDescent="0.25">
      <c r="A649" t="s">
        <v>137</v>
      </c>
      <c r="B649" t="s">
        <v>242</v>
      </c>
      <c r="C649" t="s">
        <v>241</v>
      </c>
      <c r="D649" t="s">
        <v>136</v>
      </c>
      <c r="E649" t="s">
        <v>135</v>
      </c>
      <c r="F649" t="s">
        <v>403</v>
      </c>
      <c r="G649" t="s">
        <v>404</v>
      </c>
      <c r="H649">
        <v>3</v>
      </c>
      <c r="I649" t="s">
        <v>240</v>
      </c>
      <c r="J649" t="s">
        <v>133</v>
      </c>
      <c r="K649" t="s">
        <v>158</v>
      </c>
      <c r="P649" t="s">
        <v>300</v>
      </c>
      <c r="Q649" t="s">
        <v>301</v>
      </c>
      <c r="R649" t="s">
        <v>172</v>
      </c>
      <c r="S649" t="s">
        <v>153</v>
      </c>
      <c r="AB649" t="s">
        <v>128</v>
      </c>
      <c r="AC649">
        <v>2010</v>
      </c>
      <c r="AD649">
        <v>108.60599999999999</v>
      </c>
      <c r="AH649" t="s">
        <v>427</v>
      </c>
    </row>
    <row r="650" spans="1:34" x14ac:dyDescent="0.25">
      <c r="A650" t="s">
        <v>137</v>
      </c>
      <c r="B650" t="s">
        <v>242</v>
      </c>
      <c r="C650" t="s">
        <v>241</v>
      </c>
      <c r="D650" t="s">
        <v>136</v>
      </c>
      <c r="E650" t="s">
        <v>135</v>
      </c>
      <c r="F650" t="s">
        <v>403</v>
      </c>
      <c r="G650" t="s">
        <v>404</v>
      </c>
      <c r="H650">
        <v>3</v>
      </c>
      <c r="I650" t="s">
        <v>240</v>
      </c>
      <c r="J650" t="s">
        <v>133</v>
      </c>
      <c r="K650" t="s">
        <v>158</v>
      </c>
      <c r="P650" t="s">
        <v>300</v>
      </c>
      <c r="Q650" t="s">
        <v>301</v>
      </c>
      <c r="R650" t="s">
        <v>171</v>
      </c>
      <c r="S650" t="s">
        <v>151</v>
      </c>
      <c r="AB650" t="s">
        <v>128</v>
      </c>
      <c r="AC650">
        <v>2010</v>
      </c>
      <c r="AD650">
        <v>116.108</v>
      </c>
      <c r="AH650" t="s">
        <v>427</v>
      </c>
    </row>
    <row r="651" spans="1:34" x14ac:dyDescent="0.25">
      <c r="A651" t="s">
        <v>137</v>
      </c>
      <c r="B651" t="s">
        <v>242</v>
      </c>
      <c r="C651" t="s">
        <v>241</v>
      </c>
      <c r="D651" t="s">
        <v>136</v>
      </c>
      <c r="E651" t="s">
        <v>135</v>
      </c>
      <c r="F651" t="s">
        <v>403</v>
      </c>
      <c r="G651" t="s">
        <v>404</v>
      </c>
      <c r="H651">
        <v>3</v>
      </c>
      <c r="I651" t="s">
        <v>240</v>
      </c>
      <c r="J651" t="s">
        <v>133</v>
      </c>
      <c r="K651" t="s">
        <v>158</v>
      </c>
      <c r="P651" t="s">
        <v>300</v>
      </c>
      <c r="Q651" t="s">
        <v>301</v>
      </c>
      <c r="R651" t="s">
        <v>170</v>
      </c>
      <c r="S651" t="s">
        <v>169</v>
      </c>
      <c r="AB651" t="s">
        <v>128</v>
      </c>
      <c r="AC651">
        <v>2010</v>
      </c>
      <c r="AD651">
        <v>94.007000000000005</v>
      </c>
      <c r="AH651" t="s">
        <v>427</v>
      </c>
    </row>
    <row r="652" spans="1:34" x14ac:dyDescent="0.25">
      <c r="A652" t="s">
        <v>137</v>
      </c>
      <c r="B652" t="s">
        <v>242</v>
      </c>
      <c r="C652" t="s">
        <v>241</v>
      </c>
      <c r="D652" t="s">
        <v>136</v>
      </c>
      <c r="E652" t="s">
        <v>135</v>
      </c>
      <c r="F652" t="s">
        <v>403</v>
      </c>
      <c r="G652" t="s">
        <v>404</v>
      </c>
      <c r="H652">
        <v>3</v>
      </c>
      <c r="I652" t="s">
        <v>240</v>
      </c>
      <c r="J652" t="s">
        <v>133</v>
      </c>
      <c r="K652" t="s">
        <v>158</v>
      </c>
      <c r="P652" t="s">
        <v>300</v>
      </c>
      <c r="Q652" t="s">
        <v>301</v>
      </c>
      <c r="R652" t="s">
        <v>168</v>
      </c>
      <c r="S652" t="s">
        <v>167</v>
      </c>
      <c r="AB652" t="s">
        <v>128</v>
      </c>
      <c r="AC652">
        <v>2010</v>
      </c>
      <c r="AD652">
        <v>335.154</v>
      </c>
      <c r="AH652" t="s">
        <v>427</v>
      </c>
    </row>
    <row r="653" spans="1:34" x14ac:dyDescent="0.25">
      <c r="A653" t="s">
        <v>137</v>
      </c>
      <c r="B653" t="s">
        <v>242</v>
      </c>
      <c r="C653" t="s">
        <v>241</v>
      </c>
      <c r="D653" t="s">
        <v>136</v>
      </c>
      <c r="E653" t="s">
        <v>135</v>
      </c>
      <c r="F653" t="s">
        <v>403</v>
      </c>
      <c r="G653" t="s">
        <v>404</v>
      </c>
      <c r="H653">
        <v>3</v>
      </c>
      <c r="I653" t="s">
        <v>240</v>
      </c>
      <c r="J653" t="s">
        <v>133</v>
      </c>
      <c r="K653" t="s">
        <v>158</v>
      </c>
      <c r="P653" t="s">
        <v>300</v>
      </c>
      <c r="Q653" t="s">
        <v>301</v>
      </c>
      <c r="R653" t="s">
        <v>166</v>
      </c>
      <c r="S653" t="s">
        <v>165</v>
      </c>
      <c r="AB653" t="s">
        <v>128</v>
      </c>
      <c r="AC653">
        <v>2010</v>
      </c>
      <c r="AD653">
        <v>326.08499999999998</v>
      </c>
      <c r="AH653" t="s">
        <v>427</v>
      </c>
    </row>
    <row r="654" spans="1:34" x14ac:dyDescent="0.25">
      <c r="A654" t="s">
        <v>137</v>
      </c>
      <c r="B654" t="s">
        <v>242</v>
      </c>
      <c r="C654" t="s">
        <v>241</v>
      </c>
      <c r="D654" t="s">
        <v>136</v>
      </c>
      <c r="E654" t="s">
        <v>135</v>
      </c>
      <c r="F654" t="s">
        <v>403</v>
      </c>
      <c r="G654" t="s">
        <v>404</v>
      </c>
      <c r="H654">
        <v>3</v>
      </c>
      <c r="I654" t="s">
        <v>240</v>
      </c>
      <c r="J654" t="s">
        <v>133</v>
      </c>
      <c r="K654" t="s">
        <v>158</v>
      </c>
      <c r="P654" t="s">
        <v>300</v>
      </c>
      <c r="Q654" t="s">
        <v>301</v>
      </c>
      <c r="R654" t="s">
        <v>164</v>
      </c>
      <c r="S654" t="s">
        <v>143</v>
      </c>
      <c r="AB654" t="s">
        <v>128</v>
      </c>
      <c r="AC654">
        <v>2010</v>
      </c>
      <c r="AD654">
        <v>464</v>
      </c>
      <c r="AH654" t="s">
        <v>427</v>
      </c>
    </row>
    <row r="655" spans="1:34" x14ac:dyDescent="0.25">
      <c r="A655" t="s">
        <v>137</v>
      </c>
      <c r="B655" t="s">
        <v>242</v>
      </c>
      <c r="C655" t="s">
        <v>241</v>
      </c>
      <c r="D655" t="s">
        <v>136</v>
      </c>
      <c r="E655" t="s">
        <v>135</v>
      </c>
      <c r="F655" t="s">
        <v>403</v>
      </c>
      <c r="G655" t="s">
        <v>404</v>
      </c>
      <c r="H655">
        <v>3</v>
      </c>
      <c r="I655" t="s">
        <v>240</v>
      </c>
      <c r="J655" t="s">
        <v>133</v>
      </c>
      <c r="K655" t="s">
        <v>158</v>
      </c>
      <c r="P655" t="s">
        <v>300</v>
      </c>
      <c r="Q655" t="s">
        <v>301</v>
      </c>
      <c r="R655" t="s">
        <v>163</v>
      </c>
      <c r="S655" t="s">
        <v>162</v>
      </c>
      <c r="AB655" t="s">
        <v>128</v>
      </c>
      <c r="AC655">
        <v>2010</v>
      </c>
      <c r="AD655">
        <v>329.43099999999998</v>
      </c>
      <c r="AH655" t="s">
        <v>427</v>
      </c>
    </row>
    <row r="656" spans="1:34" x14ac:dyDescent="0.25">
      <c r="A656" t="s">
        <v>137</v>
      </c>
      <c r="B656" t="s">
        <v>242</v>
      </c>
      <c r="C656" t="s">
        <v>241</v>
      </c>
      <c r="D656" t="s">
        <v>136</v>
      </c>
      <c r="E656" t="s">
        <v>135</v>
      </c>
      <c r="F656" t="s">
        <v>403</v>
      </c>
      <c r="G656" t="s">
        <v>404</v>
      </c>
      <c r="H656">
        <v>3</v>
      </c>
      <c r="I656" t="s">
        <v>240</v>
      </c>
      <c r="J656" t="s">
        <v>133</v>
      </c>
      <c r="K656" t="s">
        <v>158</v>
      </c>
      <c r="P656" t="s">
        <v>300</v>
      </c>
      <c r="Q656" t="s">
        <v>301</v>
      </c>
      <c r="R656" t="s">
        <v>161</v>
      </c>
      <c r="S656" t="s">
        <v>139</v>
      </c>
      <c r="AB656" t="s">
        <v>128</v>
      </c>
      <c r="AC656">
        <v>2010</v>
      </c>
      <c r="AD656">
        <v>534.67600000000004</v>
      </c>
      <c r="AH656" t="s">
        <v>427</v>
      </c>
    </row>
    <row r="657" spans="1:34" x14ac:dyDescent="0.25">
      <c r="A657" t="s">
        <v>137</v>
      </c>
      <c r="B657" t="s">
        <v>242</v>
      </c>
      <c r="C657" t="s">
        <v>241</v>
      </c>
      <c r="D657" t="s">
        <v>136</v>
      </c>
      <c r="E657" t="s">
        <v>135</v>
      </c>
      <c r="F657" t="s">
        <v>403</v>
      </c>
      <c r="G657" t="s">
        <v>404</v>
      </c>
      <c r="H657">
        <v>3</v>
      </c>
      <c r="I657" t="s">
        <v>240</v>
      </c>
      <c r="J657" t="s">
        <v>133</v>
      </c>
      <c r="K657" t="s">
        <v>158</v>
      </c>
      <c r="P657" t="s">
        <v>300</v>
      </c>
      <c r="Q657" t="s">
        <v>301</v>
      </c>
      <c r="R657" t="s">
        <v>160</v>
      </c>
      <c r="S657" t="s">
        <v>131</v>
      </c>
      <c r="AB657" t="s">
        <v>128</v>
      </c>
      <c r="AC657">
        <v>2010</v>
      </c>
      <c r="AD657">
        <v>2416.027</v>
      </c>
      <c r="AH657" t="s">
        <v>427</v>
      </c>
    </row>
    <row r="658" spans="1:34" x14ac:dyDescent="0.25">
      <c r="A658" t="s">
        <v>137</v>
      </c>
      <c r="B658" t="s">
        <v>242</v>
      </c>
      <c r="C658" t="s">
        <v>241</v>
      </c>
      <c r="D658" t="s">
        <v>136</v>
      </c>
      <c r="E658" t="s">
        <v>135</v>
      </c>
      <c r="F658" t="s">
        <v>403</v>
      </c>
      <c r="G658" t="s">
        <v>404</v>
      </c>
      <c r="H658">
        <v>3</v>
      </c>
      <c r="I658" t="s">
        <v>240</v>
      </c>
      <c r="J658" t="s">
        <v>133</v>
      </c>
      <c r="K658" t="s">
        <v>158</v>
      </c>
      <c r="P658" t="s">
        <v>300</v>
      </c>
      <c r="Q658" t="s">
        <v>301</v>
      </c>
      <c r="R658" t="s">
        <v>157</v>
      </c>
      <c r="S658" t="s">
        <v>129</v>
      </c>
      <c r="AB658" t="s">
        <v>128</v>
      </c>
      <c r="AC658">
        <v>2010</v>
      </c>
      <c r="AD658">
        <v>0</v>
      </c>
      <c r="AE658" t="s">
        <v>196</v>
      </c>
      <c r="AH658" t="s">
        <v>427</v>
      </c>
    </row>
    <row r="659" spans="1:34" x14ac:dyDescent="0.25">
      <c r="A659" t="s">
        <v>137</v>
      </c>
      <c r="B659" t="s">
        <v>242</v>
      </c>
      <c r="C659" t="s">
        <v>241</v>
      </c>
      <c r="D659" t="s">
        <v>136</v>
      </c>
      <c r="E659" t="s">
        <v>135</v>
      </c>
      <c r="F659" t="s">
        <v>403</v>
      </c>
      <c r="G659" t="s">
        <v>404</v>
      </c>
      <c r="H659">
        <v>3</v>
      </c>
      <c r="I659" t="s">
        <v>240</v>
      </c>
      <c r="J659" t="s">
        <v>133</v>
      </c>
      <c r="K659" t="s">
        <v>158</v>
      </c>
      <c r="P659" t="s">
        <v>302</v>
      </c>
      <c r="Q659" t="s">
        <v>131</v>
      </c>
      <c r="R659" t="s">
        <v>176</v>
      </c>
      <c r="S659" t="s">
        <v>175</v>
      </c>
      <c r="AB659" t="s">
        <v>128</v>
      </c>
      <c r="AC659">
        <v>2010</v>
      </c>
      <c r="AD659">
        <v>29.696999999999999</v>
      </c>
      <c r="AH659" t="s">
        <v>427</v>
      </c>
    </row>
    <row r="660" spans="1:34" x14ac:dyDescent="0.25">
      <c r="A660" t="s">
        <v>137</v>
      </c>
      <c r="B660" t="s">
        <v>242</v>
      </c>
      <c r="C660" t="s">
        <v>241</v>
      </c>
      <c r="D660" t="s">
        <v>136</v>
      </c>
      <c r="E660" t="s">
        <v>135</v>
      </c>
      <c r="F660" t="s">
        <v>403</v>
      </c>
      <c r="G660" t="s">
        <v>404</v>
      </c>
      <c r="H660">
        <v>3</v>
      </c>
      <c r="I660" t="s">
        <v>240</v>
      </c>
      <c r="J660" t="s">
        <v>133</v>
      </c>
      <c r="K660" t="s">
        <v>158</v>
      </c>
      <c r="P660" t="s">
        <v>302</v>
      </c>
      <c r="Q660" t="s">
        <v>131</v>
      </c>
      <c r="R660" t="s">
        <v>174</v>
      </c>
      <c r="S660" t="s">
        <v>173</v>
      </c>
      <c r="AB660" t="s">
        <v>128</v>
      </c>
      <c r="AC660">
        <v>2010</v>
      </c>
      <c r="AD660">
        <v>123.346</v>
      </c>
      <c r="AH660" t="s">
        <v>427</v>
      </c>
    </row>
    <row r="661" spans="1:34" x14ac:dyDescent="0.25">
      <c r="A661" t="s">
        <v>137</v>
      </c>
      <c r="B661" t="s">
        <v>242</v>
      </c>
      <c r="C661" t="s">
        <v>241</v>
      </c>
      <c r="D661" t="s">
        <v>136</v>
      </c>
      <c r="E661" t="s">
        <v>135</v>
      </c>
      <c r="F661" t="s">
        <v>403</v>
      </c>
      <c r="G661" t="s">
        <v>404</v>
      </c>
      <c r="H661">
        <v>3</v>
      </c>
      <c r="I661" t="s">
        <v>240</v>
      </c>
      <c r="J661" t="s">
        <v>133</v>
      </c>
      <c r="K661" t="s">
        <v>158</v>
      </c>
      <c r="P661" t="s">
        <v>302</v>
      </c>
      <c r="Q661" t="s">
        <v>131</v>
      </c>
      <c r="R661" t="s">
        <v>172</v>
      </c>
      <c r="S661" t="s">
        <v>153</v>
      </c>
      <c r="AB661" t="s">
        <v>128</v>
      </c>
      <c r="AC661">
        <v>2010</v>
      </c>
      <c r="AD661">
        <v>275.26900000000001</v>
      </c>
      <c r="AH661" t="s">
        <v>427</v>
      </c>
    </row>
    <row r="662" spans="1:34" x14ac:dyDescent="0.25">
      <c r="A662" t="s">
        <v>137</v>
      </c>
      <c r="B662" t="s">
        <v>242</v>
      </c>
      <c r="C662" t="s">
        <v>241</v>
      </c>
      <c r="D662" t="s">
        <v>136</v>
      </c>
      <c r="E662" t="s">
        <v>135</v>
      </c>
      <c r="F662" t="s">
        <v>403</v>
      </c>
      <c r="G662" t="s">
        <v>404</v>
      </c>
      <c r="H662">
        <v>3</v>
      </c>
      <c r="I662" t="s">
        <v>240</v>
      </c>
      <c r="J662" t="s">
        <v>133</v>
      </c>
      <c r="K662" t="s">
        <v>158</v>
      </c>
      <c r="P662" t="s">
        <v>302</v>
      </c>
      <c r="Q662" t="s">
        <v>131</v>
      </c>
      <c r="R662" t="s">
        <v>171</v>
      </c>
      <c r="S662" t="s">
        <v>151</v>
      </c>
      <c r="AB662" t="s">
        <v>128</v>
      </c>
      <c r="AC662">
        <v>2010</v>
      </c>
      <c r="AD662">
        <v>233.82499999999999</v>
      </c>
      <c r="AH662" t="s">
        <v>427</v>
      </c>
    </row>
    <row r="663" spans="1:34" x14ac:dyDescent="0.25">
      <c r="A663" t="s">
        <v>137</v>
      </c>
      <c r="B663" t="s">
        <v>242</v>
      </c>
      <c r="C663" t="s">
        <v>241</v>
      </c>
      <c r="D663" t="s">
        <v>136</v>
      </c>
      <c r="E663" t="s">
        <v>135</v>
      </c>
      <c r="F663" t="s">
        <v>403</v>
      </c>
      <c r="G663" t="s">
        <v>404</v>
      </c>
      <c r="H663">
        <v>3</v>
      </c>
      <c r="I663" t="s">
        <v>240</v>
      </c>
      <c r="J663" t="s">
        <v>133</v>
      </c>
      <c r="K663" t="s">
        <v>158</v>
      </c>
      <c r="P663" t="s">
        <v>302</v>
      </c>
      <c r="Q663" t="s">
        <v>131</v>
      </c>
      <c r="R663" t="s">
        <v>170</v>
      </c>
      <c r="S663" t="s">
        <v>169</v>
      </c>
      <c r="AB663" t="s">
        <v>128</v>
      </c>
      <c r="AC663">
        <v>2010</v>
      </c>
      <c r="AD663">
        <v>264.83499999999998</v>
      </c>
      <c r="AH663" t="s">
        <v>427</v>
      </c>
    </row>
    <row r="664" spans="1:34" x14ac:dyDescent="0.25">
      <c r="A664" t="s">
        <v>137</v>
      </c>
      <c r="B664" t="s">
        <v>242</v>
      </c>
      <c r="C664" t="s">
        <v>241</v>
      </c>
      <c r="D664" t="s">
        <v>136</v>
      </c>
      <c r="E664" t="s">
        <v>135</v>
      </c>
      <c r="F664" t="s">
        <v>403</v>
      </c>
      <c r="G664" t="s">
        <v>404</v>
      </c>
      <c r="H664">
        <v>3</v>
      </c>
      <c r="I664" t="s">
        <v>240</v>
      </c>
      <c r="J664" t="s">
        <v>133</v>
      </c>
      <c r="K664" t="s">
        <v>158</v>
      </c>
      <c r="P664" t="s">
        <v>302</v>
      </c>
      <c r="Q664" t="s">
        <v>131</v>
      </c>
      <c r="R664" t="s">
        <v>168</v>
      </c>
      <c r="S664" t="s">
        <v>167</v>
      </c>
      <c r="AB664" t="s">
        <v>128</v>
      </c>
      <c r="AC664">
        <v>2010</v>
      </c>
      <c r="AD664">
        <v>725.65599999999995</v>
      </c>
      <c r="AH664" t="s">
        <v>427</v>
      </c>
    </row>
    <row r="665" spans="1:34" x14ac:dyDescent="0.25">
      <c r="A665" t="s">
        <v>137</v>
      </c>
      <c r="B665" t="s">
        <v>242</v>
      </c>
      <c r="C665" t="s">
        <v>241</v>
      </c>
      <c r="D665" t="s">
        <v>136</v>
      </c>
      <c r="E665" t="s">
        <v>135</v>
      </c>
      <c r="F665" t="s">
        <v>403</v>
      </c>
      <c r="G665" t="s">
        <v>404</v>
      </c>
      <c r="H665">
        <v>3</v>
      </c>
      <c r="I665" t="s">
        <v>240</v>
      </c>
      <c r="J665" t="s">
        <v>133</v>
      </c>
      <c r="K665" t="s">
        <v>158</v>
      </c>
      <c r="P665" t="s">
        <v>302</v>
      </c>
      <c r="Q665" t="s">
        <v>131</v>
      </c>
      <c r="R665" t="s">
        <v>166</v>
      </c>
      <c r="S665" t="s">
        <v>165</v>
      </c>
      <c r="AB665" t="s">
        <v>128</v>
      </c>
      <c r="AC665">
        <v>2010</v>
      </c>
      <c r="AD665">
        <v>348.97300000000001</v>
      </c>
      <c r="AH665" t="s">
        <v>427</v>
      </c>
    </row>
    <row r="666" spans="1:34" x14ac:dyDescent="0.25">
      <c r="A666" t="s">
        <v>137</v>
      </c>
      <c r="B666" t="s">
        <v>242</v>
      </c>
      <c r="C666" t="s">
        <v>241</v>
      </c>
      <c r="D666" t="s">
        <v>136</v>
      </c>
      <c r="E666" t="s">
        <v>135</v>
      </c>
      <c r="F666" t="s">
        <v>403</v>
      </c>
      <c r="G666" t="s">
        <v>404</v>
      </c>
      <c r="H666">
        <v>3</v>
      </c>
      <c r="I666" t="s">
        <v>240</v>
      </c>
      <c r="J666" t="s">
        <v>133</v>
      </c>
      <c r="K666" t="s">
        <v>158</v>
      </c>
      <c r="P666" t="s">
        <v>302</v>
      </c>
      <c r="Q666" t="s">
        <v>131</v>
      </c>
      <c r="R666" t="s">
        <v>164</v>
      </c>
      <c r="S666" t="s">
        <v>143</v>
      </c>
      <c r="AB666" t="s">
        <v>128</v>
      </c>
      <c r="AC666">
        <v>2010</v>
      </c>
      <c r="AD666">
        <v>506.46800000000002</v>
      </c>
      <c r="AH666" t="s">
        <v>427</v>
      </c>
    </row>
    <row r="667" spans="1:34" x14ac:dyDescent="0.25">
      <c r="A667" t="s">
        <v>137</v>
      </c>
      <c r="B667" t="s">
        <v>242</v>
      </c>
      <c r="C667" t="s">
        <v>241</v>
      </c>
      <c r="D667" t="s">
        <v>136</v>
      </c>
      <c r="E667" t="s">
        <v>135</v>
      </c>
      <c r="F667" t="s">
        <v>403</v>
      </c>
      <c r="G667" t="s">
        <v>404</v>
      </c>
      <c r="H667">
        <v>3</v>
      </c>
      <c r="I667" t="s">
        <v>240</v>
      </c>
      <c r="J667" t="s">
        <v>133</v>
      </c>
      <c r="K667" t="s">
        <v>158</v>
      </c>
      <c r="P667" t="s">
        <v>302</v>
      </c>
      <c r="Q667" t="s">
        <v>131</v>
      </c>
      <c r="R667" t="s">
        <v>163</v>
      </c>
      <c r="S667" t="s">
        <v>162</v>
      </c>
      <c r="AB667" t="s">
        <v>128</v>
      </c>
      <c r="AC667">
        <v>2010</v>
      </c>
      <c r="AD667">
        <v>373.95699999999999</v>
      </c>
      <c r="AH667" t="s">
        <v>427</v>
      </c>
    </row>
    <row r="668" spans="1:34" x14ac:dyDescent="0.25">
      <c r="A668" t="s">
        <v>137</v>
      </c>
      <c r="B668" t="s">
        <v>242</v>
      </c>
      <c r="C668" t="s">
        <v>241</v>
      </c>
      <c r="D668" t="s">
        <v>136</v>
      </c>
      <c r="E668" t="s">
        <v>135</v>
      </c>
      <c r="F668" t="s">
        <v>403</v>
      </c>
      <c r="G668" t="s">
        <v>404</v>
      </c>
      <c r="H668">
        <v>3</v>
      </c>
      <c r="I668" t="s">
        <v>240</v>
      </c>
      <c r="J668" t="s">
        <v>133</v>
      </c>
      <c r="K668" t="s">
        <v>158</v>
      </c>
      <c r="P668" t="s">
        <v>302</v>
      </c>
      <c r="Q668" t="s">
        <v>131</v>
      </c>
      <c r="R668" t="s">
        <v>161</v>
      </c>
      <c r="S668" t="s">
        <v>139</v>
      </c>
      <c r="AB668" t="s">
        <v>128</v>
      </c>
      <c r="AC668">
        <v>2010</v>
      </c>
      <c r="AD668">
        <v>871.50300000000004</v>
      </c>
      <c r="AH668" t="s">
        <v>427</v>
      </c>
    </row>
    <row r="669" spans="1:34" x14ac:dyDescent="0.25">
      <c r="A669" t="s">
        <v>137</v>
      </c>
      <c r="B669" t="s">
        <v>242</v>
      </c>
      <c r="C669" t="s">
        <v>241</v>
      </c>
      <c r="D669" t="s">
        <v>136</v>
      </c>
      <c r="E669" t="s">
        <v>135</v>
      </c>
      <c r="F669" t="s">
        <v>403</v>
      </c>
      <c r="G669" t="s">
        <v>404</v>
      </c>
      <c r="H669">
        <v>3</v>
      </c>
      <c r="I669" t="s">
        <v>240</v>
      </c>
      <c r="J669" t="s">
        <v>133</v>
      </c>
      <c r="K669" t="s">
        <v>158</v>
      </c>
      <c r="P669" t="s">
        <v>302</v>
      </c>
      <c r="Q669" t="s">
        <v>131</v>
      </c>
      <c r="R669" t="s">
        <v>160</v>
      </c>
      <c r="S669" t="s">
        <v>131</v>
      </c>
      <c r="AB669" t="s">
        <v>128</v>
      </c>
      <c r="AC669">
        <v>2010</v>
      </c>
      <c r="AD669">
        <v>3753.529</v>
      </c>
      <c r="AH669" t="s">
        <v>427</v>
      </c>
    </row>
    <row r="670" spans="1:34" x14ac:dyDescent="0.25">
      <c r="A670" t="s">
        <v>137</v>
      </c>
      <c r="B670" t="s">
        <v>242</v>
      </c>
      <c r="C670" t="s">
        <v>241</v>
      </c>
      <c r="D670" t="s">
        <v>136</v>
      </c>
      <c r="E670" t="s">
        <v>135</v>
      </c>
      <c r="F670" t="s">
        <v>403</v>
      </c>
      <c r="G670" t="s">
        <v>404</v>
      </c>
      <c r="H670">
        <v>3</v>
      </c>
      <c r="I670" t="s">
        <v>240</v>
      </c>
      <c r="J670" t="s">
        <v>133</v>
      </c>
      <c r="K670" t="s">
        <v>158</v>
      </c>
      <c r="P670" t="s">
        <v>302</v>
      </c>
      <c r="Q670" t="s">
        <v>131</v>
      </c>
      <c r="R670" t="s">
        <v>157</v>
      </c>
      <c r="S670" t="s">
        <v>129</v>
      </c>
      <c r="AB670" t="s">
        <v>128</v>
      </c>
      <c r="AC670">
        <v>2010</v>
      </c>
      <c r="AD670">
        <v>0</v>
      </c>
      <c r="AE670" t="s">
        <v>196</v>
      </c>
      <c r="AH670" t="s">
        <v>427</v>
      </c>
    </row>
    <row r="671" spans="1:34" x14ac:dyDescent="0.25">
      <c r="A671" t="s">
        <v>137</v>
      </c>
      <c r="B671" t="s">
        <v>428</v>
      </c>
      <c r="C671" t="s">
        <v>429</v>
      </c>
      <c r="D671" t="s">
        <v>136</v>
      </c>
      <c r="E671" t="s">
        <v>135</v>
      </c>
      <c r="F671" t="s">
        <v>403</v>
      </c>
      <c r="G671" t="s">
        <v>404</v>
      </c>
      <c r="H671">
        <v>19</v>
      </c>
      <c r="I671" t="s">
        <v>430</v>
      </c>
      <c r="J671" t="s">
        <v>133</v>
      </c>
      <c r="K671" t="s">
        <v>132</v>
      </c>
      <c r="P671" t="s">
        <v>297</v>
      </c>
      <c r="Q671" t="s">
        <v>298</v>
      </c>
      <c r="R671" t="s">
        <v>183</v>
      </c>
      <c r="S671" t="s">
        <v>182</v>
      </c>
      <c r="AB671" t="s">
        <v>128</v>
      </c>
      <c r="AC671">
        <v>2010</v>
      </c>
      <c r="AD671">
        <v>8.1000000000000003E-2</v>
      </c>
      <c r="AH671" t="s">
        <v>431</v>
      </c>
    </row>
    <row r="672" spans="1:34" x14ac:dyDescent="0.25">
      <c r="A672" t="s">
        <v>137</v>
      </c>
      <c r="B672" t="s">
        <v>428</v>
      </c>
      <c r="C672" t="s">
        <v>429</v>
      </c>
      <c r="D672" t="s">
        <v>136</v>
      </c>
      <c r="E672" t="s">
        <v>135</v>
      </c>
      <c r="F672" t="s">
        <v>403</v>
      </c>
      <c r="G672" t="s">
        <v>404</v>
      </c>
      <c r="H672">
        <v>19</v>
      </c>
      <c r="I672" t="s">
        <v>430</v>
      </c>
      <c r="J672" t="s">
        <v>133</v>
      </c>
      <c r="K672" t="s">
        <v>132</v>
      </c>
      <c r="P672" t="s">
        <v>297</v>
      </c>
      <c r="Q672" t="s">
        <v>298</v>
      </c>
      <c r="R672" t="s">
        <v>156</v>
      </c>
      <c r="S672" t="s">
        <v>155</v>
      </c>
      <c r="AB672" t="s">
        <v>128</v>
      </c>
      <c r="AC672">
        <v>2010</v>
      </c>
      <c r="AD672">
        <v>35.192</v>
      </c>
      <c r="AH672" t="s">
        <v>431</v>
      </c>
    </row>
    <row r="673" spans="1:34" x14ac:dyDescent="0.25">
      <c r="A673" t="s">
        <v>137</v>
      </c>
      <c r="B673" t="s">
        <v>428</v>
      </c>
      <c r="C673" t="s">
        <v>429</v>
      </c>
      <c r="D673" t="s">
        <v>136</v>
      </c>
      <c r="E673" t="s">
        <v>135</v>
      </c>
      <c r="F673" t="s">
        <v>403</v>
      </c>
      <c r="G673" t="s">
        <v>404</v>
      </c>
      <c r="H673">
        <v>19</v>
      </c>
      <c r="I673" t="s">
        <v>430</v>
      </c>
      <c r="J673" t="s">
        <v>133</v>
      </c>
      <c r="K673" t="s">
        <v>132</v>
      </c>
      <c r="P673" t="s">
        <v>297</v>
      </c>
      <c r="Q673" t="s">
        <v>298</v>
      </c>
      <c r="R673" t="s">
        <v>154</v>
      </c>
      <c r="S673" t="s">
        <v>153</v>
      </c>
      <c r="AB673" t="s">
        <v>128</v>
      </c>
      <c r="AC673">
        <v>2010</v>
      </c>
      <c r="AD673">
        <v>235.89400000000001</v>
      </c>
      <c r="AH673" t="s">
        <v>431</v>
      </c>
    </row>
    <row r="674" spans="1:34" x14ac:dyDescent="0.25">
      <c r="A674" t="s">
        <v>137</v>
      </c>
      <c r="B674" t="s">
        <v>428</v>
      </c>
      <c r="C674" t="s">
        <v>429</v>
      </c>
      <c r="D674" t="s">
        <v>136</v>
      </c>
      <c r="E674" t="s">
        <v>135</v>
      </c>
      <c r="F674" t="s">
        <v>403</v>
      </c>
      <c r="G674" t="s">
        <v>404</v>
      </c>
      <c r="H674">
        <v>19</v>
      </c>
      <c r="I674" t="s">
        <v>430</v>
      </c>
      <c r="J674" t="s">
        <v>133</v>
      </c>
      <c r="K674" t="s">
        <v>132</v>
      </c>
      <c r="P674" t="s">
        <v>297</v>
      </c>
      <c r="Q674" t="s">
        <v>298</v>
      </c>
      <c r="R674" t="s">
        <v>152</v>
      </c>
      <c r="S674" t="s">
        <v>151</v>
      </c>
      <c r="AB674" t="s">
        <v>128</v>
      </c>
      <c r="AC674">
        <v>2010</v>
      </c>
      <c r="AD674">
        <v>158.40700000000001</v>
      </c>
      <c r="AH674" t="s">
        <v>431</v>
      </c>
    </row>
    <row r="675" spans="1:34" x14ac:dyDescent="0.25">
      <c r="A675" t="s">
        <v>137</v>
      </c>
      <c r="B675" t="s">
        <v>428</v>
      </c>
      <c r="C675" t="s">
        <v>429</v>
      </c>
      <c r="D675" t="s">
        <v>136</v>
      </c>
      <c r="E675" t="s">
        <v>135</v>
      </c>
      <c r="F675" t="s">
        <v>403</v>
      </c>
      <c r="G675" t="s">
        <v>404</v>
      </c>
      <c r="H675">
        <v>19</v>
      </c>
      <c r="I675" t="s">
        <v>430</v>
      </c>
      <c r="J675" t="s">
        <v>133</v>
      </c>
      <c r="K675" t="s">
        <v>132</v>
      </c>
      <c r="P675" t="s">
        <v>297</v>
      </c>
      <c r="Q675" t="s">
        <v>298</v>
      </c>
      <c r="R675" t="s">
        <v>150</v>
      </c>
      <c r="S675" t="s">
        <v>149</v>
      </c>
      <c r="AB675" t="s">
        <v>128</v>
      </c>
      <c r="AC675">
        <v>2010</v>
      </c>
      <c r="AD675">
        <v>194.417</v>
      </c>
      <c r="AH675" t="s">
        <v>431</v>
      </c>
    </row>
    <row r="676" spans="1:34" x14ac:dyDescent="0.25">
      <c r="A676" t="s">
        <v>137</v>
      </c>
      <c r="B676" t="s">
        <v>428</v>
      </c>
      <c r="C676" t="s">
        <v>429</v>
      </c>
      <c r="D676" t="s">
        <v>136</v>
      </c>
      <c r="E676" t="s">
        <v>135</v>
      </c>
      <c r="F676" t="s">
        <v>403</v>
      </c>
      <c r="G676" t="s">
        <v>404</v>
      </c>
      <c r="H676">
        <v>19</v>
      </c>
      <c r="I676" t="s">
        <v>430</v>
      </c>
      <c r="J676" t="s">
        <v>133</v>
      </c>
      <c r="K676" t="s">
        <v>132</v>
      </c>
      <c r="P676" t="s">
        <v>297</v>
      </c>
      <c r="Q676" t="s">
        <v>298</v>
      </c>
      <c r="R676" t="s">
        <v>148</v>
      </c>
      <c r="S676" t="s">
        <v>147</v>
      </c>
      <c r="AB676" t="s">
        <v>128</v>
      </c>
      <c r="AC676">
        <v>2010</v>
      </c>
      <c r="AD676">
        <v>674.40899999999999</v>
      </c>
      <c r="AH676" t="s">
        <v>431</v>
      </c>
    </row>
    <row r="677" spans="1:34" x14ac:dyDescent="0.25">
      <c r="A677" t="s">
        <v>137</v>
      </c>
      <c r="B677" t="s">
        <v>428</v>
      </c>
      <c r="C677" t="s">
        <v>429</v>
      </c>
      <c r="D677" t="s">
        <v>136</v>
      </c>
      <c r="E677" t="s">
        <v>135</v>
      </c>
      <c r="F677" t="s">
        <v>403</v>
      </c>
      <c r="G677" t="s">
        <v>404</v>
      </c>
      <c r="H677">
        <v>19</v>
      </c>
      <c r="I677" t="s">
        <v>430</v>
      </c>
      <c r="J677" t="s">
        <v>133</v>
      </c>
      <c r="K677" t="s">
        <v>132</v>
      </c>
      <c r="P677" t="s">
        <v>297</v>
      </c>
      <c r="Q677" t="s">
        <v>298</v>
      </c>
      <c r="R677" t="s">
        <v>146</v>
      </c>
      <c r="S677" t="s">
        <v>145</v>
      </c>
      <c r="AB677" t="s">
        <v>128</v>
      </c>
      <c r="AC677">
        <v>2010</v>
      </c>
      <c r="AD677">
        <v>205.33699999999999</v>
      </c>
      <c r="AH677" t="s">
        <v>431</v>
      </c>
    </row>
    <row r="678" spans="1:34" x14ac:dyDescent="0.25">
      <c r="A678" t="s">
        <v>137</v>
      </c>
      <c r="B678" t="s">
        <v>428</v>
      </c>
      <c r="C678" t="s">
        <v>429</v>
      </c>
      <c r="D678" t="s">
        <v>136</v>
      </c>
      <c r="E678" t="s">
        <v>135</v>
      </c>
      <c r="F678" t="s">
        <v>403</v>
      </c>
      <c r="G678" t="s">
        <v>404</v>
      </c>
      <c r="H678">
        <v>19</v>
      </c>
      <c r="I678" t="s">
        <v>430</v>
      </c>
      <c r="J678" t="s">
        <v>133</v>
      </c>
      <c r="K678" t="s">
        <v>132</v>
      </c>
      <c r="P678" t="s">
        <v>297</v>
      </c>
      <c r="Q678" t="s">
        <v>298</v>
      </c>
      <c r="R678" t="s">
        <v>144</v>
      </c>
      <c r="S678" t="s">
        <v>143</v>
      </c>
      <c r="AB678" t="s">
        <v>128</v>
      </c>
      <c r="AC678">
        <v>2010</v>
      </c>
      <c r="AD678">
        <v>159.20699999999999</v>
      </c>
      <c r="AH678" t="s">
        <v>431</v>
      </c>
    </row>
    <row r="679" spans="1:34" x14ac:dyDescent="0.25">
      <c r="A679" t="s">
        <v>137</v>
      </c>
      <c r="B679" t="s">
        <v>428</v>
      </c>
      <c r="C679" t="s">
        <v>429</v>
      </c>
      <c r="D679" t="s">
        <v>136</v>
      </c>
      <c r="E679" t="s">
        <v>135</v>
      </c>
      <c r="F679" t="s">
        <v>403</v>
      </c>
      <c r="G679" t="s">
        <v>404</v>
      </c>
      <c r="H679">
        <v>19</v>
      </c>
      <c r="I679" t="s">
        <v>430</v>
      </c>
      <c r="J679" t="s">
        <v>133</v>
      </c>
      <c r="K679" t="s">
        <v>132</v>
      </c>
      <c r="P679" t="s">
        <v>297</v>
      </c>
      <c r="Q679" t="s">
        <v>298</v>
      </c>
      <c r="R679" t="s">
        <v>142</v>
      </c>
      <c r="S679" t="s">
        <v>141</v>
      </c>
      <c r="AB679" t="s">
        <v>128</v>
      </c>
      <c r="AC679">
        <v>2010</v>
      </c>
      <c r="AD679">
        <v>24.346</v>
      </c>
      <c r="AH679" t="s">
        <v>431</v>
      </c>
    </row>
    <row r="680" spans="1:34" x14ac:dyDescent="0.25">
      <c r="A680" t="s">
        <v>137</v>
      </c>
      <c r="B680" t="s">
        <v>428</v>
      </c>
      <c r="C680" t="s">
        <v>429</v>
      </c>
      <c r="D680" t="s">
        <v>136</v>
      </c>
      <c r="E680" t="s">
        <v>135</v>
      </c>
      <c r="F680" t="s">
        <v>403</v>
      </c>
      <c r="G680" t="s">
        <v>404</v>
      </c>
      <c r="H680">
        <v>19</v>
      </c>
      <c r="I680" t="s">
        <v>430</v>
      </c>
      <c r="J680" t="s">
        <v>133</v>
      </c>
      <c r="K680" t="s">
        <v>132</v>
      </c>
      <c r="P680" t="s">
        <v>297</v>
      </c>
      <c r="Q680" t="s">
        <v>298</v>
      </c>
      <c r="R680" t="s">
        <v>140</v>
      </c>
      <c r="S680" t="s">
        <v>139</v>
      </c>
      <c r="AB680" t="s">
        <v>128</v>
      </c>
      <c r="AC680">
        <v>2010</v>
      </c>
      <c r="AD680">
        <v>724.56899999999996</v>
      </c>
      <c r="AH680" t="s">
        <v>431</v>
      </c>
    </row>
    <row r="681" spans="1:34" x14ac:dyDescent="0.25">
      <c r="A681" t="s">
        <v>137</v>
      </c>
      <c r="B681" t="s">
        <v>428</v>
      </c>
      <c r="C681" t="s">
        <v>429</v>
      </c>
      <c r="D681" t="s">
        <v>136</v>
      </c>
      <c r="E681" t="s">
        <v>135</v>
      </c>
      <c r="F681" t="s">
        <v>403</v>
      </c>
      <c r="G681" t="s">
        <v>404</v>
      </c>
      <c r="H681">
        <v>19</v>
      </c>
      <c r="I681" t="s">
        <v>430</v>
      </c>
      <c r="J681" t="s">
        <v>133</v>
      </c>
      <c r="K681" t="s">
        <v>132</v>
      </c>
      <c r="P681" t="s">
        <v>297</v>
      </c>
      <c r="Q681" t="s">
        <v>298</v>
      </c>
      <c r="R681" t="s">
        <v>138</v>
      </c>
      <c r="S681" t="s">
        <v>131</v>
      </c>
      <c r="AB681" t="s">
        <v>128</v>
      </c>
      <c r="AC681">
        <v>2010</v>
      </c>
      <c r="AD681">
        <v>2411.8589999999999</v>
      </c>
      <c r="AH681" t="s">
        <v>431</v>
      </c>
    </row>
    <row r="682" spans="1:34" x14ac:dyDescent="0.25">
      <c r="A682" t="s">
        <v>137</v>
      </c>
      <c r="B682" t="s">
        <v>428</v>
      </c>
      <c r="C682" t="s">
        <v>429</v>
      </c>
      <c r="D682" t="s">
        <v>136</v>
      </c>
      <c r="E682" t="s">
        <v>135</v>
      </c>
      <c r="F682" t="s">
        <v>403</v>
      </c>
      <c r="G682" t="s">
        <v>404</v>
      </c>
      <c r="H682">
        <v>19</v>
      </c>
      <c r="I682" t="s">
        <v>430</v>
      </c>
      <c r="J682" t="s">
        <v>133</v>
      </c>
      <c r="K682" t="s">
        <v>132</v>
      </c>
      <c r="P682" t="s">
        <v>300</v>
      </c>
      <c r="Q682" t="s">
        <v>301</v>
      </c>
      <c r="R682" t="s">
        <v>183</v>
      </c>
      <c r="S682" t="s">
        <v>182</v>
      </c>
      <c r="AB682" t="s">
        <v>128</v>
      </c>
      <c r="AC682">
        <v>2010</v>
      </c>
      <c r="AD682">
        <v>21.178000000000001</v>
      </c>
      <c r="AH682" t="s">
        <v>431</v>
      </c>
    </row>
    <row r="683" spans="1:34" x14ac:dyDescent="0.25">
      <c r="A683" t="s">
        <v>137</v>
      </c>
      <c r="B683" t="s">
        <v>428</v>
      </c>
      <c r="C683" t="s">
        <v>429</v>
      </c>
      <c r="D683" t="s">
        <v>136</v>
      </c>
      <c r="E683" t="s">
        <v>135</v>
      </c>
      <c r="F683" t="s">
        <v>403</v>
      </c>
      <c r="G683" t="s">
        <v>404</v>
      </c>
      <c r="H683">
        <v>19</v>
      </c>
      <c r="I683" t="s">
        <v>430</v>
      </c>
      <c r="J683" t="s">
        <v>133</v>
      </c>
      <c r="K683" t="s">
        <v>132</v>
      </c>
      <c r="P683" t="s">
        <v>300</v>
      </c>
      <c r="Q683" t="s">
        <v>301</v>
      </c>
      <c r="R683" t="s">
        <v>156</v>
      </c>
      <c r="S683" t="s">
        <v>155</v>
      </c>
      <c r="AB683" t="s">
        <v>128</v>
      </c>
      <c r="AC683">
        <v>2010</v>
      </c>
      <c r="AD683">
        <v>64.281000000000006</v>
      </c>
      <c r="AH683" t="s">
        <v>431</v>
      </c>
    </row>
    <row r="684" spans="1:34" x14ac:dyDescent="0.25">
      <c r="A684" t="s">
        <v>137</v>
      </c>
      <c r="B684" t="s">
        <v>428</v>
      </c>
      <c r="C684" t="s">
        <v>429</v>
      </c>
      <c r="D684" t="s">
        <v>136</v>
      </c>
      <c r="E684" t="s">
        <v>135</v>
      </c>
      <c r="F684" t="s">
        <v>403</v>
      </c>
      <c r="G684" t="s">
        <v>404</v>
      </c>
      <c r="H684">
        <v>19</v>
      </c>
      <c r="I684" t="s">
        <v>430</v>
      </c>
      <c r="J684" t="s">
        <v>133</v>
      </c>
      <c r="K684" t="s">
        <v>132</v>
      </c>
      <c r="P684" t="s">
        <v>300</v>
      </c>
      <c r="Q684" t="s">
        <v>301</v>
      </c>
      <c r="R684" t="s">
        <v>154</v>
      </c>
      <c r="S684" t="s">
        <v>153</v>
      </c>
      <c r="AB684" t="s">
        <v>128</v>
      </c>
      <c r="AC684">
        <v>2010</v>
      </c>
      <c r="AD684">
        <v>219.19399999999999</v>
      </c>
      <c r="AH684" t="s">
        <v>431</v>
      </c>
    </row>
    <row r="685" spans="1:34" x14ac:dyDescent="0.25">
      <c r="A685" t="s">
        <v>137</v>
      </c>
      <c r="B685" t="s">
        <v>428</v>
      </c>
      <c r="C685" t="s">
        <v>429</v>
      </c>
      <c r="D685" t="s">
        <v>136</v>
      </c>
      <c r="E685" t="s">
        <v>135</v>
      </c>
      <c r="F685" t="s">
        <v>403</v>
      </c>
      <c r="G685" t="s">
        <v>404</v>
      </c>
      <c r="H685">
        <v>19</v>
      </c>
      <c r="I685" t="s">
        <v>430</v>
      </c>
      <c r="J685" t="s">
        <v>133</v>
      </c>
      <c r="K685" t="s">
        <v>132</v>
      </c>
      <c r="P685" t="s">
        <v>300</v>
      </c>
      <c r="Q685" t="s">
        <v>301</v>
      </c>
      <c r="R685" t="s">
        <v>152</v>
      </c>
      <c r="S685" t="s">
        <v>151</v>
      </c>
      <c r="AB685" t="s">
        <v>128</v>
      </c>
      <c r="AC685">
        <v>2010</v>
      </c>
      <c r="AD685">
        <v>160.054</v>
      </c>
      <c r="AH685" t="s">
        <v>431</v>
      </c>
    </row>
    <row r="686" spans="1:34" x14ac:dyDescent="0.25">
      <c r="A686" t="s">
        <v>137</v>
      </c>
      <c r="B686" t="s">
        <v>428</v>
      </c>
      <c r="C686" t="s">
        <v>429</v>
      </c>
      <c r="D686" t="s">
        <v>136</v>
      </c>
      <c r="E686" t="s">
        <v>135</v>
      </c>
      <c r="F686" t="s">
        <v>403</v>
      </c>
      <c r="G686" t="s">
        <v>404</v>
      </c>
      <c r="H686">
        <v>19</v>
      </c>
      <c r="I686" t="s">
        <v>430</v>
      </c>
      <c r="J686" t="s">
        <v>133</v>
      </c>
      <c r="K686" t="s">
        <v>132</v>
      </c>
      <c r="P686" t="s">
        <v>300</v>
      </c>
      <c r="Q686" t="s">
        <v>301</v>
      </c>
      <c r="R686" t="s">
        <v>150</v>
      </c>
      <c r="S686" t="s">
        <v>149</v>
      </c>
      <c r="AB686" t="s">
        <v>128</v>
      </c>
      <c r="AC686">
        <v>2010</v>
      </c>
      <c r="AD686">
        <v>158.77199999999999</v>
      </c>
      <c r="AH686" t="s">
        <v>431</v>
      </c>
    </row>
    <row r="687" spans="1:34" x14ac:dyDescent="0.25">
      <c r="A687" t="s">
        <v>137</v>
      </c>
      <c r="B687" t="s">
        <v>428</v>
      </c>
      <c r="C687" t="s">
        <v>429</v>
      </c>
      <c r="D687" t="s">
        <v>136</v>
      </c>
      <c r="E687" t="s">
        <v>135</v>
      </c>
      <c r="F687" t="s">
        <v>403</v>
      </c>
      <c r="G687" t="s">
        <v>404</v>
      </c>
      <c r="H687">
        <v>19</v>
      </c>
      <c r="I687" t="s">
        <v>430</v>
      </c>
      <c r="J687" t="s">
        <v>133</v>
      </c>
      <c r="K687" t="s">
        <v>132</v>
      </c>
      <c r="P687" t="s">
        <v>300</v>
      </c>
      <c r="Q687" t="s">
        <v>301</v>
      </c>
      <c r="R687" t="s">
        <v>148</v>
      </c>
      <c r="S687" t="s">
        <v>147</v>
      </c>
      <c r="AB687" t="s">
        <v>128</v>
      </c>
      <c r="AC687">
        <v>2010</v>
      </c>
      <c r="AD687">
        <v>463.07</v>
      </c>
      <c r="AH687" t="s">
        <v>431</v>
      </c>
    </row>
    <row r="688" spans="1:34" x14ac:dyDescent="0.25">
      <c r="A688" t="s">
        <v>137</v>
      </c>
      <c r="B688" t="s">
        <v>428</v>
      </c>
      <c r="C688" t="s">
        <v>429</v>
      </c>
      <c r="D688" t="s">
        <v>136</v>
      </c>
      <c r="E688" t="s">
        <v>135</v>
      </c>
      <c r="F688" t="s">
        <v>403</v>
      </c>
      <c r="G688" t="s">
        <v>404</v>
      </c>
      <c r="H688">
        <v>19</v>
      </c>
      <c r="I688" t="s">
        <v>430</v>
      </c>
      <c r="J688" t="s">
        <v>133</v>
      </c>
      <c r="K688" t="s">
        <v>132</v>
      </c>
      <c r="P688" t="s">
        <v>300</v>
      </c>
      <c r="Q688" t="s">
        <v>301</v>
      </c>
      <c r="R688" t="s">
        <v>146</v>
      </c>
      <c r="S688" t="s">
        <v>145</v>
      </c>
      <c r="AB688" t="s">
        <v>128</v>
      </c>
      <c r="AC688">
        <v>2010</v>
      </c>
      <c r="AD688">
        <v>571.36500000000001</v>
      </c>
      <c r="AH688" t="s">
        <v>431</v>
      </c>
    </row>
    <row r="689" spans="1:34" x14ac:dyDescent="0.25">
      <c r="A689" t="s">
        <v>137</v>
      </c>
      <c r="B689" t="s">
        <v>428</v>
      </c>
      <c r="C689" t="s">
        <v>429</v>
      </c>
      <c r="D689" t="s">
        <v>136</v>
      </c>
      <c r="E689" t="s">
        <v>135</v>
      </c>
      <c r="F689" t="s">
        <v>403</v>
      </c>
      <c r="G689" t="s">
        <v>404</v>
      </c>
      <c r="H689">
        <v>19</v>
      </c>
      <c r="I689" t="s">
        <v>430</v>
      </c>
      <c r="J689" t="s">
        <v>133</v>
      </c>
      <c r="K689" t="s">
        <v>132</v>
      </c>
      <c r="P689" t="s">
        <v>300</v>
      </c>
      <c r="Q689" t="s">
        <v>301</v>
      </c>
      <c r="R689" t="s">
        <v>144</v>
      </c>
      <c r="S689" t="s">
        <v>143</v>
      </c>
      <c r="AB689" t="s">
        <v>128</v>
      </c>
      <c r="AC689">
        <v>2010</v>
      </c>
      <c r="AD689">
        <v>597.81100000000004</v>
      </c>
      <c r="AH689" t="s">
        <v>431</v>
      </c>
    </row>
    <row r="690" spans="1:34" x14ac:dyDescent="0.25">
      <c r="A690" t="s">
        <v>137</v>
      </c>
      <c r="B690" t="s">
        <v>428</v>
      </c>
      <c r="C690" t="s">
        <v>429</v>
      </c>
      <c r="D690" t="s">
        <v>136</v>
      </c>
      <c r="E690" t="s">
        <v>135</v>
      </c>
      <c r="F690" t="s">
        <v>403</v>
      </c>
      <c r="G690" t="s">
        <v>404</v>
      </c>
      <c r="H690">
        <v>19</v>
      </c>
      <c r="I690" t="s">
        <v>430</v>
      </c>
      <c r="J690" t="s">
        <v>133</v>
      </c>
      <c r="K690" t="s">
        <v>132</v>
      </c>
      <c r="P690" t="s">
        <v>300</v>
      </c>
      <c r="Q690" t="s">
        <v>301</v>
      </c>
      <c r="R690" t="s">
        <v>142</v>
      </c>
      <c r="S690" t="s">
        <v>141</v>
      </c>
      <c r="AB690" t="s">
        <v>128</v>
      </c>
      <c r="AC690">
        <v>2010</v>
      </c>
      <c r="AD690">
        <v>389.60199999999998</v>
      </c>
      <c r="AH690" t="s">
        <v>431</v>
      </c>
    </row>
    <row r="691" spans="1:34" x14ac:dyDescent="0.25">
      <c r="A691" t="s">
        <v>137</v>
      </c>
      <c r="B691" t="s">
        <v>428</v>
      </c>
      <c r="C691" t="s">
        <v>429</v>
      </c>
      <c r="D691" t="s">
        <v>136</v>
      </c>
      <c r="E691" t="s">
        <v>135</v>
      </c>
      <c r="F691" t="s">
        <v>403</v>
      </c>
      <c r="G691" t="s">
        <v>404</v>
      </c>
      <c r="H691">
        <v>19</v>
      </c>
      <c r="I691" t="s">
        <v>430</v>
      </c>
      <c r="J691" t="s">
        <v>133</v>
      </c>
      <c r="K691" t="s">
        <v>132</v>
      </c>
      <c r="P691" t="s">
        <v>300</v>
      </c>
      <c r="Q691" t="s">
        <v>301</v>
      </c>
      <c r="R691" t="s">
        <v>140</v>
      </c>
      <c r="S691" t="s">
        <v>139</v>
      </c>
      <c r="AB691" t="s">
        <v>128</v>
      </c>
      <c r="AC691">
        <v>2010</v>
      </c>
      <c r="AD691">
        <v>1151.854</v>
      </c>
      <c r="AH691" t="s">
        <v>431</v>
      </c>
    </row>
    <row r="692" spans="1:34" x14ac:dyDescent="0.25">
      <c r="A692" t="s">
        <v>137</v>
      </c>
      <c r="B692" t="s">
        <v>428</v>
      </c>
      <c r="C692" t="s">
        <v>429</v>
      </c>
      <c r="D692" t="s">
        <v>136</v>
      </c>
      <c r="E692" t="s">
        <v>135</v>
      </c>
      <c r="F692" t="s">
        <v>403</v>
      </c>
      <c r="G692" t="s">
        <v>404</v>
      </c>
      <c r="H692">
        <v>19</v>
      </c>
      <c r="I692" t="s">
        <v>430</v>
      </c>
      <c r="J692" t="s">
        <v>133</v>
      </c>
      <c r="K692" t="s">
        <v>132</v>
      </c>
      <c r="P692" t="s">
        <v>300</v>
      </c>
      <c r="Q692" t="s">
        <v>301</v>
      </c>
      <c r="R692" t="s">
        <v>138</v>
      </c>
      <c r="S692" t="s">
        <v>131</v>
      </c>
      <c r="AB692" t="s">
        <v>128</v>
      </c>
      <c r="AC692">
        <v>2010</v>
      </c>
      <c r="AD692">
        <v>3797.181</v>
      </c>
      <c r="AH692" t="s">
        <v>431</v>
      </c>
    </row>
    <row r="693" spans="1:34" s="47" customFormat="1" x14ac:dyDescent="0.25">
      <c r="A693" s="47" t="s">
        <v>137</v>
      </c>
      <c r="B693" s="47" t="s">
        <v>428</v>
      </c>
      <c r="C693" s="47" t="s">
        <v>429</v>
      </c>
      <c r="D693" s="47" t="s">
        <v>136</v>
      </c>
      <c r="E693" s="47" t="s">
        <v>135</v>
      </c>
      <c r="F693" s="47" t="s">
        <v>403</v>
      </c>
      <c r="G693" s="47" t="s">
        <v>404</v>
      </c>
      <c r="H693" s="47">
        <v>19</v>
      </c>
      <c r="I693" s="47" t="s">
        <v>430</v>
      </c>
      <c r="J693" s="47" t="s">
        <v>133</v>
      </c>
      <c r="K693" s="47" t="s">
        <v>132</v>
      </c>
      <c r="P693" s="47" t="s">
        <v>302</v>
      </c>
      <c r="Q693" s="47" t="s">
        <v>131</v>
      </c>
      <c r="R693" s="47" t="s">
        <v>183</v>
      </c>
      <c r="S693" s="47" t="s">
        <v>182</v>
      </c>
      <c r="AB693" s="47" t="s">
        <v>128</v>
      </c>
      <c r="AC693" s="47">
        <v>2010</v>
      </c>
      <c r="AD693" s="47">
        <v>21.259</v>
      </c>
      <c r="AF693" s="47" t="s">
        <v>858</v>
      </c>
      <c r="AG693" s="147">
        <f>(AD694+AD695+AD696)</f>
        <v>873.02200000000005</v>
      </c>
      <c r="AH693" s="47" t="s">
        <v>431</v>
      </c>
    </row>
    <row r="694" spans="1:34" s="47" customFormat="1" x14ac:dyDescent="0.25">
      <c r="A694" s="47" t="s">
        <v>137</v>
      </c>
      <c r="B694" s="47" t="s">
        <v>428</v>
      </c>
      <c r="C694" s="47" t="s">
        <v>429</v>
      </c>
      <c r="D694" s="47" t="s">
        <v>136</v>
      </c>
      <c r="E694" s="47" t="s">
        <v>135</v>
      </c>
      <c r="F694" s="47" t="s">
        <v>403</v>
      </c>
      <c r="G694" s="47" t="s">
        <v>404</v>
      </c>
      <c r="H694" s="47">
        <v>19</v>
      </c>
      <c r="I694" s="47" t="s">
        <v>430</v>
      </c>
      <c r="J694" s="47" t="s">
        <v>133</v>
      </c>
      <c r="K694" s="47" t="s">
        <v>132</v>
      </c>
      <c r="P694" s="47" t="s">
        <v>302</v>
      </c>
      <c r="Q694" s="47" t="s">
        <v>131</v>
      </c>
      <c r="R694" s="47" t="s">
        <v>156</v>
      </c>
      <c r="S694" s="47" t="s">
        <v>155</v>
      </c>
      <c r="AB694" s="47" t="s">
        <v>128</v>
      </c>
      <c r="AC694" s="47">
        <v>2010</v>
      </c>
      <c r="AD694" s="47">
        <v>99.472999999999999</v>
      </c>
      <c r="AF694" s="47" t="s">
        <v>859</v>
      </c>
      <c r="AG694" s="147">
        <f>(AD693+AD697+AD698+AD699+AD700+AD701+AD702)</f>
        <v>5336.018</v>
      </c>
      <c r="AH694" s="47" t="s">
        <v>431</v>
      </c>
    </row>
    <row r="695" spans="1:34" s="47" customFormat="1" x14ac:dyDescent="0.25">
      <c r="A695" s="47" t="s">
        <v>137</v>
      </c>
      <c r="B695" s="47" t="s">
        <v>428</v>
      </c>
      <c r="C695" s="47" t="s">
        <v>429</v>
      </c>
      <c r="D695" s="47" t="s">
        <v>136</v>
      </c>
      <c r="E695" s="47" t="s">
        <v>135</v>
      </c>
      <c r="F695" s="47" t="s">
        <v>403</v>
      </c>
      <c r="G695" s="47" t="s">
        <v>404</v>
      </c>
      <c r="H695" s="47">
        <v>19</v>
      </c>
      <c r="I695" s="47" t="s">
        <v>430</v>
      </c>
      <c r="J695" s="47" t="s">
        <v>133</v>
      </c>
      <c r="K695" s="47" t="s">
        <v>132</v>
      </c>
      <c r="P695" s="47" t="s">
        <v>302</v>
      </c>
      <c r="Q695" s="47" t="s">
        <v>131</v>
      </c>
      <c r="R695" s="47" t="s">
        <v>154</v>
      </c>
      <c r="S695" s="47" t="s">
        <v>153</v>
      </c>
      <c r="AB695" s="47" t="s">
        <v>128</v>
      </c>
      <c r="AC695" s="47">
        <v>2010</v>
      </c>
      <c r="AD695" s="47">
        <v>455.08800000000002</v>
      </c>
      <c r="AF695" s="47" t="s">
        <v>862</v>
      </c>
      <c r="AG695" s="147">
        <f>AD693+AD694+AD695+AD696+ AD697+AD698+AD699+AD700+AD701+AD702+AD704</f>
        <v>6209.04</v>
      </c>
      <c r="AH695" s="47" t="s">
        <v>431</v>
      </c>
    </row>
    <row r="696" spans="1:34" s="47" customFormat="1" x14ac:dyDescent="0.25">
      <c r="A696" s="47" t="s">
        <v>137</v>
      </c>
      <c r="B696" s="47" t="s">
        <v>428</v>
      </c>
      <c r="C696" s="47" t="s">
        <v>429</v>
      </c>
      <c r="D696" s="47" t="s">
        <v>136</v>
      </c>
      <c r="E696" s="47" t="s">
        <v>135</v>
      </c>
      <c r="F696" s="47" t="s">
        <v>403</v>
      </c>
      <c r="G696" s="47" t="s">
        <v>404</v>
      </c>
      <c r="H696" s="47">
        <v>19</v>
      </c>
      <c r="I696" s="47" t="s">
        <v>430</v>
      </c>
      <c r="J696" s="47" t="s">
        <v>133</v>
      </c>
      <c r="K696" s="47" t="s">
        <v>132</v>
      </c>
      <c r="P696" s="47" t="s">
        <v>302</v>
      </c>
      <c r="Q696" s="47" t="s">
        <v>131</v>
      </c>
      <c r="R696" s="47" t="s">
        <v>152</v>
      </c>
      <c r="S696" s="47" t="s">
        <v>151</v>
      </c>
      <c r="AB696" s="47" t="s">
        <v>128</v>
      </c>
      <c r="AC696" s="47">
        <v>2010</v>
      </c>
      <c r="AD696" s="47">
        <v>318.46100000000001</v>
      </c>
      <c r="AG696" s="147"/>
      <c r="AH696" s="47" t="s">
        <v>431</v>
      </c>
    </row>
    <row r="697" spans="1:34" s="47" customFormat="1" x14ac:dyDescent="0.25">
      <c r="A697" s="47" t="s">
        <v>137</v>
      </c>
      <c r="B697" s="47" t="s">
        <v>428</v>
      </c>
      <c r="C697" s="47" t="s">
        <v>429</v>
      </c>
      <c r="D697" s="47" t="s">
        <v>136</v>
      </c>
      <c r="E697" s="47" t="s">
        <v>135</v>
      </c>
      <c r="F697" s="47" t="s">
        <v>403</v>
      </c>
      <c r="G697" s="47" t="s">
        <v>404</v>
      </c>
      <c r="H697" s="47">
        <v>19</v>
      </c>
      <c r="I697" s="47" t="s">
        <v>430</v>
      </c>
      <c r="J697" s="47" t="s">
        <v>133</v>
      </c>
      <c r="K697" s="47" t="s">
        <v>132</v>
      </c>
      <c r="P697" s="47" t="s">
        <v>302</v>
      </c>
      <c r="Q697" s="47" t="s">
        <v>131</v>
      </c>
      <c r="R697" s="47" t="s">
        <v>150</v>
      </c>
      <c r="S697" s="47" t="s">
        <v>149</v>
      </c>
      <c r="AB697" s="47" t="s">
        <v>128</v>
      </c>
      <c r="AC697" s="47">
        <v>2010</v>
      </c>
      <c r="AD697" s="47">
        <v>353.18900000000002</v>
      </c>
      <c r="AG697" s="147"/>
      <c r="AH697" s="47" t="s">
        <v>431</v>
      </c>
    </row>
    <row r="698" spans="1:34" s="47" customFormat="1" x14ac:dyDescent="0.25">
      <c r="A698" s="47" t="s">
        <v>137</v>
      </c>
      <c r="B698" s="47" t="s">
        <v>428</v>
      </c>
      <c r="C698" s="47" t="s">
        <v>429</v>
      </c>
      <c r="D698" s="47" t="s">
        <v>136</v>
      </c>
      <c r="E698" s="47" t="s">
        <v>135</v>
      </c>
      <c r="F698" s="47" t="s">
        <v>403</v>
      </c>
      <c r="G698" s="47" t="s">
        <v>404</v>
      </c>
      <c r="H698" s="47">
        <v>19</v>
      </c>
      <c r="I698" s="47" t="s">
        <v>430</v>
      </c>
      <c r="J698" s="47" t="s">
        <v>133</v>
      </c>
      <c r="K698" s="47" t="s">
        <v>132</v>
      </c>
      <c r="P698" s="47" t="s">
        <v>302</v>
      </c>
      <c r="Q698" s="47" t="s">
        <v>131</v>
      </c>
      <c r="R698" s="47" t="s">
        <v>148</v>
      </c>
      <c r="S698" s="47" t="s">
        <v>147</v>
      </c>
      <c r="AB698" s="47" t="s">
        <v>128</v>
      </c>
      <c r="AC698" s="47">
        <v>2010</v>
      </c>
      <c r="AD698" s="47">
        <v>1137.479</v>
      </c>
      <c r="AG698" s="147"/>
      <c r="AH698" s="47" t="s">
        <v>431</v>
      </c>
    </row>
    <row r="699" spans="1:34" s="47" customFormat="1" x14ac:dyDescent="0.25">
      <c r="A699" s="47" t="s">
        <v>137</v>
      </c>
      <c r="B699" s="47" t="s">
        <v>428</v>
      </c>
      <c r="C699" s="47" t="s">
        <v>429</v>
      </c>
      <c r="D699" s="47" t="s">
        <v>136</v>
      </c>
      <c r="E699" s="47" t="s">
        <v>135</v>
      </c>
      <c r="F699" s="47" t="s">
        <v>403</v>
      </c>
      <c r="G699" s="47" t="s">
        <v>404</v>
      </c>
      <c r="H699" s="47">
        <v>19</v>
      </c>
      <c r="I699" s="47" t="s">
        <v>430</v>
      </c>
      <c r="J699" s="47" t="s">
        <v>133</v>
      </c>
      <c r="K699" s="47" t="s">
        <v>132</v>
      </c>
      <c r="P699" s="47" t="s">
        <v>302</v>
      </c>
      <c r="Q699" s="47" t="s">
        <v>131</v>
      </c>
      <c r="R699" s="47" t="s">
        <v>146</v>
      </c>
      <c r="S699" s="47" t="s">
        <v>145</v>
      </c>
      <c r="AB699" s="47" t="s">
        <v>128</v>
      </c>
      <c r="AC699" s="47">
        <v>2010</v>
      </c>
      <c r="AD699" s="47">
        <v>776.702</v>
      </c>
      <c r="AG699" s="147"/>
      <c r="AH699" s="47" t="s">
        <v>431</v>
      </c>
    </row>
    <row r="700" spans="1:34" s="47" customFormat="1" x14ac:dyDescent="0.25">
      <c r="A700" s="47" t="s">
        <v>137</v>
      </c>
      <c r="B700" s="47" t="s">
        <v>428</v>
      </c>
      <c r="C700" s="47" t="s">
        <v>429</v>
      </c>
      <c r="D700" s="47" t="s">
        <v>136</v>
      </c>
      <c r="E700" s="47" t="s">
        <v>135</v>
      </c>
      <c r="F700" s="47" t="s">
        <v>403</v>
      </c>
      <c r="G700" s="47" t="s">
        <v>404</v>
      </c>
      <c r="H700" s="47">
        <v>19</v>
      </c>
      <c r="I700" s="47" t="s">
        <v>430</v>
      </c>
      <c r="J700" s="47" t="s">
        <v>133</v>
      </c>
      <c r="K700" s="47" t="s">
        <v>132</v>
      </c>
      <c r="P700" s="47" t="s">
        <v>302</v>
      </c>
      <c r="Q700" s="47" t="s">
        <v>131</v>
      </c>
      <c r="R700" s="47" t="s">
        <v>144</v>
      </c>
      <c r="S700" s="47" t="s">
        <v>143</v>
      </c>
      <c r="AB700" s="47" t="s">
        <v>128</v>
      </c>
      <c r="AC700" s="47">
        <v>2010</v>
      </c>
      <c r="AD700" s="47">
        <v>757.01800000000003</v>
      </c>
      <c r="AG700" s="147"/>
      <c r="AH700" s="47" t="s">
        <v>431</v>
      </c>
    </row>
    <row r="701" spans="1:34" s="47" customFormat="1" x14ac:dyDescent="0.25">
      <c r="A701" s="47" t="s">
        <v>137</v>
      </c>
      <c r="B701" s="47" t="s">
        <v>428</v>
      </c>
      <c r="C701" s="47" t="s">
        <v>429</v>
      </c>
      <c r="D701" s="47" t="s">
        <v>136</v>
      </c>
      <c r="E701" s="47" t="s">
        <v>135</v>
      </c>
      <c r="F701" s="47" t="s">
        <v>403</v>
      </c>
      <c r="G701" s="47" t="s">
        <v>404</v>
      </c>
      <c r="H701" s="47">
        <v>19</v>
      </c>
      <c r="I701" s="47" t="s">
        <v>430</v>
      </c>
      <c r="J701" s="47" t="s">
        <v>133</v>
      </c>
      <c r="K701" s="47" t="s">
        <v>132</v>
      </c>
      <c r="P701" s="47" t="s">
        <v>302</v>
      </c>
      <c r="Q701" s="47" t="s">
        <v>131</v>
      </c>
      <c r="R701" s="47" t="s">
        <v>142</v>
      </c>
      <c r="S701" s="47" t="s">
        <v>141</v>
      </c>
      <c r="AB701" s="47" t="s">
        <v>128</v>
      </c>
      <c r="AC701" s="47">
        <v>2010</v>
      </c>
      <c r="AD701" s="47">
        <v>413.94799999999998</v>
      </c>
      <c r="AG701" s="147"/>
      <c r="AH701" s="47" t="s">
        <v>431</v>
      </c>
    </row>
    <row r="702" spans="1:34" s="47" customFormat="1" x14ac:dyDescent="0.25">
      <c r="A702" s="47" t="s">
        <v>137</v>
      </c>
      <c r="B702" s="47" t="s">
        <v>428</v>
      </c>
      <c r="C702" s="47" t="s">
        <v>429</v>
      </c>
      <c r="D702" s="47" t="s">
        <v>136</v>
      </c>
      <c r="E702" s="47" t="s">
        <v>135</v>
      </c>
      <c r="F702" s="47" t="s">
        <v>403</v>
      </c>
      <c r="G702" s="47" t="s">
        <v>404</v>
      </c>
      <c r="H702" s="47">
        <v>19</v>
      </c>
      <c r="I702" s="47" t="s">
        <v>430</v>
      </c>
      <c r="J702" s="47" t="s">
        <v>133</v>
      </c>
      <c r="K702" s="47" t="s">
        <v>132</v>
      </c>
      <c r="P702" s="47" t="s">
        <v>302</v>
      </c>
      <c r="Q702" s="47" t="s">
        <v>131</v>
      </c>
      <c r="R702" s="47" t="s">
        <v>140</v>
      </c>
      <c r="S702" s="47" t="s">
        <v>139</v>
      </c>
      <c r="AB702" s="47" t="s">
        <v>128</v>
      </c>
      <c r="AC702" s="47">
        <v>2010</v>
      </c>
      <c r="AD702" s="47">
        <v>1876.423</v>
      </c>
      <c r="AG702" s="147"/>
      <c r="AH702" s="47" t="s">
        <v>431</v>
      </c>
    </row>
    <row r="703" spans="1:34" s="47" customFormat="1" x14ac:dyDescent="0.25">
      <c r="A703" s="47" t="s">
        <v>137</v>
      </c>
      <c r="B703" s="47" t="s">
        <v>428</v>
      </c>
      <c r="C703" s="47" t="s">
        <v>429</v>
      </c>
      <c r="D703" s="47" t="s">
        <v>136</v>
      </c>
      <c r="E703" s="47" t="s">
        <v>135</v>
      </c>
      <c r="F703" s="47" t="s">
        <v>403</v>
      </c>
      <c r="G703" s="47" t="s">
        <v>404</v>
      </c>
      <c r="H703" s="47">
        <v>19</v>
      </c>
      <c r="I703" s="47" t="s">
        <v>430</v>
      </c>
      <c r="J703" s="47" t="s">
        <v>133</v>
      </c>
      <c r="K703" s="47" t="s">
        <v>132</v>
      </c>
      <c r="P703" s="47" t="s">
        <v>302</v>
      </c>
      <c r="Q703" s="47" t="s">
        <v>131</v>
      </c>
      <c r="R703" s="47" t="s">
        <v>138</v>
      </c>
      <c r="S703" s="47" t="s">
        <v>131</v>
      </c>
      <c r="AB703" s="47" t="s">
        <v>128</v>
      </c>
      <c r="AC703" s="47">
        <v>2010</v>
      </c>
      <c r="AD703" s="47">
        <v>6209.04</v>
      </c>
      <c r="AG703" s="147"/>
      <c r="AH703" s="47" t="s">
        <v>431</v>
      </c>
    </row>
    <row r="704" spans="1:34" x14ac:dyDescent="0.25">
      <c r="A704" t="s">
        <v>137</v>
      </c>
      <c r="B704" t="s">
        <v>323</v>
      </c>
      <c r="C704" t="s">
        <v>324</v>
      </c>
      <c r="D704" t="s">
        <v>136</v>
      </c>
      <c r="E704" t="s">
        <v>135</v>
      </c>
      <c r="F704" t="s">
        <v>403</v>
      </c>
      <c r="G704" t="s">
        <v>404</v>
      </c>
      <c r="H704">
        <v>582</v>
      </c>
      <c r="I704" t="s">
        <v>325</v>
      </c>
      <c r="J704" t="s">
        <v>133</v>
      </c>
      <c r="K704" t="s">
        <v>132</v>
      </c>
      <c r="P704" t="s">
        <v>297</v>
      </c>
      <c r="Q704" t="s">
        <v>298</v>
      </c>
      <c r="R704" t="s">
        <v>183</v>
      </c>
      <c r="S704" t="s">
        <v>182</v>
      </c>
      <c r="AB704" t="s">
        <v>128</v>
      </c>
      <c r="AC704">
        <v>2010</v>
      </c>
      <c r="AD704">
        <v>0</v>
      </c>
      <c r="AH704" t="s">
        <v>432</v>
      </c>
    </row>
    <row r="705" spans="1:34" x14ac:dyDescent="0.25">
      <c r="A705" t="s">
        <v>137</v>
      </c>
      <c r="B705" t="s">
        <v>323</v>
      </c>
      <c r="C705" t="s">
        <v>324</v>
      </c>
      <c r="D705" t="s">
        <v>136</v>
      </c>
      <c r="E705" t="s">
        <v>135</v>
      </c>
      <c r="F705" t="s">
        <v>403</v>
      </c>
      <c r="G705" t="s">
        <v>404</v>
      </c>
      <c r="H705">
        <v>582</v>
      </c>
      <c r="I705" t="s">
        <v>325</v>
      </c>
      <c r="J705" t="s">
        <v>133</v>
      </c>
      <c r="K705" t="s">
        <v>132</v>
      </c>
      <c r="P705" t="s">
        <v>297</v>
      </c>
      <c r="Q705" t="s">
        <v>298</v>
      </c>
      <c r="R705" t="s">
        <v>156</v>
      </c>
      <c r="S705" t="s">
        <v>155</v>
      </c>
      <c r="AB705" t="s">
        <v>128</v>
      </c>
      <c r="AC705">
        <v>2010</v>
      </c>
      <c r="AD705">
        <v>182.8</v>
      </c>
      <c r="AH705" t="s">
        <v>432</v>
      </c>
    </row>
    <row r="706" spans="1:34" x14ac:dyDescent="0.25">
      <c r="A706" t="s">
        <v>137</v>
      </c>
      <c r="B706" t="s">
        <v>323</v>
      </c>
      <c r="C706" t="s">
        <v>324</v>
      </c>
      <c r="D706" t="s">
        <v>136</v>
      </c>
      <c r="E706" t="s">
        <v>135</v>
      </c>
      <c r="F706" t="s">
        <v>403</v>
      </c>
      <c r="G706" t="s">
        <v>404</v>
      </c>
      <c r="H706">
        <v>582</v>
      </c>
      <c r="I706" t="s">
        <v>325</v>
      </c>
      <c r="J706" t="s">
        <v>133</v>
      </c>
      <c r="K706" t="s">
        <v>132</v>
      </c>
      <c r="P706" t="s">
        <v>297</v>
      </c>
      <c r="Q706" t="s">
        <v>298</v>
      </c>
      <c r="R706" t="s">
        <v>154</v>
      </c>
      <c r="S706" t="s">
        <v>153</v>
      </c>
      <c r="AB706" t="s">
        <v>128</v>
      </c>
      <c r="AC706">
        <v>2010</v>
      </c>
      <c r="AD706">
        <v>1071.3</v>
      </c>
      <c r="AH706" t="s">
        <v>432</v>
      </c>
    </row>
    <row r="707" spans="1:34" x14ac:dyDescent="0.25">
      <c r="A707" t="s">
        <v>137</v>
      </c>
      <c r="B707" t="s">
        <v>323</v>
      </c>
      <c r="C707" t="s">
        <v>324</v>
      </c>
      <c r="D707" t="s">
        <v>136</v>
      </c>
      <c r="E707" t="s">
        <v>135</v>
      </c>
      <c r="F707" t="s">
        <v>403</v>
      </c>
      <c r="G707" t="s">
        <v>404</v>
      </c>
      <c r="H707">
        <v>582</v>
      </c>
      <c r="I707" t="s">
        <v>325</v>
      </c>
      <c r="J707" t="s">
        <v>133</v>
      </c>
      <c r="K707" t="s">
        <v>132</v>
      </c>
      <c r="P707" t="s">
        <v>297</v>
      </c>
      <c r="Q707" t="s">
        <v>298</v>
      </c>
      <c r="R707" t="s">
        <v>152</v>
      </c>
      <c r="S707" t="s">
        <v>151</v>
      </c>
      <c r="AB707" t="s">
        <v>128</v>
      </c>
      <c r="AC707">
        <v>2010</v>
      </c>
      <c r="AD707">
        <v>639.1</v>
      </c>
      <c r="AH707" t="s">
        <v>432</v>
      </c>
    </row>
    <row r="708" spans="1:34" x14ac:dyDescent="0.25">
      <c r="A708" t="s">
        <v>137</v>
      </c>
      <c r="B708" t="s">
        <v>323</v>
      </c>
      <c r="C708" t="s">
        <v>324</v>
      </c>
      <c r="D708" t="s">
        <v>136</v>
      </c>
      <c r="E708" t="s">
        <v>135</v>
      </c>
      <c r="F708" t="s">
        <v>403</v>
      </c>
      <c r="G708" t="s">
        <v>404</v>
      </c>
      <c r="H708">
        <v>582</v>
      </c>
      <c r="I708" t="s">
        <v>325</v>
      </c>
      <c r="J708" t="s">
        <v>133</v>
      </c>
      <c r="K708" t="s">
        <v>132</v>
      </c>
      <c r="P708" t="s">
        <v>297</v>
      </c>
      <c r="Q708" t="s">
        <v>298</v>
      </c>
      <c r="R708" t="s">
        <v>150</v>
      </c>
      <c r="S708" t="s">
        <v>149</v>
      </c>
      <c r="AB708" t="s">
        <v>128</v>
      </c>
      <c r="AC708">
        <v>2010</v>
      </c>
      <c r="AD708">
        <v>214</v>
      </c>
      <c r="AH708" t="s">
        <v>432</v>
      </c>
    </row>
    <row r="709" spans="1:34" x14ac:dyDescent="0.25">
      <c r="A709" t="s">
        <v>137</v>
      </c>
      <c r="B709" t="s">
        <v>323</v>
      </c>
      <c r="C709" t="s">
        <v>324</v>
      </c>
      <c r="D709" t="s">
        <v>136</v>
      </c>
      <c r="E709" t="s">
        <v>135</v>
      </c>
      <c r="F709" t="s">
        <v>403</v>
      </c>
      <c r="G709" t="s">
        <v>404</v>
      </c>
      <c r="H709">
        <v>582</v>
      </c>
      <c r="I709" t="s">
        <v>325</v>
      </c>
      <c r="J709" t="s">
        <v>133</v>
      </c>
      <c r="K709" t="s">
        <v>132</v>
      </c>
      <c r="P709" t="s">
        <v>297</v>
      </c>
      <c r="Q709" t="s">
        <v>298</v>
      </c>
      <c r="R709" t="s">
        <v>148</v>
      </c>
      <c r="S709" t="s">
        <v>147</v>
      </c>
      <c r="AB709" t="s">
        <v>128</v>
      </c>
      <c r="AC709">
        <v>2010</v>
      </c>
      <c r="AD709">
        <v>204.8</v>
      </c>
      <c r="AH709" t="s">
        <v>432</v>
      </c>
    </row>
    <row r="710" spans="1:34" x14ac:dyDescent="0.25">
      <c r="A710" t="s">
        <v>137</v>
      </c>
      <c r="B710" t="s">
        <v>323</v>
      </c>
      <c r="C710" t="s">
        <v>324</v>
      </c>
      <c r="D710" t="s">
        <v>136</v>
      </c>
      <c r="E710" t="s">
        <v>135</v>
      </c>
      <c r="F710" t="s">
        <v>403</v>
      </c>
      <c r="G710" t="s">
        <v>404</v>
      </c>
      <c r="H710">
        <v>582</v>
      </c>
      <c r="I710" t="s">
        <v>325</v>
      </c>
      <c r="J710" t="s">
        <v>133</v>
      </c>
      <c r="K710" t="s">
        <v>132</v>
      </c>
      <c r="P710" t="s">
        <v>297</v>
      </c>
      <c r="Q710" t="s">
        <v>298</v>
      </c>
      <c r="R710" t="s">
        <v>146</v>
      </c>
      <c r="S710" t="s">
        <v>145</v>
      </c>
      <c r="AB710" t="s">
        <v>128</v>
      </c>
      <c r="AC710">
        <v>2010</v>
      </c>
      <c r="AD710">
        <v>2011.6</v>
      </c>
      <c r="AH710" t="s">
        <v>432</v>
      </c>
    </row>
    <row r="711" spans="1:34" x14ac:dyDescent="0.25">
      <c r="A711" t="s">
        <v>137</v>
      </c>
      <c r="B711" t="s">
        <v>323</v>
      </c>
      <c r="C711" t="s">
        <v>324</v>
      </c>
      <c r="D711" t="s">
        <v>136</v>
      </c>
      <c r="E711" t="s">
        <v>135</v>
      </c>
      <c r="F711" t="s">
        <v>403</v>
      </c>
      <c r="G711" t="s">
        <v>404</v>
      </c>
      <c r="H711">
        <v>582</v>
      </c>
      <c r="I711" t="s">
        <v>325</v>
      </c>
      <c r="J711" t="s">
        <v>133</v>
      </c>
      <c r="K711" t="s">
        <v>132</v>
      </c>
      <c r="P711" t="s">
        <v>297</v>
      </c>
      <c r="Q711" t="s">
        <v>298</v>
      </c>
      <c r="R711" t="s">
        <v>144</v>
      </c>
      <c r="S711" t="s">
        <v>143</v>
      </c>
      <c r="AB711" t="s">
        <v>128</v>
      </c>
      <c r="AC711">
        <v>2010</v>
      </c>
      <c r="AD711">
        <v>66.900000000000006</v>
      </c>
      <c r="AH711" t="s">
        <v>432</v>
      </c>
    </row>
    <row r="712" spans="1:34" x14ac:dyDescent="0.25">
      <c r="A712" t="s">
        <v>137</v>
      </c>
      <c r="B712" t="s">
        <v>323</v>
      </c>
      <c r="C712" t="s">
        <v>324</v>
      </c>
      <c r="D712" t="s">
        <v>136</v>
      </c>
      <c r="E712" t="s">
        <v>135</v>
      </c>
      <c r="F712" t="s">
        <v>403</v>
      </c>
      <c r="G712" t="s">
        <v>404</v>
      </c>
      <c r="H712">
        <v>582</v>
      </c>
      <c r="I712" t="s">
        <v>325</v>
      </c>
      <c r="J712" t="s">
        <v>133</v>
      </c>
      <c r="K712" t="s">
        <v>132</v>
      </c>
      <c r="P712" t="s">
        <v>297</v>
      </c>
      <c r="Q712" t="s">
        <v>298</v>
      </c>
      <c r="R712" t="s">
        <v>142</v>
      </c>
      <c r="S712" t="s">
        <v>141</v>
      </c>
      <c r="AB712" t="s">
        <v>128</v>
      </c>
      <c r="AC712">
        <v>2010</v>
      </c>
      <c r="AD712">
        <v>106.2</v>
      </c>
      <c r="AH712" t="s">
        <v>432</v>
      </c>
    </row>
    <row r="713" spans="1:34" x14ac:dyDescent="0.25">
      <c r="A713" t="s">
        <v>137</v>
      </c>
      <c r="B713" t="s">
        <v>323</v>
      </c>
      <c r="C713" t="s">
        <v>324</v>
      </c>
      <c r="D713" t="s">
        <v>136</v>
      </c>
      <c r="E713" t="s">
        <v>135</v>
      </c>
      <c r="F713" t="s">
        <v>403</v>
      </c>
      <c r="G713" t="s">
        <v>404</v>
      </c>
      <c r="H713">
        <v>582</v>
      </c>
      <c r="I713" t="s">
        <v>325</v>
      </c>
      <c r="J713" t="s">
        <v>133</v>
      </c>
      <c r="K713" t="s">
        <v>132</v>
      </c>
      <c r="P713" t="s">
        <v>297</v>
      </c>
      <c r="Q713" t="s">
        <v>298</v>
      </c>
      <c r="R713" t="s">
        <v>140</v>
      </c>
      <c r="S713" t="s">
        <v>139</v>
      </c>
      <c r="AB713" t="s">
        <v>128</v>
      </c>
      <c r="AC713">
        <v>2010</v>
      </c>
      <c r="AD713">
        <v>174.1</v>
      </c>
      <c r="AH713" t="s">
        <v>432</v>
      </c>
    </row>
    <row r="714" spans="1:34" x14ac:dyDescent="0.25">
      <c r="A714" t="s">
        <v>137</v>
      </c>
      <c r="B714" t="s">
        <v>323</v>
      </c>
      <c r="C714" t="s">
        <v>324</v>
      </c>
      <c r="D714" t="s">
        <v>136</v>
      </c>
      <c r="E714" t="s">
        <v>135</v>
      </c>
      <c r="F714" t="s">
        <v>403</v>
      </c>
      <c r="G714" t="s">
        <v>404</v>
      </c>
      <c r="H714">
        <v>582</v>
      </c>
      <c r="I714" t="s">
        <v>325</v>
      </c>
      <c r="J714" t="s">
        <v>133</v>
      </c>
      <c r="K714" t="s">
        <v>132</v>
      </c>
      <c r="P714" t="s">
        <v>297</v>
      </c>
      <c r="Q714" t="s">
        <v>298</v>
      </c>
      <c r="R714" t="s">
        <v>138</v>
      </c>
      <c r="S714" t="s">
        <v>131</v>
      </c>
      <c r="AB714" t="s">
        <v>128</v>
      </c>
      <c r="AC714">
        <v>2010</v>
      </c>
      <c r="AD714">
        <v>4676.1000000000004</v>
      </c>
      <c r="AH714" t="s">
        <v>432</v>
      </c>
    </row>
    <row r="715" spans="1:34" x14ac:dyDescent="0.25">
      <c r="A715" t="s">
        <v>137</v>
      </c>
      <c r="B715" t="s">
        <v>323</v>
      </c>
      <c r="C715" t="s">
        <v>324</v>
      </c>
      <c r="D715" t="s">
        <v>136</v>
      </c>
      <c r="E715" t="s">
        <v>135</v>
      </c>
      <c r="F715" t="s">
        <v>403</v>
      </c>
      <c r="G715" t="s">
        <v>404</v>
      </c>
      <c r="H715">
        <v>582</v>
      </c>
      <c r="I715" t="s">
        <v>325</v>
      </c>
      <c r="J715" t="s">
        <v>133</v>
      </c>
      <c r="K715" t="s">
        <v>132</v>
      </c>
      <c r="P715" t="s">
        <v>297</v>
      </c>
      <c r="Q715" t="s">
        <v>298</v>
      </c>
      <c r="R715" t="s">
        <v>130</v>
      </c>
      <c r="S715" t="s">
        <v>129</v>
      </c>
      <c r="AB715" t="s">
        <v>128</v>
      </c>
      <c r="AC715">
        <v>2010</v>
      </c>
      <c r="AD715">
        <v>5.3</v>
      </c>
      <c r="AH715" t="s">
        <v>432</v>
      </c>
    </row>
    <row r="716" spans="1:34" x14ac:dyDescent="0.25">
      <c r="A716" t="s">
        <v>137</v>
      </c>
      <c r="B716" t="s">
        <v>323</v>
      </c>
      <c r="C716" t="s">
        <v>324</v>
      </c>
      <c r="D716" t="s">
        <v>136</v>
      </c>
      <c r="E716" t="s">
        <v>135</v>
      </c>
      <c r="F716" t="s">
        <v>403</v>
      </c>
      <c r="G716" t="s">
        <v>404</v>
      </c>
      <c r="H716">
        <v>582</v>
      </c>
      <c r="I716" t="s">
        <v>325</v>
      </c>
      <c r="J716" t="s">
        <v>133</v>
      </c>
      <c r="K716" t="s">
        <v>132</v>
      </c>
      <c r="P716" t="s">
        <v>300</v>
      </c>
      <c r="Q716" t="s">
        <v>301</v>
      </c>
      <c r="R716" t="s">
        <v>156</v>
      </c>
      <c r="S716" t="s">
        <v>155</v>
      </c>
      <c r="AB716" t="s">
        <v>128</v>
      </c>
      <c r="AC716">
        <v>2010</v>
      </c>
      <c r="AD716">
        <v>1134.5</v>
      </c>
      <c r="AH716" t="s">
        <v>432</v>
      </c>
    </row>
    <row r="717" spans="1:34" x14ac:dyDescent="0.25">
      <c r="A717" t="s">
        <v>137</v>
      </c>
      <c r="B717" t="s">
        <v>323</v>
      </c>
      <c r="C717" t="s">
        <v>324</v>
      </c>
      <c r="D717" t="s">
        <v>136</v>
      </c>
      <c r="E717" t="s">
        <v>135</v>
      </c>
      <c r="F717" t="s">
        <v>403</v>
      </c>
      <c r="G717" t="s">
        <v>404</v>
      </c>
      <c r="H717">
        <v>582</v>
      </c>
      <c r="I717" t="s">
        <v>325</v>
      </c>
      <c r="J717" t="s">
        <v>133</v>
      </c>
      <c r="K717" t="s">
        <v>132</v>
      </c>
      <c r="P717" t="s">
        <v>300</v>
      </c>
      <c r="Q717" t="s">
        <v>301</v>
      </c>
      <c r="R717" t="s">
        <v>154</v>
      </c>
      <c r="S717" t="s">
        <v>153</v>
      </c>
      <c r="AB717" t="s">
        <v>128</v>
      </c>
      <c r="AC717">
        <v>2010</v>
      </c>
      <c r="AD717">
        <v>2005</v>
      </c>
      <c r="AH717" t="s">
        <v>432</v>
      </c>
    </row>
    <row r="718" spans="1:34" x14ac:dyDescent="0.25">
      <c r="A718" t="s">
        <v>137</v>
      </c>
      <c r="B718" t="s">
        <v>323</v>
      </c>
      <c r="C718" t="s">
        <v>324</v>
      </c>
      <c r="D718" t="s">
        <v>136</v>
      </c>
      <c r="E718" t="s">
        <v>135</v>
      </c>
      <c r="F718" t="s">
        <v>403</v>
      </c>
      <c r="G718" t="s">
        <v>404</v>
      </c>
      <c r="H718">
        <v>582</v>
      </c>
      <c r="I718" t="s">
        <v>325</v>
      </c>
      <c r="J718" t="s">
        <v>133</v>
      </c>
      <c r="K718" t="s">
        <v>132</v>
      </c>
      <c r="P718" t="s">
        <v>300</v>
      </c>
      <c r="Q718" t="s">
        <v>301</v>
      </c>
      <c r="R718" t="s">
        <v>152</v>
      </c>
      <c r="S718" t="s">
        <v>151</v>
      </c>
      <c r="AB718" t="s">
        <v>128</v>
      </c>
      <c r="AC718">
        <v>2010</v>
      </c>
      <c r="AD718">
        <v>1324.1</v>
      </c>
      <c r="AH718" t="s">
        <v>432</v>
      </c>
    </row>
    <row r="719" spans="1:34" x14ac:dyDescent="0.25">
      <c r="A719" t="s">
        <v>137</v>
      </c>
      <c r="B719" t="s">
        <v>323</v>
      </c>
      <c r="C719" t="s">
        <v>324</v>
      </c>
      <c r="D719" t="s">
        <v>136</v>
      </c>
      <c r="E719" t="s">
        <v>135</v>
      </c>
      <c r="F719" t="s">
        <v>403</v>
      </c>
      <c r="G719" t="s">
        <v>404</v>
      </c>
      <c r="H719">
        <v>582</v>
      </c>
      <c r="I719" t="s">
        <v>325</v>
      </c>
      <c r="J719" t="s">
        <v>133</v>
      </c>
      <c r="K719" t="s">
        <v>132</v>
      </c>
      <c r="P719" t="s">
        <v>300</v>
      </c>
      <c r="Q719" t="s">
        <v>301</v>
      </c>
      <c r="R719" t="s">
        <v>150</v>
      </c>
      <c r="S719" t="s">
        <v>149</v>
      </c>
      <c r="AB719" t="s">
        <v>128</v>
      </c>
      <c r="AC719">
        <v>2010</v>
      </c>
      <c r="AD719">
        <v>500</v>
      </c>
      <c r="AH719" t="s">
        <v>432</v>
      </c>
    </row>
    <row r="720" spans="1:34" x14ac:dyDescent="0.25">
      <c r="A720" t="s">
        <v>137</v>
      </c>
      <c r="B720" t="s">
        <v>323</v>
      </c>
      <c r="C720" t="s">
        <v>324</v>
      </c>
      <c r="D720" t="s">
        <v>136</v>
      </c>
      <c r="E720" t="s">
        <v>135</v>
      </c>
      <c r="F720" t="s">
        <v>403</v>
      </c>
      <c r="G720" t="s">
        <v>404</v>
      </c>
      <c r="H720">
        <v>582</v>
      </c>
      <c r="I720" t="s">
        <v>325</v>
      </c>
      <c r="J720" t="s">
        <v>133</v>
      </c>
      <c r="K720" t="s">
        <v>132</v>
      </c>
      <c r="P720" t="s">
        <v>300</v>
      </c>
      <c r="Q720" t="s">
        <v>301</v>
      </c>
      <c r="R720" t="s">
        <v>148</v>
      </c>
      <c r="S720" t="s">
        <v>147</v>
      </c>
      <c r="AB720" t="s">
        <v>128</v>
      </c>
      <c r="AC720">
        <v>2010</v>
      </c>
      <c r="AD720">
        <v>1771.8</v>
      </c>
      <c r="AH720" t="s">
        <v>432</v>
      </c>
    </row>
    <row r="721" spans="1:34" x14ac:dyDescent="0.25">
      <c r="A721" t="s">
        <v>137</v>
      </c>
      <c r="B721" t="s">
        <v>323</v>
      </c>
      <c r="C721" t="s">
        <v>324</v>
      </c>
      <c r="D721" t="s">
        <v>136</v>
      </c>
      <c r="E721" t="s">
        <v>135</v>
      </c>
      <c r="F721" t="s">
        <v>403</v>
      </c>
      <c r="G721" t="s">
        <v>404</v>
      </c>
      <c r="H721">
        <v>582</v>
      </c>
      <c r="I721" t="s">
        <v>325</v>
      </c>
      <c r="J721" t="s">
        <v>133</v>
      </c>
      <c r="K721" t="s">
        <v>132</v>
      </c>
      <c r="P721" t="s">
        <v>300</v>
      </c>
      <c r="Q721" t="s">
        <v>301</v>
      </c>
      <c r="R721" t="s">
        <v>146</v>
      </c>
      <c r="S721" t="s">
        <v>145</v>
      </c>
      <c r="AB721" t="s">
        <v>128</v>
      </c>
      <c r="AC721">
        <v>2010</v>
      </c>
      <c r="AD721">
        <v>4583.3999999999996</v>
      </c>
      <c r="AH721" t="s">
        <v>432</v>
      </c>
    </row>
    <row r="722" spans="1:34" x14ac:dyDescent="0.25">
      <c r="A722" t="s">
        <v>137</v>
      </c>
      <c r="B722" t="s">
        <v>323</v>
      </c>
      <c r="C722" t="s">
        <v>324</v>
      </c>
      <c r="D722" t="s">
        <v>136</v>
      </c>
      <c r="E722" t="s">
        <v>135</v>
      </c>
      <c r="F722" t="s">
        <v>403</v>
      </c>
      <c r="G722" t="s">
        <v>404</v>
      </c>
      <c r="H722">
        <v>582</v>
      </c>
      <c r="I722" t="s">
        <v>325</v>
      </c>
      <c r="J722" t="s">
        <v>133</v>
      </c>
      <c r="K722" t="s">
        <v>132</v>
      </c>
      <c r="P722" t="s">
        <v>300</v>
      </c>
      <c r="Q722" t="s">
        <v>301</v>
      </c>
      <c r="R722" t="s">
        <v>144</v>
      </c>
      <c r="S722" t="s">
        <v>143</v>
      </c>
      <c r="AB722" t="s">
        <v>128</v>
      </c>
      <c r="AC722">
        <v>2010</v>
      </c>
      <c r="AD722">
        <v>4173.6000000000004</v>
      </c>
      <c r="AH722" t="s">
        <v>432</v>
      </c>
    </row>
    <row r="723" spans="1:34" x14ac:dyDescent="0.25">
      <c r="A723" t="s">
        <v>137</v>
      </c>
      <c r="B723" t="s">
        <v>323</v>
      </c>
      <c r="C723" t="s">
        <v>324</v>
      </c>
      <c r="D723" t="s">
        <v>136</v>
      </c>
      <c r="E723" t="s">
        <v>135</v>
      </c>
      <c r="F723" t="s">
        <v>403</v>
      </c>
      <c r="G723" t="s">
        <v>404</v>
      </c>
      <c r="H723">
        <v>582</v>
      </c>
      <c r="I723" t="s">
        <v>325</v>
      </c>
      <c r="J723" t="s">
        <v>133</v>
      </c>
      <c r="K723" t="s">
        <v>132</v>
      </c>
      <c r="P723" t="s">
        <v>300</v>
      </c>
      <c r="Q723" t="s">
        <v>301</v>
      </c>
      <c r="R723" t="s">
        <v>142</v>
      </c>
      <c r="S723" t="s">
        <v>141</v>
      </c>
      <c r="AB723" t="s">
        <v>128</v>
      </c>
      <c r="AC723">
        <v>2010</v>
      </c>
      <c r="AD723">
        <v>2034.8</v>
      </c>
      <c r="AH723" t="s">
        <v>432</v>
      </c>
    </row>
    <row r="724" spans="1:34" x14ac:dyDescent="0.25">
      <c r="A724" t="s">
        <v>137</v>
      </c>
      <c r="B724" t="s">
        <v>323</v>
      </c>
      <c r="C724" t="s">
        <v>324</v>
      </c>
      <c r="D724" t="s">
        <v>136</v>
      </c>
      <c r="E724" t="s">
        <v>135</v>
      </c>
      <c r="F724" t="s">
        <v>403</v>
      </c>
      <c r="G724" t="s">
        <v>404</v>
      </c>
      <c r="H724">
        <v>582</v>
      </c>
      <c r="I724" t="s">
        <v>325</v>
      </c>
      <c r="J724" t="s">
        <v>133</v>
      </c>
      <c r="K724" t="s">
        <v>132</v>
      </c>
      <c r="P724" t="s">
        <v>300</v>
      </c>
      <c r="Q724" t="s">
        <v>301</v>
      </c>
      <c r="R724" t="s">
        <v>140</v>
      </c>
      <c r="S724" t="s">
        <v>139</v>
      </c>
      <c r="AB724" t="s">
        <v>128</v>
      </c>
      <c r="AC724">
        <v>2010</v>
      </c>
      <c r="AD724">
        <v>1595</v>
      </c>
      <c r="AH724" t="s">
        <v>432</v>
      </c>
    </row>
    <row r="725" spans="1:34" x14ac:dyDescent="0.25">
      <c r="A725" t="s">
        <v>137</v>
      </c>
      <c r="B725" t="s">
        <v>323</v>
      </c>
      <c r="C725" t="s">
        <v>324</v>
      </c>
      <c r="D725" t="s">
        <v>136</v>
      </c>
      <c r="E725" t="s">
        <v>135</v>
      </c>
      <c r="F725" t="s">
        <v>403</v>
      </c>
      <c r="G725" t="s">
        <v>404</v>
      </c>
      <c r="H725">
        <v>582</v>
      </c>
      <c r="I725" t="s">
        <v>325</v>
      </c>
      <c r="J725" t="s">
        <v>133</v>
      </c>
      <c r="K725" t="s">
        <v>132</v>
      </c>
      <c r="P725" t="s">
        <v>300</v>
      </c>
      <c r="Q725" t="s">
        <v>301</v>
      </c>
      <c r="R725" t="s">
        <v>138</v>
      </c>
      <c r="S725" t="s">
        <v>131</v>
      </c>
      <c r="AB725" t="s">
        <v>128</v>
      </c>
      <c r="AC725">
        <v>2010</v>
      </c>
      <c r="AD725">
        <v>19152.900000000001</v>
      </c>
      <c r="AH725" t="s">
        <v>432</v>
      </c>
    </row>
    <row r="726" spans="1:34" x14ac:dyDescent="0.25">
      <c r="A726" t="s">
        <v>137</v>
      </c>
      <c r="B726" t="s">
        <v>323</v>
      </c>
      <c r="C726" t="s">
        <v>324</v>
      </c>
      <c r="D726" t="s">
        <v>136</v>
      </c>
      <c r="E726" t="s">
        <v>135</v>
      </c>
      <c r="F726" t="s">
        <v>403</v>
      </c>
      <c r="G726" t="s">
        <v>404</v>
      </c>
      <c r="H726">
        <v>582</v>
      </c>
      <c r="I726" t="s">
        <v>325</v>
      </c>
      <c r="J726" t="s">
        <v>133</v>
      </c>
      <c r="K726" t="s">
        <v>132</v>
      </c>
      <c r="P726" t="s">
        <v>300</v>
      </c>
      <c r="Q726" t="s">
        <v>301</v>
      </c>
      <c r="R726" t="s">
        <v>130</v>
      </c>
      <c r="S726" t="s">
        <v>129</v>
      </c>
      <c r="AB726" t="s">
        <v>128</v>
      </c>
      <c r="AC726">
        <v>2010</v>
      </c>
      <c r="AD726">
        <v>30.6</v>
      </c>
      <c r="AH726" t="s">
        <v>432</v>
      </c>
    </row>
    <row r="727" spans="1:34" s="49" customFormat="1" x14ac:dyDescent="0.25">
      <c r="A727" s="49" t="s">
        <v>137</v>
      </c>
      <c r="B727" s="49" t="s">
        <v>323</v>
      </c>
      <c r="C727" s="49" t="s">
        <v>324</v>
      </c>
      <c r="D727" s="49" t="s">
        <v>136</v>
      </c>
      <c r="E727" s="49" t="s">
        <v>135</v>
      </c>
      <c r="F727" s="49" t="s">
        <v>403</v>
      </c>
      <c r="G727" s="49" t="s">
        <v>404</v>
      </c>
      <c r="H727" s="49">
        <v>582</v>
      </c>
      <c r="I727" s="49" t="s">
        <v>325</v>
      </c>
      <c r="J727" s="49" t="s">
        <v>133</v>
      </c>
      <c r="K727" s="49" t="s">
        <v>132</v>
      </c>
      <c r="P727" s="49" t="s">
        <v>302</v>
      </c>
      <c r="Q727" s="49" t="s">
        <v>131</v>
      </c>
      <c r="R727" s="49" t="s">
        <v>156</v>
      </c>
      <c r="S727" s="49" t="s">
        <v>155</v>
      </c>
      <c r="AB727" s="49" t="s">
        <v>128</v>
      </c>
      <c r="AC727" s="49">
        <v>2010</v>
      </c>
      <c r="AD727" s="49">
        <v>1317.3</v>
      </c>
      <c r="AF727" s="49" t="s">
        <v>858</v>
      </c>
      <c r="AG727" s="146">
        <f>(AD727+AD728+AD729)*( 1 +AD737/(AD736-AD737))</f>
        <v>6366.3913991871595</v>
      </c>
      <c r="AH727" s="49" t="s">
        <v>432</v>
      </c>
    </row>
    <row r="728" spans="1:34" s="49" customFormat="1" x14ac:dyDescent="0.25">
      <c r="A728" s="49" t="s">
        <v>137</v>
      </c>
      <c r="B728" s="49" t="s">
        <v>323</v>
      </c>
      <c r="C728" s="49" t="s">
        <v>324</v>
      </c>
      <c r="D728" s="49" t="s">
        <v>136</v>
      </c>
      <c r="E728" s="49" t="s">
        <v>135</v>
      </c>
      <c r="F728" s="49" t="s">
        <v>403</v>
      </c>
      <c r="G728" s="49" t="s">
        <v>404</v>
      </c>
      <c r="H728" s="49">
        <v>582</v>
      </c>
      <c r="I728" s="49" t="s">
        <v>325</v>
      </c>
      <c r="J728" s="49" t="s">
        <v>133</v>
      </c>
      <c r="K728" s="49" t="s">
        <v>132</v>
      </c>
      <c r="P728" s="49" t="s">
        <v>302</v>
      </c>
      <c r="Q728" s="49" t="s">
        <v>131</v>
      </c>
      <c r="R728" s="49" t="s">
        <v>154</v>
      </c>
      <c r="S728" s="49" t="s">
        <v>153</v>
      </c>
      <c r="AB728" s="49" t="s">
        <v>128</v>
      </c>
      <c r="AC728" s="49">
        <v>2010</v>
      </c>
      <c r="AD728" s="49">
        <v>3076.3</v>
      </c>
      <c r="AF728" s="49" t="s">
        <v>859</v>
      </c>
      <c r="AG728" s="146">
        <f>(AD730+AD731+AD732+AD733+AD734+AD735)*( 1 +AD737/(AD736-AD737))</f>
        <v>17462.508449928762</v>
      </c>
      <c r="AH728" s="49" t="s">
        <v>432</v>
      </c>
    </row>
    <row r="729" spans="1:34" s="49" customFormat="1" x14ac:dyDescent="0.25">
      <c r="A729" s="49" t="s">
        <v>137</v>
      </c>
      <c r="B729" s="49" t="s">
        <v>323</v>
      </c>
      <c r="C729" s="49" t="s">
        <v>324</v>
      </c>
      <c r="D729" s="49" t="s">
        <v>136</v>
      </c>
      <c r="E729" s="49" t="s">
        <v>135</v>
      </c>
      <c r="F729" s="49" t="s">
        <v>403</v>
      </c>
      <c r="G729" s="49" t="s">
        <v>404</v>
      </c>
      <c r="H729" s="49">
        <v>582</v>
      </c>
      <c r="I729" s="49" t="s">
        <v>325</v>
      </c>
      <c r="J729" s="49" t="s">
        <v>133</v>
      </c>
      <c r="K729" s="49" t="s">
        <v>132</v>
      </c>
      <c r="P729" s="49" t="s">
        <v>302</v>
      </c>
      <c r="Q729" s="49" t="s">
        <v>131</v>
      </c>
      <c r="R729" s="49" t="s">
        <v>152</v>
      </c>
      <c r="S729" s="49" t="s">
        <v>151</v>
      </c>
      <c r="AB729" s="49" t="s">
        <v>128</v>
      </c>
      <c r="AC729" s="49">
        <v>2010</v>
      </c>
      <c r="AD729" s="49">
        <v>1963.2</v>
      </c>
      <c r="AF729" s="49" t="s">
        <v>862</v>
      </c>
      <c r="AG729" s="146">
        <f>AD727+AD728+AD729+AD730+ AD731+AD732+AD733+AD734+AD735+AD737</f>
        <v>23828.9</v>
      </c>
      <c r="AH729" s="49" t="s">
        <v>432</v>
      </c>
    </row>
    <row r="730" spans="1:34" s="49" customFormat="1" x14ac:dyDescent="0.25">
      <c r="A730" s="49" t="s">
        <v>137</v>
      </c>
      <c r="B730" s="49" t="s">
        <v>323</v>
      </c>
      <c r="C730" s="49" t="s">
        <v>324</v>
      </c>
      <c r="D730" s="49" t="s">
        <v>136</v>
      </c>
      <c r="E730" s="49" t="s">
        <v>135</v>
      </c>
      <c r="F730" s="49" t="s">
        <v>403</v>
      </c>
      <c r="G730" s="49" t="s">
        <v>404</v>
      </c>
      <c r="H730" s="49">
        <v>582</v>
      </c>
      <c r="I730" s="49" t="s">
        <v>325</v>
      </c>
      <c r="J730" s="49" t="s">
        <v>133</v>
      </c>
      <c r="K730" s="49" t="s">
        <v>132</v>
      </c>
      <c r="P730" s="49" t="s">
        <v>302</v>
      </c>
      <c r="Q730" s="49" t="s">
        <v>131</v>
      </c>
      <c r="R730" s="49" t="s">
        <v>150</v>
      </c>
      <c r="S730" s="49" t="s">
        <v>149</v>
      </c>
      <c r="AB730" s="49" t="s">
        <v>128</v>
      </c>
      <c r="AC730" s="49">
        <v>2010</v>
      </c>
      <c r="AD730" s="49">
        <v>714</v>
      </c>
      <c r="AG730" s="146"/>
      <c r="AH730" s="49" t="s">
        <v>432</v>
      </c>
    </row>
    <row r="731" spans="1:34" s="49" customFormat="1" x14ac:dyDescent="0.25">
      <c r="A731" s="49" t="s">
        <v>137</v>
      </c>
      <c r="B731" s="49" t="s">
        <v>323</v>
      </c>
      <c r="C731" s="49" t="s">
        <v>324</v>
      </c>
      <c r="D731" s="49" t="s">
        <v>136</v>
      </c>
      <c r="E731" s="49" t="s">
        <v>135</v>
      </c>
      <c r="F731" s="49" t="s">
        <v>403</v>
      </c>
      <c r="G731" s="49" t="s">
        <v>404</v>
      </c>
      <c r="H731" s="49">
        <v>582</v>
      </c>
      <c r="I731" s="49" t="s">
        <v>325</v>
      </c>
      <c r="J731" s="49" t="s">
        <v>133</v>
      </c>
      <c r="K731" s="49" t="s">
        <v>132</v>
      </c>
      <c r="P731" s="49" t="s">
        <v>302</v>
      </c>
      <c r="Q731" s="49" t="s">
        <v>131</v>
      </c>
      <c r="R731" s="49" t="s">
        <v>148</v>
      </c>
      <c r="S731" s="49" t="s">
        <v>147</v>
      </c>
      <c r="AB731" s="49" t="s">
        <v>128</v>
      </c>
      <c r="AC731" s="49">
        <v>2010</v>
      </c>
      <c r="AD731" s="49">
        <v>1976.6</v>
      </c>
      <c r="AG731" s="146"/>
      <c r="AH731" s="49" t="s">
        <v>432</v>
      </c>
    </row>
    <row r="732" spans="1:34" s="49" customFormat="1" x14ac:dyDescent="0.25">
      <c r="A732" s="49" t="s">
        <v>137</v>
      </c>
      <c r="B732" s="49" t="s">
        <v>323</v>
      </c>
      <c r="C732" s="49" t="s">
        <v>324</v>
      </c>
      <c r="D732" s="49" t="s">
        <v>136</v>
      </c>
      <c r="E732" s="49" t="s">
        <v>135</v>
      </c>
      <c r="F732" s="49" t="s">
        <v>403</v>
      </c>
      <c r="G732" s="49" t="s">
        <v>404</v>
      </c>
      <c r="H732" s="49">
        <v>582</v>
      </c>
      <c r="I732" s="49" t="s">
        <v>325</v>
      </c>
      <c r="J732" s="49" t="s">
        <v>133</v>
      </c>
      <c r="K732" s="49" t="s">
        <v>132</v>
      </c>
      <c r="P732" s="49" t="s">
        <v>302</v>
      </c>
      <c r="Q732" s="49" t="s">
        <v>131</v>
      </c>
      <c r="R732" s="49" t="s">
        <v>146</v>
      </c>
      <c r="S732" s="49" t="s">
        <v>145</v>
      </c>
      <c r="AB732" s="49" t="s">
        <v>128</v>
      </c>
      <c r="AC732" s="49">
        <v>2010</v>
      </c>
      <c r="AD732" s="49">
        <v>6595</v>
      </c>
      <c r="AG732" s="146"/>
      <c r="AH732" s="49" t="s">
        <v>432</v>
      </c>
    </row>
    <row r="733" spans="1:34" s="49" customFormat="1" x14ac:dyDescent="0.25">
      <c r="A733" s="49" t="s">
        <v>137</v>
      </c>
      <c r="B733" s="49" t="s">
        <v>323</v>
      </c>
      <c r="C733" s="49" t="s">
        <v>324</v>
      </c>
      <c r="D733" s="49" t="s">
        <v>136</v>
      </c>
      <c r="E733" s="49" t="s">
        <v>135</v>
      </c>
      <c r="F733" s="49" t="s">
        <v>403</v>
      </c>
      <c r="G733" s="49" t="s">
        <v>404</v>
      </c>
      <c r="H733" s="49">
        <v>582</v>
      </c>
      <c r="I733" s="49" t="s">
        <v>325</v>
      </c>
      <c r="J733" s="49" t="s">
        <v>133</v>
      </c>
      <c r="K733" s="49" t="s">
        <v>132</v>
      </c>
      <c r="P733" s="49" t="s">
        <v>302</v>
      </c>
      <c r="Q733" s="49" t="s">
        <v>131</v>
      </c>
      <c r="R733" s="49" t="s">
        <v>144</v>
      </c>
      <c r="S733" s="49" t="s">
        <v>143</v>
      </c>
      <c r="AB733" s="49" t="s">
        <v>128</v>
      </c>
      <c r="AC733" s="49">
        <v>2010</v>
      </c>
      <c r="AD733" s="49">
        <v>4240.5</v>
      </c>
      <c r="AG733" s="146"/>
      <c r="AH733" s="49" t="s">
        <v>432</v>
      </c>
    </row>
    <row r="734" spans="1:34" s="49" customFormat="1" x14ac:dyDescent="0.25">
      <c r="A734" s="49" t="s">
        <v>137</v>
      </c>
      <c r="B734" s="49" t="s">
        <v>323</v>
      </c>
      <c r="C734" s="49" t="s">
        <v>324</v>
      </c>
      <c r="D734" s="49" t="s">
        <v>136</v>
      </c>
      <c r="E734" s="49" t="s">
        <v>135</v>
      </c>
      <c r="F734" s="49" t="s">
        <v>403</v>
      </c>
      <c r="G734" s="49" t="s">
        <v>404</v>
      </c>
      <c r="H734" s="49">
        <v>582</v>
      </c>
      <c r="I734" s="49" t="s">
        <v>325</v>
      </c>
      <c r="J734" s="49" t="s">
        <v>133</v>
      </c>
      <c r="K734" s="49" t="s">
        <v>132</v>
      </c>
      <c r="P734" s="49" t="s">
        <v>302</v>
      </c>
      <c r="Q734" s="49" t="s">
        <v>131</v>
      </c>
      <c r="R734" s="49" t="s">
        <v>142</v>
      </c>
      <c r="S734" s="49" t="s">
        <v>141</v>
      </c>
      <c r="AB734" s="49" t="s">
        <v>128</v>
      </c>
      <c r="AC734" s="49">
        <v>2010</v>
      </c>
      <c r="AD734" s="49">
        <v>2141</v>
      </c>
      <c r="AG734" s="146"/>
      <c r="AH734" s="49" t="s">
        <v>432</v>
      </c>
    </row>
    <row r="735" spans="1:34" s="49" customFormat="1" x14ac:dyDescent="0.25">
      <c r="A735" s="49" t="s">
        <v>137</v>
      </c>
      <c r="B735" s="49" t="s">
        <v>323</v>
      </c>
      <c r="C735" s="49" t="s">
        <v>324</v>
      </c>
      <c r="D735" s="49" t="s">
        <v>136</v>
      </c>
      <c r="E735" s="49" t="s">
        <v>135</v>
      </c>
      <c r="F735" s="49" t="s">
        <v>403</v>
      </c>
      <c r="G735" s="49" t="s">
        <v>404</v>
      </c>
      <c r="H735" s="49">
        <v>582</v>
      </c>
      <c r="I735" s="49" t="s">
        <v>325</v>
      </c>
      <c r="J735" s="49" t="s">
        <v>133</v>
      </c>
      <c r="K735" s="49" t="s">
        <v>132</v>
      </c>
      <c r="P735" s="49" t="s">
        <v>302</v>
      </c>
      <c r="Q735" s="49" t="s">
        <v>131</v>
      </c>
      <c r="R735" s="49" t="s">
        <v>140</v>
      </c>
      <c r="S735" s="49" t="s">
        <v>139</v>
      </c>
      <c r="AB735" s="49" t="s">
        <v>128</v>
      </c>
      <c r="AC735" s="49">
        <v>2010</v>
      </c>
      <c r="AD735" s="49">
        <v>1769.1</v>
      </c>
      <c r="AG735" s="146"/>
      <c r="AH735" s="49" t="s">
        <v>432</v>
      </c>
    </row>
    <row r="736" spans="1:34" s="49" customFormat="1" x14ac:dyDescent="0.25">
      <c r="A736" s="49" t="s">
        <v>137</v>
      </c>
      <c r="B736" s="49" t="s">
        <v>323</v>
      </c>
      <c r="C736" s="49" t="s">
        <v>324</v>
      </c>
      <c r="D736" s="49" t="s">
        <v>136</v>
      </c>
      <c r="E736" s="49" t="s">
        <v>135</v>
      </c>
      <c r="F736" s="49" t="s">
        <v>403</v>
      </c>
      <c r="G736" s="49" t="s">
        <v>404</v>
      </c>
      <c r="H736" s="49">
        <v>582</v>
      </c>
      <c r="I736" s="49" t="s">
        <v>325</v>
      </c>
      <c r="J736" s="49" t="s">
        <v>133</v>
      </c>
      <c r="K736" s="49" t="s">
        <v>132</v>
      </c>
      <c r="P736" s="49" t="s">
        <v>302</v>
      </c>
      <c r="Q736" s="49" t="s">
        <v>131</v>
      </c>
      <c r="R736" s="49" t="s">
        <v>138</v>
      </c>
      <c r="S736" s="49" t="s">
        <v>131</v>
      </c>
      <c r="AB736" s="49" t="s">
        <v>128</v>
      </c>
      <c r="AC736" s="49">
        <v>2010</v>
      </c>
      <c r="AD736" s="49">
        <v>23829</v>
      </c>
      <c r="AG736" s="146"/>
      <c r="AH736" s="49" t="s">
        <v>432</v>
      </c>
    </row>
    <row r="737" spans="1:34" s="49" customFormat="1" x14ac:dyDescent="0.25">
      <c r="A737" s="49" t="s">
        <v>137</v>
      </c>
      <c r="B737" s="49" t="s">
        <v>323</v>
      </c>
      <c r="C737" s="49" t="s">
        <v>324</v>
      </c>
      <c r="D737" s="49" t="s">
        <v>136</v>
      </c>
      <c r="E737" s="49" t="s">
        <v>135</v>
      </c>
      <c r="F737" s="49" t="s">
        <v>403</v>
      </c>
      <c r="G737" s="49" t="s">
        <v>404</v>
      </c>
      <c r="H737" s="49">
        <v>582</v>
      </c>
      <c r="I737" s="49" t="s">
        <v>325</v>
      </c>
      <c r="J737" s="49" t="s">
        <v>133</v>
      </c>
      <c r="K737" s="49" t="s">
        <v>132</v>
      </c>
      <c r="P737" s="49" t="s">
        <v>302</v>
      </c>
      <c r="Q737" s="49" t="s">
        <v>131</v>
      </c>
      <c r="R737" s="49" t="s">
        <v>130</v>
      </c>
      <c r="S737" s="49" t="s">
        <v>129</v>
      </c>
      <c r="AB737" s="49" t="s">
        <v>128</v>
      </c>
      <c r="AC737" s="49">
        <v>2010</v>
      </c>
      <c r="AD737" s="49">
        <v>35.9</v>
      </c>
      <c r="AG737" s="146"/>
      <c r="AH737" s="49" t="s">
        <v>432</v>
      </c>
    </row>
    <row r="738" spans="1:34" x14ac:dyDescent="0.25">
      <c r="A738" t="s">
        <v>137</v>
      </c>
      <c r="B738" t="s">
        <v>74</v>
      </c>
      <c r="C738" t="s">
        <v>75</v>
      </c>
      <c r="D738" t="s">
        <v>136</v>
      </c>
      <c r="E738" t="s">
        <v>135</v>
      </c>
      <c r="F738" t="s">
        <v>403</v>
      </c>
      <c r="G738" t="s">
        <v>404</v>
      </c>
      <c r="H738">
        <v>246</v>
      </c>
      <c r="I738" t="s">
        <v>433</v>
      </c>
      <c r="J738" t="s">
        <v>133</v>
      </c>
      <c r="K738" t="s">
        <v>132</v>
      </c>
      <c r="P738" t="s">
        <v>297</v>
      </c>
      <c r="Q738" t="s">
        <v>298</v>
      </c>
      <c r="R738" t="s">
        <v>183</v>
      </c>
      <c r="S738" t="s">
        <v>182</v>
      </c>
      <c r="AB738" t="s">
        <v>128</v>
      </c>
      <c r="AC738">
        <v>2010</v>
      </c>
      <c r="AD738">
        <v>10.737</v>
      </c>
      <c r="AH738" t="s">
        <v>239</v>
      </c>
    </row>
    <row r="739" spans="1:34" x14ac:dyDescent="0.25">
      <c r="A739" t="s">
        <v>137</v>
      </c>
      <c r="B739" t="s">
        <v>74</v>
      </c>
      <c r="C739" t="s">
        <v>75</v>
      </c>
      <c r="D739" t="s">
        <v>136</v>
      </c>
      <c r="E739" t="s">
        <v>135</v>
      </c>
      <c r="F739" t="s">
        <v>403</v>
      </c>
      <c r="G739" t="s">
        <v>404</v>
      </c>
      <c r="H739">
        <v>246</v>
      </c>
      <c r="I739" t="s">
        <v>433</v>
      </c>
      <c r="J739" t="s">
        <v>133</v>
      </c>
      <c r="K739" t="s">
        <v>132</v>
      </c>
      <c r="P739" t="s">
        <v>297</v>
      </c>
      <c r="Q739" t="s">
        <v>298</v>
      </c>
      <c r="R739" t="s">
        <v>156</v>
      </c>
      <c r="S739" t="s">
        <v>155</v>
      </c>
      <c r="AB739" t="s">
        <v>128</v>
      </c>
      <c r="AC739">
        <v>2010</v>
      </c>
      <c r="AD739">
        <v>509.91199999999998</v>
      </c>
      <c r="AH739" t="s">
        <v>239</v>
      </c>
    </row>
    <row r="740" spans="1:34" x14ac:dyDescent="0.25">
      <c r="A740" t="s">
        <v>137</v>
      </c>
      <c r="B740" t="s">
        <v>74</v>
      </c>
      <c r="C740" t="s">
        <v>75</v>
      </c>
      <c r="D740" t="s">
        <v>136</v>
      </c>
      <c r="E740" t="s">
        <v>135</v>
      </c>
      <c r="F740" t="s">
        <v>403</v>
      </c>
      <c r="G740" t="s">
        <v>404</v>
      </c>
      <c r="H740">
        <v>246</v>
      </c>
      <c r="I740" t="s">
        <v>433</v>
      </c>
      <c r="J740" t="s">
        <v>133</v>
      </c>
      <c r="K740" t="s">
        <v>132</v>
      </c>
      <c r="P740" t="s">
        <v>297</v>
      </c>
      <c r="Q740" t="s">
        <v>298</v>
      </c>
      <c r="R740" t="s">
        <v>154</v>
      </c>
      <c r="S740" t="s">
        <v>153</v>
      </c>
      <c r="AB740" t="s">
        <v>128</v>
      </c>
      <c r="AC740">
        <v>2010</v>
      </c>
      <c r="AD740">
        <v>1425.6320000000001</v>
      </c>
      <c r="AH740" t="s">
        <v>239</v>
      </c>
    </row>
    <row r="741" spans="1:34" x14ac:dyDescent="0.25">
      <c r="A741" t="s">
        <v>137</v>
      </c>
      <c r="B741" t="s">
        <v>74</v>
      </c>
      <c r="C741" t="s">
        <v>75</v>
      </c>
      <c r="D741" t="s">
        <v>136</v>
      </c>
      <c r="E741" t="s">
        <v>135</v>
      </c>
      <c r="F741" t="s">
        <v>403</v>
      </c>
      <c r="G741" t="s">
        <v>404</v>
      </c>
      <c r="H741">
        <v>246</v>
      </c>
      <c r="I741" t="s">
        <v>433</v>
      </c>
      <c r="J741" t="s">
        <v>133</v>
      </c>
      <c r="K741" t="s">
        <v>132</v>
      </c>
      <c r="P741" t="s">
        <v>297</v>
      </c>
      <c r="Q741" t="s">
        <v>298</v>
      </c>
      <c r="R741" t="s">
        <v>152</v>
      </c>
      <c r="S741" t="s">
        <v>151</v>
      </c>
      <c r="AB741" t="s">
        <v>128</v>
      </c>
      <c r="AC741">
        <v>2010</v>
      </c>
      <c r="AD741">
        <v>1106.7470000000001</v>
      </c>
      <c r="AH741" t="s">
        <v>239</v>
      </c>
    </row>
    <row r="742" spans="1:34" x14ac:dyDescent="0.25">
      <c r="A742" t="s">
        <v>137</v>
      </c>
      <c r="B742" t="s">
        <v>74</v>
      </c>
      <c r="C742" t="s">
        <v>75</v>
      </c>
      <c r="D742" t="s">
        <v>136</v>
      </c>
      <c r="E742" t="s">
        <v>135</v>
      </c>
      <c r="F742" t="s">
        <v>403</v>
      </c>
      <c r="G742" t="s">
        <v>404</v>
      </c>
      <c r="H742">
        <v>246</v>
      </c>
      <c r="I742" t="s">
        <v>433</v>
      </c>
      <c r="J742" t="s">
        <v>133</v>
      </c>
      <c r="K742" t="s">
        <v>132</v>
      </c>
      <c r="P742" t="s">
        <v>297</v>
      </c>
      <c r="Q742" t="s">
        <v>298</v>
      </c>
      <c r="R742" t="s">
        <v>150</v>
      </c>
      <c r="S742" t="s">
        <v>149</v>
      </c>
      <c r="AB742" t="s">
        <v>128</v>
      </c>
      <c r="AC742">
        <v>2010</v>
      </c>
      <c r="AD742">
        <v>1113.4269999999999</v>
      </c>
      <c r="AH742" t="s">
        <v>239</v>
      </c>
    </row>
    <row r="743" spans="1:34" x14ac:dyDescent="0.25">
      <c r="A743" t="s">
        <v>137</v>
      </c>
      <c r="B743" t="s">
        <v>74</v>
      </c>
      <c r="C743" t="s">
        <v>75</v>
      </c>
      <c r="D743" t="s">
        <v>136</v>
      </c>
      <c r="E743" t="s">
        <v>135</v>
      </c>
      <c r="F743" t="s">
        <v>403</v>
      </c>
      <c r="G743" t="s">
        <v>404</v>
      </c>
      <c r="H743">
        <v>246</v>
      </c>
      <c r="I743" t="s">
        <v>433</v>
      </c>
      <c r="J743" t="s">
        <v>133</v>
      </c>
      <c r="K743" t="s">
        <v>132</v>
      </c>
      <c r="P743" t="s">
        <v>297</v>
      </c>
      <c r="Q743" t="s">
        <v>298</v>
      </c>
      <c r="R743" t="s">
        <v>148</v>
      </c>
      <c r="S743" t="s">
        <v>147</v>
      </c>
      <c r="AB743" t="s">
        <v>128</v>
      </c>
      <c r="AC743">
        <v>2010</v>
      </c>
      <c r="AD743">
        <v>2039.2190000000001</v>
      </c>
      <c r="AH743" t="s">
        <v>239</v>
      </c>
    </row>
    <row r="744" spans="1:34" x14ac:dyDescent="0.25">
      <c r="A744" t="s">
        <v>137</v>
      </c>
      <c r="B744" t="s">
        <v>74</v>
      </c>
      <c r="C744" t="s">
        <v>75</v>
      </c>
      <c r="D744" t="s">
        <v>136</v>
      </c>
      <c r="E744" t="s">
        <v>135</v>
      </c>
      <c r="F744" t="s">
        <v>403</v>
      </c>
      <c r="G744" t="s">
        <v>404</v>
      </c>
      <c r="H744">
        <v>246</v>
      </c>
      <c r="I744" t="s">
        <v>433</v>
      </c>
      <c r="J744" t="s">
        <v>133</v>
      </c>
      <c r="K744" t="s">
        <v>132</v>
      </c>
      <c r="P744" t="s">
        <v>297</v>
      </c>
      <c r="Q744" t="s">
        <v>298</v>
      </c>
      <c r="R744" t="s">
        <v>146</v>
      </c>
      <c r="S744" t="s">
        <v>145</v>
      </c>
      <c r="AB744" t="s">
        <v>128</v>
      </c>
      <c r="AC744">
        <v>2010</v>
      </c>
      <c r="AD744">
        <v>90.308000000000007</v>
      </c>
      <c r="AH744" t="s">
        <v>239</v>
      </c>
    </row>
    <row r="745" spans="1:34" x14ac:dyDescent="0.25">
      <c r="A745" t="s">
        <v>137</v>
      </c>
      <c r="B745" t="s">
        <v>74</v>
      </c>
      <c r="C745" t="s">
        <v>75</v>
      </c>
      <c r="D745" t="s">
        <v>136</v>
      </c>
      <c r="E745" t="s">
        <v>135</v>
      </c>
      <c r="F745" t="s">
        <v>403</v>
      </c>
      <c r="G745" t="s">
        <v>404</v>
      </c>
      <c r="H745">
        <v>246</v>
      </c>
      <c r="I745" t="s">
        <v>433</v>
      </c>
      <c r="J745" t="s">
        <v>133</v>
      </c>
      <c r="K745" t="s">
        <v>132</v>
      </c>
      <c r="P745" t="s">
        <v>297</v>
      </c>
      <c r="Q745" t="s">
        <v>298</v>
      </c>
      <c r="R745" t="s">
        <v>144</v>
      </c>
      <c r="S745" t="s">
        <v>143</v>
      </c>
      <c r="AB745" t="s">
        <v>128</v>
      </c>
      <c r="AC745">
        <v>2010</v>
      </c>
      <c r="AD745">
        <v>153.934</v>
      </c>
      <c r="AH745" t="s">
        <v>239</v>
      </c>
    </row>
    <row r="746" spans="1:34" x14ac:dyDescent="0.25">
      <c r="A746" t="s">
        <v>137</v>
      </c>
      <c r="B746" t="s">
        <v>74</v>
      </c>
      <c r="C746" t="s">
        <v>75</v>
      </c>
      <c r="D746" t="s">
        <v>136</v>
      </c>
      <c r="E746" t="s">
        <v>135</v>
      </c>
      <c r="F746" t="s">
        <v>403</v>
      </c>
      <c r="G746" t="s">
        <v>404</v>
      </c>
      <c r="H746">
        <v>246</v>
      </c>
      <c r="I746" t="s">
        <v>433</v>
      </c>
      <c r="J746" t="s">
        <v>133</v>
      </c>
      <c r="K746" t="s">
        <v>132</v>
      </c>
      <c r="P746" t="s">
        <v>297</v>
      </c>
      <c r="Q746" t="s">
        <v>298</v>
      </c>
      <c r="R746" t="s">
        <v>142</v>
      </c>
      <c r="S746" t="s">
        <v>141</v>
      </c>
      <c r="AB746" t="s">
        <v>128</v>
      </c>
      <c r="AC746">
        <v>2010</v>
      </c>
      <c r="AD746">
        <v>203.434</v>
      </c>
      <c r="AH746" t="s">
        <v>239</v>
      </c>
    </row>
    <row r="747" spans="1:34" x14ac:dyDescent="0.25">
      <c r="A747" t="s">
        <v>137</v>
      </c>
      <c r="B747" t="s">
        <v>74</v>
      </c>
      <c r="C747" t="s">
        <v>75</v>
      </c>
      <c r="D747" t="s">
        <v>136</v>
      </c>
      <c r="E747" t="s">
        <v>135</v>
      </c>
      <c r="F747" t="s">
        <v>403</v>
      </c>
      <c r="G747" t="s">
        <v>404</v>
      </c>
      <c r="H747">
        <v>246</v>
      </c>
      <c r="I747" t="s">
        <v>433</v>
      </c>
      <c r="J747" t="s">
        <v>133</v>
      </c>
      <c r="K747" t="s">
        <v>132</v>
      </c>
      <c r="P747" t="s">
        <v>297</v>
      </c>
      <c r="Q747" t="s">
        <v>298</v>
      </c>
      <c r="R747" t="s">
        <v>140</v>
      </c>
      <c r="S747" t="s">
        <v>139</v>
      </c>
      <c r="AB747" t="s">
        <v>128</v>
      </c>
      <c r="AC747">
        <v>2010</v>
      </c>
      <c r="AD747">
        <v>1513.213</v>
      </c>
      <c r="AH747" t="s">
        <v>239</v>
      </c>
    </row>
    <row r="748" spans="1:34" x14ac:dyDescent="0.25">
      <c r="A748" t="s">
        <v>137</v>
      </c>
      <c r="B748" t="s">
        <v>74</v>
      </c>
      <c r="C748" t="s">
        <v>75</v>
      </c>
      <c r="D748" t="s">
        <v>136</v>
      </c>
      <c r="E748" t="s">
        <v>135</v>
      </c>
      <c r="F748" t="s">
        <v>403</v>
      </c>
      <c r="G748" t="s">
        <v>404</v>
      </c>
      <c r="H748">
        <v>246</v>
      </c>
      <c r="I748" t="s">
        <v>433</v>
      </c>
      <c r="J748" t="s">
        <v>133</v>
      </c>
      <c r="K748" t="s">
        <v>132</v>
      </c>
      <c r="P748" t="s">
        <v>297</v>
      </c>
      <c r="Q748" t="s">
        <v>298</v>
      </c>
      <c r="R748" t="s">
        <v>138</v>
      </c>
      <c r="S748" t="s">
        <v>131</v>
      </c>
      <c r="AB748" t="s">
        <v>128</v>
      </c>
      <c r="AC748">
        <v>2010</v>
      </c>
      <c r="AD748">
        <v>8166.5640000000003</v>
      </c>
      <c r="AH748" t="s">
        <v>239</v>
      </c>
    </row>
    <row r="749" spans="1:34" x14ac:dyDescent="0.25">
      <c r="A749" t="s">
        <v>137</v>
      </c>
      <c r="B749" t="s">
        <v>74</v>
      </c>
      <c r="C749" t="s">
        <v>75</v>
      </c>
      <c r="D749" t="s">
        <v>136</v>
      </c>
      <c r="E749" t="s">
        <v>135</v>
      </c>
      <c r="F749" t="s">
        <v>403</v>
      </c>
      <c r="G749" t="s">
        <v>404</v>
      </c>
      <c r="H749">
        <v>246</v>
      </c>
      <c r="I749" t="s">
        <v>433</v>
      </c>
      <c r="J749" t="s">
        <v>133</v>
      </c>
      <c r="K749" t="s">
        <v>132</v>
      </c>
      <c r="P749" t="s">
        <v>300</v>
      </c>
      <c r="Q749" t="s">
        <v>301</v>
      </c>
      <c r="R749" t="s">
        <v>183</v>
      </c>
      <c r="S749" t="s">
        <v>182</v>
      </c>
      <c r="AB749" t="s">
        <v>128</v>
      </c>
      <c r="AC749">
        <v>2010</v>
      </c>
      <c r="AD749">
        <v>93.334000000000003</v>
      </c>
      <c r="AH749" t="s">
        <v>239</v>
      </c>
    </row>
    <row r="750" spans="1:34" x14ac:dyDescent="0.25">
      <c r="A750" t="s">
        <v>137</v>
      </c>
      <c r="B750" t="s">
        <v>74</v>
      </c>
      <c r="C750" t="s">
        <v>75</v>
      </c>
      <c r="D750" t="s">
        <v>136</v>
      </c>
      <c r="E750" t="s">
        <v>135</v>
      </c>
      <c r="F750" t="s">
        <v>403</v>
      </c>
      <c r="G750" t="s">
        <v>404</v>
      </c>
      <c r="H750">
        <v>246</v>
      </c>
      <c r="I750" t="s">
        <v>433</v>
      </c>
      <c r="J750" t="s">
        <v>133</v>
      </c>
      <c r="K750" t="s">
        <v>132</v>
      </c>
      <c r="P750" t="s">
        <v>300</v>
      </c>
      <c r="Q750" t="s">
        <v>301</v>
      </c>
      <c r="R750" t="s">
        <v>156</v>
      </c>
      <c r="S750" t="s">
        <v>155</v>
      </c>
      <c r="AB750" t="s">
        <v>128</v>
      </c>
      <c r="AC750">
        <v>2010</v>
      </c>
      <c r="AD750">
        <v>977.60799999999995</v>
      </c>
      <c r="AH750" t="s">
        <v>239</v>
      </c>
    </row>
    <row r="751" spans="1:34" x14ac:dyDescent="0.25">
      <c r="A751" t="s">
        <v>137</v>
      </c>
      <c r="B751" t="s">
        <v>74</v>
      </c>
      <c r="C751" t="s">
        <v>75</v>
      </c>
      <c r="D751" t="s">
        <v>136</v>
      </c>
      <c r="E751" t="s">
        <v>135</v>
      </c>
      <c r="F751" t="s">
        <v>403</v>
      </c>
      <c r="G751" t="s">
        <v>404</v>
      </c>
      <c r="H751">
        <v>246</v>
      </c>
      <c r="I751" t="s">
        <v>433</v>
      </c>
      <c r="J751" t="s">
        <v>133</v>
      </c>
      <c r="K751" t="s">
        <v>132</v>
      </c>
      <c r="P751" t="s">
        <v>300</v>
      </c>
      <c r="Q751" t="s">
        <v>301</v>
      </c>
      <c r="R751" t="s">
        <v>154</v>
      </c>
      <c r="S751" t="s">
        <v>153</v>
      </c>
      <c r="AB751" t="s">
        <v>128</v>
      </c>
      <c r="AC751">
        <v>2010</v>
      </c>
      <c r="AD751">
        <v>1215.6790000000001</v>
      </c>
      <c r="AH751" t="s">
        <v>239</v>
      </c>
    </row>
    <row r="752" spans="1:34" x14ac:dyDescent="0.25">
      <c r="A752" t="s">
        <v>137</v>
      </c>
      <c r="B752" t="s">
        <v>74</v>
      </c>
      <c r="C752" t="s">
        <v>75</v>
      </c>
      <c r="D752" t="s">
        <v>136</v>
      </c>
      <c r="E752" t="s">
        <v>135</v>
      </c>
      <c r="F752" t="s">
        <v>403</v>
      </c>
      <c r="G752" t="s">
        <v>404</v>
      </c>
      <c r="H752">
        <v>246</v>
      </c>
      <c r="I752" t="s">
        <v>433</v>
      </c>
      <c r="J752" t="s">
        <v>133</v>
      </c>
      <c r="K752" t="s">
        <v>132</v>
      </c>
      <c r="P752" t="s">
        <v>300</v>
      </c>
      <c r="Q752" t="s">
        <v>301</v>
      </c>
      <c r="R752" t="s">
        <v>152</v>
      </c>
      <c r="S752" t="s">
        <v>151</v>
      </c>
      <c r="AB752" t="s">
        <v>128</v>
      </c>
      <c r="AC752">
        <v>2010</v>
      </c>
      <c r="AD752">
        <v>1229.374</v>
      </c>
      <c r="AH752" t="s">
        <v>239</v>
      </c>
    </row>
    <row r="753" spans="1:34" x14ac:dyDescent="0.25">
      <c r="A753" t="s">
        <v>137</v>
      </c>
      <c r="B753" t="s">
        <v>74</v>
      </c>
      <c r="C753" t="s">
        <v>75</v>
      </c>
      <c r="D753" t="s">
        <v>136</v>
      </c>
      <c r="E753" t="s">
        <v>135</v>
      </c>
      <c r="F753" t="s">
        <v>403</v>
      </c>
      <c r="G753" t="s">
        <v>404</v>
      </c>
      <c r="H753">
        <v>246</v>
      </c>
      <c r="I753" t="s">
        <v>433</v>
      </c>
      <c r="J753" t="s">
        <v>133</v>
      </c>
      <c r="K753" t="s">
        <v>132</v>
      </c>
      <c r="P753" t="s">
        <v>300</v>
      </c>
      <c r="Q753" t="s">
        <v>301</v>
      </c>
      <c r="R753" t="s">
        <v>150</v>
      </c>
      <c r="S753" t="s">
        <v>149</v>
      </c>
      <c r="AB753" t="s">
        <v>128</v>
      </c>
      <c r="AC753">
        <v>2010</v>
      </c>
      <c r="AD753">
        <v>591.41399999999999</v>
      </c>
      <c r="AH753" t="s">
        <v>239</v>
      </c>
    </row>
    <row r="754" spans="1:34" x14ac:dyDescent="0.25">
      <c r="A754" t="s">
        <v>137</v>
      </c>
      <c r="B754" t="s">
        <v>74</v>
      </c>
      <c r="C754" t="s">
        <v>75</v>
      </c>
      <c r="D754" t="s">
        <v>136</v>
      </c>
      <c r="E754" t="s">
        <v>135</v>
      </c>
      <c r="F754" t="s">
        <v>403</v>
      </c>
      <c r="G754" t="s">
        <v>404</v>
      </c>
      <c r="H754">
        <v>246</v>
      </c>
      <c r="I754" t="s">
        <v>433</v>
      </c>
      <c r="J754" t="s">
        <v>133</v>
      </c>
      <c r="K754" t="s">
        <v>132</v>
      </c>
      <c r="P754" t="s">
        <v>300</v>
      </c>
      <c r="Q754" t="s">
        <v>301</v>
      </c>
      <c r="R754" t="s">
        <v>148</v>
      </c>
      <c r="S754" t="s">
        <v>147</v>
      </c>
      <c r="AB754" t="s">
        <v>128</v>
      </c>
      <c r="AC754">
        <v>2010</v>
      </c>
      <c r="AD754">
        <v>1161.664</v>
      </c>
      <c r="AH754" t="s">
        <v>239</v>
      </c>
    </row>
    <row r="755" spans="1:34" x14ac:dyDescent="0.25">
      <c r="A755" t="s">
        <v>137</v>
      </c>
      <c r="B755" t="s">
        <v>74</v>
      </c>
      <c r="C755" t="s">
        <v>75</v>
      </c>
      <c r="D755" t="s">
        <v>136</v>
      </c>
      <c r="E755" t="s">
        <v>135</v>
      </c>
      <c r="F755" t="s">
        <v>403</v>
      </c>
      <c r="G755" t="s">
        <v>404</v>
      </c>
      <c r="H755">
        <v>246</v>
      </c>
      <c r="I755" t="s">
        <v>433</v>
      </c>
      <c r="J755" t="s">
        <v>133</v>
      </c>
      <c r="K755" t="s">
        <v>132</v>
      </c>
      <c r="P755" t="s">
        <v>300</v>
      </c>
      <c r="Q755" t="s">
        <v>301</v>
      </c>
      <c r="R755" t="s">
        <v>146</v>
      </c>
      <c r="S755" t="s">
        <v>145</v>
      </c>
      <c r="AB755" t="s">
        <v>128</v>
      </c>
      <c r="AC755">
        <v>2010</v>
      </c>
      <c r="AD755">
        <v>369.94299999999998</v>
      </c>
      <c r="AH755" t="s">
        <v>239</v>
      </c>
    </row>
    <row r="756" spans="1:34" x14ac:dyDescent="0.25">
      <c r="A756" t="s">
        <v>137</v>
      </c>
      <c r="B756" t="s">
        <v>74</v>
      </c>
      <c r="C756" t="s">
        <v>75</v>
      </c>
      <c r="D756" t="s">
        <v>136</v>
      </c>
      <c r="E756" t="s">
        <v>135</v>
      </c>
      <c r="F756" t="s">
        <v>403</v>
      </c>
      <c r="G756" t="s">
        <v>404</v>
      </c>
      <c r="H756">
        <v>246</v>
      </c>
      <c r="I756" t="s">
        <v>433</v>
      </c>
      <c r="J756" t="s">
        <v>133</v>
      </c>
      <c r="K756" t="s">
        <v>132</v>
      </c>
      <c r="P756" t="s">
        <v>300</v>
      </c>
      <c r="Q756" t="s">
        <v>301</v>
      </c>
      <c r="R756" t="s">
        <v>144</v>
      </c>
      <c r="S756" t="s">
        <v>143</v>
      </c>
      <c r="AB756" t="s">
        <v>128</v>
      </c>
      <c r="AC756">
        <v>2010</v>
      </c>
      <c r="AD756">
        <v>2189.2539999999999</v>
      </c>
      <c r="AH756" t="s">
        <v>239</v>
      </c>
    </row>
    <row r="757" spans="1:34" x14ac:dyDescent="0.25">
      <c r="A757" t="s">
        <v>137</v>
      </c>
      <c r="B757" t="s">
        <v>74</v>
      </c>
      <c r="C757" t="s">
        <v>75</v>
      </c>
      <c r="D757" t="s">
        <v>136</v>
      </c>
      <c r="E757" t="s">
        <v>135</v>
      </c>
      <c r="F757" t="s">
        <v>403</v>
      </c>
      <c r="G757" t="s">
        <v>404</v>
      </c>
      <c r="H757">
        <v>246</v>
      </c>
      <c r="I757" t="s">
        <v>433</v>
      </c>
      <c r="J757" t="s">
        <v>133</v>
      </c>
      <c r="K757" t="s">
        <v>132</v>
      </c>
      <c r="P757" t="s">
        <v>300</v>
      </c>
      <c r="Q757" t="s">
        <v>301</v>
      </c>
      <c r="R757" t="s">
        <v>142</v>
      </c>
      <c r="S757" t="s">
        <v>141</v>
      </c>
      <c r="AB757" t="s">
        <v>128</v>
      </c>
      <c r="AC757">
        <v>2010</v>
      </c>
      <c r="AD757">
        <v>1378.7529999999999</v>
      </c>
      <c r="AH757" t="s">
        <v>239</v>
      </c>
    </row>
    <row r="758" spans="1:34" x14ac:dyDescent="0.25">
      <c r="A758" t="s">
        <v>137</v>
      </c>
      <c r="B758" t="s">
        <v>74</v>
      </c>
      <c r="C758" t="s">
        <v>75</v>
      </c>
      <c r="D758" t="s">
        <v>136</v>
      </c>
      <c r="E758" t="s">
        <v>135</v>
      </c>
      <c r="F758" t="s">
        <v>403</v>
      </c>
      <c r="G758" t="s">
        <v>404</v>
      </c>
      <c r="H758">
        <v>246</v>
      </c>
      <c r="I758" t="s">
        <v>433</v>
      </c>
      <c r="J758" t="s">
        <v>133</v>
      </c>
      <c r="K758" t="s">
        <v>132</v>
      </c>
      <c r="P758" t="s">
        <v>300</v>
      </c>
      <c r="Q758" t="s">
        <v>301</v>
      </c>
      <c r="R758" t="s">
        <v>140</v>
      </c>
      <c r="S758" t="s">
        <v>139</v>
      </c>
      <c r="AB758" t="s">
        <v>128</v>
      </c>
      <c r="AC758">
        <v>2010</v>
      </c>
      <c r="AD758">
        <v>1082.9000000000001</v>
      </c>
      <c r="AH758" t="s">
        <v>239</v>
      </c>
    </row>
    <row r="759" spans="1:34" x14ac:dyDescent="0.25">
      <c r="A759" t="s">
        <v>137</v>
      </c>
      <c r="B759" t="s">
        <v>74</v>
      </c>
      <c r="C759" t="s">
        <v>75</v>
      </c>
      <c r="D759" t="s">
        <v>136</v>
      </c>
      <c r="E759" t="s">
        <v>135</v>
      </c>
      <c r="F759" t="s">
        <v>403</v>
      </c>
      <c r="G759" t="s">
        <v>404</v>
      </c>
      <c r="H759">
        <v>246</v>
      </c>
      <c r="I759" t="s">
        <v>433</v>
      </c>
      <c r="J759" t="s">
        <v>133</v>
      </c>
      <c r="K759" t="s">
        <v>132</v>
      </c>
      <c r="P759" t="s">
        <v>300</v>
      </c>
      <c r="Q759" t="s">
        <v>301</v>
      </c>
      <c r="R759" t="s">
        <v>138</v>
      </c>
      <c r="S759" t="s">
        <v>131</v>
      </c>
      <c r="AB759" t="s">
        <v>128</v>
      </c>
      <c r="AC759">
        <v>2010</v>
      </c>
      <c r="AD759">
        <v>10289.92</v>
      </c>
      <c r="AH759" t="s">
        <v>239</v>
      </c>
    </row>
    <row r="760" spans="1:34" s="47" customFormat="1" x14ac:dyDescent="0.25">
      <c r="A760" s="47" t="s">
        <v>137</v>
      </c>
      <c r="B760" s="47" t="s">
        <v>74</v>
      </c>
      <c r="C760" s="47" t="s">
        <v>75</v>
      </c>
      <c r="D760" s="47" t="s">
        <v>136</v>
      </c>
      <c r="E760" s="47" t="s">
        <v>135</v>
      </c>
      <c r="F760" s="47" t="s">
        <v>403</v>
      </c>
      <c r="G760" s="47" t="s">
        <v>404</v>
      </c>
      <c r="H760" s="47">
        <v>246</v>
      </c>
      <c r="I760" s="47" t="s">
        <v>433</v>
      </c>
      <c r="J760" s="47" t="s">
        <v>133</v>
      </c>
      <c r="K760" s="47" t="s">
        <v>132</v>
      </c>
      <c r="P760" s="47" t="s">
        <v>302</v>
      </c>
      <c r="Q760" s="47" t="s">
        <v>131</v>
      </c>
      <c r="R760" s="47" t="s">
        <v>183</v>
      </c>
      <c r="S760" s="47" t="s">
        <v>182</v>
      </c>
      <c r="AB760" s="47" t="s">
        <v>128</v>
      </c>
      <c r="AC760" s="47">
        <v>2010</v>
      </c>
      <c r="AD760" s="47">
        <v>104.071</v>
      </c>
      <c r="AF760" s="47" t="s">
        <v>858</v>
      </c>
      <c r="AG760" s="147">
        <f>(AD761+AD762+AD763)</f>
        <v>6464.9520000000002</v>
      </c>
      <c r="AH760" s="47" t="s">
        <v>239</v>
      </c>
    </row>
    <row r="761" spans="1:34" s="47" customFormat="1" x14ac:dyDescent="0.25">
      <c r="A761" s="47" t="s">
        <v>137</v>
      </c>
      <c r="B761" s="47" t="s">
        <v>74</v>
      </c>
      <c r="C761" s="47" t="s">
        <v>75</v>
      </c>
      <c r="D761" s="47" t="s">
        <v>136</v>
      </c>
      <c r="E761" s="47" t="s">
        <v>135</v>
      </c>
      <c r="F761" s="47" t="s">
        <v>403</v>
      </c>
      <c r="G761" s="47" t="s">
        <v>404</v>
      </c>
      <c r="H761" s="47">
        <v>246</v>
      </c>
      <c r="I761" s="47" t="s">
        <v>433</v>
      </c>
      <c r="J761" s="47" t="s">
        <v>133</v>
      </c>
      <c r="K761" s="47" t="s">
        <v>132</v>
      </c>
      <c r="P761" s="47" t="s">
        <v>302</v>
      </c>
      <c r="Q761" s="47" t="s">
        <v>131</v>
      </c>
      <c r="R761" s="47" t="s">
        <v>156</v>
      </c>
      <c r="S761" s="47" t="s">
        <v>155</v>
      </c>
      <c r="AB761" s="47" t="s">
        <v>128</v>
      </c>
      <c r="AC761" s="47">
        <v>2010</v>
      </c>
      <c r="AD761" s="47">
        <v>1487.52</v>
      </c>
      <c r="AF761" s="47" t="s">
        <v>859</v>
      </c>
      <c r="AG761" s="147">
        <f>(AD760+AD764+AD765+AD766+AD767+AD768+AD769)</f>
        <v>11991.534</v>
      </c>
      <c r="AH761" s="47" t="s">
        <v>239</v>
      </c>
    </row>
    <row r="762" spans="1:34" s="47" customFormat="1" x14ac:dyDescent="0.25">
      <c r="A762" s="47" t="s">
        <v>137</v>
      </c>
      <c r="B762" s="47" t="s">
        <v>74</v>
      </c>
      <c r="C762" s="47" t="s">
        <v>75</v>
      </c>
      <c r="D762" s="47" t="s">
        <v>136</v>
      </c>
      <c r="E762" s="47" t="s">
        <v>135</v>
      </c>
      <c r="F762" s="47" t="s">
        <v>403</v>
      </c>
      <c r="G762" s="47" t="s">
        <v>404</v>
      </c>
      <c r="H762" s="47">
        <v>246</v>
      </c>
      <c r="I762" s="47" t="s">
        <v>433</v>
      </c>
      <c r="J762" s="47" t="s">
        <v>133</v>
      </c>
      <c r="K762" s="47" t="s">
        <v>132</v>
      </c>
      <c r="P762" s="47" t="s">
        <v>302</v>
      </c>
      <c r="Q762" s="47" t="s">
        <v>131</v>
      </c>
      <c r="R762" s="47" t="s">
        <v>154</v>
      </c>
      <c r="S762" s="47" t="s">
        <v>153</v>
      </c>
      <c r="AB762" s="47" t="s">
        <v>128</v>
      </c>
      <c r="AC762" s="47">
        <v>2010</v>
      </c>
      <c r="AD762" s="47">
        <v>2641.3110000000001</v>
      </c>
      <c r="AF762" s="47" t="s">
        <v>862</v>
      </c>
      <c r="AG762" s="147">
        <f>AD760+AD761+AD762+AD763+ AD764+AD765+AD766+AD767+AD768+AD769+AD771</f>
        <v>18456.486000000001</v>
      </c>
      <c r="AH762" s="47" t="s">
        <v>239</v>
      </c>
    </row>
    <row r="763" spans="1:34" s="47" customFormat="1" x14ac:dyDescent="0.25">
      <c r="A763" s="47" t="s">
        <v>137</v>
      </c>
      <c r="B763" s="47" t="s">
        <v>74</v>
      </c>
      <c r="C763" s="47" t="s">
        <v>75</v>
      </c>
      <c r="D763" s="47" t="s">
        <v>136</v>
      </c>
      <c r="E763" s="47" t="s">
        <v>135</v>
      </c>
      <c r="F763" s="47" t="s">
        <v>403</v>
      </c>
      <c r="G763" s="47" t="s">
        <v>404</v>
      </c>
      <c r="H763" s="47">
        <v>246</v>
      </c>
      <c r="I763" s="47" t="s">
        <v>433</v>
      </c>
      <c r="J763" s="47" t="s">
        <v>133</v>
      </c>
      <c r="K763" s="47" t="s">
        <v>132</v>
      </c>
      <c r="P763" s="47" t="s">
        <v>302</v>
      </c>
      <c r="Q763" s="47" t="s">
        <v>131</v>
      </c>
      <c r="R763" s="47" t="s">
        <v>152</v>
      </c>
      <c r="S763" s="47" t="s">
        <v>151</v>
      </c>
      <c r="AB763" s="47" t="s">
        <v>128</v>
      </c>
      <c r="AC763" s="47">
        <v>2010</v>
      </c>
      <c r="AD763" s="47">
        <v>2336.1210000000001</v>
      </c>
      <c r="AG763" s="147"/>
      <c r="AH763" s="47" t="s">
        <v>239</v>
      </c>
    </row>
    <row r="764" spans="1:34" s="47" customFormat="1" x14ac:dyDescent="0.25">
      <c r="A764" s="47" t="s">
        <v>137</v>
      </c>
      <c r="B764" s="47" t="s">
        <v>74</v>
      </c>
      <c r="C764" s="47" t="s">
        <v>75</v>
      </c>
      <c r="D764" s="47" t="s">
        <v>136</v>
      </c>
      <c r="E764" s="47" t="s">
        <v>135</v>
      </c>
      <c r="F764" s="47" t="s">
        <v>403</v>
      </c>
      <c r="G764" s="47" t="s">
        <v>404</v>
      </c>
      <c r="H764" s="47">
        <v>246</v>
      </c>
      <c r="I764" s="47" t="s">
        <v>433</v>
      </c>
      <c r="J764" s="47" t="s">
        <v>133</v>
      </c>
      <c r="K764" s="47" t="s">
        <v>132</v>
      </c>
      <c r="P764" s="47" t="s">
        <v>302</v>
      </c>
      <c r="Q764" s="47" t="s">
        <v>131</v>
      </c>
      <c r="R764" s="47" t="s">
        <v>150</v>
      </c>
      <c r="S764" s="47" t="s">
        <v>149</v>
      </c>
      <c r="AB764" s="47" t="s">
        <v>128</v>
      </c>
      <c r="AC764" s="47">
        <v>2010</v>
      </c>
      <c r="AD764" s="47">
        <v>1704.8409999999999</v>
      </c>
      <c r="AG764" s="147"/>
      <c r="AH764" s="47" t="s">
        <v>239</v>
      </c>
    </row>
    <row r="765" spans="1:34" s="47" customFormat="1" x14ac:dyDescent="0.25">
      <c r="A765" s="47" t="s">
        <v>137</v>
      </c>
      <c r="B765" s="47" t="s">
        <v>74</v>
      </c>
      <c r="C765" s="47" t="s">
        <v>75</v>
      </c>
      <c r="D765" s="47" t="s">
        <v>136</v>
      </c>
      <c r="E765" s="47" t="s">
        <v>135</v>
      </c>
      <c r="F765" s="47" t="s">
        <v>403</v>
      </c>
      <c r="G765" s="47" t="s">
        <v>404</v>
      </c>
      <c r="H765" s="47">
        <v>246</v>
      </c>
      <c r="I765" s="47" t="s">
        <v>433</v>
      </c>
      <c r="J765" s="47" t="s">
        <v>133</v>
      </c>
      <c r="K765" s="47" t="s">
        <v>132</v>
      </c>
      <c r="P765" s="47" t="s">
        <v>302</v>
      </c>
      <c r="Q765" s="47" t="s">
        <v>131</v>
      </c>
      <c r="R765" s="47" t="s">
        <v>148</v>
      </c>
      <c r="S765" s="47" t="s">
        <v>147</v>
      </c>
      <c r="AB765" s="47" t="s">
        <v>128</v>
      </c>
      <c r="AC765" s="47">
        <v>2010</v>
      </c>
      <c r="AD765" s="47">
        <v>3200.8829999999998</v>
      </c>
      <c r="AG765" s="147"/>
      <c r="AH765" s="47" t="s">
        <v>239</v>
      </c>
    </row>
    <row r="766" spans="1:34" s="47" customFormat="1" x14ac:dyDescent="0.25">
      <c r="A766" s="47" t="s">
        <v>137</v>
      </c>
      <c r="B766" s="47" t="s">
        <v>74</v>
      </c>
      <c r="C766" s="47" t="s">
        <v>75</v>
      </c>
      <c r="D766" s="47" t="s">
        <v>136</v>
      </c>
      <c r="E766" s="47" t="s">
        <v>135</v>
      </c>
      <c r="F766" s="47" t="s">
        <v>403</v>
      </c>
      <c r="G766" s="47" t="s">
        <v>404</v>
      </c>
      <c r="H766" s="47">
        <v>246</v>
      </c>
      <c r="I766" s="47" t="s">
        <v>433</v>
      </c>
      <c r="J766" s="47" t="s">
        <v>133</v>
      </c>
      <c r="K766" s="47" t="s">
        <v>132</v>
      </c>
      <c r="P766" s="47" t="s">
        <v>302</v>
      </c>
      <c r="Q766" s="47" t="s">
        <v>131</v>
      </c>
      <c r="R766" s="47" t="s">
        <v>146</v>
      </c>
      <c r="S766" s="47" t="s">
        <v>145</v>
      </c>
      <c r="AB766" s="47" t="s">
        <v>128</v>
      </c>
      <c r="AC766" s="47">
        <v>2010</v>
      </c>
      <c r="AD766" s="47">
        <v>460.25099999999998</v>
      </c>
      <c r="AG766" s="147"/>
      <c r="AH766" s="47" t="s">
        <v>239</v>
      </c>
    </row>
    <row r="767" spans="1:34" s="47" customFormat="1" x14ac:dyDescent="0.25">
      <c r="A767" s="47" t="s">
        <v>137</v>
      </c>
      <c r="B767" s="47" t="s">
        <v>74</v>
      </c>
      <c r="C767" s="47" t="s">
        <v>75</v>
      </c>
      <c r="D767" s="47" t="s">
        <v>136</v>
      </c>
      <c r="E767" s="47" t="s">
        <v>135</v>
      </c>
      <c r="F767" s="47" t="s">
        <v>403</v>
      </c>
      <c r="G767" s="47" t="s">
        <v>404</v>
      </c>
      <c r="H767" s="47">
        <v>246</v>
      </c>
      <c r="I767" s="47" t="s">
        <v>433</v>
      </c>
      <c r="J767" s="47" t="s">
        <v>133</v>
      </c>
      <c r="K767" s="47" t="s">
        <v>132</v>
      </c>
      <c r="P767" s="47" t="s">
        <v>302</v>
      </c>
      <c r="Q767" s="47" t="s">
        <v>131</v>
      </c>
      <c r="R767" s="47" t="s">
        <v>144</v>
      </c>
      <c r="S767" s="47" t="s">
        <v>143</v>
      </c>
      <c r="AB767" s="47" t="s">
        <v>128</v>
      </c>
      <c r="AC767" s="47">
        <v>2010</v>
      </c>
      <c r="AD767" s="47">
        <v>2343.1880000000001</v>
      </c>
      <c r="AG767" s="147"/>
      <c r="AH767" s="47" t="s">
        <v>239</v>
      </c>
    </row>
    <row r="768" spans="1:34" s="47" customFormat="1" x14ac:dyDescent="0.25">
      <c r="A768" s="47" t="s">
        <v>137</v>
      </c>
      <c r="B768" s="47" t="s">
        <v>74</v>
      </c>
      <c r="C768" s="47" t="s">
        <v>75</v>
      </c>
      <c r="D768" s="47" t="s">
        <v>136</v>
      </c>
      <c r="E768" s="47" t="s">
        <v>135</v>
      </c>
      <c r="F768" s="47" t="s">
        <v>403</v>
      </c>
      <c r="G768" s="47" t="s">
        <v>404</v>
      </c>
      <c r="H768" s="47">
        <v>246</v>
      </c>
      <c r="I768" s="47" t="s">
        <v>433</v>
      </c>
      <c r="J768" s="47" t="s">
        <v>133</v>
      </c>
      <c r="K768" s="47" t="s">
        <v>132</v>
      </c>
      <c r="P768" s="47" t="s">
        <v>302</v>
      </c>
      <c r="Q768" s="47" t="s">
        <v>131</v>
      </c>
      <c r="R768" s="47" t="s">
        <v>142</v>
      </c>
      <c r="S768" s="47" t="s">
        <v>141</v>
      </c>
      <c r="AB768" s="47" t="s">
        <v>128</v>
      </c>
      <c r="AC768" s="47">
        <v>2010</v>
      </c>
      <c r="AD768" s="47">
        <v>1582.1869999999999</v>
      </c>
      <c r="AG768" s="147"/>
      <c r="AH768" s="47" t="s">
        <v>239</v>
      </c>
    </row>
    <row r="769" spans="1:34" s="47" customFormat="1" x14ac:dyDescent="0.25">
      <c r="A769" s="47" t="s">
        <v>137</v>
      </c>
      <c r="B769" s="47" t="s">
        <v>74</v>
      </c>
      <c r="C769" s="47" t="s">
        <v>75</v>
      </c>
      <c r="D769" s="47" t="s">
        <v>136</v>
      </c>
      <c r="E769" s="47" t="s">
        <v>135</v>
      </c>
      <c r="F769" s="47" t="s">
        <v>403</v>
      </c>
      <c r="G769" s="47" t="s">
        <v>404</v>
      </c>
      <c r="H769" s="47">
        <v>246</v>
      </c>
      <c r="I769" s="47" t="s">
        <v>433</v>
      </c>
      <c r="J769" s="47" t="s">
        <v>133</v>
      </c>
      <c r="K769" s="47" t="s">
        <v>132</v>
      </c>
      <c r="P769" s="47" t="s">
        <v>302</v>
      </c>
      <c r="Q769" s="47" t="s">
        <v>131</v>
      </c>
      <c r="R769" s="47" t="s">
        <v>140</v>
      </c>
      <c r="S769" s="47" t="s">
        <v>139</v>
      </c>
      <c r="AB769" s="47" t="s">
        <v>128</v>
      </c>
      <c r="AC769" s="47">
        <v>2010</v>
      </c>
      <c r="AD769" s="47">
        <v>2596.1129999999998</v>
      </c>
      <c r="AG769" s="147"/>
      <c r="AH769" s="47" t="s">
        <v>239</v>
      </c>
    </row>
    <row r="770" spans="1:34" s="47" customFormat="1" x14ac:dyDescent="0.25">
      <c r="A770" s="47" t="s">
        <v>137</v>
      </c>
      <c r="B770" s="47" t="s">
        <v>74</v>
      </c>
      <c r="C770" s="47" t="s">
        <v>75</v>
      </c>
      <c r="D770" s="47" t="s">
        <v>136</v>
      </c>
      <c r="E770" s="47" t="s">
        <v>135</v>
      </c>
      <c r="F770" s="47" t="s">
        <v>403</v>
      </c>
      <c r="G770" s="47" t="s">
        <v>404</v>
      </c>
      <c r="H770" s="47">
        <v>246</v>
      </c>
      <c r="I770" s="47" t="s">
        <v>433</v>
      </c>
      <c r="J770" s="47" t="s">
        <v>133</v>
      </c>
      <c r="K770" s="47" t="s">
        <v>132</v>
      </c>
      <c r="P770" s="47" t="s">
        <v>302</v>
      </c>
      <c r="Q770" s="47" t="s">
        <v>131</v>
      </c>
      <c r="R770" s="47" t="s">
        <v>138</v>
      </c>
      <c r="S770" s="47" t="s">
        <v>131</v>
      </c>
      <c r="AB770" s="47" t="s">
        <v>128</v>
      </c>
      <c r="AC770" s="47">
        <v>2010</v>
      </c>
      <c r="AD770" s="47">
        <v>18456.490000000002</v>
      </c>
      <c r="AG770" s="147"/>
      <c r="AH770" s="47" t="s">
        <v>239</v>
      </c>
    </row>
    <row r="771" spans="1:34" x14ac:dyDescent="0.25">
      <c r="A771" t="s">
        <v>137</v>
      </c>
      <c r="B771" t="s">
        <v>44</v>
      </c>
      <c r="C771" t="s">
        <v>45</v>
      </c>
      <c r="D771" t="s">
        <v>136</v>
      </c>
      <c r="E771" t="s">
        <v>135</v>
      </c>
      <c r="F771" t="s">
        <v>403</v>
      </c>
      <c r="G771" t="s">
        <v>404</v>
      </c>
      <c r="H771">
        <v>42</v>
      </c>
      <c r="I771" t="s">
        <v>238</v>
      </c>
      <c r="J771" t="s">
        <v>133</v>
      </c>
      <c r="K771" t="s">
        <v>132</v>
      </c>
      <c r="P771" t="s">
        <v>297</v>
      </c>
      <c r="Q771" t="s">
        <v>298</v>
      </c>
      <c r="R771" t="s">
        <v>183</v>
      </c>
      <c r="S771" t="s">
        <v>182</v>
      </c>
      <c r="AB771" t="s">
        <v>128</v>
      </c>
      <c r="AC771">
        <v>2010</v>
      </c>
      <c r="AD771">
        <v>0</v>
      </c>
      <c r="AE771" t="s">
        <v>179</v>
      </c>
      <c r="AH771" t="s">
        <v>434</v>
      </c>
    </row>
    <row r="772" spans="1:34" x14ac:dyDescent="0.25">
      <c r="A772" t="s">
        <v>137</v>
      </c>
      <c r="B772" t="s">
        <v>44</v>
      </c>
      <c r="C772" t="s">
        <v>45</v>
      </c>
      <c r="D772" t="s">
        <v>136</v>
      </c>
      <c r="E772" t="s">
        <v>135</v>
      </c>
      <c r="F772" t="s">
        <v>403</v>
      </c>
      <c r="G772" t="s">
        <v>404</v>
      </c>
      <c r="H772">
        <v>42</v>
      </c>
      <c r="I772" t="s">
        <v>238</v>
      </c>
      <c r="J772" t="s">
        <v>133</v>
      </c>
      <c r="K772" t="s">
        <v>132</v>
      </c>
      <c r="P772" t="s">
        <v>297</v>
      </c>
      <c r="Q772" t="s">
        <v>298</v>
      </c>
      <c r="R772" t="s">
        <v>156</v>
      </c>
      <c r="S772" t="s">
        <v>155</v>
      </c>
      <c r="AB772" t="s">
        <v>128</v>
      </c>
      <c r="AC772">
        <v>2010</v>
      </c>
      <c r="AD772">
        <v>22.7</v>
      </c>
      <c r="AH772" t="s">
        <v>434</v>
      </c>
    </row>
    <row r="773" spans="1:34" x14ac:dyDescent="0.25">
      <c r="A773" t="s">
        <v>137</v>
      </c>
      <c r="B773" t="s">
        <v>44</v>
      </c>
      <c r="C773" t="s">
        <v>45</v>
      </c>
      <c r="D773" t="s">
        <v>136</v>
      </c>
      <c r="E773" t="s">
        <v>135</v>
      </c>
      <c r="F773" t="s">
        <v>403</v>
      </c>
      <c r="G773" t="s">
        <v>404</v>
      </c>
      <c r="H773">
        <v>42</v>
      </c>
      <c r="I773" t="s">
        <v>238</v>
      </c>
      <c r="J773" t="s">
        <v>133</v>
      </c>
      <c r="K773" t="s">
        <v>132</v>
      </c>
      <c r="P773" t="s">
        <v>297</v>
      </c>
      <c r="Q773" t="s">
        <v>298</v>
      </c>
      <c r="R773" t="s">
        <v>154</v>
      </c>
      <c r="S773" t="s">
        <v>153</v>
      </c>
      <c r="AB773" t="s">
        <v>128</v>
      </c>
      <c r="AC773">
        <v>2010</v>
      </c>
      <c r="AD773">
        <v>78.8</v>
      </c>
      <c r="AH773" t="s">
        <v>434</v>
      </c>
    </row>
    <row r="774" spans="1:34" x14ac:dyDescent="0.25">
      <c r="A774" t="s">
        <v>137</v>
      </c>
      <c r="B774" t="s">
        <v>44</v>
      </c>
      <c r="C774" t="s">
        <v>45</v>
      </c>
      <c r="D774" t="s">
        <v>136</v>
      </c>
      <c r="E774" t="s">
        <v>135</v>
      </c>
      <c r="F774" t="s">
        <v>403</v>
      </c>
      <c r="G774" t="s">
        <v>404</v>
      </c>
      <c r="H774">
        <v>42</v>
      </c>
      <c r="I774" t="s">
        <v>238</v>
      </c>
      <c r="J774" t="s">
        <v>133</v>
      </c>
      <c r="K774" t="s">
        <v>132</v>
      </c>
      <c r="P774" t="s">
        <v>297</v>
      </c>
      <c r="Q774" t="s">
        <v>298</v>
      </c>
      <c r="R774" t="s">
        <v>152</v>
      </c>
      <c r="S774" t="s">
        <v>151</v>
      </c>
      <c r="AB774" t="s">
        <v>128</v>
      </c>
      <c r="AC774">
        <v>2010</v>
      </c>
      <c r="AD774">
        <v>41.2</v>
      </c>
      <c r="AH774" t="s">
        <v>434</v>
      </c>
    </row>
    <row r="775" spans="1:34" x14ac:dyDescent="0.25">
      <c r="A775" t="s">
        <v>137</v>
      </c>
      <c r="B775" t="s">
        <v>44</v>
      </c>
      <c r="C775" t="s">
        <v>45</v>
      </c>
      <c r="D775" t="s">
        <v>136</v>
      </c>
      <c r="E775" t="s">
        <v>135</v>
      </c>
      <c r="F775" t="s">
        <v>403</v>
      </c>
      <c r="G775" t="s">
        <v>404</v>
      </c>
      <c r="H775">
        <v>42</v>
      </c>
      <c r="I775" t="s">
        <v>238</v>
      </c>
      <c r="J775" t="s">
        <v>133</v>
      </c>
      <c r="K775" t="s">
        <v>132</v>
      </c>
      <c r="P775" t="s">
        <v>297</v>
      </c>
      <c r="Q775" t="s">
        <v>298</v>
      </c>
      <c r="R775" t="s">
        <v>150</v>
      </c>
      <c r="S775" t="s">
        <v>149</v>
      </c>
      <c r="AB775" t="s">
        <v>128</v>
      </c>
      <c r="AC775">
        <v>2010</v>
      </c>
      <c r="AD775">
        <v>22</v>
      </c>
      <c r="AH775" t="s">
        <v>434</v>
      </c>
    </row>
    <row r="776" spans="1:34" x14ac:dyDescent="0.25">
      <c r="A776" t="s">
        <v>137</v>
      </c>
      <c r="B776" t="s">
        <v>44</v>
      </c>
      <c r="C776" t="s">
        <v>45</v>
      </c>
      <c r="D776" t="s">
        <v>136</v>
      </c>
      <c r="E776" t="s">
        <v>135</v>
      </c>
      <c r="F776" t="s">
        <v>403</v>
      </c>
      <c r="G776" t="s">
        <v>404</v>
      </c>
      <c r="H776">
        <v>42</v>
      </c>
      <c r="I776" t="s">
        <v>238</v>
      </c>
      <c r="J776" t="s">
        <v>133</v>
      </c>
      <c r="K776" t="s">
        <v>132</v>
      </c>
      <c r="P776" t="s">
        <v>297</v>
      </c>
      <c r="Q776" t="s">
        <v>298</v>
      </c>
      <c r="R776" t="s">
        <v>148</v>
      </c>
      <c r="S776" t="s">
        <v>147</v>
      </c>
      <c r="AB776" t="s">
        <v>128</v>
      </c>
      <c r="AC776">
        <v>2010</v>
      </c>
      <c r="AD776">
        <v>60.6</v>
      </c>
      <c r="AH776" t="s">
        <v>434</v>
      </c>
    </row>
    <row r="777" spans="1:34" x14ac:dyDescent="0.25">
      <c r="A777" t="s">
        <v>137</v>
      </c>
      <c r="B777" t="s">
        <v>44</v>
      </c>
      <c r="C777" t="s">
        <v>45</v>
      </c>
      <c r="D777" t="s">
        <v>136</v>
      </c>
      <c r="E777" t="s">
        <v>135</v>
      </c>
      <c r="F777" t="s">
        <v>403</v>
      </c>
      <c r="G777" t="s">
        <v>404</v>
      </c>
      <c r="H777">
        <v>42</v>
      </c>
      <c r="I777" t="s">
        <v>238</v>
      </c>
      <c r="J777" t="s">
        <v>133</v>
      </c>
      <c r="K777" t="s">
        <v>132</v>
      </c>
      <c r="P777" t="s">
        <v>297</v>
      </c>
      <c r="Q777" t="s">
        <v>298</v>
      </c>
      <c r="R777" t="s">
        <v>146</v>
      </c>
      <c r="S777" t="s">
        <v>145</v>
      </c>
      <c r="AB777" t="s">
        <v>128</v>
      </c>
      <c r="AC777">
        <v>2010</v>
      </c>
      <c r="AD777">
        <v>4</v>
      </c>
      <c r="AH777" t="s">
        <v>434</v>
      </c>
    </row>
    <row r="778" spans="1:34" x14ac:dyDescent="0.25">
      <c r="A778" t="s">
        <v>137</v>
      </c>
      <c r="B778" t="s">
        <v>44</v>
      </c>
      <c r="C778" t="s">
        <v>45</v>
      </c>
      <c r="D778" t="s">
        <v>136</v>
      </c>
      <c r="E778" t="s">
        <v>135</v>
      </c>
      <c r="F778" t="s">
        <v>403</v>
      </c>
      <c r="G778" t="s">
        <v>404</v>
      </c>
      <c r="H778">
        <v>42</v>
      </c>
      <c r="I778" t="s">
        <v>238</v>
      </c>
      <c r="J778" t="s">
        <v>133</v>
      </c>
      <c r="K778" t="s">
        <v>132</v>
      </c>
      <c r="P778" t="s">
        <v>297</v>
      </c>
      <c r="Q778" t="s">
        <v>298</v>
      </c>
      <c r="R778" t="s">
        <v>144</v>
      </c>
      <c r="S778" t="s">
        <v>143</v>
      </c>
      <c r="AB778" t="s">
        <v>128</v>
      </c>
      <c r="AC778">
        <v>2010</v>
      </c>
      <c r="AD778">
        <v>10.9</v>
      </c>
      <c r="AH778" t="s">
        <v>434</v>
      </c>
    </row>
    <row r="779" spans="1:34" x14ac:dyDescent="0.25">
      <c r="A779" t="s">
        <v>137</v>
      </c>
      <c r="B779" t="s">
        <v>44</v>
      </c>
      <c r="C779" t="s">
        <v>45</v>
      </c>
      <c r="D779" t="s">
        <v>136</v>
      </c>
      <c r="E779" t="s">
        <v>135</v>
      </c>
      <c r="F779" t="s">
        <v>403</v>
      </c>
      <c r="G779" t="s">
        <v>404</v>
      </c>
      <c r="H779">
        <v>42</v>
      </c>
      <c r="I779" t="s">
        <v>238</v>
      </c>
      <c r="J779" t="s">
        <v>133</v>
      </c>
      <c r="K779" t="s">
        <v>132</v>
      </c>
      <c r="P779" t="s">
        <v>297</v>
      </c>
      <c r="Q779" t="s">
        <v>298</v>
      </c>
      <c r="R779" t="s">
        <v>142</v>
      </c>
      <c r="S779" t="s">
        <v>141</v>
      </c>
      <c r="AB779" t="s">
        <v>128</v>
      </c>
      <c r="AC779">
        <v>2010</v>
      </c>
      <c r="AD779">
        <v>22.2</v>
      </c>
      <c r="AH779" t="s">
        <v>434</v>
      </c>
    </row>
    <row r="780" spans="1:34" x14ac:dyDescent="0.25">
      <c r="A780" t="s">
        <v>137</v>
      </c>
      <c r="B780" t="s">
        <v>44</v>
      </c>
      <c r="C780" t="s">
        <v>45</v>
      </c>
      <c r="D780" t="s">
        <v>136</v>
      </c>
      <c r="E780" t="s">
        <v>135</v>
      </c>
      <c r="F780" t="s">
        <v>403</v>
      </c>
      <c r="G780" t="s">
        <v>404</v>
      </c>
      <c r="H780">
        <v>42</v>
      </c>
      <c r="I780" t="s">
        <v>238</v>
      </c>
      <c r="J780" t="s">
        <v>133</v>
      </c>
      <c r="K780" t="s">
        <v>132</v>
      </c>
      <c r="P780" t="s">
        <v>297</v>
      </c>
      <c r="Q780" t="s">
        <v>298</v>
      </c>
      <c r="R780" t="s">
        <v>140</v>
      </c>
      <c r="S780" t="s">
        <v>139</v>
      </c>
      <c r="AB780" t="s">
        <v>128</v>
      </c>
      <c r="AC780">
        <v>2010</v>
      </c>
      <c r="AD780">
        <v>33.200000000000003</v>
      </c>
      <c r="AH780" t="s">
        <v>434</v>
      </c>
    </row>
    <row r="781" spans="1:34" x14ac:dyDescent="0.25">
      <c r="A781" t="s">
        <v>137</v>
      </c>
      <c r="B781" t="s">
        <v>44</v>
      </c>
      <c r="C781" t="s">
        <v>45</v>
      </c>
      <c r="D781" t="s">
        <v>136</v>
      </c>
      <c r="E781" t="s">
        <v>135</v>
      </c>
      <c r="F781" t="s">
        <v>403</v>
      </c>
      <c r="G781" t="s">
        <v>404</v>
      </c>
      <c r="H781">
        <v>42</v>
      </c>
      <c r="I781" t="s">
        <v>238</v>
      </c>
      <c r="J781" t="s">
        <v>133</v>
      </c>
      <c r="K781" t="s">
        <v>132</v>
      </c>
      <c r="P781" t="s">
        <v>297</v>
      </c>
      <c r="Q781" t="s">
        <v>298</v>
      </c>
      <c r="R781" t="s">
        <v>138</v>
      </c>
      <c r="S781" t="s">
        <v>131</v>
      </c>
      <c r="AB781" t="s">
        <v>128</v>
      </c>
      <c r="AC781">
        <v>2010</v>
      </c>
      <c r="AD781">
        <v>295.8</v>
      </c>
      <c r="AH781" t="s">
        <v>434</v>
      </c>
    </row>
    <row r="782" spans="1:34" x14ac:dyDescent="0.25">
      <c r="A782" t="s">
        <v>137</v>
      </c>
      <c r="B782" t="s">
        <v>44</v>
      </c>
      <c r="C782" t="s">
        <v>45</v>
      </c>
      <c r="D782" t="s">
        <v>136</v>
      </c>
      <c r="E782" t="s">
        <v>135</v>
      </c>
      <c r="F782" t="s">
        <v>403</v>
      </c>
      <c r="G782" t="s">
        <v>404</v>
      </c>
      <c r="H782">
        <v>42</v>
      </c>
      <c r="I782" t="s">
        <v>238</v>
      </c>
      <c r="J782" t="s">
        <v>133</v>
      </c>
      <c r="K782" t="s">
        <v>132</v>
      </c>
      <c r="P782" t="s">
        <v>300</v>
      </c>
      <c r="Q782" t="s">
        <v>301</v>
      </c>
      <c r="R782" t="s">
        <v>183</v>
      </c>
      <c r="S782" t="s">
        <v>182</v>
      </c>
      <c r="AB782" t="s">
        <v>128</v>
      </c>
      <c r="AC782">
        <v>2010</v>
      </c>
      <c r="AD782">
        <v>0</v>
      </c>
      <c r="AE782" t="s">
        <v>179</v>
      </c>
      <c r="AH782" t="s">
        <v>434</v>
      </c>
    </row>
    <row r="783" spans="1:34" x14ac:dyDescent="0.25">
      <c r="A783" t="s">
        <v>137</v>
      </c>
      <c r="B783" t="s">
        <v>44</v>
      </c>
      <c r="C783" t="s">
        <v>45</v>
      </c>
      <c r="D783" t="s">
        <v>136</v>
      </c>
      <c r="E783" t="s">
        <v>135</v>
      </c>
      <c r="F783" t="s">
        <v>403</v>
      </c>
      <c r="G783" t="s">
        <v>404</v>
      </c>
      <c r="H783">
        <v>42</v>
      </c>
      <c r="I783" t="s">
        <v>238</v>
      </c>
      <c r="J783" t="s">
        <v>133</v>
      </c>
      <c r="K783" t="s">
        <v>132</v>
      </c>
      <c r="P783" t="s">
        <v>300</v>
      </c>
      <c r="Q783" t="s">
        <v>301</v>
      </c>
      <c r="R783" t="s">
        <v>156</v>
      </c>
      <c r="S783" t="s">
        <v>155</v>
      </c>
      <c r="AB783" t="s">
        <v>128</v>
      </c>
      <c r="AC783">
        <v>2010</v>
      </c>
      <c r="AD783">
        <v>38.4</v>
      </c>
      <c r="AH783" t="s">
        <v>434</v>
      </c>
    </row>
    <row r="784" spans="1:34" x14ac:dyDescent="0.25">
      <c r="A784" t="s">
        <v>137</v>
      </c>
      <c r="B784" t="s">
        <v>44</v>
      </c>
      <c r="C784" t="s">
        <v>45</v>
      </c>
      <c r="D784" t="s">
        <v>136</v>
      </c>
      <c r="E784" t="s">
        <v>135</v>
      </c>
      <c r="F784" t="s">
        <v>403</v>
      </c>
      <c r="G784" t="s">
        <v>404</v>
      </c>
      <c r="H784">
        <v>42</v>
      </c>
      <c r="I784" t="s">
        <v>238</v>
      </c>
      <c r="J784" t="s">
        <v>133</v>
      </c>
      <c r="K784" t="s">
        <v>132</v>
      </c>
      <c r="P784" t="s">
        <v>300</v>
      </c>
      <c r="Q784" t="s">
        <v>301</v>
      </c>
      <c r="R784" t="s">
        <v>154</v>
      </c>
      <c r="S784" t="s">
        <v>153</v>
      </c>
      <c r="AB784" t="s">
        <v>128</v>
      </c>
      <c r="AC784">
        <v>2010</v>
      </c>
      <c r="AD784">
        <v>35.299999999999997</v>
      </c>
      <c r="AH784" t="s">
        <v>434</v>
      </c>
    </row>
    <row r="785" spans="1:34" x14ac:dyDescent="0.25">
      <c r="A785" t="s">
        <v>137</v>
      </c>
      <c r="B785" t="s">
        <v>44</v>
      </c>
      <c r="C785" t="s">
        <v>45</v>
      </c>
      <c r="D785" t="s">
        <v>136</v>
      </c>
      <c r="E785" t="s">
        <v>135</v>
      </c>
      <c r="F785" t="s">
        <v>403</v>
      </c>
      <c r="G785" t="s">
        <v>404</v>
      </c>
      <c r="H785">
        <v>42</v>
      </c>
      <c r="I785" t="s">
        <v>238</v>
      </c>
      <c r="J785" t="s">
        <v>133</v>
      </c>
      <c r="K785" t="s">
        <v>132</v>
      </c>
      <c r="P785" t="s">
        <v>300</v>
      </c>
      <c r="Q785" t="s">
        <v>301</v>
      </c>
      <c r="R785" t="s">
        <v>152</v>
      </c>
      <c r="S785" t="s">
        <v>151</v>
      </c>
      <c r="AB785" t="s">
        <v>128</v>
      </c>
      <c r="AC785">
        <v>2010</v>
      </c>
      <c r="AD785">
        <v>20.8</v>
      </c>
      <c r="AH785" t="s">
        <v>434</v>
      </c>
    </row>
    <row r="786" spans="1:34" x14ac:dyDescent="0.25">
      <c r="A786" t="s">
        <v>137</v>
      </c>
      <c r="B786" t="s">
        <v>44</v>
      </c>
      <c r="C786" t="s">
        <v>45</v>
      </c>
      <c r="D786" t="s">
        <v>136</v>
      </c>
      <c r="E786" t="s">
        <v>135</v>
      </c>
      <c r="F786" t="s">
        <v>403</v>
      </c>
      <c r="G786" t="s">
        <v>404</v>
      </c>
      <c r="H786">
        <v>42</v>
      </c>
      <c r="I786" t="s">
        <v>238</v>
      </c>
      <c r="J786" t="s">
        <v>133</v>
      </c>
      <c r="K786" t="s">
        <v>132</v>
      </c>
      <c r="P786" t="s">
        <v>300</v>
      </c>
      <c r="Q786" t="s">
        <v>301</v>
      </c>
      <c r="R786" t="s">
        <v>150</v>
      </c>
      <c r="S786" t="s">
        <v>149</v>
      </c>
      <c r="AB786" t="s">
        <v>128</v>
      </c>
      <c r="AC786">
        <v>2010</v>
      </c>
      <c r="AD786">
        <v>7.9</v>
      </c>
      <c r="AH786" t="s">
        <v>434</v>
      </c>
    </row>
    <row r="787" spans="1:34" x14ac:dyDescent="0.25">
      <c r="A787" t="s">
        <v>137</v>
      </c>
      <c r="B787" t="s">
        <v>44</v>
      </c>
      <c r="C787" t="s">
        <v>45</v>
      </c>
      <c r="D787" t="s">
        <v>136</v>
      </c>
      <c r="E787" t="s">
        <v>135</v>
      </c>
      <c r="F787" t="s">
        <v>403</v>
      </c>
      <c r="G787" t="s">
        <v>404</v>
      </c>
      <c r="H787">
        <v>42</v>
      </c>
      <c r="I787" t="s">
        <v>238</v>
      </c>
      <c r="J787" t="s">
        <v>133</v>
      </c>
      <c r="K787" t="s">
        <v>132</v>
      </c>
      <c r="P787" t="s">
        <v>300</v>
      </c>
      <c r="Q787" t="s">
        <v>301</v>
      </c>
      <c r="R787" t="s">
        <v>148</v>
      </c>
      <c r="S787" t="s">
        <v>147</v>
      </c>
      <c r="AB787" t="s">
        <v>128</v>
      </c>
      <c r="AC787">
        <v>2010</v>
      </c>
      <c r="AD787">
        <v>21.5</v>
      </c>
      <c r="AH787" t="s">
        <v>434</v>
      </c>
    </row>
    <row r="788" spans="1:34" x14ac:dyDescent="0.25">
      <c r="A788" t="s">
        <v>137</v>
      </c>
      <c r="B788" t="s">
        <v>44</v>
      </c>
      <c r="C788" t="s">
        <v>45</v>
      </c>
      <c r="D788" t="s">
        <v>136</v>
      </c>
      <c r="E788" t="s">
        <v>135</v>
      </c>
      <c r="F788" t="s">
        <v>403</v>
      </c>
      <c r="G788" t="s">
        <v>404</v>
      </c>
      <c r="H788">
        <v>42</v>
      </c>
      <c r="I788" t="s">
        <v>238</v>
      </c>
      <c r="J788" t="s">
        <v>133</v>
      </c>
      <c r="K788" t="s">
        <v>132</v>
      </c>
      <c r="P788" t="s">
        <v>300</v>
      </c>
      <c r="Q788" t="s">
        <v>301</v>
      </c>
      <c r="R788" t="s">
        <v>146</v>
      </c>
      <c r="S788" t="s">
        <v>145</v>
      </c>
      <c r="AB788" t="s">
        <v>128</v>
      </c>
      <c r="AC788">
        <v>2010</v>
      </c>
      <c r="AD788">
        <v>6.5</v>
      </c>
      <c r="AH788" t="s">
        <v>434</v>
      </c>
    </row>
    <row r="789" spans="1:34" x14ac:dyDescent="0.25">
      <c r="A789" t="s">
        <v>137</v>
      </c>
      <c r="B789" t="s">
        <v>44</v>
      </c>
      <c r="C789" t="s">
        <v>45</v>
      </c>
      <c r="D789" t="s">
        <v>136</v>
      </c>
      <c r="E789" t="s">
        <v>135</v>
      </c>
      <c r="F789" t="s">
        <v>403</v>
      </c>
      <c r="G789" t="s">
        <v>404</v>
      </c>
      <c r="H789">
        <v>42</v>
      </c>
      <c r="I789" t="s">
        <v>238</v>
      </c>
      <c r="J789" t="s">
        <v>133</v>
      </c>
      <c r="K789" t="s">
        <v>132</v>
      </c>
      <c r="P789" t="s">
        <v>300</v>
      </c>
      <c r="Q789" t="s">
        <v>301</v>
      </c>
      <c r="R789" t="s">
        <v>144</v>
      </c>
      <c r="S789" t="s">
        <v>143</v>
      </c>
      <c r="AB789" t="s">
        <v>128</v>
      </c>
      <c r="AC789">
        <v>2010</v>
      </c>
      <c r="AD789">
        <v>70.3</v>
      </c>
      <c r="AH789" t="s">
        <v>434</v>
      </c>
    </row>
    <row r="790" spans="1:34" x14ac:dyDescent="0.25">
      <c r="A790" t="s">
        <v>137</v>
      </c>
      <c r="B790" t="s">
        <v>44</v>
      </c>
      <c r="C790" t="s">
        <v>45</v>
      </c>
      <c r="D790" t="s">
        <v>136</v>
      </c>
      <c r="E790" t="s">
        <v>135</v>
      </c>
      <c r="F790" t="s">
        <v>403</v>
      </c>
      <c r="G790" t="s">
        <v>404</v>
      </c>
      <c r="H790">
        <v>42</v>
      </c>
      <c r="I790" t="s">
        <v>238</v>
      </c>
      <c r="J790" t="s">
        <v>133</v>
      </c>
      <c r="K790" t="s">
        <v>132</v>
      </c>
      <c r="P790" t="s">
        <v>300</v>
      </c>
      <c r="Q790" t="s">
        <v>301</v>
      </c>
      <c r="R790" t="s">
        <v>142</v>
      </c>
      <c r="S790" t="s">
        <v>141</v>
      </c>
      <c r="AB790" t="s">
        <v>128</v>
      </c>
      <c r="AC790">
        <v>2010</v>
      </c>
      <c r="AD790">
        <v>51.7</v>
      </c>
      <c r="AH790" t="s">
        <v>434</v>
      </c>
    </row>
    <row r="791" spans="1:34" x14ac:dyDescent="0.25">
      <c r="A791" t="s">
        <v>137</v>
      </c>
      <c r="B791" t="s">
        <v>44</v>
      </c>
      <c r="C791" t="s">
        <v>45</v>
      </c>
      <c r="D791" t="s">
        <v>136</v>
      </c>
      <c r="E791" t="s">
        <v>135</v>
      </c>
      <c r="F791" t="s">
        <v>403</v>
      </c>
      <c r="G791" t="s">
        <v>404</v>
      </c>
      <c r="H791">
        <v>42</v>
      </c>
      <c r="I791" t="s">
        <v>238</v>
      </c>
      <c r="J791" t="s">
        <v>133</v>
      </c>
      <c r="K791" t="s">
        <v>132</v>
      </c>
      <c r="P791" t="s">
        <v>300</v>
      </c>
      <c r="Q791" t="s">
        <v>301</v>
      </c>
      <c r="R791" t="s">
        <v>140</v>
      </c>
      <c r="S791" t="s">
        <v>139</v>
      </c>
      <c r="AB791" t="s">
        <v>128</v>
      </c>
      <c r="AC791">
        <v>2010</v>
      </c>
      <c r="AD791">
        <v>19.600000000000001</v>
      </c>
      <c r="AH791" t="s">
        <v>434</v>
      </c>
    </row>
    <row r="792" spans="1:34" x14ac:dyDescent="0.25">
      <c r="A792" t="s">
        <v>137</v>
      </c>
      <c r="B792" t="s">
        <v>44</v>
      </c>
      <c r="C792" t="s">
        <v>45</v>
      </c>
      <c r="D792" t="s">
        <v>136</v>
      </c>
      <c r="E792" t="s">
        <v>135</v>
      </c>
      <c r="F792" t="s">
        <v>403</v>
      </c>
      <c r="G792" t="s">
        <v>404</v>
      </c>
      <c r="H792">
        <v>42</v>
      </c>
      <c r="I792" t="s">
        <v>238</v>
      </c>
      <c r="J792" t="s">
        <v>133</v>
      </c>
      <c r="K792" t="s">
        <v>132</v>
      </c>
      <c r="P792" t="s">
        <v>300</v>
      </c>
      <c r="Q792" t="s">
        <v>301</v>
      </c>
      <c r="R792" t="s">
        <v>138</v>
      </c>
      <c r="S792" t="s">
        <v>131</v>
      </c>
      <c r="AB792" t="s">
        <v>128</v>
      </c>
      <c r="AC792">
        <v>2010</v>
      </c>
      <c r="AD792">
        <v>275.10000000000002</v>
      </c>
      <c r="AH792" t="s">
        <v>434</v>
      </c>
    </row>
    <row r="793" spans="1:34" s="49" customFormat="1" x14ac:dyDescent="0.25">
      <c r="A793" s="49" t="s">
        <v>137</v>
      </c>
      <c r="B793" s="49" t="s">
        <v>44</v>
      </c>
      <c r="C793" s="49" t="s">
        <v>45</v>
      </c>
      <c r="D793" s="49" t="s">
        <v>136</v>
      </c>
      <c r="E793" s="49" t="s">
        <v>135</v>
      </c>
      <c r="F793" s="49" t="s">
        <v>403</v>
      </c>
      <c r="G793" s="49" t="s">
        <v>404</v>
      </c>
      <c r="H793" s="49">
        <v>42</v>
      </c>
      <c r="I793" s="49" t="s">
        <v>238</v>
      </c>
      <c r="J793" s="49" t="s">
        <v>133</v>
      </c>
      <c r="K793" s="49" t="s">
        <v>132</v>
      </c>
      <c r="P793" s="49" t="s">
        <v>302</v>
      </c>
      <c r="Q793" s="49" t="s">
        <v>131</v>
      </c>
      <c r="R793" s="49" t="s">
        <v>183</v>
      </c>
      <c r="S793" s="49" t="s">
        <v>182</v>
      </c>
      <c r="AB793" s="49" t="s">
        <v>128</v>
      </c>
      <c r="AC793" s="49">
        <v>2010</v>
      </c>
      <c r="AD793" s="49">
        <v>3.3</v>
      </c>
      <c r="AF793" s="49" t="s">
        <v>858</v>
      </c>
      <c r="AG793" s="146">
        <f>(AD794+AD795+AD796)</f>
        <v>237.3</v>
      </c>
      <c r="AH793" s="49" t="s">
        <v>434</v>
      </c>
    </row>
    <row r="794" spans="1:34" s="49" customFormat="1" x14ac:dyDescent="0.25">
      <c r="A794" s="49" t="s">
        <v>137</v>
      </c>
      <c r="B794" s="49" t="s">
        <v>44</v>
      </c>
      <c r="C794" s="49" t="s">
        <v>45</v>
      </c>
      <c r="D794" s="49" t="s">
        <v>136</v>
      </c>
      <c r="E794" s="49" t="s">
        <v>135</v>
      </c>
      <c r="F794" s="49" t="s">
        <v>403</v>
      </c>
      <c r="G794" s="49" t="s">
        <v>404</v>
      </c>
      <c r="H794" s="49">
        <v>42</v>
      </c>
      <c r="I794" s="49" t="s">
        <v>238</v>
      </c>
      <c r="J794" s="49" t="s">
        <v>133</v>
      </c>
      <c r="K794" s="49" t="s">
        <v>132</v>
      </c>
      <c r="P794" s="49" t="s">
        <v>302</v>
      </c>
      <c r="Q794" s="49" t="s">
        <v>131</v>
      </c>
      <c r="R794" s="49" t="s">
        <v>156</v>
      </c>
      <c r="S794" s="49" t="s">
        <v>155</v>
      </c>
      <c r="AB794" s="49" t="s">
        <v>128</v>
      </c>
      <c r="AC794" s="49">
        <v>2010</v>
      </c>
      <c r="AD794" s="49">
        <v>61.2</v>
      </c>
      <c r="AF794" s="49" t="s">
        <v>859</v>
      </c>
      <c r="AG794" s="146">
        <f>(AD793+AD797+AD798+AD799+AD800+AD801+AD802)</f>
        <v>333.59999999999997</v>
      </c>
      <c r="AH794" s="49" t="s">
        <v>434</v>
      </c>
    </row>
    <row r="795" spans="1:34" s="49" customFormat="1" x14ac:dyDescent="0.25">
      <c r="A795" s="49" t="s">
        <v>137</v>
      </c>
      <c r="B795" s="49" t="s">
        <v>44</v>
      </c>
      <c r="C795" s="49" t="s">
        <v>45</v>
      </c>
      <c r="D795" s="49" t="s">
        <v>136</v>
      </c>
      <c r="E795" s="49" t="s">
        <v>135</v>
      </c>
      <c r="F795" s="49" t="s">
        <v>403</v>
      </c>
      <c r="G795" s="49" t="s">
        <v>404</v>
      </c>
      <c r="H795" s="49">
        <v>42</v>
      </c>
      <c r="I795" s="49" t="s">
        <v>238</v>
      </c>
      <c r="J795" s="49" t="s">
        <v>133</v>
      </c>
      <c r="K795" s="49" t="s">
        <v>132</v>
      </c>
      <c r="P795" s="49" t="s">
        <v>302</v>
      </c>
      <c r="Q795" s="49" t="s">
        <v>131</v>
      </c>
      <c r="R795" s="49" t="s">
        <v>154</v>
      </c>
      <c r="S795" s="49" t="s">
        <v>153</v>
      </c>
      <c r="AB795" s="49" t="s">
        <v>128</v>
      </c>
      <c r="AC795" s="49">
        <v>2010</v>
      </c>
      <c r="AD795" s="49">
        <v>114.1</v>
      </c>
      <c r="AF795" s="49" t="s">
        <v>862</v>
      </c>
      <c r="AG795" s="146">
        <f>AD793+AD794+AD795+AD796+ AD797+AD798+AD799+AD800+AD801+AD802</f>
        <v>570.9</v>
      </c>
      <c r="AH795" s="49" t="s">
        <v>434</v>
      </c>
    </row>
    <row r="796" spans="1:34" s="49" customFormat="1" x14ac:dyDescent="0.25">
      <c r="A796" s="49" t="s">
        <v>137</v>
      </c>
      <c r="B796" s="49" t="s">
        <v>44</v>
      </c>
      <c r="C796" s="49" t="s">
        <v>45</v>
      </c>
      <c r="D796" s="49" t="s">
        <v>136</v>
      </c>
      <c r="E796" s="49" t="s">
        <v>135</v>
      </c>
      <c r="F796" s="49" t="s">
        <v>403</v>
      </c>
      <c r="G796" s="49" t="s">
        <v>404</v>
      </c>
      <c r="H796" s="49">
        <v>42</v>
      </c>
      <c r="I796" s="49" t="s">
        <v>238</v>
      </c>
      <c r="J796" s="49" t="s">
        <v>133</v>
      </c>
      <c r="K796" s="49" t="s">
        <v>132</v>
      </c>
      <c r="P796" s="49" t="s">
        <v>302</v>
      </c>
      <c r="Q796" s="49" t="s">
        <v>131</v>
      </c>
      <c r="R796" s="49" t="s">
        <v>152</v>
      </c>
      <c r="S796" s="49" t="s">
        <v>151</v>
      </c>
      <c r="AB796" s="49" t="s">
        <v>128</v>
      </c>
      <c r="AC796" s="49">
        <v>2010</v>
      </c>
      <c r="AD796" s="49">
        <v>62</v>
      </c>
      <c r="AG796" s="146"/>
      <c r="AH796" s="49" t="s">
        <v>434</v>
      </c>
    </row>
    <row r="797" spans="1:34" s="49" customFormat="1" x14ac:dyDescent="0.25">
      <c r="A797" s="49" t="s">
        <v>137</v>
      </c>
      <c r="B797" s="49" t="s">
        <v>44</v>
      </c>
      <c r="C797" s="49" t="s">
        <v>45</v>
      </c>
      <c r="D797" s="49" t="s">
        <v>136</v>
      </c>
      <c r="E797" s="49" t="s">
        <v>135</v>
      </c>
      <c r="F797" s="49" t="s">
        <v>403</v>
      </c>
      <c r="G797" s="49" t="s">
        <v>404</v>
      </c>
      <c r="H797" s="49">
        <v>42</v>
      </c>
      <c r="I797" s="49" t="s">
        <v>238</v>
      </c>
      <c r="J797" s="49" t="s">
        <v>133</v>
      </c>
      <c r="K797" s="49" t="s">
        <v>132</v>
      </c>
      <c r="P797" s="49" t="s">
        <v>302</v>
      </c>
      <c r="Q797" s="49" t="s">
        <v>131</v>
      </c>
      <c r="R797" s="49" t="s">
        <v>150</v>
      </c>
      <c r="S797" s="49" t="s">
        <v>149</v>
      </c>
      <c r="AB797" s="49" t="s">
        <v>128</v>
      </c>
      <c r="AC797" s="49">
        <v>2010</v>
      </c>
      <c r="AD797" s="49">
        <v>29.9</v>
      </c>
      <c r="AG797" s="146"/>
      <c r="AH797" s="49" t="s">
        <v>434</v>
      </c>
    </row>
    <row r="798" spans="1:34" s="49" customFormat="1" x14ac:dyDescent="0.25">
      <c r="A798" s="49" t="s">
        <v>137</v>
      </c>
      <c r="B798" s="49" t="s">
        <v>44</v>
      </c>
      <c r="C798" s="49" t="s">
        <v>45</v>
      </c>
      <c r="D798" s="49" t="s">
        <v>136</v>
      </c>
      <c r="E798" s="49" t="s">
        <v>135</v>
      </c>
      <c r="F798" s="49" t="s">
        <v>403</v>
      </c>
      <c r="G798" s="49" t="s">
        <v>404</v>
      </c>
      <c r="H798" s="49">
        <v>42</v>
      </c>
      <c r="I798" s="49" t="s">
        <v>238</v>
      </c>
      <c r="J798" s="49" t="s">
        <v>133</v>
      </c>
      <c r="K798" s="49" t="s">
        <v>132</v>
      </c>
      <c r="P798" s="49" t="s">
        <v>302</v>
      </c>
      <c r="Q798" s="49" t="s">
        <v>131</v>
      </c>
      <c r="R798" s="49" t="s">
        <v>148</v>
      </c>
      <c r="S798" s="49" t="s">
        <v>147</v>
      </c>
      <c r="AB798" s="49" t="s">
        <v>128</v>
      </c>
      <c r="AC798" s="49">
        <v>2010</v>
      </c>
      <c r="AD798" s="49">
        <v>82.1</v>
      </c>
      <c r="AG798" s="146"/>
      <c r="AH798" s="49" t="s">
        <v>434</v>
      </c>
    </row>
    <row r="799" spans="1:34" s="49" customFormat="1" x14ac:dyDescent="0.25">
      <c r="A799" s="49" t="s">
        <v>137</v>
      </c>
      <c r="B799" s="49" t="s">
        <v>44</v>
      </c>
      <c r="C799" s="49" t="s">
        <v>45</v>
      </c>
      <c r="D799" s="49" t="s">
        <v>136</v>
      </c>
      <c r="E799" s="49" t="s">
        <v>135</v>
      </c>
      <c r="F799" s="49" t="s">
        <v>403</v>
      </c>
      <c r="G799" s="49" t="s">
        <v>404</v>
      </c>
      <c r="H799" s="49">
        <v>42</v>
      </c>
      <c r="I799" s="49" t="s">
        <v>238</v>
      </c>
      <c r="J799" s="49" t="s">
        <v>133</v>
      </c>
      <c r="K799" s="49" t="s">
        <v>132</v>
      </c>
      <c r="P799" s="49" t="s">
        <v>302</v>
      </c>
      <c r="Q799" s="49" t="s">
        <v>131</v>
      </c>
      <c r="R799" s="49" t="s">
        <v>146</v>
      </c>
      <c r="S799" s="49" t="s">
        <v>145</v>
      </c>
      <c r="AB799" s="49" t="s">
        <v>128</v>
      </c>
      <c r="AC799" s="49">
        <v>2010</v>
      </c>
      <c r="AD799" s="49">
        <v>10.5</v>
      </c>
      <c r="AG799" s="146"/>
      <c r="AH799" s="49" t="s">
        <v>434</v>
      </c>
    </row>
    <row r="800" spans="1:34" s="49" customFormat="1" x14ac:dyDescent="0.25">
      <c r="A800" s="49" t="s">
        <v>137</v>
      </c>
      <c r="B800" s="49" t="s">
        <v>44</v>
      </c>
      <c r="C800" s="49" t="s">
        <v>45</v>
      </c>
      <c r="D800" s="49" t="s">
        <v>136</v>
      </c>
      <c r="E800" s="49" t="s">
        <v>135</v>
      </c>
      <c r="F800" s="49" t="s">
        <v>403</v>
      </c>
      <c r="G800" s="49" t="s">
        <v>404</v>
      </c>
      <c r="H800" s="49">
        <v>42</v>
      </c>
      <c r="I800" s="49" t="s">
        <v>238</v>
      </c>
      <c r="J800" s="49" t="s">
        <v>133</v>
      </c>
      <c r="K800" s="49" t="s">
        <v>132</v>
      </c>
      <c r="P800" s="49" t="s">
        <v>302</v>
      </c>
      <c r="Q800" s="49" t="s">
        <v>131</v>
      </c>
      <c r="R800" s="49" t="s">
        <v>144</v>
      </c>
      <c r="S800" s="49" t="s">
        <v>143</v>
      </c>
      <c r="AB800" s="49" t="s">
        <v>128</v>
      </c>
      <c r="AC800" s="49">
        <v>2010</v>
      </c>
      <c r="AD800" s="49">
        <v>81.099999999999994</v>
      </c>
      <c r="AG800" s="146"/>
      <c r="AH800" s="49" t="s">
        <v>434</v>
      </c>
    </row>
    <row r="801" spans="1:34" s="49" customFormat="1" x14ac:dyDescent="0.25">
      <c r="A801" s="49" t="s">
        <v>137</v>
      </c>
      <c r="B801" s="49" t="s">
        <v>44</v>
      </c>
      <c r="C801" s="49" t="s">
        <v>45</v>
      </c>
      <c r="D801" s="49" t="s">
        <v>136</v>
      </c>
      <c r="E801" s="49" t="s">
        <v>135</v>
      </c>
      <c r="F801" s="49" t="s">
        <v>403</v>
      </c>
      <c r="G801" s="49" t="s">
        <v>404</v>
      </c>
      <c r="H801" s="49">
        <v>42</v>
      </c>
      <c r="I801" s="49" t="s">
        <v>238</v>
      </c>
      <c r="J801" s="49" t="s">
        <v>133</v>
      </c>
      <c r="K801" s="49" t="s">
        <v>132</v>
      </c>
      <c r="P801" s="49" t="s">
        <v>302</v>
      </c>
      <c r="Q801" s="49" t="s">
        <v>131</v>
      </c>
      <c r="R801" s="49" t="s">
        <v>142</v>
      </c>
      <c r="S801" s="49" t="s">
        <v>141</v>
      </c>
      <c r="AB801" s="49" t="s">
        <v>128</v>
      </c>
      <c r="AC801" s="49">
        <v>2010</v>
      </c>
      <c r="AD801" s="49">
        <v>73.900000000000006</v>
      </c>
      <c r="AG801" s="146"/>
      <c r="AH801" s="49" t="s">
        <v>434</v>
      </c>
    </row>
    <row r="802" spans="1:34" s="49" customFormat="1" x14ac:dyDescent="0.25">
      <c r="A802" s="49" t="s">
        <v>137</v>
      </c>
      <c r="B802" s="49" t="s">
        <v>44</v>
      </c>
      <c r="C802" s="49" t="s">
        <v>45</v>
      </c>
      <c r="D802" s="49" t="s">
        <v>136</v>
      </c>
      <c r="E802" s="49" t="s">
        <v>135</v>
      </c>
      <c r="F802" s="49" t="s">
        <v>403</v>
      </c>
      <c r="G802" s="49" t="s">
        <v>404</v>
      </c>
      <c r="H802" s="49">
        <v>42</v>
      </c>
      <c r="I802" s="49" t="s">
        <v>238</v>
      </c>
      <c r="J802" s="49" t="s">
        <v>133</v>
      </c>
      <c r="K802" s="49" t="s">
        <v>132</v>
      </c>
      <c r="P802" s="49" t="s">
        <v>302</v>
      </c>
      <c r="Q802" s="49" t="s">
        <v>131</v>
      </c>
      <c r="R802" s="49" t="s">
        <v>140</v>
      </c>
      <c r="S802" s="49" t="s">
        <v>139</v>
      </c>
      <c r="AB802" s="49" t="s">
        <v>128</v>
      </c>
      <c r="AC802" s="49">
        <v>2010</v>
      </c>
      <c r="AD802" s="49">
        <v>52.8</v>
      </c>
      <c r="AG802" s="146"/>
      <c r="AH802" s="49" t="s">
        <v>434</v>
      </c>
    </row>
    <row r="803" spans="1:34" s="49" customFormat="1" x14ac:dyDescent="0.25">
      <c r="A803" s="49" t="s">
        <v>137</v>
      </c>
      <c r="B803" s="49" t="s">
        <v>44</v>
      </c>
      <c r="C803" s="49" t="s">
        <v>45</v>
      </c>
      <c r="D803" s="49" t="s">
        <v>136</v>
      </c>
      <c r="E803" s="49" t="s">
        <v>135</v>
      </c>
      <c r="F803" s="49" t="s">
        <v>403</v>
      </c>
      <c r="G803" s="49" t="s">
        <v>404</v>
      </c>
      <c r="H803" s="49">
        <v>42</v>
      </c>
      <c r="I803" s="49" t="s">
        <v>238</v>
      </c>
      <c r="J803" s="49" t="s">
        <v>133</v>
      </c>
      <c r="K803" s="49" t="s">
        <v>132</v>
      </c>
      <c r="P803" s="49" t="s">
        <v>302</v>
      </c>
      <c r="Q803" s="49" t="s">
        <v>131</v>
      </c>
      <c r="R803" s="49" t="s">
        <v>138</v>
      </c>
      <c r="S803" s="49" t="s">
        <v>131</v>
      </c>
      <c r="AB803" s="49" t="s">
        <v>128</v>
      </c>
      <c r="AC803" s="49">
        <v>2010</v>
      </c>
      <c r="AD803" s="49">
        <v>570.9</v>
      </c>
      <c r="AG803" s="146"/>
      <c r="AH803" s="49" t="s">
        <v>434</v>
      </c>
    </row>
    <row r="804" spans="1:34" x14ac:dyDescent="0.25">
      <c r="A804" t="s">
        <v>137</v>
      </c>
      <c r="B804" t="s">
        <v>92</v>
      </c>
      <c r="C804" t="s">
        <v>93</v>
      </c>
      <c r="D804" t="s">
        <v>136</v>
      </c>
      <c r="E804" t="s">
        <v>135</v>
      </c>
      <c r="F804" t="s">
        <v>403</v>
      </c>
      <c r="G804" t="s">
        <v>404</v>
      </c>
      <c r="H804">
        <v>367</v>
      </c>
      <c r="I804" t="s">
        <v>237</v>
      </c>
      <c r="J804" t="s">
        <v>133</v>
      </c>
      <c r="K804" t="s">
        <v>132</v>
      </c>
      <c r="P804" t="s">
        <v>297</v>
      </c>
      <c r="Q804" t="s">
        <v>298</v>
      </c>
      <c r="R804" t="s">
        <v>183</v>
      </c>
      <c r="S804" t="s">
        <v>182</v>
      </c>
      <c r="AB804" t="s">
        <v>128</v>
      </c>
      <c r="AC804">
        <v>2010</v>
      </c>
      <c r="AD804">
        <v>0</v>
      </c>
      <c r="AE804" t="s">
        <v>196</v>
      </c>
      <c r="AH804" t="s">
        <v>435</v>
      </c>
    </row>
    <row r="805" spans="1:34" x14ac:dyDescent="0.25">
      <c r="A805" t="s">
        <v>137</v>
      </c>
      <c r="B805" t="s">
        <v>92</v>
      </c>
      <c r="C805" t="s">
        <v>93</v>
      </c>
      <c r="D805" t="s">
        <v>136</v>
      </c>
      <c r="E805" t="s">
        <v>135</v>
      </c>
      <c r="F805" t="s">
        <v>403</v>
      </c>
      <c r="G805" t="s">
        <v>404</v>
      </c>
      <c r="H805">
        <v>367</v>
      </c>
      <c r="I805" t="s">
        <v>237</v>
      </c>
      <c r="J805" t="s">
        <v>133</v>
      </c>
      <c r="K805" t="s">
        <v>132</v>
      </c>
      <c r="P805" t="s">
        <v>297</v>
      </c>
      <c r="Q805" t="s">
        <v>298</v>
      </c>
      <c r="R805" t="s">
        <v>156</v>
      </c>
      <c r="S805" t="s">
        <v>155</v>
      </c>
      <c r="AB805" t="s">
        <v>128</v>
      </c>
      <c r="AC805">
        <v>2010</v>
      </c>
      <c r="AD805">
        <v>30.408000000000001</v>
      </c>
      <c r="AH805" t="s">
        <v>435</v>
      </c>
    </row>
    <row r="806" spans="1:34" x14ac:dyDescent="0.25">
      <c r="A806" t="s">
        <v>137</v>
      </c>
      <c r="B806" t="s">
        <v>92</v>
      </c>
      <c r="C806" t="s">
        <v>93</v>
      </c>
      <c r="D806" t="s">
        <v>136</v>
      </c>
      <c r="E806" t="s">
        <v>135</v>
      </c>
      <c r="F806" t="s">
        <v>403</v>
      </c>
      <c r="G806" t="s">
        <v>404</v>
      </c>
      <c r="H806">
        <v>367</v>
      </c>
      <c r="I806" t="s">
        <v>237</v>
      </c>
      <c r="J806" t="s">
        <v>133</v>
      </c>
      <c r="K806" t="s">
        <v>132</v>
      </c>
      <c r="P806" t="s">
        <v>297</v>
      </c>
      <c r="Q806" t="s">
        <v>298</v>
      </c>
      <c r="R806" t="s">
        <v>154</v>
      </c>
      <c r="S806" t="s">
        <v>153</v>
      </c>
      <c r="AB806" t="s">
        <v>128</v>
      </c>
      <c r="AC806">
        <v>2010</v>
      </c>
      <c r="AD806">
        <v>106.86</v>
      </c>
      <c r="AH806" t="s">
        <v>435</v>
      </c>
    </row>
    <row r="807" spans="1:34" x14ac:dyDescent="0.25">
      <c r="A807" t="s">
        <v>137</v>
      </c>
      <c r="B807" t="s">
        <v>92</v>
      </c>
      <c r="C807" t="s">
        <v>93</v>
      </c>
      <c r="D807" t="s">
        <v>136</v>
      </c>
      <c r="E807" t="s">
        <v>135</v>
      </c>
      <c r="F807" t="s">
        <v>403</v>
      </c>
      <c r="G807" t="s">
        <v>404</v>
      </c>
      <c r="H807">
        <v>367</v>
      </c>
      <c r="I807" t="s">
        <v>237</v>
      </c>
      <c r="J807" t="s">
        <v>133</v>
      </c>
      <c r="K807" t="s">
        <v>132</v>
      </c>
      <c r="P807" t="s">
        <v>297</v>
      </c>
      <c r="Q807" t="s">
        <v>298</v>
      </c>
      <c r="R807" t="s">
        <v>152</v>
      </c>
      <c r="S807" t="s">
        <v>151</v>
      </c>
      <c r="AB807" t="s">
        <v>128</v>
      </c>
      <c r="AC807">
        <v>2010</v>
      </c>
      <c r="AD807">
        <v>110.91</v>
      </c>
      <c r="AH807" t="s">
        <v>435</v>
      </c>
    </row>
    <row r="808" spans="1:34" x14ac:dyDescent="0.25">
      <c r="A808" t="s">
        <v>137</v>
      </c>
      <c r="B808" t="s">
        <v>92</v>
      </c>
      <c r="C808" t="s">
        <v>93</v>
      </c>
      <c r="D808" t="s">
        <v>136</v>
      </c>
      <c r="E808" t="s">
        <v>135</v>
      </c>
      <c r="F808" t="s">
        <v>403</v>
      </c>
      <c r="G808" t="s">
        <v>404</v>
      </c>
      <c r="H808">
        <v>367</v>
      </c>
      <c r="I808" t="s">
        <v>237</v>
      </c>
      <c r="J808" t="s">
        <v>133</v>
      </c>
      <c r="K808" t="s">
        <v>132</v>
      </c>
      <c r="P808" t="s">
        <v>297</v>
      </c>
      <c r="Q808" t="s">
        <v>298</v>
      </c>
      <c r="R808" t="s">
        <v>150</v>
      </c>
      <c r="S808" t="s">
        <v>149</v>
      </c>
      <c r="AB808" t="s">
        <v>128</v>
      </c>
      <c r="AC808">
        <v>2010</v>
      </c>
      <c r="AD808">
        <v>156.41499999999999</v>
      </c>
      <c r="AH808" t="s">
        <v>435</v>
      </c>
    </row>
    <row r="809" spans="1:34" x14ac:dyDescent="0.25">
      <c r="A809" t="s">
        <v>137</v>
      </c>
      <c r="B809" t="s">
        <v>92</v>
      </c>
      <c r="C809" t="s">
        <v>93</v>
      </c>
      <c r="D809" t="s">
        <v>136</v>
      </c>
      <c r="E809" t="s">
        <v>135</v>
      </c>
      <c r="F809" t="s">
        <v>403</v>
      </c>
      <c r="G809" t="s">
        <v>404</v>
      </c>
      <c r="H809">
        <v>367</v>
      </c>
      <c r="I809" t="s">
        <v>237</v>
      </c>
      <c r="J809" t="s">
        <v>133</v>
      </c>
      <c r="K809" t="s">
        <v>132</v>
      </c>
      <c r="P809" t="s">
        <v>297</v>
      </c>
      <c r="Q809" t="s">
        <v>298</v>
      </c>
      <c r="R809" t="s">
        <v>148</v>
      </c>
      <c r="S809" t="s">
        <v>147</v>
      </c>
      <c r="AB809" t="s">
        <v>128</v>
      </c>
      <c r="AC809">
        <v>2010</v>
      </c>
      <c r="AD809">
        <v>620.32399999999996</v>
      </c>
      <c r="AH809" t="s">
        <v>435</v>
      </c>
    </row>
    <row r="810" spans="1:34" x14ac:dyDescent="0.25">
      <c r="A810" t="s">
        <v>137</v>
      </c>
      <c r="B810" t="s">
        <v>92</v>
      </c>
      <c r="C810" t="s">
        <v>93</v>
      </c>
      <c r="D810" t="s">
        <v>136</v>
      </c>
      <c r="E810" t="s">
        <v>135</v>
      </c>
      <c r="F810" t="s">
        <v>403</v>
      </c>
      <c r="G810" t="s">
        <v>404</v>
      </c>
      <c r="H810">
        <v>367</v>
      </c>
      <c r="I810" t="s">
        <v>237</v>
      </c>
      <c r="J810" t="s">
        <v>133</v>
      </c>
      <c r="K810" t="s">
        <v>132</v>
      </c>
      <c r="P810" t="s">
        <v>297</v>
      </c>
      <c r="Q810" t="s">
        <v>298</v>
      </c>
      <c r="R810" t="s">
        <v>146</v>
      </c>
      <c r="S810" t="s">
        <v>145</v>
      </c>
      <c r="AB810" t="s">
        <v>128</v>
      </c>
      <c r="AC810">
        <v>2010</v>
      </c>
      <c r="AD810">
        <v>140.55099999999999</v>
      </c>
      <c r="AH810" t="s">
        <v>435</v>
      </c>
    </row>
    <row r="811" spans="1:34" x14ac:dyDescent="0.25">
      <c r="A811" t="s">
        <v>137</v>
      </c>
      <c r="B811" t="s">
        <v>92</v>
      </c>
      <c r="C811" t="s">
        <v>93</v>
      </c>
      <c r="D811" t="s">
        <v>136</v>
      </c>
      <c r="E811" t="s">
        <v>135</v>
      </c>
      <c r="F811" t="s">
        <v>403</v>
      </c>
      <c r="G811" t="s">
        <v>404</v>
      </c>
      <c r="H811">
        <v>367</v>
      </c>
      <c r="I811" t="s">
        <v>237</v>
      </c>
      <c r="J811" t="s">
        <v>133</v>
      </c>
      <c r="K811" t="s">
        <v>132</v>
      </c>
      <c r="P811" t="s">
        <v>297</v>
      </c>
      <c r="Q811" t="s">
        <v>298</v>
      </c>
      <c r="R811" t="s">
        <v>144</v>
      </c>
      <c r="S811" t="s">
        <v>143</v>
      </c>
      <c r="AB811" t="s">
        <v>128</v>
      </c>
      <c r="AC811">
        <v>2010</v>
      </c>
      <c r="AD811">
        <v>353.74299999999999</v>
      </c>
      <c r="AH811" t="s">
        <v>435</v>
      </c>
    </row>
    <row r="812" spans="1:34" x14ac:dyDescent="0.25">
      <c r="A812" t="s">
        <v>137</v>
      </c>
      <c r="B812" t="s">
        <v>92</v>
      </c>
      <c r="C812" t="s">
        <v>93</v>
      </c>
      <c r="D812" t="s">
        <v>136</v>
      </c>
      <c r="E812" t="s">
        <v>135</v>
      </c>
      <c r="F812" t="s">
        <v>403</v>
      </c>
      <c r="G812" t="s">
        <v>404</v>
      </c>
      <c r="H812">
        <v>367</v>
      </c>
      <c r="I812" t="s">
        <v>237</v>
      </c>
      <c r="J812" t="s">
        <v>133</v>
      </c>
      <c r="K812" t="s">
        <v>132</v>
      </c>
      <c r="P812" t="s">
        <v>297</v>
      </c>
      <c r="Q812" t="s">
        <v>298</v>
      </c>
      <c r="R812" t="s">
        <v>142</v>
      </c>
      <c r="S812" t="s">
        <v>141</v>
      </c>
      <c r="AB812" t="s">
        <v>128</v>
      </c>
      <c r="AC812">
        <v>2010</v>
      </c>
      <c r="AD812">
        <v>21.702999999999999</v>
      </c>
      <c r="AH812" t="s">
        <v>435</v>
      </c>
    </row>
    <row r="813" spans="1:34" x14ac:dyDescent="0.25">
      <c r="A813" t="s">
        <v>137</v>
      </c>
      <c r="B813" t="s">
        <v>92</v>
      </c>
      <c r="C813" t="s">
        <v>93</v>
      </c>
      <c r="D813" t="s">
        <v>136</v>
      </c>
      <c r="E813" t="s">
        <v>135</v>
      </c>
      <c r="F813" t="s">
        <v>403</v>
      </c>
      <c r="G813" t="s">
        <v>404</v>
      </c>
      <c r="H813">
        <v>367</v>
      </c>
      <c r="I813" t="s">
        <v>237</v>
      </c>
      <c r="J813" t="s">
        <v>133</v>
      </c>
      <c r="K813" t="s">
        <v>132</v>
      </c>
      <c r="P813" t="s">
        <v>297</v>
      </c>
      <c r="Q813" t="s">
        <v>298</v>
      </c>
      <c r="R813" t="s">
        <v>140</v>
      </c>
      <c r="S813" t="s">
        <v>139</v>
      </c>
      <c r="AB813" t="s">
        <v>128</v>
      </c>
      <c r="AC813">
        <v>2010</v>
      </c>
      <c r="AD813">
        <v>516.84199999999998</v>
      </c>
      <c r="AH813" t="s">
        <v>435</v>
      </c>
    </row>
    <row r="814" spans="1:34" x14ac:dyDescent="0.25">
      <c r="A814" t="s">
        <v>137</v>
      </c>
      <c r="B814" t="s">
        <v>92</v>
      </c>
      <c r="C814" t="s">
        <v>93</v>
      </c>
      <c r="D814" t="s">
        <v>136</v>
      </c>
      <c r="E814" t="s">
        <v>135</v>
      </c>
      <c r="F814" t="s">
        <v>403</v>
      </c>
      <c r="G814" t="s">
        <v>404</v>
      </c>
      <c r="H814">
        <v>367</v>
      </c>
      <c r="I814" t="s">
        <v>237</v>
      </c>
      <c r="J814" t="s">
        <v>133</v>
      </c>
      <c r="K814" t="s">
        <v>132</v>
      </c>
      <c r="P814" t="s">
        <v>297</v>
      </c>
      <c r="Q814" t="s">
        <v>298</v>
      </c>
      <c r="R814" t="s">
        <v>138</v>
      </c>
      <c r="S814" t="s">
        <v>131</v>
      </c>
      <c r="AB814" t="s">
        <v>128</v>
      </c>
      <c r="AC814">
        <v>2010</v>
      </c>
      <c r="AD814">
        <v>2058.6970000000001</v>
      </c>
      <c r="AH814" t="s">
        <v>435</v>
      </c>
    </row>
    <row r="815" spans="1:34" x14ac:dyDescent="0.25">
      <c r="A815" t="s">
        <v>137</v>
      </c>
      <c r="B815" t="s">
        <v>92</v>
      </c>
      <c r="C815" t="s">
        <v>93</v>
      </c>
      <c r="D815" t="s">
        <v>136</v>
      </c>
      <c r="E815" t="s">
        <v>135</v>
      </c>
      <c r="F815" t="s">
        <v>403</v>
      </c>
      <c r="G815" t="s">
        <v>404</v>
      </c>
      <c r="H815">
        <v>367</v>
      </c>
      <c r="I815" t="s">
        <v>237</v>
      </c>
      <c r="J815" t="s">
        <v>133</v>
      </c>
      <c r="K815" t="s">
        <v>132</v>
      </c>
      <c r="P815" t="s">
        <v>297</v>
      </c>
      <c r="Q815" t="s">
        <v>298</v>
      </c>
      <c r="R815" t="s">
        <v>130</v>
      </c>
      <c r="S815" t="s">
        <v>129</v>
      </c>
      <c r="AB815" t="s">
        <v>128</v>
      </c>
      <c r="AC815">
        <v>2010</v>
      </c>
      <c r="AD815">
        <v>0.94099999999999995</v>
      </c>
      <c r="AH815" t="s">
        <v>435</v>
      </c>
    </row>
    <row r="816" spans="1:34" x14ac:dyDescent="0.25">
      <c r="A816" t="s">
        <v>137</v>
      </c>
      <c r="B816" t="s">
        <v>92</v>
      </c>
      <c r="C816" t="s">
        <v>93</v>
      </c>
      <c r="D816" t="s">
        <v>136</v>
      </c>
      <c r="E816" t="s">
        <v>135</v>
      </c>
      <c r="F816" t="s">
        <v>403</v>
      </c>
      <c r="G816" t="s">
        <v>404</v>
      </c>
      <c r="H816">
        <v>367</v>
      </c>
      <c r="I816" t="s">
        <v>237</v>
      </c>
      <c r="J816" t="s">
        <v>133</v>
      </c>
      <c r="K816" t="s">
        <v>132</v>
      </c>
      <c r="P816" t="s">
        <v>300</v>
      </c>
      <c r="Q816" t="s">
        <v>301</v>
      </c>
      <c r="R816" t="s">
        <v>183</v>
      </c>
      <c r="S816" t="s">
        <v>182</v>
      </c>
      <c r="AB816" t="s">
        <v>128</v>
      </c>
      <c r="AC816">
        <v>2010</v>
      </c>
      <c r="AD816">
        <v>0</v>
      </c>
      <c r="AE816" t="s">
        <v>196</v>
      </c>
      <c r="AH816" t="s">
        <v>435</v>
      </c>
    </row>
    <row r="817" spans="1:34" x14ac:dyDescent="0.25">
      <c r="A817" t="s">
        <v>137</v>
      </c>
      <c r="B817" t="s">
        <v>92</v>
      </c>
      <c r="C817" t="s">
        <v>93</v>
      </c>
      <c r="D817" t="s">
        <v>136</v>
      </c>
      <c r="E817" t="s">
        <v>135</v>
      </c>
      <c r="F817" t="s">
        <v>403</v>
      </c>
      <c r="G817" t="s">
        <v>404</v>
      </c>
      <c r="H817">
        <v>367</v>
      </c>
      <c r="I817" t="s">
        <v>237</v>
      </c>
      <c r="J817" t="s">
        <v>133</v>
      </c>
      <c r="K817" t="s">
        <v>132</v>
      </c>
      <c r="P817" t="s">
        <v>300</v>
      </c>
      <c r="Q817" t="s">
        <v>301</v>
      </c>
      <c r="R817" t="s">
        <v>156</v>
      </c>
      <c r="S817" t="s">
        <v>155</v>
      </c>
      <c r="AB817" t="s">
        <v>128</v>
      </c>
      <c r="AC817">
        <v>2010</v>
      </c>
      <c r="AD817">
        <v>119.673</v>
      </c>
      <c r="AH817" t="s">
        <v>435</v>
      </c>
    </row>
    <row r="818" spans="1:34" x14ac:dyDescent="0.25">
      <c r="A818" t="s">
        <v>137</v>
      </c>
      <c r="B818" t="s">
        <v>92</v>
      </c>
      <c r="C818" t="s">
        <v>93</v>
      </c>
      <c r="D818" t="s">
        <v>136</v>
      </c>
      <c r="E818" t="s">
        <v>135</v>
      </c>
      <c r="F818" t="s">
        <v>403</v>
      </c>
      <c r="G818" t="s">
        <v>404</v>
      </c>
      <c r="H818">
        <v>367</v>
      </c>
      <c r="I818" t="s">
        <v>237</v>
      </c>
      <c r="J818" t="s">
        <v>133</v>
      </c>
      <c r="K818" t="s">
        <v>132</v>
      </c>
      <c r="P818" t="s">
        <v>300</v>
      </c>
      <c r="Q818" t="s">
        <v>301</v>
      </c>
      <c r="R818" t="s">
        <v>154</v>
      </c>
      <c r="S818" t="s">
        <v>153</v>
      </c>
      <c r="AB818" t="s">
        <v>128</v>
      </c>
      <c r="AC818">
        <v>2010</v>
      </c>
      <c r="AD818">
        <v>212.58</v>
      </c>
      <c r="AH818" t="s">
        <v>435</v>
      </c>
    </row>
    <row r="819" spans="1:34" x14ac:dyDescent="0.25">
      <c r="A819" t="s">
        <v>137</v>
      </c>
      <c r="B819" t="s">
        <v>92</v>
      </c>
      <c r="C819" t="s">
        <v>93</v>
      </c>
      <c r="D819" t="s">
        <v>136</v>
      </c>
      <c r="E819" t="s">
        <v>135</v>
      </c>
      <c r="F819" t="s">
        <v>403</v>
      </c>
      <c r="G819" t="s">
        <v>404</v>
      </c>
      <c r="H819">
        <v>367</v>
      </c>
      <c r="I819" t="s">
        <v>237</v>
      </c>
      <c r="J819" t="s">
        <v>133</v>
      </c>
      <c r="K819" t="s">
        <v>132</v>
      </c>
      <c r="P819" t="s">
        <v>300</v>
      </c>
      <c r="Q819" t="s">
        <v>301</v>
      </c>
      <c r="R819" t="s">
        <v>152</v>
      </c>
      <c r="S819" t="s">
        <v>151</v>
      </c>
      <c r="AB819" t="s">
        <v>128</v>
      </c>
      <c r="AC819">
        <v>2010</v>
      </c>
      <c r="AD819">
        <v>201.36500000000001</v>
      </c>
      <c r="AH819" t="s">
        <v>435</v>
      </c>
    </row>
    <row r="820" spans="1:34" x14ac:dyDescent="0.25">
      <c r="A820" t="s">
        <v>137</v>
      </c>
      <c r="B820" t="s">
        <v>92</v>
      </c>
      <c r="C820" t="s">
        <v>93</v>
      </c>
      <c r="D820" t="s">
        <v>136</v>
      </c>
      <c r="E820" t="s">
        <v>135</v>
      </c>
      <c r="F820" t="s">
        <v>403</v>
      </c>
      <c r="G820" t="s">
        <v>404</v>
      </c>
      <c r="H820">
        <v>367</v>
      </c>
      <c r="I820" t="s">
        <v>237</v>
      </c>
      <c r="J820" t="s">
        <v>133</v>
      </c>
      <c r="K820" t="s">
        <v>132</v>
      </c>
      <c r="P820" t="s">
        <v>300</v>
      </c>
      <c r="Q820" t="s">
        <v>301</v>
      </c>
      <c r="R820" t="s">
        <v>150</v>
      </c>
      <c r="S820" t="s">
        <v>149</v>
      </c>
      <c r="AB820" t="s">
        <v>128</v>
      </c>
      <c r="AC820">
        <v>2010</v>
      </c>
      <c r="AD820">
        <v>105.91</v>
      </c>
      <c r="AH820" t="s">
        <v>435</v>
      </c>
    </row>
    <row r="821" spans="1:34" x14ac:dyDescent="0.25">
      <c r="A821" t="s">
        <v>137</v>
      </c>
      <c r="B821" t="s">
        <v>92</v>
      </c>
      <c r="C821" t="s">
        <v>93</v>
      </c>
      <c r="D821" t="s">
        <v>136</v>
      </c>
      <c r="E821" t="s">
        <v>135</v>
      </c>
      <c r="F821" t="s">
        <v>403</v>
      </c>
      <c r="G821" t="s">
        <v>404</v>
      </c>
      <c r="H821">
        <v>367</v>
      </c>
      <c r="I821" t="s">
        <v>237</v>
      </c>
      <c r="J821" t="s">
        <v>133</v>
      </c>
      <c r="K821" t="s">
        <v>132</v>
      </c>
      <c r="P821" t="s">
        <v>300</v>
      </c>
      <c r="Q821" t="s">
        <v>301</v>
      </c>
      <c r="R821" t="s">
        <v>148</v>
      </c>
      <c r="S821" t="s">
        <v>147</v>
      </c>
      <c r="AB821" t="s">
        <v>128</v>
      </c>
      <c r="AC821">
        <v>2010</v>
      </c>
      <c r="AD821">
        <v>497.66899999999998</v>
      </c>
      <c r="AH821" t="s">
        <v>435</v>
      </c>
    </row>
    <row r="822" spans="1:34" x14ac:dyDescent="0.25">
      <c r="A822" t="s">
        <v>137</v>
      </c>
      <c r="B822" t="s">
        <v>92</v>
      </c>
      <c r="C822" t="s">
        <v>93</v>
      </c>
      <c r="D822" t="s">
        <v>136</v>
      </c>
      <c r="E822" t="s">
        <v>135</v>
      </c>
      <c r="F822" t="s">
        <v>403</v>
      </c>
      <c r="G822" t="s">
        <v>404</v>
      </c>
      <c r="H822">
        <v>367</v>
      </c>
      <c r="I822" t="s">
        <v>237</v>
      </c>
      <c r="J822" t="s">
        <v>133</v>
      </c>
      <c r="K822" t="s">
        <v>132</v>
      </c>
      <c r="P822" t="s">
        <v>300</v>
      </c>
      <c r="Q822" t="s">
        <v>301</v>
      </c>
      <c r="R822" t="s">
        <v>146</v>
      </c>
      <c r="S822" t="s">
        <v>145</v>
      </c>
      <c r="AB822" t="s">
        <v>128</v>
      </c>
      <c r="AC822">
        <v>2010</v>
      </c>
      <c r="AD822">
        <v>257.67500000000001</v>
      </c>
      <c r="AH822" t="s">
        <v>435</v>
      </c>
    </row>
    <row r="823" spans="1:34" x14ac:dyDescent="0.25">
      <c r="A823" t="s">
        <v>137</v>
      </c>
      <c r="B823" t="s">
        <v>92</v>
      </c>
      <c r="C823" t="s">
        <v>93</v>
      </c>
      <c r="D823" t="s">
        <v>136</v>
      </c>
      <c r="E823" t="s">
        <v>135</v>
      </c>
      <c r="F823" t="s">
        <v>403</v>
      </c>
      <c r="G823" t="s">
        <v>404</v>
      </c>
      <c r="H823">
        <v>367</v>
      </c>
      <c r="I823" t="s">
        <v>237</v>
      </c>
      <c r="J823" t="s">
        <v>133</v>
      </c>
      <c r="K823" t="s">
        <v>132</v>
      </c>
      <c r="P823" t="s">
        <v>300</v>
      </c>
      <c r="Q823" t="s">
        <v>301</v>
      </c>
      <c r="R823" t="s">
        <v>144</v>
      </c>
      <c r="S823" t="s">
        <v>143</v>
      </c>
      <c r="AB823" t="s">
        <v>128</v>
      </c>
      <c r="AC823">
        <v>2010</v>
      </c>
      <c r="AD823">
        <v>546.61400000000003</v>
      </c>
      <c r="AH823" t="s">
        <v>435</v>
      </c>
    </row>
    <row r="824" spans="1:34" x14ac:dyDescent="0.25">
      <c r="A824" t="s">
        <v>137</v>
      </c>
      <c r="B824" t="s">
        <v>92</v>
      </c>
      <c r="C824" t="s">
        <v>93</v>
      </c>
      <c r="D824" t="s">
        <v>136</v>
      </c>
      <c r="E824" t="s">
        <v>135</v>
      </c>
      <c r="F824" t="s">
        <v>403</v>
      </c>
      <c r="G824" t="s">
        <v>404</v>
      </c>
      <c r="H824">
        <v>367</v>
      </c>
      <c r="I824" t="s">
        <v>237</v>
      </c>
      <c r="J824" t="s">
        <v>133</v>
      </c>
      <c r="K824" t="s">
        <v>132</v>
      </c>
      <c r="P824" t="s">
        <v>300</v>
      </c>
      <c r="Q824" t="s">
        <v>301</v>
      </c>
      <c r="R824" t="s">
        <v>142</v>
      </c>
      <c r="S824" t="s">
        <v>141</v>
      </c>
      <c r="AB824" t="s">
        <v>128</v>
      </c>
      <c r="AC824">
        <v>2010</v>
      </c>
      <c r="AD824">
        <v>229.83199999999999</v>
      </c>
      <c r="AH824" t="s">
        <v>435</v>
      </c>
    </row>
    <row r="825" spans="1:34" x14ac:dyDescent="0.25">
      <c r="A825" t="s">
        <v>137</v>
      </c>
      <c r="B825" t="s">
        <v>92</v>
      </c>
      <c r="C825" t="s">
        <v>93</v>
      </c>
      <c r="D825" t="s">
        <v>136</v>
      </c>
      <c r="E825" t="s">
        <v>135</v>
      </c>
      <c r="F825" t="s">
        <v>403</v>
      </c>
      <c r="G825" t="s">
        <v>404</v>
      </c>
      <c r="H825">
        <v>367</v>
      </c>
      <c r="I825" t="s">
        <v>237</v>
      </c>
      <c r="J825" t="s">
        <v>133</v>
      </c>
      <c r="K825" t="s">
        <v>132</v>
      </c>
      <c r="P825" t="s">
        <v>300</v>
      </c>
      <c r="Q825" t="s">
        <v>301</v>
      </c>
      <c r="R825" t="s">
        <v>140</v>
      </c>
      <c r="S825" t="s">
        <v>139</v>
      </c>
      <c r="AB825" t="s">
        <v>128</v>
      </c>
      <c r="AC825">
        <v>2010</v>
      </c>
      <c r="AD825">
        <v>567.25199999999995</v>
      </c>
      <c r="AH825" t="s">
        <v>435</v>
      </c>
    </row>
    <row r="826" spans="1:34" x14ac:dyDescent="0.25">
      <c r="A826" t="s">
        <v>137</v>
      </c>
      <c r="B826" t="s">
        <v>92</v>
      </c>
      <c r="C826" t="s">
        <v>93</v>
      </c>
      <c r="D826" t="s">
        <v>136</v>
      </c>
      <c r="E826" t="s">
        <v>135</v>
      </c>
      <c r="F826" t="s">
        <v>403</v>
      </c>
      <c r="G826" t="s">
        <v>404</v>
      </c>
      <c r="H826">
        <v>367</v>
      </c>
      <c r="I826" t="s">
        <v>237</v>
      </c>
      <c r="J826" t="s">
        <v>133</v>
      </c>
      <c r="K826" t="s">
        <v>132</v>
      </c>
      <c r="P826" t="s">
        <v>300</v>
      </c>
      <c r="Q826" t="s">
        <v>301</v>
      </c>
      <c r="R826" t="s">
        <v>138</v>
      </c>
      <c r="S826" t="s">
        <v>131</v>
      </c>
      <c r="AB826" t="s">
        <v>128</v>
      </c>
      <c r="AC826">
        <v>2010</v>
      </c>
      <c r="AD826">
        <v>2739.77</v>
      </c>
      <c r="AH826" t="s">
        <v>435</v>
      </c>
    </row>
    <row r="827" spans="1:34" x14ac:dyDescent="0.25">
      <c r="A827" t="s">
        <v>137</v>
      </c>
      <c r="B827" t="s">
        <v>92</v>
      </c>
      <c r="C827" t="s">
        <v>93</v>
      </c>
      <c r="D827" t="s">
        <v>136</v>
      </c>
      <c r="E827" t="s">
        <v>135</v>
      </c>
      <c r="F827" t="s">
        <v>403</v>
      </c>
      <c r="G827" t="s">
        <v>404</v>
      </c>
      <c r="H827">
        <v>367</v>
      </c>
      <c r="I827" t="s">
        <v>237</v>
      </c>
      <c r="J827" t="s">
        <v>133</v>
      </c>
      <c r="K827" t="s">
        <v>132</v>
      </c>
      <c r="P827" t="s">
        <v>300</v>
      </c>
      <c r="Q827" t="s">
        <v>301</v>
      </c>
      <c r="R827" t="s">
        <v>130</v>
      </c>
      <c r="S827" t="s">
        <v>129</v>
      </c>
      <c r="AB827" t="s">
        <v>128</v>
      </c>
      <c r="AC827">
        <v>2010</v>
      </c>
      <c r="AD827">
        <v>1.2</v>
      </c>
      <c r="AH827" t="s">
        <v>435</v>
      </c>
    </row>
    <row r="828" spans="1:34" s="49" customFormat="1" x14ac:dyDescent="0.25">
      <c r="A828" s="49" t="s">
        <v>137</v>
      </c>
      <c r="B828" s="49" t="s">
        <v>92</v>
      </c>
      <c r="C828" s="49" t="s">
        <v>93</v>
      </c>
      <c r="D828" s="49" t="s">
        <v>136</v>
      </c>
      <c r="E828" s="49" t="s">
        <v>135</v>
      </c>
      <c r="F828" s="49" t="s">
        <v>403</v>
      </c>
      <c r="G828" s="49" t="s">
        <v>404</v>
      </c>
      <c r="H828" s="49">
        <v>367</v>
      </c>
      <c r="I828" s="49" t="s">
        <v>237</v>
      </c>
      <c r="J828" s="49" t="s">
        <v>133</v>
      </c>
      <c r="K828" s="49" t="s">
        <v>132</v>
      </c>
      <c r="P828" s="49" t="s">
        <v>302</v>
      </c>
      <c r="Q828" s="49" t="s">
        <v>131</v>
      </c>
      <c r="R828" s="49" t="s">
        <v>183</v>
      </c>
      <c r="S828" s="49" t="s">
        <v>182</v>
      </c>
      <c r="AB828" s="49" t="s">
        <v>128</v>
      </c>
      <c r="AC828" s="49">
        <v>2010</v>
      </c>
      <c r="AD828" s="49">
        <v>0</v>
      </c>
      <c r="AE828" s="49" t="s">
        <v>196</v>
      </c>
      <c r="AF828" s="49" t="s">
        <v>858</v>
      </c>
      <c r="AG828" s="146">
        <f>(AD829+AD830+AD831)*( 1 +AD839/(AD838-AD839))</f>
        <v>782.1459811528656</v>
      </c>
      <c r="AH828" s="49" t="s">
        <v>435</v>
      </c>
    </row>
    <row r="829" spans="1:34" s="49" customFormat="1" x14ac:dyDescent="0.25">
      <c r="A829" s="49" t="s">
        <v>137</v>
      </c>
      <c r="B829" s="49" t="s">
        <v>92</v>
      </c>
      <c r="C829" s="49" t="s">
        <v>93</v>
      </c>
      <c r="D829" s="49" t="s">
        <v>136</v>
      </c>
      <c r="E829" s="49" t="s">
        <v>135</v>
      </c>
      <c r="F829" s="49" t="s">
        <v>403</v>
      </c>
      <c r="G829" s="49" t="s">
        <v>404</v>
      </c>
      <c r="H829" s="49">
        <v>367</v>
      </c>
      <c r="I829" s="49" t="s">
        <v>237</v>
      </c>
      <c r="J829" s="49" t="s">
        <v>133</v>
      </c>
      <c r="K829" s="49" t="s">
        <v>132</v>
      </c>
      <c r="P829" s="49" t="s">
        <v>302</v>
      </c>
      <c r="Q829" s="49" t="s">
        <v>131</v>
      </c>
      <c r="R829" s="49" t="s">
        <v>156</v>
      </c>
      <c r="S829" s="49" t="s">
        <v>155</v>
      </c>
      <c r="AB829" s="49" t="s">
        <v>128</v>
      </c>
      <c r="AC829" s="49">
        <v>2010</v>
      </c>
      <c r="AD829" s="49">
        <v>150.08099999999999</v>
      </c>
      <c r="AF829" s="49" t="s">
        <v>859</v>
      </c>
      <c r="AG829" s="146">
        <f>(AD828+AD832+AD833+AD834+AD835+AD836+AD837)*( 1 +AD839/(AD838-AD839))</f>
        <v>4016.320018400751</v>
      </c>
      <c r="AH829" s="49" t="s">
        <v>435</v>
      </c>
    </row>
    <row r="830" spans="1:34" s="49" customFormat="1" x14ac:dyDescent="0.25">
      <c r="A830" s="49" t="s">
        <v>137</v>
      </c>
      <c r="B830" s="49" t="s">
        <v>92</v>
      </c>
      <c r="C830" s="49" t="s">
        <v>93</v>
      </c>
      <c r="D830" s="49" t="s">
        <v>136</v>
      </c>
      <c r="E830" s="49" t="s">
        <v>135</v>
      </c>
      <c r="F830" s="49" t="s">
        <v>403</v>
      </c>
      <c r="G830" s="49" t="s">
        <v>404</v>
      </c>
      <c r="H830" s="49">
        <v>367</v>
      </c>
      <c r="I830" s="49" t="s">
        <v>237</v>
      </c>
      <c r="J830" s="49" t="s">
        <v>133</v>
      </c>
      <c r="K830" s="49" t="s">
        <v>132</v>
      </c>
      <c r="P830" s="49" t="s">
        <v>302</v>
      </c>
      <c r="Q830" s="49" t="s">
        <v>131</v>
      </c>
      <c r="R830" s="49" t="s">
        <v>154</v>
      </c>
      <c r="S830" s="49" t="s">
        <v>153</v>
      </c>
      <c r="AB830" s="49" t="s">
        <v>128</v>
      </c>
      <c r="AC830" s="49">
        <v>2010</v>
      </c>
      <c r="AD830" s="49">
        <v>319.44099999999997</v>
      </c>
      <c r="AF830" s="49" t="s">
        <v>862</v>
      </c>
      <c r="AG830" s="146">
        <f>AD828+AD829+AD830+AD831+ AD832+AD833+AD834+AD835+AD836+AD837+AD839</f>
        <v>4798.4659999999994</v>
      </c>
      <c r="AH830" s="49" t="s">
        <v>435</v>
      </c>
    </row>
    <row r="831" spans="1:34" s="49" customFormat="1" x14ac:dyDescent="0.25">
      <c r="A831" s="49" t="s">
        <v>137</v>
      </c>
      <c r="B831" s="49" t="s">
        <v>92</v>
      </c>
      <c r="C831" s="49" t="s">
        <v>93</v>
      </c>
      <c r="D831" s="49" t="s">
        <v>136</v>
      </c>
      <c r="E831" s="49" t="s">
        <v>135</v>
      </c>
      <c r="F831" s="49" t="s">
        <v>403</v>
      </c>
      <c r="G831" s="49" t="s">
        <v>404</v>
      </c>
      <c r="H831" s="49">
        <v>367</v>
      </c>
      <c r="I831" s="49" t="s">
        <v>237</v>
      </c>
      <c r="J831" s="49" t="s">
        <v>133</v>
      </c>
      <c r="K831" s="49" t="s">
        <v>132</v>
      </c>
      <c r="P831" s="49" t="s">
        <v>302</v>
      </c>
      <c r="Q831" s="49" t="s">
        <v>131</v>
      </c>
      <c r="R831" s="49" t="s">
        <v>152</v>
      </c>
      <c r="S831" s="49" t="s">
        <v>151</v>
      </c>
      <c r="AB831" s="49" t="s">
        <v>128</v>
      </c>
      <c r="AC831" s="49">
        <v>2010</v>
      </c>
      <c r="AD831" s="49">
        <v>312.27499999999998</v>
      </c>
      <c r="AG831" s="146"/>
      <c r="AH831" s="49" t="s">
        <v>435</v>
      </c>
    </row>
    <row r="832" spans="1:34" s="49" customFormat="1" x14ac:dyDescent="0.25">
      <c r="A832" s="49" t="s">
        <v>137</v>
      </c>
      <c r="B832" s="49" t="s">
        <v>92</v>
      </c>
      <c r="C832" s="49" t="s">
        <v>93</v>
      </c>
      <c r="D832" s="49" t="s">
        <v>136</v>
      </c>
      <c r="E832" s="49" t="s">
        <v>135</v>
      </c>
      <c r="F832" s="49" t="s">
        <v>403</v>
      </c>
      <c r="G832" s="49" t="s">
        <v>404</v>
      </c>
      <c r="H832" s="49">
        <v>367</v>
      </c>
      <c r="I832" s="49" t="s">
        <v>237</v>
      </c>
      <c r="J832" s="49" t="s">
        <v>133</v>
      </c>
      <c r="K832" s="49" t="s">
        <v>132</v>
      </c>
      <c r="P832" s="49" t="s">
        <v>302</v>
      </c>
      <c r="Q832" s="49" t="s">
        <v>131</v>
      </c>
      <c r="R832" s="49" t="s">
        <v>150</v>
      </c>
      <c r="S832" s="49" t="s">
        <v>149</v>
      </c>
      <c r="AB832" s="49" t="s">
        <v>128</v>
      </c>
      <c r="AC832" s="49">
        <v>2010</v>
      </c>
      <c r="AD832" s="49">
        <v>262.32499999999999</v>
      </c>
      <c r="AG832" s="146"/>
      <c r="AH832" s="49" t="s">
        <v>435</v>
      </c>
    </row>
    <row r="833" spans="1:34" s="49" customFormat="1" x14ac:dyDescent="0.25">
      <c r="A833" s="49" t="s">
        <v>137</v>
      </c>
      <c r="B833" s="49" t="s">
        <v>92</v>
      </c>
      <c r="C833" s="49" t="s">
        <v>93</v>
      </c>
      <c r="D833" s="49" t="s">
        <v>136</v>
      </c>
      <c r="E833" s="49" t="s">
        <v>135</v>
      </c>
      <c r="F833" s="49" t="s">
        <v>403</v>
      </c>
      <c r="G833" s="49" t="s">
        <v>404</v>
      </c>
      <c r="H833" s="49">
        <v>367</v>
      </c>
      <c r="I833" s="49" t="s">
        <v>237</v>
      </c>
      <c r="J833" s="49" t="s">
        <v>133</v>
      </c>
      <c r="K833" s="49" t="s">
        <v>132</v>
      </c>
      <c r="P833" s="49" t="s">
        <v>302</v>
      </c>
      <c r="Q833" s="49" t="s">
        <v>131</v>
      </c>
      <c r="R833" s="49" t="s">
        <v>148</v>
      </c>
      <c r="S833" s="49" t="s">
        <v>147</v>
      </c>
      <c r="AB833" s="49" t="s">
        <v>128</v>
      </c>
      <c r="AC833" s="49">
        <v>2010</v>
      </c>
      <c r="AD833" s="49">
        <v>1117.9929999999999</v>
      </c>
      <c r="AG833" s="146"/>
      <c r="AH833" s="49" t="s">
        <v>435</v>
      </c>
    </row>
    <row r="834" spans="1:34" s="49" customFormat="1" x14ac:dyDescent="0.25">
      <c r="A834" s="49" t="s">
        <v>137</v>
      </c>
      <c r="B834" s="49" t="s">
        <v>92</v>
      </c>
      <c r="C834" s="49" t="s">
        <v>93</v>
      </c>
      <c r="D834" s="49" t="s">
        <v>136</v>
      </c>
      <c r="E834" s="49" t="s">
        <v>135</v>
      </c>
      <c r="F834" s="49" t="s">
        <v>403</v>
      </c>
      <c r="G834" s="49" t="s">
        <v>404</v>
      </c>
      <c r="H834" s="49">
        <v>367</v>
      </c>
      <c r="I834" s="49" t="s">
        <v>237</v>
      </c>
      <c r="J834" s="49" t="s">
        <v>133</v>
      </c>
      <c r="K834" s="49" t="s">
        <v>132</v>
      </c>
      <c r="P834" s="49" t="s">
        <v>302</v>
      </c>
      <c r="Q834" s="49" t="s">
        <v>131</v>
      </c>
      <c r="R834" s="49" t="s">
        <v>146</v>
      </c>
      <c r="S834" s="49" t="s">
        <v>145</v>
      </c>
      <c r="AB834" s="49" t="s">
        <v>128</v>
      </c>
      <c r="AC834" s="49">
        <v>2010</v>
      </c>
      <c r="AD834" s="49">
        <v>398.22500000000002</v>
      </c>
      <c r="AG834" s="146"/>
      <c r="AH834" s="49" t="s">
        <v>435</v>
      </c>
    </row>
    <row r="835" spans="1:34" s="49" customFormat="1" x14ac:dyDescent="0.25">
      <c r="A835" s="49" t="s">
        <v>137</v>
      </c>
      <c r="B835" s="49" t="s">
        <v>92</v>
      </c>
      <c r="C835" s="49" t="s">
        <v>93</v>
      </c>
      <c r="D835" s="49" t="s">
        <v>136</v>
      </c>
      <c r="E835" s="49" t="s">
        <v>135</v>
      </c>
      <c r="F835" s="49" t="s">
        <v>403</v>
      </c>
      <c r="G835" s="49" t="s">
        <v>404</v>
      </c>
      <c r="H835" s="49">
        <v>367</v>
      </c>
      <c r="I835" s="49" t="s">
        <v>237</v>
      </c>
      <c r="J835" s="49" t="s">
        <v>133</v>
      </c>
      <c r="K835" s="49" t="s">
        <v>132</v>
      </c>
      <c r="P835" s="49" t="s">
        <v>302</v>
      </c>
      <c r="Q835" s="49" t="s">
        <v>131</v>
      </c>
      <c r="R835" s="49" t="s">
        <v>144</v>
      </c>
      <c r="S835" s="49" t="s">
        <v>143</v>
      </c>
      <c r="AB835" s="49" t="s">
        <v>128</v>
      </c>
      <c r="AC835" s="49">
        <v>2010</v>
      </c>
      <c r="AD835" s="49">
        <v>900.35699999999997</v>
      </c>
      <c r="AG835" s="146"/>
      <c r="AH835" s="49" t="s">
        <v>435</v>
      </c>
    </row>
    <row r="836" spans="1:34" s="49" customFormat="1" x14ac:dyDescent="0.25">
      <c r="A836" s="49" t="s">
        <v>137</v>
      </c>
      <c r="B836" s="49" t="s">
        <v>92</v>
      </c>
      <c r="C836" s="49" t="s">
        <v>93</v>
      </c>
      <c r="D836" s="49" t="s">
        <v>136</v>
      </c>
      <c r="E836" s="49" t="s">
        <v>135</v>
      </c>
      <c r="F836" s="49" t="s">
        <v>403</v>
      </c>
      <c r="G836" s="49" t="s">
        <v>404</v>
      </c>
      <c r="H836" s="49">
        <v>367</v>
      </c>
      <c r="I836" s="49" t="s">
        <v>237</v>
      </c>
      <c r="J836" s="49" t="s">
        <v>133</v>
      </c>
      <c r="K836" s="49" t="s">
        <v>132</v>
      </c>
      <c r="P836" s="49" t="s">
        <v>302</v>
      </c>
      <c r="Q836" s="49" t="s">
        <v>131</v>
      </c>
      <c r="R836" s="49" t="s">
        <v>142</v>
      </c>
      <c r="S836" s="49" t="s">
        <v>141</v>
      </c>
      <c r="AB836" s="49" t="s">
        <v>128</v>
      </c>
      <c r="AC836" s="49">
        <v>2010</v>
      </c>
      <c r="AD836" s="49">
        <v>251.53399999999999</v>
      </c>
      <c r="AG836" s="146"/>
      <c r="AH836" s="49" t="s">
        <v>435</v>
      </c>
    </row>
    <row r="837" spans="1:34" s="49" customFormat="1" x14ac:dyDescent="0.25">
      <c r="A837" s="49" t="s">
        <v>137</v>
      </c>
      <c r="B837" s="49" t="s">
        <v>92</v>
      </c>
      <c r="C837" s="49" t="s">
        <v>93</v>
      </c>
      <c r="D837" s="49" t="s">
        <v>136</v>
      </c>
      <c r="E837" s="49" t="s">
        <v>135</v>
      </c>
      <c r="F837" s="49" t="s">
        <v>403</v>
      </c>
      <c r="G837" s="49" t="s">
        <v>404</v>
      </c>
      <c r="H837" s="49">
        <v>367</v>
      </c>
      <c r="I837" s="49" t="s">
        <v>237</v>
      </c>
      <c r="J837" s="49" t="s">
        <v>133</v>
      </c>
      <c r="K837" s="49" t="s">
        <v>132</v>
      </c>
      <c r="P837" s="49" t="s">
        <v>302</v>
      </c>
      <c r="Q837" s="49" t="s">
        <v>131</v>
      </c>
      <c r="R837" s="49" t="s">
        <v>140</v>
      </c>
      <c r="S837" s="49" t="s">
        <v>139</v>
      </c>
      <c r="AB837" s="49" t="s">
        <v>128</v>
      </c>
      <c r="AC837" s="49">
        <v>2010</v>
      </c>
      <c r="AD837" s="49">
        <v>1084.0940000000001</v>
      </c>
      <c r="AG837" s="146"/>
      <c r="AH837" s="49" t="s">
        <v>435</v>
      </c>
    </row>
    <row r="838" spans="1:34" s="49" customFormat="1" x14ac:dyDescent="0.25">
      <c r="A838" s="49" t="s">
        <v>137</v>
      </c>
      <c r="B838" s="49" t="s">
        <v>92</v>
      </c>
      <c r="C838" s="49" t="s">
        <v>93</v>
      </c>
      <c r="D838" s="49" t="s">
        <v>136</v>
      </c>
      <c r="E838" s="49" t="s">
        <v>135</v>
      </c>
      <c r="F838" s="49" t="s">
        <v>403</v>
      </c>
      <c r="G838" s="49" t="s">
        <v>404</v>
      </c>
      <c r="H838" s="49">
        <v>367</v>
      </c>
      <c r="I838" s="49" t="s">
        <v>237</v>
      </c>
      <c r="J838" s="49" t="s">
        <v>133</v>
      </c>
      <c r="K838" s="49" t="s">
        <v>132</v>
      </c>
      <c r="P838" s="49" t="s">
        <v>302</v>
      </c>
      <c r="Q838" s="49" t="s">
        <v>131</v>
      </c>
      <c r="R838" s="49" t="s">
        <v>138</v>
      </c>
      <c r="S838" s="49" t="s">
        <v>131</v>
      </c>
      <c r="AB838" s="49" t="s">
        <v>128</v>
      </c>
      <c r="AC838" s="49">
        <v>2010</v>
      </c>
      <c r="AD838" s="49">
        <v>4798.4669999999996</v>
      </c>
      <c r="AG838" s="146"/>
      <c r="AH838" s="49" t="s">
        <v>435</v>
      </c>
    </row>
    <row r="839" spans="1:34" s="49" customFormat="1" x14ac:dyDescent="0.25">
      <c r="A839" s="49" t="s">
        <v>137</v>
      </c>
      <c r="B839" s="49" t="s">
        <v>92</v>
      </c>
      <c r="C839" s="49" t="s">
        <v>93</v>
      </c>
      <c r="D839" s="49" t="s">
        <v>136</v>
      </c>
      <c r="E839" s="49" t="s">
        <v>135</v>
      </c>
      <c r="F839" s="49" t="s">
        <v>403</v>
      </c>
      <c r="G839" s="49" t="s">
        <v>404</v>
      </c>
      <c r="H839" s="49">
        <v>367</v>
      </c>
      <c r="I839" s="49" t="s">
        <v>237</v>
      </c>
      <c r="J839" s="49" t="s">
        <v>133</v>
      </c>
      <c r="K839" s="49" t="s">
        <v>132</v>
      </c>
      <c r="P839" s="49" t="s">
        <v>302</v>
      </c>
      <c r="Q839" s="49" t="s">
        <v>131</v>
      </c>
      <c r="R839" s="49" t="s">
        <v>130</v>
      </c>
      <c r="S839" s="49" t="s">
        <v>129</v>
      </c>
      <c r="AB839" s="49" t="s">
        <v>128</v>
      </c>
      <c r="AC839" s="49">
        <v>2010</v>
      </c>
      <c r="AD839" s="49">
        <v>2.141</v>
      </c>
      <c r="AG839" s="146"/>
      <c r="AH839" s="49" t="s">
        <v>435</v>
      </c>
    </row>
    <row r="840" spans="1:34" x14ac:dyDescent="0.25">
      <c r="A840" t="s">
        <v>137</v>
      </c>
      <c r="B840" t="s">
        <v>46</v>
      </c>
      <c r="C840" t="s">
        <v>1</v>
      </c>
      <c r="D840" t="s">
        <v>136</v>
      </c>
      <c r="E840" t="s">
        <v>135</v>
      </c>
      <c r="F840" t="s">
        <v>403</v>
      </c>
      <c r="G840" t="s">
        <v>404</v>
      </c>
      <c r="H840">
        <v>770</v>
      </c>
      <c r="I840" t="s">
        <v>180</v>
      </c>
      <c r="J840" t="s">
        <v>133</v>
      </c>
      <c r="K840" t="s">
        <v>132</v>
      </c>
      <c r="P840" t="s">
        <v>297</v>
      </c>
      <c r="Q840" t="s">
        <v>298</v>
      </c>
      <c r="R840" t="s">
        <v>183</v>
      </c>
      <c r="S840" t="s">
        <v>182</v>
      </c>
      <c r="AB840" t="s">
        <v>128</v>
      </c>
      <c r="AC840">
        <v>2010</v>
      </c>
      <c r="AD840">
        <v>0.5</v>
      </c>
      <c r="AH840" t="s">
        <v>436</v>
      </c>
    </row>
    <row r="841" spans="1:34" x14ac:dyDescent="0.25">
      <c r="A841" t="s">
        <v>137</v>
      </c>
      <c r="B841" t="s">
        <v>46</v>
      </c>
      <c r="C841" t="s">
        <v>1</v>
      </c>
      <c r="D841" t="s">
        <v>136</v>
      </c>
      <c r="E841" t="s">
        <v>135</v>
      </c>
      <c r="F841" t="s">
        <v>403</v>
      </c>
      <c r="G841" t="s">
        <v>404</v>
      </c>
      <c r="H841">
        <v>770</v>
      </c>
      <c r="I841" t="s">
        <v>180</v>
      </c>
      <c r="J841" t="s">
        <v>133</v>
      </c>
      <c r="K841" t="s">
        <v>132</v>
      </c>
      <c r="P841" t="s">
        <v>297</v>
      </c>
      <c r="Q841" t="s">
        <v>298</v>
      </c>
      <c r="R841" t="s">
        <v>156</v>
      </c>
      <c r="S841" t="s">
        <v>155</v>
      </c>
      <c r="AB841" t="s">
        <v>128</v>
      </c>
      <c r="AC841">
        <v>2010</v>
      </c>
      <c r="AD841">
        <v>77.8</v>
      </c>
      <c r="AH841" t="s">
        <v>436</v>
      </c>
    </row>
    <row r="842" spans="1:34" x14ac:dyDescent="0.25">
      <c r="A842" t="s">
        <v>137</v>
      </c>
      <c r="B842" t="s">
        <v>46</v>
      </c>
      <c r="C842" t="s">
        <v>1</v>
      </c>
      <c r="D842" t="s">
        <v>136</v>
      </c>
      <c r="E842" t="s">
        <v>135</v>
      </c>
      <c r="F842" t="s">
        <v>403</v>
      </c>
      <c r="G842" t="s">
        <v>404</v>
      </c>
      <c r="H842">
        <v>770</v>
      </c>
      <c r="I842" t="s">
        <v>180</v>
      </c>
      <c r="J842" t="s">
        <v>133</v>
      </c>
      <c r="K842" t="s">
        <v>132</v>
      </c>
      <c r="P842" t="s">
        <v>297</v>
      </c>
      <c r="Q842" t="s">
        <v>298</v>
      </c>
      <c r="R842" t="s">
        <v>154</v>
      </c>
      <c r="S842" t="s">
        <v>153</v>
      </c>
      <c r="AB842" t="s">
        <v>128</v>
      </c>
      <c r="AC842">
        <v>2010</v>
      </c>
      <c r="AD842">
        <v>233.3</v>
      </c>
      <c r="AH842" t="s">
        <v>436</v>
      </c>
    </row>
    <row r="843" spans="1:34" x14ac:dyDescent="0.25">
      <c r="A843" t="s">
        <v>137</v>
      </c>
      <c r="B843" t="s">
        <v>46</v>
      </c>
      <c r="C843" t="s">
        <v>1</v>
      </c>
      <c r="D843" t="s">
        <v>136</v>
      </c>
      <c r="E843" t="s">
        <v>135</v>
      </c>
      <c r="F843" t="s">
        <v>403</v>
      </c>
      <c r="G843" t="s">
        <v>404</v>
      </c>
      <c r="H843">
        <v>770</v>
      </c>
      <c r="I843" t="s">
        <v>180</v>
      </c>
      <c r="J843" t="s">
        <v>133</v>
      </c>
      <c r="K843" t="s">
        <v>132</v>
      </c>
      <c r="P843" t="s">
        <v>297</v>
      </c>
      <c r="Q843" t="s">
        <v>298</v>
      </c>
      <c r="R843" t="s">
        <v>152</v>
      </c>
      <c r="S843" t="s">
        <v>151</v>
      </c>
      <c r="AB843" t="s">
        <v>128</v>
      </c>
      <c r="AC843">
        <v>2010</v>
      </c>
      <c r="AD843">
        <v>245.1</v>
      </c>
      <c r="AH843" t="s">
        <v>436</v>
      </c>
    </row>
    <row r="844" spans="1:34" x14ac:dyDescent="0.25">
      <c r="A844" t="s">
        <v>137</v>
      </c>
      <c r="B844" t="s">
        <v>46</v>
      </c>
      <c r="C844" t="s">
        <v>1</v>
      </c>
      <c r="D844" t="s">
        <v>136</v>
      </c>
      <c r="E844" t="s">
        <v>135</v>
      </c>
      <c r="F844" t="s">
        <v>403</v>
      </c>
      <c r="G844" t="s">
        <v>404</v>
      </c>
      <c r="H844">
        <v>770</v>
      </c>
      <c r="I844" t="s">
        <v>180</v>
      </c>
      <c r="J844" t="s">
        <v>133</v>
      </c>
      <c r="K844" t="s">
        <v>132</v>
      </c>
      <c r="P844" t="s">
        <v>297</v>
      </c>
      <c r="Q844" t="s">
        <v>298</v>
      </c>
      <c r="R844" t="s">
        <v>150</v>
      </c>
      <c r="S844" t="s">
        <v>149</v>
      </c>
      <c r="AB844" t="s">
        <v>128</v>
      </c>
      <c r="AC844">
        <v>2010</v>
      </c>
      <c r="AD844">
        <v>119.3</v>
      </c>
      <c r="AH844" t="s">
        <v>436</v>
      </c>
    </row>
    <row r="845" spans="1:34" x14ac:dyDescent="0.25">
      <c r="A845" t="s">
        <v>137</v>
      </c>
      <c r="B845" t="s">
        <v>46</v>
      </c>
      <c r="C845" t="s">
        <v>1</v>
      </c>
      <c r="D845" t="s">
        <v>136</v>
      </c>
      <c r="E845" t="s">
        <v>135</v>
      </c>
      <c r="F845" t="s">
        <v>403</v>
      </c>
      <c r="G845" t="s">
        <v>404</v>
      </c>
      <c r="H845">
        <v>770</v>
      </c>
      <c r="I845" t="s">
        <v>180</v>
      </c>
      <c r="J845" t="s">
        <v>133</v>
      </c>
      <c r="K845" t="s">
        <v>132</v>
      </c>
      <c r="P845" t="s">
        <v>297</v>
      </c>
      <c r="Q845" t="s">
        <v>298</v>
      </c>
      <c r="R845" t="s">
        <v>148</v>
      </c>
      <c r="S845" t="s">
        <v>147</v>
      </c>
      <c r="AB845" t="s">
        <v>128</v>
      </c>
      <c r="AC845">
        <v>2010</v>
      </c>
      <c r="AD845">
        <v>312.5</v>
      </c>
      <c r="AH845" t="s">
        <v>436</v>
      </c>
    </row>
    <row r="846" spans="1:34" x14ac:dyDescent="0.25">
      <c r="A846" t="s">
        <v>137</v>
      </c>
      <c r="B846" t="s">
        <v>46</v>
      </c>
      <c r="C846" t="s">
        <v>1</v>
      </c>
      <c r="D846" t="s">
        <v>136</v>
      </c>
      <c r="E846" t="s">
        <v>135</v>
      </c>
      <c r="F846" t="s">
        <v>403</v>
      </c>
      <c r="G846" t="s">
        <v>404</v>
      </c>
      <c r="H846">
        <v>770</v>
      </c>
      <c r="I846" t="s">
        <v>180</v>
      </c>
      <c r="J846" t="s">
        <v>133</v>
      </c>
      <c r="K846" t="s">
        <v>132</v>
      </c>
      <c r="P846" t="s">
        <v>297</v>
      </c>
      <c r="Q846" t="s">
        <v>298</v>
      </c>
      <c r="R846" t="s">
        <v>146</v>
      </c>
      <c r="S846" t="s">
        <v>145</v>
      </c>
      <c r="AB846" t="s">
        <v>128</v>
      </c>
      <c r="AC846">
        <v>2010</v>
      </c>
      <c r="AD846">
        <v>37.799999999999997</v>
      </c>
      <c r="AH846" t="s">
        <v>436</v>
      </c>
    </row>
    <row r="847" spans="1:34" x14ac:dyDescent="0.25">
      <c r="A847" t="s">
        <v>137</v>
      </c>
      <c r="B847" t="s">
        <v>46</v>
      </c>
      <c r="C847" t="s">
        <v>1</v>
      </c>
      <c r="D847" t="s">
        <v>136</v>
      </c>
      <c r="E847" t="s">
        <v>135</v>
      </c>
      <c r="F847" t="s">
        <v>403</v>
      </c>
      <c r="G847" t="s">
        <v>404</v>
      </c>
      <c r="H847">
        <v>770</v>
      </c>
      <c r="I847" t="s">
        <v>180</v>
      </c>
      <c r="J847" t="s">
        <v>133</v>
      </c>
      <c r="K847" t="s">
        <v>132</v>
      </c>
      <c r="P847" t="s">
        <v>297</v>
      </c>
      <c r="Q847" t="s">
        <v>298</v>
      </c>
      <c r="R847" t="s">
        <v>144</v>
      </c>
      <c r="S847" t="s">
        <v>143</v>
      </c>
      <c r="AB847" t="s">
        <v>128</v>
      </c>
      <c r="AC847">
        <v>2010</v>
      </c>
      <c r="AD847">
        <v>24</v>
      </c>
      <c r="AH847" t="s">
        <v>436</v>
      </c>
    </row>
    <row r="848" spans="1:34" x14ac:dyDescent="0.25">
      <c r="A848" t="s">
        <v>137</v>
      </c>
      <c r="B848" t="s">
        <v>46</v>
      </c>
      <c r="C848" t="s">
        <v>1</v>
      </c>
      <c r="D848" t="s">
        <v>136</v>
      </c>
      <c r="E848" t="s">
        <v>135</v>
      </c>
      <c r="F848" t="s">
        <v>403</v>
      </c>
      <c r="G848" t="s">
        <v>404</v>
      </c>
      <c r="H848">
        <v>770</v>
      </c>
      <c r="I848" t="s">
        <v>180</v>
      </c>
      <c r="J848" t="s">
        <v>133</v>
      </c>
      <c r="K848" t="s">
        <v>132</v>
      </c>
      <c r="P848" t="s">
        <v>297</v>
      </c>
      <c r="Q848" t="s">
        <v>298</v>
      </c>
      <c r="R848" t="s">
        <v>142</v>
      </c>
      <c r="S848" t="s">
        <v>141</v>
      </c>
      <c r="AB848" t="s">
        <v>128</v>
      </c>
      <c r="AC848">
        <v>2010</v>
      </c>
      <c r="AD848">
        <v>30.2</v>
      </c>
      <c r="AH848" t="s">
        <v>436</v>
      </c>
    </row>
    <row r="849" spans="1:34" x14ac:dyDescent="0.25">
      <c r="A849" t="s">
        <v>137</v>
      </c>
      <c r="B849" t="s">
        <v>46</v>
      </c>
      <c r="C849" t="s">
        <v>1</v>
      </c>
      <c r="D849" t="s">
        <v>136</v>
      </c>
      <c r="E849" t="s">
        <v>135</v>
      </c>
      <c r="F849" t="s">
        <v>403</v>
      </c>
      <c r="G849" t="s">
        <v>404</v>
      </c>
      <c r="H849">
        <v>770</v>
      </c>
      <c r="I849" t="s">
        <v>180</v>
      </c>
      <c r="J849" t="s">
        <v>133</v>
      </c>
      <c r="K849" t="s">
        <v>132</v>
      </c>
      <c r="P849" t="s">
        <v>297</v>
      </c>
      <c r="Q849" t="s">
        <v>298</v>
      </c>
      <c r="R849" t="s">
        <v>140</v>
      </c>
      <c r="S849" t="s">
        <v>139</v>
      </c>
      <c r="AB849" t="s">
        <v>128</v>
      </c>
      <c r="AC849">
        <v>2010</v>
      </c>
      <c r="AD849">
        <v>104.1</v>
      </c>
      <c r="AH849" t="s">
        <v>436</v>
      </c>
    </row>
    <row r="850" spans="1:34" x14ac:dyDescent="0.25">
      <c r="A850" t="s">
        <v>137</v>
      </c>
      <c r="B850" t="s">
        <v>46</v>
      </c>
      <c r="C850" t="s">
        <v>1</v>
      </c>
      <c r="D850" t="s">
        <v>136</v>
      </c>
      <c r="E850" t="s">
        <v>135</v>
      </c>
      <c r="F850" t="s">
        <v>403</v>
      </c>
      <c r="G850" t="s">
        <v>404</v>
      </c>
      <c r="H850">
        <v>770</v>
      </c>
      <c r="I850" t="s">
        <v>180</v>
      </c>
      <c r="J850" t="s">
        <v>133</v>
      </c>
      <c r="K850" t="s">
        <v>132</v>
      </c>
      <c r="P850" t="s">
        <v>297</v>
      </c>
      <c r="Q850" t="s">
        <v>298</v>
      </c>
      <c r="R850" t="s">
        <v>138</v>
      </c>
      <c r="S850" t="s">
        <v>131</v>
      </c>
      <c r="AB850" t="s">
        <v>128</v>
      </c>
      <c r="AC850">
        <v>2010</v>
      </c>
      <c r="AD850">
        <v>1188.4000000000001</v>
      </c>
      <c r="AH850" t="s">
        <v>436</v>
      </c>
    </row>
    <row r="851" spans="1:34" x14ac:dyDescent="0.25">
      <c r="A851" t="s">
        <v>137</v>
      </c>
      <c r="B851" t="s">
        <v>46</v>
      </c>
      <c r="C851" t="s">
        <v>1</v>
      </c>
      <c r="D851" t="s">
        <v>136</v>
      </c>
      <c r="E851" t="s">
        <v>135</v>
      </c>
      <c r="F851" t="s">
        <v>403</v>
      </c>
      <c r="G851" t="s">
        <v>404</v>
      </c>
      <c r="H851">
        <v>770</v>
      </c>
      <c r="I851" t="s">
        <v>180</v>
      </c>
      <c r="J851" t="s">
        <v>133</v>
      </c>
      <c r="K851" t="s">
        <v>132</v>
      </c>
      <c r="P851" t="s">
        <v>297</v>
      </c>
      <c r="Q851" t="s">
        <v>298</v>
      </c>
      <c r="R851" t="s">
        <v>130</v>
      </c>
      <c r="S851" t="s">
        <v>129</v>
      </c>
      <c r="AB851" t="s">
        <v>128</v>
      </c>
      <c r="AC851">
        <v>2010</v>
      </c>
      <c r="AD851">
        <v>3.7</v>
      </c>
      <c r="AH851" t="s">
        <v>436</v>
      </c>
    </row>
    <row r="852" spans="1:34" x14ac:dyDescent="0.25">
      <c r="A852" t="s">
        <v>137</v>
      </c>
      <c r="B852" t="s">
        <v>46</v>
      </c>
      <c r="C852" t="s">
        <v>1</v>
      </c>
      <c r="D852" t="s">
        <v>136</v>
      </c>
      <c r="E852" t="s">
        <v>135</v>
      </c>
      <c r="F852" t="s">
        <v>403</v>
      </c>
      <c r="G852" t="s">
        <v>404</v>
      </c>
      <c r="H852">
        <v>770</v>
      </c>
      <c r="I852" t="s">
        <v>180</v>
      </c>
      <c r="J852" t="s">
        <v>133</v>
      </c>
      <c r="K852" t="s">
        <v>132</v>
      </c>
      <c r="P852" t="s">
        <v>300</v>
      </c>
      <c r="Q852" t="s">
        <v>301</v>
      </c>
      <c r="R852" t="s">
        <v>183</v>
      </c>
      <c r="S852" t="s">
        <v>182</v>
      </c>
      <c r="AB852" t="s">
        <v>128</v>
      </c>
      <c r="AC852">
        <v>2010</v>
      </c>
      <c r="AD852">
        <v>9.4</v>
      </c>
      <c r="AH852" t="s">
        <v>436</v>
      </c>
    </row>
    <row r="853" spans="1:34" x14ac:dyDescent="0.25">
      <c r="A853" t="s">
        <v>137</v>
      </c>
      <c r="B853" t="s">
        <v>46</v>
      </c>
      <c r="C853" t="s">
        <v>1</v>
      </c>
      <c r="D853" t="s">
        <v>136</v>
      </c>
      <c r="E853" t="s">
        <v>135</v>
      </c>
      <c r="F853" t="s">
        <v>403</v>
      </c>
      <c r="G853" t="s">
        <v>404</v>
      </c>
      <c r="H853">
        <v>770</v>
      </c>
      <c r="I853" t="s">
        <v>180</v>
      </c>
      <c r="J853" t="s">
        <v>133</v>
      </c>
      <c r="K853" t="s">
        <v>132</v>
      </c>
      <c r="P853" t="s">
        <v>300</v>
      </c>
      <c r="Q853" t="s">
        <v>301</v>
      </c>
      <c r="R853" t="s">
        <v>156</v>
      </c>
      <c r="S853" t="s">
        <v>155</v>
      </c>
      <c r="AB853" t="s">
        <v>128</v>
      </c>
      <c r="AC853">
        <v>2010</v>
      </c>
      <c r="AD853">
        <v>177.8</v>
      </c>
      <c r="AH853" t="s">
        <v>436</v>
      </c>
    </row>
    <row r="854" spans="1:34" x14ac:dyDescent="0.25">
      <c r="A854" t="s">
        <v>137</v>
      </c>
      <c r="B854" t="s">
        <v>46</v>
      </c>
      <c r="C854" t="s">
        <v>1</v>
      </c>
      <c r="D854" t="s">
        <v>136</v>
      </c>
      <c r="E854" t="s">
        <v>135</v>
      </c>
      <c r="F854" t="s">
        <v>403</v>
      </c>
      <c r="G854" t="s">
        <v>404</v>
      </c>
      <c r="H854">
        <v>770</v>
      </c>
      <c r="I854" t="s">
        <v>180</v>
      </c>
      <c r="J854" t="s">
        <v>133</v>
      </c>
      <c r="K854" t="s">
        <v>132</v>
      </c>
      <c r="P854" t="s">
        <v>300</v>
      </c>
      <c r="Q854" t="s">
        <v>301</v>
      </c>
      <c r="R854" t="s">
        <v>154</v>
      </c>
      <c r="S854" t="s">
        <v>153</v>
      </c>
      <c r="AB854" t="s">
        <v>128</v>
      </c>
      <c r="AC854">
        <v>2010</v>
      </c>
      <c r="AD854">
        <v>239.2</v>
      </c>
      <c r="AH854" t="s">
        <v>436</v>
      </c>
    </row>
    <row r="855" spans="1:34" x14ac:dyDescent="0.25">
      <c r="A855" t="s">
        <v>137</v>
      </c>
      <c r="B855" t="s">
        <v>46</v>
      </c>
      <c r="C855" t="s">
        <v>1</v>
      </c>
      <c r="D855" t="s">
        <v>136</v>
      </c>
      <c r="E855" t="s">
        <v>135</v>
      </c>
      <c r="F855" t="s">
        <v>403</v>
      </c>
      <c r="G855" t="s">
        <v>404</v>
      </c>
      <c r="H855">
        <v>770</v>
      </c>
      <c r="I855" t="s">
        <v>180</v>
      </c>
      <c r="J855" t="s">
        <v>133</v>
      </c>
      <c r="K855" t="s">
        <v>132</v>
      </c>
      <c r="P855" t="s">
        <v>300</v>
      </c>
      <c r="Q855" t="s">
        <v>301</v>
      </c>
      <c r="R855" t="s">
        <v>152</v>
      </c>
      <c r="S855" t="s">
        <v>151</v>
      </c>
      <c r="AB855" t="s">
        <v>128</v>
      </c>
      <c r="AC855">
        <v>2010</v>
      </c>
      <c r="AD855">
        <v>159.69999999999999</v>
      </c>
      <c r="AH855" t="s">
        <v>436</v>
      </c>
    </row>
    <row r="856" spans="1:34" x14ac:dyDescent="0.25">
      <c r="A856" t="s">
        <v>137</v>
      </c>
      <c r="B856" t="s">
        <v>46</v>
      </c>
      <c r="C856" t="s">
        <v>1</v>
      </c>
      <c r="D856" t="s">
        <v>136</v>
      </c>
      <c r="E856" t="s">
        <v>135</v>
      </c>
      <c r="F856" t="s">
        <v>403</v>
      </c>
      <c r="G856" t="s">
        <v>404</v>
      </c>
      <c r="H856">
        <v>770</v>
      </c>
      <c r="I856" t="s">
        <v>180</v>
      </c>
      <c r="J856" t="s">
        <v>133</v>
      </c>
      <c r="K856" t="s">
        <v>132</v>
      </c>
      <c r="P856" t="s">
        <v>300</v>
      </c>
      <c r="Q856" t="s">
        <v>301</v>
      </c>
      <c r="R856" t="s">
        <v>150</v>
      </c>
      <c r="S856" t="s">
        <v>149</v>
      </c>
      <c r="AB856" t="s">
        <v>128</v>
      </c>
      <c r="AC856">
        <v>2010</v>
      </c>
      <c r="AD856">
        <v>37.299999999999997</v>
      </c>
      <c r="AH856" t="s">
        <v>436</v>
      </c>
    </row>
    <row r="857" spans="1:34" x14ac:dyDescent="0.25">
      <c r="A857" t="s">
        <v>137</v>
      </c>
      <c r="B857" t="s">
        <v>46</v>
      </c>
      <c r="C857" t="s">
        <v>1</v>
      </c>
      <c r="D857" t="s">
        <v>136</v>
      </c>
      <c r="E857" t="s">
        <v>135</v>
      </c>
      <c r="F857" t="s">
        <v>403</v>
      </c>
      <c r="G857" t="s">
        <v>404</v>
      </c>
      <c r="H857">
        <v>770</v>
      </c>
      <c r="I857" t="s">
        <v>180</v>
      </c>
      <c r="J857" t="s">
        <v>133</v>
      </c>
      <c r="K857" t="s">
        <v>132</v>
      </c>
      <c r="P857" t="s">
        <v>300</v>
      </c>
      <c r="Q857" t="s">
        <v>301</v>
      </c>
      <c r="R857" t="s">
        <v>148</v>
      </c>
      <c r="S857" t="s">
        <v>147</v>
      </c>
      <c r="AB857" t="s">
        <v>128</v>
      </c>
      <c r="AC857">
        <v>2010</v>
      </c>
      <c r="AD857">
        <v>76.3</v>
      </c>
      <c r="AH857" t="s">
        <v>436</v>
      </c>
    </row>
    <row r="858" spans="1:34" x14ac:dyDescent="0.25">
      <c r="A858" t="s">
        <v>137</v>
      </c>
      <c r="B858" t="s">
        <v>46</v>
      </c>
      <c r="C858" t="s">
        <v>1</v>
      </c>
      <c r="D858" t="s">
        <v>136</v>
      </c>
      <c r="E858" t="s">
        <v>135</v>
      </c>
      <c r="F858" t="s">
        <v>403</v>
      </c>
      <c r="G858" t="s">
        <v>404</v>
      </c>
      <c r="H858">
        <v>770</v>
      </c>
      <c r="I858" t="s">
        <v>180</v>
      </c>
      <c r="J858" t="s">
        <v>133</v>
      </c>
      <c r="K858" t="s">
        <v>132</v>
      </c>
      <c r="P858" t="s">
        <v>300</v>
      </c>
      <c r="Q858" t="s">
        <v>301</v>
      </c>
      <c r="R858" t="s">
        <v>146</v>
      </c>
      <c r="S858" t="s">
        <v>145</v>
      </c>
      <c r="AB858" t="s">
        <v>128</v>
      </c>
      <c r="AC858">
        <v>2010</v>
      </c>
      <c r="AD858">
        <v>64.900000000000006</v>
      </c>
      <c r="AH858" t="s">
        <v>436</v>
      </c>
    </row>
    <row r="859" spans="1:34" x14ac:dyDescent="0.25">
      <c r="A859" t="s">
        <v>137</v>
      </c>
      <c r="B859" t="s">
        <v>46</v>
      </c>
      <c r="C859" t="s">
        <v>1</v>
      </c>
      <c r="D859" t="s">
        <v>136</v>
      </c>
      <c r="E859" t="s">
        <v>135</v>
      </c>
      <c r="F859" t="s">
        <v>403</v>
      </c>
      <c r="G859" t="s">
        <v>404</v>
      </c>
      <c r="H859">
        <v>770</v>
      </c>
      <c r="I859" t="s">
        <v>180</v>
      </c>
      <c r="J859" t="s">
        <v>133</v>
      </c>
      <c r="K859" t="s">
        <v>132</v>
      </c>
      <c r="P859" t="s">
        <v>300</v>
      </c>
      <c r="Q859" t="s">
        <v>301</v>
      </c>
      <c r="R859" t="s">
        <v>144</v>
      </c>
      <c r="S859" t="s">
        <v>143</v>
      </c>
      <c r="AB859" t="s">
        <v>128</v>
      </c>
      <c r="AC859">
        <v>2010</v>
      </c>
      <c r="AD859">
        <v>244</v>
      </c>
      <c r="AH859" t="s">
        <v>436</v>
      </c>
    </row>
    <row r="860" spans="1:34" x14ac:dyDescent="0.25">
      <c r="A860" t="s">
        <v>137</v>
      </c>
      <c r="B860" t="s">
        <v>46</v>
      </c>
      <c r="C860" t="s">
        <v>1</v>
      </c>
      <c r="D860" t="s">
        <v>136</v>
      </c>
      <c r="E860" t="s">
        <v>135</v>
      </c>
      <c r="F860" t="s">
        <v>403</v>
      </c>
      <c r="G860" t="s">
        <v>404</v>
      </c>
      <c r="H860">
        <v>770</v>
      </c>
      <c r="I860" t="s">
        <v>180</v>
      </c>
      <c r="J860" t="s">
        <v>133</v>
      </c>
      <c r="K860" t="s">
        <v>132</v>
      </c>
      <c r="P860" t="s">
        <v>300</v>
      </c>
      <c r="Q860" t="s">
        <v>301</v>
      </c>
      <c r="R860" t="s">
        <v>142</v>
      </c>
      <c r="S860" t="s">
        <v>141</v>
      </c>
      <c r="AB860" t="s">
        <v>128</v>
      </c>
      <c r="AC860">
        <v>2010</v>
      </c>
      <c r="AD860">
        <v>160</v>
      </c>
      <c r="AH860" t="s">
        <v>436</v>
      </c>
    </row>
    <row r="861" spans="1:34" x14ac:dyDescent="0.25">
      <c r="A861" t="s">
        <v>137</v>
      </c>
      <c r="B861" t="s">
        <v>46</v>
      </c>
      <c r="C861" t="s">
        <v>1</v>
      </c>
      <c r="D861" t="s">
        <v>136</v>
      </c>
      <c r="E861" t="s">
        <v>135</v>
      </c>
      <c r="F861" t="s">
        <v>403</v>
      </c>
      <c r="G861" t="s">
        <v>404</v>
      </c>
      <c r="H861">
        <v>770</v>
      </c>
      <c r="I861" t="s">
        <v>180</v>
      </c>
      <c r="J861" t="s">
        <v>133</v>
      </c>
      <c r="K861" t="s">
        <v>132</v>
      </c>
      <c r="P861" t="s">
        <v>300</v>
      </c>
      <c r="Q861" t="s">
        <v>301</v>
      </c>
      <c r="R861" t="s">
        <v>140</v>
      </c>
      <c r="S861" t="s">
        <v>139</v>
      </c>
      <c r="AB861" t="s">
        <v>128</v>
      </c>
      <c r="AC861">
        <v>2010</v>
      </c>
      <c r="AD861">
        <v>86.4</v>
      </c>
      <c r="AH861" t="s">
        <v>436</v>
      </c>
    </row>
    <row r="862" spans="1:34" x14ac:dyDescent="0.25">
      <c r="A862" t="s">
        <v>137</v>
      </c>
      <c r="B862" t="s">
        <v>46</v>
      </c>
      <c r="C862" t="s">
        <v>1</v>
      </c>
      <c r="D862" t="s">
        <v>136</v>
      </c>
      <c r="E862" t="s">
        <v>135</v>
      </c>
      <c r="F862" t="s">
        <v>403</v>
      </c>
      <c r="G862" t="s">
        <v>404</v>
      </c>
      <c r="H862">
        <v>770</v>
      </c>
      <c r="I862" t="s">
        <v>180</v>
      </c>
      <c r="J862" t="s">
        <v>133</v>
      </c>
      <c r="K862" t="s">
        <v>132</v>
      </c>
      <c r="P862" t="s">
        <v>300</v>
      </c>
      <c r="Q862" t="s">
        <v>301</v>
      </c>
      <c r="R862" t="s">
        <v>138</v>
      </c>
      <c r="S862" t="s">
        <v>131</v>
      </c>
      <c r="AB862" t="s">
        <v>128</v>
      </c>
      <c r="AC862">
        <v>2010</v>
      </c>
      <c r="AD862">
        <v>1259.0999999999999</v>
      </c>
      <c r="AH862" t="s">
        <v>436</v>
      </c>
    </row>
    <row r="863" spans="1:34" x14ac:dyDescent="0.25">
      <c r="A863" t="s">
        <v>137</v>
      </c>
      <c r="B863" t="s">
        <v>46</v>
      </c>
      <c r="C863" t="s">
        <v>1</v>
      </c>
      <c r="D863" t="s">
        <v>136</v>
      </c>
      <c r="E863" t="s">
        <v>135</v>
      </c>
      <c r="F863" t="s">
        <v>403</v>
      </c>
      <c r="G863" t="s">
        <v>404</v>
      </c>
      <c r="H863">
        <v>770</v>
      </c>
      <c r="I863" t="s">
        <v>180</v>
      </c>
      <c r="J863" t="s">
        <v>133</v>
      </c>
      <c r="K863" t="s">
        <v>132</v>
      </c>
      <c r="P863" t="s">
        <v>300</v>
      </c>
      <c r="Q863" t="s">
        <v>301</v>
      </c>
      <c r="R863" t="s">
        <v>130</v>
      </c>
      <c r="S863" t="s">
        <v>129</v>
      </c>
      <c r="AB863" t="s">
        <v>128</v>
      </c>
      <c r="AC863">
        <v>2010</v>
      </c>
      <c r="AD863">
        <v>4.0999999999999996</v>
      </c>
      <c r="AH863" t="s">
        <v>436</v>
      </c>
    </row>
    <row r="864" spans="1:34" s="49" customFormat="1" x14ac:dyDescent="0.25">
      <c r="A864" s="49" t="s">
        <v>137</v>
      </c>
      <c r="B864" s="49" t="s">
        <v>46</v>
      </c>
      <c r="C864" s="49" t="s">
        <v>1</v>
      </c>
      <c r="D864" s="49" t="s">
        <v>136</v>
      </c>
      <c r="E864" s="49" t="s">
        <v>135</v>
      </c>
      <c r="F864" s="49" t="s">
        <v>403</v>
      </c>
      <c r="G864" s="49" t="s">
        <v>404</v>
      </c>
      <c r="H864" s="49">
        <v>770</v>
      </c>
      <c r="I864" s="49" t="s">
        <v>180</v>
      </c>
      <c r="J864" s="49" t="s">
        <v>133</v>
      </c>
      <c r="K864" s="49" t="s">
        <v>132</v>
      </c>
      <c r="P864" s="49" t="s">
        <v>302</v>
      </c>
      <c r="Q864" s="49" t="s">
        <v>131</v>
      </c>
      <c r="R864" s="49" t="s">
        <v>183</v>
      </c>
      <c r="S864" s="49" t="s">
        <v>182</v>
      </c>
      <c r="AB864" s="49" t="s">
        <v>128</v>
      </c>
      <c r="AC864" s="49">
        <v>2010</v>
      </c>
      <c r="AD864" s="49">
        <v>9.9</v>
      </c>
      <c r="AF864" s="49" t="s">
        <v>858</v>
      </c>
      <c r="AG864" s="146">
        <f>(AD865+AD866+AD867)*( 1 +AD875/(AD874-AD875))</f>
        <v>1136.62233061442</v>
      </c>
      <c r="AH864" s="49" t="s">
        <v>436</v>
      </c>
    </row>
    <row r="865" spans="1:34" s="49" customFormat="1" x14ac:dyDescent="0.25">
      <c r="A865" s="49" t="s">
        <v>137</v>
      </c>
      <c r="B865" s="49" t="s">
        <v>46</v>
      </c>
      <c r="C865" s="49" t="s">
        <v>1</v>
      </c>
      <c r="D865" s="49" t="s">
        <v>136</v>
      </c>
      <c r="E865" s="49" t="s">
        <v>135</v>
      </c>
      <c r="F865" s="49" t="s">
        <v>403</v>
      </c>
      <c r="G865" s="49" t="s">
        <v>404</v>
      </c>
      <c r="H865" s="49">
        <v>770</v>
      </c>
      <c r="I865" s="49" t="s">
        <v>180</v>
      </c>
      <c r="J865" s="49" t="s">
        <v>133</v>
      </c>
      <c r="K865" s="49" t="s">
        <v>132</v>
      </c>
      <c r="P865" s="49" t="s">
        <v>302</v>
      </c>
      <c r="Q865" s="49" t="s">
        <v>131</v>
      </c>
      <c r="R865" s="49" t="s">
        <v>156</v>
      </c>
      <c r="S865" s="49" t="s">
        <v>155</v>
      </c>
      <c r="AB865" s="49" t="s">
        <v>128</v>
      </c>
      <c r="AC865" s="49">
        <v>2010</v>
      </c>
      <c r="AD865" s="49">
        <v>255.6</v>
      </c>
      <c r="AF865" s="49" t="s">
        <v>859</v>
      </c>
      <c r="AG865" s="146">
        <f>(AD864+AD868+AD869+AD870+AD871+AD872+AD873)*( 1 +AD875/(AD874-AD875))</f>
        <v>1310.8776693855802</v>
      </c>
      <c r="AH865" s="49" t="s">
        <v>436</v>
      </c>
    </row>
    <row r="866" spans="1:34" s="49" customFormat="1" x14ac:dyDescent="0.25">
      <c r="A866" s="49" t="s">
        <v>137</v>
      </c>
      <c r="B866" s="49" t="s">
        <v>46</v>
      </c>
      <c r="C866" s="49" t="s">
        <v>1</v>
      </c>
      <c r="D866" s="49" t="s">
        <v>136</v>
      </c>
      <c r="E866" s="49" t="s">
        <v>135</v>
      </c>
      <c r="F866" s="49" t="s">
        <v>403</v>
      </c>
      <c r="G866" s="49" t="s">
        <v>404</v>
      </c>
      <c r="H866" s="49">
        <v>770</v>
      </c>
      <c r="I866" s="49" t="s">
        <v>180</v>
      </c>
      <c r="J866" s="49" t="s">
        <v>133</v>
      </c>
      <c r="K866" s="49" t="s">
        <v>132</v>
      </c>
      <c r="P866" s="49" t="s">
        <v>302</v>
      </c>
      <c r="Q866" s="49" t="s">
        <v>131</v>
      </c>
      <c r="R866" s="49" t="s">
        <v>154</v>
      </c>
      <c r="S866" s="49" t="s">
        <v>153</v>
      </c>
      <c r="AB866" s="49" t="s">
        <v>128</v>
      </c>
      <c r="AC866" s="49">
        <v>2010</v>
      </c>
      <c r="AD866" s="49">
        <v>472.5</v>
      </c>
      <c r="AF866" s="49" t="s">
        <v>862</v>
      </c>
      <c r="AG866" s="146">
        <f>AD864+AD865+AD866+AD867+ AD868+AD869+AD870+AD871+AD872+AD873+AD875</f>
        <v>2447.5</v>
      </c>
      <c r="AH866" s="49" t="s">
        <v>436</v>
      </c>
    </row>
    <row r="867" spans="1:34" s="49" customFormat="1" x14ac:dyDescent="0.25">
      <c r="A867" s="49" t="s">
        <v>137</v>
      </c>
      <c r="B867" s="49" t="s">
        <v>46</v>
      </c>
      <c r="C867" s="49" t="s">
        <v>1</v>
      </c>
      <c r="D867" s="49" t="s">
        <v>136</v>
      </c>
      <c r="E867" s="49" t="s">
        <v>135</v>
      </c>
      <c r="F867" s="49" t="s">
        <v>403</v>
      </c>
      <c r="G867" s="49" t="s">
        <v>404</v>
      </c>
      <c r="H867" s="49">
        <v>770</v>
      </c>
      <c r="I867" s="49" t="s">
        <v>180</v>
      </c>
      <c r="J867" s="49" t="s">
        <v>133</v>
      </c>
      <c r="K867" s="49" t="s">
        <v>132</v>
      </c>
      <c r="P867" s="49" t="s">
        <v>302</v>
      </c>
      <c r="Q867" s="49" t="s">
        <v>131</v>
      </c>
      <c r="R867" s="49" t="s">
        <v>152</v>
      </c>
      <c r="S867" s="49" t="s">
        <v>151</v>
      </c>
      <c r="AB867" s="49" t="s">
        <v>128</v>
      </c>
      <c r="AC867" s="49">
        <v>2010</v>
      </c>
      <c r="AD867" s="49">
        <v>404.9</v>
      </c>
      <c r="AG867" s="146"/>
      <c r="AH867" s="49" t="s">
        <v>436</v>
      </c>
    </row>
    <row r="868" spans="1:34" s="49" customFormat="1" x14ac:dyDescent="0.25">
      <c r="A868" s="49" t="s">
        <v>137</v>
      </c>
      <c r="B868" s="49" t="s">
        <v>46</v>
      </c>
      <c r="C868" s="49" t="s">
        <v>1</v>
      </c>
      <c r="D868" s="49" t="s">
        <v>136</v>
      </c>
      <c r="E868" s="49" t="s">
        <v>135</v>
      </c>
      <c r="F868" s="49" t="s">
        <v>403</v>
      </c>
      <c r="G868" s="49" t="s">
        <v>404</v>
      </c>
      <c r="H868" s="49">
        <v>770</v>
      </c>
      <c r="I868" s="49" t="s">
        <v>180</v>
      </c>
      <c r="J868" s="49" t="s">
        <v>133</v>
      </c>
      <c r="K868" s="49" t="s">
        <v>132</v>
      </c>
      <c r="P868" s="49" t="s">
        <v>302</v>
      </c>
      <c r="Q868" s="49" t="s">
        <v>131</v>
      </c>
      <c r="R868" s="49" t="s">
        <v>150</v>
      </c>
      <c r="S868" s="49" t="s">
        <v>149</v>
      </c>
      <c r="AB868" s="49" t="s">
        <v>128</v>
      </c>
      <c r="AC868" s="49">
        <v>2010</v>
      </c>
      <c r="AD868" s="49">
        <v>156.6</v>
      </c>
      <c r="AG868" s="146"/>
      <c r="AH868" s="49" t="s">
        <v>436</v>
      </c>
    </row>
    <row r="869" spans="1:34" s="49" customFormat="1" x14ac:dyDescent="0.25">
      <c r="A869" s="49" t="s">
        <v>137</v>
      </c>
      <c r="B869" s="49" t="s">
        <v>46</v>
      </c>
      <c r="C869" s="49" t="s">
        <v>1</v>
      </c>
      <c r="D869" s="49" t="s">
        <v>136</v>
      </c>
      <c r="E869" s="49" t="s">
        <v>135</v>
      </c>
      <c r="F869" s="49" t="s">
        <v>403</v>
      </c>
      <c r="G869" s="49" t="s">
        <v>404</v>
      </c>
      <c r="H869" s="49">
        <v>770</v>
      </c>
      <c r="I869" s="49" t="s">
        <v>180</v>
      </c>
      <c r="J869" s="49" t="s">
        <v>133</v>
      </c>
      <c r="K869" s="49" t="s">
        <v>132</v>
      </c>
      <c r="P869" s="49" t="s">
        <v>302</v>
      </c>
      <c r="Q869" s="49" t="s">
        <v>131</v>
      </c>
      <c r="R869" s="49" t="s">
        <v>148</v>
      </c>
      <c r="S869" s="49" t="s">
        <v>147</v>
      </c>
      <c r="AB869" s="49" t="s">
        <v>128</v>
      </c>
      <c r="AC869" s="49">
        <v>2010</v>
      </c>
      <c r="AD869" s="49">
        <v>388.8</v>
      </c>
      <c r="AG869" s="146"/>
      <c r="AH869" s="49" t="s">
        <v>436</v>
      </c>
    </row>
    <row r="870" spans="1:34" s="49" customFormat="1" x14ac:dyDescent="0.25">
      <c r="A870" s="49" t="s">
        <v>137</v>
      </c>
      <c r="B870" s="49" t="s">
        <v>46</v>
      </c>
      <c r="C870" s="49" t="s">
        <v>1</v>
      </c>
      <c r="D870" s="49" t="s">
        <v>136</v>
      </c>
      <c r="E870" s="49" t="s">
        <v>135</v>
      </c>
      <c r="F870" s="49" t="s">
        <v>403</v>
      </c>
      <c r="G870" s="49" t="s">
        <v>404</v>
      </c>
      <c r="H870" s="49">
        <v>770</v>
      </c>
      <c r="I870" s="49" t="s">
        <v>180</v>
      </c>
      <c r="J870" s="49" t="s">
        <v>133</v>
      </c>
      <c r="K870" s="49" t="s">
        <v>132</v>
      </c>
      <c r="P870" s="49" t="s">
        <v>302</v>
      </c>
      <c r="Q870" s="49" t="s">
        <v>131</v>
      </c>
      <c r="R870" s="49" t="s">
        <v>146</v>
      </c>
      <c r="S870" s="49" t="s">
        <v>145</v>
      </c>
      <c r="AB870" s="49" t="s">
        <v>128</v>
      </c>
      <c r="AC870" s="49">
        <v>2010</v>
      </c>
      <c r="AD870" s="49">
        <v>102.7</v>
      </c>
      <c r="AG870" s="146"/>
      <c r="AH870" s="49" t="s">
        <v>436</v>
      </c>
    </row>
    <row r="871" spans="1:34" s="49" customFormat="1" x14ac:dyDescent="0.25">
      <c r="A871" s="49" t="s">
        <v>137</v>
      </c>
      <c r="B871" s="49" t="s">
        <v>46</v>
      </c>
      <c r="C871" s="49" t="s">
        <v>1</v>
      </c>
      <c r="D871" s="49" t="s">
        <v>136</v>
      </c>
      <c r="E871" s="49" t="s">
        <v>135</v>
      </c>
      <c r="F871" s="49" t="s">
        <v>403</v>
      </c>
      <c r="G871" s="49" t="s">
        <v>404</v>
      </c>
      <c r="H871" s="49">
        <v>770</v>
      </c>
      <c r="I871" s="49" t="s">
        <v>180</v>
      </c>
      <c r="J871" s="49" t="s">
        <v>133</v>
      </c>
      <c r="K871" s="49" t="s">
        <v>132</v>
      </c>
      <c r="P871" s="49" t="s">
        <v>302</v>
      </c>
      <c r="Q871" s="49" t="s">
        <v>131</v>
      </c>
      <c r="R871" s="49" t="s">
        <v>144</v>
      </c>
      <c r="S871" s="49" t="s">
        <v>143</v>
      </c>
      <c r="AB871" s="49" t="s">
        <v>128</v>
      </c>
      <c r="AC871" s="49">
        <v>2010</v>
      </c>
      <c r="AD871" s="49">
        <v>268</v>
      </c>
      <c r="AG871" s="146"/>
      <c r="AH871" s="49" t="s">
        <v>436</v>
      </c>
    </row>
    <row r="872" spans="1:34" s="49" customFormat="1" x14ac:dyDescent="0.25">
      <c r="A872" s="49" t="s">
        <v>137</v>
      </c>
      <c r="B872" s="49" t="s">
        <v>46</v>
      </c>
      <c r="C872" s="49" t="s">
        <v>1</v>
      </c>
      <c r="D872" s="49" t="s">
        <v>136</v>
      </c>
      <c r="E872" s="49" t="s">
        <v>135</v>
      </c>
      <c r="F872" s="49" t="s">
        <v>403</v>
      </c>
      <c r="G872" s="49" t="s">
        <v>404</v>
      </c>
      <c r="H872" s="49">
        <v>770</v>
      </c>
      <c r="I872" s="49" t="s">
        <v>180</v>
      </c>
      <c r="J872" s="49" t="s">
        <v>133</v>
      </c>
      <c r="K872" s="49" t="s">
        <v>132</v>
      </c>
      <c r="P872" s="49" t="s">
        <v>302</v>
      </c>
      <c r="Q872" s="49" t="s">
        <v>131</v>
      </c>
      <c r="R872" s="49" t="s">
        <v>142</v>
      </c>
      <c r="S872" s="49" t="s">
        <v>141</v>
      </c>
      <c r="AB872" s="49" t="s">
        <v>128</v>
      </c>
      <c r="AC872" s="49">
        <v>2010</v>
      </c>
      <c r="AD872" s="49">
        <v>190.2</v>
      </c>
      <c r="AG872" s="146"/>
      <c r="AH872" s="49" t="s">
        <v>436</v>
      </c>
    </row>
    <row r="873" spans="1:34" s="49" customFormat="1" x14ac:dyDescent="0.25">
      <c r="A873" s="49" t="s">
        <v>137</v>
      </c>
      <c r="B873" s="49" t="s">
        <v>46</v>
      </c>
      <c r="C873" s="49" t="s">
        <v>1</v>
      </c>
      <c r="D873" s="49" t="s">
        <v>136</v>
      </c>
      <c r="E873" s="49" t="s">
        <v>135</v>
      </c>
      <c r="F873" s="49" t="s">
        <v>403</v>
      </c>
      <c r="G873" s="49" t="s">
        <v>404</v>
      </c>
      <c r="H873" s="49">
        <v>770</v>
      </c>
      <c r="I873" s="49" t="s">
        <v>180</v>
      </c>
      <c r="J873" s="49" t="s">
        <v>133</v>
      </c>
      <c r="K873" s="49" t="s">
        <v>132</v>
      </c>
      <c r="P873" s="49" t="s">
        <v>302</v>
      </c>
      <c r="Q873" s="49" t="s">
        <v>131</v>
      </c>
      <c r="R873" s="49" t="s">
        <v>140</v>
      </c>
      <c r="S873" s="49" t="s">
        <v>139</v>
      </c>
      <c r="AB873" s="49" t="s">
        <v>128</v>
      </c>
      <c r="AC873" s="49">
        <v>2010</v>
      </c>
      <c r="AD873" s="49">
        <v>190.5</v>
      </c>
      <c r="AG873" s="146"/>
      <c r="AH873" s="49" t="s">
        <v>436</v>
      </c>
    </row>
    <row r="874" spans="1:34" s="49" customFormat="1" x14ac:dyDescent="0.25">
      <c r="A874" s="49" t="s">
        <v>137</v>
      </c>
      <c r="B874" s="49" t="s">
        <v>46</v>
      </c>
      <c r="C874" s="49" t="s">
        <v>1</v>
      </c>
      <c r="D874" s="49" t="s">
        <v>136</v>
      </c>
      <c r="E874" s="49" t="s">
        <v>135</v>
      </c>
      <c r="F874" s="49" t="s">
        <v>403</v>
      </c>
      <c r="G874" s="49" t="s">
        <v>404</v>
      </c>
      <c r="H874" s="49">
        <v>770</v>
      </c>
      <c r="I874" s="49" t="s">
        <v>180</v>
      </c>
      <c r="J874" s="49" t="s">
        <v>133</v>
      </c>
      <c r="K874" s="49" t="s">
        <v>132</v>
      </c>
      <c r="P874" s="49" t="s">
        <v>302</v>
      </c>
      <c r="Q874" s="49" t="s">
        <v>131</v>
      </c>
      <c r="R874" s="49" t="s">
        <v>138</v>
      </c>
      <c r="S874" s="49" t="s">
        <v>131</v>
      </c>
      <c r="AB874" s="49" t="s">
        <v>128</v>
      </c>
      <c r="AC874" s="49">
        <v>2010</v>
      </c>
      <c r="AD874" s="49">
        <v>2447.5</v>
      </c>
      <c r="AG874" s="146"/>
      <c r="AH874" s="49" t="s">
        <v>436</v>
      </c>
    </row>
    <row r="875" spans="1:34" s="49" customFormat="1" x14ac:dyDescent="0.25">
      <c r="A875" s="49" t="s">
        <v>137</v>
      </c>
      <c r="B875" s="49" t="s">
        <v>46</v>
      </c>
      <c r="C875" s="49" t="s">
        <v>1</v>
      </c>
      <c r="D875" s="49" t="s">
        <v>136</v>
      </c>
      <c r="E875" s="49" t="s">
        <v>135</v>
      </c>
      <c r="F875" s="49" t="s">
        <v>403</v>
      </c>
      <c r="G875" s="49" t="s">
        <v>404</v>
      </c>
      <c r="H875" s="49">
        <v>770</v>
      </c>
      <c r="I875" s="49" t="s">
        <v>180</v>
      </c>
      <c r="J875" s="49" t="s">
        <v>133</v>
      </c>
      <c r="K875" s="49" t="s">
        <v>132</v>
      </c>
      <c r="P875" s="49" t="s">
        <v>302</v>
      </c>
      <c r="Q875" s="49" t="s">
        <v>131</v>
      </c>
      <c r="R875" s="49" t="s">
        <v>130</v>
      </c>
      <c r="S875" s="49" t="s">
        <v>129</v>
      </c>
      <c r="AB875" s="49" t="s">
        <v>128</v>
      </c>
      <c r="AC875" s="49">
        <v>2010</v>
      </c>
      <c r="AD875" s="49">
        <v>7.8</v>
      </c>
      <c r="AG875" s="146"/>
      <c r="AH875" s="49" t="s">
        <v>436</v>
      </c>
    </row>
    <row r="876" spans="1:34" x14ac:dyDescent="0.25">
      <c r="A876" t="s">
        <v>137</v>
      </c>
      <c r="B876" t="s">
        <v>47</v>
      </c>
      <c r="C876" t="s">
        <v>2</v>
      </c>
      <c r="D876" t="s">
        <v>136</v>
      </c>
      <c r="E876" t="s">
        <v>135</v>
      </c>
      <c r="F876" t="s">
        <v>403</v>
      </c>
      <c r="G876" t="s">
        <v>404</v>
      </c>
      <c r="H876">
        <v>148</v>
      </c>
      <c r="I876" t="s">
        <v>437</v>
      </c>
      <c r="J876" t="s">
        <v>133</v>
      </c>
      <c r="K876" t="s">
        <v>132</v>
      </c>
      <c r="P876" t="s">
        <v>297</v>
      </c>
      <c r="Q876" t="s">
        <v>298</v>
      </c>
      <c r="R876" t="s">
        <v>183</v>
      </c>
      <c r="S876" t="s">
        <v>182</v>
      </c>
      <c r="AB876" t="s">
        <v>128</v>
      </c>
      <c r="AC876">
        <v>2010</v>
      </c>
      <c r="AD876">
        <v>32.148000000000003</v>
      </c>
      <c r="AH876" t="s">
        <v>438</v>
      </c>
    </row>
    <row r="877" spans="1:34" x14ac:dyDescent="0.25">
      <c r="A877" t="s">
        <v>137</v>
      </c>
      <c r="B877" t="s">
        <v>47</v>
      </c>
      <c r="C877" t="s">
        <v>2</v>
      </c>
      <c r="D877" t="s">
        <v>136</v>
      </c>
      <c r="E877" t="s">
        <v>135</v>
      </c>
      <c r="F877" t="s">
        <v>403</v>
      </c>
      <c r="G877" t="s">
        <v>404</v>
      </c>
      <c r="H877">
        <v>148</v>
      </c>
      <c r="I877" t="s">
        <v>437</v>
      </c>
      <c r="J877" t="s">
        <v>133</v>
      </c>
      <c r="K877" t="s">
        <v>132</v>
      </c>
      <c r="P877" t="s">
        <v>297</v>
      </c>
      <c r="Q877" t="s">
        <v>298</v>
      </c>
      <c r="R877" t="s">
        <v>156</v>
      </c>
      <c r="S877" t="s">
        <v>155</v>
      </c>
      <c r="AB877" t="s">
        <v>128</v>
      </c>
      <c r="AC877">
        <v>2010</v>
      </c>
      <c r="AD877">
        <v>706.27</v>
      </c>
      <c r="AH877" t="s">
        <v>438</v>
      </c>
    </row>
    <row r="878" spans="1:34" x14ac:dyDescent="0.25">
      <c r="A878" t="s">
        <v>137</v>
      </c>
      <c r="B878" t="s">
        <v>47</v>
      </c>
      <c r="C878" t="s">
        <v>2</v>
      </c>
      <c r="D878" t="s">
        <v>136</v>
      </c>
      <c r="E878" t="s">
        <v>135</v>
      </c>
      <c r="F878" t="s">
        <v>403</v>
      </c>
      <c r="G878" t="s">
        <v>404</v>
      </c>
      <c r="H878">
        <v>148</v>
      </c>
      <c r="I878" t="s">
        <v>437</v>
      </c>
      <c r="J878" t="s">
        <v>133</v>
      </c>
      <c r="K878" t="s">
        <v>132</v>
      </c>
      <c r="P878" t="s">
        <v>297</v>
      </c>
      <c r="Q878" t="s">
        <v>298</v>
      </c>
      <c r="R878" t="s">
        <v>154</v>
      </c>
      <c r="S878" t="s">
        <v>153</v>
      </c>
      <c r="AB878" t="s">
        <v>128</v>
      </c>
      <c r="AC878">
        <v>2010</v>
      </c>
      <c r="AD878">
        <v>1960.498</v>
      </c>
      <c r="AH878" t="s">
        <v>438</v>
      </c>
    </row>
    <row r="879" spans="1:34" x14ac:dyDescent="0.25">
      <c r="A879" t="s">
        <v>137</v>
      </c>
      <c r="B879" t="s">
        <v>47</v>
      </c>
      <c r="C879" t="s">
        <v>2</v>
      </c>
      <c r="D879" t="s">
        <v>136</v>
      </c>
      <c r="E879" t="s">
        <v>135</v>
      </c>
      <c r="F879" t="s">
        <v>403</v>
      </c>
      <c r="G879" t="s">
        <v>404</v>
      </c>
      <c r="H879">
        <v>148</v>
      </c>
      <c r="I879" t="s">
        <v>437</v>
      </c>
      <c r="J879" t="s">
        <v>133</v>
      </c>
      <c r="K879" t="s">
        <v>132</v>
      </c>
      <c r="P879" t="s">
        <v>297</v>
      </c>
      <c r="Q879" t="s">
        <v>298</v>
      </c>
      <c r="R879" t="s">
        <v>152</v>
      </c>
      <c r="S879" t="s">
        <v>151</v>
      </c>
      <c r="AB879" t="s">
        <v>128</v>
      </c>
      <c r="AC879">
        <v>2010</v>
      </c>
      <c r="AD879">
        <v>2453.3690000000001</v>
      </c>
      <c r="AH879" t="s">
        <v>438</v>
      </c>
    </row>
    <row r="880" spans="1:34" x14ac:dyDescent="0.25">
      <c r="A880" t="s">
        <v>137</v>
      </c>
      <c r="B880" t="s">
        <v>47</v>
      </c>
      <c r="C880" t="s">
        <v>2</v>
      </c>
      <c r="D880" t="s">
        <v>136</v>
      </c>
      <c r="E880" t="s">
        <v>135</v>
      </c>
      <c r="F880" t="s">
        <v>403</v>
      </c>
      <c r="G880" t="s">
        <v>404</v>
      </c>
      <c r="H880">
        <v>148</v>
      </c>
      <c r="I880" t="s">
        <v>437</v>
      </c>
      <c r="J880" t="s">
        <v>133</v>
      </c>
      <c r="K880" t="s">
        <v>132</v>
      </c>
      <c r="P880" t="s">
        <v>297</v>
      </c>
      <c r="Q880" t="s">
        <v>298</v>
      </c>
      <c r="R880" t="s">
        <v>150</v>
      </c>
      <c r="S880" t="s">
        <v>149</v>
      </c>
      <c r="AB880" t="s">
        <v>128</v>
      </c>
      <c r="AC880">
        <v>2010</v>
      </c>
      <c r="AD880">
        <v>1828.6949999999999</v>
      </c>
      <c r="AH880" t="s">
        <v>438</v>
      </c>
    </row>
    <row r="881" spans="1:34" x14ac:dyDescent="0.25">
      <c r="A881" t="s">
        <v>137</v>
      </c>
      <c r="B881" t="s">
        <v>47</v>
      </c>
      <c r="C881" t="s">
        <v>2</v>
      </c>
      <c r="D881" t="s">
        <v>136</v>
      </c>
      <c r="E881" t="s">
        <v>135</v>
      </c>
      <c r="F881" t="s">
        <v>403</v>
      </c>
      <c r="G881" t="s">
        <v>404</v>
      </c>
      <c r="H881">
        <v>148</v>
      </c>
      <c r="I881" t="s">
        <v>437</v>
      </c>
      <c r="J881" t="s">
        <v>133</v>
      </c>
      <c r="K881" t="s">
        <v>132</v>
      </c>
      <c r="P881" t="s">
        <v>297</v>
      </c>
      <c r="Q881" t="s">
        <v>298</v>
      </c>
      <c r="R881" t="s">
        <v>148</v>
      </c>
      <c r="S881" t="s">
        <v>147</v>
      </c>
      <c r="AB881" t="s">
        <v>128</v>
      </c>
      <c r="AC881">
        <v>2010</v>
      </c>
      <c r="AD881">
        <v>3013.1329999999998</v>
      </c>
      <c r="AH881" t="s">
        <v>438</v>
      </c>
    </row>
    <row r="882" spans="1:34" x14ac:dyDescent="0.25">
      <c r="A882" t="s">
        <v>137</v>
      </c>
      <c r="B882" t="s">
        <v>47</v>
      </c>
      <c r="C882" t="s">
        <v>2</v>
      </c>
      <c r="D882" t="s">
        <v>136</v>
      </c>
      <c r="E882" t="s">
        <v>135</v>
      </c>
      <c r="F882" t="s">
        <v>403</v>
      </c>
      <c r="G882" t="s">
        <v>404</v>
      </c>
      <c r="H882">
        <v>148</v>
      </c>
      <c r="I882" t="s">
        <v>437</v>
      </c>
      <c r="J882" t="s">
        <v>133</v>
      </c>
      <c r="K882" t="s">
        <v>132</v>
      </c>
      <c r="P882" t="s">
        <v>297</v>
      </c>
      <c r="Q882" t="s">
        <v>298</v>
      </c>
      <c r="R882" t="s">
        <v>146</v>
      </c>
      <c r="S882" t="s">
        <v>145</v>
      </c>
      <c r="AB882" t="s">
        <v>128</v>
      </c>
      <c r="AC882">
        <v>2010</v>
      </c>
      <c r="AD882">
        <v>175.47300000000001</v>
      </c>
      <c r="AH882" t="s">
        <v>438</v>
      </c>
    </row>
    <row r="883" spans="1:34" x14ac:dyDescent="0.25">
      <c r="A883" t="s">
        <v>137</v>
      </c>
      <c r="B883" t="s">
        <v>47</v>
      </c>
      <c r="C883" t="s">
        <v>2</v>
      </c>
      <c r="D883" t="s">
        <v>136</v>
      </c>
      <c r="E883" t="s">
        <v>135</v>
      </c>
      <c r="F883" t="s">
        <v>403</v>
      </c>
      <c r="G883" t="s">
        <v>404</v>
      </c>
      <c r="H883">
        <v>148</v>
      </c>
      <c r="I883" t="s">
        <v>437</v>
      </c>
      <c r="J883" t="s">
        <v>133</v>
      </c>
      <c r="K883" t="s">
        <v>132</v>
      </c>
      <c r="P883" t="s">
        <v>297</v>
      </c>
      <c r="Q883" t="s">
        <v>298</v>
      </c>
      <c r="R883" t="s">
        <v>144</v>
      </c>
      <c r="S883" t="s">
        <v>143</v>
      </c>
      <c r="AB883" t="s">
        <v>128</v>
      </c>
      <c r="AC883">
        <v>2010</v>
      </c>
      <c r="AD883">
        <v>198.297</v>
      </c>
      <c r="AH883" t="s">
        <v>438</v>
      </c>
    </row>
    <row r="884" spans="1:34" x14ac:dyDescent="0.25">
      <c r="A884" t="s">
        <v>137</v>
      </c>
      <c r="B884" t="s">
        <v>47</v>
      </c>
      <c r="C884" t="s">
        <v>2</v>
      </c>
      <c r="D884" t="s">
        <v>136</v>
      </c>
      <c r="E884" t="s">
        <v>135</v>
      </c>
      <c r="F884" t="s">
        <v>403</v>
      </c>
      <c r="G884" t="s">
        <v>404</v>
      </c>
      <c r="H884">
        <v>148</v>
      </c>
      <c r="I884" t="s">
        <v>437</v>
      </c>
      <c r="J884" t="s">
        <v>133</v>
      </c>
      <c r="K884" t="s">
        <v>132</v>
      </c>
      <c r="P884" t="s">
        <v>297</v>
      </c>
      <c r="Q884" t="s">
        <v>298</v>
      </c>
      <c r="R884" t="s">
        <v>142</v>
      </c>
      <c r="S884" t="s">
        <v>141</v>
      </c>
      <c r="AB884" t="s">
        <v>128</v>
      </c>
      <c r="AC884">
        <v>2010</v>
      </c>
      <c r="AD884">
        <v>298.09899999999999</v>
      </c>
      <c r="AH884" t="s">
        <v>438</v>
      </c>
    </row>
    <row r="885" spans="1:34" x14ac:dyDescent="0.25">
      <c r="A885" t="s">
        <v>137</v>
      </c>
      <c r="B885" t="s">
        <v>47</v>
      </c>
      <c r="C885" t="s">
        <v>2</v>
      </c>
      <c r="D885" t="s">
        <v>136</v>
      </c>
      <c r="E885" t="s">
        <v>135</v>
      </c>
      <c r="F885" t="s">
        <v>403</v>
      </c>
      <c r="G885" t="s">
        <v>404</v>
      </c>
      <c r="H885">
        <v>148</v>
      </c>
      <c r="I885" t="s">
        <v>437</v>
      </c>
      <c r="J885" t="s">
        <v>133</v>
      </c>
      <c r="K885" t="s">
        <v>132</v>
      </c>
      <c r="P885" t="s">
        <v>297</v>
      </c>
      <c r="Q885" t="s">
        <v>298</v>
      </c>
      <c r="R885" t="s">
        <v>140</v>
      </c>
      <c r="S885" t="s">
        <v>139</v>
      </c>
      <c r="AB885" t="s">
        <v>128</v>
      </c>
      <c r="AC885">
        <v>2010</v>
      </c>
      <c r="AD885">
        <v>1519.076</v>
      </c>
      <c r="AH885" t="s">
        <v>438</v>
      </c>
    </row>
    <row r="886" spans="1:34" x14ac:dyDescent="0.25">
      <c r="A886" t="s">
        <v>137</v>
      </c>
      <c r="B886" t="s">
        <v>47</v>
      </c>
      <c r="C886" t="s">
        <v>2</v>
      </c>
      <c r="D886" t="s">
        <v>136</v>
      </c>
      <c r="E886" t="s">
        <v>135</v>
      </c>
      <c r="F886" t="s">
        <v>403</v>
      </c>
      <c r="G886" t="s">
        <v>404</v>
      </c>
      <c r="H886">
        <v>148</v>
      </c>
      <c r="I886" t="s">
        <v>437</v>
      </c>
      <c r="J886" t="s">
        <v>133</v>
      </c>
      <c r="K886" t="s">
        <v>132</v>
      </c>
      <c r="P886" t="s">
        <v>297</v>
      </c>
      <c r="Q886" t="s">
        <v>298</v>
      </c>
      <c r="R886" t="s">
        <v>138</v>
      </c>
      <c r="S886" t="s">
        <v>131</v>
      </c>
      <c r="AB886" t="s">
        <v>128</v>
      </c>
      <c r="AC886">
        <v>2010</v>
      </c>
      <c r="AD886">
        <v>12194.226000000001</v>
      </c>
      <c r="AH886" t="s">
        <v>438</v>
      </c>
    </row>
    <row r="887" spans="1:34" x14ac:dyDescent="0.25">
      <c r="A887" t="s">
        <v>137</v>
      </c>
      <c r="B887" t="s">
        <v>47</v>
      </c>
      <c r="C887" t="s">
        <v>2</v>
      </c>
      <c r="D887" t="s">
        <v>136</v>
      </c>
      <c r="E887" t="s">
        <v>135</v>
      </c>
      <c r="F887" t="s">
        <v>403</v>
      </c>
      <c r="G887" t="s">
        <v>404</v>
      </c>
      <c r="H887">
        <v>148</v>
      </c>
      <c r="I887" t="s">
        <v>437</v>
      </c>
      <c r="J887" t="s">
        <v>133</v>
      </c>
      <c r="K887" t="s">
        <v>132</v>
      </c>
      <c r="P887" t="s">
        <v>297</v>
      </c>
      <c r="Q887" t="s">
        <v>298</v>
      </c>
      <c r="R887" t="s">
        <v>130</v>
      </c>
      <c r="S887" t="s">
        <v>129</v>
      </c>
      <c r="AB887" t="s">
        <v>128</v>
      </c>
      <c r="AC887">
        <v>2010</v>
      </c>
      <c r="AD887">
        <v>9.1679999999999993</v>
      </c>
      <c r="AH887" t="s">
        <v>438</v>
      </c>
    </row>
    <row r="888" spans="1:34" x14ac:dyDescent="0.25">
      <c r="A888" t="s">
        <v>137</v>
      </c>
      <c r="B888" t="s">
        <v>47</v>
      </c>
      <c r="C888" t="s">
        <v>2</v>
      </c>
      <c r="D888" t="s">
        <v>136</v>
      </c>
      <c r="E888" t="s">
        <v>135</v>
      </c>
      <c r="F888" t="s">
        <v>403</v>
      </c>
      <c r="G888" t="s">
        <v>404</v>
      </c>
      <c r="H888">
        <v>148</v>
      </c>
      <c r="I888" t="s">
        <v>437</v>
      </c>
      <c r="J888" t="s">
        <v>133</v>
      </c>
      <c r="K888" t="s">
        <v>132</v>
      </c>
      <c r="P888" t="s">
        <v>300</v>
      </c>
      <c r="Q888" t="s">
        <v>301</v>
      </c>
      <c r="R888" t="s">
        <v>183</v>
      </c>
      <c r="S888" t="s">
        <v>182</v>
      </c>
      <c r="AB888" t="s">
        <v>128</v>
      </c>
      <c r="AC888">
        <v>2010</v>
      </c>
      <c r="AD888">
        <v>204.548</v>
      </c>
      <c r="AH888" t="s">
        <v>438</v>
      </c>
    </row>
    <row r="889" spans="1:34" x14ac:dyDescent="0.25">
      <c r="A889" t="s">
        <v>137</v>
      </c>
      <c r="B889" t="s">
        <v>47</v>
      </c>
      <c r="C889" t="s">
        <v>2</v>
      </c>
      <c r="D889" t="s">
        <v>136</v>
      </c>
      <c r="E889" t="s">
        <v>135</v>
      </c>
      <c r="F889" t="s">
        <v>403</v>
      </c>
      <c r="G889" t="s">
        <v>404</v>
      </c>
      <c r="H889">
        <v>148</v>
      </c>
      <c r="I889" t="s">
        <v>437</v>
      </c>
      <c r="J889" t="s">
        <v>133</v>
      </c>
      <c r="K889" t="s">
        <v>132</v>
      </c>
      <c r="P889" t="s">
        <v>300</v>
      </c>
      <c r="Q889" t="s">
        <v>301</v>
      </c>
      <c r="R889" t="s">
        <v>156</v>
      </c>
      <c r="S889" t="s">
        <v>155</v>
      </c>
      <c r="AB889" t="s">
        <v>128</v>
      </c>
      <c r="AC889">
        <v>2010</v>
      </c>
      <c r="AD889">
        <v>1123.4010000000001</v>
      </c>
      <c r="AH889" t="s">
        <v>438</v>
      </c>
    </row>
    <row r="890" spans="1:34" x14ac:dyDescent="0.25">
      <c r="A890" t="s">
        <v>137</v>
      </c>
      <c r="B890" t="s">
        <v>47</v>
      </c>
      <c r="C890" t="s">
        <v>2</v>
      </c>
      <c r="D890" t="s">
        <v>136</v>
      </c>
      <c r="E890" t="s">
        <v>135</v>
      </c>
      <c r="F890" t="s">
        <v>403</v>
      </c>
      <c r="G890" t="s">
        <v>404</v>
      </c>
      <c r="H890">
        <v>148</v>
      </c>
      <c r="I890" t="s">
        <v>437</v>
      </c>
      <c r="J890" t="s">
        <v>133</v>
      </c>
      <c r="K890" t="s">
        <v>132</v>
      </c>
      <c r="P890" t="s">
        <v>300</v>
      </c>
      <c r="Q890" t="s">
        <v>301</v>
      </c>
      <c r="R890" t="s">
        <v>154</v>
      </c>
      <c r="S890" t="s">
        <v>153</v>
      </c>
      <c r="AB890" t="s">
        <v>128</v>
      </c>
      <c r="AC890">
        <v>2010</v>
      </c>
      <c r="AD890">
        <v>2172.3560000000002</v>
      </c>
      <c r="AH890" t="s">
        <v>438</v>
      </c>
    </row>
    <row r="891" spans="1:34" x14ac:dyDescent="0.25">
      <c r="A891" t="s">
        <v>137</v>
      </c>
      <c r="B891" t="s">
        <v>47</v>
      </c>
      <c r="C891" t="s">
        <v>2</v>
      </c>
      <c r="D891" t="s">
        <v>136</v>
      </c>
      <c r="E891" t="s">
        <v>135</v>
      </c>
      <c r="F891" t="s">
        <v>403</v>
      </c>
      <c r="G891" t="s">
        <v>404</v>
      </c>
      <c r="H891">
        <v>148</v>
      </c>
      <c r="I891" t="s">
        <v>437</v>
      </c>
      <c r="J891" t="s">
        <v>133</v>
      </c>
      <c r="K891" t="s">
        <v>132</v>
      </c>
      <c r="P891" t="s">
        <v>300</v>
      </c>
      <c r="Q891" t="s">
        <v>301</v>
      </c>
      <c r="R891" t="s">
        <v>152</v>
      </c>
      <c r="S891" t="s">
        <v>151</v>
      </c>
      <c r="AB891" t="s">
        <v>128</v>
      </c>
      <c r="AC891">
        <v>2010</v>
      </c>
      <c r="AD891">
        <v>2793.866</v>
      </c>
      <c r="AH891" t="s">
        <v>438</v>
      </c>
    </row>
    <row r="892" spans="1:34" x14ac:dyDescent="0.25">
      <c r="A892" t="s">
        <v>137</v>
      </c>
      <c r="B892" t="s">
        <v>47</v>
      </c>
      <c r="C892" t="s">
        <v>2</v>
      </c>
      <c r="D892" t="s">
        <v>136</v>
      </c>
      <c r="E892" t="s">
        <v>135</v>
      </c>
      <c r="F892" t="s">
        <v>403</v>
      </c>
      <c r="G892" t="s">
        <v>404</v>
      </c>
      <c r="H892">
        <v>148</v>
      </c>
      <c r="I892" t="s">
        <v>437</v>
      </c>
      <c r="J892" t="s">
        <v>133</v>
      </c>
      <c r="K892" t="s">
        <v>132</v>
      </c>
      <c r="P892" t="s">
        <v>300</v>
      </c>
      <c r="Q892" t="s">
        <v>301</v>
      </c>
      <c r="R892" t="s">
        <v>150</v>
      </c>
      <c r="S892" t="s">
        <v>149</v>
      </c>
      <c r="AB892" t="s">
        <v>128</v>
      </c>
      <c r="AC892">
        <v>2010</v>
      </c>
      <c r="AD892">
        <v>759.13199999999995</v>
      </c>
      <c r="AH892" t="s">
        <v>438</v>
      </c>
    </row>
    <row r="893" spans="1:34" x14ac:dyDescent="0.25">
      <c r="A893" t="s">
        <v>137</v>
      </c>
      <c r="B893" t="s">
        <v>47</v>
      </c>
      <c r="C893" t="s">
        <v>2</v>
      </c>
      <c r="D893" t="s">
        <v>136</v>
      </c>
      <c r="E893" t="s">
        <v>135</v>
      </c>
      <c r="F893" t="s">
        <v>403</v>
      </c>
      <c r="G893" t="s">
        <v>404</v>
      </c>
      <c r="H893">
        <v>148</v>
      </c>
      <c r="I893" t="s">
        <v>437</v>
      </c>
      <c r="J893" t="s">
        <v>133</v>
      </c>
      <c r="K893" t="s">
        <v>132</v>
      </c>
      <c r="P893" t="s">
        <v>300</v>
      </c>
      <c r="Q893" t="s">
        <v>301</v>
      </c>
      <c r="R893" t="s">
        <v>148</v>
      </c>
      <c r="S893" t="s">
        <v>147</v>
      </c>
      <c r="AB893" t="s">
        <v>128</v>
      </c>
      <c r="AC893">
        <v>2010</v>
      </c>
      <c r="AD893">
        <v>1342.289</v>
      </c>
      <c r="AH893" t="s">
        <v>438</v>
      </c>
    </row>
    <row r="894" spans="1:34" x14ac:dyDescent="0.25">
      <c r="A894" t="s">
        <v>137</v>
      </c>
      <c r="B894" t="s">
        <v>47</v>
      </c>
      <c r="C894" t="s">
        <v>2</v>
      </c>
      <c r="D894" t="s">
        <v>136</v>
      </c>
      <c r="E894" t="s">
        <v>135</v>
      </c>
      <c r="F894" t="s">
        <v>403</v>
      </c>
      <c r="G894" t="s">
        <v>404</v>
      </c>
      <c r="H894">
        <v>148</v>
      </c>
      <c r="I894" t="s">
        <v>437</v>
      </c>
      <c r="J894" t="s">
        <v>133</v>
      </c>
      <c r="K894" t="s">
        <v>132</v>
      </c>
      <c r="P894" t="s">
        <v>300</v>
      </c>
      <c r="Q894" t="s">
        <v>301</v>
      </c>
      <c r="R894" t="s">
        <v>146</v>
      </c>
      <c r="S894" t="s">
        <v>145</v>
      </c>
      <c r="AB894" t="s">
        <v>128</v>
      </c>
      <c r="AC894">
        <v>2010</v>
      </c>
      <c r="AD894">
        <v>571.25400000000002</v>
      </c>
      <c r="AH894" t="s">
        <v>438</v>
      </c>
    </row>
    <row r="895" spans="1:34" x14ac:dyDescent="0.25">
      <c r="A895" t="s">
        <v>137</v>
      </c>
      <c r="B895" t="s">
        <v>47</v>
      </c>
      <c r="C895" t="s">
        <v>2</v>
      </c>
      <c r="D895" t="s">
        <v>136</v>
      </c>
      <c r="E895" t="s">
        <v>135</v>
      </c>
      <c r="F895" t="s">
        <v>403</v>
      </c>
      <c r="G895" t="s">
        <v>404</v>
      </c>
      <c r="H895">
        <v>148</v>
      </c>
      <c r="I895" t="s">
        <v>437</v>
      </c>
      <c r="J895" t="s">
        <v>133</v>
      </c>
      <c r="K895" t="s">
        <v>132</v>
      </c>
      <c r="P895" t="s">
        <v>300</v>
      </c>
      <c r="Q895" t="s">
        <v>301</v>
      </c>
      <c r="R895" t="s">
        <v>144</v>
      </c>
      <c r="S895" t="s">
        <v>143</v>
      </c>
      <c r="AB895" t="s">
        <v>128</v>
      </c>
      <c r="AC895">
        <v>2010</v>
      </c>
      <c r="AD895">
        <v>1944.086</v>
      </c>
      <c r="AH895" t="s">
        <v>438</v>
      </c>
    </row>
    <row r="896" spans="1:34" x14ac:dyDescent="0.25">
      <c r="A896" t="s">
        <v>137</v>
      </c>
      <c r="B896" t="s">
        <v>47</v>
      </c>
      <c r="C896" t="s">
        <v>2</v>
      </c>
      <c r="D896" t="s">
        <v>136</v>
      </c>
      <c r="E896" t="s">
        <v>135</v>
      </c>
      <c r="F896" t="s">
        <v>403</v>
      </c>
      <c r="G896" t="s">
        <v>404</v>
      </c>
      <c r="H896">
        <v>148</v>
      </c>
      <c r="I896" t="s">
        <v>437</v>
      </c>
      <c r="J896" t="s">
        <v>133</v>
      </c>
      <c r="K896" t="s">
        <v>132</v>
      </c>
      <c r="P896" t="s">
        <v>300</v>
      </c>
      <c r="Q896" t="s">
        <v>301</v>
      </c>
      <c r="R896" t="s">
        <v>142</v>
      </c>
      <c r="S896" t="s">
        <v>141</v>
      </c>
      <c r="AB896" t="s">
        <v>128</v>
      </c>
      <c r="AC896">
        <v>2010</v>
      </c>
      <c r="AD896">
        <v>1481.0150000000001</v>
      </c>
      <c r="AH896" t="s">
        <v>438</v>
      </c>
    </row>
    <row r="897" spans="1:34" x14ac:dyDescent="0.25">
      <c r="A897" t="s">
        <v>137</v>
      </c>
      <c r="B897" t="s">
        <v>47</v>
      </c>
      <c r="C897" t="s">
        <v>2</v>
      </c>
      <c r="D897" t="s">
        <v>136</v>
      </c>
      <c r="E897" t="s">
        <v>135</v>
      </c>
      <c r="F897" t="s">
        <v>403</v>
      </c>
      <c r="G897" t="s">
        <v>404</v>
      </c>
      <c r="H897">
        <v>148</v>
      </c>
      <c r="I897" t="s">
        <v>437</v>
      </c>
      <c r="J897" t="s">
        <v>133</v>
      </c>
      <c r="K897" t="s">
        <v>132</v>
      </c>
      <c r="P897" t="s">
        <v>300</v>
      </c>
      <c r="Q897" t="s">
        <v>301</v>
      </c>
      <c r="R897" t="s">
        <v>140</v>
      </c>
      <c r="S897" t="s">
        <v>139</v>
      </c>
      <c r="AB897" t="s">
        <v>128</v>
      </c>
      <c r="AC897">
        <v>2010</v>
      </c>
      <c r="AD897">
        <v>1097.4639999999999</v>
      </c>
      <c r="AH897" t="s">
        <v>438</v>
      </c>
    </row>
    <row r="898" spans="1:34" x14ac:dyDescent="0.25">
      <c r="A898" t="s">
        <v>137</v>
      </c>
      <c r="B898" t="s">
        <v>47</v>
      </c>
      <c r="C898" t="s">
        <v>2</v>
      </c>
      <c r="D898" t="s">
        <v>136</v>
      </c>
      <c r="E898" t="s">
        <v>135</v>
      </c>
      <c r="F898" t="s">
        <v>403</v>
      </c>
      <c r="G898" t="s">
        <v>404</v>
      </c>
      <c r="H898">
        <v>148</v>
      </c>
      <c r="I898" t="s">
        <v>437</v>
      </c>
      <c r="J898" t="s">
        <v>133</v>
      </c>
      <c r="K898" t="s">
        <v>132</v>
      </c>
      <c r="P898" t="s">
        <v>300</v>
      </c>
      <c r="Q898" t="s">
        <v>301</v>
      </c>
      <c r="R898" t="s">
        <v>138</v>
      </c>
      <c r="S898" t="s">
        <v>131</v>
      </c>
      <c r="AB898" t="s">
        <v>128</v>
      </c>
      <c r="AC898">
        <v>2010</v>
      </c>
      <c r="AD898">
        <v>13498.255999999999</v>
      </c>
      <c r="AH898" t="s">
        <v>438</v>
      </c>
    </row>
    <row r="899" spans="1:34" x14ac:dyDescent="0.25">
      <c r="A899" t="s">
        <v>137</v>
      </c>
      <c r="B899" t="s">
        <v>47</v>
      </c>
      <c r="C899" t="s">
        <v>2</v>
      </c>
      <c r="D899" t="s">
        <v>136</v>
      </c>
      <c r="E899" t="s">
        <v>135</v>
      </c>
      <c r="F899" t="s">
        <v>403</v>
      </c>
      <c r="G899" t="s">
        <v>404</v>
      </c>
      <c r="H899">
        <v>148</v>
      </c>
      <c r="I899" t="s">
        <v>437</v>
      </c>
      <c r="J899" t="s">
        <v>133</v>
      </c>
      <c r="K899" t="s">
        <v>132</v>
      </c>
      <c r="P899" t="s">
        <v>300</v>
      </c>
      <c r="Q899" t="s">
        <v>301</v>
      </c>
      <c r="R899" t="s">
        <v>130</v>
      </c>
      <c r="S899" t="s">
        <v>129</v>
      </c>
      <c r="AB899" t="s">
        <v>128</v>
      </c>
      <c r="AC899">
        <v>2010</v>
      </c>
      <c r="AD899">
        <v>8.8439999999999994</v>
      </c>
      <c r="AH899" t="s">
        <v>438</v>
      </c>
    </row>
    <row r="900" spans="1:34" s="49" customFormat="1" x14ac:dyDescent="0.25">
      <c r="A900" s="49" t="s">
        <v>137</v>
      </c>
      <c r="B900" s="49" t="s">
        <v>47</v>
      </c>
      <c r="C900" s="49" t="s">
        <v>2</v>
      </c>
      <c r="D900" s="49" t="s">
        <v>136</v>
      </c>
      <c r="E900" s="49" t="s">
        <v>135</v>
      </c>
      <c r="F900" s="49" t="s">
        <v>403</v>
      </c>
      <c r="G900" s="49" t="s">
        <v>404</v>
      </c>
      <c r="H900" s="49">
        <v>148</v>
      </c>
      <c r="I900" s="49" t="s">
        <v>437</v>
      </c>
      <c r="J900" s="49" t="s">
        <v>133</v>
      </c>
      <c r="K900" s="49" t="s">
        <v>132</v>
      </c>
      <c r="P900" s="49" t="s">
        <v>302</v>
      </c>
      <c r="Q900" s="49" t="s">
        <v>131</v>
      </c>
      <c r="R900" s="49" t="s">
        <v>183</v>
      </c>
      <c r="S900" s="49" t="s">
        <v>182</v>
      </c>
      <c r="AB900" s="49" t="s">
        <v>128</v>
      </c>
      <c r="AC900" s="49">
        <v>2010</v>
      </c>
      <c r="AD900" s="49">
        <v>236.696</v>
      </c>
      <c r="AF900" s="49" t="s">
        <v>858</v>
      </c>
      <c r="AG900" s="146">
        <f>(AD901+AD902+AD903)*( 1 +AD911/(AD910-AD911))</f>
        <v>11217.626241526465</v>
      </c>
      <c r="AH900" s="49" t="s">
        <v>438</v>
      </c>
    </row>
    <row r="901" spans="1:34" s="49" customFormat="1" x14ac:dyDescent="0.25">
      <c r="A901" s="49" t="s">
        <v>137</v>
      </c>
      <c r="B901" s="49" t="s">
        <v>47</v>
      </c>
      <c r="C901" s="49" t="s">
        <v>2</v>
      </c>
      <c r="D901" s="49" t="s">
        <v>136</v>
      </c>
      <c r="E901" s="49" t="s">
        <v>135</v>
      </c>
      <c r="F901" s="49" t="s">
        <v>403</v>
      </c>
      <c r="G901" s="49" t="s">
        <v>404</v>
      </c>
      <c r="H901" s="49">
        <v>148</v>
      </c>
      <c r="I901" s="49" t="s">
        <v>437</v>
      </c>
      <c r="J901" s="49" t="s">
        <v>133</v>
      </c>
      <c r="K901" s="49" t="s">
        <v>132</v>
      </c>
      <c r="P901" s="49" t="s">
        <v>302</v>
      </c>
      <c r="Q901" s="49" t="s">
        <v>131</v>
      </c>
      <c r="R901" s="49" t="s">
        <v>156</v>
      </c>
      <c r="S901" s="49" t="s">
        <v>155</v>
      </c>
      <c r="AB901" s="49" t="s">
        <v>128</v>
      </c>
      <c r="AC901" s="49">
        <v>2010</v>
      </c>
      <c r="AD901" s="49">
        <v>1829.672</v>
      </c>
      <c r="AF901" s="49" t="s">
        <v>859</v>
      </c>
      <c r="AG901" s="146">
        <f>(AD900+AD904+AD905+AD906+AD907+AD908+AD909)*( 1 +AD911/(AD910-AD911))</f>
        <v>14474.856759175087</v>
      </c>
      <c r="AH901" s="49" t="s">
        <v>438</v>
      </c>
    </row>
    <row r="902" spans="1:34" s="49" customFormat="1" x14ac:dyDescent="0.25">
      <c r="A902" s="49" t="s">
        <v>137</v>
      </c>
      <c r="B902" s="49" t="s">
        <v>47</v>
      </c>
      <c r="C902" s="49" t="s">
        <v>2</v>
      </c>
      <c r="D902" s="49" t="s">
        <v>136</v>
      </c>
      <c r="E902" s="49" t="s">
        <v>135</v>
      </c>
      <c r="F902" s="49" t="s">
        <v>403</v>
      </c>
      <c r="G902" s="49" t="s">
        <v>404</v>
      </c>
      <c r="H902" s="49">
        <v>148</v>
      </c>
      <c r="I902" s="49" t="s">
        <v>437</v>
      </c>
      <c r="J902" s="49" t="s">
        <v>133</v>
      </c>
      <c r="K902" s="49" t="s">
        <v>132</v>
      </c>
      <c r="P902" s="49" t="s">
        <v>302</v>
      </c>
      <c r="Q902" s="49" t="s">
        <v>131</v>
      </c>
      <c r="R902" s="49" t="s">
        <v>154</v>
      </c>
      <c r="S902" s="49" t="s">
        <v>153</v>
      </c>
      <c r="AB902" s="49" t="s">
        <v>128</v>
      </c>
      <c r="AC902" s="49">
        <v>2010</v>
      </c>
      <c r="AD902" s="49">
        <v>4132.8549999999996</v>
      </c>
      <c r="AF902" s="49" t="s">
        <v>862</v>
      </c>
      <c r="AG902" s="146">
        <f>AD900+AD901+AD902+AD903+ AD904+AD905+AD906+AD907+AD908+AD909+AD911</f>
        <v>25692.482999999997</v>
      </c>
      <c r="AH902" s="49" t="s">
        <v>438</v>
      </c>
    </row>
    <row r="903" spans="1:34" s="49" customFormat="1" x14ac:dyDescent="0.25">
      <c r="A903" s="49" t="s">
        <v>137</v>
      </c>
      <c r="B903" s="49" t="s">
        <v>47</v>
      </c>
      <c r="C903" s="49" t="s">
        <v>2</v>
      </c>
      <c r="D903" s="49" t="s">
        <v>136</v>
      </c>
      <c r="E903" s="49" t="s">
        <v>135</v>
      </c>
      <c r="F903" s="49" t="s">
        <v>403</v>
      </c>
      <c r="G903" s="49" t="s">
        <v>404</v>
      </c>
      <c r="H903" s="49">
        <v>148</v>
      </c>
      <c r="I903" s="49" t="s">
        <v>437</v>
      </c>
      <c r="J903" s="49" t="s">
        <v>133</v>
      </c>
      <c r="K903" s="49" t="s">
        <v>132</v>
      </c>
      <c r="P903" s="49" t="s">
        <v>302</v>
      </c>
      <c r="Q903" s="49" t="s">
        <v>131</v>
      </c>
      <c r="R903" s="49" t="s">
        <v>152</v>
      </c>
      <c r="S903" s="49" t="s">
        <v>151</v>
      </c>
      <c r="AB903" s="49" t="s">
        <v>128</v>
      </c>
      <c r="AC903" s="49">
        <v>2010</v>
      </c>
      <c r="AD903" s="49">
        <v>5247.2349999999997</v>
      </c>
      <c r="AG903" s="146"/>
      <c r="AH903" s="49" t="s">
        <v>438</v>
      </c>
    </row>
    <row r="904" spans="1:34" s="49" customFormat="1" x14ac:dyDescent="0.25">
      <c r="A904" s="49" t="s">
        <v>137</v>
      </c>
      <c r="B904" s="49" t="s">
        <v>47</v>
      </c>
      <c r="C904" s="49" t="s">
        <v>2</v>
      </c>
      <c r="D904" s="49" t="s">
        <v>136</v>
      </c>
      <c r="E904" s="49" t="s">
        <v>135</v>
      </c>
      <c r="F904" s="49" t="s">
        <v>403</v>
      </c>
      <c r="G904" s="49" t="s">
        <v>404</v>
      </c>
      <c r="H904" s="49">
        <v>148</v>
      </c>
      <c r="I904" s="49" t="s">
        <v>437</v>
      </c>
      <c r="J904" s="49" t="s">
        <v>133</v>
      </c>
      <c r="K904" s="49" t="s">
        <v>132</v>
      </c>
      <c r="P904" s="49" t="s">
        <v>302</v>
      </c>
      <c r="Q904" s="49" t="s">
        <v>131</v>
      </c>
      <c r="R904" s="49" t="s">
        <v>150</v>
      </c>
      <c r="S904" s="49" t="s">
        <v>149</v>
      </c>
      <c r="AB904" s="49" t="s">
        <v>128</v>
      </c>
      <c r="AC904" s="49">
        <v>2010</v>
      </c>
      <c r="AD904" s="49">
        <v>2587.8270000000002</v>
      </c>
      <c r="AG904" s="146"/>
      <c r="AH904" s="49" t="s">
        <v>438</v>
      </c>
    </row>
    <row r="905" spans="1:34" s="49" customFormat="1" x14ac:dyDescent="0.25">
      <c r="A905" s="49" t="s">
        <v>137</v>
      </c>
      <c r="B905" s="49" t="s">
        <v>47</v>
      </c>
      <c r="C905" s="49" t="s">
        <v>2</v>
      </c>
      <c r="D905" s="49" t="s">
        <v>136</v>
      </c>
      <c r="E905" s="49" t="s">
        <v>135</v>
      </c>
      <c r="F905" s="49" t="s">
        <v>403</v>
      </c>
      <c r="G905" s="49" t="s">
        <v>404</v>
      </c>
      <c r="H905" s="49">
        <v>148</v>
      </c>
      <c r="I905" s="49" t="s">
        <v>437</v>
      </c>
      <c r="J905" s="49" t="s">
        <v>133</v>
      </c>
      <c r="K905" s="49" t="s">
        <v>132</v>
      </c>
      <c r="P905" s="49" t="s">
        <v>302</v>
      </c>
      <c r="Q905" s="49" t="s">
        <v>131</v>
      </c>
      <c r="R905" s="49" t="s">
        <v>148</v>
      </c>
      <c r="S905" s="49" t="s">
        <v>147</v>
      </c>
      <c r="AB905" s="49" t="s">
        <v>128</v>
      </c>
      <c r="AC905" s="49">
        <v>2010</v>
      </c>
      <c r="AD905" s="49">
        <v>4355.4210000000003</v>
      </c>
      <c r="AG905" s="146"/>
      <c r="AH905" s="49" t="s">
        <v>438</v>
      </c>
    </row>
    <row r="906" spans="1:34" s="49" customFormat="1" x14ac:dyDescent="0.25">
      <c r="A906" s="49" t="s">
        <v>137</v>
      </c>
      <c r="B906" s="49" t="s">
        <v>47</v>
      </c>
      <c r="C906" s="49" t="s">
        <v>2</v>
      </c>
      <c r="D906" s="49" t="s">
        <v>136</v>
      </c>
      <c r="E906" s="49" t="s">
        <v>135</v>
      </c>
      <c r="F906" s="49" t="s">
        <v>403</v>
      </c>
      <c r="G906" s="49" t="s">
        <v>404</v>
      </c>
      <c r="H906" s="49">
        <v>148</v>
      </c>
      <c r="I906" s="49" t="s">
        <v>437</v>
      </c>
      <c r="J906" s="49" t="s">
        <v>133</v>
      </c>
      <c r="K906" s="49" t="s">
        <v>132</v>
      </c>
      <c r="P906" s="49" t="s">
        <v>302</v>
      </c>
      <c r="Q906" s="49" t="s">
        <v>131</v>
      </c>
      <c r="R906" s="49" t="s">
        <v>146</v>
      </c>
      <c r="S906" s="49" t="s">
        <v>145</v>
      </c>
      <c r="AB906" s="49" t="s">
        <v>128</v>
      </c>
      <c r="AC906" s="49">
        <v>2010</v>
      </c>
      <c r="AD906" s="49">
        <v>746.72699999999998</v>
      </c>
      <c r="AG906" s="146"/>
      <c r="AH906" s="49" t="s">
        <v>438</v>
      </c>
    </row>
    <row r="907" spans="1:34" s="49" customFormat="1" x14ac:dyDescent="0.25">
      <c r="A907" s="49" t="s">
        <v>137</v>
      </c>
      <c r="B907" s="49" t="s">
        <v>47</v>
      </c>
      <c r="C907" s="49" t="s">
        <v>2</v>
      </c>
      <c r="D907" s="49" t="s">
        <v>136</v>
      </c>
      <c r="E907" s="49" t="s">
        <v>135</v>
      </c>
      <c r="F907" s="49" t="s">
        <v>403</v>
      </c>
      <c r="G907" s="49" t="s">
        <v>404</v>
      </c>
      <c r="H907" s="49">
        <v>148</v>
      </c>
      <c r="I907" s="49" t="s">
        <v>437</v>
      </c>
      <c r="J907" s="49" t="s">
        <v>133</v>
      </c>
      <c r="K907" s="49" t="s">
        <v>132</v>
      </c>
      <c r="P907" s="49" t="s">
        <v>302</v>
      </c>
      <c r="Q907" s="49" t="s">
        <v>131</v>
      </c>
      <c r="R907" s="49" t="s">
        <v>144</v>
      </c>
      <c r="S907" s="49" t="s">
        <v>143</v>
      </c>
      <c r="AB907" s="49" t="s">
        <v>128</v>
      </c>
      <c r="AC907" s="49">
        <v>2010</v>
      </c>
      <c r="AD907" s="49">
        <v>2142.384</v>
      </c>
      <c r="AG907" s="146"/>
      <c r="AH907" s="49" t="s">
        <v>438</v>
      </c>
    </row>
    <row r="908" spans="1:34" s="49" customFormat="1" x14ac:dyDescent="0.25">
      <c r="A908" s="49" t="s">
        <v>137</v>
      </c>
      <c r="B908" s="49" t="s">
        <v>47</v>
      </c>
      <c r="C908" s="49" t="s">
        <v>2</v>
      </c>
      <c r="D908" s="49" t="s">
        <v>136</v>
      </c>
      <c r="E908" s="49" t="s">
        <v>135</v>
      </c>
      <c r="F908" s="49" t="s">
        <v>403</v>
      </c>
      <c r="G908" s="49" t="s">
        <v>404</v>
      </c>
      <c r="H908" s="49">
        <v>148</v>
      </c>
      <c r="I908" s="49" t="s">
        <v>437</v>
      </c>
      <c r="J908" s="49" t="s">
        <v>133</v>
      </c>
      <c r="K908" s="49" t="s">
        <v>132</v>
      </c>
      <c r="P908" s="49" t="s">
        <v>302</v>
      </c>
      <c r="Q908" s="49" t="s">
        <v>131</v>
      </c>
      <c r="R908" s="49" t="s">
        <v>142</v>
      </c>
      <c r="S908" s="49" t="s">
        <v>141</v>
      </c>
      <c r="AB908" s="49" t="s">
        <v>128</v>
      </c>
      <c r="AC908" s="49">
        <v>2010</v>
      </c>
      <c r="AD908" s="49">
        <v>1779.114</v>
      </c>
      <c r="AG908" s="146"/>
      <c r="AH908" s="49" t="s">
        <v>438</v>
      </c>
    </row>
    <row r="909" spans="1:34" s="49" customFormat="1" x14ac:dyDescent="0.25">
      <c r="A909" s="49" t="s">
        <v>137</v>
      </c>
      <c r="B909" s="49" t="s">
        <v>47</v>
      </c>
      <c r="C909" s="49" t="s">
        <v>2</v>
      </c>
      <c r="D909" s="49" t="s">
        <v>136</v>
      </c>
      <c r="E909" s="49" t="s">
        <v>135</v>
      </c>
      <c r="F909" s="49" t="s">
        <v>403</v>
      </c>
      <c r="G909" s="49" t="s">
        <v>404</v>
      </c>
      <c r="H909" s="49">
        <v>148</v>
      </c>
      <c r="I909" s="49" t="s">
        <v>437</v>
      </c>
      <c r="J909" s="49" t="s">
        <v>133</v>
      </c>
      <c r="K909" s="49" t="s">
        <v>132</v>
      </c>
      <c r="P909" s="49" t="s">
        <v>302</v>
      </c>
      <c r="Q909" s="49" t="s">
        <v>131</v>
      </c>
      <c r="R909" s="49" t="s">
        <v>140</v>
      </c>
      <c r="S909" s="49" t="s">
        <v>139</v>
      </c>
      <c r="AB909" s="49" t="s">
        <v>128</v>
      </c>
      <c r="AC909" s="49">
        <v>2010</v>
      </c>
      <c r="AD909" s="49">
        <v>2616.54</v>
      </c>
      <c r="AG909" s="146"/>
      <c r="AH909" s="49" t="s">
        <v>438</v>
      </c>
    </row>
    <row r="910" spans="1:34" s="49" customFormat="1" x14ac:dyDescent="0.25">
      <c r="A910" s="49" t="s">
        <v>137</v>
      </c>
      <c r="B910" s="49" t="s">
        <v>47</v>
      </c>
      <c r="C910" s="49" t="s">
        <v>2</v>
      </c>
      <c r="D910" s="49" t="s">
        <v>136</v>
      </c>
      <c r="E910" s="49" t="s">
        <v>135</v>
      </c>
      <c r="F910" s="49" t="s">
        <v>403</v>
      </c>
      <c r="G910" s="49" t="s">
        <v>404</v>
      </c>
      <c r="H910" s="49">
        <v>148</v>
      </c>
      <c r="I910" s="49" t="s">
        <v>437</v>
      </c>
      <c r="J910" s="49" t="s">
        <v>133</v>
      </c>
      <c r="K910" s="49" t="s">
        <v>132</v>
      </c>
      <c r="P910" s="49" t="s">
        <v>302</v>
      </c>
      <c r="Q910" s="49" t="s">
        <v>131</v>
      </c>
      <c r="R910" s="49" t="s">
        <v>138</v>
      </c>
      <c r="S910" s="49" t="s">
        <v>131</v>
      </c>
      <c r="AB910" s="49" t="s">
        <v>128</v>
      </c>
      <c r="AC910" s="49">
        <v>2010</v>
      </c>
      <c r="AD910" s="49">
        <v>25692.482</v>
      </c>
      <c r="AG910" s="146"/>
      <c r="AH910" s="49" t="s">
        <v>438</v>
      </c>
    </row>
    <row r="911" spans="1:34" s="49" customFormat="1" x14ac:dyDescent="0.25">
      <c r="A911" s="49" t="s">
        <v>137</v>
      </c>
      <c r="B911" s="49" t="s">
        <v>47</v>
      </c>
      <c r="C911" s="49" t="s">
        <v>2</v>
      </c>
      <c r="D911" s="49" t="s">
        <v>136</v>
      </c>
      <c r="E911" s="49" t="s">
        <v>135</v>
      </c>
      <c r="F911" s="49" t="s">
        <v>403</v>
      </c>
      <c r="G911" s="49" t="s">
        <v>404</v>
      </c>
      <c r="H911" s="49">
        <v>148</v>
      </c>
      <c r="I911" s="49" t="s">
        <v>437</v>
      </c>
      <c r="J911" s="49" t="s">
        <v>133</v>
      </c>
      <c r="K911" s="49" t="s">
        <v>132</v>
      </c>
      <c r="P911" s="49" t="s">
        <v>302</v>
      </c>
      <c r="Q911" s="49" t="s">
        <v>131</v>
      </c>
      <c r="R911" s="49" t="s">
        <v>130</v>
      </c>
      <c r="S911" s="49" t="s">
        <v>129</v>
      </c>
      <c r="AB911" s="49" t="s">
        <v>128</v>
      </c>
      <c r="AC911" s="49">
        <v>2010</v>
      </c>
      <c r="AD911" s="49">
        <v>18.012</v>
      </c>
      <c r="AG911" s="146"/>
      <c r="AH911" s="49" t="s">
        <v>438</v>
      </c>
    </row>
    <row r="912" spans="1:34" x14ac:dyDescent="0.25">
      <c r="A912" t="s">
        <v>137</v>
      </c>
      <c r="B912" t="s">
        <v>78</v>
      </c>
      <c r="C912" t="s">
        <v>117</v>
      </c>
      <c r="D912" t="s">
        <v>136</v>
      </c>
      <c r="E912" t="s">
        <v>135</v>
      </c>
      <c r="F912" t="s">
        <v>403</v>
      </c>
      <c r="G912" t="s">
        <v>404</v>
      </c>
      <c r="H912">
        <v>666</v>
      </c>
      <c r="I912" t="s">
        <v>185</v>
      </c>
      <c r="J912" t="s">
        <v>133</v>
      </c>
      <c r="K912" t="s">
        <v>132</v>
      </c>
      <c r="P912" t="s">
        <v>297</v>
      </c>
      <c r="Q912" t="s">
        <v>298</v>
      </c>
      <c r="R912" t="s">
        <v>183</v>
      </c>
      <c r="S912" t="s">
        <v>182</v>
      </c>
      <c r="AB912" t="s">
        <v>128</v>
      </c>
      <c r="AC912">
        <v>2010</v>
      </c>
      <c r="AD912">
        <v>19.478000000000002</v>
      </c>
      <c r="AH912" t="s">
        <v>439</v>
      </c>
    </row>
    <row r="913" spans="1:34" x14ac:dyDescent="0.25">
      <c r="A913" t="s">
        <v>137</v>
      </c>
      <c r="B913" t="s">
        <v>78</v>
      </c>
      <c r="C913" t="s">
        <v>117</v>
      </c>
      <c r="D913" t="s">
        <v>136</v>
      </c>
      <c r="E913" t="s">
        <v>135</v>
      </c>
      <c r="F913" t="s">
        <v>403</v>
      </c>
      <c r="G913" t="s">
        <v>404</v>
      </c>
      <c r="H913">
        <v>666</v>
      </c>
      <c r="I913" t="s">
        <v>185</v>
      </c>
      <c r="J913" t="s">
        <v>133</v>
      </c>
      <c r="K913" t="s">
        <v>132</v>
      </c>
      <c r="P913" t="s">
        <v>297</v>
      </c>
      <c r="Q913" t="s">
        <v>298</v>
      </c>
      <c r="R913" t="s">
        <v>156</v>
      </c>
      <c r="S913" t="s">
        <v>155</v>
      </c>
      <c r="AB913" t="s">
        <v>128</v>
      </c>
      <c r="AC913">
        <v>2010</v>
      </c>
      <c r="AD913">
        <v>1570.2570000000001</v>
      </c>
      <c r="AH913" t="s">
        <v>439</v>
      </c>
    </row>
    <row r="914" spans="1:34" x14ac:dyDescent="0.25">
      <c r="A914" t="s">
        <v>137</v>
      </c>
      <c r="B914" t="s">
        <v>78</v>
      </c>
      <c r="C914" t="s">
        <v>117</v>
      </c>
      <c r="D914" t="s">
        <v>136</v>
      </c>
      <c r="E914" t="s">
        <v>135</v>
      </c>
      <c r="F914" t="s">
        <v>403</v>
      </c>
      <c r="G914" t="s">
        <v>404</v>
      </c>
      <c r="H914">
        <v>666</v>
      </c>
      <c r="I914" t="s">
        <v>185</v>
      </c>
      <c r="J914" t="s">
        <v>133</v>
      </c>
      <c r="K914" t="s">
        <v>132</v>
      </c>
      <c r="P914" t="s">
        <v>297</v>
      </c>
      <c r="Q914" t="s">
        <v>298</v>
      </c>
      <c r="R914" t="s">
        <v>154</v>
      </c>
      <c r="S914" t="s">
        <v>153</v>
      </c>
      <c r="AB914" t="s">
        <v>128</v>
      </c>
      <c r="AC914">
        <v>2010</v>
      </c>
      <c r="AD914">
        <v>1791.9590000000001</v>
      </c>
      <c r="AH914" t="s">
        <v>439</v>
      </c>
    </row>
    <row r="915" spans="1:34" x14ac:dyDescent="0.25">
      <c r="A915" t="s">
        <v>137</v>
      </c>
      <c r="B915" t="s">
        <v>78</v>
      </c>
      <c r="C915" t="s">
        <v>117</v>
      </c>
      <c r="D915" t="s">
        <v>136</v>
      </c>
      <c r="E915" t="s">
        <v>135</v>
      </c>
      <c r="F915" t="s">
        <v>403</v>
      </c>
      <c r="G915" t="s">
        <v>404</v>
      </c>
      <c r="H915">
        <v>666</v>
      </c>
      <c r="I915" t="s">
        <v>185</v>
      </c>
      <c r="J915" t="s">
        <v>133</v>
      </c>
      <c r="K915" t="s">
        <v>132</v>
      </c>
      <c r="P915" t="s">
        <v>297</v>
      </c>
      <c r="Q915" t="s">
        <v>298</v>
      </c>
      <c r="R915" t="s">
        <v>152</v>
      </c>
      <c r="S915" t="s">
        <v>151</v>
      </c>
      <c r="AB915" t="s">
        <v>128</v>
      </c>
      <c r="AC915">
        <v>2010</v>
      </c>
      <c r="AD915">
        <v>2129.42</v>
      </c>
      <c r="AH915" t="s">
        <v>439</v>
      </c>
    </row>
    <row r="916" spans="1:34" x14ac:dyDescent="0.25">
      <c r="A916" t="s">
        <v>137</v>
      </c>
      <c r="B916" t="s">
        <v>78</v>
      </c>
      <c r="C916" t="s">
        <v>117</v>
      </c>
      <c r="D916" t="s">
        <v>136</v>
      </c>
      <c r="E916" t="s">
        <v>135</v>
      </c>
      <c r="F916" t="s">
        <v>403</v>
      </c>
      <c r="G916" t="s">
        <v>404</v>
      </c>
      <c r="H916">
        <v>666</v>
      </c>
      <c r="I916" t="s">
        <v>185</v>
      </c>
      <c r="J916" t="s">
        <v>133</v>
      </c>
      <c r="K916" t="s">
        <v>132</v>
      </c>
      <c r="P916" t="s">
        <v>297</v>
      </c>
      <c r="Q916" t="s">
        <v>298</v>
      </c>
      <c r="R916" t="s">
        <v>150</v>
      </c>
      <c r="S916" t="s">
        <v>149</v>
      </c>
      <c r="AB916" t="s">
        <v>128</v>
      </c>
      <c r="AC916">
        <v>2010</v>
      </c>
      <c r="AD916">
        <v>2500.9450000000002</v>
      </c>
      <c r="AH916" t="s">
        <v>439</v>
      </c>
    </row>
    <row r="917" spans="1:34" x14ac:dyDescent="0.25">
      <c r="A917" t="s">
        <v>137</v>
      </c>
      <c r="B917" t="s">
        <v>78</v>
      </c>
      <c r="C917" t="s">
        <v>117</v>
      </c>
      <c r="D917" t="s">
        <v>136</v>
      </c>
      <c r="E917" t="s">
        <v>135</v>
      </c>
      <c r="F917" t="s">
        <v>403</v>
      </c>
      <c r="G917" t="s">
        <v>404</v>
      </c>
      <c r="H917">
        <v>666</v>
      </c>
      <c r="I917" t="s">
        <v>185</v>
      </c>
      <c r="J917" t="s">
        <v>133</v>
      </c>
      <c r="K917" t="s">
        <v>132</v>
      </c>
      <c r="P917" t="s">
        <v>297</v>
      </c>
      <c r="Q917" t="s">
        <v>298</v>
      </c>
      <c r="R917" t="s">
        <v>148</v>
      </c>
      <c r="S917" t="s">
        <v>147</v>
      </c>
      <c r="AB917" t="s">
        <v>128</v>
      </c>
      <c r="AC917">
        <v>2010</v>
      </c>
      <c r="AD917">
        <v>2103.84</v>
      </c>
      <c r="AH917" t="s">
        <v>439</v>
      </c>
    </row>
    <row r="918" spans="1:34" x14ac:dyDescent="0.25">
      <c r="A918" t="s">
        <v>137</v>
      </c>
      <c r="B918" t="s">
        <v>78</v>
      </c>
      <c r="C918" t="s">
        <v>117</v>
      </c>
      <c r="D918" t="s">
        <v>136</v>
      </c>
      <c r="E918" t="s">
        <v>135</v>
      </c>
      <c r="F918" t="s">
        <v>403</v>
      </c>
      <c r="G918" t="s">
        <v>404</v>
      </c>
      <c r="H918">
        <v>666</v>
      </c>
      <c r="I918" t="s">
        <v>185</v>
      </c>
      <c r="J918" t="s">
        <v>133</v>
      </c>
      <c r="K918" t="s">
        <v>132</v>
      </c>
      <c r="P918" t="s">
        <v>297</v>
      </c>
      <c r="Q918" t="s">
        <v>298</v>
      </c>
      <c r="R918" t="s">
        <v>146</v>
      </c>
      <c r="S918" t="s">
        <v>145</v>
      </c>
      <c r="AB918" t="s">
        <v>128</v>
      </c>
      <c r="AC918">
        <v>2010</v>
      </c>
      <c r="AD918">
        <v>251.72</v>
      </c>
      <c r="AH918" t="s">
        <v>439</v>
      </c>
    </row>
    <row r="919" spans="1:34" x14ac:dyDescent="0.25">
      <c r="A919" t="s">
        <v>137</v>
      </c>
      <c r="B919" t="s">
        <v>78</v>
      </c>
      <c r="C919" t="s">
        <v>117</v>
      </c>
      <c r="D919" t="s">
        <v>136</v>
      </c>
      <c r="E919" t="s">
        <v>135</v>
      </c>
      <c r="F919" t="s">
        <v>403</v>
      </c>
      <c r="G919" t="s">
        <v>404</v>
      </c>
      <c r="H919">
        <v>666</v>
      </c>
      <c r="I919" t="s">
        <v>185</v>
      </c>
      <c r="J919" t="s">
        <v>133</v>
      </c>
      <c r="K919" t="s">
        <v>132</v>
      </c>
      <c r="P919" t="s">
        <v>297</v>
      </c>
      <c r="Q919" t="s">
        <v>298</v>
      </c>
      <c r="R919" t="s">
        <v>144</v>
      </c>
      <c r="S919" t="s">
        <v>143</v>
      </c>
      <c r="AB919" t="s">
        <v>128</v>
      </c>
      <c r="AC919">
        <v>2010</v>
      </c>
      <c r="AD919">
        <v>1375.222</v>
      </c>
      <c r="AH919" t="s">
        <v>439</v>
      </c>
    </row>
    <row r="920" spans="1:34" x14ac:dyDescent="0.25">
      <c r="A920" t="s">
        <v>137</v>
      </c>
      <c r="B920" t="s">
        <v>78</v>
      </c>
      <c r="C920" t="s">
        <v>117</v>
      </c>
      <c r="D920" t="s">
        <v>136</v>
      </c>
      <c r="E920" t="s">
        <v>135</v>
      </c>
      <c r="F920" t="s">
        <v>403</v>
      </c>
      <c r="G920" t="s">
        <v>404</v>
      </c>
      <c r="H920">
        <v>666</v>
      </c>
      <c r="I920" t="s">
        <v>185</v>
      </c>
      <c r="J920" t="s">
        <v>133</v>
      </c>
      <c r="K920" t="s">
        <v>132</v>
      </c>
      <c r="P920" t="s">
        <v>297</v>
      </c>
      <c r="Q920" t="s">
        <v>298</v>
      </c>
      <c r="R920" t="s">
        <v>142</v>
      </c>
      <c r="S920" t="s">
        <v>141</v>
      </c>
      <c r="AB920" t="s">
        <v>128</v>
      </c>
      <c r="AC920">
        <v>2010</v>
      </c>
      <c r="AD920">
        <v>220.28700000000001</v>
      </c>
      <c r="AH920" t="s">
        <v>439</v>
      </c>
    </row>
    <row r="921" spans="1:34" x14ac:dyDescent="0.25">
      <c r="A921" t="s">
        <v>137</v>
      </c>
      <c r="B921" t="s">
        <v>78</v>
      </c>
      <c r="C921" t="s">
        <v>117</v>
      </c>
      <c r="D921" t="s">
        <v>136</v>
      </c>
      <c r="E921" t="s">
        <v>135</v>
      </c>
      <c r="F921" t="s">
        <v>403</v>
      </c>
      <c r="G921" t="s">
        <v>404</v>
      </c>
      <c r="H921">
        <v>666</v>
      </c>
      <c r="I921" t="s">
        <v>185</v>
      </c>
      <c r="J921" t="s">
        <v>133</v>
      </c>
      <c r="K921" t="s">
        <v>132</v>
      </c>
      <c r="P921" t="s">
        <v>297</v>
      </c>
      <c r="Q921" t="s">
        <v>298</v>
      </c>
      <c r="R921" t="s">
        <v>140</v>
      </c>
      <c r="S921" t="s">
        <v>139</v>
      </c>
      <c r="AB921" t="s">
        <v>128</v>
      </c>
      <c r="AC921">
        <v>2010</v>
      </c>
      <c r="AD921">
        <v>1461.932</v>
      </c>
      <c r="AH921" t="s">
        <v>439</v>
      </c>
    </row>
    <row r="922" spans="1:34" x14ac:dyDescent="0.25">
      <c r="A922" t="s">
        <v>137</v>
      </c>
      <c r="B922" t="s">
        <v>78</v>
      </c>
      <c r="C922" t="s">
        <v>117</v>
      </c>
      <c r="D922" t="s">
        <v>136</v>
      </c>
      <c r="E922" t="s">
        <v>135</v>
      </c>
      <c r="F922" t="s">
        <v>403</v>
      </c>
      <c r="G922" t="s">
        <v>404</v>
      </c>
      <c r="H922">
        <v>666</v>
      </c>
      <c r="I922" t="s">
        <v>185</v>
      </c>
      <c r="J922" t="s">
        <v>133</v>
      </c>
      <c r="K922" t="s">
        <v>132</v>
      </c>
      <c r="P922" t="s">
        <v>297</v>
      </c>
      <c r="Q922" t="s">
        <v>298</v>
      </c>
      <c r="R922" t="s">
        <v>138</v>
      </c>
      <c r="S922" t="s">
        <v>131</v>
      </c>
      <c r="AB922" t="s">
        <v>128</v>
      </c>
      <c r="AC922">
        <v>2010</v>
      </c>
      <c r="AD922">
        <v>13461.278</v>
      </c>
      <c r="AH922" t="s">
        <v>439</v>
      </c>
    </row>
    <row r="923" spans="1:34" x14ac:dyDescent="0.25">
      <c r="A923" t="s">
        <v>137</v>
      </c>
      <c r="B923" t="s">
        <v>78</v>
      </c>
      <c r="C923" t="s">
        <v>117</v>
      </c>
      <c r="D923" t="s">
        <v>136</v>
      </c>
      <c r="E923" t="s">
        <v>135</v>
      </c>
      <c r="F923" t="s">
        <v>403</v>
      </c>
      <c r="G923" t="s">
        <v>404</v>
      </c>
      <c r="H923">
        <v>666</v>
      </c>
      <c r="I923" t="s">
        <v>185</v>
      </c>
      <c r="J923" t="s">
        <v>133</v>
      </c>
      <c r="K923" t="s">
        <v>132</v>
      </c>
      <c r="P923" t="s">
        <v>297</v>
      </c>
      <c r="Q923" t="s">
        <v>298</v>
      </c>
      <c r="R923" t="s">
        <v>130</v>
      </c>
      <c r="S923" t="s">
        <v>129</v>
      </c>
      <c r="AB923" t="s">
        <v>128</v>
      </c>
      <c r="AC923">
        <v>2010</v>
      </c>
      <c r="AD923">
        <v>36.218000000000004</v>
      </c>
      <c r="AH923" t="s">
        <v>439</v>
      </c>
    </row>
    <row r="924" spans="1:34" x14ac:dyDescent="0.25">
      <c r="A924" t="s">
        <v>137</v>
      </c>
      <c r="B924" t="s">
        <v>78</v>
      </c>
      <c r="C924" t="s">
        <v>117</v>
      </c>
      <c r="D924" t="s">
        <v>136</v>
      </c>
      <c r="E924" t="s">
        <v>135</v>
      </c>
      <c r="F924" t="s">
        <v>403</v>
      </c>
      <c r="G924" t="s">
        <v>404</v>
      </c>
      <c r="H924">
        <v>666</v>
      </c>
      <c r="I924" t="s">
        <v>185</v>
      </c>
      <c r="J924" t="s">
        <v>133</v>
      </c>
      <c r="K924" t="s">
        <v>132</v>
      </c>
      <c r="P924" t="s">
        <v>300</v>
      </c>
      <c r="Q924" t="s">
        <v>301</v>
      </c>
      <c r="R924" t="s">
        <v>183</v>
      </c>
      <c r="S924" t="s">
        <v>182</v>
      </c>
      <c r="AB924" t="s">
        <v>128</v>
      </c>
      <c r="AC924">
        <v>2010</v>
      </c>
      <c r="AD924">
        <v>146.483</v>
      </c>
      <c r="AH924" t="s">
        <v>439</v>
      </c>
    </row>
    <row r="925" spans="1:34" x14ac:dyDescent="0.25">
      <c r="A925" t="s">
        <v>137</v>
      </c>
      <c r="B925" t="s">
        <v>78</v>
      </c>
      <c r="C925" t="s">
        <v>117</v>
      </c>
      <c r="D925" t="s">
        <v>136</v>
      </c>
      <c r="E925" t="s">
        <v>135</v>
      </c>
      <c r="F925" t="s">
        <v>403</v>
      </c>
      <c r="G925" t="s">
        <v>404</v>
      </c>
      <c r="H925">
        <v>666</v>
      </c>
      <c r="I925" t="s">
        <v>185</v>
      </c>
      <c r="J925" t="s">
        <v>133</v>
      </c>
      <c r="K925" t="s">
        <v>132</v>
      </c>
      <c r="P925" t="s">
        <v>300</v>
      </c>
      <c r="Q925" t="s">
        <v>301</v>
      </c>
      <c r="R925" t="s">
        <v>156</v>
      </c>
      <c r="S925" t="s">
        <v>155</v>
      </c>
      <c r="AB925" t="s">
        <v>128</v>
      </c>
      <c r="AC925">
        <v>2010</v>
      </c>
      <c r="AD925">
        <v>2868.01</v>
      </c>
      <c r="AH925" t="s">
        <v>439</v>
      </c>
    </row>
    <row r="926" spans="1:34" x14ac:dyDescent="0.25">
      <c r="A926" t="s">
        <v>137</v>
      </c>
      <c r="B926" t="s">
        <v>78</v>
      </c>
      <c r="C926" t="s">
        <v>117</v>
      </c>
      <c r="D926" t="s">
        <v>136</v>
      </c>
      <c r="E926" t="s">
        <v>135</v>
      </c>
      <c r="F926" t="s">
        <v>403</v>
      </c>
      <c r="G926" t="s">
        <v>404</v>
      </c>
      <c r="H926">
        <v>666</v>
      </c>
      <c r="I926" t="s">
        <v>185</v>
      </c>
      <c r="J926" t="s">
        <v>133</v>
      </c>
      <c r="K926" t="s">
        <v>132</v>
      </c>
      <c r="P926" t="s">
        <v>300</v>
      </c>
      <c r="Q926" t="s">
        <v>301</v>
      </c>
      <c r="R926" t="s">
        <v>154</v>
      </c>
      <c r="S926" t="s">
        <v>153</v>
      </c>
      <c r="AB926" t="s">
        <v>128</v>
      </c>
      <c r="AC926">
        <v>2010</v>
      </c>
      <c r="AD926">
        <v>2238.7750000000001</v>
      </c>
      <c r="AH926" t="s">
        <v>439</v>
      </c>
    </row>
    <row r="927" spans="1:34" x14ac:dyDescent="0.25">
      <c r="A927" t="s">
        <v>137</v>
      </c>
      <c r="B927" t="s">
        <v>78</v>
      </c>
      <c r="C927" t="s">
        <v>117</v>
      </c>
      <c r="D927" t="s">
        <v>136</v>
      </c>
      <c r="E927" t="s">
        <v>135</v>
      </c>
      <c r="F927" t="s">
        <v>403</v>
      </c>
      <c r="G927" t="s">
        <v>404</v>
      </c>
      <c r="H927">
        <v>666</v>
      </c>
      <c r="I927" t="s">
        <v>185</v>
      </c>
      <c r="J927" t="s">
        <v>133</v>
      </c>
      <c r="K927" t="s">
        <v>132</v>
      </c>
      <c r="P927" t="s">
        <v>300</v>
      </c>
      <c r="Q927" t="s">
        <v>301</v>
      </c>
      <c r="R927" t="s">
        <v>152</v>
      </c>
      <c r="S927" t="s">
        <v>151</v>
      </c>
      <c r="AB927" t="s">
        <v>128</v>
      </c>
      <c r="AC927">
        <v>2010</v>
      </c>
      <c r="AD927">
        <v>2029.76</v>
      </c>
      <c r="AH927" t="s">
        <v>439</v>
      </c>
    </row>
    <row r="928" spans="1:34" x14ac:dyDescent="0.25">
      <c r="A928" t="s">
        <v>137</v>
      </c>
      <c r="B928" t="s">
        <v>78</v>
      </c>
      <c r="C928" t="s">
        <v>117</v>
      </c>
      <c r="D928" t="s">
        <v>136</v>
      </c>
      <c r="E928" t="s">
        <v>135</v>
      </c>
      <c r="F928" t="s">
        <v>403</v>
      </c>
      <c r="G928" t="s">
        <v>404</v>
      </c>
      <c r="H928">
        <v>666</v>
      </c>
      <c r="I928" t="s">
        <v>185</v>
      </c>
      <c r="J928" t="s">
        <v>133</v>
      </c>
      <c r="K928" t="s">
        <v>132</v>
      </c>
      <c r="P928" t="s">
        <v>300</v>
      </c>
      <c r="Q928" t="s">
        <v>301</v>
      </c>
      <c r="R928" t="s">
        <v>150</v>
      </c>
      <c r="S928" t="s">
        <v>149</v>
      </c>
      <c r="AB928" t="s">
        <v>128</v>
      </c>
      <c r="AC928">
        <v>2010</v>
      </c>
      <c r="AD928">
        <v>680.952</v>
      </c>
      <c r="AH928" t="s">
        <v>439</v>
      </c>
    </row>
    <row r="929" spans="1:34" x14ac:dyDescent="0.25">
      <c r="A929" t="s">
        <v>137</v>
      </c>
      <c r="B929" t="s">
        <v>78</v>
      </c>
      <c r="C929" t="s">
        <v>117</v>
      </c>
      <c r="D929" t="s">
        <v>136</v>
      </c>
      <c r="E929" t="s">
        <v>135</v>
      </c>
      <c r="F929" t="s">
        <v>403</v>
      </c>
      <c r="G929" t="s">
        <v>404</v>
      </c>
      <c r="H929">
        <v>666</v>
      </c>
      <c r="I929" t="s">
        <v>185</v>
      </c>
      <c r="J929" t="s">
        <v>133</v>
      </c>
      <c r="K929" t="s">
        <v>132</v>
      </c>
      <c r="P929" t="s">
        <v>300</v>
      </c>
      <c r="Q929" t="s">
        <v>301</v>
      </c>
      <c r="R929" t="s">
        <v>148</v>
      </c>
      <c r="S929" t="s">
        <v>147</v>
      </c>
      <c r="AB929" t="s">
        <v>128</v>
      </c>
      <c r="AC929">
        <v>2010</v>
      </c>
      <c r="AD929">
        <v>428.19299999999998</v>
      </c>
      <c r="AH929" t="s">
        <v>439</v>
      </c>
    </row>
    <row r="930" spans="1:34" x14ac:dyDescent="0.25">
      <c r="A930" t="s">
        <v>137</v>
      </c>
      <c r="B930" t="s">
        <v>78</v>
      </c>
      <c r="C930" t="s">
        <v>117</v>
      </c>
      <c r="D930" t="s">
        <v>136</v>
      </c>
      <c r="E930" t="s">
        <v>135</v>
      </c>
      <c r="F930" t="s">
        <v>403</v>
      </c>
      <c r="G930" t="s">
        <v>404</v>
      </c>
      <c r="H930">
        <v>666</v>
      </c>
      <c r="I930" t="s">
        <v>185</v>
      </c>
      <c r="J930" t="s">
        <v>133</v>
      </c>
      <c r="K930" t="s">
        <v>132</v>
      </c>
      <c r="P930" t="s">
        <v>300</v>
      </c>
      <c r="Q930" t="s">
        <v>301</v>
      </c>
      <c r="R930" t="s">
        <v>146</v>
      </c>
      <c r="S930" t="s">
        <v>145</v>
      </c>
      <c r="AB930" t="s">
        <v>128</v>
      </c>
      <c r="AC930">
        <v>2010</v>
      </c>
      <c r="AD930">
        <v>2794.45</v>
      </c>
      <c r="AH930" t="s">
        <v>439</v>
      </c>
    </row>
    <row r="931" spans="1:34" x14ac:dyDescent="0.25">
      <c r="A931" t="s">
        <v>137</v>
      </c>
      <c r="B931" t="s">
        <v>78</v>
      </c>
      <c r="C931" t="s">
        <v>117</v>
      </c>
      <c r="D931" t="s">
        <v>136</v>
      </c>
      <c r="E931" t="s">
        <v>135</v>
      </c>
      <c r="F931" t="s">
        <v>403</v>
      </c>
      <c r="G931" t="s">
        <v>404</v>
      </c>
      <c r="H931">
        <v>666</v>
      </c>
      <c r="I931" t="s">
        <v>185</v>
      </c>
      <c r="J931" t="s">
        <v>133</v>
      </c>
      <c r="K931" t="s">
        <v>132</v>
      </c>
      <c r="P931" t="s">
        <v>300</v>
      </c>
      <c r="Q931" t="s">
        <v>301</v>
      </c>
      <c r="R931" t="s">
        <v>144</v>
      </c>
      <c r="S931" t="s">
        <v>143</v>
      </c>
      <c r="AB931" t="s">
        <v>128</v>
      </c>
      <c r="AC931">
        <v>2010</v>
      </c>
      <c r="AD931">
        <v>764.43600000000004</v>
      </c>
      <c r="AH931" t="s">
        <v>439</v>
      </c>
    </row>
    <row r="932" spans="1:34" x14ac:dyDescent="0.25">
      <c r="A932" t="s">
        <v>137</v>
      </c>
      <c r="B932" t="s">
        <v>78</v>
      </c>
      <c r="C932" t="s">
        <v>117</v>
      </c>
      <c r="D932" t="s">
        <v>136</v>
      </c>
      <c r="E932" t="s">
        <v>135</v>
      </c>
      <c r="F932" t="s">
        <v>403</v>
      </c>
      <c r="G932" t="s">
        <v>404</v>
      </c>
      <c r="H932">
        <v>666</v>
      </c>
      <c r="I932" t="s">
        <v>185</v>
      </c>
      <c r="J932" t="s">
        <v>133</v>
      </c>
      <c r="K932" t="s">
        <v>132</v>
      </c>
      <c r="P932" t="s">
        <v>300</v>
      </c>
      <c r="Q932" t="s">
        <v>301</v>
      </c>
      <c r="R932" t="s">
        <v>142</v>
      </c>
      <c r="S932" t="s">
        <v>141</v>
      </c>
      <c r="AB932" t="s">
        <v>128</v>
      </c>
      <c r="AC932">
        <v>2010</v>
      </c>
      <c r="AD932">
        <v>1687.8130000000001</v>
      </c>
      <c r="AH932" t="s">
        <v>439</v>
      </c>
    </row>
    <row r="933" spans="1:34" x14ac:dyDescent="0.25">
      <c r="A933" t="s">
        <v>137</v>
      </c>
      <c r="B933" t="s">
        <v>78</v>
      </c>
      <c r="C933" t="s">
        <v>117</v>
      </c>
      <c r="D933" t="s">
        <v>136</v>
      </c>
      <c r="E933" t="s">
        <v>135</v>
      </c>
      <c r="F933" t="s">
        <v>403</v>
      </c>
      <c r="G933" t="s">
        <v>404</v>
      </c>
      <c r="H933">
        <v>666</v>
      </c>
      <c r="I933" t="s">
        <v>185</v>
      </c>
      <c r="J933" t="s">
        <v>133</v>
      </c>
      <c r="K933" t="s">
        <v>132</v>
      </c>
      <c r="P933" t="s">
        <v>300</v>
      </c>
      <c r="Q933" t="s">
        <v>301</v>
      </c>
      <c r="R933" t="s">
        <v>140</v>
      </c>
      <c r="S933" t="s">
        <v>139</v>
      </c>
      <c r="AB933" t="s">
        <v>128</v>
      </c>
      <c r="AC933">
        <v>2010</v>
      </c>
      <c r="AD933">
        <v>1755.654</v>
      </c>
      <c r="AH933" t="s">
        <v>439</v>
      </c>
    </row>
    <row r="934" spans="1:34" x14ac:dyDescent="0.25">
      <c r="A934" t="s">
        <v>137</v>
      </c>
      <c r="B934" t="s">
        <v>78</v>
      </c>
      <c r="C934" t="s">
        <v>117</v>
      </c>
      <c r="D934" t="s">
        <v>136</v>
      </c>
      <c r="E934" t="s">
        <v>135</v>
      </c>
      <c r="F934" t="s">
        <v>403</v>
      </c>
      <c r="G934" t="s">
        <v>404</v>
      </c>
      <c r="H934">
        <v>666</v>
      </c>
      <c r="I934" t="s">
        <v>185</v>
      </c>
      <c r="J934" t="s">
        <v>133</v>
      </c>
      <c r="K934" t="s">
        <v>132</v>
      </c>
      <c r="P934" t="s">
        <v>300</v>
      </c>
      <c r="Q934" t="s">
        <v>301</v>
      </c>
      <c r="R934" t="s">
        <v>138</v>
      </c>
      <c r="S934" t="s">
        <v>131</v>
      </c>
      <c r="AB934" t="s">
        <v>128</v>
      </c>
      <c r="AC934">
        <v>2010</v>
      </c>
      <c r="AD934">
        <v>15457.088</v>
      </c>
      <c r="AH934" t="s">
        <v>439</v>
      </c>
    </row>
    <row r="935" spans="1:34" x14ac:dyDescent="0.25">
      <c r="A935" t="s">
        <v>137</v>
      </c>
      <c r="B935" t="s">
        <v>78</v>
      </c>
      <c r="C935" t="s">
        <v>117</v>
      </c>
      <c r="D935" t="s">
        <v>136</v>
      </c>
      <c r="E935" t="s">
        <v>135</v>
      </c>
      <c r="F935" t="s">
        <v>403</v>
      </c>
      <c r="G935" t="s">
        <v>404</v>
      </c>
      <c r="H935">
        <v>666</v>
      </c>
      <c r="I935" t="s">
        <v>185</v>
      </c>
      <c r="J935" t="s">
        <v>133</v>
      </c>
      <c r="K935" t="s">
        <v>132</v>
      </c>
      <c r="P935" t="s">
        <v>300</v>
      </c>
      <c r="Q935" t="s">
        <v>301</v>
      </c>
      <c r="R935" t="s">
        <v>130</v>
      </c>
      <c r="S935" t="s">
        <v>129</v>
      </c>
      <c r="AB935" t="s">
        <v>128</v>
      </c>
      <c r="AC935">
        <v>2010</v>
      </c>
      <c r="AD935">
        <v>62.561999999999998</v>
      </c>
      <c r="AH935" t="s">
        <v>439</v>
      </c>
    </row>
    <row r="936" spans="1:34" s="49" customFormat="1" x14ac:dyDescent="0.25">
      <c r="A936" s="49" t="s">
        <v>137</v>
      </c>
      <c r="B936" s="49" t="s">
        <v>78</v>
      </c>
      <c r="C936" s="49" t="s">
        <v>117</v>
      </c>
      <c r="D936" s="49" t="s">
        <v>136</v>
      </c>
      <c r="E936" s="49" t="s">
        <v>135</v>
      </c>
      <c r="F936" s="49" t="s">
        <v>403</v>
      </c>
      <c r="G936" s="49" t="s">
        <v>404</v>
      </c>
      <c r="H936" s="49">
        <v>666</v>
      </c>
      <c r="I936" s="49" t="s">
        <v>185</v>
      </c>
      <c r="J936" s="49" t="s">
        <v>133</v>
      </c>
      <c r="K936" s="49" t="s">
        <v>132</v>
      </c>
      <c r="P936" s="49" t="s">
        <v>302</v>
      </c>
      <c r="Q936" s="49" t="s">
        <v>131</v>
      </c>
      <c r="R936" s="49" t="s">
        <v>183</v>
      </c>
      <c r="S936" s="49" t="s">
        <v>182</v>
      </c>
      <c r="AB936" s="49" t="s">
        <v>128</v>
      </c>
      <c r="AC936" s="49">
        <v>2010</v>
      </c>
      <c r="AD936" s="49">
        <v>165.96100000000001</v>
      </c>
      <c r="AF936" s="49" t="s">
        <v>858</v>
      </c>
      <c r="AG936" s="146">
        <f>(AD937+AD938+AD939)*( 1 +AD947/(AD946-AD947))</f>
        <v>12671.464471149793</v>
      </c>
      <c r="AH936" s="49" t="s">
        <v>439</v>
      </c>
    </row>
    <row r="937" spans="1:34" s="49" customFormat="1" x14ac:dyDescent="0.25">
      <c r="A937" s="49" t="s">
        <v>137</v>
      </c>
      <c r="B937" s="49" t="s">
        <v>78</v>
      </c>
      <c r="C937" s="49" t="s">
        <v>117</v>
      </c>
      <c r="D937" s="49" t="s">
        <v>136</v>
      </c>
      <c r="E937" s="49" t="s">
        <v>135</v>
      </c>
      <c r="F937" s="49" t="s">
        <v>403</v>
      </c>
      <c r="G937" s="49" t="s">
        <v>404</v>
      </c>
      <c r="H937" s="49">
        <v>666</v>
      </c>
      <c r="I937" s="49" t="s">
        <v>185</v>
      </c>
      <c r="J937" s="49" t="s">
        <v>133</v>
      </c>
      <c r="K937" s="49" t="s">
        <v>132</v>
      </c>
      <c r="P937" s="49" t="s">
        <v>302</v>
      </c>
      <c r="Q937" s="49" t="s">
        <v>131</v>
      </c>
      <c r="R937" s="49" t="s">
        <v>156</v>
      </c>
      <c r="S937" s="49" t="s">
        <v>155</v>
      </c>
      <c r="AB937" s="49" t="s">
        <v>128</v>
      </c>
      <c r="AC937" s="49">
        <v>2010</v>
      </c>
      <c r="AD937" s="49">
        <v>4438.2669999999998</v>
      </c>
      <c r="AF937" s="49" t="s">
        <v>859</v>
      </c>
      <c r="AG937" s="146">
        <f>(AD936+AD940+AD941+AD942+AD943+AD944+AD945)*( 1 +AD947/(AD946-AD947))</f>
        <v>16246.901528850203</v>
      </c>
      <c r="AH937" s="49" t="s">
        <v>439</v>
      </c>
    </row>
    <row r="938" spans="1:34" s="49" customFormat="1" x14ac:dyDescent="0.25">
      <c r="A938" s="49" t="s">
        <v>137</v>
      </c>
      <c r="B938" s="49" t="s">
        <v>78</v>
      </c>
      <c r="C938" s="49" t="s">
        <v>117</v>
      </c>
      <c r="D938" s="49" t="s">
        <v>136</v>
      </c>
      <c r="E938" s="49" t="s">
        <v>135</v>
      </c>
      <c r="F938" s="49" t="s">
        <v>403</v>
      </c>
      <c r="G938" s="49" t="s">
        <v>404</v>
      </c>
      <c r="H938" s="49">
        <v>666</v>
      </c>
      <c r="I938" s="49" t="s">
        <v>185</v>
      </c>
      <c r="J938" s="49" t="s">
        <v>133</v>
      </c>
      <c r="K938" s="49" t="s">
        <v>132</v>
      </c>
      <c r="P938" s="49" t="s">
        <v>302</v>
      </c>
      <c r="Q938" s="49" t="s">
        <v>131</v>
      </c>
      <c r="R938" s="49" t="s">
        <v>154</v>
      </c>
      <c r="S938" s="49" t="s">
        <v>153</v>
      </c>
      <c r="AB938" s="49" t="s">
        <v>128</v>
      </c>
      <c r="AC938" s="49">
        <v>2010</v>
      </c>
      <c r="AD938" s="49">
        <v>4030.7339999999999</v>
      </c>
      <c r="AF938" s="49" t="s">
        <v>862</v>
      </c>
      <c r="AG938" s="146">
        <f>AD936+AD937+AD938+AD939+ AD940+AD941+AD942+AD943+AD944+AD945+AD947</f>
        <v>28918.365999999995</v>
      </c>
      <c r="AH938" s="49" t="s">
        <v>439</v>
      </c>
    </row>
    <row r="939" spans="1:34" s="49" customFormat="1" x14ac:dyDescent="0.25">
      <c r="A939" s="49" t="s">
        <v>137</v>
      </c>
      <c r="B939" s="49" t="s">
        <v>78</v>
      </c>
      <c r="C939" s="49" t="s">
        <v>117</v>
      </c>
      <c r="D939" s="49" t="s">
        <v>136</v>
      </c>
      <c r="E939" s="49" t="s">
        <v>135</v>
      </c>
      <c r="F939" s="49" t="s">
        <v>403</v>
      </c>
      <c r="G939" s="49" t="s">
        <v>404</v>
      </c>
      <c r="H939" s="49">
        <v>666</v>
      </c>
      <c r="I939" s="49" t="s">
        <v>185</v>
      </c>
      <c r="J939" s="49" t="s">
        <v>133</v>
      </c>
      <c r="K939" s="49" t="s">
        <v>132</v>
      </c>
      <c r="P939" s="49" t="s">
        <v>302</v>
      </c>
      <c r="Q939" s="49" t="s">
        <v>131</v>
      </c>
      <c r="R939" s="49" t="s">
        <v>152</v>
      </c>
      <c r="S939" s="49" t="s">
        <v>151</v>
      </c>
      <c r="AB939" s="49" t="s">
        <v>128</v>
      </c>
      <c r="AC939" s="49">
        <v>2010</v>
      </c>
      <c r="AD939" s="49">
        <v>4159.18</v>
      </c>
      <c r="AG939" s="146"/>
      <c r="AH939" s="49" t="s">
        <v>439</v>
      </c>
    </row>
    <row r="940" spans="1:34" s="49" customFormat="1" x14ac:dyDescent="0.25">
      <c r="A940" s="49" t="s">
        <v>137</v>
      </c>
      <c r="B940" s="49" t="s">
        <v>78</v>
      </c>
      <c r="C940" s="49" t="s">
        <v>117</v>
      </c>
      <c r="D940" s="49" t="s">
        <v>136</v>
      </c>
      <c r="E940" s="49" t="s">
        <v>135</v>
      </c>
      <c r="F940" s="49" t="s">
        <v>403</v>
      </c>
      <c r="G940" s="49" t="s">
        <v>404</v>
      </c>
      <c r="H940" s="49">
        <v>666</v>
      </c>
      <c r="I940" s="49" t="s">
        <v>185</v>
      </c>
      <c r="J940" s="49" t="s">
        <v>133</v>
      </c>
      <c r="K940" s="49" t="s">
        <v>132</v>
      </c>
      <c r="P940" s="49" t="s">
        <v>302</v>
      </c>
      <c r="Q940" s="49" t="s">
        <v>131</v>
      </c>
      <c r="R940" s="49" t="s">
        <v>150</v>
      </c>
      <c r="S940" s="49" t="s">
        <v>149</v>
      </c>
      <c r="AB940" s="49" t="s">
        <v>128</v>
      </c>
      <c r="AC940" s="49">
        <v>2010</v>
      </c>
      <c r="AD940" s="49">
        <v>3181.8969999999999</v>
      </c>
      <c r="AG940" s="146"/>
      <c r="AH940" s="49" t="s">
        <v>439</v>
      </c>
    </row>
    <row r="941" spans="1:34" s="49" customFormat="1" x14ac:dyDescent="0.25">
      <c r="A941" s="49" t="s">
        <v>137</v>
      </c>
      <c r="B941" s="49" t="s">
        <v>78</v>
      </c>
      <c r="C941" s="49" t="s">
        <v>117</v>
      </c>
      <c r="D941" s="49" t="s">
        <v>136</v>
      </c>
      <c r="E941" s="49" t="s">
        <v>135</v>
      </c>
      <c r="F941" s="49" t="s">
        <v>403</v>
      </c>
      <c r="G941" s="49" t="s">
        <v>404</v>
      </c>
      <c r="H941" s="49">
        <v>666</v>
      </c>
      <c r="I941" s="49" t="s">
        <v>185</v>
      </c>
      <c r="J941" s="49" t="s">
        <v>133</v>
      </c>
      <c r="K941" s="49" t="s">
        <v>132</v>
      </c>
      <c r="P941" s="49" t="s">
        <v>302</v>
      </c>
      <c r="Q941" s="49" t="s">
        <v>131</v>
      </c>
      <c r="R941" s="49" t="s">
        <v>148</v>
      </c>
      <c r="S941" s="49" t="s">
        <v>147</v>
      </c>
      <c r="AB941" s="49" t="s">
        <v>128</v>
      </c>
      <c r="AC941" s="49">
        <v>2010</v>
      </c>
      <c r="AD941" s="49">
        <v>2532.0329999999999</v>
      </c>
      <c r="AG941" s="146"/>
      <c r="AH941" s="49" t="s">
        <v>439</v>
      </c>
    </row>
    <row r="942" spans="1:34" s="49" customFormat="1" x14ac:dyDescent="0.25">
      <c r="A942" s="49" t="s">
        <v>137</v>
      </c>
      <c r="B942" s="49" t="s">
        <v>78</v>
      </c>
      <c r="C942" s="49" t="s">
        <v>117</v>
      </c>
      <c r="D942" s="49" t="s">
        <v>136</v>
      </c>
      <c r="E942" s="49" t="s">
        <v>135</v>
      </c>
      <c r="F942" s="49" t="s">
        <v>403</v>
      </c>
      <c r="G942" s="49" t="s">
        <v>404</v>
      </c>
      <c r="H942" s="49">
        <v>666</v>
      </c>
      <c r="I942" s="49" t="s">
        <v>185</v>
      </c>
      <c r="J942" s="49" t="s">
        <v>133</v>
      </c>
      <c r="K942" s="49" t="s">
        <v>132</v>
      </c>
      <c r="P942" s="49" t="s">
        <v>302</v>
      </c>
      <c r="Q942" s="49" t="s">
        <v>131</v>
      </c>
      <c r="R942" s="49" t="s">
        <v>146</v>
      </c>
      <c r="S942" s="49" t="s">
        <v>145</v>
      </c>
      <c r="AB942" s="49" t="s">
        <v>128</v>
      </c>
      <c r="AC942" s="49">
        <v>2010</v>
      </c>
      <c r="AD942" s="49">
        <v>3046.17</v>
      </c>
      <c r="AG942" s="146"/>
      <c r="AH942" s="49" t="s">
        <v>439</v>
      </c>
    </row>
    <row r="943" spans="1:34" s="49" customFormat="1" x14ac:dyDescent="0.25">
      <c r="A943" s="49" t="s">
        <v>137</v>
      </c>
      <c r="B943" s="49" t="s">
        <v>78</v>
      </c>
      <c r="C943" s="49" t="s">
        <v>117</v>
      </c>
      <c r="D943" s="49" t="s">
        <v>136</v>
      </c>
      <c r="E943" s="49" t="s">
        <v>135</v>
      </c>
      <c r="F943" s="49" t="s">
        <v>403</v>
      </c>
      <c r="G943" s="49" t="s">
        <v>404</v>
      </c>
      <c r="H943" s="49">
        <v>666</v>
      </c>
      <c r="I943" s="49" t="s">
        <v>185</v>
      </c>
      <c r="J943" s="49" t="s">
        <v>133</v>
      </c>
      <c r="K943" s="49" t="s">
        <v>132</v>
      </c>
      <c r="P943" s="49" t="s">
        <v>302</v>
      </c>
      <c r="Q943" s="49" t="s">
        <v>131</v>
      </c>
      <c r="R943" s="49" t="s">
        <v>144</v>
      </c>
      <c r="S943" s="49" t="s">
        <v>143</v>
      </c>
      <c r="AB943" s="49" t="s">
        <v>128</v>
      </c>
      <c r="AC943" s="49">
        <v>2010</v>
      </c>
      <c r="AD943" s="49">
        <v>2139.6579999999999</v>
      </c>
      <c r="AG943" s="146"/>
      <c r="AH943" s="49" t="s">
        <v>439</v>
      </c>
    </row>
    <row r="944" spans="1:34" s="49" customFormat="1" x14ac:dyDescent="0.25">
      <c r="A944" s="49" t="s">
        <v>137</v>
      </c>
      <c r="B944" s="49" t="s">
        <v>78</v>
      </c>
      <c r="C944" s="49" t="s">
        <v>117</v>
      </c>
      <c r="D944" s="49" t="s">
        <v>136</v>
      </c>
      <c r="E944" s="49" t="s">
        <v>135</v>
      </c>
      <c r="F944" s="49" t="s">
        <v>403</v>
      </c>
      <c r="G944" s="49" t="s">
        <v>404</v>
      </c>
      <c r="H944" s="49">
        <v>666</v>
      </c>
      <c r="I944" s="49" t="s">
        <v>185</v>
      </c>
      <c r="J944" s="49" t="s">
        <v>133</v>
      </c>
      <c r="K944" s="49" t="s">
        <v>132</v>
      </c>
      <c r="P944" s="49" t="s">
        <v>302</v>
      </c>
      <c r="Q944" s="49" t="s">
        <v>131</v>
      </c>
      <c r="R944" s="49" t="s">
        <v>142</v>
      </c>
      <c r="S944" s="49" t="s">
        <v>141</v>
      </c>
      <c r="AB944" s="49" t="s">
        <v>128</v>
      </c>
      <c r="AC944" s="49">
        <v>2010</v>
      </c>
      <c r="AD944" s="49">
        <v>1908.1</v>
      </c>
      <c r="AG944" s="146"/>
      <c r="AH944" s="49" t="s">
        <v>439</v>
      </c>
    </row>
    <row r="945" spans="1:34" s="49" customFormat="1" x14ac:dyDescent="0.25">
      <c r="A945" s="49" t="s">
        <v>137</v>
      </c>
      <c r="B945" s="49" t="s">
        <v>78</v>
      </c>
      <c r="C945" s="49" t="s">
        <v>117</v>
      </c>
      <c r="D945" s="49" t="s">
        <v>136</v>
      </c>
      <c r="E945" s="49" t="s">
        <v>135</v>
      </c>
      <c r="F945" s="49" t="s">
        <v>403</v>
      </c>
      <c r="G945" s="49" t="s">
        <v>404</v>
      </c>
      <c r="H945" s="49">
        <v>666</v>
      </c>
      <c r="I945" s="49" t="s">
        <v>185</v>
      </c>
      <c r="J945" s="49" t="s">
        <v>133</v>
      </c>
      <c r="K945" s="49" t="s">
        <v>132</v>
      </c>
      <c r="P945" s="49" t="s">
        <v>302</v>
      </c>
      <c r="Q945" s="49" t="s">
        <v>131</v>
      </c>
      <c r="R945" s="49" t="s">
        <v>140</v>
      </c>
      <c r="S945" s="49" t="s">
        <v>139</v>
      </c>
      <c r="AB945" s="49" t="s">
        <v>128</v>
      </c>
      <c r="AC945" s="49">
        <v>2010</v>
      </c>
      <c r="AD945" s="49">
        <v>3217.5859999999998</v>
      </c>
      <c r="AG945" s="146"/>
      <c r="AH945" s="49" t="s">
        <v>439</v>
      </c>
    </row>
    <row r="946" spans="1:34" s="49" customFormat="1" x14ac:dyDescent="0.25">
      <c r="A946" s="49" t="s">
        <v>137</v>
      </c>
      <c r="B946" s="49" t="s">
        <v>78</v>
      </c>
      <c r="C946" s="49" t="s">
        <v>117</v>
      </c>
      <c r="D946" s="49" t="s">
        <v>136</v>
      </c>
      <c r="E946" s="49" t="s">
        <v>135</v>
      </c>
      <c r="F946" s="49" t="s">
        <v>403</v>
      </c>
      <c r="G946" s="49" t="s">
        <v>404</v>
      </c>
      <c r="H946" s="49">
        <v>666</v>
      </c>
      <c r="I946" s="49" t="s">
        <v>185</v>
      </c>
      <c r="J946" s="49" t="s">
        <v>133</v>
      </c>
      <c r="K946" s="49" t="s">
        <v>132</v>
      </c>
      <c r="P946" s="49" t="s">
        <v>302</v>
      </c>
      <c r="Q946" s="49" t="s">
        <v>131</v>
      </c>
      <c r="R946" s="49" t="s">
        <v>138</v>
      </c>
      <c r="S946" s="49" t="s">
        <v>131</v>
      </c>
      <c r="AB946" s="49" t="s">
        <v>128</v>
      </c>
      <c r="AC946" s="49">
        <v>2010</v>
      </c>
      <c r="AD946" s="49">
        <v>28918.366000000002</v>
      </c>
      <c r="AG946" s="146"/>
      <c r="AH946" s="49" t="s">
        <v>439</v>
      </c>
    </row>
    <row r="947" spans="1:34" s="49" customFormat="1" x14ac:dyDescent="0.25">
      <c r="A947" s="49" t="s">
        <v>137</v>
      </c>
      <c r="B947" s="49" t="s">
        <v>78</v>
      </c>
      <c r="C947" s="49" t="s">
        <v>117</v>
      </c>
      <c r="D947" s="49" t="s">
        <v>136</v>
      </c>
      <c r="E947" s="49" t="s">
        <v>135</v>
      </c>
      <c r="F947" s="49" t="s">
        <v>403</v>
      </c>
      <c r="G947" s="49" t="s">
        <v>404</v>
      </c>
      <c r="H947" s="49">
        <v>666</v>
      </c>
      <c r="I947" s="49" t="s">
        <v>185</v>
      </c>
      <c r="J947" s="49" t="s">
        <v>133</v>
      </c>
      <c r="K947" s="49" t="s">
        <v>132</v>
      </c>
      <c r="P947" s="49" t="s">
        <v>302</v>
      </c>
      <c r="Q947" s="49" t="s">
        <v>131</v>
      </c>
      <c r="R947" s="49" t="s">
        <v>130</v>
      </c>
      <c r="S947" s="49" t="s">
        <v>129</v>
      </c>
      <c r="AB947" s="49" t="s">
        <v>128</v>
      </c>
      <c r="AC947" s="49">
        <v>2010</v>
      </c>
      <c r="AD947" s="49">
        <v>98.78</v>
      </c>
      <c r="AG947" s="146"/>
      <c r="AH947" s="49" t="s">
        <v>439</v>
      </c>
    </row>
    <row r="948" spans="1:34" x14ac:dyDescent="0.25">
      <c r="A948" t="s">
        <v>137</v>
      </c>
      <c r="B948" t="s">
        <v>440</v>
      </c>
      <c r="C948" t="s">
        <v>441</v>
      </c>
      <c r="D948" t="s">
        <v>136</v>
      </c>
      <c r="E948" t="s">
        <v>135</v>
      </c>
      <c r="F948" t="s">
        <v>403</v>
      </c>
      <c r="G948" t="s">
        <v>404</v>
      </c>
      <c r="H948">
        <v>747</v>
      </c>
      <c r="I948" t="s">
        <v>442</v>
      </c>
      <c r="J948" t="s">
        <v>133</v>
      </c>
      <c r="K948" t="s">
        <v>132</v>
      </c>
      <c r="P948" t="s">
        <v>297</v>
      </c>
      <c r="Q948" t="s">
        <v>298</v>
      </c>
      <c r="R948" t="s">
        <v>183</v>
      </c>
      <c r="S948" t="s">
        <v>182</v>
      </c>
      <c r="AB948" t="s">
        <v>128</v>
      </c>
      <c r="AC948">
        <v>2010</v>
      </c>
      <c r="AD948">
        <v>0</v>
      </c>
      <c r="AH948" t="s">
        <v>443</v>
      </c>
    </row>
    <row r="949" spans="1:34" x14ac:dyDescent="0.25">
      <c r="A949" t="s">
        <v>137</v>
      </c>
      <c r="B949" t="s">
        <v>440</v>
      </c>
      <c r="C949" t="s">
        <v>441</v>
      </c>
      <c r="D949" t="s">
        <v>136</v>
      </c>
      <c r="E949" t="s">
        <v>135</v>
      </c>
      <c r="F949" t="s">
        <v>403</v>
      </c>
      <c r="G949" t="s">
        <v>404</v>
      </c>
      <c r="H949">
        <v>747</v>
      </c>
      <c r="I949" t="s">
        <v>442</v>
      </c>
      <c r="J949" t="s">
        <v>133</v>
      </c>
      <c r="K949" t="s">
        <v>132</v>
      </c>
      <c r="P949" t="s">
        <v>297</v>
      </c>
      <c r="Q949" t="s">
        <v>298</v>
      </c>
      <c r="R949" t="s">
        <v>156</v>
      </c>
      <c r="S949" t="s">
        <v>155</v>
      </c>
      <c r="AB949" t="s">
        <v>128</v>
      </c>
      <c r="AC949">
        <v>2010</v>
      </c>
      <c r="AD949">
        <v>2.4300000000000002</v>
      </c>
      <c r="AH949" t="s">
        <v>443</v>
      </c>
    </row>
    <row r="950" spans="1:34" x14ac:dyDescent="0.25">
      <c r="A950" t="s">
        <v>137</v>
      </c>
      <c r="B950" t="s">
        <v>440</v>
      </c>
      <c r="C950" t="s">
        <v>441</v>
      </c>
      <c r="D950" t="s">
        <v>136</v>
      </c>
      <c r="E950" t="s">
        <v>135</v>
      </c>
      <c r="F950" t="s">
        <v>403</v>
      </c>
      <c r="G950" t="s">
        <v>404</v>
      </c>
      <c r="H950">
        <v>747</v>
      </c>
      <c r="I950" t="s">
        <v>442</v>
      </c>
      <c r="J950" t="s">
        <v>133</v>
      </c>
      <c r="K950" t="s">
        <v>132</v>
      </c>
      <c r="P950" t="s">
        <v>297</v>
      </c>
      <c r="Q950" t="s">
        <v>298</v>
      </c>
      <c r="R950" t="s">
        <v>154</v>
      </c>
      <c r="S950" t="s">
        <v>153</v>
      </c>
      <c r="AB950" t="s">
        <v>128</v>
      </c>
      <c r="AC950">
        <v>2010</v>
      </c>
      <c r="AD950">
        <v>12.151</v>
      </c>
      <c r="AH950" t="s">
        <v>443</v>
      </c>
    </row>
    <row r="951" spans="1:34" x14ac:dyDescent="0.25">
      <c r="A951" t="s">
        <v>137</v>
      </c>
      <c r="B951" t="s">
        <v>440</v>
      </c>
      <c r="C951" t="s">
        <v>441</v>
      </c>
      <c r="D951" t="s">
        <v>136</v>
      </c>
      <c r="E951" t="s">
        <v>135</v>
      </c>
      <c r="F951" t="s">
        <v>403</v>
      </c>
      <c r="G951" t="s">
        <v>404</v>
      </c>
      <c r="H951">
        <v>747</v>
      </c>
      <c r="I951" t="s">
        <v>442</v>
      </c>
      <c r="J951" t="s">
        <v>133</v>
      </c>
      <c r="K951" t="s">
        <v>132</v>
      </c>
      <c r="P951" t="s">
        <v>297</v>
      </c>
      <c r="Q951" t="s">
        <v>298</v>
      </c>
      <c r="R951" t="s">
        <v>152</v>
      </c>
      <c r="S951" t="s">
        <v>151</v>
      </c>
      <c r="AB951" t="s">
        <v>128</v>
      </c>
      <c r="AC951">
        <v>2010</v>
      </c>
      <c r="AD951">
        <v>7.2910000000000004</v>
      </c>
      <c r="AH951" t="s">
        <v>443</v>
      </c>
    </row>
    <row r="952" spans="1:34" x14ac:dyDescent="0.25">
      <c r="A952" t="s">
        <v>137</v>
      </c>
      <c r="B952" t="s">
        <v>440</v>
      </c>
      <c r="C952" t="s">
        <v>441</v>
      </c>
      <c r="D952" t="s">
        <v>136</v>
      </c>
      <c r="E952" t="s">
        <v>135</v>
      </c>
      <c r="F952" t="s">
        <v>403</v>
      </c>
      <c r="G952" t="s">
        <v>404</v>
      </c>
      <c r="H952">
        <v>747</v>
      </c>
      <c r="I952" t="s">
        <v>442</v>
      </c>
      <c r="J952" t="s">
        <v>133</v>
      </c>
      <c r="K952" t="s">
        <v>132</v>
      </c>
      <c r="P952" t="s">
        <v>297</v>
      </c>
      <c r="Q952" t="s">
        <v>298</v>
      </c>
      <c r="R952" t="s">
        <v>150</v>
      </c>
      <c r="S952" t="s">
        <v>149</v>
      </c>
      <c r="AB952" t="s">
        <v>128</v>
      </c>
      <c r="AC952">
        <v>2010</v>
      </c>
      <c r="AD952">
        <v>4.8609999999999998</v>
      </c>
      <c r="AH952" t="s">
        <v>443</v>
      </c>
    </row>
    <row r="953" spans="1:34" x14ac:dyDescent="0.25">
      <c r="A953" t="s">
        <v>137</v>
      </c>
      <c r="B953" t="s">
        <v>440</v>
      </c>
      <c r="C953" t="s">
        <v>441</v>
      </c>
      <c r="D953" t="s">
        <v>136</v>
      </c>
      <c r="E953" t="s">
        <v>135</v>
      </c>
      <c r="F953" t="s">
        <v>403</v>
      </c>
      <c r="G953" t="s">
        <v>404</v>
      </c>
      <c r="H953">
        <v>747</v>
      </c>
      <c r="I953" t="s">
        <v>442</v>
      </c>
      <c r="J953" t="s">
        <v>133</v>
      </c>
      <c r="K953" t="s">
        <v>132</v>
      </c>
      <c r="P953" t="s">
        <v>297</v>
      </c>
      <c r="Q953" t="s">
        <v>298</v>
      </c>
      <c r="R953" t="s">
        <v>148</v>
      </c>
      <c r="S953" t="s">
        <v>147</v>
      </c>
      <c r="AB953" t="s">
        <v>128</v>
      </c>
      <c r="AC953">
        <v>2010</v>
      </c>
      <c r="AD953">
        <v>267.32900000000001</v>
      </c>
      <c r="AH953" t="s">
        <v>443</v>
      </c>
    </row>
    <row r="954" spans="1:34" x14ac:dyDescent="0.25">
      <c r="A954" t="s">
        <v>137</v>
      </c>
      <c r="B954" t="s">
        <v>440</v>
      </c>
      <c r="C954" t="s">
        <v>441</v>
      </c>
      <c r="D954" t="s">
        <v>136</v>
      </c>
      <c r="E954" t="s">
        <v>135</v>
      </c>
      <c r="F954" t="s">
        <v>403</v>
      </c>
      <c r="G954" t="s">
        <v>404</v>
      </c>
      <c r="H954">
        <v>747</v>
      </c>
      <c r="I954" t="s">
        <v>442</v>
      </c>
      <c r="J954" t="s">
        <v>133</v>
      </c>
      <c r="K954" t="s">
        <v>132</v>
      </c>
      <c r="P954" t="s">
        <v>297</v>
      </c>
      <c r="Q954" t="s">
        <v>298</v>
      </c>
      <c r="R954" t="s">
        <v>146</v>
      </c>
      <c r="S954" t="s">
        <v>145</v>
      </c>
      <c r="AB954" t="s">
        <v>128</v>
      </c>
      <c r="AC954">
        <v>2010</v>
      </c>
      <c r="AD954">
        <v>1968.5160000000001</v>
      </c>
      <c r="AH954" t="s">
        <v>443</v>
      </c>
    </row>
    <row r="955" spans="1:34" x14ac:dyDescent="0.25">
      <c r="A955" t="s">
        <v>137</v>
      </c>
      <c r="B955" t="s">
        <v>440</v>
      </c>
      <c r="C955" t="s">
        <v>441</v>
      </c>
      <c r="D955" t="s">
        <v>136</v>
      </c>
      <c r="E955" t="s">
        <v>135</v>
      </c>
      <c r="F955" t="s">
        <v>403</v>
      </c>
      <c r="G955" t="s">
        <v>404</v>
      </c>
      <c r="H955">
        <v>747</v>
      </c>
      <c r="I955" t="s">
        <v>442</v>
      </c>
      <c r="J955" t="s">
        <v>133</v>
      </c>
      <c r="K955" t="s">
        <v>132</v>
      </c>
      <c r="P955" t="s">
        <v>297</v>
      </c>
      <c r="Q955" t="s">
        <v>298</v>
      </c>
      <c r="R955" t="s">
        <v>144</v>
      </c>
      <c r="S955" t="s">
        <v>143</v>
      </c>
      <c r="AB955" t="s">
        <v>128</v>
      </c>
      <c r="AC955">
        <v>2010</v>
      </c>
      <c r="AD955">
        <v>77.769000000000005</v>
      </c>
      <c r="AH955" t="s">
        <v>443</v>
      </c>
    </row>
    <row r="956" spans="1:34" x14ac:dyDescent="0.25">
      <c r="A956" t="s">
        <v>137</v>
      </c>
      <c r="B956" t="s">
        <v>440</v>
      </c>
      <c r="C956" t="s">
        <v>441</v>
      </c>
      <c r="D956" t="s">
        <v>136</v>
      </c>
      <c r="E956" t="s">
        <v>135</v>
      </c>
      <c r="F956" t="s">
        <v>403</v>
      </c>
      <c r="G956" t="s">
        <v>404</v>
      </c>
      <c r="H956">
        <v>747</v>
      </c>
      <c r="I956" t="s">
        <v>442</v>
      </c>
      <c r="J956" t="s">
        <v>133</v>
      </c>
      <c r="K956" t="s">
        <v>132</v>
      </c>
      <c r="P956" t="s">
        <v>297</v>
      </c>
      <c r="Q956" t="s">
        <v>298</v>
      </c>
      <c r="R956" t="s">
        <v>142</v>
      </c>
      <c r="S956" t="s">
        <v>141</v>
      </c>
      <c r="AB956" t="s">
        <v>128</v>
      </c>
      <c r="AC956">
        <v>2010</v>
      </c>
      <c r="AD956">
        <v>0</v>
      </c>
      <c r="AH956" t="s">
        <v>443</v>
      </c>
    </row>
    <row r="957" spans="1:34" x14ac:dyDescent="0.25">
      <c r="A957" t="s">
        <v>137</v>
      </c>
      <c r="B957" t="s">
        <v>440</v>
      </c>
      <c r="C957" t="s">
        <v>441</v>
      </c>
      <c r="D957" t="s">
        <v>136</v>
      </c>
      <c r="E957" t="s">
        <v>135</v>
      </c>
      <c r="F957" t="s">
        <v>403</v>
      </c>
      <c r="G957" t="s">
        <v>404</v>
      </c>
      <c r="H957">
        <v>747</v>
      </c>
      <c r="I957" t="s">
        <v>442</v>
      </c>
      <c r="J957" t="s">
        <v>133</v>
      </c>
      <c r="K957" t="s">
        <v>132</v>
      </c>
      <c r="P957" t="s">
        <v>297</v>
      </c>
      <c r="Q957" t="s">
        <v>298</v>
      </c>
      <c r="R957" t="s">
        <v>140</v>
      </c>
      <c r="S957" t="s">
        <v>139</v>
      </c>
      <c r="AB957" t="s">
        <v>128</v>
      </c>
      <c r="AC957">
        <v>2010</v>
      </c>
      <c r="AD957">
        <v>34.024000000000001</v>
      </c>
      <c r="AH957" t="s">
        <v>443</v>
      </c>
    </row>
    <row r="958" spans="1:34" x14ac:dyDescent="0.25">
      <c r="A958" t="s">
        <v>137</v>
      </c>
      <c r="B958" t="s">
        <v>440</v>
      </c>
      <c r="C958" t="s">
        <v>441</v>
      </c>
      <c r="D958" t="s">
        <v>136</v>
      </c>
      <c r="E958" t="s">
        <v>135</v>
      </c>
      <c r="F958" t="s">
        <v>403</v>
      </c>
      <c r="G958" t="s">
        <v>404</v>
      </c>
      <c r="H958">
        <v>747</v>
      </c>
      <c r="I958" t="s">
        <v>442</v>
      </c>
      <c r="J958" t="s">
        <v>133</v>
      </c>
      <c r="K958" t="s">
        <v>132</v>
      </c>
      <c r="P958" t="s">
        <v>297</v>
      </c>
      <c r="Q958" t="s">
        <v>298</v>
      </c>
      <c r="R958" t="s">
        <v>138</v>
      </c>
      <c r="S958" t="s">
        <v>131</v>
      </c>
      <c r="AB958" t="s">
        <v>128</v>
      </c>
      <c r="AC958">
        <v>2010</v>
      </c>
      <c r="AD958">
        <v>2430.2669999999998</v>
      </c>
      <c r="AH958" t="s">
        <v>443</v>
      </c>
    </row>
    <row r="959" spans="1:34" x14ac:dyDescent="0.25">
      <c r="A959" t="s">
        <v>137</v>
      </c>
      <c r="B959" t="s">
        <v>440</v>
      </c>
      <c r="C959" t="s">
        <v>441</v>
      </c>
      <c r="D959" t="s">
        <v>136</v>
      </c>
      <c r="E959" t="s">
        <v>135</v>
      </c>
      <c r="F959" t="s">
        <v>403</v>
      </c>
      <c r="G959" t="s">
        <v>404</v>
      </c>
      <c r="H959">
        <v>747</v>
      </c>
      <c r="I959" t="s">
        <v>442</v>
      </c>
      <c r="J959" t="s">
        <v>133</v>
      </c>
      <c r="K959" t="s">
        <v>132</v>
      </c>
      <c r="P959" t="s">
        <v>297</v>
      </c>
      <c r="Q959" t="s">
        <v>298</v>
      </c>
      <c r="R959" t="s">
        <v>130</v>
      </c>
      <c r="S959" t="s">
        <v>129</v>
      </c>
      <c r="AB959" t="s">
        <v>128</v>
      </c>
      <c r="AC959">
        <v>2010</v>
      </c>
      <c r="AD959">
        <v>55.896000000000001</v>
      </c>
      <c r="AH959" t="s">
        <v>443</v>
      </c>
    </row>
    <row r="960" spans="1:34" x14ac:dyDescent="0.25">
      <c r="A960" t="s">
        <v>137</v>
      </c>
      <c r="B960" t="s">
        <v>440</v>
      </c>
      <c r="C960" t="s">
        <v>441</v>
      </c>
      <c r="D960" t="s">
        <v>136</v>
      </c>
      <c r="E960" t="s">
        <v>135</v>
      </c>
      <c r="F960" t="s">
        <v>403</v>
      </c>
      <c r="G960" t="s">
        <v>404</v>
      </c>
      <c r="H960">
        <v>747</v>
      </c>
      <c r="I960" t="s">
        <v>442</v>
      </c>
      <c r="J960" t="s">
        <v>133</v>
      </c>
      <c r="K960" t="s">
        <v>132</v>
      </c>
      <c r="P960" t="s">
        <v>300</v>
      </c>
      <c r="Q960" t="s">
        <v>301</v>
      </c>
      <c r="R960" t="s">
        <v>183</v>
      </c>
      <c r="S960" t="s">
        <v>182</v>
      </c>
      <c r="AB960" t="s">
        <v>128</v>
      </c>
      <c r="AC960">
        <v>2010</v>
      </c>
      <c r="AD960">
        <v>18.027000000000001</v>
      </c>
      <c r="AH960" t="s">
        <v>443</v>
      </c>
    </row>
    <row r="961" spans="1:34" x14ac:dyDescent="0.25">
      <c r="A961" t="s">
        <v>137</v>
      </c>
      <c r="B961" t="s">
        <v>440</v>
      </c>
      <c r="C961" t="s">
        <v>441</v>
      </c>
      <c r="D961" t="s">
        <v>136</v>
      </c>
      <c r="E961" t="s">
        <v>135</v>
      </c>
      <c r="F961" t="s">
        <v>403</v>
      </c>
      <c r="G961" t="s">
        <v>404</v>
      </c>
      <c r="H961">
        <v>747</v>
      </c>
      <c r="I961" t="s">
        <v>442</v>
      </c>
      <c r="J961" t="s">
        <v>133</v>
      </c>
      <c r="K961" t="s">
        <v>132</v>
      </c>
      <c r="P961" t="s">
        <v>300</v>
      </c>
      <c r="Q961" t="s">
        <v>301</v>
      </c>
      <c r="R961" t="s">
        <v>156</v>
      </c>
      <c r="S961" t="s">
        <v>155</v>
      </c>
      <c r="AB961" t="s">
        <v>128</v>
      </c>
      <c r="AC961">
        <v>2010</v>
      </c>
      <c r="AD961">
        <v>7.726</v>
      </c>
      <c r="AH961" t="s">
        <v>443</v>
      </c>
    </row>
    <row r="962" spans="1:34" x14ac:dyDescent="0.25">
      <c r="A962" t="s">
        <v>137</v>
      </c>
      <c r="B962" t="s">
        <v>440</v>
      </c>
      <c r="C962" t="s">
        <v>441</v>
      </c>
      <c r="D962" t="s">
        <v>136</v>
      </c>
      <c r="E962" t="s">
        <v>135</v>
      </c>
      <c r="F962" t="s">
        <v>403</v>
      </c>
      <c r="G962" t="s">
        <v>404</v>
      </c>
      <c r="H962">
        <v>747</v>
      </c>
      <c r="I962" t="s">
        <v>442</v>
      </c>
      <c r="J962" t="s">
        <v>133</v>
      </c>
      <c r="K962" t="s">
        <v>132</v>
      </c>
      <c r="P962" t="s">
        <v>300</v>
      </c>
      <c r="Q962" t="s">
        <v>301</v>
      </c>
      <c r="R962" t="s">
        <v>154</v>
      </c>
      <c r="S962" t="s">
        <v>153</v>
      </c>
      <c r="AB962" t="s">
        <v>128</v>
      </c>
      <c r="AC962">
        <v>2010</v>
      </c>
      <c r="AD962">
        <v>5.15</v>
      </c>
      <c r="AH962" t="s">
        <v>443</v>
      </c>
    </row>
    <row r="963" spans="1:34" x14ac:dyDescent="0.25">
      <c r="A963" t="s">
        <v>137</v>
      </c>
      <c r="B963" t="s">
        <v>440</v>
      </c>
      <c r="C963" t="s">
        <v>441</v>
      </c>
      <c r="D963" t="s">
        <v>136</v>
      </c>
      <c r="E963" t="s">
        <v>135</v>
      </c>
      <c r="F963" t="s">
        <v>403</v>
      </c>
      <c r="G963" t="s">
        <v>404</v>
      </c>
      <c r="H963">
        <v>747</v>
      </c>
      <c r="I963" t="s">
        <v>442</v>
      </c>
      <c r="J963" t="s">
        <v>133</v>
      </c>
      <c r="K963" t="s">
        <v>132</v>
      </c>
      <c r="P963" t="s">
        <v>300</v>
      </c>
      <c r="Q963" t="s">
        <v>301</v>
      </c>
      <c r="R963" t="s">
        <v>152</v>
      </c>
      <c r="S963" t="s">
        <v>151</v>
      </c>
      <c r="AB963" t="s">
        <v>128</v>
      </c>
      <c r="AC963">
        <v>2010</v>
      </c>
      <c r="AD963">
        <v>2.5750000000000002</v>
      </c>
      <c r="AH963" t="s">
        <v>443</v>
      </c>
    </row>
    <row r="964" spans="1:34" x14ac:dyDescent="0.25">
      <c r="A964" t="s">
        <v>137</v>
      </c>
      <c r="B964" t="s">
        <v>440</v>
      </c>
      <c r="C964" t="s">
        <v>441</v>
      </c>
      <c r="D964" t="s">
        <v>136</v>
      </c>
      <c r="E964" t="s">
        <v>135</v>
      </c>
      <c r="F964" t="s">
        <v>403</v>
      </c>
      <c r="G964" t="s">
        <v>404</v>
      </c>
      <c r="H964">
        <v>747</v>
      </c>
      <c r="I964" t="s">
        <v>442</v>
      </c>
      <c r="J964" t="s">
        <v>133</v>
      </c>
      <c r="K964" t="s">
        <v>132</v>
      </c>
      <c r="P964" t="s">
        <v>300</v>
      </c>
      <c r="Q964" t="s">
        <v>301</v>
      </c>
      <c r="R964" t="s">
        <v>150</v>
      </c>
      <c r="S964" t="s">
        <v>149</v>
      </c>
      <c r="AB964" t="s">
        <v>128</v>
      </c>
      <c r="AC964">
        <v>2010</v>
      </c>
      <c r="AD964">
        <v>2.5750000000000002</v>
      </c>
      <c r="AH964" t="s">
        <v>443</v>
      </c>
    </row>
    <row r="965" spans="1:34" x14ac:dyDescent="0.25">
      <c r="A965" t="s">
        <v>137</v>
      </c>
      <c r="B965" t="s">
        <v>440</v>
      </c>
      <c r="C965" t="s">
        <v>441</v>
      </c>
      <c r="D965" t="s">
        <v>136</v>
      </c>
      <c r="E965" t="s">
        <v>135</v>
      </c>
      <c r="F965" t="s">
        <v>403</v>
      </c>
      <c r="G965" t="s">
        <v>404</v>
      </c>
      <c r="H965">
        <v>747</v>
      </c>
      <c r="I965" t="s">
        <v>442</v>
      </c>
      <c r="J965" t="s">
        <v>133</v>
      </c>
      <c r="K965" t="s">
        <v>132</v>
      </c>
      <c r="P965" t="s">
        <v>300</v>
      </c>
      <c r="Q965" t="s">
        <v>301</v>
      </c>
      <c r="R965" t="s">
        <v>148</v>
      </c>
      <c r="S965" t="s">
        <v>147</v>
      </c>
      <c r="AB965" t="s">
        <v>128</v>
      </c>
      <c r="AC965">
        <v>2010</v>
      </c>
      <c r="AD965">
        <v>185.416</v>
      </c>
      <c r="AH965" t="s">
        <v>443</v>
      </c>
    </row>
    <row r="966" spans="1:34" x14ac:dyDescent="0.25">
      <c r="A966" t="s">
        <v>137</v>
      </c>
      <c r="B966" t="s">
        <v>440</v>
      </c>
      <c r="C966" t="s">
        <v>441</v>
      </c>
      <c r="D966" t="s">
        <v>136</v>
      </c>
      <c r="E966" t="s">
        <v>135</v>
      </c>
      <c r="F966" t="s">
        <v>403</v>
      </c>
      <c r="G966" t="s">
        <v>404</v>
      </c>
      <c r="H966">
        <v>747</v>
      </c>
      <c r="I966" t="s">
        <v>442</v>
      </c>
      <c r="J966" t="s">
        <v>133</v>
      </c>
      <c r="K966" t="s">
        <v>132</v>
      </c>
      <c r="P966" t="s">
        <v>300</v>
      </c>
      <c r="Q966" t="s">
        <v>301</v>
      </c>
      <c r="R966" t="s">
        <v>146</v>
      </c>
      <c r="S966" t="s">
        <v>145</v>
      </c>
      <c r="AB966" t="s">
        <v>128</v>
      </c>
      <c r="AC966">
        <v>2010</v>
      </c>
      <c r="AD966">
        <v>1797.501</v>
      </c>
      <c r="AH966" t="s">
        <v>443</v>
      </c>
    </row>
    <row r="967" spans="1:34" x14ac:dyDescent="0.25">
      <c r="A967" t="s">
        <v>137</v>
      </c>
      <c r="B967" t="s">
        <v>440</v>
      </c>
      <c r="C967" t="s">
        <v>441</v>
      </c>
      <c r="D967" t="s">
        <v>136</v>
      </c>
      <c r="E967" t="s">
        <v>135</v>
      </c>
      <c r="F967" t="s">
        <v>403</v>
      </c>
      <c r="G967" t="s">
        <v>404</v>
      </c>
      <c r="H967">
        <v>747</v>
      </c>
      <c r="I967" t="s">
        <v>442</v>
      </c>
      <c r="J967" t="s">
        <v>133</v>
      </c>
      <c r="K967" t="s">
        <v>132</v>
      </c>
      <c r="P967" t="s">
        <v>300</v>
      </c>
      <c r="Q967" t="s">
        <v>301</v>
      </c>
      <c r="R967" t="s">
        <v>144</v>
      </c>
      <c r="S967" t="s">
        <v>143</v>
      </c>
      <c r="AB967" t="s">
        <v>128</v>
      </c>
      <c r="AC967">
        <v>2010</v>
      </c>
      <c r="AD967">
        <v>360.53</v>
      </c>
      <c r="AH967" t="s">
        <v>443</v>
      </c>
    </row>
    <row r="968" spans="1:34" x14ac:dyDescent="0.25">
      <c r="A968" t="s">
        <v>137</v>
      </c>
      <c r="B968" t="s">
        <v>440</v>
      </c>
      <c r="C968" t="s">
        <v>441</v>
      </c>
      <c r="D968" t="s">
        <v>136</v>
      </c>
      <c r="E968" t="s">
        <v>135</v>
      </c>
      <c r="F968" t="s">
        <v>403</v>
      </c>
      <c r="G968" t="s">
        <v>404</v>
      </c>
      <c r="H968">
        <v>747</v>
      </c>
      <c r="I968" t="s">
        <v>442</v>
      </c>
      <c r="J968" t="s">
        <v>133</v>
      </c>
      <c r="K968" t="s">
        <v>132</v>
      </c>
      <c r="P968" t="s">
        <v>300</v>
      </c>
      <c r="Q968" t="s">
        <v>301</v>
      </c>
      <c r="R968" t="s">
        <v>142</v>
      </c>
      <c r="S968" t="s">
        <v>141</v>
      </c>
      <c r="AB968" t="s">
        <v>128</v>
      </c>
      <c r="AC968">
        <v>2010</v>
      </c>
      <c r="AD968">
        <v>108.15900000000001</v>
      </c>
      <c r="AH968" t="s">
        <v>443</v>
      </c>
    </row>
    <row r="969" spans="1:34" x14ac:dyDescent="0.25">
      <c r="A969" t="s">
        <v>137</v>
      </c>
      <c r="B969" t="s">
        <v>440</v>
      </c>
      <c r="C969" t="s">
        <v>441</v>
      </c>
      <c r="D969" t="s">
        <v>136</v>
      </c>
      <c r="E969" t="s">
        <v>135</v>
      </c>
      <c r="F969" t="s">
        <v>403</v>
      </c>
      <c r="G969" t="s">
        <v>404</v>
      </c>
      <c r="H969">
        <v>747</v>
      </c>
      <c r="I969" t="s">
        <v>442</v>
      </c>
      <c r="J969" t="s">
        <v>133</v>
      </c>
      <c r="K969" t="s">
        <v>132</v>
      </c>
      <c r="P969" t="s">
        <v>300</v>
      </c>
      <c r="Q969" t="s">
        <v>301</v>
      </c>
      <c r="R969" t="s">
        <v>140</v>
      </c>
      <c r="S969" t="s">
        <v>139</v>
      </c>
      <c r="AB969" t="s">
        <v>128</v>
      </c>
      <c r="AC969">
        <v>2010</v>
      </c>
      <c r="AD969">
        <v>36.052999999999997</v>
      </c>
      <c r="AH969" t="s">
        <v>443</v>
      </c>
    </row>
    <row r="970" spans="1:34" x14ac:dyDescent="0.25">
      <c r="A970" t="s">
        <v>137</v>
      </c>
      <c r="B970" t="s">
        <v>440</v>
      </c>
      <c r="C970" t="s">
        <v>441</v>
      </c>
      <c r="D970" t="s">
        <v>136</v>
      </c>
      <c r="E970" t="s">
        <v>135</v>
      </c>
      <c r="F970" t="s">
        <v>403</v>
      </c>
      <c r="G970" t="s">
        <v>404</v>
      </c>
      <c r="H970">
        <v>747</v>
      </c>
      <c r="I970" t="s">
        <v>442</v>
      </c>
      <c r="J970" t="s">
        <v>133</v>
      </c>
      <c r="K970" t="s">
        <v>132</v>
      </c>
      <c r="P970" t="s">
        <v>300</v>
      </c>
      <c r="Q970" t="s">
        <v>301</v>
      </c>
      <c r="R970" t="s">
        <v>138</v>
      </c>
      <c r="S970" t="s">
        <v>131</v>
      </c>
      <c r="AB970" t="s">
        <v>128</v>
      </c>
      <c r="AC970">
        <v>2010</v>
      </c>
      <c r="AD970">
        <v>2575.2159999999999</v>
      </c>
      <c r="AH970" t="s">
        <v>443</v>
      </c>
    </row>
    <row r="971" spans="1:34" x14ac:dyDescent="0.25">
      <c r="A971" t="s">
        <v>137</v>
      </c>
      <c r="B971" t="s">
        <v>440</v>
      </c>
      <c r="C971" t="s">
        <v>441</v>
      </c>
      <c r="D971" t="s">
        <v>136</v>
      </c>
      <c r="E971" t="s">
        <v>135</v>
      </c>
      <c r="F971" t="s">
        <v>403</v>
      </c>
      <c r="G971" t="s">
        <v>404</v>
      </c>
      <c r="H971">
        <v>747</v>
      </c>
      <c r="I971" t="s">
        <v>442</v>
      </c>
      <c r="J971" t="s">
        <v>133</v>
      </c>
      <c r="K971" t="s">
        <v>132</v>
      </c>
      <c r="P971" t="s">
        <v>300</v>
      </c>
      <c r="Q971" t="s">
        <v>301</v>
      </c>
      <c r="R971" t="s">
        <v>130</v>
      </c>
      <c r="S971" t="s">
        <v>129</v>
      </c>
      <c r="AB971" t="s">
        <v>128</v>
      </c>
      <c r="AC971">
        <v>2010</v>
      </c>
      <c r="AD971">
        <v>51.503999999999998</v>
      </c>
      <c r="AH971" t="s">
        <v>443</v>
      </c>
    </row>
    <row r="972" spans="1:34" x14ac:dyDescent="0.25">
      <c r="A972" t="s">
        <v>137</v>
      </c>
      <c r="B972" t="s">
        <v>440</v>
      </c>
      <c r="C972" t="s">
        <v>441</v>
      </c>
      <c r="D972" t="s">
        <v>136</v>
      </c>
      <c r="E972" t="s">
        <v>135</v>
      </c>
      <c r="F972" t="s">
        <v>403</v>
      </c>
      <c r="G972" t="s">
        <v>404</v>
      </c>
      <c r="H972">
        <v>747</v>
      </c>
      <c r="I972" t="s">
        <v>442</v>
      </c>
      <c r="J972" t="s">
        <v>133</v>
      </c>
      <c r="K972" t="s">
        <v>132</v>
      </c>
      <c r="P972" t="s">
        <v>302</v>
      </c>
      <c r="Q972" t="s">
        <v>131</v>
      </c>
      <c r="R972" t="s">
        <v>183</v>
      </c>
      <c r="S972" t="s">
        <v>182</v>
      </c>
      <c r="AB972" t="s">
        <v>128</v>
      </c>
      <c r="AC972">
        <v>2010</v>
      </c>
      <c r="AD972">
        <v>18.027000000000001</v>
      </c>
      <c r="AH972" t="s">
        <v>443</v>
      </c>
    </row>
    <row r="973" spans="1:34" x14ac:dyDescent="0.25">
      <c r="A973" t="s">
        <v>137</v>
      </c>
      <c r="B973" t="s">
        <v>440</v>
      </c>
      <c r="C973" t="s">
        <v>441</v>
      </c>
      <c r="D973" t="s">
        <v>136</v>
      </c>
      <c r="E973" t="s">
        <v>135</v>
      </c>
      <c r="F973" t="s">
        <v>403</v>
      </c>
      <c r="G973" t="s">
        <v>404</v>
      </c>
      <c r="H973">
        <v>747</v>
      </c>
      <c r="I973" t="s">
        <v>442</v>
      </c>
      <c r="J973" t="s">
        <v>133</v>
      </c>
      <c r="K973" t="s">
        <v>132</v>
      </c>
      <c r="P973" t="s">
        <v>302</v>
      </c>
      <c r="Q973" t="s">
        <v>131</v>
      </c>
      <c r="R973" t="s">
        <v>156</v>
      </c>
      <c r="S973" t="s">
        <v>155</v>
      </c>
      <c r="AB973" t="s">
        <v>128</v>
      </c>
      <c r="AC973">
        <v>2010</v>
      </c>
      <c r="AD973">
        <v>10.156000000000001</v>
      </c>
      <c r="AH973" t="s">
        <v>443</v>
      </c>
    </row>
    <row r="974" spans="1:34" x14ac:dyDescent="0.25">
      <c r="A974" t="s">
        <v>137</v>
      </c>
      <c r="B974" t="s">
        <v>440</v>
      </c>
      <c r="C974" t="s">
        <v>441</v>
      </c>
      <c r="D974" t="s">
        <v>136</v>
      </c>
      <c r="E974" t="s">
        <v>135</v>
      </c>
      <c r="F974" t="s">
        <v>403</v>
      </c>
      <c r="G974" t="s">
        <v>404</v>
      </c>
      <c r="H974">
        <v>747</v>
      </c>
      <c r="I974" t="s">
        <v>442</v>
      </c>
      <c r="J974" t="s">
        <v>133</v>
      </c>
      <c r="K974" t="s">
        <v>132</v>
      </c>
      <c r="P974" t="s">
        <v>302</v>
      </c>
      <c r="Q974" t="s">
        <v>131</v>
      </c>
      <c r="R974" t="s">
        <v>154</v>
      </c>
      <c r="S974" t="s">
        <v>153</v>
      </c>
      <c r="AB974" t="s">
        <v>128</v>
      </c>
      <c r="AC974">
        <v>2010</v>
      </c>
      <c r="AD974">
        <v>17.302</v>
      </c>
      <c r="AH974" t="s">
        <v>443</v>
      </c>
    </row>
    <row r="975" spans="1:34" x14ac:dyDescent="0.25">
      <c r="A975" t="s">
        <v>137</v>
      </c>
      <c r="B975" t="s">
        <v>440</v>
      </c>
      <c r="C975" t="s">
        <v>441</v>
      </c>
      <c r="D975" t="s">
        <v>136</v>
      </c>
      <c r="E975" t="s">
        <v>135</v>
      </c>
      <c r="F975" t="s">
        <v>403</v>
      </c>
      <c r="G975" t="s">
        <v>404</v>
      </c>
      <c r="H975">
        <v>747</v>
      </c>
      <c r="I975" t="s">
        <v>442</v>
      </c>
      <c r="J975" t="s">
        <v>133</v>
      </c>
      <c r="K975" t="s">
        <v>132</v>
      </c>
      <c r="P975" t="s">
        <v>302</v>
      </c>
      <c r="Q975" t="s">
        <v>131</v>
      </c>
      <c r="R975" t="s">
        <v>152</v>
      </c>
      <c r="S975" t="s">
        <v>151</v>
      </c>
      <c r="AB975" t="s">
        <v>128</v>
      </c>
      <c r="AC975">
        <v>2010</v>
      </c>
      <c r="AD975">
        <v>9.8659999999999997</v>
      </c>
      <c r="AH975" t="s">
        <v>443</v>
      </c>
    </row>
    <row r="976" spans="1:34" x14ac:dyDescent="0.25">
      <c r="A976" t="s">
        <v>137</v>
      </c>
      <c r="B976" t="s">
        <v>440</v>
      </c>
      <c r="C976" t="s">
        <v>441</v>
      </c>
      <c r="D976" t="s">
        <v>136</v>
      </c>
      <c r="E976" t="s">
        <v>135</v>
      </c>
      <c r="F976" t="s">
        <v>403</v>
      </c>
      <c r="G976" t="s">
        <v>404</v>
      </c>
      <c r="H976">
        <v>747</v>
      </c>
      <c r="I976" t="s">
        <v>442</v>
      </c>
      <c r="J976" t="s">
        <v>133</v>
      </c>
      <c r="K976" t="s">
        <v>132</v>
      </c>
      <c r="P976" t="s">
        <v>302</v>
      </c>
      <c r="Q976" t="s">
        <v>131</v>
      </c>
      <c r="R976" t="s">
        <v>150</v>
      </c>
      <c r="S976" t="s">
        <v>149</v>
      </c>
      <c r="AB976" t="s">
        <v>128</v>
      </c>
      <c r="AC976">
        <v>2010</v>
      </c>
      <c r="AD976">
        <v>7.4359999999999999</v>
      </c>
      <c r="AH976" t="s">
        <v>443</v>
      </c>
    </row>
    <row r="977" spans="1:34" x14ac:dyDescent="0.25">
      <c r="A977" t="s">
        <v>137</v>
      </c>
      <c r="B977" t="s">
        <v>440</v>
      </c>
      <c r="C977" t="s">
        <v>441</v>
      </c>
      <c r="D977" t="s">
        <v>136</v>
      </c>
      <c r="E977" t="s">
        <v>135</v>
      </c>
      <c r="F977" t="s">
        <v>403</v>
      </c>
      <c r="G977" t="s">
        <v>404</v>
      </c>
      <c r="H977">
        <v>747</v>
      </c>
      <c r="I977" t="s">
        <v>442</v>
      </c>
      <c r="J977" t="s">
        <v>133</v>
      </c>
      <c r="K977" t="s">
        <v>132</v>
      </c>
      <c r="P977" t="s">
        <v>302</v>
      </c>
      <c r="Q977" t="s">
        <v>131</v>
      </c>
      <c r="R977" t="s">
        <v>148</v>
      </c>
      <c r="S977" t="s">
        <v>147</v>
      </c>
      <c r="AB977" t="s">
        <v>128</v>
      </c>
      <c r="AC977">
        <v>2010</v>
      </c>
      <c r="AD977">
        <v>452.745</v>
      </c>
      <c r="AH977" t="s">
        <v>443</v>
      </c>
    </row>
    <row r="978" spans="1:34" x14ac:dyDescent="0.25">
      <c r="A978" t="s">
        <v>137</v>
      </c>
      <c r="B978" t="s">
        <v>440</v>
      </c>
      <c r="C978" t="s">
        <v>441</v>
      </c>
      <c r="D978" t="s">
        <v>136</v>
      </c>
      <c r="E978" t="s">
        <v>135</v>
      </c>
      <c r="F978" t="s">
        <v>403</v>
      </c>
      <c r="G978" t="s">
        <v>404</v>
      </c>
      <c r="H978">
        <v>747</v>
      </c>
      <c r="I978" t="s">
        <v>442</v>
      </c>
      <c r="J978" t="s">
        <v>133</v>
      </c>
      <c r="K978" t="s">
        <v>132</v>
      </c>
      <c r="P978" t="s">
        <v>302</v>
      </c>
      <c r="Q978" t="s">
        <v>131</v>
      </c>
      <c r="R978" t="s">
        <v>146</v>
      </c>
      <c r="S978" t="s">
        <v>145</v>
      </c>
      <c r="AB978" t="s">
        <v>128</v>
      </c>
      <c r="AC978">
        <v>2010</v>
      </c>
      <c r="AD978">
        <v>3766.0169999999998</v>
      </c>
      <c r="AH978" t="s">
        <v>443</v>
      </c>
    </row>
    <row r="979" spans="1:34" x14ac:dyDescent="0.25">
      <c r="A979" t="s">
        <v>137</v>
      </c>
      <c r="B979" t="s">
        <v>440</v>
      </c>
      <c r="C979" t="s">
        <v>441</v>
      </c>
      <c r="D979" t="s">
        <v>136</v>
      </c>
      <c r="E979" t="s">
        <v>135</v>
      </c>
      <c r="F979" t="s">
        <v>403</v>
      </c>
      <c r="G979" t="s">
        <v>404</v>
      </c>
      <c r="H979">
        <v>747</v>
      </c>
      <c r="I979" t="s">
        <v>442</v>
      </c>
      <c r="J979" t="s">
        <v>133</v>
      </c>
      <c r="K979" t="s">
        <v>132</v>
      </c>
      <c r="P979" t="s">
        <v>302</v>
      </c>
      <c r="Q979" t="s">
        <v>131</v>
      </c>
      <c r="R979" t="s">
        <v>144</v>
      </c>
      <c r="S979" t="s">
        <v>143</v>
      </c>
      <c r="AB979" t="s">
        <v>128</v>
      </c>
      <c r="AC979">
        <v>2010</v>
      </c>
      <c r="AD979">
        <v>438.29899999999998</v>
      </c>
      <c r="AH979" t="s">
        <v>443</v>
      </c>
    </row>
    <row r="980" spans="1:34" x14ac:dyDescent="0.25">
      <c r="A980" t="s">
        <v>137</v>
      </c>
      <c r="B980" t="s">
        <v>440</v>
      </c>
      <c r="C980" t="s">
        <v>441</v>
      </c>
      <c r="D980" t="s">
        <v>136</v>
      </c>
      <c r="E980" t="s">
        <v>135</v>
      </c>
      <c r="F980" t="s">
        <v>403</v>
      </c>
      <c r="G980" t="s">
        <v>404</v>
      </c>
      <c r="H980">
        <v>747</v>
      </c>
      <c r="I980" t="s">
        <v>442</v>
      </c>
      <c r="J980" t="s">
        <v>133</v>
      </c>
      <c r="K980" t="s">
        <v>132</v>
      </c>
      <c r="P980" t="s">
        <v>302</v>
      </c>
      <c r="Q980" t="s">
        <v>131</v>
      </c>
      <c r="R980" t="s">
        <v>142</v>
      </c>
      <c r="S980" t="s">
        <v>141</v>
      </c>
      <c r="AB980" t="s">
        <v>128</v>
      </c>
      <c r="AC980">
        <v>2010</v>
      </c>
      <c r="AD980">
        <v>108.15900000000001</v>
      </c>
      <c r="AH980" t="s">
        <v>443</v>
      </c>
    </row>
    <row r="981" spans="1:34" x14ac:dyDescent="0.25">
      <c r="A981" t="s">
        <v>137</v>
      </c>
      <c r="B981" t="s">
        <v>440</v>
      </c>
      <c r="C981" t="s">
        <v>441</v>
      </c>
      <c r="D981" t="s">
        <v>136</v>
      </c>
      <c r="E981" t="s">
        <v>135</v>
      </c>
      <c r="F981" t="s">
        <v>403</v>
      </c>
      <c r="G981" t="s">
        <v>404</v>
      </c>
      <c r="H981">
        <v>747</v>
      </c>
      <c r="I981" t="s">
        <v>442</v>
      </c>
      <c r="J981" t="s">
        <v>133</v>
      </c>
      <c r="K981" t="s">
        <v>132</v>
      </c>
      <c r="P981" t="s">
        <v>302</v>
      </c>
      <c r="Q981" t="s">
        <v>131</v>
      </c>
      <c r="R981" t="s">
        <v>140</v>
      </c>
      <c r="S981" t="s">
        <v>139</v>
      </c>
      <c r="AB981" t="s">
        <v>128</v>
      </c>
      <c r="AC981">
        <v>2010</v>
      </c>
      <c r="AD981">
        <v>70.076999999999998</v>
      </c>
      <c r="AH981" t="s">
        <v>443</v>
      </c>
    </row>
    <row r="982" spans="1:34" x14ac:dyDescent="0.25">
      <c r="A982" t="s">
        <v>137</v>
      </c>
      <c r="B982" t="s">
        <v>440</v>
      </c>
      <c r="C982" t="s">
        <v>441</v>
      </c>
      <c r="D982" t="s">
        <v>136</v>
      </c>
      <c r="E982" t="s">
        <v>135</v>
      </c>
      <c r="F982" t="s">
        <v>403</v>
      </c>
      <c r="G982" t="s">
        <v>404</v>
      </c>
      <c r="H982">
        <v>747</v>
      </c>
      <c r="I982" t="s">
        <v>442</v>
      </c>
      <c r="J982" t="s">
        <v>133</v>
      </c>
      <c r="K982" t="s">
        <v>132</v>
      </c>
      <c r="P982" t="s">
        <v>302</v>
      </c>
      <c r="Q982" t="s">
        <v>131</v>
      </c>
      <c r="R982" t="s">
        <v>138</v>
      </c>
      <c r="S982" t="s">
        <v>131</v>
      </c>
      <c r="AB982" t="s">
        <v>128</v>
      </c>
      <c r="AC982">
        <v>2010</v>
      </c>
      <c r="AD982">
        <v>5005.4830000000002</v>
      </c>
      <c r="AH982" t="s">
        <v>443</v>
      </c>
    </row>
    <row r="983" spans="1:34" x14ac:dyDescent="0.25">
      <c r="A983" t="s">
        <v>137</v>
      </c>
      <c r="B983" t="s">
        <v>440</v>
      </c>
      <c r="C983" t="s">
        <v>441</v>
      </c>
      <c r="D983" t="s">
        <v>136</v>
      </c>
      <c r="E983" t="s">
        <v>135</v>
      </c>
      <c r="F983" t="s">
        <v>403</v>
      </c>
      <c r="G983" t="s">
        <v>404</v>
      </c>
      <c r="H983">
        <v>747</v>
      </c>
      <c r="I983" t="s">
        <v>442</v>
      </c>
      <c r="J983" t="s">
        <v>133</v>
      </c>
      <c r="K983" t="s">
        <v>132</v>
      </c>
      <c r="P983" t="s">
        <v>302</v>
      </c>
      <c r="Q983" t="s">
        <v>131</v>
      </c>
      <c r="R983" t="s">
        <v>130</v>
      </c>
      <c r="S983" t="s">
        <v>129</v>
      </c>
      <c r="AB983" t="s">
        <v>128</v>
      </c>
      <c r="AC983">
        <v>2010</v>
      </c>
      <c r="AD983">
        <v>107.4</v>
      </c>
      <c r="AH983" t="s">
        <v>443</v>
      </c>
    </row>
    <row r="984" spans="1:34" x14ac:dyDescent="0.25">
      <c r="A984" t="s">
        <v>137</v>
      </c>
      <c r="B984" t="s">
        <v>50</v>
      </c>
      <c r="C984" t="s">
        <v>51</v>
      </c>
      <c r="D984" t="s">
        <v>136</v>
      </c>
      <c r="E984" t="s">
        <v>135</v>
      </c>
      <c r="F984" t="s">
        <v>403</v>
      </c>
      <c r="G984" t="s">
        <v>404</v>
      </c>
      <c r="H984">
        <v>317</v>
      </c>
      <c r="I984" t="s">
        <v>185</v>
      </c>
      <c r="J984" t="s">
        <v>133</v>
      </c>
      <c r="K984" t="s">
        <v>132</v>
      </c>
      <c r="P984" t="s">
        <v>297</v>
      </c>
      <c r="Q984" t="s">
        <v>298</v>
      </c>
      <c r="R984" t="s">
        <v>183</v>
      </c>
      <c r="S984" t="s">
        <v>182</v>
      </c>
      <c r="AB984" t="s">
        <v>128</v>
      </c>
      <c r="AC984">
        <v>2010</v>
      </c>
      <c r="AD984">
        <v>0</v>
      </c>
      <c r="AE984" t="s">
        <v>196</v>
      </c>
      <c r="AH984" t="s">
        <v>236</v>
      </c>
    </row>
    <row r="985" spans="1:34" x14ac:dyDescent="0.25">
      <c r="A985" t="s">
        <v>137</v>
      </c>
      <c r="B985" t="s">
        <v>50</v>
      </c>
      <c r="C985" t="s">
        <v>51</v>
      </c>
      <c r="D985" t="s">
        <v>136</v>
      </c>
      <c r="E985" t="s">
        <v>135</v>
      </c>
      <c r="F985" t="s">
        <v>403</v>
      </c>
      <c r="G985" t="s">
        <v>404</v>
      </c>
      <c r="H985">
        <v>317</v>
      </c>
      <c r="I985" t="s">
        <v>185</v>
      </c>
      <c r="J985" t="s">
        <v>133</v>
      </c>
      <c r="K985" t="s">
        <v>132</v>
      </c>
      <c r="P985" t="s">
        <v>297</v>
      </c>
      <c r="Q985" t="s">
        <v>298</v>
      </c>
      <c r="R985" t="s">
        <v>156</v>
      </c>
      <c r="S985" t="s">
        <v>155</v>
      </c>
      <c r="AB985" t="s">
        <v>128</v>
      </c>
      <c r="AC985">
        <v>2010</v>
      </c>
      <c r="AD985">
        <v>134.82900000000001</v>
      </c>
      <c r="AH985" t="s">
        <v>236</v>
      </c>
    </row>
    <row r="986" spans="1:34" x14ac:dyDescent="0.25">
      <c r="A986" t="s">
        <v>137</v>
      </c>
      <c r="B986" t="s">
        <v>50</v>
      </c>
      <c r="C986" t="s">
        <v>51</v>
      </c>
      <c r="D986" t="s">
        <v>136</v>
      </c>
      <c r="E986" t="s">
        <v>135</v>
      </c>
      <c r="F986" t="s">
        <v>403</v>
      </c>
      <c r="G986" t="s">
        <v>404</v>
      </c>
      <c r="H986">
        <v>317</v>
      </c>
      <c r="I986" t="s">
        <v>185</v>
      </c>
      <c r="J986" t="s">
        <v>133</v>
      </c>
      <c r="K986" t="s">
        <v>132</v>
      </c>
      <c r="P986" t="s">
        <v>297</v>
      </c>
      <c r="Q986" t="s">
        <v>298</v>
      </c>
      <c r="R986" t="s">
        <v>154</v>
      </c>
      <c r="S986" t="s">
        <v>153</v>
      </c>
      <c r="AB986" t="s">
        <v>128</v>
      </c>
      <c r="AC986">
        <v>2010</v>
      </c>
      <c r="AD986">
        <v>340.63799999999998</v>
      </c>
      <c r="AH986" t="s">
        <v>236</v>
      </c>
    </row>
    <row r="987" spans="1:34" x14ac:dyDescent="0.25">
      <c r="A987" t="s">
        <v>137</v>
      </c>
      <c r="B987" t="s">
        <v>50</v>
      </c>
      <c r="C987" t="s">
        <v>51</v>
      </c>
      <c r="D987" t="s">
        <v>136</v>
      </c>
      <c r="E987" t="s">
        <v>135</v>
      </c>
      <c r="F987" t="s">
        <v>403</v>
      </c>
      <c r="G987" t="s">
        <v>404</v>
      </c>
      <c r="H987">
        <v>317</v>
      </c>
      <c r="I987" t="s">
        <v>185</v>
      </c>
      <c r="J987" t="s">
        <v>133</v>
      </c>
      <c r="K987" t="s">
        <v>132</v>
      </c>
      <c r="P987" t="s">
        <v>297</v>
      </c>
      <c r="Q987" t="s">
        <v>298</v>
      </c>
      <c r="R987" t="s">
        <v>152</v>
      </c>
      <c r="S987" t="s">
        <v>151</v>
      </c>
      <c r="AB987" t="s">
        <v>128</v>
      </c>
      <c r="AC987">
        <v>2010</v>
      </c>
      <c r="AD987">
        <v>198.405</v>
      </c>
      <c r="AH987" t="s">
        <v>236</v>
      </c>
    </row>
    <row r="988" spans="1:34" x14ac:dyDescent="0.25">
      <c r="A988" t="s">
        <v>137</v>
      </c>
      <c r="B988" t="s">
        <v>50</v>
      </c>
      <c r="C988" t="s">
        <v>51</v>
      </c>
      <c r="D988" t="s">
        <v>136</v>
      </c>
      <c r="E988" t="s">
        <v>135</v>
      </c>
      <c r="F988" t="s">
        <v>403</v>
      </c>
      <c r="G988" t="s">
        <v>404</v>
      </c>
      <c r="H988">
        <v>317</v>
      </c>
      <c r="I988" t="s">
        <v>185</v>
      </c>
      <c r="J988" t="s">
        <v>133</v>
      </c>
      <c r="K988" t="s">
        <v>132</v>
      </c>
      <c r="P988" t="s">
        <v>297</v>
      </c>
      <c r="Q988" t="s">
        <v>298</v>
      </c>
      <c r="R988" t="s">
        <v>150</v>
      </c>
      <c r="S988" t="s">
        <v>149</v>
      </c>
      <c r="AB988" t="s">
        <v>128</v>
      </c>
      <c r="AC988">
        <v>2010</v>
      </c>
      <c r="AD988">
        <v>278.91800000000001</v>
      </c>
      <c r="AH988" t="s">
        <v>236</v>
      </c>
    </row>
    <row r="989" spans="1:34" x14ac:dyDescent="0.25">
      <c r="A989" t="s">
        <v>137</v>
      </c>
      <c r="B989" t="s">
        <v>50</v>
      </c>
      <c r="C989" t="s">
        <v>51</v>
      </c>
      <c r="D989" t="s">
        <v>136</v>
      </c>
      <c r="E989" t="s">
        <v>135</v>
      </c>
      <c r="F989" t="s">
        <v>403</v>
      </c>
      <c r="G989" t="s">
        <v>404</v>
      </c>
      <c r="H989">
        <v>317</v>
      </c>
      <c r="I989" t="s">
        <v>185</v>
      </c>
      <c r="J989" t="s">
        <v>133</v>
      </c>
      <c r="K989" t="s">
        <v>132</v>
      </c>
      <c r="P989" t="s">
        <v>297</v>
      </c>
      <c r="Q989" t="s">
        <v>298</v>
      </c>
      <c r="R989" t="s">
        <v>148</v>
      </c>
      <c r="S989" t="s">
        <v>147</v>
      </c>
      <c r="AB989" t="s">
        <v>128</v>
      </c>
      <c r="AC989">
        <v>2010</v>
      </c>
      <c r="AD989">
        <v>346.69900000000001</v>
      </c>
      <c r="AH989" t="s">
        <v>236</v>
      </c>
    </row>
    <row r="990" spans="1:34" x14ac:dyDescent="0.25">
      <c r="A990" t="s">
        <v>137</v>
      </c>
      <c r="B990" t="s">
        <v>50</v>
      </c>
      <c r="C990" t="s">
        <v>51</v>
      </c>
      <c r="D990" t="s">
        <v>136</v>
      </c>
      <c r="E990" t="s">
        <v>135</v>
      </c>
      <c r="F990" t="s">
        <v>403</v>
      </c>
      <c r="G990" t="s">
        <v>404</v>
      </c>
      <c r="H990">
        <v>317</v>
      </c>
      <c r="I990" t="s">
        <v>185</v>
      </c>
      <c r="J990" t="s">
        <v>133</v>
      </c>
      <c r="K990" t="s">
        <v>132</v>
      </c>
      <c r="P990" t="s">
        <v>297</v>
      </c>
      <c r="Q990" t="s">
        <v>298</v>
      </c>
      <c r="R990" t="s">
        <v>146</v>
      </c>
      <c r="S990" t="s">
        <v>145</v>
      </c>
      <c r="AB990" t="s">
        <v>128</v>
      </c>
      <c r="AC990">
        <v>2010</v>
      </c>
      <c r="AD990">
        <v>213.76900000000001</v>
      </c>
      <c r="AH990" t="s">
        <v>236</v>
      </c>
    </row>
    <row r="991" spans="1:34" x14ac:dyDescent="0.25">
      <c r="A991" t="s">
        <v>137</v>
      </c>
      <c r="B991" t="s">
        <v>50</v>
      </c>
      <c r="C991" t="s">
        <v>51</v>
      </c>
      <c r="D991" t="s">
        <v>136</v>
      </c>
      <c r="E991" t="s">
        <v>135</v>
      </c>
      <c r="F991" t="s">
        <v>403</v>
      </c>
      <c r="G991" t="s">
        <v>404</v>
      </c>
      <c r="H991">
        <v>317</v>
      </c>
      <c r="I991" t="s">
        <v>185</v>
      </c>
      <c r="J991" t="s">
        <v>133</v>
      </c>
      <c r="K991" t="s">
        <v>132</v>
      </c>
      <c r="P991" t="s">
        <v>297</v>
      </c>
      <c r="Q991" t="s">
        <v>298</v>
      </c>
      <c r="R991" t="s">
        <v>144</v>
      </c>
      <c r="S991" t="s">
        <v>143</v>
      </c>
      <c r="AB991" t="s">
        <v>128</v>
      </c>
      <c r="AC991">
        <v>2010</v>
      </c>
      <c r="AD991">
        <v>46.872</v>
      </c>
      <c r="AH991" t="s">
        <v>236</v>
      </c>
    </row>
    <row r="992" spans="1:34" x14ac:dyDescent="0.25">
      <c r="A992" t="s">
        <v>137</v>
      </c>
      <c r="B992" t="s">
        <v>50</v>
      </c>
      <c r="C992" t="s">
        <v>51</v>
      </c>
      <c r="D992" t="s">
        <v>136</v>
      </c>
      <c r="E992" t="s">
        <v>135</v>
      </c>
      <c r="F992" t="s">
        <v>403</v>
      </c>
      <c r="G992" t="s">
        <v>404</v>
      </c>
      <c r="H992">
        <v>317</v>
      </c>
      <c r="I992" t="s">
        <v>185</v>
      </c>
      <c r="J992" t="s">
        <v>133</v>
      </c>
      <c r="K992" t="s">
        <v>132</v>
      </c>
      <c r="P992" t="s">
        <v>297</v>
      </c>
      <c r="Q992" t="s">
        <v>298</v>
      </c>
      <c r="R992" t="s">
        <v>142</v>
      </c>
      <c r="S992" t="s">
        <v>141</v>
      </c>
      <c r="AB992" t="s">
        <v>128</v>
      </c>
      <c r="AC992">
        <v>2010</v>
      </c>
      <c r="AD992">
        <v>25.826000000000001</v>
      </c>
      <c r="AH992" t="s">
        <v>236</v>
      </c>
    </row>
    <row r="993" spans="1:34" x14ac:dyDescent="0.25">
      <c r="A993" t="s">
        <v>137</v>
      </c>
      <c r="B993" t="s">
        <v>50</v>
      </c>
      <c r="C993" t="s">
        <v>51</v>
      </c>
      <c r="D993" t="s">
        <v>136</v>
      </c>
      <c r="E993" t="s">
        <v>135</v>
      </c>
      <c r="F993" t="s">
        <v>403</v>
      </c>
      <c r="G993" t="s">
        <v>404</v>
      </c>
      <c r="H993">
        <v>317</v>
      </c>
      <c r="I993" t="s">
        <v>185</v>
      </c>
      <c r="J993" t="s">
        <v>133</v>
      </c>
      <c r="K993" t="s">
        <v>132</v>
      </c>
      <c r="P993" t="s">
        <v>297</v>
      </c>
      <c r="Q993" t="s">
        <v>298</v>
      </c>
      <c r="R993" t="s">
        <v>140</v>
      </c>
      <c r="S993" t="s">
        <v>139</v>
      </c>
      <c r="AB993" t="s">
        <v>128</v>
      </c>
      <c r="AC993">
        <v>2010</v>
      </c>
      <c r="AD993">
        <v>187.62299999999999</v>
      </c>
      <c r="AH993" t="s">
        <v>236</v>
      </c>
    </row>
    <row r="994" spans="1:34" x14ac:dyDescent="0.25">
      <c r="A994" t="s">
        <v>137</v>
      </c>
      <c r="B994" t="s">
        <v>50</v>
      </c>
      <c r="C994" t="s">
        <v>51</v>
      </c>
      <c r="D994" t="s">
        <v>136</v>
      </c>
      <c r="E994" t="s">
        <v>135</v>
      </c>
      <c r="F994" t="s">
        <v>403</v>
      </c>
      <c r="G994" t="s">
        <v>404</v>
      </c>
      <c r="H994">
        <v>317</v>
      </c>
      <c r="I994" t="s">
        <v>185</v>
      </c>
      <c r="J994" t="s">
        <v>133</v>
      </c>
      <c r="K994" t="s">
        <v>132</v>
      </c>
      <c r="P994" t="s">
        <v>297</v>
      </c>
      <c r="Q994" t="s">
        <v>298</v>
      </c>
      <c r="R994" t="s">
        <v>138</v>
      </c>
      <c r="S994" t="s">
        <v>131</v>
      </c>
      <c r="AB994" t="s">
        <v>128</v>
      </c>
      <c r="AC994">
        <v>2010</v>
      </c>
      <c r="AD994">
        <v>1782.3430000000001</v>
      </c>
      <c r="AH994" t="s">
        <v>236</v>
      </c>
    </row>
    <row r="995" spans="1:34" x14ac:dyDescent="0.25">
      <c r="A995" t="s">
        <v>137</v>
      </c>
      <c r="B995" t="s">
        <v>50</v>
      </c>
      <c r="C995" t="s">
        <v>51</v>
      </c>
      <c r="D995" t="s">
        <v>136</v>
      </c>
      <c r="E995" t="s">
        <v>135</v>
      </c>
      <c r="F995" t="s">
        <v>403</v>
      </c>
      <c r="G995" t="s">
        <v>404</v>
      </c>
      <c r="H995">
        <v>317</v>
      </c>
      <c r="I995" t="s">
        <v>185</v>
      </c>
      <c r="J995" t="s">
        <v>133</v>
      </c>
      <c r="K995" t="s">
        <v>132</v>
      </c>
      <c r="P995" t="s">
        <v>297</v>
      </c>
      <c r="Q995" t="s">
        <v>298</v>
      </c>
      <c r="R995" t="s">
        <v>130</v>
      </c>
      <c r="S995" t="s">
        <v>129</v>
      </c>
      <c r="AB995" t="s">
        <v>128</v>
      </c>
      <c r="AC995">
        <v>2010</v>
      </c>
      <c r="AD995">
        <v>8.7629999999999999</v>
      </c>
      <c r="AH995" t="s">
        <v>236</v>
      </c>
    </row>
    <row r="996" spans="1:34" x14ac:dyDescent="0.25">
      <c r="A996" t="s">
        <v>137</v>
      </c>
      <c r="B996" t="s">
        <v>50</v>
      </c>
      <c r="C996" t="s">
        <v>51</v>
      </c>
      <c r="D996" t="s">
        <v>136</v>
      </c>
      <c r="E996" t="s">
        <v>135</v>
      </c>
      <c r="F996" t="s">
        <v>403</v>
      </c>
      <c r="G996" t="s">
        <v>404</v>
      </c>
      <c r="H996">
        <v>317</v>
      </c>
      <c r="I996" t="s">
        <v>185</v>
      </c>
      <c r="J996" t="s">
        <v>133</v>
      </c>
      <c r="K996" t="s">
        <v>132</v>
      </c>
      <c r="P996" t="s">
        <v>300</v>
      </c>
      <c r="Q996" t="s">
        <v>301</v>
      </c>
      <c r="R996" t="s">
        <v>183</v>
      </c>
      <c r="S996" t="s">
        <v>182</v>
      </c>
      <c r="AB996" t="s">
        <v>128</v>
      </c>
      <c r="AC996">
        <v>2010</v>
      </c>
      <c r="AD996">
        <v>0</v>
      </c>
      <c r="AE996" t="s">
        <v>196</v>
      </c>
      <c r="AH996" t="s">
        <v>236</v>
      </c>
    </row>
    <row r="997" spans="1:34" x14ac:dyDescent="0.25">
      <c r="A997" t="s">
        <v>137</v>
      </c>
      <c r="B997" t="s">
        <v>50</v>
      </c>
      <c r="C997" t="s">
        <v>51</v>
      </c>
      <c r="D997" t="s">
        <v>136</v>
      </c>
      <c r="E997" t="s">
        <v>135</v>
      </c>
      <c r="F997" t="s">
        <v>403</v>
      </c>
      <c r="G997" t="s">
        <v>404</v>
      </c>
      <c r="H997">
        <v>317</v>
      </c>
      <c r="I997" t="s">
        <v>185</v>
      </c>
      <c r="J997" t="s">
        <v>133</v>
      </c>
      <c r="K997" t="s">
        <v>132</v>
      </c>
      <c r="P997" t="s">
        <v>300</v>
      </c>
      <c r="Q997" t="s">
        <v>301</v>
      </c>
      <c r="R997" t="s">
        <v>156</v>
      </c>
      <c r="S997" t="s">
        <v>155</v>
      </c>
      <c r="AB997" t="s">
        <v>128</v>
      </c>
      <c r="AC997">
        <v>2010</v>
      </c>
      <c r="AD997">
        <v>309.89100000000002</v>
      </c>
      <c r="AH997" t="s">
        <v>236</v>
      </c>
    </row>
    <row r="998" spans="1:34" x14ac:dyDescent="0.25">
      <c r="A998" t="s">
        <v>137</v>
      </c>
      <c r="B998" t="s">
        <v>50</v>
      </c>
      <c r="C998" t="s">
        <v>51</v>
      </c>
      <c r="D998" t="s">
        <v>136</v>
      </c>
      <c r="E998" t="s">
        <v>135</v>
      </c>
      <c r="F998" t="s">
        <v>403</v>
      </c>
      <c r="G998" t="s">
        <v>404</v>
      </c>
      <c r="H998">
        <v>317</v>
      </c>
      <c r="I998" t="s">
        <v>185</v>
      </c>
      <c r="J998" t="s">
        <v>133</v>
      </c>
      <c r="K998" t="s">
        <v>132</v>
      </c>
      <c r="P998" t="s">
        <v>300</v>
      </c>
      <c r="Q998" t="s">
        <v>301</v>
      </c>
      <c r="R998" t="s">
        <v>154</v>
      </c>
      <c r="S998" t="s">
        <v>153</v>
      </c>
      <c r="AB998" t="s">
        <v>128</v>
      </c>
      <c r="AC998">
        <v>2010</v>
      </c>
      <c r="AD998">
        <v>332.673</v>
      </c>
      <c r="AH998" t="s">
        <v>236</v>
      </c>
    </row>
    <row r="999" spans="1:34" x14ac:dyDescent="0.25">
      <c r="A999" t="s">
        <v>137</v>
      </c>
      <c r="B999" t="s">
        <v>50</v>
      </c>
      <c r="C999" t="s">
        <v>51</v>
      </c>
      <c r="D999" t="s">
        <v>136</v>
      </c>
      <c r="E999" t="s">
        <v>135</v>
      </c>
      <c r="F999" t="s">
        <v>403</v>
      </c>
      <c r="G999" t="s">
        <v>404</v>
      </c>
      <c r="H999">
        <v>317</v>
      </c>
      <c r="I999" t="s">
        <v>185</v>
      </c>
      <c r="J999" t="s">
        <v>133</v>
      </c>
      <c r="K999" t="s">
        <v>132</v>
      </c>
      <c r="P999" t="s">
        <v>300</v>
      </c>
      <c r="Q999" t="s">
        <v>301</v>
      </c>
      <c r="R999" t="s">
        <v>152</v>
      </c>
      <c r="S999" t="s">
        <v>151</v>
      </c>
      <c r="AB999" t="s">
        <v>128</v>
      </c>
      <c r="AC999">
        <v>2010</v>
      </c>
      <c r="AD999">
        <v>190.51300000000001</v>
      </c>
      <c r="AH999" t="s">
        <v>236</v>
      </c>
    </row>
    <row r="1000" spans="1:34" x14ac:dyDescent="0.25">
      <c r="A1000" t="s">
        <v>137</v>
      </c>
      <c r="B1000" t="s">
        <v>50</v>
      </c>
      <c r="C1000" t="s">
        <v>51</v>
      </c>
      <c r="D1000" t="s">
        <v>136</v>
      </c>
      <c r="E1000" t="s">
        <v>135</v>
      </c>
      <c r="F1000" t="s">
        <v>403</v>
      </c>
      <c r="G1000" t="s">
        <v>404</v>
      </c>
      <c r="H1000">
        <v>317</v>
      </c>
      <c r="I1000" t="s">
        <v>185</v>
      </c>
      <c r="J1000" t="s">
        <v>133</v>
      </c>
      <c r="K1000" t="s">
        <v>132</v>
      </c>
      <c r="P1000" t="s">
        <v>300</v>
      </c>
      <c r="Q1000" t="s">
        <v>301</v>
      </c>
      <c r="R1000" t="s">
        <v>150</v>
      </c>
      <c r="S1000" t="s">
        <v>149</v>
      </c>
      <c r="AB1000" t="s">
        <v>128</v>
      </c>
      <c r="AC1000">
        <v>2010</v>
      </c>
      <c r="AD1000">
        <v>194.285</v>
      </c>
      <c r="AH1000" t="s">
        <v>236</v>
      </c>
    </row>
    <row r="1001" spans="1:34" x14ac:dyDescent="0.25">
      <c r="A1001" t="s">
        <v>137</v>
      </c>
      <c r="B1001" t="s">
        <v>50</v>
      </c>
      <c r="C1001" t="s">
        <v>51</v>
      </c>
      <c r="D1001" t="s">
        <v>136</v>
      </c>
      <c r="E1001" t="s">
        <v>135</v>
      </c>
      <c r="F1001" t="s">
        <v>403</v>
      </c>
      <c r="G1001" t="s">
        <v>404</v>
      </c>
      <c r="H1001">
        <v>317</v>
      </c>
      <c r="I1001" t="s">
        <v>185</v>
      </c>
      <c r="J1001" t="s">
        <v>133</v>
      </c>
      <c r="K1001" t="s">
        <v>132</v>
      </c>
      <c r="P1001" t="s">
        <v>300</v>
      </c>
      <c r="Q1001" t="s">
        <v>301</v>
      </c>
      <c r="R1001" t="s">
        <v>148</v>
      </c>
      <c r="S1001" t="s">
        <v>147</v>
      </c>
      <c r="AB1001" t="s">
        <v>128</v>
      </c>
      <c r="AC1001">
        <v>2010</v>
      </c>
      <c r="AD1001">
        <v>292.39999999999998</v>
      </c>
      <c r="AH1001" t="s">
        <v>236</v>
      </c>
    </row>
    <row r="1002" spans="1:34" x14ac:dyDescent="0.25">
      <c r="A1002" t="s">
        <v>137</v>
      </c>
      <c r="B1002" t="s">
        <v>50</v>
      </c>
      <c r="C1002" t="s">
        <v>51</v>
      </c>
      <c r="D1002" t="s">
        <v>136</v>
      </c>
      <c r="E1002" t="s">
        <v>135</v>
      </c>
      <c r="F1002" t="s">
        <v>403</v>
      </c>
      <c r="G1002" t="s">
        <v>404</v>
      </c>
      <c r="H1002">
        <v>317</v>
      </c>
      <c r="I1002" t="s">
        <v>185</v>
      </c>
      <c r="J1002" t="s">
        <v>133</v>
      </c>
      <c r="K1002" t="s">
        <v>132</v>
      </c>
      <c r="P1002" t="s">
        <v>300</v>
      </c>
      <c r="Q1002" t="s">
        <v>301</v>
      </c>
      <c r="R1002" t="s">
        <v>146</v>
      </c>
      <c r="S1002" t="s">
        <v>145</v>
      </c>
      <c r="AB1002" t="s">
        <v>128</v>
      </c>
      <c r="AC1002">
        <v>2010</v>
      </c>
      <c r="AD1002">
        <v>300.58699999999999</v>
      </c>
      <c r="AH1002" t="s">
        <v>236</v>
      </c>
    </row>
    <row r="1003" spans="1:34" x14ac:dyDescent="0.25">
      <c r="A1003" t="s">
        <v>137</v>
      </c>
      <c r="B1003" t="s">
        <v>50</v>
      </c>
      <c r="C1003" t="s">
        <v>51</v>
      </c>
      <c r="D1003" t="s">
        <v>136</v>
      </c>
      <c r="E1003" t="s">
        <v>135</v>
      </c>
      <c r="F1003" t="s">
        <v>403</v>
      </c>
      <c r="G1003" t="s">
        <v>404</v>
      </c>
      <c r="H1003">
        <v>317</v>
      </c>
      <c r="I1003" t="s">
        <v>185</v>
      </c>
      <c r="J1003" t="s">
        <v>133</v>
      </c>
      <c r="K1003" t="s">
        <v>132</v>
      </c>
      <c r="P1003" t="s">
        <v>300</v>
      </c>
      <c r="Q1003" t="s">
        <v>301</v>
      </c>
      <c r="R1003" t="s">
        <v>144</v>
      </c>
      <c r="S1003" t="s">
        <v>143</v>
      </c>
      <c r="AB1003" t="s">
        <v>128</v>
      </c>
      <c r="AC1003">
        <v>2010</v>
      </c>
      <c r="AD1003">
        <v>521.923</v>
      </c>
      <c r="AH1003" t="s">
        <v>236</v>
      </c>
    </row>
    <row r="1004" spans="1:34" x14ac:dyDescent="0.25">
      <c r="A1004" t="s">
        <v>137</v>
      </c>
      <c r="B1004" t="s">
        <v>50</v>
      </c>
      <c r="C1004" t="s">
        <v>51</v>
      </c>
      <c r="D1004" t="s">
        <v>136</v>
      </c>
      <c r="E1004" t="s">
        <v>135</v>
      </c>
      <c r="F1004" t="s">
        <v>403</v>
      </c>
      <c r="G1004" t="s">
        <v>404</v>
      </c>
      <c r="H1004">
        <v>317</v>
      </c>
      <c r="I1004" t="s">
        <v>185</v>
      </c>
      <c r="J1004" t="s">
        <v>133</v>
      </c>
      <c r="K1004" t="s">
        <v>132</v>
      </c>
      <c r="P1004" t="s">
        <v>300</v>
      </c>
      <c r="Q1004" t="s">
        <v>301</v>
      </c>
      <c r="R1004" t="s">
        <v>142</v>
      </c>
      <c r="S1004" t="s">
        <v>141</v>
      </c>
      <c r="AB1004" t="s">
        <v>128</v>
      </c>
      <c r="AC1004">
        <v>2010</v>
      </c>
      <c r="AD1004">
        <v>293.03100000000001</v>
      </c>
      <c r="AH1004" t="s">
        <v>236</v>
      </c>
    </row>
    <row r="1005" spans="1:34" x14ac:dyDescent="0.25">
      <c r="A1005" t="s">
        <v>137</v>
      </c>
      <c r="B1005" t="s">
        <v>50</v>
      </c>
      <c r="C1005" t="s">
        <v>51</v>
      </c>
      <c r="D1005" t="s">
        <v>136</v>
      </c>
      <c r="E1005" t="s">
        <v>135</v>
      </c>
      <c r="F1005" t="s">
        <v>403</v>
      </c>
      <c r="G1005" t="s">
        <v>404</v>
      </c>
      <c r="H1005">
        <v>317</v>
      </c>
      <c r="I1005" t="s">
        <v>185</v>
      </c>
      <c r="J1005" t="s">
        <v>133</v>
      </c>
      <c r="K1005" t="s">
        <v>132</v>
      </c>
      <c r="P1005" t="s">
        <v>300</v>
      </c>
      <c r="Q1005" t="s">
        <v>301</v>
      </c>
      <c r="R1005" t="s">
        <v>140</v>
      </c>
      <c r="S1005" t="s">
        <v>139</v>
      </c>
      <c r="AB1005" t="s">
        <v>128</v>
      </c>
      <c r="AC1005">
        <v>2010</v>
      </c>
      <c r="AD1005">
        <v>154.06700000000001</v>
      </c>
      <c r="AH1005" t="s">
        <v>236</v>
      </c>
    </row>
    <row r="1006" spans="1:34" x14ac:dyDescent="0.25">
      <c r="A1006" t="s">
        <v>137</v>
      </c>
      <c r="B1006" t="s">
        <v>50</v>
      </c>
      <c r="C1006" t="s">
        <v>51</v>
      </c>
      <c r="D1006" t="s">
        <v>136</v>
      </c>
      <c r="E1006" t="s">
        <v>135</v>
      </c>
      <c r="F1006" t="s">
        <v>403</v>
      </c>
      <c r="G1006" t="s">
        <v>404</v>
      </c>
      <c r="H1006">
        <v>317</v>
      </c>
      <c r="I1006" t="s">
        <v>185</v>
      </c>
      <c r="J1006" t="s">
        <v>133</v>
      </c>
      <c r="K1006" t="s">
        <v>132</v>
      </c>
      <c r="P1006" t="s">
        <v>300</v>
      </c>
      <c r="Q1006" t="s">
        <v>301</v>
      </c>
      <c r="R1006" t="s">
        <v>138</v>
      </c>
      <c r="S1006" t="s">
        <v>131</v>
      </c>
      <c r="AB1006" t="s">
        <v>128</v>
      </c>
      <c r="AC1006">
        <v>2010</v>
      </c>
      <c r="AD1006">
        <v>2644.65</v>
      </c>
      <c r="AH1006" t="s">
        <v>236</v>
      </c>
    </row>
    <row r="1007" spans="1:34" x14ac:dyDescent="0.25">
      <c r="A1007" t="s">
        <v>137</v>
      </c>
      <c r="B1007" t="s">
        <v>50</v>
      </c>
      <c r="C1007" t="s">
        <v>51</v>
      </c>
      <c r="D1007" t="s">
        <v>136</v>
      </c>
      <c r="E1007" t="s">
        <v>135</v>
      </c>
      <c r="F1007" t="s">
        <v>403</v>
      </c>
      <c r="G1007" t="s">
        <v>404</v>
      </c>
      <c r="H1007">
        <v>317</v>
      </c>
      <c r="I1007" t="s">
        <v>185</v>
      </c>
      <c r="J1007" t="s">
        <v>133</v>
      </c>
      <c r="K1007" t="s">
        <v>132</v>
      </c>
      <c r="P1007" t="s">
        <v>300</v>
      </c>
      <c r="Q1007" t="s">
        <v>301</v>
      </c>
      <c r="R1007" t="s">
        <v>130</v>
      </c>
      <c r="S1007" t="s">
        <v>129</v>
      </c>
      <c r="AB1007" t="s">
        <v>128</v>
      </c>
      <c r="AC1007">
        <v>2010</v>
      </c>
      <c r="AD1007">
        <v>55.279000000000003</v>
      </c>
      <c r="AH1007" t="s">
        <v>236</v>
      </c>
    </row>
    <row r="1008" spans="1:34" s="49" customFormat="1" x14ac:dyDescent="0.25">
      <c r="A1008" s="49" t="s">
        <v>137</v>
      </c>
      <c r="B1008" s="49" t="s">
        <v>50</v>
      </c>
      <c r="C1008" s="49" t="s">
        <v>51</v>
      </c>
      <c r="D1008" s="49" t="s">
        <v>136</v>
      </c>
      <c r="E1008" s="49" t="s">
        <v>135</v>
      </c>
      <c r="F1008" s="49" t="s">
        <v>403</v>
      </c>
      <c r="G1008" s="49" t="s">
        <v>404</v>
      </c>
      <c r="H1008" s="49">
        <v>317</v>
      </c>
      <c r="I1008" s="49" t="s">
        <v>185</v>
      </c>
      <c r="J1008" s="49" t="s">
        <v>133</v>
      </c>
      <c r="K1008" s="49" t="s">
        <v>132</v>
      </c>
      <c r="P1008" s="49" t="s">
        <v>302</v>
      </c>
      <c r="Q1008" s="49" t="s">
        <v>131</v>
      </c>
      <c r="R1008" s="49" t="s">
        <v>183</v>
      </c>
      <c r="S1008" s="49" t="s">
        <v>182</v>
      </c>
      <c r="AB1008" s="49" t="s">
        <v>128</v>
      </c>
      <c r="AC1008" s="49">
        <v>2010</v>
      </c>
      <c r="AD1008" s="49">
        <v>0</v>
      </c>
      <c r="AE1008" s="49" t="s">
        <v>196</v>
      </c>
      <c r="AF1008" s="49" t="s">
        <v>858</v>
      </c>
      <c r="AG1008" s="146">
        <f>(AD1009+AD1010+AD1011)*( 1 +AD1019/(AD1018-AD1019))</f>
        <v>1529.0702674727579</v>
      </c>
      <c r="AH1008" s="49" t="s">
        <v>236</v>
      </c>
    </row>
    <row r="1009" spans="1:34" s="49" customFormat="1" x14ac:dyDescent="0.25">
      <c r="A1009" s="49" t="s">
        <v>137</v>
      </c>
      <c r="B1009" s="49" t="s">
        <v>50</v>
      </c>
      <c r="C1009" s="49" t="s">
        <v>51</v>
      </c>
      <c r="D1009" s="49" t="s">
        <v>136</v>
      </c>
      <c r="E1009" s="49" t="s">
        <v>135</v>
      </c>
      <c r="F1009" s="49" t="s">
        <v>403</v>
      </c>
      <c r="G1009" s="49" t="s">
        <v>404</v>
      </c>
      <c r="H1009" s="49">
        <v>317</v>
      </c>
      <c r="I1009" s="49" t="s">
        <v>185</v>
      </c>
      <c r="J1009" s="49" t="s">
        <v>133</v>
      </c>
      <c r="K1009" s="49" t="s">
        <v>132</v>
      </c>
      <c r="P1009" s="49" t="s">
        <v>302</v>
      </c>
      <c r="Q1009" s="49" t="s">
        <v>131</v>
      </c>
      <c r="R1009" s="49" t="s">
        <v>156</v>
      </c>
      <c r="S1009" s="49" t="s">
        <v>155</v>
      </c>
      <c r="AB1009" s="49" t="s">
        <v>128</v>
      </c>
      <c r="AC1009" s="49">
        <v>2010</v>
      </c>
      <c r="AD1009" s="49">
        <v>444.721</v>
      </c>
      <c r="AF1009" s="49" t="s">
        <v>859</v>
      </c>
      <c r="AG1009" s="146">
        <f>(AD1008+AD1012+AD1013+AD1014+AD1015+AD1016+AD1017)*( 1 +AD1019/(AD1018-AD1019))</f>
        <v>2897.9237618849088</v>
      </c>
      <c r="AH1009" s="49" t="s">
        <v>236</v>
      </c>
    </row>
    <row r="1010" spans="1:34" s="49" customFormat="1" x14ac:dyDescent="0.25">
      <c r="A1010" s="49" t="s">
        <v>137</v>
      </c>
      <c r="B1010" s="49" t="s">
        <v>50</v>
      </c>
      <c r="C1010" s="49" t="s">
        <v>51</v>
      </c>
      <c r="D1010" s="49" t="s">
        <v>136</v>
      </c>
      <c r="E1010" s="49" t="s">
        <v>135</v>
      </c>
      <c r="F1010" s="49" t="s">
        <v>403</v>
      </c>
      <c r="G1010" s="49" t="s">
        <v>404</v>
      </c>
      <c r="H1010" s="49">
        <v>317</v>
      </c>
      <c r="I1010" s="49" t="s">
        <v>185</v>
      </c>
      <c r="J1010" s="49" t="s">
        <v>133</v>
      </c>
      <c r="K1010" s="49" t="s">
        <v>132</v>
      </c>
      <c r="P1010" s="49" t="s">
        <v>302</v>
      </c>
      <c r="Q1010" s="49" t="s">
        <v>131</v>
      </c>
      <c r="R1010" s="49" t="s">
        <v>154</v>
      </c>
      <c r="S1010" s="49" t="s">
        <v>153</v>
      </c>
      <c r="AB1010" s="49" t="s">
        <v>128</v>
      </c>
      <c r="AC1010" s="49">
        <v>2010</v>
      </c>
      <c r="AD1010" s="49">
        <v>673.31100000000004</v>
      </c>
      <c r="AF1010" s="49" t="s">
        <v>862</v>
      </c>
      <c r="AG1010" s="146">
        <f>AD1008+AD1009+AD1010+AD1011+ AD1012+AD1013+AD1014+AD1015+AD1016+AD1017+AD1019</f>
        <v>4426.9939999999997</v>
      </c>
      <c r="AH1010" s="49" t="s">
        <v>236</v>
      </c>
    </row>
    <row r="1011" spans="1:34" s="49" customFormat="1" x14ac:dyDescent="0.25">
      <c r="A1011" s="49" t="s">
        <v>137</v>
      </c>
      <c r="B1011" s="49" t="s">
        <v>50</v>
      </c>
      <c r="C1011" s="49" t="s">
        <v>51</v>
      </c>
      <c r="D1011" s="49" t="s">
        <v>136</v>
      </c>
      <c r="E1011" s="49" t="s">
        <v>135</v>
      </c>
      <c r="F1011" s="49" t="s">
        <v>403</v>
      </c>
      <c r="G1011" s="49" t="s">
        <v>404</v>
      </c>
      <c r="H1011" s="49">
        <v>317</v>
      </c>
      <c r="I1011" s="49" t="s">
        <v>185</v>
      </c>
      <c r="J1011" s="49" t="s">
        <v>133</v>
      </c>
      <c r="K1011" s="49" t="s">
        <v>132</v>
      </c>
      <c r="P1011" s="49" t="s">
        <v>302</v>
      </c>
      <c r="Q1011" s="49" t="s">
        <v>131</v>
      </c>
      <c r="R1011" s="49" t="s">
        <v>152</v>
      </c>
      <c r="S1011" s="49" t="s">
        <v>151</v>
      </c>
      <c r="AB1011" s="49" t="s">
        <v>128</v>
      </c>
      <c r="AC1011" s="49">
        <v>2010</v>
      </c>
      <c r="AD1011" s="49">
        <v>388.91800000000001</v>
      </c>
      <c r="AG1011" s="146"/>
      <c r="AH1011" s="49" t="s">
        <v>236</v>
      </c>
    </row>
    <row r="1012" spans="1:34" s="49" customFormat="1" x14ac:dyDescent="0.25">
      <c r="A1012" s="49" t="s">
        <v>137</v>
      </c>
      <c r="B1012" s="49" t="s">
        <v>50</v>
      </c>
      <c r="C1012" s="49" t="s">
        <v>51</v>
      </c>
      <c r="D1012" s="49" t="s">
        <v>136</v>
      </c>
      <c r="E1012" s="49" t="s">
        <v>135</v>
      </c>
      <c r="F1012" s="49" t="s">
        <v>403</v>
      </c>
      <c r="G1012" s="49" t="s">
        <v>404</v>
      </c>
      <c r="H1012" s="49">
        <v>317</v>
      </c>
      <c r="I1012" s="49" t="s">
        <v>185</v>
      </c>
      <c r="J1012" s="49" t="s">
        <v>133</v>
      </c>
      <c r="K1012" s="49" t="s">
        <v>132</v>
      </c>
      <c r="P1012" s="49" t="s">
        <v>302</v>
      </c>
      <c r="Q1012" s="49" t="s">
        <v>131</v>
      </c>
      <c r="R1012" s="49" t="s">
        <v>150</v>
      </c>
      <c r="S1012" s="49" t="s">
        <v>149</v>
      </c>
      <c r="AB1012" s="49" t="s">
        <v>128</v>
      </c>
      <c r="AC1012" s="49">
        <v>2010</v>
      </c>
      <c r="AD1012" s="49">
        <v>473.20299999999997</v>
      </c>
      <c r="AG1012" s="146"/>
      <c r="AH1012" s="49" t="s">
        <v>236</v>
      </c>
    </row>
    <row r="1013" spans="1:34" s="49" customFormat="1" x14ac:dyDescent="0.25">
      <c r="A1013" s="49" t="s">
        <v>137</v>
      </c>
      <c r="B1013" s="49" t="s">
        <v>50</v>
      </c>
      <c r="C1013" s="49" t="s">
        <v>51</v>
      </c>
      <c r="D1013" s="49" t="s">
        <v>136</v>
      </c>
      <c r="E1013" s="49" t="s">
        <v>135</v>
      </c>
      <c r="F1013" s="49" t="s">
        <v>403</v>
      </c>
      <c r="G1013" s="49" t="s">
        <v>404</v>
      </c>
      <c r="H1013" s="49">
        <v>317</v>
      </c>
      <c r="I1013" s="49" t="s">
        <v>185</v>
      </c>
      <c r="J1013" s="49" t="s">
        <v>133</v>
      </c>
      <c r="K1013" s="49" t="s">
        <v>132</v>
      </c>
      <c r="P1013" s="49" t="s">
        <v>302</v>
      </c>
      <c r="Q1013" s="49" t="s">
        <v>131</v>
      </c>
      <c r="R1013" s="49" t="s">
        <v>148</v>
      </c>
      <c r="S1013" s="49" t="s">
        <v>147</v>
      </c>
      <c r="AB1013" s="49" t="s">
        <v>128</v>
      </c>
      <c r="AC1013" s="49">
        <v>2010</v>
      </c>
      <c r="AD1013" s="49">
        <v>639.1</v>
      </c>
      <c r="AG1013" s="146"/>
      <c r="AH1013" s="49" t="s">
        <v>236</v>
      </c>
    </row>
    <row r="1014" spans="1:34" s="49" customFormat="1" x14ac:dyDescent="0.25">
      <c r="A1014" s="49" t="s">
        <v>137</v>
      </c>
      <c r="B1014" s="49" t="s">
        <v>50</v>
      </c>
      <c r="C1014" s="49" t="s">
        <v>51</v>
      </c>
      <c r="D1014" s="49" t="s">
        <v>136</v>
      </c>
      <c r="E1014" s="49" t="s">
        <v>135</v>
      </c>
      <c r="F1014" s="49" t="s">
        <v>403</v>
      </c>
      <c r="G1014" s="49" t="s">
        <v>404</v>
      </c>
      <c r="H1014" s="49">
        <v>317</v>
      </c>
      <c r="I1014" s="49" t="s">
        <v>185</v>
      </c>
      <c r="J1014" s="49" t="s">
        <v>133</v>
      </c>
      <c r="K1014" s="49" t="s">
        <v>132</v>
      </c>
      <c r="P1014" s="49" t="s">
        <v>302</v>
      </c>
      <c r="Q1014" s="49" t="s">
        <v>131</v>
      </c>
      <c r="R1014" s="49" t="s">
        <v>146</v>
      </c>
      <c r="S1014" s="49" t="s">
        <v>145</v>
      </c>
      <c r="AB1014" s="49" t="s">
        <v>128</v>
      </c>
      <c r="AC1014" s="49">
        <v>2010</v>
      </c>
      <c r="AD1014" s="49">
        <v>514.35599999999999</v>
      </c>
      <c r="AG1014" s="146"/>
      <c r="AH1014" s="49" t="s">
        <v>236</v>
      </c>
    </row>
    <row r="1015" spans="1:34" s="49" customFormat="1" x14ac:dyDescent="0.25">
      <c r="A1015" s="49" t="s">
        <v>137</v>
      </c>
      <c r="B1015" s="49" t="s">
        <v>50</v>
      </c>
      <c r="C1015" s="49" t="s">
        <v>51</v>
      </c>
      <c r="D1015" s="49" t="s">
        <v>136</v>
      </c>
      <c r="E1015" s="49" t="s">
        <v>135</v>
      </c>
      <c r="F1015" s="49" t="s">
        <v>403</v>
      </c>
      <c r="G1015" s="49" t="s">
        <v>404</v>
      </c>
      <c r="H1015" s="49">
        <v>317</v>
      </c>
      <c r="I1015" s="49" t="s">
        <v>185</v>
      </c>
      <c r="J1015" s="49" t="s">
        <v>133</v>
      </c>
      <c r="K1015" s="49" t="s">
        <v>132</v>
      </c>
      <c r="P1015" s="49" t="s">
        <v>302</v>
      </c>
      <c r="Q1015" s="49" t="s">
        <v>131</v>
      </c>
      <c r="R1015" s="49" t="s">
        <v>144</v>
      </c>
      <c r="S1015" s="49" t="s">
        <v>143</v>
      </c>
      <c r="AB1015" s="49" t="s">
        <v>128</v>
      </c>
      <c r="AC1015" s="49">
        <v>2010</v>
      </c>
      <c r="AD1015" s="49">
        <v>568.79499999999996</v>
      </c>
      <c r="AG1015" s="146"/>
      <c r="AH1015" s="49" t="s">
        <v>236</v>
      </c>
    </row>
    <row r="1016" spans="1:34" s="49" customFormat="1" x14ac:dyDescent="0.25">
      <c r="A1016" s="49" t="s">
        <v>137</v>
      </c>
      <c r="B1016" s="49" t="s">
        <v>50</v>
      </c>
      <c r="C1016" s="49" t="s">
        <v>51</v>
      </c>
      <c r="D1016" s="49" t="s">
        <v>136</v>
      </c>
      <c r="E1016" s="49" t="s">
        <v>135</v>
      </c>
      <c r="F1016" s="49" t="s">
        <v>403</v>
      </c>
      <c r="G1016" s="49" t="s">
        <v>404</v>
      </c>
      <c r="H1016" s="49">
        <v>317</v>
      </c>
      <c r="I1016" s="49" t="s">
        <v>185</v>
      </c>
      <c r="J1016" s="49" t="s">
        <v>133</v>
      </c>
      <c r="K1016" s="49" t="s">
        <v>132</v>
      </c>
      <c r="P1016" s="49" t="s">
        <v>302</v>
      </c>
      <c r="Q1016" s="49" t="s">
        <v>131</v>
      </c>
      <c r="R1016" s="49" t="s">
        <v>142</v>
      </c>
      <c r="S1016" s="49" t="s">
        <v>141</v>
      </c>
      <c r="AB1016" s="49" t="s">
        <v>128</v>
      </c>
      <c r="AC1016" s="49">
        <v>2010</v>
      </c>
      <c r="AD1016" s="49">
        <v>318.85700000000003</v>
      </c>
      <c r="AG1016" s="146"/>
      <c r="AH1016" s="49" t="s">
        <v>236</v>
      </c>
    </row>
    <row r="1017" spans="1:34" s="49" customFormat="1" x14ac:dyDescent="0.25">
      <c r="A1017" s="49" t="s">
        <v>137</v>
      </c>
      <c r="B1017" s="49" t="s">
        <v>50</v>
      </c>
      <c r="C1017" s="49" t="s">
        <v>51</v>
      </c>
      <c r="D1017" s="49" t="s">
        <v>136</v>
      </c>
      <c r="E1017" s="49" t="s">
        <v>135</v>
      </c>
      <c r="F1017" s="49" t="s">
        <v>403</v>
      </c>
      <c r="G1017" s="49" t="s">
        <v>404</v>
      </c>
      <c r="H1017" s="49">
        <v>317</v>
      </c>
      <c r="I1017" s="49" t="s">
        <v>185</v>
      </c>
      <c r="J1017" s="49" t="s">
        <v>133</v>
      </c>
      <c r="K1017" s="49" t="s">
        <v>132</v>
      </c>
      <c r="P1017" s="49" t="s">
        <v>302</v>
      </c>
      <c r="Q1017" s="49" t="s">
        <v>131</v>
      </c>
      <c r="R1017" s="49" t="s">
        <v>140</v>
      </c>
      <c r="S1017" s="49" t="s">
        <v>139</v>
      </c>
      <c r="AB1017" s="49" t="s">
        <v>128</v>
      </c>
      <c r="AC1017" s="49">
        <v>2010</v>
      </c>
      <c r="AD1017" s="49">
        <v>341.69</v>
      </c>
      <c r="AG1017" s="146"/>
      <c r="AH1017" s="49" t="s">
        <v>236</v>
      </c>
    </row>
    <row r="1018" spans="1:34" s="49" customFormat="1" x14ac:dyDescent="0.25">
      <c r="A1018" s="49" t="s">
        <v>137</v>
      </c>
      <c r="B1018" s="49" t="s">
        <v>50</v>
      </c>
      <c r="C1018" s="49" t="s">
        <v>51</v>
      </c>
      <c r="D1018" s="49" t="s">
        <v>136</v>
      </c>
      <c r="E1018" s="49" t="s">
        <v>135</v>
      </c>
      <c r="F1018" s="49" t="s">
        <v>403</v>
      </c>
      <c r="G1018" s="49" t="s">
        <v>404</v>
      </c>
      <c r="H1018" s="49">
        <v>317</v>
      </c>
      <c r="I1018" s="49" t="s">
        <v>185</v>
      </c>
      <c r="J1018" s="49" t="s">
        <v>133</v>
      </c>
      <c r="K1018" s="49" t="s">
        <v>132</v>
      </c>
      <c r="P1018" s="49" t="s">
        <v>302</v>
      </c>
      <c r="Q1018" s="49" t="s">
        <v>131</v>
      </c>
      <c r="R1018" s="49" t="s">
        <v>138</v>
      </c>
      <c r="S1018" s="49" t="s">
        <v>131</v>
      </c>
      <c r="AB1018" s="49" t="s">
        <v>128</v>
      </c>
      <c r="AC1018" s="49">
        <v>2010</v>
      </c>
      <c r="AD1018" s="49">
        <v>4426.9920000000002</v>
      </c>
      <c r="AG1018" s="146"/>
      <c r="AH1018" s="49" t="s">
        <v>236</v>
      </c>
    </row>
    <row r="1019" spans="1:34" s="49" customFormat="1" x14ac:dyDescent="0.25">
      <c r="A1019" s="49" t="s">
        <v>137</v>
      </c>
      <c r="B1019" s="49" t="s">
        <v>50</v>
      </c>
      <c r="C1019" s="49" t="s">
        <v>51</v>
      </c>
      <c r="D1019" s="49" t="s">
        <v>136</v>
      </c>
      <c r="E1019" s="49" t="s">
        <v>135</v>
      </c>
      <c r="F1019" s="49" t="s">
        <v>403</v>
      </c>
      <c r="G1019" s="49" t="s">
        <v>404</v>
      </c>
      <c r="H1019" s="49">
        <v>317</v>
      </c>
      <c r="I1019" s="49" t="s">
        <v>185</v>
      </c>
      <c r="J1019" s="49" t="s">
        <v>133</v>
      </c>
      <c r="K1019" s="49" t="s">
        <v>132</v>
      </c>
      <c r="P1019" s="49" t="s">
        <v>302</v>
      </c>
      <c r="Q1019" s="49" t="s">
        <v>131</v>
      </c>
      <c r="R1019" s="49" t="s">
        <v>130</v>
      </c>
      <c r="S1019" s="49" t="s">
        <v>129</v>
      </c>
      <c r="AB1019" s="49" t="s">
        <v>128</v>
      </c>
      <c r="AC1019" s="49">
        <v>2010</v>
      </c>
      <c r="AD1019" s="49">
        <v>64.043000000000006</v>
      </c>
      <c r="AG1019" s="146"/>
      <c r="AH1019" s="49" t="s">
        <v>236</v>
      </c>
    </row>
    <row r="1020" spans="1:34" x14ac:dyDescent="0.25">
      <c r="A1020" t="s">
        <v>137</v>
      </c>
      <c r="B1020" t="s">
        <v>5</v>
      </c>
      <c r="C1020" t="s">
        <v>235</v>
      </c>
      <c r="D1020" t="s">
        <v>136</v>
      </c>
      <c r="E1020" t="s">
        <v>135</v>
      </c>
      <c r="F1020" t="s">
        <v>403</v>
      </c>
      <c r="G1020" t="s">
        <v>404</v>
      </c>
      <c r="H1020">
        <v>231</v>
      </c>
      <c r="I1020" t="s">
        <v>234</v>
      </c>
      <c r="J1020" t="s">
        <v>133</v>
      </c>
      <c r="K1020" t="s">
        <v>158</v>
      </c>
      <c r="P1020" t="s">
        <v>297</v>
      </c>
      <c r="Q1020" t="s">
        <v>298</v>
      </c>
      <c r="R1020" t="s">
        <v>174</v>
      </c>
      <c r="S1020" t="s">
        <v>173</v>
      </c>
      <c r="AB1020" t="s">
        <v>128</v>
      </c>
      <c r="AC1020">
        <v>2010</v>
      </c>
      <c r="AD1020">
        <v>106.5</v>
      </c>
      <c r="AH1020" t="s">
        <v>444</v>
      </c>
    </row>
    <row r="1021" spans="1:34" x14ac:dyDescent="0.25">
      <c r="A1021" t="s">
        <v>137</v>
      </c>
      <c r="B1021" t="s">
        <v>5</v>
      </c>
      <c r="C1021" t="s">
        <v>235</v>
      </c>
      <c r="D1021" t="s">
        <v>136</v>
      </c>
      <c r="E1021" t="s">
        <v>135</v>
      </c>
      <c r="F1021" t="s">
        <v>403</v>
      </c>
      <c r="G1021" t="s">
        <v>404</v>
      </c>
      <c r="H1021">
        <v>231</v>
      </c>
      <c r="I1021" t="s">
        <v>234</v>
      </c>
      <c r="J1021" t="s">
        <v>133</v>
      </c>
      <c r="K1021" t="s">
        <v>158</v>
      </c>
      <c r="P1021" t="s">
        <v>297</v>
      </c>
      <c r="Q1021" t="s">
        <v>298</v>
      </c>
      <c r="R1021" t="s">
        <v>172</v>
      </c>
      <c r="S1021" t="s">
        <v>153</v>
      </c>
      <c r="AB1021" t="s">
        <v>128</v>
      </c>
      <c r="AC1021">
        <v>2010</v>
      </c>
      <c r="AD1021">
        <v>86.1</v>
      </c>
      <c r="AH1021" t="s">
        <v>444</v>
      </c>
    </row>
    <row r="1022" spans="1:34" x14ac:dyDescent="0.25">
      <c r="A1022" t="s">
        <v>137</v>
      </c>
      <c r="B1022" t="s">
        <v>5</v>
      </c>
      <c r="C1022" t="s">
        <v>235</v>
      </c>
      <c r="D1022" t="s">
        <v>136</v>
      </c>
      <c r="E1022" t="s">
        <v>135</v>
      </c>
      <c r="F1022" t="s">
        <v>403</v>
      </c>
      <c r="G1022" t="s">
        <v>404</v>
      </c>
      <c r="H1022">
        <v>231</v>
      </c>
      <c r="I1022" t="s">
        <v>234</v>
      </c>
      <c r="J1022" t="s">
        <v>133</v>
      </c>
      <c r="K1022" t="s">
        <v>158</v>
      </c>
      <c r="P1022" t="s">
        <v>297</v>
      </c>
      <c r="Q1022" t="s">
        <v>298</v>
      </c>
      <c r="R1022" t="s">
        <v>171</v>
      </c>
      <c r="S1022" t="s">
        <v>151</v>
      </c>
      <c r="AB1022" t="s">
        <v>128</v>
      </c>
      <c r="AC1022">
        <v>2010</v>
      </c>
      <c r="AD1022">
        <v>301.7</v>
      </c>
      <c r="AH1022" t="s">
        <v>444</v>
      </c>
    </row>
    <row r="1023" spans="1:34" x14ac:dyDescent="0.25">
      <c r="A1023" t="s">
        <v>137</v>
      </c>
      <c r="B1023" t="s">
        <v>5</v>
      </c>
      <c r="C1023" t="s">
        <v>235</v>
      </c>
      <c r="D1023" t="s">
        <v>136</v>
      </c>
      <c r="E1023" t="s">
        <v>135</v>
      </c>
      <c r="F1023" t="s">
        <v>403</v>
      </c>
      <c r="G1023" t="s">
        <v>404</v>
      </c>
      <c r="H1023">
        <v>231</v>
      </c>
      <c r="I1023" t="s">
        <v>234</v>
      </c>
      <c r="J1023" t="s">
        <v>133</v>
      </c>
      <c r="K1023" t="s">
        <v>158</v>
      </c>
      <c r="P1023" t="s">
        <v>297</v>
      </c>
      <c r="Q1023" t="s">
        <v>298</v>
      </c>
      <c r="R1023" t="s">
        <v>170</v>
      </c>
      <c r="S1023" t="s">
        <v>169</v>
      </c>
      <c r="AB1023" t="s">
        <v>128</v>
      </c>
      <c r="AC1023">
        <v>2010</v>
      </c>
      <c r="AD1023">
        <v>403.9</v>
      </c>
      <c r="AH1023" t="s">
        <v>444</v>
      </c>
    </row>
    <row r="1024" spans="1:34" x14ac:dyDescent="0.25">
      <c r="A1024" t="s">
        <v>137</v>
      </c>
      <c r="B1024" t="s">
        <v>5</v>
      </c>
      <c r="C1024" t="s">
        <v>235</v>
      </c>
      <c r="D1024" t="s">
        <v>136</v>
      </c>
      <c r="E1024" t="s">
        <v>135</v>
      </c>
      <c r="F1024" t="s">
        <v>403</v>
      </c>
      <c r="G1024" t="s">
        <v>404</v>
      </c>
      <c r="H1024">
        <v>231</v>
      </c>
      <c r="I1024" t="s">
        <v>234</v>
      </c>
      <c r="J1024" t="s">
        <v>133</v>
      </c>
      <c r="K1024" t="s">
        <v>158</v>
      </c>
      <c r="P1024" t="s">
        <v>297</v>
      </c>
      <c r="Q1024" t="s">
        <v>298</v>
      </c>
      <c r="R1024" t="s">
        <v>168</v>
      </c>
      <c r="S1024" t="s">
        <v>167</v>
      </c>
      <c r="AB1024" t="s">
        <v>128</v>
      </c>
      <c r="AC1024">
        <v>2010</v>
      </c>
      <c r="AD1024">
        <v>289</v>
      </c>
      <c r="AH1024" t="s">
        <v>444</v>
      </c>
    </row>
    <row r="1025" spans="1:34" x14ac:dyDescent="0.25">
      <c r="A1025" t="s">
        <v>137</v>
      </c>
      <c r="B1025" t="s">
        <v>5</v>
      </c>
      <c r="C1025" t="s">
        <v>235</v>
      </c>
      <c r="D1025" t="s">
        <v>136</v>
      </c>
      <c r="E1025" t="s">
        <v>135</v>
      </c>
      <c r="F1025" t="s">
        <v>403</v>
      </c>
      <c r="G1025" t="s">
        <v>404</v>
      </c>
      <c r="H1025">
        <v>231</v>
      </c>
      <c r="I1025" t="s">
        <v>234</v>
      </c>
      <c r="J1025" t="s">
        <v>133</v>
      </c>
      <c r="K1025" t="s">
        <v>158</v>
      </c>
      <c r="P1025" t="s">
        <v>297</v>
      </c>
      <c r="Q1025" t="s">
        <v>298</v>
      </c>
      <c r="R1025" t="s">
        <v>166</v>
      </c>
      <c r="S1025" t="s">
        <v>165</v>
      </c>
      <c r="AB1025" t="s">
        <v>128</v>
      </c>
      <c r="AC1025">
        <v>2010</v>
      </c>
      <c r="AD1025">
        <v>0.8</v>
      </c>
      <c r="AH1025" t="s">
        <v>444</v>
      </c>
    </row>
    <row r="1026" spans="1:34" x14ac:dyDescent="0.25">
      <c r="A1026" t="s">
        <v>137</v>
      </c>
      <c r="B1026" t="s">
        <v>5</v>
      </c>
      <c r="C1026" t="s">
        <v>235</v>
      </c>
      <c r="D1026" t="s">
        <v>136</v>
      </c>
      <c r="E1026" t="s">
        <v>135</v>
      </c>
      <c r="F1026" t="s">
        <v>403</v>
      </c>
      <c r="G1026" t="s">
        <v>404</v>
      </c>
      <c r="H1026">
        <v>231</v>
      </c>
      <c r="I1026" t="s">
        <v>234</v>
      </c>
      <c r="J1026" t="s">
        <v>133</v>
      </c>
      <c r="K1026" t="s">
        <v>158</v>
      </c>
      <c r="P1026" t="s">
        <v>297</v>
      </c>
      <c r="Q1026" t="s">
        <v>298</v>
      </c>
      <c r="R1026" t="s">
        <v>164</v>
      </c>
      <c r="S1026" t="s">
        <v>143</v>
      </c>
      <c r="AB1026" t="s">
        <v>128</v>
      </c>
      <c r="AC1026">
        <v>2010</v>
      </c>
      <c r="AD1026">
        <v>8</v>
      </c>
      <c r="AH1026" t="s">
        <v>444</v>
      </c>
    </row>
    <row r="1027" spans="1:34" x14ac:dyDescent="0.25">
      <c r="A1027" t="s">
        <v>137</v>
      </c>
      <c r="B1027" t="s">
        <v>5</v>
      </c>
      <c r="C1027" t="s">
        <v>235</v>
      </c>
      <c r="D1027" t="s">
        <v>136</v>
      </c>
      <c r="E1027" t="s">
        <v>135</v>
      </c>
      <c r="F1027" t="s">
        <v>403</v>
      </c>
      <c r="G1027" t="s">
        <v>404</v>
      </c>
      <c r="H1027">
        <v>231</v>
      </c>
      <c r="I1027" t="s">
        <v>234</v>
      </c>
      <c r="J1027" t="s">
        <v>133</v>
      </c>
      <c r="K1027" t="s">
        <v>158</v>
      </c>
      <c r="P1027" t="s">
        <v>297</v>
      </c>
      <c r="Q1027" t="s">
        <v>298</v>
      </c>
      <c r="R1027" t="s">
        <v>163</v>
      </c>
      <c r="S1027" t="s">
        <v>162</v>
      </c>
      <c r="AB1027" t="s">
        <v>128</v>
      </c>
      <c r="AC1027">
        <v>2010</v>
      </c>
      <c r="AD1027">
        <v>10.8</v>
      </c>
      <c r="AH1027" t="s">
        <v>444</v>
      </c>
    </row>
    <row r="1028" spans="1:34" x14ac:dyDescent="0.25">
      <c r="A1028" t="s">
        <v>137</v>
      </c>
      <c r="B1028" t="s">
        <v>5</v>
      </c>
      <c r="C1028" t="s">
        <v>235</v>
      </c>
      <c r="D1028" t="s">
        <v>136</v>
      </c>
      <c r="E1028" t="s">
        <v>135</v>
      </c>
      <c r="F1028" t="s">
        <v>403</v>
      </c>
      <c r="G1028" t="s">
        <v>404</v>
      </c>
      <c r="H1028">
        <v>231</v>
      </c>
      <c r="I1028" t="s">
        <v>234</v>
      </c>
      <c r="J1028" t="s">
        <v>133</v>
      </c>
      <c r="K1028" t="s">
        <v>158</v>
      </c>
      <c r="P1028" t="s">
        <v>297</v>
      </c>
      <c r="Q1028" t="s">
        <v>298</v>
      </c>
      <c r="R1028" t="s">
        <v>161</v>
      </c>
      <c r="S1028" t="s">
        <v>139</v>
      </c>
      <c r="AB1028" t="s">
        <v>128</v>
      </c>
      <c r="AC1028">
        <v>2010</v>
      </c>
      <c r="AD1028">
        <v>433.7</v>
      </c>
      <c r="AH1028" t="s">
        <v>444</v>
      </c>
    </row>
    <row r="1029" spans="1:34" x14ac:dyDescent="0.25">
      <c r="A1029" t="s">
        <v>137</v>
      </c>
      <c r="B1029" t="s">
        <v>5</v>
      </c>
      <c r="C1029" t="s">
        <v>235</v>
      </c>
      <c r="D1029" t="s">
        <v>136</v>
      </c>
      <c r="E1029" t="s">
        <v>135</v>
      </c>
      <c r="F1029" t="s">
        <v>403</v>
      </c>
      <c r="G1029" t="s">
        <v>404</v>
      </c>
      <c r="H1029">
        <v>231</v>
      </c>
      <c r="I1029" t="s">
        <v>234</v>
      </c>
      <c r="J1029" t="s">
        <v>133</v>
      </c>
      <c r="K1029" t="s">
        <v>158</v>
      </c>
      <c r="P1029" t="s">
        <v>297</v>
      </c>
      <c r="Q1029" t="s">
        <v>298</v>
      </c>
      <c r="R1029" t="s">
        <v>160</v>
      </c>
      <c r="S1029" t="s">
        <v>131</v>
      </c>
      <c r="AB1029" t="s">
        <v>128</v>
      </c>
      <c r="AC1029">
        <v>2010</v>
      </c>
      <c r="AD1029">
        <v>1640.5</v>
      </c>
      <c r="AH1029" t="s">
        <v>444</v>
      </c>
    </row>
    <row r="1030" spans="1:34" x14ac:dyDescent="0.25">
      <c r="A1030" t="s">
        <v>137</v>
      </c>
      <c r="B1030" t="s">
        <v>5</v>
      </c>
      <c r="C1030" t="s">
        <v>235</v>
      </c>
      <c r="D1030" t="s">
        <v>136</v>
      </c>
      <c r="E1030" t="s">
        <v>135</v>
      </c>
      <c r="F1030" t="s">
        <v>403</v>
      </c>
      <c r="G1030" t="s">
        <v>404</v>
      </c>
      <c r="H1030">
        <v>231</v>
      </c>
      <c r="I1030" t="s">
        <v>234</v>
      </c>
      <c r="J1030" t="s">
        <v>133</v>
      </c>
      <c r="K1030" t="s">
        <v>158</v>
      </c>
      <c r="P1030" t="s">
        <v>300</v>
      </c>
      <c r="Q1030" t="s">
        <v>301</v>
      </c>
      <c r="R1030" t="s">
        <v>174</v>
      </c>
      <c r="S1030" t="s">
        <v>173</v>
      </c>
      <c r="AB1030" t="s">
        <v>128</v>
      </c>
      <c r="AC1030">
        <v>2010</v>
      </c>
      <c r="AD1030">
        <v>240.7</v>
      </c>
      <c r="AH1030" t="s">
        <v>444</v>
      </c>
    </row>
    <row r="1031" spans="1:34" x14ac:dyDescent="0.25">
      <c r="A1031" t="s">
        <v>137</v>
      </c>
      <c r="B1031" t="s">
        <v>5</v>
      </c>
      <c r="C1031" t="s">
        <v>235</v>
      </c>
      <c r="D1031" t="s">
        <v>136</v>
      </c>
      <c r="E1031" t="s">
        <v>135</v>
      </c>
      <c r="F1031" t="s">
        <v>403</v>
      </c>
      <c r="G1031" t="s">
        <v>404</v>
      </c>
      <c r="H1031">
        <v>231</v>
      </c>
      <c r="I1031" t="s">
        <v>234</v>
      </c>
      <c r="J1031" t="s">
        <v>133</v>
      </c>
      <c r="K1031" t="s">
        <v>158</v>
      </c>
      <c r="P1031" t="s">
        <v>300</v>
      </c>
      <c r="Q1031" t="s">
        <v>301</v>
      </c>
      <c r="R1031" t="s">
        <v>172</v>
      </c>
      <c r="S1031" t="s">
        <v>153</v>
      </c>
      <c r="AB1031" t="s">
        <v>128</v>
      </c>
      <c r="AC1031">
        <v>2010</v>
      </c>
      <c r="AD1031">
        <v>146.19999999999999</v>
      </c>
      <c r="AH1031" t="s">
        <v>444</v>
      </c>
    </row>
    <row r="1032" spans="1:34" x14ac:dyDescent="0.25">
      <c r="A1032" t="s">
        <v>137</v>
      </c>
      <c r="B1032" t="s">
        <v>5</v>
      </c>
      <c r="C1032" t="s">
        <v>235</v>
      </c>
      <c r="D1032" t="s">
        <v>136</v>
      </c>
      <c r="E1032" t="s">
        <v>135</v>
      </c>
      <c r="F1032" t="s">
        <v>403</v>
      </c>
      <c r="G1032" t="s">
        <v>404</v>
      </c>
      <c r="H1032">
        <v>231</v>
      </c>
      <c r="I1032" t="s">
        <v>234</v>
      </c>
      <c r="J1032" t="s">
        <v>133</v>
      </c>
      <c r="K1032" t="s">
        <v>158</v>
      </c>
      <c r="P1032" t="s">
        <v>300</v>
      </c>
      <c r="Q1032" t="s">
        <v>301</v>
      </c>
      <c r="R1032" t="s">
        <v>171</v>
      </c>
      <c r="S1032" t="s">
        <v>151</v>
      </c>
      <c r="AB1032" t="s">
        <v>128</v>
      </c>
      <c r="AC1032">
        <v>2010</v>
      </c>
      <c r="AD1032">
        <v>377</v>
      </c>
      <c r="AH1032" t="s">
        <v>444</v>
      </c>
    </row>
    <row r="1033" spans="1:34" x14ac:dyDescent="0.25">
      <c r="A1033" t="s">
        <v>137</v>
      </c>
      <c r="B1033" t="s">
        <v>5</v>
      </c>
      <c r="C1033" t="s">
        <v>235</v>
      </c>
      <c r="D1033" t="s">
        <v>136</v>
      </c>
      <c r="E1033" t="s">
        <v>135</v>
      </c>
      <c r="F1033" t="s">
        <v>403</v>
      </c>
      <c r="G1033" t="s">
        <v>404</v>
      </c>
      <c r="H1033">
        <v>231</v>
      </c>
      <c r="I1033" t="s">
        <v>234</v>
      </c>
      <c r="J1033" t="s">
        <v>133</v>
      </c>
      <c r="K1033" t="s">
        <v>158</v>
      </c>
      <c r="P1033" t="s">
        <v>300</v>
      </c>
      <c r="Q1033" t="s">
        <v>301</v>
      </c>
      <c r="R1033" t="s">
        <v>170</v>
      </c>
      <c r="S1033" t="s">
        <v>169</v>
      </c>
      <c r="AB1033" t="s">
        <v>128</v>
      </c>
      <c r="AC1033">
        <v>2010</v>
      </c>
      <c r="AD1033">
        <v>152.69999999999999</v>
      </c>
      <c r="AH1033" t="s">
        <v>444</v>
      </c>
    </row>
    <row r="1034" spans="1:34" x14ac:dyDescent="0.25">
      <c r="A1034" t="s">
        <v>137</v>
      </c>
      <c r="B1034" t="s">
        <v>5</v>
      </c>
      <c r="C1034" t="s">
        <v>235</v>
      </c>
      <c r="D1034" t="s">
        <v>136</v>
      </c>
      <c r="E1034" t="s">
        <v>135</v>
      </c>
      <c r="F1034" t="s">
        <v>403</v>
      </c>
      <c r="G1034" t="s">
        <v>404</v>
      </c>
      <c r="H1034">
        <v>231</v>
      </c>
      <c r="I1034" t="s">
        <v>234</v>
      </c>
      <c r="J1034" t="s">
        <v>133</v>
      </c>
      <c r="K1034" t="s">
        <v>158</v>
      </c>
      <c r="P1034" t="s">
        <v>300</v>
      </c>
      <c r="Q1034" t="s">
        <v>301</v>
      </c>
      <c r="R1034" t="s">
        <v>168</v>
      </c>
      <c r="S1034" t="s">
        <v>167</v>
      </c>
      <c r="AB1034" t="s">
        <v>128</v>
      </c>
      <c r="AC1034">
        <v>2010</v>
      </c>
      <c r="AD1034">
        <v>258.10000000000002</v>
      </c>
      <c r="AH1034" t="s">
        <v>444</v>
      </c>
    </row>
    <row r="1035" spans="1:34" x14ac:dyDescent="0.25">
      <c r="A1035" t="s">
        <v>137</v>
      </c>
      <c r="B1035" t="s">
        <v>5</v>
      </c>
      <c r="C1035" t="s">
        <v>235</v>
      </c>
      <c r="D1035" t="s">
        <v>136</v>
      </c>
      <c r="E1035" t="s">
        <v>135</v>
      </c>
      <c r="F1035" t="s">
        <v>403</v>
      </c>
      <c r="G1035" t="s">
        <v>404</v>
      </c>
      <c r="H1035">
        <v>231</v>
      </c>
      <c r="I1035" t="s">
        <v>234</v>
      </c>
      <c r="J1035" t="s">
        <v>133</v>
      </c>
      <c r="K1035" t="s">
        <v>158</v>
      </c>
      <c r="P1035" t="s">
        <v>300</v>
      </c>
      <c r="Q1035" t="s">
        <v>301</v>
      </c>
      <c r="R1035" t="s">
        <v>166</v>
      </c>
      <c r="S1035" t="s">
        <v>165</v>
      </c>
      <c r="AB1035" t="s">
        <v>128</v>
      </c>
      <c r="AC1035">
        <v>2010</v>
      </c>
      <c r="AD1035">
        <v>2.5</v>
      </c>
      <c r="AH1035" t="s">
        <v>444</v>
      </c>
    </row>
    <row r="1036" spans="1:34" x14ac:dyDescent="0.25">
      <c r="A1036" t="s">
        <v>137</v>
      </c>
      <c r="B1036" t="s">
        <v>5</v>
      </c>
      <c r="C1036" t="s">
        <v>235</v>
      </c>
      <c r="D1036" t="s">
        <v>136</v>
      </c>
      <c r="E1036" t="s">
        <v>135</v>
      </c>
      <c r="F1036" t="s">
        <v>403</v>
      </c>
      <c r="G1036" t="s">
        <v>404</v>
      </c>
      <c r="H1036">
        <v>231</v>
      </c>
      <c r="I1036" t="s">
        <v>234</v>
      </c>
      <c r="J1036" t="s">
        <v>133</v>
      </c>
      <c r="K1036" t="s">
        <v>158</v>
      </c>
      <c r="P1036" t="s">
        <v>300</v>
      </c>
      <c r="Q1036" t="s">
        <v>301</v>
      </c>
      <c r="R1036" t="s">
        <v>164</v>
      </c>
      <c r="S1036" t="s">
        <v>143</v>
      </c>
      <c r="AB1036" t="s">
        <v>128</v>
      </c>
      <c r="AC1036">
        <v>2010</v>
      </c>
      <c r="AD1036">
        <v>235.8</v>
      </c>
      <c r="AH1036" t="s">
        <v>444</v>
      </c>
    </row>
    <row r="1037" spans="1:34" x14ac:dyDescent="0.25">
      <c r="A1037" t="s">
        <v>137</v>
      </c>
      <c r="B1037" t="s">
        <v>5</v>
      </c>
      <c r="C1037" t="s">
        <v>235</v>
      </c>
      <c r="D1037" t="s">
        <v>136</v>
      </c>
      <c r="E1037" t="s">
        <v>135</v>
      </c>
      <c r="F1037" t="s">
        <v>403</v>
      </c>
      <c r="G1037" t="s">
        <v>404</v>
      </c>
      <c r="H1037">
        <v>231</v>
      </c>
      <c r="I1037" t="s">
        <v>234</v>
      </c>
      <c r="J1037" t="s">
        <v>133</v>
      </c>
      <c r="K1037" t="s">
        <v>158</v>
      </c>
      <c r="P1037" t="s">
        <v>300</v>
      </c>
      <c r="Q1037" t="s">
        <v>301</v>
      </c>
      <c r="R1037" t="s">
        <v>163</v>
      </c>
      <c r="S1037" t="s">
        <v>162</v>
      </c>
      <c r="AB1037" t="s">
        <v>128</v>
      </c>
      <c r="AC1037">
        <v>2010</v>
      </c>
      <c r="AD1037">
        <v>184.9</v>
      </c>
      <c r="AH1037" t="s">
        <v>444</v>
      </c>
    </row>
    <row r="1038" spans="1:34" x14ac:dyDescent="0.25">
      <c r="A1038" t="s">
        <v>137</v>
      </c>
      <c r="B1038" t="s">
        <v>5</v>
      </c>
      <c r="C1038" t="s">
        <v>235</v>
      </c>
      <c r="D1038" t="s">
        <v>136</v>
      </c>
      <c r="E1038" t="s">
        <v>135</v>
      </c>
      <c r="F1038" t="s">
        <v>403</v>
      </c>
      <c r="G1038" t="s">
        <v>404</v>
      </c>
      <c r="H1038">
        <v>231</v>
      </c>
      <c r="I1038" t="s">
        <v>234</v>
      </c>
      <c r="J1038" t="s">
        <v>133</v>
      </c>
      <c r="K1038" t="s">
        <v>158</v>
      </c>
      <c r="P1038" t="s">
        <v>300</v>
      </c>
      <c r="Q1038" t="s">
        <v>301</v>
      </c>
      <c r="R1038" t="s">
        <v>161</v>
      </c>
      <c r="S1038" t="s">
        <v>139</v>
      </c>
      <c r="AB1038" t="s">
        <v>128</v>
      </c>
      <c r="AC1038">
        <v>2010</v>
      </c>
      <c r="AD1038">
        <v>235.9</v>
      </c>
      <c r="AH1038" t="s">
        <v>444</v>
      </c>
    </row>
    <row r="1039" spans="1:34" x14ac:dyDescent="0.25">
      <c r="A1039" t="s">
        <v>137</v>
      </c>
      <c r="B1039" t="s">
        <v>5</v>
      </c>
      <c r="C1039" t="s">
        <v>235</v>
      </c>
      <c r="D1039" t="s">
        <v>136</v>
      </c>
      <c r="E1039" t="s">
        <v>135</v>
      </c>
      <c r="F1039" t="s">
        <v>403</v>
      </c>
      <c r="G1039" t="s">
        <v>404</v>
      </c>
      <c r="H1039">
        <v>231</v>
      </c>
      <c r="I1039" t="s">
        <v>234</v>
      </c>
      <c r="J1039" t="s">
        <v>133</v>
      </c>
      <c r="K1039" t="s">
        <v>158</v>
      </c>
      <c r="P1039" t="s">
        <v>300</v>
      </c>
      <c r="Q1039" t="s">
        <v>301</v>
      </c>
      <c r="R1039" t="s">
        <v>160</v>
      </c>
      <c r="S1039" t="s">
        <v>131</v>
      </c>
      <c r="AB1039" t="s">
        <v>128</v>
      </c>
      <c r="AC1039">
        <v>2010</v>
      </c>
      <c r="AD1039">
        <v>1833.7</v>
      </c>
      <c r="AH1039" t="s">
        <v>444</v>
      </c>
    </row>
    <row r="1040" spans="1:34" s="49" customFormat="1" x14ac:dyDescent="0.25">
      <c r="A1040" s="49" t="s">
        <v>137</v>
      </c>
      <c r="B1040" s="49" t="s">
        <v>5</v>
      </c>
      <c r="C1040" s="49" t="s">
        <v>235</v>
      </c>
      <c r="D1040" s="49" t="s">
        <v>136</v>
      </c>
      <c r="E1040" s="49" t="s">
        <v>135</v>
      </c>
      <c r="F1040" s="49" t="s">
        <v>403</v>
      </c>
      <c r="G1040" s="49" t="s">
        <v>404</v>
      </c>
      <c r="H1040" s="49">
        <v>231</v>
      </c>
      <c r="I1040" s="49" t="s">
        <v>234</v>
      </c>
      <c r="J1040" s="49" t="s">
        <v>133</v>
      </c>
      <c r="K1040" s="49" t="s">
        <v>158</v>
      </c>
      <c r="P1040" s="49" t="s">
        <v>302</v>
      </c>
      <c r="Q1040" s="49" t="s">
        <v>131</v>
      </c>
      <c r="R1040" s="49" t="s">
        <v>174</v>
      </c>
      <c r="S1040" s="49" t="s">
        <v>173</v>
      </c>
      <c r="AB1040" s="49" t="s">
        <v>128</v>
      </c>
      <c r="AC1040" s="49">
        <v>2010</v>
      </c>
      <c r="AD1040" s="49">
        <v>347.2</v>
      </c>
      <c r="AF1040" s="49" t="s">
        <v>858</v>
      </c>
      <c r="AG1040" s="146">
        <f>(AD1041+AD1042+AD1043)</f>
        <v>1467.6</v>
      </c>
      <c r="AH1040" s="49" t="s">
        <v>444</v>
      </c>
    </row>
    <row r="1041" spans="1:34" s="49" customFormat="1" x14ac:dyDescent="0.25">
      <c r="A1041" s="49" t="s">
        <v>137</v>
      </c>
      <c r="B1041" s="49" t="s">
        <v>5</v>
      </c>
      <c r="C1041" s="49" t="s">
        <v>235</v>
      </c>
      <c r="D1041" s="49" t="s">
        <v>136</v>
      </c>
      <c r="E1041" s="49" t="s">
        <v>135</v>
      </c>
      <c r="F1041" s="49" t="s">
        <v>403</v>
      </c>
      <c r="G1041" s="49" t="s">
        <v>404</v>
      </c>
      <c r="H1041" s="49">
        <v>231</v>
      </c>
      <c r="I1041" s="49" t="s">
        <v>234</v>
      </c>
      <c r="J1041" s="49" t="s">
        <v>133</v>
      </c>
      <c r="K1041" s="49" t="s">
        <v>158</v>
      </c>
      <c r="P1041" s="49" t="s">
        <v>302</v>
      </c>
      <c r="Q1041" s="49" t="s">
        <v>131</v>
      </c>
      <c r="R1041" s="49" t="s">
        <v>172</v>
      </c>
      <c r="S1041" s="49" t="s">
        <v>153</v>
      </c>
      <c r="AB1041" s="49" t="s">
        <v>128</v>
      </c>
      <c r="AC1041" s="49">
        <v>2010</v>
      </c>
      <c r="AD1041" s="49">
        <v>232.3</v>
      </c>
      <c r="AF1041" s="49" t="s">
        <v>859</v>
      </c>
      <c r="AG1041" s="146">
        <f>(AD1040+AD1044+AD1045+AD1046+AD1047+AD1048)</f>
        <v>2006.6</v>
      </c>
      <c r="AH1041" s="49" t="s">
        <v>444</v>
      </c>
    </row>
    <row r="1042" spans="1:34" s="49" customFormat="1" x14ac:dyDescent="0.25">
      <c r="A1042" s="49" t="s">
        <v>137</v>
      </c>
      <c r="B1042" s="49" t="s">
        <v>5</v>
      </c>
      <c r="C1042" s="49" t="s">
        <v>235</v>
      </c>
      <c r="D1042" s="49" t="s">
        <v>136</v>
      </c>
      <c r="E1042" s="49" t="s">
        <v>135</v>
      </c>
      <c r="F1042" s="49" t="s">
        <v>403</v>
      </c>
      <c r="G1042" s="49" t="s">
        <v>404</v>
      </c>
      <c r="H1042" s="49">
        <v>231</v>
      </c>
      <c r="I1042" s="49" t="s">
        <v>234</v>
      </c>
      <c r="J1042" s="49" t="s">
        <v>133</v>
      </c>
      <c r="K1042" s="49" t="s">
        <v>158</v>
      </c>
      <c r="P1042" s="49" t="s">
        <v>302</v>
      </c>
      <c r="Q1042" s="49" t="s">
        <v>131</v>
      </c>
      <c r="R1042" s="49" t="s">
        <v>171</v>
      </c>
      <c r="S1042" s="49" t="s">
        <v>151</v>
      </c>
      <c r="AB1042" s="49" t="s">
        <v>128</v>
      </c>
      <c r="AC1042" s="49">
        <v>2010</v>
      </c>
      <c r="AD1042" s="49">
        <v>678.7</v>
      </c>
      <c r="AF1042" s="49" t="s">
        <v>862</v>
      </c>
      <c r="AG1042" s="146">
        <f>AD1040+AD1041+AD1042+AD1043+ AD1044+AD1045+AD1046+AD1047+AD1048</f>
        <v>3474.2</v>
      </c>
      <c r="AH1042" s="49" t="s">
        <v>444</v>
      </c>
    </row>
    <row r="1043" spans="1:34" s="49" customFormat="1" x14ac:dyDescent="0.25">
      <c r="A1043" s="49" t="s">
        <v>137</v>
      </c>
      <c r="B1043" s="49" t="s">
        <v>5</v>
      </c>
      <c r="C1043" s="49" t="s">
        <v>235</v>
      </c>
      <c r="D1043" s="49" t="s">
        <v>136</v>
      </c>
      <c r="E1043" s="49" t="s">
        <v>135</v>
      </c>
      <c r="F1043" s="49" t="s">
        <v>403</v>
      </c>
      <c r="G1043" s="49" t="s">
        <v>404</v>
      </c>
      <c r="H1043" s="49">
        <v>231</v>
      </c>
      <c r="I1043" s="49" t="s">
        <v>234</v>
      </c>
      <c r="J1043" s="49" t="s">
        <v>133</v>
      </c>
      <c r="K1043" s="49" t="s">
        <v>158</v>
      </c>
      <c r="P1043" s="49" t="s">
        <v>302</v>
      </c>
      <c r="Q1043" s="49" t="s">
        <v>131</v>
      </c>
      <c r="R1043" s="49" t="s">
        <v>170</v>
      </c>
      <c r="S1043" s="49" t="s">
        <v>169</v>
      </c>
      <c r="AB1043" s="49" t="s">
        <v>128</v>
      </c>
      <c r="AC1043" s="49">
        <v>2010</v>
      </c>
      <c r="AD1043" s="49">
        <v>556.6</v>
      </c>
      <c r="AG1043" s="146"/>
      <c r="AH1043" s="49" t="s">
        <v>444</v>
      </c>
    </row>
    <row r="1044" spans="1:34" s="49" customFormat="1" x14ac:dyDescent="0.25">
      <c r="A1044" s="49" t="s">
        <v>137</v>
      </c>
      <c r="B1044" s="49" t="s">
        <v>5</v>
      </c>
      <c r="C1044" s="49" t="s">
        <v>235</v>
      </c>
      <c r="D1044" s="49" t="s">
        <v>136</v>
      </c>
      <c r="E1044" s="49" t="s">
        <v>135</v>
      </c>
      <c r="F1044" s="49" t="s">
        <v>403</v>
      </c>
      <c r="G1044" s="49" t="s">
        <v>404</v>
      </c>
      <c r="H1044" s="49">
        <v>231</v>
      </c>
      <c r="I1044" s="49" t="s">
        <v>234</v>
      </c>
      <c r="J1044" s="49" t="s">
        <v>133</v>
      </c>
      <c r="K1044" s="49" t="s">
        <v>158</v>
      </c>
      <c r="P1044" s="49" t="s">
        <v>302</v>
      </c>
      <c r="Q1044" s="49" t="s">
        <v>131</v>
      </c>
      <c r="R1044" s="49" t="s">
        <v>168</v>
      </c>
      <c r="S1044" s="49" t="s">
        <v>167</v>
      </c>
      <c r="AB1044" s="49" t="s">
        <v>128</v>
      </c>
      <c r="AC1044" s="49">
        <v>2010</v>
      </c>
      <c r="AD1044" s="49">
        <v>547.1</v>
      </c>
      <c r="AG1044" s="146"/>
      <c r="AH1044" s="49" t="s">
        <v>444</v>
      </c>
    </row>
    <row r="1045" spans="1:34" s="49" customFormat="1" x14ac:dyDescent="0.25">
      <c r="A1045" s="49" t="s">
        <v>137</v>
      </c>
      <c r="B1045" s="49" t="s">
        <v>5</v>
      </c>
      <c r="C1045" s="49" t="s">
        <v>235</v>
      </c>
      <c r="D1045" s="49" t="s">
        <v>136</v>
      </c>
      <c r="E1045" s="49" t="s">
        <v>135</v>
      </c>
      <c r="F1045" s="49" t="s">
        <v>403</v>
      </c>
      <c r="G1045" s="49" t="s">
        <v>404</v>
      </c>
      <c r="H1045" s="49">
        <v>231</v>
      </c>
      <c r="I1045" s="49" t="s">
        <v>234</v>
      </c>
      <c r="J1045" s="49" t="s">
        <v>133</v>
      </c>
      <c r="K1045" s="49" t="s">
        <v>158</v>
      </c>
      <c r="P1045" s="49" t="s">
        <v>302</v>
      </c>
      <c r="Q1045" s="49" t="s">
        <v>131</v>
      </c>
      <c r="R1045" s="49" t="s">
        <v>166</v>
      </c>
      <c r="S1045" s="49" t="s">
        <v>165</v>
      </c>
      <c r="AB1045" s="49" t="s">
        <v>128</v>
      </c>
      <c r="AC1045" s="49">
        <v>2010</v>
      </c>
      <c r="AD1045" s="49">
        <v>3.2</v>
      </c>
      <c r="AG1045" s="146"/>
      <c r="AH1045" s="49" t="s">
        <v>444</v>
      </c>
    </row>
    <row r="1046" spans="1:34" s="49" customFormat="1" x14ac:dyDescent="0.25">
      <c r="A1046" s="49" t="s">
        <v>137</v>
      </c>
      <c r="B1046" s="49" t="s">
        <v>5</v>
      </c>
      <c r="C1046" s="49" t="s">
        <v>235</v>
      </c>
      <c r="D1046" s="49" t="s">
        <v>136</v>
      </c>
      <c r="E1046" s="49" t="s">
        <v>135</v>
      </c>
      <c r="F1046" s="49" t="s">
        <v>403</v>
      </c>
      <c r="G1046" s="49" t="s">
        <v>404</v>
      </c>
      <c r="H1046" s="49">
        <v>231</v>
      </c>
      <c r="I1046" s="49" t="s">
        <v>234</v>
      </c>
      <c r="J1046" s="49" t="s">
        <v>133</v>
      </c>
      <c r="K1046" s="49" t="s">
        <v>158</v>
      </c>
      <c r="P1046" s="49" t="s">
        <v>302</v>
      </c>
      <c r="Q1046" s="49" t="s">
        <v>131</v>
      </c>
      <c r="R1046" s="49" t="s">
        <v>164</v>
      </c>
      <c r="S1046" s="49" t="s">
        <v>143</v>
      </c>
      <c r="AB1046" s="49" t="s">
        <v>128</v>
      </c>
      <c r="AC1046" s="49">
        <v>2010</v>
      </c>
      <c r="AD1046" s="49">
        <v>243.8</v>
      </c>
      <c r="AG1046" s="146"/>
      <c r="AH1046" s="49" t="s">
        <v>444</v>
      </c>
    </row>
    <row r="1047" spans="1:34" s="49" customFormat="1" x14ac:dyDescent="0.25">
      <c r="A1047" s="49" t="s">
        <v>137</v>
      </c>
      <c r="B1047" s="49" t="s">
        <v>5</v>
      </c>
      <c r="C1047" s="49" t="s">
        <v>235</v>
      </c>
      <c r="D1047" s="49" t="s">
        <v>136</v>
      </c>
      <c r="E1047" s="49" t="s">
        <v>135</v>
      </c>
      <c r="F1047" s="49" t="s">
        <v>403</v>
      </c>
      <c r="G1047" s="49" t="s">
        <v>404</v>
      </c>
      <c r="H1047" s="49">
        <v>231</v>
      </c>
      <c r="I1047" s="49" t="s">
        <v>234</v>
      </c>
      <c r="J1047" s="49" t="s">
        <v>133</v>
      </c>
      <c r="K1047" s="49" t="s">
        <v>158</v>
      </c>
      <c r="P1047" s="49" t="s">
        <v>302</v>
      </c>
      <c r="Q1047" s="49" t="s">
        <v>131</v>
      </c>
      <c r="R1047" s="49" t="s">
        <v>163</v>
      </c>
      <c r="S1047" s="49" t="s">
        <v>162</v>
      </c>
      <c r="AB1047" s="49" t="s">
        <v>128</v>
      </c>
      <c r="AC1047" s="49">
        <v>2010</v>
      </c>
      <c r="AD1047" s="49">
        <v>195.7</v>
      </c>
      <c r="AG1047" s="146"/>
      <c r="AH1047" s="49" t="s">
        <v>444</v>
      </c>
    </row>
    <row r="1048" spans="1:34" s="49" customFormat="1" x14ac:dyDescent="0.25">
      <c r="A1048" s="49" t="s">
        <v>137</v>
      </c>
      <c r="B1048" s="49" t="s">
        <v>5</v>
      </c>
      <c r="C1048" s="49" t="s">
        <v>235</v>
      </c>
      <c r="D1048" s="49" t="s">
        <v>136</v>
      </c>
      <c r="E1048" s="49" t="s">
        <v>135</v>
      </c>
      <c r="F1048" s="49" t="s">
        <v>403</v>
      </c>
      <c r="G1048" s="49" t="s">
        <v>404</v>
      </c>
      <c r="H1048" s="49">
        <v>231</v>
      </c>
      <c r="I1048" s="49" t="s">
        <v>234</v>
      </c>
      <c r="J1048" s="49" t="s">
        <v>133</v>
      </c>
      <c r="K1048" s="49" t="s">
        <v>158</v>
      </c>
      <c r="P1048" s="49" t="s">
        <v>302</v>
      </c>
      <c r="Q1048" s="49" t="s">
        <v>131</v>
      </c>
      <c r="R1048" s="49" t="s">
        <v>161</v>
      </c>
      <c r="S1048" s="49" t="s">
        <v>139</v>
      </c>
      <c r="AB1048" s="49" t="s">
        <v>128</v>
      </c>
      <c r="AC1048" s="49">
        <v>2010</v>
      </c>
      <c r="AD1048" s="49">
        <v>669.6</v>
      </c>
      <c r="AG1048" s="146"/>
      <c r="AH1048" s="49" t="s">
        <v>444</v>
      </c>
    </row>
    <row r="1049" spans="1:34" s="49" customFormat="1" x14ac:dyDescent="0.25">
      <c r="A1049" s="49" t="s">
        <v>137</v>
      </c>
      <c r="B1049" s="49" t="s">
        <v>5</v>
      </c>
      <c r="C1049" s="49" t="s">
        <v>235</v>
      </c>
      <c r="D1049" s="49" t="s">
        <v>136</v>
      </c>
      <c r="E1049" s="49" t="s">
        <v>135</v>
      </c>
      <c r="F1049" s="49" t="s">
        <v>403</v>
      </c>
      <c r="G1049" s="49" t="s">
        <v>404</v>
      </c>
      <c r="H1049" s="49">
        <v>231</v>
      </c>
      <c r="I1049" s="49" t="s">
        <v>234</v>
      </c>
      <c r="J1049" s="49" t="s">
        <v>133</v>
      </c>
      <c r="K1049" s="49" t="s">
        <v>158</v>
      </c>
      <c r="P1049" s="49" t="s">
        <v>302</v>
      </c>
      <c r="Q1049" s="49" t="s">
        <v>131</v>
      </c>
      <c r="R1049" s="49" t="s">
        <v>160</v>
      </c>
      <c r="S1049" s="49" t="s">
        <v>131</v>
      </c>
      <c r="AB1049" s="49" t="s">
        <v>128</v>
      </c>
      <c r="AC1049" s="49">
        <v>2010</v>
      </c>
      <c r="AD1049" s="49">
        <v>3474.1</v>
      </c>
      <c r="AG1049" s="146"/>
      <c r="AH1049" s="49" t="s">
        <v>444</v>
      </c>
    </row>
    <row r="1050" spans="1:34" s="12" customFormat="1" x14ac:dyDescent="0.25">
      <c r="A1050" s="12" t="s">
        <v>137</v>
      </c>
      <c r="B1050" s="12" t="s">
        <v>332</v>
      </c>
      <c r="C1050" s="12" t="s">
        <v>333</v>
      </c>
      <c r="D1050" s="12" t="s">
        <v>136</v>
      </c>
      <c r="E1050" s="12" t="s">
        <v>135</v>
      </c>
      <c r="F1050" s="12" t="s">
        <v>403</v>
      </c>
      <c r="G1050" s="12" t="s">
        <v>404</v>
      </c>
      <c r="H1050" s="12">
        <v>561</v>
      </c>
      <c r="I1050" s="12" t="s">
        <v>187</v>
      </c>
      <c r="J1050" s="12" t="s">
        <v>133</v>
      </c>
      <c r="K1050" s="12" t="s">
        <v>132</v>
      </c>
      <c r="P1050" s="12" t="s">
        <v>297</v>
      </c>
      <c r="Q1050" s="12" t="s">
        <v>298</v>
      </c>
      <c r="R1050" s="12" t="s">
        <v>156</v>
      </c>
      <c r="S1050" s="12" t="s">
        <v>155</v>
      </c>
      <c r="AB1050" s="12" t="s">
        <v>128</v>
      </c>
      <c r="AC1050" s="12">
        <v>2010</v>
      </c>
      <c r="AD1050" s="12">
        <v>20.527000000000001</v>
      </c>
      <c r="AE1050" s="12" t="s">
        <v>179</v>
      </c>
      <c r="AG1050" s="148"/>
      <c r="AH1050" s="12" t="s">
        <v>445</v>
      </c>
    </row>
    <row r="1051" spans="1:34" x14ac:dyDescent="0.25">
      <c r="A1051" t="s">
        <v>137</v>
      </c>
      <c r="B1051" t="s">
        <v>332</v>
      </c>
      <c r="C1051" t="s">
        <v>333</v>
      </c>
      <c r="D1051" t="s">
        <v>136</v>
      </c>
      <c r="E1051" t="s">
        <v>135</v>
      </c>
      <c r="F1051" t="s">
        <v>403</v>
      </c>
      <c r="G1051" t="s">
        <v>404</v>
      </c>
      <c r="H1051">
        <v>561</v>
      </c>
      <c r="I1051" t="s">
        <v>187</v>
      </c>
      <c r="J1051" t="s">
        <v>133</v>
      </c>
      <c r="K1051" t="s">
        <v>132</v>
      </c>
      <c r="P1051" t="s">
        <v>297</v>
      </c>
      <c r="Q1051" t="s">
        <v>298</v>
      </c>
      <c r="R1051" t="s">
        <v>154</v>
      </c>
      <c r="S1051" t="s">
        <v>153</v>
      </c>
      <c r="AB1051" t="s">
        <v>128</v>
      </c>
      <c r="AC1051">
        <v>2010</v>
      </c>
      <c r="AD1051">
        <v>103.09</v>
      </c>
      <c r="AH1051" t="s">
        <v>445</v>
      </c>
    </row>
    <row r="1052" spans="1:34" x14ac:dyDescent="0.25">
      <c r="A1052" t="s">
        <v>137</v>
      </c>
      <c r="B1052" t="s">
        <v>332</v>
      </c>
      <c r="C1052" t="s">
        <v>333</v>
      </c>
      <c r="D1052" t="s">
        <v>136</v>
      </c>
      <c r="E1052" t="s">
        <v>135</v>
      </c>
      <c r="F1052" t="s">
        <v>403</v>
      </c>
      <c r="G1052" t="s">
        <v>404</v>
      </c>
      <c r="H1052">
        <v>561</v>
      </c>
      <c r="I1052" t="s">
        <v>187</v>
      </c>
      <c r="J1052" t="s">
        <v>133</v>
      </c>
      <c r="K1052" t="s">
        <v>132</v>
      </c>
      <c r="P1052" t="s">
        <v>297</v>
      </c>
      <c r="Q1052" t="s">
        <v>298</v>
      </c>
      <c r="R1052" t="s">
        <v>152</v>
      </c>
      <c r="S1052" t="s">
        <v>151</v>
      </c>
      <c r="AB1052" t="s">
        <v>128</v>
      </c>
      <c r="AC1052">
        <v>2010</v>
      </c>
      <c r="AD1052">
        <v>114.277</v>
      </c>
      <c r="AH1052" t="s">
        <v>445</v>
      </c>
    </row>
    <row r="1053" spans="1:34" x14ac:dyDescent="0.25">
      <c r="A1053" t="s">
        <v>137</v>
      </c>
      <c r="B1053" t="s">
        <v>332</v>
      </c>
      <c r="C1053" t="s">
        <v>333</v>
      </c>
      <c r="D1053" t="s">
        <v>136</v>
      </c>
      <c r="E1053" t="s">
        <v>135</v>
      </c>
      <c r="F1053" t="s">
        <v>403</v>
      </c>
      <c r="G1053" t="s">
        <v>404</v>
      </c>
      <c r="H1053">
        <v>561</v>
      </c>
      <c r="I1053" t="s">
        <v>187</v>
      </c>
      <c r="J1053" t="s">
        <v>133</v>
      </c>
      <c r="K1053" t="s">
        <v>132</v>
      </c>
      <c r="P1053" t="s">
        <v>297</v>
      </c>
      <c r="Q1053" t="s">
        <v>298</v>
      </c>
      <c r="R1053" t="s">
        <v>150</v>
      </c>
      <c r="S1053" t="s">
        <v>149</v>
      </c>
      <c r="AB1053" t="s">
        <v>128</v>
      </c>
      <c r="AC1053">
        <v>2010</v>
      </c>
      <c r="AD1053">
        <v>120.95699999999999</v>
      </c>
      <c r="AH1053" t="s">
        <v>445</v>
      </c>
    </row>
    <row r="1054" spans="1:34" x14ac:dyDescent="0.25">
      <c r="A1054" t="s">
        <v>137</v>
      </c>
      <c r="B1054" t="s">
        <v>332</v>
      </c>
      <c r="C1054" t="s">
        <v>333</v>
      </c>
      <c r="D1054" t="s">
        <v>136</v>
      </c>
      <c r="E1054" t="s">
        <v>135</v>
      </c>
      <c r="F1054" t="s">
        <v>403</v>
      </c>
      <c r="G1054" t="s">
        <v>404</v>
      </c>
      <c r="H1054">
        <v>561</v>
      </c>
      <c r="I1054" t="s">
        <v>187</v>
      </c>
      <c r="J1054" t="s">
        <v>133</v>
      </c>
      <c r="K1054" t="s">
        <v>132</v>
      </c>
      <c r="P1054" t="s">
        <v>297</v>
      </c>
      <c r="Q1054" t="s">
        <v>298</v>
      </c>
      <c r="R1054" t="s">
        <v>148</v>
      </c>
      <c r="S1054" t="s">
        <v>147</v>
      </c>
      <c r="AB1054" t="s">
        <v>128</v>
      </c>
      <c r="AC1054">
        <v>2010</v>
      </c>
      <c r="AD1054">
        <v>137.184</v>
      </c>
      <c r="AH1054" t="s">
        <v>445</v>
      </c>
    </row>
    <row r="1055" spans="1:34" x14ac:dyDescent="0.25">
      <c r="A1055" t="s">
        <v>137</v>
      </c>
      <c r="B1055" t="s">
        <v>332</v>
      </c>
      <c r="C1055" t="s">
        <v>333</v>
      </c>
      <c r="D1055" t="s">
        <v>136</v>
      </c>
      <c r="E1055" t="s">
        <v>135</v>
      </c>
      <c r="F1055" t="s">
        <v>403</v>
      </c>
      <c r="G1055" t="s">
        <v>404</v>
      </c>
      <c r="H1055">
        <v>561</v>
      </c>
      <c r="I1055" t="s">
        <v>187</v>
      </c>
      <c r="J1055" t="s">
        <v>133</v>
      </c>
      <c r="K1055" t="s">
        <v>132</v>
      </c>
      <c r="P1055" t="s">
        <v>297</v>
      </c>
      <c r="Q1055" t="s">
        <v>298</v>
      </c>
      <c r="R1055" t="s">
        <v>146</v>
      </c>
      <c r="S1055" t="s">
        <v>145</v>
      </c>
      <c r="AB1055" t="s">
        <v>128</v>
      </c>
      <c r="AC1055">
        <v>2010</v>
      </c>
      <c r="AD1055">
        <v>108.867</v>
      </c>
      <c r="AH1055" t="s">
        <v>445</v>
      </c>
    </row>
    <row r="1056" spans="1:34" x14ac:dyDescent="0.25">
      <c r="A1056" t="s">
        <v>137</v>
      </c>
      <c r="B1056" t="s">
        <v>332</v>
      </c>
      <c r="C1056" t="s">
        <v>333</v>
      </c>
      <c r="D1056" t="s">
        <v>136</v>
      </c>
      <c r="E1056" t="s">
        <v>135</v>
      </c>
      <c r="F1056" t="s">
        <v>403</v>
      </c>
      <c r="G1056" t="s">
        <v>404</v>
      </c>
      <c r="H1056">
        <v>561</v>
      </c>
      <c r="I1056" t="s">
        <v>187</v>
      </c>
      <c r="J1056" t="s">
        <v>133</v>
      </c>
      <c r="K1056" t="s">
        <v>132</v>
      </c>
      <c r="P1056" t="s">
        <v>297</v>
      </c>
      <c r="Q1056" t="s">
        <v>298</v>
      </c>
      <c r="R1056" t="s">
        <v>144</v>
      </c>
      <c r="S1056" t="s">
        <v>143</v>
      </c>
      <c r="AB1056" t="s">
        <v>128</v>
      </c>
      <c r="AC1056">
        <v>2010</v>
      </c>
      <c r="AD1056">
        <v>8.6609999999999996</v>
      </c>
      <c r="AE1056" t="s">
        <v>179</v>
      </c>
      <c r="AH1056" t="s">
        <v>445</v>
      </c>
    </row>
    <row r="1057" spans="1:34" x14ac:dyDescent="0.25">
      <c r="A1057" t="s">
        <v>137</v>
      </c>
      <c r="B1057" t="s">
        <v>332</v>
      </c>
      <c r="C1057" t="s">
        <v>333</v>
      </c>
      <c r="D1057" t="s">
        <v>136</v>
      </c>
      <c r="E1057" t="s">
        <v>135</v>
      </c>
      <c r="F1057" t="s">
        <v>403</v>
      </c>
      <c r="G1057" t="s">
        <v>404</v>
      </c>
      <c r="H1057">
        <v>561</v>
      </c>
      <c r="I1057" t="s">
        <v>187</v>
      </c>
      <c r="J1057" t="s">
        <v>133</v>
      </c>
      <c r="K1057" t="s">
        <v>132</v>
      </c>
      <c r="P1057" t="s">
        <v>297</v>
      </c>
      <c r="Q1057" t="s">
        <v>298</v>
      </c>
      <c r="R1057" t="s">
        <v>142</v>
      </c>
      <c r="S1057" t="s">
        <v>141</v>
      </c>
      <c r="AB1057" t="s">
        <v>128</v>
      </c>
      <c r="AC1057">
        <v>2010</v>
      </c>
      <c r="AD1057">
        <v>38.517000000000003</v>
      </c>
      <c r="AE1057" t="s">
        <v>179</v>
      </c>
      <c r="AH1057" t="s">
        <v>445</v>
      </c>
    </row>
    <row r="1058" spans="1:34" x14ac:dyDescent="0.25">
      <c r="A1058" t="s">
        <v>137</v>
      </c>
      <c r="B1058" t="s">
        <v>332</v>
      </c>
      <c r="C1058" t="s">
        <v>333</v>
      </c>
      <c r="D1058" t="s">
        <v>136</v>
      </c>
      <c r="E1058" t="s">
        <v>135</v>
      </c>
      <c r="F1058" t="s">
        <v>403</v>
      </c>
      <c r="G1058" t="s">
        <v>404</v>
      </c>
      <c r="H1058">
        <v>561</v>
      </c>
      <c r="I1058" t="s">
        <v>187</v>
      </c>
      <c r="J1058" t="s">
        <v>133</v>
      </c>
      <c r="K1058" t="s">
        <v>132</v>
      </c>
      <c r="P1058" t="s">
        <v>297</v>
      </c>
      <c r="Q1058" t="s">
        <v>298</v>
      </c>
      <c r="R1058" t="s">
        <v>140</v>
      </c>
      <c r="S1058" t="s">
        <v>139</v>
      </c>
      <c r="AB1058" t="s">
        <v>128</v>
      </c>
      <c r="AC1058">
        <v>2010</v>
      </c>
      <c r="AD1058">
        <v>58.308999999999997</v>
      </c>
      <c r="AH1058" t="s">
        <v>445</v>
      </c>
    </row>
    <row r="1059" spans="1:34" x14ac:dyDescent="0.25">
      <c r="A1059" t="s">
        <v>137</v>
      </c>
      <c r="B1059" t="s">
        <v>332</v>
      </c>
      <c r="C1059" t="s">
        <v>333</v>
      </c>
      <c r="D1059" t="s">
        <v>136</v>
      </c>
      <c r="E1059" t="s">
        <v>135</v>
      </c>
      <c r="F1059" t="s">
        <v>403</v>
      </c>
      <c r="G1059" t="s">
        <v>404</v>
      </c>
      <c r="H1059">
        <v>561</v>
      </c>
      <c r="I1059" t="s">
        <v>187</v>
      </c>
      <c r="J1059" t="s">
        <v>133</v>
      </c>
      <c r="K1059" t="s">
        <v>132</v>
      </c>
      <c r="P1059" t="s">
        <v>297</v>
      </c>
      <c r="Q1059" t="s">
        <v>298</v>
      </c>
      <c r="R1059" t="s">
        <v>138</v>
      </c>
      <c r="S1059" t="s">
        <v>131</v>
      </c>
      <c r="AB1059" t="s">
        <v>128</v>
      </c>
      <c r="AC1059">
        <v>2010</v>
      </c>
      <c r="AD1059">
        <v>711.46500000000003</v>
      </c>
      <c r="AH1059" t="s">
        <v>445</v>
      </c>
    </row>
    <row r="1060" spans="1:34" x14ac:dyDescent="0.25">
      <c r="A1060" t="s">
        <v>137</v>
      </c>
      <c r="B1060" t="s">
        <v>332</v>
      </c>
      <c r="C1060" t="s">
        <v>333</v>
      </c>
      <c r="D1060" t="s">
        <v>136</v>
      </c>
      <c r="E1060" t="s">
        <v>135</v>
      </c>
      <c r="F1060" t="s">
        <v>403</v>
      </c>
      <c r="G1060" t="s">
        <v>404</v>
      </c>
      <c r="H1060">
        <v>561</v>
      </c>
      <c r="I1060" t="s">
        <v>187</v>
      </c>
      <c r="J1060" t="s">
        <v>133</v>
      </c>
      <c r="K1060" t="s">
        <v>132</v>
      </c>
      <c r="P1060" t="s">
        <v>300</v>
      </c>
      <c r="Q1060" t="s">
        <v>301</v>
      </c>
      <c r="R1060" t="s">
        <v>183</v>
      </c>
      <c r="S1060" t="s">
        <v>182</v>
      </c>
      <c r="AB1060" t="s">
        <v>128</v>
      </c>
      <c r="AC1060">
        <v>2010</v>
      </c>
      <c r="AD1060">
        <v>11.353999999999999</v>
      </c>
      <c r="AE1060" t="s">
        <v>179</v>
      </c>
      <c r="AH1060" t="s">
        <v>445</v>
      </c>
    </row>
    <row r="1061" spans="1:34" x14ac:dyDescent="0.25">
      <c r="A1061" t="s">
        <v>137</v>
      </c>
      <c r="B1061" t="s">
        <v>332</v>
      </c>
      <c r="C1061" t="s">
        <v>333</v>
      </c>
      <c r="D1061" t="s">
        <v>136</v>
      </c>
      <c r="E1061" t="s">
        <v>135</v>
      </c>
      <c r="F1061" t="s">
        <v>403</v>
      </c>
      <c r="G1061" t="s">
        <v>404</v>
      </c>
      <c r="H1061">
        <v>561</v>
      </c>
      <c r="I1061" t="s">
        <v>187</v>
      </c>
      <c r="J1061" t="s">
        <v>133</v>
      </c>
      <c r="K1061" t="s">
        <v>132</v>
      </c>
      <c r="P1061" t="s">
        <v>300</v>
      </c>
      <c r="Q1061" t="s">
        <v>301</v>
      </c>
      <c r="R1061" t="s">
        <v>156</v>
      </c>
      <c r="S1061" t="s">
        <v>155</v>
      </c>
      <c r="AB1061" t="s">
        <v>128</v>
      </c>
      <c r="AC1061">
        <v>2010</v>
      </c>
      <c r="AD1061">
        <v>56.014000000000003</v>
      </c>
      <c r="AH1061" t="s">
        <v>445</v>
      </c>
    </row>
    <row r="1062" spans="1:34" x14ac:dyDescent="0.25">
      <c r="A1062" t="s">
        <v>137</v>
      </c>
      <c r="B1062" t="s">
        <v>332</v>
      </c>
      <c r="C1062" t="s">
        <v>333</v>
      </c>
      <c r="D1062" t="s">
        <v>136</v>
      </c>
      <c r="E1062" t="s">
        <v>135</v>
      </c>
      <c r="F1062" t="s">
        <v>403</v>
      </c>
      <c r="G1062" t="s">
        <v>404</v>
      </c>
      <c r="H1062">
        <v>561</v>
      </c>
      <c r="I1062" t="s">
        <v>187</v>
      </c>
      <c r="J1062" t="s">
        <v>133</v>
      </c>
      <c r="K1062" t="s">
        <v>132</v>
      </c>
      <c r="P1062" t="s">
        <v>300</v>
      </c>
      <c r="Q1062" t="s">
        <v>301</v>
      </c>
      <c r="R1062" t="s">
        <v>154</v>
      </c>
      <c r="S1062" t="s">
        <v>153</v>
      </c>
      <c r="AB1062" t="s">
        <v>128</v>
      </c>
      <c r="AC1062">
        <v>2010</v>
      </c>
      <c r="AD1062">
        <v>80.451999999999998</v>
      </c>
      <c r="AH1062" t="s">
        <v>445</v>
      </c>
    </row>
    <row r="1063" spans="1:34" x14ac:dyDescent="0.25">
      <c r="A1063" t="s">
        <v>137</v>
      </c>
      <c r="B1063" t="s">
        <v>332</v>
      </c>
      <c r="C1063" t="s">
        <v>333</v>
      </c>
      <c r="D1063" t="s">
        <v>136</v>
      </c>
      <c r="E1063" t="s">
        <v>135</v>
      </c>
      <c r="F1063" t="s">
        <v>403</v>
      </c>
      <c r="G1063" t="s">
        <v>404</v>
      </c>
      <c r="H1063">
        <v>561</v>
      </c>
      <c r="I1063" t="s">
        <v>187</v>
      </c>
      <c r="J1063" t="s">
        <v>133</v>
      </c>
      <c r="K1063" t="s">
        <v>132</v>
      </c>
      <c r="P1063" t="s">
        <v>300</v>
      </c>
      <c r="Q1063" t="s">
        <v>301</v>
      </c>
      <c r="R1063" t="s">
        <v>152</v>
      </c>
      <c r="S1063" t="s">
        <v>151</v>
      </c>
      <c r="AB1063" t="s">
        <v>128</v>
      </c>
      <c r="AC1063">
        <v>2010</v>
      </c>
      <c r="AD1063">
        <v>115.36199999999999</v>
      </c>
      <c r="AH1063" t="s">
        <v>445</v>
      </c>
    </row>
    <row r="1064" spans="1:34" x14ac:dyDescent="0.25">
      <c r="A1064" t="s">
        <v>137</v>
      </c>
      <c r="B1064" t="s">
        <v>332</v>
      </c>
      <c r="C1064" t="s">
        <v>333</v>
      </c>
      <c r="D1064" t="s">
        <v>136</v>
      </c>
      <c r="E1064" t="s">
        <v>135</v>
      </c>
      <c r="F1064" t="s">
        <v>403</v>
      </c>
      <c r="G1064" t="s">
        <v>404</v>
      </c>
      <c r="H1064">
        <v>561</v>
      </c>
      <c r="I1064" t="s">
        <v>187</v>
      </c>
      <c r="J1064" t="s">
        <v>133</v>
      </c>
      <c r="K1064" t="s">
        <v>132</v>
      </c>
      <c r="P1064" t="s">
        <v>300</v>
      </c>
      <c r="Q1064" t="s">
        <v>301</v>
      </c>
      <c r="R1064" t="s">
        <v>150</v>
      </c>
      <c r="S1064" t="s">
        <v>149</v>
      </c>
      <c r="AB1064" t="s">
        <v>128</v>
      </c>
      <c r="AC1064">
        <v>2010</v>
      </c>
      <c r="AD1064">
        <v>54.457999999999998</v>
      </c>
      <c r="AH1064" t="s">
        <v>445</v>
      </c>
    </row>
    <row r="1065" spans="1:34" x14ac:dyDescent="0.25">
      <c r="A1065" t="s">
        <v>137</v>
      </c>
      <c r="B1065" t="s">
        <v>332</v>
      </c>
      <c r="C1065" t="s">
        <v>333</v>
      </c>
      <c r="D1065" t="s">
        <v>136</v>
      </c>
      <c r="E1065" t="s">
        <v>135</v>
      </c>
      <c r="F1065" t="s">
        <v>403</v>
      </c>
      <c r="G1065" t="s">
        <v>404</v>
      </c>
      <c r="H1065">
        <v>561</v>
      </c>
      <c r="I1065" t="s">
        <v>187</v>
      </c>
      <c r="J1065" t="s">
        <v>133</v>
      </c>
      <c r="K1065" t="s">
        <v>132</v>
      </c>
      <c r="P1065" t="s">
        <v>300</v>
      </c>
      <c r="Q1065" t="s">
        <v>301</v>
      </c>
      <c r="R1065" t="s">
        <v>148</v>
      </c>
      <c r="S1065" t="s">
        <v>147</v>
      </c>
      <c r="AB1065" t="s">
        <v>128</v>
      </c>
      <c r="AC1065">
        <v>2010</v>
      </c>
      <c r="AD1065">
        <v>82.799000000000007</v>
      </c>
      <c r="AH1065" t="s">
        <v>445</v>
      </c>
    </row>
    <row r="1066" spans="1:34" x14ac:dyDescent="0.25">
      <c r="A1066" t="s">
        <v>137</v>
      </c>
      <c r="B1066" t="s">
        <v>332</v>
      </c>
      <c r="C1066" t="s">
        <v>333</v>
      </c>
      <c r="D1066" t="s">
        <v>136</v>
      </c>
      <c r="E1066" t="s">
        <v>135</v>
      </c>
      <c r="F1066" t="s">
        <v>403</v>
      </c>
      <c r="G1066" t="s">
        <v>404</v>
      </c>
      <c r="H1066">
        <v>561</v>
      </c>
      <c r="I1066" t="s">
        <v>187</v>
      </c>
      <c r="J1066" t="s">
        <v>133</v>
      </c>
      <c r="K1066" t="s">
        <v>132</v>
      </c>
      <c r="P1066" t="s">
        <v>300</v>
      </c>
      <c r="Q1066" t="s">
        <v>301</v>
      </c>
      <c r="R1066" t="s">
        <v>146</v>
      </c>
      <c r="S1066" t="s">
        <v>145</v>
      </c>
      <c r="AB1066" t="s">
        <v>128</v>
      </c>
      <c r="AC1066">
        <v>2010</v>
      </c>
      <c r="AD1066">
        <v>98.263000000000005</v>
      </c>
      <c r="AH1066" t="s">
        <v>445</v>
      </c>
    </row>
    <row r="1067" spans="1:34" x14ac:dyDescent="0.25">
      <c r="A1067" t="s">
        <v>137</v>
      </c>
      <c r="B1067" t="s">
        <v>332</v>
      </c>
      <c r="C1067" t="s">
        <v>333</v>
      </c>
      <c r="D1067" t="s">
        <v>136</v>
      </c>
      <c r="E1067" t="s">
        <v>135</v>
      </c>
      <c r="F1067" t="s">
        <v>403</v>
      </c>
      <c r="G1067" t="s">
        <v>404</v>
      </c>
      <c r="H1067">
        <v>561</v>
      </c>
      <c r="I1067" t="s">
        <v>187</v>
      </c>
      <c r="J1067" t="s">
        <v>133</v>
      </c>
      <c r="K1067" t="s">
        <v>132</v>
      </c>
      <c r="P1067" t="s">
        <v>300</v>
      </c>
      <c r="Q1067" t="s">
        <v>301</v>
      </c>
      <c r="R1067" t="s">
        <v>144</v>
      </c>
      <c r="S1067" t="s">
        <v>143</v>
      </c>
      <c r="AB1067" t="s">
        <v>128</v>
      </c>
      <c r="AC1067">
        <v>2010</v>
      </c>
      <c r="AD1067">
        <v>166.727</v>
      </c>
      <c r="AH1067" t="s">
        <v>445</v>
      </c>
    </row>
    <row r="1068" spans="1:34" x14ac:dyDescent="0.25">
      <c r="A1068" t="s">
        <v>137</v>
      </c>
      <c r="B1068" t="s">
        <v>332</v>
      </c>
      <c r="C1068" t="s">
        <v>333</v>
      </c>
      <c r="D1068" t="s">
        <v>136</v>
      </c>
      <c r="E1068" t="s">
        <v>135</v>
      </c>
      <c r="F1068" t="s">
        <v>403</v>
      </c>
      <c r="G1068" t="s">
        <v>404</v>
      </c>
      <c r="H1068">
        <v>561</v>
      </c>
      <c r="I1068" t="s">
        <v>187</v>
      </c>
      <c r="J1068" t="s">
        <v>133</v>
      </c>
      <c r="K1068" t="s">
        <v>132</v>
      </c>
      <c r="P1068" t="s">
        <v>300</v>
      </c>
      <c r="Q1068" t="s">
        <v>301</v>
      </c>
      <c r="R1068" t="s">
        <v>142</v>
      </c>
      <c r="S1068" t="s">
        <v>141</v>
      </c>
      <c r="AB1068" t="s">
        <v>128</v>
      </c>
      <c r="AC1068">
        <v>2010</v>
      </c>
      <c r="AD1068">
        <v>110.03700000000001</v>
      </c>
      <c r="AH1068" t="s">
        <v>445</v>
      </c>
    </row>
    <row r="1069" spans="1:34" x14ac:dyDescent="0.25">
      <c r="A1069" t="s">
        <v>137</v>
      </c>
      <c r="B1069" t="s">
        <v>332</v>
      </c>
      <c r="C1069" t="s">
        <v>333</v>
      </c>
      <c r="D1069" t="s">
        <v>136</v>
      </c>
      <c r="E1069" t="s">
        <v>135</v>
      </c>
      <c r="F1069" t="s">
        <v>403</v>
      </c>
      <c r="G1069" t="s">
        <v>404</v>
      </c>
      <c r="H1069">
        <v>561</v>
      </c>
      <c r="I1069" t="s">
        <v>187</v>
      </c>
      <c r="J1069" t="s">
        <v>133</v>
      </c>
      <c r="K1069" t="s">
        <v>132</v>
      </c>
      <c r="P1069" t="s">
        <v>300</v>
      </c>
      <c r="Q1069" t="s">
        <v>301</v>
      </c>
      <c r="R1069" t="s">
        <v>140</v>
      </c>
      <c r="S1069" t="s">
        <v>139</v>
      </c>
      <c r="AB1069" t="s">
        <v>128</v>
      </c>
      <c r="AC1069">
        <v>2010</v>
      </c>
      <c r="AD1069">
        <v>53.07</v>
      </c>
      <c r="AH1069" t="s">
        <v>445</v>
      </c>
    </row>
    <row r="1070" spans="1:34" x14ac:dyDescent="0.25">
      <c r="A1070" t="s">
        <v>137</v>
      </c>
      <c r="B1070" t="s">
        <v>332</v>
      </c>
      <c r="C1070" t="s">
        <v>333</v>
      </c>
      <c r="D1070" t="s">
        <v>136</v>
      </c>
      <c r="E1070" t="s">
        <v>135</v>
      </c>
      <c r="F1070" t="s">
        <v>403</v>
      </c>
      <c r="G1070" t="s">
        <v>404</v>
      </c>
      <c r="H1070">
        <v>561</v>
      </c>
      <c r="I1070" t="s">
        <v>187</v>
      </c>
      <c r="J1070" t="s">
        <v>133</v>
      </c>
      <c r="K1070" t="s">
        <v>132</v>
      </c>
      <c r="P1070" t="s">
        <v>300</v>
      </c>
      <c r="Q1070" t="s">
        <v>301</v>
      </c>
      <c r="R1070" t="s">
        <v>138</v>
      </c>
      <c r="S1070" t="s">
        <v>131</v>
      </c>
      <c r="AB1070" t="s">
        <v>128</v>
      </c>
      <c r="AC1070">
        <v>2010</v>
      </c>
      <c r="AD1070">
        <v>829.74099999999999</v>
      </c>
      <c r="AH1070" t="s">
        <v>445</v>
      </c>
    </row>
    <row r="1071" spans="1:34" s="49" customFormat="1" x14ac:dyDescent="0.25">
      <c r="A1071" s="49" t="s">
        <v>137</v>
      </c>
      <c r="B1071" s="49" t="s">
        <v>332</v>
      </c>
      <c r="C1071" s="49" t="s">
        <v>333</v>
      </c>
      <c r="D1071" s="49" t="s">
        <v>136</v>
      </c>
      <c r="E1071" s="49" t="s">
        <v>135</v>
      </c>
      <c r="F1071" s="49" t="s">
        <v>403</v>
      </c>
      <c r="G1071" s="49" t="s">
        <v>404</v>
      </c>
      <c r="H1071" s="49">
        <v>561</v>
      </c>
      <c r="I1071" s="49" t="s">
        <v>187</v>
      </c>
      <c r="J1071" s="49" t="s">
        <v>133</v>
      </c>
      <c r="K1071" s="49" t="s">
        <v>132</v>
      </c>
      <c r="P1071" s="49" t="s">
        <v>302</v>
      </c>
      <c r="Q1071" s="49" t="s">
        <v>131</v>
      </c>
      <c r="R1071" s="49" t="s">
        <v>183</v>
      </c>
      <c r="S1071" s="49" t="s">
        <v>182</v>
      </c>
      <c r="AB1071" s="49" t="s">
        <v>128</v>
      </c>
      <c r="AC1071" s="49">
        <v>2010</v>
      </c>
      <c r="AD1071" s="49">
        <v>11.757999999999999</v>
      </c>
      <c r="AE1071" s="49" t="s">
        <v>179</v>
      </c>
      <c r="AF1071" s="49" t="s">
        <v>858</v>
      </c>
      <c r="AG1071" s="146">
        <f>(AD1072+AD1073+AD1074)</f>
        <v>489.72199999999998</v>
      </c>
      <c r="AH1071" s="49" t="s">
        <v>445</v>
      </c>
    </row>
    <row r="1072" spans="1:34" s="49" customFormat="1" x14ac:dyDescent="0.25">
      <c r="A1072" s="49" t="s">
        <v>137</v>
      </c>
      <c r="B1072" s="49" t="s">
        <v>332</v>
      </c>
      <c r="C1072" s="49" t="s">
        <v>333</v>
      </c>
      <c r="D1072" s="49" t="s">
        <v>136</v>
      </c>
      <c r="E1072" s="49" t="s">
        <v>135</v>
      </c>
      <c r="F1072" s="49" t="s">
        <v>403</v>
      </c>
      <c r="G1072" s="49" t="s">
        <v>404</v>
      </c>
      <c r="H1072" s="49">
        <v>561</v>
      </c>
      <c r="I1072" s="49" t="s">
        <v>187</v>
      </c>
      <c r="J1072" s="49" t="s">
        <v>133</v>
      </c>
      <c r="K1072" s="49" t="s">
        <v>132</v>
      </c>
      <c r="P1072" s="49" t="s">
        <v>302</v>
      </c>
      <c r="Q1072" s="49" t="s">
        <v>131</v>
      </c>
      <c r="R1072" s="49" t="s">
        <v>156</v>
      </c>
      <c r="S1072" s="49" t="s">
        <v>155</v>
      </c>
      <c r="AB1072" s="49" t="s">
        <v>128</v>
      </c>
      <c r="AC1072" s="49">
        <v>2010</v>
      </c>
      <c r="AD1072" s="49">
        <v>76.540999999999997</v>
      </c>
      <c r="AF1072" s="49" t="s">
        <v>859</v>
      </c>
      <c r="AG1072" s="146">
        <f>(AD1071+AD1075+AD1076+AD1077+AD1078+AD1079+AD1080)</f>
        <v>1049.6079999999999</v>
      </c>
      <c r="AH1072" s="49" t="s">
        <v>445</v>
      </c>
    </row>
    <row r="1073" spans="1:34" s="49" customFormat="1" x14ac:dyDescent="0.25">
      <c r="A1073" s="49" t="s">
        <v>137</v>
      </c>
      <c r="B1073" s="49" t="s">
        <v>332</v>
      </c>
      <c r="C1073" s="49" t="s">
        <v>333</v>
      </c>
      <c r="D1073" s="49" t="s">
        <v>136</v>
      </c>
      <c r="E1073" s="49" t="s">
        <v>135</v>
      </c>
      <c r="F1073" s="49" t="s">
        <v>403</v>
      </c>
      <c r="G1073" s="49" t="s">
        <v>404</v>
      </c>
      <c r="H1073" s="49">
        <v>561</v>
      </c>
      <c r="I1073" s="49" t="s">
        <v>187</v>
      </c>
      <c r="J1073" s="49" t="s">
        <v>133</v>
      </c>
      <c r="K1073" s="49" t="s">
        <v>132</v>
      </c>
      <c r="P1073" s="49" t="s">
        <v>302</v>
      </c>
      <c r="Q1073" s="49" t="s">
        <v>131</v>
      </c>
      <c r="R1073" s="49" t="s">
        <v>154</v>
      </c>
      <c r="S1073" s="49" t="s">
        <v>153</v>
      </c>
      <c r="AB1073" s="49" t="s">
        <v>128</v>
      </c>
      <c r="AC1073" s="49">
        <v>2010</v>
      </c>
      <c r="AD1073" s="49">
        <v>183.542</v>
      </c>
      <c r="AF1073" s="49" t="s">
        <v>862</v>
      </c>
      <c r="AG1073" s="146">
        <f>AD1071+AD1072+AD1073+AD1074+ AD1075+AD1076+AD1077+AD1078+AD1079+AD1080</f>
        <v>1539.33</v>
      </c>
      <c r="AH1073" s="49" t="s">
        <v>445</v>
      </c>
    </row>
    <row r="1074" spans="1:34" s="49" customFormat="1" x14ac:dyDescent="0.25">
      <c r="A1074" s="49" t="s">
        <v>137</v>
      </c>
      <c r="B1074" s="49" t="s">
        <v>332</v>
      </c>
      <c r="C1074" s="49" t="s">
        <v>333</v>
      </c>
      <c r="D1074" s="49" t="s">
        <v>136</v>
      </c>
      <c r="E1074" s="49" t="s">
        <v>135</v>
      </c>
      <c r="F1074" s="49" t="s">
        <v>403</v>
      </c>
      <c r="G1074" s="49" t="s">
        <v>404</v>
      </c>
      <c r="H1074" s="49">
        <v>561</v>
      </c>
      <c r="I1074" s="49" t="s">
        <v>187</v>
      </c>
      <c r="J1074" s="49" t="s">
        <v>133</v>
      </c>
      <c r="K1074" s="49" t="s">
        <v>132</v>
      </c>
      <c r="P1074" s="49" t="s">
        <v>302</v>
      </c>
      <c r="Q1074" s="49" t="s">
        <v>131</v>
      </c>
      <c r="R1074" s="49" t="s">
        <v>152</v>
      </c>
      <c r="S1074" s="49" t="s">
        <v>151</v>
      </c>
      <c r="AB1074" s="49" t="s">
        <v>128</v>
      </c>
      <c r="AC1074" s="49">
        <v>2010</v>
      </c>
      <c r="AD1074" s="49">
        <v>229.63900000000001</v>
      </c>
      <c r="AG1074" s="146"/>
      <c r="AH1074" s="49" t="s">
        <v>445</v>
      </c>
    </row>
    <row r="1075" spans="1:34" s="49" customFormat="1" x14ac:dyDescent="0.25">
      <c r="A1075" s="49" t="s">
        <v>137</v>
      </c>
      <c r="B1075" s="49" t="s">
        <v>332</v>
      </c>
      <c r="C1075" s="49" t="s">
        <v>333</v>
      </c>
      <c r="D1075" s="49" t="s">
        <v>136</v>
      </c>
      <c r="E1075" s="49" t="s">
        <v>135</v>
      </c>
      <c r="F1075" s="49" t="s">
        <v>403</v>
      </c>
      <c r="G1075" s="49" t="s">
        <v>404</v>
      </c>
      <c r="H1075" s="49">
        <v>561</v>
      </c>
      <c r="I1075" s="49" t="s">
        <v>187</v>
      </c>
      <c r="J1075" s="49" t="s">
        <v>133</v>
      </c>
      <c r="K1075" s="49" t="s">
        <v>132</v>
      </c>
      <c r="P1075" s="49" t="s">
        <v>302</v>
      </c>
      <c r="Q1075" s="49" t="s">
        <v>131</v>
      </c>
      <c r="R1075" s="49" t="s">
        <v>150</v>
      </c>
      <c r="S1075" s="49" t="s">
        <v>149</v>
      </c>
      <c r="AB1075" s="49" t="s">
        <v>128</v>
      </c>
      <c r="AC1075" s="49">
        <v>2010</v>
      </c>
      <c r="AD1075" s="49">
        <v>175.41499999999999</v>
      </c>
      <c r="AG1075" s="146"/>
      <c r="AH1075" s="49" t="s">
        <v>445</v>
      </c>
    </row>
    <row r="1076" spans="1:34" s="49" customFormat="1" x14ac:dyDescent="0.25">
      <c r="A1076" s="49" t="s">
        <v>137</v>
      </c>
      <c r="B1076" s="49" t="s">
        <v>332</v>
      </c>
      <c r="C1076" s="49" t="s">
        <v>333</v>
      </c>
      <c r="D1076" s="49" t="s">
        <v>136</v>
      </c>
      <c r="E1076" s="49" t="s">
        <v>135</v>
      </c>
      <c r="F1076" s="49" t="s">
        <v>403</v>
      </c>
      <c r="G1076" s="49" t="s">
        <v>404</v>
      </c>
      <c r="H1076" s="49">
        <v>561</v>
      </c>
      <c r="I1076" s="49" t="s">
        <v>187</v>
      </c>
      <c r="J1076" s="49" t="s">
        <v>133</v>
      </c>
      <c r="K1076" s="49" t="s">
        <v>132</v>
      </c>
      <c r="P1076" s="49" t="s">
        <v>302</v>
      </c>
      <c r="Q1076" s="49" t="s">
        <v>131</v>
      </c>
      <c r="R1076" s="49" t="s">
        <v>148</v>
      </c>
      <c r="S1076" s="49" t="s">
        <v>147</v>
      </c>
      <c r="AB1076" s="49" t="s">
        <v>128</v>
      </c>
      <c r="AC1076" s="49">
        <v>2010</v>
      </c>
      <c r="AD1076" s="49">
        <v>219.98400000000001</v>
      </c>
      <c r="AG1076" s="146"/>
      <c r="AH1076" s="49" t="s">
        <v>445</v>
      </c>
    </row>
    <row r="1077" spans="1:34" s="49" customFormat="1" x14ac:dyDescent="0.25">
      <c r="A1077" s="49" t="s">
        <v>137</v>
      </c>
      <c r="B1077" s="49" t="s">
        <v>332</v>
      </c>
      <c r="C1077" s="49" t="s">
        <v>333</v>
      </c>
      <c r="D1077" s="49" t="s">
        <v>136</v>
      </c>
      <c r="E1077" s="49" t="s">
        <v>135</v>
      </c>
      <c r="F1077" s="49" t="s">
        <v>403</v>
      </c>
      <c r="G1077" s="49" t="s">
        <v>404</v>
      </c>
      <c r="H1077" s="49">
        <v>561</v>
      </c>
      <c r="I1077" s="49" t="s">
        <v>187</v>
      </c>
      <c r="J1077" s="49" t="s">
        <v>133</v>
      </c>
      <c r="K1077" s="49" t="s">
        <v>132</v>
      </c>
      <c r="P1077" s="49" t="s">
        <v>302</v>
      </c>
      <c r="Q1077" s="49" t="s">
        <v>131</v>
      </c>
      <c r="R1077" s="49" t="s">
        <v>146</v>
      </c>
      <c r="S1077" s="49" t="s">
        <v>145</v>
      </c>
      <c r="AB1077" s="49" t="s">
        <v>128</v>
      </c>
      <c r="AC1077" s="49">
        <v>2010</v>
      </c>
      <c r="AD1077" s="49">
        <v>207.12899999999999</v>
      </c>
      <c r="AG1077" s="146"/>
      <c r="AH1077" s="49" t="s">
        <v>445</v>
      </c>
    </row>
    <row r="1078" spans="1:34" s="49" customFormat="1" x14ac:dyDescent="0.25">
      <c r="A1078" s="49" t="s">
        <v>137</v>
      </c>
      <c r="B1078" s="49" t="s">
        <v>332</v>
      </c>
      <c r="C1078" s="49" t="s">
        <v>333</v>
      </c>
      <c r="D1078" s="49" t="s">
        <v>136</v>
      </c>
      <c r="E1078" s="49" t="s">
        <v>135</v>
      </c>
      <c r="F1078" s="49" t="s">
        <v>403</v>
      </c>
      <c r="G1078" s="49" t="s">
        <v>404</v>
      </c>
      <c r="H1078" s="49">
        <v>561</v>
      </c>
      <c r="I1078" s="49" t="s">
        <v>187</v>
      </c>
      <c r="J1078" s="49" t="s">
        <v>133</v>
      </c>
      <c r="K1078" s="49" t="s">
        <v>132</v>
      </c>
      <c r="P1078" s="49" t="s">
        <v>302</v>
      </c>
      <c r="Q1078" s="49" t="s">
        <v>131</v>
      </c>
      <c r="R1078" s="49" t="s">
        <v>144</v>
      </c>
      <c r="S1078" s="49" t="s">
        <v>143</v>
      </c>
      <c r="AB1078" s="49" t="s">
        <v>128</v>
      </c>
      <c r="AC1078" s="49">
        <v>2010</v>
      </c>
      <c r="AD1078" s="49">
        <v>175.38800000000001</v>
      </c>
      <c r="AG1078" s="146"/>
      <c r="AH1078" s="49" t="s">
        <v>445</v>
      </c>
    </row>
    <row r="1079" spans="1:34" s="49" customFormat="1" x14ac:dyDescent="0.25">
      <c r="A1079" s="49" t="s">
        <v>137</v>
      </c>
      <c r="B1079" s="49" t="s">
        <v>332</v>
      </c>
      <c r="C1079" s="49" t="s">
        <v>333</v>
      </c>
      <c r="D1079" s="49" t="s">
        <v>136</v>
      </c>
      <c r="E1079" s="49" t="s">
        <v>135</v>
      </c>
      <c r="F1079" s="49" t="s">
        <v>403</v>
      </c>
      <c r="G1079" s="49" t="s">
        <v>404</v>
      </c>
      <c r="H1079" s="49">
        <v>561</v>
      </c>
      <c r="I1079" s="49" t="s">
        <v>187</v>
      </c>
      <c r="J1079" s="49" t="s">
        <v>133</v>
      </c>
      <c r="K1079" s="49" t="s">
        <v>132</v>
      </c>
      <c r="P1079" s="49" t="s">
        <v>302</v>
      </c>
      <c r="Q1079" s="49" t="s">
        <v>131</v>
      </c>
      <c r="R1079" s="49" t="s">
        <v>142</v>
      </c>
      <c r="S1079" s="49" t="s">
        <v>141</v>
      </c>
      <c r="AB1079" s="49" t="s">
        <v>128</v>
      </c>
      <c r="AC1079" s="49">
        <v>2010</v>
      </c>
      <c r="AD1079" s="49">
        <v>148.55500000000001</v>
      </c>
      <c r="AG1079" s="146"/>
      <c r="AH1079" s="49" t="s">
        <v>445</v>
      </c>
    </row>
    <row r="1080" spans="1:34" s="49" customFormat="1" x14ac:dyDescent="0.25">
      <c r="A1080" s="49" t="s">
        <v>137</v>
      </c>
      <c r="B1080" s="49" t="s">
        <v>332</v>
      </c>
      <c r="C1080" s="49" t="s">
        <v>333</v>
      </c>
      <c r="D1080" s="49" t="s">
        <v>136</v>
      </c>
      <c r="E1080" s="49" t="s">
        <v>135</v>
      </c>
      <c r="F1080" s="49" t="s">
        <v>403</v>
      </c>
      <c r="G1080" s="49" t="s">
        <v>404</v>
      </c>
      <c r="H1080" s="49">
        <v>561</v>
      </c>
      <c r="I1080" s="49" t="s">
        <v>187</v>
      </c>
      <c r="J1080" s="49" t="s">
        <v>133</v>
      </c>
      <c r="K1080" s="49" t="s">
        <v>132</v>
      </c>
      <c r="P1080" s="49" t="s">
        <v>302</v>
      </c>
      <c r="Q1080" s="49" t="s">
        <v>131</v>
      </c>
      <c r="R1080" s="49" t="s">
        <v>140</v>
      </c>
      <c r="S1080" s="49" t="s">
        <v>139</v>
      </c>
      <c r="AB1080" s="49" t="s">
        <v>128</v>
      </c>
      <c r="AC1080" s="49">
        <v>2010</v>
      </c>
      <c r="AD1080" s="49">
        <v>111.379</v>
      </c>
      <c r="AG1080" s="146"/>
      <c r="AH1080" s="49" t="s">
        <v>445</v>
      </c>
    </row>
    <row r="1081" spans="1:34" s="49" customFormat="1" x14ac:dyDescent="0.25">
      <c r="A1081" s="49" t="s">
        <v>137</v>
      </c>
      <c r="B1081" s="49" t="s">
        <v>332</v>
      </c>
      <c r="C1081" s="49" t="s">
        <v>333</v>
      </c>
      <c r="D1081" s="49" t="s">
        <v>136</v>
      </c>
      <c r="E1081" s="49" t="s">
        <v>135</v>
      </c>
      <c r="F1081" s="49" t="s">
        <v>403</v>
      </c>
      <c r="G1081" s="49" t="s">
        <v>404</v>
      </c>
      <c r="H1081" s="49">
        <v>561</v>
      </c>
      <c r="I1081" s="49" t="s">
        <v>187</v>
      </c>
      <c r="J1081" s="49" t="s">
        <v>133</v>
      </c>
      <c r="K1081" s="49" t="s">
        <v>132</v>
      </c>
      <c r="P1081" s="49" t="s">
        <v>302</v>
      </c>
      <c r="Q1081" s="49" t="s">
        <v>131</v>
      </c>
      <c r="R1081" s="49" t="s">
        <v>138</v>
      </c>
      <c r="S1081" s="49" t="s">
        <v>131</v>
      </c>
      <c r="AB1081" s="49" t="s">
        <v>128</v>
      </c>
      <c r="AC1081" s="49">
        <v>2010</v>
      </c>
      <c r="AD1081" s="49">
        <v>1541.2059999999999</v>
      </c>
      <c r="AG1081" s="146"/>
      <c r="AH1081" s="49" t="s">
        <v>445</v>
      </c>
    </row>
    <row r="1082" spans="1:34" x14ac:dyDescent="0.25">
      <c r="A1082" t="s">
        <v>137</v>
      </c>
      <c r="B1082" t="s">
        <v>52</v>
      </c>
      <c r="C1082" t="s">
        <v>53</v>
      </c>
      <c r="D1082" t="s">
        <v>136</v>
      </c>
      <c r="E1082" t="s">
        <v>135</v>
      </c>
      <c r="F1082" t="s">
        <v>403</v>
      </c>
      <c r="G1082" t="s">
        <v>404</v>
      </c>
      <c r="H1082">
        <v>656</v>
      </c>
      <c r="I1082" t="s">
        <v>185</v>
      </c>
      <c r="J1082" t="s">
        <v>133</v>
      </c>
      <c r="K1082" t="s">
        <v>158</v>
      </c>
      <c r="P1082" t="s">
        <v>297</v>
      </c>
      <c r="Q1082" t="s">
        <v>298</v>
      </c>
      <c r="R1082" t="s">
        <v>176</v>
      </c>
      <c r="S1082" t="s">
        <v>175</v>
      </c>
      <c r="AB1082" t="s">
        <v>128</v>
      </c>
      <c r="AC1082">
        <v>2010</v>
      </c>
      <c r="AD1082">
        <v>5.5860000000000003</v>
      </c>
      <c r="AH1082" t="s">
        <v>446</v>
      </c>
    </row>
    <row r="1083" spans="1:34" x14ac:dyDescent="0.25">
      <c r="A1083" t="s">
        <v>137</v>
      </c>
      <c r="B1083" t="s">
        <v>52</v>
      </c>
      <c r="C1083" t="s">
        <v>53</v>
      </c>
      <c r="D1083" t="s">
        <v>136</v>
      </c>
      <c r="E1083" t="s">
        <v>135</v>
      </c>
      <c r="F1083" t="s">
        <v>403</v>
      </c>
      <c r="G1083" t="s">
        <v>404</v>
      </c>
      <c r="H1083">
        <v>656</v>
      </c>
      <c r="I1083" t="s">
        <v>185</v>
      </c>
      <c r="J1083" t="s">
        <v>133</v>
      </c>
      <c r="K1083" t="s">
        <v>158</v>
      </c>
      <c r="P1083" t="s">
        <v>297</v>
      </c>
      <c r="Q1083" t="s">
        <v>298</v>
      </c>
      <c r="R1083" t="s">
        <v>174</v>
      </c>
      <c r="S1083" t="s">
        <v>173</v>
      </c>
      <c r="AB1083" t="s">
        <v>128</v>
      </c>
      <c r="AC1083">
        <v>2010</v>
      </c>
      <c r="AD1083">
        <v>97.183999999999997</v>
      </c>
      <c r="AH1083" t="s">
        <v>446</v>
      </c>
    </row>
    <row r="1084" spans="1:34" x14ac:dyDescent="0.25">
      <c r="A1084" t="s">
        <v>137</v>
      </c>
      <c r="B1084" t="s">
        <v>52</v>
      </c>
      <c r="C1084" t="s">
        <v>53</v>
      </c>
      <c r="D1084" t="s">
        <v>136</v>
      </c>
      <c r="E1084" t="s">
        <v>135</v>
      </c>
      <c r="F1084" t="s">
        <v>403</v>
      </c>
      <c r="G1084" t="s">
        <v>404</v>
      </c>
      <c r="H1084">
        <v>656</v>
      </c>
      <c r="I1084" t="s">
        <v>185</v>
      </c>
      <c r="J1084" t="s">
        <v>133</v>
      </c>
      <c r="K1084" t="s">
        <v>158</v>
      </c>
      <c r="P1084" t="s">
        <v>297</v>
      </c>
      <c r="Q1084" t="s">
        <v>298</v>
      </c>
      <c r="R1084" t="s">
        <v>172</v>
      </c>
      <c r="S1084" t="s">
        <v>153</v>
      </c>
      <c r="AB1084" t="s">
        <v>128</v>
      </c>
      <c r="AC1084">
        <v>2010</v>
      </c>
      <c r="AD1084">
        <v>317.24</v>
      </c>
      <c r="AH1084" t="s">
        <v>446</v>
      </c>
    </row>
    <row r="1085" spans="1:34" x14ac:dyDescent="0.25">
      <c r="A1085" t="s">
        <v>137</v>
      </c>
      <c r="B1085" t="s">
        <v>52</v>
      </c>
      <c r="C1085" t="s">
        <v>53</v>
      </c>
      <c r="D1085" t="s">
        <v>136</v>
      </c>
      <c r="E1085" t="s">
        <v>135</v>
      </c>
      <c r="F1085" t="s">
        <v>403</v>
      </c>
      <c r="G1085" t="s">
        <v>404</v>
      </c>
      <c r="H1085">
        <v>656</v>
      </c>
      <c r="I1085" t="s">
        <v>185</v>
      </c>
      <c r="J1085" t="s">
        <v>133</v>
      </c>
      <c r="K1085" t="s">
        <v>158</v>
      </c>
      <c r="P1085" t="s">
        <v>297</v>
      </c>
      <c r="Q1085" t="s">
        <v>298</v>
      </c>
      <c r="R1085" t="s">
        <v>171</v>
      </c>
      <c r="S1085" t="s">
        <v>151</v>
      </c>
      <c r="AB1085" t="s">
        <v>128</v>
      </c>
      <c r="AC1085">
        <v>2010</v>
      </c>
      <c r="AD1085">
        <v>317.911</v>
      </c>
      <c r="AH1085" t="s">
        <v>446</v>
      </c>
    </row>
    <row r="1086" spans="1:34" x14ac:dyDescent="0.25">
      <c r="A1086" t="s">
        <v>137</v>
      </c>
      <c r="B1086" t="s">
        <v>52</v>
      </c>
      <c r="C1086" t="s">
        <v>53</v>
      </c>
      <c r="D1086" t="s">
        <v>136</v>
      </c>
      <c r="E1086" t="s">
        <v>135</v>
      </c>
      <c r="F1086" t="s">
        <v>403</v>
      </c>
      <c r="G1086" t="s">
        <v>404</v>
      </c>
      <c r="H1086">
        <v>656</v>
      </c>
      <c r="I1086" t="s">
        <v>185</v>
      </c>
      <c r="J1086" t="s">
        <v>133</v>
      </c>
      <c r="K1086" t="s">
        <v>158</v>
      </c>
      <c r="P1086" t="s">
        <v>297</v>
      </c>
      <c r="Q1086" t="s">
        <v>298</v>
      </c>
      <c r="R1086" t="s">
        <v>170</v>
      </c>
      <c r="S1086" t="s">
        <v>169</v>
      </c>
      <c r="AB1086" t="s">
        <v>128</v>
      </c>
      <c r="AC1086">
        <v>2010</v>
      </c>
      <c r="AD1086">
        <v>263.68400000000003</v>
      </c>
      <c r="AH1086" t="s">
        <v>446</v>
      </c>
    </row>
    <row r="1087" spans="1:34" x14ac:dyDescent="0.25">
      <c r="A1087" t="s">
        <v>137</v>
      </c>
      <c r="B1087" t="s">
        <v>52</v>
      </c>
      <c r="C1087" t="s">
        <v>53</v>
      </c>
      <c r="D1087" t="s">
        <v>136</v>
      </c>
      <c r="E1087" t="s">
        <v>135</v>
      </c>
      <c r="F1087" t="s">
        <v>403</v>
      </c>
      <c r="G1087" t="s">
        <v>404</v>
      </c>
      <c r="H1087">
        <v>656</v>
      </c>
      <c r="I1087" t="s">
        <v>185</v>
      </c>
      <c r="J1087" t="s">
        <v>133</v>
      </c>
      <c r="K1087" t="s">
        <v>158</v>
      </c>
      <c r="P1087" t="s">
        <v>297</v>
      </c>
      <c r="Q1087" t="s">
        <v>298</v>
      </c>
      <c r="R1087" t="s">
        <v>168</v>
      </c>
      <c r="S1087" t="s">
        <v>167</v>
      </c>
      <c r="AB1087" t="s">
        <v>128</v>
      </c>
      <c r="AC1087">
        <v>2010</v>
      </c>
      <c r="AD1087">
        <v>340.87099999999998</v>
      </c>
      <c r="AH1087" t="s">
        <v>446</v>
      </c>
    </row>
    <row r="1088" spans="1:34" x14ac:dyDescent="0.25">
      <c r="A1088" t="s">
        <v>137</v>
      </c>
      <c r="B1088" t="s">
        <v>52</v>
      </c>
      <c r="C1088" t="s">
        <v>53</v>
      </c>
      <c r="D1088" t="s">
        <v>136</v>
      </c>
      <c r="E1088" t="s">
        <v>135</v>
      </c>
      <c r="F1088" t="s">
        <v>403</v>
      </c>
      <c r="G1088" t="s">
        <v>404</v>
      </c>
      <c r="H1088">
        <v>656</v>
      </c>
      <c r="I1088" t="s">
        <v>185</v>
      </c>
      <c r="J1088" t="s">
        <v>133</v>
      </c>
      <c r="K1088" t="s">
        <v>158</v>
      </c>
      <c r="P1088" t="s">
        <v>297</v>
      </c>
      <c r="Q1088" t="s">
        <v>298</v>
      </c>
      <c r="R1088" t="s">
        <v>166</v>
      </c>
      <c r="S1088" t="s">
        <v>165</v>
      </c>
      <c r="AB1088" t="s">
        <v>128</v>
      </c>
      <c r="AC1088">
        <v>2010</v>
      </c>
      <c r="AD1088">
        <v>25.971</v>
      </c>
      <c r="AH1088" t="s">
        <v>446</v>
      </c>
    </row>
    <row r="1089" spans="1:34" x14ac:dyDescent="0.25">
      <c r="A1089" t="s">
        <v>137</v>
      </c>
      <c r="B1089" t="s">
        <v>52</v>
      </c>
      <c r="C1089" t="s">
        <v>53</v>
      </c>
      <c r="D1089" t="s">
        <v>136</v>
      </c>
      <c r="E1089" t="s">
        <v>135</v>
      </c>
      <c r="F1089" t="s">
        <v>403</v>
      </c>
      <c r="G1089" t="s">
        <v>404</v>
      </c>
      <c r="H1089">
        <v>656</v>
      </c>
      <c r="I1089" t="s">
        <v>185</v>
      </c>
      <c r="J1089" t="s">
        <v>133</v>
      </c>
      <c r="K1089" t="s">
        <v>158</v>
      </c>
      <c r="P1089" t="s">
        <v>297</v>
      </c>
      <c r="Q1089" t="s">
        <v>298</v>
      </c>
      <c r="R1089" t="s">
        <v>164</v>
      </c>
      <c r="S1089" t="s">
        <v>143</v>
      </c>
      <c r="AB1089" t="s">
        <v>128</v>
      </c>
      <c r="AC1089">
        <v>2010</v>
      </c>
      <c r="AD1089">
        <v>78.36</v>
      </c>
      <c r="AH1089" t="s">
        <v>446</v>
      </c>
    </row>
    <row r="1090" spans="1:34" x14ac:dyDescent="0.25">
      <c r="A1090" t="s">
        <v>137</v>
      </c>
      <c r="B1090" t="s">
        <v>52</v>
      </c>
      <c r="C1090" t="s">
        <v>53</v>
      </c>
      <c r="D1090" t="s">
        <v>136</v>
      </c>
      <c r="E1090" t="s">
        <v>135</v>
      </c>
      <c r="F1090" t="s">
        <v>403</v>
      </c>
      <c r="G1090" t="s">
        <v>404</v>
      </c>
      <c r="H1090">
        <v>656</v>
      </c>
      <c r="I1090" t="s">
        <v>185</v>
      </c>
      <c r="J1090" t="s">
        <v>133</v>
      </c>
      <c r="K1090" t="s">
        <v>158</v>
      </c>
      <c r="P1090" t="s">
        <v>297</v>
      </c>
      <c r="Q1090" t="s">
        <v>298</v>
      </c>
      <c r="R1090" t="s">
        <v>163</v>
      </c>
      <c r="S1090" t="s">
        <v>162</v>
      </c>
      <c r="AB1090" t="s">
        <v>128</v>
      </c>
      <c r="AC1090">
        <v>2010</v>
      </c>
      <c r="AD1090">
        <v>128.78800000000001</v>
      </c>
      <c r="AH1090" t="s">
        <v>446</v>
      </c>
    </row>
    <row r="1091" spans="1:34" x14ac:dyDescent="0.25">
      <c r="A1091" t="s">
        <v>137</v>
      </c>
      <c r="B1091" t="s">
        <v>52</v>
      </c>
      <c r="C1091" t="s">
        <v>53</v>
      </c>
      <c r="D1091" t="s">
        <v>136</v>
      </c>
      <c r="E1091" t="s">
        <v>135</v>
      </c>
      <c r="F1091" t="s">
        <v>403</v>
      </c>
      <c r="G1091" t="s">
        <v>404</v>
      </c>
      <c r="H1091">
        <v>656</v>
      </c>
      <c r="I1091" t="s">
        <v>185</v>
      </c>
      <c r="J1091" t="s">
        <v>133</v>
      </c>
      <c r="K1091" t="s">
        <v>158</v>
      </c>
      <c r="P1091" t="s">
        <v>297</v>
      </c>
      <c r="Q1091" t="s">
        <v>298</v>
      </c>
      <c r="R1091" t="s">
        <v>161</v>
      </c>
      <c r="S1091" t="s">
        <v>139</v>
      </c>
      <c r="AB1091" t="s">
        <v>128</v>
      </c>
      <c r="AC1091">
        <v>2010</v>
      </c>
      <c r="AD1091">
        <v>182.99199999999999</v>
      </c>
      <c r="AH1091" t="s">
        <v>446</v>
      </c>
    </row>
    <row r="1092" spans="1:34" x14ac:dyDescent="0.25">
      <c r="A1092" t="s">
        <v>137</v>
      </c>
      <c r="B1092" t="s">
        <v>52</v>
      </c>
      <c r="C1092" t="s">
        <v>53</v>
      </c>
      <c r="D1092" t="s">
        <v>136</v>
      </c>
      <c r="E1092" t="s">
        <v>135</v>
      </c>
      <c r="F1092" t="s">
        <v>403</v>
      </c>
      <c r="G1092" t="s">
        <v>404</v>
      </c>
      <c r="H1092">
        <v>656</v>
      </c>
      <c r="I1092" t="s">
        <v>185</v>
      </c>
      <c r="J1092" t="s">
        <v>133</v>
      </c>
      <c r="K1092" t="s">
        <v>158</v>
      </c>
      <c r="P1092" t="s">
        <v>297</v>
      </c>
      <c r="Q1092" t="s">
        <v>298</v>
      </c>
      <c r="R1092" t="s">
        <v>160</v>
      </c>
      <c r="S1092" t="s">
        <v>131</v>
      </c>
      <c r="AB1092" t="s">
        <v>128</v>
      </c>
      <c r="AC1092">
        <v>2010</v>
      </c>
      <c r="AD1092">
        <v>1758.587</v>
      </c>
      <c r="AH1092" t="s">
        <v>446</v>
      </c>
    </row>
    <row r="1093" spans="1:34" x14ac:dyDescent="0.25">
      <c r="A1093" t="s">
        <v>137</v>
      </c>
      <c r="B1093" t="s">
        <v>52</v>
      </c>
      <c r="C1093" t="s">
        <v>53</v>
      </c>
      <c r="D1093" t="s">
        <v>136</v>
      </c>
      <c r="E1093" t="s">
        <v>135</v>
      </c>
      <c r="F1093" t="s">
        <v>403</v>
      </c>
      <c r="G1093" t="s">
        <v>404</v>
      </c>
      <c r="H1093">
        <v>656</v>
      </c>
      <c r="I1093" t="s">
        <v>185</v>
      </c>
      <c r="J1093" t="s">
        <v>133</v>
      </c>
      <c r="K1093" t="s">
        <v>158</v>
      </c>
      <c r="P1093" t="s">
        <v>300</v>
      </c>
      <c r="Q1093" t="s">
        <v>301</v>
      </c>
      <c r="R1093" t="s">
        <v>176</v>
      </c>
      <c r="S1093" t="s">
        <v>175</v>
      </c>
      <c r="AB1093" t="s">
        <v>128</v>
      </c>
      <c r="AC1093">
        <v>2010</v>
      </c>
      <c r="AD1093">
        <v>19.850999999999999</v>
      </c>
      <c r="AH1093" t="s">
        <v>446</v>
      </c>
    </row>
    <row r="1094" spans="1:34" x14ac:dyDescent="0.25">
      <c r="A1094" t="s">
        <v>137</v>
      </c>
      <c r="B1094" t="s">
        <v>52</v>
      </c>
      <c r="C1094" t="s">
        <v>53</v>
      </c>
      <c r="D1094" t="s">
        <v>136</v>
      </c>
      <c r="E1094" t="s">
        <v>135</v>
      </c>
      <c r="F1094" t="s">
        <v>403</v>
      </c>
      <c r="G1094" t="s">
        <v>404</v>
      </c>
      <c r="H1094">
        <v>656</v>
      </c>
      <c r="I1094" t="s">
        <v>185</v>
      </c>
      <c r="J1094" t="s">
        <v>133</v>
      </c>
      <c r="K1094" t="s">
        <v>158</v>
      </c>
      <c r="P1094" t="s">
        <v>300</v>
      </c>
      <c r="Q1094" t="s">
        <v>301</v>
      </c>
      <c r="R1094" t="s">
        <v>174</v>
      </c>
      <c r="S1094" t="s">
        <v>173</v>
      </c>
      <c r="AB1094" t="s">
        <v>128</v>
      </c>
      <c r="AC1094">
        <v>2010</v>
      </c>
      <c r="AD1094">
        <v>170.08600000000001</v>
      </c>
      <c r="AH1094" t="s">
        <v>446</v>
      </c>
    </row>
    <row r="1095" spans="1:34" x14ac:dyDescent="0.25">
      <c r="A1095" t="s">
        <v>137</v>
      </c>
      <c r="B1095" t="s">
        <v>52</v>
      </c>
      <c r="C1095" t="s">
        <v>53</v>
      </c>
      <c r="D1095" t="s">
        <v>136</v>
      </c>
      <c r="E1095" t="s">
        <v>135</v>
      </c>
      <c r="F1095" t="s">
        <v>403</v>
      </c>
      <c r="G1095" t="s">
        <v>404</v>
      </c>
      <c r="H1095">
        <v>656</v>
      </c>
      <c r="I1095" t="s">
        <v>185</v>
      </c>
      <c r="J1095" t="s">
        <v>133</v>
      </c>
      <c r="K1095" t="s">
        <v>158</v>
      </c>
      <c r="P1095" t="s">
        <v>300</v>
      </c>
      <c r="Q1095" t="s">
        <v>301</v>
      </c>
      <c r="R1095" t="s">
        <v>172</v>
      </c>
      <c r="S1095" t="s">
        <v>153</v>
      </c>
      <c r="AB1095" t="s">
        <v>128</v>
      </c>
      <c r="AC1095">
        <v>2010</v>
      </c>
      <c r="AD1095">
        <v>249.322</v>
      </c>
      <c r="AH1095" t="s">
        <v>446</v>
      </c>
    </row>
    <row r="1096" spans="1:34" x14ac:dyDescent="0.25">
      <c r="A1096" t="s">
        <v>137</v>
      </c>
      <c r="B1096" t="s">
        <v>52</v>
      </c>
      <c r="C1096" t="s">
        <v>53</v>
      </c>
      <c r="D1096" t="s">
        <v>136</v>
      </c>
      <c r="E1096" t="s">
        <v>135</v>
      </c>
      <c r="F1096" t="s">
        <v>403</v>
      </c>
      <c r="G1096" t="s">
        <v>404</v>
      </c>
      <c r="H1096">
        <v>656</v>
      </c>
      <c r="I1096" t="s">
        <v>185</v>
      </c>
      <c r="J1096" t="s">
        <v>133</v>
      </c>
      <c r="K1096" t="s">
        <v>158</v>
      </c>
      <c r="P1096" t="s">
        <v>300</v>
      </c>
      <c r="Q1096" t="s">
        <v>301</v>
      </c>
      <c r="R1096" t="s">
        <v>171</v>
      </c>
      <c r="S1096" t="s">
        <v>151</v>
      </c>
      <c r="AB1096" t="s">
        <v>128</v>
      </c>
      <c r="AC1096">
        <v>2010</v>
      </c>
      <c r="AD1096">
        <v>178.56</v>
      </c>
      <c r="AH1096" t="s">
        <v>446</v>
      </c>
    </row>
    <row r="1097" spans="1:34" x14ac:dyDescent="0.25">
      <c r="A1097" t="s">
        <v>137</v>
      </c>
      <c r="B1097" t="s">
        <v>52</v>
      </c>
      <c r="C1097" t="s">
        <v>53</v>
      </c>
      <c r="D1097" t="s">
        <v>136</v>
      </c>
      <c r="E1097" t="s">
        <v>135</v>
      </c>
      <c r="F1097" t="s">
        <v>403</v>
      </c>
      <c r="G1097" t="s">
        <v>404</v>
      </c>
      <c r="H1097">
        <v>656</v>
      </c>
      <c r="I1097" t="s">
        <v>185</v>
      </c>
      <c r="J1097" t="s">
        <v>133</v>
      </c>
      <c r="K1097" t="s">
        <v>158</v>
      </c>
      <c r="P1097" t="s">
        <v>300</v>
      </c>
      <c r="Q1097" t="s">
        <v>301</v>
      </c>
      <c r="R1097" t="s">
        <v>170</v>
      </c>
      <c r="S1097" t="s">
        <v>169</v>
      </c>
      <c r="AB1097" t="s">
        <v>128</v>
      </c>
      <c r="AC1097">
        <v>2010</v>
      </c>
      <c r="AD1097">
        <v>86.989000000000004</v>
      </c>
      <c r="AH1097" t="s">
        <v>446</v>
      </c>
    </row>
    <row r="1098" spans="1:34" x14ac:dyDescent="0.25">
      <c r="A1098" t="s">
        <v>137</v>
      </c>
      <c r="B1098" t="s">
        <v>52</v>
      </c>
      <c r="C1098" t="s">
        <v>53</v>
      </c>
      <c r="D1098" t="s">
        <v>136</v>
      </c>
      <c r="E1098" t="s">
        <v>135</v>
      </c>
      <c r="F1098" t="s">
        <v>403</v>
      </c>
      <c r="G1098" t="s">
        <v>404</v>
      </c>
      <c r="H1098">
        <v>656</v>
      </c>
      <c r="I1098" t="s">
        <v>185</v>
      </c>
      <c r="J1098" t="s">
        <v>133</v>
      </c>
      <c r="K1098" t="s">
        <v>158</v>
      </c>
      <c r="P1098" t="s">
        <v>300</v>
      </c>
      <c r="Q1098" t="s">
        <v>301</v>
      </c>
      <c r="R1098" t="s">
        <v>168</v>
      </c>
      <c r="S1098" t="s">
        <v>167</v>
      </c>
      <c r="AB1098" t="s">
        <v>128</v>
      </c>
      <c r="AC1098">
        <v>2010</v>
      </c>
      <c r="AD1098">
        <v>225.35300000000001</v>
      </c>
      <c r="AH1098" t="s">
        <v>446</v>
      </c>
    </row>
    <row r="1099" spans="1:34" x14ac:dyDescent="0.25">
      <c r="A1099" t="s">
        <v>137</v>
      </c>
      <c r="B1099" t="s">
        <v>52</v>
      </c>
      <c r="C1099" t="s">
        <v>53</v>
      </c>
      <c r="D1099" t="s">
        <v>136</v>
      </c>
      <c r="E1099" t="s">
        <v>135</v>
      </c>
      <c r="F1099" t="s">
        <v>403</v>
      </c>
      <c r="G1099" t="s">
        <v>404</v>
      </c>
      <c r="H1099">
        <v>656</v>
      </c>
      <c r="I1099" t="s">
        <v>185</v>
      </c>
      <c r="J1099" t="s">
        <v>133</v>
      </c>
      <c r="K1099" t="s">
        <v>158</v>
      </c>
      <c r="P1099" t="s">
        <v>300</v>
      </c>
      <c r="Q1099" t="s">
        <v>301</v>
      </c>
      <c r="R1099" t="s">
        <v>166</v>
      </c>
      <c r="S1099" t="s">
        <v>165</v>
      </c>
      <c r="AB1099" t="s">
        <v>128</v>
      </c>
      <c r="AC1099">
        <v>2010</v>
      </c>
      <c r="AD1099">
        <v>74.180999999999997</v>
      </c>
      <c r="AH1099" t="s">
        <v>446</v>
      </c>
    </row>
    <row r="1100" spans="1:34" x14ac:dyDescent="0.25">
      <c r="A1100" t="s">
        <v>137</v>
      </c>
      <c r="B1100" t="s">
        <v>52</v>
      </c>
      <c r="C1100" t="s">
        <v>53</v>
      </c>
      <c r="D1100" t="s">
        <v>136</v>
      </c>
      <c r="E1100" t="s">
        <v>135</v>
      </c>
      <c r="F1100" t="s">
        <v>403</v>
      </c>
      <c r="G1100" t="s">
        <v>404</v>
      </c>
      <c r="H1100">
        <v>656</v>
      </c>
      <c r="I1100" t="s">
        <v>185</v>
      </c>
      <c r="J1100" t="s">
        <v>133</v>
      </c>
      <c r="K1100" t="s">
        <v>158</v>
      </c>
      <c r="P1100" t="s">
        <v>300</v>
      </c>
      <c r="Q1100" t="s">
        <v>301</v>
      </c>
      <c r="R1100" t="s">
        <v>164</v>
      </c>
      <c r="S1100" t="s">
        <v>143</v>
      </c>
      <c r="AB1100" t="s">
        <v>128</v>
      </c>
      <c r="AC1100">
        <v>2010</v>
      </c>
      <c r="AD1100">
        <v>544.41200000000003</v>
      </c>
      <c r="AH1100" t="s">
        <v>446</v>
      </c>
    </row>
    <row r="1101" spans="1:34" x14ac:dyDescent="0.25">
      <c r="A1101" t="s">
        <v>137</v>
      </c>
      <c r="B1101" t="s">
        <v>52</v>
      </c>
      <c r="C1101" t="s">
        <v>53</v>
      </c>
      <c r="D1101" t="s">
        <v>136</v>
      </c>
      <c r="E1101" t="s">
        <v>135</v>
      </c>
      <c r="F1101" t="s">
        <v>403</v>
      </c>
      <c r="G1101" t="s">
        <v>404</v>
      </c>
      <c r="H1101">
        <v>656</v>
      </c>
      <c r="I1101" t="s">
        <v>185</v>
      </c>
      <c r="J1101" t="s">
        <v>133</v>
      </c>
      <c r="K1101" t="s">
        <v>158</v>
      </c>
      <c r="P1101" t="s">
        <v>300</v>
      </c>
      <c r="Q1101" t="s">
        <v>301</v>
      </c>
      <c r="R1101" t="s">
        <v>163</v>
      </c>
      <c r="S1101" t="s">
        <v>162</v>
      </c>
      <c r="AB1101" t="s">
        <v>128</v>
      </c>
      <c r="AC1101">
        <v>2010</v>
      </c>
      <c r="AD1101">
        <v>327.60399999999998</v>
      </c>
      <c r="AH1101" t="s">
        <v>446</v>
      </c>
    </row>
    <row r="1102" spans="1:34" x14ac:dyDescent="0.25">
      <c r="A1102" t="s">
        <v>137</v>
      </c>
      <c r="B1102" t="s">
        <v>52</v>
      </c>
      <c r="C1102" t="s">
        <v>53</v>
      </c>
      <c r="D1102" t="s">
        <v>136</v>
      </c>
      <c r="E1102" t="s">
        <v>135</v>
      </c>
      <c r="F1102" t="s">
        <v>403</v>
      </c>
      <c r="G1102" t="s">
        <v>404</v>
      </c>
      <c r="H1102">
        <v>656</v>
      </c>
      <c r="I1102" t="s">
        <v>185</v>
      </c>
      <c r="J1102" t="s">
        <v>133</v>
      </c>
      <c r="K1102" t="s">
        <v>158</v>
      </c>
      <c r="P1102" t="s">
        <v>300</v>
      </c>
      <c r="Q1102" t="s">
        <v>301</v>
      </c>
      <c r="R1102" t="s">
        <v>161</v>
      </c>
      <c r="S1102" t="s">
        <v>139</v>
      </c>
      <c r="AB1102" t="s">
        <v>128</v>
      </c>
      <c r="AC1102">
        <v>2010</v>
      </c>
      <c r="AD1102">
        <v>146.28899999999999</v>
      </c>
      <c r="AH1102" t="s">
        <v>446</v>
      </c>
    </row>
    <row r="1103" spans="1:34" x14ac:dyDescent="0.25">
      <c r="A1103" t="s">
        <v>137</v>
      </c>
      <c r="B1103" t="s">
        <v>52</v>
      </c>
      <c r="C1103" t="s">
        <v>53</v>
      </c>
      <c r="D1103" t="s">
        <v>136</v>
      </c>
      <c r="E1103" t="s">
        <v>135</v>
      </c>
      <c r="F1103" t="s">
        <v>403</v>
      </c>
      <c r="G1103" t="s">
        <v>404</v>
      </c>
      <c r="H1103">
        <v>656</v>
      </c>
      <c r="I1103" t="s">
        <v>185</v>
      </c>
      <c r="J1103" t="s">
        <v>133</v>
      </c>
      <c r="K1103" t="s">
        <v>158</v>
      </c>
      <c r="P1103" t="s">
        <v>300</v>
      </c>
      <c r="Q1103" t="s">
        <v>301</v>
      </c>
      <c r="R1103" t="s">
        <v>160</v>
      </c>
      <c r="S1103" t="s">
        <v>131</v>
      </c>
      <c r="AB1103" t="s">
        <v>128</v>
      </c>
      <c r="AC1103">
        <v>2010</v>
      </c>
      <c r="AD1103">
        <v>2022.6479999999999</v>
      </c>
      <c r="AH1103" t="s">
        <v>446</v>
      </c>
    </row>
    <row r="1104" spans="1:34" s="49" customFormat="1" x14ac:dyDescent="0.25">
      <c r="A1104" s="49" t="s">
        <v>137</v>
      </c>
      <c r="B1104" s="49" t="s">
        <v>52</v>
      </c>
      <c r="C1104" s="49" t="s">
        <v>53</v>
      </c>
      <c r="D1104" s="49" t="s">
        <v>136</v>
      </c>
      <c r="E1104" s="49" t="s">
        <v>135</v>
      </c>
      <c r="F1104" s="49" t="s">
        <v>403</v>
      </c>
      <c r="G1104" s="49" t="s">
        <v>404</v>
      </c>
      <c r="H1104" s="49">
        <v>656</v>
      </c>
      <c r="I1104" s="49" t="s">
        <v>185</v>
      </c>
      <c r="J1104" s="49" t="s">
        <v>133</v>
      </c>
      <c r="K1104" s="49" t="s">
        <v>158</v>
      </c>
      <c r="P1104" s="49" t="s">
        <v>302</v>
      </c>
      <c r="Q1104" s="49" t="s">
        <v>131</v>
      </c>
      <c r="R1104" s="49" t="s">
        <v>176</v>
      </c>
      <c r="S1104" s="49" t="s">
        <v>175</v>
      </c>
      <c r="AB1104" s="49" t="s">
        <v>128</v>
      </c>
      <c r="AC1104" s="49">
        <v>2010</v>
      </c>
      <c r="AD1104" s="49">
        <v>25.437000000000001</v>
      </c>
      <c r="AF1104" s="49" t="s">
        <v>858</v>
      </c>
      <c r="AG1104" s="146">
        <f>(AD1105+AD1106+AD1107)</f>
        <v>1330.3029999999999</v>
      </c>
      <c r="AH1104" s="49" t="s">
        <v>446</v>
      </c>
    </row>
    <row r="1105" spans="1:34" s="49" customFormat="1" x14ac:dyDescent="0.25">
      <c r="A1105" s="49" t="s">
        <v>137</v>
      </c>
      <c r="B1105" s="49" t="s">
        <v>52</v>
      </c>
      <c r="C1105" s="49" t="s">
        <v>53</v>
      </c>
      <c r="D1105" s="49" t="s">
        <v>136</v>
      </c>
      <c r="E1105" s="49" t="s">
        <v>135</v>
      </c>
      <c r="F1105" s="49" t="s">
        <v>403</v>
      </c>
      <c r="G1105" s="49" t="s">
        <v>404</v>
      </c>
      <c r="H1105" s="49">
        <v>656</v>
      </c>
      <c r="I1105" s="49" t="s">
        <v>185</v>
      </c>
      <c r="J1105" s="49" t="s">
        <v>133</v>
      </c>
      <c r="K1105" s="49" t="s">
        <v>158</v>
      </c>
      <c r="P1105" s="49" t="s">
        <v>302</v>
      </c>
      <c r="Q1105" s="49" t="s">
        <v>131</v>
      </c>
      <c r="R1105" s="49" t="s">
        <v>174</v>
      </c>
      <c r="S1105" s="49" t="s">
        <v>173</v>
      </c>
      <c r="AB1105" s="49" t="s">
        <v>128</v>
      </c>
      <c r="AC1105" s="49">
        <v>2010</v>
      </c>
      <c r="AD1105" s="49">
        <v>267.27</v>
      </c>
      <c r="AF1105" s="49" t="s">
        <v>859</v>
      </c>
      <c r="AG1105" s="146">
        <f>(AD1104+AD1108+AD1109+AD1110+AD1111+AD1112+AD1113)</f>
        <v>2450.931</v>
      </c>
      <c r="AH1105" s="49" t="s">
        <v>446</v>
      </c>
    </row>
    <row r="1106" spans="1:34" s="49" customFormat="1" x14ac:dyDescent="0.25">
      <c r="A1106" s="49" t="s">
        <v>137</v>
      </c>
      <c r="B1106" s="49" t="s">
        <v>52</v>
      </c>
      <c r="C1106" s="49" t="s">
        <v>53</v>
      </c>
      <c r="D1106" s="49" t="s">
        <v>136</v>
      </c>
      <c r="E1106" s="49" t="s">
        <v>135</v>
      </c>
      <c r="F1106" s="49" t="s">
        <v>403</v>
      </c>
      <c r="G1106" s="49" t="s">
        <v>404</v>
      </c>
      <c r="H1106" s="49">
        <v>656</v>
      </c>
      <c r="I1106" s="49" t="s">
        <v>185</v>
      </c>
      <c r="J1106" s="49" t="s">
        <v>133</v>
      </c>
      <c r="K1106" s="49" t="s">
        <v>158</v>
      </c>
      <c r="P1106" s="49" t="s">
        <v>302</v>
      </c>
      <c r="Q1106" s="49" t="s">
        <v>131</v>
      </c>
      <c r="R1106" s="49" t="s">
        <v>172</v>
      </c>
      <c r="S1106" s="49" t="s">
        <v>153</v>
      </c>
      <c r="AB1106" s="49" t="s">
        <v>128</v>
      </c>
      <c r="AC1106" s="49">
        <v>2010</v>
      </c>
      <c r="AD1106" s="49">
        <v>566.56200000000001</v>
      </c>
      <c r="AF1106" s="49" t="s">
        <v>862</v>
      </c>
      <c r="AG1106" s="146">
        <f>AD1104+AD1105+AD1106+AD1107+ AD1108+AD1109+AD1110+AD1111+AD1112+AD1113</f>
        <v>3781.2339999999999</v>
      </c>
      <c r="AH1106" s="49" t="s">
        <v>446</v>
      </c>
    </row>
    <row r="1107" spans="1:34" s="49" customFormat="1" x14ac:dyDescent="0.25">
      <c r="A1107" s="49" t="s">
        <v>137</v>
      </c>
      <c r="B1107" s="49" t="s">
        <v>52</v>
      </c>
      <c r="C1107" s="49" t="s">
        <v>53</v>
      </c>
      <c r="D1107" s="49" t="s">
        <v>136</v>
      </c>
      <c r="E1107" s="49" t="s">
        <v>135</v>
      </c>
      <c r="F1107" s="49" t="s">
        <v>403</v>
      </c>
      <c r="G1107" s="49" t="s">
        <v>404</v>
      </c>
      <c r="H1107" s="49">
        <v>656</v>
      </c>
      <c r="I1107" s="49" t="s">
        <v>185</v>
      </c>
      <c r="J1107" s="49" t="s">
        <v>133</v>
      </c>
      <c r="K1107" s="49" t="s">
        <v>158</v>
      </c>
      <c r="P1107" s="49" t="s">
        <v>302</v>
      </c>
      <c r="Q1107" s="49" t="s">
        <v>131</v>
      </c>
      <c r="R1107" s="49" t="s">
        <v>171</v>
      </c>
      <c r="S1107" s="49" t="s">
        <v>151</v>
      </c>
      <c r="AB1107" s="49" t="s">
        <v>128</v>
      </c>
      <c r="AC1107" s="49">
        <v>2010</v>
      </c>
      <c r="AD1107" s="49">
        <v>496.471</v>
      </c>
      <c r="AG1107" s="146"/>
      <c r="AH1107" s="49" t="s">
        <v>446</v>
      </c>
    </row>
    <row r="1108" spans="1:34" s="49" customFormat="1" x14ac:dyDescent="0.25">
      <c r="A1108" s="49" t="s">
        <v>137</v>
      </c>
      <c r="B1108" s="49" t="s">
        <v>52</v>
      </c>
      <c r="C1108" s="49" t="s">
        <v>53</v>
      </c>
      <c r="D1108" s="49" t="s">
        <v>136</v>
      </c>
      <c r="E1108" s="49" t="s">
        <v>135</v>
      </c>
      <c r="F1108" s="49" t="s">
        <v>403</v>
      </c>
      <c r="G1108" s="49" t="s">
        <v>404</v>
      </c>
      <c r="H1108" s="49">
        <v>656</v>
      </c>
      <c r="I1108" s="49" t="s">
        <v>185</v>
      </c>
      <c r="J1108" s="49" t="s">
        <v>133</v>
      </c>
      <c r="K1108" s="49" t="s">
        <v>158</v>
      </c>
      <c r="P1108" s="49" t="s">
        <v>302</v>
      </c>
      <c r="Q1108" s="49" t="s">
        <v>131</v>
      </c>
      <c r="R1108" s="49" t="s">
        <v>170</v>
      </c>
      <c r="S1108" s="49" t="s">
        <v>169</v>
      </c>
      <c r="AB1108" s="49" t="s">
        <v>128</v>
      </c>
      <c r="AC1108" s="49">
        <v>2010</v>
      </c>
      <c r="AD1108" s="49">
        <v>350.67200000000003</v>
      </c>
      <c r="AG1108" s="146"/>
      <c r="AH1108" s="49" t="s">
        <v>446</v>
      </c>
    </row>
    <row r="1109" spans="1:34" s="49" customFormat="1" x14ac:dyDescent="0.25">
      <c r="A1109" s="49" t="s">
        <v>137</v>
      </c>
      <c r="B1109" s="49" t="s">
        <v>52</v>
      </c>
      <c r="C1109" s="49" t="s">
        <v>53</v>
      </c>
      <c r="D1109" s="49" t="s">
        <v>136</v>
      </c>
      <c r="E1109" s="49" t="s">
        <v>135</v>
      </c>
      <c r="F1109" s="49" t="s">
        <v>403</v>
      </c>
      <c r="G1109" s="49" t="s">
        <v>404</v>
      </c>
      <c r="H1109" s="49">
        <v>656</v>
      </c>
      <c r="I1109" s="49" t="s">
        <v>185</v>
      </c>
      <c r="J1109" s="49" t="s">
        <v>133</v>
      </c>
      <c r="K1109" s="49" t="s">
        <v>158</v>
      </c>
      <c r="P1109" s="49" t="s">
        <v>302</v>
      </c>
      <c r="Q1109" s="49" t="s">
        <v>131</v>
      </c>
      <c r="R1109" s="49" t="s">
        <v>168</v>
      </c>
      <c r="S1109" s="49" t="s">
        <v>167</v>
      </c>
      <c r="AB1109" s="49" t="s">
        <v>128</v>
      </c>
      <c r="AC1109" s="49">
        <v>2010</v>
      </c>
      <c r="AD1109" s="49">
        <v>566.22500000000002</v>
      </c>
      <c r="AG1109" s="146"/>
      <c r="AH1109" s="49" t="s">
        <v>446</v>
      </c>
    </row>
    <row r="1110" spans="1:34" s="49" customFormat="1" x14ac:dyDescent="0.25">
      <c r="A1110" s="49" t="s">
        <v>137</v>
      </c>
      <c r="B1110" s="49" t="s">
        <v>52</v>
      </c>
      <c r="C1110" s="49" t="s">
        <v>53</v>
      </c>
      <c r="D1110" s="49" t="s">
        <v>136</v>
      </c>
      <c r="E1110" s="49" t="s">
        <v>135</v>
      </c>
      <c r="F1110" s="49" t="s">
        <v>403</v>
      </c>
      <c r="G1110" s="49" t="s">
        <v>404</v>
      </c>
      <c r="H1110" s="49">
        <v>656</v>
      </c>
      <c r="I1110" s="49" t="s">
        <v>185</v>
      </c>
      <c r="J1110" s="49" t="s">
        <v>133</v>
      </c>
      <c r="K1110" s="49" t="s">
        <v>158</v>
      </c>
      <c r="P1110" s="49" t="s">
        <v>302</v>
      </c>
      <c r="Q1110" s="49" t="s">
        <v>131</v>
      </c>
      <c r="R1110" s="49" t="s">
        <v>166</v>
      </c>
      <c r="S1110" s="49" t="s">
        <v>165</v>
      </c>
      <c r="AB1110" s="49" t="s">
        <v>128</v>
      </c>
      <c r="AC1110" s="49">
        <v>2010</v>
      </c>
      <c r="AD1110" s="49">
        <v>100.152</v>
      </c>
      <c r="AG1110" s="146"/>
      <c r="AH1110" s="49" t="s">
        <v>446</v>
      </c>
    </row>
    <row r="1111" spans="1:34" s="49" customFormat="1" x14ac:dyDescent="0.25">
      <c r="A1111" s="49" t="s">
        <v>137</v>
      </c>
      <c r="B1111" s="49" t="s">
        <v>52</v>
      </c>
      <c r="C1111" s="49" t="s">
        <v>53</v>
      </c>
      <c r="D1111" s="49" t="s">
        <v>136</v>
      </c>
      <c r="E1111" s="49" t="s">
        <v>135</v>
      </c>
      <c r="F1111" s="49" t="s">
        <v>403</v>
      </c>
      <c r="G1111" s="49" t="s">
        <v>404</v>
      </c>
      <c r="H1111" s="49">
        <v>656</v>
      </c>
      <c r="I1111" s="49" t="s">
        <v>185</v>
      </c>
      <c r="J1111" s="49" t="s">
        <v>133</v>
      </c>
      <c r="K1111" s="49" t="s">
        <v>158</v>
      </c>
      <c r="P1111" s="49" t="s">
        <v>302</v>
      </c>
      <c r="Q1111" s="49" t="s">
        <v>131</v>
      </c>
      <c r="R1111" s="49" t="s">
        <v>164</v>
      </c>
      <c r="S1111" s="49" t="s">
        <v>143</v>
      </c>
      <c r="AB1111" s="49" t="s">
        <v>128</v>
      </c>
      <c r="AC1111" s="49">
        <v>2010</v>
      </c>
      <c r="AD1111" s="49">
        <v>622.77200000000005</v>
      </c>
      <c r="AG1111" s="146"/>
      <c r="AH1111" s="49" t="s">
        <v>446</v>
      </c>
    </row>
    <row r="1112" spans="1:34" s="49" customFormat="1" x14ac:dyDescent="0.25">
      <c r="A1112" s="49" t="s">
        <v>137</v>
      </c>
      <c r="B1112" s="49" t="s">
        <v>52</v>
      </c>
      <c r="C1112" s="49" t="s">
        <v>53</v>
      </c>
      <c r="D1112" s="49" t="s">
        <v>136</v>
      </c>
      <c r="E1112" s="49" t="s">
        <v>135</v>
      </c>
      <c r="F1112" s="49" t="s">
        <v>403</v>
      </c>
      <c r="G1112" s="49" t="s">
        <v>404</v>
      </c>
      <c r="H1112" s="49">
        <v>656</v>
      </c>
      <c r="I1112" s="49" t="s">
        <v>185</v>
      </c>
      <c r="J1112" s="49" t="s">
        <v>133</v>
      </c>
      <c r="K1112" s="49" t="s">
        <v>158</v>
      </c>
      <c r="P1112" s="49" t="s">
        <v>302</v>
      </c>
      <c r="Q1112" s="49" t="s">
        <v>131</v>
      </c>
      <c r="R1112" s="49" t="s">
        <v>163</v>
      </c>
      <c r="S1112" s="49" t="s">
        <v>162</v>
      </c>
      <c r="AB1112" s="49" t="s">
        <v>128</v>
      </c>
      <c r="AC1112" s="49">
        <v>2010</v>
      </c>
      <c r="AD1112" s="49">
        <v>456.392</v>
      </c>
      <c r="AG1112" s="146"/>
      <c r="AH1112" s="49" t="s">
        <v>446</v>
      </c>
    </row>
    <row r="1113" spans="1:34" s="49" customFormat="1" x14ac:dyDescent="0.25">
      <c r="A1113" s="49" t="s">
        <v>137</v>
      </c>
      <c r="B1113" s="49" t="s">
        <v>52</v>
      </c>
      <c r="C1113" s="49" t="s">
        <v>53</v>
      </c>
      <c r="D1113" s="49" t="s">
        <v>136</v>
      </c>
      <c r="E1113" s="49" t="s">
        <v>135</v>
      </c>
      <c r="F1113" s="49" t="s">
        <v>403</v>
      </c>
      <c r="G1113" s="49" t="s">
        <v>404</v>
      </c>
      <c r="H1113" s="49">
        <v>656</v>
      </c>
      <c r="I1113" s="49" t="s">
        <v>185</v>
      </c>
      <c r="J1113" s="49" t="s">
        <v>133</v>
      </c>
      <c r="K1113" s="49" t="s">
        <v>158</v>
      </c>
      <c r="P1113" s="49" t="s">
        <v>302</v>
      </c>
      <c r="Q1113" s="49" t="s">
        <v>131</v>
      </c>
      <c r="R1113" s="49" t="s">
        <v>161</v>
      </c>
      <c r="S1113" s="49" t="s">
        <v>139</v>
      </c>
      <c r="AB1113" s="49" t="s">
        <v>128</v>
      </c>
      <c r="AC1113" s="49">
        <v>2010</v>
      </c>
      <c r="AD1113" s="49">
        <v>329.28100000000001</v>
      </c>
      <c r="AG1113" s="146"/>
      <c r="AH1113" s="49" t="s">
        <v>446</v>
      </c>
    </row>
    <row r="1114" spans="1:34" s="49" customFormat="1" x14ac:dyDescent="0.25">
      <c r="A1114" s="49" t="s">
        <v>137</v>
      </c>
      <c r="B1114" s="49" t="s">
        <v>52</v>
      </c>
      <c r="C1114" s="49" t="s">
        <v>53</v>
      </c>
      <c r="D1114" s="49" t="s">
        <v>136</v>
      </c>
      <c r="E1114" s="49" t="s">
        <v>135</v>
      </c>
      <c r="F1114" s="49" t="s">
        <v>403</v>
      </c>
      <c r="G1114" s="49" t="s">
        <v>404</v>
      </c>
      <c r="H1114" s="49">
        <v>656</v>
      </c>
      <c r="I1114" s="49" t="s">
        <v>185</v>
      </c>
      <c r="J1114" s="49" t="s">
        <v>133</v>
      </c>
      <c r="K1114" s="49" t="s">
        <v>158</v>
      </c>
      <c r="P1114" s="49" t="s">
        <v>302</v>
      </c>
      <c r="Q1114" s="49" t="s">
        <v>131</v>
      </c>
      <c r="R1114" s="49" t="s">
        <v>160</v>
      </c>
      <c r="S1114" s="49" t="s">
        <v>131</v>
      </c>
      <c r="AB1114" s="49" t="s">
        <v>128</v>
      </c>
      <c r="AC1114" s="49">
        <v>2010</v>
      </c>
      <c r="AD1114" s="49">
        <v>3781.2350000000001</v>
      </c>
      <c r="AG1114" s="146"/>
      <c r="AH1114" s="49" t="s">
        <v>446</v>
      </c>
    </row>
    <row r="1115" spans="1:34" x14ac:dyDescent="0.25">
      <c r="A1115" t="s">
        <v>137</v>
      </c>
      <c r="B1115" t="s">
        <v>10</v>
      </c>
      <c r="C1115" t="s">
        <v>11</v>
      </c>
      <c r="D1115" t="s">
        <v>136</v>
      </c>
      <c r="E1115" t="s">
        <v>135</v>
      </c>
      <c r="F1115" t="s">
        <v>403</v>
      </c>
      <c r="G1115" t="s">
        <v>404</v>
      </c>
      <c r="H1115">
        <v>510</v>
      </c>
      <c r="I1115" t="s">
        <v>233</v>
      </c>
      <c r="J1115" t="s">
        <v>133</v>
      </c>
      <c r="K1115" t="s">
        <v>158</v>
      </c>
      <c r="P1115" t="s">
        <v>297</v>
      </c>
      <c r="Q1115" t="s">
        <v>298</v>
      </c>
      <c r="R1115" t="s">
        <v>174</v>
      </c>
      <c r="S1115" t="s">
        <v>173</v>
      </c>
      <c r="AB1115" t="s">
        <v>128</v>
      </c>
      <c r="AC1115">
        <v>2010</v>
      </c>
      <c r="AD1115">
        <v>351.58699999999999</v>
      </c>
      <c r="AH1115" t="s">
        <v>447</v>
      </c>
    </row>
    <row r="1116" spans="1:34" x14ac:dyDescent="0.25">
      <c r="A1116" t="s">
        <v>137</v>
      </c>
      <c r="B1116" t="s">
        <v>10</v>
      </c>
      <c r="C1116" t="s">
        <v>11</v>
      </c>
      <c r="D1116" t="s">
        <v>136</v>
      </c>
      <c r="E1116" t="s">
        <v>135</v>
      </c>
      <c r="F1116" t="s">
        <v>403</v>
      </c>
      <c r="G1116" t="s">
        <v>404</v>
      </c>
      <c r="H1116">
        <v>510</v>
      </c>
      <c r="I1116" t="s">
        <v>233</v>
      </c>
      <c r="J1116" t="s">
        <v>133</v>
      </c>
      <c r="K1116" t="s">
        <v>158</v>
      </c>
      <c r="P1116" t="s">
        <v>297</v>
      </c>
      <c r="Q1116" t="s">
        <v>298</v>
      </c>
      <c r="R1116" t="s">
        <v>172</v>
      </c>
      <c r="S1116" t="s">
        <v>153</v>
      </c>
      <c r="AB1116" t="s">
        <v>128</v>
      </c>
      <c r="AC1116">
        <v>2010</v>
      </c>
      <c r="AD1116">
        <v>2887.2649999999999</v>
      </c>
      <c r="AH1116" t="s">
        <v>447</v>
      </c>
    </row>
    <row r="1117" spans="1:34" x14ac:dyDescent="0.25">
      <c r="A1117" t="s">
        <v>137</v>
      </c>
      <c r="B1117" t="s">
        <v>10</v>
      </c>
      <c r="C1117" t="s">
        <v>11</v>
      </c>
      <c r="D1117" t="s">
        <v>136</v>
      </c>
      <c r="E1117" t="s">
        <v>135</v>
      </c>
      <c r="F1117" t="s">
        <v>403</v>
      </c>
      <c r="G1117" t="s">
        <v>404</v>
      </c>
      <c r="H1117">
        <v>510</v>
      </c>
      <c r="I1117" t="s">
        <v>233</v>
      </c>
      <c r="J1117" t="s">
        <v>133</v>
      </c>
      <c r="K1117" t="s">
        <v>158</v>
      </c>
      <c r="P1117" t="s">
        <v>297</v>
      </c>
      <c r="Q1117" t="s">
        <v>298</v>
      </c>
      <c r="R1117" t="s">
        <v>171</v>
      </c>
      <c r="S1117" t="s">
        <v>151</v>
      </c>
      <c r="AB1117" t="s">
        <v>128</v>
      </c>
      <c r="AC1117">
        <v>2010</v>
      </c>
      <c r="AD1117">
        <v>793.17</v>
      </c>
      <c r="AH1117" t="s">
        <v>447</v>
      </c>
    </row>
    <row r="1118" spans="1:34" x14ac:dyDescent="0.25">
      <c r="A1118" t="s">
        <v>137</v>
      </c>
      <c r="B1118" t="s">
        <v>10</v>
      </c>
      <c r="C1118" t="s">
        <v>11</v>
      </c>
      <c r="D1118" t="s">
        <v>136</v>
      </c>
      <c r="E1118" t="s">
        <v>135</v>
      </c>
      <c r="F1118" t="s">
        <v>403</v>
      </c>
      <c r="G1118" t="s">
        <v>404</v>
      </c>
      <c r="H1118">
        <v>510</v>
      </c>
      <c r="I1118" t="s">
        <v>233</v>
      </c>
      <c r="J1118" t="s">
        <v>133</v>
      </c>
      <c r="K1118" t="s">
        <v>158</v>
      </c>
      <c r="P1118" t="s">
        <v>297</v>
      </c>
      <c r="Q1118" t="s">
        <v>298</v>
      </c>
      <c r="R1118" t="s">
        <v>170</v>
      </c>
      <c r="S1118" t="s">
        <v>169</v>
      </c>
      <c r="AB1118" t="s">
        <v>128</v>
      </c>
      <c r="AC1118">
        <v>2010</v>
      </c>
      <c r="AD1118">
        <v>2040.144</v>
      </c>
      <c r="AH1118" t="s">
        <v>447</v>
      </c>
    </row>
    <row r="1119" spans="1:34" x14ac:dyDescent="0.25">
      <c r="A1119" t="s">
        <v>137</v>
      </c>
      <c r="B1119" t="s">
        <v>10</v>
      </c>
      <c r="C1119" t="s">
        <v>11</v>
      </c>
      <c r="D1119" t="s">
        <v>136</v>
      </c>
      <c r="E1119" t="s">
        <v>135</v>
      </c>
      <c r="F1119" t="s">
        <v>403</v>
      </c>
      <c r="G1119" t="s">
        <v>404</v>
      </c>
      <c r="H1119">
        <v>510</v>
      </c>
      <c r="I1119" t="s">
        <v>233</v>
      </c>
      <c r="J1119" t="s">
        <v>133</v>
      </c>
      <c r="K1119" t="s">
        <v>158</v>
      </c>
      <c r="P1119" t="s">
        <v>297</v>
      </c>
      <c r="Q1119" t="s">
        <v>298</v>
      </c>
      <c r="R1119" t="s">
        <v>168</v>
      </c>
      <c r="S1119" t="s">
        <v>167</v>
      </c>
      <c r="AB1119" t="s">
        <v>128</v>
      </c>
      <c r="AC1119">
        <v>2010</v>
      </c>
      <c r="AD1119">
        <v>10074.103999999999</v>
      </c>
      <c r="AH1119" t="s">
        <v>447</v>
      </c>
    </row>
    <row r="1120" spans="1:34" x14ac:dyDescent="0.25">
      <c r="A1120" t="s">
        <v>137</v>
      </c>
      <c r="B1120" t="s">
        <v>10</v>
      </c>
      <c r="C1120" t="s">
        <v>11</v>
      </c>
      <c r="D1120" t="s">
        <v>136</v>
      </c>
      <c r="E1120" t="s">
        <v>135</v>
      </c>
      <c r="F1120" t="s">
        <v>403</v>
      </c>
      <c r="G1120" t="s">
        <v>404</v>
      </c>
      <c r="H1120">
        <v>510</v>
      </c>
      <c r="I1120" t="s">
        <v>233</v>
      </c>
      <c r="J1120" t="s">
        <v>133</v>
      </c>
      <c r="K1120" t="s">
        <v>158</v>
      </c>
      <c r="P1120" t="s">
        <v>297</v>
      </c>
      <c r="Q1120" t="s">
        <v>298</v>
      </c>
      <c r="R1120" t="s">
        <v>166</v>
      </c>
      <c r="S1120" t="s">
        <v>165</v>
      </c>
      <c r="AB1120" t="s">
        <v>128</v>
      </c>
      <c r="AC1120">
        <v>2010</v>
      </c>
      <c r="AD1120">
        <v>14957.976000000001</v>
      </c>
      <c r="AH1120" t="s">
        <v>447</v>
      </c>
    </row>
    <row r="1121" spans="1:34" x14ac:dyDescent="0.25">
      <c r="A1121" t="s">
        <v>137</v>
      </c>
      <c r="B1121" t="s">
        <v>10</v>
      </c>
      <c r="C1121" t="s">
        <v>11</v>
      </c>
      <c r="D1121" t="s">
        <v>136</v>
      </c>
      <c r="E1121" t="s">
        <v>135</v>
      </c>
      <c r="F1121" t="s">
        <v>403</v>
      </c>
      <c r="G1121" t="s">
        <v>404</v>
      </c>
      <c r="H1121">
        <v>510</v>
      </c>
      <c r="I1121" t="s">
        <v>233</v>
      </c>
      <c r="J1121" t="s">
        <v>133</v>
      </c>
      <c r="K1121" t="s">
        <v>158</v>
      </c>
      <c r="P1121" t="s">
        <v>297</v>
      </c>
      <c r="Q1121" t="s">
        <v>298</v>
      </c>
      <c r="R1121" t="s">
        <v>164</v>
      </c>
      <c r="S1121" t="s">
        <v>143</v>
      </c>
      <c r="AB1121" t="s">
        <v>128</v>
      </c>
      <c r="AC1121">
        <v>2010</v>
      </c>
      <c r="AD1121">
        <v>4436.3469999999998</v>
      </c>
      <c r="AH1121" t="s">
        <v>447</v>
      </c>
    </row>
    <row r="1122" spans="1:34" x14ac:dyDescent="0.25">
      <c r="A1122" t="s">
        <v>137</v>
      </c>
      <c r="B1122" t="s">
        <v>10</v>
      </c>
      <c r="C1122" t="s">
        <v>11</v>
      </c>
      <c r="D1122" t="s">
        <v>136</v>
      </c>
      <c r="E1122" t="s">
        <v>135</v>
      </c>
      <c r="F1122" t="s">
        <v>403</v>
      </c>
      <c r="G1122" t="s">
        <v>404</v>
      </c>
      <c r="H1122">
        <v>510</v>
      </c>
      <c r="I1122" t="s">
        <v>233</v>
      </c>
      <c r="J1122" t="s">
        <v>133</v>
      </c>
      <c r="K1122" t="s">
        <v>158</v>
      </c>
      <c r="P1122" t="s">
        <v>297</v>
      </c>
      <c r="Q1122" t="s">
        <v>298</v>
      </c>
      <c r="R1122" t="s">
        <v>163</v>
      </c>
      <c r="S1122" t="s">
        <v>162</v>
      </c>
      <c r="AB1122" t="s">
        <v>128</v>
      </c>
      <c r="AC1122">
        <v>2010</v>
      </c>
      <c r="AD1122">
        <v>1023.787</v>
      </c>
      <c r="AH1122" t="s">
        <v>447</v>
      </c>
    </row>
    <row r="1123" spans="1:34" x14ac:dyDescent="0.25">
      <c r="A1123" t="s">
        <v>137</v>
      </c>
      <c r="B1123" t="s">
        <v>10</v>
      </c>
      <c r="C1123" t="s">
        <v>11</v>
      </c>
      <c r="D1123" t="s">
        <v>136</v>
      </c>
      <c r="E1123" t="s">
        <v>135</v>
      </c>
      <c r="F1123" t="s">
        <v>403</v>
      </c>
      <c r="G1123" t="s">
        <v>404</v>
      </c>
      <c r="H1123">
        <v>510</v>
      </c>
      <c r="I1123" t="s">
        <v>233</v>
      </c>
      <c r="J1123" t="s">
        <v>133</v>
      </c>
      <c r="K1123" t="s">
        <v>158</v>
      </c>
      <c r="P1123" t="s">
        <v>297</v>
      </c>
      <c r="Q1123" t="s">
        <v>298</v>
      </c>
      <c r="R1123" t="s">
        <v>161</v>
      </c>
      <c r="S1123" t="s">
        <v>139</v>
      </c>
      <c r="AB1123" t="s">
        <v>128</v>
      </c>
      <c r="AC1123">
        <v>2010</v>
      </c>
      <c r="AD1123">
        <v>4153.9309999999996</v>
      </c>
      <c r="AH1123" t="s">
        <v>447</v>
      </c>
    </row>
    <row r="1124" spans="1:34" x14ac:dyDescent="0.25">
      <c r="A1124" t="s">
        <v>137</v>
      </c>
      <c r="B1124" t="s">
        <v>10</v>
      </c>
      <c r="C1124" t="s">
        <v>11</v>
      </c>
      <c r="D1124" t="s">
        <v>136</v>
      </c>
      <c r="E1124" t="s">
        <v>135</v>
      </c>
      <c r="F1124" t="s">
        <v>403</v>
      </c>
      <c r="G1124" t="s">
        <v>404</v>
      </c>
      <c r="H1124">
        <v>510</v>
      </c>
      <c r="I1124" t="s">
        <v>233</v>
      </c>
      <c r="J1124" t="s">
        <v>133</v>
      </c>
      <c r="K1124" t="s">
        <v>158</v>
      </c>
      <c r="P1124" t="s">
        <v>297</v>
      </c>
      <c r="Q1124" t="s">
        <v>298</v>
      </c>
      <c r="R1124" t="s">
        <v>160</v>
      </c>
      <c r="S1124" t="s">
        <v>131</v>
      </c>
      <c r="AB1124" t="s">
        <v>128</v>
      </c>
      <c r="AC1124">
        <v>2010</v>
      </c>
      <c r="AD1124">
        <v>40745.544000000002</v>
      </c>
      <c r="AH1124" t="s">
        <v>447</v>
      </c>
    </row>
    <row r="1125" spans="1:34" x14ac:dyDescent="0.25">
      <c r="A1125" t="s">
        <v>137</v>
      </c>
      <c r="B1125" t="s">
        <v>10</v>
      </c>
      <c r="C1125" t="s">
        <v>11</v>
      </c>
      <c r="D1125" t="s">
        <v>136</v>
      </c>
      <c r="E1125" t="s">
        <v>135</v>
      </c>
      <c r="F1125" t="s">
        <v>403</v>
      </c>
      <c r="G1125" t="s">
        <v>404</v>
      </c>
      <c r="H1125">
        <v>510</v>
      </c>
      <c r="I1125" t="s">
        <v>233</v>
      </c>
      <c r="J1125" t="s">
        <v>133</v>
      </c>
      <c r="K1125" t="s">
        <v>158</v>
      </c>
      <c r="P1125" t="s">
        <v>297</v>
      </c>
      <c r="Q1125" t="s">
        <v>298</v>
      </c>
      <c r="R1125" t="s">
        <v>157</v>
      </c>
      <c r="S1125" t="s">
        <v>129</v>
      </c>
      <c r="AB1125" t="s">
        <v>128</v>
      </c>
      <c r="AC1125">
        <v>2010</v>
      </c>
      <c r="AD1125">
        <v>27.233000000000001</v>
      </c>
      <c r="AH1125" t="s">
        <v>447</v>
      </c>
    </row>
    <row r="1126" spans="1:34" x14ac:dyDescent="0.25">
      <c r="A1126" t="s">
        <v>137</v>
      </c>
      <c r="B1126" t="s">
        <v>10</v>
      </c>
      <c r="C1126" t="s">
        <v>11</v>
      </c>
      <c r="D1126" t="s">
        <v>136</v>
      </c>
      <c r="E1126" t="s">
        <v>135</v>
      </c>
      <c r="F1126" t="s">
        <v>403</v>
      </c>
      <c r="G1126" t="s">
        <v>404</v>
      </c>
      <c r="H1126">
        <v>510</v>
      </c>
      <c r="I1126" t="s">
        <v>233</v>
      </c>
      <c r="J1126" t="s">
        <v>133</v>
      </c>
      <c r="K1126" t="s">
        <v>158</v>
      </c>
      <c r="P1126" t="s">
        <v>300</v>
      </c>
      <c r="Q1126" t="s">
        <v>301</v>
      </c>
      <c r="R1126" t="s">
        <v>174</v>
      </c>
      <c r="S1126" t="s">
        <v>173</v>
      </c>
      <c r="AB1126" t="s">
        <v>128</v>
      </c>
      <c r="AC1126">
        <v>2010</v>
      </c>
      <c r="AD1126">
        <v>1305.6659999999999</v>
      </c>
      <c r="AH1126" t="s">
        <v>447</v>
      </c>
    </row>
    <row r="1127" spans="1:34" x14ac:dyDescent="0.25">
      <c r="A1127" t="s">
        <v>137</v>
      </c>
      <c r="B1127" t="s">
        <v>10</v>
      </c>
      <c r="C1127" t="s">
        <v>11</v>
      </c>
      <c r="D1127" t="s">
        <v>136</v>
      </c>
      <c r="E1127" t="s">
        <v>135</v>
      </c>
      <c r="F1127" t="s">
        <v>403</v>
      </c>
      <c r="G1127" t="s">
        <v>404</v>
      </c>
      <c r="H1127">
        <v>510</v>
      </c>
      <c r="I1127" t="s">
        <v>233</v>
      </c>
      <c r="J1127" t="s">
        <v>133</v>
      </c>
      <c r="K1127" t="s">
        <v>158</v>
      </c>
      <c r="P1127" t="s">
        <v>300</v>
      </c>
      <c r="Q1127" t="s">
        <v>301</v>
      </c>
      <c r="R1127" t="s">
        <v>172</v>
      </c>
      <c r="S1127" t="s">
        <v>153</v>
      </c>
      <c r="AB1127" t="s">
        <v>128</v>
      </c>
      <c r="AC1127">
        <v>2010</v>
      </c>
      <c r="AD1127">
        <v>2320.6669999999999</v>
      </c>
      <c r="AH1127" t="s">
        <v>447</v>
      </c>
    </row>
    <row r="1128" spans="1:34" x14ac:dyDescent="0.25">
      <c r="A1128" t="s">
        <v>137</v>
      </c>
      <c r="B1128" t="s">
        <v>10</v>
      </c>
      <c r="C1128" t="s">
        <v>11</v>
      </c>
      <c r="D1128" t="s">
        <v>136</v>
      </c>
      <c r="E1128" t="s">
        <v>135</v>
      </c>
      <c r="F1128" t="s">
        <v>403</v>
      </c>
      <c r="G1128" t="s">
        <v>404</v>
      </c>
      <c r="H1128">
        <v>510</v>
      </c>
      <c r="I1128" t="s">
        <v>233</v>
      </c>
      <c r="J1128" t="s">
        <v>133</v>
      </c>
      <c r="K1128" t="s">
        <v>158</v>
      </c>
      <c r="P1128" t="s">
        <v>300</v>
      </c>
      <c r="Q1128" t="s">
        <v>301</v>
      </c>
      <c r="R1128" t="s">
        <v>171</v>
      </c>
      <c r="S1128" t="s">
        <v>151</v>
      </c>
      <c r="AB1128" t="s">
        <v>128</v>
      </c>
      <c r="AC1128">
        <v>2010</v>
      </c>
      <c r="AD1128">
        <v>1631.65</v>
      </c>
      <c r="AH1128" t="s">
        <v>447</v>
      </c>
    </row>
    <row r="1129" spans="1:34" x14ac:dyDescent="0.25">
      <c r="A1129" t="s">
        <v>137</v>
      </c>
      <c r="B1129" t="s">
        <v>10</v>
      </c>
      <c r="C1129" t="s">
        <v>11</v>
      </c>
      <c r="D1129" t="s">
        <v>136</v>
      </c>
      <c r="E1129" t="s">
        <v>135</v>
      </c>
      <c r="F1129" t="s">
        <v>403</v>
      </c>
      <c r="G1129" t="s">
        <v>404</v>
      </c>
      <c r="H1129">
        <v>510</v>
      </c>
      <c r="I1129" t="s">
        <v>233</v>
      </c>
      <c r="J1129" t="s">
        <v>133</v>
      </c>
      <c r="K1129" t="s">
        <v>158</v>
      </c>
      <c r="P1129" t="s">
        <v>300</v>
      </c>
      <c r="Q1129" t="s">
        <v>301</v>
      </c>
      <c r="R1129" t="s">
        <v>170</v>
      </c>
      <c r="S1129" t="s">
        <v>169</v>
      </c>
      <c r="AB1129" t="s">
        <v>128</v>
      </c>
      <c r="AC1129">
        <v>2010</v>
      </c>
      <c r="AD1129">
        <v>2901.5439999999999</v>
      </c>
      <c r="AH1129" t="s">
        <v>447</v>
      </c>
    </row>
    <row r="1130" spans="1:34" x14ac:dyDescent="0.25">
      <c r="A1130" t="s">
        <v>137</v>
      </c>
      <c r="B1130" t="s">
        <v>10</v>
      </c>
      <c r="C1130" t="s">
        <v>11</v>
      </c>
      <c r="D1130" t="s">
        <v>136</v>
      </c>
      <c r="E1130" t="s">
        <v>135</v>
      </c>
      <c r="F1130" t="s">
        <v>403</v>
      </c>
      <c r="G1130" t="s">
        <v>404</v>
      </c>
      <c r="H1130">
        <v>510</v>
      </c>
      <c r="I1130" t="s">
        <v>233</v>
      </c>
      <c r="J1130" t="s">
        <v>133</v>
      </c>
      <c r="K1130" t="s">
        <v>158</v>
      </c>
      <c r="P1130" t="s">
        <v>300</v>
      </c>
      <c r="Q1130" t="s">
        <v>301</v>
      </c>
      <c r="R1130" t="s">
        <v>168</v>
      </c>
      <c r="S1130" t="s">
        <v>167</v>
      </c>
      <c r="AB1130" t="s">
        <v>128</v>
      </c>
      <c r="AC1130">
        <v>2010</v>
      </c>
      <c r="AD1130">
        <v>9650.6209999999992</v>
      </c>
      <c r="AH1130" t="s">
        <v>447</v>
      </c>
    </row>
    <row r="1131" spans="1:34" x14ac:dyDescent="0.25">
      <c r="A1131" t="s">
        <v>137</v>
      </c>
      <c r="B1131" t="s">
        <v>10</v>
      </c>
      <c r="C1131" t="s">
        <v>11</v>
      </c>
      <c r="D1131" t="s">
        <v>136</v>
      </c>
      <c r="E1131" t="s">
        <v>135</v>
      </c>
      <c r="F1131" t="s">
        <v>403</v>
      </c>
      <c r="G1131" t="s">
        <v>404</v>
      </c>
      <c r="H1131">
        <v>510</v>
      </c>
      <c r="I1131" t="s">
        <v>233</v>
      </c>
      <c r="J1131" t="s">
        <v>133</v>
      </c>
      <c r="K1131" t="s">
        <v>158</v>
      </c>
      <c r="P1131" t="s">
        <v>300</v>
      </c>
      <c r="Q1131" t="s">
        <v>301</v>
      </c>
      <c r="R1131" t="s">
        <v>166</v>
      </c>
      <c r="S1131" t="s">
        <v>165</v>
      </c>
      <c r="AB1131" t="s">
        <v>128</v>
      </c>
      <c r="AC1131">
        <v>2010</v>
      </c>
      <c r="AD1131">
        <v>24744.095000000001</v>
      </c>
      <c r="AH1131" t="s">
        <v>447</v>
      </c>
    </row>
    <row r="1132" spans="1:34" x14ac:dyDescent="0.25">
      <c r="A1132" t="s">
        <v>137</v>
      </c>
      <c r="B1132" t="s">
        <v>10</v>
      </c>
      <c r="C1132" t="s">
        <v>11</v>
      </c>
      <c r="D1132" t="s">
        <v>136</v>
      </c>
      <c r="E1132" t="s">
        <v>135</v>
      </c>
      <c r="F1132" t="s">
        <v>403</v>
      </c>
      <c r="G1132" t="s">
        <v>404</v>
      </c>
      <c r="H1132">
        <v>510</v>
      </c>
      <c r="I1132" t="s">
        <v>233</v>
      </c>
      <c r="J1132" t="s">
        <v>133</v>
      </c>
      <c r="K1132" t="s">
        <v>158</v>
      </c>
      <c r="P1132" t="s">
        <v>300</v>
      </c>
      <c r="Q1132" t="s">
        <v>301</v>
      </c>
      <c r="R1132" t="s">
        <v>164</v>
      </c>
      <c r="S1132" t="s">
        <v>143</v>
      </c>
      <c r="AB1132" t="s">
        <v>128</v>
      </c>
      <c r="AC1132">
        <v>2010</v>
      </c>
      <c r="AD1132">
        <v>8671.8430000000008</v>
      </c>
      <c r="AH1132" t="s">
        <v>447</v>
      </c>
    </row>
    <row r="1133" spans="1:34" x14ac:dyDescent="0.25">
      <c r="A1133" t="s">
        <v>137</v>
      </c>
      <c r="B1133" t="s">
        <v>10</v>
      </c>
      <c r="C1133" t="s">
        <v>11</v>
      </c>
      <c r="D1133" t="s">
        <v>136</v>
      </c>
      <c r="E1133" t="s">
        <v>135</v>
      </c>
      <c r="F1133" t="s">
        <v>403</v>
      </c>
      <c r="G1133" t="s">
        <v>404</v>
      </c>
      <c r="H1133">
        <v>510</v>
      </c>
      <c r="I1133" t="s">
        <v>233</v>
      </c>
      <c r="J1133" t="s">
        <v>133</v>
      </c>
      <c r="K1133" t="s">
        <v>158</v>
      </c>
      <c r="P1133" t="s">
        <v>300</v>
      </c>
      <c r="Q1133" t="s">
        <v>301</v>
      </c>
      <c r="R1133" t="s">
        <v>163</v>
      </c>
      <c r="S1133" t="s">
        <v>162</v>
      </c>
      <c r="AB1133" t="s">
        <v>128</v>
      </c>
      <c r="AC1133">
        <v>2010</v>
      </c>
      <c r="AD1133">
        <v>6014.6760000000004</v>
      </c>
      <c r="AH1133" t="s">
        <v>447</v>
      </c>
    </row>
    <row r="1134" spans="1:34" x14ac:dyDescent="0.25">
      <c r="A1134" t="s">
        <v>137</v>
      </c>
      <c r="B1134" t="s">
        <v>10</v>
      </c>
      <c r="C1134" t="s">
        <v>11</v>
      </c>
      <c r="D1134" t="s">
        <v>136</v>
      </c>
      <c r="E1134" t="s">
        <v>135</v>
      </c>
      <c r="F1134" t="s">
        <v>403</v>
      </c>
      <c r="G1134" t="s">
        <v>404</v>
      </c>
      <c r="H1134">
        <v>510</v>
      </c>
      <c r="I1134" t="s">
        <v>233</v>
      </c>
      <c r="J1134" t="s">
        <v>133</v>
      </c>
      <c r="K1134" t="s">
        <v>158</v>
      </c>
      <c r="P1134" t="s">
        <v>300</v>
      </c>
      <c r="Q1134" t="s">
        <v>301</v>
      </c>
      <c r="R1134" t="s">
        <v>161</v>
      </c>
      <c r="S1134" t="s">
        <v>139</v>
      </c>
      <c r="AB1134" t="s">
        <v>128</v>
      </c>
      <c r="AC1134">
        <v>2010</v>
      </c>
      <c r="AD1134">
        <v>9610.3639999999996</v>
      </c>
      <c r="AH1134" t="s">
        <v>447</v>
      </c>
    </row>
    <row r="1135" spans="1:34" x14ac:dyDescent="0.25">
      <c r="A1135" t="s">
        <v>137</v>
      </c>
      <c r="B1135" t="s">
        <v>10</v>
      </c>
      <c r="C1135" t="s">
        <v>11</v>
      </c>
      <c r="D1135" t="s">
        <v>136</v>
      </c>
      <c r="E1135" t="s">
        <v>135</v>
      </c>
      <c r="F1135" t="s">
        <v>403</v>
      </c>
      <c r="G1135" t="s">
        <v>404</v>
      </c>
      <c r="H1135">
        <v>510</v>
      </c>
      <c r="I1135" t="s">
        <v>233</v>
      </c>
      <c r="J1135" t="s">
        <v>133</v>
      </c>
      <c r="K1135" t="s">
        <v>158</v>
      </c>
      <c r="P1135" t="s">
        <v>300</v>
      </c>
      <c r="Q1135" t="s">
        <v>301</v>
      </c>
      <c r="R1135" t="s">
        <v>160</v>
      </c>
      <c r="S1135" t="s">
        <v>131</v>
      </c>
      <c r="AB1135" t="s">
        <v>128</v>
      </c>
      <c r="AC1135">
        <v>2010</v>
      </c>
      <c r="AD1135">
        <v>67462.222999999998</v>
      </c>
      <c r="AH1135" t="s">
        <v>447</v>
      </c>
    </row>
    <row r="1136" spans="1:34" x14ac:dyDescent="0.25">
      <c r="A1136" t="s">
        <v>137</v>
      </c>
      <c r="B1136" t="s">
        <v>10</v>
      </c>
      <c r="C1136" t="s">
        <v>11</v>
      </c>
      <c r="D1136" t="s">
        <v>136</v>
      </c>
      <c r="E1136" t="s">
        <v>135</v>
      </c>
      <c r="F1136" t="s">
        <v>403</v>
      </c>
      <c r="G1136" t="s">
        <v>404</v>
      </c>
      <c r="H1136">
        <v>510</v>
      </c>
      <c r="I1136" t="s">
        <v>233</v>
      </c>
      <c r="J1136" t="s">
        <v>133</v>
      </c>
      <c r="K1136" t="s">
        <v>158</v>
      </c>
      <c r="P1136" t="s">
        <v>300</v>
      </c>
      <c r="Q1136" t="s">
        <v>301</v>
      </c>
      <c r="R1136" t="s">
        <v>157</v>
      </c>
      <c r="S1136" t="s">
        <v>129</v>
      </c>
      <c r="AB1136" t="s">
        <v>128</v>
      </c>
      <c r="AC1136">
        <v>2010</v>
      </c>
      <c r="AD1136">
        <v>611.09699999999998</v>
      </c>
      <c r="AH1136" t="s">
        <v>447</v>
      </c>
    </row>
    <row r="1137" spans="1:34" s="49" customFormat="1" x14ac:dyDescent="0.25">
      <c r="A1137" s="49" t="s">
        <v>137</v>
      </c>
      <c r="B1137" s="49" t="s">
        <v>10</v>
      </c>
      <c r="C1137" s="49" t="s">
        <v>11</v>
      </c>
      <c r="D1137" s="49" t="s">
        <v>136</v>
      </c>
      <c r="E1137" s="49" t="s">
        <v>135</v>
      </c>
      <c r="F1137" s="49" t="s">
        <v>403</v>
      </c>
      <c r="G1137" s="49" t="s">
        <v>404</v>
      </c>
      <c r="H1137" s="49">
        <v>510</v>
      </c>
      <c r="I1137" s="49" t="s">
        <v>233</v>
      </c>
      <c r="J1137" s="49" t="s">
        <v>133</v>
      </c>
      <c r="K1137" s="49" t="s">
        <v>158</v>
      </c>
      <c r="P1137" s="49" t="s">
        <v>302</v>
      </c>
      <c r="Q1137" s="49" t="s">
        <v>131</v>
      </c>
      <c r="R1137" s="49" t="s">
        <v>174</v>
      </c>
      <c r="S1137" s="49" t="s">
        <v>173</v>
      </c>
      <c r="AB1137" s="49" t="s">
        <v>128</v>
      </c>
      <c r="AC1137" s="49">
        <v>2010</v>
      </c>
      <c r="AD1137" s="49">
        <v>1657.2529999999999</v>
      </c>
      <c r="AF1137" s="49" t="s">
        <v>858</v>
      </c>
      <c r="AG1137" s="146">
        <f>(AD1137+AD1138+AD1139)*( 1 +AD1147/(AD1146-AD1147))</f>
        <v>9345.1330090054762</v>
      </c>
      <c r="AH1137" s="49" t="s">
        <v>447</v>
      </c>
    </row>
    <row r="1138" spans="1:34" s="49" customFormat="1" x14ac:dyDescent="0.25">
      <c r="A1138" s="49" t="s">
        <v>137</v>
      </c>
      <c r="B1138" s="49" t="s">
        <v>10</v>
      </c>
      <c r="C1138" s="49" t="s">
        <v>11</v>
      </c>
      <c r="D1138" s="49" t="s">
        <v>136</v>
      </c>
      <c r="E1138" s="49" t="s">
        <v>135</v>
      </c>
      <c r="F1138" s="49" t="s">
        <v>403</v>
      </c>
      <c r="G1138" s="49" t="s">
        <v>404</v>
      </c>
      <c r="H1138" s="49">
        <v>510</v>
      </c>
      <c r="I1138" s="49" t="s">
        <v>233</v>
      </c>
      <c r="J1138" s="49" t="s">
        <v>133</v>
      </c>
      <c r="K1138" s="49" t="s">
        <v>158</v>
      </c>
      <c r="P1138" s="49" t="s">
        <v>302</v>
      </c>
      <c r="Q1138" s="49" t="s">
        <v>131</v>
      </c>
      <c r="R1138" s="49" t="s">
        <v>172</v>
      </c>
      <c r="S1138" s="49" t="s">
        <v>153</v>
      </c>
      <c r="AB1138" s="49" t="s">
        <v>128</v>
      </c>
      <c r="AC1138" s="49">
        <v>2010</v>
      </c>
      <c r="AD1138" s="49">
        <v>5207.9319999999998</v>
      </c>
      <c r="AF1138" s="49" t="s">
        <v>859</v>
      </c>
      <c r="AG1138" s="146">
        <f>(AD1140+AD1141+AD1142+AD1143+AD1144+AD1145)*( 1 +AD1147/(AD1146-AD1147))</f>
        <v>98862.633990994538</v>
      </c>
      <c r="AH1138" s="49" t="s">
        <v>447</v>
      </c>
    </row>
    <row r="1139" spans="1:34" s="49" customFormat="1" x14ac:dyDescent="0.25">
      <c r="A1139" s="49" t="s">
        <v>137</v>
      </c>
      <c r="B1139" s="49" t="s">
        <v>10</v>
      </c>
      <c r="C1139" s="49" t="s">
        <v>11</v>
      </c>
      <c r="D1139" s="49" t="s">
        <v>136</v>
      </c>
      <c r="E1139" s="49" t="s">
        <v>135</v>
      </c>
      <c r="F1139" s="49" t="s">
        <v>403</v>
      </c>
      <c r="G1139" s="49" t="s">
        <v>404</v>
      </c>
      <c r="H1139" s="49">
        <v>510</v>
      </c>
      <c r="I1139" s="49" t="s">
        <v>233</v>
      </c>
      <c r="J1139" s="49" t="s">
        <v>133</v>
      </c>
      <c r="K1139" s="49" t="s">
        <v>158</v>
      </c>
      <c r="P1139" s="49" t="s">
        <v>302</v>
      </c>
      <c r="Q1139" s="49" t="s">
        <v>131</v>
      </c>
      <c r="R1139" s="49" t="s">
        <v>171</v>
      </c>
      <c r="S1139" s="49" t="s">
        <v>151</v>
      </c>
      <c r="AB1139" s="49" t="s">
        <v>128</v>
      </c>
      <c r="AC1139" s="49">
        <v>2010</v>
      </c>
      <c r="AD1139" s="49">
        <v>2424.8200000000002</v>
      </c>
      <c r="AF1139" s="49" t="s">
        <v>862</v>
      </c>
      <c r="AG1139" s="146">
        <f>AD1137+AD1138+AD1139+AD1140+ AD1141+AD1142+AD1143+AD1144+AD1145+AD1147</f>
        <v>108207.76700000001</v>
      </c>
      <c r="AH1139" s="49" t="s">
        <v>447</v>
      </c>
    </row>
    <row r="1140" spans="1:34" s="49" customFormat="1" x14ac:dyDescent="0.25">
      <c r="A1140" s="49" t="s">
        <v>137</v>
      </c>
      <c r="B1140" s="49" t="s">
        <v>10</v>
      </c>
      <c r="C1140" s="49" t="s">
        <v>11</v>
      </c>
      <c r="D1140" s="49" t="s">
        <v>136</v>
      </c>
      <c r="E1140" s="49" t="s">
        <v>135</v>
      </c>
      <c r="F1140" s="49" t="s">
        <v>403</v>
      </c>
      <c r="G1140" s="49" t="s">
        <v>404</v>
      </c>
      <c r="H1140" s="49">
        <v>510</v>
      </c>
      <c r="I1140" s="49" t="s">
        <v>233</v>
      </c>
      <c r="J1140" s="49" t="s">
        <v>133</v>
      </c>
      <c r="K1140" s="49" t="s">
        <v>158</v>
      </c>
      <c r="P1140" s="49" t="s">
        <v>302</v>
      </c>
      <c r="Q1140" s="49" t="s">
        <v>131</v>
      </c>
      <c r="R1140" s="49" t="s">
        <v>170</v>
      </c>
      <c r="S1140" s="49" t="s">
        <v>169</v>
      </c>
      <c r="AB1140" s="49" t="s">
        <v>128</v>
      </c>
      <c r="AC1140" s="49">
        <v>2010</v>
      </c>
      <c r="AD1140" s="49">
        <v>4941.6880000000001</v>
      </c>
      <c r="AG1140" s="146"/>
      <c r="AH1140" s="49" t="s">
        <v>447</v>
      </c>
    </row>
    <row r="1141" spans="1:34" s="49" customFormat="1" x14ac:dyDescent="0.25">
      <c r="A1141" s="49" t="s">
        <v>137</v>
      </c>
      <c r="B1141" s="49" t="s">
        <v>10</v>
      </c>
      <c r="C1141" s="49" t="s">
        <v>11</v>
      </c>
      <c r="D1141" s="49" t="s">
        <v>136</v>
      </c>
      <c r="E1141" s="49" t="s">
        <v>135</v>
      </c>
      <c r="F1141" s="49" t="s">
        <v>403</v>
      </c>
      <c r="G1141" s="49" t="s">
        <v>404</v>
      </c>
      <c r="H1141" s="49">
        <v>510</v>
      </c>
      <c r="I1141" s="49" t="s">
        <v>233</v>
      </c>
      <c r="J1141" s="49" t="s">
        <v>133</v>
      </c>
      <c r="K1141" s="49" t="s">
        <v>158</v>
      </c>
      <c r="P1141" s="49" t="s">
        <v>302</v>
      </c>
      <c r="Q1141" s="49" t="s">
        <v>131</v>
      </c>
      <c r="R1141" s="49" t="s">
        <v>168</v>
      </c>
      <c r="S1141" s="49" t="s">
        <v>167</v>
      </c>
      <c r="AB1141" s="49" t="s">
        <v>128</v>
      </c>
      <c r="AC1141" s="49">
        <v>2010</v>
      </c>
      <c r="AD1141" s="49">
        <v>19724.724999999999</v>
      </c>
      <c r="AG1141" s="146"/>
      <c r="AH1141" s="49" t="s">
        <v>447</v>
      </c>
    </row>
    <row r="1142" spans="1:34" s="49" customFormat="1" x14ac:dyDescent="0.25">
      <c r="A1142" s="49" t="s">
        <v>137</v>
      </c>
      <c r="B1142" s="49" t="s">
        <v>10</v>
      </c>
      <c r="C1142" s="49" t="s">
        <v>11</v>
      </c>
      <c r="D1142" s="49" t="s">
        <v>136</v>
      </c>
      <c r="E1142" s="49" t="s">
        <v>135</v>
      </c>
      <c r="F1142" s="49" t="s">
        <v>403</v>
      </c>
      <c r="G1142" s="49" t="s">
        <v>404</v>
      </c>
      <c r="H1142" s="49">
        <v>510</v>
      </c>
      <c r="I1142" s="49" t="s">
        <v>233</v>
      </c>
      <c r="J1142" s="49" t="s">
        <v>133</v>
      </c>
      <c r="K1142" s="49" t="s">
        <v>158</v>
      </c>
      <c r="P1142" s="49" t="s">
        <v>302</v>
      </c>
      <c r="Q1142" s="49" t="s">
        <v>131</v>
      </c>
      <c r="R1142" s="49" t="s">
        <v>166</v>
      </c>
      <c r="S1142" s="49" t="s">
        <v>165</v>
      </c>
      <c r="AB1142" s="49" t="s">
        <v>128</v>
      </c>
      <c r="AC1142" s="49">
        <v>2010</v>
      </c>
      <c r="AD1142" s="49">
        <v>39702.071000000004</v>
      </c>
      <c r="AG1142" s="146"/>
      <c r="AH1142" s="49" t="s">
        <v>447</v>
      </c>
    </row>
    <row r="1143" spans="1:34" s="49" customFormat="1" x14ac:dyDescent="0.25">
      <c r="A1143" s="49" t="s">
        <v>137</v>
      </c>
      <c r="B1143" s="49" t="s">
        <v>10</v>
      </c>
      <c r="C1143" s="49" t="s">
        <v>11</v>
      </c>
      <c r="D1143" s="49" t="s">
        <v>136</v>
      </c>
      <c r="E1143" s="49" t="s">
        <v>135</v>
      </c>
      <c r="F1143" s="49" t="s">
        <v>403</v>
      </c>
      <c r="G1143" s="49" t="s">
        <v>404</v>
      </c>
      <c r="H1143" s="49">
        <v>510</v>
      </c>
      <c r="I1143" s="49" t="s">
        <v>233</v>
      </c>
      <c r="J1143" s="49" t="s">
        <v>133</v>
      </c>
      <c r="K1143" s="49" t="s">
        <v>158</v>
      </c>
      <c r="P1143" s="49" t="s">
        <v>302</v>
      </c>
      <c r="Q1143" s="49" t="s">
        <v>131</v>
      </c>
      <c r="R1143" s="49" t="s">
        <v>164</v>
      </c>
      <c r="S1143" s="49" t="s">
        <v>143</v>
      </c>
      <c r="AB1143" s="49" t="s">
        <v>128</v>
      </c>
      <c r="AC1143" s="49">
        <v>2010</v>
      </c>
      <c r="AD1143" s="49">
        <v>13108.19</v>
      </c>
      <c r="AG1143" s="146"/>
      <c r="AH1143" s="49" t="s">
        <v>447</v>
      </c>
    </row>
    <row r="1144" spans="1:34" s="49" customFormat="1" x14ac:dyDescent="0.25">
      <c r="A1144" s="49" t="s">
        <v>137</v>
      </c>
      <c r="B1144" s="49" t="s">
        <v>10</v>
      </c>
      <c r="C1144" s="49" t="s">
        <v>11</v>
      </c>
      <c r="D1144" s="49" t="s">
        <v>136</v>
      </c>
      <c r="E1144" s="49" t="s">
        <v>135</v>
      </c>
      <c r="F1144" s="49" t="s">
        <v>403</v>
      </c>
      <c r="G1144" s="49" t="s">
        <v>404</v>
      </c>
      <c r="H1144" s="49">
        <v>510</v>
      </c>
      <c r="I1144" s="49" t="s">
        <v>233</v>
      </c>
      <c r="J1144" s="49" t="s">
        <v>133</v>
      </c>
      <c r="K1144" s="49" t="s">
        <v>158</v>
      </c>
      <c r="P1144" s="49" t="s">
        <v>302</v>
      </c>
      <c r="Q1144" s="49" t="s">
        <v>131</v>
      </c>
      <c r="R1144" s="49" t="s">
        <v>163</v>
      </c>
      <c r="S1144" s="49" t="s">
        <v>162</v>
      </c>
      <c r="AB1144" s="49" t="s">
        <v>128</v>
      </c>
      <c r="AC1144" s="49">
        <v>2010</v>
      </c>
      <c r="AD1144" s="49">
        <v>7038.4629999999997</v>
      </c>
      <c r="AG1144" s="146"/>
      <c r="AH1144" s="49" t="s">
        <v>447</v>
      </c>
    </row>
    <row r="1145" spans="1:34" s="49" customFormat="1" x14ac:dyDescent="0.25">
      <c r="A1145" s="49" t="s">
        <v>137</v>
      </c>
      <c r="B1145" s="49" t="s">
        <v>10</v>
      </c>
      <c r="C1145" s="49" t="s">
        <v>11</v>
      </c>
      <c r="D1145" s="49" t="s">
        <v>136</v>
      </c>
      <c r="E1145" s="49" t="s">
        <v>135</v>
      </c>
      <c r="F1145" s="49" t="s">
        <v>403</v>
      </c>
      <c r="G1145" s="49" t="s">
        <v>404</v>
      </c>
      <c r="H1145" s="49">
        <v>510</v>
      </c>
      <c r="I1145" s="49" t="s">
        <v>233</v>
      </c>
      <c r="J1145" s="49" t="s">
        <v>133</v>
      </c>
      <c r="K1145" s="49" t="s">
        <v>158</v>
      </c>
      <c r="P1145" s="49" t="s">
        <v>302</v>
      </c>
      <c r="Q1145" s="49" t="s">
        <v>131</v>
      </c>
      <c r="R1145" s="49" t="s">
        <v>161</v>
      </c>
      <c r="S1145" s="49" t="s">
        <v>139</v>
      </c>
      <c r="AB1145" s="49" t="s">
        <v>128</v>
      </c>
      <c r="AC1145" s="49">
        <v>2010</v>
      </c>
      <c r="AD1145" s="49">
        <v>13764.295</v>
      </c>
      <c r="AG1145" s="146"/>
      <c r="AH1145" s="49" t="s">
        <v>447</v>
      </c>
    </row>
    <row r="1146" spans="1:34" s="49" customFormat="1" x14ac:dyDescent="0.25">
      <c r="A1146" s="49" t="s">
        <v>137</v>
      </c>
      <c r="B1146" s="49" t="s">
        <v>10</v>
      </c>
      <c r="C1146" s="49" t="s">
        <v>11</v>
      </c>
      <c r="D1146" s="49" t="s">
        <v>136</v>
      </c>
      <c r="E1146" s="49" t="s">
        <v>135</v>
      </c>
      <c r="F1146" s="49" t="s">
        <v>403</v>
      </c>
      <c r="G1146" s="49" t="s">
        <v>404</v>
      </c>
      <c r="H1146" s="49">
        <v>510</v>
      </c>
      <c r="I1146" s="49" t="s">
        <v>233</v>
      </c>
      <c r="J1146" s="49" t="s">
        <v>133</v>
      </c>
      <c r="K1146" s="49" t="s">
        <v>158</v>
      </c>
      <c r="P1146" s="49" t="s">
        <v>302</v>
      </c>
      <c r="Q1146" s="49" t="s">
        <v>131</v>
      </c>
      <c r="R1146" s="49" t="s">
        <v>160</v>
      </c>
      <c r="S1146" s="49" t="s">
        <v>131</v>
      </c>
      <c r="AB1146" s="49" t="s">
        <v>128</v>
      </c>
      <c r="AC1146" s="49">
        <v>2010</v>
      </c>
      <c r="AD1146" s="49">
        <v>108207.76700000001</v>
      </c>
      <c r="AG1146" s="146"/>
      <c r="AH1146" s="49" t="s">
        <v>447</v>
      </c>
    </row>
    <row r="1147" spans="1:34" s="49" customFormat="1" x14ac:dyDescent="0.25">
      <c r="A1147" s="49" t="s">
        <v>137</v>
      </c>
      <c r="B1147" s="49" t="s">
        <v>10</v>
      </c>
      <c r="C1147" s="49" t="s">
        <v>11</v>
      </c>
      <c r="D1147" s="49" t="s">
        <v>136</v>
      </c>
      <c r="E1147" s="49" t="s">
        <v>135</v>
      </c>
      <c r="F1147" s="49" t="s">
        <v>403</v>
      </c>
      <c r="G1147" s="49" t="s">
        <v>404</v>
      </c>
      <c r="H1147" s="49">
        <v>510</v>
      </c>
      <c r="I1147" s="49" t="s">
        <v>233</v>
      </c>
      <c r="J1147" s="49" t="s">
        <v>133</v>
      </c>
      <c r="K1147" s="49" t="s">
        <v>158</v>
      </c>
      <c r="P1147" s="49" t="s">
        <v>302</v>
      </c>
      <c r="Q1147" s="49" t="s">
        <v>131</v>
      </c>
      <c r="R1147" s="49" t="s">
        <v>157</v>
      </c>
      <c r="S1147" s="49" t="s">
        <v>129</v>
      </c>
      <c r="AB1147" s="49" t="s">
        <v>128</v>
      </c>
      <c r="AC1147" s="49">
        <v>2010</v>
      </c>
      <c r="AD1147" s="49">
        <v>638.33000000000004</v>
      </c>
      <c r="AG1147" s="146"/>
      <c r="AH1147" s="49" t="s">
        <v>447</v>
      </c>
    </row>
    <row r="1148" spans="1:34" x14ac:dyDescent="0.25">
      <c r="A1148" t="s">
        <v>137</v>
      </c>
      <c r="B1148" t="s">
        <v>54</v>
      </c>
      <c r="C1148" t="s">
        <v>55</v>
      </c>
      <c r="D1148" t="s">
        <v>136</v>
      </c>
      <c r="E1148" t="s">
        <v>135</v>
      </c>
      <c r="F1148" t="s">
        <v>403</v>
      </c>
      <c r="G1148" t="s">
        <v>404</v>
      </c>
      <c r="H1148">
        <v>772</v>
      </c>
      <c r="I1148" t="s">
        <v>180</v>
      </c>
      <c r="J1148" t="s">
        <v>133</v>
      </c>
      <c r="K1148" t="s">
        <v>132</v>
      </c>
      <c r="P1148" t="s">
        <v>297</v>
      </c>
      <c r="Q1148" t="s">
        <v>298</v>
      </c>
      <c r="R1148" t="s">
        <v>183</v>
      </c>
      <c r="S1148" t="s">
        <v>182</v>
      </c>
      <c r="AB1148" t="s">
        <v>128</v>
      </c>
      <c r="AC1148">
        <v>2010</v>
      </c>
      <c r="AD1148">
        <v>0.5</v>
      </c>
      <c r="AE1148" t="s">
        <v>179</v>
      </c>
      <c r="AH1148" t="s">
        <v>448</v>
      </c>
    </row>
    <row r="1149" spans="1:34" x14ac:dyDescent="0.25">
      <c r="A1149" t="s">
        <v>137</v>
      </c>
      <c r="B1149" t="s">
        <v>54</v>
      </c>
      <c r="C1149" t="s">
        <v>55</v>
      </c>
      <c r="D1149" t="s">
        <v>136</v>
      </c>
      <c r="E1149" t="s">
        <v>135</v>
      </c>
      <c r="F1149" t="s">
        <v>403</v>
      </c>
      <c r="G1149" t="s">
        <v>404</v>
      </c>
      <c r="H1149">
        <v>772</v>
      </c>
      <c r="I1149" t="s">
        <v>180</v>
      </c>
      <c r="J1149" t="s">
        <v>133</v>
      </c>
      <c r="K1149" t="s">
        <v>132</v>
      </c>
      <c r="P1149" t="s">
        <v>297</v>
      </c>
      <c r="Q1149" t="s">
        <v>298</v>
      </c>
      <c r="R1149" t="s">
        <v>156</v>
      </c>
      <c r="S1149" t="s">
        <v>155</v>
      </c>
      <c r="AB1149" t="s">
        <v>128</v>
      </c>
      <c r="AC1149">
        <v>2010</v>
      </c>
      <c r="AD1149">
        <v>93.2</v>
      </c>
      <c r="AH1149" t="s">
        <v>448</v>
      </c>
    </row>
    <row r="1150" spans="1:34" x14ac:dyDescent="0.25">
      <c r="A1150" t="s">
        <v>137</v>
      </c>
      <c r="B1150" t="s">
        <v>54</v>
      </c>
      <c r="C1150" t="s">
        <v>55</v>
      </c>
      <c r="D1150" t="s">
        <v>136</v>
      </c>
      <c r="E1150" t="s">
        <v>135</v>
      </c>
      <c r="F1150" t="s">
        <v>403</v>
      </c>
      <c r="G1150" t="s">
        <v>404</v>
      </c>
      <c r="H1150">
        <v>772</v>
      </c>
      <c r="I1150" t="s">
        <v>180</v>
      </c>
      <c r="J1150" t="s">
        <v>133</v>
      </c>
      <c r="K1150" t="s">
        <v>132</v>
      </c>
      <c r="P1150" t="s">
        <v>297</v>
      </c>
      <c r="Q1150" t="s">
        <v>298</v>
      </c>
      <c r="R1150" t="s">
        <v>154</v>
      </c>
      <c r="S1150" t="s">
        <v>153</v>
      </c>
      <c r="AB1150" t="s">
        <v>128</v>
      </c>
      <c r="AC1150">
        <v>2010</v>
      </c>
      <c r="AD1150">
        <v>205.8</v>
      </c>
      <c r="AH1150" t="s">
        <v>448</v>
      </c>
    </row>
    <row r="1151" spans="1:34" x14ac:dyDescent="0.25">
      <c r="A1151" t="s">
        <v>137</v>
      </c>
      <c r="B1151" t="s">
        <v>54</v>
      </c>
      <c r="C1151" t="s">
        <v>55</v>
      </c>
      <c r="D1151" t="s">
        <v>136</v>
      </c>
      <c r="E1151" t="s">
        <v>135</v>
      </c>
      <c r="F1151" t="s">
        <v>403</v>
      </c>
      <c r="G1151" t="s">
        <v>404</v>
      </c>
      <c r="H1151">
        <v>772</v>
      </c>
      <c r="I1151" t="s">
        <v>180</v>
      </c>
      <c r="J1151" t="s">
        <v>133</v>
      </c>
      <c r="K1151" t="s">
        <v>132</v>
      </c>
      <c r="P1151" t="s">
        <v>297</v>
      </c>
      <c r="Q1151" t="s">
        <v>298</v>
      </c>
      <c r="R1151" t="s">
        <v>152</v>
      </c>
      <c r="S1151" t="s">
        <v>151</v>
      </c>
      <c r="AB1151" t="s">
        <v>128</v>
      </c>
      <c r="AC1151">
        <v>2010</v>
      </c>
      <c r="AD1151">
        <v>62</v>
      </c>
      <c r="AH1151" t="s">
        <v>448</v>
      </c>
    </row>
    <row r="1152" spans="1:34" x14ac:dyDescent="0.25">
      <c r="A1152" t="s">
        <v>137</v>
      </c>
      <c r="B1152" t="s">
        <v>54</v>
      </c>
      <c r="C1152" t="s">
        <v>55</v>
      </c>
      <c r="D1152" t="s">
        <v>136</v>
      </c>
      <c r="E1152" t="s">
        <v>135</v>
      </c>
      <c r="F1152" t="s">
        <v>403</v>
      </c>
      <c r="G1152" t="s">
        <v>404</v>
      </c>
      <c r="H1152">
        <v>772</v>
      </c>
      <c r="I1152" t="s">
        <v>180</v>
      </c>
      <c r="J1152" t="s">
        <v>133</v>
      </c>
      <c r="K1152" t="s">
        <v>132</v>
      </c>
      <c r="P1152" t="s">
        <v>297</v>
      </c>
      <c r="Q1152" t="s">
        <v>298</v>
      </c>
      <c r="R1152" t="s">
        <v>150</v>
      </c>
      <c r="S1152" t="s">
        <v>149</v>
      </c>
      <c r="AB1152" t="s">
        <v>128</v>
      </c>
      <c r="AC1152">
        <v>2010</v>
      </c>
      <c r="AD1152">
        <v>179</v>
      </c>
      <c r="AH1152" t="s">
        <v>448</v>
      </c>
    </row>
    <row r="1153" spans="1:34" x14ac:dyDescent="0.25">
      <c r="A1153" t="s">
        <v>137</v>
      </c>
      <c r="B1153" t="s">
        <v>54</v>
      </c>
      <c r="C1153" t="s">
        <v>55</v>
      </c>
      <c r="D1153" t="s">
        <v>136</v>
      </c>
      <c r="E1153" t="s">
        <v>135</v>
      </c>
      <c r="F1153" t="s">
        <v>403</v>
      </c>
      <c r="G1153" t="s">
        <v>404</v>
      </c>
      <c r="H1153">
        <v>772</v>
      </c>
      <c r="I1153" t="s">
        <v>180</v>
      </c>
      <c r="J1153" t="s">
        <v>133</v>
      </c>
      <c r="K1153" t="s">
        <v>132</v>
      </c>
      <c r="P1153" t="s">
        <v>297</v>
      </c>
      <c r="Q1153" t="s">
        <v>298</v>
      </c>
      <c r="R1153" t="s">
        <v>148</v>
      </c>
      <c r="S1153" t="s">
        <v>147</v>
      </c>
      <c r="AB1153" t="s">
        <v>128</v>
      </c>
      <c r="AC1153">
        <v>2010</v>
      </c>
      <c r="AD1153">
        <v>233</v>
      </c>
      <c r="AH1153" t="s">
        <v>448</v>
      </c>
    </row>
    <row r="1154" spans="1:34" x14ac:dyDescent="0.25">
      <c r="A1154" t="s">
        <v>137</v>
      </c>
      <c r="B1154" t="s">
        <v>54</v>
      </c>
      <c r="C1154" t="s">
        <v>55</v>
      </c>
      <c r="D1154" t="s">
        <v>136</v>
      </c>
      <c r="E1154" t="s">
        <v>135</v>
      </c>
      <c r="F1154" t="s">
        <v>403</v>
      </c>
      <c r="G1154" t="s">
        <v>404</v>
      </c>
      <c r="H1154">
        <v>772</v>
      </c>
      <c r="I1154" t="s">
        <v>180</v>
      </c>
      <c r="J1154" t="s">
        <v>133</v>
      </c>
      <c r="K1154" t="s">
        <v>132</v>
      </c>
      <c r="P1154" t="s">
        <v>297</v>
      </c>
      <c r="Q1154" t="s">
        <v>298</v>
      </c>
      <c r="R1154" t="s">
        <v>146</v>
      </c>
      <c r="S1154" t="s">
        <v>145</v>
      </c>
      <c r="AB1154" t="s">
        <v>128</v>
      </c>
      <c r="AC1154">
        <v>2010</v>
      </c>
      <c r="AD1154">
        <v>4</v>
      </c>
      <c r="AH1154" t="s">
        <v>448</v>
      </c>
    </row>
    <row r="1155" spans="1:34" x14ac:dyDescent="0.25">
      <c r="A1155" t="s">
        <v>137</v>
      </c>
      <c r="B1155" t="s">
        <v>54</v>
      </c>
      <c r="C1155" t="s">
        <v>55</v>
      </c>
      <c r="D1155" t="s">
        <v>136</v>
      </c>
      <c r="E1155" t="s">
        <v>135</v>
      </c>
      <c r="F1155" t="s">
        <v>403</v>
      </c>
      <c r="G1155" t="s">
        <v>404</v>
      </c>
      <c r="H1155">
        <v>772</v>
      </c>
      <c r="I1155" t="s">
        <v>180</v>
      </c>
      <c r="J1155" t="s">
        <v>133</v>
      </c>
      <c r="K1155" t="s">
        <v>132</v>
      </c>
      <c r="P1155" t="s">
        <v>297</v>
      </c>
      <c r="Q1155" t="s">
        <v>298</v>
      </c>
      <c r="R1155" t="s">
        <v>144</v>
      </c>
      <c r="S1155" t="s">
        <v>143</v>
      </c>
      <c r="AB1155" t="s">
        <v>128</v>
      </c>
      <c r="AC1155">
        <v>2010</v>
      </c>
      <c r="AD1155">
        <v>9</v>
      </c>
      <c r="AH1155" t="s">
        <v>448</v>
      </c>
    </row>
    <row r="1156" spans="1:34" x14ac:dyDescent="0.25">
      <c r="A1156" t="s">
        <v>137</v>
      </c>
      <c r="B1156" t="s">
        <v>54</v>
      </c>
      <c r="C1156" t="s">
        <v>55</v>
      </c>
      <c r="D1156" t="s">
        <v>136</v>
      </c>
      <c r="E1156" t="s">
        <v>135</v>
      </c>
      <c r="F1156" t="s">
        <v>403</v>
      </c>
      <c r="G1156" t="s">
        <v>404</v>
      </c>
      <c r="H1156">
        <v>772</v>
      </c>
      <c r="I1156" t="s">
        <v>180</v>
      </c>
      <c r="J1156" t="s">
        <v>133</v>
      </c>
      <c r="K1156" t="s">
        <v>132</v>
      </c>
      <c r="P1156" t="s">
        <v>297</v>
      </c>
      <c r="Q1156" t="s">
        <v>298</v>
      </c>
      <c r="R1156" t="s">
        <v>142</v>
      </c>
      <c r="S1156" t="s">
        <v>141</v>
      </c>
      <c r="AB1156" t="s">
        <v>128</v>
      </c>
      <c r="AC1156">
        <v>2010</v>
      </c>
      <c r="AD1156">
        <v>17.399999999999999</v>
      </c>
      <c r="AH1156" t="s">
        <v>448</v>
      </c>
    </row>
    <row r="1157" spans="1:34" x14ac:dyDescent="0.25">
      <c r="A1157" t="s">
        <v>137</v>
      </c>
      <c r="B1157" t="s">
        <v>54</v>
      </c>
      <c r="C1157" t="s">
        <v>55</v>
      </c>
      <c r="D1157" t="s">
        <v>136</v>
      </c>
      <c r="E1157" t="s">
        <v>135</v>
      </c>
      <c r="F1157" t="s">
        <v>403</v>
      </c>
      <c r="G1157" t="s">
        <v>404</v>
      </c>
      <c r="H1157">
        <v>772</v>
      </c>
      <c r="I1157" t="s">
        <v>180</v>
      </c>
      <c r="J1157" t="s">
        <v>133</v>
      </c>
      <c r="K1157" t="s">
        <v>132</v>
      </c>
      <c r="P1157" t="s">
        <v>297</v>
      </c>
      <c r="Q1157" t="s">
        <v>298</v>
      </c>
      <c r="R1157" t="s">
        <v>140</v>
      </c>
      <c r="S1157" t="s">
        <v>139</v>
      </c>
      <c r="AB1157" t="s">
        <v>128</v>
      </c>
      <c r="AC1157">
        <v>2010</v>
      </c>
      <c r="AD1157">
        <v>51.4</v>
      </c>
      <c r="AH1157" t="s">
        <v>448</v>
      </c>
    </row>
    <row r="1158" spans="1:34" x14ac:dyDescent="0.25">
      <c r="A1158" t="s">
        <v>137</v>
      </c>
      <c r="B1158" t="s">
        <v>54</v>
      </c>
      <c r="C1158" t="s">
        <v>55</v>
      </c>
      <c r="D1158" t="s">
        <v>136</v>
      </c>
      <c r="E1158" t="s">
        <v>135</v>
      </c>
      <c r="F1158" t="s">
        <v>403</v>
      </c>
      <c r="G1158" t="s">
        <v>404</v>
      </c>
      <c r="H1158">
        <v>772</v>
      </c>
      <c r="I1158" t="s">
        <v>180</v>
      </c>
      <c r="J1158" t="s">
        <v>133</v>
      </c>
      <c r="K1158" t="s">
        <v>132</v>
      </c>
      <c r="P1158" t="s">
        <v>297</v>
      </c>
      <c r="Q1158" t="s">
        <v>298</v>
      </c>
      <c r="R1158" t="s">
        <v>138</v>
      </c>
      <c r="S1158" t="s">
        <v>131</v>
      </c>
      <c r="AB1158" t="s">
        <v>128</v>
      </c>
      <c r="AC1158">
        <v>2010</v>
      </c>
      <c r="AD1158">
        <v>857.9</v>
      </c>
      <c r="AH1158" t="s">
        <v>448</v>
      </c>
    </row>
    <row r="1159" spans="1:34" x14ac:dyDescent="0.25">
      <c r="A1159" t="s">
        <v>137</v>
      </c>
      <c r="B1159" t="s">
        <v>54</v>
      </c>
      <c r="C1159" t="s">
        <v>55</v>
      </c>
      <c r="D1159" t="s">
        <v>136</v>
      </c>
      <c r="E1159" t="s">
        <v>135</v>
      </c>
      <c r="F1159" t="s">
        <v>403</v>
      </c>
      <c r="G1159" t="s">
        <v>404</v>
      </c>
      <c r="H1159">
        <v>772</v>
      </c>
      <c r="I1159" t="s">
        <v>180</v>
      </c>
      <c r="J1159" t="s">
        <v>133</v>
      </c>
      <c r="K1159" t="s">
        <v>132</v>
      </c>
      <c r="P1159" t="s">
        <v>297</v>
      </c>
      <c r="Q1159" t="s">
        <v>298</v>
      </c>
      <c r="R1159" t="s">
        <v>130</v>
      </c>
      <c r="S1159" t="s">
        <v>129</v>
      </c>
      <c r="AB1159" t="s">
        <v>128</v>
      </c>
      <c r="AC1159">
        <v>2010</v>
      </c>
      <c r="AD1159">
        <v>2.6</v>
      </c>
      <c r="AH1159" t="s">
        <v>448</v>
      </c>
    </row>
    <row r="1160" spans="1:34" x14ac:dyDescent="0.25">
      <c r="A1160" t="s">
        <v>137</v>
      </c>
      <c r="B1160" t="s">
        <v>54</v>
      </c>
      <c r="C1160" t="s">
        <v>55</v>
      </c>
      <c r="D1160" t="s">
        <v>136</v>
      </c>
      <c r="E1160" t="s">
        <v>135</v>
      </c>
      <c r="F1160" t="s">
        <v>403</v>
      </c>
      <c r="G1160" t="s">
        <v>404</v>
      </c>
      <c r="H1160">
        <v>772</v>
      </c>
      <c r="I1160" t="s">
        <v>180</v>
      </c>
      <c r="J1160" t="s">
        <v>133</v>
      </c>
      <c r="K1160" t="s">
        <v>132</v>
      </c>
      <c r="P1160" t="s">
        <v>300</v>
      </c>
      <c r="Q1160" t="s">
        <v>301</v>
      </c>
      <c r="R1160" t="s">
        <v>183</v>
      </c>
      <c r="S1160" t="s">
        <v>182</v>
      </c>
      <c r="AB1160" t="s">
        <v>128</v>
      </c>
      <c r="AC1160">
        <v>2010</v>
      </c>
      <c r="AD1160">
        <v>8.1</v>
      </c>
      <c r="AH1160" t="s">
        <v>448</v>
      </c>
    </row>
    <row r="1161" spans="1:34" x14ac:dyDescent="0.25">
      <c r="A1161" t="s">
        <v>137</v>
      </c>
      <c r="B1161" t="s">
        <v>54</v>
      </c>
      <c r="C1161" t="s">
        <v>55</v>
      </c>
      <c r="D1161" t="s">
        <v>136</v>
      </c>
      <c r="E1161" t="s">
        <v>135</v>
      </c>
      <c r="F1161" t="s">
        <v>403</v>
      </c>
      <c r="G1161" t="s">
        <v>404</v>
      </c>
      <c r="H1161">
        <v>772</v>
      </c>
      <c r="I1161" t="s">
        <v>180</v>
      </c>
      <c r="J1161" t="s">
        <v>133</v>
      </c>
      <c r="K1161" t="s">
        <v>132</v>
      </c>
      <c r="P1161" t="s">
        <v>300</v>
      </c>
      <c r="Q1161" t="s">
        <v>301</v>
      </c>
      <c r="R1161" t="s">
        <v>156</v>
      </c>
      <c r="S1161" t="s">
        <v>155</v>
      </c>
      <c r="AB1161" t="s">
        <v>128</v>
      </c>
      <c r="AC1161">
        <v>2010</v>
      </c>
      <c r="AD1161">
        <v>145.69999999999999</v>
      </c>
      <c r="AH1161" t="s">
        <v>448</v>
      </c>
    </row>
    <row r="1162" spans="1:34" x14ac:dyDescent="0.25">
      <c r="A1162" t="s">
        <v>137</v>
      </c>
      <c r="B1162" t="s">
        <v>54</v>
      </c>
      <c r="C1162" t="s">
        <v>55</v>
      </c>
      <c r="D1162" t="s">
        <v>136</v>
      </c>
      <c r="E1162" t="s">
        <v>135</v>
      </c>
      <c r="F1162" t="s">
        <v>403</v>
      </c>
      <c r="G1162" t="s">
        <v>404</v>
      </c>
      <c r="H1162">
        <v>772</v>
      </c>
      <c r="I1162" t="s">
        <v>180</v>
      </c>
      <c r="J1162" t="s">
        <v>133</v>
      </c>
      <c r="K1162" t="s">
        <v>132</v>
      </c>
      <c r="P1162" t="s">
        <v>300</v>
      </c>
      <c r="Q1162" t="s">
        <v>301</v>
      </c>
      <c r="R1162" t="s">
        <v>154</v>
      </c>
      <c r="S1162" t="s">
        <v>153</v>
      </c>
      <c r="AB1162" t="s">
        <v>128</v>
      </c>
      <c r="AC1162">
        <v>2010</v>
      </c>
      <c r="AD1162">
        <v>162.80000000000001</v>
      </c>
      <c r="AH1162" t="s">
        <v>448</v>
      </c>
    </row>
    <row r="1163" spans="1:34" x14ac:dyDescent="0.25">
      <c r="A1163" t="s">
        <v>137</v>
      </c>
      <c r="B1163" t="s">
        <v>54</v>
      </c>
      <c r="C1163" t="s">
        <v>55</v>
      </c>
      <c r="D1163" t="s">
        <v>136</v>
      </c>
      <c r="E1163" t="s">
        <v>135</v>
      </c>
      <c r="F1163" t="s">
        <v>403</v>
      </c>
      <c r="G1163" t="s">
        <v>404</v>
      </c>
      <c r="H1163">
        <v>772</v>
      </c>
      <c r="I1163" t="s">
        <v>180</v>
      </c>
      <c r="J1163" t="s">
        <v>133</v>
      </c>
      <c r="K1163" t="s">
        <v>132</v>
      </c>
      <c r="P1163" t="s">
        <v>300</v>
      </c>
      <c r="Q1163" t="s">
        <v>301</v>
      </c>
      <c r="R1163" t="s">
        <v>152</v>
      </c>
      <c r="S1163" t="s">
        <v>151</v>
      </c>
      <c r="AB1163" t="s">
        <v>128</v>
      </c>
      <c r="AC1163">
        <v>2010</v>
      </c>
      <c r="AD1163">
        <v>68.3</v>
      </c>
      <c r="AH1163" t="s">
        <v>448</v>
      </c>
    </row>
    <row r="1164" spans="1:34" x14ac:dyDescent="0.25">
      <c r="A1164" t="s">
        <v>137</v>
      </c>
      <c r="B1164" t="s">
        <v>54</v>
      </c>
      <c r="C1164" t="s">
        <v>55</v>
      </c>
      <c r="D1164" t="s">
        <v>136</v>
      </c>
      <c r="E1164" t="s">
        <v>135</v>
      </c>
      <c r="F1164" t="s">
        <v>403</v>
      </c>
      <c r="G1164" t="s">
        <v>404</v>
      </c>
      <c r="H1164">
        <v>772</v>
      </c>
      <c r="I1164" t="s">
        <v>180</v>
      </c>
      <c r="J1164" t="s">
        <v>133</v>
      </c>
      <c r="K1164" t="s">
        <v>132</v>
      </c>
      <c r="P1164" t="s">
        <v>300</v>
      </c>
      <c r="Q1164" t="s">
        <v>301</v>
      </c>
      <c r="R1164" t="s">
        <v>150</v>
      </c>
      <c r="S1164" t="s">
        <v>149</v>
      </c>
      <c r="AB1164" t="s">
        <v>128</v>
      </c>
      <c r="AC1164">
        <v>2010</v>
      </c>
      <c r="AD1164">
        <v>66.900000000000006</v>
      </c>
      <c r="AH1164" t="s">
        <v>448</v>
      </c>
    </row>
    <row r="1165" spans="1:34" x14ac:dyDescent="0.25">
      <c r="A1165" t="s">
        <v>137</v>
      </c>
      <c r="B1165" t="s">
        <v>54</v>
      </c>
      <c r="C1165" t="s">
        <v>55</v>
      </c>
      <c r="D1165" t="s">
        <v>136</v>
      </c>
      <c r="E1165" t="s">
        <v>135</v>
      </c>
      <c r="F1165" t="s">
        <v>403</v>
      </c>
      <c r="G1165" t="s">
        <v>404</v>
      </c>
      <c r="H1165">
        <v>772</v>
      </c>
      <c r="I1165" t="s">
        <v>180</v>
      </c>
      <c r="J1165" t="s">
        <v>133</v>
      </c>
      <c r="K1165" t="s">
        <v>132</v>
      </c>
      <c r="P1165" t="s">
        <v>300</v>
      </c>
      <c r="Q1165" t="s">
        <v>301</v>
      </c>
      <c r="R1165" t="s">
        <v>148</v>
      </c>
      <c r="S1165" t="s">
        <v>147</v>
      </c>
      <c r="AB1165" t="s">
        <v>128</v>
      </c>
      <c r="AC1165">
        <v>2010</v>
      </c>
      <c r="AD1165">
        <v>115.1</v>
      </c>
      <c r="AH1165" t="s">
        <v>448</v>
      </c>
    </row>
    <row r="1166" spans="1:34" x14ac:dyDescent="0.25">
      <c r="A1166" t="s">
        <v>137</v>
      </c>
      <c r="B1166" t="s">
        <v>54</v>
      </c>
      <c r="C1166" t="s">
        <v>55</v>
      </c>
      <c r="D1166" t="s">
        <v>136</v>
      </c>
      <c r="E1166" t="s">
        <v>135</v>
      </c>
      <c r="F1166" t="s">
        <v>403</v>
      </c>
      <c r="G1166" t="s">
        <v>404</v>
      </c>
      <c r="H1166">
        <v>772</v>
      </c>
      <c r="I1166" t="s">
        <v>180</v>
      </c>
      <c r="J1166" t="s">
        <v>133</v>
      </c>
      <c r="K1166" t="s">
        <v>132</v>
      </c>
      <c r="P1166" t="s">
        <v>300</v>
      </c>
      <c r="Q1166" t="s">
        <v>301</v>
      </c>
      <c r="R1166" t="s">
        <v>146</v>
      </c>
      <c r="S1166" t="s">
        <v>145</v>
      </c>
      <c r="AB1166" t="s">
        <v>128</v>
      </c>
      <c r="AC1166">
        <v>2010</v>
      </c>
      <c r="AD1166">
        <v>64.2</v>
      </c>
      <c r="AH1166" t="s">
        <v>448</v>
      </c>
    </row>
    <row r="1167" spans="1:34" x14ac:dyDescent="0.25">
      <c r="A1167" t="s">
        <v>137</v>
      </c>
      <c r="B1167" t="s">
        <v>54</v>
      </c>
      <c r="C1167" t="s">
        <v>55</v>
      </c>
      <c r="D1167" t="s">
        <v>136</v>
      </c>
      <c r="E1167" t="s">
        <v>135</v>
      </c>
      <c r="F1167" t="s">
        <v>403</v>
      </c>
      <c r="G1167" t="s">
        <v>404</v>
      </c>
      <c r="H1167">
        <v>772</v>
      </c>
      <c r="I1167" t="s">
        <v>180</v>
      </c>
      <c r="J1167" t="s">
        <v>133</v>
      </c>
      <c r="K1167" t="s">
        <v>132</v>
      </c>
      <c r="P1167" t="s">
        <v>300</v>
      </c>
      <c r="Q1167" t="s">
        <v>301</v>
      </c>
      <c r="R1167" t="s">
        <v>144</v>
      </c>
      <c r="S1167" t="s">
        <v>143</v>
      </c>
      <c r="AB1167" t="s">
        <v>128</v>
      </c>
      <c r="AC1167">
        <v>2010</v>
      </c>
      <c r="AD1167">
        <v>167.7</v>
      </c>
      <c r="AH1167" t="s">
        <v>448</v>
      </c>
    </row>
    <row r="1168" spans="1:34" x14ac:dyDescent="0.25">
      <c r="A1168" t="s">
        <v>137</v>
      </c>
      <c r="B1168" t="s">
        <v>54</v>
      </c>
      <c r="C1168" t="s">
        <v>55</v>
      </c>
      <c r="D1168" t="s">
        <v>136</v>
      </c>
      <c r="E1168" t="s">
        <v>135</v>
      </c>
      <c r="F1168" t="s">
        <v>403</v>
      </c>
      <c r="G1168" t="s">
        <v>404</v>
      </c>
      <c r="H1168">
        <v>772</v>
      </c>
      <c r="I1168" t="s">
        <v>180</v>
      </c>
      <c r="J1168" t="s">
        <v>133</v>
      </c>
      <c r="K1168" t="s">
        <v>132</v>
      </c>
      <c r="P1168" t="s">
        <v>300</v>
      </c>
      <c r="Q1168" t="s">
        <v>301</v>
      </c>
      <c r="R1168" t="s">
        <v>142</v>
      </c>
      <c r="S1168" t="s">
        <v>141</v>
      </c>
      <c r="AB1168" t="s">
        <v>128</v>
      </c>
      <c r="AC1168">
        <v>2010</v>
      </c>
      <c r="AD1168">
        <v>103.2</v>
      </c>
      <c r="AH1168" t="s">
        <v>448</v>
      </c>
    </row>
    <row r="1169" spans="1:34" x14ac:dyDescent="0.25">
      <c r="A1169" t="s">
        <v>137</v>
      </c>
      <c r="B1169" t="s">
        <v>54</v>
      </c>
      <c r="C1169" t="s">
        <v>55</v>
      </c>
      <c r="D1169" t="s">
        <v>136</v>
      </c>
      <c r="E1169" t="s">
        <v>135</v>
      </c>
      <c r="F1169" t="s">
        <v>403</v>
      </c>
      <c r="G1169" t="s">
        <v>404</v>
      </c>
      <c r="H1169">
        <v>772</v>
      </c>
      <c r="I1169" t="s">
        <v>180</v>
      </c>
      <c r="J1169" t="s">
        <v>133</v>
      </c>
      <c r="K1169" t="s">
        <v>132</v>
      </c>
      <c r="P1169" t="s">
        <v>300</v>
      </c>
      <c r="Q1169" t="s">
        <v>301</v>
      </c>
      <c r="R1169" t="s">
        <v>140</v>
      </c>
      <c r="S1169" t="s">
        <v>139</v>
      </c>
      <c r="AB1169" t="s">
        <v>128</v>
      </c>
      <c r="AC1169">
        <v>2010</v>
      </c>
      <c r="AD1169">
        <v>82.4</v>
      </c>
      <c r="AH1169" t="s">
        <v>448</v>
      </c>
    </row>
    <row r="1170" spans="1:34" x14ac:dyDescent="0.25">
      <c r="A1170" t="s">
        <v>137</v>
      </c>
      <c r="B1170" t="s">
        <v>54</v>
      </c>
      <c r="C1170" t="s">
        <v>55</v>
      </c>
      <c r="D1170" t="s">
        <v>136</v>
      </c>
      <c r="E1170" t="s">
        <v>135</v>
      </c>
      <c r="F1170" t="s">
        <v>403</v>
      </c>
      <c r="G1170" t="s">
        <v>404</v>
      </c>
      <c r="H1170">
        <v>772</v>
      </c>
      <c r="I1170" t="s">
        <v>180</v>
      </c>
      <c r="J1170" t="s">
        <v>133</v>
      </c>
      <c r="K1170" t="s">
        <v>132</v>
      </c>
      <c r="P1170" t="s">
        <v>300</v>
      </c>
      <c r="Q1170" t="s">
        <v>301</v>
      </c>
      <c r="R1170" t="s">
        <v>138</v>
      </c>
      <c r="S1170" t="s">
        <v>131</v>
      </c>
      <c r="AB1170" t="s">
        <v>128</v>
      </c>
      <c r="AC1170">
        <v>2010</v>
      </c>
      <c r="AD1170">
        <v>990</v>
      </c>
      <c r="AH1170" t="s">
        <v>448</v>
      </c>
    </row>
    <row r="1171" spans="1:34" x14ac:dyDescent="0.25">
      <c r="A1171" t="s">
        <v>137</v>
      </c>
      <c r="B1171" t="s">
        <v>54</v>
      </c>
      <c r="C1171" t="s">
        <v>55</v>
      </c>
      <c r="D1171" t="s">
        <v>136</v>
      </c>
      <c r="E1171" t="s">
        <v>135</v>
      </c>
      <c r="F1171" t="s">
        <v>403</v>
      </c>
      <c r="G1171" t="s">
        <v>404</v>
      </c>
      <c r="H1171">
        <v>772</v>
      </c>
      <c r="I1171" t="s">
        <v>180</v>
      </c>
      <c r="J1171" t="s">
        <v>133</v>
      </c>
      <c r="K1171" t="s">
        <v>132</v>
      </c>
      <c r="P1171" t="s">
        <v>300</v>
      </c>
      <c r="Q1171" t="s">
        <v>301</v>
      </c>
      <c r="R1171" t="s">
        <v>130</v>
      </c>
      <c r="S1171" t="s">
        <v>129</v>
      </c>
      <c r="AB1171" t="s">
        <v>128</v>
      </c>
      <c r="AC1171">
        <v>2010</v>
      </c>
      <c r="AD1171">
        <v>5.6</v>
      </c>
      <c r="AH1171" t="s">
        <v>448</v>
      </c>
    </row>
    <row r="1172" spans="1:34" s="49" customFormat="1" x14ac:dyDescent="0.25">
      <c r="A1172" s="49" t="s">
        <v>137</v>
      </c>
      <c r="B1172" s="49" t="s">
        <v>54</v>
      </c>
      <c r="C1172" s="49" t="s">
        <v>55</v>
      </c>
      <c r="D1172" s="49" t="s">
        <v>136</v>
      </c>
      <c r="E1172" s="49" t="s">
        <v>135</v>
      </c>
      <c r="F1172" s="49" t="s">
        <v>403</v>
      </c>
      <c r="G1172" s="49" t="s">
        <v>404</v>
      </c>
      <c r="H1172" s="49">
        <v>772</v>
      </c>
      <c r="I1172" s="49" t="s">
        <v>180</v>
      </c>
      <c r="J1172" s="49" t="s">
        <v>133</v>
      </c>
      <c r="K1172" s="49" t="s">
        <v>132</v>
      </c>
      <c r="P1172" s="49" t="s">
        <v>302</v>
      </c>
      <c r="Q1172" s="49" t="s">
        <v>131</v>
      </c>
      <c r="R1172" s="49" t="s">
        <v>183</v>
      </c>
      <c r="S1172" s="49" t="s">
        <v>182</v>
      </c>
      <c r="AB1172" s="49" t="s">
        <v>128</v>
      </c>
      <c r="AC1172" s="49">
        <v>2010</v>
      </c>
      <c r="AD1172" s="49">
        <v>8.6</v>
      </c>
      <c r="AF1172" s="49" t="s">
        <v>858</v>
      </c>
      <c r="AG1172" s="146">
        <f>(AD1173+AD1174+AD1175)*( 1 +AD1183/(AD1182-AD1183))</f>
        <v>740.98829093281142</v>
      </c>
      <c r="AH1172" s="49" t="s">
        <v>448</v>
      </c>
    </row>
    <row r="1173" spans="1:34" s="49" customFormat="1" x14ac:dyDescent="0.25">
      <c r="A1173" s="49" t="s">
        <v>137</v>
      </c>
      <c r="B1173" s="49" t="s">
        <v>54</v>
      </c>
      <c r="C1173" s="49" t="s">
        <v>55</v>
      </c>
      <c r="D1173" s="49" t="s">
        <v>136</v>
      </c>
      <c r="E1173" s="49" t="s">
        <v>135</v>
      </c>
      <c r="F1173" s="49" t="s">
        <v>403</v>
      </c>
      <c r="G1173" s="49" t="s">
        <v>404</v>
      </c>
      <c r="H1173" s="49">
        <v>772</v>
      </c>
      <c r="I1173" s="49" t="s">
        <v>180</v>
      </c>
      <c r="J1173" s="49" t="s">
        <v>133</v>
      </c>
      <c r="K1173" s="49" t="s">
        <v>132</v>
      </c>
      <c r="P1173" s="49" t="s">
        <v>302</v>
      </c>
      <c r="Q1173" s="49" t="s">
        <v>131</v>
      </c>
      <c r="R1173" s="49" t="s">
        <v>156</v>
      </c>
      <c r="S1173" s="49" t="s">
        <v>155</v>
      </c>
      <c r="AB1173" s="49" t="s">
        <v>128</v>
      </c>
      <c r="AC1173" s="49">
        <v>2010</v>
      </c>
      <c r="AD1173" s="49">
        <v>238.8</v>
      </c>
      <c r="AF1173" s="49" t="s">
        <v>859</v>
      </c>
      <c r="AG1173" s="146">
        <f>(AD1172+AD1176+AD1177+AD1178+AD1179+AD1180+AD1181)*( 1 +AD1183/(AD1182-AD1183))</f>
        <v>1106.7112633181127</v>
      </c>
      <c r="AH1173" s="49" t="s">
        <v>448</v>
      </c>
    </row>
    <row r="1174" spans="1:34" s="49" customFormat="1" x14ac:dyDescent="0.25">
      <c r="A1174" s="49" t="s">
        <v>137</v>
      </c>
      <c r="B1174" s="49" t="s">
        <v>54</v>
      </c>
      <c r="C1174" s="49" t="s">
        <v>55</v>
      </c>
      <c r="D1174" s="49" t="s">
        <v>136</v>
      </c>
      <c r="E1174" s="49" t="s">
        <v>135</v>
      </c>
      <c r="F1174" s="49" t="s">
        <v>403</v>
      </c>
      <c r="G1174" s="49" t="s">
        <v>404</v>
      </c>
      <c r="H1174" s="49">
        <v>772</v>
      </c>
      <c r="I1174" s="49" t="s">
        <v>180</v>
      </c>
      <c r="J1174" s="49" t="s">
        <v>133</v>
      </c>
      <c r="K1174" s="49" t="s">
        <v>132</v>
      </c>
      <c r="P1174" s="49" t="s">
        <v>302</v>
      </c>
      <c r="Q1174" s="49" t="s">
        <v>131</v>
      </c>
      <c r="R1174" s="49" t="s">
        <v>154</v>
      </c>
      <c r="S1174" s="49" t="s">
        <v>153</v>
      </c>
      <c r="AB1174" s="49" t="s">
        <v>128</v>
      </c>
      <c r="AC1174" s="49">
        <v>2010</v>
      </c>
      <c r="AD1174" s="49">
        <v>368.5</v>
      </c>
      <c r="AF1174" s="49" t="s">
        <v>862</v>
      </c>
      <c r="AG1174" s="146">
        <f>AD1172+AD1173+AD1174+AD1175+ AD1176+AD1177+AD1178+AD1179+AD1180+AD1181+AD1183</f>
        <v>1847.6999999999998</v>
      </c>
      <c r="AH1174" s="49" t="s">
        <v>448</v>
      </c>
    </row>
    <row r="1175" spans="1:34" s="49" customFormat="1" x14ac:dyDescent="0.25">
      <c r="A1175" s="49" t="s">
        <v>137</v>
      </c>
      <c r="B1175" s="49" t="s">
        <v>54</v>
      </c>
      <c r="C1175" s="49" t="s">
        <v>55</v>
      </c>
      <c r="D1175" s="49" t="s">
        <v>136</v>
      </c>
      <c r="E1175" s="49" t="s">
        <v>135</v>
      </c>
      <c r="F1175" s="49" t="s">
        <v>403</v>
      </c>
      <c r="G1175" s="49" t="s">
        <v>404</v>
      </c>
      <c r="H1175" s="49">
        <v>772</v>
      </c>
      <c r="I1175" s="49" t="s">
        <v>180</v>
      </c>
      <c r="J1175" s="49" t="s">
        <v>133</v>
      </c>
      <c r="K1175" s="49" t="s">
        <v>132</v>
      </c>
      <c r="P1175" s="49" t="s">
        <v>302</v>
      </c>
      <c r="Q1175" s="49" t="s">
        <v>131</v>
      </c>
      <c r="R1175" s="49" t="s">
        <v>152</v>
      </c>
      <c r="S1175" s="49" t="s">
        <v>151</v>
      </c>
      <c r="AB1175" s="49" t="s">
        <v>128</v>
      </c>
      <c r="AC1175" s="49">
        <v>2010</v>
      </c>
      <c r="AD1175" s="49">
        <v>130.4</v>
      </c>
      <c r="AG1175" s="146"/>
      <c r="AH1175" s="49" t="s">
        <v>448</v>
      </c>
    </row>
    <row r="1176" spans="1:34" s="49" customFormat="1" x14ac:dyDescent="0.25">
      <c r="A1176" s="49" t="s">
        <v>137</v>
      </c>
      <c r="B1176" s="49" t="s">
        <v>54</v>
      </c>
      <c r="C1176" s="49" t="s">
        <v>55</v>
      </c>
      <c r="D1176" s="49" t="s">
        <v>136</v>
      </c>
      <c r="E1176" s="49" t="s">
        <v>135</v>
      </c>
      <c r="F1176" s="49" t="s">
        <v>403</v>
      </c>
      <c r="G1176" s="49" t="s">
        <v>404</v>
      </c>
      <c r="H1176" s="49">
        <v>772</v>
      </c>
      <c r="I1176" s="49" t="s">
        <v>180</v>
      </c>
      <c r="J1176" s="49" t="s">
        <v>133</v>
      </c>
      <c r="K1176" s="49" t="s">
        <v>132</v>
      </c>
      <c r="P1176" s="49" t="s">
        <v>302</v>
      </c>
      <c r="Q1176" s="49" t="s">
        <v>131</v>
      </c>
      <c r="R1176" s="49" t="s">
        <v>150</v>
      </c>
      <c r="S1176" s="49" t="s">
        <v>149</v>
      </c>
      <c r="AB1176" s="49" t="s">
        <v>128</v>
      </c>
      <c r="AC1176" s="49">
        <v>2010</v>
      </c>
      <c r="AD1176" s="49">
        <v>245.9</v>
      </c>
      <c r="AG1176" s="146"/>
      <c r="AH1176" s="49" t="s">
        <v>448</v>
      </c>
    </row>
    <row r="1177" spans="1:34" s="49" customFormat="1" x14ac:dyDescent="0.25">
      <c r="A1177" s="49" t="s">
        <v>137</v>
      </c>
      <c r="B1177" s="49" t="s">
        <v>54</v>
      </c>
      <c r="C1177" s="49" t="s">
        <v>55</v>
      </c>
      <c r="D1177" s="49" t="s">
        <v>136</v>
      </c>
      <c r="E1177" s="49" t="s">
        <v>135</v>
      </c>
      <c r="F1177" s="49" t="s">
        <v>403</v>
      </c>
      <c r="G1177" s="49" t="s">
        <v>404</v>
      </c>
      <c r="H1177" s="49">
        <v>772</v>
      </c>
      <c r="I1177" s="49" t="s">
        <v>180</v>
      </c>
      <c r="J1177" s="49" t="s">
        <v>133</v>
      </c>
      <c r="K1177" s="49" t="s">
        <v>132</v>
      </c>
      <c r="P1177" s="49" t="s">
        <v>302</v>
      </c>
      <c r="Q1177" s="49" t="s">
        <v>131</v>
      </c>
      <c r="R1177" s="49" t="s">
        <v>148</v>
      </c>
      <c r="S1177" s="49" t="s">
        <v>147</v>
      </c>
      <c r="AB1177" s="49" t="s">
        <v>128</v>
      </c>
      <c r="AC1177" s="49">
        <v>2010</v>
      </c>
      <c r="AD1177" s="49">
        <v>348.1</v>
      </c>
      <c r="AG1177" s="146"/>
      <c r="AH1177" s="49" t="s">
        <v>448</v>
      </c>
    </row>
    <row r="1178" spans="1:34" s="49" customFormat="1" x14ac:dyDescent="0.25">
      <c r="A1178" s="49" t="s">
        <v>137</v>
      </c>
      <c r="B1178" s="49" t="s">
        <v>54</v>
      </c>
      <c r="C1178" s="49" t="s">
        <v>55</v>
      </c>
      <c r="D1178" s="49" t="s">
        <v>136</v>
      </c>
      <c r="E1178" s="49" t="s">
        <v>135</v>
      </c>
      <c r="F1178" s="49" t="s">
        <v>403</v>
      </c>
      <c r="G1178" s="49" t="s">
        <v>404</v>
      </c>
      <c r="H1178" s="49">
        <v>772</v>
      </c>
      <c r="I1178" s="49" t="s">
        <v>180</v>
      </c>
      <c r="J1178" s="49" t="s">
        <v>133</v>
      </c>
      <c r="K1178" s="49" t="s">
        <v>132</v>
      </c>
      <c r="P1178" s="49" t="s">
        <v>302</v>
      </c>
      <c r="Q1178" s="49" t="s">
        <v>131</v>
      </c>
      <c r="R1178" s="49" t="s">
        <v>146</v>
      </c>
      <c r="S1178" s="49" t="s">
        <v>145</v>
      </c>
      <c r="AB1178" s="49" t="s">
        <v>128</v>
      </c>
      <c r="AC1178" s="49">
        <v>2010</v>
      </c>
      <c r="AD1178" s="49">
        <v>68.2</v>
      </c>
      <c r="AG1178" s="146"/>
      <c r="AH1178" s="49" t="s">
        <v>448</v>
      </c>
    </row>
    <row r="1179" spans="1:34" s="49" customFormat="1" x14ac:dyDescent="0.25">
      <c r="A1179" s="49" t="s">
        <v>137</v>
      </c>
      <c r="B1179" s="49" t="s">
        <v>54</v>
      </c>
      <c r="C1179" s="49" t="s">
        <v>55</v>
      </c>
      <c r="D1179" s="49" t="s">
        <v>136</v>
      </c>
      <c r="E1179" s="49" t="s">
        <v>135</v>
      </c>
      <c r="F1179" s="49" t="s">
        <v>403</v>
      </c>
      <c r="G1179" s="49" t="s">
        <v>404</v>
      </c>
      <c r="H1179" s="49">
        <v>772</v>
      </c>
      <c r="I1179" s="49" t="s">
        <v>180</v>
      </c>
      <c r="J1179" s="49" t="s">
        <v>133</v>
      </c>
      <c r="K1179" s="49" t="s">
        <v>132</v>
      </c>
      <c r="P1179" s="49" t="s">
        <v>302</v>
      </c>
      <c r="Q1179" s="49" t="s">
        <v>131</v>
      </c>
      <c r="R1179" s="49" t="s">
        <v>144</v>
      </c>
      <c r="S1179" s="49" t="s">
        <v>143</v>
      </c>
      <c r="AB1179" s="49" t="s">
        <v>128</v>
      </c>
      <c r="AC1179" s="49">
        <v>2010</v>
      </c>
      <c r="AD1179" s="49">
        <v>176.6</v>
      </c>
      <c r="AG1179" s="146"/>
      <c r="AH1179" s="49" t="s">
        <v>448</v>
      </c>
    </row>
    <row r="1180" spans="1:34" s="49" customFormat="1" x14ac:dyDescent="0.25">
      <c r="A1180" s="49" t="s">
        <v>137</v>
      </c>
      <c r="B1180" s="49" t="s">
        <v>54</v>
      </c>
      <c r="C1180" s="49" t="s">
        <v>55</v>
      </c>
      <c r="D1180" s="49" t="s">
        <v>136</v>
      </c>
      <c r="E1180" s="49" t="s">
        <v>135</v>
      </c>
      <c r="F1180" s="49" t="s">
        <v>403</v>
      </c>
      <c r="G1180" s="49" t="s">
        <v>404</v>
      </c>
      <c r="H1180" s="49">
        <v>772</v>
      </c>
      <c r="I1180" s="49" t="s">
        <v>180</v>
      </c>
      <c r="J1180" s="49" t="s">
        <v>133</v>
      </c>
      <c r="K1180" s="49" t="s">
        <v>132</v>
      </c>
      <c r="P1180" s="49" t="s">
        <v>302</v>
      </c>
      <c r="Q1180" s="49" t="s">
        <v>131</v>
      </c>
      <c r="R1180" s="49" t="s">
        <v>142</v>
      </c>
      <c r="S1180" s="49" t="s">
        <v>141</v>
      </c>
      <c r="AB1180" s="49" t="s">
        <v>128</v>
      </c>
      <c r="AC1180" s="49">
        <v>2010</v>
      </c>
      <c r="AD1180" s="49">
        <v>120.6</v>
      </c>
      <c r="AG1180" s="146"/>
      <c r="AH1180" s="49" t="s">
        <v>448</v>
      </c>
    </row>
    <row r="1181" spans="1:34" s="49" customFormat="1" x14ac:dyDescent="0.25">
      <c r="A1181" s="49" t="s">
        <v>137</v>
      </c>
      <c r="B1181" s="49" t="s">
        <v>54</v>
      </c>
      <c r="C1181" s="49" t="s">
        <v>55</v>
      </c>
      <c r="D1181" s="49" t="s">
        <v>136</v>
      </c>
      <c r="E1181" s="49" t="s">
        <v>135</v>
      </c>
      <c r="F1181" s="49" t="s">
        <v>403</v>
      </c>
      <c r="G1181" s="49" t="s">
        <v>404</v>
      </c>
      <c r="H1181" s="49">
        <v>772</v>
      </c>
      <c r="I1181" s="49" t="s">
        <v>180</v>
      </c>
      <c r="J1181" s="49" t="s">
        <v>133</v>
      </c>
      <c r="K1181" s="49" t="s">
        <v>132</v>
      </c>
      <c r="P1181" s="49" t="s">
        <v>302</v>
      </c>
      <c r="Q1181" s="49" t="s">
        <v>131</v>
      </c>
      <c r="R1181" s="49" t="s">
        <v>140</v>
      </c>
      <c r="S1181" s="49" t="s">
        <v>139</v>
      </c>
      <c r="AB1181" s="49" t="s">
        <v>128</v>
      </c>
      <c r="AC1181" s="49">
        <v>2010</v>
      </c>
      <c r="AD1181" s="49">
        <v>133.80000000000001</v>
      </c>
      <c r="AG1181" s="146"/>
      <c r="AH1181" s="49" t="s">
        <v>448</v>
      </c>
    </row>
    <row r="1182" spans="1:34" s="49" customFormat="1" x14ac:dyDescent="0.25">
      <c r="A1182" s="49" t="s">
        <v>137</v>
      </c>
      <c r="B1182" s="49" t="s">
        <v>54</v>
      </c>
      <c r="C1182" s="49" t="s">
        <v>55</v>
      </c>
      <c r="D1182" s="49" t="s">
        <v>136</v>
      </c>
      <c r="E1182" s="49" t="s">
        <v>135</v>
      </c>
      <c r="F1182" s="49" t="s">
        <v>403</v>
      </c>
      <c r="G1182" s="49" t="s">
        <v>404</v>
      </c>
      <c r="H1182" s="49">
        <v>772</v>
      </c>
      <c r="I1182" s="49" t="s">
        <v>180</v>
      </c>
      <c r="J1182" s="49" t="s">
        <v>133</v>
      </c>
      <c r="K1182" s="49" t="s">
        <v>132</v>
      </c>
      <c r="P1182" s="49" t="s">
        <v>302</v>
      </c>
      <c r="Q1182" s="49" t="s">
        <v>131</v>
      </c>
      <c r="R1182" s="49" t="s">
        <v>138</v>
      </c>
      <c r="S1182" s="49" t="s">
        <v>131</v>
      </c>
      <c r="AB1182" s="49" t="s">
        <v>128</v>
      </c>
      <c r="AC1182" s="49">
        <v>2010</v>
      </c>
      <c r="AD1182" s="49">
        <v>1847.8</v>
      </c>
      <c r="AG1182" s="146"/>
      <c r="AH1182" s="49" t="s">
        <v>448</v>
      </c>
    </row>
    <row r="1183" spans="1:34" s="49" customFormat="1" x14ac:dyDescent="0.25">
      <c r="A1183" s="49" t="s">
        <v>137</v>
      </c>
      <c r="B1183" s="49" t="s">
        <v>54</v>
      </c>
      <c r="C1183" s="49" t="s">
        <v>55</v>
      </c>
      <c r="D1183" s="49" t="s">
        <v>136</v>
      </c>
      <c r="E1183" s="49" t="s">
        <v>135</v>
      </c>
      <c r="F1183" s="49" t="s">
        <v>403</v>
      </c>
      <c r="G1183" s="49" t="s">
        <v>404</v>
      </c>
      <c r="H1183" s="49">
        <v>772</v>
      </c>
      <c r="I1183" s="49" t="s">
        <v>180</v>
      </c>
      <c r="J1183" s="49" t="s">
        <v>133</v>
      </c>
      <c r="K1183" s="49" t="s">
        <v>132</v>
      </c>
      <c r="P1183" s="49" t="s">
        <v>302</v>
      </c>
      <c r="Q1183" s="49" t="s">
        <v>131</v>
      </c>
      <c r="R1183" s="49" t="s">
        <v>130</v>
      </c>
      <c r="S1183" s="49" t="s">
        <v>129</v>
      </c>
      <c r="AB1183" s="49" t="s">
        <v>128</v>
      </c>
      <c r="AC1183" s="49">
        <v>2010</v>
      </c>
      <c r="AD1183" s="49">
        <v>8.1999999999999993</v>
      </c>
      <c r="AG1183" s="146"/>
      <c r="AH1183" s="49" t="s">
        <v>448</v>
      </c>
    </row>
    <row r="1184" spans="1:34" x14ac:dyDescent="0.25">
      <c r="A1184" t="s">
        <v>137</v>
      </c>
      <c r="B1184" t="s">
        <v>4</v>
      </c>
      <c r="C1184" t="s">
        <v>231</v>
      </c>
      <c r="D1184" t="s">
        <v>136</v>
      </c>
      <c r="E1184" t="s">
        <v>135</v>
      </c>
      <c r="F1184" t="s">
        <v>403</v>
      </c>
      <c r="G1184" t="s">
        <v>404</v>
      </c>
      <c r="H1184">
        <v>706</v>
      </c>
      <c r="I1184" t="s">
        <v>185</v>
      </c>
      <c r="J1184" t="s">
        <v>133</v>
      </c>
      <c r="K1184" t="s">
        <v>158</v>
      </c>
      <c r="P1184" t="s">
        <v>297</v>
      </c>
      <c r="Q1184" t="s">
        <v>298</v>
      </c>
      <c r="R1184" t="s">
        <v>174</v>
      </c>
      <c r="S1184" t="s">
        <v>173</v>
      </c>
      <c r="AB1184" t="s">
        <v>128</v>
      </c>
      <c r="AC1184">
        <v>2010</v>
      </c>
      <c r="AD1184">
        <v>80.480999999999995</v>
      </c>
      <c r="AH1184" t="s">
        <v>449</v>
      </c>
    </row>
    <row r="1185" spans="1:34" x14ac:dyDescent="0.25">
      <c r="A1185" t="s">
        <v>137</v>
      </c>
      <c r="B1185" t="s">
        <v>4</v>
      </c>
      <c r="C1185" t="s">
        <v>231</v>
      </c>
      <c r="D1185" t="s">
        <v>136</v>
      </c>
      <c r="E1185" t="s">
        <v>135</v>
      </c>
      <c r="F1185" t="s">
        <v>403</v>
      </c>
      <c r="G1185" t="s">
        <v>404</v>
      </c>
      <c r="H1185">
        <v>706</v>
      </c>
      <c r="I1185" t="s">
        <v>185</v>
      </c>
      <c r="J1185" t="s">
        <v>133</v>
      </c>
      <c r="K1185" t="s">
        <v>158</v>
      </c>
      <c r="P1185" t="s">
        <v>297</v>
      </c>
      <c r="Q1185" t="s">
        <v>298</v>
      </c>
      <c r="R1185" t="s">
        <v>172</v>
      </c>
      <c r="S1185" t="s">
        <v>153</v>
      </c>
      <c r="AB1185" t="s">
        <v>128</v>
      </c>
      <c r="AC1185">
        <v>2010</v>
      </c>
      <c r="AD1185">
        <v>235.608</v>
      </c>
      <c r="AH1185" t="s">
        <v>449</v>
      </c>
    </row>
    <row r="1186" spans="1:34" x14ac:dyDescent="0.25">
      <c r="A1186" t="s">
        <v>137</v>
      </c>
      <c r="B1186" t="s">
        <v>4</v>
      </c>
      <c r="C1186" t="s">
        <v>231</v>
      </c>
      <c r="D1186" t="s">
        <v>136</v>
      </c>
      <c r="E1186" t="s">
        <v>135</v>
      </c>
      <c r="F1186" t="s">
        <v>403</v>
      </c>
      <c r="G1186" t="s">
        <v>404</v>
      </c>
      <c r="H1186">
        <v>706</v>
      </c>
      <c r="I1186" t="s">
        <v>185</v>
      </c>
      <c r="J1186" t="s">
        <v>133</v>
      </c>
      <c r="K1186" t="s">
        <v>158</v>
      </c>
      <c r="P1186" t="s">
        <v>297</v>
      </c>
      <c r="Q1186" t="s">
        <v>298</v>
      </c>
      <c r="R1186" t="s">
        <v>171</v>
      </c>
      <c r="S1186" t="s">
        <v>151</v>
      </c>
      <c r="AB1186" t="s">
        <v>128</v>
      </c>
      <c r="AC1186">
        <v>2010</v>
      </c>
      <c r="AD1186">
        <v>282.07299999999998</v>
      </c>
      <c r="AH1186" t="s">
        <v>449</v>
      </c>
    </row>
    <row r="1187" spans="1:34" x14ac:dyDescent="0.25">
      <c r="A1187" t="s">
        <v>137</v>
      </c>
      <c r="B1187" t="s">
        <v>4</v>
      </c>
      <c r="C1187" t="s">
        <v>231</v>
      </c>
      <c r="D1187" t="s">
        <v>136</v>
      </c>
      <c r="E1187" t="s">
        <v>135</v>
      </c>
      <c r="F1187" t="s">
        <v>403</v>
      </c>
      <c r="G1187" t="s">
        <v>404</v>
      </c>
      <c r="H1187">
        <v>706</v>
      </c>
      <c r="I1187" t="s">
        <v>185</v>
      </c>
      <c r="J1187" t="s">
        <v>133</v>
      </c>
      <c r="K1187" t="s">
        <v>158</v>
      </c>
      <c r="P1187" t="s">
        <v>297</v>
      </c>
      <c r="Q1187" t="s">
        <v>298</v>
      </c>
      <c r="R1187" t="s">
        <v>170</v>
      </c>
      <c r="S1187" t="s">
        <v>169</v>
      </c>
      <c r="AB1187" t="s">
        <v>128</v>
      </c>
      <c r="AC1187">
        <v>2010</v>
      </c>
      <c r="AD1187">
        <v>336.233</v>
      </c>
      <c r="AH1187" t="s">
        <v>449</v>
      </c>
    </row>
    <row r="1188" spans="1:34" x14ac:dyDescent="0.25">
      <c r="A1188" t="s">
        <v>137</v>
      </c>
      <c r="B1188" t="s">
        <v>4</v>
      </c>
      <c r="C1188" t="s">
        <v>231</v>
      </c>
      <c r="D1188" t="s">
        <v>136</v>
      </c>
      <c r="E1188" t="s">
        <v>135</v>
      </c>
      <c r="F1188" t="s">
        <v>403</v>
      </c>
      <c r="G1188" t="s">
        <v>404</v>
      </c>
      <c r="H1188">
        <v>706</v>
      </c>
      <c r="I1188" t="s">
        <v>185</v>
      </c>
      <c r="J1188" t="s">
        <v>133</v>
      </c>
      <c r="K1188" t="s">
        <v>158</v>
      </c>
      <c r="P1188" t="s">
        <v>297</v>
      </c>
      <c r="Q1188" t="s">
        <v>298</v>
      </c>
      <c r="R1188" t="s">
        <v>168</v>
      </c>
      <c r="S1188" t="s">
        <v>167</v>
      </c>
      <c r="AB1188" t="s">
        <v>128</v>
      </c>
      <c r="AC1188">
        <v>2010</v>
      </c>
      <c r="AD1188">
        <v>292.86900000000003</v>
      </c>
      <c r="AH1188" t="s">
        <v>449</v>
      </c>
    </row>
    <row r="1189" spans="1:34" x14ac:dyDescent="0.25">
      <c r="A1189" t="s">
        <v>137</v>
      </c>
      <c r="B1189" t="s">
        <v>4</v>
      </c>
      <c r="C1189" t="s">
        <v>231</v>
      </c>
      <c r="D1189" t="s">
        <v>136</v>
      </c>
      <c r="E1189" t="s">
        <v>135</v>
      </c>
      <c r="F1189" t="s">
        <v>403</v>
      </c>
      <c r="G1189" t="s">
        <v>404</v>
      </c>
      <c r="H1189">
        <v>706</v>
      </c>
      <c r="I1189" t="s">
        <v>185</v>
      </c>
      <c r="J1189" t="s">
        <v>133</v>
      </c>
      <c r="K1189" t="s">
        <v>158</v>
      </c>
      <c r="P1189" t="s">
        <v>297</v>
      </c>
      <c r="Q1189" t="s">
        <v>298</v>
      </c>
      <c r="R1189" t="s">
        <v>166</v>
      </c>
      <c r="S1189" t="s">
        <v>165</v>
      </c>
      <c r="AB1189" t="s">
        <v>128</v>
      </c>
      <c r="AC1189">
        <v>2010</v>
      </c>
      <c r="AD1189">
        <v>4.9059999999999997</v>
      </c>
      <c r="AH1189" t="s">
        <v>449</v>
      </c>
    </row>
    <row r="1190" spans="1:34" x14ac:dyDescent="0.25">
      <c r="A1190" t="s">
        <v>137</v>
      </c>
      <c r="B1190" t="s">
        <v>4</v>
      </c>
      <c r="C1190" t="s">
        <v>231</v>
      </c>
      <c r="D1190" t="s">
        <v>136</v>
      </c>
      <c r="E1190" t="s">
        <v>135</v>
      </c>
      <c r="F1190" t="s">
        <v>403</v>
      </c>
      <c r="G1190" t="s">
        <v>404</v>
      </c>
      <c r="H1190">
        <v>706</v>
      </c>
      <c r="I1190" t="s">
        <v>185</v>
      </c>
      <c r="J1190" t="s">
        <v>133</v>
      </c>
      <c r="K1190" t="s">
        <v>158</v>
      </c>
      <c r="P1190" t="s">
        <v>297</v>
      </c>
      <c r="Q1190" t="s">
        <v>298</v>
      </c>
      <c r="R1190" t="s">
        <v>164</v>
      </c>
      <c r="S1190" t="s">
        <v>143</v>
      </c>
      <c r="AB1190" t="s">
        <v>128</v>
      </c>
      <c r="AC1190">
        <v>2010</v>
      </c>
      <c r="AD1190">
        <v>13.430999999999999</v>
      </c>
      <c r="AH1190" t="s">
        <v>449</v>
      </c>
    </row>
    <row r="1191" spans="1:34" x14ac:dyDescent="0.25">
      <c r="A1191" t="s">
        <v>137</v>
      </c>
      <c r="B1191" t="s">
        <v>4</v>
      </c>
      <c r="C1191" t="s">
        <v>231</v>
      </c>
      <c r="D1191" t="s">
        <v>136</v>
      </c>
      <c r="E1191" t="s">
        <v>135</v>
      </c>
      <c r="F1191" t="s">
        <v>403</v>
      </c>
      <c r="G1191" t="s">
        <v>404</v>
      </c>
      <c r="H1191">
        <v>706</v>
      </c>
      <c r="I1191" t="s">
        <v>185</v>
      </c>
      <c r="J1191" t="s">
        <v>133</v>
      </c>
      <c r="K1191" t="s">
        <v>158</v>
      </c>
      <c r="P1191" t="s">
        <v>297</v>
      </c>
      <c r="Q1191" t="s">
        <v>298</v>
      </c>
      <c r="R1191" t="s">
        <v>163</v>
      </c>
      <c r="S1191" t="s">
        <v>162</v>
      </c>
      <c r="AB1191" t="s">
        <v>128</v>
      </c>
      <c r="AC1191">
        <v>2010</v>
      </c>
      <c r="AD1191">
        <v>31.484000000000002</v>
      </c>
      <c r="AH1191" t="s">
        <v>449</v>
      </c>
    </row>
    <row r="1192" spans="1:34" x14ac:dyDescent="0.25">
      <c r="A1192" t="s">
        <v>137</v>
      </c>
      <c r="B1192" t="s">
        <v>4</v>
      </c>
      <c r="C1192" t="s">
        <v>231</v>
      </c>
      <c r="D1192" t="s">
        <v>136</v>
      </c>
      <c r="E1192" t="s">
        <v>135</v>
      </c>
      <c r="F1192" t="s">
        <v>403</v>
      </c>
      <c r="G1192" t="s">
        <v>404</v>
      </c>
      <c r="H1192">
        <v>706</v>
      </c>
      <c r="I1192" t="s">
        <v>185</v>
      </c>
      <c r="J1192" t="s">
        <v>133</v>
      </c>
      <c r="K1192" t="s">
        <v>158</v>
      </c>
      <c r="P1192" t="s">
        <v>297</v>
      </c>
      <c r="Q1192" t="s">
        <v>298</v>
      </c>
      <c r="R1192" t="s">
        <v>161</v>
      </c>
      <c r="S1192" t="s">
        <v>139</v>
      </c>
      <c r="AB1192" t="s">
        <v>128</v>
      </c>
      <c r="AC1192">
        <v>2010</v>
      </c>
      <c r="AD1192">
        <v>98.66</v>
      </c>
      <c r="AH1192" t="s">
        <v>449</v>
      </c>
    </row>
    <row r="1193" spans="1:34" x14ac:dyDescent="0.25">
      <c r="A1193" t="s">
        <v>137</v>
      </c>
      <c r="B1193" t="s">
        <v>4</v>
      </c>
      <c r="C1193" t="s">
        <v>231</v>
      </c>
      <c r="D1193" t="s">
        <v>136</v>
      </c>
      <c r="E1193" t="s">
        <v>135</v>
      </c>
      <c r="F1193" t="s">
        <v>403</v>
      </c>
      <c r="G1193" t="s">
        <v>404</v>
      </c>
      <c r="H1193">
        <v>706</v>
      </c>
      <c r="I1193" t="s">
        <v>185</v>
      </c>
      <c r="J1193" t="s">
        <v>133</v>
      </c>
      <c r="K1193" t="s">
        <v>158</v>
      </c>
      <c r="P1193" t="s">
        <v>297</v>
      </c>
      <c r="Q1193" t="s">
        <v>298</v>
      </c>
      <c r="R1193" t="s">
        <v>160</v>
      </c>
      <c r="S1193" t="s">
        <v>131</v>
      </c>
      <c r="AB1193" t="s">
        <v>128</v>
      </c>
      <c r="AC1193">
        <v>2010</v>
      </c>
      <c r="AD1193">
        <v>1386.45</v>
      </c>
      <c r="AH1193" t="s">
        <v>449</v>
      </c>
    </row>
    <row r="1194" spans="1:34" x14ac:dyDescent="0.25">
      <c r="A1194" t="s">
        <v>137</v>
      </c>
      <c r="B1194" t="s">
        <v>4</v>
      </c>
      <c r="C1194" t="s">
        <v>231</v>
      </c>
      <c r="D1194" t="s">
        <v>136</v>
      </c>
      <c r="E1194" t="s">
        <v>135</v>
      </c>
      <c r="F1194" t="s">
        <v>403</v>
      </c>
      <c r="G1194" t="s">
        <v>404</v>
      </c>
      <c r="H1194">
        <v>706</v>
      </c>
      <c r="I1194" t="s">
        <v>185</v>
      </c>
      <c r="J1194" t="s">
        <v>133</v>
      </c>
      <c r="K1194" t="s">
        <v>158</v>
      </c>
      <c r="P1194" t="s">
        <v>297</v>
      </c>
      <c r="Q1194" t="s">
        <v>298</v>
      </c>
      <c r="R1194" t="s">
        <v>157</v>
      </c>
      <c r="S1194" t="s">
        <v>129</v>
      </c>
      <c r="AB1194" t="s">
        <v>128</v>
      </c>
      <c r="AC1194">
        <v>2010</v>
      </c>
      <c r="AD1194">
        <v>10.705</v>
      </c>
      <c r="AH1194" t="s">
        <v>449</v>
      </c>
    </row>
    <row r="1195" spans="1:34" x14ac:dyDescent="0.25">
      <c r="A1195" t="s">
        <v>137</v>
      </c>
      <c r="B1195" t="s">
        <v>4</v>
      </c>
      <c r="C1195" t="s">
        <v>231</v>
      </c>
      <c r="D1195" t="s">
        <v>136</v>
      </c>
      <c r="E1195" t="s">
        <v>135</v>
      </c>
      <c r="F1195" t="s">
        <v>403</v>
      </c>
      <c r="G1195" t="s">
        <v>404</v>
      </c>
      <c r="H1195">
        <v>706</v>
      </c>
      <c r="I1195" t="s">
        <v>185</v>
      </c>
      <c r="J1195" t="s">
        <v>133</v>
      </c>
      <c r="K1195" t="s">
        <v>158</v>
      </c>
      <c r="P1195" t="s">
        <v>300</v>
      </c>
      <c r="Q1195" t="s">
        <v>301</v>
      </c>
      <c r="R1195" t="s">
        <v>174</v>
      </c>
      <c r="S1195" t="s">
        <v>173</v>
      </c>
      <c r="AB1195" t="s">
        <v>128</v>
      </c>
      <c r="AC1195">
        <v>2010</v>
      </c>
      <c r="AD1195">
        <v>151.124</v>
      </c>
      <c r="AH1195" t="s">
        <v>449</v>
      </c>
    </row>
    <row r="1196" spans="1:34" x14ac:dyDescent="0.25">
      <c r="A1196" t="s">
        <v>137</v>
      </c>
      <c r="B1196" t="s">
        <v>4</v>
      </c>
      <c r="C1196" t="s">
        <v>231</v>
      </c>
      <c r="D1196" t="s">
        <v>136</v>
      </c>
      <c r="E1196" t="s">
        <v>135</v>
      </c>
      <c r="F1196" t="s">
        <v>403</v>
      </c>
      <c r="G1196" t="s">
        <v>404</v>
      </c>
      <c r="H1196">
        <v>706</v>
      </c>
      <c r="I1196" t="s">
        <v>185</v>
      </c>
      <c r="J1196" t="s">
        <v>133</v>
      </c>
      <c r="K1196" t="s">
        <v>158</v>
      </c>
      <c r="P1196" t="s">
        <v>300</v>
      </c>
      <c r="Q1196" t="s">
        <v>301</v>
      </c>
      <c r="R1196" t="s">
        <v>172</v>
      </c>
      <c r="S1196" t="s">
        <v>153</v>
      </c>
      <c r="AB1196" t="s">
        <v>128</v>
      </c>
      <c r="AC1196">
        <v>2010</v>
      </c>
      <c r="AD1196">
        <v>248.53299999999999</v>
      </c>
      <c r="AH1196" t="s">
        <v>449</v>
      </c>
    </row>
    <row r="1197" spans="1:34" x14ac:dyDescent="0.25">
      <c r="A1197" t="s">
        <v>137</v>
      </c>
      <c r="B1197" t="s">
        <v>4</v>
      </c>
      <c r="C1197" t="s">
        <v>231</v>
      </c>
      <c r="D1197" t="s">
        <v>136</v>
      </c>
      <c r="E1197" t="s">
        <v>135</v>
      </c>
      <c r="F1197" t="s">
        <v>403</v>
      </c>
      <c r="G1197" t="s">
        <v>404</v>
      </c>
      <c r="H1197">
        <v>706</v>
      </c>
      <c r="I1197" t="s">
        <v>185</v>
      </c>
      <c r="J1197" t="s">
        <v>133</v>
      </c>
      <c r="K1197" t="s">
        <v>158</v>
      </c>
      <c r="P1197" t="s">
        <v>300</v>
      </c>
      <c r="Q1197" t="s">
        <v>301</v>
      </c>
      <c r="R1197" t="s">
        <v>171</v>
      </c>
      <c r="S1197" t="s">
        <v>151</v>
      </c>
      <c r="AB1197" t="s">
        <v>128</v>
      </c>
      <c r="AC1197">
        <v>2010</v>
      </c>
      <c r="AD1197">
        <v>236.10900000000001</v>
      </c>
      <c r="AH1197" t="s">
        <v>449</v>
      </c>
    </row>
    <row r="1198" spans="1:34" x14ac:dyDescent="0.25">
      <c r="A1198" t="s">
        <v>137</v>
      </c>
      <c r="B1198" t="s">
        <v>4</v>
      </c>
      <c r="C1198" t="s">
        <v>231</v>
      </c>
      <c r="D1198" t="s">
        <v>136</v>
      </c>
      <c r="E1198" t="s">
        <v>135</v>
      </c>
      <c r="F1198" t="s">
        <v>403</v>
      </c>
      <c r="G1198" t="s">
        <v>404</v>
      </c>
      <c r="H1198">
        <v>706</v>
      </c>
      <c r="I1198" t="s">
        <v>185</v>
      </c>
      <c r="J1198" t="s">
        <v>133</v>
      </c>
      <c r="K1198" t="s">
        <v>158</v>
      </c>
      <c r="P1198" t="s">
        <v>300</v>
      </c>
      <c r="Q1198" t="s">
        <v>301</v>
      </c>
      <c r="R1198" t="s">
        <v>170</v>
      </c>
      <c r="S1198" t="s">
        <v>169</v>
      </c>
      <c r="AB1198" t="s">
        <v>128</v>
      </c>
      <c r="AC1198">
        <v>2010</v>
      </c>
      <c r="AD1198">
        <v>115.125</v>
      </c>
      <c r="AH1198" t="s">
        <v>449</v>
      </c>
    </row>
    <row r="1199" spans="1:34" x14ac:dyDescent="0.25">
      <c r="A1199" t="s">
        <v>137</v>
      </c>
      <c r="B1199" t="s">
        <v>4</v>
      </c>
      <c r="C1199" t="s">
        <v>231</v>
      </c>
      <c r="D1199" t="s">
        <v>136</v>
      </c>
      <c r="E1199" t="s">
        <v>135</v>
      </c>
      <c r="F1199" t="s">
        <v>403</v>
      </c>
      <c r="G1199" t="s">
        <v>404</v>
      </c>
      <c r="H1199">
        <v>706</v>
      </c>
      <c r="I1199" t="s">
        <v>185</v>
      </c>
      <c r="J1199" t="s">
        <v>133</v>
      </c>
      <c r="K1199" t="s">
        <v>158</v>
      </c>
      <c r="P1199" t="s">
        <v>300</v>
      </c>
      <c r="Q1199" t="s">
        <v>301</v>
      </c>
      <c r="R1199" t="s">
        <v>168</v>
      </c>
      <c r="S1199" t="s">
        <v>167</v>
      </c>
      <c r="AB1199" t="s">
        <v>128</v>
      </c>
      <c r="AC1199">
        <v>2010</v>
      </c>
      <c r="AD1199">
        <v>176.035</v>
      </c>
      <c r="AH1199" t="s">
        <v>449</v>
      </c>
    </row>
    <row r="1200" spans="1:34" x14ac:dyDescent="0.25">
      <c r="A1200" t="s">
        <v>137</v>
      </c>
      <c r="B1200" t="s">
        <v>4</v>
      </c>
      <c r="C1200" t="s">
        <v>231</v>
      </c>
      <c r="D1200" t="s">
        <v>136</v>
      </c>
      <c r="E1200" t="s">
        <v>135</v>
      </c>
      <c r="F1200" t="s">
        <v>403</v>
      </c>
      <c r="G1200" t="s">
        <v>404</v>
      </c>
      <c r="H1200">
        <v>706</v>
      </c>
      <c r="I1200" t="s">
        <v>185</v>
      </c>
      <c r="J1200" t="s">
        <v>133</v>
      </c>
      <c r="K1200" t="s">
        <v>158</v>
      </c>
      <c r="P1200" t="s">
        <v>300</v>
      </c>
      <c r="Q1200" t="s">
        <v>301</v>
      </c>
      <c r="R1200" t="s">
        <v>166</v>
      </c>
      <c r="S1200" t="s">
        <v>165</v>
      </c>
      <c r="AB1200" t="s">
        <v>128</v>
      </c>
      <c r="AC1200">
        <v>2010</v>
      </c>
      <c r="AD1200">
        <v>29.085999999999999</v>
      </c>
      <c r="AH1200" t="s">
        <v>449</v>
      </c>
    </row>
    <row r="1201" spans="1:34" x14ac:dyDescent="0.25">
      <c r="A1201" t="s">
        <v>137</v>
      </c>
      <c r="B1201" t="s">
        <v>4</v>
      </c>
      <c r="C1201" t="s">
        <v>231</v>
      </c>
      <c r="D1201" t="s">
        <v>136</v>
      </c>
      <c r="E1201" t="s">
        <v>135</v>
      </c>
      <c r="F1201" t="s">
        <v>403</v>
      </c>
      <c r="G1201" t="s">
        <v>404</v>
      </c>
      <c r="H1201">
        <v>706</v>
      </c>
      <c r="I1201" t="s">
        <v>185</v>
      </c>
      <c r="J1201" t="s">
        <v>133</v>
      </c>
      <c r="K1201" t="s">
        <v>158</v>
      </c>
      <c r="P1201" t="s">
        <v>300</v>
      </c>
      <c r="Q1201" t="s">
        <v>301</v>
      </c>
      <c r="R1201" t="s">
        <v>164</v>
      </c>
      <c r="S1201" t="s">
        <v>143</v>
      </c>
      <c r="AB1201" t="s">
        <v>128</v>
      </c>
      <c r="AC1201">
        <v>2010</v>
      </c>
      <c r="AD1201">
        <v>250.35499999999999</v>
      </c>
      <c r="AH1201" t="s">
        <v>449</v>
      </c>
    </row>
    <row r="1202" spans="1:34" x14ac:dyDescent="0.25">
      <c r="A1202" t="s">
        <v>137</v>
      </c>
      <c r="B1202" t="s">
        <v>4</v>
      </c>
      <c r="C1202" t="s">
        <v>231</v>
      </c>
      <c r="D1202" t="s">
        <v>136</v>
      </c>
      <c r="E1202" t="s">
        <v>135</v>
      </c>
      <c r="F1202" t="s">
        <v>403</v>
      </c>
      <c r="G1202" t="s">
        <v>404</v>
      </c>
      <c r="H1202">
        <v>706</v>
      </c>
      <c r="I1202" t="s">
        <v>185</v>
      </c>
      <c r="J1202" t="s">
        <v>133</v>
      </c>
      <c r="K1202" t="s">
        <v>158</v>
      </c>
      <c r="P1202" t="s">
        <v>300</v>
      </c>
      <c r="Q1202" t="s">
        <v>301</v>
      </c>
      <c r="R1202" t="s">
        <v>163</v>
      </c>
      <c r="S1202" t="s">
        <v>162</v>
      </c>
      <c r="AB1202" t="s">
        <v>128</v>
      </c>
      <c r="AC1202">
        <v>2010</v>
      </c>
      <c r="AD1202">
        <v>192.822</v>
      </c>
      <c r="AH1202" t="s">
        <v>449</v>
      </c>
    </row>
    <row r="1203" spans="1:34" x14ac:dyDescent="0.25">
      <c r="A1203" t="s">
        <v>137</v>
      </c>
      <c r="B1203" t="s">
        <v>4</v>
      </c>
      <c r="C1203" t="s">
        <v>231</v>
      </c>
      <c r="D1203" t="s">
        <v>136</v>
      </c>
      <c r="E1203" t="s">
        <v>135</v>
      </c>
      <c r="F1203" t="s">
        <v>403</v>
      </c>
      <c r="G1203" t="s">
        <v>404</v>
      </c>
      <c r="H1203">
        <v>706</v>
      </c>
      <c r="I1203" t="s">
        <v>185</v>
      </c>
      <c r="J1203" t="s">
        <v>133</v>
      </c>
      <c r="K1203" t="s">
        <v>158</v>
      </c>
      <c r="P1203" t="s">
        <v>300</v>
      </c>
      <c r="Q1203" t="s">
        <v>301</v>
      </c>
      <c r="R1203" t="s">
        <v>161</v>
      </c>
      <c r="S1203" t="s">
        <v>139</v>
      </c>
      <c r="AB1203" t="s">
        <v>128</v>
      </c>
      <c r="AC1203">
        <v>2010</v>
      </c>
      <c r="AD1203">
        <v>125.92</v>
      </c>
      <c r="AH1203" t="s">
        <v>449</v>
      </c>
    </row>
    <row r="1204" spans="1:34" x14ac:dyDescent="0.25">
      <c r="A1204" t="s">
        <v>137</v>
      </c>
      <c r="B1204" t="s">
        <v>4</v>
      </c>
      <c r="C1204" t="s">
        <v>231</v>
      </c>
      <c r="D1204" t="s">
        <v>136</v>
      </c>
      <c r="E1204" t="s">
        <v>135</v>
      </c>
      <c r="F1204" t="s">
        <v>403</v>
      </c>
      <c r="G1204" t="s">
        <v>404</v>
      </c>
      <c r="H1204">
        <v>706</v>
      </c>
      <c r="I1204" t="s">
        <v>185</v>
      </c>
      <c r="J1204" t="s">
        <v>133</v>
      </c>
      <c r="K1204" t="s">
        <v>158</v>
      </c>
      <c r="P1204" t="s">
        <v>300</v>
      </c>
      <c r="Q1204" t="s">
        <v>301</v>
      </c>
      <c r="R1204" t="s">
        <v>160</v>
      </c>
      <c r="S1204" t="s">
        <v>131</v>
      </c>
      <c r="AB1204" t="s">
        <v>128</v>
      </c>
      <c r="AC1204">
        <v>2010</v>
      </c>
      <c r="AD1204">
        <v>1551.7919999999999</v>
      </c>
      <c r="AH1204" t="s">
        <v>449</v>
      </c>
    </row>
    <row r="1205" spans="1:34" x14ac:dyDescent="0.25">
      <c r="A1205" t="s">
        <v>137</v>
      </c>
      <c r="B1205" t="s">
        <v>4</v>
      </c>
      <c r="C1205" t="s">
        <v>231</v>
      </c>
      <c r="D1205" t="s">
        <v>136</v>
      </c>
      <c r="E1205" t="s">
        <v>135</v>
      </c>
      <c r="F1205" t="s">
        <v>403</v>
      </c>
      <c r="G1205" t="s">
        <v>404</v>
      </c>
      <c r="H1205">
        <v>706</v>
      </c>
      <c r="I1205" t="s">
        <v>185</v>
      </c>
      <c r="J1205" t="s">
        <v>133</v>
      </c>
      <c r="K1205" t="s">
        <v>158</v>
      </c>
      <c r="P1205" t="s">
        <v>300</v>
      </c>
      <c r="Q1205" t="s">
        <v>301</v>
      </c>
      <c r="R1205" t="s">
        <v>157</v>
      </c>
      <c r="S1205" t="s">
        <v>129</v>
      </c>
      <c r="AB1205" t="s">
        <v>128</v>
      </c>
      <c r="AC1205">
        <v>2010</v>
      </c>
      <c r="AD1205">
        <v>26.681999999999999</v>
      </c>
      <c r="AH1205" t="s">
        <v>449</v>
      </c>
    </row>
    <row r="1206" spans="1:34" s="49" customFormat="1" x14ac:dyDescent="0.25">
      <c r="A1206" s="49" t="s">
        <v>137</v>
      </c>
      <c r="B1206" s="49" t="s">
        <v>4</v>
      </c>
      <c r="C1206" s="49" t="s">
        <v>231</v>
      </c>
      <c r="D1206" s="49" t="s">
        <v>136</v>
      </c>
      <c r="E1206" s="49" t="s">
        <v>135</v>
      </c>
      <c r="F1206" s="49" t="s">
        <v>403</v>
      </c>
      <c r="G1206" s="49" t="s">
        <v>404</v>
      </c>
      <c r="H1206" s="49">
        <v>706</v>
      </c>
      <c r="I1206" s="49" t="s">
        <v>185</v>
      </c>
      <c r="J1206" s="49" t="s">
        <v>133</v>
      </c>
      <c r="K1206" s="49" t="s">
        <v>158</v>
      </c>
      <c r="P1206" s="49" t="s">
        <v>302</v>
      </c>
      <c r="Q1206" s="49" t="s">
        <v>131</v>
      </c>
      <c r="R1206" s="49" t="s">
        <v>174</v>
      </c>
      <c r="S1206" s="49" t="s">
        <v>173</v>
      </c>
      <c r="AB1206" s="49" t="s">
        <v>128</v>
      </c>
      <c r="AC1206" s="49">
        <v>2010</v>
      </c>
      <c r="AD1206" s="49">
        <v>231.60499999999999</v>
      </c>
      <c r="AF1206" s="49" t="s">
        <v>858</v>
      </c>
      <c r="AG1206" s="146">
        <f>(AD1206+AD1207+AD1208)*( 1 +AD1216/(AD1215-AD1216))</f>
        <v>1249.8311906912993</v>
      </c>
      <c r="AH1206" s="49" t="s">
        <v>449</v>
      </c>
    </row>
    <row r="1207" spans="1:34" s="49" customFormat="1" x14ac:dyDescent="0.25">
      <c r="A1207" s="49" t="s">
        <v>137</v>
      </c>
      <c r="B1207" s="49" t="s">
        <v>4</v>
      </c>
      <c r="C1207" s="49" t="s">
        <v>231</v>
      </c>
      <c r="D1207" s="49" t="s">
        <v>136</v>
      </c>
      <c r="E1207" s="49" t="s">
        <v>135</v>
      </c>
      <c r="F1207" s="49" t="s">
        <v>403</v>
      </c>
      <c r="G1207" s="49" t="s">
        <v>404</v>
      </c>
      <c r="H1207" s="49">
        <v>706</v>
      </c>
      <c r="I1207" s="49" t="s">
        <v>185</v>
      </c>
      <c r="J1207" s="49" t="s">
        <v>133</v>
      </c>
      <c r="K1207" s="49" t="s">
        <v>158</v>
      </c>
      <c r="P1207" s="49" t="s">
        <v>302</v>
      </c>
      <c r="Q1207" s="49" t="s">
        <v>131</v>
      </c>
      <c r="R1207" s="49" t="s">
        <v>172</v>
      </c>
      <c r="S1207" s="49" t="s">
        <v>153</v>
      </c>
      <c r="AB1207" s="49" t="s">
        <v>128</v>
      </c>
      <c r="AC1207" s="49">
        <v>2010</v>
      </c>
      <c r="AD1207" s="49">
        <v>484.14100000000002</v>
      </c>
      <c r="AF1207" s="49" t="s">
        <v>859</v>
      </c>
      <c r="AG1207" s="146">
        <f>(AD1209+AD1210+AD1211+AD1212+AD1213+AD1214)*( 1 +AD1216/(AD1215-AD1216))</f>
        <v>1688.4097835321711</v>
      </c>
      <c r="AH1207" s="49" t="s">
        <v>449</v>
      </c>
    </row>
    <row r="1208" spans="1:34" s="49" customFormat="1" x14ac:dyDescent="0.25">
      <c r="A1208" s="49" t="s">
        <v>137</v>
      </c>
      <c r="B1208" s="49" t="s">
        <v>4</v>
      </c>
      <c r="C1208" s="49" t="s">
        <v>231</v>
      </c>
      <c r="D1208" s="49" t="s">
        <v>136</v>
      </c>
      <c r="E1208" s="49" t="s">
        <v>135</v>
      </c>
      <c r="F1208" s="49" t="s">
        <v>403</v>
      </c>
      <c r="G1208" s="49" t="s">
        <v>404</v>
      </c>
      <c r="H1208" s="49">
        <v>706</v>
      </c>
      <c r="I1208" s="49" t="s">
        <v>185</v>
      </c>
      <c r="J1208" s="49" t="s">
        <v>133</v>
      </c>
      <c r="K1208" s="49" t="s">
        <v>158</v>
      </c>
      <c r="P1208" s="49" t="s">
        <v>302</v>
      </c>
      <c r="Q1208" s="49" t="s">
        <v>131</v>
      </c>
      <c r="R1208" s="49" t="s">
        <v>171</v>
      </c>
      <c r="S1208" s="49" t="s">
        <v>151</v>
      </c>
      <c r="AB1208" s="49" t="s">
        <v>128</v>
      </c>
      <c r="AC1208" s="49">
        <v>2010</v>
      </c>
      <c r="AD1208" s="49">
        <v>518.18200000000002</v>
      </c>
      <c r="AF1208" s="49" t="s">
        <v>862</v>
      </c>
      <c r="AG1208" s="146">
        <f>AD1206+AD1207+AD1208+AD1209+ AD1210+AD1211+AD1212+AD1213+AD1214+AD1216</f>
        <v>2938.241</v>
      </c>
      <c r="AH1208" s="49" t="s">
        <v>449</v>
      </c>
    </row>
    <row r="1209" spans="1:34" s="49" customFormat="1" x14ac:dyDescent="0.25">
      <c r="A1209" s="49" t="s">
        <v>137</v>
      </c>
      <c r="B1209" s="49" t="s">
        <v>4</v>
      </c>
      <c r="C1209" s="49" t="s">
        <v>231</v>
      </c>
      <c r="D1209" s="49" t="s">
        <v>136</v>
      </c>
      <c r="E1209" s="49" t="s">
        <v>135</v>
      </c>
      <c r="F1209" s="49" t="s">
        <v>403</v>
      </c>
      <c r="G1209" s="49" t="s">
        <v>404</v>
      </c>
      <c r="H1209" s="49">
        <v>706</v>
      </c>
      <c r="I1209" s="49" t="s">
        <v>185</v>
      </c>
      <c r="J1209" s="49" t="s">
        <v>133</v>
      </c>
      <c r="K1209" s="49" t="s">
        <v>158</v>
      </c>
      <c r="P1209" s="49" t="s">
        <v>302</v>
      </c>
      <c r="Q1209" s="49" t="s">
        <v>131</v>
      </c>
      <c r="R1209" s="49" t="s">
        <v>170</v>
      </c>
      <c r="S1209" s="49" t="s">
        <v>169</v>
      </c>
      <c r="AB1209" s="49" t="s">
        <v>128</v>
      </c>
      <c r="AC1209" s="49">
        <v>2010</v>
      </c>
      <c r="AD1209" s="49">
        <v>451.358</v>
      </c>
      <c r="AG1209" s="146"/>
      <c r="AH1209" s="49" t="s">
        <v>449</v>
      </c>
    </row>
    <row r="1210" spans="1:34" s="49" customFormat="1" x14ac:dyDescent="0.25">
      <c r="A1210" s="49" t="s">
        <v>137</v>
      </c>
      <c r="B1210" s="49" t="s">
        <v>4</v>
      </c>
      <c r="C1210" s="49" t="s">
        <v>231</v>
      </c>
      <c r="D1210" s="49" t="s">
        <v>136</v>
      </c>
      <c r="E1210" s="49" t="s">
        <v>135</v>
      </c>
      <c r="F1210" s="49" t="s">
        <v>403</v>
      </c>
      <c r="G1210" s="49" t="s">
        <v>404</v>
      </c>
      <c r="H1210" s="49">
        <v>706</v>
      </c>
      <c r="I1210" s="49" t="s">
        <v>185</v>
      </c>
      <c r="J1210" s="49" t="s">
        <v>133</v>
      </c>
      <c r="K1210" s="49" t="s">
        <v>158</v>
      </c>
      <c r="P1210" s="49" t="s">
        <v>302</v>
      </c>
      <c r="Q1210" s="49" t="s">
        <v>131</v>
      </c>
      <c r="R1210" s="49" t="s">
        <v>168</v>
      </c>
      <c r="S1210" s="49" t="s">
        <v>167</v>
      </c>
      <c r="AB1210" s="49" t="s">
        <v>128</v>
      </c>
      <c r="AC1210" s="49">
        <v>2010</v>
      </c>
      <c r="AD1210" s="49">
        <v>468.904</v>
      </c>
      <c r="AG1210" s="146"/>
      <c r="AH1210" s="49" t="s">
        <v>449</v>
      </c>
    </row>
    <row r="1211" spans="1:34" s="49" customFormat="1" x14ac:dyDescent="0.25">
      <c r="A1211" s="49" t="s">
        <v>137</v>
      </c>
      <c r="B1211" s="49" t="s">
        <v>4</v>
      </c>
      <c r="C1211" s="49" t="s">
        <v>231</v>
      </c>
      <c r="D1211" s="49" t="s">
        <v>136</v>
      </c>
      <c r="E1211" s="49" t="s">
        <v>135</v>
      </c>
      <c r="F1211" s="49" t="s">
        <v>403</v>
      </c>
      <c r="G1211" s="49" t="s">
        <v>404</v>
      </c>
      <c r="H1211" s="49">
        <v>706</v>
      </c>
      <c r="I1211" s="49" t="s">
        <v>185</v>
      </c>
      <c r="J1211" s="49" t="s">
        <v>133</v>
      </c>
      <c r="K1211" s="49" t="s">
        <v>158</v>
      </c>
      <c r="P1211" s="49" t="s">
        <v>302</v>
      </c>
      <c r="Q1211" s="49" t="s">
        <v>131</v>
      </c>
      <c r="R1211" s="49" t="s">
        <v>166</v>
      </c>
      <c r="S1211" s="49" t="s">
        <v>165</v>
      </c>
      <c r="AB1211" s="49" t="s">
        <v>128</v>
      </c>
      <c r="AC1211" s="49">
        <v>2010</v>
      </c>
      <c r="AD1211" s="49">
        <v>33.991999999999997</v>
      </c>
      <c r="AG1211" s="146"/>
      <c r="AH1211" s="49" t="s">
        <v>449</v>
      </c>
    </row>
    <row r="1212" spans="1:34" s="49" customFormat="1" x14ac:dyDescent="0.25">
      <c r="A1212" s="49" t="s">
        <v>137</v>
      </c>
      <c r="B1212" s="49" t="s">
        <v>4</v>
      </c>
      <c r="C1212" s="49" t="s">
        <v>231</v>
      </c>
      <c r="D1212" s="49" t="s">
        <v>136</v>
      </c>
      <c r="E1212" s="49" t="s">
        <v>135</v>
      </c>
      <c r="F1212" s="49" t="s">
        <v>403</v>
      </c>
      <c r="G1212" s="49" t="s">
        <v>404</v>
      </c>
      <c r="H1212" s="49">
        <v>706</v>
      </c>
      <c r="I1212" s="49" t="s">
        <v>185</v>
      </c>
      <c r="J1212" s="49" t="s">
        <v>133</v>
      </c>
      <c r="K1212" s="49" t="s">
        <v>158</v>
      </c>
      <c r="P1212" s="49" t="s">
        <v>302</v>
      </c>
      <c r="Q1212" s="49" t="s">
        <v>131</v>
      </c>
      <c r="R1212" s="49" t="s">
        <v>164</v>
      </c>
      <c r="S1212" s="49" t="s">
        <v>143</v>
      </c>
      <c r="AB1212" s="49" t="s">
        <v>128</v>
      </c>
      <c r="AC1212" s="49">
        <v>2010</v>
      </c>
      <c r="AD1212" s="49">
        <v>263.786</v>
      </c>
      <c r="AG1212" s="146"/>
      <c r="AH1212" s="49" t="s">
        <v>449</v>
      </c>
    </row>
    <row r="1213" spans="1:34" s="49" customFormat="1" x14ac:dyDescent="0.25">
      <c r="A1213" s="49" t="s">
        <v>137</v>
      </c>
      <c r="B1213" s="49" t="s">
        <v>4</v>
      </c>
      <c r="C1213" s="49" t="s">
        <v>231</v>
      </c>
      <c r="D1213" s="49" t="s">
        <v>136</v>
      </c>
      <c r="E1213" s="49" t="s">
        <v>135</v>
      </c>
      <c r="F1213" s="49" t="s">
        <v>403</v>
      </c>
      <c r="G1213" s="49" t="s">
        <v>404</v>
      </c>
      <c r="H1213" s="49">
        <v>706</v>
      </c>
      <c r="I1213" s="49" t="s">
        <v>185</v>
      </c>
      <c r="J1213" s="49" t="s">
        <v>133</v>
      </c>
      <c r="K1213" s="49" t="s">
        <v>158</v>
      </c>
      <c r="P1213" s="49" t="s">
        <v>302</v>
      </c>
      <c r="Q1213" s="49" t="s">
        <v>131</v>
      </c>
      <c r="R1213" s="49" t="s">
        <v>163</v>
      </c>
      <c r="S1213" s="49" t="s">
        <v>162</v>
      </c>
      <c r="AB1213" s="49" t="s">
        <v>128</v>
      </c>
      <c r="AC1213" s="49">
        <v>2010</v>
      </c>
      <c r="AD1213" s="49">
        <v>224.30600000000001</v>
      </c>
      <c r="AG1213" s="146"/>
      <c r="AH1213" s="49" t="s">
        <v>449</v>
      </c>
    </row>
    <row r="1214" spans="1:34" s="49" customFormat="1" x14ac:dyDescent="0.25">
      <c r="A1214" s="49" t="s">
        <v>137</v>
      </c>
      <c r="B1214" s="49" t="s">
        <v>4</v>
      </c>
      <c r="C1214" s="49" t="s">
        <v>231</v>
      </c>
      <c r="D1214" s="49" t="s">
        <v>136</v>
      </c>
      <c r="E1214" s="49" t="s">
        <v>135</v>
      </c>
      <c r="F1214" s="49" t="s">
        <v>403</v>
      </c>
      <c r="G1214" s="49" t="s">
        <v>404</v>
      </c>
      <c r="H1214" s="49">
        <v>706</v>
      </c>
      <c r="I1214" s="49" t="s">
        <v>185</v>
      </c>
      <c r="J1214" s="49" t="s">
        <v>133</v>
      </c>
      <c r="K1214" s="49" t="s">
        <v>158</v>
      </c>
      <c r="P1214" s="49" t="s">
        <v>302</v>
      </c>
      <c r="Q1214" s="49" t="s">
        <v>131</v>
      </c>
      <c r="R1214" s="49" t="s">
        <v>161</v>
      </c>
      <c r="S1214" s="49" t="s">
        <v>139</v>
      </c>
      <c r="AB1214" s="49" t="s">
        <v>128</v>
      </c>
      <c r="AC1214" s="49">
        <v>2010</v>
      </c>
      <c r="AD1214" s="49">
        <v>224.58</v>
      </c>
      <c r="AG1214" s="146"/>
      <c r="AH1214" s="49" t="s">
        <v>449</v>
      </c>
    </row>
    <row r="1215" spans="1:34" s="49" customFormat="1" x14ac:dyDescent="0.25">
      <c r="A1215" s="49" t="s">
        <v>137</v>
      </c>
      <c r="B1215" s="49" t="s">
        <v>4</v>
      </c>
      <c r="C1215" s="49" t="s">
        <v>231</v>
      </c>
      <c r="D1215" s="49" t="s">
        <v>136</v>
      </c>
      <c r="E1215" s="49" t="s">
        <v>135</v>
      </c>
      <c r="F1215" s="49" t="s">
        <v>403</v>
      </c>
      <c r="G1215" s="49" t="s">
        <v>404</v>
      </c>
      <c r="H1215" s="49">
        <v>706</v>
      </c>
      <c r="I1215" s="49" t="s">
        <v>185</v>
      </c>
      <c r="J1215" s="49" t="s">
        <v>133</v>
      </c>
      <c r="K1215" s="49" t="s">
        <v>158</v>
      </c>
      <c r="P1215" s="49" t="s">
        <v>302</v>
      </c>
      <c r="Q1215" s="49" t="s">
        <v>131</v>
      </c>
      <c r="R1215" s="49" t="s">
        <v>160</v>
      </c>
      <c r="S1215" s="49" t="s">
        <v>131</v>
      </c>
      <c r="AB1215" s="49" t="s">
        <v>128</v>
      </c>
      <c r="AC1215" s="49">
        <v>2010</v>
      </c>
      <c r="AD1215" s="49">
        <v>2938.2429999999999</v>
      </c>
      <c r="AG1215" s="146"/>
      <c r="AH1215" s="49" t="s">
        <v>449</v>
      </c>
    </row>
    <row r="1216" spans="1:34" s="49" customFormat="1" x14ac:dyDescent="0.25">
      <c r="A1216" s="49" t="s">
        <v>137</v>
      </c>
      <c r="B1216" s="49" t="s">
        <v>4</v>
      </c>
      <c r="C1216" s="49" t="s">
        <v>231</v>
      </c>
      <c r="D1216" s="49" t="s">
        <v>136</v>
      </c>
      <c r="E1216" s="49" t="s">
        <v>135</v>
      </c>
      <c r="F1216" s="49" t="s">
        <v>403</v>
      </c>
      <c r="G1216" s="49" t="s">
        <v>404</v>
      </c>
      <c r="H1216" s="49">
        <v>706</v>
      </c>
      <c r="I1216" s="49" t="s">
        <v>185</v>
      </c>
      <c r="J1216" s="49" t="s">
        <v>133</v>
      </c>
      <c r="K1216" s="49" t="s">
        <v>158</v>
      </c>
      <c r="P1216" s="49" t="s">
        <v>302</v>
      </c>
      <c r="Q1216" s="49" t="s">
        <v>131</v>
      </c>
      <c r="R1216" s="49" t="s">
        <v>157</v>
      </c>
      <c r="S1216" s="49" t="s">
        <v>129</v>
      </c>
      <c r="AB1216" s="49" t="s">
        <v>128</v>
      </c>
      <c r="AC1216" s="49">
        <v>2010</v>
      </c>
      <c r="AD1216" s="49">
        <v>37.387</v>
      </c>
      <c r="AG1216" s="146"/>
      <c r="AH1216" s="49" t="s">
        <v>449</v>
      </c>
    </row>
    <row r="1217" spans="1:34" x14ac:dyDescent="0.25">
      <c r="A1217" t="s">
        <v>137</v>
      </c>
      <c r="B1217" t="s">
        <v>56</v>
      </c>
      <c r="C1217" t="s">
        <v>57</v>
      </c>
      <c r="D1217" t="s">
        <v>136</v>
      </c>
      <c r="E1217" t="s">
        <v>135</v>
      </c>
      <c r="F1217" t="s">
        <v>403</v>
      </c>
      <c r="G1217" t="s">
        <v>404</v>
      </c>
      <c r="H1217">
        <v>326</v>
      </c>
      <c r="I1217" t="s">
        <v>230</v>
      </c>
      <c r="J1217" t="s">
        <v>133</v>
      </c>
      <c r="K1217" t="s">
        <v>132</v>
      </c>
      <c r="P1217" t="s">
        <v>297</v>
      </c>
      <c r="Q1217" t="s">
        <v>298</v>
      </c>
      <c r="R1217" t="s">
        <v>183</v>
      </c>
      <c r="S1217" t="s">
        <v>182</v>
      </c>
      <c r="AB1217" t="s">
        <v>128</v>
      </c>
      <c r="AC1217">
        <v>2010</v>
      </c>
      <c r="AD1217">
        <v>6.8710000000000004</v>
      </c>
      <c r="AH1217" t="s">
        <v>229</v>
      </c>
    </row>
    <row r="1218" spans="1:34" x14ac:dyDescent="0.25">
      <c r="A1218" t="s">
        <v>137</v>
      </c>
      <c r="B1218" t="s">
        <v>56</v>
      </c>
      <c r="C1218" t="s">
        <v>57</v>
      </c>
      <c r="D1218" t="s">
        <v>136</v>
      </c>
      <c r="E1218" t="s">
        <v>135</v>
      </c>
      <c r="F1218" t="s">
        <v>403</v>
      </c>
      <c r="G1218" t="s">
        <v>404</v>
      </c>
      <c r="H1218">
        <v>326</v>
      </c>
      <c r="I1218" t="s">
        <v>230</v>
      </c>
      <c r="J1218" t="s">
        <v>133</v>
      </c>
      <c r="K1218" t="s">
        <v>132</v>
      </c>
      <c r="P1218" t="s">
        <v>297</v>
      </c>
      <c r="Q1218" t="s">
        <v>298</v>
      </c>
      <c r="R1218" t="s">
        <v>156</v>
      </c>
      <c r="S1218" t="s">
        <v>155</v>
      </c>
      <c r="AB1218" t="s">
        <v>128</v>
      </c>
      <c r="AC1218">
        <v>2010</v>
      </c>
      <c r="AD1218">
        <v>583.67399999999998</v>
      </c>
      <c r="AH1218" t="s">
        <v>229</v>
      </c>
    </row>
    <row r="1219" spans="1:34" x14ac:dyDescent="0.25">
      <c r="A1219" t="s">
        <v>137</v>
      </c>
      <c r="B1219" t="s">
        <v>56</v>
      </c>
      <c r="C1219" t="s">
        <v>57</v>
      </c>
      <c r="D1219" t="s">
        <v>136</v>
      </c>
      <c r="E1219" t="s">
        <v>135</v>
      </c>
      <c r="F1219" t="s">
        <v>403</v>
      </c>
      <c r="G1219" t="s">
        <v>404</v>
      </c>
      <c r="H1219">
        <v>326</v>
      </c>
      <c r="I1219" t="s">
        <v>230</v>
      </c>
      <c r="J1219" t="s">
        <v>133</v>
      </c>
      <c r="K1219" t="s">
        <v>132</v>
      </c>
      <c r="P1219" t="s">
        <v>297</v>
      </c>
      <c r="Q1219" t="s">
        <v>298</v>
      </c>
      <c r="R1219" t="s">
        <v>154</v>
      </c>
      <c r="S1219" t="s">
        <v>153</v>
      </c>
      <c r="AB1219" t="s">
        <v>128</v>
      </c>
      <c r="AC1219">
        <v>2010</v>
      </c>
      <c r="AD1219">
        <v>1043.5899999999999</v>
      </c>
      <c r="AH1219" t="s">
        <v>229</v>
      </c>
    </row>
    <row r="1220" spans="1:34" x14ac:dyDescent="0.25">
      <c r="A1220" t="s">
        <v>137</v>
      </c>
      <c r="B1220" t="s">
        <v>56</v>
      </c>
      <c r="C1220" t="s">
        <v>57</v>
      </c>
      <c r="D1220" t="s">
        <v>136</v>
      </c>
      <c r="E1220" t="s">
        <v>135</v>
      </c>
      <c r="F1220" t="s">
        <v>403</v>
      </c>
      <c r="G1220" t="s">
        <v>404</v>
      </c>
      <c r="H1220">
        <v>326</v>
      </c>
      <c r="I1220" t="s">
        <v>230</v>
      </c>
      <c r="J1220" t="s">
        <v>133</v>
      </c>
      <c r="K1220" t="s">
        <v>132</v>
      </c>
      <c r="P1220" t="s">
        <v>297</v>
      </c>
      <c r="Q1220" t="s">
        <v>298</v>
      </c>
      <c r="R1220" t="s">
        <v>152</v>
      </c>
      <c r="S1220" t="s">
        <v>151</v>
      </c>
      <c r="AB1220" t="s">
        <v>128</v>
      </c>
      <c r="AC1220">
        <v>2010</v>
      </c>
      <c r="AD1220">
        <v>2215.9789999999998</v>
      </c>
      <c r="AH1220" t="s">
        <v>229</v>
      </c>
    </row>
    <row r="1221" spans="1:34" x14ac:dyDescent="0.25">
      <c r="A1221" t="s">
        <v>137</v>
      </c>
      <c r="B1221" t="s">
        <v>56</v>
      </c>
      <c r="C1221" t="s">
        <v>57</v>
      </c>
      <c r="D1221" t="s">
        <v>136</v>
      </c>
      <c r="E1221" t="s">
        <v>135</v>
      </c>
      <c r="F1221" t="s">
        <v>403</v>
      </c>
      <c r="G1221" t="s">
        <v>404</v>
      </c>
      <c r="H1221">
        <v>326</v>
      </c>
      <c r="I1221" t="s">
        <v>230</v>
      </c>
      <c r="J1221" t="s">
        <v>133</v>
      </c>
      <c r="K1221" t="s">
        <v>132</v>
      </c>
      <c r="P1221" t="s">
        <v>297</v>
      </c>
      <c r="Q1221" t="s">
        <v>298</v>
      </c>
      <c r="R1221" t="s">
        <v>150</v>
      </c>
      <c r="S1221" t="s">
        <v>149</v>
      </c>
      <c r="AB1221" t="s">
        <v>128</v>
      </c>
      <c r="AC1221">
        <v>2010</v>
      </c>
      <c r="AD1221">
        <v>1738.2170000000001</v>
      </c>
      <c r="AH1221" t="s">
        <v>229</v>
      </c>
    </row>
    <row r="1222" spans="1:34" x14ac:dyDescent="0.25">
      <c r="A1222" t="s">
        <v>137</v>
      </c>
      <c r="B1222" t="s">
        <v>56</v>
      </c>
      <c r="C1222" t="s">
        <v>57</v>
      </c>
      <c r="D1222" t="s">
        <v>136</v>
      </c>
      <c r="E1222" t="s">
        <v>135</v>
      </c>
      <c r="F1222" t="s">
        <v>403</v>
      </c>
      <c r="G1222" t="s">
        <v>404</v>
      </c>
      <c r="H1222">
        <v>326</v>
      </c>
      <c r="I1222" t="s">
        <v>230</v>
      </c>
      <c r="J1222" t="s">
        <v>133</v>
      </c>
      <c r="K1222" t="s">
        <v>132</v>
      </c>
      <c r="P1222" t="s">
        <v>297</v>
      </c>
      <c r="Q1222" t="s">
        <v>298</v>
      </c>
      <c r="R1222" t="s">
        <v>148</v>
      </c>
      <c r="S1222" t="s">
        <v>147</v>
      </c>
      <c r="AB1222" t="s">
        <v>128</v>
      </c>
      <c r="AC1222">
        <v>2010</v>
      </c>
      <c r="AD1222">
        <v>1521.2180000000001</v>
      </c>
      <c r="AH1222" t="s">
        <v>229</v>
      </c>
    </row>
    <row r="1223" spans="1:34" x14ac:dyDescent="0.25">
      <c r="A1223" t="s">
        <v>137</v>
      </c>
      <c r="B1223" t="s">
        <v>56</v>
      </c>
      <c r="C1223" t="s">
        <v>57</v>
      </c>
      <c r="D1223" t="s">
        <v>136</v>
      </c>
      <c r="E1223" t="s">
        <v>135</v>
      </c>
      <c r="F1223" t="s">
        <v>403</v>
      </c>
      <c r="G1223" t="s">
        <v>404</v>
      </c>
      <c r="H1223">
        <v>326</v>
      </c>
      <c r="I1223" t="s">
        <v>230</v>
      </c>
      <c r="J1223" t="s">
        <v>133</v>
      </c>
      <c r="K1223" t="s">
        <v>132</v>
      </c>
      <c r="P1223" t="s">
        <v>297</v>
      </c>
      <c r="Q1223" t="s">
        <v>298</v>
      </c>
      <c r="R1223" t="s">
        <v>146</v>
      </c>
      <c r="S1223" t="s">
        <v>145</v>
      </c>
      <c r="AB1223" t="s">
        <v>128</v>
      </c>
      <c r="AC1223">
        <v>2010</v>
      </c>
      <c r="AD1223">
        <v>119.04300000000001</v>
      </c>
      <c r="AH1223" t="s">
        <v>229</v>
      </c>
    </row>
    <row r="1224" spans="1:34" x14ac:dyDescent="0.25">
      <c r="A1224" t="s">
        <v>137</v>
      </c>
      <c r="B1224" t="s">
        <v>56</v>
      </c>
      <c r="C1224" t="s">
        <v>57</v>
      </c>
      <c r="D1224" t="s">
        <v>136</v>
      </c>
      <c r="E1224" t="s">
        <v>135</v>
      </c>
      <c r="F1224" t="s">
        <v>403</v>
      </c>
      <c r="G1224" t="s">
        <v>404</v>
      </c>
      <c r="H1224">
        <v>326</v>
      </c>
      <c r="I1224" t="s">
        <v>230</v>
      </c>
      <c r="J1224" t="s">
        <v>133</v>
      </c>
      <c r="K1224" t="s">
        <v>132</v>
      </c>
      <c r="P1224" t="s">
        <v>297</v>
      </c>
      <c r="Q1224" t="s">
        <v>298</v>
      </c>
      <c r="R1224" t="s">
        <v>144</v>
      </c>
      <c r="S1224" t="s">
        <v>143</v>
      </c>
      <c r="AB1224" t="s">
        <v>128</v>
      </c>
      <c r="AC1224">
        <v>2010</v>
      </c>
      <c r="AD1224">
        <v>423.738</v>
      </c>
      <c r="AH1224" t="s">
        <v>229</v>
      </c>
    </row>
    <row r="1225" spans="1:34" x14ac:dyDescent="0.25">
      <c r="A1225" t="s">
        <v>137</v>
      </c>
      <c r="B1225" t="s">
        <v>56</v>
      </c>
      <c r="C1225" t="s">
        <v>57</v>
      </c>
      <c r="D1225" t="s">
        <v>136</v>
      </c>
      <c r="E1225" t="s">
        <v>135</v>
      </c>
      <c r="F1225" t="s">
        <v>403</v>
      </c>
      <c r="G1225" t="s">
        <v>404</v>
      </c>
      <c r="H1225">
        <v>326</v>
      </c>
      <c r="I1225" t="s">
        <v>230</v>
      </c>
      <c r="J1225" t="s">
        <v>133</v>
      </c>
      <c r="K1225" t="s">
        <v>132</v>
      </c>
      <c r="P1225" t="s">
        <v>297</v>
      </c>
      <c r="Q1225" t="s">
        <v>298</v>
      </c>
      <c r="R1225" t="s">
        <v>142</v>
      </c>
      <c r="S1225" t="s">
        <v>141</v>
      </c>
      <c r="AB1225" t="s">
        <v>128</v>
      </c>
      <c r="AC1225">
        <v>2010</v>
      </c>
      <c r="AD1225">
        <v>313.00099999999998</v>
      </c>
      <c r="AH1225" t="s">
        <v>229</v>
      </c>
    </row>
    <row r="1226" spans="1:34" x14ac:dyDescent="0.25">
      <c r="A1226" t="s">
        <v>137</v>
      </c>
      <c r="B1226" t="s">
        <v>56</v>
      </c>
      <c r="C1226" t="s">
        <v>57</v>
      </c>
      <c r="D1226" t="s">
        <v>136</v>
      </c>
      <c r="E1226" t="s">
        <v>135</v>
      </c>
      <c r="F1226" t="s">
        <v>403</v>
      </c>
      <c r="G1226" t="s">
        <v>404</v>
      </c>
      <c r="H1226">
        <v>326</v>
      </c>
      <c r="I1226" t="s">
        <v>230</v>
      </c>
      <c r="J1226" t="s">
        <v>133</v>
      </c>
      <c r="K1226" t="s">
        <v>132</v>
      </c>
      <c r="P1226" t="s">
        <v>297</v>
      </c>
      <c r="Q1226" t="s">
        <v>298</v>
      </c>
      <c r="R1226" t="s">
        <v>140</v>
      </c>
      <c r="S1226" t="s">
        <v>139</v>
      </c>
      <c r="AB1226" t="s">
        <v>128</v>
      </c>
      <c r="AC1226">
        <v>2010</v>
      </c>
      <c r="AD1226">
        <v>1272.9829999999999</v>
      </c>
      <c r="AH1226" t="s">
        <v>229</v>
      </c>
    </row>
    <row r="1227" spans="1:34" x14ac:dyDescent="0.25">
      <c r="A1227" t="s">
        <v>137</v>
      </c>
      <c r="B1227" t="s">
        <v>56</v>
      </c>
      <c r="C1227" t="s">
        <v>57</v>
      </c>
      <c r="D1227" t="s">
        <v>136</v>
      </c>
      <c r="E1227" t="s">
        <v>135</v>
      </c>
      <c r="F1227" t="s">
        <v>403</v>
      </c>
      <c r="G1227" t="s">
        <v>404</v>
      </c>
      <c r="H1227">
        <v>326</v>
      </c>
      <c r="I1227" t="s">
        <v>230</v>
      </c>
      <c r="J1227" t="s">
        <v>133</v>
      </c>
      <c r="K1227" t="s">
        <v>132</v>
      </c>
      <c r="P1227" t="s">
        <v>297</v>
      </c>
      <c r="Q1227" t="s">
        <v>298</v>
      </c>
      <c r="R1227" t="s">
        <v>138</v>
      </c>
      <c r="S1227" t="s">
        <v>131</v>
      </c>
      <c r="AB1227" t="s">
        <v>128</v>
      </c>
      <c r="AC1227">
        <v>2010</v>
      </c>
      <c r="AD1227">
        <v>9238.3140000000003</v>
      </c>
      <c r="AH1227" t="s">
        <v>229</v>
      </c>
    </row>
    <row r="1228" spans="1:34" x14ac:dyDescent="0.25">
      <c r="A1228" t="s">
        <v>137</v>
      </c>
      <c r="B1228" t="s">
        <v>56</v>
      </c>
      <c r="C1228" t="s">
        <v>57</v>
      </c>
      <c r="D1228" t="s">
        <v>136</v>
      </c>
      <c r="E1228" t="s">
        <v>135</v>
      </c>
      <c r="F1228" t="s">
        <v>403</v>
      </c>
      <c r="G1228" t="s">
        <v>404</v>
      </c>
      <c r="H1228">
        <v>326</v>
      </c>
      <c r="I1228" t="s">
        <v>230</v>
      </c>
      <c r="J1228" t="s">
        <v>133</v>
      </c>
      <c r="K1228" t="s">
        <v>132</v>
      </c>
      <c r="P1228" t="s">
        <v>297</v>
      </c>
      <c r="Q1228" t="s">
        <v>298</v>
      </c>
      <c r="R1228" t="s">
        <v>130</v>
      </c>
      <c r="S1228" t="s">
        <v>129</v>
      </c>
      <c r="AB1228" t="s">
        <v>128</v>
      </c>
      <c r="AC1228">
        <v>2010</v>
      </c>
      <c r="AD1228">
        <v>0</v>
      </c>
      <c r="AH1228" t="s">
        <v>229</v>
      </c>
    </row>
    <row r="1229" spans="1:34" x14ac:dyDescent="0.25">
      <c r="A1229" t="s">
        <v>137</v>
      </c>
      <c r="B1229" t="s">
        <v>56</v>
      </c>
      <c r="C1229" t="s">
        <v>57</v>
      </c>
      <c r="D1229" t="s">
        <v>136</v>
      </c>
      <c r="E1229" t="s">
        <v>135</v>
      </c>
      <c r="F1229" t="s">
        <v>403</v>
      </c>
      <c r="G1229" t="s">
        <v>404</v>
      </c>
      <c r="H1229">
        <v>326</v>
      </c>
      <c r="I1229" t="s">
        <v>230</v>
      </c>
      <c r="J1229" t="s">
        <v>133</v>
      </c>
      <c r="K1229" t="s">
        <v>132</v>
      </c>
      <c r="P1229" t="s">
        <v>300</v>
      </c>
      <c r="Q1229" t="s">
        <v>301</v>
      </c>
      <c r="R1229" t="s">
        <v>183</v>
      </c>
      <c r="S1229" t="s">
        <v>182</v>
      </c>
      <c r="AB1229" t="s">
        <v>128</v>
      </c>
      <c r="AC1229">
        <v>2010</v>
      </c>
      <c r="AD1229">
        <v>253.673</v>
      </c>
      <c r="AH1229" t="s">
        <v>229</v>
      </c>
    </row>
    <row r="1230" spans="1:34" x14ac:dyDescent="0.25">
      <c r="A1230" t="s">
        <v>137</v>
      </c>
      <c r="B1230" t="s">
        <v>56</v>
      </c>
      <c r="C1230" t="s">
        <v>57</v>
      </c>
      <c r="D1230" t="s">
        <v>136</v>
      </c>
      <c r="E1230" t="s">
        <v>135</v>
      </c>
      <c r="F1230" t="s">
        <v>403</v>
      </c>
      <c r="G1230" t="s">
        <v>404</v>
      </c>
      <c r="H1230">
        <v>326</v>
      </c>
      <c r="I1230" t="s">
        <v>230</v>
      </c>
      <c r="J1230" t="s">
        <v>133</v>
      </c>
      <c r="K1230" t="s">
        <v>132</v>
      </c>
      <c r="P1230" t="s">
        <v>300</v>
      </c>
      <c r="Q1230" t="s">
        <v>301</v>
      </c>
      <c r="R1230" t="s">
        <v>156</v>
      </c>
      <c r="S1230" t="s">
        <v>155</v>
      </c>
      <c r="AB1230" t="s">
        <v>128</v>
      </c>
      <c r="AC1230">
        <v>2010</v>
      </c>
      <c r="AD1230">
        <v>1195.712</v>
      </c>
      <c r="AH1230" t="s">
        <v>229</v>
      </c>
    </row>
    <row r="1231" spans="1:34" x14ac:dyDescent="0.25">
      <c r="A1231" t="s">
        <v>137</v>
      </c>
      <c r="B1231" t="s">
        <v>56</v>
      </c>
      <c r="C1231" t="s">
        <v>57</v>
      </c>
      <c r="D1231" t="s">
        <v>136</v>
      </c>
      <c r="E1231" t="s">
        <v>135</v>
      </c>
      <c r="F1231" t="s">
        <v>403</v>
      </c>
      <c r="G1231" t="s">
        <v>404</v>
      </c>
      <c r="H1231">
        <v>326</v>
      </c>
      <c r="I1231" t="s">
        <v>230</v>
      </c>
      <c r="J1231" t="s">
        <v>133</v>
      </c>
      <c r="K1231" t="s">
        <v>132</v>
      </c>
      <c r="P1231" t="s">
        <v>300</v>
      </c>
      <c r="Q1231" t="s">
        <v>301</v>
      </c>
      <c r="R1231" t="s">
        <v>154</v>
      </c>
      <c r="S1231" t="s">
        <v>153</v>
      </c>
      <c r="AB1231" t="s">
        <v>128</v>
      </c>
      <c r="AC1231">
        <v>2010</v>
      </c>
      <c r="AD1231">
        <v>1235.3810000000001</v>
      </c>
      <c r="AH1231" t="s">
        <v>229</v>
      </c>
    </row>
    <row r="1232" spans="1:34" x14ac:dyDescent="0.25">
      <c r="A1232" t="s">
        <v>137</v>
      </c>
      <c r="B1232" t="s">
        <v>56</v>
      </c>
      <c r="C1232" t="s">
        <v>57</v>
      </c>
      <c r="D1232" t="s">
        <v>136</v>
      </c>
      <c r="E1232" t="s">
        <v>135</v>
      </c>
      <c r="F1232" t="s">
        <v>403</v>
      </c>
      <c r="G1232" t="s">
        <v>404</v>
      </c>
      <c r="H1232">
        <v>326</v>
      </c>
      <c r="I1232" t="s">
        <v>230</v>
      </c>
      <c r="J1232" t="s">
        <v>133</v>
      </c>
      <c r="K1232" t="s">
        <v>132</v>
      </c>
      <c r="P1232" t="s">
        <v>300</v>
      </c>
      <c r="Q1232" t="s">
        <v>301</v>
      </c>
      <c r="R1232" t="s">
        <v>152</v>
      </c>
      <c r="S1232" t="s">
        <v>151</v>
      </c>
      <c r="AB1232" t="s">
        <v>128</v>
      </c>
      <c r="AC1232">
        <v>2010</v>
      </c>
      <c r="AD1232">
        <v>2377.8420000000001</v>
      </c>
      <c r="AH1232" t="s">
        <v>229</v>
      </c>
    </row>
    <row r="1233" spans="1:34" x14ac:dyDescent="0.25">
      <c r="A1233" t="s">
        <v>137</v>
      </c>
      <c r="B1233" t="s">
        <v>56</v>
      </c>
      <c r="C1233" t="s">
        <v>57</v>
      </c>
      <c r="D1233" t="s">
        <v>136</v>
      </c>
      <c r="E1233" t="s">
        <v>135</v>
      </c>
      <c r="F1233" t="s">
        <v>403</v>
      </c>
      <c r="G1233" t="s">
        <v>404</v>
      </c>
      <c r="H1233">
        <v>326</v>
      </c>
      <c r="I1233" t="s">
        <v>230</v>
      </c>
      <c r="J1233" t="s">
        <v>133</v>
      </c>
      <c r="K1233" t="s">
        <v>132</v>
      </c>
      <c r="P1233" t="s">
        <v>300</v>
      </c>
      <c r="Q1233" t="s">
        <v>301</v>
      </c>
      <c r="R1233" t="s">
        <v>150</v>
      </c>
      <c r="S1233" t="s">
        <v>149</v>
      </c>
      <c r="AB1233" t="s">
        <v>128</v>
      </c>
      <c r="AC1233">
        <v>2010</v>
      </c>
      <c r="AD1233">
        <v>1147.51</v>
      </c>
      <c r="AH1233" t="s">
        <v>229</v>
      </c>
    </row>
    <row r="1234" spans="1:34" x14ac:dyDescent="0.25">
      <c r="A1234" t="s">
        <v>137</v>
      </c>
      <c r="B1234" t="s">
        <v>56</v>
      </c>
      <c r="C1234" t="s">
        <v>57</v>
      </c>
      <c r="D1234" t="s">
        <v>136</v>
      </c>
      <c r="E1234" t="s">
        <v>135</v>
      </c>
      <c r="F1234" t="s">
        <v>403</v>
      </c>
      <c r="G1234" t="s">
        <v>404</v>
      </c>
      <c r="H1234">
        <v>326</v>
      </c>
      <c r="I1234" t="s">
        <v>230</v>
      </c>
      <c r="J1234" t="s">
        <v>133</v>
      </c>
      <c r="K1234" t="s">
        <v>132</v>
      </c>
      <c r="P1234" t="s">
        <v>300</v>
      </c>
      <c r="Q1234" t="s">
        <v>301</v>
      </c>
      <c r="R1234" t="s">
        <v>148</v>
      </c>
      <c r="S1234" t="s">
        <v>147</v>
      </c>
      <c r="AB1234" t="s">
        <v>128</v>
      </c>
      <c r="AC1234">
        <v>2010</v>
      </c>
      <c r="AD1234">
        <v>1074.2260000000001</v>
      </c>
      <c r="AH1234" t="s">
        <v>229</v>
      </c>
    </row>
    <row r="1235" spans="1:34" x14ac:dyDescent="0.25">
      <c r="A1235" t="s">
        <v>137</v>
      </c>
      <c r="B1235" t="s">
        <v>56</v>
      </c>
      <c r="C1235" t="s">
        <v>57</v>
      </c>
      <c r="D1235" t="s">
        <v>136</v>
      </c>
      <c r="E1235" t="s">
        <v>135</v>
      </c>
      <c r="F1235" t="s">
        <v>403</v>
      </c>
      <c r="G1235" t="s">
        <v>404</v>
      </c>
      <c r="H1235">
        <v>326</v>
      </c>
      <c r="I1235" t="s">
        <v>230</v>
      </c>
      <c r="J1235" t="s">
        <v>133</v>
      </c>
      <c r="K1235" t="s">
        <v>132</v>
      </c>
      <c r="P1235" t="s">
        <v>300</v>
      </c>
      <c r="Q1235" t="s">
        <v>301</v>
      </c>
      <c r="R1235" t="s">
        <v>146</v>
      </c>
      <c r="S1235" t="s">
        <v>145</v>
      </c>
      <c r="AB1235" t="s">
        <v>128</v>
      </c>
      <c r="AC1235">
        <v>2010</v>
      </c>
      <c r="AD1235">
        <v>410.29399999999998</v>
      </c>
      <c r="AH1235" t="s">
        <v>229</v>
      </c>
    </row>
    <row r="1236" spans="1:34" x14ac:dyDescent="0.25">
      <c r="A1236" t="s">
        <v>137</v>
      </c>
      <c r="B1236" t="s">
        <v>56</v>
      </c>
      <c r="C1236" t="s">
        <v>57</v>
      </c>
      <c r="D1236" t="s">
        <v>136</v>
      </c>
      <c r="E1236" t="s">
        <v>135</v>
      </c>
      <c r="F1236" t="s">
        <v>403</v>
      </c>
      <c r="G1236" t="s">
        <v>404</v>
      </c>
      <c r="H1236">
        <v>326</v>
      </c>
      <c r="I1236" t="s">
        <v>230</v>
      </c>
      <c r="J1236" t="s">
        <v>133</v>
      </c>
      <c r="K1236" t="s">
        <v>132</v>
      </c>
      <c r="P1236" t="s">
        <v>300</v>
      </c>
      <c r="Q1236" t="s">
        <v>301</v>
      </c>
      <c r="R1236" t="s">
        <v>144</v>
      </c>
      <c r="S1236" t="s">
        <v>143</v>
      </c>
      <c r="AB1236" t="s">
        <v>128</v>
      </c>
      <c r="AC1236">
        <v>2010</v>
      </c>
      <c r="AD1236">
        <v>3267.866</v>
      </c>
      <c r="AH1236" t="s">
        <v>229</v>
      </c>
    </row>
    <row r="1237" spans="1:34" x14ac:dyDescent="0.25">
      <c r="A1237" t="s">
        <v>137</v>
      </c>
      <c r="B1237" t="s">
        <v>56</v>
      </c>
      <c r="C1237" t="s">
        <v>57</v>
      </c>
      <c r="D1237" t="s">
        <v>136</v>
      </c>
      <c r="E1237" t="s">
        <v>135</v>
      </c>
      <c r="F1237" t="s">
        <v>403</v>
      </c>
      <c r="G1237" t="s">
        <v>404</v>
      </c>
      <c r="H1237">
        <v>326</v>
      </c>
      <c r="I1237" t="s">
        <v>230</v>
      </c>
      <c r="J1237" t="s">
        <v>133</v>
      </c>
      <c r="K1237" t="s">
        <v>132</v>
      </c>
      <c r="P1237" t="s">
        <v>300</v>
      </c>
      <c r="Q1237" t="s">
        <v>301</v>
      </c>
      <c r="R1237" t="s">
        <v>142</v>
      </c>
      <c r="S1237" t="s">
        <v>141</v>
      </c>
      <c r="AB1237" t="s">
        <v>128</v>
      </c>
      <c r="AC1237">
        <v>2010</v>
      </c>
      <c r="AD1237">
        <v>1517.721</v>
      </c>
      <c r="AH1237" t="s">
        <v>229</v>
      </c>
    </row>
    <row r="1238" spans="1:34" x14ac:dyDescent="0.25">
      <c r="A1238" t="s">
        <v>137</v>
      </c>
      <c r="B1238" t="s">
        <v>56</v>
      </c>
      <c r="C1238" t="s">
        <v>57</v>
      </c>
      <c r="D1238" t="s">
        <v>136</v>
      </c>
      <c r="E1238" t="s">
        <v>135</v>
      </c>
      <c r="F1238" t="s">
        <v>403</v>
      </c>
      <c r="G1238" t="s">
        <v>404</v>
      </c>
      <c r="H1238">
        <v>326</v>
      </c>
      <c r="I1238" t="s">
        <v>230</v>
      </c>
      <c r="J1238" t="s">
        <v>133</v>
      </c>
      <c r="K1238" t="s">
        <v>132</v>
      </c>
      <c r="P1238" t="s">
        <v>300</v>
      </c>
      <c r="Q1238" t="s">
        <v>301</v>
      </c>
      <c r="R1238" t="s">
        <v>140</v>
      </c>
      <c r="S1238" t="s">
        <v>139</v>
      </c>
      <c r="AB1238" t="s">
        <v>128</v>
      </c>
      <c r="AC1238">
        <v>2010</v>
      </c>
      <c r="AD1238">
        <v>1153.789</v>
      </c>
      <c r="AH1238" t="s">
        <v>229</v>
      </c>
    </row>
    <row r="1239" spans="1:34" x14ac:dyDescent="0.25">
      <c r="A1239" t="s">
        <v>137</v>
      </c>
      <c r="B1239" t="s">
        <v>56</v>
      </c>
      <c r="C1239" t="s">
        <v>57</v>
      </c>
      <c r="D1239" t="s">
        <v>136</v>
      </c>
      <c r="E1239" t="s">
        <v>135</v>
      </c>
      <c r="F1239" t="s">
        <v>403</v>
      </c>
      <c r="G1239" t="s">
        <v>404</v>
      </c>
      <c r="H1239">
        <v>326</v>
      </c>
      <c r="I1239" t="s">
        <v>230</v>
      </c>
      <c r="J1239" t="s">
        <v>133</v>
      </c>
      <c r="K1239" t="s">
        <v>132</v>
      </c>
      <c r="P1239" t="s">
        <v>300</v>
      </c>
      <c r="Q1239" t="s">
        <v>301</v>
      </c>
      <c r="R1239" t="s">
        <v>138</v>
      </c>
      <c r="S1239" t="s">
        <v>131</v>
      </c>
      <c r="AB1239" t="s">
        <v>128</v>
      </c>
      <c r="AC1239">
        <v>2010</v>
      </c>
      <c r="AD1239">
        <v>13634.013999999999</v>
      </c>
      <c r="AH1239" t="s">
        <v>229</v>
      </c>
    </row>
    <row r="1240" spans="1:34" x14ac:dyDescent="0.25">
      <c r="A1240" t="s">
        <v>137</v>
      </c>
      <c r="B1240" t="s">
        <v>56</v>
      </c>
      <c r="C1240" t="s">
        <v>57</v>
      </c>
      <c r="D1240" t="s">
        <v>136</v>
      </c>
      <c r="E1240" t="s">
        <v>135</v>
      </c>
      <c r="F1240" t="s">
        <v>403</v>
      </c>
      <c r="G1240" t="s">
        <v>404</v>
      </c>
      <c r="H1240">
        <v>326</v>
      </c>
      <c r="I1240" t="s">
        <v>230</v>
      </c>
      <c r="J1240" t="s">
        <v>133</v>
      </c>
      <c r="K1240" t="s">
        <v>132</v>
      </c>
      <c r="P1240" t="s">
        <v>300</v>
      </c>
      <c r="Q1240" t="s">
        <v>301</v>
      </c>
      <c r="R1240" t="s">
        <v>130</v>
      </c>
      <c r="S1240" t="s">
        <v>129</v>
      </c>
      <c r="AB1240" t="s">
        <v>128</v>
      </c>
      <c r="AC1240">
        <v>2010</v>
      </c>
      <c r="AD1240">
        <v>0</v>
      </c>
      <c r="AH1240" t="s">
        <v>229</v>
      </c>
    </row>
    <row r="1241" spans="1:34" s="49" customFormat="1" x14ac:dyDescent="0.25">
      <c r="A1241" s="49" t="s">
        <v>137</v>
      </c>
      <c r="B1241" s="49" t="s">
        <v>56</v>
      </c>
      <c r="C1241" s="49" t="s">
        <v>57</v>
      </c>
      <c r="D1241" s="49" t="s">
        <v>136</v>
      </c>
      <c r="E1241" s="49" t="s">
        <v>135</v>
      </c>
      <c r="F1241" s="49" t="s">
        <v>403</v>
      </c>
      <c r="G1241" s="49" t="s">
        <v>404</v>
      </c>
      <c r="H1241" s="49">
        <v>326</v>
      </c>
      <c r="I1241" s="49" t="s">
        <v>230</v>
      </c>
      <c r="J1241" s="49" t="s">
        <v>133</v>
      </c>
      <c r="K1241" s="49" t="s">
        <v>132</v>
      </c>
      <c r="P1241" s="49" t="s">
        <v>302</v>
      </c>
      <c r="Q1241" s="49" t="s">
        <v>131</v>
      </c>
      <c r="R1241" s="49" t="s">
        <v>183</v>
      </c>
      <c r="S1241" s="49" t="s">
        <v>182</v>
      </c>
      <c r="AB1241" s="49" t="s">
        <v>128</v>
      </c>
      <c r="AC1241" s="49">
        <v>2010</v>
      </c>
      <c r="AD1241" s="49">
        <v>260.54399999999998</v>
      </c>
      <c r="AF1241" s="49" t="s">
        <v>858</v>
      </c>
      <c r="AG1241" s="146">
        <f>(AD1242+AD1243+AD1244)*( 1 +AD1252/(AD1251-AD1252))</f>
        <v>8652.1769999999997</v>
      </c>
      <c r="AH1241" s="49" t="s">
        <v>229</v>
      </c>
    </row>
    <row r="1242" spans="1:34" s="49" customFormat="1" x14ac:dyDescent="0.25">
      <c r="A1242" s="49" t="s">
        <v>137</v>
      </c>
      <c r="B1242" s="49" t="s">
        <v>56</v>
      </c>
      <c r="C1242" s="49" t="s">
        <v>57</v>
      </c>
      <c r="D1242" s="49" t="s">
        <v>136</v>
      </c>
      <c r="E1242" s="49" t="s">
        <v>135</v>
      </c>
      <c r="F1242" s="49" t="s">
        <v>403</v>
      </c>
      <c r="G1242" s="49" t="s">
        <v>404</v>
      </c>
      <c r="H1242" s="49">
        <v>326</v>
      </c>
      <c r="I1242" s="49" t="s">
        <v>230</v>
      </c>
      <c r="J1242" s="49" t="s">
        <v>133</v>
      </c>
      <c r="K1242" s="49" t="s">
        <v>132</v>
      </c>
      <c r="P1242" s="49" t="s">
        <v>302</v>
      </c>
      <c r="Q1242" s="49" t="s">
        <v>131</v>
      </c>
      <c r="R1242" s="49" t="s">
        <v>156</v>
      </c>
      <c r="S1242" s="49" t="s">
        <v>155</v>
      </c>
      <c r="AB1242" s="49" t="s">
        <v>128</v>
      </c>
      <c r="AC1242" s="49">
        <v>2010</v>
      </c>
      <c r="AD1242" s="49">
        <v>1779.386</v>
      </c>
      <c r="AF1242" s="49" t="s">
        <v>859</v>
      </c>
      <c r="AG1242" s="146">
        <f>(AD1241+AD1245+AD1246+AD1247+AD1248+AD1249+AD1250)*( 1 +AD1252/(AD1251-AD1252))</f>
        <v>14220.150999999998</v>
      </c>
      <c r="AH1242" s="49" t="s">
        <v>229</v>
      </c>
    </row>
    <row r="1243" spans="1:34" s="49" customFormat="1" x14ac:dyDescent="0.25">
      <c r="A1243" s="49" t="s">
        <v>137</v>
      </c>
      <c r="B1243" s="49" t="s">
        <v>56</v>
      </c>
      <c r="C1243" s="49" t="s">
        <v>57</v>
      </c>
      <c r="D1243" s="49" t="s">
        <v>136</v>
      </c>
      <c r="E1243" s="49" t="s">
        <v>135</v>
      </c>
      <c r="F1243" s="49" t="s">
        <v>403</v>
      </c>
      <c r="G1243" s="49" t="s">
        <v>404</v>
      </c>
      <c r="H1243" s="49">
        <v>326</v>
      </c>
      <c r="I1243" s="49" t="s">
        <v>230</v>
      </c>
      <c r="J1243" s="49" t="s">
        <v>133</v>
      </c>
      <c r="K1243" s="49" t="s">
        <v>132</v>
      </c>
      <c r="P1243" s="49" t="s">
        <v>302</v>
      </c>
      <c r="Q1243" s="49" t="s">
        <v>131</v>
      </c>
      <c r="R1243" s="49" t="s">
        <v>154</v>
      </c>
      <c r="S1243" s="49" t="s">
        <v>153</v>
      </c>
      <c r="AB1243" s="49" t="s">
        <v>128</v>
      </c>
      <c r="AC1243" s="49">
        <v>2010</v>
      </c>
      <c r="AD1243" s="49">
        <v>2278.9699999999998</v>
      </c>
      <c r="AF1243" s="49" t="s">
        <v>862</v>
      </c>
      <c r="AG1243" s="146">
        <f>AD1241+AD1242+AD1243+AD1244+ AD1245+AD1246+AD1247+AD1248+AD1249+AD1250+AD1252</f>
        <v>22872.327999999998</v>
      </c>
      <c r="AH1243" s="49" t="s">
        <v>229</v>
      </c>
    </row>
    <row r="1244" spans="1:34" s="49" customFormat="1" x14ac:dyDescent="0.25">
      <c r="A1244" s="49" t="s">
        <v>137</v>
      </c>
      <c r="B1244" s="49" t="s">
        <v>56</v>
      </c>
      <c r="C1244" s="49" t="s">
        <v>57</v>
      </c>
      <c r="D1244" s="49" t="s">
        <v>136</v>
      </c>
      <c r="E1244" s="49" t="s">
        <v>135</v>
      </c>
      <c r="F1244" s="49" t="s">
        <v>403</v>
      </c>
      <c r="G1244" s="49" t="s">
        <v>404</v>
      </c>
      <c r="H1244" s="49">
        <v>326</v>
      </c>
      <c r="I1244" s="49" t="s">
        <v>230</v>
      </c>
      <c r="J1244" s="49" t="s">
        <v>133</v>
      </c>
      <c r="K1244" s="49" t="s">
        <v>132</v>
      </c>
      <c r="P1244" s="49" t="s">
        <v>302</v>
      </c>
      <c r="Q1244" s="49" t="s">
        <v>131</v>
      </c>
      <c r="R1244" s="49" t="s">
        <v>152</v>
      </c>
      <c r="S1244" s="49" t="s">
        <v>151</v>
      </c>
      <c r="AB1244" s="49" t="s">
        <v>128</v>
      </c>
      <c r="AC1244" s="49">
        <v>2010</v>
      </c>
      <c r="AD1244" s="49">
        <v>4593.8209999999999</v>
      </c>
      <c r="AG1244" s="146"/>
      <c r="AH1244" s="49" t="s">
        <v>229</v>
      </c>
    </row>
    <row r="1245" spans="1:34" s="49" customFormat="1" x14ac:dyDescent="0.25">
      <c r="A1245" s="49" t="s">
        <v>137</v>
      </c>
      <c r="B1245" s="49" t="s">
        <v>56</v>
      </c>
      <c r="C1245" s="49" t="s">
        <v>57</v>
      </c>
      <c r="D1245" s="49" t="s">
        <v>136</v>
      </c>
      <c r="E1245" s="49" t="s">
        <v>135</v>
      </c>
      <c r="F1245" s="49" t="s">
        <v>403</v>
      </c>
      <c r="G1245" s="49" t="s">
        <v>404</v>
      </c>
      <c r="H1245" s="49">
        <v>326</v>
      </c>
      <c r="I1245" s="49" t="s">
        <v>230</v>
      </c>
      <c r="J1245" s="49" t="s">
        <v>133</v>
      </c>
      <c r="K1245" s="49" t="s">
        <v>132</v>
      </c>
      <c r="P1245" s="49" t="s">
        <v>302</v>
      </c>
      <c r="Q1245" s="49" t="s">
        <v>131</v>
      </c>
      <c r="R1245" s="49" t="s">
        <v>150</v>
      </c>
      <c r="S1245" s="49" t="s">
        <v>149</v>
      </c>
      <c r="AB1245" s="49" t="s">
        <v>128</v>
      </c>
      <c r="AC1245" s="49">
        <v>2010</v>
      </c>
      <c r="AD1245" s="49">
        <v>2885.7269999999999</v>
      </c>
      <c r="AG1245" s="146"/>
      <c r="AH1245" s="49" t="s">
        <v>229</v>
      </c>
    </row>
    <row r="1246" spans="1:34" s="49" customFormat="1" x14ac:dyDescent="0.25">
      <c r="A1246" s="49" t="s">
        <v>137</v>
      </c>
      <c r="B1246" s="49" t="s">
        <v>56</v>
      </c>
      <c r="C1246" s="49" t="s">
        <v>57</v>
      </c>
      <c r="D1246" s="49" t="s">
        <v>136</v>
      </c>
      <c r="E1246" s="49" t="s">
        <v>135</v>
      </c>
      <c r="F1246" s="49" t="s">
        <v>403</v>
      </c>
      <c r="G1246" s="49" t="s">
        <v>404</v>
      </c>
      <c r="H1246" s="49">
        <v>326</v>
      </c>
      <c r="I1246" s="49" t="s">
        <v>230</v>
      </c>
      <c r="J1246" s="49" t="s">
        <v>133</v>
      </c>
      <c r="K1246" s="49" t="s">
        <v>132</v>
      </c>
      <c r="P1246" s="49" t="s">
        <v>302</v>
      </c>
      <c r="Q1246" s="49" t="s">
        <v>131</v>
      </c>
      <c r="R1246" s="49" t="s">
        <v>148</v>
      </c>
      <c r="S1246" s="49" t="s">
        <v>147</v>
      </c>
      <c r="AB1246" s="49" t="s">
        <v>128</v>
      </c>
      <c r="AC1246" s="49">
        <v>2010</v>
      </c>
      <c r="AD1246" s="49">
        <v>2595.444</v>
      </c>
      <c r="AG1246" s="146"/>
      <c r="AH1246" s="49" t="s">
        <v>229</v>
      </c>
    </row>
    <row r="1247" spans="1:34" s="49" customFormat="1" x14ac:dyDescent="0.25">
      <c r="A1247" s="49" t="s">
        <v>137</v>
      </c>
      <c r="B1247" s="49" t="s">
        <v>56</v>
      </c>
      <c r="C1247" s="49" t="s">
        <v>57</v>
      </c>
      <c r="D1247" s="49" t="s">
        <v>136</v>
      </c>
      <c r="E1247" s="49" t="s">
        <v>135</v>
      </c>
      <c r="F1247" s="49" t="s">
        <v>403</v>
      </c>
      <c r="G1247" s="49" t="s">
        <v>404</v>
      </c>
      <c r="H1247" s="49">
        <v>326</v>
      </c>
      <c r="I1247" s="49" t="s">
        <v>230</v>
      </c>
      <c r="J1247" s="49" t="s">
        <v>133</v>
      </c>
      <c r="K1247" s="49" t="s">
        <v>132</v>
      </c>
      <c r="P1247" s="49" t="s">
        <v>302</v>
      </c>
      <c r="Q1247" s="49" t="s">
        <v>131</v>
      </c>
      <c r="R1247" s="49" t="s">
        <v>146</v>
      </c>
      <c r="S1247" s="49" t="s">
        <v>145</v>
      </c>
      <c r="AB1247" s="49" t="s">
        <v>128</v>
      </c>
      <c r="AC1247" s="49">
        <v>2010</v>
      </c>
      <c r="AD1247" s="49">
        <v>529.33699999999999</v>
      </c>
      <c r="AG1247" s="146"/>
      <c r="AH1247" s="49" t="s">
        <v>229</v>
      </c>
    </row>
    <row r="1248" spans="1:34" s="49" customFormat="1" x14ac:dyDescent="0.25">
      <c r="A1248" s="49" t="s">
        <v>137</v>
      </c>
      <c r="B1248" s="49" t="s">
        <v>56</v>
      </c>
      <c r="C1248" s="49" t="s">
        <v>57</v>
      </c>
      <c r="D1248" s="49" t="s">
        <v>136</v>
      </c>
      <c r="E1248" s="49" t="s">
        <v>135</v>
      </c>
      <c r="F1248" s="49" t="s">
        <v>403</v>
      </c>
      <c r="G1248" s="49" t="s">
        <v>404</v>
      </c>
      <c r="H1248" s="49">
        <v>326</v>
      </c>
      <c r="I1248" s="49" t="s">
        <v>230</v>
      </c>
      <c r="J1248" s="49" t="s">
        <v>133</v>
      </c>
      <c r="K1248" s="49" t="s">
        <v>132</v>
      </c>
      <c r="P1248" s="49" t="s">
        <v>302</v>
      </c>
      <c r="Q1248" s="49" t="s">
        <v>131</v>
      </c>
      <c r="R1248" s="49" t="s">
        <v>144</v>
      </c>
      <c r="S1248" s="49" t="s">
        <v>143</v>
      </c>
      <c r="AB1248" s="49" t="s">
        <v>128</v>
      </c>
      <c r="AC1248" s="49">
        <v>2010</v>
      </c>
      <c r="AD1248" s="49">
        <v>3691.6039999999998</v>
      </c>
      <c r="AG1248" s="146"/>
      <c r="AH1248" s="49" t="s">
        <v>229</v>
      </c>
    </row>
    <row r="1249" spans="1:34" s="49" customFormat="1" x14ac:dyDescent="0.25">
      <c r="A1249" s="49" t="s">
        <v>137</v>
      </c>
      <c r="B1249" s="49" t="s">
        <v>56</v>
      </c>
      <c r="C1249" s="49" t="s">
        <v>57</v>
      </c>
      <c r="D1249" s="49" t="s">
        <v>136</v>
      </c>
      <c r="E1249" s="49" t="s">
        <v>135</v>
      </c>
      <c r="F1249" s="49" t="s">
        <v>403</v>
      </c>
      <c r="G1249" s="49" t="s">
        <v>404</v>
      </c>
      <c r="H1249" s="49">
        <v>326</v>
      </c>
      <c r="I1249" s="49" t="s">
        <v>230</v>
      </c>
      <c r="J1249" s="49" t="s">
        <v>133</v>
      </c>
      <c r="K1249" s="49" t="s">
        <v>132</v>
      </c>
      <c r="P1249" s="49" t="s">
        <v>302</v>
      </c>
      <c r="Q1249" s="49" t="s">
        <v>131</v>
      </c>
      <c r="R1249" s="49" t="s">
        <v>142</v>
      </c>
      <c r="S1249" s="49" t="s">
        <v>141</v>
      </c>
      <c r="AB1249" s="49" t="s">
        <v>128</v>
      </c>
      <c r="AC1249" s="49">
        <v>2010</v>
      </c>
      <c r="AD1249" s="49">
        <v>1830.723</v>
      </c>
      <c r="AG1249" s="146"/>
      <c r="AH1249" s="49" t="s">
        <v>229</v>
      </c>
    </row>
    <row r="1250" spans="1:34" s="49" customFormat="1" x14ac:dyDescent="0.25">
      <c r="A1250" s="49" t="s">
        <v>137</v>
      </c>
      <c r="B1250" s="49" t="s">
        <v>56</v>
      </c>
      <c r="C1250" s="49" t="s">
        <v>57</v>
      </c>
      <c r="D1250" s="49" t="s">
        <v>136</v>
      </c>
      <c r="E1250" s="49" t="s">
        <v>135</v>
      </c>
      <c r="F1250" s="49" t="s">
        <v>403</v>
      </c>
      <c r="G1250" s="49" t="s">
        <v>404</v>
      </c>
      <c r="H1250" s="49">
        <v>326</v>
      </c>
      <c r="I1250" s="49" t="s">
        <v>230</v>
      </c>
      <c r="J1250" s="49" t="s">
        <v>133</v>
      </c>
      <c r="K1250" s="49" t="s">
        <v>132</v>
      </c>
      <c r="P1250" s="49" t="s">
        <v>302</v>
      </c>
      <c r="Q1250" s="49" t="s">
        <v>131</v>
      </c>
      <c r="R1250" s="49" t="s">
        <v>140</v>
      </c>
      <c r="S1250" s="49" t="s">
        <v>139</v>
      </c>
      <c r="AB1250" s="49" t="s">
        <v>128</v>
      </c>
      <c r="AC1250" s="49">
        <v>2010</v>
      </c>
      <c r="AD1250" s="49">
        <v>2426.7719999999999</v>
      </c>
      <c r="AG1250" s="146"/>
      <c r="AH1250" s="49" t="s">
        <v>229</v>
      </c>
    </row>
    <row r="1251" spans="1:34" s="49" customFormat="1" x14ac:dyDescent="0.25">
      <c r="A1251" s="49" t="s">
        <v>137</v>
      </c>
      <c r="B1251" s="49" t="s">
        <v>56</v>
      </c>
      <c r="C1251" s="49" t="s">
        <v>57</v>
      </c>
      <c r="D1251" s="49" t="s">
        <v>136</v>
      </c>
      <c r="E1251" s="49" t="s">
        <v>135</v>
      </c>
      <c r="F1251" s="49" t="s">
        <v>403</v>
      </c>
      <c r="G1251" s="49" t="s">
        <v>404</v>
      </c>
      <c r="H1251" s="49">
        <v>326</v>
      </c>
      <c r="I1251" s="49" t="s">
        <v>230</v>
      </c>
      <c r="J1251" s="49" t="s">
        <v>133</v>
      </c>
      <c r="K1251" s="49" t="s">
        <v>132</v>
      </c>
      <c r="P1251" s="49" t="s">
        <v>302</v>
      </c>
      <c r="Q1251" s="49" t="s">
        <v>131</v>
      </c>
      <c r="R1251" s="49" t="s">
        <v>138</v>
      </c>
      <c r="S1251" s="49" t="s">
        <v>131</v>
      </c>
      <c r="AB1251" s="49" t="s">
        <v>128</v>
      </c>
      <c r="AC1251" s="49">
        <v>2010</v>
      </c>
      <c r="AD1251" s="49">
        <v>22872.328000000001</v>
      </c>
      <c r="AG1251" s="146"/>
      <c r="AH1251" s="49" t="s">
        <v>229</v>
      </c>
    </row>
    <row r="1252" spans="1:34" s="49" customFormat="1" x14ac:dyDescent="0.25">
      <c r="A1252" s="49" t="s">
        <v>137</v>
      </c>
      <c r="B1252" s="49" t="s">
        <v>56</v>
      </c>
      <c r="C1252" s="49" t="s">
        <v>57</v>
      </c>
      <c r="D1252" s="49" t="s">
        <v>136</v>
      </c>
      <c r="E1252" s="49" t="s">
        <v>135</v>
      </c>
      <c r="F1252" s="49" t="s">
        <v>403</v>
      </c>
      <c r="G1252" s="49" t="s">
        <v>404</v>
      </c>
      <c r="H1252" s="49">
        <v>326</v>
      </c>
      <c r="I1252" s="49" t="s">
        <v>230</v>
      </c>
      <c r="J1252" s="49" t="s">
        <v>133</v>
      </c>
      <c r="K1252" s="49" t="s">
        <v>132</v>
      </c>
      <c r="P1252" s="49" t="s">
        <v>302</v>
      </c>
      <c r="Q1252" s="49" t="s">
        <v>131</v>
      </c>
      <c r="R1252" s="49" t="s">
        <v>130</v>
      </c>
      <c r="S1252" s="49" t="s">
        <v>129</v>
      </c>
      <c r="AB1252" s="49" t="s">
        <v>128</v>
      </c>
      <c r="AC1252" s="49">
        <v>2010</v>
      </c>
      <c r="AD1252" s="49">
        <v>0</v>
      </c>
      <c r="AG1252" s="146"/>
      <c r="AH1252" s="49" t="s">
        <v>229</v>
      </c>
    </row>
    <row r="1253" spans="1:34" x14ac:dyDescent="0.25">
      <c r="A1253" t="s">
        <v>137</v>
      </c>
      <c r="B1253" t="s">
        <v>6</v>
      </c>
      <c r="C1253" t="s">
        <v>7</v>
      </c>
      <c r="D1253" t="s">
        <v>136</v>
      </c>
      <c r="E1253" t="s">
        <v>135</v>
      </c>
      <c r="F1253" t="s">
        <v>403</v>
      </c>
      <c r="G1253" t="s">
        <v>404</v>
      </c>
      <c r="H1253">
        <v>258</v>
      </c>
      <c r="I1253" t="s">
        <v>225</v>
      </c>
      <c r="J1253" t="s">
        <v>133</v>
      </c>
      <c r="K1253" t="s">
        <v>132</v>
      </c>
      <c r="P1253" t="s">
        <v>297</v>
      </c>
      <c r="Q1253" t="s">
        <v>298</v>
      </c>
      <c r="R1253" t="s">
        <v>156</v>
      </c>
      <c r="S1253" t="s">
        <v>155</v>
      </c>
      <c r="AB1253" t="s">
        <v>128</v>
      </c>
      <c r="AC1253">
        <v>2010</v>
      </c>
      <c r="AD1253">
        <v>170</v>
      </c>
      <c r="AH1253" t="s">
        <v>450</v>
      </c>
    </row>
    <row r="1254" spans="1:34" x14ac:dyDescent="0.25">
      <c r="A1254" t="s">
        <v>137</v>
      </c>
      <c r="B1254" t="s">
        <v>6</v>
      </c>
      <c r="C1254" t="s">
        <v>7</v>
      </c>
      <c r="D1254" t="s">
        <v>136</v>
      </c>
      <c r="E1254" t="s">
        <v>135</v>
      </c>
      <c r="F1254" t="s">
        <v>403</v>
      </c>
      <c r="G1254" t="s">
        <v>404</v>
      </c>
      <c r="H1254">
        <v>258</v>
      </c>
      <c r="I1254" t="s">
        <v>225</v>
      </c>
      <c r="J1254" t="s">
        <v>133</v>
      </c>
      <c r="K1254" t="s">
        <v>132</v>
      </c>
      <c r="P1254" t="s">
        <v>297</v>
      </c>
      <c r="Q1254" t="s">
        <v>298</v>
      </c>
      <c r="R1254" t="s">
        <v>152</v>
      </c>
      <c r="S1254" t="s">
        <v>151</v>
      </c>
      <c r="AB1254" t="s">
        <v>128</v>
      </c>
      <c r="AC1254">
        <v>2010</v>
      </c>
      <c r="AD1254">
        <v>5130</v>
      </c>
      <c r="AH1254" t="s">
        <v>450</v>
      </c>
    </row>
    <row r="1255" spans="1:34" x14ac:dyDescent="0.25">
      <c r="A1255" t="s">
        <v>137</v>
      </c>
      <c r="B1255" t="s">
        <v>6</v>
      </c>
      <c r="C1255" t="s">
        <v>7</v>
      </c>
      <c r="D1255" t="s">
        <v>136</v>
      </c>
      <c r="E1255" t="s">
        <v>135</v>
      </c>
      <c r="F1255" t="s">
        <v>403</v>
      </c>
      <c r="G1255" t="s">
        <v>404</v>
      </c>
      <c r="H1255">
        <v>258</v>
      </c>
      <c r="I1255" t="s">
        <v>225</v>
      </c>
      <c r="J1255" t="s">
        <v>133</v>
      </c>
      <c r="K1255" t="s">
        <v>132</v>
      </c>
      <c r="P1255" t="s">
        <v>297</v>
      </c>
      <c r="Q1255" t="s">
        <v>298</v>
      </c>
      <c r="R1255" t="s">
        <v>150</v>
      </c>
      <c r="S1255" t="s">
        <v>149</v>
      </c>
      <c r="AB1255" t="s">
        <v>128</v>
      </c>
      <c r="AC1255">
        <v>2010</v>
      </c>
      <c r="AD1255">
        <v>7320</v>
      </c>
      <c r="AH1255" t="s">
        <v>450</v>
      </c>
    </row>
    <row r="1256" spans="1:34" x14ac:dyDescent="0.25">
      <c r="A1256" t="s">
        <v>137</v>
      </c>
      <c r="B1256" t="s">
        <v>6</v>
      </c>
      <c r="C1256" t="s">
        <v>7</v>
      </c>
      <c r="D1256" t="s">
        <v>136</v>
      </c>
      <c r="E1256" t="s">
        <v>135</v>
      </c>
      <c r="F1256" t="s">
        <v>403</v>
      </c>
      <c r="G1256" t="s">
        <v>404</v>
      </c>
      <c r="H1256">
        <v>258</v>
      </c>
      <c r="I1256" t="s">
        <v>225</v>
      </c>
      <c r="J1256" t="s">
        <v>133</v>
      </c>
      <c r="K1256" t="s">
        <v>132</v>
      </c>
      <c r="P1256" t="s">
        <v>297</v>
      </c>
      <c r="Q1256" t="s">
        <v>298</v>
      </c>
      <c r="R1256" t="s">
        <v>148</v>
      </c>
      <c r="S1256" t="s">
        <v>147</v>
      </c>
      <c r="AB1256" t="s">
        <v>128</v>
      </c>
      <c r="AC1256">
        <v>2010</v>
      </c>
      <c r="AD1256">
        <v>7980</v>
      </c>
      <c r="AG1256" s="145" t="s">
        <v>451</v>
      </c>
      <c r="AH1256" t="s">
        <v>450</v>
      </c>
    </row>
    <row r="1257" spans="1:34" x14ac:dyDescent="0.25">
      <c r="A1257" t="s">
        <v>137</v>
      </c>
      <c r="B1257" t="s">
        <v>6</v>
      </c>
      <c r="C1257" t="s">
        <v>7</v>
      </c>
      <c r="D1257" t="s">
        <v>136</v>
      </c>
      <c r="E1257" t="s">
        <v>135</v>
      </c>
      <c r="F1257" t="s">
        <v>403</v>
      </c>
      <c r="G1257" t="s">
        <v>404</v>
      </c>
      <c r="H1257">
        <v>258</v>
      </c>
      <c r="I1257" t="s">
        <v>225</v>
      </c>
      <c r="J1257" t="s">
        <v>133</v>
      </c>
      <c r="K1257" t="s">
        <v>132</v>
      </c>
      <c r="P1257" t="s">
        <v>297</v>
      </c>
      <c r="Q1257" t="s">
        <v>298</v>
      </c>
      <c r="R1257" t="s">
        <v>146</v>
      </c>
      <c r="S1257" t="s">
        <v>145</v>
      </c>
      <c r="AB1257" t="s">
        <v>128</v>
      </c>
      <c r="AC1257">
        <v>2010</v>
      </c>
      <c r="AD1257">
        <v>960</v>
      </c>
      <c r="AH1257" t="s">
        <v>450</v>
      </c>
    </row>
    <row r="1258" spans="1:34" x14ac:dyDescent="0.25">
      <c r="A1258" t="s">
        <v>137</v>
      </c>
      <c r="B1258" t="s">
        <v>6</v>
      </c>
      <c r="C1258" t="s">
        <v>7</v>
      </c>
      <c r="D1258" t="s">
        <v>136</v>
      </c>
      <c r="E1258" t="s">
        <v>135</v>
      </c>
      <c r="F1258" t="s">
        <v>403</v>
      </c>
      <c r="G1258" t="s">
        <v>404</v>
      </c>
      <c r="H1258">
        <v>258</v>
      </c>
      <c r="I1258" t="s">
        <v>225</v>
      </c>
      <c r="J1258" t="s">
        <v>133</v>
      </c>
      <c r="K1258" t="s">
        <v>132</v>
      </c>
      <c r="P1258" t="s">
        <v>297</v>
      </c>
      <c r="Q1258" t="s">
        <v>298</v>
      </c>
      <c r="R1258" t="s">
        <v>142</v>
      </c>
      <c r="S1258" t="s">
        <v>141</v>
      </c>
      <c r="AB1258" t="s">
        <v>128</v>
      </c>
      <c r="AC1258">
        <v>2010</v>
      </c>
      <c r="AD1258">
        <v>2770</v>
      </c>
      <c r="AG1258" s="145" t="s">
        <v>452</v>
      </c>
      <c r="AH1258" t="s">
        <v>450</v>
      </c>
    </row>
    <row r="1259" spans="1:34" x14ac:dyDescent="0.25">
      <c r="A1259" t="s">
        <v>137</v>
      </c>
      <c r="B1259" t="s">
        <v>6</v>
      </c>
      <c r="C1259" t="s">
        <v>7</v>
      </c>
      <c r="D1259" t="s">
        <v>136</v>
      </c>
      <c r="E1259" t="s">
        <v>135</v>
      </c>
      <c r="F1259" t="s">
        <v>403</v>
      </c>
      <c r="G1259" t="s">
        <v>404</v>
      </c>
      <c r="H1259">
        <v>258</v>
      </c>
      <c r="I1259" t="s">
        <v>225</v>
      </c>
      <c r="J1259" t="s">
        <v>133</v>
      </c>
      <c r="K1259" t="s">
        <v>132</v>
      </c>
      <c r="P1259" t="s">
        <v>297</v>
      </c>
      <c r="Q1259" t="s">
        <v>298</v>
      </c>
      <c r="R1259" t="s">
        <v>140</v>
      </c>
      <c r="S1259" t="s">
        <v>139</v>
      </c>
      <c r="AB1259" t="s">
        <v>128</v>
      </c>
      <c r="AC1259">
        <v>2010</v>
      </c>
      <c r="AD1259">
        <v>1850</v>
      </c>
      <c r="AG1259" s="145" t="s">
        <v>453</v>
      </c>
      <c r="AH1259" t="s">
        <v>450</v>
      </c>
    </row>
    <row r="1260" spans="1:34" x14ac:dyDescent="0.25">
      <c r="A1260" t="s">
        <v>137</v>
      </c>
      <c r="B1260" t="s">
        <v>6</v>
      </c>
      <c r="C1260" t="s">
        <v>7</v>
      </c>
      <c r="D1260" t="s">
        <v>136</v>
      </c>
      <c r="E1260" t="s">
        <v>135</v>
      </c>
      <c r="F1260" t="s">
        <v>403</v>
      </c>
      <c r="G1260" t="s">
        <v>404</v>
      </c>
      <c r="H1260">
        <v>258</v>
      </c>
      <c r="I1260" t="s">
        <v>225</v>
      </c>
      <c r="J1260" t="s">
        <v>133</v>
      </c>
      <c r="K1260" t="s">
        <v>132</v>
      </c>
      <c r="P1260" t="s">
        <v>297</v>
      </c>
      <c r="Q1260" t="s">
        <v>298</v>
      </c>
      <c r="R1260" t="s">
        <v>138</v>
      </c>
      <c r="S1260" t="s">
        <v>131</v>
      </c>
      <c r="AB1260" t="s">
        <v>128</v>
      </c>
      <c r="AC1260">
        <v>2010</v>
      </c>
      <c r="AD1260">
        <v>26420</v>
      </c>
      <c r="AH1260" t="s">
        <v>450</v>
      </c>
    </row>
    <row r="1261" spans="1:34" x14ac:dyDescent="0.25">
      <c r="A1261" t="s">
        <v>137</v>
      </c>
      <c r="B1261" t="s">
        <v>6</v>
      </c>
      <c r="C1261" t="s">
        <v>7</v>
      </c>
      <c r="D1261" t="s">
        <v>136</v>
      </c>
      <c r="E1261" t="s">
        <v>135</v>
      </c>
      <c r="F1261" t="s">
        <v>403</v>
      </c>
      <c r="G1261" t="s">
        <v>404</v>
      </c>
      <c r="H1261">
        <v>258</v>
      </c>
      <c r="I1261" t="s">
        <v>225</v>
      </c>
      <c r="J1261" t="s">
        <v>133</v>
      </c>
      <c r="K1261" t="s">
        <v>132</v>
      </c>
      <c r="P1261" t="s">
        <v>297</v>
      </c>
      <c r="Q1261" t="s">
        <v>298</v>
      </c>
      <c r="R1261" t="s">
        <v>130</v>
      </c>
      <c r="S1261" t="s">
        <v>129</v>
      </c>
      <c r="AB1261" t="s">
        <v>128</v>
      </c>
      <c r="AC1261">
        <v>2010</v>
      </c>
      <c r="AD1261">
        <v>250</v>
      </c>
      <c r="AH1261" t="s">
        <v>450</v>
      </c>
    </row>
    <row r="1262" spans="1:34" x14ac:dyDescent="0.25">
      <c r="A1262" t="s">
        <v>137</v>
      </c>
      <c r="B1262" t="s">
        <v>6</v>
      </c>
      <c r="C1262" t="s">
        <v>7</v>
      </c>
      <c r="D1262" t="s">
        <v>136</v>
      </c>
      <c r="E1262" t="s">
        <v>135</v>
      </c>
      <c r="F1262" t="s">
        <v>403</v>
      </c>
      <c r="G1262" t="s">
        <v>404</v>
      </c>
      <c r="H1262">
        <v>258</v>
      </c>
      <c r="I1262" t="s">
        <v>225</v>
      </c>
      <c r="J1262" t="s">
        <v>133</v>
      </c>
      <c r="K1262" t="s">
        <v>132</v>
      </c>
      <c r="P1262" t="s">
        <v>300</v>
      </c>
      <c r="Q1262" t="s">
        <v>301</v>
      </c>
      <c r="R1262" t="s">
        <v>156</v>
      </c>
      <c r="S1262" t="s">
        <v>155</v>
      </c>
      <c r="AB1262" t="s">
        <v>128</v>
      </c>
      <c r="AC1262">
        <v>2010</v>
      </c>
      <c r="AD1262">
        <v>1440</v>
      </c>
      <c r="AH1262" t="s">
        <v>450</v>
      </c>
    </row>
    <row r="1263" spans="1:34" x14ac:dyDescent="0.25">
      <c r="A1263" t="s">
        <v>137</v>
      </c>
      <c r="B1263" t="s">
        <v>6</v>
      </c>
      <c r="C1263" t="s">
        <v>7</v>
      </c>
      <c r="D1263" t="s">
        <v>136</v>
      </c>
      <c r="E1263" t="s">
        <v>135</v>
      </c>
      <c r="F1263" t="s">
        <v>403</v>
      </c>
      <c r="G1263" t="s">
        <v>404</v>
      </c>
      <c r="H1263">
        <v>258</v>
      </c>
      <c r="I1263" t="s">
        <v>225</v>
      </c>
      <c r="J1263" t="s">
        <v>133</v>
      </c>
      <c r="K1263" t="s">
        <v>132</v>
      </c>
      <c r="P1263" t="s">
        <v>300</v>
      </c>
      <c r="Q1263" t="s">
        <v>301</v>
      </c>
      <c r="R1263" t="s">
        <v>152</v>
      </c>
      <c r="S1263" t="s">
        <v>151</v>
      </c>
      <c r="AB1263" t="s">
        <v>128</v>
      </c>
      <c r="AC1263">
        <v>2010</v>
      </c>
      <c r="AD1263">
        <v>8450</v>
      </c>
      <c r="AH1263" t="s">
        <v>450</v>
      </c>
    </row>
    <row r="1264" spans="1:34" x14ac:dyDescent="0.25">
      <c r="A1264" t="s">
        <v>137</v>
      </c>
      <c r="B1264" t="s">
        <v>6</v>
      </c>
      <c r="C1264" t="s">
        <v>7</v>
      </c>
      <c r="D1264" t="s">
        <v>136</v>
      </c>
      <c r="E1264" t="s">
        <v>135</v>
      </c>
      <c r="F1264" t="s">
        <v>403</v>
      </c>
      <c r="G1264" t="s">
        <v>404</v>
      </c>
      <c r="H1264">
        <v>258</v>
      </c>
      <c r="I1264" t="s">
        <v>225</v>
      </c>
      <c r="J1264" t="s">
        <v>133</v>
      </c>
      <c r="K1264" t="s">
        <v>132</v>
      </c>
      <c r="P1264" t="s">
        <v>300</v>
      </c>
      <c r="Q1264" t="s">
        <v>301</v>
      </c>
      <c r="R1264" t="s">
        <v>150</v>
      </c>
      <c r="S1264" t="s">
        <v>149</v>
      </c>
      <c r="AB1264" t="s">
        <v>128</v>
      </c>
      <c r="AC1264">
        <v>2010</v>
      </c>
      <c r="AD1264">
        <v>4970</v>
      </c>
      <c r="AH1264" t="s">
        <v>450</v>
      </c>
    </row>
    <row r="1265" spans="1:34" x14ac:dyDescent="0.25">
      <c r="A1265" t="s">
        <v>137</v>
      </c>
      <c r="B1265" t="s">
        <v>6</v>
      </c>
      <c r="C1265" t="s">
        <v>7</v>
      </c>
      <c r="D1265" t="s">
        <v>136</v>
      </c>
      <c r="E1265" t="s">
        <v>135</v>
      </c>
      <c r="F1265" t="s">
        <v>403</v>
      </c>
      <c r="G1265" t="s">
        <v>404</v>
      </c>
      <c r="H1265">
        <v>258</v>
      </c>
      <c r="I1265" t="s">
        <v>225</v>
      </c>
      <c r="J1265" t="s">
        <v>133</v>
      </c>
      <c r="K1265" t="s">
        <v>132</v>
      </c>
      <c r="P1265" t="s">
        <v>300</v>
      </c>
      <c r="Q1265" t="s">
        <v>301</v>
      </c>
      <c r="R1265" t="s">
        <v>148</v>
      </c>
      <c r="S1265" t="s">
        <v>147</v>
      </c>
      <c r="AB1265" t="s">
        <v>128</v>
      </c>
      <c r="AC1265">
        <v>2010</v>
      </c>
      <c r="AD1265">
        <v>5600</v>
      </c>
      <c r="AG1265" s="145" t="s">
        <v>451</v>
      </c>
      <c r="AH1265" t="s">
        <v>450</v>
      </c>
    </row>
    <row r="1266" spans="1:34" x14ac:dyDescent="0.25">
      <c r="A1266" t="s">
        <v>137</v>
      </c>
      <c r="B1266" t="s">
        <v>6</v>
      </c>
      <c r="C1266" t="s">
        <v>7</v>
      </c>
      <c r="D1266" t="s">
        <v>136</v>
      </c>
      <c r="E1266" t="s">
        <v>135</v>
      </c>
      <c r="F1266" t="s">
        <v>403</v>
      </c>
      <c r="G1266" t="s">
        <v>404</v>
      </c>
      <c r="H1266">
        <v>258</v>
      </c>
      <c r="I1266" t="s">
        <v>225</v>
      </c>
      <c r="J1266" t="s">
        <v>133</v>
      </c>
      <c r="K1266" t="s">
        <v>132</v>
      </c>
      <c r="P1266" t="s">
        <v>300</v>
      </c>
      <c r="Q1266" t="s">
        <v>301</v>
      </c>
      <c r="R1266" t="s">
        <v>146</v>
      </c>
      <c r="S1266" t="s">
        <v>145</v>
      </c>
      <c r="AB1266" t="s">
        <v>128</v>
      </c>
      <c r="AC1266">
        <v>2010</v>
      </c>
      <c r="AD1266">
        <v>1530</v>
      </c>
      <c r="AH1266" t="s">
        <v>450</v>
      </c>
    </row>
    <row r="1267" spans="1:34" x14ac:dyDescent="0.25">
      <c r="A1267" t="s">
        <v>137</v>
      </c>
      <c r="B1267" t="s">
        <v>6</v>
      </c>
      <c r="C1267" t="s">
        <v>7</v>
      </c>
      <c r="D1267" t="s">
        <v>136</v>
      </c>
      <c r="E1267" t="s">
        <v>135</v>
      </c>
      <c r="F1267" t="s">
        <v>403</v>
      </c>
      <c r="G1267" t="s">
        <v>404</v>
      </c>
      <c r="H1267">
        <v>258</v>
      </c>
      <c r="I1267" t="s">
        <v>225</v>
      </c>
      <c r="J1267" t="s">
        <v>133</v>
      </c>
      <c r="K1267" t="s">
        <v>132</v>
      </c>
      <c r="P1267" t="s">
        <v>300</v>
      </c>
      <c r="Q1267" t="s">
        <v>301</v>
      </c>
      <c r="R1267" t="s">
        <v>142</v>
      </c>
      <c r="S1267" t="s">
        <v>141</v>
      </c>
      <c r="AB1267" t="s">
        <v>128</v>
      </c>
      <c r="AC1267">
        <v>2010</v>
      </c>
      <c r="AD1267">
        <v>11570</v>
      </c>
      <c r="AG1267" s="145" t="s">
        <v>452</v>
      </c>
      <c r="AH1267" t="s">
        <v>450</v>
      </c>
    </row>
    <row r="1268" spans="1:34" x14ac:dyDescent="0.25">
      <c r="A1268" t="s">
        <v>137</v>
      </c>
      <c r="B1268" t="s">
        <v>6</v>
      </c>
      <c r="C1268" t="s">
        <v>7</v>
      </c>
      <c r="D1268" t="s">
        <v>136</v>
      </c>
      <c r="E1268" t="s">
        <v>135</v>
      </c>
      <c r="F1268" t="s">
        <v>403</v>
      </c>
      <c r="G1268" t="s">
        <v>404</v>
      </c>
      <c r="H1268">
        <v>258</v>
      </c>
      <c r="I1268" t="s">
        <v>225</v>
      </c>
      <c r="J1268" t="s">
        <v>133</v>
      </c>
      <c r="K1268" t="s">
        <v>132</v>
      </c>
      <c r="P1268" t="s">
        <v>300</v>
      </c>
      <c r="Q1268" t="s">
        <v>301</v>
      </c>
      <c r="R1268" t="s">
        <v>140</v>
      </c>
      <c r="S1268" t="s">
        <v>139</v>
      </c>
      <c r="AB1268" t="s">
        <v>128</v>
      </c>
      <c r="AC1268">
        <v>2010</v>
      </c>
      <c r="AD1268">
        <v>2250</v>
      </c>
      <c r="AG1268" s="145" t="s">
        <v>453</v>
      </c>
      <c r="AH1268" t="s">
        <v>450</v>
      </c>
    </row>
    <row r="1269" spans="1:34" x14ac:dyDescent="0.25">
      <c r="A1269" t="s">
        <v>137</v>
      </c>
      <c r="B1269" t="s">
        <v>6</v>
      </c>
      <c r="C1269" t="s">
        <v>7</v>
      </c>
      <c r="D1269" t="s">
        <v>136</v>
      </c>
      <c r="E1269" t="s">
        <v>135</v>
      </c>
      <c r="F1269" t="s">
        <v>403</v>
      </c>
      <c r="G1269" t="s">
        <v>404</v>
      </c>
      <c r="H1269">
        <v>258</v>
      </c>
      <c r="I1269" t="s">
        <v>225</v>
      </c>
      <c r="J1269" t="s">
        <v>133</v>
      </c>
      <c r="K1269" t="s">
        <v>132</v>
      </c>
      <c r="P1269" t="s">
        <v>300</v>
      </c>
      <c r="Q1269" t="s">
        <v>301</v>
      </c>
      <c r="R1269" t="s">
        <v>138</v>
      </c>
      <c r="S1269" t="s">
        <v>131</v>
      </c>
      <c r="AB1269" t="s">
        <v>128</v>
      </c>
      <c r="AC1269">
        <v>2010</v>
      </c>
      <c r="AD1269">
        <v>36150</v>
      </c>
      <c r="AH1269" t="s">
        <v>450</v>
      </c>
    </row>
    <row r="1270" spans="1:34" x14ac:dyDescent="0.25">
      <c r="A1270" t="s">
        <v>137</v>
      </c>
      <c r="B1270" t="s">
        <v>6</v>
      </c>
      <c r="C1270" t="s">
        <v>7</v>
      </c>
      <c r="D1270" t="s">
        <v>136</v>
      </c>
      <c r="E1270" t="s">
        <v>135</v>
      </c>
      <c r="F1270" t="s">
        <v>403</v>
      </c>
      <c r="G1270" t="s">
        <v>404</v>
      </c>
      <c r="H1270">
        <v>258</v>
      </c>
      <c r="I1270" t="s">
        <v>225</v>
      </c>
      <c r="J1270" t="s">
        <v>133</v>
      </c>
      <c r="K1270" t="s">
        <v>132</v>
      </c>
      <c r="P1270" t="s">
        <v>300</v>
      </c>
      <c r="Q1270" t="s">
        <v>301</v>
      </c>
      <c r="R1270" t="s">
        <v>130</v>
      </c>
      <c r="S1270" t="s">
        <v>129</v>
      </c>
      <c r="AB1270" t="s">
        <v>128</v>
      </c>
      <c r="AC1270">
        <v>2010</v>
      </c>
      <c r="AD1270">
        <v>320</v>
      </c>
      <c r="AH1270" t="s">
        <v>450</v>
      </c>
    </row>
    <row r="1271" spans="1:34" s="49" customFormat="1" x14ac:dyDescent="0.25">
      <c r="A1271" s="49" t="s">
        <v>137</v>
      </c>
      <c r="B1271" s="49" t="s">
        <v>6</v>
      </c>
      <c r="C1271" s="49" t="s">
        <v>7</v>
      </c>
      <c r="D1271" s="49" t="s">
        <v>136</v>
      </c>
      <c r="E1271" s="49" t="s">
        <v>135</v>
      </c>
      <c r="F1271" s="49" t="s">
        <v>403</v>
      </c>
      <c r="G1271" s="49" t="s">
        <v>404</v>
      </c>
      <c r="H1271" s="49">
        <v>258</v>
      </c>
      <c r="I1271" s="49" t="s">
        <v>225</v>
      </c>
      <c r="J1271" s="49" t="s">
        <v>133</v>
      </c>
      <c r="K1271" s="49" t="s">
        <v>132</v>
      </c>
      <c r="P1271" s="49" t="s">
        <v>302</v>
      </c>
      <c r="Q1271" s="49" t="s">
        <v>131</v>
      </c>
      <c r="R1271" s="49" t="s">
        <v>156</v>
      </c>
      <c r="S1271" s="49" t="s">
        <v>155</v>
      </c>
      <c r="AB1271" s="49" t="s">
        <v>128</v>
      </c>
      <c r="AC1271" s="49">
        <v>2010</v>
      </c>
      <c r="AD1271" s="49">
        <v>1610</v>
      </c>
      <c r="AF1271" s="49" t="s">
        <v>858</v>
      </c>
      <c r="AG1271" s="146">
        <f>(AD1271+AD1272)*( 1 +AD1279/(AD1278-AD1279))</f>
        <v>15309.466129032258</v>
      </c>
      <c r="AH1271" s="49" t="s">
        <v>450</v>
      </c>
    </row>
    <row r="1272" spans="1:34" s="49" customFormat="1" x14ac:dyDescent="0.25">
      <c r="A1272" s="49" t="s">
        <v>137</v>
      </c>
      <c r="B1272" s="49" t="s">
        <v>6</v>
      </c>
      <c r="C1272" s="49" t="s">
        <v>7</v>
      </c>
      <c r="D1272" s="49" t="s">
        <v>136</v>
      </c>
      <c r="E1272" s="49" t="s">
        <v>135</v>
      </c>
      <c r="F1272" s="49" t="s">
        <v>403</v>
      </c>
      <c r="G1272" s="49" t="s">
        <v>404</v>
      </c>
      <c r="H1272" s="49">
        <v>258</v>
      </c>
      <c r="I1272" s="49" t="s">
        <v>225</v>
      </c>
      <c r="J1272" s="49" t="s">
        <v>133</v>
      </c>
      <c r="K1272" s="49" t="s">
        <v>132</v>
      </c>
      <c r="P1272" s="49" t="s">
        <v>302</v>
      </c>
      <c r="Q1272" s="49" t="s">
        <v>131</v>
      </c>
      <c r="R1272" s="49" t="s">
        <v>152</v>
      </c>
      <c r="S1272" s="49" t="s">
        <v>151</v>
      </c>
      <c r="AB1272" s="49" t="s">
        <v>128</v>
      </c>
      <c r="AC1272" s="49">
        <v>2010</v>
      </c>
      <c r="AD1272" s="49">
        <v>13560</v>
      </c>
      <c r="AF1272" s="49" t="s">
        <v>859</v>
      </c>
      <c r="AG1272" s="146">
        <f>(AD1273+AD1274+AD1275+AD1276+AD1277)*( 1 +AD1279/(AD1278-AD1279))</f>
        <v>47260.533870967745</v>
      </c>
      <c r="AH1272" s="49" t="s">
        <v>450</v>
      </c>
    </row>
    <row r="1273" spans="1:34" s="49" customFormat="1" x14ac:dyDescent="0.25">
      <c r="A1273" s="49" t="s">
        <v>137</v>
      </c>
      <c r="B1273" s="49" t="s">
        <v>6</v>
      </c>
      <c r="C1273" s="49" t="s">
        <v>7</v>
      </c>
      <c r="D1273" s="49" t="s">
        <v>136</v>
      </c>
      <c r="E1273" s="49" t="s">
        <v>135</v>
      </c>
      <c r="F1273" s="49" t="s">
        <v>403</v>
      </c>
      <c r="G1273" s="49" t="s">
        <v>404</v>
      </c>
      <c r="H1273" s="49">
        <v>258</v>
      </c>
      <c r="I1273" s="49" t="s">
        <v>225</v>
      </c>
      <c r="J1273" s="49" t="s">
        <v>133</v>
      </c>
      <c r="K1273" s="49" t="s">
        <v>132</v>
      </c>
      <c r="P1273" s="49" t="s">
        <v>302</v>
      </c>
      <c r="Q1273" s="49" t="s">
        <v>131</v>
      </c>
      <c r="R1273" s="49" t="s">
        <v>150</v>
      </c>
      <c r="S1273" s="49" t="s">
        <v>149</v>
      </c>
      <c r="AB1273" s="49" t="s">
        <v>128</v>
      </c>
      <c r="AC1273" s="49">
        <v>2010</v>
      </c>
      <c r="AD1273" s="49">
        <v>12300</v>
      </c>
      <c r="AF1273" s="49" t="s">
        <v>862</v>
      </c>
      <c r="AG1273" s="146">
        <f>AD1271+AD1272+AD1273+AD1274+ AD1275+AD1276+AD1277+AD1279</f>
        <v>62570</v>
      </c>
      <c r="AH1273" s="49" t="s">
        <v>450</v>
      </c>
    </row>
    <row r="1274" spans="1:34" s="49" customFormat="1" x14ac:dyDescent="0.25">
      <c r="A1274" s="49" t="s">
        <v>137</v>
      </c>
      <c r="B1274" s="49" t="s">
        <v>6</v>
      </c>
      <c r="C1274" s="49" t="s">
        <v>7</v>
      </c>
      <c r="D1274" s="49" t="s">
        <v>136</v>
      </c>
      <c r="E1274" s="49" t="s">
        <v>135</v>
      </c>
      <c r="F1274" s="49" t="s">
        <v>403</v>
      </c>
      <c r="G1274" s="49" t="s">
        <v>404</v>
      </c>
      <c r="H1274" s="49">
        <v>258</v>
      </c>
      <c r="I1274" s="49" t="s">
        <v>225</v>
      </c>
      <c r="J1274" s="49" t="s">
        <v>133</v>
      </c>
      <c r="K1274" s="49" t="s">
        <v>132</v>
      </c>
      <c r="P1274" s="49" t="s">
        <v>302</v>
      </c>
      <c r="Q1274" s="49" t="s">
        <v>131</v>
      </c>
      <c r="R1274" s="49" t="s">
        <v>148</v>
      </c>
      <c r="S1274" s="49" t="s">
        <v>147</v>
      </c>
      <c r="AB1274" s="49" t="s">
        <v>128</v>
      </c>
      <c r="AC1274" s="49">
        <v>2010</v>
      </c>
      <c r="AD1274" s="49">
        <v>13590</v>
      </c>
      <c r="AG1274" s="146" t="s">
        <v>228</v>
      </c>
      <c r="AH1274" s="49" t="s">
        <v>450</v>
      </c>
    </row>
    <row r="1275" spans="1:34" s="49" customFormat="1" x14ac:dyDescent="0.25">
      <c r="A1275" s="49" t="s">
        <v>137</v>
      </c>
      <c r="B1275" s="49" t="s">
        <v>6</v>
      </c>
      <c r="C1275" s="49" t="s">
        <v>7</v>
      </c>
      <c r="D1275" s="49" t="s">
        <v>136</v>
      </c>
      <c r="E1275" s="49" t="s">
        <v>135</v>
      </c>
      <c r="F1275" s="49" t="s">
        <v>403</v>
      </c>
      <c r="G1275" s="49" t="s">
        <v>404</v>
      </c>
      <c r="H1275" s="49">
        <v>258</v>
      </c>
      <c r="I1275" s="49" t="s">
        <v>225</v>
      </c>
      <c r="J1275" s="49" t="s">
        <v>133</v>
      </c>
      <c r="K1275" s="49" t="s">
        <v>132</v>
      </c>
      <c r="P1275" s="49" t="s">
        <v>302</v>
      </c>
      <c r="Q1275" s="49" t="s">
        <v>131</v>
      </c>
      <c r="R1275" s="49" t="s">
        <v>146</v>
      </c>
      <c r="S1275" s="49" t="s">
        <v>145</v>
      </c>
      <c r="AB1275" s="49" t="s">
        <v>128</v>
      </c>
      <c r="AC1275" s="49">
        <v>2010</v>
      </c>
      <c r="AD1275" s="49">
        <v>2500</v>
      </c>
      <c r="AG1275" s="146"/>
      <c r="AH1275" s="49" t="s">
        <v>450</v>
      </c>
    </row>
    <row r="1276" spans="1:34" s="49" customFormat="1" x14ac:dyDescent="0.25">
      <c r="A1276" s="49" t="s">
        <v>137</v>
      </c>
      <c r="B1276" s="49" t="s">
        <v>6</v>
      </c>
      <c r="C1276" s="49" t="s">
        <v>7</v>
      </c>
      <c r="D1276" s="49" t="s">
        <v>136</v>
      </c>
      <c r="E1276" s="49" t="s">
        <v>135</v>
      </c>
      <c r="F1276" s="49" t="s">
        <v>403</v>
      </c>
      <c r="G1276" s="49" t="s">
        <v>404</v>
      </c>
      <c r="H1276" s="49">
        <v>258</v>
      </c>
      <c r="I1276" s="49" t="s">
        <v>225</v>
      </c>
      <c r="J1276" s="49" t="s">
        <v>133</v>
      </c>
      <c r="K1276" s="49" t="s">
        <v>132</v>
      </c>
      <c r="P1276" s="49" t="s">
        <v>302</v>
      </c>
      <c r="Q1276" s="49" t="s">
        <v>131</v>
      </c>
      <c r="R1276" s="49" t="s">
        <v>142</v>
      </c>
      <c r="S1276" s="49" t="s">
        <v>141</v>
      </c>
      <c r="AB1276" s="49" t="s">
        <v>128</v>
      </c>
      <c r="AC1276" s="49">
        <v>2010</v>
      </c>
      <c r="AD1276" s="49">
        <v>14340</v>
      </c>
      <c r="AG1276" s="146" t="s">
        <v>227</v>
      </c>
      <c r="AH1276" s="49" t="s">
        <v>450</v>
      </c>
    </row>
    <row r="1277" spans="1:34" s="49" customFormat="1" x14ac:dyDescent="0.25">
      <c r="A1277" s="49" t="s">
        <v>137</v>
      </c>
      <c r="B1277" s="49" t="s">
        <v>6</v>
      </c>
      <c r="C1277" s="49" t="s">
        <v>7</v>
      </c>
      <c r="D1277" s="49" t="s">
        <v>136</v>
      </c>
      <c r="E1277" s="49" t="s">
        <v>135</v>
      </c>
      <c r="F1277" s="49" t="s">
        <v>403</v>
      </c>
      <c r="G1277" s="49" t="s">
        <v>404</v>
      </c>
      <c r="H1277" s="49">
        <v>258</v>
      </c>
      <c r="I1277" s="49" t="s">
        <v>225</v>
      </c>
      <c r="J1277" s="49" t="s">
        <v>133</v>
      </c>
      <c r="K1277" s="49" t="s">
        <v>132</v>
      </c>
      <c r="P1277" s="49" t="s">
        <v>302</v>
      </c>
      <c r="Q1277" s="49" t="s">
        <v>131</v>
      </c>
      <c r="R1277" s="49" t="s">
        <v>140</v>
      </c>
      <c r="S1277" s="49" t="s">
        <v>139</v>
      </c>
      <c r="AB1277" s="49" t="s">
        <v>128</v>
      </c>
      <c r="AC1277" s="49">
        <v>2010</v>
      </c>
      <c r="AD1277" s="49">
        <v>4100</v>
      </c>
      <c r="AG1277" s="146" t="s">
        <v>226</v>
      </c>
      <c r="AH1277" s="49" t="s">
        <v>450</v>
      </c>
    </row>
    <row r="1278" spans="1:34" s="49" customFormat="1" x14ac:dyDescent="0.25">
      <c r="A1278" s="49" t="s">
        <v>137</v>
      </c>
      <c r="B1278" s="49" t="s">
        <v>6</v>
      </c>
      <c r="C1278" s="49" t="s">
        <v>7</v>
      </c>
      <c r="D1278" s="49" t="s">
        <v>136</v>
      </c>
      <c r="E1278" s="49" t="s">
        <v>135</v>
      </c>
      <c r="F1278" s="49" t="s">
        <v>403</v>
      </c>
      <c r="G1278" s="49" t="s">
        <v>404</v>
      </c>
      <c r="H1278" s="49">
        <v>258</v>
      </c>
      <c r="I1278" s="49" t="s">
        <v>225</v>
      </c>
      <c r="J1278" s="49" t="s">
        <v>133</v>
      </c>
      <c r="K1278" s="49" t="s">
        <v>132</v>
      </c>
      <c r="P1278" s="49" t="s">
        <v>302</v>
      </c>
      <c r="Q1278" s="49" t="s">
        <v>131</v>
      </c>
      <c r="R1278" s="49" t="s">
        <v>138</v>
      </c>
      <c r="S1278" s="49" t="s">
        <v>131</v>
      </c>
      <c r="AB1278" s="49" t="s">
        <v>128</v>
      </c>
      <c r="AC1278" s="49">
        <v>2010</v>
      </c>
      <c r="AD1278" s="49">
        <v>62570</v>
      </c>
      <c r="AG1278" s="146"/>
      <c r="AH1278" s="49" t="s">
        <v>450</v>
      </c>
    </row>
    <row r="1279" spans="1:34" s="49" customFormat="1" x14ac:dyDescent="0.25">
      <c r="A1279" s="49" t="s">
        <v>137</v>
      </c>
      <c r="B1279" s="49" t="s">
        <v>6</v>
      </c>
      <c r="C1279" s="49" t="s">
        <v>7</v>
      </c>
      <c r="D1279" s="49" t="s">
        <v>136</v>
      </c>
      <c r="E1279" s="49" t="s">
        <v>135</v>
      </c>
      <c r="F1279" s="49" t="s">
        <v>403</v>
      </c>
      <c r="G1279" s="49" t="s">
        <v>404</v>
      </c>
      <c r="H1279" s="49">
        <v>258</v>
      </c>
      <c r="I1279" s="49" t="s">
        <v>225</v>
      </c>
      <c r="J1279" s="49" t="s">
        <v>133</v>
      </c>
      <c r="K1279" s="49" t="s">
        <v>132</v>
      </c>
      <c r="P1279" s="49" t="s">
        <v>302</v>
      </c>
      <c r="Q1279" s="49" t="s">
        <v>131</v>
      </c>
      <c r="R1279" s="49" t="s">
        <v>130</v>
      </c>
      <c r="S1279" s="49" t="s">
        <v>129</v>
      </c>
      <c r="AB1279" s="49" t="s">
        <v>128</v>
      </c>
      <c r="AC1279" s="49">
        <v>2010</v>
      </c>
      <c r="AD1279" s="49">
        <v>570</v>
      </c>
      <c r="AG1279" s="146"/>
      <c r="AH1279" s="49" t="s">
        <v>450</v>
      </c>
    </row>
    <row r="1280" spans="1:34" s="12" customFormat="1" x14ac:dyDescent="0.25">
      <c r="A1280" s="12" t="s">
        <v>137</v>
      </c>
      <c r="B1280" s="12" t="s">
        <v>454</v>
      </c>
      <c r="C1280" s="12" t="s">
        <v>455</v>
      </c>
      <c r="D1280" s="12" t="s">
        <v>136</v>
      </c>
      <c r="E1280" s="12" t="s">
        <v>135</v>
      </c>
      <c r="F1280" s="12" t="s">
        <v>403</v>
      </c>
      <c r="G1280" s="12" t="s">
        <v>404</v>
      </c>
      <c r="H1280" s="12">
        <v>611</v>
      </c>
      <c r="I1280" s="12" t="s">
        <v>456</v>
      </c>
      <c r="J1280" s="12" t="s">
        <v>133</v>
      </c>
      <c r="K1280" s="12" t="s">
        <v>132</v>
      </c>
      <c r="P1280" s="12" t="s">
        <v>297</v>
      </c>
      <c r="Q1280" s="12" t="s">
        <v>298</v>
      </c>
      <c r="R1280" s="12" t="s">
        <v>156</v>
      </c>
      <c r="S1280" s="12" t="s">
        <v>155</v>
      </c>
      <c r="AB1280" s="12" t="s">
        <v>128</v>
      </c>
      <c r="AC1280" s="12">
        <v>2010</v>
      </c>
      <c r="AD1280" s="12">
        <v>166.3</v>
      </c>
      <c r="AG1280" s="148"/>
      <c r="AH1280" s="12" t="s">
        <v>457</v>
      </c>
    </row>
    <row r="1281" spans="1:34" s="12" customFormat="1" x14ac:dyDescent="0.25">
      <c r="A1281" s="12" t="s">
        <v>137</v>
      </c>
      <c r="B1281" s="12" t="s">
        <v>454</v>
      </c>
      <c r="C1281" s="12" t="s">
        <v>455</v>
      </c>
      <c r="D1281" s="12" t="s">
        <v>136</v>
      </c>
      <c r="E1281" s="12" t="s">
        <v>135</v>
      </c>
      <c r="F1281" s="12" t="s">
        <v>403</v>
      </c>
      <c r="G1281" s="12" t="s">
        <v>404</v>
      </c>
      <c r="H1281" s="12">
        <v>611</v>
      </c>
      <c r="I1281" s="12" t="s">
        <v>456</v>
      </c>
      <c r="J1281" s="12" t="s">
        <v>133</v>
      </c>
      <c r="K1281" s="12" t="s">
        <v>132</v>
      </c>
      <c r="P1281" s="12" t="s">
        <v>297</v>
      </c>
      <c r="Q1281" s="12" t="s">
        <v>298</v>
      </c>
      <c r="R1281" s="12" t="s">
        <v>154</v>
      </c>
      <c r="S1281" s="12" t="s">
        <v>153</v>
      </c>
      <c r="AB1281" s="12" t="s">
        <v>128</v>
      </c>
      <c r="AC1281" s="12">
        <v>2010</v>
      </c>
      <c r="AD1281" s="12">
        <v>712.8</v>
      </c>
      <c r="AG1281" s="148"/>
      <c r="AH1281" s="12" t="s">
        <v>457</v>
      </c>
    </row>
    <row r="1282" spans="1:34" x14ac:dyDescent="0.25">
      <c r="A1282" t="s">
        <v>137</v>
      </c>
      <c r="B1282" t="s">
        <v>454</v>
      </c>
      <c r="C1282" t="s">
        <v>455</v>
      </c>
      <c r="D1282" t="s">
        <v>136</v>
      </c>
      <c r="E1282" t="s">
        <v>135</v>
      </c>
      <c r="F1282" t="s">
        <v>403</v>
      </c>
      <c r="G1282" t="s">
        <v>404</v>
      </c>
      <c r="H1282">
        <v>611</v>
      </c>
      <c r="I1282" t="s">
        <v>456</v>
      </c>
      <c r="J1282" t="s">
        <v>133</v>
      </c>
      <c r="K1282" t="s">
        <v>132</v>
      </c>
      <c r="P1282" t="s">
        <v>297</v>
      </c>
      <c r="Q1282" t="s">
        <v>298</v>
      </c>
      <c r="R1282" t="s">
        <v>152</v>
      </c>
      <c r="S1282" t="s">
        <v>151</v>
      </c>
      <c r="AB1282" t="s">
        <v>128</v>
      </c>
      <c r="AC1282">
        <v>2010</v>
      </c>
      <c r="AD1282">
        <v>524.20000000000005</v>
      </c>
      <c r="AH1282" t="s">
        <v>457</v>
      </c>
    </row>
    <row r="1283" spans="1:34" x14ac:dyDescent="0.25">
      <c r="A1283" t="s">
        <v>137</v>
      </c>
      <c r="B1283" t="s">
        <v>454</v>
      </c>
      <c r="C1283" t="s">
        <v>455</v>
      </c>
      <c r="D1283" t="s">
        <v>136</v>
      </c>
      <c r="E1283" t="s">
        <v>135</v>
      </c>
      <c r="F1283" t="s">
        <v>403</v>
      </c>
      <c r="G1283" t="s">
        <v>404</v>
      </c>
      <c r="H1283">
        <v>611</v>
      </c>
      <c r="I1283" t="s">
        <v>456</v>
      </c>
      <c r="J1283" t="s">
        <v>133</v>
      </c>
      <c r="K1283" t="s">
        <v>132</v>
      </c>
      <c r="P1283" t="s">
        <v>297</v>
      </c>
      <c r="Q1283" t="s">
        <v>298</v>
      </c>
      <c r="R1283" t="s">
        <v>150</v>
      </c>
      <c r="S1283" t="s">
        <v>149</v>
      </c>
      <c r="AB1283" t="s">
        <v>128</v>
      </c>
      <c r="AC1283">
        <v>2010</v>
      </c>
      <c r="AD1283">
        <v>163.19999999999999</v>
      </c>
      <c r="AH1283" t="s">
        <v>457</v>
      </c>
    </row>
    <row r="1284" spans="1:34" x14ac:dyDescent="0.25">
      <c r="A1284" t="s">
        <v>137</v>
      </c>
      <c r="B1284" t="s">
        <v>454</v>
      </c>
      <c r="C1284" t="s">
        <v>455</v>
      </c>
      <c r="D1284" t="s">
        <v>136</v>
      </c>
      <c r="E1284" t="s">
        <v>135</v>
      </c>
      <c r="F1284" t="s">
        <v>403</v>
      </c>
      <c r="G1284" t="s">
        <v>404</v>
      </c>
      <c r="H1284">
        <v>611</v>
      </c>
      <c r="I1284" t="s">
        <v>456</v>
      </c>
      <c r="J1284" t="s">
        <v>133</v>
      </c>
      <c r="K1284" t="s">
        <v>132</v>
      </c>
      <c r="P1284" t="s">
        <v>297</v>
      </c>
      <c r="Q1284" t="s">
        <v>298</v>
      </c>
      <c r="R1284" t="s">
        <v>148</v>
      </c>
      <c r="S1284" t="s">
        <v>147</v>
      </c>
      <c r="AB1284" t="s">
        <v>128</v>
      </c>
      <c r="AC1284">
        <v>2010</v>
      </c>
      <c r="AD1284">
        <v>750.5</v>
      </c>
      <c r="AH1284" t="s">
        <v>457</v>
      </c>
    </row>
    <row r="1285" spans="1:34" x14ac:dyDescent="0.25">
      <c r="A1285" t="s">
        <v>137</v>
      </c>
      <c r="B1285" t="s">
        <v>454</v>
      </c>
      <c r="C1285" t="s">
        <v>455</v>
      </c>
      <c r="D1285" t="s">
        <v>136</v>
      </c>
      <c r="E1285" t="s">
        <v>135</v>
      </c>
      <c r="F1285" t="s">
        <v>403</v>
      </c>
      <c r="G1285" t="s">
        <v>404</v>
      </c>
      <c r="H1285">
        <v>611</v>
      </c>
      <c r="I1285" t="s">
        <v>456</v>
      </c>
      <c r="J1285" t="s">
        <v>133</v>
      </c>
      <c r="K1285" t="s">
        <v>132</v>
      </c>
      <c r="P1285" t="s">
        <v>297</v>
      </c>
      <c r="Q1285" t="s">
        <v>298</v>
      </c>
      <c r="R1285" t="s">
        <v>146</v>
      </c>
      <c r="S1285" t="s">
        <v>145</v>
      </c>
      <c r="AB1285" t="s">
        <v>128</v>
      </c>
      <c r="AC1285">
        <v>2010</v>
      </c>
      <c r="AD1285">
        <v>462.1</v>
      </c>
      <c r="AH1285" t="s">
        <v>457</v>
      </c>
    </row>
    <row r="1286" spans="1:34" x14ac:dyDescent="0.25">
      <c r="A1286" t="s">
        <v>137</v>
      </c>
      <c r="B1286" t="s">
        <v>454</v>
      </c>
      <c r="C1286" t="s">
        <v>455</v>
      </c>
      <c r="D1286" t="s">
        <v>136</v>
      </c>
      <c r="E1286" t="s">
        <v>135</v>
      </c>
      <c r="F1286" t="s">
        <v>403</v>
      </c>
      <c r="G1286" t="s">
        <v>404</v>
      </c>
      <c r="H1286">
        <v>611</v>
      </c>
      <c r="I1286" t="s">
        <v>456</v>
      </c>
      <c r="J1286" t="s">
        <v>133</v>
      </c>
      <c r="K1286" t="s">
        <v>132</v>
      </c>
      <c r="P1286" t="s">
        <v>297</v>
      </c>
      <c r="Q1286" t="s">
        <v>298</v>
      </c>
      <c r="R1286" t="s">
        <v>144</v>
      </c>
      <c r="S1286" t="s">
        <v>143</v>
      </c>
      <c r="AB1286" t="s">
        <v>128</v>
      </c>
      <c r="AC1286">
        <v>2010</v>
      </c>
      <c r="AD1286">
        <v>179.7</v>
      </c>
      <c r="AH1286" t="s">
        <v>457</v>
      </c>
    </row>
    <row r="1287" spans="1:34" x14ac:dyDescent="0.25">
      <c r="A1287" t="s">
        <v>137</v>
      </c>
      <c r="B1287" t="s">
        <v>454</v>
      </c>
      <c r="C1287" t="s">
        <v>455</v>
      </c>
      <c r="D1287" t="s">
        <v>136</v>
      </c>
      <c r="E1287" t="s">
        <v>135</v>
      </c>
      <c r="F1287" t="s">
        <v>403</v>
      </c>
      <c r="G1287" t="s">
        <v>404</v>
      </c>
      <c r="H1287">
        <v>611</v>
      </c>
      <c r="I1287" t="s">
        <v>456</v>
      </c>
      <c r="J1287" t="s">
        <v>133</v>
      </c>
      <c r="K1287" t="s">
        <v>132</v>
      </c>
      <c r="P1287" t="s">
        <v>297</v>
      </c>
      <c r="Q1287" t="s">
        <v>298</v>
      </c>
      <c r="R1287" t="s">
        <v>142</v>
      </c>
      <c r="S1287" t="s">
        <v>141</v>
      </c>
      <c r="AB1287" t="s">
        <v>128</v>
      </c>
      <c r="AC1287">
        <v>2010</v>
      </c>
      <c r="AD1287">
        <v>63.9</v>
      </c>
      <c r="AH1287" t="s">
        <v>457</v>
      </c>
    </row>
    <row r="1288" spans="1:34" x14ac:dyDescent="0.25">
      <c r="A1288" t="s">
        <v>137</v>
      </c>
      <c r="B1288" t="s">
        <v>454</v>
      </c>
      <c r="C1288" t="s">
        <v>455</v>
      </c>
      <c r="D1288" t="s">
        <v>136</v>
      </c>
      <c r="E1288" t="s">
        <v>135</v>
      </c>
      <c r="F1288" t="s">
        <v>403</v>
      </c>
      <c r="G1288" t="s">
        <v>404</v>
      </c>
      <c r="H1288">
        <v>611</v>
      </c>
      <c r="I1288" t="s">
        <v>456</v>
      </c>
      <c r="J1288" t="s">
        <v>133</v>
      </c>
      <c r="K1288" t="s">
        <v>132</v>
      </c>
      <c r="P1288" t="s">
        <v>297</v>
      </c>
      <c r="Q1288" t="s">
        <v>298</v>
      </c>
      <c r="R1288" t="s">
        <v>140</v>
      </c>
      <c r="S1288" t="s">
        <v>139</v>
      </c>
      <c r="AB1288" t="s">
        <v>128</v>
      </c>
      <c r="AC1288">
        <v>2010</v>
      </c>
      <c r="AD1288">
        <v>921.4</v>
      </c>
      <c r="AH1288" t="s">
        <v>457</v>
      </c>
    </row>
    <row r="1289" spans="1:34" x14ac:dyDescent="0.25">
      <c r="A1289" t="s">
        <v>137</v>
      </c>
      <c r="B1289" t="s">
        <v>454</v>
      </c>
      <c r="C1289" t="s">
        <v>455</v>
      </c>
      <c r="D1289" t="s">
        <v>136</v>
      </c>
      <c r="E1289" t="s">
        <v>135</v>
      </c>
      <c r="F1289" t="s">
        <v>403</v>
      </c>
      <c r="G1289" t="s">
        <v>404</v>
      </c>
      <c r="H1289">
        <v>611</v>
      </c>
      <c r="I1289" t="s">
        <v>456</v>
      </c>
      <c r="J1289" t="s">
        <v>133</v>
      </c>
      <c r="K1289" t="s">
        <v>132</v>
      </c>
      <c r="P1289" t="s">
        <v>297</v>
      </c>
      <c r="Q1289" t="s">
        <v>298</v>
      </c>
      <c r="R1289" t="s">
        <v>138</v>
      </c>
      <c r="S1289" t="s">
        <v>131</v>
      </c>
      <c r="AB1289" t="s">
        <v>128</v>
      </c>
      <c r="AC1289">
        <v>2010</v>
      </c>
      <c r="AD1289">
        <v>3952.5</v>
      </c>
      <c r="AH1289" t="s">
        <v>457</v>
      </c>
    </row>
    <row r="1290" spans="1:34" x14ac:dyDescent="0.25">
      <c r="A1290" t="s">
        <v>137</v>
      </c>
      <c r="B1290" t="s">
        <v>454</v>
      </c>
      <c r="C1290" t="s">
        <v>455</v>
      </c>
      <c r="D1290" t="s">
        <v>136</v>
      </c>
      <c r="E1290" t="s">
        <v>135</v>
      </c>
      <c r="F1290" t="s">
        <v>403</v>
      </c>
      <c r="G1290" t="s">
        <v>404</v>
      </c>
      <c r="H1290">
        <v>611</v>
      </c>
      <c r="I1290" t="s">
        <v>456</v>
      </c>
      <c r="J1290" t="s">
        <v>133</v>
      </c>
      <c r="K1290" t="s">
        <v>132</v>
      </c>
      <c r="P1290" t="s">
        <v>297</v>
      </c>
      <c r="Q1290" t="s">
        <v>298</v>
      </c>
      <c r="R1290" t="s">
        <v>130</v>
      </c>
      <c r="S1290" t="s">
        <v>129</v>
      </c>
      <c r="AB1290" t="s">
        <v>128</v>
      </c>
      <c r="AC1290">
        <v>2010</v>
      </c>
      <c r="AD1290">
        <v>8.4</v>
      </c>
      <c r="AH1290" t="s">
        <v>457</v>
      </c>
    </row>
    <row r="1291" spans="1:34" x14ac:dyDescent="0.25">
      <c r="A1291" t="s">
        <v>137</v>
      </c>
      <c r="B1291" t="s">
        <v>454</v>
      </c>
      <c r="C1291" t="s">
        <v>455</v>
      </c>
      <c r="D1291" t="s">
        <v>136</v>
      </c>
      <c r="E1291" t="s">
        <v>135</v>
      </c>
      <c r="F1291" t="s">
        <v>403</v>
      </c>
      <c r="G1291" t="s">
        <v>404</v>
      </c>
      <c r="H1291">
        <v>611</v>
      </c>
      <c r="I1291" t="s">
        <v>456</v>
      </c>
      <c r="J1291" t="s">
        <v>133</v>
      </c>
      <c r="K1291" t="s">
        <v>132</v>
      </c>
      <c r="P1291" t="s">
        <v>300</v>
      </c>
      <c r="Q1291" t="s">
        <v>301</v>
      </c>
      <c r="R1291" t="s">
        <v>156</v>
      </c>
      <c r="S1291" t="s">
        <v>155</v>
      </c>
      <c r="AB1291" t="s">
        <v>128</v>
      </c>
      <c r="AC1291">
        <v>2010</v>
      </c>
      <c r="AD1291">
        <v>281.10000000000002</v>
      </c>
      <c r="AH1291" t="s">
        <v>457</v>
      </c>
    </row>
    <row r="1292" spans="1:34" x14ac:dyDescent="0.25">
      <c r="A1292" t="s">
        <v>137</v>
      </c>
      <c r="B1292" t="s">
        <v>454</v>
      </c>
      <c r="C1292" t="s">
        <v>455</v>
      </c>
      <c r="D1292" t="s">
        <v>136</v>
      </c>
      <c r="E1292" t="s">
        <v>135</v>
      </c>
      <c r="F1292" t="s">
        <v>403</v>
      </c>
      <c r="G1292" t="s">
        <v>404</v>
      </c>
      <c r="H1292">
        <v>611</v>
      </c>
      <c r="I1292" t="s">
        <v>456</v>
      </c>
      <c r="J1292" t="s">
        <v>133</v>
      </c>
      <c r="K1292" t="s">
        <v>132</v>
      </c>
      <c r="P1292" t="s">
        <v>300</v>
      </c>
      <c r="Q1292" t="s">
        <v>301</v>
      </c>
      <c r="R1292" t="s">
        <v>154</v>
      </c>
      <c r="S1292" t="s">
        <v>153</v>
      </c>
      <c r="AB1292" t="s">
        <v>128</v>
      </c>
      <c r="AC1292">
        <v>2010</v>
      </c>
      <c r="AD1292">
        <v>387.8</v>
      </c>
      <c r="AH1292" t="s">
        <v>457</v>
      </c>
    </row>
    <row r="1293" spans="1:34" x14ac:dyDescent="0.25">
      <c r="A1293" t="s">
        <v>137</v>
      </c>
      <c r="B1293" t="s">
        <v>454</v>
      </c>
      <c r="C1293" t="s">
        <v>455</v>
      </c>
      <c r="D1293" t="s">
        <v>136</v>
      </c>
      <c r="E1293" t="s">
        <v>135</v>
      </c>
      <c r="F1293" t="s">
        <v>403</v>
      </c>
      <c r="G1293" t="s">
        <v>404</v>
      </c>
      <c r="H1293">
        <v>611</v>
      </c>
      <c r="I1293" t="s">
        <v>456</v>
      </c>
      <c r="J1293" t="s">
        <v>133</v>
      </c>
      <c r="K1293" t="s">
        <v>132</v>
      </c>
      <c r="P1293" t="s">
        <v>300</v>
      </c>
      <c r="Q1293" t="s">
        <v>301</v>
      </c>
      <c r="R1293" t="s">
        <v>152</v>
      </c>
      <c r="S1293" t="s">
        <v>151</v>
      </c>
      <c r="AB1293" t="s">
        <v>128</v>
      </c>
      <c r="AC1293">
        <v>2010</v>
      </c>
      <c r="AD1293">
        <v>302.8</v>
      </c>
      <c r="AH1293" t="s">
        <v>457</v>
      </c>
    </row>
    <row r="1294" spans="1:34" x14ac:dyDescent="0.25">
      <c r="A1294" t="s">
        <v>137</v>
      </c>
      <c r="B1294" t="s">
        <v>454</v>
      </c>
      <c r="C1294" t="s">
        <v>455</v>
      </c>
      <c r="D1294" t="s">
        <v>136</v>
      </c>
      <c r="E1294" t="s">
        <v>135</v>
      </c>
      <c r="F1294" t="s">
        <v>403</v>
      </c>
      <c r="G1294" t="s">
        <v>404</v>
      </c>
      <c r="H1294">
        <v>611</v>
      </c>
      <c r="I1294" t="s">
        <v>456</v>
      </c>
      <c r="J1294" t="s">
        <v>133</v>
      </c>
      <c r="K1294" t="s">
        <v>132</v>
      </c>
      <c r="P1294" t="s">
        <v>300</v>
      </c>
      <c r="Q1294" t="s">
        <v>301</v>
      </c>
      <c r="R1294" t="s">
        <v>150</v>
      </c>
      <c r="S1294" t="s">
        <v>149</v>
      </c>
      <c r="AB1294" t="s">
        <v>128</v>
      </c>
      <c r="AC1294">
        <v>2010</v>
      </c>
      <c r="AD1294">
        <v>76.599999999999994</v>
      </c>
      <c r="AH1294" t="s">
        <v>457</v>
      </c>
    </row>
    <row r="1295" spans="1:34" x14ac:dyDescent="0.25">
      <c r="A1295" t="s">
        <v>137</v>
      </c>
      <c r="B1295" t="s">
        <v>454</v>
      </c>
      <c r="C1295" t="s">
        <v>455</v>
      </c>
      <c r="D1295" t="s">
        <v>136</v>
      </c>
      <c r="E1295" t="s">
        <v>135</v>
      </c>
      <c r="F1295" t="s">
        <v>403</v>
      </c>
      <c r="G1295" t="s">
        <v>404</v>
      </c>
      <c r="H1295">
        <v>611</v>
      </c>
      <c r="I1295" t="s">
        <v>456</v>
      </c>
      <c r="J1295" t="s">
        <v>133</v>
      </c>
      <c r="K1295" t="s">
        <v>132</v>
      </c>
      <c r="P1295" t="s">
        <v>300</v>
      </c>
      <c r="Q1295" t="s">
        <v>301</v>
      </c>
      <c r="R1295" t="s">
        <v>148</v>
      </c>
      <c r="S1295" t="s">
        <v>147</v>
      </c>
      <c r="AB1295" t="s">
        <v>128</v>
      </c>
      <c r="AC1295">
        <v>2010</v>
      </c>
      <c r="AD1295">
        <v>419.4</v>
      </c>
      <c r="AH1295" t="s">
        <v>457</v>
      </c>
    </row>
    <row r="1296" spans="1:34" x14ac:dyDescent="0.25">
      <c r="A1296" t="s">
        <v>137</v>
      </c>
      <c r="B1296" t="s">
        <v>454</v>
      </c>
      <c r="C1296" t="s">
        <v>455</v>
      </c>
      <c r="D1296" t="s">
        <v>136</v>
      </c>
      <c r="E1296" t="s">
        <v>135</v>
      </c>
      <c r="F1296" t="s">
        <v>403</v>
      </c>
      <c r="G1296" t="s">
        <v>404</v>
      </c>
      <c r="H1296">
        <v>611</v>
      </c>
      <c r="I1296" t="s">
        <v>456</v>
      </c>
      <c r="J1296" t="s">
        <v>133</v>
      </c>
      <c r="K1296" t="s">
        <v>132</v>
      </c>
      <c r="P1296" t="s">
        <v>300</v>
      </c>
      <c r="Q1296" t="s">
        <v>301</v>
      </c>
      <c r="R1296" t="s">
        <v>146</v>
      </c>
      <c r="S1296" t="s">
        <v>145</v>
      </c>
      <c r="AB1296" t="s">
        <v>128</v>
      </c>
      <c r="AC1296">
        <v>2010</v>
      </c>
      <c r="AD1296">
        <v>518.6</v>
      </c>
      <c r="AH1296" t="s">
        <v>457</v>
      </c>
    </row>
    <row r="1297" spans="1:34" x14ac:dyDescent="0.25">
      <c r="A1297" t="s">
        <v>137</v>
      </c>
      <c r="B1297" t="s">
        <v>454</v>
      </c>
      <c r="C1297" t="s">
        <v>455</v>
      </c>
      <c r="D1297" t="s">
        <v>136</v>
      </c>
      <c r="E1297" t="s">
        <v>135</v>
      </c>
      <c r="F1297" t="s">
        <v>403</v>
      </c>
      <c r="G1297" t="s">
        <v>404</v>
      </c>
      <c r="H1297">
        <v>611</v>
      </c>
      <c r="I1297" t="s">
        <v>456</v>
      </c>
      <c r="J1297" t="s">
        <v>133</v>
      </c>
      <c r="K1297" t="s">
        <v>132</v>
      </c>
      <c r="P1297" t="s">
        <v>300</v>
      </c>
      <c r="Q1297" t="s">
        <v>301</v>
      </c>
      <c r="R1297" t="s">
        <v>144</v>
      </c>
      <c r="S1297" t="s">
        <v>143</v>
      </c>
      <c r="AB1297" t="s">
        <v>128</v>
      </c>
      <c r="AC1297">
        <v>2010</v>
      </c>
      <c r="AD1297">
        <v>623.29999999999995</v>
      </c>
      <c r="AH1297" t="s">
        <v>457</v>
      </c>
    </row>
    <row r="1298" spans="1:34" x14ac:dyDescent="0.25">
      <c r="A1298" t="s">
        <v>137</v>
      </c>
      <c r="B1298" t="s">
        <v>454</v>
      </c>
      <c r="C1298" t="s">
        <v>455</v>
      </c>
      <c r="D1298" t="s">
        <v>136</v>
      </c>
      <c r="E1298" t="s">
        <v>135</v>
      </c>
      <c r="F1298" t="s">
        <v>403</v>
      </c>
      <c r="G1298" t="s">
        <v>404</v>
      </c>
      <c r="H1298">
        <v>611</v>
      </c>
      <c r="I1298" t="s">
        <v>456</v>
      </c>
      <c r="J1298" t="s">
        <v>133</v>
      </c>
      <c r="K1298" t="s">
        <v>132</v>
      </c>
      <c r="P1298" t="s">
        <v>300</v>
      </c>
      <c r="Q1298" t="s">
        <v>301</v>
      </c>
      <c r="R1298" t="s">
        <v>142</v>
      </c>
      <c r="S1298" t="s">
        <v>141</v>
      </c>
      <c r="AB1298" t="s">
        <v>128</v>
      </c>
      <c r="AC1298">
        <v>2010</v>
      </c>
      <c r="AD1298">
        <v>535.1</v>
      </c>
      <c r="AH1298" t="s">
        <v>457</v>
      </c>
    </row>
    <row r="1299" spans="1:34" x14ac:dyDescent="0.25">
      <c r="A1299" t="s">
        <v>137</v>
      </c>
      <c r="B1299" t="s">
        <v>454</v>
      </c>
      <c r="C1299" t="s">
        <v>455</v>
      </c>
      <c r="D1299" t="s">
        <v>136</v>
      </c>
      <c r="E1299" t="s">
        <v>135</v>
      </c>
      <c r="F1299" t="s">
        <v>403</v>
      </c>
      <c r="G1299" t="s">
        <v>404</v>
      </c>
      <c r="H1299">
        <v>611</v>
      </c>
      <c r="I1299" t="s">
        <v>456</v>
      </c>
      <c r="J1299" t="s">
        <v>133</v>
      </c>
      <c r="K1299" t="s">
        <v>132</v>
      </c>
      <c r="P1299" t="s">
        <v>300</v>
      </c>
      <c r="Q1299" t="s">
        <v>301</v>
      </c>
      <c r="R1299" t="s">
        <v>140</v>
      </c>
      <c r="S1299" t="s">
        <v>139</v>
      </c>
      <c r="AB1299" t="s">
        <v>128</v>
      </c>
      <c r="AC1299">
        <v>2010</v>
      </c>
      <c r="AD1299">
        <v>989.8</v>
      </c>
      <c r="AH1299" t="s">
        <v>457</v>
      </c>
    </row>
    <row r="1300" spans="1:34" x14ac:dyDescent="0.25">
      <c r="A1300" t="s">
        <v>137</v>
      </c>
      <c r="B1300" t="s">
        <v>454</v>
      </c>
      <c r="C1300" t="s">
        <v>455</v>
      </c>
      <c r="D1300" t="s">
        <v>136</v>
      </c>
      <c r="E1300" t="s">
        <v>135</v>
      </c>
      <c r="F1300" t="s">
        <v>403</v>
      </c>
      <c r="G1300" t="s">
        <v>404</v>
      </c>
      <c r="H1300">
        <v>611</v>
      </c>
      <c r="I1300" t="s">
        <v>456</v>
      </c>
      <c r="J1300" t="s">
        <v>133</v>
      </c>
      <c r="K1300" t="s">
        <v>132</v>
      </c>
      <c r="P1300" t="s">
        <v>300</v>
      </c>
      <c r="Q1300" t="s">
        <v>301</v>
      </c>
      <c r="R1300" t="s">
        <v>138</v>
      </c>
      <c r="S1300" t="s">
        <v>131</v>
      </c>
      <c r="AB1300" t="s">
        <v>128</v>
      </c>
      <c r="AC1300">
        <v>2010</v>
      </c>
      <c r="AD1300">
        <v>4161.6000000000004</v>
      </c>
      <c r="AH1300" t="s">
        <v>457</v>
      </c>
    </row>
    <row r="1301" spans="1:34" x14ac:dyDescent="0.25">
      <c r="A1301" t="s">
        <v>137</v>
      </c>
      <c r="B1301" t="s">
        <v>454</v>
      </c>
      <c r="C1301" t="s">
        <v>455</v>
      </c>
      <c r="D1301" t="s">
        <v>136</v>
      </c>
      <c r="E1301" t="s">
        <v>135</v>
      </c>
      <c r="F1301" t="s">
        <v>403</v>
      </c>
      <c r="G1301" t="s">
        <v>404</v>
      </c>
      <c r="H1301">
        <v>611</v>
      </c>
      <c r="I1301" t="s">
        <v>456</v>
      </c>
      <c r="J1301" t="s">
        <v>133</v>
      </c>
      <c r="K1301" t="s">
        <v>132</v>
      </c>
      <c r="P1301" t="s">
        <v>300</v>
      </c>
      <c r="Q1301" t="s">
        <v>301</v>
      </c>
      <c r="R1301" t="s">
        <v>130</v>
      </c>
      <c r="S1301" t="s">
        <v>129</v>
      </c>
      <c r="AB1301" t="s">
        <v>128</v>
      </c>
      <c r="AC1301">
        <v>2010</v>
      </c>
      <c r="AD1301">
        <v>27.1</v>
      </c>
      <c r="AH1301" t="s">
        <v>457</v>
      </c>
    </row>
    <row r="1302" spans="1:34" s="49" customFormat="1" x14ac:dyDescent="0.25">
      <c r="A1302" s="49" t="s">
        <v>137</v>
      </c>
      <c r="B1302" s="49" t="s">
        <v>454</v>
      </c>
      <c r="C1302" s="49" t="s">
        <v>455</v>
      </c>
      <c r="D1302" s="49" t="s">
        <v>136</v>
      </c>
      <c r="E1302" s="49" t="s">
        <v>135</v>
      </c>
      <c r="F1302" s="49" t="s">
        <v>403</v>
      </c>
      <c r="G1302" s="49" t="s">
        <v>404</v>
      </c>
      <c r="H1302" s="49">
        <v>611</v>
      </c>
      <c r="I1302" s="49" t="s">
        <v>456</v>
      </c>
      <c r="J1302" s="49" t="s">
        <v>133</v>
      </c>
      <c r="K1302" s="49" t="s">
        <v>132</v>
      </c>
      <c r="P1302" s="49" t="s">
        <v>302</v>
      </c>
      <c r="Q1302" s="49" t="s">
        <v>131</v>
      </c>
      <c r="R1302" s="49" t="s">
        <v>156</v>
      </c>
      <c r="S1302" s="49" t="s">
        <v>155</v>
      </c>
      <c r="AB1302" s="49" t="s">
        <v>128</v>
      </c>
      <c r="AC1302" s="49">
        <v>2010</v>
      </c>
      <c r="AD1302" s="49">
        <v>447.4</v>
      </c>
      <c r="AF1302" s="49" t="s">
        <v>858</v>
      </c>
      <c r="AG1302" s="146">
        <f>(AD1302+AD1303+AD1304)*( 1 +AD1312/(AD1311-AD1312))</f>
        <v>2385.4363944694069</v>
      </c>
      <c r="AH1302" s="49" t="s">
        <v>457</v>
      </c>
    </row>
    <row r="1303" spans="1:34" s="49" customFormat="1" x14ac:dyDescent="0.25">
      <c r="A1303" s="49" t="s">
        <v>137</v>
      </c>
      <c r="B1303" s="49" t="s">
        <v>454</v>
      </c>
      <c r="C1303" s="49" t="s">
        <v>455</v>
      </c>
      <c r="D1303" s="49" t="s">
        <v>136</v>
      </c>
      <c r="E1303" s="49" t="s">
        <v>135</v>
      </c>
      <c r="F1303" s="49" t="s">
        <v>403</v>
      </c>
      <c r="G1303" s="49" t="s">
        <v>404</v>
      </c>
      <c r="H1303" s="49">
        <v>611</v>
      </c>
      <c r="I1303" s="49" t="s">
        <v>456</v>
      </c>
      <c r="J1303" s="49" t="s">
        <v>133</v>
      </c>
      <c r="K1303" s="49" t="s">
        <v>132</v>
      </c>
      <c r="P1303" s="49" t="s">
        <v>302</v>
      </c>
      <c r="Q1303" s="49" t="s">
        <v>131</v>
      </c>
      <c r="R1303" s="49" t="s">
        <v>154</v>
      </c>
      <c r="S1303" s="49" t="s">
        <v>153</v>
      </c>
      <c r="AB1303" s="49" t="s">
        <v>128</v>
      </c>
      <c r="AC1303" s="49">
        <v>2010</v>
      </c>
      <c r="AD1303" s="49">
        <v>1100.5999999999999</v>
      </c>
      <c r="AF1303" s="49" t="s">
        <v>859</v>
      </c>
      <c r="AG1303" s="146">
        <f>(AD1305+AD1306+AD1307+AD1308+AD1309+AD1310)*( 1 +AD1312/(AD1311-AD1312))</f>
        <v>5728.6631661034571</v>
      </c>
      <c r="AH1303" s="49" t="s">
        <v>457</v>
      </c>
    </row>
    <row r="1304" spans="1:34" s="49" customFormat="1" x14ac:dyDescent="0.25">
      <c r="A1304" s="49" t="s">
        <v>137</v>
      </c>
      <c r="B1304" s="49" t="s">
        <v>454</v>
      </c>
      <c r="C1304" s="49" t="s">
        <v>455</v>
      </c>
      <c r="D1304" s="49" t="s">
        <v>136</v>
      </c>
      <c r="E1304" s="49" t="s">
        <v>135</v>
      </c>
      <c r="F1304" s="49" t="s">
        <v>403</v>
      </c>
      <c r="G1304" s="49" t="s">
        <v>404</v>
      </c>
      <c r="H1304" s="49">
        <v>611</v>
      </c>
      <c r="I1304" s="49" t="s">
        <v>456</v>
      </c>
      <c r="J1304" s="49" t="s">
        <v>133</v>
      </c>
      <c r="K1304" s="49" t="s">
        <v>132</v>
      </c>
      <c r="P1304" s="49" t="s">
        <v>302</v>
      </c>
      <c r="Q1304" s="49" t="s">
        <v>131</v>
      </c>
      <c r="R1304" s="49" t="s">
        <v>152</v>
      </c>
      <c r="S1304" s="49" t="s">
        <v>151</v>
      </c>
      <c r="AB1304" s="49" t="s">
        <v>128</v>
      </c>
      <c r="AC1304" s="49">
        <v>2010</v>
      </c>
      <c r="AD1304" s="49">
        <v>827</v>
      </c>
      <c r="AF1304" s="49" t="s">
        <v>862</v>
      </c>
      <c r="AG1304" s="146">
        <f>AD1302+AD1303+AD1304+AD1305+ AD1306+AD1307+AD1308+AD1309+AD1310+AD1312</f>
        <v>8114.1</v>
      </c>
      <c r="AH1304" s="49" t="s">
        <v>457</v>
      </c>
    </row>
    <row r="1305" spans="1:34" s="49" customFormat="1" x14ac:dyDescent="0.25">
      <c r="A1305" s="49" t="s">
        <v>137</v>
      </c>
      <c r="B1305" s="49" t="s">
        <v>454</v>
      </c>
      <c r="C1305" s="49" t="s">
        <v>455</v>
      </c>
      <c r="D1305" s="49" t="s">
        <v>136</v>
      </c>
      <c r="E1305" s="49" t="s">
        <v>135</v>
      </c>
      <c r="F1305" s="49" t="s">
        <v>403</v>
      </c>
      <c r="G1305" s="49" t="s">
        <v>404</v>
      </c>
      <c r="H1305" s="49">
        <v>611</v>
      </c>
      <c r="I1305" s="49" t="s">
        <v>456</v>
      </c>
      <c r="J1305" s="49" t="s">
        <v>133</v>
      </c>
      <c r="K1305" s="49" t="s">
        <v>132</v>
      </c>
      <c r="P1305" s="49" t="s">
        <v>302</v>
      </c>
      <c r="Q1305" s="49" t="s">
        <v>131</v>
      </c>
      <c r="R1305" s="49" t="s">
        <v>150</v>
      </c>
      <c r="S1305" s="49" t="s">
        <v>149</v>
      </c>
      <c r="AB1305" s="49" t="s">
        <v>128</v>
      </c>
      <c r="AC1305" s="49">
        <v>2010</v>
      </c>
      <c r="AD1305" s="49">
        <v>239.8</v>
      </c>
      <c r="AG1305" s="146"/>
      <c r="AH1305" s="49" t="s">
        <v>457</v>
      </c>
    </row>
    <row r="1306" spans="1:34" s="49" customFormat="1" x14ac:dyDescent="0.25">
      <c r="A1306" s="49" t="s">
        <v>137</v>
      </c>
      <c r="B1306" s="49" t="s">
        <v>454</v>
      </c>
      <c r="C1306" s="49" t="s">
        <v>455</v>
      </c>
      <c r="D1306" s="49" t="s">
        <v>136</v>
      </c>
      <c r="E1306" s="49" t="s">
        <v>135</v>
      </c>
      <c r="F1306" s="49" t="s">
        <v>403</v>
      </c>
      <c r="G1306" s="49" t="s">
        <v>404</v>
      </c>
      <c r="H1306" s="49">
        <v>611</v>
      </c>
      <c r="I1306" s="49" t="s">
        <v>456</v>
      </c>
      <c r="J1306" s="49" t="s">
        <v>133</v>
      </c>
      <c r="K1306" s="49" t="s">
        <v>132</v>
      </c>
      <c r="P1306" s="49" t="s">
        <v>302</v>
      </c>
      <c r="Q1306" s="49" t="s">
        <v>131</v>
      </c>
      <c r="R1306" s="49" t="s">
        <v>148</v>
      </c>
      <c r="S1306" s="49" t="s">
        <v>147</v>
      </c>
      <c r="AB1306" s="49" t="s">
        <v>128</v>
      </c>
      <c r="AC1306" s="49">
        <v>2010</v>
      </c>
      <c r="AD1306" s="49">
        <v>1169.9000000000001</v>
      </c>
      <c r="AG1306" s="146"/>
      <c r="AH1306" s="49" t="s">
        <v>457</v>
      </c>
    </row>
    <row r="1307" spans="1:34" s="49" customFormat="1" x14ac:dyDescent="0.25">
      <c r="A1307" s="49" t="s">
        <v>137</v>
      </c>
      <c r="B1307" s="49" t="s">
        <v>454</v>
      </c>
      <c r="C1307" s="49" t="s">
        <v>455</v>
      </c>
      <c r="D1307" s="49" t="s">
        <v>136</v>
      </c>
      <c r="E1307" s="49" t="s">
        <v>135</v>
      </c>
      <c r="F1307" s="49" t="s">
        <v>403</v>
      </c>
      <c r="G1307" s="49" t="s">
        <v>404</v>
      </c>
      <c r="H1307" s="49">
        <v>611</v>
      </c>
      <c r="I1307" s="49" t="s">
        <v>456</v>
      </c>
      <c r="J1307" s="49" t="s">
        <v>133</v>
      </c>
      <c r="K1307" s="49" t="s">
        <v>132</v>
      </c>
      <c r="P1307" s="49" t="s">
        <v>302</v>
      </c>
      <c r="Q1307" s="49" t="s">
        <v>131</v>
      </c>
      <c r="R1307" s="49" t="s">
        <v>146</v>
      </c>
      <c r="S1307" s="49" t="s">
        <v>145</v>
      </c>
      <c r="AB1307" s="49" t="s">
        <v>128</v>
      </c>
      <c r="AC1307" s="49">
        <v>2010</v>
      </c>
      <c r="AD1307" s="49">
        <v>980.7</v>
      </c>
      <c r="AG1307" s="146"/>
      <c r="AH1307" s="49" t="s">
        <v>457</v>
      </c>
    </row>
    <row r="1308" spans="1:34" s="49" customFormat="1" x14ac:dyDescent="0.25">
      <c r="A1308" s="49" t="s">
        <v>137</v>
      </c>
      <c r="B1308" s="49" t="s">
        <v>454</v>
      </c>
      <c r="C1308" s="49" t="s">
        <v>455</v>
      </c>
      <c r="D1308" s="49" t="s">
        <v>136</v>
      </c>
      <c r="E1308" s="49" t="s">
        <v>135</v>
      </c>
      <c r="F1308" s="49" t="s">
        <v>403</v>
      </c>
      <c r="G1308" s="49" t="s">
        <v>404</v>
      </c>
      <c r="H1308" s="49">
        <v>611</v>
      </c>
      <c r="I1308" s="49" t="s">
        <v>456</v>
      </c>
      <c r="J1308" s="49" t="s">
        <v>133</v>
      </c>
      <c r="K1308" s="49" t="s">
        <v>132</v>
      </c>
      <c r="P1308" s="49" t="s">
        <v>302</v>
      </c>
      <c r="Q1308" s="49" t="s">
        <v>131</v>
      </c>
      <c r="R1308" s="49" t="s">
        <v>144</v>
      </c>
      <c r="S1308" s="49" t="s">
        <v>143</v>
      </c>
      <c r="AB1308" s="49" t="s">
        <v>128</v>
      </c>
      <c r="AC1308" s="49">
        <v>2010</v>
      </c>
      <c r="AD1308" s="49">
        <v>803</v>
      </c>
      <c r="AG1308" s="146"/>
      <c r="AH1308" s="49" t="s">
        <v>457</v>
      </c>
    </row>
    <row r="1309" spans="1:34" s="49" customFormat="1" x14ac:dyDescent="0.25">
      <c r="A1309" s="49" t="s">
        <v>137</v>
      </c>
      <c r="B1309" s="49" t="s">
        <v>454</v>
      </c>
      <c r="C1309" s="49" t="s">
        <v>455</v>
      </c>
      <c r="D1309" s="49" t="s">
        <v>136</v>
      </c>
      <c r="E1309" s="49" t="s">
        <v>135</v>
      </c>
      <c r="F1309" s="49" t="s">
        <v>403</v>
      </c>
      <c r="G1309" s="49" t="s">
        <v>404</v>
      </c>
      <c r="H1309" s="49">
        <v>611</v>
      </c>
      <c r="I1309" s="49" t="s">
        <v>456</v>
      </c>
      <c r="J1309" s="49" t="s">
        <v>133</v>
      </c>
      <c r="K1309" s="49" t="s">
        <v>132</v>
      </c>
      <c r="P1309" s="49" t="s">
        <v>302</v>
      </c>
      <c r="Q1309" s="49" t="s">
        <v>131</v>
      </c>
      <c r="R1309" s="49" t="s">
        <v>142</v>
      </c>
      <c r="S1309" s="49" t="s">
        <v>141</v>
      </c>
      <c r="AB1309" s="49" t="s">
        <v>128</v>
      </c>
      <c r="AC1309" s="49">
        <v>2010</v>
      </c>
      <c r="AD1309" s="49">
        <v>599</v>
      </c>
      <c r="AG1309" s="146"/>
      <c r="AH1309" s="49" t="s">
        <v>457</v>
      </c>
    </row>
    <row r="1310" spans="1:34" s="49" customFormat="1" x14ac:dyDescent="0.25">
      <c r="A1310" s="49" t="s">
        <v>137</v>
      </c>
      <c r="B1310" s="49" t="s">
        <v>454</v>
      </c>
      <c r="C1310" s="49" t="s">
        <v>455</v>
      </c>
      <c r="D1310" s="49" t="s">
        <v>136</v>
      </c>
      <c r="E1310" s="49" t="s">
        <v>135</v>
      </c>
      <c r="F1310" s="49" t="s">
        <v>403</v>
      </c>
      <c r="G1310" s="49" t="s">
        <v>404</v>
      </c>
      <c r="H1310" s="49">
        <v>611</v>
      </c>
      <c r="I1310" s="49" t="s">
        <v>456</v>
      </c>
      <c r="J1310" s="49" t="s">
        <v>133</v>
      </c>
      <c r="K1310" s="49" t="s">
        <v>132</v>
      </c>
      <c r="P1310" s="49" t="s">
        <v>302</v>
      </c>
      <c r="Q1310" s="49" t="s">
        <v>131</v>
      </c>
      <c r="R1310" s="49" t="s">
        <v>140</v>
      </c>
      <c r="S1310" s="49" t="s">
        <v>139</v>
      </c>
      <c r="AB1310" s="49" t="s">
        <v>128</v>
      </c>
      <c r="AC1310" s="49">
        <v>2010</v>
      </c>
      <c r="AD1310" s="49">
        <v>1911.2</v>
      </c>
      <c r="AG1310" s="146"/>
      <c r="AH1310" s="49" t="s">
        <v>457</v>
      </c>
    </row>
    <row r="1311" spans="1:34" s="49" customFormat="1" x14ac:dyDescent="0.25">
      <c r="A1311" s="49" t="s">
        <v>137</v>
      </c>
      <c r="B1311" s="49" t="s">
        <v>454</v>
      </c>
      <c r="C1311" s="49" t="s">
        <v>455</v>
      </c>
      <c r="D1311" s="49" t="s">
        <v>136</v>
      </c>
      <c r="E1311" s="49" t="s">
        <v>135</v>
      </c>
      <c r="F1311" s="49" t="s">
        <v>403</v>
      </c>
      <c r="G1311" s="49" t="s">
        <v>404</v>
      </c>
      <c r="H1311" s="49">
        <v>611</v>
      </c>
      <c r="I1311" s="49" t="s">
        <v>456</v>
      </c>
      <c r="J1311" s="49" t="s">
        <v>133</v>
      </c>
      <c r="K1311" s="49" t="s">
        <v>132</v>
      </c>
      <c r="P1311" s="49" t="s">
        <v>302</v>
      </c>
      <c r="Q1311" s="49" t="s">
        <v>131</v>
      </c>
      <c r="R1311" s="49" t="s">
        <v>138</v>
      </c>
      <c r="S1311" s="49" t="s">
        <v>131</v>
      </c>
      <c r="AB1311" s="49" t="s">
        <v>128</v>
      </c>
      <c r="AC1311" s="49">
        <v>2010</v>
      </c>
      <c r="AD1311" s="49">
        <v>8114.2</v>
      </c>
      <c r="AG1311" s="146"/>
      <c r="AH1311" s="49" t="s">
        <v>457</v>
      </c>
    </row>
    <row r="1312" spans="1:34" s="49" customFormat="1" x14ac:dyDescent="0.25">
      <c r="A1312" s="49" t="s">
        <v>137</v>
      </c>
      <c r="B1312" s="49" t="s">
        <v>454</v>
      </c>
      <c r="C1312" s="49" t="s">
        <v>455</v>
      </c>
      <c r="D1312" s="49" t="s">
        <v>136</v>
      </c>
      <c r="E1312" s="49" t="s">
        <v>135</v>
      </c>
      <c r="F1312" s="49" t="s">
        <v>403</v>
      </c>
      <c r="G1312" s="49" t="s">
        <v>404</v>
      </c>
      <c r="H1312" s="49">
        <v>611</v>
      </c>
      <c r="I1312" s="49" t="s">
        <v>456</v>
      </c>
      <c r="J1312" s="49" t="s">
        <v>133</v>
      </c>
      <c r="K1312" s="49" t="s">
        <v>132</v>
      </c>
      <c r="P1312" s="49" t="s">
        <v>302</v>
      </c>
      <c r="Q1312" s="49" t="s">
        <v>131</v>
      </c>
      <c r="R1312" s="49" t="s">
        <v>130</v>
      </c>
      <c r="S1312" s="49" t="s">
        <v>129</v>
      </c>
      <c r="AB1312" s="49" t="s">
        <v>128</v>
      </c>
      <c r="AC1312" s="49">
        <v>2010</v>
      </c>
      <c r="AD1312" s="49">
        <v>35.5</v>
      </c>
      <c r="AG1312" s="146"/>
      <c r="AH1312" s="49" t="s">
        <v>457</v>
      </c>
    </row>
    <row r="1313" spans="1:34" x14ac:dyDescent="0.25">
      <c r="A1313" t="s">
        <v>137</v>
      </c>
      <c r="B1313" t="s">
        <v>344</v>
      </c>
      <c r="C1313" t="s">
        <v>345</v>
      </c>
      <c r="D1313" t="s">
        <v>136</v>
      </c>
      <c r="E1313" t="s">
        <v>135</v>
      </c>
      <c r="F1313" t="s">
        <v>403</v>
      </c>
      <c r="G1313" t="s">
        <v>404</v>
      </c>
      <c r="H1313">
        <v>496</v>
      </c>
      <c r="I1313" t="s">
        <v>346</v>
      </c>
      <c r="J1313" t="s">
        <v>133</v>
      </c>
      <c r="K1313" t="s">
        <v>132</v>
      </c>
      <c r="P1313" t="s">
        <v>297</v>
      </c>
      <c r="Q1313" t="s">
        <v>298</v>
      </c>
      <c r="R1313" t="s">
        <v>183</v>
      </c>
      <c r="S1313" t="s">
        <v>182</v>
      </c>
      <c r="AB1313" t="s">
        <v>128</v>
      </c>
      <c r="AC1313">
        <v>2010</v>
      </c>
      <c r="AD1313">
        <v>0</v>
      </c>
      <c r="AE1313" t="s">
        <v>181</v>
      </c>
      <c r="AH1313" t="s">
        <v>458</v>
      </c>
    </row>
    <row r="1314" spans="1:34" x14ac:dyDescent="0.25">
      <c r="A1314" t="s">
        <v>137</v>
      </c>
      <c r="B1314" t="s">
        <v>344</v>
      </c>
      <c r="C1314" t="s">
        <v>345</v>
      </c>
      <c r="D1314" t="s">
        <v>136</v>
      </c>
      <c r="E1314" t="s">
        <v>135</v>
      </c>
      <c r="F1314" t="s">
        <v>403</v>
      </c>
      <c r="G1314" t="s">
        <v>404</v>
      </c>
      <c r="H1314">
        <v>496</v>
      </c>
      <c r="I1314" t="s">
        <v>346</v>
      </c>
      <c r="J1314" t="s">
        <v>133</v>
      </c>
      <c r="K1314" t="s">
        <v>132</v>
      </c>
      <c r="P1314" t="s">
        <v>297</v>
      </c>
      <c r="Q1314" t="s">
        <v>298</v>
      </c>
      <c r="R1314" t="s">
        <v>156</v>
      </c>
      <c r="S1314" t="s">
        <v>155</v>
      </c>
      <c r="AB1314" t="s">
        <v>128</v>
      </c>
      <c r="AC1314">
        <v>2010</v>
      </c>
      <c r="AD1314">
        <v>11.4</v>
      </c>
      <c r="AH1314" t="s">
        <v>458</v>
      </c>
    </row>
    <row r="1315" spans="1:34" x14ac:dyDescent="0.25">
      <c r="A1315" t="s">
        <v>137</v>
      </c>
      <c r="B1315" t="s">
        <v>344</v>
      </c>
      <c r="C1315" t="s">
        <v>345</v>
      </c>
      <c r="D1315" t="s">
        <v>136</v>
      </c>
      <c r="E1315" t="s">
        <v>135</v>
      </c>
      <c r="F1315" t="s">
        <v>403</v>
      </c>
      <c r="G1315" t="s">
        <v>404</v>
      </c>
      <c r="H1315">
        <v>496</v>
      </c>
      <c r="I1315" t="s">
        <v>346</v>
      </c>
      <c r="J1315" t="s">
        <v>133</v>
      </c>
      <c r="K1315" t="s">
        <v>132</v>
      </c>
      <c r="P1315" t="s">
        <v>297</v>
      </c>
      <c r="Q1315" t="s">
        <v>298</v>
      </c>
      <c r="R1315" t="s">
        <v>154</v>
      </c>
      <c r="S1315" t="s">
        <v>153</v>
      </c>
      <c r="AB1315" t="s">
        <v>128</v>
      </c>
      <c r="AC1315">
        <v>2010</v>
      </c>
      <c r="AD1315">
        <v>129.30000000000001</v>
      </c>
      <c r="AH1315" t="s">
        <v>458</v>
      </c>
    </row>
    <row r="1316" spans="1:34" x14ac:dyDescent="0.25">
      <c r="A1316" t="s">
        <v>137</v>
      </c>
      <c r="B1316" t="s">
        <v>344</v>
      </c>
      <c r="C1316" t="s">
        <v>345</v>
      </c>
      <c r="D1316" t="s">
        <v>136</v>
      </c>
      <c r="E1316" t="s">
        <v>135</v>
      </c>
      <c r="F1316" t="s">
        <v>403</v>
      </c>
      <c r="G1316" t="s">
        <v>404</v>
      </c>
      <c r="H1316">
        <v>496</v>
      </c>
      <c r="I1316" t="s">
        <v>346</v>
      </c>
      <c r="J1316" t="s">
        <v>133</v>
      </c>
      <c r="K1316" t="s">
        <v>132</v>
      </c>
      <c r="P1316" t="s">
        <v>297</v>
      </c>
      <c r="Q1316" t="s">
        <v>298</v>
      </c>
      <c r="R1316" t="s">
        <v>152</v>
      </c>
      <c r="S1316" t="s">
        <v>151</v>
      </c>
      <c r="AB1316" t="s">
        <v>128</v>
      </c>
      <c r="AC1316">
        <v>2010</v>
      </c>
      <c r="AD1316">
        <v>100</v>
      </c>
      <c r="AH1316" t="s">
        <v>458</v>
      </c>
    </row>
    <row r="1317" spans="1:34" x14ac:dyDescent="0.25">
      <c r="A1317" t="s">
        <v>137</v>
      </c>
      <c r="B1317" t="s">
        <v>344</v>
      </c>
      <c r="C1317" t="s">
        <v>345</v>
      </c>
      <c r="D1317" t="s">
        <v>136</v>
      </c>
      <c r="E1317" t="s">
        <v>135</v>
      </c>
      <c r="F1317" t="s">
        <v>403</v>
      </c>
      <c r="G1317" t="s">
        <v>404</v>
      </c>
      <c r="H1317">
        <v>496</v>
      </c>
      <c r="I1317" t="s">
        <v>346</v>
      </c>
      <c r="J1317" t="s">
        <v>133</v>
      </c>
      <c r="K1317" t="s">
        <v>132</v>
      </c>
      <c r="P1317" t="s">
        <v>297</v>
      </c>
      <c r="Q1317" t="s">
        <v>298</v>
      </c>
      <c r="R1317" t="s">
        <v>150</v>
      </c>
      <c r="S1317" t="s">
        <v>149</v>
      </c>
      <c r="AB1317" t="s">
        <v>128</v>
      </c>
      <c r="AC1317">
        <v>2010</v>
      </c>
      <c r="AD1317">
        <v>29.2</v>
      </c>
      <c r="AH1317" t="s">
        <v>458</v>
      </c>
    </row>
    <row r="1318" spans="1:34" x14ac:dyDescent="0.25">
      <c r="A1318" t="s">
        <v>137</v>
      </c>
      <c r="B1318" t="s">
        <v>344</v>
      </c>
      <c r="C1318" t="s">
        <v>345</v>
      </c>
      <c r="D1318" t="s">
        <v>136</v>
      </c>
      <c r="E1318" t="s">
        <v>135</v>
      </c>
      <c r="F1318" t="s">
        <v>403</v>
      </c>
      <c r="G1318" t="s">
        <v>404</v>
      </c>
      <c r="H1318">
        <v>496</v>
      </c>
      <c r="I1318" t="s">
        <v>346</v>
      </c>
      <c r="J1318" t="s">
        <v>133</v>
      </c>
      <c r="K1318" t="s">
        <v>132</v>
      </c>
      <c r="P1318" t="s">
        <v>297</v>
      </c>
      <c r="Q1318" t="s">
        <v>298</v>
      </c>
      <c r="R1318" t="s">
        <v>148</v>
      </c>
      <c r="S1318" t="s">
        <v>147</v>
      </c>
      <c r="AB1318" t="s">
        <v>128</v>
      </c>
      <c r="AC1318">
        <v>2010</v>
      </c>
      <c r="AD1318">
        <v>223.2</v>
      </c>
      <c r="AH1318" t="s">
        <v>458</v>
      </c>
    </row>
    <row r="1319" spans="1:34" x14ac:dyDescent="0.25">
      <c r="A1319" t="s">
        <v>137</v>
      </c>
      <c r="B1319" t="s">
        <v>344</v>
      </c>
      <c r="C1319" t="s">
        <v>345</v>
      </c>
      <c r="D1319" t="s">
        <v>136</v>
      </c>
      <c r="E1319" t="s">
        <v>135</v>
      </c>
      <c r="F1319" t="s">
        <v>403</v>
      </c>
      <c r="G1319" t="s">
        <v>404</v>
      </c>
      <c r="H1319">
        <v>496</v>
      </c>
      <c r="I1319" t="s">
        <v>346</v>
      </c>
      <c r="J1319" t="s">
        <v>133</v>
      </c>
      <c r="K1319" t="s">
        <v>132</v>
      </c>
      <c r="P1319" t="s">
        <v>297</v>
      </c>
      <c r="Q1319" t="s">
        <v>298</v>
      </c>
      <c r="R1319" t="s">
        <v>146</v>
      </c>
      <c r="S1319" t="s">
        <v>145</v>
      </c>
      <c r="AB1319" t="s">
        <v>128</v>
      </c>
      <c r="AC1319">
        <v>2010</v>
      </c>
      <c r="AD1319">
        <v>256.2</v>
      </c>
      <c r="AH1319" t="s">
        <v>458</v>
      </c>
    </row>
    <row r="1320" spans="1:34" x14ac:dyDescent="0.25">
      <c r="A1320" t="s">
        <v>137</v>
      </c>
      <c r="B1320" t="s">
        <v>344</v>
      </c>
      <c r="C1320" t="s">
        <v>345</v>
      </c>
      <c r="D1320" t="s">
        <v>136</v>
      </c>
      <c r="E1320" t="s">
        <v>135</v>
      </c>
      <c r="F1320" t="s">
        <v>403</v>
      </c>
      <c r="G1320" t="s">
        <v>404</v>
      </c>
      <c r="H1320">
        <v>496</v>
      </c>
      <c r="I1320" t="s">
        <v>346</v>
      </c>
      <c r="J1320" t="s">
        <v>133</v>
      </c>
      <c r="K1320" t="s">
        <v>132</v>
      </c>
      <c r="P1320" t="s">
        <v>297</v>
      </c>
      <c r="Q1320" t="s">
        <v>298</v>
      </c>
      <c r="R1320" t="s">
        <v>144</v>
      </c>
      <c r="S1320" t="s">
        <v>143</v>
      </c>
      <c r="AB1320" t="s">
        <v>128</v>
      </c>
      <c r="AC1320">
        <v>2010</v>
      </c>
      <c r="AD1320">
        <v>70.8</v>
      </c>
      <c r="AH1320" t="s">
        <v>458</v>
      </c>
    </row>
    <row r="1321" spans="1:34" x14ac:dyDescent="0.25">
      <c r="A1321" t="s">
        <v>137</v>
      </c>
      <c r="B1321" t="s">
        <v>344</v>
      </c>
      <c r="C1321" t="s">
        <v>345</v>
      </c>
      <c r="D1321" t="s">
        <v>136</v>
      </c>
      <c r="E1321" t="s">
        <v>135</v>
      </c>
      <c r="F1321" t="s">
        <v>403</v>
      </c>
      <c r="G1321" t="s">
        <v>404</v>
      </c>
      <c r="H1321">
        <v>496</v>
      </c>
      <c r="I1321" t="s">
        <v>346</v>
      </c>
      <c r="J1321" t="s">
        <v>133</v>
      </c>
      <c r="K1321" t="s">
        <v>132</v>
      </c>
      <c r="P1321" t="s">
        <v>297</v>
      </c>
      <c r="Q1321" t="s">
        <v>298</v>
      </c>
      <c r="R1321" t="s">
        <v>142</v>
      </c>
      <c r="S1321" t="s">
        <v>141</v>
      </c>
      <c r="AB1321" t="s">
        <v>128</v>
      </c>
      <c r="AC1321">
        <v>2010</v>
      </c>
      <c r="AD1321">
        <v>4</v>
      </c>
      <c r="AH1321" t="s">
        <v>458</v>
      </c>
    </row>
    <row r="1322" spans="1:34" x14ac:dyDescent="0.25">
      <c r="A1322" t="s">
        <v>137</v>
      </c>
      <c r="B1322" t="s">
        <v>344</v>
      </c>
      <c r="C1322" t="s">
        <v>345</v>
      </c>
      <c r="D1322" t="s">
        <v>136</v>
      </c>
      <c r="E1322" t="s">
        <v>135</v>
      </c>
      <c r="F1322" t="s">
        <v>403</v>
      </c>
      <c r="G1322" t="s">
        <v>404</v>
      </c>
      <c r="H1322">
        <v>496</v>
      </c>
      <c r="I1322" t="s">
        <v>346</v>
      </c>
      <c r="J1322" t="s">
        <v>133</v>
      </c>
      <c r="K1322" t="s">
        <v>132</v>
      </c>
      <c r="P1322" t="s">
        <v>297</v>
      </c>
      <c r="Q1322" t="s">
        <v>298</v>
      </c>
      <c r="R1322" t="s">
        <v>140</v>
      </c>
      <c r="S1322" t="s">
        <v>139</v>
      </c>
      <c r="AB1322" t="s">
        <v>128</v>
      </c>
      <c r="AC1322">
        <v>2010</v>
      </c>
      <c r="AD1322">
        <v>101.9</v>
      </c>
      <c r="AH1322" t="s">
        <v>458</v>
      </c>
    </row>
    <row r="1323" spans="1:34" x14ac:dyDescent="0.25">
      <c r="A1323" t="s">
        <v>137</v>
      </c>
      <c r="B1323" t="s">
        <v>344</v>
      </c>
      <c r="C1323" t="s">
        <v>345</v>
      </c>
      <c r="D1323" t="s">
        <v>136</v>
      </c>
      <c r="E1323" t="s">
        <v>135</v>
      </c>
      <c r="F1323" t="s">
        <v>403</v>
      </c>
      <c r="G1323" t="s">
        <v>404</v>
      </c>
      <c r="H1323">
        <v>496</v>
      </c>
      <c r="I1323" t="s">
        <v>346</v>
      </c>
      <c r="J1323" t="s">
        <v>133</v>
      </c>
      <c r="K1323" t="s">
        <v>132</v>
      </c>
      <c r="P1323" t="s">
        <v>297</v>
      </c>
      <c r="Q1323" t="s">
        <v>298</v>
      </c>
      <c r="R1323" t="s">
        <v>138</v>
      </c>
      <c r="S1323" t="s">
        <v>131</v>
      </c>
      <c r="AB1323" t="s">
        <v>128</v>
      </c>
      <c r="AC1323">
        <v>2010</v>
      </c>
      <c r="AD1323">
        <v>926</v>
      </c>
      <c r="AH1323" t="s">
        <v>458</v>
      </c>
    </row>
    <row r="1324" spans="1:34" x14ac:dyDescent="0.25">
      <c r="A1324" t="s">
        <v>137</v>
      </c>
      <c r="B1324" t="s">
        <v>344</v>
      </c>
      <c r="C1324" t="s">
        <v>345</v>
      </c>
      <c r="D1324" t="s">
        <v>136</v>
      </c>
      <c r="E1324" t="s">
        <v>135</v>
      </c>
      <c r="F1324" t="s">
        <v>403</v>
      </c>
      <c r="G1324" t="s">
        <v>404</v>
      </c>
      <c r="H1324">
        <v>496</v>
      </c>
      <c r="I1324" t="s">
        <v>346</v>
      </c>
      <c r="J1324" t="s">
        <v>133</v>
      </c>
      <c r="K1324" t="s">
        <v>132</v>
      </c>
      <c r="P1324" t="s">
        <v>297</v>
      </c>
      <c r="Q1324" t="s">
        <v>298</v>
      </c>
      <c r="R1324" t="s">
        <v>130</v>
      </c>
      <c r="S1324" t="s">
        <v>129</v>
      </c>
      <c r="AB1324" t="s">
        <v>128</v>
      </c>
      <c r="AC1324">
        <v>2010</v>
      </c>
      <c r="AD1324">
        <v>0</v>
      </c>
      <c r="AE1324" t="s">
        <v>186</v>
      </c>
      <c r="AH1324" t="s">
        <v>458</v>
      </c>
    </row>
    <row r="1325" spans="1:34" x14ac:dyDescent="0.25">
      <c r="A1325" t="s">
        <v>137</v>
      </c>
      <c r="B1325" t="s">
        <v>344</v>
      </c>
      <c r="C1325" t="s">
        <v>345</v>
      </c>
      <c r="D1325" t="s">
        <v>136</v>
      </c>
      <c r="E1325" t="s">
        <v>135</v>
      </c>
      <c r="F1325" t="s">
        <v>403</v>
      </c>
      <c r="G1325" t="s">
        <v>404</v>
      </c>
      <c r="H1325">
        <v>496</v>
      </c>
      <c r="I1325" t="s">
        <v>346</v>
      </c>
      <c r="J1325" t="s">
        <v>133</v>
      </c>
      <c r="K1325" t="s">
        <v>132</v>
      </c>
      <c r="P1325" t="s">
        <v>300</v>
      </c>
      <c r="Q1325" t="s">
        <v>301</v>
      </c>
      <c r="R1325" t="s">
        <v>183</v>
      </c>
      <c r="S1325" t="s">
        <v>182</v>
      </c>
      <c r="AB1325" t="s">
        <v>128</v>
      </c>
      <c r="AC1325">
        <v>2010</v>
      </c>
      <c r="AD1325">
        <v>0</v>
      </c>
      <c r="AE1325" t="s">
        <v>181</v>
      </c>
      <c r="AH1325" t="s">
        <v>458</v>
      </c>
    </row>
    <row r="1326" spans="1:34" x14ac:dyDescent="0.25">
      <c r="A1326" t="s">
        <v>137</v>
      </c>
      <c r="B1326" t="s">
        <v>344</v>
      </c>
      <c r="C1326" t="s">
        <v>345</v>
      </c>
      <c r="D1326" t="s">
        <v>136</v>
      </c>
      <c r="E1326" t="s">
        <v>135</v>
      </c>
      <c r="F1326" t="s">
        <v>403</v>
      </c>
      <c r="G1326" t="s">
        <v>404</v>
      </c>
      <c r="H1326">
        <v>496</v>
      </c>
      <c r="I1326" t="s">
        <v>346</v>
      </c>
      <c r="J1326" t="s">
        <v>133</v>
      </c>
      <c r="K1326" t="s">
        <v>132</v>
      </c>
      <c r="P1326" t="s">
        <v>300</v>
      </c>
      <c r="Q1326" t="s">
        <v>301</v>
      </c>
      <c r="R1326" t="s">
        <v>156</v>
      </c>
      <c r="S1326" t="s">
        <v>155</v>
      </c>
      <c r="AB1326" t="s">
        <v>128</v>
      </c>
      <c r="AC1326">
        <v>2010</v>
      </c>
      <c r="AD1326">
        <v>23.8</v>
      </c>
      <c r="AH1326" t="s">
        <v>458</v>
      </c>
    </row>
    <row r="1327" spans="1:34" x14ac:dyDescent="0.25">
      <c r="A1327" t="s">
        <v>137</v>
      </c>
      <c r="B1327" t="s">
        <v>344</v>
      </c>
      <c r="C1327" t="s">
        <v>345</v>
      </c>
      <c r="D1327" t="s">
        <v>136</v>
      </c>
      <c r="E1327" t="s">
        <v>135</v>
      </c>
      <c r="F1327" t="s">
        <v>403</v>
      </c>
      <c r="G1327" t="s">
        <v>404</v>
      </c>
      <c r="H1327">
        <v>496</v>
      </c>
      <c r="I1327" t="s">
        <v>346</v>
      </c>
      <c r="J1327" t="s">
        <v>133</v>
      </c>
      <c r="K1327" t="s">
        <v>132</v>
      </c>
      <c r="P1327" t="s">
        <v>300</v>
      </c>
      <c r="Q1327" t="s">
        <v>301</v>
      </c>
      <c r="R1327" t="s">
        <v>154</v>
      </c>
      <c r="S1327" t="s">
        <v>153</v>
      </c>
      <c r="AB1327" t="s">
        <v>128</v>
      </c>
      <c r="AC1327">
        <v>2010</v>
      </c>
      <c r="AD1327">
        <v>76.900000000000006</v>
      </c>
      <c r="AH1327" t="s">
        <v>458</v>
      </c>
    </row>
    <row r="1328" spans="1:34" x14ac:dyDescent="0.25">
      <c r="A1328" t="s">
        <v>137</v>
      </c>
      <c r="B1328" t="s">
        <v>344</v>
      </c>
      <c r="C1328" t="s">
        <v>345</v>
      </c>
      <c r="D1328" t="s">
        <v>136</v>
      </c>
      <c r="E1328" t="s">
        <v>135</v>
      </c>
      <c r="F1328" t="s">
        <v>403</v>
      </c>
      <c r="G1328" t="s">
        <v>404</v>
      </c>
      <c r="H1328">
        <v>496</v>
      </c>
      <c r="I1328" t="s">
        <v>346</v>
      </c>
      <c r="J1328" t="s">
        <v>133</v>
      </c>
      <c r="K1328" t="s">
        <v>132</v>
      </c>
      <c r="P1328" t="s">
        <v>300</v>
      </c>
      <c r="Q1328" t="s">
        <v>301</v>
      </c>
      <c r="R1328" t="s">
        <v>152</v>
      </c>
      <c r="S1328" t="s">
        <v>151</v>
      </c>
      <c r="AB1328" t="s">
        <v>128</v>
      </c>
      <c r="AC1328">
        <v>2010</v>
      </c>
      <c r="AD1328">
        <v>47.3</v>
      </c>
      <c r="AH1328" t="s">
        <v>458</v>
      </c>
    </row>
    <row r="1329" spans="1:34" x14ac:dyDescent="0.25">
      <c r="A1329" t="s">
        <v>137</v>
      </c>
      <c r="B1329" t="s">
        <v>344</v>
      </c>
      <c r="C1329" t="s">
        <v>345</v>
      </c>
      <c r="D1329" t="s">
        <v>136</v>
      </c>
      <c r="E1329" t="s">
        <v>135</v>
      </c>
      <c r="F1329" t="s">
        <v>403</v>
      </c>
      <c r="G1329" t="s">
        <v>404</v>
      </c>
      <c r="H1329">
        <v>496</v>
      </c>
      <c r="I1329" t="s">
        <v>346</v>
      </c>
      <c r="J1329" t="s">
        <v>133</v>
      </c>
      <c r="K1329" t="s">
        <v>132</v>
      </c>
      <c r="P1329" t="s">
        <v>300</v>
      </c>
      <c r="Q1329" t="s">
        <v>301</v>
      </c>
      <c r="R1329" t="s">
        <v>150</v>
      </c>
      <c r="S1329" t="s">
        <v>149</v>
      </c>
      <c r="AB1329" t="s">
        <v>128</v>
      </c>
      <c r="AC1329">
        <v>2010</v>
      </c>
      <c r="AD1329">
        <v>15.5</v>
      </c>
      <c r="AH1329" t="s">
        <v>458</v>
      </c>
    </row>
    <row r="1330" spans="1:34" x14ac:dyDescent="0.25">
      <c r="A1330" t="s">
        <v>137</v>
      </c>
      <c r="B1330" t="s">
        <v>344</v>
      </c>
      <c r="C1330" t="s">
        <v>345</v>
      </c>
      <c r="D1330" t="s">
        <v>136</v>
      </c>
      <c r="E1330" t="s">
        <v>135</v>
      </c>
      <c r="F1330" t="s">
        <v>403</v>
      </c>
      <c r="G1330" t="s">
        <v>404</v>
      </c>
      <c r="H1330">
        <v>496</v>
      </c>
      <c r="I1330" t="s">
        <v>346</v>
      </c>
      <c r="J1330" t="s">
        <v>133</v>
      </c>
      <c r="K1330" t="s">
        <v>132</v>
      </c>
      <c r="P1330" t="s">
        <v>300</v>
      </c>
      <c r="Q1330" t="s">
        <v>301</v>
      </c>
      <c r="R1330" t="s">
        <v>148</v>
      </c>
      <c r="S1330" t="s">
        <v>147</v>
      </c>
      <c r="AB1330" t="s">
        <v>128</v>
      </c>
      <c r="AC1330">
        <v>2010</v>
      </c>
      <c r="AD1330">
        <v>149.80000000000001</v>
      </c>
      <c r="AH1330" t="s">
        <v>458</v>
      </c>
    </row>
    <row r="1331" spans="1:34" x14ac:dyDescent="0.25">
      <c r="A1331" t="s">
        <v>137</v>
      </c>
      <c r="B1331" t="s">
        <v>344</v>
      </c>
      <c r="C1331" t="s">
        <v>345</v>
      </c>
      <c r="D1331" t="s">
        <v>136</v>
      </c>
      <c r="E1331" t="s">
        <v>135</v>
      </c>
      <c r="F1331" t="s">
        <v>403</v>
      </c>
      <c r="G1331" t="s">
        <v>404</v>
      </c>
      <c r="H1331">
        <v>496</v>
      </c>
      <c r="I1331" t="s">
        <v>346</v>
      </c>
      <c r="J1331" t="s">
        <v>133</v>
      </c>
      <c r="K1331" t="s">
        <v>132</v>
      </c>
      <c r="P1331" t="s">
        <v>300</v>
      </c>
      <c r="Q1331" t="s">
        <v>301</v>
      </c>
      <c r="R1331" t="s">
        <v>146</v>
      </c>
      <c r="S1331" t="s">
        <v>145</v>
      </c>
      <c r="AB1331" t="s">
        <v>128</v>
      </c>
      <c r="AC1331">
        <v>2010</v>
      </c>
      <c r="AD1331">
        <v>398.8</v>
      </c>
      <c r="AH1331" t="s">
        <v>458</v>
      </c>
    </row>
    <row r="1332" spans="1:34" x14ac:dyDescent="0.25">
      <c r="A1332" t="s">
        <v>137</v>
      </c>
      <c r="B1332" t="s">
        <v>344</v>
      </c>
      <c r="C1332" t="s">
        <v>345</v>
      </c>
      <c r="D1332" t="s">
        <v>136</v>
      </c>
      <c r="E1332" t="s">
        <v>135</v>
      </c>
      <c r="F1332" t="s">
        <v>403</v>
      </c>
      <c r="G1332" t="s">
        <v>404</v>
      </c>
      <c r="H1332">
        <v>496</v>
      </c>
      <c r="I1332" t="s">
        <v>346</v>
      </c>
      <c r="J1332" t="s">
        <v>133</v>
      </c>
      <c r="K1332" t="s">
        <v>132</v>
      </c>
      <c r="P1332" t="s">
        <v>300</v>
      </c>
      <c r="Q1332" t="s">
        <v>301</v>
      </c>
      <c r="R1332" t="s">
        <v>144</v>
      </c>
      <c r="S1332" t="s">
        <v>143</v>
      </c>
      <c r="AB1332" t="s">
        <v>128</v>
      </c>
      <c r="AC1332">
        <v>2010</v>
      </c>
      <c r="AD1332">
        <v>329.2</v>
      </c>
      <c r="AH1332" t="s">
        <v>458</v>
      </c>
    </row>
    <row r="1333" spans="1:34" x14ac:dyDescent="0.25">
      <c r="A1333" t="s">
        <v>137</v>
      </c>
      <c r="B1333" t="s">
        <v>344</v>
      </c>
      <c r="C1333" t="s">
        <v>345</v>
      </c>
      <c r="D1333" t="s">
        <v>136</v>
      </c>
      <c r="E1333" t="s">
        <v>135</v>
      </c>
      <c r="F1333" t="s">
        <v>403</v>
      </c>
      <c r="G1333" t="s">
        <v>404</v>
      </c>
      <c r="H1333">
        <v>496</v>
      </c>
      <c r="I1333" t="s">
        <v>346</v>
      </c>
      <c r="J1333" t="s">
        <v>133</v>
      </c>
      <c r="K1333" t="s">
        <v>132</v>
      </c>
      <c r="P1333" t="s">
        <v>300</v>
      </c>
      <c r="Q1333" t="s">
        <v>301</v>
      </c>
      <c r="R1333" t="s">
        <v>142</v>
      </c>
      <c r="S1333" t="s">
        <v>141</v>
      </c>
      <c r="AB1333" t="s">
        <v>128</v>
      </c>
      <c r="AC1333">
        <v>2010</v>
      </c>
      <c r="AD1333">
        <v>157.5</v>
      </c>
      <c r="AH1333" t="s">
        <v>458</v>
      </c>
    </row>
    <row r="1334" spans="1:34" x14ac:dyDescent="0.25">
      <c r="A1334" t="s">
        <v>137</v>
      </c>
      <c r="B1334" t="s">
        <v>344</v>
      </c>
      <c r="C1334" t="s">
        <v>345</v>
      </c>
      <c r="D1334" t="s">
        <v>136</v>
      </c>
      <c r="E1334" t="s">
        <v>135</v>
      </c>
      <c r="F1334" t="s">
        <v>403</v>
      </c>
      <c r="G1334" t="s">
        <v>404</v>
      </c>
      <c r="H1334">
        <v>496</v>
      </c>
      <c r="I1334" t="s">
        <v>346</v>
      </c>
      <c r="J1334" t="s">
        <v>133</v>
      </c>
      <c r="K1334" t="s">
        <v>132</v>
      </c>
      <c r="P1334" t="s">
        <v>300</v>
      </c>
      <c r="Q1334" t="s">
        <v>301</v>
      </c>
      <c r="R1334" t="s">
        <v>140</v>
      </c>
      <c r="S1334" t="s">
        <v>139</v>
      </c>
      <c r="AB1334" t="s">
        <v>128</v>
      </c>
      <c r="AC1334">
        <v>2010</v>
      </c>
      <c r="AD1334">
        <v>118.8</v>
      </c>
      <c r="AH1334" t="s">
        <v>458</v>
      </c>
    </row>
    <row r="1335" spans="1:34" x14ac:dyDescent="0.25">
      <c r="A1335" t="s">
        <v>137</v>
      </c>
      <c r="B1335" t="s">
        <v>344</v>
      </c>
      <c r="C1335" t="s">
        <v>345</v>
      </c>
      <c r="D1335" t="s">
        <v>136</v>
      </c>
      <c r="E1335" t="s">
        <v>135</v>
      </c>
      <c r="F1335" t="s">
        <v>403</v>
      </c>
      <c r="G1335" t="s">
        <v>404</v>
      </c>
      <c r="H1335">
        <v>496</v>
      </c>
      <c r="I1335" t="s">
        <v>346</v>
      </c>
      <c r="J1335" t="s">
        <v>133</v>
      </c>
      <c r="K1335" t="s">
        <v>132</v>
      </c>
      <c r="P1335" t="s">
        <v>300</v>
      </c>
      <c r="Q1335" t="s">
        <v>301</v>
      </c>
      <c r="R1335" t="s">
        <v>138</v>
      </c>
      <c r="S1335" t="s">
        <v>131</v>
      </c>
      <c r="AB1335" t="s">
        <v>128</v>
      </c>
      <c r="AC1335">
        <v>2010</v>
      </c>
      <c r="AD1335">
        <v>1317.7</v>
      </c>
      <c r="AH1335" t="s">
        <v>458</v>
      </c>
    </row>
    <row r="1336" spans="1:34" x14ac:dyDescent="0.25">
      <c r="A1336" t="s">
        <v>137</v>
      </c>
      <c r="B1336" t="s">
        <v>344</v>
      </c>
      <c r="C1336" t="s">
        <v>345</v>
      </c>
      <c r="D1336" t="s">
        <v>136</v>
      </c>
      <c r="E1336" t="s">
        <v>135</v>
      </c>
      <c r="F1336" t="s">
        <v>403</v>
      </c>
      <c r="G1336" t="s">
        <v>404</v>
      </c>
      <c r="H1336">
        <v>496</v>
      </c>
      <c r="I1336" t="s">
        <v>346</v>
      </c>
      <c r="J1336" t="s">
        <v>133</v>
      </c>
      <c r="K1336" t="s">
        <v>132</v>
      </c>
      <c r="P1336" t="s">
        <v>300</v>
      </c>
      <c r="Q1336" t="s">
        <v>301</v>
      </c>
      <c r="R1336" t="s">
        <v>130</v>
      </c>
      <c r="S1336" t="s">
        <v>129</v>
      </c>
      <c r="AB1336" t="s">
        <v>128</v>
      </c>
      <c r="AC1336">
        <v>2010</v>
      </c>
      <c r="AD1336">
        <v>0</v>
      </c>
      <c r="AE1336" t="s">
        <v>186</v>
      </c>
      <c r="AH1336" t="s">
        <v>458</v>
      </c>
    </row>
    <row r="1337" spans="1:34" s="49" customFormat="1" x14ac:dyDescent="0.25">
      <c r="A1337" s="49" t="s">
        <v>137</v>
      </c>
      <c r="B1337" s="49" t="s">
        <v>344</v>
      </c>
      <c r="C1337" s="49" t="s">
        <v>345</v>
      </c>
      <c r="D1337" s="49" t="s">
        <v>136</v>
      </c>
      <c r="E1337" s="49" t="s">
        <v>135</v>
      </c>
      <c r="F1337" s="49" t="s">
        <v>403</v>
      </c>
      <c r="G1337" s="49" t="s">
        <v>404</v>
      </c>
      <c r="H1337" s="49">
        <v>496</v>
      </c>
      <c r="I1337" s="49" t="s">
        <v>346</v>
      </c>
      <c r="J1337" s="49" t="s">
        <v>133</v>
      </c>
      <c r="K1337" s="49" t="s">
        <v>132</v>
      </c>
      <c r="P1337" s="49" t="s">
        <v>302</v>
      </c>
      <c r="Q1337" s="49" t="s">
        <v>131</v>
      </c>
      <c r="R1337" s="49" t="s">
        <v>183</v>
      </c>
      <c r="S1337" s="49" t="s">
        <v>182</v>
      </c>
      <c r="AB1337" s="49" t="s">
        <v>128</v>
      </c>
      <c r="AC1337" s="49">
        <v>2010</v>
      </c>
      <c r="AD1337" s="49">
        <v>0</v>
      </c>
      <c r="AE1337" s="49" t="s">
        <v>181</v>
      </c>
      <c r="AF1337" s="49" t="s">
        <v>858</v>
      </c>
      <c r="AG1337" s="146">
        <f>(AD1338+AD1339+AD1340)*( 1 +AD1348/(AD1347-AD1348))</f>
        <v>388.8</v>
      </c>
      <c r="AH1337" s="49" t="s">
        <v>458</v>
      </c>
    </row>
    <row r="1338" spans="1:34" s="49" customFormat="1" x14ac:dyDescent="0.25">
      <c r="A1338" s="49" t="s">
        <v>137</v>
      </c>
      <c r="B1338" s="49" t="s">
        <v>344</v>
      </c>
      <c r="C1338" s="49" t="s">
        <v>345</v>
      </c>
      <c r="D1338" s="49" t="s">
        <v>136</v>
      </c>
      <c r="E1338" s="49" t="s">
        <v>135</v>
      </c>
      <c r="F1338" s="49" t="s">
        <v>403</v>
      </c>
      <c r="G1338" s="49" t="s">
        <v>404</v>
      </c>
      <c r="H1338" s="49">
        <v>496</v>
      </c>
      <c r="I1338" s="49" t="s">
        <v>346</v>
      </c>
      <c r="J1338" s="49" t="s">
        <v>133</v>
      </c>
      <c r="K1338" s="49" t="s">
        <v>132</v>
      </c>
      <c r="P1338" s="49" t="s">
        <v>302</v>
      </c>
      <c r="Q1338" s="49" t="s">
        <v>131</v>
      </c>
      <c r="R1338" s="49" t="s">
        <v>156</v>
      </c>
      <c r="S1338" s="49" t="s">
        <v>155</v>
      </c>
      <c r="AB1338" s="49" t="s">
        <v>128</v>
      </c>
      <c r="AC1338" s="49">
        <v>2010</v>
      </c>
      <c r="AD1338" s="49">
        <v>35.200000000000003</v>
      </c>
      <c r="AF1338" s="49" t="s">
        <v>859</v>
      </c>
      <c r="AG1338" s="146">
        <f>(AD1337+AD1341+AD1342+AD1343+AD1344+AD1345+AD1346)*( 1 +AD1348/(AD1347-AD1348))</f>
        <v>1855</v>
      </c>
      <c r="AH1338" s="49" t="s">
        <v>458</v>
      </c>
    </row>
    <row r="1339" spans="1:34" s="49" customFormat="1" x14ac:dyDescent="0.25">
      <c r="A1339" s="49" t="s">
        <v>137</v>
      </c>
      <c r="B1339" s="49" t="s">
        <v>344</v>
      </c>
      <c r="C1339" s="49" t="s">
        <v>345</v>
      </c>
      <c r="D1339" s="49" t="s">
        <v>136</v>
      </c>
      <c r="E1339" s="49" t="s">
        <v>135</v>
      </c>
      <c r="F1339" s="49" t="s">
        <v>403</v>
      </c>
      <c r="G1339" s="49" t="s">
        <v>404</v>
      </c>
      <c r="H1339" s="49">
        <v>496</v>
      </c>
      <c r="I1339" s="49" t="s">
        <v>346</v>
      </c>
      <c r="J1339" s="49" t="s">
        <v>133</v>
      </c>
      <c r="K1339" s="49" t="s">
        <v>132</v>
      </c>
      <c r="P1339" s="49" t="s">
        <v>302</v>
      </c>
      <c r="Q1339" s="49" t="s">
        <v>131</v>
      </c>
      <c r="R1339" s="49" t="s">
        <v>154</v>
      </c>
      <c r="S1339" s="49" t="s">
        <v>153</v>
      </c>
      <c r="AB1339" s="49" t="s">
        <v>128</v>
      </c>
      <c r="AC1339" s="49">
        <v>2010</v>
      </c>
      <c r="AD1339" s="49">
        <v>206.3</v>
      </c>
      <c r="AF1339" s="49" t="s">
        <v>862</v>
      </c>
      <c r="AG1339" s="146">
        <f>AD1337+AD1338+AD1339+AD1340+ AD1341+AD1342+AD1343+AD1344+AD1345+AD1346+AD1348</f>
        <v>2243.8000000000002</v>
      </c>
      <c r="AH1339" s="49" t="s">
        <v>458</v>
      </c>
    </row>
    <row r="1340" spans="1:34" s="49" customFormat="1" x14ac:dyDescent="0.25">
      <c r="A1340" s="49" t="s">
        <v>137</v>
      </c>
      <c r="B1340" s="49" t="s">
        <v>344</v>
      </c>
      <c r="C1340" s="49" t="s">
        <v>345</v>
      </c>
      <c r="D1340" s="49" t="s">
        <v>136</v>
      </c>
      <c r="E1340" s="49" t="s">
        <v>135</v>
      </c>
      <c r="F1340" s="49" t="s">
        <v>403</v>
      </c>
      <c r="G1340" s="49" t="s">
        <v>404</v>
      </c>
      <c r="H1340" s="49">
        <v>496</v>
      </c>
      <c r="I1340" s="49" t="s">
        <v>346</v>
      </c>
      <c r="J1340" s="49" t="s">
        <v>133</v>
      </c>
      <c r="K1340" s="49" t="s">
        <v>132</v>
      </c>
      <c r="P1340" s="49" t="s">
        <v>302</v>
      </c>
      <c r="Q1340" s="49" t="s">
        <v>131</v>
      </c>
      <c r="R1340" s="49" t="s">
        <v>152</v>
      </c>
      <c r="S1340" s="49" t="s">
        <v>151</v>
      </c>
      <c r="AB1340" s="49" t="s">
        <v>128</v>
      </c>
      <c r="AC1340" s="49">
        <v>2010</v>
      </c>
      <c r="AD1340" s="49">
        <v>147.30000000000001</v>
      </c>
      <c r="AG1340" s="146"/>
      <c r="AH1340" s="49" t="s">
        <v>458</v>
      </c>
    </row>
    <row r="1341" spans="1:34" s="49" customFormat="1" x14ac:dyDescent="0.25">
      <c r="A1341" s="49" t="s">
        <v>137</v>
      </c>
      <c r="B1341" s="49" t="s">
        <v>344</v>
      </c>
      <c r="C1341" s="49" t="s">
        <v>345</v>
      </c>
      <c r="D1341" s="49" t="s">
        <v>136</v>
      </c>
      <c r="E1341" s="49" t="s">
        <v>135</v>
      </c>
      <c r="F1341" s="49" t="s">
        <v>403</v>
      </c>
      <c r="G1341" s="49" t="s">
        <v>404</v>
      </c>
      <c r="H1341" s="49">
        <v>496</v>
      </c>
      <c r="I1341" s="49" t="s">
        <v>346</v>
      </c>
      <c r="J1341" s="49" t="s">
        <v>133</v>
      </c>
      <c r="K1341" s="49" t="s">
        <v>132</v>
      </c>
      <c r="P1341" s="49" t="s">
        <v>302</v>
      </c>
      <c r="Q1341" s="49" t="s">
        <v>131</v>
      </c>
      <c r="R1341" s="49" t="s">
        <v>150</v>
      </c>
      <c r="S1341" s="49" t="s">
        <v>149</v>
      </c>
      <c r="AB1341" s="49" t="s">
        <v>128</v>
      </c>
      <c r="AC1341" s="49">
        <v>2010</v>
      </c>
      <c r="AD1341" s="49">
        <v>44.7</v>
      </c>
      <c r="AG1341" s="146"/>
      <c r="AH1341" s="49" t="s">
        <v>458</v>
      </c>
    </row>
    <row r="1342" spans="1:34" s="49" customFormat="1" x14ac:dyDescent="0.25">
      <c r="A1342" s="49" t="s">
        <v>137</v>
      </c>
      <c r="B1342" s="49" t="s">
        <v>344</v>
      </c>
      <c r="C1342" s="49" t="s">
        <v>345</v>
      </c>
      <c r="D1342" s="49" t="s">
        <v>136</v>
      </c>
      <c r="E1342" s="49" t="s">
        <v>135</v>
      </c>
      <c r="F1342" s="49" t="s">
        <v>403</v>
      </c>
      <c r="G1342" s="49" t="s">
        <v>404</v>
      </c>
      <c r="H1342" s="49">
        <v>496</v>
      </c>
      <c r="I1342" s="49" t="s">
        <v>346</v>
      </c>
      <c r="J1342" s="49" t="s">
        <v>133</v>
      </c>
      <c r="K1342" s="49" t="s">
        <v>132</v>
      </c>
      <c r="P1342" s="49" t="s">
        <v>302</v>
      </c>
      <c r="Q1342" s="49" t="s">
        <v>131</v>
      </c>
      <c r="R1342" s="49" t="s">
        <v>148</v>
      </c>
      <c r="S1342" s="49" t="s">
        <v>147</v>
      </c>
      <c r="AB1342" s="49" t="s">
        <v>128</v>
      </c>
      <c r="AC1342" s="49">
        <v>2010</v>
      </c>
      <c r="AD1342" s="49">
        <v>373.1</v>
      </c>
      <c r="AG1342" s="146"/>
      <c r="AH1342" s="49" t="s">
        <v>458</v>
      </c>
    </row>
    <row r="1343" spans="1:34" s="49" customFormat="1" x14ac:dyDescent="0.25">
      <c r="A1343" s="49" t="s">
        <v>137</v>
      </c>
      <c r="B1343" s="49" t="s">
        <v>344</v>
      </c>
      <c r="C1343" s="49" t="s">
        <v>345</v>
      </c>
      <c r="D1343" s="49" t="s">
        <v>136</v>
      </c>
      <c r="E1343" s="49" t="s">
        <v>135</v>
      </c>
      <c r="F1343" s="49" t="s">
        <v>403</v>
      </c>
      <c r="G1343" s="49" t="s">
        <v>404</v>
      </c>
      <c r="H1343" s="49">
        <v>496</v>
      </c>
      <c r="I1343" s="49" t="s">
        <v>346</v>
      </c>
      <c r="J1343" s="49" t="s">
        <v>133</v>
      </c>
      <c r="K1343" s="49" t="s">
        <v>132</v>
      </c>
      <c r="P1343" s="49" t="s">
        <v>302</v>
      </c>
      <c r="Q1343" s="49" t="s">
        <v>131</v>
      </c>
      <c r="R1343" s="49" t="s">
        <v>146</v>
      </c>
      <c r="S1343" s="49" t="s">
        <v>145</v>
      </c>
      <c r="AB1343" s="49" t="s">
        <v>128</v>
      </c>
      <c r="AC1343" s="49">
        <v>2010</v>
      </c>
      <c r="AD1343" s="49">
        <v>655.1</v>
      </c>
      <c r="AG1343" s="146"/>
      <c r="AH1343" s="49" t="s">
        <v>458</v>
      </c>
    </row>
    <row r="1344" spans="1:34" s="49" customFormat="1" x14ac:dyDescent="0.25">
      <c r="A1344" s="49" t="s">
        <v>137</v>
      </c>
      <c r="B1344" s="49" t="s">
        <v>344</v>
      </c>
      <c r="C1344" s="49" t="s">
        <v>345</v>
      </c>
      <c r="D1344" s="49" t="s">
        <v>136</v>
      </c>
      <c r="E1344" s="49" t="s">
        <v>135</v>
      </c>
      <c r="F1344" s="49" t="s">
        <v>403</v>
      </c>
      <c r="G1344" s="49" t="s">
        <v>404</v>
      </c>
      <c r="H1344" s="49">
        <v>496</v>
      </c>
      <c r="I1344" s="49" t="s">
        <v>346</v>
      </c>
      <c r="J1344" s="49" t="s">
        <v>133</v>
      </c>
      <c r="K1344" s="49" t="s">
        <v>132</v>
      </c>
      <c r="P1344" s="49" t="s">
        <v>302</v>
      </c>
      <c r="Q1344" s="49" t="s">
        <v>131</v>
      </c>
      <c r="R1344" s="49" t="s">
        <v>144</v>
      </c>
      <c r="S1344" s="49" t="s">
        <v>143</v>
      </c>
      <c r="AB1344" s="49" t="s">
        <v>128</v>
      </c>
      <c r="AC1344" s="49">
        <v>2010</v>
      </c>
      <c r="AD1344" s="49">
        <v>400</v>
      </c>
      <c r="AG1344" s="146"/>
      <c r="AH1344" s="49" t="s">
        <v>458</v>
      </c>
    </row>
    <row r="1345" spans="1:34" s="49" customFormat="1" x14ac:dyDescent="0.25">
      <c r="A1345" s="49" t="s">
        <v>137</v>
      </c>
      <c r="B1345" s="49" t="s">
        <v>344</v>
      </c>
      <c r="C1345" s="49" t="s">
        <v>345</v>
      </c>
      <c r="D1345" s="49" t="s">
        <v>136</v>
      </c>
      <c r="E1345" s="49" t="s">
        <v>135</v>
      </c>
      <c r="F1345" s="49" t="s">
        <v>403</v>
      </c>
      <c r="G1345" s="49" t="s">
        <v>404</v>
      </c>
      <c r="H1345" s="49">
        <v>496</v>
      </c>
      <c r="I1345" s="49" t="s">
        <v>346</v>
      </c>
      <c r="J1345" s="49" t="s">
        <v>133</v>
      </c>
      <c r="K1345" s="49" t="s">
        <v>132</v>
      </c>
      <c r="P1345" s="49" t="s">
        <v>302</v>
      </c>
      <c r="Q1345" s="49" t="s">
        <v>131</v>
      </c>
      <c r="R1345" s="49" t="s">
        <v>142</v>
      </c>
      <c r="S1345" s="49" t="s">
        <v>141</v>
      </c>
      <c r="AB1345" s="49" t="s">
        <v>128</v>
      </c>
      <c r="AC1345" s="49">
        <v>2010</v>
      </c>
      <c r="AD1345" s="49">
        <v>161.5</v>
      </c>
      <c r="AG1345" s="146"/>
      <c r="AH1345" s="49" t="s">
        <v>458</v>
      </c>
    </row>
    <row r="1346" spans="1:34" s="49" customFormat="1" x14ac:dyDescent="0.25">
      <c r="A1346" s="49" t="s">
        <v>137</v>
      </c>
      <c r="B1346" s="49" t="s">
        <v>344</v>
      </c>
      <c r="C1346" s="49" t="s">
        <v>345</v>
      </c>
      <c r="D1346" s="49" t="s">
        <v>136</v>
      </c>
      <c r="E1346" s="49" t="s">
        <v>135</v>
      </c>
      <c r="F1346" s="49" t="s">
        <v>403</v>
      </c>
      <c r="G1346" s="49" t="s">
        <v>404</v>
      </c>
      <c r="H1346" s="49">
        <v>496</v>
      </c>
      <c r="I1346" s="49" t="s">
        <v>346</v>
      </c>
      <c r="J1346" s="49" t="s">
        <v>133</v>
      </c>
      <c r="K1346" s="49" t="s">
        <v>132</v>
      </c>
      <c r="P1346" s="49" t="s">
        <v>302</v>
      </c>
      <c r="Q1346" s="49" t="s">
        <v>131</v>
      </c>
      <c r="R1346" s="49" t="s">
        <v>140</v>
      </c>
      <c r="S1346" s="49" t="s">
        <v>139</v>
      </c>
      <c r="AB1346" s="49" t="s">
        <v>128</v>
      </c>
      <c r="AC1346" s="49">
        <v>2010</v>
      </c>
      <c r="AD1346" s="49">
        <v>220.6</v>
      </c>
      <c r="AG1346" s="146"/>
      <c r="AH1346" s="49" t="s">
        <v>458</v>
      </c>
    </row>
    <row r="1347" spans="1:34" s="49" customFormat="1" x14ac:dyDescent="0.25">
      <c r="A1347" s="49" t="s">
        <v>137</v>
      </c>
      <c r="B1347" s="49" t="s">
        <v>344</v>
      </c>
      <c r="C1347" s="49" t="s">
        <v>345</v>
      </c>
      <c r="D1347" s="49" t="s">
        <v>136</v>
      </c>
      <c r="E1347" s="49" t="s">
        <v>135</v>
      </c>
      <c r="F1347" s="49" t="s">
        <v>403</v>
      </c>
      <c r="G1347" s="49" t="s">
        <v>404</v>
      </c>
      <c r="H1347" s="49">
        <v>496</v>
      </c>
      <c r="I1347" s="49" t="s">
        <v>346</v>
      </c>
      <c r="J1347" s="49" t="s">
        <v>133</v>
      </c>
      <c r="K1347" s="49" t="s">
        <v>132</v>
      </c>
      <c r="P1347" s="49" t="s">
        <v>302</v>
      </c>
      <c r="Q1347" s="49" t="s">
        <v>131</v>
      </c>
      <c r="R1347" s="49" t="s">
        <v>138</v>
      </c>
      <c r="S1347" s="49" t="s">
        <v>131</v>
      </c>
      <c r="AB1347" s="49" t="s">
        <v>128</v>
      </c>
      <c r="AC1347" s="49">
        <v>2010</v>
      </c>
      <c r="AD1347" s="49">
        <v>2243.6999999999998</v>
      </c>
      <c r="AG1347" s="146"/>
      <c r="AH1347" s="49" t="s">
        <v>458</v>
      </c>
    </row>
    <row r="1348" spans="1:34" s="49" customFormat="1" x14ac:dyDescent="0.25">
      <c r="A1348" s="49" t="s">
        <v>137</v>
      </c>
      <c r="B1348" s="49" t="s">
        <v>344</v>
      </c>
      <c r="C1348" s="49" t="s">
        <v>345</v>
      </c>
      <c r="D1348" s="49" t="s">
        <v>136</v>
      </c>
      <c r="E1348" s="49" t="s">
        <v>135</v>
      </c>
      <c r="F1348" s="49" t="s">
        <v>403</v>
      </c>
      <c r="G1348" s="49" t="s">
        <v>404</v>
      </c>
      <c r="H1348" s="49">
        <v>496</v>
      </c>
      <c r="I1348" s="49" t="s">
        <v>346</v>
      </c>
      <c r="J1348" s="49" t="s">
        <v>133</v>
      </c>
      <c r="K1348" s="49" t="s">
        <v>132</v>
      </c>
      <c r="P1348" s="49" t="s">
        <v>302</v>
      </c>
      <c r="Q1348" s="49" t="s">
        <v>131</v>
      </c>
      <c r="R1348" s="49" t="s">
        <v>130</v>
      </c>
      <c r="S1348" s="49" t="s">
        <v>129</v>
      </c>
      <c r="AB1348" s="49" t="s">
        <v>128</v>
      </c>
      <c r="AC1348" s="49">
        <v>2010</v>
      </c>
      <c r="AD1348" s="49">
        <v>0</v>
      </c>
      <c r="AE1348" s="49" t="s">
        <v>186</v>
      </c>
      <c r="AG1348" s="146"/>
      <c r="AH1348" s="49" t="s">
        <v>458</v>
      </c>
    </row>
    <row r="1349" spans="1:34" x14ac:dyDescent="0.25">
      <c r="A1349" t="s">
        <v>137</v>
      </c>
      <c r="B1349" t="s">
        <v>8</v>
      </c>
      <c r="C1349" t="s">
        <v>224</v>
      </c>
      <c r="D1349" t="s">
        <v>136</v>
      </c>
      <c r="E1349" t="s">
        <v>135</v>
      </c>
      <c r="F1349" t="s">
        <v>403</v>
      </c>
      <c r="G1349" t="s">
        <v>404</v>
      </c>
      <c r="H1349">
        <v>222</v>
      </c>
      <c r="I1349" t="s">
        <v>223</v>
      </c>
      <c r="J1349" t="s">
        <v>133</v>
      </c>
      <c r="K1349" t="s">
        <v>132</v>
      </c>
      <c r="P1349" t="s">
        <v>297</v>
      </c>
      <c r="Q1349" t="s">
        <v>298</v>
      </c>
      <c r="R1349" t="s">
        <v>183</v>
      </c>
      <c r="S1349" t="s">
        <v>182</v>
      </c>
      <c r="AB1349" t="s">
        <v>128</v>
      </c>
      <c r="AC1349">
        <v>2010</v>
      </c>
      <c r="AD1349">
        <v>0</v>
      </c>
      <c r="AH1349" t="s">
        <v>459</v>
      </c>
    </row>
    <row r="1350" spans="1:34" x14ac:dyDescent="0.25">
      <c r="A1350" t="s">
        <v>137</v>
      </c>
      <c r="B1350" t="s">
        <v>8</v>
      </c>
      <c r="C1350" t="s">
        <v>224</v>
      </c>
      <c r="D1350" t="s">
        <v>136</v>
      </c>
      <c r="E1350" t="s">
        <v>135</v>
      </c>
      <c r="F1350" t="s">
        <v>403</v>
      </c>
      <c r="G1350" t="s">
        <v>404</v>
      </c>
      <c r="H1350">
        <v>222</v>
      </c>
      <c r="I1350" t="s">
        <v>223</v>
      </c>
      <c r="J1350" t="s">
        <v>133</v>
      </c>
      <c r="K1350" t="s">
        <v>132</v>
      </c>
      <c r="P1350" t="s">
        <v>297</v>
      </c>
      <c r="Q1350" t="s">
        <v>298</v>
      </c>
      <c r="R1350" t="s">
        <v>156</v>
      </c>
      <c r="S1350" t="s">
        <v>155</v>
      </c>
      <c r="AB1350" t="s">
        <v>128</v>
      </c>
      <c r="AC1350">
        <v>2010</v>
      </c>
      <c r="AD1350">
        <v>52.8</v>
      </c>
      <c r="AH1350" t="s">
        <v>459</v>
      </c>
    </row>
    <row r="1351" spans="1:34" x14ac:dyDescent="0.25">
      <c r="A1351" t="s">
        <v>137</v>
      </c>
      <c r="B1351" t="s">
        <v>8</v>
      </c>
      <c r="C1351" t="s">
        <v>224</v>
      </c>
      <c r="D1351" t="s">
        <v>136</v>
      </c>
      <c r="E1351" t="s">
        <v>135</v>
      </c>
      <c r="F1351" t="s">
        <v>403</v>
      </c>
      <c r="G1351" t="s">
        <v>404</v>
      </c>
      <c r="H1351">
        <v>222</v>
      </c>
      <c r="I1351" t="s">
        <v>223</v>
      </c>
      <c r="J1351" t="s">
        <v>133</v>
      </c>
      <c r="K1351" t="s">
        <v>132</v>
      </c>
      <c r="P1351" t="s">
        <v>297</v>
      </c>
      <c r="Q1351" t="s">
        <v>298</v>
      </c>
      <c r="R1351" t="s">
        <v>154</v>
      </c>
      <c r="S1351" t="s">
        <v>153</v>
      </c>
      <c r="AB1351" t="s">
        <v>128</v>
      </c>
      <c r="AC1351">
        <v>2010</v>
      </c>
      <c r="AD1351">
        <v>2029.7</v>
      </c>
      <c r="AG1351" s="145" t="s">
        <v>460</v>
      </c>
      <c r="AH1351" t="s">
        <v>459</v>
      </c>
    </row>
    <row r="1352" spans="1:34" x14ac:dyDescent="0.25">
      <c r="A1352" t="s">
        <v>137</v>
      </c>
      <c r="B1352" t="s">
        <v>8</v>
      </c>
      <c r="C1352" t="s">
        <v>224</v>
      </c>
      <c r="D1352" t="s">
        <v>136</v>
      </c>
      <c r="E1352" t="s">
        <v>135</v>
      </c>
      <c r="F1352" t="s">
        <v>403</v>
      </c>
      <c r="G1352" t="s">
        <v>404</v>
      </c>
      <c r="H1352">
        <v>222</v>
      </c>
      <c r="I1352" t="s">
        <v>223</v>
      </c>
      <c r="J1352" t="s">
        <v>133</v>
      </c>
      <c r="K1352" t="s">
        <v>132</v>
      </c>
      <c r="P1352" t="s">
        <v>297</v>
      </c>
      <c r="Q1352" t="s">
        <v>298</v>
      </c>
      <c r="R1352" t="s">
        <v>152</v>
      </c>
      <c r="S1352" t="s">
        <v>151</v>
      </c>
      <c r="AB1352" t="s">
        <v>128</v>
      </c>
      <c r="AC1352">
        <v>2010</v>
      </c>
      <c r="AD1352">
        <v>0</v>
      </c>
      <c r="AH1352" t="s">
        <v>459</v>
      </c>
    </row>
    <row r="1353" spans="1:34" x14ac:dyDescent="0.25">
      <c r="A1353" t="s">
        <v>137</v>
      </c>
      <c r="B1353" t="s">
        <v>8</v>
      </c>
      <c r="C1353" t="s">
        <v>224</v>
      </c>
      <c r="D1353" t="s">
        <v>136</v>
      </c>
      <c r="E1353" t="s">
        <v>135</v>
      </c>
      <c r="F1353" t="s">
        <v>403</v>
      </c>
      <c r="G1353" t="s">
        <v>404</v>
      </c>
      <c r="H1353">
        <v>222</v>
      </c>
      <c r="I1353" t="s">
        <v>223</v>
      </c>
      <c r="J1353" t="s">
        <v>133</v>
      </c>
      <c r="K1353" t="s">
        <v>132</v>
      </c>
      <c r="P1353" t="s">
        <v>297</v>
      </c>
      <c r="Q1353" t="s">
        <v>298</v>
      </c>
      <c r="R1353" t="s">
        <v>150</v>
      </c>
      <c r="S1353" t="s">
        <v>149</v>
      </c>
      <c r="AB1353" t="s">
        <v>128</v>
      </c>
      <c r="AC1353">
        <v>2010</v>
      </c>
      <c r="AD1353">
        <v>1768.1</v>
      </c>
      <c r="AH1353" t="s">
        <v>459</v>
      </c>
    </row>
    <row r="1354" spans="1:34" x14ac:dyDescent="0.25">
      <c r="A1354" t="s">
        <v>137</v>
      </c>
      <c r="B1354" t="s">
        <v>8</v>
      </c>
      <c r="C1354" t="s">
        <v>224</v>
      </c>
      <c r="D1354" t="s">
        <v>136</v>
      </c>
      <c r="E1354" t="s">
        <v>135</v>
      </c>
      <c r="F1354" t="s">
        <v>403</v>
      </c>
      <c r="G1354" t="s">
        <v>404</v>
      </c>
      <c r="H1354">
        <v>222</v>
      </c>
      <c r="I1354" t="s">
        <v>223</v>
      </c>
      <c r="J1354" t="s">
        <v>133</v>
      </c>
      <c r="K1354" t="s">
        <v>132</v>
      </c>
      <c r="P1354" t="s">
        <v>297</v>
      </c>
      <c r="Q1354" t="s">
        <v>298</v>
      </c>
      <c r="R1354" t="s">
        <v>148</v>
      </c>
      <c r="S1354" t="s">
        <v>147</v>
      </c>
      <c r="AB1354" t="s">
        <v>128</v>
      </c>
      <c r="AC1354">
        <v>2010</v>
      </c>
      <c r="AD1354">
        <v>3154.5</v>
      </c>
      <c r="AH1354" t="s">
        <v>459</v>
      </c>
    </row>
    <row r="1355" spans="1:34" x14ac:dyDescent="0.25">
      <c r="A1355" t="s">
        <v>137</v>
      </c>
      <c r="B1355" t="s">
        <v>8</v>
      </c>
      <c r="C1355" t="s">
        <v>224</v>
      </c>
      <c r="D1355" t="s">
        <v>136</v>
      </c>
      <c r="E1355" t="s">
        <v>135</v>
      </c>
      <c r="F1355" t="s">
        <v>403</v>
      </c>
      <c r="G1355" t="s">
        <v>404</v>
      </c>
      <c r="H1355">
        <v>222</v>
      </c>
      <c r="I1355" t="s">
        <v>223</v>
      </c>
      <c r="J1355" t="s">
        <v>133</v>
      </c>
      <c r="K1355" t="s">
        <v>132</v>
      </c>
      <c r="P1355" t="s">
        <v>297</v>
      </c>
      <c r="Q1355" t="s">
        <v>298</v>
      </c>
      <c r="R1355" t="s">
        <v>146</v>
      </c>
      <c r="S1355" t="s">
        <v>145</v>
      </c>
      <c r="AB1355" t="s">
        <v>128</v>
      </c>
      <c r="AC1355">
        <v>2010</v>
      </c>
      <c r="AD1355">
        <v>588.29999999999995</v>
      </c>
      <c r="AH1355" t="s">
        <v>459</v>
      </c>
    </row>
    <row r="1356" spans="1:34" x14ac:dyDescent="0.25">
      <c r="A1356" t="s">
        <v>137</v>
      </c>
      <c r="B1356" t="s">
        <v>8</v>
      </c>
      <c r="C1356" t="s">
        <v>224</v>
      </c>
      <c r="D1356" t="s">
        <v>136</v>
      </c>
      <c r="E1356" t="s">
        <v>135</v>
      </c>
      <c r="F1356" t="s">
        <v>403</v>
      </c>
      <c r="G1356" t="s">
        <v>404</v>
      </c>
      <c r="H1356">
        <v>222</v>
      </c>
      <c r="I1356" t="s">
        <v>223</v>
      </c>
      <c r="J1356" t="s">
        <v>133</v>
      </c>
      <c r="K1356" t="s">
        <v>132</v>
      </c>
      <c r="P1356" t="s">
        <v>297</v>
      </c>
      <c r="Q1356" t="s">
        <v>298</v>
      </c>
      <c r="R1356" t="s">
        <v>144</v>
      </c>
      <c r="S1356" t="s">
        <v>143</v>
      </c>
      <c r="AB1356" t="s">
        <v>128</v>
      </c>
      <c r="AC1356">
        <v>2010</v>
      </c>
      <c r="AD1356">
        <v>325.10000000000002</v>
      </c>
      <c r="AH1356" t="s">
        <v>459</v>
      </c>
    </row>
    <row r="1357" spans="1:34" x14ac:dyDescent="0.25">
      <c r="A1357" t="s">
        <v>137</v>
      </c>
      <c r="B1357" t="s">
        <v>8</v>
      </c>
      <c r="C1357" t="s">
        <v>224</v>
      </c>
      <c r="D1357" t="s">
        <v>136</v>
      </c>
      <c r="E1357" t="s">
        <v>135</v>
      </c>
      <c r="F1357" t="s">
        <v>403</v>
      </c>
      <c r="G1357" t="s">
        <v>404</v>
      </c>
      <c r="H1357">
        <v>222</v>
      </c>
      <c r="I1357" t="s">
        <v>223</v>
      </c>
      <c r="J1357" t="s">
        <v>133</v>
      </c>
      <c r="K1357" t="s">
        <v>132</v>
      </c>
      <c r="P1357" t="s">
        <v>297</v>
      </c>
      <c r="Q1357" t="s">
        <v>298</v>
      </c>
      <c r="R1357" t="s">
        <v>142</v>
      </c>
      <c r="S1357" t="s">
        <v>141</v>
      </c>
      <c r="AB1357" t="s">
        <v>128</v>
      </c>
      <c r="AC1357">
        <v>2010</v>
      </c>
      <c r="AD1357">
        <v>328.5</v>
      </c>
      <c r="AH1357" t="s">
        <v>459</v>
      </c>
    </row>
    <row r="1358" spans="1:34" x14ac:dyDescent="0.25">
      <c r="A1358" t="s">
        <v>137</v>
      </c>
      <c r="B1358" t="s">
        <v>8</v>
      </c>
      <c r="C1358" t="s">
        <v>224</v>
      </c>
      <c r="D1358" t="s">
        <v>136</v>
      </c>
      <c r="E1358" t="s">
        <v>135</v>
      </c>
      <c r="F1358" t="s">
        <v>403</v>
      </c>
      <c r="G1358" t="s">
        <v>404</v>
      </c>
      <c r="H1358">
        <v>222</v>
      </c>
      <c r="I1358" t="s">
        <v>223</v>
      </c>
      <c r="J1358" t="s">
        <v>133</v>
      </c>
      <c r="K1358" t="s">
        <v>132</v>
      </c>
      <c r="P1358" t="s">
        <v>297</v>
      </c>
      <c r="Q1358" t="s">
        <v>298</v>
      </c>
      <c r="R1358" t="s">
        <v>140</v>
      </c>
      <c r="S1358" t="s">
        <v>139</v>
      </c>
      <c r="AB1358" t="s">
        <v>128</v>
      </c>
      <c r="AC1358">
        <v>2010</v>
      </c>
      <c r="AD1358">
        <v>1666.7</v>
      </c>
      <c r="AH1358" t="s">
        <v>459</v>
      </c>
    </row>
    <row r="1359" spans="1:34" x14ac:dyDescent="0.25">
      <c r="A1359" t="s">
        <v>137</v>
      </c>
      <c r="B1359" t="s">
        <v>8</v>
      </c>
      <c r="C1359" t="s">
        <v>224</v>
      </c>
      <c r="D1359" t="s">
        <v>136</v>
      </c>
      <c r="E1359" t="s">
        <v>135</v>
      </c>
      <c r="F1359" t="s">
        <v>403</v>
      </c>
      <c r="G1359" t="s">
        <v>404</v>
      </c>
      <c r="H1359">
        <v>222</v>
      </c>
      <c r="I1359" t="s">
        <v>223</v>
      </c>
      <c r="J1359" t="s">
        <v>133</v>
      </c>
      <c r="K1359" t="s">
        <v>132</v>
      </c>
      <c r="P1359" t="s">
        <v>297</v>
      </c>
      <c r="Q1359" t="s">
        <v>298</v>
      </c>
      <c r="R1359" t="s">
        <v>138</v>
      </c>
      <c r="S1359" t="s">
        <v>131</v>
      </c>
      <c r="AB1359" t="s">
        <v>128</v>
      </c>
      <c r="AC1359">
        <v>2010</v>
      </c>
      <c r="AD1359">
        <v>9913.7999999999993</v>
      </c>
      <c r="AH1359" t="s">
        <v>459</v>
      </c>
    </row>
    <row r="1360" spans="1:34" x14ac:dyDescent="0.25">
      <c r="A1360" t="s">
        <v>137</v>
      </c>
      <c r="B1360" t="s">
        <v>8</v>
      </c>
      <c r="C1360" t="s">
        <v>224</v>
      </c>
      <c r="D1360" t="s">
        <v>136</v>
      </c>
      <c r="E1360" t="s">
        <v>135</v>
      </c>
      <c r="F1360" t="s">
        <v>403</v>
      </c>
      <c r="G1360" t="s">
        <v>404</v>
      </c>
      <c r="H1360">
        <v>222</v>
      </c>
      <c r="I1360" t="s">
        <v>223</v>
      </c>
      <c r="J1360" t="s">
        <v>133</v>
      </c>
      <c r="K1360" t="s">
        <v>132</v>
      </c>
      <c r="P1360" t="s">
        <v>297</v>
      </c>
      <c r="Q1360" t="s">
        <v>298</v>
      </c>
      <c r="R1360" t="s">
        <v>130</v>
      </c>
      <c r="S1360" t="s">
        <v>129</v>
      </c>
      <c r="AB1360" t="s">
        <v>128</v>
      </c>
      <c r="AC1360">
        <v>2010</v>
      </c>
      <c r="AD1360">
        <v>0</v>
      </c>
      <c r="AH1360" t="s">
        <v>459</v>
      </c>
    </row>
    <row r="1361" spans="1:34" x14ac:dyDescent="0.25">
      <c r="A1361" t="s">
        <v>137</v>
      </c>
      <c r="B1361" t="s">
        <v>8</v>
      </c>
      <c r="C1361" t="s">
        <v>224</v>
      </c>
      <c r="D1361" t="s">
        <v>136</v>
      </c>
      <c r="E1361" t="s">
        <v>135</v>
      </c>
      <c r="F1361" t="s">
        <v>403</v>
      </c>
      <c r="G1361" t="s">
        <v>404</v>
      </c>
      <c r="H1361">
        <v>222</v>
      </c>
      <c r="I1361" t="s">
        <v>223</v>
      </c>
      <c r="J1361" t="s">
        <v>133</v>
      </c>
      <c r="K1361" t="s">
        <v>132</v>
      </c>
      <c r="P1361" t="s">
        <v>300</v>
      </c>
      <c r="Q1361" t="s">
        <v>301</v>
      </c>
      <c r="R1361" t="s">
        <v>183</v>
      </c>
      <c r="S1361" t="s">
        <v>182</v>
      </c>
      <c r="AB1361" t="s">
        <v>128</v>
      </c>
      <c r="AC1361">
        <v>2010</v>
      </c>
      <c r="AD1361">
        <v>0</v>
      </c>
      <c r="AH1361" t="s">
        <v>459</v>
      </c>
    </row>
    <row r="1362" spans="1:34" x14ac:dyDescent="0.25">
      <c r="A1362" t="s">
        <v>137</v>
      </c>
      <c r="B1362" t="s">
        <v>8</v>
      </c>
      <c r="C1362" t="s">
        <v>224</v>
      </c>
      <c r="D1362" t="s">
        <v>136</v>
      </c>
      <c r="E1362" t="s">
        <v>135</v>
      </c>
      <c r="F1362" t="s">
        <v>403</v>
      </c>
      <c r="G1362" t="s">
        <v>404</v>
      </c>
      <c r="H1362">
        <v>222</v>
      </c>
      <c r="I1362" t="s">
        <v>223</v>
      </c>
      <c r="J1362" t="s">
        <v>133</v>
      </c>
      <c r="K1362" t="s">
        <v>132</v>
      </c>
      <c r="P1362" t="s">
        <v>300</v>
      </c>
      <c r="Q1362" t="s">
        <v>301</v>
      </c>
      <c r="R1362" t="s">
        <v>156</v>
      </c>
      <c r="S1362" t="s">
        <v>155</v>
      </c>
      <c r="AB1362" t="s">
        <v>128</v>
      </c>
      <c r="AC1362">
        <v>2010</v>
      </c>
      <c r="AD1362">
        <v>508.8</v>
      </c>
      <c r="AH1362" t="s">
        <v>459</v>
      </c>
    </row>
    <row r="1363" spans="1:34" x14ac:dyDescent="0.25">
      <c r="A1363" t="s">
        <v>137</v>
      </c>
      <c r="B1363" t="s">
        <v>8</v>
      </c>
      <c r="C1363" t="s">
        <v>224</v>
      </c>
      <c r="D1363" t="s">
        <v>136</v>
      </c>
      <c r="E1363" t="s">
        <v>135</v>
      </c>
      <c r="F1363" t="s">
        <v>403</v>
      </c>
      <c r="G1363" t="s">
        <v>404</v>
      </c>
      <c r="H1363">
        <v>222</v>
      </c>
      <c r="I1363" t="s">
        <v>223</v>
      </c>
      <c r="J1363" t="s">
        <v>133</v>
      </c>
      <c r="K1363" t="s">
        <v>132</v>
      </c>
      <c r="P1363" t="s">
        <v>300</v>
      </c>
      <c r="Q1363" t="s">
        <v>301</v>
      </c>
      <c r="R1363" t="s">
        <v>154</v>
      </c>
      <c r="S1363" t="s">
        <v>153</v>
      </c>
      <c r="AB1363" t="s">
        <v>128</v>
      </c>
      <c r="AC1363">
        <v>2010</v>
      </c>
      <c r="AD1363">
        <v>2541.6999999999998</v>
      </c>
      <c r="AG1363" s="145" t="s">
        <v>460</v>
      </c>
      <c r="AH1363" t="s">
        <v>459</v>
      </c>
    </row>
    <row r="1364" spans="1:34" x14ac:dyDescent="0.25">
      <c r="A1364" t="s">
        <v>137</v>
      </c>
      <c r="B1364" t="s">
        <v>8</v>
      </c>
      <c r="C1364" t="s">
        <v>224</v>
      </c>
      <c r="D1364" t="s">
        <v>136</v>
      </c>
      <c r="E1364" t="s">
        <v>135</v>
      </c>
      <c r="F1364" t="s">
        <v>403</v>
      </c>
      <c r="G1364" t="s">
        <v>404</v>
      </c>
      <c r="H1364">
        <v>222</v>
      </c>
      <c r="I1364" t="s">
        <v>223</v>
      </c>
      <c r="J1364" t="s">
        <v>133</v>
      </c>
      <c r="K1364" t="s">
        <v>132</v>
      </c>
      <c r="P1364" t="s">
        <v>300</v>
      </c>
      <c r="Q1364" t="s">
        <v>301</v>
      </c>
      <c r="R1364" t="s">
        <v>152</v>
      </c>
      <c r="S1364" t="s">
        <v>151</v>
      </c>
      <c r="AB1364" t="s">
        <v>128</v>
      </c>
      <c r="AC1364">
        <v>2010</v>
      </c>
      <c r="AD1364">
        <v>0</v>
      </c>
      <c r="AH1364" t="s">
        <v>459</v>
      </c>
    </row>
    <row r="1365" spans="1:34" x14ac:dyDescent="0.25">
      <c r="A1365" t="s">
        <v>137</v>
      </c>
      <c r="B1365" t="s">
        <v>8</v>
      </c>
      <c r="C1365" t="s">
        <v>224</v>
      </c>
      <c r="D1365" t="s">
        <v>136</v>
      </c>
      <c r="E1365" t="s">
        <v>135</v>
      </c>
      <c r="F1365" t="s">
        <v>403</v>
      </c>
      <c r="G1365" t="s">
        <v>404</v>
      </c>
      <c r="H1365">
        <v>222</v>
      </c>
      <c r="I1365" t="s">
        <v>223</v>
      </c>
      <c r="J1365" t="s">
        <v>133</v>
      </c>
      <c r="K1365" t="s">
        <v>132</v>
      </c>
      <c r="P1365" t="s">
        <v>300</v>
      </c>
      <c r="Q1365" t="s">
        <v>301</v>
      </c>
      <c r="R1365" t="s">
        <v>150</v>
      </c>
      <c r="S1365" t="s">
        <v>149</v>
      </c>
      <c r="AB1365" t="s">
        <v>128</v>
      </c>
      <c r="AC1365">
        <v>2010</v>
      </c>
      <c r="AD1365">
        <v>1971.3</v>
      </c>
      <c r="AH1365" t="s">
        <v>459</v>
      </c>
    </row>
    <row r="1366" spans="1:34" x14ac:dyDescent="0.25">
      <c r="A1366" t="s">
        <v>137</v>
      </c>
      <c r="B1366" t="s">
        <v>8</v>
      </c>
      <c r="C1366" t="s">
        <v>224</v>
      </c>
      <c r="D1366" t="s">
        <v>136</v>
      </c>
      <c r="E1366" t="s">
        <v>135</v>
      </c>
      <c r="F1366" t="s">
        <v>403</v>
      </c>
      <c r="G1366" t="s">
        <v>404</v>
      </c>
      <c r="H1366">
        <v>222</v>
      </c>
      <c r="I1366" t="s">
        <v>223</v>
      </c>
      <c r="J1366" t="s">
        <v>133</v>
      </c>
      <c r="K1366" t="s">
        <v>132</v>
      </c>
      <c r="P1366" t="s">
        <v>300</v>
      </c>
      <c r="Q1366" t="s">
        <v>301</v>
      </c>
      <c r="R1366" t="s">
        <v>148</v>
      </c>
      <c r="S1366" t="s">
        <v>147</v>
      </c>
      <c r="AB1366" t="s">
        <v>128</v>
      </c>
      <c r="AC1366">
        <v>2010</v>
      </c>
      <c r="AD1366">
        <v>2212.9</v>
      </c>
      <c r="AH1366" t="s">
        <v>459</v>
      </c>
    </row>
    <row r="1367" spans="1:34" x14ac:dyDescent="0.25">
      <c r="A1367" t="s">
        <v>137</v>
      </c>
      <c r="B1367" t="s">
        <v>8</v>
      </c>
      <c r="C1367" t="s">
        <v>224</v>
      </c>
      <c r="D1367" t="s">
        <v>136</v>
      </c>
      <c r="E1367" t="s">
        <v>135</v>
      </c>
      <c r="F1367" t="s">
        <v>403</v>
      </c>
      <c r="G1367" t="s">
        <v>404</v>
      </c>
      <c r="H1367">
        <v>222</v>
      </c>
      <c r="I1367" t="s">
        <v>223</v>
      </c>
      <c r="J1367" t="s">
        <v>133</v>
      </c>
      <c r="K1367" t="s">
        <v>132</v>
      </c>
      <c r="P1367" t="s">
        <v>300</v>
      </c>
      <c r="Q1367" t="s">
        <v>301</v>
      </c>
      <c r="R1367" t="s">
        <v>146</v>
      </c>
      <c r="S1367" t="s">
        <v>145</v>
      </c>
      <c r="AB1367" t="s">
        <v>128</v>
      </c>
      <c r="AC1367">
        <v>2010</v>
      </c>
      <c r="AD1367">
        <v>853.1</v>
      </c>
      <c r="AH1367" t="s">
        <v>459</v>
      </c>
    </row>
    <row r="1368" spans="1:34" x14ac:dyDescent="0.25">
      <c r="A1368" t="s">
        <v>137</v>
      </c>
      <c r="B1368" t="s">
        <v>8</v>
      </c>
      <c r="C1368" t="s">
        <v>224</v>
      </c>
      <c r="D1368" t="s">
        <v>136</v>
      </c>
      <c r="E1368" t="s">
        <v>135</v>
      </c>
      <c r="F1368" t="s">
        <v>403</v>
      </c>
      <c r="G1368" t="s">
        <v>404</v>
      </c>
      <c r="H1368">
        <v>222</v>
      </c>
      <c r="I1368" t="s">
        <v>223</v>
      </c>
      <c r="J1368" t="s">
        <v>133</v>
      </c>
      <c r="K1368" t="s">
        <v>132</v>
      </c>
      <c r="P1368" t="s">
        <v>300</v>
      </c>
      <c r="Q1368" t="s">
        <v>301</v>
      </c>
      <c r="R1368" t="s">
        <v>144</v>
      </c>
      <c r="S1368" t="s">
        <v>143</v>
      </c>
      <c r="AB1368" t="s">
        <v>128</v>
      </c>
      <c r="AC1368">
        <v>2010</v>
      </c>
      <c r="AD1368">
        <v>1912.7</v>
      </c>
      <c r="AH1368" t="s">
        <v>459</v>
      </c>
    </row>
    <row r="1369" spans="1:34" x14ac:dyDescent="0.25">
      <c r="A1369" t="s">
        <v>137</v>
      </c>
      <c r="B1369" t="s">
        <v>8</v>
      </c>
      <c r="C1369" t="s">
        <v>224</v>
      </c>
      <c r="D1369" t="s">
        <v>136</v>
      </c>
      <c r="E1369" t="s">
        <v>135</v>
      </c>
      <c r="F1369" t="s">
        <v>403</v>
      </c>
      <c r="G1369" t="s">
        <v>404</v>
      </c>
      <c r="H1369">
        <v>222</v>
      </c>
      <c r="I1369" t="s">
        <v>223</v>
      </c>
      <c r="J1369" t="s">
        <v>133</v>
      </c>
      <c r="K1369" t="s">
        <v>132</v>
      </c>
      <c r="P1369" t="s">
        <v>300</v>
      </c>
      <c r="Q1369" t="s">
        <v>301</v>
      </c>
      <c r="R1369" t="s">
        <v>142</v>
      </c>
      <c r="S1369" t="s">
        <v>141</v>
      </c>
      <c r="AB1369" t="s">
        <v>128</v>
      </c>
      <c r="AC1369">
        <v>2010</v>
      </c>
      <c r="AD1369">
        <v>2366.1999999999998</v>
      </c>
      <c r="AH1369" t="s">
        <v>459</v>
      </c>
    </row>
    <row r="1370" spans="1:34" x14ac:dyDescent="0.25">
      <c r="A1370" t="s">
        <v>137</v>
      </c>
      <c r="B1370" t="s">
        <v>8</v>
      </c>
      <c r="C1370" t="s">
        <v>224</v>
      </c>
      <c r="D1370" t="s">
        <v>136</v>
      </c>
      <c r="E1370" t="s">
        <v>135</v>
      </c>
      <c r="F1370" t="s">
        <v>403</v>
      </c>
      <c r="G1370" t="s">
        <v>404</v>
      </c>
      <c r="H1370">
        <v>222</v>
      </c>
      <c r="I1370" t="s">
        <v>223</v>
      </c>
      <c r="J1370" t="s">
        <v>133</v>
      </c>
      <c r="K1370" t="s">
        <v>132</v>
      </c>
      <c r="P1370" t="s">
        <v>300</v>
      </c>
      <c r="Q1370" t="s">
        <v>301</v>
      </c>
      <c r="R1370" t="s">
        <v>140</v>
      </c>
      <c r="S1370" t="s">
        <v>139</v>
      </c>
      <c r="AB1370" t="s">
        <v>128</v>
      </c>
      <c r="AC1370">
        <v>2010</v>
      </c>
      <c r="AD1370">
        <v>1548.4</v>
      </c>
      <c r="AH1370" t="s">
        <v>459</v>
      </c>
    </row>
    <row r="1371" spans="1:34" x14ac:dyDescent="0.25">
      <c r="A1371" t="s">
        <v>137</v>
      </c>
      <c r="B1371" t="s">
        <v>8</v>
      </c>
      <c r="C1371" t="s">
        <v>224</v>
      </c>
      <c r="D1371" t="s">
        <v>136</v>
      </c>
      <c r="E1371" t="s">
        <v>135</v>
      </c>
      <c r="F1371" t="s">
        <v>403</v>
      </c>
      <c r="G1371" t="s">
        <v>404</v>
      </c>
      <c r="H1371">
        <v>222</v>
      </c>
      <c r="I1371" t="s">
        <v>223</v>
      </c>
      <c r="J1371" t="s">
        <v>133</v>
      </c>
      <c r="K1371" t="s">
        <v>132</v>
      </c>
      <c r="P1371" t="s">
        <v>300</v>
      </c>
      <c r="Q1371" t="s">
        <v>301</v>
      </c>
      <c r="R1371" t="s">
        <v>138</v>
      </c>
      <c r="S1371" t="s">
        <v>131</v>
      </c>
      <c r="AB1371" t="s">
        <v>128</v>
      </c>
      <c r="AC1371">
        <v>2010</v>
      </c>
      <c r="AD1371">
        <v>13915</v>
      </c>
      <c r="AH1371" t="s">
        <v>459</v>
      </c>
    </row>
    <row r="1372" spans="1:34" x14ac:dyDescent="0.25">
      <c r="A1372" t="s">
        <v>137</v>
      </c>
      <c r="B1372" t="s">
        <v>8</v>
      </c>
      <c r="C1372" t="s">
        <v>224</v>
      </c>
      <c r="D1372" t="s">
        <v>136</v>
      </c>
      <c r="E1372" t="s">
        <v>135</v>
      </c>
      <c r="F1372" t="s">
        <v>403</v>
      </c>
      <c r="G1372" t="s">
        <v>404</v>
      </c>
      <c r="H1372">
        <v>222</v>
      </c>
      <c r="I1372" t="s">
        <v>223</v>
      </c>
      <c r="J1372" t="s">
        <v>133</v>
      </c>
      <c r="K1372" t="s">
        <v>132</v>
      </c>
      <c r="P1372" t="s">
        <v>300</v>
      </c>
      <c r="Q1372" t="s">
        <v>301</v>
      </c>
      <c r="R1372" t="s">
        <v>130</v>
      </c>
      <c r="S1372" t="s">
        <v>129</v>
      </c>
      <c r="AB1372" t="s">
        <v>128</v>
      </c>
      <c r="AC1372">
        <v>2010</v>
      </c>
      <c r="AD1372">
        <v>0</v>
      </c>
      <c r="AH1372" t="s">
        <v>459</v>
      </c>
    </row>
    <row r="1373" spans="1:34" s="49" customFormat="1" x14ac:dyDescent="0.25">
      <c r="A1373" s="49" t="s">
        <v>137</v>
      </c>
      <c r="B1373" s="49" t="s">
        <v>8</v>
      </c>
      <c r="C1373" s="49" t="s">
        <v>224</v>
      </c>
      <c r="D1373" s="49" t="s">
        <v>136</v>
      </c>
      <c r="E1373" s="49" t="s">
        <v>135</v>
      </c>
      <c r="F1373" s="49" t="s">
        <v>403</v>
      </c>
      <c r="G1373" s="49" t="s">
        <v>404</v>
      </c>
      <c r="H1373" s="49">
        <v>222</v>
      </c>
      <c r="I1373" s="49" t="s">
        <v>223</v>
      </c>
      <c r="J1373" s="49" t="s">
        <v>133</v>
      </c>
      <c r="K1373" s="49" t="s">
        <v>132</v>
      </c>
      <c r="P1373" s="49" t="s">
        <v>302</v>
      </c>
      <c r="Q1373" s="49" t="s">
        <v>131</v>
      </c>
      <c r="R1373" s="49" t="s">
        <v>183</v>
      </c>
      <c r="S1373" s="49" t="s">
        <v>182</v>
      </c>
      <c r="AB1373" s="49" t="s">
        <v>128</v>
      </c>
      <c r="AC1373" s="49">
        <v>2010</v>
      </c>
      <c r="AD1373" s="49">
        <v>0</v>
      </c>
      <c r="AF1373" s="49" t="s">
        <v>858</v>
      </c>
      <c r="AG1373" s="146">
        <f>(AD1374+AD1375+AD1376)*( 1 +AD1384/(AD1383-AD1384))</f>
        <v>5133.0999999999995</v>
      </c>
      <c r="AH1373" s="49" t="s">
        <v>459</v>
      </c>
    </row>
    <row r="1374" spans="1:34" s="49" customFormat="1" x14ac:dyDescent="0.25">
      <c r="A1374" s="49" t="s">
        <v>137</v>
      </c>
      <c r="B1374" s="49" t="s">
        <v>8</v>
      </c>
      <c r="C1374" s="49" t="s">
        <v>224</v>
      </c>
      <c r="D1374" s="49" t="s">
        <v>136</v>
      </c>
      <c r="E1374" s="49" t="s">
        <v>135</v>
      </c>
      <c r="F1374" s="49" t="s">
        <v>403</v>
      </c>
      <c r="G1374" s="49" t="s">
        <v>404</v>
      </c>
      <c r="H1374" s="49">
        <v>222</v>
      </c>
      <c r="I1374" s="49" t="s">
        <v>223</v>
      </c>
      <c r="J1374" s="49" t="s">
        <v>133</v>
      </c>
      <c r="K1374" s="49" t="s">
        <v>132</v>
      </c>
      <c r="P1374" s="49" t="s">
        <v>302</v>
      </c>
      <c r="Q1374" s="49" t="s">
        <v>131</v>
      </c>
      <c r="R1374" s="49" t="s">
        <v>156</v>
      </c>
      <c r="S1374" s="49" t="s">
        <v>155</v>
      </c>
      <c r="AB1374" s="49" t="s">
        <v>128</v>
      </c>
      <c r="AC1374" s="49">
        <v>2010</v>
      </c>
      <c r="AD1374" s="49">
        <v>561.70000000000005</v>
      </c>
      <c r="AF1374" s="49" t="s">
        <v>859</v>
      </c>
      <c r="AG1374" s="146">
        <f>(AD1373+AD1377+AD1378+AD1379+AD1380+AD1381+AD1382)*( 1 +AD1384/(AD1383-AD1384))</f>
        <v>18695.699999999997</v>
      </c>
      <c r="AH1374" s="49" t="s">
        <v>459</v>
      </c>
    </row>
    <row r="1375" spans="1:34" s="49" customFormat="1" x14ac:dyDescent="0.25">
      <c r="A1375" s="49" t="s">
        <v>137</v>
      </c>
      <c r="B1375" s="49" t="s">
        <v>8</v>
      </c>
      <c r="C1375" s="49" t="s">
        <v>224</v>
      </c>
      <c r="D1375" s="49" t="s">
        <v>136</v>
      </c>
      <c r="E1375" s="49" t="s">
        <v>135</v>
      </c>
      <c r="F1375" s="49" t="s">
        <v>403</v>
      </c>
      <c r="G1375" s="49" t="s">
        <v>404</v>
      </c>
      <c r="H1375" s="49">
        <v>222</v>
      </c>
      <c r="I1375" s="49" t="s">
        <v>223</v>
      </c>
      <c r="J1375" s="49" t="s">
        <v>133</v>
      </c>
      <c r="K1375" s="49" t="s">
        <v>132</v>
      </c>
      <c r="P1375" s="49" t="s">
        <v>302</v>
      </c>
      <c r="Q1375" s="49" t="s">
        <v>131</v>
      </c>
      <c r="R1375" s="49" t="s">
        <v>154</v>
      </c>
      <c r="S1375" s="49" t="s">
        <v>153</v>
      </c>
      <c r="AB1375" s="49" t="s">
        <v>128</v>
      </c>
      <c r="AC1375" s="49">
        <v>2010</v>
      </c>
      <c r="AD1375" s="49">
        <v>4571.3999999999996</v>
      </c>
      <c r="AF1375" s="49" t="s">
        <v>862</v>
      </c>
      <c r="AG1375" s="146">
        <f>AD1373+AD1374+AD1375+AD1376+ AD1377+AD1378+AD1379+AD1380+AD1381+AD1382+AD1384</f>
        <v>23828.799999999999</v>
      </c>
      <c r="AH1375" s="49" t="s">
        <v>459</v>
      </c>
    </row>
    <row r="1376" spans="1:34" s="49" customFormat="1" x14ac:dyDescent="0.25">
      <c r="A1376" s="49" t="s">
        <v>137</v>
      </c>
      <c r="B1376" s="49" t="s">
        <v>8</v>
      </c>
      <c r="C1376" s="49" t="s">
        <v>224</v>
      </c>
      <c r="D1376" s="49" t="s">
        <v>136</v>
      </c>
      <c r="E1376" s="49" t="s">
        <v>135</v>
      </c>
      <c r="F1376" s="49" t="s">
        <v>403</v>
      </c>
      <c r="G1376" s="49" t="s">
        <v>404</v>
      </c>
      <c r="H1376" s="49">
        <v>222</v>
      </c>
      <c r="I1376" s="49" t="s">
        <v>223</v>
      </c>
      <c r="J1376" s="49" t="s">
        <v>133</v>
      </c>
      <c r="K1376" s="49" t="s">
        <v>132</v>
      </c>
      <c r="P1376" s="49" t="s">
        <v>302</v>
      </c>
      <c r="Q1376" s="49" t="s">
        <v>131</v>
      </c>
      <c r="R1376" s="49" t="s">
        <v>152</v>
      </c>
      <c r="S1376" s="49" t="s">
        <v>151</v>
      </c>
      <c r="AB1376" s="49" t="s">
        <v>128</v>
      </c>
      <c r="AC1376" s="49">
        <v>2010</v>
      </c>
      <c r="AD1376" s="49">
        <v>0</v>
      </c>
      <c r="AG1376" s="146"/>
      <c r="AH1376" s="49" t="s">
        <v>459</v>
      </c>
    </row>
    <row r="1377" spans="1:34" s="49" customFormat="1" x14ac:dyDescent="0.25">
      <c r="A1377" s="49" t="s">
        <v>137</v>
      </c>
      <c r="B1377" s="49" t="s">
        <v>8</v>
      </c>
      <c r="C1377" s="49" t="s">
        <v>224</v>
      </c>
      <c r="D1377" s="49" t="s">
        <v>136</v>
      </c>
      <c r="E1377" s="49" t="s">
        <v>135</v>
      </c>
      <c r="F1377" s="49" t="s">
        <v>403</v>
      </c>
      <c r="G1377" s="49" t="s">
        <v>404</v>
      </c>
      <c r="H1377" s="49">
        <v>222</v>
      </c>
      <c r="I1377" s="49" t="s">
        <v>223</v>
      </c>
      <c r="J1377" s="49" t="s">
        <v>133</v>
      </c>
      <c r="K1377" s="49" t="s">
        <v>132</v>
      </c>
      <c r="P1377" s="49" t="s">
        <v>302</v>
      </c>
      <c r="Q1377" s="49" t="s">
        <v>131</v>
      </c>
      <c r="R1377" s="49" t="s">
        <v>150</v>
      </c>
      <c r="S1377" s="49" t="s">
        <v>149</v>
      </c>
      <c r="AB1377" s="49" t="s">
        <v>128</v>
      </c>
      <c r="AC1377" s="49">
        <v>2010</v>
      </c>
      <c r="AD1377" s="49">
        <v>3739.4</v>
      </c>
      <c r="AG1377" s="146"/>
      <c r="AH1377" s="49" t="s">
        <v>459</v>
      </c>
    </row>
    <row r="1378" spans="1:34" s="49" customFormat="1" x14ac:dyDescent="0.25">
      <c r="A1378" s="49" t="s">
        <v>137</v>
      </c>
      <c r="B1378" s="49" t="s">
        <v>8</v>
      </c>
      <c r="C1378" s="49" t="s">
        <v>224</v>
      </c>
      <c r="D1378" s="49" t="s">
        <v>136</v>
      </c>
      <c r="E1378" s="49" t="s">
        <v>135</v>
      </c>
      <c r="F1378" s="49" t="s">
        <v>403</v>
      </c>
      <c r="G1378" s="49" t="s">
        <v>404</v>
      </c>
      <c r="H1378" s="49">
        <v>222</v>
      </c>
      <c r="I1378" s="49" t="s">
        <v>223</v>
      </c>
      <c r="J1378" s="49" t="s">
        <v>133</v>
      </c>
      <c r="K1378" s="49" t="s">
        <v>132</v>
      </c>
      <c r="P1378" s="49" t="s">
        <v>302</v>
      </c>
      <c r="Q1378" s="49" t="s">
        <v>131</v>
      </c>
      <c r="R1378" s="49" t="s">
        <v>148</v>
      </c>
      <c r="S1378" s="49" t="s">
        <v>147</v>
      </c>
      <c r="AB1378" s="49" t="s">
        <v>128</v>
      </c>
      <c r="AC1378" s="49">
        <v>2010</v>
      </c>
      <c r="AD1378" s="49">
        <v>5367.4</v>
      </c>
      <c r="AG1378" s="146"/>
      <c r="AH1378" s="49" t="s">
        <v>459</v>
      </c>
    </row>
    <row r="1379" spans="1:34" s="49" customFormat="1" x14ac:dyDescent="0.25">
      <c r="A1379" s="49" t="s">
        <v>137</v>
      </c>
      <c r="B1379" s="49" t="s">
        <v>8</v>
      </c>
      <c r="C1379" s="49" t="s">
        <v>224</v>
      </c>
      <c r="D1379" s="49" t="s">
        <v>136</v>
      </c>
      <c r="E1379" s="49" t="s">
        <v>135</v>
      </c>
      <c r="F1379" s="49" t="s">
        <v>403</v>
      </c>
      <c r="G1379" s="49" t="s">
        <v>404</v>
      </c>
      <c r="H1379" s="49">
        <v>222</v>
      </c>
      <c r="I1379" s="49" t="s">
        <v>223</v>
      </c>
      <c r="J1379" s="49" t="s">
        <v>133</v>
      </c>
      <c r="K1379" s="49" t="s">
        <v>132</v>
      </c>
      <c r="P1379" s="49" t="s">
        <v>302</v>
      </c>
      <c r="Q1379" s="49" t="s">
        <v>131</v>
      </c>
      <c r="R1379" s="49" t="s">
        <v>146</v>
      </c>
      <c r="S1379" s="49" t="s">
        <v>145</v>
      </c>
      <c r="AB1379" s="49" t="s">
        <v>128</v>
      </c>
      <c r="AC1379" s="49">
        <v>2010</v>
      </c>
      <c r="AD1379" s="49">
        <v>1441.3</v>
      </c>
      <c r="AG1379" s="146"/>
      <c r="AH1379" s="49" t="s">
        <v>459</v>
      </c>
    </row>
    <row r="1380" spans="1:34" s="49" customFormat="1" x14ac:dyDescent="0.25">
      <c r="A1380" s="49" t="s">
        <v>137</v>
      </c>
      <c r="B1380" s="49" t="s">
        <v>8</v>
      </c>
      <c r="C1380" s="49" t="s">
        <v>224</v>
      </c>
      <c r="D1380" s="49" t="s">
        <v>136</v>
      </c>
      <c r="E1380" s="49" t="s">
        <v>135</v>
      </c>
      <c r="F1380" s="49" t="s">
        <v>403</v>
      </c>
      <c r="G1380" s="49" t="s">
        <v>404</v>
      </c>
      <c r="H1380" s="49">
        <v>222</v>
      </c>
      <c r="I1380" s="49" t="s">
        <v>223</v>
      </c>
      <c r="J1380" s="49" t="s">
        <v>133</v>
      </c>
      <c r="K1380" s="49" t="s">
        <v>132</v>
      </c>
      <c r="P1380" s="49" t="s">
        <v>302</v>
      </c>
      <c r="Q1380" s="49" t="s">
        <v>131</v>
      </c>
      <c r="R1380" s="49" t="s">
        <v>144</v>
      </c>
      <c r="S1380" s="49" t="s">
        <v>143</v>
      </c>
      <c r="AB1380" s="49" t="s">
        <v>128</v>
      </c>
      <c r="AC1380" s="49">
        <v>2010</v>
      </c>
      <c r="AD1380" s="49">
        <v>2237.8000000000002</v>
      </c>
      <c r="AG1380" s="146"/>
      <c r="AH1380" s="49" t="s">
        <v>459</v>
      </c>
    </row>
    <row r="1381" spans="1:34" s="49" customFormat="1" x14ac:dyDescent="0.25">
      <c r="A1381" s="49" t="s">
        <v>137</v>
      </c>
      <c r="B1381" s="49" t="s">
        <v>8</v>
      </c>
      <c r="C1381" s="49" t="s">
        <v>224</v>
      </c>
      <c r="D1381" s="49" t="s">
        <v>136</v>
      </c>
      <c r="E1381" s="49" t="s">
        <v>135</v>
      </c>
      <c r="F1381" s="49" t="s">
        <v>403</v>
      </c>
      <c r="G1381" s="49" t="s">
        <v>404</v>
      </c>
      <c r="H1381" s="49">
        <v>222</v>
      </c>
      <c r="I1381" s="49" t="s">
        <v>223</v>
      </c>
      <c r="J1381" s="49" t="s">
        <v>133</v>
      </c>
      <c r="K1381" s="49" t="s">
        <v>132</v>
      </c>
      <c r="P1381" s="49" t="s">
        <v>302</v>
      </c>
      <c r="Q1381" s="49" t="s">
        <v>131</v>
      </c>
      <c r="R1381" s="49" t="s">
        <v>142</v>
      </c>
      <c r="S1381" s="49" t="s">
        <v>141</v>
      </c>
      <c r="AB1381" s="49" t="s">
        <v>128</v>
      </c>
      <c r="AC1381" s="49">
        <v>2010</v>
      </c>
      <c r="AD1381" s="49">
        <v>2694.7</v>
      </c>
      <c r="AG1381" s="146"/>
      <c r="AH1381" s="49" t="s">
        <v>459</v>
      </c>
    </row>
    <row r="1382" spans="1:34" s="49" customFormat="1" x14ac:dyDescent="0.25">
      <c r="A1382" s="49" t="s">
        <v>137</v>
      </c>
      <c r="B1382" s="49" t="s">
        <v>8</v>
      </c>
      <c r="C1382" s="49" t="s">
        <v>224</v>
      </c>
      <c r="D1382" s="49" t="s">
        <v>136</v>
      </c>
      <c r="E1382" s="49" t="s">
        <v>135</v>
      </c>
      <c r="F1382" s="49" t="s">
        <v>403</v>
      </c>
      <c r="G1382" s="49" t="s">
        <v>404</v>
      </c>
      <c r="H1382" s="49">
        <v>222</v>
      </c>
      <c r="I1382" s="49" t="s">
        <v>223</v>
      </c>
      <c r="J1382" s="49" t="s">
        <v>133</v>
      </c>
      <c r="K1382" s="49" t="s">
        <v>132</v>
      </c>
      <c r="P1382" s="49" t="s">
        <v>302</v>
      </c>
      <c r="Q1382" s="49" t="s">
        <v>131</v>
      </c>
      <c r="R1382" s="49" t="s">
        <v>140</v>
      </c>
      <c r="S1382" s="49" t="s">
        <v>139</v>
      </c>
      <c r="AB1382" s="49" t="s">
        <v>128</v>
      </c>
      <c r="AC1382" s="49">
        <v>2010</v>
      </c>
      <c r="AD1382" s="49">
        <v>3215.1</v>
      </c>
      <c r="AG1382" s="146"/>
      <c r="AH1382" s="49" t="s">
        <v>459</v>
      </c>
    </row>
    <row r="1383" spans="1:34" s="49" customFormat="1" x14ac:dyDescent="0.25">
      <c r="A1383" s="49" t="s">
        <v>137</v>
      </c>
      <c r="B1383" s="49" t="s">
        <v>8</v>
      </c>
      <c r="C1383" s="49" t="s">
        <v>224</v>
      </c>
      <c r="D1383" s="49" t="s">
        <v>136</v>
      </c>
      <c r="E1383" s="49" t="s">
        <v>135</v>
      </c>
      <c r="F1383" s="49" t="s">
        <v>403</v>
      </c>
      <c r="G1383" s="49" t="s">
        <v>404</v>
      </c>
      <c r="H1383" s="49">
        <v>222</v>
      </c>
      <c r="I1383" s="49" t="s">
        <v>223</v>
      </c>
      <c r="J1383" s="49" t="s">
        <v>133</v>
      </c>
      <c r="K1383" s="49" t="s">
        <v>132</v>
      </c>
      <c r="P1383" s="49" t="s">
        <v>302</v>
      </c>
      <c r="Q1383" s="49" t="s">
        <v>131</v>
      </c>
      <c r="R1383" s="49" t="s">
        <v>138</v>
      </c>
      <c r="S1383" s="49" t="s">
        <v>131</v>
      </c>
      <c r="AB1383" s="49" t="s">
        <v>128</v>
      </c>
      <c r="AC1383" s="49">
        <v>2010</v>
      </c>
      <c r="AD1383" s="49">
        <v>23828.799999999999</v>
      </c>
      <c r="AG1383" s="146"/>
      <c r="AH1383" s="49" t="s">
        <v>459</v>
      </c>
    </row>
    <row r="1384" spans="1:34" s="49" customFormat="1" x14ac:dyDescent="0.25">
      <c r="A1384" s="49" t="s">
        <v>137</v>
      </c>
      <c r="B1384" s="49" t="s">
        <v>8</v>
      </c>
      <c r="C1384" s="49" t="s">
        <v>224</v>
      </c>
      <c r="D1384" s="49" t="s">
        <v>136</v>
      </c>
      <c r="E1384" s="49" t="s">
        <v>135</v>
      </c>
      <c r="F1384" s="49" t="s">
        <v>403</v>
      </c>
      <c r="G1384" s="49" t="s">
        <v>404</v>
      </c>
      <c r="H1384" s="49">
        <v>222</v>
      </c>
      <c r="I1384" s="49" t="s">
        <v>223</v>
      </c>
      <c r="J1384" s="49" t="s">
        <v>133</v>
      </c>
      <c r="K1384" s="49" t="s">
        <v>132</v>
      </c>
      <c r="P1384" s="49" t="s">
        <v>302</v>
      </c>
      <c r="Q1384" s="49" t="s">
        <v>131</v>
      </c>
      <c r="R1384" s="49" t="s">
        <v>130</v>
      </c>
      <c r="S1384" s="49" t="s">
        <v>129</v>
      </c>
      <c r="AB1384" s="49" t="s">
        <v>128</v>
      </c>
      <c r="AC1384" s="49">
        <v>2010</v>
      </c>
      <c r="AD1384" s="49">
        <v>0</v>
      </c>
      <c r="AG1384" s="146"/>
      <c r="AH1384" s="49" t="s">
        <v>459</v>
      </c>
    </row>
    <row r="1385" spans="1:34" x14ac:dyDescent="0.25">
      <c r="A1385" t="s">
        <v>137</v>
      </c>
      <c r="B1385" t="s">
        <v>461</v>
      </c>
      <c r="C1385" t="s">
        <v>462</v>
      </c>
      <c r="D1385" t="s">
        <v>136</v>
      </c>
      <c r="E1385" t="s">
        <v>135</v>
      </c>
      <c r="F1385" t="s">
        <v>403</v>
      </c>
      <c r="G1385" t="s">
        <v>404</v>
      </c>
      <c r="H1385">
        <v>16</v>
      </c>
      <c r="I1385" t="s">
        <v>463</v>
      </c>
      <c r="J1385" t="s">
        <v>133</v>
      </c>
      <c r="K1385" t="s">
        <v>132</v>
      </c>
      <c r="P1385" t="s">
        <v>297</v>
      </c>
      <c r="Q1385" t="s">
        <v>298</v>
      </c>
      <c r="R1385" t="s">
        <v>156</v>
      </c>
      <c r="S1385" t="s">
        <v>155</v>
      </c>
      <c r="AB1385" t="s">
        <v>128</v>
      </c>
      <c r="AC1385">
        <v>2010</v>
      </c>
      <c r="AD1385">
        <v>3</v>
      </c>
      <c r="AH1385" t="s">
        <v>464</v>
      </c>
    </row>
    <row r="1386" spans="1:34" x14ac:dyDescent="0.25">
      <c r="A1386" t="s">
        <v>137</v>
      </c>
      <c r="B1386" t="s">
        <v>461</v>
      </c>
      <c r="C1386" t="s">
        <v>462</v>
      </c>
      <c r="D1386" t="s">
        <v>136</v>
      </c>
      <c r="E1386" t="s">
        <v>135</v>
      </c>
      <c r="F1386" t="s">
        <v>403</v>
      </c>
      <c r="G1386" t="s">
        <v>404</v>
      </c>
      <c r="H1386">
        <v>16</v>
      </c>
      <c r="I1386" t="s">
        <v>463</v>
      </c>
      <c r="J1386" t="s">
        <v>133</v>
      </c>
      <c r="K1386" t="s">
        <v>132</v>
      </c>
      <c r="P1386" t="s">
        <v>297</v>
      </c>
      <c r="Q1386" t="s">
        <v>298</v>
      </c>
      <c r="R1386" t="s">
        <v>154</v>
      </c>
      <c r="S1386" t="s">
        <v>153</v>
      </c>
      <c r="AB1386" t="s">
        <v>128</v>
      </c>
      <c r="AC1386">
        <v>2010</v>
      </c>
      <c r="AD1386">
        <v>26</v>
      </c>
      <c r="AH1386" t="s">
        <v>464</v>
      </c>
    </row>
    <row r="1387" spans="1:34" x14ac:dyDescent="0.25">
      <c r="A1387" t="s">
        <v>137</v>
      </c>
      <c r="B1387" t="s">
        <v>461</v>
      </c>
      <c r="C1387" t="s">
        <v>462</v>
      </c>
      <c r="D1387" t="s">
        <v>136</v>
      </c>
      <c r="E1387" t="s">
        <v>135</v>
      </c>
      <c r="F1387" t="s">
        <v>403</v>
      </c>
      <c r="G1387" t="s">
        <v>404</v>
      </c>
      <c r="H1387">
        <v>16</v>
      </c>
      <c r="I1387" t="s">
        <v>463</v>
      </c>
      <c r="J1387" t="s">
        <v>133</v>
      </c>
      <c r="K1387" t="s">
        <v>132</v>
      </c>
      <c r="P1387" t="s">
        <v>297</v>
      </c>
      <c r="Q1387" t="s">
        <v>298</v>
      </c>
      <c r="R1387" t="s">
        <v>152</v>
      </c>
      <c r="S1387" t="s">
        <v>151</v>
      </c>
      <c r="AB1387" t="s">
        <v>128</v>
      </c>
      <c r="AC1387">
        <v>2010</v>
      </c>
      <c r="AD1387">
        <v>5</v>
      </c>
      <c r="AH1387" t="s">
        <v>464</v>
      </c>
    </row>
    <row r="1388" spans="1:34" x14ac:dyDescent="0.25">
      <c r="A1388" t="s">
        <v>137</v>
      </c>
      <c r="B1388" t="s">
        <v>461</v>
      </c>
      <c r="C1388" t="s">
        <v>462</v>
      </c>
      <c r="D1388" t="s">
        <v>136</v>
      </c>
      <c r="E1388" t="s">
        <v>135</v>
      </c>
      <c r="F1388" t="s">
        <v>403</v>
      </c>
      <c r="G1388" t="s">
        <v>404</v>
      </c>
      <c r="H1388">
        <v>16</v>
      </c>
      <c r="I1388" t="s">
        <v>463</v>
      </c>
      <c r="J1388" t="s">
        <v>133</v>
      </c>
      <c r="K1388" t="s">
        <v>132</v>
      </c>
      <c r="P1388" t="s">
        <v>297</v>
      </c>
      <c r="Q1388" t="s">
        <v>298</v>
      </c>
      <c r="R1388" t="s">
        <v>150</v>
      </c>
      <c r="S1388" t="s">
        <v>149</v>
      </c>
      <c r="AB1388" t="s">
        <v>128</v>
      </c>
      <c r="AC1388">
        <v>2010</v>
      </c>
      <c r="AD1388">
        <v>1</v>
      </c>
      <c r="AH1388" t="s">
        <v>464</v>
      </c>
    </row>
    <row r="1389" spans="1:34" x14ac:dyDescent="0.25">
      <c r="A1389" t="s">
        <v>137</v>
      </c>
      <c r="B1389" t="s">
        <v>461</v>
      </c>
      <c r="C1389" t="s">
        <v>462</v>
      </c>
      <c r="D1389" t="s">
        <v>136</v>
      </c>
      <c r="E1389" t="s">
        <v>135</v>
      </c>
      <c r="F1389" t="s">
        <v>403</v>
      </c>
      <c r="G1389" t="s">
        <v>404</v>
      </c>
      <c r="H1389">
        <v>16</v>
      </c>
      <c r="I1389" t="s">
        <v>463</v>
      </c>
      <c r="J1389" t="s">
        <v>133</v>
      </c>
      <c r="K1389" t="s">
        <v>132</v>
      </c>
      <c r="P1389" t="s">
        <v>297</v>
      </c>
      <c r="Q1389" t="s">
        <v>298</v>
      </c>
      <c r="R1389" t="s">
        <v>148</v>
      </c>
      <c r="S1389" t="s">
        <v>147</v>
      </c>
      <c r="AB1389" t="s">
        <v>128</v>
      </c>
      <c r="AC1389">
        <v>2010</v>
      </c>
      <c r="AD1389">
        <v>167</v>
      </c>
      <c r="AH1389" t="s">
        <v>464</v>
      </c>
    </row>
    <row r="1390" spans="1:34" x14ac:dyDescent="0.25">
      <c r="A1390" t="s">
        <v>137</v>
      </c>
      <c r="B1390" t="s">
        <v>461</v>
      </c>
      <c r="C1390" t="s">
        <v>462</v>
      </c>
      <c r="D1390" t="s">
        <v>136</v>
      </c>
      <c r="E1390" t="s">
        <v>135</v>
      </c>
      <c r="F1390" t="s">
        <v>403</v>
      </c>
      <c r="G1390" t="s">
        <v>404</v>
      </c>
      <c r="H1390">
        <v>16</v>
      </c>
      <c r="I1390" t="s">
        <v>463</v>
      </c>
      <c r="J1390" t="s">
        <v>133</v>
      </c>
      <c r="K1390" t="s">
        <v>132</v>
      </c>
      <c r="P1390" t="s">
        <v>297</v>
      </c>
      <c r="Q1390" t="s">
        <v>298</v>
      </c>
      <c r="R1390" t="s">
        <v>146</v>
      </c>
      <c r="S1390" t="s">
        <v>145</v>
      </c>
      <c r="AB1390" t="s">
        <v>128</v>
      </c>
      <c r="AC1390">
        <v>2010</v>
      </c>
      <c r="AD1390">
        <v>201</v>
      </c>
      <c r="AH1390" t="s">
        <v>464</v>
      </c>
    </row>
    <row r="1391" spans="1:34" x14ac:dyDescent="0.25">
      <c r="A1391" t="s">
        <v>137</v>
      </c>
      <c r="B1391" t="s">
        <v>461</v>
      </c>
      <c r="C1391" t="s">
        <v>462</v>
      </c>
      <c r="D1391" t="s">
        <v>136</v>
      </c>
      <c r="E1391" t="s">
        <v>135</v>
      </c>
      <c r="F1391" t="s">
        <v>403</v>
      </c>
      <c r="G1391" t="s">
        <v>404</v>
      </c>
      <c r="H1391">
        <v>16</v>
      </c>
      <c r="I1391" t="s">
        <v>463</v>
      </c>
      <c r="J1391" t="s">
        <v>133</v>
      </c>
      <c r="K1391" t="s">
        <v>132</v>
      </c>
      <c r="P1391" t="s">
        <v>297</v>
      </c>
      <c r="Q1391" t="s">
        <v>298</v>
      </c>
      <c r="R1391" t="s">
        <v>144</v>
      </c>
      <c r="S1391" t="s">
        <v>143</v>
      </c>
      <c r="AB1391" t="s">
        <v>128</v>
      </c>
      <c r="AC1391">
        <v>2010</v>
      </c>
      <c r="AD1391">
        <v>18</v>
      </c>
      <c r="AH1391" t="s">
        <v>464</v>
      </c>
    </row>
    <row r="1392" spans="1:34" x14ac:dyDescent="0.25">
      <c r="A1392" t="s">
        <v>137</v>
      </c>
      <c r="B1392" t="s">
        <v>461</v>
      </c>
      <c r="C1392" t="s">
        <v>462</v>
      </c>
      <c r="D1392" t="s">
        <v>136</v>
      </c>
      <c r="E1392" t="s">
        <v>135</v>
      </c>
      <c r="F1392" t="s">
        <v>403</v>
      </c>
      <c r="G1392" t="s">
        <v>404</v>
      </c>
      <c r="H1392">
        <v>16</v>
      </c>
      <c r="I1392" t="s">
        <v>463</v>
      </c>
      <c r="J1392" t="s">
        <v>133</v>
      </c>
      <c r="K1392" t="s">
        <v>132</v>
      </c>
      <c r="P1392" t="s">
        <v>297</v>
      </c>
      <c r="Q1392" t="s">
        <v>298</v>
      </c>
      <c r="R1392" t="s">
        <v>142</v>
      </c>
      <c r="S1392" t="s">
        <v>141</v>
      </c>
      <c r="AB1392" t="s">
        <v>128</v>
      </c>
      <c r="AC1392">
        <v>2010</v>
      </c>
      <c r="AD1392">
        <v>4</v>
      </c>
      <c r="AH1392" t="s">
        <v>464</v>
      </c>
    </row>
    <row r="1393" spans="1:34" x14ac:dyDescent="0.25">
      <c r="A1393" t="s">
        <v>137</v>
      </c>
      <c r="B1393" t="s">
        <v>461</v>
      </c>
      <c r="C1393" t="s">
        <v>462</v>
      </c>
      <c r="D1393" t="s">
        <v>136</v>
      </c>
      <c r="E1393" t="s">
        <v>135</v>
      </c>
      <c r="F1393" t="s">
        <v>403</v>
      </c>
      <c r="G1393" t="s">
        <v>404</v>
      </c>
      <c r="H1393">
        <v>16</v>
      </c>
      <c r="I1393" t="s">
        <v>463</v>
      </c>
      <c r="J1393" t="s">
        <v>133</v>
      </c>
      <c r="K1393" t="s">
        <v>132</v>
      </c>
      <c r="P1393" t="s">
        <v>297</v>
      </c>
      <c r="Q1393" t="s">
        <v>298</v>
      </c>
      <c r="R1393" t="s">
        <v>140</v>
      </c>
      <c r="S1393" t="s">
        <v>139</v>
      </c>
      <c r="AB1393" t="s">
        <v>128</v>
      </c>
      <c r="AC1393">
        <v>2010</v>
      </c>
      <c r="AD1393">
        <v>110</v>
      </c>
      <c r="AH1393" t="s">
        <v>464</v>
      </c>
    </row>
    <row r="1394" spans="1:34" x14ac:dyDescent="0.25">
      <c r="A1394" t="s">
        <v>137</v>
      </c>
      <c r="B1394" t="s">
        <v>461</v>
      </c>
      <c r="C1394" t="s">
        <v>462</v>
      </c>
      <c r="D1394" t="s">
        <v>136</v>
      </c>
      <c r="E1394" t="s">
        <v>135</v>
      </c>
      <c r="F1394" t="s">
        <v>403</v>
      </c>
      <c r="G1394" t="s">
        <v>404</v>
      </c>
      <c r="H1394">
        <v>16</v>
      </c>
      <c r="I1394" t="s">
        <v>463</v>
      </c>
      <c r="J1394" t="s">
        <v>133</v>
      </c>
      <c r="K1394" t="s">
        <v>132</v>
      </c>
      <c r="P1394" t="s">
        <v>297</v>
      </c>
      <c r="Q1394" t="s">
        <v>298</v>
      </c>
      <c r="R1394" t="s">
        <v>138</v>
      </c>
      <c r="S1394" t="s">
        <v>131</v>
      </c>
      <c r="AB1394" t="s">
        <v>128</v>
      </c>
      <c r="AC1394">
        <v>2010</v>
      </c>
      <c r="AD1394">
        <v>549</v>
      </c>
      <c r="AH1394" t="s">
        <v>464</v>
      </c>
    </row>
    <row r="1395" spans="1:34" x14ac:dyDescent="0.25">
      <c r="A1395" t="s">
        <v>137</v>
      </c>
      <c r="B1395" t="s">
        <v>461</v>
      </c>
      <c r="C1395" t="s">
        <v>462</v>
      </c>
      <c r="D1395" t="s">
        <v>136</v>
      </c>
      <c r="E1395" t="s">
        <v>135</v>
      </c>
      <c r="F1395" t="s">
        <v>403</v>
      </c>
      <c r="G1395" t="s">
        <v>404</v>
      </c>
      <c r="H1395">
        <v>16</v>
      </c>
      <c r="I1395" t="s">
        <v>463</v>
      </c>
      <c r="J1395" t="s">
        <v>133</v>
      </c>
      <c r="K1395" t="s">
        <v>132</v>
      </c>
      <c r="P1395" t="s">
        <v>297</v>
      </c>
      <c r="Q1395" t="s">
        <v>298</v>
      </c>
      <c r="R1395" t="s">
        <v>130</v>
      </c>
      <c r="S1395" t="s">
        <v>129</v>
      </c>
      <c r="AB1395" t="s">
        <v>128</v>
      </c>
      <c r="AC1395">
        <v>2010</v>
      </c>
      <c r="AD1395">
        <v>14</v>
      </c>
      <c r="AH1395" t="s">
        <v>464</v>
      </c>
    </row>
    <row r="1396" spans="1:34" x14ac:dyDescent="0.25">
      <c r="A1396" t="s">
        <v>137</v>
      </c>
      <c r="B1396" t="s">
        <v>461</v>
      </c>
      <c r="C1396" t="s">
        <v>462</v>
      </c>
      <c r="D1396" t="s">
        <v>136</v>
      </c>
      <c r="E1396" t="s">
        <v>135</v>
      </c>
      <c r="F1396" t="s">
        <v>403</v>
      </c>
      <c r="G1396" t="s">
        <v>404</v>
      </c>
      <c r="H1396">
        <v>16</v>
      </c>
      <c r="I1396" t="s">
        <v>463</v>
      </c>
      <c r="J1396" t="s">
        <v>133</v>
      </c>
      <c r="K1396" t="s">
        <v>132</v>
      </c>
      <c r="P1396" t="s">
        <v>300</v>
      </c>
      <c r="Q1396" t="s">
        <v>301</v>
      </c>
      <c r="R1396" t="s">
        <v>156</v>
      </c>
      <c r="S1396" t="s">
        <v>155</v>
      </c>
      <c r="AB1396" t="s">
        <v>128</v>
      </c>
      <c r="AC1396">
        <v>2010</v>
      </c>
      <c r="AD1396">
        <v>11</v>
      </c>
      <c r="AH1396" t="s">
        <v>464</v>
      </c>
    </row>
    <row r="1397" spans="1:34" x14ac:dyDescent="0.25">
      <c r="A1397" t="s">
        <v>137</v>
      </c>
      <c r="B1397" t="s">
        <v>461</v>
      </c>
      <c r="C1397" t="s">
        <v>462</v>
      </c>
      <c r="D1397" t="s">
        <v>136</v>
      </c>
      <c r="E1397" t="s">
        <v>135</v>
      </c>
      <c r="F1397" t="s">
        <v>403</v>
      </c>
      <c r="G1397" t="s">
        <v>404</v>
      </c>
      <c r="H1397">
        <v>16</v>
      </c>
      <c r="I1397" t="s">
        <v>463</v>
      </c>
      <c r="J1397" t="s">
        <v>133</v>
      </c>
      <c r="K1397" t="s">
        <v>132</v>
      </c>
      <c r="P1397" t="s">
        <v>300</v>
      </c>
      <c r="Q1397" t="s">
        <v>301</v>
      </c>
      <c r="R1397" t="s">
        <v>154</v>
      </c>
      <c r="S1397" t="s">
        <v>153</v>
      </c>
      <c r="AB1397" t="s">
        <v>128</v>
      </c>
      <c r="AC1397">
        <v>2010</v>
      </c>
      <c r="AD1397">
        <v>43</v>
      </c>
      <c r="AH1397" t="s">
        <v>464</v>
      </c>
    </row>
    <row r="1398" spans="1:34" x14ac:dyDescent="0.25">
      <c r="A1398" t="s">
        <v>137</v>
      </c>
      <c r="B1398" t="s">
        <v>461</v>
      </c>
      <c r="C1398" t="s">
        <v>462</v>
      </c>
      <c r="D1398" t="s">
        <v>136</v>
      </c>
      <c r="E1398" t="s">
        <v>135</v>
      </c>
      <c r="F1398" t="s">
        <v>403</v>
      </c>
      <c r="G1398" t="s">
        <v>404</v>
      </c>
      <c r="H1398">
        <v>16</v>
      </c>
      <c r="I1398" t="s">
        <v>463</v>
      </c>
      <c r="J1398" t="s">
        <v>133</v>
      </c>
      <c r="K1398" t="s">
        <v>132</v>
      </c>
      <c r="P1398" t="s">
        <v>300</v>
      </c>
      <c r="Q1398" t="s">
        <v>301</v>
      </c>
      <c r="R1398" t="s">
        <v>152</v>
      </c>
      <c r="S1398" t="s">
        <v>151</v>
      </c>
      <c r="AB1398" t="s">
        <v>128</v>
      </c>
      <c r="AC1398">
        <v>2010</v>
      </c>
      <c r="AD1398">
        <v>14</v>
      </c>
      <c r="AH1398" t="s">
        <v>464</v>
      </c>
    </row>
    <row r="1399" spans="1:34" x14ac:dyDescent="0.25">
      <c r="A1399" t="s">
        <v>137</v>
      </c>
      <c r="B1399" t="s">
        <v>461</v>
      </c>
      <c r="C1399" t="s">
        <v>462</v>
      </c>
      <c r="D1399" t="s">
        <v>136</v>
      </c>
      <c r="E1399" t="s">
        <v>135</v>
      </c>
      <c r="F1399" t="s">
        <v>403</v>
      </c>
      <c r="G1399" t="s">
        <v>404</v>
      </c>
      <c r="H1399">
        <v>16</v>
      </c>
      <c r="I1399" t="s">
        <v>463</v>
      </c>
      <c r="J1399" t="s">
        <v>133</v>
      </c>
      <c r="K1399" t="s">
        <v>132</v>
      </c>
      <c r="P1399" t="s">
        <v>300</v>
      </c>
      <c r="Q1399" t="s">
        <v>301</v>
      </c>
      <c r="R1399" t="s">
        <v>150</v>
      </c>
      <c r="S1399" t="s">
        <v>149</v>
      </c>
      <c r="AB1399" t="s">
        <v>128</v>
      </c>
      <c r="AC1399">
        <v>2010</v>
      </c>
      <c r="AD1399">
        <v>5</v>
      </c>
      <c r="AH1399" t="s">
        <v>464</v>
      </c>
    </row>
    <row r="1400" spans="1:34" x14ac:dyDescent="0.25">
      <c r="A1400" t="s">
        <v>137</v>
      </c>
      <c r="B1400" t="s">
        <v>461</v>
      </c>
      <c r="C1400" t="s">
        <v>462</v>
      </c>
      <c r="D1400" t="s">
        <v>136</v>
      </c>
      <c r="E1400" t="s">
        <v>135</v>
      </c>
      <c r="F1400" t="s">
        <v>403</v>
      </c>
      <c r="G1400" t="s">
        <v>404</v>
      </c>
      <c r="H1400">
        <v>16</v>
      </c>
      <c r="I1400" t="s">
        <v>463</v>
      </c>
      <c r="J1400" t="s">
        <v>133</v>
      </c>
      <c r="K1400" t="s">
        <v>132</v>
      </c>
      <c r="P1400" t="s">
        <v>300</v>
      </c>
      <c r="Q1400" t="s">
        <v>301</v>
      </c>
      <c r="R1400" t="s">
        <v>148</v>
      </c>
      <c r="S1400" t="s">
        <v>147</v>
      </c>
      <c r="AB1400" t="s">
        <v>128</v>
      </c>
      <c r="AC1400">
        <v>2010</v>
      </c>
      <c r="AD1400">
        <v>86</v>
      </c>
      <c r="AH1400" t="s">
        <v>464</v>
      </c>
    </row>
    <row r="1401" spans="1:34" x14ac:dyDescent="0.25">
      <c r="A1401" t="s">
        <v>137</v>
      </c>
      <c r="B1401" t="s">
        <v>461</v>
      </c>
      <c r="C1401" t="s">
        <v>462</v>
      </c>
      <c r="D1401" t="s">
        <v>136</v>
      </c>
      <c r="E1401" t="s">
        <v>135</v>
      </c>
      <c r="F1401" t="s">
        <v>403</v>
      </c>
      <c r="G1401" t="s">
        <v>404</v>
      </c>
      <c r="H1401">
        <v>16</v>
      </c>
      <c r="I1401" t="s">
        <v>463</v>
      </c>
      <c r="J1401" t="s">
        <v>133</v>
      </c>
      <c r="K1401" t="s">
        <v>132</v>
      </c>
      <c r="P1401" t="s">
        <v>300</v>
      </c>
      <c r="Q1401" t="s">
        <v>301</v>
      </c>
      <c r="R1401" t="s">
        <v>146</v>
      </c>
      <c r="S1401" t="s">
        <v>145</v>
      </c>
      <c r="AB1401" t="s">
        <v>128</v>
      </c>
      <c r="AC1401">
        <v>2010</v>
      </c>
      <c r="AD1401">
        <v>216</v>
      </c>
      <c r="AH1401" t="s">
        <v>464</v>
      </c>
    </row>
    <row r="1402" spans="1:34" x14ac:dyDescent="0.25">
      <c r="A1402" t="s">
        <v>137</v>
      </c>
      <c r="B1402" t="s">
        <v>461</v>
      </c>
      <c r="C1402" t="s">
        <v>462</v>
      </c>
      <c r="D1402" t="s">
        <v>136</v>
      </c>
      <c r="E1402" t="s">
        <v>135</v>
      </c>
      <c r="F1402" t="s">
        <v>403</v>
      </c>
      <c r="G1402" t="s">
        <v>404</v>
      </c>
      <c r="H1402">
        <v>16</v>
      </c>
      <c r="I1402" t="s">
        <v>463</v>
      </c>
      <c r="J1402" t="s">
        <v>133</v>
      </c>
      <c r="K1402" t="s">
        <v>132</v>
      </c>
      <c r="P1402" t="s">
        <v>300</v>
      </c>
      <c r="Q1402" t="s">
        <v>301</v>
      </c>
      <c r="R1402" t="s">
        <v>144</v>
      </c>
      <c r="S1402" t="s">
        <v>143</v>
      </c>
      <c r="AB1402" t="s">
        <v>128</v>
      </c>
      <c r="AC1402">
        <v>2010</v>
      </c>
      <c r="AD1402">
        <v>48</v>
      </c>
      <c r="AH1402" t="s">
        <v>464</v>
      </c>
    </row>
    <row r="1403" spans="1:34" x14ac:dyDescent="0.25">
      <c r="A1403" t="s">
        <v>137</v>
      </c>
      <c r="B1403" t="s">
        <v>461</v>
      </c>
      <c r="C1403" t="s">
        <v>462</v>
      </c>
      <c r="D1403" t="s">
        <v>136</v>
      </c>
      <c r="E1403" t="s">
        <v>135</v>
      </c>
      <c r="F1403" t="s">
        <v>403</v>
      </c>
      <c r="G1403" t="s">
        <v>404</v>
      </c>
      <c r="H1403">
        <v>16</v>
      </c>
      <c r="I1403" t="s">
        <v>463</v>
      </c>
      <c r="J1403" t="s">
        <v>133</v>
      </c>
      <c r="K1403" t="s">
        <v>132</v>
      </c>
      <c r="P1403" t="s">
        <v>300</v>
      </c>
      <c r="Q1403" t="s">
        <v>301</v>
      </c>
      <c r="R1403" t="s">
        <v>142</v>
      </c>
      <c r="S1403" t="s">
        <v>141</v>
      </c>
      <c r="AB1403" t="s">
        <v>128</v>
      </c>
      <c r="AC1403">
        <v>2010</v>
      </c>
      <c r="AD1403">
        <v>22</v>
      </c>
      <c r="AH1403" t="s">
        <v>464</v>
      </c>
    </row>
    <row r="1404" spans="1:34" x14ac:dyDescent="0.25">
      <c r="A1404" t="s">
        <v>137</v>
      </c>
      <c r="B1404" t="s">
        <v>461</v>
      </c>
      <c r="C1404" t="s">
        <v>462</v>
      </c>
      <c r="D1404" t="s">
        <v>136</v>
      </c>
      <c r="E1404" t="s">
        <v>135</v>
      </c>
      <c r="F1404" t="s">
        <v>403</v>
      </c>
      <c r="G1404" t="s">
        <v>404</v>
      </c>
      <c r="H1404">
        <v>16</v>
      </c>
      <c r="I1404" t="s">
        <v>463</v>
      </c>
      <c r="J1404" t="s">
        <v>133</v>
      </c>
      <c r="K1404" t="s">
        <v>132</v>
      </c>
      <c r="P1404" t="s">
        <v>300</v>
      </c>
      <c r="Q1404" t="s">
        <v>301</v>
      </c>
      <c r="R1404" t="s">
        <v>140</v>
      </c>
      <c r="S1404" t="s">
        <v>139</v>
      </c>
      <c r="AB1404" t="s">
        <v>128</v>
      </c>
      <c r="AC1404">
        <v>2010</v>
      </c>
      <c r="AD1404">
        <v>83</v>
      </c>
      <c r="AH1404" t="s">
        <v>464</v>
      </c>
    </row>
    <row r="1405" spans="1:34" x14ac:dyDescent="0.25">
      <c r="A1405" t="s">
        <v>137</v>
      </c>
      <c r="B1405" t="s">
        <v>461</v>
      </c>
      <c r="C1405" t="s">
        <v>462</v>
      </c>
      <c r="D1405" t="s">
        <v>136</v>
      </c>
      <c r="E1405" t="s">
        <v>135</v>
      </c>
      <c r="F1405" t="s">
        <v>403</v>
      </c>
      <c r="G1405" t="s">
        <v>404</v>
      </c>
      <c r="H1405">
        <v>16</v>
      </c>
      <c r="I1405" t="s">
        <v>463</v>
      </c>
      <c r="J1405" t="s">
        <v>133</v>
      </c>
      <c r="K1405" t="s">
        <v>132</v>
      </c>
      <c r="P1405" t="s">
        <v>300</v>
      </c>
      <c r="Q1405" t="s">
        <v>301</v>
      </c>
      <c r="R1405" t="s">
        <v>138</v>
      </c>
      <c r="S1405" t="s">
        <v>131</v>
      </c>
      <c r="AB1405" t="s">
        <v>128</v>
      </c>
      <c r="AC1405">
        <v>2010</v>
      </c>
      <c r="AD1405">
        <v>542</v>
      </c>
      <c r="AH1405" t="s">
        <v>464</v>
      </c>
    </row>
    <row r="1406" spans="1:34" x14ac:dyDescent="0.25">
      <c r="A1406" t="s">
        <v>137</v>
      </c>
      <c r="B1406" t="s">
        <v>461</v>
      </c>
      <c r="C1406" t="s">
        <v>462</v>
      </c>
      <c r="D1406" t="s">
        <v>136</v>
      </c>
      <c r="E1406" t="s">
        <v>135</v>
      </c>
      <c r="F1406" t="s">
        <v>403</v>
      </c>
      <c r="G1406" t="s">
        <v>404</v>
      </c>
      <c r="H1406">
        <v>16</v>
      </c>
      <c r="I1406" t="s">
        <v>463</v>
      </c>
      <c r="J1406" t="s">
        <v>133</v>
      </c>
      <c r="K1406" t="s">
        <v>132</v>
      </c>
      <c r="P1406" t="s">
        <v>300</v>
      </c>
      <c r="Q1406" t="s">
        <v>301</v>
      </c>
      <c r="R1406" t="s">
        <v>130</v>
      </c>
      <c r="S1406" t="s">
        <v>129</v>
      </c>
      <c r="AB1406" t="s">
        <v>128</v>
      </c>
      <c r="AC1406">
        <v>2010</v>
      </c>
      <c r="AD1406">
        <v>14</v>
      </c>
      <c r="AH1406" t="s">
        <v>464</v>
      </c>
    </row>
    <row r="1407" spans="1:34" x14ac:dyDescent="0.25">
      <c r="A1407" t="s">
        <v>137</v>
      </c>
      <c r="B1407" t="s">
        <v>461</v>
      </c>
      <c r="C1407" t="s">
        <v>462</v>
      </c>
      <c r="D1407" t="s">
        <v>136</v>
      </c>
      <c r="E1407" t="s">
        <v>135</v>
      </c>
      <c r="F1407" t="s">
        <v>403</v>
      </c>
      <c r="G1407" t="s">
        <v>404</v>
      </c>
      <c r="H1407">
        <v>16</v>
      </c>
      <c r="I1407" t="s">
        <v>463</v>
      </c>
      <c r="J1407" t="s">
        <v>133</v>
      </c>
      <c r="K1407" t="s">
        <v>132</v>
      </c>
      <c r="P1407" t="s">
        <v>302</v>
      </c>
      <c r="Q1407" t="s">
        <v>131</v>
      </c>
      <c r="R1407" t="s">
        <v>156</v>
      </c>
      <c r="S1407" t="s">
        <v>155</v>
      </c>
      <c r="AB1407" t="s">
        <v>128</v>
      </c>
      <c r="AC1407">
        <v>2010</v>
      </c>
      <c r="AD1407">
        <v>14</v>
      </c>
      <c r="AH1407" t="s">
        <v>464</v>
      </c>
    </row>
    <row r="1408" spans="1:34" x14ac:dyDescent="0.25">
      <c r="A1408" t="s">
        <v>137</v>
      </c>
      <c r="B1408" t="s">
        <v>461</v>
      </c>
      <c r="C1408" t="s">
        <v>462</v>
      </c>
      <c r="D1408" t="s">
        <v>136</v>
      </c>
      <c r="E1408" t="s">
        <v>135</v>
      </c>
      <c r="F1408" t="s">
        <v>403</v>
      </c>
      <c r="G1408" t="s">
        <v>404</v>
      </c>
      <c r="H1408">
        <v>16</v>
      </c>
      <c r="I1408" t="s">
        <v>463</v>
      </c>
      <c r="J1408" t="s">
        <v>133</v>
      </c>
      <c r="K1408" t="s">
        <v>132</v>
      </c>
      <c r="P1408" t="s">
        <v>302</v>
      </c>
      <c r="Q1408" t="s">
        <v>131</v>
      </c>
      <c r="R1408" t="s">
        <v>154</v>
      </c>
      <c r="S1408" t="s">
        <v>153</v>
      </c>
      <c r="AB1408" t="s">
        <v>128</v>
      </c>
      <c r="AC1408">
        <v>2010</v>
      </c>
      <c r="AD1408">
        <v>69</v>
      </c>
      <c r="AH1408" t="s">
        <v>464</v>
      </c>
    </row>
    <row r="1409" spans="1:34" x14ac:dyDescent="0.25">
      <c r="A1409" t="s">
        <v>137</v>
      </c>
      <c r="B1409" t="s">
        <v>461</v>
      </c>
      <c r="C1409" t="s">
        <v>462</v>
      </c>
      <c r="D1409" t="s">
        <v>136</v>
      </c>
      <c r="E1409" t="s">
        <v>135</v>
      </c>
      <c r="F1409" t="s">
        <v>403</v>
      </c>
      <c r="G1409" t="s">
        <v>404</v>
      </c>
      <c r="H1409">
        <v>16</v>
      </c>
      <c r="I1409" t="s">
        <v>463</v>
      </c>
      <c r="J1409" t="s">
        <v>133</v>
      </c>
      <c r="K1409" t="s">
        <v>132</v>
      </c>
      <c r="P1409" t="s">
        <v>302</v>
      </c>
      <c r="Q1409" t="s">
        <v>131</v>
      </c>
      <c r="R1409" t="s">
        <v>152</v>
      </c>
      <c r="S1409" t="s">
        <v>151</v>
      </c>
      <c r="AB1409" t="s">
        <v>128</v>
      </c>
      <c r="AC1409">
        <v>2010</v>
      </c>
      <c r="AD1409">
        <v>19</v>
      </c>
      <c r="AH1409" t="s">
        <v>464</v>
      </c>
    </row>
    <row r="1410" spans="1:34" x14ac:dyDescent="0.25">
      <c r="A1410" t="s">
        <v>137</v>
      </c>
      <c r="B1410" t="s">
        <v>461</v>
      </c>
      <c r="C1410" t="s">
        <v>462</v>
      </c>
      <c r="D1410" t="s">
        <v>136</v>
      </c>
      <c r="E1410" t="s">
        <v>135</v>
      </c>
      <c r="F1410" t="s">
        <v>403</v>
      </c>
      <c r="G1410" t="s">
        <v>404</v>
      </c>
      <c r="H1410">
        <v>16</v>
      </c>
      <c r="I1410" t="s">
        <v>463</v>
      </c>
      <c r="J1410" t="s">
        <v>133</v>
      </c>
      <c r="K1410" t="s">
        <v>132</v>
      </c>
      <c r="P1410" t="s">
        <v>302</v>
      </c>
      <c r="Q1410" t="s">
        <v>131</v>
      </c>
      <c r="R1410" t="s">
        <v>150</v>
      </c>
      <c r="S1410" t="s">
        <v>149</v>
      </c>
      <c r="AB1410" t="s">
        <v>128</v>
      </c>
      <c r="AC1410">
        <v>2010</v>
      </c>
      <c r="AD1410">
        <v>6</v>
      </c>
      <c r="AH1410" t="s">
        <v>464</v>
      </c>
    </row>
    <row r="1411" spans="1:34" x14ac:dyDescent="0.25">
      <c r="A1411" t="s">
        <v>137</v>
      </c>
      <c r="B1411" t="s">
        <v>461</v>
      </c>
      <c r="C1411" t="s">
        <v>462</v>
      </c>
      <c r="D1411" t="s">
        <v>136</v>
      </c>
      <c r="E1411" t="s">
        <v>135</v>
      </c>
      <c r="F1411" t="s">
        <v>403</v>
      </c>
      <c r="G1411" t="s">
        <v>404</v>
      </c>
      <c r="H1411">
        <v>16</v>
      </c>
      <c r="I1411" t="s">
        <v>463</v>
      </c>
      <c r="J1411" t="s">
        <v>133</v>
      </c>
      <c r="K1411" t="s">
        <v>132</v>
      </c>
      <c r="P1411" t="s">
        <v>302</v>
      </c>
      <c r="Q1411" t="s">
        <v>131</v>
      </c>
      <c r="R1411" t="s">
        <v>148</v>
      </c>
      <c r="S1411" t="s">
        <v>147</v>
      </c>
      <c r="AB1411" t="s">
        <v>128</v>
      </c>
      <c r="AC1411">
        <v>2010</v>
      </c>
      <c r="AD1411">
        <v>253</v>
      </c>
      <c r="AH1411" t="s">
        <v>464</v>
      </c>
    </row>
    <row r="1412" spans="1:34" x14ac:dyDescent="0.25">
      <c r="A1412" t="s">
        <v>137</v>
      </c>
      <c r="B1412" t="s">
        <v>461</v>
      </c>
      <c r="C1412" t="s">
        <v>462</v>
      </c>
      <c r="D1412" t="s">
        <v>136</v>
      </c>
      <c r="E1412" t="s">
        <v>135</v>
      </c>
      <c r="F1412" t="s">
        <v>403</v>
      </c>
      <c r="G1412" t="s">
        <v>404</v>
      </c>
      <c r="H1412">
        <v>16</v>
      </c>
      <c r="I1412" t="s">
        <v>463</v>
      </c>
      <c r="J1412" t="s">
        <v>133</v>
      </c>
      <c r="K1412" t="s">
        <v>132</v>
      </c>
      <c r="P1412" t="s">
        <v>302</v>
      </c>
      <c r="Q1412" t="s">
        <v>131</v>
      </c>
      <c r="R1412" t="s">
        <v>146</v>
      </c>
      <c r="S1412" t="s">
        <v>145</v>
      </c>
      <c r="AB1412" t="s">
        <v>128</v>
      </c>
      <c r="AC1412">
        <v>2010</v>
      </c>
      <c r="AD1412">
        <v>417</v>
      </c>
      <c r="AH1412" t="s">
        <v>464</v>
      </c>
    </row>
    <row r="1413" spans="1:34" x14ac:dyDescent="0.25">
      <c r="A1413" t="s">
        <v>137</v>
      </c>
      <c r="B1413" t="s">
        <v>461</v>
      </c>
      <c r="C1413" t="s">
        <v>462</v>
      </c>
      <c r="D1413" t="s">
        <v>136</v>
      </c>
      <c r="E1413" t="s">
        <v>135</v>
      </c>
      <c r="F1413" t="s">
        <v>403</v>
      </c>
      <c r="G1413" t="s">
        <v>404</v>
      </c>
      <c r="H1413">
        <v>16</v>
      </c>
      <c r="I1413" t="s">
        <v>463</v>
      </c>
      <c r="J1413" t="s">
        <v>133</v>
      </c>
      <c r="K1413" t="s">
        <v>132</v>
      </c>
      <c r="P1413" t="s">
        <v>302</v>
      </c>
      <c r="Q1413" t="s">
        <v>131</v>
      </c>
      <c r="R1413" t="s">
        <v>144</v>
      </c>
      <c r="S1413" t="s">
        <v>143</v>
      </c>
      <c r="AB1413" t="s">
        <v>128</v>
      </c>
      <c r="AC1413">
        <v>2010</v>
      </c>
      <c r="AD1413">
        <v>66</v>
      </c>
      <c r="AH1413" t="s">
        <v>464</v>
      </c>
    </row>
    <row r="1414" spans="1:34" x14ac:dyDescent="0.25">
      <c r="A1414" t="s">
        <v>137</v>
      </c>
      <c r="B1414" t="s">
        <v>461</v>
      </c>
      <c r="C1414" t="s">
        <v>462</v>
      </c>
      <c r="D1414" t="s">
        <v>136</v>
      </c>
      <c r="E1414" t="s">
        <v>135</v>
      </c>
      <c r="F1414" t="s">
        <v>403</v>
      </c>
      <c r="G1414" t="s">
        <v>404</v>
      </c>
      <c r="H1414">
        <v>16</v>
      </c>
      <c r="I1414" t="s">
        <v>463</v>
      </c>
      <c r="J1414" t="s">
        <v>133</v>
      </c>
      <c r="K1414" t="s">
        <v>132</v>
      </c>
      <c r="P1414" t="s">
        <v>302</v>
      </c>
      <c r="Q1414" t="s">
        <v>131</v>
      </c>
      <c r="R1414" t="s">
        <v>142</v>
      </c>
      <c r="S1414" t="s">
        <v>141</v>
      </c>
      <c r="AB1414" t="s">
        <v>128</v>
      </c>
      <c r="AC1414">
        <v>2010</v>
      </c>
      <c r="AD1414">
        <v>26</v>
      </c>
      <c r="AH1414" t="s">
        <v>464</v>
      </c>
    </row>
    <row r="1415" spans="1:34" x14ac:dyDescent="0.25">
      <c r="A1415" t="s">
        <v>137</v>
      </c>
      <c r="B1415" t="s">
        <v>461</v>
      </c>
      <c r="C1415" t="s">
        <v>462</v>
      </c>
      <c r="D1415" t="s">
        <v>136</v>
      </c>
      <c r="E1415" t="s">
        <v>135</v>
      </c>
      <c r="F1415" t="s">
        <v>403</v>
      </c>
      <c r="G1415" t="s">
        <v>404</v>
      </c>
      <c r="H1415">
        <v>16</v>
      </c>
      <c r="I1415" t="s">
        <v>463</v>
      </c>
      <c r="J1415" t="s">
        <v>133</v>
      </c>
      <c r="K1415" t="s">
        <v>132</v>
      </c>
      <c r="P1415" t="s">
        <v>302</v>
      </c>
      <c r="Q1415" t="s">
        <v>131</v>
      </c>
      <c r="R1415" t="s">
        <v>140</v>
      </c>
      <c r="S1415" t="s">
        <v>139</v>
      </c>
      <c r="AB1415" t="s">
        <v>128</v>
      </c>
      <c r="AC1415">
        <v>2010</v>
      </c>
      <c r="AD1415">
        <v>193</v>
      </c>
      <c r="AH1415" t="s">
        <v>464</v>
      </c>
    </row>
    <row r="1416" spans="1:34" x14ac:dyDescent="0.25">
      <c r="A1416" t="s">
        <v>137</v>
      </c>
      <c r="B1416" t="s">
        <v>461</v>
      </c>
      <c r="C1416" t="s">
        <v>462</v>
      </c>
      <c r="D1416" t="s">
        <v>136</v>
      </c>
      <c r="E1416" t="s">
        <v>135</v>
      </c>
      <c r="F1416" t="s">
        <v>403</v>
      </c>
      <c r="G1416" t="s">
        <v>404</v>
      </c>
      <c r="H1416">
        <v>16</v>
      </c>
      <c r="I1416" t="s">
        <v>463</v>
      </c>
      <c r="J1416" t="s">
        <v>133</v>
      </c>
      <c r="K1416" t="s">
        <v>132</v>
      </c>
      <c r="P1416" t="s">
        <v>302</v>
      </c>
      <c r="Q1416" t="s">
        <v>131</v>
      </c>
      <c r="R1416" t="s">
        <v>138</v>
      </c>
      <c r="S1416" t="s">
        <v>131</v>
      </c>
      <c r="AB1416" t="s">
        <v>128</v>
      </c>
      <c r="AC1416">
        <v>2010</v>
      </c>
      <c r="AD1416">
        <v>1091</v>
      </c>
      <c r="AH1416" t="s">
        <v>464</v>
      </c>
    </row>
    <row r="1417" spans="1:34" x14ac:dyDescent="0.25">
      <c r="A1417" t="s">
        <v>137</v>
      </c>
      <c r="B1417" t="s">
        <v>461</v>
      </c>
      <c r="C1417" t="s">
        <v>462</v>
      </c>
      <c r="D1417" t="s">
        <v>136</v>
      </c>
      <c r="E1417" t="s">
        <v>135</v>
      </c>
      <c r="F1417" t="s">
        <v>403</v>
      </c>
      <c r="G1417" t="s">
        <v>404</v>
      </c>
      <c r="H1417">
        <v>16</v>
      </c>
      <c r="I1417" t="s">
        <v>463</v>
      </c>
      <c r="J1417" t="s">
        <v>133</v>
      </c>
      <c r="K1417" t="s">
        <v>132</v>
      </c>
      <c r="P1417" t="s">
        <v>302</v>
      </c>
      <c r="Q1417" t="s">
        <v>131</v>
      </c>
      <c r="R1417" t="s">
        <v>130</v>
      </c>
      <c r="S1417" t="s">
        <v>129</v>
      </c>
      <c r="AB1417" t="s">
        <v>128</v>
      </c>
      <c r="AC1417">
        <v>2010</v>
      </c>
      <c r="AD1417">
        <v>28</v>
      </c>
      <c r="AH1417" t="s">
        <v>464</v>
      </c>
    </row>
    <row r="1418" spans="1:34" x14ac:dyDescent="0.25">
      <c r="A1418" t="s">
        <v>137</v>
      </c>
      <c r="B1418" t="s">
        <v>18</v>
      </c>
      <c r="C1418" t="s">
        <v>118</v>
      </c>
      <c r="D1418" t="s">
        <v>136</v>
      </c>
      <c r="E1418" t="s">
        <v>135</v>
      </c>
      <c r="F1418" t="s">
        <v>403</v>
      </c>
      <c r="G1418" t="s">
        <v>404</v>
      </c>
      <c r="H1418">
        <v>194</v>
      </c>
      <c r="I1418" t="s">
        <v>222</v>
      </c>
      <c r="J1418" t="s">
        <v>133</v>
      </c>
      <c r="K1418" t="s">
        <v>132</v>
      </c>
      <c r="P1418" t="s">
        <v>297</v>
      </c>
      <c r="Q1418" t="s">
        <v>298</v>
      </c>
      <c r="R1418" t="s">
        <v>156</v>
      </c>
      <c r="S1418" t="s">
        <v>155</v>
      </c>
      <c r="AB1418" t="s">
        <v>128</v>
      </c>
      <c r="AC1418">
        <v>2010</v>
      </c>
      <c r="AD1418">
        <v>163.16800000000001</v>
      </c>
      <c r="AH1418" t="s">
        <v>465</v>
      </c>
    </row>
    <row r="1419" spans="1:34" x14ac:dyDescent="0.25">
      <c r="A1419" t="s">
        <v>137</v>
      </c>
      <c r="B1419" t="s">
        <v>18</v>
      </c>
      <c r="C1419" t="s">
        <v>118</v>
      </c>
      <c r="D1419" t="s">
        <v>136</v>
      </c>
      <c r="E1419" t="s">
        <v>135</v>
      </c>
      <c r="F1419" t="s">
        <v>403</v>
      </c>
      <c r="G1419" t="s">
        <v>404</v>
      </c>
      <c r="H1419">
        <v>194</v>
      </c>
      <c r="I1419" t="s">
        <v>222</v>
      </c>
      <c r="J1419" t="s">
        <v>133</v>
      </c>
      <c r="K1419" t="s">
        <v>132</v>
      </c>
      <c r="P1419" t="s">
        <v>297</v>
      </c>
      <c r="Q1419" t="s">
        <v>298</v>
      </c>
      <c r="R1419" t="s">
        <v>154</v>
      </c>
      <c r="S1419" t="s">
        <v>153</v>
      </c>
      <c r="AB1419" t="s">
        <v>128</v>
      </c>
      <c r="AC1419">
        <v>2010</v>
      </c>
      <c r="AD1419">
        <v>268.74400000000003</v>
      </c>
      <c r="AH1419" t="s">
        <v>465</v>
      </c>
    </row>
    <row r="1420" spans="1:34" x14ac:dyDescent="0.25">
      <c r="A1420" t="s">
        <v>137</v>
      </c>
      <c r="B1420" t="s">
        <v>18</v>
      </c>
      <c r="C1420" t="s">
        <v>118</v>
      </c>
      <c r="D1420" t="s">
        <v>136</v>
      </c>
      <c r="E1420" t="s">
        <v>135</v>
      </c>
      <c r="F1420" t="s">
        <v>403</v>
      </c>
      <c r="G1420" t="s">
        <v>404</v>
      </c>
      <c r="H1420">
        <v>194</v>
      </c>
      <c r="I1420" t="s">
        <v>222</v>
      </c>
      <c r="J1420" t="s">
        <v>133</v>
      </c>
      <c r="K1420" t="s">
        <v>132</v>
      </c>
      <c r="P1420" t="s">
        <v>297</v>
      </c>
      <c r="Q1420" t="s">
        <v>298</v>
      </c>
      <c r="R1420" t="s">
        <v>152</v>
      </c>
      <c r="S1420" t="s">
        <v>151</v>
      </c>
      <c r="AB1420" t="s">
        <v>128</v>
      </c>
      <c r="AC1420">
        <v>2010</v>
      </c>
      <c r="AD1420">
        <v>126.148</v>
      </c>
      <c r="AH1420" t="s">
        <v>465</v>
      </c>
    </row>
    <row r="1421" spans="1:34" x14ac:dyDescent="0.25">
      <c r="A1421" t="s">
        <v>137</v>
      </c>
      <c r="B1421" t="s">
        <v>18</v>
      </c>
      <c r="C1421" t="s">
        <v>118</v>
      </c>
      <c r="D1421" t="s">
        <v>136</v>
      </c>
      <c r="E1421" t="s">
        <v>135</v>
      </c>
      <c r="F1421" t="s">
        <v>403</v>
      </c>
      <c r="G1421" t="s">
        <v>404</v>
      </c>
      <c r="H1421">
        <v>194</v>
      </c>
      <c r="I1421" t="s">
        <v>222</v>
      </c>
      <c r="J1421" t="s">
        <v>133</v>
      </c>
      <c r="K1421" t="s">
        <v>132</v>
      </c>
      <c r="P1421" t="s">
        <v>297</v>
      </c>
      <c r="Q1421" t="s">
        <v>298</v>
      </c>
      <c r="R1421" t="s">
        <v>150</v>
      </c>
      <c r="S1421" t="s">
        <v>149</v>
      </c>
      <c r="AB1421" t="s">
        <v>128</v>
      </c>
      <c r="AC1421">
        <v>2010</v>
      </c>
      <c r="AD1421">
        <v>140.32</v>
      </c>
      <c r="AH1421" t="s">
        <v>465</v>
      </c>
    </row>
    <row r="1422" spans="1:34" x14ac:dyDescent="0.25">
      <c r="A1422" t="s">
        <v>137</v>
      </c>
      <c r="B1422" t="s">
        <v>18</v>
      </c>
      <c r="C1422" t="s">
        <v>118</v>
      </c>
      <c r="D1422" t="s">
        <v>136</v>
      </c>
      <c r="E1422" t="s">
        <v>135</v>
      </c>
      <c r="F1422" t="s">
        <v>403</v>
      </c>
      <c r="G1422" t="s">
        <v>404</v>
      </c>
      <c r="H1422">
        <v>194</v>
      </c>
      <c r="I1422" t="s">
        <v>222</v>
      </c>
      <c r="J1422" t="s">
        <v>133</v>
      </c>
      <c r="K1422" t="s">
        <v>132</v>
      </c>
      <c r="P1422" t="s">
        <v>297</v>
      </c>
      <c r="Q1422" t="s">
        <v>298</v>
      </c>
      <c r="R1422" t="s">
        <v>148</v>
      </c>
      <c r="S1422" t="s">
        <v>147</v>
      </c>
      <c r="AB1422" t="s">
        <v>128</v>
      </c>
      <c r="AC1422">
        <v>2010</v>
      </c>
      <c r="AD1422">
        <v>200.63399999999999</v>
      </c>
      <c r="AH1422" t="s">
        <v>465</v>
      </c>
    </row>
    <row r="1423" spans="1:34" x14ac:dyDescent="0.25">
      <c r="A1423" t="s">
        <v>137</v>
      </c>
      <c r="B1423" t="s">
        <v>18</v>
      </c>
      <c r="C1423" t="s">
        <v>118</v>
      </c>
      <c r="D1423" t="s">
        <v>136</v>
      </c>
      <c r="E1423" t="s">
        <v>135</v>
      </c>
      <c r="F1423" t="s">
        <v>403</v>
      </c>
      <c r="G1423" t="s">
        <v>404</v>
      </c>
      <c r="H1423">
        <v>194</v>
      </c>
      <c r="I1423" t="s">
        <v>222</v>
      </c>
      <c r="J1423" t="s">
        <v>133</v>
      </c>
      <c r="K1423" t="s">
        <v>132</v>
      </c>
      <c r="P1423" t="s">
        <v>297</v>
      </c>
      <c r="Q1423" t="s">
        <v>298</v>
      </c>
      <c r="R1423" t="s">
        <v>146</v>
      </c>
      <c r="S1423" t="s">
        <v>145</v>
      </c>
      <c r="AB1423" t="s">
        <v>128</v>
      </c>
      <c r="AC1423">
        <v>2010</v>
      </c>
      <c r="AD1423">
        <v>629.99800000000005</v>
      </c>
      <c r="AH1423" t="s">
        <v>465</v>
      </c>
    </row>
    <row r="1424" spans="1:34" x14ac:dyDescent="0.25">
      <c r="A1424" t="s">
        <v>137</v>
      </c>
      <c r="B1424" t="s">
        <v>18</v>
      </c>
      <c r="C1424" t="s">
        <v>118</v>
      </c>
      <c r="D1424" t="s">
        <v>136</v>
      </c>
      <c r="E1424" t="s">
        <v>135</v>
      </c>
      <c r="F1424" t="s">
        <v>403</v>
      </c>
      <c r="G1424" t="s">
        <v>404</v>
      </c>
      <c r="H1424">
        <v>194</v>
      </c>
      <c r="I1424" t="s">
        <v>222</v>
      </c>
      <c r="J1424" t="s">
        <v>133</v>
      </c>
      <c r="K1424" t="s">
        <v>132</v>
      </c>
      <c r="P1424" t="s">
        <v>297</v>
      </c>
      <c r="Q1424" t="s">
        <v>298</v>
      </c>
      <c r="R1424" t="s">
        <v>144</v>
      </c>
      <c r="S1424" t="s">
        <v>143</v>
      </c>
      <c r="AB1424" t="s">
        <v>128</v>
      </c>
      <c r="AC1424">
        <v>2010</v>
      </c>
      <c r="AD1424">
        <v>405.72199999999998</v>
      </c>
      <c r="AH1424" t="s">
        <v>465</v>
      </c>
    </row>
    <row r="1425" spans="1:34" x14ac:dyDescent="0.25">
      <c r="A1425" t="s">
        <v>137</v>
      </c>
      <c r="B1425" t="s">
        <v>18</v>
      </c>
      <c r="C1425" t="s">
        <v>118</v>
      </c>
      <c r="D1425" t="s">
        <v>136</v>
      </c>
      <c r="E1425" t="s">
        <v>135</v>
      </c>
      <c r="F1425" t="s">
        <v>403</v>
      </c>
      <c r="G1425" t="s">
        <v>404</v>
      </c>
      <c r="H1425">
        <v>194</v>
      </c>
      <c r="I1425" t="s">
        <v>222</v>
      </c>
      <c r="J1425" t="s">
        <v>133</v>
      </c>
      <c r="K1425" t="s">
        <v>132</v>
      </c>
      <c r="P1425" t="s">
        <v>297</v>
      </c>
      <c r="Q1425" t="s">
        <v>298</v>
      </c>
      <c r="R1425" t="s">
        <v>142</v>
      </c>
      <c r="S1425" t="s">
        <v>141</v>
      </c>
      <c r="AB1425" t="s">
        <v>128</v>
      </c>
      <c r="AC1425">
        <v>2010</v>
      </c>
      <c r="AD1425">
        <v>50.462000000000003</v>
      </c>
      <c r="AH1425" t="s">
        <v>465</v>
      </c>
    </row>
    <row r="1426" spans="1:34" x14ac:dyDescent="0.25">
      <c r="A1426" t="s">
        <v>137</v>
      </c>
      <c r="B1426" t="s">
        <v>18</v>
      </c>
      <c r="C1426" t="s">
        <v>118</v>
      </c>
      <c r="D1426" t="s">
        <v>136</v>
      </c>
      <c r="E1426" t="s">
        <v>135</v>
      </c>
      <c r="F1426" t="s">
        <v>403</v>
      </c>
      <c r="G1426" t="s">
        <v>404</v>
      </c>
      <c r="H1426">
        <v>194</v>
      </c>
      <c r="I1426" t="s">
        <v>222</v>
      </c>
      <c r="J1426" t="s">
        <v>133</v>
      </c>
      <c r="K1426" t="s">
        <v>132</v>
      </c>
      <c r="P1426" t="s">
        <v>297</v>
      </c>
      <c r="Q1426" t="s">
        <v>298</v>
      </c>
      <c r="R1426" t="s">
        <v>140</v>
      </c>
      <c r="S1426" t="s">
        <v>139</v>
      </c>
      <c r="AB1426" t="s">
        <v>128</v>
      </c>
      <c r="AC1426">
        <v>2010</v>
      </c>
      <c r="AD1426">
        <v>583.72900000000004</v>
      </c>
      <c r="AH1426" t="s">
        <v>465</v>
      </c>
    </row>
    <row r="1427" spans="1:34" x14ac:dyDescent="0.25">
      <c r="A1427" t="s">
        <v>137</v>
      </c>
      <c r="B1427" t="s">
        <v>18</v>
      </c>
      <c r="C1427" t="s">
        <v>118</v>
      </c>
      <c r="D1427" t="s">
        <v>136</v>
      </c>
      <c r="E1427" t="s">
        <v>135</v>
      </c>
      <c r="F1427" t="s">
        <v>403</v>
      </c>
      <c r="G1427" t="s">
        <v>404</v>
      </c>
      <c r="H1427">
        <v>194</v>
      </c>
      <c r="I1427" t="s">
        <v>222</v>
      </c>
      <c r="J1427" t="s">
        <v>133</v>
      </c>
      <c r="K1427" t="s">
        <v>132</v>
      </c>
      <c r="P1427" t="s">
        <v>297</v>
      </c>
      <c r="Q1427" t="s">
        <v>298</v>
      </c>
      <c r="R1427" t="s">
        <v>138</v>
      </c>
      <c r="S1427" t="s">
        <v>131</v>
      </c>
      <c r="AB1427" t="s">
        <v>128</v>
      </c>
      <c r="AC1427">
        <v>2010</v>
      </c>
      <c r="AD1427">
        <v>2574.6080000000002</v>
      </c>
      <c r="AH1427" t="s">
        <v>465</v>
      </c>
    </row>
    <row r="1428" spans="1:34" x14ac:dyDescent="0.25">
      <c r="A1428" t="s">
        <v>137</v>
      </c>
      <c r="B1428" t="s">
        <v>18</v>
      </c>
      <c r="C1428" t="s">
        <v>118</v>
      </c>
      <c r="D1428" t="s">
        <v>136</v>
      </c>
      <c r="E1428" t="s">
        <v>135</v>
      </c>
      <c r="F1428" t="s">
        <v>403</v>
      </c>
      <c r="G1428" t="s">
        <v>404</v>
      </c>
      <c r="H1428">
        <v>194</v>
      </c>
      <c r="I1428" t="s">
        <v>222</v>
      </c>
      <c r="J1428" t="s">
        <v>133</v>
      </c>
      <c r="K1428" t="s">
        <v>132</v>
      </c>
      <c r="P1428" t="s">
        <v>297</v>
      </c>
      <c r="Q1428" t="s">
        <v>298</v>
      </c>
      <c r="R1428" t="s">
        <v>130</v>
      </c>
      <c r="S1428" t="s">
        <v>129</v>
      </c>
      <c r="AB1428" t="s">
        <v>128</v>
      </c>
      <c r="AC1428">
        <v>2010</v>
      </c>
      <c r="AD1428">
        <v>5.6829999999999998</v>
      </c>
      <c r="AH1428" t="s">
        <v>465</v>
      </c>
    </row>
    <row r="1429" spans="1:34" x14ac:dyDescent="0.25">
      <c r="A1429" t="s">
        <v>137</v>
      </c>
      <c r="B1429" t="s">
        <v>18</v>
      </c>
      <c r="C1429" t="s">
        <v>118</v>
      </c>
      <c r="D1429" t="s">
        <v>136</v>
      </c>
      <c r="E1429" t="s">
        <v>135</v>
      </c>
      <c r="F1429" t="s">
        <v>403</v>
      </c>
      <c r="G1429" t="s">
        <v>404</v>
      </c>
      <c r="H1429">
        <v>194</v>
      </c>
      <c r="I1429" t="s">
        <v>222</v>
      </c>
      <c r="J1429" t="s">
        <v>133</v>
      </c>
      <c r="K1429" t="s">
        <v>132</v>
      </c>
      <c r="P1429" t="s">
        <v>300</v>
      </c>
      <c r="Q1429" t="s">
        <v>301</v>
      </c>
      <c r="R1429" t="s">
        <v>156</v>
      </c>
      <c r="S1429" t="s">
        <v>155</v>
      </c>
      <c r="AB1429" t="s">
        <v>128</v>
      </c>
      <c r="AC1429">
        <v>2010</v>
      </c>
      <c r="AD1429">
        <v>476.94299999999998</v>
      </c>
      <c r="AH1429" t="s">
        <v>465</v>
      </c>
    </row>
    <row r="1430" spans="1:34" x14ac:dyDescent="0.25">
      <c r="A1430" t="s">
        <v>137</v>
      </c>
      <c r="B1430" t="s">
        <v>18</v>
      </c>
      <c r="C1430" t="s">
        <v>118</v>
      </c>
      <c r="D1430" t="s">
        <v>136</v>
      </c>
      <c r="E1430" t="s">
        <v>135</v>
      </c>
      <c r="F1430" t="s">
        <v>403</v>
      </c>
      <c r="G1430" t="s">
        <v>404</v>
      </c>
      <c r="H1430">
        <v>194</v>
      </c>
      <c r="I1430" t="s">
        <v>222</v>
      </c>
      <c r="J1430" t="s">
        <v>133</v>
      </c>
      <c r="K1430" t="s">
        <v>132</v>
      </c>
      <c r="P1430" t="s">
        <v>300</v>
      </c>
      <c r="Q1430" t="s">
        <v>301</v>
      </c>
      <c r="R1430" t="s">
        <v>154</v>
      </c>
      <c r="S1430" t="s">
        <v>153</v>
      </c>
      <c r="AB1430" t="s">
        <v>128</v>
      </c>
      <c r="AC1430">
        <v>2010</v>
      </c>
      <c r="AD1430">
        <v>165.51599999999999</v>
      </c>
      <c r="AH1430" t="s">
        <v>465</v>
      </c>
    </row>
    <row r="1431" spans="1:34" x14ac:dyDescent="0.25">
      <c r="A1431" t="s">
        <v>137</v>
      </c>
      <c r="B1431" t="s">
        <v>18</v>
      </c>
      <c r="C1431" t="s">
        <v>118</v>
      </c>
      <c r="D1431" t="s">
        <v>136</v>
      </c>
      <c r="E1431" t="s">
        <v>135</v>
      </c>
      <c r="F1431" t="s">
        <v>403</v>
      </c>
      <c r="G1431" t="s">
        <v>404</v>
      </c>
      <c r="H1431">
        <v>194</v>
      </c>
      <c r="I1431" t="s">
        <v>222</v>
      </c>
      <c r="J1431" t="s">
        <v>133</v>
      </c>
      <c r="K1431" t="s">
        <v>132</v>
      </c>
      <c r="P1431" t="s">
        <v>300</v>
      </c>
      <c r="Q1431" t="s">
        <v>301</v>
      </c>
      <c r="R1431" t="s">
        <v>152</v>
      </c>
      <c r="S1431" t="s">
        <v>151</v>
      </c>
      <c r="AB1431" t="s">
        <v>128</v>
      </c>
      <c r="AC1431">
        <v>2010</v>
      </c>
      <c r="AD1431">
        <v>268.27199999999999</v>
      </c>
      <c r="AH1431" t="s">
        <v>465</v>
      </c>
    </row>
    <row r="1432" spans="1:34" x14ac:dyDescent="0.25">
      <c r="A1432" t="s">
        <v>137</v>
      </c>
      <c r="B1432" t="s">
        <v>18</v>
      </c>
      <c r="C1432" t="s">
        <v>118</v>
      </c>
      <c r="D1432" t="s">
        <v>136</v>
      </c>
      <c r="E1432" t="s">
        <v>135</v>
      </c>
      <c r="F1432" t="s">
        <v>403</v>
      </c>
      <c r="G1432" t="s">
        <v>404</v>
      </c>
      <c r="H1432">
        <v>194</v>
      </c>
      <c r="I1432" t="s">
        <v>222</v>
      </c>
      <c r="J1432" t="s">
        <v>133</v>
      </c>
      <c r="K1432" t="s">
        <v>132</v>
      </c>
      <c r="P1432" t="s">
        <v>300</v>
      </c>
      <c r="Q1432" t="s">
        <v>301</v>
      </c>
      <c r="R1432" t="s">
        <v>150</v>
      </c>
      <c r="S1432" t="s">
        <v>149</v>
      </c>
      <c r="AB1432" t="s">
        <v>128</v>
      </c>
      <c r="AC1432">
        <v>2010</v>
      </c>
      <c r="AD1432">
        <v>174.66399999999999</v>
      </c>
      <c r="AH1432" t="s">
        <v>465</v>
      </c>
    </row>
    <row r="1433" spans="1:34" x14ac:dyDescent="0.25">
      <c r="A1433" t="s">
        <v>137</v>
      </c>
      <c r="B1433" t="s">
        <v>18</v>
      </c>
      <c r="C1433" t="s">
        <v>118</v>
      </c>
      <c r="D1433" t="s">
        <v>136</v>
      </c>
      <c r="E1433" t="s">
        <v>135</v>
      </c>
      <c r="F1433" t="s">
        <v>403</v>
      </c>
      <c r="G1433" t="s">
        <v>404</v>
      </c>
      <c r="H1433">
        <v>194</v>
      </c>
      <c r="I1433" t="s">
        <v>222</v>
      </c>
      <c r="J1433" t="s">
        <v>133</v>
      </c>
      <c r="K1433" t="s">
        <v>132</v>
      </c>
      <c r="P1433" t="s">
        <v>300</v>
      </c>
      <c r="Q1433" t="s">
        <v>301</v>
      </c>
      <c r="R1433" t="s">
        <v>148</v>
      </c>
      <c r="S1433" t="s">
        <v>147</v>
      </c>
      <c r="AB1433" t="s">
        <v>128</v>
      </c>
      <c r="AC1433">
        <v>2010</v>
      </c>
      <c r="AD1433">
        <v>426.08199999999999</v>
      </c>
      <c r="AH1433" t="s">
        <v>465</v>
      </c>
    </row>
    <row r="1434" spans="1:34" x14ac:dyDescent="0.25">
      <c r="A1434" t="s">
        <v>137</v>
      </c>
      <c r="B1434" t="s">
        <v>18</v>
      </c>
      <c r="C1434" t="s">
        <v>118</v>
      </c>
      <c r="D1434" t="s">
        <v>136</v>
      </c>
      <c r="E1434" t="s">
        <v>135</v>
      </c>
      <c r="F1434" t="s">
        <v>403</v>
      </c>
      <c r="G1434" t="s">
        <v>404</v>
      </c>
      <c r="H1434">
        <v>194</v>
      </c>
      <c r="I1434" t="s">
        <v>222</v>
      </c>
      <c r="J1434" t="s">
        <v>133</v>
      </c>
      <c r="K1434" t="s">
        <v>132</v>
      </c>
      <c r="P1434" t="s">
        <v>300</v>
      </c>
      <c r="Q1434" t="s">
        <v>301</v>
      </c>
      <c r="R1434" t="s">
        <v>146</v>
      </c>
      <c r="S1434" t="s">
        <v>145</v>
      </c>
      <c r="AB1434" t="s">
        <v>128</v>
      </c>
      <c r="AC1434">
        <v>2010</v>
      </c>
      <c r="AD1434">
        <v>1085.2639999999999</v>
      </c>
      <c r="AH1434" t="s">
        <v>465</v>
      </c>
    </row>
    <row r="1435" spans="1:34" x14ac:dyDescent="0.25">
      <c r="A1435" t="s">
        <v>137</v>
      </c>
      <c r="B1435" t="s">
        <v>18</v>
      </c>
      <c r="C1435" t="s">
        <v>118</v>
      </c>
      <c r="D1435" t="s">
        <v>136</v>
      </c>
      <c r="E1435" t="s">
        <v>135</v>
      </c>
      <c r="F1435" t="s">
        <v>403</v>
      </c>
      <c r="G1435" t="s">
        <v>404</v>
      </c>
      <c r="H1435">
        <v>194</v>
      </c>
      <c r="I1435" t="s">
        <v>222</v>
      </c>
      <c r="J1435" t="s">
        <v>133</v>
      </c>
      <c r="K1435" t="s">
        <v>132</v>
      </c>
      <c r="P1435" t="s">
        <v>300</v>
      </c>
      <c r="Q1435" t="s">
        <v>301</v>
      </c>
      <c r="R1435" t="s">
        <v>144</v>
      </c>
      <c r="S1435" t="s">
        <v>143</v>
      </c>
      <c r="AB1435" t="s">
        <v>128</v>
      </c>
      <c r="AC1435">
        <v>2010</v>
      </c>
      <c r="AD1435">
        <v>800.64700000000005</v>
      </c>
      <c r="AH1435" t="s">
        <v>465</v>
      </c>
    </row>
    <row r="1436" spans="1:34" x14ac:dyDescent="0.25">
      <c r="A1436" t="s">
        <v>137</v>
      </c>
      <c r="B1436" t="s">
        <v>18</v>
      </c>
      <c r="C1436" t="s">
        <v>118</v>
      </c>
      <c r="D1436" t="s">
        <v>136</v>
      </c>
      <c r="E1436" t="s">
        <v>135</v>
      </c>
      <c r="F1436" t="s">
        <v>403</v>
      </c>
      <c r="G1436" t="s">
        <v>404</v>
      </c>
      <c r="H1436">
        <v>194</v>
      </c>
      <c r="I1436" t="s">
        <v>222</v>
      </c>
      <c r="J1436" t="s">
        <v>133</v>
      </c>
      <c r="K1436" t="s">
        <v>132</v>
      </c>
      <c r="P1436" t="s">
        <v>300</v>
      </c>
      <c r="Q1436" t="s">
        <v>301</v>
      </c>
      <c r="R1436" t="s">
        <v>142</v>
      </c>
      <c r="S1436" t="s">
        <v>141</v>
      </c>
      <c r="AB1436" t="s">
        <v>128</v>
      </c>
      <c r="AC1436">
        <v>2010</v>
      </c>
      <c r="AD1436">
        <v>509.94499999999999</v>
      </c>
      <c r="AH1436" t="s">
        <v>465</v>
      </c>
    </row>
    <row r="1437" spans="1:34" x14ac:dyDescent="0.25">
      <c r="A1437" t="s">
        <v>137</v>
      </c>
      <c r="B1437" t="s">
        <v>18</v>
      </c>
      <c r="C1437" t="s">
        <v>118</v>
      </c>
      <c r="D1437" t="s">
        <v>136</v>
      </c>
      <c r="E1437" t="s">
        <v>135</v>
      </c>
      <c r="F1437" t="s">
        <v>403</v>
      </c>
      <c r="G1437" t="s">
        <v>404</v>
      </c>
      <c r="H1437">
        <v>194</v>
      </c>
      <c r="I1437" t="s">
        <v>222</v>
      </c>
      <c r="J1437" t="s">
        <v>133</v>
      </c>
      <c r="K1437" t="s">
        <v>132</v>
      </c>
      <c r="P1437" t="s">
        <v>300</v>
      </c>
      <c r="Q1437" t="s">
        <v>301</v>
      </c>
      <c r="R1437" t="s">
        <v>140</v>
      </c>
      <c r="S1437" t="s">
        <v>139</v>
      </c>
      <c r="AB1437" t="s">
        <v>128</v>
      </c>
      <c r="AC1437">
        <v>2010</v>
      </c>
      <c r="AD1437">
        <v>1155.7760000000001</v>
      </c>
      <c r="AH1437" t="s">
        <v>465</v>
      </c>
    </row>
    <row r="1438" spans="1:34" x14ac:dyDescent="0.25">
      <c r="A1438" t="s">
        <v>137</v>
      </c>
      <c r="B1438" t="s">
        <v>18</v>
      </c>
      <c r="C1438" t="s">
        <v>118</v>
      </c>
      <c r="D1438" t="s">
        <v>136</v>
      </c>
      <c r="E1438" t="s">
        <v>135</v>
      </c>
      <c r="F1438" t="s">
        <v>403</v>
      </c>
      <c r="G1438" t="s">
        <v>404</v>
      </c>
      <c r="H1438">
        <v>194</v>
      </c>
      <c r="I1438" t="s">
        <v>222</v>
      </c>
      <c r="J1438" t="s">
        <v>133</v>
      </c>
      <c r="K1438" t="s">
        <v>132</v>
      </c>
      <c r="P1438" t="s">
        <v>300</v>
      </c>
      <c r="Q1438" t="s">
        <v>301</v>
      </c>
      <c r="R1438" t="s">
        <v>138</v>
      </c>
      <c r="S1438" t="s">
        <v>131</v>
      </c>
      <c r="AB1438" t="s">
        <v>128</v>
      </c>
      <c r="AC1438">
        <v>2010</v>
      </c>
      <c r="AD1438">
        <v>5131.9859999999999</v>
      </c>
      <c r="AH1438" t="s">
        <v>465</v>
      </c>
    </row>
    <row r="1439" spans="1:34" x14ac:dyDescent="0.25">
      <c r="A1439" t="s">
        <v>137</v>
      </c>
      <c r="B1439" t="s">
        <v>18</v>
      </c>
      <c r="C1439" t="s">
        <v>118</v>
      </c>
      <c r="D1439" t="s">
        <v>136</v>
      </c>
      <c r="E1439" t="s">
        <v>135</v>
      </c>
      <c r="F1439" t="s">
        <v>403</v>
      </c>
      <c r="G1439" t="s">
        <v>404</v>
      </c>
      <c r="H1439">
        <v>194</v>
      </c>
      <c r="I1439" t="s">
        <v>222</v>
      </c>
      <c r="J1439" t="s">
        <v>133</v>
      </c>
      <c r="K1439" t="s">
        <v>132</v>
      </c>
      <c r="P1439" t="s">
        <v>300</v>
      </c>
      <c r="Q1439" t="s">
        <v>301</v>
      </c>
      <c r="R1439" t="s">
        <v>130</v>
      </c>
      <c r="S1439" t="s">
        <v>129</v>
      </c>
      <c r="AB1439" t="s">
        <v>128</v>
      </c>
      <c r="AC1439">
        <v>2010</v>
      </c>
      <c r="AD1439">
        <v>68.876999999999995</v>
      </c>
      <c r="AH1439" t="s">
        <v>465</v>
      </c>
    </row>
    <row r="1440" spans="1:34" s="49" customFormat="1" x14ac:dyDescent="0.25">
      <c r="A1440" s="49" t="s">
        <v>137</v>
      </c>
      <c r="B1440" s="49" t="s">
        <v>18</v>
      </c>
      <c r="C1440" s="49" t="s">
        <v>118</v>
      </c>
      <c r="D1440" s="49" t="s">
        <v>136</v>
      </c>
      <c r="E1440" s="49" t="s">
        <v>135</v>
      </c>
      <c r="F1440" s="49" t="s">
        <v>403</v>
      </c>
      <c r="G1440" s="49" t="s">
        <v>404</v>
      </c>
      <c r="H1440" s="49">
        <v>194</v>
      </c>
      <c r="I1440" s="49" t="s">
        <v>222</v>
      </c>
      <c r="J1440" s="49" t="s">
        <v>133</v>
      </c>
      <c r="K1440" s="49" t="s">
        <v>132</v>
      </c>
      <c r="P1440" s="49" t="s">
        <v>302</v>
      </c>
      <c r="Q1440" s="49" t="s">
        <v>131</v>
      </c>
      <c r="R1440" s="49" t="s">
        <v>156</v>
      </c>
      <c r="S1440" s="49" t="s">
        <v>155</v>
      </c>
      <c r="AB1440" s="49" t="s">
        <v>128</v>
      </c>
      <c r="AC1440" s="49">
        <v>2010</v>
      </c>
      <c r="AD1440" s="49">
        <v>640.11099999999999</v>
      </c>
      <c r="AF1440" s="49" t="s">
        <v>858</v>
      </c>
      <c r="AG1440" s="146">
        <f>(AD1440+AD1441+AD1442)*( 1 +AD1450/(AD1449-AD1450))</f>
        <v>1483.1401311700133</v>
      </c>
      <c r="AH1440" s="49" t="s">
        <v>465</v>
      </c>
    </row>
    <row r="1441" spans="1:34" s="49" customFormat="1" x14ac:dyDescent="0.25">
      <c r="A1441" s="49" t="s">
        <v>137</v>
      </c>
      <c r="B1441" s="49" t="s">
        <v>18</v>
      </c>
      <c r="C1441" s="49" t="s">
        <v>118</v>
      </c>
      <c r="D1441" s="49" t="s">
        <v>136</v>
      </c>
      <c r="E1441" s="49" t="s">
        <v>135</v>
      </c>
      <c r="F1441" s="49" t="s">
        <v>403</v>
      </c>
      <c r="G1441" s="49" t="s">
        <v>404</v>
      </c>
      <c r="H1441" s="49">
        <v>194</v>
      </c>
      <c r="I1441" s="49" t="s">
        <v>222</v>
      </c>
      <c r="J1441" s="49" t="s">
        <v>133</v>
      </c>
      <c r="K1441" s="49" t="s">
        <v>132</v>
      </c>
      <c r="P1441" s="49" t="s">
        <v>302</v>
      </c>
      <c r="Q1441" s="49" t="s">
        <v>131</v>
      </c>
      <c r="R1441" s="49" t="s">
        <v>154</v>
      </c>
      <c r="S1441" s="49" t="s">
        <v>153</v>
      </c>
      <c r="AB1441" s="49" t="s">
        <v>128</v>
      </c>
      <c r="AC1441" s="49">
        <v>2010</v>
      </c>
      <c r="AD1441" s="49">
        <v>434.26</v>
      </c>
      <c r="AF1441" s="49" t="s">
        <v>859</v>
      </c>
      <c r="AG1441" s="146">
        <f>(AD1443+AD1444+AD1445+AD1446+AD1447+AD1448)*( 1 +AD1450/(AD1449-AD1450))</f>
        <v>6223.4538688299872</v>
      </c>
      <c r="AH1441" s="49" t="s">
        <v>465</v>
      </c>
    </row>
    <row r="1442" spans="1:34" s="49" customFormat="1" x14ac:dyDescent="0.25">
      <c r="A1442" s="49" t="s">
        <v>137</v>
      </c>
      <c r="B1442" s="49" t="s">
        <v>18</v>
      </c>
      <c r="C1442" s="49" t="s">
        <v>118</v>
      </c>
      <c r="D1442" s="49" t="s">
        <v>136</v>
      </c>
      <c r="E1442" s="49" t="s">
        <v>135</v>
      </c>
      <c r="F1442" s="49" t="s">
        <v>403</v>
      </c>
      <c r="G1442" s="49" t="s">
        <v>404</v>
      </c>
      <c r="H1442" s="49">
        <v>194</v>
      </c>
      <c r="I1442" s="49" t="s">
        <v>222</v>
      </c>
      <c r="J1442" s="49" t="s">
        <v>133</v>
      </c>
      <c r="K1442" s="49" t="s">
        <v>132</v>
      </c>
      <c r="P1442" s="49" t="s">
        <v>302</v>
      </c>
      <c r="Q1442" s="49" t="s">
        <v>131</v>
      </c>
      <c r="R1442" s="49" t="s">
        <v>152</v>
      </c>
      <c r="S1442" s="49" t="s">
        <v>151</v>
      </c>
      <c r="AB1442" s="49" t="s">
        <v>128</v>
      </c>
      <c r="AC1442" s="49">
        <v>2010</v>
      </c>
      <c r="AD1442" s="49">
        <v>394.42</v>
      </c>
      <c r="AF1442" s="49" t="s">
        <v>862</v>
      </c>
      <c r="AG1442" s="146">
        <f>AD1440+AD1441+AD1442+AD1443+ AD1444+AD1445+AD1446+AD1447+AD1448+AD1450</f>
        <v>7706.5940000000001</v>
      </c>
      <c r="AH1442" s="49" t="s">
        <v>465</v>
      </c>
    </row>
    <row r="1443" spans="1:34" s="49" customFormat="1" x14ac:dyDescent="0.25">
      <c r="A1443" s="49" t="s">
        <v>137</v>
      </c>
      <c r="B1443" s="49" t="s">
        <v>18</v>
      </c>
      <c r="C1443" s="49" t="s">
        <v>118</v>
      </c>
      <c r="D1443" s="49" t="s">
        <v>136</v>
      </c>
      <c r="E1443" s="49" t="s">
        <v>135</v>
      </c>
      <c r="F1443" s="49" t="s">
        <v>403</v>
      </c>
      <c r="G1443" s="49" t="s">
        <v>404</v>
      </c>
      <c r="H1443" s="49">
        <v>194</v>
      </c>
      <c r="I1443" s="49" t="s">
        <v>222</v>
      </c>
      <c r="J1443" s="49" t="s">
        <v>133</v>
      </c>
      <c r="K1443" s="49" t="s">
        <v>132</v>
      </c>
      <c r="P1443" s="49" t="s">
        <v>302</v>
      </c>
      <c r="Q1443" s="49" t="s">
        <v>131</v>
      </c>
      <c r="R1443" s="49" t="s">
        <v>150</v>
      </c>
      <c r="S1443" s="49" t="s">
        <v>149</v>
      </c>
      <c r="AB1443" s="49" t="s">
        <v>128</v>
      </c>
      <c r="AC1443" s="49">
        <v>2010</v>
      </c>
      <c r="AD1443" s="49">
        <v>314.98399999999998</v>
      </c>
      <c r="AG1443" s="146"/>
      <c r="AH1443" s="49" t="s">
        <v>465</v>
      </c>
    </row>
    <row r="1444" spans="1:34" s="49" customFormat="1" x14ac:dyDescent="0.25">
      <c r="A1444" s="49" t="s">
        <v>137</v>
      </c>
      <c r="B1444" s="49" t="s">
        <v>18</v>
      </c>
      <c r="C1444" s="49" t="s">
        <v>118</v>
      </c>
      <c r="D1444" s="49" t="s">
        <v>136</v>
      </c>
      <c r="E1444" s="49" t="s">
        <v>135</v>
      </c>
      <c r="F1444" s="49" t="s">
        <v>403</v>
      </c>
      <c r="G1444" s="49" t="s">
        <v>404</v>
      </c>
      <c r="H1444" s="49">
        <v>194</v>
      </c>
      <c r="I1444" s="49" t="s">
        <v>222</v>
      </c>
      <c r="J1444" s="49" t="s">
        <v>133</v>
      </c>
      <c r="K1444" s="49" t="s">
        <v>132</v>
      </c>
      <c r="P1444" s="49" t="s">
        <v>302</v>
      </c>
      <c r="Q1444" s="49" t="s">
        <v>131</v>
      </c>
      <c r="R1444" s="49" t="s">
        <v>148</v>
      </c>
      <c r="S1444" s="49" t="s">
        <v>147</v>
      </c>
      <c r="AB1444" s="49" t="s">
        <v>128</v>
      </c>
      <c r="AC1444" s="49">
        <v>2010</v>
      </c>
      <c r="AD1444" s="49">
        <v>626.71600000000001</v>
      </c>
      <c r="AG1444" s="146"/>
      <c r="AH1444" s="49" t="s">
        <v>465</v>
      </c>
    </row>
    <row r="1445" spans="1:34" s="49" customFormat="1" x14ac:dyDescent="0.25">
      <c r="A1445" s="49" t="s">
        <v>137</v>
      </c>
      <c r="B1445" s="49" t="s">
        <v>18</v>
      </c>
      <c r="C1445" s="49" t="s">
        <v>118</v>
      </c>
      <c r="D1445" s="49" t="s">
        <v>136</v>
      </c>
      <c r="E1445" s="49" t="s">
        <v>135</v>
      </c>
      <c r="F1445" s="49" t="s">
        <v>403</v>
      </c>
      <c r="G1445" s="49" t="s">
        <v>404</v>
      </c>
      <c r="H1445" s="49">
        <v>194</v>
      </c>
      <c r="I1445" s="49" t="s">
        <v>222</v>
      </c>
      <c r="J1445" s="49" t="s">
        <v>133</v>
      </c>
      <c r="K1445" s="49" t="s">
        <v>132</v>
      </c>
      <c r="P1445" s="49" t="s">
        <v>302</v>
      </c>
      <c r="Q1445" s="49" t="s">
        <v>131</v>
      </c>
      <c r="R1445" s="49" t="s">
        <v>146</v>
      </c>
      <c r="S1445" s="49" t="s">
        <v>145</v>
      </c>
      <c r="AB1445" s="49" t="s">
        <v>128</v>
      </c>
      <c r="AC1445" s="49">
        <v>2010</v>
      </c>
      <c r="AD1445" s="49">
        <v>1715.2619999999999</v>
      </c>
      <c r="AG1445" s="146"/>
      <c r="AH1445" s="49" t="s">
        <v>465</v>
      </c>
    </row>
    <row r="1446" spans="1:34" s="49" customFormat="1" x14ac:dyDescent="0.25">
      <c r="A1446" s="49" t="s">
        <v>137</v>
      </c>
      <c r="B1446" s="49" t="s">
        <v>18</v>
      </c>
      <c r="C1446" s="49" t="s">
        <v>118</v>
      </c>
      <c r="D1446" s="49" t="s">
        <v>136</v>
      </c>
      <c r="E1446" s="49" t="s">
        <v>135</v>
      </c>
      <c r="F1446" s="49" t="s">
        <v>403</v>
      </c>
      <c r="G1446" s="49" t="s">
        <v>404</v>
      </c>
      <c r="H1446" s="49">
        <v>194</v>
      </c>
      <c r="I1446" s="49" t="s">
        <v>222</v>
      </c>
      <c r="J1446" s="49" t="s">
        <v>133</v>
      </c>
      <c r="K1446" s="49" t="s">
        <v>132</v>
      </c>
      <c r="P1446" s="49" t="s">
        <v>302</v>
      </c>
      <c r="Q1446" s="49" t="s">
        <v>131</v>
      </c>
      <c r="R1446" s="49" t="s">
        <v>144</v>
      </c>
      <c r="S1446" s="49" t="s">
        <v>143</v>
      </c>
      <c r="AB1446" s="49" t="s">
        <v>128</v>
      </c>
      <c r="AC1446" s="49">
        <v>2010</v>
      </c>
      <c r="AD1446" s="49">
        <v>1206.3689999999999</v>
      </c>
      <c r="AG1446" s="146"/>
      <c r="AH1446" s="49" t="s">
        <v>465</v>
      </c>
    </row>
    <row r="1447" spans="1:34" s="49" customFormat="1" x14ac:dyDescent="0.25">
      <c r="A1447" s="49" t="s">
        <v>137</v>
      </c>
      <c r="B1447" s="49" t="s">
        <v>18</v>
      </c>
      <c r="C1447" s="49" t="s">
        <v>118</v>
      </c>
      <c r="D1447" s="49" t="s">
        <v>136</v>
      </c>
      <c r="E1447" s="49" t="s">
        <v>135</v>
      </c>
      <c r="F1447" s="49" t="s">
        <v>403</v>
      </c>
      <c r="G1447" s="49" t="s">
        <v>404</v>
      </c>
      <c r="H1447" s="49">
        <v>194</v>
      </c>
      <c r="I1447" s="49" t="s">
        <v>222</v>
      </c>
      <c r="J1447" s="49" t="s">
        <v>133</v>
      </c>
      <c r="K1447" s="49" t="s">
        <v>132</v>
      </c>
      <c r="P1447" s="49" t="s">
        <v>302</v>
      </c>
      <c r="Q1447" s="49" t="s">
        <v>131</v>
      </c>
      <c r="R1447" s="49" t="s">
        <v>142</v>
      </c>
      <c r="S1447" s="49" t="s">
        <v>141</v>
      </c>
      <c r="AB1447" s="49" t="s">
        <v>128</v>
      </c>
      <c r="AC1447" s="49">
        <v>2010</v>
      </c>
      <c r="AD1447" s="49">
        <v>560.40700000000004</v>
      </c>
      <c r="AG1447" s="146"/>
      <c r="AH1447" s="49" t="s">
        <v>465</v>
      </c>
    </row>
    <row r="1448" spans="1:34" s="49" customFormat="1" x14ac:dyDescent="0.25">
      <c r="A1448" s="49" t="s">
        <v>137</v>
      </c>
      <c r="B1448" s="49" t="s">
        <v>18</v>
      </c>
      <c r="C1448" s="49" t="s">
        <v>118</v>
      </c>
      <c r="D1448" s="49" t="s">
        <v>136</v>
      </c>
      <c r="E1448" s="49" t="s">
        <v>135</v>
      </c>
      <c r="F1448" s="49" t="s">
        <v>403</v>
      </c>
      <c r="G1448" s="49" t="s">
        <v>404</v>
      </c>
      <c r="H1448" s="49">
        <v>194</v>
      </c>
      <c r="I1448" s="49" t="s">
        <v>222</v>
      </c>
      <c r="J1448" s="49" t="s">
        <v>133</v>
      </c>
      <c r="K1448" s="49" t="s">
        <v>132</v>
      </c>
      <c r="P1448" s="49" t="s">
        <v>302</v>
      </c>
      <c r="Q1448" s="49" t="s">
        <v>131</v>
      </c>
      <c r="R1448" s="49" t="s">
        <v>140</v>
      </c>
      <c r="S1448" s="49" t="s">
        <v>139</v>
      </c>
      <c r="AB1448" s="49" t="s">
        <v>128</v>
      </c>
      <c r="AC1448" s="49">
        <v>2010</v>
      </c>
      <c r="AD1448" s="49">
        <v>1739.5050000000001</v>
      </c>
      <c r="AG1448" s="146"/>
      <c r="AH1448" s="49" t="s">
        <v>465</v>
      </c>
    </row>
    <row r="1449" spans="1:34" s="49" customFormat="1" x14ac:dyDescent="0.25">
      <c r="A1449" s="49" t="s">
        <v>137</v>
      </c>
      <c r="B1449" s="49" t="s">
        <v>18</v>
      </c>
      <c r="C1449" s="49" t="s">
        <v>118</v>
      </c>
      <c r="D1449" s="49" t="s">
        <v>136</v>
      </c>
      <c r="E1449" s="49" t="s">
        <v>135</v>
      </c>
      <c r="F1449" s="49" t="s">
        <v>403</v>
      </c>
      <c r="G1449" s="49" t="s">
        <v>404</v>
      </c>
      <c r="H1449" s="49">
        <v>194</v>
      </c>
      <c r="I1449" s="49" t="s">
        <v>222</v>
      </c>
      <c r="J1449" s="49" t="s">
        <v>133</v>
      </c>
      <c r="K1449" s="49" t="s">
        <v>132</v>
      </c>
      <c r="P1449" s="49" t="s">
        <v>302</v>
      </c>
      <c r="Q1449" s="49" t="s">
        <v>131</v>
      </c>
      <c r="R1449" s="49" t="s">
        <v>138</v>
      </c>
      <c r="S1449" s="49" t="s">
        <v>131</v>
      </c>
      <c r="AB1449" s="49" t="s">
        <v>128</v>
      </c>
      <c r="AC1449" s="49">
        <v>2010</v>
      </c>
      <c r="AD1449" s="49">
        <v>7706.5940000000001</v>
      </c>
      <c r="AG1449" s="146"/>
      <c r="AH1449" s="49" t="s">
        <v>465</v>
      </c>
    </row>
    <row r="1450" spans="1:34" s="49" customFormat="1" x14ac:dyDescent="0.25">
      <c r="A1450" s="49" t="s">
        <v>137</v>
      </c>
      <c r="B1450" s="49" t="s">
        <v>18</v>
      </c>
      <c r="C1450" s="49" t="s">
        <v>118</v>
      </c>
      <c r="D1450" s="49" t="s">
        <v>136</v>
      </c>
      <c r="E1450" s="49" t="s">
        <v>135</v>
      </c>
      <c r="F1450" s="49" t="s">
        <v>403</v>
      </c>
      <c r="G1450" s="49" t="s">
        <v>404</v>
      </c>
      <c r="H1450" s="49">
        <v>194</v>
      </c>
      <c r="I1450" s="49" t="s">
        <v>222</v>
      </c>
      <c r="J1450" s="49" t="s">
        <v>133</v>
      </c>
      <c r="K1450" s="49" t="s">
        <v>132</v>
      </c>
      <c r="P1450" s="49" t="s">
        <v>302</v>
      </c>
      <c r="Q1450" s="49" t="s">
        <v>131</v>
      </c>
      <c r="R1450" s="49" t="s">
        <v>130</v>
      </c>
      <c r="S1450" s="49" t="s">
        <v>129</v>
      </c>
      <c r="AB1450" s="49" t="s">
        <v>128</v>
      </c>
      <c r="AC1450" s="49">
        <v>2010</v>
      </c>
      <c r="AD1450" s="49">
        <v>74.56</v>
      </c>
      <c r="AG1450" s="146"/>
      <c r="AH1450" s="49" t="s">
        <v>465</v>
      </c>
    </row>
    <row r="1451" spans="1:34" x14ac:dyDescent="0.25">
      <c r="A1451" t="s">
        <v>137</v>
      </c>
      <c r="B1451" t="s">
        <v>58</v>
      </c>
      <c r="C1451" t="s">
        <v>59</v>
      </c>
      <c r="D1451" t="s">
        <v>136</v>
      </c>
      <c r="E1451" t="s">
        <v>135</v>
      </c>
      <c r="F1451" t="s">
        <v>403</v>
      </c>
      <c r="G1451" t="s">
        <v>404</v>
      </c>
      <c r="H1451">
        <v>185</v>
      </c>
      <c r="I1451" t="s">
        <v>185</v>
      </c>
      <c r="J1451" t="s">
        <v>133</v>
      </c>
      <c r="K1451" t="s">
        <v>158</v>
      </c>
      <c r="P1451" t="s">
        <v>297</v>
      </c>
      <c r="Q1451" t="s">
        <v>298</v>
      </c>
      <c r="R1451" t="s">
        <v>176</v>
      </c>
      <c r="S1451" t="s">
        <v>175</v>
      </c>
      <c r="AB1451" t="s">
        <v>128</v>
      </c>
      <c r="AC1451">
        <v>2010</v>
      </c>
      <c r="AD1451">
        <v>0.26500000000000001</v>
      </c>
      <c r="AE1451" t="s">
        <v>179</v>
      </c>
      <c r="AH1451" t="s">
        <v>221</v>
      </c>
    </row>
    <row r="1452" spans="1:34" x14ac:dyDescent="0.25">
      <c r="A1452" t="s">
        <v>137</v>
      </c>
      <c r="B1452" t="s">
        <v>58</v>
      </c>
      <c r="C1452" t="s">
        <v>59</v>
      </c>
      <c r="D1452" t="s">
        <v>136</v>
      </c>
      <c r="E1452" t="s">
        <v>135</v>
      </c>
      <c r="F1452" t="s">
        <v>403</v>
      </c>
      <c r="G1452" t="s">
        <v>404</v>
      </c>
      <c r="H1452">
        <v>185</v>
      </c>
      <c r="I1452" t="s">
        <v>185</v>
      </c>
      <c r="J1452" t="s">
        <v>133</v>
      </c>
      <c r="K1452" t="s">
        <v>158</v>
      </c>
      <c r="P1452" t="s">
        <v>297</v>
      </c>
      <c r="Q1452" t="s">
        <v>298</v>
      </c>
      <c r="R1452" t="s">
        <v>174</v>
      </c>
      <c r="S1452" t="s">
        <v>173</v>
      </c>
      <c r="AB1452" t="s">
        <v>128</v>
      </c>
      <c r="AC1452">
        <v>2010</v>
      </c>
      <c r="AD1452">
        <v>55.704000000000001</v>
      </c>
      <c r="AH1452" t="s">
        <v>221</v>
      </c>
    </row>
    <row r="1453" spans="1:34" x14ac:dyDescent="0.25">
      <c r="A1453" t="s">
        <v>137</v>
      </c>
      <c r="B1453" t="s">
        <v>58</v>
      </c>
      <c r="C1453" t="s">
        <v>59</v>
      </c>
      <c r="D1453" t="s">
        <v>136</v>
      </c>
      <c r="E1453" t="s">
        <v>135</v>
      </c>
      <c r="F1453" t="s">
        <v>403</v>
      </c>
      <c r="G1453" t="s">
        <v>404</v>
      </c>
      <c r="H1453">
        <v>185</v>
      </c>
      <c r="I1453" t="s">
        <v>185</v>
      </c>
      <c r="J1453" t="s">
        <v>133</v>
      </c>
      <c r="K1453" t="s">
        <v>158</v>
      </c>
      <c r="P1453" t="s">
        <v>297</v>
      </c>
      <c r="Q1453" t="s">
        <v>298</v>
      </c>
      <c r="R1453" t="s">
        <v>172</v>
      </c>
      <c r="S1453" t="s">
        <v>153</v>
      </c>
      <c r="AB1453" t="s">
        <v>128</v>
      </c>
      <c r="AC1453">
        <v>2010</v>
      </c>
      <c r="AD1453">
        <v>182.321</v>
      </c>
      <c r="AH1453" t="s">
        <v>221</v>
      </c>
    </row>
    <row r="1454" spans="1:34" x14ac:dyDescent="0.25">
      <c r="A1454" t="s">
        <v>137</v>
      </c>
      <c r="B1454" t="s">
        <v>58</v>
      </c>
      <c r="C1454" t="s">
        <v>59</v>
      </c>
      <c r="D1454" t="s">
        <v>136</v>
      </c>
      <c r="E1454" t="s">
        <v>135</v>
      </c>
      <c r="F1454" t="s">
        <v>403</v>
      </c>
      <c r="G1454" t="s">
        <v>404</v>
      </c>
      <c r="H1454">
        <v>185</v>
      </c>
      <c r="I1454" t="s">
        <v>185</v>
      </c>
      <c r="J1454" t="s">
        <v>133</v>
      </c>
      <c r="K1454" t="s">
        <v>158</v>
      </c>
      <c r="P1454" t="s">
        <v>297</v>
      </c>
      <c r="Q1454" t="s">
        <v>298</v>
      </c>
      <c r="R1454" t="s">
        <v>171</v>
      </c>
      <c r="S1454" t="s">
        <v>151</v>
      </c>
      <c r="AB1454" t="s">
        <v>128</v>
      </c>
      <c r="AC1454">
        <v>2010</v>
      </c>
      <c r="AD1454">
        <v>117.373</v>
      </c>
      <c r="AH1454" t="s">
        <v>221</v>
      </c>
    </row>
    <row r="1455" spans="1:34" x14ac:dyDescent="0.25">
      <c r="A1455" t="s">
        <v>137</v>
      </c>
      <c r="B1455" t="s">
        <v>58</v>
      </c>
      <c r="C1455" t="s">
        <v>59</v>
      </c>
      <c r="D1455" t="s">
        <v>136</v>
      </c>
      <c r="E1455" t="s">
        <v>135</v>
      </c>
      <c r="F1455" t="s">
        <v>403</v>
      </c>
      <c r="G1455" t="s">
        <v>404</v>
      </c>
      <c r="H1455">
        <v>185</v>
      </c>
      <c r="I1455" t="s">
        <v>185</v>
      </c>
      <c r="J1455" t="s">
        <v>133</v>
      </c>
      <c r="K1455" t="s">
        <v>158</v>
      </c>
      <c r="P1455" t="s">
        <v>297</v>
      </c>
      <c r="Q1455" t="s">
        <v>298</v>
      </c>
      <c r="R1455" t="s">
        <v>170</v>
      </c>
      <c r="S1455" t="s">
        <v>169</v>
      </c>
      <c r="AB1455" t="s">
        <v>128</v>
      </c>
      <c r="AC1455">
        <v>2010</v>
      </c>
      <c r="AD1455">
        <v>46.750999999999998</v>
      </c>
      <c r="AH1455" t="s">
        <v>221</v>
      </c>
    </row>
    <row r="1456" spans="1:34" x14ac:dyDescent="0.25">
      <c r="A1456" t="s">
        <v>137</v>
      </c>
      <c r="B1456" t="s">
        <v>58</v>
      </c>
      <c r="C1456" t="s">
        <v>59</v>
      </c>
      <c r="D1456" t="s">
        <v>136</v>
      </c>
      <c r="E1456" t="s">
        <v>135</v>
      </c>
      <c r="F1456" t="s">
        <v>403</v>
      </c>
      <c r="G1456" t="s">
        <v>404</v>
      </c>
      <c r="H1456">
        <v>185</v>
      </c>
      <c r="I1456" t="s">
        <v>185</v>
      </c>
      <c r="J1456" t="s">
        <v>133</v>
      </c>
      <c r="K1456" t="s">
        <v>158</v>
      </c>
      <c r="P1456" t="s">
        <v>297</v>
      </c>
      <c r="Q1456" t="s">
        <v>298</v>
      </c>
      <c r="R1456" t="s">
        <v>168</v>
      </c>
      <c r="S1456" t="s">
        <v>167</v>
      </c>
      <c r="AB1456" t="s">
        <v>128</v>
      </c>
      <c r="AC1456">
        <v>2010</v>
      </c>
      <c r="AD1456">
        <v>130.07900000000001</v>
      </c>
      <c r="AH1456" t="s">
        <v>221</v>
      </c>
    </row>
    <row r="1457" spans="1:34" x14ac:dyDescent="0.25">
      <c r="A1457" t="s">
        <v>137</v>
      </c>
      <c r="B1457" t="s">
        <v>58</v>
      </c>
      <c r="C1457" t="s">
        <v>59</v>
      </c>
      <c r="D1457" t="s">
        <v>136</v>
      </c>
      <c r="E1457" t="s">
        <v>135</v>
      </c>
      <c r="F1457" t="s">
        <v>403</v>
      </c>
      <c r="G1457" t="s">
        <v>404</v>
      </c>
      <c r="H1457">
        <v>185</v>
      </c>
      <c r="I1457" t="s">
        <v>185</v>
      </c>
      <c r="J1457" t="s">
        <v>133</v>
      </c>
      <c r="K1457" t="s">
        <v>158</v>
      </c>
      <c r="P1457" t="s">
        <v>297</v>
      </c>
      <c r="Q1457" t="s">
        <v>298</v>
      </c>
      <c r="R1457" t="s">
        <v>166</v>
      </c>
      <c r="S1457" t="s">
        <v>165</v>
      </c>
      <c r="AB1457" t="s">
        <v>128</v>
      </c>
      <c r="AC1457">
        <v>2010</v>
      </c>
      <c r="AD1457">
        <v>38.494</v>
      </c>
      <c r="AH1457" t="s">
        <v>221</v>
      </c>
    </row>
    <row r="1458" spans="1:34" x14ac:dyDescent="0.25">
      <c r="A1458" t="s">
        <v>137</v>
      </c>
      <c r="B1458" t="s">
        <v>58</v>
      </c>
      <c r="C1458" t="s">
        <v>59</v>
      </c>
      <c r="D1458" t="s">
        <v>136</v>
      </c>
      <c r="E1458" t="s">
        <v>135</v>
      </c>
      <c r="F1458" t="s">
        <v>403</v>
      </c>
      <c r="G1458" t="s">
        <v>404</v>
      </c>
      <c r="H1458">
        <v>185</v>
      </c>
      <c r="I1458" t="s">
        <v>185</v>
      </c>
      <c r="J1458" t="s">
        <v>133</v>
      </c>
      <c r="K1458" t="s">
        <v>158</v>
      </c>
      <c r="P1458" t="s">
        <v>297</v>
      </c>
      <c r="Q1458" t="s">
        <v>298</v>
      </c>
      <c r="R1458" t="s">
        <v>164</v>
      </c>
      <c r="S1458" t="s">
        <v>143</v>
      </c>
      <c r="AB1458" t="s">
        <v>128</v>
      </c>
      <c r="AC1458">
        <v>2010</v>
      </c>
      <c r="AD1458">
        <v>47.155999999999999</v>
      </c>
      <c r="AH1458" t="s">
        <v>221</v>
      </c>
    </row>
    <row r="1459" spans="1:34" x14ac:dyDescent="0.25">
      <c r="A1459" t="s">
        <v>137</v>
      </c>
      <c r="B1459" t="s">
        <v>58</v>
      </c>
      <c r="C1459" t="s">
        <v>59</v>
      </c>
      <c r="D1459" t="s">
        <v>136</v>
      </c>
      <c r="E1459" t="s">
        <v>135</v>
      </c>
      <c r="F1459" t="s">
        <v>403</v>
      </c>
      <c r="G1459" t="s">
        <v>404</v>
      </c>
      <c r="H1459">
        <v>185</v>
      </c>
      <c r="I1459" t="s">
        <v>185</v>
      </c>
      <c r="J1459" t="s">
        <v>133</v>
      </c>
      <c r="K1459" t="s">
        <v>158</v>
      </c>
      <c r="P1459" t="s">
        <v>297</v>
      </c>
      <c r="Q1459" t="s">
        <v>298</v>
      </c>
      <c r="R1459" t="s">
        <v>163</v>
      </c>
      <c r="S1459" t="s">
        <v>162</v>
      </c>
      <c r="AB1459" t="s">
        <v>128</v>
      </c>
      <c r="AC1459">
        <v>2010</v>
      </c>
      <c r="AD1459">
        <v>24.300999999999998</v>
      </c>
      <c r="AH1459" t="s">
        <v>221</v>
      </c>
    </row>
    <row r="1460" spans="1:34" x14ac:dyDescent="0.25">
      <c r="A1460" t="s">
        <v>137</v>
      </c>
      <c r="B1460" t="s">
        <v>58</v>
      </c>
      <c r="C1460" t="s">
        <v>59</v>
      </c>
      <c r="D1460" t="s">
        <v>136</v>
      </c>
      <c r="E1460" t="s">
        <v>135</v>
      </c>
      <c r="F1460" t="s">
        <v>403</v>
      </c>
      <c r="G1460" t="s">
        <v>404</v>
      </c>
      <c r="H1460">
        <v>185</v>
      </c>
      <c r="I1460" t="s">
        <v>185</v>
      </c>
      <c r="J1460" t="s">
        <v>133</v>
      </c>
      <c r="K1460" t="s">
        <v>158</v>
      </c>
      <c r="P1460" t="s">
        <v>297</v>
      </c>
      <c r="Q1460" t="s">
        <v>298</v>
      </c>
      <c r="R1460" t="s">
        <v>161</v>
      </c>
      <c r="S1460" t="s">
        <v>139</v>
      </c>
      <c r="AB1460" t="s">
        <v>128</v>
      </c>
      <c r="AC1460">
        <v>2010</v>
      </c>
      <c r="AD1460">
        <v>61.017000000000003</v>
      </c>
      <c r="AH1460" t="s">
        <v>221</v>
      </c>
    </row>
    <row r="1461" spans="1:34" x14ac:dyDescent="0.25">
      <c r="A1461" t="s">
        <v>137</v>
      </c>
      <c r="B1461" t="s">
        <v>58</v>
      </c>
      <c r="C1461" t="s">
        <v>59</v>
      </c>
      <c r="D1461" t="s">
        <v>136</v>
      </c>
      <c r="E1461" t="s">
        <v>135</v>
      </c>
      <c r="F1461" t="s">
        <v>403</v>
      </c>
      <c r="G1461" t="s">
        <v>404</v>
      </c>
      <c r="H1461">
        <v>185</v>
      </c>
      <c r="I1461" t="s">
        <v>185</v>
      </c>
      <c r="J1461" t="s">
        <v>133</v>
      </c>
      <c r="K1461" t="s">
        <v>158</v>
      </c>
      <c r="P1461" t="s">
        <v>297</v>
      </c>
      <c r="Q1461" t="s">
        <v>298</v>
      </c>
      <c r="R1461" t="s">
        <v>160</v>
      </c>
      <c r="S1461" t="s">
        <v>131</v>
      </c>
      <c r="AB1461" t="s">
        <v>128</v>
      </c>
      <c r="AC1461">
        <v>2010</v>
      </c>
      <c r="AD1461">
        <v>703.46100000000001</v>
      </c>
      <c r="AH1461" t="s">
        <v>221</v>
      </c>
    </row>
    <row r="1462" spans="1:34" x14ac:dyDescent="0.25">
      <c r="A1462" t="s">
        <v>137</v>
      </c>
      <c r="B1462" t="s">
        <v>58</v>
      </c>
      <c r="C1462" t="s">
        <v>59</v>
      </c>
      <c r="D1462" t="s">
        <v>136</v>
      </c>
      <c r="E1462" t="s">
        <v>135</v>
      </c>
      <c r="F1462" t="s">
        <v>403</v>
      </c>
      <c r="G1462" t="s">
        <v>404</v>
      </c>
      <c r="H1462">
        <v>185</v>
      </c>
      <c r="I1462" t="s">
        <v>185</v>
      </c>
      <c r="J1462" t="s">
        <v>133</v>
      </c>
      <c r="K1462" t="s">
        <v>158</v>
      </c>
      <c r="P1462" t="s">
        <v>297</v>
      </c>
      <c r="Q1462" t="s">
        <v>298</v>
      </c>
      <c r="R1462" t="s">
        <v>157</v>
      </c>
      <c r="S1462" t="s">
        <v>129</v>
      </c>
      <c r="AB1462" t="s">
        <v>128</v>
      </c>
      <c r="AC1462">
        <v>2010</v>
      </c>
      <c r="AD1462">
        <v>0</v>
      </c>
      <c r="AE1462" t="s">
        <v>196</v>
      </c>
      <c r="AH1462" t="s">
        <v>221</v>
      </c>
    </row>
    <row r="1463" spans="1:34" x14ac:dyDescent="0.25">
      <c r="A1463" t="s">
        <v>137</v>
      </c>
      <c r="B1463" t="s">
        <v>58</v>
      </c>
      <c r="C1463" t="s">
        <v>59</v>
      </c>
      <c r="D1463" t="s">
        <v>136</v>
      </c>
      <c r="E1463" t="s">
        <v>135</v>
      </c>
      <c r="F1463" t="s">
        <v>403</v>
      </c>
      <c r="G1463" t="s">
        <v>404</v>
      </c>
      <c r="H1463">
        <v>185</v>
      </c>
      <c r="I1463" t="s">
        <v>185</v>
      </c>
      <c r="J1463" t="s">
        <v>133</v>
      </c>
      <c r="K1463" t="s">
        <v>158</v>
      </c>
      <c r="P1463" t="s">
        <v>300</v>
      </c>
      <c r="Q1463" t="s">
        <v>301</v>
      </c>
      <c r="R1463" t="s">
        <v>176</v>
      </c>
      <c r="S1463" t="s">
        <v>175</v>
      </c>
      <c r="AB1463" t="s">
        <v>128</v>
      </c>
      <c r="AC1463">
        <v>2010</v>
      </c>
      <c r="AD1463">
        <v>4.8719999999999999</v>
      </c>
      <c r="AH1463" t="s">
        <v>221</v>
      </c>
    </row>
    <row r="1464" spans="1:34" x14ac:dyDescent="0.25">
      <c r="A1464" t="s">
        <v>137</v>
      </c>
      <c r="B1464" t="s">
        <v>58</v>
      </c>
      <c r="C1464" t="s">
        <v>59</v>
      </c>
      <c r="D1464" t="s">
        <v>136</v>
      </c>
      <c r="E1464" t="s">
        <v>135</v>
      </c>
      <c r="F1464" t="s">
        <v>403</v>
      </c>
      <c r="G1464" t="s">
        <v>404</v>
      </c>
      <c r="H1464">
        <v>185</v>
      </c>
      <c r="I1464" t="s">
        <v>185</v>
      </c>
      <c r="J1464" t="s">
        <v>133</v>
      </c>
      <c r="K1464" t="s">
        <v>158</v>
      </c>
      <c r="P1464" t="s">
        <v>300</v>
      </c>
      <c r="Q1464" t="s">
        <v>301</v>
      </c>
      <c r="R1464" t="s">
        <v>174</v>
      </c>
      <c r="S1464" t="s">
        <v>173</v>
      </c>
      <c r="AB1464" t="s">
        <v>128</v>
      </c>
      <c r="AC1464">
        <v>2010</v>
      </c>
      <c r="AD1464">
        <v>81.397999999999996</v>
      </c>
      <c r="AH1464" t="s">
        <v>221</v>
      </c>
    </row>
    <row r="1465" spans="1:34" x14ac:dyDescent="0.25">
      <c r="A1465" t="s">
        <v>137</v>
      </c>
      <c r="B1465" t="s">
        <v>58</v>
      </c>
      <c r="C1465" t="s">
        <v>59</v>
      </c>
      <c r="D1465" t="s">
        <v>136</v>
      </c>
      <c r="E1465" t="s">
        <v>135</v>
      </c>
      <c r="F1465" t="s">
        <v>403</v>
      </c>
      <c r="G1465" t="s">
        <v>404</v>
      </c>
      <c r="H1465">
        <v>185</v>
      </c>
      <c r="I1465" t="s">
        <v>185</v>
      </c>
      <c r="J1465" t="s">
        <v>133</v>
      </c>
      <c r="K1465" t="s">
        <v>158</v>
      </c>
      <c r="P1465" t="s">
        <v>300</v>
      </c>
      <c r="Q1465" t="s">
        <v>301</v>
      </c>
      <c r="R1465" t="s">
        <v>172</v>
      </c>
      <c r="S1465" t="s">
        <v>153</v>
      </c>
      <c r="AB1465" t="s">
        <v>128</v>
      </c>
      <c r="AC1465">
        <v>2010</v>
      </c>
      <c r="AD1465">
        <v>76.128</v>
      </c>
      <c r="AH1465" t="s">
        <v>221</v>
      </c>
    </row>
    <row r="1466" spans="1:34" x14ac:dyDescent="0.25">
      <c r="A1466" t="s">
        <v>137</v>
      </c>
      <c r="B1466" t="s">
        <v>58</v>
      </c>
      <c r="C1466" t="s">
        <v>59</v>
      </c>
      <c r="D1466" t="s">
        <v>136</v>
      </c>
      <c r="E1466" t="s">
        <v>135</v>
      </c>
      <c r="F1466" t="s">
        <v>403</v>
      </c>
      <c r="G1466" t="s">
        <v>404</v>
      </c>
      <c r="H1466">
        <v>185</v>
      </c>
      <c r="I1466" t="s">
        <v>185</v>
      </c>
      <c r="J1466" t="s">
        <v>133</v>
      </c>
      <c r="K1466" t="s">
        <v>158</v>
      </c>
      <c r="P1466" t="s">
        <v>300</v>
      </c>
      <c r="Q1466" t="s">
        <v>301</v>
      </c>
      <c r="R1466" t="s">
        <v>171</v>
      </c>
      <c r="S1466" t="s">
        <v>151</v>
      </c>
      <c r="AB1466" t="s">
        <v>128</v>
      </c>
      <c r="AC1466">
        <v>2010</v>
      </c>
      <c r="AD1466">
        <v>57.807000000000002</v>
      </c>
      <c r="AH1466" t="s">
        <v>221</v>
      </c>
    </row>
    <row r="1467" spans="1:34" x14ac:dyDescent="0.25">
      <c r="A1467" t="s">
        <v>137</v>
      </c>
      <c r="B1467" t="s">
        <v>58</v>
      </c>
      <c r="C1467" t="s">
        <v>59</v>
      </c>
      <c r="D1467" t="s">
        <v>136</v>
      </c>
      <c r="E1467" t="s">
        <v>135</v>
      </c>
      <c r="F1467" t="s">
        <v>403</v>
      </c>
      <c r="G1467" t="s">
        <v>404</v>
      </c>
      <c r="H1467">
        <v>185</v>
      </c>
      <c r="I1467" t="s">
        <v>185</v>
      </c>
      <c r="J1467" t="s">
        <v>133</v>
      </c>
      <c r="K1467" t="s">
        <v>158</v>
      </c>
      <c r="P1467" t="s">
        <v>300</v>
      </c>
      <c r="Q1467" t="s">
        <v>301</v>
      </c>
      <c r="R1467" t="s">
        <v>170</v>
      </c>
      <c r="S1467" t="s">
        <v>169</v>
      </c>
      <c r="AB1467" t="s">
        <v>128</v>
      </c>
      <c r="AC1467">
        <v>2010</v>
      </c>
      <c r="AD1467">
        <v>15.016999999999999</v>
      </c>
      <c r="AH1467" t="s">
        <v>221</v>
      </c>
    </row>
    <row r="1468" spans="1:34" x14ac:dyDescent="0.25">
      <c r="A1468" t="s">
        <v>137</v>
      </c>
      <c r="B1468" t="s">
        <v>58</v>
      </c>
      <c r="C1468" t="s">
        <v>59</v>
      </c>
      <c r="D1468" t="s">
        <v>136</v>
      </c>
      <c r="E1468" t="s">
        <v>135</v>
      </c>
      <c r="F1468" t="s">
        <v>403</v>
      </c>
      <c r="G1468" t="s">
        <v>404</v>
      </c>
      <c r="H1468">
        <v>185</v>
      </c>
      <c r="I1468" t="s">
        <v>185</v>
      </c>
      <c r="J1468" t="s">
        <v>133</v>
      </c>
      <c r="K1468" t="s">
        <v>158</v>
      </c>
      <c r="P1468" t="s">
        <v>300</v>
      </c>
      <c r="Q1468" t="s">
        <v>301</v>
      </c>
      <c r="R1468" t="s">
        <v>168</v>
      </c>
      <c r="S1468" t="s">
        <v>167</v>
      </c>
      <c r="AB1468" t="s">
        <v>128</v>
      </c>
      <c r="AC1468">
        <v>2010</v>
      </c>
      <c r="AD1468">
        <v>45.31</v>
      </c>
      <c r="AH1468" t="s">
        <v>221</v>
      </c>
    </row>
    <row r="1469" spans="1:34" x14ac:dyDescent="0.25">
      <c r="A1469" t="s">
        <v>137</v>
      </c>
      <c r="B1469" t="s">
        <v>58</v>
      </c>
      <c r="C1469" t="s">
        <v>59</v>
      </c>
      <c r="D1469" t="s">
        <v>136</v>
      </c>
      <c r="E1469" t="s">
        <v>135</v>
      </c>
      <c r="F1469" t="s">
        <v>403</v>
      </c>
      <c r="G1469" t="s">
        <v>404</v>
      </c>
      <c r="H1469">
        <v>185</v>
      </c>
      <c r="I1469" t="s">
        <v>185</v>
      </c>
      <c r="J1469" t="s">
        <v>133</v>
      </c>
      <c r="K1469" t="s">
        <v>158</v>
      </c>
      <c r="P1469" t="s">
        <v>300</v>
      </c>
      <c r="Q1469" t="s">
        <v>301</v>
      </c>
      <c r="R1469" t="s">
        <v>166</v>
      </c>
      <c r="S1469" t="s">
        <v>165</v>
      </c>
      <c r="AB1469" t="s">
        <v>128</v>
      </c>
      <c r="AC1469">
        <v>2010</v>
      </c>
      <c r="AD1469">
        <v>49.633000000000003</v>
      </c>
      <c r="AH1469" t="s">
        <v>221</v>
      </c>
    </row>
    <row r="1470" spans="1:34" x14ac:dyDescent="0.25">
      <c r="A1470" t="s">
        <v>137</v>
      </c>
      <c r="B1470" t="s">
        <v>58</v>
      </c>
      <c r="C1470" t="s">
        <v>59</v>
      </c>
      <c r="D1470" t="s">
        <v>136</v>
      </c>
      <c r="E1470" t="s">
        <v>135</v>
      </c>
      <c r="F1470" t="s">
        <v>403</v>
      </c>
      <c r="G1470" t="s">
        <v>404</v>
      </c>
      <c r="H1470">
        <v>185</v>
      </c>
      <c r="I1470" t="s">
        <v>185</v>
      </c>
      <c r="J1470" t="s">
        <v>133</v>
      </c>
      <c r="K1470" t="s">
        <v>158</v>
      </c>
      <c r="P1470" t="s">
        <v>300</v>
      </c>
      <c r="Q1470" t="s">
        <v>301</v>
      </c>
      <c r="R1470" t="s">
        <v>164</v>
      </c>
      <c r="S1470" t="s">
        <v>143</v>
      </c>
      <c r="AB1470" t="s">
        <v>128</v>
      </c>
      <c r="AC1470">
        <v>2010</v>
      </c>
      <c r="AD1470">
        <v>142.27500000000001</v>
      </c>
      <c r="AH1470" t="s">
        <v>221</v>
      </c>
    </row>
    <row r="1471" spans="1:34" x14ac:dyDescent="0.25">
      <c r="A1471" t="s">
        <v>137</v>
      </c>
      <c r="B1471" t="s">
        <v>58</v>
      </c>
      <c r="C1471" t="s">
        <v>59</v>
      </c>
      <c r="D1471" t="s">
        <v>136</v>
      </c>
      <c r="E1471" t="s">
        <v>135</v>
      </c>
      <c r="F1471" t="s">
        <v>403</v>
      </c>
      <c r="G1471" t="s">
        <v>404</v>
      </c>
      <c r="H1471">
        <v>185</v>
      </c>
      <c r="I1471" t="s">
        <v>185</v>
      </c>
      <c r="J1471" t="s">
        <v>133</v>
      </c>
      <c r="K1471" t="s">
        <v>158</v>
      </c>
      <c r="P1471" t="s">
        <v>300</v>
      </c>
      <c r="Q1471" t="s">
        <v>301</v>
      </c>
      <c r="R1471" t="s">
        <v>163</v>
      </c>
      <c r="S1471" t="s">
        <v>162</v>
      </c>
      <c r="AB1471" t="s">
        <v>128</v>
      </c>
      <c r="AC1471">
        <v>2010</v>
      </c>
      <c r="AD1471">
        <v>116.687</v>
      </c>
      <c r="AH1471" t="s">
        <v>221</v>
      </c>
    </row>
    <row r="1472" spans="1:34" x14ac:dyDescent="0.25">
      <c r="A1472" t="s">
        <v>137</v>
      </c>
      <c r="B1472" t="s">
        <v>58</v>
      </c>
      <c r="C1472" t="s">
        <v>59</v>
      </c>
      <c r="D1472" t="s">
        <v>136</v>
      </c>
      <c r="E1472" t="s">
        <v>135</v>
      </c>
      <c r="F1472" t="s">
        <v>403</v>
      </c>
      <c r="G1472" t="s">
        <v>404</v>
      </c>
      <c r="H1472">
        <v>185</v>
      </c>
      <c r="I1472" t="s">
        <v>185</v>
      </c>
      <c r="J1472" t="s">
        <v>133</v>
      </c>
      <c r="K1472" t="s">
        <v>158</v>
      </c>
      <c r="P1472" t="s">
        <v>300</v>
      </c>
      <c r="Q1472" t="s">
        <v>301</v>
      </c>
      <c r="R1472" t="s">
        <v>161</v>
      </c>
      <c r="S1472" t="s">
        <v>139</v>
      </c>
      <c r="AB1472" t="s">
        <v>128</v>
      </c>
      <c r="AC1472">
        <v>2010</v>
      </c>
      <c r="AD1472">
        <v>51.094000000000001</v>
      </c>
      <c r="AH1472" t="s">
        <v>221</v>
      </c>
    </row>
    <row r="1473" spans="1:34" x14ac:dyDescent="0.25">
      <c r="A1473" t="s">
        <v>137</v>
      </c>
      <c r="B1473" t="s">
        <v>58</v>
      </c>
      <c r="C1473" t="s">
        <v>59</v>
      </c>
      <c r="D1473" t="s">
        <v>136</v>
      </c>
      <c r="E1473" t="s">
        <v>135</v>
      </c>
      <c r="F1473" t="s">
        <v>403</v>
      </c>
      <c r="G1473" t="s">
        <v>404</v>
      </c>
      <c r="H1473">
        <v>185</v>
      </c>
      <c r="I1473" t="s">
        <v>185</v>
      </c>
      <c r="J1473" t="s">
        <v>133</v>
      </c>
      <c r="K1473" t="s">
        <v>158</v>
      </c>
      <c r="P1473" t="s">
        <v>300</v>
      </c>
      <c r="Q1473" t="s">
        <v>301</v>
      </c>
      <c r="R1473" t="s">
        <v>160</v>
      </c>
      <c r="S1473" t="s">
        <v>131</v>
      </c>
      <c r="AB1473" t="s">
        <v>128</v>
      </c>
      <c r="AC1473">
        <v>2010</v>
      </c>
      <c r="AD1473">
        <v>640.221</v>
      </c>
      <c r="AH1473" t="s">
        <v>221</v>
      </c>
    </row>
    <row r="1474" spans="1:34" x14ac:dyDescent="0.25">
      <c r="A1474" t="s">
        <v>137</v>
      </c>
      <c r="B1474" t="s">
        <v>58</v>
      </c>
      <c r="C1474" t="s">
        <v>59</v>
      </c>
      <c r="D1474" t="s">
        <v>136</v>
      </c>
      <c r="E1474" t="s">
        <v>135</v>
      </c>
      <c r="F1474" t="s">
        <v>403</v>
      </c>
      <c r="G1474" t="s">
        <v>404</v>
      </c>
      <c r="H1474">
        <v>185</v>
      </c>
      <c r="I1474" t="s">
        <v>185</v>
      </c>
      <c r="J1474" t="s">
        <v>133</v>
      </c>
      <c r="K1474" t="s">
        <v>158</v>
      </c>
      <c r="P1474" t="s">
        <v>300</v>
      </c>
      <c r="Q1474" t="s">
        <v>301</v>
      </c>
      <c r="R1474" t="s">
        <v>157</v>
      </c>
      <c r="S1474" t="s">
        <v>129</v>
      </c>
      <c r="AB1474" t="s">
        <v>128</v>
      </c>
      <c r="AC1474">
        <v>2010</v>
      </c>
      <c r="AD1474">
        <v>0</v>
      </c>
      <c r="AE1474" t="s">
        <v>196</v>
      </c>
      <c r="AH1474" t="s">
        <v>221</v>
      </c>
    </row>
    <row r="1475" spans="1:34" s="49" customFormat="1" x14ac:dyDescent="0.25">
      <c r="A1475" s="49" t="s">
        <v>137</v>
      </c>
      <c r="B1475" s="49" t="s">
        <v>58</v>
      </c>
      <c r="C1475" s="49" t="s">
        <v>59</v>
      </c>
      <c r="D1475" s="49" t="s">
        <v>136</v>
      </c>
      <c r="E1475" s="49" t="s">
        <v>135</v>
      </c>
      <c r="F1475" s="49" t="s">
        <v>403</v>
      </c>
      <c r="G1475" s="49" t="s">
        <v>404</v>
      </c>
      <c r="H1475" s="49">
        <v>185</v>
      </c>
      <c r="I1475" s="49" t="s">
        <v>185</v>
      </c>
      <c r="J1475" s="49" t="s">
        <v>133</v>
      </c>
      <c r="K1475" s="49" t="s">
        <v>158</v>
      </c>
      <c r="P1475" s="49" t="s">
        <v>302</v>
      </c>
      <c r="Q1475" s="49" t="s">
        <v>131</v>
      </c>
      <c r="R1475" s="49" t="s">
        <v>176</v>
      </c>
      <c r="S1475" s="49" t="s">
        <v>175</v>
      </c>
      <c r="AB1475" s="49" t="s">
        <v>128</v>
      </c>
      <c r="AC1475" s="49">
        <v>2010</v>
      </c>
      <c r="AD1475" s="49">
        <v>5.1369999999999996</v>
      </c>
      <c r="AF1475" s="49" t="s">
        <v>858</v>
      </c>
      <c r="AG1475" s="146">
        <f>(AD1476+AD1477+AD1478)*( 1 +AD1486/(AD1485-AD1486))</f>
        <v>570.73099999999999</v>
      </c>
      <c r="AH1475" s="49" t="s">
        <v>221</v>
      </c>
    </row>
    <row r="1476" spans="1:34" s="49" customFormat="1" x14ac:dyDescent="0.25">
      <c r="A1476" s="49" t="s">
        <v>137</v>
      </c>
      <c r="B1476" s="49" t="s">
        <v>58</v>
      </c>
      <c r="C1476" s="49" t="s">
        <v>59</v>
      </c>
      <c r="D1476" s="49" t="s">
        <v>136</v>
      </c>
      <c r="E1476" s="49" t="s">
        <v>135</v>
      </c>
      <c r="F1476" s="49" t="s">
        <v>403</v>
      </c>
      <c r="G1476" s="49" t="s">
        <v>404</v>
      </c>
      <c r="H1476" s="49">
        <v>185</v>
      </c>
      <c r="I1476" s="49" t="s">
        <v>185</v>
      </c>
      <c r="J1476" s="49" t="s">
        <v>133</v>
      </c>
      <c r="K1476" s="49" t="s">
        <v>158</v>
      </c>
      <c r="P1476" s="49" t="s">
        <v>302</v>
      </c>
      <c r="Q1476" s="49" t="s">
        <v>131</v>
      </c>
      <c r="R1476" s="49" t="s">
        <v>174</v>
      </c>
      <c r="S1476" s="49" t="s">
        <v>173</v>
      </c>
      <c r="AB1476" s="49" t="s">
        <v>128</v>
      </c>
      <c r="AC1476" s="49">
        <v>2010</v>
      </c>
      <c r="AD1476" s="49">
        <v>137.102</v>
      </c>
      <c r="AF1476" s="49" t="s">
        <v>859</v>
      </c>
      <c r="AG1476" s="146">
        <f>(AD1475+AD1479+AD1480+AD1481+AD1482+AD1483+AD1484)*( 1 +AD1486/(AD1485-AD1486))</f>
        <v>772.95199999999988</v>
      </c>
      <c r="AH1476" s="49" t="s">
        <v>221</v>
      </c>
    </row>
    <row r="1477" spans="1:34" s="49" customFormat="1" x14ac:dyDescent="0.25">
      <c r="A1477" s="49" t="s">
        <v>137</v>
      </c>
      <c r="B1477" s="49" t="s">
        <v>58</v>
      </c>
      <c r="C1477" s="49" t="s">
        <v>59</v>
      </c>
      <c r="D1477" s="49" t="s">
        <v>136</v>
      </c>
      <c r="E1477" s="49" t="s">
        <v>135</v>
      </c>
      <c r="F1477" s="49" t="s">
        <v>403</v>
      </c>
      <c r="G1477" s="49" t="s">
        <v>404</v>
      </c>
      <c r="H1477" s="49">
        <v>185</v>
      </c>
      <c r="I1477" s="49" t="s">
        <v>185</v>
      </c>
      <c r="J1477" s="49" t="s">
        <v>133</v>
      </c>
      <c r="K1477" s="49" t="s">
        <v>158</v>
      </c>
      <c r="P1477" s="49" t="s">
        <v>302</v>
      </c>
      <c r="Q1477" s="49" t="s">
        <v>131</v>
      </c>
      <c r="R1477" s="49" t="s">
        <v>172</v>
      </c>
      <c r="S1477" s="49" t="s">
        <v>153</v>
      </c>
      <c r="AB1477" s="49" t="s">
        <v>128</v>
      </c>
      <c r="AC1477" s="49">
        <v>2010</v>
      </c>
      <c r="AD1477" s="49">
        <v>258.45</v>
      </c>
      <c r="AF1477" s="49" t="s">
        <v>862</v>
      </c>
      <c r="AG1477" s="146">
        <f>AD1475+AD1476+AD1477+AD1478+ AD1479+AD1480+AD1481+AD1482+AD1483+AD1484+AD1486</f>
        <v>1343.6830000000002</v>
      </c>
      <c r="AH1477" s="49" t="s">
        <v>221</v>
      </c>
    </row>
    <row r="1478" spans="1:34" s="49" customFormat="1" x14ac:dyDescent="0.25">
      <c r="A1478" s="49" t="s">
        <v>137</v>
      </c>
      <c r="B1478" s="49" t="s">
        <v>58</v>
      </c>
      <c r="C1478" s="49" t="s">
        <v>59</v>
      </c>
      <c r="D1478" s="49" t="s">
        <v>136</v>
      </c>
      <c r="E1478" s="49" t="s">
        <v>135</v>
      </c>
      <c r="F1478" s="49" t="s">
        <v>403</v>
      </c>
      <c r="G1478" s="49" t="s">
        <v>404</v>
      </c>
      <c r="H1478" s="49">
        <v>185</v>
      </c>
      <c r="I1478" s="49" t="s">
        <v>185</v>
      </c>
      <c r="J1478" s="49" t="s">
        <v>133</v>
      </c>
      <c r="K1478" s="49" t="s">
        <v>158</v>
      </c>
      <c r="P1478" s="49" t="s">
        <v>302</v>
      </c>
      <c r="Q1478" s="49" t="s">
        <v>131</v>
      </c>
      <c r="R1478" s="49" t="s">
        <v>171</v>
      </c>
      <c r="S1478" s="49" t="s">
        <v>151</v>
      </c>
      <c r="AB1478" s="49" t="s">
        <v>128</v>
      </c>
      <c r="AC1478" s="49">
        <v>2010</v>
      </c>
      <c r="AD1478" s="49">
        <v>175.179</v>
      </c>
      <c r="AG1478" s="146"/>
      <c r="AH1478" s="49" t="s">
        <v>221</v>
      </c>
    </row>
    <row r="1479" spans="1:34" s="49" customFormat="1" x14ac:dyDescent="0.25">
      <c r="A1479" s="49" t="s">
        <v>137</v>
      </c>
      <c r="B1479" s="49" t="s">
        <v>58</v>
      </c>
      <c r="C1479" s="49" t="s">
        <v>59</v>
      </c>
      <c r="D1479" s="49" t="s">
        <v>136</v>
      </c>
      <c r="E1479" s="49" t="s">
        <v>135</v>
      </c>
      <c r="F1479" s="49" t="s">
        <v>403</v>
      </c>
      <c r="G1479" s="49" t="s">
        <v>404</v>
      </c>
      <c r="H1479" s="49">
        <v>185</v>
      </c>
      <c r="I1479" s="49" t="s">
        <v>185</v>
      </c>
      <c r="J1479" s="49" t="s">
        <v>133</v>
      </c>
      <c r="K1479" s="49" t="s">
        <v>158</v>
      </c>
      <c r="P1479" s="49" t="s">
        <v>302</v>
      </c>
      <c r="Q1479" s="49" t="s">
        <v>131</v>
      </c>
      <c r="R1479" s="49" t="s">
        <v>170</v>
      </c>
      <c r="S1479" s="49" t="s">
        <v>169</v>
      </c>
      <c r="AB1479" s="49" t="s">
        <v>128</v>
      </c>
      <c r="AC1479" s="49">
        <v>2010</v>
      </c>
      <c r="AD1479" s="49">
        <v>61.768000000000001</v>
      </c>
      <c r="AG1479" s="146"/>
      <c r="AH1479" s="49" t="s">
        <v>221</v>
      </c>
    </row>
    <row r="1480" spans="1:34" s="49" customFormat="1" x14ac:dyDescent="0.25">
      <c r="A1480" s="49" t="s">
        <v>137</v>
      </c>
      <c r="B1480" s="49" t="s">
        <v>58</v>
      </c>
      <c r="C1480" s="49" t="s">
        <v>59</v>
      </c>
      <c r="D1480" s="49" t="s">
        <v>136</v>
      </c>
      <c r="E1480" s="49" t="s">
        <v>135</v>
      </c>
      <c r="F1480" s="49" t="s">
        <v>403</v>
      </c>
      <c r="G1480" s="49" t="s">
        <v>404</v>
      </c>
      <c r="H1480" s="49">
        <v>185</v>
      </c>
      <c r="I1480" s="49" t="s">
        <v>185</v>
      </c>
      <c r="J1480" s="49" t="s">
        <v>133</v>
      </c>
      <c r="K1480" s="49" t="s">
        <v>158</v>
      </c>
      <c r="P1480" s="49" t="s">
        <v>302</v>
      </c>
      <c r="Q1480" s="49" t="s">
        <v>131</v>
      </c>
      <c r="R1480" s="49" t="s">
        <v>168</v>
      </c>
      <c r="S1480" s="49" t="s">
        <v>167</v>
      </c>
      <c r="AB1480" s="49" t="s">
        <v>128</v>
      </c>
      <c r="AC1480" s="49">
        <v>2010</v>
      </c>
      <c r="AD1480" s="49">
        <v>175.38800000000001</v>
      </c>
      <c r="AG1480" s="146"/>
      <c r="AH1480" s="49" t="s">
        <v>221</v>
      </c>
    </row>
    <row r="1481" spans="1:34" s="49" customFormat="1" x14ac:dyDescent="0.25">
      <c r="A1481" s="49" t="s">
        <v>137</v>
      </c>
      <c r="B1481" s="49" t="s">
        <v>58</v>
      </c>
      <c r="C1481" s="49" t="s">
        <v>59</v>
      </c>
      <c r="D1481" s="49" t="s">
        <v>136</v>
      </c>
      <c r="E1481" s="49" t="s">
        <v>135</v>
      </c>
      <c r="F1481" s="49" t="s">
        <v>403</v>
      </c>
      <c r="G1481" s="49" t="s">
        <v>404</v>
      </c>
      <c r="H1481" s="49">
        <v>185</v>
      </c>
      <c r="I1481" s="49" t="s">
        <v>185</v>
      </c>
      <c r="J1481" s="49" t="s">
        <v>133</v>
      </c>
      <c r="K1481" s="49" t="s">
        <v>158</v>
      </c>
      <c r="P1481" s="49" t="s">
        <v>302</v>
      </c>
      <c r="Q1481" s="49" t="s">
        <v>131</v>
      </c>
      <c r="R1481" s="49" t="s">
        <v>166</v>
      </c>
      <c r="S1481" s="49" t="s">
        <v>165</v>
      </c>
      <c r="AB1481" s="49" t="s">
        <v>128</v>
      </c>
      <c r="AC1481" s="49">
        <v>2010</v>
      </c>
      <c r="AD1481" s="49">
        <v>88.128</v>
      </c>
      <c r="AG1481" s="146"/>
      <c r="AH1481" s="49" t="s">
        <v>221</v>
      </c>
    </row>
    <row r="1482" spans="1:34" s="49" customFormat="1" x14ac:dyDescent="0.25">
      <c r="A1482" s="49" t="s">
        <v>137</v>
      </c>
      <c r="B1482" s="49" t="s">
        <v>58</v>
      </c>
      <c r="C1482" s="49" t="s">
        <v>59</v>
      </c>
      <c r="D1482" s="49" t="s">
        <v>136</v>
      </c>
      <c r="E1482" s="49" t="s">
        <v>135</v>
      </c>
      <c r="F1482" s="49" t="s">
        <v>403</v>
      </c>
      <c r="G1482" s="49" t="s">
        <v>404</v>
      </c>
      <c r="H1482" s="49">
        <v>185</v>
      </c>
      <c r="I1482" s="49" t="s">
        <v>185</v>
      </c>
      <c r="J1482" s="49" t="s">
        <v>133</v>
      </c>
      <c r="K1482" s="49" t="s">
        <v>158</v>
      </c>
      <c r="P1482" s="49" t="s">
        <v>302</v>
      </c>
      <c r="Q1482" s="49" t="s">
        <v>131</v>
      </c>
      <c r="R1482" s="49" t="s">
        <v>164</v>
      </c>
      <c r="S1482" s="49" t="s">
        <v>143</v>
      </c>
      <c r="AB1482" s="49" t="s">
        <v>128</v>
      </c>
      <c r="AC1482" s="49">
        <v>2010</v>
      </c>
      <c r="AD1482" s="49">
        <v>189.43100000000001</v>
      </c>
      <c r="AG1482" s="146"/>
      <c r="AH1482" s="49" t="s">
        <v>221</v>
      </c>
    </row>
    <row r="1483" spans="1:34" s="49" customFormat="1" x14ac:dyDescent="0.25">
      <c r="A1483" s="49" t="s">
        <v>137</v>
      </c>
      <c r="B1483" s="49" t="s">
        <v>58</v>
      </c>
      <c r="C1483" s="49" t="s">
        <v>59</v>
      </c>
      <c r="D1483" s="49" t="s">
        <v>136</v>
      </c>
      <c r="E1483" s="49" t="s">
        <v>135</v>
      </c>
      <c r="F1483" s="49" t="s">
        <v>403</v>
      </c>
      <c r="G1483" s="49" t="s">
        <v>404</v>
      </c>
      <c r="H1483" s="49">
        <v>185</v>
      </c>
      <c r="I1483" s="49" t="s">
        <v>185</v>
      </c>
      <c r="J1483" s="49" t="s">
        <v>133</v>
      </c>
      <c r="K1483" s="49" t="s">
        <v>158</v>
      </c>
      <c r="P1483" s="49" t="s">
        <v>302</v>
      </c>
      <c r="Q1483" s="49" t="s">
        <v>131</v>
      </c>
      <c r="R1483" s="49" t="s">
        <v>163</v>
      </c>
      <c r="S1483" s="49" t="s">
        <v>162</v>
      </c>
      <c r="AB1483" s="49" t="s">
        <v>128</v>
      </c>
      <c r="AC1483" s="49">
        <v>2010</v>
      </c>
      <c r="AD1483" s="49">
        <v>140.988</v>
      </c>
      <c r="AG1483" s="146"/>
      <c r="AH1483" s="49" t="s">
        <v>221</v>
      </c>
    </row>
    <row r="1484" spans="1:34" s="49" customFormat="1" x14ac:dyDescent="0.25">
      <c r="A1484" s="49" t="s">
        <v>137</v>
      </c>
      <c r="B1484" s="49" t="s">
        <v>58</v>
      </c>
      <c r="C1484" s="49" t="s">
        <v>59</v>
      </c>
      <c r="D1484" s="49" t="s">
        <v>136</v>
      </c>
      <c r="E1484" s="49" t="s">
        <v>135</v>
      </c>
      <c r="F1484" s="49" t="s">
        <v>403</v>
      </c>
      <c r="G1484" s="49" t="s">
        <v>404</v>
      </c>
      <c r="H1484" s="49">
        <v>185</v>
      </c>
      <c r="I1484" s="49" t="s">
        <v>185</v>
      </c>
      <c r="J1484" s="49" t="s">
        <v>133</v>
      </c>
      <c r="K1484" s="49" t="s">
        <v>158</v>
      </c>
      <c r="P1484" s="49" t="s">
        <v>302</v>
      </c>
      <c r="Q1484" s="49" t="s">
        <v>131</v>
      </c>
      <c r="R1484" s="49" t="s">
        <v>161</v>
      </c>
      <c r="S1484" s="49" t="s">
        <v>139</v>
      </c>
      <c r="AB1484" s="49" t="s">
        <v>128</v>
      </c>
      <c r="AC1484" s="49">
        <v>2010</v>
      </c>
      <c r="AD1484" s="49">
        <v>112.11199999999999</v>
      </c>
      <c r="AG1484" s="146"/>
      <c r="AH1484" s="49" t="s">
        <v>221</v>
      </c>
    </row>
    <row r="1485" spans="1:34" s="49" customFormat="1" x14ac:dyDescent="0.25">
      <c r="A1485" s="49" t="s">
        <v>137</v>
      </c>
      <c r="B1485" s="49" t="s">
        <v>58</v>
      </c>
      <c r="C1485" s="49" t="s">
        <v>59</v>
      </c>
      <c r="D1485" s="49" t="s">
        <v>136</v>
      </c>
      <c r="E1485" s="49" t="s">
        <v>135</v>
      </c>
      <c r="F1485" s="49" t="s">
        <v>403</v>
      </c>
      <c r="G1485" s="49" t="s">
        <v>404</v>
      </c>
      <c r="H1485" s="49">
        <v>185</v>
      </c>
      <c r="I1485" s="49" t="s">
        <v>185</v>
      </c>
      <c r="J1485" s="49" t="s">
        <v>133</v>
      </c>
      <c r="K1485" s="49" t="s">
        <v>158</v>
      </c>
      <c r="P1485" s="49" t="s">
        <v>302</v>
      </c>
      <c r="Q1485" s="49" t="s">
        <v>131</v>
      </c>
      <c r="R1485" s="49" t="s">
        <v>160</v>
      </c>
      <c r="S1485" s="49" t="s">
        <v>131</v>
      </c>
      <c r="AB1485" s="49" t="s">
        <v>128</v>
      </c>
      <c r="AC1485" s="49">
        <v>2010</v>
      </c>
      <c r="AD1485" s="49">
        <v>1343.682</v>
      </c>
      <c r="AG1485" s="146"/>
      <c r="AH1485" s="49" t="s">
        <v>221</v>
      </c>
    </row>
    <row r="1486" spans="1:34" s="49" customFormat="1" x14ac:dyDescent="0.25">
      <c r="A1486" s="49" t="s">
        <v>137</v>
      </c>
      <c r="B1486" s="49" t="s">
        <v>58</v>
      </c>
      <c r="C1486" s="49" t="s">
        <v>59</v>
      </c>
      <c r="D1486" s="49" t="s">
        <v>136</v>
      </c>
      <c r="E1486" s="49" t="s">
        <v>135</v>
      </c>
      <c r="F1486" s="49" t="s">
        <v>403</v>
      </c>
      <c r="G1486" s="49" t="s">
        <v>404</v>
      </c>
      <c r="H1486" s="49">
        <v>185</v>
      </c>
      <c r="I1486" s="49" t="s">
        <v>185</v>
      </c>
      <c r="J1486" s="49" t="s">
        <v>133</v>
      </c>
      <c r="K1486" s="49" t="s">
        <v>158</v>
      </c>
      <c r="P1486" s="49" t="s">
        <v>302</v>
      </c>
      <c r="Q1486" s="49" t="s">
        <v>131</v>
      </c>
      <c r="R1486" s="49" t="s">
        <v>157</v>
      </c>
      <c r="S1486" s="49" t="s">
        <v>129</v>
      </c>
      <c r="AB1486" s="49" t="s">
        <v>128</v>
      </c>
      <c r="AC1486" s="49">
        <v>2010</v>
      </c>
      <c r="AD1486" s="49">
        <v>0</v>
      </c>
      <c r="AE1486" s="49" t="s">
        <v>196</v>
      </c>
      <c r="AG1486" s="146"/>
      <c r="AH1486" s="49" t="s">
        <v>221</v>
      </c>
    </row>
    <row r="1487" spans="1:34" x14ac:dyDescent="0.25">
      <c r="A1487" t="s">
        <v>137</v>
      </c>
      <c r="B1487" t="s">
        <v>60</v>
      </c>
      <c r="C1487" t="s">
        <v>61</v>
      </c>
      <c r="D1487" t="s">
        <v>136</v>
      </c>
      <c r="E1487" t="s">
        <v>135</v>
      </c>
      <c r="F1487" t="s">
        <v>403</v>
      </c>
      <c r="G1487" t="s">
        <v>404</v>
      </c>
      <c r="H1487">
        <v>186</v>
      </c>
      <c r="I1487" t="s">
        <v>466</v>
      </c>
      <c r="J1487" t="s">
        <v>133</v>
      </c>
      <c r="K1487" t="s">
        <v>132</v>
      </c>
      <c r="P1487" t="s">
        <v>297</v>
      </c>
      <c r="Q1487" t="s">
        <v>298</v>
      </c>
      <c r="R1487" t="s">
        <v>183</v>
      </c>
      <c r="S1487" t="s">
        <v>182</v>
      </c>
      <c r="AB1487" t="s">
        <v>128</v>
      </c>
      <c r="AC1487">
        <v>2010</v>
      </c>
      <c r="AD1487">
        <v>0</v>
      </c>
      <c r="AE1487" t="s">
        <v>196</v>
      </c>
      <c r="AH1487" t="s">
        <v>220</v>
      </c>
    </row>
    <row r="1488" spans="1:34" x14ac:dyDescent="0.25">
      <c r="A1488" t="s">
        <v>137</v>
      </c>
      <c r="B1488" t="s">
        <v>60</v>
      </c>
      <c r="C1488" t="s">
        <v>61</v>
      </c>
      <c r="D1488" t="s">
        <v>136</v>
      </c>
      <c r="E1488" t="s">
        <v>135</v>
      </c>
      <c r="F1488" t="s">
        <v>403</v>
      </c>
      <c r="G1488" t="s">
        <v>404</v>
      </c>
      <c r="H1488">
        <v>186</v>
      </c>
      <c r="I1488" t="s">
        <v>466</v>
      </c>
      <c r="J1488" t="s">
        <v>133</v>
      </c>
      <c r="K1488" t="s">
        <v>132</v>
      </c>
      <c r="P1488" t="s">
        <v>297</v>
      </c>
      <c r="Q1488" t="s">
        <v>298</v>
      </c>
      <c r="R1488" t="s">
        <v>156</v>
      </c>
      <c r="S1488" t="s">
        <v>155</v>
      </c>
      <c r="AB1488" t="s">
        <v>128</v>
      </c>
      <c r="AC1488">
        <v>2010</v>
      </c>
      <c r="AD1488">
        <v>2.5</v>
      </c>
      <c r="AH1488" t="s">
        <v>220</v>
      </c>
    </row>
    <row r="1489" spans="1:34" x14ac:dyDescent="0.25">
      <c r="A1489" t="s">
        <v>137</v>
      </c>
      <c r="B1489" t="s">
        <v>60</v>
      </c>
      <c r="C1489" t="s">
        <v>61</v>
      </c>
      <c r="D1489" t="s">
        <v>136</v>
      </c>
      <c r="E1489" t="s">
        <v>135</v>
      </c>
      <c r="F1489" t="s">
        <v>403</v>
      </c>
      <c r="G1489" t="s">
        <v>404</v>
      </c>
      <c r="H1489">
        <v>186</v>
      </c>
      <c r="I1489" t="s">
        <v>466</v>
      </c>
      <c r="J1489" t="s">
        <v>133</v>
      </c>
      <c r="K1489" t="s">
        <v>132</v>
      </c>
      <c r="P1489" t="s">
        <v>297</v>
      </c>
      <c r="Q1489" t="s">
        <v>298</v>
      </c>
      <c r="R1489" t="s">
        <v>154</v>
      </c>
      <c r="S1489" t="s">
        <v>153</v>
      </c>
      <c r="AB1489" t="s">
        <v>128</v>
      </c>
      <c r="AC1489">
        <v>2010</v>
      </c>
      <c r="AD1489">
        <v>26.5</v>
      </c>
      <c r="AH1489" t="s">
        <v>220</v>
      </c>
    </row>
    <row r="1490" spans="1:34" x14ac:dyDescent="0.25">
      <c r="A1490" t="s">
        <v>137</v>
      </c>
      <c r="B1490" t="s">
        <v>60</v>
      </c>
      <c r="C1490" t="s">
        <v>61</v>
      </c>
      <c r="D1490" t="s">
        <v>136</v>
      </c>
      <c r="E1490" t="s">
        <v>135</v>
      </c>
      <c r="F1490" t="s">
        <v>403</v>
      </c>
      <c r="G1490" t="s">
        <v>404</v>
      </c>
      <c r="H1490">
        <v>186</v>
      </c>
      <c r="I1490" t="s">
        <v>466</v>
      </c>
      <c r="J1490" t="s">
        <v>133</v>
      </c>
      <c r="K1490" t="s">
        <v>132</v>
      </c>
      <c r="P1490" t="s">
        <v>297</v>
      </c>
      <c r="Q1490" t="s">
        <v>298</v>
      </c>
      <c r="R1490" t="s">
        <v>152</v>
      </c>
      <c r="S1490" t="s">
        <v>151</v>
      </c>
      <c r="AB1490" t="s">
        <v>128</v>
      </c>
      <c r="AC1490">
        <v>2010</v>
      </c>
      <c r="AD1490">
        <v>24</v>
      </c>
      <c r="AH1490" t="s">
        <v>220</v>
      </c>
    </row>
    <row r="1491" spans="1:34" x14ac:dyDescent="0.25">
      <c r="A1491" t="s">
        <v>137</v>
      </c>
      <c r="B1491" t="s">
        <v>60</v>
      </c>
      <c r="C1491" t="s">
        <v>61</v>
      </c>
      <c r="D1491" t="s">
        <v>136</v>
      </c>
      <c r="E1491" t="s">
        <v>135</v>
      </c>
      <c r="F1491" t="s">
        <v>403</v>
      </c>
      <c r="G1491" t="s">
        <v>404</v>
      </c>
      <c r="H1491">
        <v>186</v>
      </c>
      <c r="I1491" t="s">
        <v>466</v>
      </c>
      <c r="J1491" t="s">
        <v>133</v>
      </c>
      <c r="K1491" t="s">
        <v>132</v>
      </c>
      <c r="P1491" t="s">
        <v>297</v>
      </c>
      <c r="Q1491" t="s">
        <v>298</v>
      </c>
      <c r="R1491" t="s">
        <v>150</v>
      </c>
      <c r="S1491" t="s">
        <v>149</v>
      </c>
      <c r="AB1491" t="s">
        <v>128</v>
      </c>
      <c r="AC1491">
        <v>2010</v>
      </c>
      <c r="AD1491">
        <v>13.9</v>
      </c>
      <c r="AH1491" t="s">
        <v>220</v>
      </c>
    </row>
    <row r="1492" spans="1:34" x14ac:dyDescent="0.25">
      <c r="A1492" t="s">
        <v>137</v>
      </c>
      <c r="B1492" t="s">
        <v>60</v>
      </c>
      <c r="C1492" t="s">
        <v>61</v>
      </c>
      <c r="D1492" t="s">
        <v>136</v>
      </c>
      <c r="E1492" t="s">
        <v>135</v>
      </c>
      <c r="F1492" t="s">
        <v>403</v>
      </c>
      <c r="G1492" t="s">
        <v>404</v>
      </c>
      <c r="H1492">
        <v>186</v>
      </c>
      <c r="I1492" t="s">
        <v>466</v>
      </c>
      <c r="J1492" t="s">
        <v>133</v>
      </c>
      <c r="K1492" t="s">
        <v>132</v>
      </c>
      <c r="P1492" t="s">
        <v>297</v>
      </c>
      <c r="Q1492" t="s">
        <v>298</v>
      </c>
      <c r="R1492" t="s">
        <v>148</v>
      </c>
      <c r="S1492" t="s">
        <v>147</v>
      </c>
      <c r="AB1492" t="s">
        <v>128</v>
      </c>
      <c r="AC1492">
        <v>2010</v>
      </c>
      <c r="AD1492">
        <v>12.2</v>
      </c>
      <c r="AH1492" t="s">
        <v>220</v>
      </c>
    </row>
    <row r="1493" spans="1:34" x14ac:dyDescent="0.25">
      <c r="A1493" t="s">
        <v>137</v>
      </c>
      <c r="B1493" t="s">
        <v>60</v>
      </c>
      <c r="C1493" t="s">
        <v>61</v>
      </c>
      <c r="D1493" t="s">
        <v>136</v>
      </c>
      <c r="E1493" t="s">
        <v>135</v>
      </c>
      <c r="F1493" t="s">
        <v>403</v>
      </c>
      <c r="G1493" t="s">
        <v>404</v>
      </c>
      <c r="H1493">
        <v>186</v>
      </c>
      <c r="I1493" t="s">
        <v>466</v>
      </c>
      <c r="J1493" t="s">
        <v>133</v>
      </c>
      <c r="K1493" t="s">
        <v>132</v>
      </c>
      <c r="P1493" t="s">
        <v>297</v>
      </c>
      <c r="Q1493" t="s">
        <v>298</v>
      </c>
      <c r="R1493" t="s">
        <v>146</v>
      </c>
      <c r="S1493" t="s">
        <v>145</v>
      </c>
      <c r="AB1493" t="s">
        <v>128</v>
      </c>
      <c r="AC1493">
        <v>2010</v>
      </c>
      <c r="AD1493">
        <v>0.8</v>
      </c>
      <c r="AE1493" t="s">
        <v>179</v>
      </c>
      <c r="AH1493" t="s">
        <v>220</v>
      </c>
    </row>
    <row r="1494" spans="1:34" x14ac:dyDescent="0.25">
      <c r="A1494" t="s">
        <v>137</v>
      </c>
      <c r="B1494" t="s">
        <v>60</v>
      </c>
      <c r="C1494" t="s">
        <v>61</v>
      </c>
      <c r="D1494" t="s">
        <v>136</v>
      </c>
      <c r="E1494" t="s">
        <v>135</v>
      </c>
      <c r="F1494" t="s">
        <v>403</v>
      </c>
      <c r="G1494" t="s">
        <v>404</v>
      </c>
      <c r="H1494">
        <v>186</v>
      </c>
      <c r="I1494" t="s">
        <v>466</v>
      </c>
      <c r="J1494" t="s">
        <v>133</v>
      </c>
      <c r="K1494" t="s">
        <v>132</v>
      </c>
      <c r="P1494" t="s">
        <v>297</v>
      </c>
      <c r="Q1494" t="s">
        <v>298</v>
      </c>
      <c r="R1494" t="s">
        <v>144</v>
      </c>
      <c r="S1494" t="s">
        <v>143</v>
      </c>
      <c r="AB1494" t="s">
        <v>128</v>
      </c>
      <c r="AC1494">
        <v>2010</v>
      </c>
      <c r="AD1494">
        <v>0.8</v>
      </c>
      <c r="AE1494" t="s">
        <v>179</v>
      </c>
      <c r="AH1494" t="s">
        <v>220</v>
      </c>
    </row>
    <row r="1495" spans="1:34" x14ac:dyDescent="0.25">
      <c r="A1495" t="s">
        <v>137</v>
      </c>
      <c r="B1495" t="s">
        <v>60</v>
      </c>
      <c r="C1495" t="s">
        <v>61</v>
      </c>
      <c r="D1495" t="s">
        <v>136</v>
      </c>
      <c r="E1495" t="s">
        <v>135</v>
      </c>
      <c r="F1495" t="s">
        <v>403</v>
      </c>
      <c r="G1495" t="s">
        <v>404</v>
      </c>
      <c r="H1495">
        <v>186</v>
      </c>
      <c r="I1495" t="s">
        <v>466</v>
      </c>
      <c r="J1495" t="s">
        <v>133</v>
      </c>
      <c r="K1495" t="s">
        <v>132</v>
      </c>
      <c r="P1495" t="s">
        <v>297</v>
      </c>
      <c r="Q1495" t="s">
        <v>298</v>
      </c>
      <c r="R1495" t="s">
        <v>142</v>
      </c>
      <c r="S1495" t="s">
        <v>141</v>
      </c>
      <c r="AB1495" t="s">
        <v>128</v>
      </c>
      <c r="AC1495">
        <v>2010</v>
      </c>
      <c r="AD1495">
        <v>0.8</v>
      </c>
      <c r="AE1495" t="s">
        <v>179</v>
      </c>
      <c r="AH1495" t="s">
        <v>220</v>
      </c>
    </row>
    <row r="1496" spans="1:34" x14ac:dyDescent="0.25">
      <c r="A1496" t="s">
        <v>137</v>
      </c>
      <c r="B1496" t="s">
        <v>60</v>
      </c>
      <c r="C1496" t="s">
        <v>61</v>
      </c>
      <c r="D1496" t="s">
        <v>136</v>
      </c>
      <c r="E1496" t="s">
        <v>135</v>
      </c>
      <c r="F1496" t="s">
        <v>403</v>
      </c>
      <c r="G1496" t="s">
        <v>404</v>
      </c>
      <c r="H1496">
        <v>186</v>
      </c>
      <c r="I1496" t="s">
        <v>466</v>
      </c>
      <c r="J1496" t="s">
        <v>133</v>
      </c>
      <c r="K1496" t="s">
        <v>132</v>
      </c>
      <c r="P1496" t="s">
        <v>297</v>
      </c>
      <c r="Q1496" t="s">
        <v>298</v>
      </c>
      <c r="R1496" t="s">
        <v>140</v>
      </c>
      <c r="S1496" t="s">
        <v>139</v>
      </c>
      <c r="AB1496" t="s">
        <v>128</v>
      </c>
      <c r="AC1496">
        <v>2010</v>
      </c>
      <c r="AD1496">
        <v>12.7</v>
      </c>
      <c r="AH1496" t="s">
        <v>220</v>
      </c>
    </row>
    <row r="1497" spans="1:34" x14ac:dyDescent="0.25">
      <c r="A1497" t="s">
        <v>137</v>
      </c>
      <c r="B1497" t="s">
        <v>60</v>
      </c>
      <c r="C1497" t="s">
        <v>61</v>
      </c>
      <c r="D1497" t="s">
        <v>136</v>
      </c>
      <c r="E1497" t="s">
        <v>135</v>
      </c>
      <c r="F1497" t="s">
        <v>403</v>
      </c>
      <c r="G1497" t="s">
        <v>404</v>
      </c>
      <c r="H1497">
        <v>186</v>
      </c>
      <c r="I1497" t="s">
        <v>466</v>
      </c>
      <c r="J1497" t="s">
        <v>133</v>
      </c>
      <c r="K1497" t="s">
        <v>132</v>
      </c>
      <c r="P1497" t="s">
        <v>297</v>
      </c>
      <c r="Q1497" t="s">
        <v>298</v>
      </c>
      <c r="R1497" t="s">
        <v>138</v>
      </c>
      <c r="S1497" t="s">
        <v>131</v>
      </c>
      <c r="AB1497" t="s">
        <v>128</v>
      </c>
      <c r="AC1497">
        <v>2010</v>
      </c>
      <c r="AD1497">
        <v>95.1</v>
      </c>
      <c r="AH1497" t="s">
        <v>220</v>
      </c>
    </row>
    <row r="1498" spans="1:34" x14ac:dyDescent="0.25">
      <c r="A1498" t="s">
        <v>137</v>
      </c>
      <c r="B1498" t="s">
        <v>60</v>
      </c>
      <c r="C1498" t="s">
        <v>61</v>
      </c>
      <c r="D1498" t="s">
        <v>136</v>
      </c>
      <c r="E1498" t="s">
        <v>135</v>
      </c>
      <c r="F1498" t="s">
        <v>403</v>
      </c>
      <c r="G1498" t="s">
        <v>404</v>
      </c>
      <c r="H1498">
        <v>186</v>
      </c>
      <c r="I1498" t="s">
        <v>466</v>
      </c>
      <c r="J1498" t="s">
        <v>133</v>
      </c>
      <c r="K1498" t="s">
        <v>132</v>
      </c>
      <c r="P1498" t="s">
        <v>297</v>
      </c>
      <c r="Q1498" t="s">
        <v>298</v>
      </c>
      <c r="R1498" t="s">
        <v>130</v>
      </c>
      <c r="S1498" t="s">
        <v>129</v>
      </c>
      <c r="AB1498" t="s">
        <v>128</v>
      </c>
      <c r="AC1498">
        <v>2010</v>
      </c>
      <c r="AD1498">
        <v>0.9</v>
      </c>
      <c r="AE1498" t="s">
        <v>179</v>
      </c>
      <c r="AH1498" t="s">
        <v>220</v>
      </c>
    </row>
    <row r="1499" spans="1:34" x14ac:dyDescent="0.25">
      <c r="A1499" t="s">
        <v>137</v>
      </c>
      <c r="B1499" t="s">
        <v>60</v>
      </c>
      <c r="C1499" t="s">
        <v>61</v>
      </c>
      <c r="D1499" t="s">
        <v>136</v>
      </c>
      <c r="E1499" t="s">
        <v>135</v>
      </c>
      <c r="F1499" t="s">
        <v>403</v>
      </c>
      <c r="G1499" t="s">
        <v>404</v>
      </c>
      <c r="H1499">
        <v>186</v>
      </c>
      <c r="I1499" t="s">
        <v>466</v>
      </c>
      <c r="J1499" t="s">
        <v>133</v>
      </c>
      <c r="K1499" t="s">
        <v>132</v>
      </c>
      <c r="P1499" t="s">
        <v>300</v>
      </c>
      <c r="Q1499" t="s">
        <v>301</v>
      </c>
      <c r="R1499" t="s">
        <v>183</v>
      </c>
      <c r="S1499" t="s">
        <v>182</v>
      </c>
      <c r="AB1499" t="s">
        <v>128</v>
      </c>
      <c r="AC1499">
        <v>2010</v>
      </c>
      <c r="AD1499">
        <v>0</v>
      </c>
      <c r="AE1499" t="s">
        <v>196</v>
      </c>
      <c r="AH1499" t="s">
        <v>220</v>
      </c>
    </row>
    <row r="1500" spans="1:34" x14ac:dyDescent="0.25">
      <c r="A1500" t="s">
        <v>137</v>
      </c>
      <c r="B1500" t="s">
        <v>60</v>
      </c>
      <c r="C1500" t="s">
        <v>61</v>
      </c>
      <c r="D1500" t="s">
        <v>136</v>
      </c>
      <c r="E1500" t="s">
        <v>135</v>
      </c>
      <c r="F1500" t="s">
        <v>403</v>
      </c>
      <c r="G1500" t="s">
        <v>404</v>
      </c>
      <c r="H1500">
        <v>186</v>
      </c>
      <c r="I1500" t="s">
        <v>466</v>
      </c>
      <c r="J1500" t="s">
        <v>133</v>
      </c>
      <c r="K1500" t="s">
        <v>132</v>
      </c>
      <c r="P1500" t="s">
        <v>300</v>
      </c>
      <c r="Q1500" t="s">
        <v>301</v>
      </c>
      <c r="R1500" t="s">
        <v>156</v>
      </c>
      <c r="S1500" t="s">
        <v>155</v>
      </c>
      <c r="AB1500" t="s">
        <v>128</v>
      </c>
      <c r="AC1500">
        <v>2010</v>
      </c>
      <c r="AD1500">
        <v>7.5</v>
      </c>
      <c r="AH1500" t="s">
        <v>220</v>
      </c>
    </row>
    <row r="1501" spans="1:34" x14ac:dyDescent="0.25">
      <c r="A1501" t="s">
        <v>137</v>
      </c>
      <c r="B1501" t="s">
        <v>60</v>
      </c>
      <c r="C1501" t="s">
        <v>61</v>
      </c>
      <c r="D1501" t="s">
        <v>136</v>
      </c>
      <c r="E1501" t="s">
        <v>135</v>
      </c>
      <c r="F1501" t="s">
        <v>403</v>
      </c>
      <c r="G1501" t="s">
        <v>404</v>
      </c>
      <c r="H1501">
        <v>186</v>
      </c>
      <c r="I1501" t="s">
        <v>466</v>
      </c>
      <c r="J1501" t="s">
        <v>133</v>
      </c>
      <c r="K1501" t="s">
        <v>132</v>
      </c>
      <c r="P1501" t="s">
        <v>300</v>
      </c>
      <c r="Q1501" t="s">
        <v>301</v>
      </c>
      <c r="R1501" t="s">
        <v>154</v>
      </c>
      <c r="S1501" t="s">
        <v>153</v>
      </c>
      <c r="AB1501" t="s">
        <v>128</v>
      </c>
      <c r="AC1501">
        <v>2010</v>
      </c>
      <c r="AD1501">
        <v>35.200000000000003</v>
      </c>
      <c r="AH1501" t="s">
        <v>220</v>
      </c>
    </row>
    <row r="1502" spans="1:34" x14ac:dyDescent="0.25">
      <c r="A1502" t="s">
        <v>137</v>
      </c>
      <c r="B1502" t="s">
        <v>60</v>
      </c>
      <c r="C1502" t="s">
        <v>61</v>
      </c>
      <c r="D1502" t="s">
        <v>136</v>
      </c>
      <c r="E1502" t="s">
        <v>135</v>
      </c>
      <c r="F1502" t="s">
        <v>403</v>
      </c>
      <c r="G1502" t="s">
        <v>404</v>
      </c>
      <c r="H1502">
        <v>186</v>
      </c>
      <c r="I1502" t="s">
        <v>466</v>
      </c>
      <c r="J1502" t="s">
        <v>133</v>
      </c>
      <c r="K1502" t="s">
        <v>132</v>
      </c>
      <c r="P1502" t="s">
        <v>300</v>
      </c>
      <c r="Q1502" t="s">
        <v>301</v>
      </c>
      <c r="R1502" t="s">
        <v>152</v>
      </c>
      <c r="S1502" t="s">
        <v>151</v>
      </c>
      <c r="AB1502" t="s">
        <v>128</v>
      </c>
      <c r="AC1502">
        <v>2010</v>
      </c>
      <c r="AD1502">
        <v>24.5</v>
      </c>
      <c r="AH1502" t="s">
        <v>220</v>
      </c>
    </row>
    <row r="1503" spans="1:34" x14ac:dyDescent="0.25">
      <c r="A1503" t="s">
        <v>137</v>
      </c>
      <c r="B1503" t="s">
        <v>60</v>
      </c>
      <c r="C1503" t="s">
        <v>61</v>
      </c>
      <c r="D1503" t="s">
        <v>136</v>
      </c>
      <c r="E1503" t="s">
        <v>135</v>
      </c>
      <c r="F1503" t="s">
        <v>403</v>
      </c>
      <c r="G1503" t="s">
        <v>404</v>
      </c>
      <c r="H1503">
        <v>186</v>
      </c>
      <c r="I1503" t="s">
        <v>466</v>
      </c>
      <c r="J1503" t="s">
        <v>133</v>
      </c>
      <c r="K1503" t="s">
        <v>132</v>
      </c>
      <c r="P1503" t="s">
        <v>300</v>
      </c>
      <c r="Q1503" t="s">
        <v>301</v>
      </c>
      <c r="R1503" t="s">
        <v>150</v>
      </c>
      <c r="S1503" t="s">
        <v>149</v>
      </c>
      <c r="AB1503" t="s">
        <v>128</v>
      </c>
      <c r="AC1503">
        <v>2010</v>
      </c>
      <c r="AD1503">
        <v>11.3</v>
      </c>
      <c r="AH1503" t="s">
        <v>220</v>
      </c>
    </row>
    <row r="1504" spans="1:34" x14ac:dyDescent="0.25">
      <c r="A1504" t="s">
        <v>137</v>
      </c>
      <c r="B1504" t="s">
        <v>60</v>
      </c>
      <c r="C1504" t="s">
        <v>61</v>
      </c>
      <c r="D1504" t="s">
        <v>136</v>
      </c>
      <c r="E1504" t="s">
        <v>135</v>
      </c>
      <c r="F1504" t="s">
        <v>403</v>
      </c>
      <c r="G1504" t="s">
        <v>404</v>
      </c>
      <c r="H1504">
        <v>186</v>
      </c>
      <c r="I1504" t="s">
        <v>466</v>
      </c>
      <c r="J1504" t="s">
        <v>133</v>
      </c>
      <c r="K1504" t="s">
        <v>132</v>
      </c>
      <c r="P1504" t="s">
        <v>300</v>
      </c>
      <c r="Q1504" t="s">
        <v>301</v>
      </c>
      <c r="R1504" t="s">
        <v>148</v>
      </c>
      <c r="S1504" t="s">
        <v>147</v>
      </c>
      <c r="AB1504" t="s">
        <v>128</v>
      </c>
      <c r="AC1504">
        <v>2010</v>
      </c>
      <c r="AD1504">
        <v>6.9</v>
      </c>
      <c r="AH1504" t="s">
        <v>220</v>
      </c>
    </row>
    <row r="1505" spans="1:34" x14ac:dyDescent="0.25">
      <c r="A1505" t="s">
        <v>137</v>
      </c>
      <c r="B1505" t="s">
        <v>60</v>
      </c>
      <c r="C1505" t="s">
        <v>61</v>
      </c>
      <c r="D1505" t="s">
        <v>136</v>
      </c>
      <c r="E1505" t="s">
        <v>135</v>
      </c>
      <c r="F1505" t="s">
        <v>403</v>
      </c>
      <c r="G1505" t="s">
        <v>404</v>
      </c>
      <c r="H1505">
        <v>186</v>
      </c>
      <c r="I1505" t="s">
        <v>466</v>
      </c>
      <c r="J1505" t="s">
        <v>133</v>
      </c>
      <c r="K1505" t="s">
        <v>132</v>
      </c>
      <c r="P1505" t="s">
        <v>300</v>
      </c>
      <c r="Q1505" t="s">
        <v>301</v>
      </c>
      <c r="R1505" t="s">
        <v>146</v>
      </c>
      <c r="S1505" t="s">
        <v>145</v>
      </c>
      <c r="AB1505" t="s">
        <v>128</v>
      </c>
      <c r="AC1505">
        <v>2010</v>
      </c>
      <c r="AD1505">
        <v>2.8</v>
      </c>
      <c r="AH1505" t="s">
        <v>220</v>
      </c>
    </row>
    <row r="1506" spans="1:34" x14ac:dyDescent="0.25">
      <c r="A1506" t="s">
        <v>137</v>
      </c>
      <c r="B1506" t="s">
        <v>60</v>
      </c>
      <c r="C1506" t="s">
        <v>61</v>
      </c>
      <c r="D1506" t="s">
        <v>136</v>
      </c>
      <c r="E1506" t="s">
        <v>135</v>
      </c>
      <c r="F1506" t="s">
        <v>403</v>
      </c>
      <c r="G1506" t="s">
        <v>404</v>
      </c>
      <c r="H1506">
        <v>186</v>
      </c>
      <c r="I1506" t="s">
        <v>466</v>
      </c>
      <c r="J1506" t="s">
        <v>133</v>
      </c>
      <c r="K1506" t="s">
        <v>132</v>
      </c>
      <c r="P1506" t="s">
        <v>300</v>
      </c>
      <c r="Q1506" t="s">
        <v>301</v>
      </c>
      <c r="R1506" t="s">
        <v>144</v>
      </c>
      <c r="S1506" t="s">
        <v>143</v>
      </c>
      <c r="AB1506" t="s">
        <v>128</v>
      </c>
      <c r="AC1506">
        <v>2010</v>
      </c>
      <c r="AD1506">
        <v>17.5</v>
      </c>
      <c r="AH1506" t="s">
        <v>220</v>
      </c>
    </row>
    <row r="1507" spans="1:34" x14ac:dyDescent="0.25">
      <c r="A1507" t="s">
        <v>137</v>
      </c>
      <c r="B1507" t="s">
        <v>60</v>
      </c>
      <c r="C1507" t="s">
        <v>61</v>
      </c>
      <c r="D1507" t="s">
        <v>136</v>
      </c>
      <c r="E1507" t="s">
        <v>135</v>
      </c>
      <c r="F1507" t="s">
        <v>403</v>
      </c>
      <c r="G1507" t="s">
        <v>404</v>
      </c>
      <c r="H1507">
        <v>186</v>
      </c>
      <c r="I1507" t="s">
        <v>466</v>
      </c>
      <c r="J1507" t="s">
        <v>133</v>
      </c>
      <c r="K1507" t="s">
        <v>132</v>
      </c>
      <c r="P1507" t="s">
        <v>300</v>
      </c>
      <c r="Q1507" t="s">
        <v>301</v>
      </c>
      <c r="R1507" t="s">
        <v>142</v>
      </c>
      <c r="S1507" t="s">
        <v>141</v>
      </c>
      <c r="AB1507" t="s">
        <v>128</v>
      </c>
      <c r="AC1507">
        <v>2010</v>
      </c>
      <c r="AD1507">
        <v>9.8000000000000007</v>
      </c>
      <c r="AH1507" t="s">
        <v>220</v>
      </c>
    </row>
    <row r="1508" spans="1:34" x14ac:dyDescent="0.25">
      <c r="A1508" t="s">
        <v>137</v>
      </c>
      <c r="B1508" t="s">
        <v>60</v>
      </c>
      <c r="C1508" t="s">
        <v>61</v>
      </c>
      <c r="D1508" t="s">
        <v>136</v>
      </c>
      <c r="E1508" t="s">
        <v>135</v>
      </c>
      <c r="F1508" t="s">
        <v>403</v>
      </c>
      <c r="G1508" t="s">
        <v>404</v>
      </c>
      <c r="H1508">
        <v>186</v>
      </c>
      <c r="I1508" t="s">
        <v>466</v>
      </c>
      <c r="J1508" t="s">
        <v>133</v>
      </c>
      <c r="K1508" t="s">
        <v>132</v>
      </c>
      <c r="P1508" t="s">
        <v>300</v>
      </c>
      <c r="Q1508" t="s">
        <v>301</v>
      </c>
      <c r="R1508" t="s">
        <v>140</v>
      </c>
      <c r="S1508" t="s">
        <v>139</v>
      </c>
      <c r="AB1508" t="s">
        <v>128</v>
      </c>
      <c r="AC1508">
        <v>2010</v>
      </c>
      <c r="AD1508">
        <v>6</v>
      </c>
      <c r="AH1508" t="s">
        <v>220</v>
      </c>
    </row>
    <row r="1509" spans="1:34" x14ac:dyDescent="0.25">
      <c r="A1509" t="s">
        <v>137</v>
      </c>
      <c r="B1509" t="s">
        <v>60</v>
      </c>
      <c r="C1509" t="s">
        <v>61</v>
      </c>
      <c r="D1509" t="s">
        <v>136</v>
      </c>
      <c r="E1509" t="s">
        <v>135</v>
      </c>
      <c r="F1509" t="s">
        <v>403</v>
      </c>
      <c r="G1509" t="s">
        <v>404</v>
      </c>
      <c r="H1509">
        <v>186</v>
      </c>
      <c r="I1509" t="s">
        <v>466</v>
      </c>
      <c r="J1509" t="s">
        <v>133</v>
      </c>
      <c r="K1509" t="s">
        <v>132</v>
      </c>
      <c r="P1509" t="s">
        <v>300</v>
      </c>
      <c r="Q1509" t="s">
        <v>301</v>
      </c>
      <c r="R1509" t="s">
        <v>138</v>
      </c>
      <c r="S1509" t="s">
        <v>131</v>
      </c>
      <c r="AB1509" t="s">
        <v>128</v>
      </c>
      <c r="AC1509">
        <v>2010</v>
      </c>
      <c r="AD1509">
        <v>123.5</v>
      </c>
      <c r="AH1509" t="s">
        <v>220</v>
      </c>
    </row>
    <row r="1510" spans="1:34" x14ac:dyDescent="0.25">
      <c r="A1510" t="s">
        <v>137</v>
      </c>
      <c r="B1510" t="s">
        <v>60</v>
      </c>
      <c r="C1510" t="s">
        <v>61</v>
      </c>
      <c r="D1510" t="s">
        <v>136</v>
      </c>
      <c r="E1510" t="s">
        <v>135</v>
      </c>
      <c r="F1510" t="s">
        <v>403</v>
      </c>
      <c r="G1510" t="s">
        <v>404</v>
      </c>
      <c r="H1510">
        <v>186</v>
      </c>
      <c r="I1510" t="s">
        <v>466</v>
      </c>
      <c r="J1510" t="s">
        <v>133</v>
      </c>
      <c r="K1510" t="s">
        <v>132</v>
      </c>
      <c r="P1510" t="s">
        <v>300</v>
      </c>
      <c r="Q1510" t="s">
        <v>301</v>
      </c>
      <c r="R1510" t="s">
        <v>130</v>
      </c>
      <c r="S1510" t="s">
        <v>129</v>
      </c>
      <c r="AB1510" t="s">
        <v>128</v>
      </c>
      <c r="AC1510">
        <v>2010</v>
      </c>
      <c r="AD1510">
        <v>1.8</v>
      </c>
      <c r="AH1510" t="s">
        <v>220</v>
      </c>
    </row>
    <row r="1511" spans="1:34" s="49" customFormat="1" x14ac:dyDescent="0.25">
      <c r="A1511" s="49" t="s">
        <v>137</v>
      </c>
      <c r="B1511" s="49" t="s">
        <v>60</v>
      </c>
      <c r="C1511" s="49" t="s">
        <v>61</v>
      </c>
      <c r="D1511" s="49" t="s">
        <v>136</v>
      </c>
      <c r="E1511" s="49" t="s">
        <v>135</v>
      </c>
      <c r="F1511" s="49" t="s">
        <v>403</v>
      </c>
      <c r="G1511" s="49" t="s">
        <v>404</v>
      </c>
      <c r="H1511" s="49">
        <v>186</v>
      </c>
      <c r="I1511" s="49" t="s">
        <v>466</v>
      </c>
      <c r="J1511" s="49" t="s">
        <v>133</v>
      </c>
      <c r="K1511" s="49" t="s">
        <v>132</v>
      </c>
      <c r="P1511" s="49" t="s">
        <v>302</v>
      </c>
      <c r="Q1511" s="49" t="s">
        <v>131</v>
      </c>
      <c r="R1511" s="49" t="s">
        <v>183</v>
      </c>
      <c r="S1511" s="49" t="s">
        <v>182</v>
      </c>
      <c r="AB1511" s="49" t="s">
        <v>128</v>
      </c>
      <c r="AC1511" s="49">
        <v>2010</v>
      </c>
      <c r="AD1511" s="49">
        <v>0</v>
      </c>
      <c r="AE1511" s="49" t="s">
        <v>196</v>
      </c>
      <c r="AF1511" s="49" t="s">
        <v>858</v>
      </c>
      <c r="AG1511" s="146">
        <f>(AD1512+AD1513+AD1514)*( 1 +AD1522/(AD1521-AD1522))</f>
        <v>121.60194534506718</v>
      </c>
      <c r="AH1511" s="49" t="s">
        <v>220</v>
      </c>
    </row>
    <row r="1512" spans="1:34" s="49" customFormat="1" x14ac:dyDescent="0.25">
      <c r="A1512" s="49" t="s">
        <v>137</v>
      </c>
      <c r="B1512" s="49" t="s">
        <v>60</v>
      </c>
      <c r="C1512" s="49" t="s">
        <v>61</v>
      </c>
      <c r="D1512" s="49" t="s">
        <v>136</v>
      </c>
      <c r="E1512" s="49" t="s">
        <v>135</v>
      </c>
      <c r="F1512" s="49" t="s">
        <v>403</v>
      </c>
      <c r="G1512" s="49" t="s">
        <v>404</v>
      </c>
      <c r="H1512" s="49">
        <v>186</v>
      </c>
      <c r="I1512" s="49" t="s">
        <v>466</v>
      </c>
      <c r="J1512" s="49" t="s">
        <v>133</v>
      </c>
      <c r="K1512" s="49" t="s">
        <v>132</v>
      </c>
      <c r="P1512" s="49" t="s">
        <v>302</v>
      </c>
      <c r="Q1512" s="49" t="s">
        <v>131</v>
      </c>
      <c r="R1512" s="49" t="s">
        <v>156</v>
      </c>
      <c r="S1512" s="49" t="s">
        <v>155</v>
      </c>
      <c r="AB1512" s="49" t="s">
        <v>128</v>
      </c>
      <c r="AC1512" s="49">
        <v>2010</v>
      </c>
      <c r="AD1512" s="49">
        <v>9.9</v>
      </c>
      <c r="AF1512" s="49" t="s">
        <v>859</v>
      </c>
      <c r="AG1512" s="146">
        <f>(AD1511+AD1515+AD1516+AD1517+AD1518+AD1519+AD1520)*( 1 +AD1522/(AD1521-AD1522))</f>
        <v>96.491801760074125</v>
      </c>
      <c r="AH1512" s="49" t="s">
        <v>220</v>
      </c>
    </row>
    <row r="1513" spans="1:34" s="49" customFormat="1" x14ac:dyDescent="0.25">
      <c r="A1513" s="49" t="s">
        <v>137</v>
      </c>
      <c r="B1513" s="49" t="s">
        <v>60</v>
      </c>
      <c r="C1513" s="49" t="s">
        <v>61</v>
      </c>
      <c r="D1513" s="49" t="s">
        <v>136</v>
      </c>
      <c r="E1513" s="49" t="s">
        <v>135</v>
      </c>
      <c r="F1513" s="49" t="s">
        <v>403</v>
      </c>
      <c r="G1513" s="49" t="s">
        <v>404</v>
      </c>
      <c r="H1513" s="49">
        <v>186</v>
      </c>
      <c r="I1513" s="49" t="s">
        <v>466</v>
      </c>
      <c r="J1513" s="49" t="s">
        <v>133</v>
      </c>
      <c r="K1513" s="49" t="s">
        <v>132</v>
      </c>
      <c r="P1513" s="49" t="s">
        <v>302</v>
      </c>
      <c r="Q1513" s="49" t="s">
        <v>131</v>
      </c>
      <c r="R1513" s="49" t="s">
        <v>154</v>
      </c>
      <c r="S1513" s="49" t="s">
        <v>153</v>
      </c>
      <c r="AB1513" s="49" t="s">
        <v>128</v>
      </c>
      <c r="AC1513" s="49">
        <v>2010</v>
      </c>
      <c r="AD1513" s="49">
        <v>61.7</v>
      </c>
      <c r="AF1513" s="49" t="s">
        <v>862</v>
      </c>
      <c r="AG1513" s="146">
        <f>AD1511+AD1512+AD1513+AD1514+ AD1515+AD1516+AD1517+AD1518+AD1519+AD1520+AD1522</f>
        <v>218.1</v>
      </c>
      <c r="AH1513" s="49" t="s">
        <v>220</v>
      </c>
    </row>
    <row r="1514" spans="1:34" s="49" customFormat="1" x14ac:dyDescent="0.25">
      <c r="A1514" s="49" t="s">
        <v>137</v>
      </c>
      <c r="B1514" s="49" t="s">
        <v>60</v>
      </c>
      <c r="C1514" s="49" t="s">
        <v>61</v>
      </c>
      <c r="D1514" s="49" t="s">
        <v>136</v>
      </c>
      <c r="E1514" s="49" t="s">
        <v>135</v>
      </c>
      <c r="F1514" s="49" t="s">
        <v>403</v>
      </c>
      <c r="G1514" s="49" t="s">
        <v>404</v>
      </c>
      <c r="H1514" s="49">
        <v>186</v>
      </c>
      <c r="I1514" s="49" t="s">
        <v>466</v>
      </c>
      <c r="J1514" s="49" t="s">
        <v>133</v>
      </c>
      <c r="K1514" s="49" t="s">
        <v>132</v>
      </c>
      <c r="P1514" s="49" t="s">
        <v>302</v>
      </c>
      <c r="Q1514" s="49" t="s">
        <v>131</v>
      </c>
      <c r="R1514" s="49" t="s">
        <v>152</v>
      </c>
      <c r="S1514" s="49" t="s">
        <v>151</v>
      </c>
      <c r="AB1514" s="49" t="s">
        <v>128</v>
      </c>
      <c r="AC1514" s="49">
        <v>2010</v>
      </c>
      <c r="AD1514" s="49">
        <v>48.5</v>
      </c>
      <c r="AG1514" s="146"/>
      <c r="AH1514" s="49" t="s">
        <v>220</v>
      </c>
    </row>
    <row r="1515" spans="1:34" s="49" customFormat="1" x14ac:dyDescent="0.25">
      <c r="A1515" s="49" t="s">
        <v>137</v>
      </c>
      <c r="B1515" s="49" t="s">
        <v>60</v>
      </c>
      <c r="C1515" s="49" t="s">
        <v>61</v>
      </c>
      <c r="D1515" s="49" t="s">
        <v>136</v>
      </c>
      <c r="E1515" s="49" t="s">
        <v>135</v>
      </c>
      <c r="F1515" s="49" t="s">
        <v>403</v>
      </c>
      <c r="G1515" s="49" t="s">
        <v>404</v>
      </c>
      <c r="H1515" s="49">
        <v>186</v>
      </c>
      <c r="I1515" s="49" t="s">
        <v>466</v>
      </c>
      <c r="J1515" s="49" t="s">
        <v>133</v>
      </c>
      <c r="K1515" s="49" t="s">
        <v>132</v>
      </c>
      <c r="P1515" s="49" t="s">
        <v>302</v>
      </c>
      <c r="Q1515" s="49" t="s">
        <v>131</v>
      </c>
      <c r="R1515" s="49" t="s">
        <v>150</v>
      </c>
      <c r="S1515" s="49" t="s">
        <v>149</v>
      </c>
      <c r="AB1515" s="49" t="s">
        <v>128</v>
      </c>
      <c r="AC1515" s="49">
        <v>2010</v>
      </c>
      <c r="AD1515" s="49">
        <v>25.2</v>
      </c>
      <c r="AG1515" s="146"/>
      <c r="AH1515" s="49" t="s">
        <v>220</v>
      </c>
    </row>
    <row r="1516" spans="1:34" s="49" customFormat="1" x14ac:dyDescent="0.25">
      <c r="A1516" s="49" t="s">
        <v>137</v>
      </c>
      <c r="B1516" s="49" t="s">
        <v>60</v>
      </c>
      <c r="C1516" s="49" t="s">
        <v>61</v>
      </c>
      <c r="D1516" s="49" t="s">
        <v>136</v>
      </c>
      <c r="E1516" s="49" t="s">
        <v>135</v>
      </c>
      <c r="F1516" s="49" t="s">
        <v>403</v>
      </c>
      <c r="G1516" s="49" t="s">
        <v>404</v>
      </c>
      <c r="H1516" s="49">
        <v>186</v>
      </c>
      <c r="I1516" s="49" t="s">
        <v>466</v>
      </c>
      <c r="J1516" s="49" t="s">
        <v>133</v>
      </c>
      <c r="K1516" s="49" t="s">
        <v>132</v>
      </c>
      <c r="P1516" s="49" t="s">
        <v>302</v>
      </c>
      <c r="Q1516" s="49" t="s">
        <v>131</v>
      </c>
      <c r="R1516" s="49" t="s">
        <v>148</v>
      </c>
      <c r="S1516" s="49" t="s">
        <v>147</v>
      </c>
      <c r="AB1516" s="49" t="s">
        <v>128</v>
      </c>
      <c r="AC1516" s="49">
        <v>2010</v>
      </c>
      <c r="AD1516" s="49">
        <v>19</v>
      </c>
      <c r="AG1516" s="146"/>
      <c r="AH1516" s="49" t="s">
        <v>220</v>
      </c>
    </row>
    <row r="1517" spans="1:34" s="49" customFormat="1" x14ac:dyDescent="0.25">
      <c r="A1517" s="49" t="s">
        <v>137</v>
      </c>
      <c r="B1517" s="49" t="s">
        <v>60</v>
      </c>
      <c r="C1517" s="49" t="s">
        <v>61</v>
      </c>
      <c r="D1517" s="49" t="s">
        <v>136</v>
      </c>
      <c r="E1517" s="49" t="s">
        <v>135</v>
      </c>
      <c r="F1517" s="49" t="s">
        <v>403</v>
      </c>
      <c r="G1517" s="49" t="s">
        <v>404</v>
      </c>
      <c r="H1517" s="49">
        <v>186</v>
      </c>
      <c r="I1517" s="49" t="s">
        <v>466</v>
      </c>
      <c r="J1517" s="49" t="s">
        <v>133</v>
      </c>
      <c r="K1517" s="49" t="s">
        <v>132</v>
      </c>
      <c r="P1517" s="49" t="s">
        <v>302</v>
      </c>
      <c r="Q1517" s="49" t="s">
        <v>131</v>
      </c>
      <c r="R1517" s="49" t="s">
        <v>146</v>
      </c>
      <c r="S1517" s="49" t="s">
        <v>145</v>
      </c>
      <c r="AB1517" s="49" t="s">
        <v>128</v>
      </c>
      <c r="AC1517" s="49">
        <v>2010</v>
      </c>
      <c r="AD1517" s="49">
        <v>3.6</v>
      </c>
      <c r="AG1517" s="146"/>
      <c r="AH1517" s="49" t="s">
        <v>220</v>
      </c>
    </row>
    <row r="1518" spans="1:34" s="49" customFormat="1" x14ac:dyDescent="0.25">
      <c r="A1518" s="49" t="s">
        <v>137</v>
      </c>
      <c r="B1518" s="49" t="s">
        <v>60</v>
      </c>
      <c r="C1518" s="49" t="s">
        <v>61</v>
      </c>
      <c r="D1518" s="49" t="s">
        <v>136</v>
      </c>
      <c r="E1518" s="49" t="s">
        <v>135</v>
      </c>
      <c r="F1518" s="49" t="s">
        <v>403</v>
      </c>
      <c r="G1518" s="49" t="s">
        <v>404</v>
      </c>
      <c r="H1518" s="49">
        <v>186</v>
      </c>
      <c r="I1518" s="49" t="s">
        <v>466</v>
      </c>
      <c r="J1518" s="49" t="s">
        <v>133</v>
      </c>
      <c r="K1518" s="49" t="s">
        <v>132</v>
      </c>
      <c r="P1518" s="49" t="s">
        <v>302</v>
      </c>
      <c r="Q1518" s="49" t="s">
        <v>131</v>
      </c>
      <c r="R1518" s="49" t="s">
        <v>144</v>
      </c>
      <c r="S1518" s="49" t="s">
        <v>143</v>
      </c>
      <c r="AB1518" s="49" t="s">
        <v>128</v>
      </c>
      <c r="AC1518" s="49">
        <v>2010</v>
      </c>
      <c r="AD1518" s="49">
        <v>18.3</v>
      </c>
      <c r="AG1518" s="146"/>
      <c r="AH1518" s="49" t="s">
        <v>220</v>
      </c>
    </row>
    <row r="1519" spans="1:34" s="49" customFormat="1" x14ac:dyDescent="0.25">
      <c r="A1519" s="49" t="s">
        <v>137</v>
      </c>
      <c r="B1519" s="49" t="s">
        <v>60</v>
      </c>
      <c r="C1519" s="49" t="s">
        <v>61</v>
      </c>
      <c r="D1519" s="49" t="s">
        <v>136</v>
      </c>
      <c r="E1519" s="49" t="s">
        <v>135</v>
      </c>
      <c r="F1519" s="49" t="s">
        <v>403</v>
      </c>
      <c r="G1519" s="49" t="s">
        <v>404</v>
      </c>
      <c r="H1519" s="49">
        <v>186</v>
      </c>
      <c r="I1519" s="49" t="s">
        <v>466</v>
      </c>
      <c r="J1519" s="49" t="s">
        <v>133</v>
      </c>
      <c r="K1519" s="49" t="s">
        <v>132</v>
      </c>
      <c r="P1519" s="49" t="s">
        <v>302</v>
      </c>
      <c r="Q1519" s="49" t="s">
        <v>131</v>
      </c>
      <c r="R1519" s="49" t="s">
        <v>142</v>
      </c>
      <c r="S1519" s="49" t="s">
        <v>141</v>
      </c>
      <c r="AB1519" s="49" t="s">
        <v>128</v>
      </c>
      <c r="AC1519" s="49">
        <v>2010</v>
      </c>
      <c r="AD1519" s="49">
        <v>10.6</v>
      </c>
      <c r="AG1519" s="146"/>
      <c r="AH1519" s="49" t="s">
        <v>220</v>
      </c>
    </row>
    <row r="1520" spans="1:34" s="49" customFormat="1" x14ac:dyDescent="0.25">
      <c r="A1520" s="49" t="s">
        <v>137</v>
      </c>
      <c r="B1520" s="49" t="s">
        <v>60</v>
      </c>
      <c r="C1520" s="49" t="s">
        <v>61</v>
      </c>
      <c r="D1520" s="49" t="s">
        <v>136</v>
      </c>
      <c r="E1520" s="49" t="s">
        <v>135</v>
      </c>
      <c r="F1520" s="49" t="s">
        <v>403</v>
      </c>
      <c r="G1520" s="49" t="s">
        <v>404</v>
      </c>
      <c r="H1520" s="49">
        <v>186</v>
      </c>
      <c r="I1520" s="49" t="s">
        <v>466</v>
      </c>
      <c r="J1520" s="49" t="s">
        <v>133</v>
      </c>
      <c r="K1520" s="49" t="s">
        <v>132</v>
      </c>
      <c r="P1520" s="49" t="s">
        <v>302</v>
      </c>
      <c r="Q1520" s="49" t="s">
        <v>131</v>
      </c>
      <c r="R1520" s="49" t="s">
        <v>140</v>
      </c>
      <c r="S1520" s="49" t="s">
        <v>139</v>
      </c>
      <c r="AB1520" s="49" t="s">
        <v>128</v>
      </c>
      <c r="AC1520" s="49">
        <v>2010</v>
      </c>
      <c r="AD1520" s="49">
        <v>18.600000000000001</v>
      </c>
      <c r="AG1520" s="146"/>
      <c r="AH1520" s="49" t="s">
        <v>220</v>
      </c>
    </row>
    <row r="1521" spans="1:34" s="49" customFormat="1" x14ac:dyDescent="0.25">
      <c r="A1521" s="49" t="s">
        <v>137</v>
      </c>
      <c r="B1521" s="49" t="s">
        <v>60</v>
      </c>
      <c r="C1521" s="49" t="s">
        <v>61</v>
      </c>
      <c r="D1521" s="49" t="s">
        <v>136</v>
      </c>
      <c r="E1521" s="49" t="s">
        <v>135</v>
      </c>
      <c r="F1521" s="49" t="s">
        <v>403</v>
      </c>
      <c r="G1521" s="49" t="s">
        <v>404</v>
      </c>
      <c r="H1521" s="49">
        <v>186</v>
      </c>
      <c r="I1521" s="49" t="s">
        <v>466</v>
      </c>
      <c r="J1521" s="49" t="s">
        <v>133</v>
      </c>
      <c r="K1521" s="49" t="s">
        <v>132</v>
      </c>
      <c r="P1521" s="49" t="s">
        <v>302</v>
      </c>
      <c r="Q1521" s="49" t="s">
        <v>131</v>
      </c>
      <c r="R1521" s="49" t="s">
        <v>138</v>
      </c>
      <c r="S1521" s="49" t="s">
        <v>131</v>
      </c>
      <c r="AB1521" s="49" t="s">
        <v>128</v>
      </c>
      <c r="AC1521" s="49">
        <v>2010</v>
      </c>
      <c r="AD1521" s="49">
        <v>218.6</v>
      </c>
      <c r="AG1521" s="146"/>
      <c r="AH1521" s="49" t="s">
        <v>220</v>
      </c>
    </row>
    <row r="1522" spans="1:34" s="49" customFormat="1" x14ac:dyDescent="0.25">
      <c r="A1522" s="49" t="s">
        <v>137</v>
      </c>
      <c r="B1522" s="49" t="s">
        <v>60</v>
      </c>
      <c r="C1522" s="49" t="s">
        <v>61</v>
      </c>
      <c r="D1522" s="49" t="s">
        <v>136</v>
      </c>
      <c r="E1522" s="49" t="s">
        <v>135</v>
      </c>
      <c r="F1522" s="49" t="s">
        <v>403</v>
      </c>
      <c r="G1522" s="49" t="s">
        <v>404</v>
      </c>
      <c r="H1522" s="49">
        <v>186</v>
      </c>
      <c r="I1522" s="49" t="s">
        <v>466</v>
      </c>
      <c r="J1522" s="49" t="s">
        <v>133</v>
      </c>
      <c r="K1522" s="49" t="s">
        <v>132</v>
      </c>
      <c r="P1522" s="49" t="s">
        <v>302</v>
      </c>
      <c r="Q1522" s="49" t="s">
        <v>131</v>
      </c>
      <c r="R1522" s="49" t="s">
        <v>130</v>
      </c>
      <c r="S1522" s="49" t="s">
        <v>129</v>
      </c>
      <c r="AB1522" s="49" t="s">
        <v>128</v>
      </c>
      <c r="AC1522" s="49">
        <v>2010</v>
      </c>
      <c r="AD1522" s="49">
        <v>2.7</v>
      </c>
      <c r="AG1522" s="146"/>
      <c r="AH1522" s="49" t="s">
        <v>220</v>
      </c>
    </row>
    <row r="1523" spans="1:34" x14ac:dyDescent="0.25">
      <c r="A1523" t="s">
        <v>137</v>
      </c>
      <c r="B1523" t="s">
        <v>350</v>
      </c>
      <c r="C1523" t="s">
        <v>351</v>
      </c>
      <c r="D1523" t="s">
        <v>136</v>
      </c>
      <c r="E1523" t="s">
        <v>135</v>
      </c>
      <c r="F1523" t="s">
        <v>403</v>
      </c>
      <c r="G1523" t="s">
        <v>404</v>
      </c>
      <c r="H1523">
        <v>391</v>
      </c>
      <c r="I1523" t="s">
        <v>185</v>
      </c>
      <c r="J1523" t="s">
        <v>133</v>
      </c>
      <c r="K1523" t="s">
        <v>132</v>
      </c>
      <c r="P1523" t="s">
        <v>297</v>
      </c>
      <c r="Q1523" t="s">
        <v>298</v>
      </c>
      <c r="R1523" t="s">
        <v>183</v>
      </c>
      <c r="S1523" t="s">
        <v>182</v>
      </c>
      <c r="AB1523" t="s">
        <v>128</v>
      </c>
      <c r="AC1523">
        <v>2010</v>
      </c>
      <c r="AD1523">
        <v>0</v>
      </c>
      <c r="AE1523" t="s">
        <v>196</v>
      </c>
      <c r="AH1523" t="s">
        <v>467</v>
      </c>
    </row>
    <row r="1524" spans="1:34" x14ac:dyDescent="0.25">
      <c r="A1524" t="s">
        <v>137</v>
      </c>
      <c r="B1524" t="s">
        <v>350</v>
      </c>
      <c r="C1524" t="s">
        <v>351</v>
      </c>
      <c r="D1524" t="s">
        <v>136</v>
      </c>
      <c r="E1524" t="s">
        <v>135</v>
      </c>
      <c r="F1524" t="s">
        <v>403</v>
      </c>
      <c r="G1524" t="s">
        <v>404</v>
      </c>
      <c r="H1524">
        <v>391</v>
      </c>
      <c r="I1524" t="s">
        <v>185</v>
      </c>
      <c r="J1524" t="s">
        <v>133</v>
      </c>
      <c r="K1524" t="s">
        <v>132</v>
      </c>
      <c r="P1524" t="s">
        <v>297</v>
      </c>
      <c r="Q1524" t="s">
        <v>298</v>
      </c>
      <c r="R1524" t="s">
        <v>156</v>
      </c>
      <c r="S1524" t="s">
        <v>155</v>
      </c>
      <c r="AB1524" t="s">
        <v>128</v>
      </c>
      <c r="AC1524">
        <v>2010</v>
      </c>
      <c r="AD1524">
        <v>39.299999999999997</v>
      </c>
      <c r="AH1524" t="s">
        <v>467</v>
      </c>
    </row>
    <row r="1525" spans="1:34" x14ac:dyDescent="0.25">
      <c r="A1525" t="s">
        <v>137</v>
      </c>
      <c r="B1525" t="s">
        <v>350</v>
      </c>
      <c r="C1525" t="s">
        <v>351</v>
      </c>
      <c r="D1525" t="s">
        <v>136</v>
      </c>
      <c r="E1525" t="s">
        <v>135</v>
      </c>
      <c r="F1525" t="s">
        <v>403</v>
      </c>
      <c r="G1525" t="s">
        <v>404</v>
      </c>
      <c r="H1525">
        <v>391</v>
      </c>
      <c r="I1525" t="s">
        <v>185</v>
      </c>
      <c r="J1525" t="s">
        <v>133</v>
      </c>
      <c r="K1525" t="s">
        <v>132</v>
      </c>
      <c r="P1525" t="s">
        <v>297</v>
      </c>
      <c r="Q1525" t="s">
        <v>298</v>
      </c>
      <c r="R1525" t="s">
        <v>154</v>
      </c>
      <c r="S1525" t="s">
        <v>153</v>
      </c>
      <c r="AB1525" t="s">
        <v>128</v>
      </c>
      <c r="AC1525">
        <v>2010</v>
      </c>
      <c r="AD1525">
        <v>107.8</v>
      </c>
      <c r="AH1525" t="s">
        <v>467</v>
      </c>
    </row>
    <row r="1526" spans="1:34" x14ac:dyDescent="0.25">
      <c r="A1526" t="s">
        <v>137</v>
      </c>
      <c r="B1526" t="s">
        <v>350</v>
      </c>
      <c r="C1526" t="s">
        <v>351</v>
      </c>
      <c r="D1526" t="s">
        <v>136</v>
      </c>
      <c r="E1526" t="s">
        <v>135</v>
      </c>
      <c r="F1526" t="s">
        <v>403</v>
      </c>
      <c r="G1526" t="s">
        <v>404</v>
      </c>
      <c r="H1526">
        <v>391</v>
      </c>
      <c r="I1526" t="s">
        <v>185</v>
      </c>
      <c r="J1526" t="s">
        <v>133</v>
      </c>
      <c r="K1526" t="s">
        <v>132</v>
      </c>
      <c r="P1526" t="s">
        <v>297</v>
      </c>
      <c r="Q1526" t="s">
        <v>298</v>
      </c>
      <c r="R1526" t="s">
        <v>152</v>
      </c>
      <c r="S1526" t="s">
        <v>151</v>
      </c>
      <c r="AB1526" t="s">
        <v>128</v>
      </c>
      <c r="AC1526">
        <v>2010</v>
      </c>
      <c r="AD1526">
        <v>77.7</v>
      </c>
      <c r="AH1526" t="s">
        <v>467</v>
      </c>
    </row>
    <row r="1527" spans="1:34" x14ac:dyDescent="0.25">
      <c r="A1527" t="s">
        <v>137</v>
      </c>
      <c r="B1527" t="s">
        <v>350</v>
      </c>
      <c r="C1527" t="s">
        <v>351</v>
      </c>
      <c r="D1527" t="s">
        <v>136</v>
      </c>
      <c r="E1527" t="s">
        <v>135</v>
      </c>
      <c r="F1527" t="s">
        <v>403</v>
      </c>
      <c r="G1527" t="s">
        <v>404</v>
      </c>
      <c r="H1527">
        <v>391</v>
      </c>
      <c r="I1527" t="s">
        <v>185</v>
      </c>
      <c r="J1527" t="s">
        <v>133</v>
      </c>
      <c r="K1527" t="s">
        <v>132</v>
      </c>
      <c r="P1527" t="s">
        <v>297</v>
      </c>
      <c r="Q1527" t="s">
        <v>298</v>
      </c>
      <c r="R1527" t="s">
        <v>150</v>
      </c>
      <c r="S1527" t="s">
        <v>149</v>
      </c>
      <c r="AB1527" t="s">
        <v>128</v>
      </c>
      <c r="AC1527">
        <v>2010</v>
      </c>
      <c r="AD1527">
        <v>44.2</v>
      </c>
      <c r="AH1527" t="s">
        <v>467</v>
      </c>
    </row>
    <row r="1528" spans="1:34" x14ac:dyDescent="0.25">
      <c r="A1528" t="s">
        <v>137</v>
      </c>
      <c r="B1528" t="s">
        <v>350</v>
      </c>
      <c r="C1528" t="s">
        <v>351</v>
      </c>
      <c r="D1528" t="s">
        <v>136</v>
      </c>
      <c r="E1528" t="s">
        <v>135</v>
      </c>
      <c r="F1528" t="s">
        <v>403</v>
      </c>
      <c r="G1528" t="s">
        <v>404</v>
      </c>
      <c r="H1528">
        <v>391</v>
      </c>
      <c r="I1528" t="s">
        <v>185</v>
      </c>
      <c r="J1528" t="s">
        <v>133</v>
      </c>
      <c r="K1528" t="s">
        <v>132</v>
      </c>
      <c r="P1528" t="s">
        <v>297</v>
      </c>
      <c r="Q1528" t="s">
        <v>298</v>
      </c>
      <c r="R1528" t="s">
        <v>148</v>
      </c>
      <c r="S1528" t="s">
        <v>147</v>
      </c>
      <c r="AB1528" t="s">
        <v>128</v>
      </c>
      <c r="AC1528">
        <v>2010</v>
      </c>
      <c r="AD1528">
        <v>103.2</v>
      </c>
      <c r="AH1528" t="s">
        <v>467</v>
      </c>
    </row>
    <row r="1529" spans="1:34" x14ac:dyDescent="0.25">
      <c r="A1529" t="s">
        <v>137</v>
      </c>
      <c r="B1529" t="s">
        <v>350</v>
      </c>
      <c r="C1529" t="s">
        <v>351</v>
      </c>
      <c r="D1529" t="s">
        <v>136</v>
      </c>
      <c r="E1529" t="s">
        <v>135</v>
      </c>
      <c r="F1529" t="s">
        <v>403</v>
      </c>
      <c r="G1529" t="s">
        <v>404</v>
      </c>
      <c r="H1529">
        <v>391</v>
      </c>
      <c r="I1529" t="s">
        <v>185</v>
      </c>
      <c r="J1529" t="s">
        <v>133</v>
      </c>
      <c r="K1529" t="s">
        <v>132</v>
      </c>
      <c r="P1529" t="s">
        <v>297</v>
      </c>
      <c r="Q1529" t="s">
        <v>298</v>
      </c>
      <c r="R1529" t="s">
        <v>146</v>
      </c>
      <c r="S1529" t="s">
        <v>145</v>
      </c>
      <c r="AB1529" t="s">
        <v>128</v>
      </c>
      <c r="AC1529">
        <v>2010</v>
      </c>
      <c r="AD1529">
        <v>16.3</v>
      </c>
      <c r="AH1529" t="s">
        <v>467</v>
      </c>
    </row>
    <row r="1530" spans="1:34" x14ac:dyDescent="0.25">
      <c r="A1530" t="s">
        <v>137</v>
      </c>
      <c r="B1530" t="s">
        <v>350</v>
      </c>
      <c r="C1530" t="s">
        <v>351</v>
      </c>
      <c r="D1530" t="s">
        <v>136</v>
      </c>
      <c r="E1530" t="s">
        <v>135</v>
      </c>
      <c r="F1530" t="s">
        <v>403</v>
      </c>
      <c r="G1530" t="s">
        <v>404</v>
      </c>
      <c r="H1530">
        <v>391</v>
      </c>
      <c r="I1530" t="s">
        <v>185</v>
      </c>
      <c r="J1530" t="s">
        <v>133</v>
      </c>
      <c r="K1530" t="s">
        <v>132</v>
      </c>
      <c r="P1530" t="s">
        <v>297</v>
      </c>
      <c r="Q1530" t="s">
        <v>298</v>
      </c>
      <c r="R1530" t="s">
        <v>144</v>
      </c>
      <c r="S1530" t="s">
        <v>143</v>
      </c>
      <c r="AB1530" t="s">
        <v>128</v>
      </c>
      <c r="AC1530">
        <v>2010</v>
      </c>
      <c r="AD1530">
        <v>21.2</v>
      </c>
      <c r="AH1530" t="s">
        <v>467</v>
      </c>
    </row>
    <row r="1531" spans="1:34" x14ac:dyDescent="0.25">
      <c r="A1531" t="s">
        <v>137</v>
      </c>
      <c r="B1531" t="s">
        <v>350</v>
      </c>
      <c r="C1531" t="s">
        <v>351</v>
      </c>
      <c r="D1531" t="s">
        <v>136</v>
      </c>
      <c r="E1531" t="s">
        <v>135</v>
      </c>
      <c r="F1531" t="s">
        <v>403</v>
      </c>
      <c r="G1531" t="s">
        <v>404</v>
      </c>
      <c r="H1531">
        <v>391</v>
      </c>
      <c r="I1531" t="s">
        <v>185</v>
      </c>
      <c r="J1531" t="s">
        <v>133</v>
      </c>
      <c r="K1531" t="s">
        <v>132</v>
      </c>
      <c r="P1531" t="s">
        <v>297</v>
      </c>
      <c r="Q1531" t="s">
        <v>298</v>
      </c>
      <c r="R1531" t="s">
        <v>142</v>
      </c>
      <c r="S1531" t="s">
        <v>141</v>
      </c>
      <c r="AB1531" t="s">
        <v>128</v>
      </c>
      <c r="AC1531">
        <v>2010</v>
      </c>
      <c r="AD1531">
        <v>11.5</v>
      </c>
      <c r="AH1531" t="s">
        <v>467</v>
      </c>
    </row>
    <row r="1532" spans="1:34" x14ac:dyDescent="0.25">
      <c r="A1532" t="s">
        <v>137</v>
      </c>
      <c r="B1532" t="s">
        <v>350</v>
      </c>
      <c r="C1532" t="s">
        <v>351</v>
      </c>
      <c r="D1532" t="s">
        <v>136</v>
      </c>
      <c r="E1532" t="s">
        <v>135</v>
      </c>
      <c r="F1532" t="s">
        <v>403</v>
      </c>
      <c r="G1532" t="s">
        <v>404</v>
      </c>
      <c r="H1532">
        <v>391</v>
      </c>
      <c r="I1532" t="s">
        <v>185</v>
      </c>
      <c r="J1532" t="s">
        <v>133</v>
      </c>
      <c r="K1532" t="s">
        <v>132</v>
      </c>
      <c r="P1532" t="s">
        <v>297</v>
      </c>
      <c r="Q1532" t="s">
        <v>298</v>
      </c>
      <c r="R1532" t="s">
        <v>140</v>
      </c>
      <c r="S1532" t="s">
        <v>139</v>
      </c>
      <c r="AB1532" t="s">
        <v>128</v>
      </c>
      <c r="AC1532">
        <v>2010</v>
      </c>
      <c r="AD1532">
        <v>64.2</v>
      </c>
      <c r="AH1532" t="s">
        <v>467</v>
      </c>
    </row>
    <row r="1533" spans="1:34" x14ac:dyDescent="0.25">
      <c r="A1533" t="s">
        <v>137</v>
      </c>
      <c r="B1533" t="s">
        <v>350</v>
      </c>
      <c r="C1533" t="s">
        <v>351</v>
      </c>
      <c r="D1533" t="s">
        <v>136</v>
      </c>
      <c r="E1533" t="s">
        <v>135</v>
      </c>
      <c r="F1533" t="s">
        <v>403</v>
      </c>
      <c r="G1533" t="s">
        <v>404</v>
      </c>
      <c r="H1533">
        <v>391</v>
      </c>
      <c r="I1533" t="s">
        <v>185</v>
      </c>
      <c r="J1533" t="s">
        <v>133</v>
      </c>
      <c r="K1533" t="s">
        <v>132</v>
      </c>
      <c r="P1533" t="s">
        <v>297</v>
      </c>
      <c r="Q1533" t="s">
        <v>298</v>
      </c>
      <c r="R1533" t="s">
        <v>138</v>
      </c>
      <c r="S1533" t="s">
        <v>131</v>
      </c>
      <c r="AB1533" t="s">
        <v>128</v>
      </c>
      <c r="AC1533">
        <v>2010</v>
      </c>
      <c r="AD1533">
        <v>486.1</v>
      </c>
      <c r="AH1533" t="s">
        <v>467</v>
      </c>
    </row>
    <row r="1534" spans="1:34" x14ac:dyDescent="0.25">
      <c r="A1534" t="s">
        <v>137</v>
      </c>
      <c r="B1534" t="s">
        <v>350</v>
      </c>
      <c r="C1534" t="s">
        <v>351</v>
      </c>
      <c r="D1534" t="s">
        <v>136</v>
      </c>
      <c r="E1534" t="s">
        <v>135</v>
      </c>
      <c r="F1534" t="s">
        <v>403</v>
      </c>
      <c r="G1534" t="s">
        <v>404</v>
      </c>
      <c r="H1534">
        <v>391</v>
      </c>
      <c r="I1534" t="s">
        <v>185</v>
      </c>
      <c r="J1534" t="s">
        <v>133</v>
      </c>
      <c r="K1534" t="s">
        <v>132</v>
      </c>
      <c r="P1534" t="s">
        <v>297</v>
      </c>
      <c r="Q1534" t="s">
        <v>298</v>
      </c>
      <c r="R1534" t="s">
        <v>130</v>
      </c>
      <c r="S1534" t="s">
        <v>129</v>
      </c>
      <c r="AB1534" t="s">
        <v>128</v>
      </c>
      <c r="AC1534">
        <v>2010</v>
      </c>
      <c r="AD1534">
        <v>0</v>
      </c>
      <c r="AE1534" t="s">
        <v>196</v>
      </c>
      <c r="AH1534" t="s">
        <v>467</v>
      </c>
    </row>
    <row r="1535" spans="1:34" x14ac:dyDescent="0.25">
      <c r="A1535" t="s">
        <v>137</v>
      </c>
      <c r="B1535" t="s">
        <v>350</v>
      </c>
      <c r="C1535" t="s">
        <v>351</v>
      </c>
      <c r="D1535" t="s">
        <v>136</v>
      </c>
      <c r="E1535" t="s">
        <v>135</v>
      </c>
      <c r="F1535" t="s">
        <v>403</v>
      </c>
      <c r="G1535" t="s">
        <v>404</v>
      </c>
      <c r="H1535">
        <v>391</v>
      </c>
      <c r="I1535" t="s">
        <v>185</v>
      </c>
      <c r="J1535" t="s">
        <v>133</v>
      </c>
      <c r="K1535" t="s">
        <v>132</v>
      </c>
      <c r="P1535" t="s">
        <v>300</v>
      </c>
      <c r="Q1535" t="s">
        <v>301</v>
      </c>
      <c r="R1535" t="s">
        <v>183</v>
      </c>
      <c r="S1535" t="s">
        <v>182</v>
      </c>
      <c r="AB1535" t="s">
        <v>128</v>
      </c>
      <c r="AC1535">
        <v>2010</v>
      </c>
      <c r="AD1535">
        <v>0</v>
      </c>
      <c r="AE1535" t="s">
        <v>196</v>
      </c>
      <c r="AH1535" t="s">
        <v>467</v>
      </c>
    </row>
    <row r="1536" spans="1:34" x14ac:dyDescent="0.25">
      <c r="A1536" t="s">
        <v>137</v>
      </c>
      <c r="B1536" t="s">
        <v>350</v>
      </c>
      <c r="C1536" t="s">
        <v>351</v>
      </c>
      <c r="D1536" t="s">
        <v>136</v>
      </c>
      <c r="E1536" t="s">
        <v>135</v>
      </c>
      <c r="F1536" t="s">
        <v>403</v>
      </c>
      <c r="G1536" t="s">
        <v>404</v>
      </c>
      <c r="H1536">
        <v>391</v>
      </c>
      <c r="I1536" t="s">
        <v>185</v>
      </c>
      <c r="J1536" t="s">
        <v>133</v>
      </c>
      <c r="K1536" t="s">
        <v>132</v>
      </c>
      <c r="P1536" t="s">
        <v>300</v>
      </c>
      <c r="Q1536" t="s">
        <v>301</v>
      </c>
      <c r="R1536" t="s">
        <v>156</v>
      </c>
      <c r="S1536" t="s">
        <v>155</v>
      </c>
      <c r="AB1536" t="s">
        <v>128</v>
      </c>
      <c r="AC1536">
        <v>2010</v>
      </c>
      <c r="AD1536">
        <v>56</v>
      </c>
      <c r="AH1536" t="s">
        <v>467</v>
      </c>
    </row>
    <row r="1537" spans="1:34" x14ac:dyDescent="0.25">
      <c r="A1537" t="s">
        <v>137</v>
      </c>
      <c r="B1537" t="s">
        <v>350</v>
      </c>
      <c r="C1537" t="s">
        <v>351</v>
      </c>
      <c r="D1537" t="s">
        <v>136</v>
      </c>
      <c r="E1537" t="s">
        <v>135</v>
      </c>
      <c r="F1537" t="s">
        <v>403</v>
      </c>
      <c r="G1537" t="s">
        <v>404</v>
      </c>
      <c r="H1537">
        <v>391</v>
      </c>
      <c r="I1537" t="s">
        <v>185</v>
      </c>
      <c r="J1537" t="s">
        <v>133</v>
      </c>
      <c r="K1537" t="s">
        <v>132</v>
      </c>
      <c r="P1537" t="s">
        <v>300</v>
      </c>
      <c r="Q1537" t="s">
        <v>301</v>
      </c>
      <c r="R1537" t="s">
        <v>154</v>
      </c>
      <c r="S1537" t="s">
        <v>153</v>
      </c>
      <c r="AB1537" t="s">
        <v>128</v>
      </c>
      <c r="AC1537">
        <v>2010</v>
      </c>
      <c r="AD1537">
        <v>49.9</v>
      </c>
      <c r="AH1537" t="s">
        <v>467</v>
      </c>
    </row>
    <row r="1538" spans="1:34" x14ac:dyDescent="0.25">
      <c r="A1538" t="s">
        <v>137</v>
      </c>
      <c r="B1538" t="s">
        <v>350</v>
      </c>
      <c r="C1538" t="s">
        <v>351</v>
      </c>
      <c r="D1538" t="s">
        <v>136</v>
      </c>
      <c r="E1538" t="s">
        <v>135</v>
      </c>
      <c r="F1538" t="s">
        <v>403</v>
      </c>
      <c r="G1538" t="s">
        <v>404</v>
      </c>
      <c r="H1538">
        <v>391</v>
      </c>
      <c r="I1538" t="s">
        <v>185</v>
      </c>
      <c r="J1538" t="s">
        <v>133</v>
      </c>
      <c r="K1538" t="s">
        <v>132</v>
      </c>
      <c r="P1538" t="s">
        <v>300</v>
      </c>
      <c r="Q1538" t="s">
        <v>301</v>
      </c>
      <c r="R1538" t="s">
        <v>152</v>
      </c>
      <c r="S1538" t="s">
        <v>151</v>
      </c>
      <c r="AB1538" t="s">
        <v>128</v>
      </c>
      <c r="AC1538">
        <v>2010</v>
      </c>
      <c r="AD1538">
        <v>48.2</v>
      </c>
      <c r="AH1538" t="s">
        <v>467</v>
      </c>
    </row>
    <row r="1539" spans="1:34" x14ac:dyDescent="0.25">
      <c r="A1539" t="s">
        <v>137</v>
      </c>
      <c r="B1539" t="s">
        <v>350</v>
      </c>
      <c r="C1539" t="s">
        <v>351</v>
      </c>
      <c r="D1539" t="s">
        <v>136</v>
      </c>
      <c r="E1539" t="s">
        <v>135</v>
      </c>
      <c r="F1539" t="s">
        <v>403</v>
      </c>
      <c r="G1539" t="s">
        <v>404</v>
      </c>
      <c r="H1539">
        <v>391</v>
      </c>
      <c r="I1539" t="s">
        <v>185</v>
      </c>
      <c r="J1539" t="s">
        <v>133</v>
      </c>
      <c r="K1539" t="s">
        <v>132</v>
      </c>
      <c r="P1539" t="s">
        <v>300</v>
      </c>
      <c r="Q1539" t="s">
        <v>301</v>
      </c>
      <c r="R1539" t="s">
        <v>150</v>
      </c>
      <c r="S1539" t="s">
        <v>149</v>
      </c>
      <c r="AB1539" t="s">
        <v>128</v>
      </c>
      <c r="AC1539">
        <v>2010</v>
      </c>
      <c r="AD1539">
        <v>10.9</v>
      </c>
      <c r="AH1539" t="s">
        <v>467</v>
      </c>
    </row>
    <row r="1540" spans="1:34" x14ac:dyDescent="0.25">
      <c r="A1540" t="s">
        <v>137</v>
      </c>
      <c r="B1540" t="s">
        <v>350</v>
      </c>
      <c r="C1540" t="s">
        <v>351</v>
      </c>
      <c r="D1540" t="s">
        <v>136</v>
      </c>
      <c r="E1540" t="s">
        <v>135</v>
      </c>
      <c r="F1540" t="s">
        <v>403</v>
      </c>
      <c r="G1540" t="s">
        <v>404</v>
      </c>
      <c r="H1540">
        <v>391</v>
      </c>
      <c r="I1540" t="s">
        <v>185</v>
      </c>
      <c r="J1540" t="s">
        <v>133</v>
      </c>
      <c r="K1540" t="s">
        <v>132</v>
      </c>
      <c r="P1540" t="s">
        <v>300</v>
      </c>
      <c r="Q1540" t="s">
        <v>301</v>
      </c>
      <c r="R1540" t="s">
        <v>148</v>
      </c>
      <c r="S1540" t="s">
        <v>147</v>
      </c>
      <c r="AB1540" t="s">
        <v>128</v>
      </c>
      <c r="AC1540">
        <v>2010</v>
      </c>
      <c r="AD1540">
        <v>32.1</v>
      </c>
      <c r="AH1540" t="s">
        <v>467</v>
      </c>
    </row>
    <row r="1541" spans="1:34" x14ac:dyDescent="0.25">
      <c r="A1541" t="s">
        <v>137</v>
      </c>
      <c r="B1541" t="s">
        <v>350</v>
      </c>
      <c r="C1541" t="s">
        <v>351</v>
      </c>
      <c r="D1541" t="s">
        <v>136</v>
      </c>
      <c r="E1541" t="s">
        <v>135</v>
      </c>
      <c r="F1541" t="s">
        <v>403</v>
      </c>
      <c r="G1541" t="s">
        <v>404</v>
      </c>
      <c r="H1541">
        <v>391</v>
      </c>
      <c r="I1541" t="s">
        <v>185</v>
      </c>
      <c r="J1541" t="s">
        <v>133</v>
      </c>
      <c r="K1541" t="s">
        <v>132</v>
      </c>
      <c r="P1541" t="s">
        <v>300</v>
      </c>
      <c r="Q1541" t="s">
        <v>301</v>
      </c>
      <c r="R1541" t="s">
        <v>146</v>
      </c>
      <c r="S1541" t="s">
        <v>145</v>
      </c>
      <c r="AB1541" t="s">
        <v>128</v>
      </c>
      <c r="AC1541">
        <v>2010</v>
      </c>
      <c r="AD1541">
        <v>23.6</v>
      </c>
      <c r="AH1541" t="s">
        <v>467</v>
      </c>
    </row>
    <row r="1542" spans="1:34" x14ac:dyDescent="0.25">
      <c r="A1542" t="s">
        <v>137</v>
      </c>
      <c r="B1542" t="s">
        <v>350</v>
      </c>
      <c r="C1542" t="s">
        <v>351</v>
      </c>
      <c r="D1542" t="s">
        <v>136</v>
      </c>
      <c r="E1542" t="s">
        <v>135</v>
      </c>
      <c r="F1542" t="s">
        <v>403</v>
      </c>
      <c r="G1542" t="s">
        <v>404</v>
      </c>
      <c r="H1542">
        <v>391</v>
      </c>
      <c r="I1542" t="s">
        <v>185</v>
      </c>
      <c r="J1542" t="s">
        <v>133</v>
      </c>
      <c r="K1542" t="s">
        <v>132</v>
      </c>
      <c r="P1542" t="s">
        <v>300</v>
      </c>
      <c r="Q1542" t="s">
        <v>301</v>
      </c>
      <c r="R1542" t="s">
        <v>144</v>
      </c>
      <c r="S1542" t="s">
        <v>143</v>
      </c>
      <c r="AB1542" t="s">
        <v>128</v>
      </c>
      <c r="AC1542">
        <v>2010</v>
      </c>
      <c r="AD1542">
        <v>89.4</v>
      </c>
      <c r="AH1542" t="s">
        <v>467</v>
      </c>
    </row>
    <row r="1543" spans="1:34" x14ac:dyDescent="0.25">
      <c r="A1543" t="s">
        <v>137</v>
      </c>
      <c r="B1543" t="s">
        <v>350</v>
      </c>
      <c r="C1543" t="s">
        <v>351</v>
      </c>
      <c r="D1543" t="s">
        <v>136</v>
      </c>
      <c r="E1543" t="s">
        <v>135</v>
      </c>
      <c r="F1543" t="s">
        <v>403</v>
      </c>
      <c r="G1543" t="s">
        <v>404</v>
      </c>
      <c r="H1543">
        <v>391</v>
      </c>
      <c r="I1543" t="s">
        <v>185</v>
      </c>
      <c r="J1543" t="s">
        <v>133</v>
      </c>
      <c r="K1543" t="s">
        <v>132</v>
      </c>
      <c r="P1543" t="s">
        <v>300</v>
      </c>
      <c r="Q1543" t="s">
        <v>301</v>
      </c>
      <c r="R1543" t="s">
        <v>142</v>
      </c>
      <c r="S1543" t="s">
        <v>141</v>
      </c>
      <c r="AB1543" t="s">
        <v>128</v>
      </c>
      <c r="AC1543">
        <v>2010</v>
      </c>
      <c r="AD1543">
        <v>79.5</v>
      </c>
      <c r="AH1543" t="s">
        <v>467</v>
      </c>
    </row>
    <row r="1544" spans="1:34" x14ac:dyDescent="0.25">
      <c r="A1544" t="s">
        <v>137</v>
      </c>
      <c r="B1544" t="s">
        <v>350</v>
      </c>
      <c r="C1544" t="s">
        <v>351</v>
      </c>
      <c r="D1544" t="s">
        <v>136</v>
      </c>
      <c r="E1544" t="s">
        <v>135</v>
      </c>
      <c r="F1544" t="s">
        <v>403</v>
      </c>
      <c r="G1544" t="s">
        <v>404</v>
      </c>
      <c r="H1544">
        <v>391</v>
      </c>
      <c r="I1544" t="s">
        <v>185</v>
      </c>
      <c r="J1544" t="s">
        <v>133</v>
      </c>
      <c r="K1544" t="s">
        <v>132</v>
      </c>
      <c r="P1544" t="s">
        <v>300</v>
      </c>
      <c r="Q1544" t="s">
        <v>301</v>
      </c>
      <c r="R1544" t="s">
        <v>140</v>
      </c>
      <c r="S1544" t="s">
        <v>139</v>
      </c>
      <c r="AB1544" t="s">
        <v>128</v>
      </c>
      <c r="AC1544">
        <v>2010</v>
      </c>
      <c r="AD1544">
        <v>61.9</v>
      </c>
      <c r="AH1544" t="s">
        <v>467</v>
      </c>
    </row>
    <row r="1545" spans="1:34" x14ac:dyDescent="0.25">
      <c r="A1545" t="s">
        <v>137</v>
      </c>
      <c r="B1545" t="s">
        <v>350</v>
      </c>
      <c r="C1545" t="s">
        <v>351</v>
      </c>
      <c r="D1545" t="s">
        <v>136</v>
      </c>
      <c r="E1545" t="s">
        <v>135</v>
      </c>
      <c r="F1545" t="s">
        <v>403</v>
      </c>
      <c r="G1545" t="s">
        <v>404</v>
      </c>
      <c r="H1545">
        <v>391</v>
      </c>
      <c r="I1545" t="s">
        <v>185</v>
      </c>
      <c r="J1545" t="s">
        <v>133</v>
      </c>
      <c r="K1545" t="s">
        <v>132</v>
      </c>
      <c r="P1545" t="s">
        <v>300</v>
      </c>
      <c r="Q1545" t="s">
        <v>301</v>
      </c>
      <c r="R1545" t="s">
        <v>138</v>
      </c>
      <c r="S1545" t="s">
        <v>131</v>
      </c>
      <c r="AB1545" t="s">
        <v>128</v>
      </c>
      <c r="AC1545">
        <v>2010</v>
      </c>
      <c r="AD1545">
        <v>454.8</v>
      </c>
      <c r="AH1545" t="s">
        <v>467</v>
      </c>
    </row>
    <row r="1546" spans="1:34" x14ac:dyDescent="0.25">
      <c r="A1546" t="s">
        <v>137</v>
      </c>
      <c r="B1546" t="s">
        <v>350</v>
      </c>
      <c r="C1546" t="s">
        <v>351</v>
      </c>
      <c r="D1546" t="s">
        <v>136</v>
      </c>
      <c r="E1546" t="s">
        <v>135</v>
      </c>
      <c r="F1546" t="s">
        <v>403</v>
      </c>
      <c r="G1546" t="s">
        <v>404</v>
      </c>
      <c r="H1546">
        <v>391</v>
      </c>
      <c r="I1546" t="s">
        <v>185</v>
      </c>
      <c r="J1546" t="s">
        <v>133</v>
      </c>
      <c r="K1546" t="s">
        <v>132</v>
      </c>
      <c r="P1546" t="s">
        <v>300</v>
      </c>
      <c r="Q1546" t="s">
        <v>301</v>
      </c>
      <c r="R1546" t="s">
        <v>130</v>
      </c>
      <c r="S1546" t="s">
        <v>129</v>
      </c>
      <c r="AB1546" t="s">
        <v>128</v>
      </c>
      <c r="AC1546">
        <v>2010</v>
      </c>
      <c r="AD1546">
        <v>0</v>
      </c>
      <c r="AE1546" t="s">
        <v>196</v>
      </c>
      <c r="AH1546" t="s">
        <v>467</v>
      </c>
    </row>
    <row r="1547" spans="1:34" s="49" customFormat="1" x14ac:dyDescent="0.25">
      <c r="A1547" s="49" t="s">
        <v>137</v>
      </c>
      <c r="B1547" s="49" t="s">
        <v>350</v>
      </c>
      <c r="C1547" s="49" t="s">
        <v>351</v>
      </c>
      <c r="D1547" s="49" t="s">
        <v>136</v>
      </c>
      <c r="E1547" s="49" t="s">
        <v>135</v>
      </c>
      <c r="F1547" s="49" t="s">
        <v>403</v>
      </c>
      <c r="G1547" s="49" t="s">
        <v>404</v>
      </c>
      <c r="H1547" s="49">
        <v>391</v>
      </c>
      <c r="I1547" s="49" t="s">
        <v>185</v>
      </c>
      <c r="J1547" s="49" t="s">
        <v>133</v>
      </c>
      <c r="K1547" s="49" t="s">
        <v>132</v>
      </c>
      <c r="P1547" s="49" t="s">
        <v>302</v>
      </c>
      <c r="Q1547" s="49" t="s">
        <v>131</v>
      </c>
      <c r="R1547" s="49" t="s">
        <v>183</v>
      </c>
      <c r="S1547" s="49" t="s">
        <v>182</v>
      </c>
      <c r="AB1547" s="49" t="s">
        <v>128</v>
      </c>
      <c r="AC1547" s="49">
        <v>2010</v>
      </c>
      <c r="AD1547" s="49">
        <v>0</v>
      </c>
      <c r="AE1547" s="49" t="s">
        <v>196</v>
      </c>
      <c r="AF1547" s="49" t="s">
        <v>858</v>
      </c>
      <c r="AG1547" s="146">
        <f>(AD1548+AD1549+AD1550)*( 1 +AD1558/(AD1557-AD1558))</f>
        <v>378.79999999999995</v>
      </c>
      <c r="AH1547" s="49" t="s">
        <v>467</v>
      </c>
    </row>
    <row r="1548" spans="1:34" s="49" customFormat="1" x14ac:dyDescent="0.25">
      <c r="A1548" s="49" t="s">
        <v>137</v>
      </c>
      <c r="B1548" s="49" t="s">
        <v>350</v>
      </c>
      <c r="C1548" s="49" t="s">
        <v>351</v>
      </c>
      <c r="D1548" s="49" t="s">
        <v>136</v>
      </c>
      <c r="E1548" s="49" t="s">
        <v>135</v>
      </c>
      <c r="F1548" s="49" t="s">
        <v>403</v>
      </c>
      <c r="G1548" s="49" t="s">
        <v>404</v>
      </c>
      <c r="H1548" s="49">
        <v>391</v>
      </c>
      <c r="I1548" s="49" t="s">
        <v>185</v>
      </c>
      <c r="J1548" s="49" t="s">
        <v>133</v>
      </c>
      <c r="K1548" s="49" t="s">
        <v>132</v>
      </c>
      <c r="P1548" s="49" t="s">
        <v>302</v>
      </c>
      <c r="Q1548" s="49" t="s">
        <v>131</v>
      </c>
      <c r="R1548" s="49" t="s">
        <v>156</v>
      </c>
      <c r="S1548" s="49" t="s">
        <v>155</v>
      </c>
      <c r="AB1548" s="49" t="s">
        <v>128</v>
      </c>
      <c r="AC1548" s="49">
        <v>2010</v>
      </c>
      <c r="AD1548" s="49">
        <v>95.3</v>
      </c>
      <c r="AF1548" s="49" t="s">
        <v>859</v>
      </c>
      <c r="AG1548" s="146">
        <f>(AD1547+AD1551+AD1552+AD1553+AD1554+AD1555+AD1556)*( 1 +AD1558/(AD1557-AD1558))</f>
        <v>557.9</v>
      </c>
      <c r="AH1548" s="49" t="s">
        <v>467</v>
      </c>
    </row>
    <row r="1549" spans="1:34" s="49" customFormat="1" x14ac:dyDescent="0.25">
      <c r="A1549" s="49" t="s">
        <v>137</v>
      </c>
      <c r="B1549" s="49" t="s">
        <v>350</v>
      </c>
      <c r="C1549" s="49" t="s">
        <v>351</v>
      </c>
      <c r="D1549" s="49" t="s">
        <v>136</v>
      </c>
      <c r="E1549" s="49" t="s">
        <v>135</v>
      </c>
      <c r="F1549" s="49" t="s">
        <v>403</v>
      </c>
      <c r="G1549" s="49" t="s">
        <v>404</v>
      </c>
      <c r="H1549" s="49">
        <v>391</v>
      </c>
      <c r="I1549" s="49" t="s">
        <v>185</v>
      </c>
      <c r="J1549" s="49" t="s">
        <v>133</v>
      </c>
      <c r="K1549" s="49" t="s">
        <v>132</v>
      </c>
      <c r="P1549" s="49" t="s">
        <v>302</v>
      </c>
      <c r="Q1549" s="49" t="s">
        <v>131</v>
      </c>
      <c r="R1549" s="49" t="s">
        <v>154</v>
      </c>
      <c r="S1549" s="49" t="s">
        <v>153</v>
      </c>
      <c r="AB1549" s="49" t="s">
        <v>128</v>
      </c>
      <c r="AC1549" s="49">
        <v>2010</v>
      </c>
      <c r="AD1549" s="49">
        <v>157.6</v>
      </c>
      <c r="AF1549" s="49" t="s">
        <v>862</v>
      </c>
      <c r="AG1549" s="146">
        <f>AD1547+AD1548+AD1549+AD1550+ AD1551+AD1552+AD1553+AD1554+AD1555+AD1556+AD1558</f>
        <v>936.7</v>
      </c>
      <c r="AH1549" s="49" t="s">
        <v>467</v>
      </c>
    </row>
    <row r="1550" spans="1:34" s="49" customFormat="1" x14ac:dyDescent="0.25">
      <c r="A1550" s="49" t="s">
        <v>137</v>
      </c>
      <c r="B1550" s="49" t="s">
        <v>350</v>
      </c>
      <c r="C1550" s="49" t="s">
        <v>351</v>
      </c>
      <c r="D1550" s="49" t="s">
        <v>136</v>
      </c>
      <c r="E1550" s="49" t="s">
        <v>135</v>
      </c>
      <c r="F1550" s="49" t="s">
        <v>403</v>
      </c>
      <c r="G1550" s="49" t="s">
        <v>404</v>
      </c>
      <c r="H1550" s="49">
        <v>391</v>
      </c>
      <c r="I1550" s="49" t="s">
        <v>185</v>
      </c>
      <c r="J1550" s="49" t="s">
        <v>133</v>
      </c>
      <c r="K1550" s="49" t="s">
        <v>132</v>
      </c>
      <c r="P1550" s="49" t="s">
        <v>302</v>
      </c>
      <c r="Q1550" s="49" t="s">
        <v>131</v>
      </c>
      <c r="R1550" s="49" t="s">
        <v>152</v>
      </c>
      <c r="S1550" s="49" t="s">
        <v>151</v>
      </c>
      <c r="AB1550" s="49" t="s">
        <v>128</v>
      </c>
      <c r="AC1550" s="49">
        <v>2010</v>
      </c>
      <c r="AD1550" s="49">
        <v>125.9</v>
      </c>
      <c r="AG1550" s="146"/>
      <c r="AH1550" s="49" t="s">
        <v>467</v>
      </c>
    </row>
    <row r="1551" spans="1:34" s="49" customFormat="1" x14ac:dyDescent="0.25">
      <c r="A1551" s="49" t="s">
        <v>137</v>
      </c>
      <c r="B1551" s="49" t="s">
        <v>350</v>
      </c>
      <c r="C1551" s="49" t="s">
        <v>351</v>
      </c>
      <c r="D1551" s="49" t="s">
        <v>136</v>
      </c>
      <c r="E1551" s="49" t="s">
        <v>135</v>
      </c>
      <c r="F1551" s="49" t="s">
        <v>403</v>
      </c>
      <c r="G1551" s="49" t="s">
        <v>404</v>
      </c>
      <c r="H1551" s="49">
        <v>391</v>
      </c>
      <c r="I1551" s="49" t="s">
        <v>185</v>
      </c>
      <c r="J1551" s="49" t="s">
        <v>133</v>
      </c>
      <c r="K1551" s="49" t="s">
        <v>132</v>
      </c>
      <c r="P1551" s="49" t="s">
        <v>302</v>
      </c>
      <c r="Q1551" s="49" t="s">
        <v>131</v>
      </c>
      <c r="R1551" s="49" t="s">
        <v>150</v>
      </c>
      <c r="S1551" s="49" t="s">
        <v>149</v>
      </c>
      <c r="AB1551" s="49" t="s">
        <v>128</v>
      </c>
      <c r="AC1551" s="49">
        <v>2010</v>
      </c>
      <c r="AD1551" s="49">
        <v>55.1</v>
      </c>
      <c r="AG1551" s="146"/>
      <c r="AH1551" s="49" t="s">
        <v>467</v>
      </c>
    </row>
    <row r="1552" spans="1:34" s="49" customFormat="1" x14ac:dyDescent="0.25">
      <c r="A1552" s="49" t="s">
        <v>137</v>
      </c>
      <c r="B1552" s="49" t="s">
        <v>350</v>
      </c>
      <c r="C1552" s="49" t="s">
        <v>351</v>
      </c>
      <c r="D1552" s="49" t="s">
        <v>136</v>
      </c>
      <c r="E1552" s="49" t="s">
        <v>135</v>
      </c>
      <c r="F1552" s="49" t="s">
        <v>403</v>
      </c>
      <c r="G1552" s="49" t="s">
        <v>404</v>
      </c>
      <c r="H1552" s="49">
        <v>391</v>
      </c>
      <c r="I1552" s="49" t="s">
        <v>185</v>
      </c>
      <c r="J1552" s="49" t="s">
        <v>133</v>
      </c>
      <c r="K1552" s="49" t="s">
        <v>132</v>
      </c>
      <c r="P1552" s="49" t="s">
        <v>302</v>
      </c>
      <c r="Q1552" s="49" t="s">
        <v>131</v>
      </c>
      <c r="R1552" s="49" t="s">
        <v>148</v>
      </c>
      <c r="S1552" s="49" t="s">
        <v>147</v>
      </c>
      <c r="AB1552" s="49" t="s">
        <v>128</v>
      </c>
      <c r="AC1552" s="49">
        <v>2010</v>
      </c>
      <c r="AD1552" s="49">
        <v>135.30000000000001</v>
      </c>
      <c r="AG1552" s="146"/>
      <c r="AH1552" s="49" t="s">
        <v>467</v>
      </c>
    </row>
    <row r="1553" spans="1:34" s="49" customFormat="1" x14ac:dyDescent="0.25">
      <c r="A1553" s="49" t="s">
        <v>137</v>
      </c>
      <c r="B1553" s="49" t="s">
        <v>350</v>
      </c>
      <c r="C1553" s="49" t="s">
        <v>351</v>
      </c>
      <c r="D1553" s="49" t="s">
        <v>136</v>
      </c>
      <c r="E1553" s="49" t="s">
        <v>135</v>
      </c>
      <c r="F1553" s="49" t="s">
        <v>403</v>
      </c>
      <c r="G1553" s="49" t="s">
        <v>404</v>
      </c>
      <c r="H1553" s="49">
        <v>391</v>
      </c>
      <c r="I1553" s="49" t="s">
        <v>185</v>
      </c>
      <c r="J1553" s="49" t="s">
        <v>133</v>
      </c>
      <c r="K1553" s="49" t="s">
        <v>132</v>
      </c>
      <c r="P1553" s="49" t="s">
        <v>302</v>
      </c>
      <c r="Q1553" s="49" t="s">
        <v>131</v>
      </c>
      <c r="R1553" s="49" t="s">
        <v>146</v>
      </c>
      <c r="S1553" s="49" t="s">
        <v>145</v>
      </c>
      <c r="AB1553" s="49" t="s">
        <v>128</v>
      </c>
      <c r="AC1553" s="49">
        <v>2010</v>
      </c>
      <c r="AD1553" s="49">
        <v>39.9</v>
      </c>
      <c r="AG1553" s="146"/>
      <c r="AH1553" s="49" t="s">
        <v>467</v>
      </c>
    </row>
    <row r="1554" spans="1:34" s="49" customFormat="1" x14ac:dyDescent="0.25">
      <c r="A1554" s="49" t="s">
        <v>137</v>
      </c>
      <c r="B1554" s="49" t="s">
        <v>350</v>
      </c>
      <c r="C1554" s="49" t="s">
        <v>351</v>
      </c>
      <c r="D1554" s="49" t="s">
        <v>136</v>
      </c>
      <c r="E1554" s="49" t="s">
        <v>135</v>
      </c>
      <c r="F1554" s="49" t="s">
        <v>403</v>
      </c>
      <c r="G1554" s="49" t="s">
        <v>404</v>
      </c>
      <c r="H1554" s="49">
        <v>391</v>
      </c>
      <c r="I1554" s="49" t="s">
        <v>185</v>
      </c>
      <c r="J1554" s="49" t="s">
        <v>133</v>
      </c>
      <c r="K1554" s="49" t="s">
        <v>132</v>
      </c>
      <c r="P1554" s="49" t="s">
        <v>302</v>
      </c>
      <c r="Q1554" s="49" t="s">
        <v>131</v>
      </c>
      <c r="R1554" s="49" t="s">
        <v>144</v>
      </c>
      <c r="S1554" s="49" t="s">
        <v>143</v>
      </c>
      <c r="AB1554" s="49" t="s">
        <v>128</v>
      </c>
      <c r="AC1554" s="49">
        <v>2010</v>
      </c>
      <c r="AD1554" s="49">
        <v>110.6</v>
      </c>
      <c r="AG1554" s="146"/>
      <c r="AH1554" s="49" t="s">
        <v>467</v>
      </c>
    </row>
    <row r="1555" spans="1:34" s="49" customFormat="1" x14ac:dyDescent="0.25">
      <c r="A1555" s="49" t="s">
        <v>137</v>
      </c>
      <c r="B1555" s="49" t="s">
        <v>350</v>
      </c>
      <c r="C1555" s="49" t="s">
        <v>351</v>
      </c>
      <c r="D1555" s="49" t="s">
        <v>136</v>
      </c>
      <c r="E1555" s="49" t="s">
        <v>135</v>
      </c>
      <c r="F1555" s="49" t="s">
        <v>403</v>
      </c>
      <c r="G1555" s="49" t="s">
        <v>404</v>
      </c>
      <c r="H1555" s="49">
        <v>391</v>
      </c>
      <c r="I1555" s="49" t="s">
        <v>185</v>
      </c>
      <c r="J1555" s="49" t="s">
        <v>133</v>
      </c>
      <c r="K1555" s="49" t="s">
        <v>132</v>
      </c>
      <c r="P1555" s="49" t="s">
        <v>302</v>
      </c>
      <c r="Q1555" s="49" t="s">
        <v>131</v>
      </c>
      <c r="R1555" s="49" t="s">
        <v>142</v>
      </c>
      <c r="S1555" s="49" t="s">
        <v>141</v>
      </c>
      <c r="AB1555" s="49" t="s">
        <v>128</v>
      </c>
      <c r="AC1555" s="49">
        <v>2010</v>
      </c>
      <c r="AD1555" s="49">
        <v>90.9</v>
      </c>
      <c r="AG1555" s="146"/>
      <c r="AH1555" s="49" t="s">
        <v>467</v>
      </c>
    </row>
    <row r="1556" spans="1:34" s="49" customFormat="1" x14ac:dyDescent="0.25">
      <c r="A1556" s="49" t="s">
        <v>137</v>
      </c>
      <c r="B1556" s="49" t="s">
        <v>350</v>
      </c>
      <c r="C1556" s="49" t="s">
        <v>351</v>
      </c>
      <c r="D1556" s="49" t="s">
        <v>136</v>
      </c>
      <c r="E1556" s="49" t="s">
        <v>135</v>
      </c>
      <c r="F1556" s="49" t="s">
        <v>403</v>
      </c>
      <c r="G1556" s="49" t="s">
        <v>404</v>
      </c>
      <c r="H1556" s="49">
        <v>391</v>
      </c>
      <c r="I1556" s="49" t="s">
        <v>185</v>
      </c>
      <c r="J1556" s="49" t="s">
        <v>133</v>
      </c>
      <c r="K1556" s="49" t="s">
        <v>132</v>
      </c>
      <c r="P1556" s="49" t="s">
        <v>302</v>
      </c>
      <c r="Q1556" s="49" t="s">
        <v>131</v>
      </c>
      <c r="R1556" s="49" t="s">
        <v>140</v>
      </c>
      <c r="S1556" s="49" t="s">
        <v>139</v>
      </c>
      <c r="AB1556" s="49" t="s">
        <v>128</v>
      </c>
      <c r="AC1556" s="49">
        <v>2010</v>
      </c>
      <c r="AD1556" s="49">
        <v>126.1</v>
      </c>
      <c r="AG1556" s="146"/>
      <c r="AH1556" s="49" t="s">
        <v>467</v>
      </c>
    </row>
    <row r="1557" spans="1:34" s="49" customFormat="1" x14ac:dyDescent="0.25">
      <c r="A1557" s="49" t="s">
        <v>137</v>
      </c>
      <c r="B1557" s="49" t="s">
        <v>350</v>
      </c>
      <c r="C1557" s="49" t="s">
        <v>351</v>
      </c>
      <c r="D1557" s="49" t="s">
        <v>136</v>
      </c>
      <c r="E1557" s="49" t="s">
        <v>135</v>
      </c>
      <c r="F1557" s="49" t="s">
        <v>403</v>
      </c>
      <c r="G1557" s="49" t="s">
        <v>404</v>
      </c>
      <c r="H1557" s="49">
        <v>391</v>
      </c>
      <c r="I1557" s="49" t="s">
        <v>185</v>
      </c>
      <c r="J1557" s="49" t="s">
        <v>133</v>
      </c>
      <c r="K1557" s="49" t="s">
        <v>132</v>
      </c>
      <c r="P1557" s="49" t="s">
        <v>302</v>
      </c>
      <c r="Q1557" s="49" t="s">
        <v>131</v>
      </c>
      <c r="R1557" s="49" t="s">
        <v>138</v>
      </c>
      <c r="S1557" s="49" t="s">
        <v>131</v>
      </c>
      <c r="AB1557" s="49" t="s">
        <v>128</v>
      </c>
      <c r="AC1557" s="49">
        <v>2010</v>
      </c>
      <c r="AD1557" s="49">
        <v>940.9</v>
      </c>
      <c r="AG1557" s="146"/>
      <c r="AH1557" s="49" t="s">
        <v>467</v>
      </c>
    </row>
    <row r="1558" spans="1:34" s="49" customFormat="1" x14ac:dyDescent="0.25">
      <c r="A1558" s="49" t="s">
        <v>137</v>
      </c>
      <c r="B1558" s="49" t="s">
        <v>350</v>
      </c>
      <c r="C1558" s="49" t="s">
        <v>351</v>
      </c>
      <c r="D1558" s="49" t="s">
        <v>136</v>
      </c>
      <c r="E1558" s="49" t="s">
        <v>135</v>
      </c>
      <c r="F1558" s="49" t="s">
        <v>403</v>
      </c>
      <c r="G1558" s="49" t="s">
        <v>404</v>
      </c>
      <c r="H1558" s="49">
        <v>391</v>
      </c>
      <c r="I1558" s="49" t="s">
        <v>185</v>
      </c>
      <c r="J1558" s="49" t="s">
        <v>133</v>
      </c>
      <c r="K1558" s="49" t="s">
        <v>132</v>
      </c>
      <c r="P1558" s="49" t="s">
        <v>302</v>
      </c>
      <c r="Q1558" s="49" t="s">
        <v>131</v>
      </c>
      <c r="R1558" s="49" t="s">
        <v>130</v>
      </c>
      <c r="S1558" s="49" t="s">
        <v>129</v>
      </c>
      <c r="AB1558" s="49" t="s">
        <v>128</v>
      </c>
      <c r="AC1558" s="49">
        <v>2010</v>
      </c>
      <c r="AD1558" s="49">
        <v>0</v>
      </c>
      <c r="AE1558" s="49" t="s">
        <v>196</v>
      </c>
      <c r="AG1558" s="146"/>
      <c r="AH1558" s="49" t="s">
        <v>467</v>
      </c>
    </row>
    <row r="1559" spans="1:34" x14ac:dyDescent="0.25">
      <c r="A1559" t="s">
        <v>137</v>
      </c>
      <c r="B1559" t="s">
        <v>115</v>
      </c>
      <c r="C1559" t="s">
        <v>219</v>
      </c>
      <c r="D1559" t="s">
        <v>136</v>
      </c>
      <c r="E1559" t="s">
        <v>135</v>
      </c>
      <c r="F1559" t="s">
        <v>403</v>
      </c>
      <c r="G1559" t="s">
        <v>404</v>
      </c>
      <c r="H1559">
        <v>241</v>
      </c>
      <c r="I1559" t="s">
        <v>218</v>
      </c>
      <c r="J1559" t="s">
        <v>133</v>
      </c>
      <c r="K1559" t="s">
        <v>132</v>
      </c>
      <c r="P1559" t="s">
        <v>297</v>
      </c>
      <c r="Q1559" t="s">
        <v>298</v>
      </c>
      <c r="R1559" t="s">
        <v>183</v>
      </c>
      <c r="S1559" t="s">
        <v>182</v>
      </c>
      <c r="AB1559" t="s">
        <v>128</v>
      </c>
      <c r="AC1559">
        <v>2010</v>
      </c>
      <c r="AD1559">
        <v>0</v>
      </c>
      <c r="AE1559" t="s">
        <v>186</v>
      </c>
      <c r="AH1559" t="s">
        <v>468</v>
      </c>
    </row>
    <row r="1560" spans="1:34" x14ac:dyDescent="0.25">
      <c r="A1560" t="s">
        <v>137</v>
      </c>
      <c r="B1560" t="s">
        <v>115</v>
      </c>
      <c r="C1560" t="s">
        <v>219</v>
      </c>
      <c r="D1560" t="s">
        <v>136</v>
      </c>
      <c r="E1560" t="s">
        <v>135</v>
      </c>
      <c r="F1560" t="s">
        <v>403</v>
      </c>
      <c r="G1560" t="s">
        <v>404</v>
      </c>
      <c r="H1560">
        <v>241</v>
      </c>
      <c r="I1560" t="s">
        <v>218</v>
      </c>
      <c r="J1560" t="s">
        <v>133</v>
      </c>
      <c r="K1560" t="s">
        <v>132</v>
      </c>
      <c r="P1560" t="s">
        <v>297</v>
      </c>
      <c r="Q1560" t="s">
        <v>298</v>
      </c>
      <c r="R1560" t="s">
        <v>156</v>
      </c>
      <c r="S1560" t="s">
        <v>155</v>
      </c>
      <c r="AB1560" t="s">
        <v>128</v>
      </c>
      <c r="AC1560">
        <v>2010</v>
      </c>
      <c r="AD1560">
        <v>4.8</v>
      </c>
      <c r="AH1560" t="s">
        <v>468</v>
      </c>
    </row>
    <row r="1561" spans="1:34" x14ac:dyDescent="0.25">
      <c r="A1561" t="s">
        <v>137</v>
      </c>
      <c r="B1561" t="s">
        <v>115</v>
      </c>
      <c r="C1561" t="s">
        <v>219</v>
      </c>
      <c r="D1561" t="s">
        <v>136</v>
      </c>
      <c r="E1561" t="s">
        <v>135</v>
      </c>
      <c r="F1561" t="s">
        <v>403</v>
      </c>
      <c r="G1561" t="s">
        <v>404</v>
      </c>
      <c r="H1561">
        <v>241</v>
      </c>
      <c r="I1561" t="s">
        <v>218</v>
      </c>
      <c r="J1561" t="s">
        <v>133</v>
      </c>
      <c r="K1561" t="s">
        <v>132</v>
      </c>
      <c r="P1561" t="s">
        <v>297</v>
      </c>
      <c r="Q1561" t="s">
        <v>298</v>
      </c>
      <c r="R1561" t="s">
        <v>154</v>
      </c>
      <c r="S1561" t="s">
        <v>153</v>
      </c>
      <c r="AB1561" t="s">
        <v>128</v>
      </c>
      <c r="AC1561">
        <v>2010</v>
      </c>
      <c r="AD1561">
        <v>4.4000000000000004</v>
      </c>
      <c r="AH1561" t="s">
        <v>468</v>
      </c>
    </row>
    <row r="1562" spans="1:34" x14ac:dyDescent="0.25">
      <c r="A1562" t="s">
        <v>137</v>
      </c>
      <c r="B1562" t="s">
        <v>115</v>
      </c>
      <c r="C1562" t="s">
        <v>219</v>
      </c>
      <c r="D1562" t="s">
        <v>136</v>
      </c>
      <c r="E1562" t="s">
        <v>135</v>
      </c>
      <c r="F1562" t="s">
        <v>403</v>
      </c>
      <c r="G1562" t="s">
        <v>404</v>
      </c>
      <c r="H1562">
        <v>241</v>
      </c>
      <c r="I1562" t="s">
        <v>218</v>
      </c>
      <c r="J1562" t="s">
        <v>133</v>
      </c>
      <c r="K1562" t="s">
        <v>132</v>
      </c>
      <c r="P1562" t="s">
        <v>297</v>
      </c>
      <c r="Q1562" t="s">
        <v>298</v>
      </c>
      <c r="R1562" t="s">
        <v>152</v>
      </c>
      <c r="S1562" t="s">
        <v>151</v>
      </c>
      <c r="AB1562" t="s">
        <v>128</v>
      </c>
      <c r="AC1562">
        <v>2010</v>
      </c>
      <c r="AD1562">
        <v>13.8</v>
      </c>
      <c r="AH1562" t="s">
        <v>468</v>
      </c>
    </row>
    <row r="1563" spans="1:34" x14ac:dyDescent="0.25">
      <c r="A1563" t="s">
        <v>137</v>
      </c>
      <c r="B1563" t="s">
        <v>115</v>
      </c>
      <c r="C1563" t="s">
        <v>219</v>
      </c>
      <c r="D1563" t="s">
        <v>136</v>
      </c>
      <c r="E1563" t="s">
        <v>135</v>
      </c>
      <c r="F1563" t="s">
        <v>403</v>
      </c>
      <c r="G1563" t="s">
        <v>404</v>
      </c>
      <c r="H1563">
        <v>241</v>
      </c>
      <c r="I1563" t="s">
        <v>218</v>
      </c>
      <c r="J1563" t="s">
        <v>133</v>
      </c>
      <c r="K1563" t="s">
        <v>132</v>
      </c>
      <c r="P1563" t="s">
        <v>297</v>
      </c>
      <c r="Q1563" t="s">
        <v>298</v>
      </c>
      <c r="R1563" t="s">
        <v>150</v>
      </c>
      <c r="S1563" t="s">
        <v>149</v>
      </c>
      <c r="AB1563" t="s">
        <v>128</v>
      </c>
      <c r="AC1563">
        <v>2010</v>
      </c>
      <c r="AD1563">
        <v>53.9</v>
      </c>
      <c r="AH1563" t="s">
        <v>468</v>
      </c>
    </row>
    <row r="1564" spans="1:34" x14ac:dyDescent="0.25">
      <c r="A1564" t="s">
        <v>137</v>
      </c>
      <c r="B1564" t="s">
        <v>115</v>
      </c>
      <c r="C1564" t="s">
        <v>219</v>
      </c>
      <c r="D1564" t="s">
        <v>136</v>
      </c>
      <c r="E1564" t="s">
        <v>135</v>
      </c>
      <c r="F1564" t="s">
        <v>403</v>
      </c>
      <c r="G1564" t="s">
        <v>404</v>
      </c>
      <c r="H1564">
        <v>241</v>
      </c>
      <c r="I1564" t="s">
        <v>218</v>
      </c>
      <c r="J1564" t="s">
        <v>133</v>
      </c>
      <c r="K1564" t="s">
        <v>132</v>
      </c>
      <c r="P1564" t="s">
        <v>297</v>
      </c>
      <c r="Q1564" t="s">
        <v>298</v>
      </c>
      <c r="R1564" t="s">
        <v>148</v>
      </c>
      <c r="S1564" t="s">
        <v>147</v>
      </c>
      <c r="AB1564" t="s">
        <v>128</v>
      </c>
      <c r="AC1564">
        <v>2010</v>
      </c>
      <c r="AD1564">
        <v>34.1</v>
      </c>
      <c r="AH1564" t="s">
        <v>468</v>
      </c>
    </row>
    <row r="1565" spans="1:34" x14ac:dyDescent="0.25">
      <c r="A1565" t="s">
        <v>137</v>
      </c>
      <c r="B1565" t="s">
        <v>115</v>
      </c>
      <c r="C1565" t="s">
        <v>219</v>
      </c>
      <c r="D1565" t="s">
        <v>136</v>
      </c>
      <c r="E1565" t="s">
        <v>135</v>
      </c>
      <c r="F1565" t="s">
        <v>403</v>
      </c>
      <c r="G1565" t="s">
        <v>404</v>
      </c>
      <c r="H1565">
        <v>241</v>
      </c>
      <c r="I1565" t="s">
        <v>218</v>
      </c>
      <c r="J1565" t="s">
        <v>133</v>
      </c>
      <c r="K1565" t="s">
        <v>132</v>
      </c>
      <c r="P1565" t="s">
        <v>297</v>
      </c>
      <c r="Q1565" t="s">
        <v>298</v>
      </c>
      <c r="R1565" t="s">
        <v>146</v>
      </c>
      <c r="S1565" t="s">
        <v>145</v>
      </c>
      <c r="AB1565" t="s">
        <v>128</v>
      </c>
      <c r="AC1565">
        <v>2010</v>
      </c>
      <c r="AD1565">
        <v>0.4</v>
      </c>
      <c r="AH1565" t="s">
        <v>468</v>
      </c>
    </row>
    <row r="1566" spans="1:34" x14ac:dyDescent="0.25">
      <c r="A1566" t="s">
        <v>137</v>
      </c>
      <c r="B1566" t="s">
        <v>115</v>
      </c>
      <c r="C1566" t="s">
        <v>219</v>
      </c>
      <c r="D1566" t="s">
        <v>136</v>
      </c>
      <c r="E1566" t="s">
        <v>135</v>
      </c>
      <c r="F1566" t="s">
        <v>403</v>
      </c>
      <c r="G1566" t="s">
        <v>404</v>
      </c>
      <c r="H1566">
        <v>241</v>
      </c>
      <c r="I1566" t="s">
        <v>218</v>
      </c>
      <c r="J1566" t="s">
        <v>133</v>
      </c>
      <c r="K1566" t="s">
        <v>132</v>
      </c>
      <c r="P1566" t="s">
        <v>297</v>
      </c>
      <c r="Q1566" t="s">
        <v>298</v>
      </c>
      <c r="R1566" t="s">
        <v>144</v>
      </c>
      <c r="S1566" t="s">
        <v>143</v>
      </c>
      <c r="AB1566" t="s">
        <v>128</v>
      </c>
      <c r="AC1566">
        <v>2010</v>
      </c>
      <c r="AD1566">
        <v>1.2</v>
      </c>
      <c r="AH1566" t="s">
        <v>468</v>
      </c>
    </row>
    <row r="1567" spans="1:34" x14ac:dyDescent="0.25">
      <c r="A1567" t="s">
        <v>137</v>
      </c>
      <c r="B1567" t="s">
        <v>115</v>
      </c>
      <c r="C1567" t="s">
        <v>219</v>
      </c>
      <c r="D1567" t="s">
        <v>136</v>
      </c>
      <c r="E1567" t="s">
        <v>135</v>
      </c>
      <c r="F1567" t="s">
        <v>403</v>
      </c>
      <c r="G1567" t="s">
        <v>404</v>
      </c>
      <c r="H1567">
        <v>241</v>
      </c>
      <c r="I1567" t="s">
        <v>218</v>
      </c>
      <c r="J1567" t="s">
        <v>133</v>
      </c>
      <c r="K1567" t="s">
        <v>132</v>
      </c>
      <c r="P1567" t="s">
        <v>297</v>
      </c>
      <c r="Q1567" t="s">
        <v>298</v>
      </c>
      <c r="R1567" t="s">
        <v>142</v>
      </c>
      <c r="S1567" t="s">
        <v>141</v>
      </c>
      <c r="AB1567" t="s">
        <v>128</v>
      </c>
      <c r="AC1567">
        <v>2010</v>
      </c>
      <c r="AD1567">
        <v>4</v>
      </c>
      <c r="AH1567" t="s">
        <v>468</v>
      </c>
    </row>
    <row r="1568" spans="1:34" x14ac:dyDescent="0.25">
      <c r="A1568" t="s">
        <v>137</v>
      </c>
      <c r="B1568" t="s">
        <v>115</v>
      </c>
      <c r="C1568" t="s">
        <v>219</v>
      </c>
      <c r="D1568" t="s">
        <v>136</v>
      </c>
      <c r="E1568" t="s">
        <v>135</v>
      </c>
      <c r="F1568" t="s">
        <v>403</v>
      </c>
      <c r="G1568" t="s">
        <v>404</v>
      </c>
      <c r="H1568">
        <v>241</v>
      </c>
      <c r="I1568" t="s">
        <v>218</v>
      </c>
      <c r="J1568" t="s">
        <v>133</v>
      </c>
      <c r="K1568" t="s">
        <v>132</v>
      </c>
      <c r="P1568" t="s">
        <v>297</v>
      </c>
      <c r="Q1568" t="s">
        <v>298</v>
      </c>
      <c r="R1568" t="s">
        <v>140</v>
      </c>
      <c r="S1568" t="s">
        <v>139</v>
      </c>
      <c r="AB1568" t="s">
        <v>128</v>
      </c>
      <c r="AC1568">
        <v>2010</v>
      </c>
      <c r="AD1568">
        <v>40</v>
      </c>
      <c r="AH1568" t="s">
        <v>468</v>
      </c>
    </row>
    <row r="1569" spans="1:34" x14ac:dyDescent="0.25">
      <c r="A1569" t="s">
        <v>137</v>
      </c>
      <c r="B1569" t="s">
        <v>115</v>
      </c>
      <c r="C1569" t="s">
        <v>219</v>
      </c>
      <c r="D1569" t="s">
        <v>136</v>
      </c>
      <c r="E1569" t="s">
        <v>135</v>
      </c>
      <c r="F1569" t="s">
        <v>403</v>
      </c>
      <c r="G1569" t="s">
        <v>404</v>
      </c>
      <c r="H1569">
        <v>241</v>
      </c>
      <c r="I1569" t="s">
        <v>218</v>
      </c>
      <c r="J1569" t="s">
        <v>133</v>
      </c>
      <c r="K1569" t="s">
        <v>132</v>
      </c>
      <c r="P1569" t="s">
        <v>297</v>
      </c>
      <c r="Q1569" t="s">
        <v>298</v>
      </c>
      <c r="R1569" t="s">
        <v>138</v>
      </c>
      <c r="S1569" t="s">
        <v>131</v>
      </c>
      <c r="AB1569" t="s">
        <v>128</v>
      </c>
      <c r="AC1569">
        <v>2010</v>
      </c>
      <c r="AD1569">
        <v>156.6</v>
      </c>
      <c r="AH1569" t="s">
        <v>468</v>
      </c>
    </row>
    <row r="1570" spans="1:34" x14ac:dyDescent="0.25">
      <c r="A1570" t="s">
        <v>137</v>
      </c>
      <c r="B1570" t="s">
        <v>115</v>
      </c>
      <c r="C1570" t="s">
        <v>219</v>
      </c>
      <c r="D1570" t="s">
        <v>136</v>
      </c>
      <c r="E1570" t="s">
        <v>135</v>
      </c>
      <c r="F1570" t="s">
        <v>403</v>
      </c>
      <c r="G1570" t="s">
        <v>404</v>
      </c>
      <c r="H1570">
        <v>241</v>
      </c>
      <c r="I1570" t="s">
        <v>218</v>
      </c>
      <c r="J1570" t="s">
        <v>133</v>
      </c>
      <c r="K1570" t="s">
        <v>132</v>
      </c>
      <c r="P1570" t="s">
        <v>297</v>
      </c>
      <c r="Q1570" t="s">
        <v>298</v>
      </c>
      <c r="R1570" t="s">
        <v>130</v>
      </c>
      <c r="S1570" t="s">
        <v>129</v>
      </c>
      <c r="AB1570" t="s">
        <v>128</v>
      </c>
      <c r="AC1570">
        <v>2010</v>
      </c>
      <c r="AD1570">
        <v>0</v>
      </c>
      <c r="AH1570" t="s">
        <v>468</v>
      </c>
    </row>
    <row r="1571" spans="1:34" x14ac:dyDescent="0.25">
      <c r="A1571" t="s">
        <v>137</v>
      </c>
      <c r="B1571" t="s">
        <v>115</v>
      </c>
      <c r="C1571" t="s">
        <v>219</v>
      </c>
      <c r="D1571" t="s">
        <v>136</v>
      </c>
      <c r="E1571" t="s">
        <v>135</v>
      </c>
      <c r="F1571" t="s">
        <v>403</v>
      </c>
      <c r="G1571" t="s">
        <v>404</v>
      </c>
      <c r="H1571">
        <v>241</v>
      </c>
      <c r="I1571" t="s">
        <v>218</v>
      </c>
      <c r="J1571" t="s">
        <v>133</v>
      </c>
      <c r="K1571" t="s">
        <v>132</v>
      </c>
      <c r="P1571" t="s">
        <v>300</v>
      </c>
      <c r="Q1571" t="s">
        <v>301</v>
      </c>
      <c r="R1571" t="s">
        <v>183</v>
      </c>
      <c r="S1571" t="s">
        <v>182</v>
      </c>
      <c r="AB1571" t="s">
        <v>128</v>
      </c>
      <c r="AC1571">
        <v>2010</v>
      </c>
      <c r="AD1571">
        <v>0</v>
      </c>
      <c r="AE1571" t="s">
        <v>186</v>
      </c>
      <c r="AH1571" t="s">
        <v>468</v>
      </c>
    </row>
    <row r="1572" spans="1:34" x14ac:dyDescent="0.25">
      <c r="A1572" t="s">
        <v>137</v>
      </c>
      <c r="B1572" t="s">
        <v>115</v>
      </c>
      <c r="C1572" t="s">
        <v>219</v>
      </c>
      <c r="D1572" t="s">
        <v>136</v>
      </c>
      <c r="E1572" t="s">
        <v>135</v>
      </c>
      <c r="F1572" t="s">
        <v>403</v>
      </c>
      <c r="G1572" t="s">
        <v>404</v>
      </c>
      <c r="H1572">
        <v>241</v>
      </c>
      <c r="I1572" t="s">
        <v>218</v>
      </c>
      <c r="J1572" t="s">
        <v>133</v>
      </c>
      <c r="K1572" t="s">
        <v>132</v>
      </c>
      <c r="P1572" t="s">
        <v>300</v>
      </c>
      <c r="Q1572" t="s">
        <v>301</v>
      </c>
      <c r="R1572" t="s">
        <v>156</v>
      </c>
      <c r="S1572" t="s">
        <v>155</v>
      </c>
      <c r="AB1572" t="s">
        <v>128</v>
      </c>
      <c r="AC1572">
        <v>2010</v>
      </c>
      <c r="AD1572">
        <v>10.4</v>
      </c>
      <c r="AH1572" t="s">
        <v>468</v>
      </c>
    </row>
    <row r="1573" spans="1:34" x14ac:dyDescent="0.25">
      <c r="A1573" t="s">
        <v>137</v>
      </c>
      <c r="B1573" t="s">
        <v>115</v>
      </c>
      <c r="C1573" t="s">
        <v>219</v>
      </c>
      <c r="D1573" t="s">
        <v>136</v>
      </c>
      <c r="E1573" t="s">
        <v>135</v>
      </c>
      <c r="F1573" t="s">
        <v>403</v>
      </c>
      <c r="G1573" t="s">
        <v>404</v>
      </c>
      <c r="H1573">
        <v>241</v>
      </c>
      <c r="I1573" t="s">
        <v>218</v>
      </c>
      <c r="J1573" t="s">
        <v>133</v>
      </c>
      <c r="K1573" t="s">
        <v>132</v>
      </c>
      <c r="P1573" t="s">
        <v>300</v>
      </c>
      <c r="Q1573" t="s">
        <v>301</v>
      </c>
      <c r="R1573" t="s">
        <v>154</v>
      </c>
      <c r="S1573" t="s">
        <v>153</v>
      </c>
      <c r="AB1573" t="s">
        <v>128</v>
      </c>
      <c r="AC1573">
        <v>2010</v>
      </c>
      <c r="AD1573">
        <v>7</v>
      </c>
      <c r="AH1573" t="s">
        <v>468</v>
      </c>
    </row>
    <row r="1574" spans="1:34" x14ac:dyDescent="0.25">
      <c r="A1574" t="s">
        <v>137</v>
      </c>
      <c r="B1574" t="s">
        <v>115</v>
      </c>
      <c r="C1574" t="s">
        <v>219</v>
      </c>
      <c r="D1574" t="s">
        <v>136</v>
      </c>
      <c r="E1574" t="s">
        <v>135</v>
      </c>
      <c r="F1574" t="s">
        <v>403</v>
      </c>
      <c r="G1574" t="s">
        <v>404</v>
      </c>
      <c r="H1574">
        <v>241</v>
      </c>
      <c r="I1574" t="s">
        <v>218</v>
      </c>
      <c r="J1574" t="s">
        <v>133</v>
      </c>
      <c r="K1574" t="s">
        <v>132</v>
      </c>
      <c r="P1574" t="s">
        <v>300</v>
      </c>
      <c r="Q1574" t="s">
        <v>301</v>
      </c>
      <c r="R1574" t="s">
        <v>152</v>
      </c>
      <c r="S1574" t="s">
        <v>151</v>
      </c>
      <c r="AB1574" t="s">
        <v>128</v>
      </c>
      <c r="AC1574">
        <v>2010</v>
      </c>
      <c r="AD1574">
        <v>15.3</v>
      </c>
      <c r="AH1574" t="s">
        <v>468</v>
      </c>
    </row>
    <row r="1575" spans="1:34" x14ac:dyDescent="0.25">
      <c r="A1575" t="s">
        <v>137</v>
      </c>
      <c r="B1575" t="s">
        <v>115</v>
      </c>
      <c r="C1575" t="s">
        <v>219</v>
      </c>
      <c r="D1575" t="s">
        <v>136</v>
      </c>
      <c r="E1575" t="s">
        <v>135</v>
      </c>
      <c r="F1575" t="s">
        <v>403</v>
      </c>
      <c r="G1575" t="s">
        <v>404</v>
      </c>
      <c r="H1575">
        <v>241</v>
      </c>
      <c r="I1575" t="s">
        <v>218</v>
      </c>
      <c r="J1575" t="s">
        <v>133</v>
      </c>
      <c r="K1575" t="s">
        <v>132</v>
      </c>
      <c r="P1575" t="s">
        <v>300</v>
      </c>
      <c r="Q1575" t="s">
        <v>301</v>
      </c>
      <c r="R1575" t="s">
        <v>150</v>
      </c>
      <c r="S1575" t="s">
        <v>149</v>
      </c>
      <c r="AB1575" t="s">
        <v>128</v>
      </c>
      <c r="AC1575">
        <v>2010</v>
      </c>
      <c r="AD1575">
        <v>30.8</v>
      </c>
      <c r="AH1575" t="s">
        <v>468</v>
      </c>
    </row>
    <row r="1576" spans="1:34" x14ac:dyDescent="0.25">
      <c r="A1576" t="s">
        <v>137</v>
      </c>
      <c r="B1576" t="s">
        <v>115</v>
      </c>
      <c r="C1576" t="s">
        <v>219</v>
      </c>
      <c r="D1576" t="s">
        <v>136</v>
      </c>
      <c r="E1576" t="s">
        <v>135</v>
      </c>
      <c r="F1576" t="s">
        <v>403</v>
      </c>
      <c r="G1576" t="s">
        <v>404</v>
      </c>
      <c r="H1576">
        <v>241</v>
      </c>
      <c r="I1576" t="s">
        <v>218</v>
      </c>
      <c r="J1576" t="s">
        <v>133</v>
      </c>
      <c r="K1576" t="s">
        <v>132</v>
      </c>
      <c r="P1576" t="s">
        <v>300</v>
      </c>
      <c r="Q1576" t="s">
        <v>301</v>
      </c>
      <c r="R1576" t="s">
        <v>148</v>
      </c>
      <c r="S1576" t="s">
        <v>147</v>
      </c>
      <c r="AB1576" t="s">
        <v>128</v>
      </c>
      <c r="AC1576">
        <v>2010</v>
      </c>
      <c r="AD1576">
        <v>36.1</v>
      </c>
      <c r="AH1576" t="s">
        <v>468</v>
      </c>
    </row>
    <row r="1577" spans="1:34" x14ac:dyDescent="0.25">
      <c r="A1577" t="s">
        <v>137</v>
      </c>
      <c r="B1577" t="s">
        <v>115</v>
      </c>
      <c r="C1577" t="s">
        <v>219</v>
      </c>
      <c r="D1577" t="s">
        <v>136</v>
      </c>
      <c r="E1577" t="s">
        <v>135</v>
      </c>
      <c r="F1577" t="s">
        <v>403</v>
      </c>
      <c r="G1577" t="s">
        <v>404</v>
      </c>
      <c r="H1577">
        <v>241</v>
      </c>
      <c r="I1577" t="s">
        <v>218</v>
      </c>
      <c r="J1577" t="s">
        <v>133</v>
      </c>
      <c r="K1577" t="s">
        <v>132</v>
      </c>
      <c r="P1577" t="s">
        <v>300</v>
      </c>
      <c r="Q1577" t="s">
        <v>301</v>
      </c>
      <c r="R1577" t="s">
        <v>146</v>
      </c>
      <c r="S1577" t="s">
        <v>145</v>
      </c>
      <c r="AB1577" t="s">
        <v>128</v>
      </c>
      <c r="AC1577">
        <v>2010</v>
      </c>
      <c r="AD1577">
        <v>0.6</v>
      </c>
      <c r="AH1577" t="s">
        <v>468</v>
      </c>
    </row>
    <row r="1578" spans="1:34" x14ac:dyDescent="0.25">
      <c r="A1578" t="s">
        <v>137</v>
      </c>
      <c r="B1578" t="s">
        <v>115</v>
      </c>
      <c r="C1578" t="s">
        <v>219</v>
      </c>
      <c r="D1578" t="s">
        <v>136</v>
      </c>
      <c r="E1578" t="s">
        <v>135</v>
      </c>
      <c r="F1578" t="s">
        <v>403</v>
      </c>
      <c r="G1578" t="s">
        <v>404</v>
      </c>
      <c r="H1578">
        <v>241</v>
      </c>
      <c r="I1578" t="s">
        <v>218</v>
      </c>
      <c r="J1578" t="s">
        <v>133</v>
      </c>
      <c r="K1578" t="s">
        <v>132</v>
      </c>
      <c r="P1578" t="s">
        <v>300</v>
      </c>
      <c r="Q1578" t="s">
        <v>301</v>
      </c>
      <c r="R1578" t="s">
        <v>144</v>
      </c>
      <c r="S1578" t="s">
        <v>143</v>
      </c>
      <c r="AB1578" t="s">
        <v>128</v>
      </c>
      <c r="AC1578">
        <v>2010</v>
      </c>
      <c r="AD1578">
        <v>24.8</v>
      </c>
      <c r="AH1578" t="s">
        <v>468</v>
      </c>
    </row>
    <row r="1579" spans="1:34" x14ac:dyDescent="0.25">
      <c r="A1579" t="s">
        <v>137</v>
      </c>
      <c r="B1579" t="s">
        <v>115</v>
      </c>
      <c r="C1579" t="s">
        <v>219</v>
      </c>
      <c r="D1579" t="s">
        <v>136</v>
      </c>
      <c r="E1579" t="s">
        <v>135</v>
      </c>
      <c r="F1579" t="s">
        <v>403</v>
      </c>
      <c r="G1579" t="s">
        <v>404</v>
      </c>
      <c r="H1579">
        <v>241</v>
      </c>
      <c r="I1579" t="s">
        <v>218</v>
      </c>
      <c r="J1579" t="s">
        <v>133</v>
      </c>
      <c r="K1579" t="s">
        <v>132</v>
      </c>
      <c r="P1579" t="s">
        <v>300</v>
      </c>
      <c r="Q1579" t="s">
        <v>301</v>
      </c>
      <c r="R1579" t="s">
        <v>142</v>
      </c>
      <c r="S1579" t="s">
        <v>141</v>
      </c>
      <c r="AB1579" t="s">
        <v>128</v>
      </c>
      <c r="AC1579">
        <v>2010</v>
      </c>
      <c r="AD1579">
        <v>15.5</v>
      </c>
      <c r="AH1579" t="s">
        <v>468</v>
      </c>
    </row>
    <row r="1580" spans="1:34" x14ac:dyDescent="0.25">
      <c r="A1580" t="s">
        <v>137</v>
      </c>
      <c r="B1580" t="s">
        <v>115</v>
      </c>
      <c r="C1580" t="s">
        <v>219</v>
      </c>
      <c r="D1580" t="s">
        <v>136</v>
      </c>
      <c r="E1580" t="s">
        <v>135</v>
      </c>
      <c r="F1580" t="s">
        <v>403</v>
      </c>
      <c r="G1580" t="s">
        <v>404</v>
      </c>
      <c r="H1580">
        <v>241</v>
      </c>
      <c r="I1580" t="s">
        <v>218</v>
      </c>
      <c r="J1580" t="s">
        <v>133</v>
      </c>
      <c r="K1580" t="s">
        <v>132</v>
      </c>
      <c r="P1580" t="s">
        <v>300</v>
      </c>
      <c r="Q1580" t="s">
        <v>301</v>
      </c>
      <c r="R1580" t="s">
        <v>140</v>
      </c>
      <c r="S1580" t="s">
        <v>139</v>
      </c>
      <c r="AB1580" t="s">
        <v>128</v>
      </c>
      <c r="AC1580">
        <v>2010</v>
      </c>
      <c r="AD1580">
        <v>21.2</v>
      </c>
      <c r="AH1580" t="s">
        <v>468</v>
      </c>
    </row>
    <row r="1581" spans="1:34" x14ac:dyDescent="0.25">
      <c r="A1581" t="s">
        <v>137</v>
      </c>
      <c r="B1581" t="s">
        <v>115</v>
      </c>
      <c r="C1581" t="s">
        <v>219</v>
      </c>
      <c r="D1581" t="s">
        <v>136</v>
      </c>
      <c r="E1581" t="s">
        <v>135</v>
      </c>
      <c r="F1581" t="s">
        <v>403</v>
      </c>
      <c r="G1581" t="s">
        <v>404</v>
      </c>
      <c r="H1581">
        <v>241</v>
      </c>
      <c r="I1581" t="s">
        <v>218</v>
      </c>
      <c r="J1581" t="s">
        <v>133</v>
      </c>
      <c r="K1581" t="s">
        <v>132</v>
      </c>
      <c r="P1581" t="s">
        <v>300</v>
      </c>
      <c r="Q1581" t="s">
        <v>301</v>
      </c>
      <c r="R1581" t="s">
        <v>138</v>
      </c>
      <c r="S1581" t="s">
        <v>131</v>
      </c>
      <c r="AB1581" t="s">
        <v>128</v>
      </c>
      <c r="AC1581">
        <v>2010</v>
      </c>
      <c r="AD1581">
        <v>161.69999999999999</v>
      </c>
      <c r="AH1581" t="s">
        <v>468</v>
      </c>
    </row>
    <row r="1582" spans="1:34" x14ac:dyDescent="0.25">
      <c r="A1582" t="s">
        <v>137</v>
      </c>
      <c r="B1582" t="s">
        <v>115</v>
      </c>
      <c r="C1582" t="s">
        <v>219</v>
      </c>
      <c r="D1582" t="s">
        <v>136</v>
      </c>
      <c r="E1582" t="s">
        <v>135</v>
      </c>
      <c r="F1582" t="s">
        <v>403</v>
      </c>
      <c r="G1582" t="s">
        <v>404</v>
      </c>
      <c r="H1582">
        <v>241</v>
      </c>
      <c r="I1582" t="s">
        <v>218</v>
      </c>
      <c r="J1582" t="s">
        <v>133</v>
      </c>
      <c r="K1582" t="s">
        <v>132</v>
      </c>
      <c r="P1582" t="s">
        <v>300</v>
      </c>
      <c r="Q1582" t="s">
        <v>301</v>
      </c>
      <c r="R1582" t="s">
        <v>130</v>
      </c>
      <c r="S1582" t="s">
        <v>129</v>
      </c>
      <c r="AB1582" t="s">
        <v>128</v>
      </c>
      <c r="AC1582">
        <v>2010</v>
      </c>
      <c r="AD1582">
        <v>0</v>
      </c>
      <c r="AE1582" t="s">
        <v>203</v>
      </c>
      <c r="AH1582" t="s">
        <v>468</v>
      </c>
    </row>
    <row r="1583" spans="1:34" x14ac:dyDescent="0.25">
      <c r="A1583" t="s">
        <v>137</v>
      </c>
      <c r="B1583" t="s">
        <v>115</v>
      </c>
      <c r="C1583" t="s">
        <v>219</v>
      </c>
      <c r="D1583" t="s">
        <v>136</v>
      </c>
      <c r="E1583" t="s">
        <v>135</v>
      </c>
      <c r="F1583" t="s">
        <v>403</v>
      </c>
      <c r="G1583" t="s">
        <v>404</v>
      </c>
      <c r="H1583">
        <v>241</v>
      </c>
      <c r="I1583" t="s">
        <v>218</v>
      </c>
      <c r="J1583" t="s">
        <v>133</v>
      </c>
      <c r="K1583" t="s">
        <v>132</v>
      </c>
      <c r="P1583" t="s">
        <v>302</v>
      </c>
      <c r="Q1583" t="s">
        <v>131</v>
      </c>
      <c r="R1583" t="s">
        <v>183</v>
      </c>
      <c r="S1583" t="s">
        <v>182</v>
      </c>
      <c r="AB1583" t="s">
        <v>128</v>
      </c>
      <c r="AC1583">
        <v>2010</v>
      </c>
      <c r="AD1583">
        <v>0</v>
      </c>
      <c r="AE1583" t="s">
        <v>186</v>
      </c>
      <c r="AH1583" t="s">
        <v>468</v>
      </c>
    </row>
    <row r="1584" spans="1:34" x14ac:dyDescent="0.25">
      <c r="A1584" t="s">
        <v>137</v>
      </c>
      <c r="B1584" t="s">
        <v>115</v>
      </c>
      <c r="C1584" t="s">
        <v>219</v>
      </c>
      <c r="D1584" t="s">
        <v>136</v>
      </c>
      <c r="E1584" t="s">
        <v>135</v>
      </c>
      <c r="F1584" t="s">
        <v>403</v>
      </c>
      <c r="G1584" t="s">
        <v>404</v>
      </c>
      <c r="H1584">
        <v>241</v>
      </c>
      <c r="I1584" t="s">
        <v>218</v>
      </c>
      <c r="J1584" t="s">
        <v>133</v>
      </c>
      <c r="K1584" t="s">
        <v>132</v>
      </c>
      <c r="P1584" t="s">
        <v>302</v>
      </c>
      <c r="Q1584" t="s">
        <v>131</v>
      </c>
      <c r="R1584" t="s">
        <v>156</v>
      </c>
      <c r="S1584" t="s">
        <v>155</v>
      </c>
      <c r="AB1584" t="s">
        <v>128</v>
      </c>
      <c r="AC1584">
        <v>2010</v>
      </c>
      <c r="AD1584">
        <v>15.2</v>
      </c>
      <c r="AH1584" t="s">
        <v>468</v>
      </c>
    </row>
    <row r="1585" spans="1:34" x14ac:dyDescent="0.25">
      <c r="A1585" t="s">
        <v>137</v>
      </c>
      <c r="B1585" t="s">
        <v>115</v>
      </c>
      <c r="C1585" t="s">
        <v>219</v>
      </c>
      <c r="D1585" t="s">
        <v>136</v>
      </c>
      <c r="E1585" t="s">
        <v>135</v>
      </c>
      <c r="F1585" t="s">
        <v>403</v>
      </c>
      <c r="G1585" t="s">
        <v>404</v>
      </c>
      <c r="H1585">
        <v>241</v>
      </c>
      <c r="I1585" t="s">
        <v>218</v>
      </c>
      <c r="J1585" t="s">
        <v>133</v>
      </c>
      <c r="K1585" t="s">
        <v>132</v>
      </c>
      <c r="P1585" t="s">
        <v>302</v>
      </c>
      <c r="Q1585" t="s">
        <v>131</v>
      </c>
      <c r="R1585" t="s">
        <v>154</v>
      </c>
      <c r="S1585" t="s">
        <v>153</v>
      </c>
      <c r="AB1585" t="s">
        <v>128</v>
      </c>
      <c r="AC1585">
        <v>2010</v>
      </c>
      <c r="AD1585">
        <v>11.4</v>
      </c>
      <c r="AH1585" t="s">
        <v>468</v>
      </c>
    </row>
    <row r="1586" spans="1:34" x14ac:dyDescent="0.25">
      <c r="A1586" t="s">
        <v>137</v>
      </c>
      <c r="B1586" t="s">
        <v>115</v>
      </c>
      <c r="C1586" t="s">
        <v>219</v>
      </c>
      <c r="D1586" t="s">
        <v>136</v>
      </c>
      <c r="E1586" t="s">
        <v>135</v>
      </c>
      <c r="F1586" t="s">
        <v>403</v>
      </c>
      <c r="G1586" t="s">
        <v>404</v>
      </c>
      <c r="H1586">
        <v>241</v>
      </c>
      <c r="I1586" t="s">
        <v>218</v>
      </c>
      <c r="J1586" t="s">
        <v>133</v>
      </c>
      <c r="K1586" t="s">
        <v>132</v>
      </c>
      <c r="P1586" t="s">
        <v>302</v>
      </c>
      <c r="Q1586" t="s">
        <v>131</v>
      </c>
      <c r="R1586" t="s">
        <v>152</v>
      </c>
      <c r="S1586" t="s">
        <v>151</v>
      </c>
      <c r="AB1586" t="s">
        <v>128</v>
      </c>
      <c r="AC1586">
        <v>2010</v>
      </c>
      <c r="AD1586">
        <v>29.2</v>
      </c>
      <c r="AH1586" t="s">
        <v>468</v>
      </c>
    </row>
    <row r="1587" spans="1:34" x14ac:dyDescent="0.25">
      <c r="A1587" t="s">
        <v>137</v>
      </c>
      <c r="B1587" t="s">
        <v>115</v>
      </c>
      <c r="C1587" t="s">
        <v>219</v>
      </c>
      <c r="D1587" t="s">
        <v>136</v>
      </c>
      <c r="E1587" t="s">
        <v>135</v>
      </c>
      <c r="F1587" t="s">
        <v>403</v>
      </c>
      <c r="G1587" t="s">
        <v>404</v>
      </c>
      <c r="H1587">
        <v>241</v>
      </c>
      <c r="I1587" t="s">
        <v>218</v>
      </c>
      <c r="J1587" t="s">
        <v>133</v>
      </c>
      <c r="K1587" t="s">
        <v>132</v>
      </c>
      <c r="P1587" t="s">
        <v>302</v>
      </c>
      <c r="Q1587" t="s">
        <v>131</v>
      </c>
      <c r="R1587" t="s">
        <v>150</v>
      </c>
      <c r="S1587" t="s">
        <v>149</v>
      </c>
      <c r="AB1587" t="s">
        <v>128</v>
      </c>
      <c r="AC1587">
        <v>2010</v>
      </c>
      <c r="AD1587">
        <v>84.7</v>
      </c>
      <c r="AH1587" t="s">
        <v>468</v>
      </c>
    </row>
    <row r="1588" spans="1:34" x14ac:dyDescent="0.25">
      <c r="A1588" t="s">
        <v>137</v>
      </c>
      <c r="B1588" t="s">
        <v>115</v>
      </c>
      <c r="C1588" t="s">
        <v>219</v>
      </c>
      <c r="D1588" t="s">
        <v>136</v>
      </c>
      <c r="E1588" t="s">
        <v>135</v>
      </c>
      <c r="F1588" t="s">
        <v>403</v>
      </c>
      <c r="G1588" t="s">
        <v>404</v>
      </c>
      <c r="H1588">
        <v>241</v>
      </c>
      <c r="I1588" t="s">
        <v>218</v>
      </c>
      <c r="J1588" t="s">
        <v>133</v>
      </c>
      <c r="K1588" t="s">
        <v>132</v>
      </c>
      <c r="P1588" t="s">
        <v>302</v>
      </c>
      <c r="Q1588" t="s">
        <v>131</v>
      </c>
      <c r="R1588" t="s">
        <v>148</v>
      </c>
      <c r="S1588" t="s">
        <v>147</v>
      </c>
      <c r="AB1588" t="s">
        <v>128</v>
      </c>
      <c r="AC1588">
        <v>2010</v>
      </c>
      <c r="AD1588">
        <v>70.2</v>
      </c>
      <c r="AH1588" t="s">
        <v>468</v>
      </c>
    </row>
    <row r="1589" spans="1:34" x14ac:dyDescent="0.25">
      <c r="A1589" t="s">
        <v>137</v>
      </c>
      <c r="B1589" t="s">
        <v>115</v>
      </c>
      <c r="C1589" t="s">
        <v>219</v>
      </c>
      <c r="D1589" t="s">
        <v>136</v>
      </c>
      <c r="E1589" t="s">
        <v>135</v>
      </c>
      <c r="F1589" t="s">
        <v>403</v>
      </c>
      <c r="G1589" t="s">
        <v>404</v>
      </c>
      <c r="H1589">
        <v>241</v>
      </c>
      <c r="I1589" t="s">
        <v>218</v>
      </c>
      <c r="J1589" t="s">
        <v>133</v>
      </c>
      <c r="K1589" t="s">
        <v>132</v>
      </c>
      <c r="P1589" t="s">
        <v>302</v>
      </c>
      <c r="Q1589" t="s">
        <v>131</v>
      </c>
      <c r="R1589" t="s">
        <v>146</v>
      </c>
      <c r="S1589" t="s">
        <v>145</v>
      </c>
      <c r="AB1589" t="s">
        <v>128</v>
      </c>
      <c r="AC1589">
        <v>2010</v>
      </c>
      <c r="AD1589">
        <v>1.1000000000000001</v>
      </c>
      <c r="AH1589" t="s">
        <v>468</v>
      </c>
    </row>
    <row r="1590" spans="1:34" x14ac:dyDescent="0.25">
      <c r="A1590" t="s">
        <v>137</v>
      </c>
      <c r="B1590" t="s">
        <v>115</v>
      </c>
      <c r="C1590" t="s">
        <v>219</v>
      </c>
      <c r="D1590" t="s">
        <v>136</v>
      </c>
      <c r="E1590" t="s">
        <v>135</v>
      </c>
      <c r="F1590" t="s">
        <v>403</v>
      </c>
      <c r="G1590" t="s">
        <v>404</v>
      </c>
      <c r="H1590">
        <v>241</v>
      </c>
      <c r="I1590" t="s">
        <v>218</v>
      </c>
      <c r="J1590" t="s">
        <v>133</v>
      </c>
      <c r="K1590" t="s">
        <v>132</v>
      </c>
      <c r="P1590" t="s">
        <v>302</v>
      </c>
      <c r="Q1590" t="s">
        <v>131</v>
      </c>
      <c r="R1590" t="s">
        <v>144</v>
      </c>
      <c r="S1590" t="s">
        <v>143</v>
      </c>
      <c r="AB1590" t="s">
        <v>128</v>
      </c>
      <c r="AC1590">
        <v>2010</v>
      </c>
      <c r="AD1590">
        <v>26</v>
      </c>
      <c r="AH1590" t="s">
        <v>468</v>
      </c>
    </row>
    <row r="1591" spans="1:34" x14ac:dyDescent="0.25">
      <c r="A1591" t="s">
        <v>137</v>
      </c>
      <c r="B1591" t="s">
        <v>115</v>
      </c>
      <c r="C1591" t="s">
        <v>219</v>
      </c>
      <c r="D1591" t="s">
        <v>136</v>
      </c>
      <c r="E1591" t="s">
        <v>135</v>
      </c>
      <c r="F1591" t="s">
        <v>403</v>
      </c>
      <c r="G1591" t="s">
        <v>404</v>
      </c>
      <c r="H1591">
        <v>241</v>
      </c>
      <c r="I1591" t="s">
        <v>218</v>
      </c>
      <c r="J1591" t="s">
        <v>133</v>
      </c>
      <c r="K1591" t="s">
        <v>132</v>
      </c>
      <c r="P1591" t="s">
        <v>302</v>
      </c>
      <c r="Q1591" t="s">
        <v>131</v>
      </c>
      <c r="R1591" t="s">
        <v>142</v>
      </c>
      <c r="S1591" t="s">
        <v>141</v>
      </c>
      <c r="AB1591" t="s">
        <v>128</v>
      </c>
      <c r="AC1591">
        <v>2010</v>
      </c>
      <c r="AD1591">
        <v>19.5</v>
      </c>
      <c r="AH1591" t="s">
        <v>468</v>
      </c>
    </row>
    <row r="1592" spans="1:34" x14ac:dyDescent="0.25">
      <c r="A1592" t="s">
        <v>137</v>
      </c>
      <c r="B1592" t="s">
        <v>115</v>
      </c>
      <c r="C1592" t="s">
        <v>219</v>
      </c>
      <c r="D1592" t="s">
        <v>136</v>
      </c>
      <c r="E1592" t="s">
        <v>135</v>
      </c>
      <c r="F1592" t="s">
        <v>403</v>
      </c>
      <c r="G1592" t="s">
        <v>404</v>
      </c>
      <c r="H1592">
        <v>241</v>
      </c>
      <c r="I1592" t="s">
        <v>218</v>
      </c>
      <c r="J1592" t="s">
        <v>133</v>
      </c>
      <c r="K1592" t="s">
        <v>132</v>
      </c>
      <c r="P1592" t="s">
        <v>302</v>
      </c>
      <c r="Q1592" t="s">
        <v>131</v>
      </c>
      <c r="R1592" t="s">
        <v>140</v>
      </c>
      <c r="S1592" t="s">
        <v>139</v>
      </c>
      <c r="AB1592" t="s">
        <v>128</v>
      </c>
      <c r="AC1592">
        <v>2010</v>
      </c>
      <c r="AD1592">
        <v>61.2</v>
      </c>
      <c r="AH1592" t="s">
        <v>468</v>
      </c>
    </row>
    <row r="1593" spans="1:34" x14ac:dyDescent="0.25">
      <c r="A1593" t="s">
        <v>137</v>
      </c>
      <c r="B1593" t="s">
        <v>115</v>
      </c>
      <c r="C1593" t="s">
        <v>219</v>
      </c>
      <c r="D1593" t="s">
        <v>136</v>
      </c>
      <c r="E1593" t="s">
        <v>135</v>
      </c>
      <c r="F1593" t="s">
        <v>403</v>
      </c>
      <c r="G1593" t="s">
        <v>404</v>
      </c>
      <c r="H1593">
        <v>241</v>
      </c>
      <c r="I1593" t="s">
        <v>218</v>
      </c>
      <c r="J1593" t="s">
        <v>133</v>
      </c>
      <c r="K1593" t="s">
        <v>132</v>
      </c>
      <c r="P1593" t="s">
        <v>302</v>
      </c>
      <c r="Q1593" t="s">
        <v>131</v>
      </c>
      <c r="R1593" t="s">
        <v>138</v>
      </c>
      <c r="S1593" t="s">
        <v>131</v>
      </c>
      <c r="AB1593" t="s">
        <v>128</v>
      </c>
      <c r="AC1593">
        <v>2010</v>
      </c>
      <c r="AD1593">
        <v>318.3</v>
      </c>
      <c r="AH1593" t="s">
        <v>468</v>
      </c>
    </row>
    <row r="1594" spans="1:34" x14ac:dyDescent="0.25">
      <c r="A1594" t="s">
        <v>137</v>
      </c>
      <c r="B1594" t="s">
        <v>115</v>
      </c>
      <c r="C1594" t="s">
        <v>219</v>
      </c>
      <c r="D1594" t="s">
        <v>136</v>
      </c>
      <c r="E1594" t="s">
        <v>135</v>
      </c>
      <c r="F1594" t="s">
        <v>403</v>
      </c>
      <c r="G1594" t="s">
        <v>404</v>
      </c>
      <c r="H1594">
        <v>241</v>
      </c>
      <c r="I1594" t="s">
        <v>218</v>
      </c>
      <c r="J1594" t="s">
        <v>133</v>
      </c>
      <c r="K1594" t="s">
        <v>132</v>
      </c>
      <c r="P1594" t="s">
        <v>302</v>
      </c>
      <c r="Q1594" t="s">
        <v>131</v>
      </c>
      <c r="R1594" t="s">
        <v>130</v>
      </c>
      <c r="S1594" t="s">
        <v>129</v>
      </c>
      <c r="AB1594" t="s">
        <v>128</v>
      </c>
      <c r="AC1594">
        <v>2010</v>
      </c>
      <c r="AD1594">
        <v>0</v>
      </c>
      <c r="AE1594" t="s">
        <v>203</v>
      </c>
      <c r="AH1594" t="s">
        <v>468</v>
      </c>
    </row>
    <row r="1595" spans="1:34" x14ac:dyDescent="0.25">
      <c r="A1595" t="s">
        <v>137</v>
      </c>
      <c r="B1595" t="s">
        <v>217</v>
      </c>
      <c r="C1595" t="s">
        <v>216</v>
      </c>
      <c r="D1595" t="s">
        <v>136</v>
      </c>
      <c r="E1595" t="s">
        <v>135</v>
      </c>
      <c r="F1595" t="s">
        <v>403</v>
      </c>
      <c r="G1595" t="s">
        <v>404</v>
      </c>
      <c r="H1595">
        <v>571</v>
      </c>
      <c r="I1595" t="s">
        <v>187</v>
      </c>
      <c r="J1595" t="s">
        <v>133</v>
      </c>
      <c r="K1595" t="s">
        <v>158</v>
      </c>
      <c r="P1595" t="s">
        <v>297</v>
      </c>
      <c r="Q1595" t="s">
        <v>298</v>
      </c>
      <c r="R1595" t="s">
        <v>174</v>
      </c>
      <c r="S1595" t="s">
        <v>173</v>
      </c>
      <c r="AB1595" t="s">
        <v>128</v>
      </c>
      <c r="AC1595">
        <v>2010</v>
      </c>
      <c r="AD1595">
        <v>30.183</v>
      </c>
      <c r="AH1595" t="s">
        <v>215</v>
      </c>
    </row>
    <row r="1596" spans="1:34" x14ac:dyDescent="0.25">
      <c r="A1596" t="s">
        <v>137</v>
      </c>
      <c r="B1596" t="s">
        <v>217</v>
      </c>
      <c r="C1596" t="s">
        <v>216</v>
      </c>
      <c r="D1596" t="s">
        <v>136</v>
      </c>
      <c r="E1596" t="s">
        <v>135</v>
      </c>
      <c r="F1596" t="s">
        <v>403</v>
      </c>
      <c r="G1596" t="s">
        <v>404</v>
      </c>
      <c r="H1596">
        <v>571</v>
      </c>
      <c r="I1596" t="s">
        <v>187</v>
      </c>
      <c r="J1596" t="s">
        <v>133</v>
      </c>
      <c r="K1596" t="s">
        <v>158</v>
      </c>
      <c r="P1596" t="s">
        <v>297</v>
      </c>
      <c r="Q1596" t="s">
        <v>298</v>
      </c>
      <c r="R1596" t="s">
        <v>172</v>
      </c>
      <c r="S1596" t="s">
        <v>153</v>
      </c>
      <c r="AB1596" t="s">
        <v>128</v>
      </c>
      <c r="AC1596">
        <v>2010</v>
      </c>
      <c r="AD1596">
        <v>103.95</v>
      </c>
      <c r="AH1596" t="s">
        <v>215</v>
      </c>
    </row>
    <row r="1597" spans="1:34" x14ac:dyDescent="0.25">
      <c r="A1597" t="s">
        <v>137</v>
      </c>
      <c r="B1597" t="s">
        <v>217</v>
      </c>
      <c r="C1597" t="s">
        <v>216</v>
      </c>
      <c r="D1597" t="s">
        <v>136</v>
      </c>
      <c r="E1597" t="s">
        <v>135</v>
      </c>
      <c r="F1597" t="s">
        <v>403</v>
      </c>
      <c r="G1597" t="s">
        <v>404</v>
      </c>
      <c r="H1597">
        <v>571</v>
      </c>
      <c r="I1597" t="s">
        <v>187</v>
      </c>
      <c r="J1597" t="s">
        <v>133</v>
      </c>
      <c r="K1597" t="s">
        <v>158</v>
      </c>
      <c r="P1597" t="s">
        <v>297</v>
      </c>
      <c r="Q1597" t="s">
        <v>298</v>
      </c>
      <c r="R1597" t="s">
        <v>171</v>
      </c>
      <c r="S1597" t="s">
        <v>151</v>
      </c>
      <c r="AB1597" t="s">
        <v>128</v>
      </c>
      <c r="AC1597">
        <v>2010</v>
      </c>
      <c r="AD1597">
        <v>70.198999999999998</v>
      </c>
      <c r="AH1597" t="s">
        <v>215</v>
      </c>
    </row>
    <row r="1598" spans="1:34" x14ac:dyDescent="0.25">
      <c r="A1598" t="s">
        <v>137</v>
      </c>
      <c r="B1598" t="s">
        <v>217</v>
      </c>
      <c r="C1598" t="s">
        <v>216</v>
      </c>
      <c r="D1598" t="s">
        <v>136</v>
      </c>
      <c r="E1598" t="s">
        <v>135</v>
      </c>
      <c r="F1598" t="s">
        <v>403</v>
      </c>
      <c r="G1598" t="s">
        <v>404</v>
      </c>
      <c r="H1598">
        <v>571</v>
      </c>
      <c r="I1598" t="s">
        <v>187</v>
      </c>
      <c r="J1598" t="s">
        <v>133</v>
      </c>
      <c r="K1598" t="s">
        <v>158</v>
      </c>
      <c r="P1598" t="s">
        <v>297</v>
      </c>
      <c r="Q1598" t="s">
        <v>298</v>
      </c>
      <c r="R1598" t="s">
        <v>170</v>
      </c>
      <c r="S1598" t="s">
        <v>169</v>
      </c>
      <c r="AB1598" t="s">
        <v>128</v>
      </c>
      <c r="AC1598">
        <v>2010</v>
      </c>
      <c r="AD1598">
        <v>19.573</v>
      </c>
      <c r="AH1598" t="s">
        <v>215</v>
      </c>
    </row>
    <row r="1599" spans="1:34" x14ac:dyDescent="0.25">
      <c r="A1599" t="s">
        <v>137</v>
      </c>
      <c r="B1599" t="s">
        <v>217</v>
      </c>
      <c r="C1599" t="s">
        <v>216</v>
      </c>
      <c r="D1599" t="s">
        <v>136</v>
      </c>
      <c r="E1599" t="s">
        <v>135</v>
      </c>
      <c r="F1599" t="s">
        <v>403</v>
      </c>
      <c r="G1599" t="s">
        <v>404</v>
      </c>
      <c r="H1599">
        <v>571</v>
      </c>
      <c r="I1599" t="s">
        <v>187</v>
      </c>
      <c r="J1599" t="s">
        <v>133</v>
      </c>
      <c r="K1599" t="s">
        <v>158</v>
      </c>
      <c r="P1599" t="s">
        <v>297</v>
      </c>
      <c r="Q1599" t="s">
        <v>298</v>
      </c>
      <c r="R1599" t="s">
        <v>168</v>
      </c>
      <c r="S1599" t="s">
        <v>167</v>
      </c>
      <c r="AB1599" t="s">
        <v>128</v>
      </c>
      <c r="AC1599">
        <v>2010</v>
      </c>
      <c r="AD1599">
        <v>126.852</v>
      </c>
      <c r="AH1599" t="s">
        <v>215</v>
      </c>
    </row>
    <row r="1600" spans="1:34" x14ac:dyDescent="0.25">
      <c r="A1600" t="s">
        <v>137</v>
      </c>
      <c r="B1600" t="s">
        <v>217</v>
      </c>
      <c r="C1600" t="s">
        <v>216</v>
      </c>
      <c r="D1600" t="s">
        <v>136</v>
      </c>
      <c r="E1600" t="s">
        <v>135</v>
      </c>
      <c r="F1600" t="s">
        <v>403</v>
      </c>
      <c r="G1600" t="s">
        <v>404</v>
      </c>
      <c r="H1600">
        <v>571</v>
      </c>
      <c r="I1600" t="s">
        <v>187</v>
      </c>
      <c r="J1600" t="s">
        <v>133</v>
      </c>
      <c r="K1600" t="s">
        <v>158</v>
      </c>
      <c r="P1600" t="s">
        <v>297</v>
      </c>
      <c r="Q1600" t="s">
        <v>298</v>
      </c>
      <c r="R1600" t="s">
        <v>166</v>
      </c>
      <c r="S1600" t="s">
        <v>165</v>
      </c>
      <c r="AB1600" t="s">
        <v>128</v>
      </c>
      <c r="AC1600">
        <v>2010</v>
      </c>
      <c r="AD1600">
        <v>45.564</v>
      </c>
      <c r="AH1600" t="s">
        <v>215</v>
      </c>
    </row>
    <row r="1601" spans="1:34" x14ac:dyDescent="0.25">
      <c r="A1601" t="s">
        <v>137</v>
      </c>
      <c r="B1601" t="s">
        <v>217</v>
      </c>
      <c r="C1601" t="s">
        <v>216</v>
      </c>
      <c r="D1601" t="s">
        <v>136</v>
      </c>
      <c r="E1601" t="s">
        <v>135</v>
      </c>
      <c r="F1601" t="s">
        <v>403</v>
      </c>
      <c r="G1601" t="s">
        <v>404</v>
      </c>
      <c r="H1601">
        <v>571</v>
      </c>
      <c r="I1601" t="s">
        <v>187</v>
      </c>
      <c r="J1601" t="s">
        <v>133</v>
      </c>
      <c r="K1601" t="s">
        <v>158</v>
      </c>
      <c r="P1601" t="s">
        <v>297</v>
      </c>
      <c r="Q1601" t="s">
        <v>298</v>
      </c>
      <c r="R1601" t="s">
        <v>164</v>
      </c>
      <c r="S1601" t="s">
        <v>143</v>
      </c>
      <c r="AB1601" t="s">
        <v>128</v>
      </c>
      <c r="AC1601">
        <v>2010</v>
      </c>
      <c r="AD1601">
        <v>31.638000000000002</v>
      </c>
      <c r="AH1601" t="s">
        <v>215</v>
      </c>
    </row>
    <row r="1602" spans="1:34" x14ac:dyDescent="0.25">
      <c r="A1602" t="s">
        <v>137</v>
      </c>
      <c r="B1602" t="s">
        <v>217</v>
      </c>
      <c r="C1602" t="s">
        <v>216</v>
      </c>
      <c r="D1602" t="s">
        <v>136</v>
      </c>
      <c r="E1602" t="s">
        <v>135</v>
      </c>
      <c r="F1602" t="s">
        <v>403</v>
      </c>
      <c r="G1602" t="s">
        <v>404</v>
      </c>
      <c r="H1602">
        <v>571</v>
      </c>
      <c r="I1602" t="s">
        <v>187</v>
      </c>
      <c r="J1602" t="s">
        <v>133</v>
      </c>
      <c r="K1602" t="s">
        <v>158</v>
      </c>
      <c r="P1602" t="s">
        <v>297</v>
      </c>
      <c r="Q1602" t="s">
        <v>298</v>
      </c>
      <c r="R1602" t="s">
        <v>163</v>
      </c>
      <c r="S1602" t="s">
        <v>162</v>
      </c>
      <c r="AB1602" t="s">
        <v>128</v>
      </c>
      <c r="AC1602">
        <v>2010</v>
      </c>
      <c r="AD1602">
        <v>5.86</v>
      </c>
      <c r="AH1602" t="s">
        <v>215</v>
      </c>
    </row>
    <row r="1603" spans="1:34" x14ac:dyDescent="0.25">
      <c r="A1603" t="s">
        <v>137</v>
      </c>
      <c r="B1603" t="s">
        <v>217</v>
      </c>
      <c r="C1603" t="s">
        <v>216</v>
      </c>
      <c r="D1603" t="s">
        <v>136</v>
      </c>
      <c r="E1603" t="s">
        <v>135</v>
      </c>
      <c r="F1603" t="s">
        <v>403</v>
      </c>
      <c r="G1603" t="s">
        <v>404</v>
      </c>
      <c r="H1603">
        <v>571</v>
      </c>
      <c r="I1603" t="s">
        <v>187</v>
      </c>
      <c r="J1603" t="s">
        <v>133</v>
      </c>
      <c r="K1603" t="s">
        <v>158</v>
      </c>
      <c r="P1603" t="s">
        <v>297</v>
      </c>
      <c r="Q1603" t="s">
        <v>298</v>
      </c>
      <c r="R1603" t="s">
        <v>161</v>
      </c>
      <c r="S1603" t="s">
        <v>139</v>
      </c>
      <c r="AB1603" t="s">
        <v>128</v>
      </c>
      <c r="AC1603">
        <v>2010</v>
      </c>
      <c r="AD1603">
        <v>136.267</v>
      </c>
      <c r="AH1603" t="s">
        <v>215</v>
      </c>
    </row>
    <row r="1604" spans="1:34" x14ac:dyDescent="0.25">
      <c r="A1604" t="s">
        <v>137</v>
      </c>
      <c r="B1604" t="s">
        <v>217</v>
      </c>
      <c r="C1604" t="s">
        <v>216</v>
      </c>
      <c r="D1604" t="s">
        <v>136</v>
      </c>
      <c r="E1604" t="s">
        <v>135</v>
      </c>
      <c r="F1604" t="s">
        <v>403</v>
      </c>
      <c r="G1604" t="s">
        <v>404</v>
      </c>
      <c r="H1604">
        <v>571</v>
      </c>
      <c r="I1604" t="s">
        <v>187</v>
      </c>
      <c r="J1604" t="s">
        <v>133</v>
      </c>
      <c r="K1604" t="s">
        <v>158</v>
      </c>
      <c r="P1604" t="s">
        <v>297</v>
      </c>
      <c r="Q1604" t="s">
        <v>298</v>
      </c>
      <c r="R1604" t="s">
        <v>160</v>
      </c>
      <c r="S1604" t="s">
        <v>131</v>
      </c>
      <c r="AB1604" t="s">
        <v>128</v>
      </c>
      <c r="AC1604">
        <v>2010</v>
      </c>
      <c r="AD1604">
        <v>570.08600000000001</v>
      </c>
      <c r="AH1604" t="s">
        <v>215</v>
      </c>
    </row>
    <row r="1605" spans="1:34" x14ac:dyDescent="0.25">
      <c r="A1605" t="s">
        <v>137</v>
      </c>
      <c r="B1605" t="s">
        <v>217</v>
      </c>
      <c r="C1605" t="s">
        <v>216</v>
      </c>
      <c r="D1605" t="s">
        <v>136</v>
      </c>
      <c r="E1605" t="s">
        <v>135</v>
      </c>
      <c r="F1605" t="s">
        <v>403</v>
      </c>
      <c r="G1605" t="s">
        <v>404</v>
      </c>
      <c r="H1605">
        <v>571</v>
      </c>
      <c r="I1605" t="s">
        <v>187</v>
      </c>
      <c r="J1605" t="s">
        <v>133</v>
      </c>
      <c r="K1605" t="s">
        <v>158</v>
      </c>
      <c r="P1605" t="s">
        <v>300</v>
      </c>
      <c r="Q1605" t="s">
        <v>301</v>
      </c>
      <c r="R1605" t="s">
        <v>176</v>
      </c>
      <c r="S1605" t="s">
        <v>175</v>
      </c>
      <c r="AB1605" t="s">
        <v>128</v>
      </c>
      <c r="AC1605">
        <v>2010</v>
      </c>
      <c r="AD1605">
        <v>6.2779999999999996</v>
      </c>
      <c r="AH1605" t="s">
        <v>215</v>
      </c>
    </row>
    <row r="1606" spans="1:34" x14ac:dyDescent="0.25">
      <c r="A1606" t="s">
        <v>137</v>
      </c>
      <c r="B1606" t="s">
        <v>217</v>
      </c>
      <c r="C1606" t="s">
        <v>216</v>
      </c>
      <c r="D1606" t="s">
        <v>136</v>
      </c>
      <c r="E1606" t="s">
        <v>135</v>
      </c>
      <c r="F1606" t="s">
        <v>403</v>
      </c>
      <c r="G1606" t="s">
        <v>404</v>
      </c>
      <c r="H1606">
        <v>571</v>
      </c>
      <c r="I1606" t="s">
        <v>187</v>
      </c>
      <c r="J1606" t="s">
        <v>133</v>
      </c>
      <c r="K1606" t="s">
        <v>158</v>
      </c>
      <c r="P1606" t="s">
        <v>300</v>
      </c>
      <c r="Q1606" t="s">
        <v>301</v>
      </c>
      <c r="R1606" t="s">
        <v>174</v>
      </c>
      <c r="S1606" t="s">
        <v>173</v>
      </c>
      <c r="AB1606" t="s">
        <v>128</v>
      </c>
      <c r="AC1606">
        <v>2010</v>
      </c>
      <c r="AD1606">
        <v>52.674999999999997</v>
      </c>
      <c r="AH1606" t="s">
        <v>215</v>
      </c>
    </row>
    <row r="1607" spans="1:34" x14ac:dyDescent="0.25">
      <c r="A1607" t="s">
        <v>137</v>
      </c>
      <c r="B1607" t="s">
        <v>217</v>
      </c>
      <c r="C1607" t="s">
        <v>216</v>
      </c>
      <c r="D1607" t="s">
        <v>136</v>
      </c>
      <c r="E1607" t="s">
        <v>135</v>
      </c>
      <c r="F1607" t="s">
        <v>403</v>
      </c>
      <c r="G1607" t="s">
        <v>404</v>
      </c>
      <c r="H1607">
        <v>571</v>
      </c>
      <c r="I1607" t="s">
        <v>187</v>
      </c>
      <c r="J1607" t="s">
        <v>133</v>
      </c>
      <c r="K1607" t="s">
        <v>158</v>
      </c>
      <c r="P1607" t="s">
        <v>300</v>
      </c>
      <c r="Q1607" t="s">
        <v>301</v>
      </c>
      <c r="R1607" t="s">
        <v>172</v>
      </c>
      <c r="S1607" t="s">
        <v>153</v>
      </c>
      <c r="AB1607" t="s">
        <v>128</v>
      </c>
      <c r="AC1607">
        <v>2010</v>
      </c>
      <c r="AD1607">
        <v>53.36</v>
      </c>
      <c r="AH1607" t="s">
        <v>215</v>
      </c>
    </row>
    <row r="1608" spans="1:34" x14ac:dyDescent="0.25">
      <c r="A1608" t="s">
        <v>137</v>
      </c>
      <c r="B1608" t="s">
        <v>217</v>
      </c>
      <c r="C1608" t="s">
        <v>216</v>
      </c>
      <c r="D1608" t="s">
        <v>136</v>
      </c>
      <c r="E1608" t="s">
        <v>135</v>
      </c>
      <c r="F1608" t="s">
        <v>403</v>
      </c>
      <c r="G1608" t="s">
        <v>404</v>
      </c>
      <c r="H1608">
        <v>571</v>
      </c>
      <c r="I1608" t="s">
        <v>187</v>
      </c>
      <c r="J1608" t="s">
        <v>133</v>
      </c>
      <c r="K1608" t="s">
        <v>158</v>
      </c>
      <c r="P1608" t="s">
        <v>300</v>
      </c>
      <c r="Q1608" t="s">
        <v>301</v>
      </c>
      <c r="R1608" t="s">
        <v>171</v>
      </c>
      <c r="S1608" t="s">
        <v>151</v>
      </c>
      <c r="AB1608" t="s">
        <v>128</v>
      </c>
      <c r="AC1608">
        <v>2010</v>
      </c>
      <c r="AD1608">
        <v>27.157</v>
      </c>
      <c r="AH1608" t="s">
        <v>215</v>
      </c>
    </row>
    <row r="1609" spans="1:34" x14ac:dyDescent="0.25">
      <c r="A1609" t="s">
        <v>137</v>
      </c>
      <c r="B1609" t="s">
        <v>217</v>
      </c>
      <c r="C1609" t="s">
        <v>216</v>
      </c>
      <c r="D1609" t="s">
        <v>136</v>
      </c>
      <c r="E1609" t="s">
        <v>135</v>
      </c>
      <c r="F1609" t="s">
        <v>403</v>
      </c>
      <c r="G1609" t="s">
        <v>404</v>
      </c>
      <c r="H1609">
        <v>571</v>
      </c>
      <c r="I1609" t="s">
        <v>187</v>
      </c>
      <c r="J1609" t="s">
        <v>133</v>
      </c>
      <c r="K1609" t="s">
        <v>158</v>
      </c>
      <c r="P1609" t="s">
        <v>300</v>
      </c>
      <c r="Q1609" t="s">
        <v>301</v>
      </c>
      <c r="R1609" t="s">
        <v>170</v>
      </c>
      <c r="S1609" t="s">
        <v>169</v>
      </c>
      <c r="AB1609" t="s">
        <v>128</v>
      </c>
      <c r="AC1609">
        <v>2010</v>
      </c>
      <c r="AD1609">
        <v>4.0519999999999996</v>
      </c>
      <c r="AH1609" t="s">
        <v>215</v>
      </c>
    </row>
    <row r="1610" spans="1:34" x14ac:dyDescent="0.25">
      <c r="A1610" t="s">
        <v>137</v>
      </c>
      <c r="B1610" t="s">
        <v>217</v>
      </c>
      <c r="C1610" t="s">
        <v>216</v>
      </c>
      <c r="D1610" t="s">
        <v>136</v>
      </c>
      <c r="E1610" t="s">
        <v>135</v>
      </c>
      <c r="F1610" t="s">
        <v>403</v>
      </c>
      <c r="G1610" t="s">
        <v>404</v>
      </c>
      <c r="H1610">
        <v>571</v>
      </c>
      <c r="I1610" t="s">
        <v>187</v>
      </c>
      <c r="J1610" t="s">
        <v>133</v>
      </c>
      <c r="K1610" t="s">
        <v>158</v>
      </c>
      <c r="P1610" t="s">
        <v>300</v>
      </c>
      <c r="Q1610" t="s">
        <v>301</v>
      </c>
      <c r="R1610" t="s">
        <v>168</v>
      </c>
      <c r="S1610" t="s">
        <v>167</v>
      </c>
      <c r="AB1610" t="s">
        <v>128</v>
      </c>
      <c r="AC1610">
        <v>2010</v>
      </c>
      <c r="AD1610">
        <v>44.661999999999999</v>
      </c>
      <c r="AH1610" t="s">
        <v>215</v>
      </c>
    </row>
    <row r="1611" spans="1:34" x14ac:dyDescent="0.25">
      <c r="A1611" t="s">
        <v>137</v>
      </c>
      <c r="B1611" t="s">
        <v>217</v>
      </c>
      <c r="C1611" t="s">
        <v>216</v>
      </c>
      <c r="D1611" t="s">
        <v>136</v>
      </c>
      <c r="E1611" t="s">
        <v>135</v>
      </c>
      <c r="F1611" t="s">
        <v>403</v>
      </c>
      <c r="G1611" t="s">
        <v>404</v>
      </c>
      <c r="H1611">
        <v>571</v>
      </c>
      <c r="I1611" t="s">
        <v>187</v>
      </c>
      <c r="J1611" t="s">
        <v>133</v>
      </c>
      <c r="K1611" t="s">
        <v>158</v>
      </c>
      <c r="P1611" t="s">
        <v>300</v>
      </c>
      <c r="Q1611" t="s">
        <v>301</v>
      </c>
      <c r="R1611" t="s">
        <v>166</v>
      </c>
      <c r="S1611" t="s">
        <v>165</v>
      </c>
      <c r="AB1611" t="s">
        <v>128</v>
      </c>
      <c r="AC1611">
        <v>2010</v>
      </c>
      <c r="AD1611">
        <v>42.26</v>
      </c>
      <c r="AH1611" t="s">
        <v>215</v>
      </c>
    </row>
    <row r="1612" spans="1:34" x14ac:dyDescent="0.25">
      <c r="A1612" t="s">
        <v>137</v>
      </c>
      <c r="B1612" t="s">
        <v>217</v>
      </c>
      <c r="C1612" t="s">
        <v>216</v>
      </c>
      <c r="D1612" t="s">
        <v>136</v>
      </c>
      <c r="E1612" t="s">
        <v>135</v>
      </c>
      <c r="F1612" t="s">
        <v>403</v>
      </c>
      <c r="G1612" t="s">
        <v>404</v>
      </c>
      <c r="H1612">
        <v>571</v>
      </c>
      <c r="I1612" t="s">
        <v>187</v>
      </c>
      <c r="J1612" t="s">
        <v>133</v>
      </c>
      <c r="K1612" t="s">
        <v>158</v>
      </c>
      <c r="P1612" t="s">
        <v>300</v>
      </c>
      <c r="Q1612" t="s">
        <v>301</v>
      </c>
      <c r="R1612" t="s">
        <v>164</v>
      </c>
      <c r="S1612" t="s">
        <v>143</v>
      </c>
      <c r="AB1612" t="s">
        <v>128</v>
      </c>
      <c r="AC1612">
        <v>2010</v>
      </c>
      <c r="AD1612">
        <v>87.850999999999999</v>
      </c>
      <c r="AH1612" t="s">
        <v>215</v>
      </c>
    </row>
    <row r="1613" spans="1:34" x14ac:dyDescent="0.25">
      <c r="A1613" t="s">
        <v>137</v>
      </c>
      <c r="B1613" t="s">
        <v>217</v>
      </c>
      <c r="C1613" t="s">
        <v>216</v>
      </c>
      <c r="D1613" t="s">
        <v>136</v>
      </c>
      <c r="E1613" t="s">
        <v>135</v>
      </c>
      <c r="F1613" t="s">
        <v>403</v>
      </c>
      <c r="G1613" t="s">
        <v>404</v>
      </c>
      <c r="H1613">
        <v>571</v>
      </c>
      <c r="I1613" t="s">
        <v>187</v>
      </c>
      <c r="J1613" t="s">
        <v>133</v>
      </c>
      <c r="K1613" t="s">
        <v>158</v>
      </c>
      <c r="P1613" t="s">
        <v>300</v>
      </c>
      <c r="Q1613" t="s">
        <v>301</v>
      </c>
      <c r="R1613" t="s">
        <v>163</v>
      </c>
      <c r="S1613" t="s">
        <v>162</v>
      </c>
      <c r="AB1613" t="s">
        <v>128</v>
      </c>
      <c r="AC1613">
        <v>2010</v>
      </c>
      <c r="AD1613">
        <v>79.701999999999998</v>
      </c>
      <c r="AH1613" t="s">
        <v>215</v>
      </c>
    </row>
    <row r="1614" spans="1:34" x14ac:dyDescent="0.25">
      <c r="A1614" t="s">
        <v>137</v>
      </c>
      <c r="B1614" t="s">
        <v>217</v>
      </c>
      <c r="C1614" t="s">
        <v>216</v>
      </c>
      <c r="D1614" t="s">
        <v>136</v>
      </c>
      <c r="E1614" t="s">
        <v>135</v>
      </c>
      <c r="F1614" t="s">
        <v>403</v>
      </c>
      <c r="G1614" t="s">
        <v>404</v>
      </c>
      <c r="H1614">
        <v>571</v>
      </c>
      <c r="I1614" t="s">
        <v>187</v>
      </c>
      <c r="J1614" t="s">
        <v>133</v>
      </c>
      <c r="K1614" t="s">
        <v>158</v>
      </c>
      <c r="P1614" t="s">
        <v>300</v>
      </c>
      <c r="Q1614" t="s">
        <v>301</v>
      </c>
      <c r="R1614" t="s">
        <v>161</v>
      </c>
      <c r="S1614" t="s">
        <v>139</v>
      </c>
      <c r="AB1614" t="s">
        <v>128</v>
      </c>
      <c r="AC1614">
        <v>2010</v>
      </c>
      <c r="AD1614">
        <v>175.28399999999999</v>
      </c>
      <c r="AH1614" t="s">
        <v>215</v>
      </c>
    </row>
    <row r="1615" spans="1:34" x14ac:dyDescent="0.25">
      <c r="A1615" t="s">
        <v>137</v>
      </c>
      <c r="B1615" t="s">
        <v>217</v>
      </c>
      <c r="C1615" t="s">
        <v>216</v>
      </c>
      <c r="D1615" t="s">
        <v>136</v>
      </c>
      <c r="E1615" t="s">
        <v>135</v>
      </c>
      <c r="F1615" t="s">
        <v>403</v>
      </c>
      <c r="G1615" t="s">
        <v>404</v>
      </c>
      <c r="H1615">
        <v>571</v>
      </c>
      <c r="I1615" t="s">
        <v>187</v>
      </c>
      <c r="J1615" t="s">
        <v>133</v>
      </c>
      <c r="K1615" t="s">
        <v>158</v>
      </c>
      <c r="P1615" t="s">
        <v>300</v>
      </c>
      <c r="Q1615" t="s">
        <v>301</v>
      </c>
      <c r="R1615" t="s">
        <v>160</v>
      </c>
      <c r="S1615" t="s">
        <v>131</v>
      </c>
      <c r="AB1615" t="s">
        <v>128</v>
      </c>
      <c r="AC1615">
        <v>2010</v>
      </c>
      <c r="AD1615">
        <v>573.28099999999995</v>
      </c>
      <c r="AH1615" t="s">
        <v>215</v>
      </c>
    </row>
    <row r="1616" spans="1:34" x14ac:dyDescent="0.25">
      <c r="A1616" t="s">
        <v>137</v>
      </c>
      <c r="B1616" t="s">
        <v>217</v>
      </c>
      <c r="C1616" t="s">
        <v>216</v>
      </c>
      <c r="D1616" t="s">
        <v>136</v>
      </c>
      <c r="E1616" t="s">
        <v>135</v>
      </c>
      <c r="F1616" t="s">
        <v>403</v>
      </c>
      <c r="G1616" t="s">
        <v>404</v>
      </c>
      <c r="H1616">
        <v>571</v>
      </c>
      <c r="I1616" t="s">
        <v>187</v>
      </c>
      <c r="J1616" t="s">
        <v>133</v>
      </c>
      <c r="K1616" t="s">
        <v>158</v>
      </c>
      <c r="P1616" t="s">
        <v>302</v>
      </c>
      <c r="Q1616" t="s">
        <v>131</v>
      </c>
      <c r="R1616" t="s">
        <v>176</v>
      </c>
      <c r="S1616" t="s">
        <v>175</v>
      </c>
      <c r="AB1616" t="s">
        <v>128</v>
      </c>
      <c r="AC1616">
        <v>2010</v>
      </c>
      <c r="AD1616">
        <v>6.2779999999999996</v>
      </c>
      <c r="AH1616" t="s">
        <v>215</v>
      </c>
    </row>
    <row r="1617" spans="1:34" x14ac:dyDescent="0.25">
      <c r="A1617" t="s">
        <v>137</v>
      </c>
      <c r="B1617" t="s">
        <v>217</v>
      </c>
      <c r="C1617" t="s">
        <v>216</v>
      </c>
      <c r="D1617" t="s">
        <v>136</v>
      </c>
      <c r="E1617" t="s">
        <v>135</v>
      </c>
      <c r="F1617" t="s">
        <v>403</v>
      </c>
      <c r="G1617" t="s">
        <v>404</v>
      </c>
      <c r="H1617">
        <v>571</v>
      </c>
      <c r="I1617" t="s">
        <v>187</v>
      </c>
      <c r="J1617" t="s">
        <v>133</v>
      </c>
      <c r="K1617" t="s">
        <v>158</v>
      </c>
      <c r="P1617" t="s">
        <v>302</v>
      </c>
      <c r="Q1617" t="s">
        <v>131</v>
      </c>
      <c r="R1617" t="s">
        <v>174</v>
      </c>
      <c r="S1617" t="s">
        <v>173</v>
      </c>
      <c r="AB1617" t="s">
        <v>128</v>
      </c>
      <c r="AC1617">
        <v>2010</v>
      </c>
      <c r="AD1617">
        <v>82.858000000000004</v>
      </c>
      <c r="AH1617" t="s">
        <v>215</v>
      </c>
    </row>
    <row r="1618" spans="1:34" x14ac:dyDescent="0.25">
      <c r="A1618" t="s">
        <v>137</v>
      </c>
      <c r="B1618" t="s">
        <v>217</v>
      </c>
      <c r="C1618" t="s">
        <v>216</v>
      </c>
      <c r="D1618" t="s">
        <v>136</v>
      </c>
      <c r="E1618" t="s">
        <v>135</v>
      </c>
      <c r="F1618" t="s">
        <v>403</v>
      </c>
      <c r="G1618" t="s">
        <v>404</v>
      </c>
      <c r="H1618">
        <v>571</v>
      </c>
      <c r="I1618" t="s">
        <v>187</v>
      </c>
      <c r="J1618" t="s">
        <v>133</v>
      </c>
      <c r="K1618" t="s">
        <v>158</v>
      </c>
      <c r="P1618" t="s">
        <v>302</v>
      </c>
      <c r="Q1618" t="s">
        <v>131</v>
      </c>
      <c r="R1618" t="s">
        <v>172</v>
      </c>
      <c r="S1618" t="s">
        <v>153</v>
      </c>
      <c r="AB1618" t="s">
        <v>128</v>
      </c>
      <c r="AC1618">
        <v>2010</v>
      </c>
      <c r="AD1618">
        <v>157.31</v>
      </c>
      <c r="AH1618" t="s">
        <v>215</v>
      </c>
    </row>
    <row r="1619" spans="1:34" x14ac:dyDescent="0.25">
      <c r="A1619" t="s">
        <v>137</v>
      </c>
      <c r="B1619" t="s">
        <v>217</v>
      </c>
      <c r="C1619" t="s">
        <v>216</v>
      </c>
      <c r="D1619" t="s">
        <v>136</v>
      </c>
      <c r="E1619" t="s">
        <v>135</v>
      </c>
      <c r="F1619" t="s">
        <v>403</v>
      </c>
      <c r="G1619" t="s">
        <v>404</v>
      </c>
      <c r="H1619">
        <v>571</v>
      </c>
      <c r="I1619" t="s">
        <v>187</v>
      </c>
      <c r="J1619" t="s">
        <v>133</v>
      </c>
      <c r="K1619" t="s">
        <v>158</v>
      </c>
      <c r="P1619" t="s">
        <v>302</v>
      </c>
      <c r="Q1619" t="s">
        <v>131</v>
      </c>
      <c r="R1619" t="s">
        <v>171</v>
      </c>
      <c r="S1619" t="s">
        <v>151</v>
      </c>
      <c r="AB1619" t="s">
        <v>128</v>
      </c>
      <c r="AC1619">
        <v>2010</v>
      </c>
      <c r="AD1619">
        <v>97.355999999999995</v>
      </c>
      <c r="AH1619" t="s">
        <v>215</v>
      </c>
    </row>
    <row r="1620" spans="1:34" x14ac:dyDescent="0.25">
      <c r="A1620" t="s">
        <v>137</v>
      </c>
      <c r="B1620" t="s">
        <v>217</v>
      </c>
      <c r="C1620" t="s">
        <v>216</v>
      </c>
      <c r="D1620" t="s">
        <v>136</v>
      </c>
      <c r="E1620" t="s">
        <v>135</v>
      </c>
      <c r="F1620" t="s">
        <v>403</v>
      </c>
      <c r="G1620" t="s">
        <v>404</v>
      </c>
      <c r="H1620">
        <v>571</v>
      </c>
      <c r="I1620" t="s">
        <v>187</v>
      </c>
      <c r="J1620" t="s">
        <v>133</v>
      </c>
      <c r="K1620" t="s">
        <v>158</v>
      </c>
      <c r="P1620" t="s">
        <v>302</v>
      </c>
      <c r="Q1620" t="s">
        <v>131</v>
      </c>
      <c r="R1620" t="s">
        <v>170</v>
      </c>
      <c r="S1620" t="s">
        <v>169</v>
      </c>
      <c r="AB1620" t="s">
        <v>128</v>
      </c>
      <c r="AC1620">
        <v>2010</v>
      </c>
      <c r="AD1620">
        <v>23.625</v>
      </c>
      <c r="AH1620" t="s">
        <v>215</v>
      </c>
    </row>
    <row r="1621" spans="1:34" x14ac:dyDescent="0.25">
      <c r="A1621" t="s">
        <v>137</v>
      </c>
      <c r="B1621" t="s">
        <v>217</v>
      </c>
      <c r="C1621" t="s">
        <v>216</v>
      </c>
      <c r="D1621" t="s">
        <v>136</v>
      </c>
      <c r="E1621" t="s">
        <v>135</v>
      </c>
      <c r="F1621" t="s">
        <v>403</v>
      </c>
      <c r="G1621" t="s">
        <v>404</v>
      </c>
      <c r="H1621">
        <v>571</v>
      </c>
      <c r="I1621" t="s">
        <v>187</v>
      </c>
      <c r="J1621" t="s">
        <v>133</v>
      </c>
      <c r="K1621" t="s">
        <v>158</v>
      </c>
      <c r="P1621" t="s">
        <v>302</v>
      </c>
      <c r="Q1621" t="s">
        <v>131</v>
      </c>
      <c r="R1621" t="s">
        <v>168</v>
      </c>
      <c r="S1621" t="s">
        <v>167</v>
      </c>
      <c r="AB1621" t="s">
        <v>128</v>
      </c>
      <c r="AC1621">
        <v>2010</v>
      </c>
      <c r="AD1621">
        <v>171.51400000000001</v>
      </c>
      <c r="AH1621" t="s">
        <v>215</v>
      </c>
    </row>
    <row r="1622" spans="1:34" x14ac:dyDescent="0.25">
      <c r="A1622" t="s">
        <v>137</v>
      </c>
      <c r="B1622" t="s">
        <v>217</v>
      </c>
      <c r="C1622" t="s">
        <v>216</v>
      </c>
      <c r="D1622" t="s">
        <v>136</v>
      </c>
      <c r="E1622" t="s">
        <v>135</v>
      </c>
      <c r="F1622" t="s">
        <v>403</v>
      </c>
      <c r="G1622" t="s">
        <v>404</v>
      </c>
      <c r="H1622">
        <v>571</v>
      </c>
      <c r="I1622" t="s">
        <v>187</v>
      </c>
      <c r="J1622" t="s">
        <v>133</v>
      </c>
      <c r="K1622" t="s">
        <v>158</v>
      </c>
      <c r="P1622" t="s">
        <v>302</v>
      </c>
      <c r="Q1622" t="s">
        <v>131</v>
      </c>
      <c r="R1622" t="s">
        <v>166</v>
      </c>
      <c r="S1622" t="s">
        <v>165</v>
      </c>
      <c r="AB1622" t="s">
        <v>128</v>
      </c>
      <c r="AC1622">
        <v>2010</v>
      </c>
      <c r="AD1622">
        <v>87.823999999999998</v>
      </c>
      <c r="AH1622" t="s">
        <v>215</v>
      </c>
    </row>
    <row r="1623" spans="1:34" x14ac:dyDescent="0.25">
      <c r="A1623" t="s">
        <v>137</v>
      </c>
      <c r="B1623" t="s">
        <v>217</v>
      </c>
      <c r="C1623" t="s">
        <v>216</v>
      </c>
      <c r="D1623" t="s">
        <v>136</v>
      </c>
      <c r="E1623" t="s">
        <v>135</v>
      </c>
      <c r="F1623" t="s">
        <v>403</v>
      </c>
      <c r="G1623" t="s">
        <v>404</v>
      </c>
      <c r="H1623">
        <v>571</v>
      </c>
      <c r="I1623" t="s">
        <v>187</v>
      </c>
      <c r="J1623" t="s">
        <v>133</v>
      </c>
      <c r="K1623" t="s">
        <v>158</v>
      </c>
      <c r="P1623" t="s">
        <v>302</v>
      </c>
      <c r="Q1623" t="s">
        <v>131</v>
      </c>
      <c r="R1623" t="s">
        <v>164</v>
      </c>
      <c r="S1623" t="s">
        <v>143</v>
      </c>
      <c r="AB1623" t="s">
        <v>128</v>
      </c>
      <c r="AC1623">
        <v>2010</v>
      </c>
      <c r="AD1623">
        <v>119.489</v>
      </c>
      <c r="AH1623" t="s">
        <v>215</v>
      </c>
    </row>
    <row r="1624" spans="1:34" x14ac:dyDescent="0.25">
      <c r="A1624" t="s">
        <v>137</v>
      </c>
      <c r="B1624" t="s">
        <v>217</v>
      </c>
      <c r="C1624" t="s">
        <v>216</v>
      </c>
      <c r="D1624" t="s">
        <v>136</v>
      </c>
      <c r="E1624" t="s">
        <v>135</v>
      </c>
      <c r="F1624" t="s">
        <v>403</v>
      </c>
      <c r="G1624" t="s">
        <v>404</v>
      </c>
      <c r="H1624">
        <v>571</v>
      </c>
      <c r="I1624" t="s">
        <v>187</v>
      </c>
      <c r="J1624" t="s">
        <v>133</v>
      </c>
      <c r="K1624" t="s">
        <v>158</v>
      </c>
      <c r="P1624" t="s">
        <v>302</v>
      </c>
      <c r="Q1624" t="s">
        <v>131</v>
      </c>
      <c r="R1624" t="s">
        <v>163</v>
      </c>
      <c r="S1624" t="s">
        <v>162</v>
      </c>
      <c r="AB1624" t="s">
        <v>128</v>
      </c>
      <c r="AC1624">
        <v>2010</v>
      </c>
      <c r="AD1624">
        <v>85.561999999999998</v>
      </c>
      <c r="AH1624" t="s">
        <v>215</v>
      </c>
    </row>
    <row r="1625" spans="1:34" x14ac:dyDescent="0.25">
      <c r="A1625" t="s">
        <v>137</v>
      </c>
      <c r="B1625" t="s">
        <v>217</v>
      </c>
      <c r="C1625" t="s">
        <v>216</v>
      </c>
      <c r="D1625" t="s">
        <v>136</v>
      </c>
      <c r="E1625" t="s">
        <v>135</v>
      </c>
      <c r="F1625" t="s">
        <v>403</v>
      </c>
      <c r="G1625" t="s">
        <v>404</v>
      </c>
      <c r="H1625">
        <v>571</v>
      </c>
      <c r="I1625" t="s">
        <v>187</v>
      </c>
      <c r="J1625" t="s">
        <v>133</v>
      </c>
      <c r="K1625" t="s">
        <v>158</v>
      </c>
      <c r="P1625" t="s">
        <v>302</v>
      </c>
      <c r="Q1625" t="s">
        <v>131</v>
      </c>
      <c r="R1625" t="s">
        <v>161</v>
      </c>
      <c r="S1625" t="s">
        <v>139</v>
      </c>
      <c r="AB1625" t="s">
        <v>128</v>
      </c>
      <c r="AC1625">
        <v>2010</v>
      </c>
      <c r="AD1625">
        <v>311.55099999999999</v>
      </c>
      <c r="AH1625" t="s">
        <v>215</v>
      </c>
    </row>
    <row r="1626" spans="1:34" x14ac:dyDescent="0.25">
      <c r="A1626" t="s">
        <v>137</v>
      </c>
      <c r="B1626" t="s">
        <v>217</v>
      </c>
      <c r="C1626" t="s">
        <v>216</v>
      </c>
      <c r="D1626" t="s">
        <v>136</v>
      </c>
      <c r="E1626" t="s">
        <v>135</v>
      </c>
      <c r="F1626" t="s">
        <v>403</v>
      </c>
      <c r="G1626" t="s">
        <v>404</v>
      </c>
      <c r="H1626">
        <v>571</v>
      </c>
      <c r="I1626" t="s">
        <v>187</v>
      </c>
      <c r="J1626" t="s">
        <v>133</v>
      </c>
      <c r="K1626" t="s">
        <v>158</v>
      </c>
      <c r="P1626" t="s">
        <v>302</v>
      </c>
      <c r="Q1626" t="s">
        <v>131</v>
      </c>
      <c r="R1626" t="s">
        <v>160</v>
      </c>
      <c r="S1626" t="s">
        <v>131</v>
      </c>
      <c r="AB1626" t="s">
        <v>128</v>
      </c>
      <c r="AC1626">
        <v>2010</v>
      </c>
      <c r="AD1626">
        <v>1143.367</v>
      </c>
      <c r="AH1626" t="s">
        <v>215</v>
      </c>
    </row>
    <row r="1627" spans="1:34" x14ac:dyDescent="0.25">
      <c r="A1627" t="s">
        <v>137</v>
      </c>
      <c r="B1627" t="s">
        <v>469</v>
      </c>
      <c r="C1627" t="s">
        <v>470</v>
      </c>
      <c r="D1627" t="s">
        <v>136</v>
      </c>
      <c r="E1627" t="s">
        <v>135</v>
      </c>
      <c r="F1627" t="s">
        <v>403</v>
      </c>
      <c r="G1627" t="s">
        <v>404</v>
      </c>
      <c r="H1627">
        <v>220</v>
      </c>
      <c r="I1627" t="s">
        <v>471</v>
      </c>
      <c r="J1627" t="s">
        <v>133</v>
      </c>
      <c r="K1627" t="s">
        <v>132</v>
      </c>
      <c r="P1627" t="s">
        <v>297</v>
      </c>
      <c r="Q1627" t="s">
        <v>298</v>
      </c>
      <c r="R1627" t="s">
        <v>183</v>
      </c>
      <c r="S1627" t="s">
        <v>182</v>
      </c>
      <c r="AB1627" t="s">
        <v>128</v>
      </c>
      <c r="AC1627">
        <v>2010</v>
      </c>
      <c r="AD1627">
        <v>11.544</v>
      </c>
      <c r="AH1627" t="s">
        <v>472</v>
      </c>
    </row>
    <row r="1628" spans="1:34" x14ac:dyDescent="0.25">
      <c r="A1628" t="s">
        <v>137</v>
      </c>
      <c r="B1628" t="s">
        <v>469</v>
      </c>
      <c r="C1628" t="s">
        <v>470</v>
      </c>
      <c r="D1628" t="s">
        <v>136</v>
      </c>
      <c r="E1628" t="s">
        <v>135</v>
      </c>
      <c r="F1628" t="s">
        <v>403</v>
      </c>
      <c r="G1628" t="s">
        <v>404</v>
      </c>
      <c r="H1628">
        <v>220</v>
      </c>
      <c r="I1628" t="s">
        <v>471</v>
      </c>
      <c r="J1628" t="s">
        <v>133</v>
      </c>
      <c r="K1628" t="s">
        <v>132</v>
      </c>
      <c r="P1628" t="s">
        <v>297</v>
      </c>
      <c r="Q1628" t="s">
        <v>298</v>
      </c>
      <c r="R1628" t="s">
        <v>156</v>
      </c>
      <c r="S1628" t="s">
        <v>155</v>
      </c>
      <c r="AB1628" t="s">
        <v>128</v>
      </c>
      <c r="AC1628">
        <v>2010</v>
      </c>
      <c r="AD1628">
        <v>16.673999999999999</v>
      </c>
      <c r="AH1628" t="s">
        <v>472</v>
      </c>
    </row>
    <row r="1629" spans="1:34" x14ac:dyDescent="0.25">
      <c r="A1629" t="s">
        <v>137</v>
      </c>
      <c r="B1629" t="s">
        <v>469</v>
      </c>
      <c r="C1629" t="s">
        <v>470</v>
      </c>
      <c r="D1629" t="s">
        <v>136</v>
      </c>
      <c r="E1629" t="s">
        <v>135</v>
      </c>
      <c r="F1629" t="s">
        <v>403</v>
      </c>
      <c r="G1629" t="s">
        <v>404</v>
      </c>
      <c r="H1629">
        <v>220</v>
      </c>
      <c r="I1629" t="s">
        <v>471</v>
      </c>
      <c r="J1629" t="s">
        <v>133</v>
      </c>
      <c r="K1629" t="s">
        <v>132</v>
      </c>
      <c r="P1629" t="s">
        <v>297</v>
      </c>
      <c r="Q1629" t="s">
        <v>298</v>
      </c>
      <c r="R1629" t="s">
        <v>154</v>
      </c>
      <c r="S1629" t="s">
        <v>153</v>
      </c>
      <c r="AB1629" t="s">
        <v>128</v>
      </c>
      <c r="AC1629">
        <v>2010</v>
      </c>
      <c r="AD1629">
        <v>93.936000000000007</v>
      </c>
      <c r="AH1629" t="s">
        <v>472</v>
      </c>
    </row>
    <row r="1630" spans="1:34" x14ac:dyDescent="0.25">
      <c r="A1630" t="s">
        <v>137</v>
      </c>
      <c r="B1630" t="s">
        <v>469</v>
      </c>
      <c r="C1630" t="s">
        <v>470</v>
      </c>
      <c r="D1630" t="s">
        <v>136</v>
      </c>
      <c r="E1630" t="s">
        <v>135</v>
      </c>
      <c r="F1630" t="s">
        <v>403</v>
      </c>
      <c r="G1630" t="s">
        <v>404</v>
      </c>
      <c r="H1630">
        <v>220</v>
      </c>
      <c r="I1630" t="s">
        <v>471</v>
      </c>
      <c r="J1630" t="s">
        <v>133</v>
      </c>
      <c r="K1630" t="s">
        <v>132</v>
      </c>
      <c r="P1630" t="s">
        <v>297</v>
      </c>
      <c r="Q1630" t="s">
        <v>298</v>
      </c>
      <c r="R1630" t="s">
        <v>152</v>
      </c>
      <c r="S1630" t="s">
        <v>151</v>
      </c>
      <c r="AB1630" t="s">
        <v>128</v>
      </c>
      <c r="AC1630">
        <v>2010</v>
      </c>
      <c r="AD1630">
        <v>24.068000000000001</v>
      </c>
      <c r="AH1630" t="s">
        <v>472</v>
      </c>
    </row>
    <row r="1631" spans="1:34" x14ac:dyDescent="0.25">
      <c r="A1631" t="s">
        <v>137</v>
      </c>
      <c r="B1631" t="s">
        <v>469</v>
      </c>
      <c r="C1631" t="s">
        <v>470</v>
      </c>
      <c r="D1631" t="s">
        <v>136</v>
      </c>
      <c r="E1631" t="s">
        <v>135</v>
      </c>
      <c r="F1631" t="s">
        <v>403</v>
      </c>
      <c r="G1631" t="s">
        <v>404</v>
      </c>
      <c r="H1631">
        <v>220</v>
      </c>
      <c r="I1631" t="s">
        <v>471</v>
      </c>
      <c r="J1631" t="s">
        <v>133</v>
      </c>
      <c r="K1631" t="s">
        <v>132</v>
      </c>
      <c r="P1631" t="s">
        <v>297</v>
      </c>
      <c r="Q1631" t="s">
        <v>298</v>
      </c>
      <c r="R1631" t="s">
        <v>150</v>
      </c>
      <c r="S1631" t="s">
        <v>149</v>
      </c>
      <c r="AB1631" t="s">
        <v>128</v>
      </c>
      <c r="AC1631">
        <v>2010</v>
      </c>
      <c r="AD1631">
        <v>24.527999999999999</v>
      </c>
      <c r="AH1631" t="s">
        <v>472</v>
      </c>
    </row>
    <row r="1632" spans="1:34" x14ac:dyDescent="0.25">
      <c r="A1632" t="s">
        <v>137</v>
      </c>
      <c r="B1632" t="s">
        <v>469</v>
      </c>
      <c r="C1632" t="s">
        <v>470</v>
      </c>
      <c r="D1632" t="s">
        <v>136</v>
      </c>
      <c r="E1632" t="s">
        <v>135</v>
      </c>
      <c r="F1632" t="s">
        <v>403</v>
      </c>
      <c r="G1632" t="s">
        <v>404</v>
      </c>
      <c r="H1632">
        <v>220</v>
      </c>
      <c r="I1632" t="s">
        <v>471</v>
      </c>
      <c r="J1632" t="s">
        <v>133</v>
      </c>
      <c r="K1632" t="s">
        <v>132</v>
      </c>
      <c r="P1632" t="s">
        <v>297</v>
      </c>
      <c r="Q1632" t="s">
        <v>298</v>
      </c>
      <c r="R1632" t="s">
        <v>148</v>
      </c>
      <c r="S1632" t="s">
        <v>147</v>
      </c>
      <c r="AB1632" t="s">
        <v>128</v>
      </c>
      <c r="AC1632">
        <v>2010</v>
      </c>
      <c r="AD1632">
        <v>358.584</v>
      </c>
      <c r="AH1632" t="s">
        <v>472</v>
      </c>
    </row>
    <row r="1633" spans="1:34" x14ac:dyDescent="0.25">
      <c r="A1633" t="s">
        <v>137</v>
      </c>
      <c r="B1633" t="s">
        <v>469</v>
      </c>
      <c r="C1633" t="s">
        <v>470</v>
      </c>
      <c r="D1633" t="s">
        <v>136</v>
      </c>
      <c r="E1633" t="s">
        <v>135</v>
      </c>
      <c r="F1633" t="s">
        <v>403</v>
      </c>
      <c r="G1633" t="s">
        <v>404</v>
      </c>
      <c r="H1633">
        <v>220</v>
      </c>
      <c r="I1633" t="s">
        <v>471</v>
      </c>
      <c r="J1633" t="s">
        <v>133</v>
      </c>
      <c r="K1633" t="s">
        <v>132</v>
      </c>
      <c r="P1633" t="s">
        <v>297</v>
      </c>
      <c r="Q1633" t="s">
        <v>298</v>
      </c>
      <c r="R1633" t="s">
        <v>146</v>
      </c>
      <c r="S1633" t="s">
        <v>145</v>
      </c>
      <c r="AB1633" t="s">
        <v>128</v>
      </c>
      <c r="AC1633">
        <v>2010</v>
      </c>
      <c r="AD1633">
        <v>3909.5680000000002</v>
      </c>
      <c r="AH1633" t="s">
        <v>472</v>
      </c>
    </row>
    <row r="1634" spans="1:34" x14ac:dyDescent="0.25">
      <c r="A1634" t="s">
        <v>137</v>
      </c>
      <c r="B1634" t="s">
        <v>469</v>
      </c>
      <c r="C1634" t="s">
        <v>470</v>
      </c>
      <c r="D1634" t="s">
        <v>136</v>
      </c>
      <c r="E1634" t="s">
        <v>135</v>
      </c>
      <c r="F1634" t="s">
        <v>403</v>
      </c>
      <c r="G1634" t="s">
        <v>404</v>
      </c>
      <c r="H1634">
        <v>220</v>
      </c>
      <c r="I1634" t="s">
        <v>471</v>
      </c>
      <c r="J1634" t="s">
        <v>133</v>
      </c>
      <c r="K1634" t="s">
        <v>132</v>
      </c>
      <c r="P1634" t="s">
        <v>297</v>
      </c>
      <c r="Q1634" t="s">
        <v>298</v>
      </c>
      <c r="R1634" t="s">
        <v>144</v>
      </c>
      <c r="S1634" t="s">
        <v>143</v>
      </c>
      <c r="AB1634" t="s">
        <v>128</v>
      </c>
      <c r="AC1634">
        <v>2010</v>
      </c>
      <c r="AD1634">
        <v>236.779</v>
      </c>
      <c r="AH1634" t="s">
        <v>472</v>
      </c>
    </row>
    <row r="1635" spans="1:34" x14ac:dyDescent="0.25">
      <c r="A1635" t="s">
        <v>137</v>
      </c>
      <c r="B1635" t="s">
        <v>469</v>
      </c>
      <c r="C1635" t="s">
        <v>470</v>
      </c>
      <c r="D1635" t="s">
        <v>136</v>
      </c>
      <c r="E1635" t="s">
        <v>135</v>
      </c>
      <c r="F1635" t="s">
        <v>403</v>
      </c>
      <c r="G1635" t="s">
        <v>404</v>
      </c>
      <c r="H1635">
        <v>220</v>
      </c>
      <c r="I1635" t="s">
        <v>471</v>
      </c>
      <c r="J1635" t="s">
        <v>133</v>
      </c>
      <c r="K1635" t="s">
        <v>132</v>
      </c>
      <c r="P1635" t="s">
        <v>297</v>
      </c>
      <c r="Q1635" t="s">
        <v>298</v>
      </c>
      <c r="R1635" t="s">
        <v>142</v>
      </c>
      <c r="S1635" t="s">
        <v>141</v>
      </c>
      <c r="AB1635" t="s">
        <v>128</v>
      </c>
      <c r="AC1635">
        <v>2010</v>
      </c>
      <c r="AD1635">
        <v>14.183</v>
      </c>
      <c r="AH1635" t="s">
        <v>472</v>
      </c>
    </row>
    <row r="1636" spans="1:34" x14ac:dyDescent="0.25">
      <c r="A1636" t="s">
        <v>137</v>
      </c>
      <c r="B1636" t="s">
        <v>469</v>
      </c>
      <c r="C1636" t="s">
        <v>470</v>
      </c>
      <c r="D1636" t="s">
        <v>136</v>
      </c>
      <c r="E1636" t="s">
        <v>135</v>
      </c>
      <c r="F1636" t="s">
        <v>403</v>
      </c>
      <c r="G1636" t="s">
        <v>404</v>
      </c>
      <c r="H1636">
        <v>220</v>
      </c>
      <c r="I1636" t="s">
        <v>471</v>
      </c>
      <c r="J1636" t="s">
        <v>133</v>
      </c>
      <c r="K1636" t="s">
        <v>132</v>
      </c>
      <c r="P1636" t="s">
        <v>297</v>
      </c>
      <c r="Q1636" t="s">
        <v>298</v>
      </c>
      <c r="R1636" t="s">
        <v>140</v>
      </c>
      <c r="S1636" t="s">
        <v>139</v>
      </c>
      <c r="AB1636" t="s">
        <v>128</v>
      </c>
      <c r="AC1636">
        <v>2010</v>
      </c>
      <c r="AD1636">
        <v>329.59100000000001</v>
      </c>
      <c r="AH1636" t="s">
        <v>472</v>
      </c>
    </row>
    <row r="1637" spans="1:34" x14ac:dyDescent="0.25">
      <c r="A1637" t="s">
        <v>137</v>
      </c>
      <c r="B1637" t="s">
        <v>469</v>
      </c>
      <c r="C1637" t="s">
        <v>470</v>
      </c>
      <c r="D1637" t="s">
        <v>136</v>
      </c>
      <c r="E1637" t="s">
        <v>135</v>
      </c>
      <c r="F1637" t="s">
        <v>403</v>
      </c>
      <c r="G1637" t="s">
        <v>404</v>
      </c>
      <c r="H1637">
        <v>220</v>
      </c>
      <c r="I1637" t="s">
        <v>471</v>
      </c>
      <c r="J1637" t="s">
        <v>133</v>
      </c>
      <c r="K1637" t="s">
        <v>132</v>
      </c>
      <c r="P1637" t="s">
        <v>297</v>
      </c>
      <c r="Q1637" t="s">
        <v>298</v>
      </c>
      <c r="R1637" t="s">
        <v>138</v>
      </c>
      <c r="S1637" t="s">
        <v>131</v>
      </c>
      <c r="AB1637" t="s">
        <v>128</v>
      </c>
      <c r="AC1637">
        <v>2010</v>
      </c>
      <c r="AD1637">
        <v>5019.4549999999999</v>
      </c>
      <c r="AH1637" t="s">
        <v>472</v>
      </c>
    </row>
    <row r="1638" spans="1:34" x14ac:dyDescent="0.25">
      <c r="A1638" t="s">
        <v>137</v>
      </c>
      <c r="B1638" t="s">
        <v>469</v>
      </c>
      <c r="C1638" t="s">
        <v>470</v>
      </c>
      <c r="D1638" t="s">
        <v>136</v>
      </c>
      <c r="E1638" t="s">
        <v>135</v>
      </c>
      <c r="F1638" t="s">
        <v>403</v>
      </c>
      <c r="G1638" t="s">
        <v>404</v>
      </c>
      <c r="H1638">
        <v>220</v>
      </c>
      <c r="I1638" t="s">
        <v>471</v>
      </c>
      <c r="J1638" t="s">
        <v>133</v>
      </c>
      <c r="K1638" t="s">
        <v>132</v>
      </c>
      <c r="P1638" t="s">
        <v>300</v>
      </c>
      <c r="Q1638" t="s">
        <v>301</v>
      </c>
      <c r="R1638" t="s">
        <v>183</v>
      </c>
      <c r="S1638" t="s">
        <v>182</v>
      </c>
      <c r="AB1638" t="s">
        <v>128</v>
      </c>
      <c r="AC1638">
        <v>2010</v>
      </c>
      <c r="AD1638">
        <v>25.616</v>
      </c>
      <c r="AH1638" t="s">
        <v>472</v>
      </c>
    </row>
    <row r="1639" spans="1:34" x14ac:dyDescent="0.25">
      <c r="A1639" t="s">
        <v>137</v>
      </c>
      <c r="B1639" t="s">
        <v>469</v>
      </c>
      <c r="C1639" t="s">
        <v>470</v>
      </c>
      <c r="D1639" t="s">
        <v>136</v>
      </c>
      <c r="E1639" t="s">
        <v>135</v>
      </c>
      <c r="F1639" t="s">
        <v>403</v>
      </c>
      <c r="G1639" t="s">
        <v>404</v>
      </c>
      <c r="H1639">
        <v>220</v>
      </c>
      <c r="I1639" t="s">
        <v>471</v>
      </c>
      <c r="J1639" t="s">
        <v>133</v>
      </c>
      <c r="K1639" t="s">
        <v>132</v>
      </c>
      <c r="P1639" t="s">
        <v>300</v>
      </c>
      <c r="Q1639" t="s">
        <v>301</v>
      </c>
      <c r="R1639" t="s">
        <v>156</v>
      </c>
      <c r="S1639" t="s">
        <v>155</v>
      </c>
      <c r="AB1639" t="s">
        <v>128</v>
      </c>
      <c r="AC1639">
        <v>2010</v>
      </c>
      <c r="AD1639">
        <v>28.902999999999999</v>
      </c>
      <c r="AH1639" t="s">
        <v>472</v>
      </c>
    </row>
    <row r="1640" spans="1:34" x14ac:dyDescent="0.25">
      <c r="A1640" t="s">
        <v>137</v>
      </c>
      <c r="B1640" t="s">
        <v>469</v>
      </c>
      <c r="C1640" t="s">
        <v>470</v>
      </c>
      <c r="D1640" t="s">
        <v>136</v>
      </c>
      <c r="E1640" t="s">
        <v>135</v>
      </c>
      <c r="F1640" t="s">
        <v>403</v>
      </c>
      <c r="G1640" t="s">
        <v>404</v>
      </c>
      <c r="H1640">
        <v>220</v>
      </c>
      <c r="I1640" t="s">
        <v>471</v>
      </c>
      <c r="J1640" t="s">
        <v>133</v>
      </c>
      <c r="K1640" t="s">
        <v>132</v>
      </c>
      <c r="P1640" t="s">
        <v>300</v>
      </c>
      <c r="Q1640" t="s">
        <v>301</v>
      </c>
      <c r="R1640" t="s">
        <v>154</v>
      </c>
      <c r="S1640" t="s">
        <v>153</v>
      </c>
      <c r="AB1640" t="s">
        <v>128</v>
      </c>
      <c r="AC1640">
        <v>2010</v>
      </c>
      <c r="AD1640">
        <v>88.513000000000005</v>
      </c>
      <c r="AH1640" t="s">
        <v>472</v>
      </c>
    </row>
    <row r="1641" spans="1:34" x14ac:dyDescent="0.25">
      <c r="A1641" t="s">
        <v>137</v>
      </c>
      <c r="B1641" t="s">
        <v>469</v>
      </c>
      <c r="C1641" t="s">
        <v>470</v>
      </c>
      <c r="D1641" t="s">
        <v>136</v>
      </c>
      <c r="E1641" t="s">
        <v>135</v>
      </c>
      <c r="F1641" t="s">
        <v>403</v>
      </c>
      <c r="G1641" t="s">
        <v>404</v>
      </c>
      <c r="H1641">
        <v>220</v>
      </c>
      <c r="I1641" t="s">
        <v>471</v>
      </c>
      <c r="J1641" t="s">
        <v>133</v>
      </c>
      <c r="K1641" t="s">
        <v>132</v>
      </c>
      <c r="P1641" t="s">
        <v>300</v>
      </c>
      <c r="Q1641" t="s">
        <v>301</v>
      </c>
      <c r="R1641" t="s">
        <v>152</v>
      </c>
      <c r="S1641" t="s">
        <v>151</v>
      </c>
      <c r="AB1641" t="s">
        <v>128</v>
      </c>
      <c r="AC1641">
        <v>2010</v>
      </c>
      <c r="AD1641">
        <v>40.171999999999997</v>
      </c>
      <c r="AH1641" t="s">
        <v>472</v>
      </c>
    </row>
    <row r="1642" spans="1:34" x14ac:dyDescent="0.25">
      <c r="A1642" t="s">
        <v>137</v>
      </c>
      <c r="B1642" t="s">
        <v>469</v>
      </c>
      <c r="C1642" t="s">
        <v>470</v>
      </c>
      <c r="D1642" t="s">
        <v>136</v>
      </c>
      <c r="E1642" t="s">
        <v>135</v>
      </c>
      <c r="F1642" t="s">
        <v>403</v>
      </c>
      <c r="G1642" t="s">
        <v>404</v>
      </c>
      <c r="H1642">
        <v>220</v>
      </c>
      <c r="I1642" t="s">
        <v>471</v>
      </c>
      <c r="J1642" t="s">
        <v>133</v>
      </c>
      <c r="K1642" t="s">
        <v>132</v>
      </c>
      <c r="P1642" t="s">
        <v>300</v>
      </c>
      <c r="Q1642" t="s">
        <v>301</v>
      </c>
      <c r="R1642" t="s">
        <v>150</v>
      </c>
      <c r="S1642" t="s">
        <v>149</v>
      </c>
      <c r="AB1642" t="s">
        <v>128</v>
      </c>
      <c r="AC1642">
        <v>2010</v>
      </c>
      <c r="AD1642">
        <v>33.563000000000002</v>
      </c>
      <c r="AH1642" t="s">
        <v>472</v>
      </c>
    </row>
    <row r="1643" spans="1:34" x14ac:dyDescent="0.25">
      <c r="A1643" t="s">
        <v>137</v>
      </c>
      <c r="B1643" t="s">
        <v>469</v>
      </c>
      <c r="C1643" t="s">
        <v>470</v>
      </c>
      <c r="D1643" t="s">
        <v>136</v>
      </c>
      <c r="E1643" t="s">
        <v>135</v>
      </c>
      <c r="F1643" t="s">
        <v>403</v>
      </c>
      <c r="G1643" t="s">
        <v>404</v>
      </c>
      <c r="H1643">
        <v>220</v>
      </c>
      <c r="I1643" t="s">
        <v>471</v>
      </c>
      <c r="J1643" t="s">
        <v>133</v>
      </c>
      <c r="K1643" t="s">
        <v>132</v>
      </c>
      <c r="P1643" t="s">
        <v>300</v>
      </c>
      <c r="Q1643" t="s">
        <v>301</v>
      </c>
      <c r="R1643" t="s">
        <v>148</v>
      </c>
      <c r="S1643" t="s">
        <v>147</v>
      </c>
      <c r="AB1643" t="s">
        <v>128</v>
      </c>
      <c r="AC1643">
        <v>2010</v>
      </c>
      <c r="AD1643">
        <v>175.17400000000001</v>
      </c>
      <c r="AH1643" t="s">
        <v>472</v>
      </c>
    </row>
    <row r="1644" spans="1:34" x14ac:dyDescent="0.25">
      <c r="A1644" t="s">
        <v>137</v>
      </c>
      <c r="B1644" t="s">
        <v>469</v>
      </c>
      <c r="C1644" t="s">
        <v>470</v>
      </c>
      <c r="D1644" t="s">
        <v>136</v>
      </c>
      <c r="E1644" t="s">
        <v>135</v>
      </c>
      <c r="F1644" t="s">
        <v>403</v>
      </c>
      <c r="G1644" t="s">
        <v>404</v>
      </c>
      <c r="H1644">
        <v>220</v>
      </c>
      <c r="I1644" t="s">
        <v>471</v>
      </c>
      <c r="J1644" t="s">
        <v>133</v>
      </c>
      <c r="K1644" t="s">
        <v>132</v>
      </c>
      <c r="P1644" t="s">
        <v>300</v>
      </c>
      <c r="Q1644" t="s">
        <v>301</v>
      </c>
      <c r="R1644" t="s">
        <v>146</v>
      </c>
      <c r="S1644" t="s">
        <v>145</v>
      </c>
      <c r="AB1644" t="s">
        <v>128</v>
      </c>
      <c r="AC1644">
        <v>2010</v>
      </c>
      <c r="AD1644">
        <v>4089.953</v>
      </c>
      <c r="AH1644" t="s">
        <v>472</v>
      </c>
    </row>
    <row r="1645" spans="1:34" x14ac:dyDescent="0.25">
      <c r="A1645" t="s">
        <v>137</v>
      </c>
      <c r="B1645" t="s">
        <v>469</v>
      </c>
      <c r="C1645" t="s">
        <v>470</v>
      </c>
      <c r="D1645" t="s">
        <v>136</v>
      </c>
      <c r="E1645" t="s">
        <v>135</v>
      </c>
      <c r="F1645" t="s">
        <v>403</v>
      </c>
      <c r="G1645" t="s">
        <v>404</v>
      </c>
      <c r="H1645">
        <v>220</v>
      </c>
      <c r="I1645" t="s">
        <v>471</v>
      </c>
      <c r="J1645" t="s">
        <v>133</v>
      </c>
      <c r="K1645" t="s">
        <v>132</v>
      </c>
      <c r="P1645" t="s">
        <v>300</v>
      </c>
      <c r="Q1645" t="s">
        <v>301</v>
      </c>
      <c r="R1645" t="s">
        <v>144</v>
      </c>
      <c r="S1645" t="s">
        <v>143</v>
      </c>
      <c r="AB1645" t="s">
        <v>128</v>
      </c>
      <c r="AC1645">
        <v>2010</v>
      </c>
      <c r="AD1645">
        <v>306.80799999999999</v>
      </c>
      <c r="AH1645" t="s">
        <v>472</v>
      </c>
    </row>
    <row r="1646" spans="1:34" x14ac:dyDescent="0.25">
      <c r="A1646" t="s">
        <v>137</v>
      </c>
      <c r="B1646" t="s">
        <v>469</v>
      </c>
      <c r="C1646" t="s">
        <v>470</v>
      </c>
      <c r="D1646" t="s">
        <v>136</v>
      </c>
      <c r="E1646" t="s">
        <v>135</v>
      </c>
      <c r="F1646" t="s">
        <v>403</v>
      </c>
      <c r="G1646" t="s">
        <v>404</v>
      </c>
      <c r="H1646">
        <v>220</v>
      </c>
      <c r="I1646" t="s">
        <v>471</v>
      </c>
      <c r="J1646" t="s">
        <v>133</v>
      </c>
      <c r="K1646" t="s">
        <v>132</v>
      </c>
      <c r="P1646" t="s">
        <v>300</v>
      </c>
      <c r="Q1646" t="s">
        <v>301</v>
      </c>
      <c r="R1646" t="s">
        <v>142</v>
      </c>
      <c r="S1646" t="s">
        <v>141</v>
      </c>
      <c r="AB1646" t="s">
        <v>128</v>
      </c>
      <c r="AC1646">
        <v>2010</v>
      </c>
      <c r="AD1646">
        <v>79.066999999999993</v>
      </c>
      <c r="AH1646" t="s">
        <v>472</v>
      </c>
    </row>
    <row r="1647" spans="1:34" x14ac:dyDescent="0.25">
      <c r="A1647" t="s">
        <v>137</v>
      </c>
      <c r="B1647" t="s">
        <v>469</v>
      </c>
      <c r="C1647" t="s">
        <v>470</v>
      </c>
      <c r="D1647" t="s">
        <v>136</v>
      </c>
      <c r="E1647" t="s">
        <v>135</v>
      </c>
      <c r="F1647" t="s">
        <v>403</v>
      </c>
      <c r="G1647" t="s">
        <v>404</v>
      </c>
      <c r="H1647">
        <v>220</v>
      </c>
      <c r="I1647" t="s">
        <v>471</v>
      </c>
      <c r="J1647" t="s">
        <v>133</v>
      </c>
      <c r="K1647" t="s">
        <v>132</v>
      </c>
      <c r="P1647" t="s">
        <v>300</v>
      </c>
      <c r="Q1647" t="s">
        <v>301</v>
      </c>
      <c r="R1647" t="s">
        <v>140</v>
      </c>
      <c r="S1647" t="s">
        <v>139</v>
      </c>
      <c r="AB1647" t="s">
        <v>128</v>
      </c>
      <c r="AC1647">
        <v>2010</v>
      </c>
      <c r="AD1647">
        <v>367.577</v>
      </c>
      <c r="AH1647" t="s">
        <v>472</v>
      </c>
    </row>
    <row r="1648" spans="1:34" x14ac:dyDescent="0.25">
      <c r="A1648" t="s">
        <v>137</v>
      </c>
      <c r="B1648" t="s">
        <v>469</v>
      </c>
      <c r="C1648" t="s">
        <v>470</v>
      </c>
      <c r="D1648" t="s">
        <v>136</v>
      </c>
      <c r="E1648" t="s">
        <v>135</v>
      </c>
      <c r="F1648" t="s">
        <v>403</v>
      </c>
      <c r="G1648" t="s">
        <v>404</v>
      </c>
      <c r="H1648">
        <v>220</v>
      </c>
      <c r="I1648" t="s">
        <v>471</v>
      </c>
      <c r="J1648" t="s">
        <v>133</v>
      </c>
      <c r="K1648" t="s">
        <v>132</v>
      </c>
      <c r="P1648" t="s">
        <v>300</v>
      </c>
      <c r="Q1648" t="s">
        <v>301</v>
      </c>
      <c r="R1648" t="s">
        <v>138</v>
      </c>
      <c r="S1648" t="s">
        <v>131</v>
      </c>
      <c r="AB1648" t="s">
        <v>128</v>
      </c>
      <c r="AC1648">
        <v>2010</v>
      </c>
      <c r="AD1648">
        <v>5235.3459999999995</v>
      </c>
      <c r="AH1648" t="s">
        <v>472</v>
      </c>
    </row>
    <row r="1649" spans="1:34" s="49" customFormat="1" x14ac:dyDescent="0.25">
      <c r="A1649" s="49" t="s">
        <v>137</v>
      </c>
      <c r="B1649" s="49" t="s">
        <v>469</v>
      </c>
      <c r="C1649" s="49" t="s">
        <v>470</v>
      </c>
      <c r="D1649" s="49" t="s">
        <v>136</v>
      </c>
      <c r="E1649" s="49" t="s">
        <v>135</v>
      </c>
      <c r="F1649" s="49" t="s">
        <v>403</v>
      </c>
      <c r="G1649" s="49" t="s">
        <v>404</v>
      </c>
      <c r="H1649" s="49">
        <v>220</v>
      </c>
      <c r="I1649" s="49" t="s">
        <v>471</v>
      </c>
      <c r="J1649" s="49" t="s">
        <v>133</v>
      </c>
      <c r="K1649" s="49" t="s">
        <v>132</v>
      </c>
      <c r="P1649" s="49" t="s">
        <v>302</v>
      </c>
      <c r="Q1649" s="49" t="s">
        <v>131</v>
      </c>
      <c r="R1649" s="49" t="s">
        <v>183</v>
      </c>
      <c r="S1649" s="49" t="s">
        <v>182</v>
      </c>
      <c r="AB1649" s="49" t="s">
        <v>128</v>
      </c>
      <c r="AC1649" s="49">
        <v>2010</v>
      </c>
      <c r="AD1649" s="49">
        <v>37.159999999999997</v>
      </c>
      <c r="AF1649" s="49" t="s">
        <v>858</v>
      </c>
      <c r="AG1649" s="146">
        <f>(AD1650+AD1651+AD1652)</f>
        <v>292.26600000000002</v>
      </c>
      <c r="AH1649" s="49" t="s">
        <v>472</v>
      </c>
    </row>
    <row r="1650" spans="1:34" s="49" customFormat="1" x14ac:dyDescent="0.25">
      <c r="A1650" s="49" t="s">
        <v>137</v>
      </c>
      <c r="B1650" s="49" t="s">
        <v>469</v>
      </c>
      <c r="C1650" s="49" t="s">
        <v>470</v>
      </c>
      <c r="D1650" s="49" t="s">
        <v>136</v>
      </c>
      <c r="E1650" s="49" t="s">
        <v>135</v>
      </c>
      <c r="F1650" s="49" t="s">
        <v>403</v>
      </c>
      <c r="G1650" s="49" t="s">
        <v>404</v>
      </c>
      <c r="H1650" s="49">
        <v>220</v>
      </c>
      <c r="I1650" s="49" t="s">
        <v>471</v>
      </c>
      <c r="J1650" s="49" t="s">
        <v>133</v>
      </c>
      <c r="K1650" s="49" t="s">
        <v>132</v>
      </c>
      <c r="P1650" s="49" t="s">
        <v>302</v>
      </c>
      <c r="Q1650" s="49" t="s">
        <v>131</v>
      </c>
      <c r="R1650" s="49" t="s">
        <v>156</v>
      </c>
      <c r="S1650" s="49" t="s">
        <v>155</v>
      </c>
      <c r="AB1650" s="49" t="s">
        <v>128</v>
      </c>
      <c r="AC1650" s="49">
        <v>2010</v>
      </c>
      <c r="AD1650" s="49">
        <v>45.576999999999998</v>
      </c>
      <c r="AF1650" s="49" t="s">
        <v>859</v>
      </c>
      <c r="AG1650" s="146">
        <f>(AD1649+AD1653+AD1654+AD1655+AD1656+AD1657+AD1658)</f>
        <v>9962.534999999998</v>
      </c>
      <c r="AH1650" s="49" t="s">
        <v>472</v>
      </c>
    </row>
    <row r="1651" spans="1:34" s="49" customFormat="1" x14ac:dyDescent="0.25">
      <c r="A1651" s="49" t="s">
        <v>137</v>
      </c>
      <c r="B1651" s="49" t="s">
        <v>469</v>
      </c>
      <c r="C1651" s="49" t="s">
        <v>470</v>
      </c>
      <c r="D1651" s="49" t="s">
        <v>136</v>
      </c>
      <c r="E1651" s="49" t="s">
        <v>135</v>
      </c>
      <c r="F1651" s="49" t="s">
        <v>403</v>
      </c>
      <c r="G1651" s="49" t="s">
        <v>404</v>
      </c>
      <c r="H1651" s="49">
        <v>220</v>
      </c>
      <c r="I1651" s="49" t="s">
        <v>471</v>
      </c>
      <c r="J1651" s="49" t="s">
        <v>133</v>
      </c>
      <c r="K1651" s="49" t="s">
        <v>132</v>
      </c>
      <c r="P1651" s="49" t="s">
        <v>302</v>
      </c>
      <c r="Q1651" s="49" t="s">
        <v>131</v>
      </c>
      <c r="R1651" s="49" t="s">
        <v>154</v>
      </c>
      <c r="S1651" s="49" t="s">
        <v>153</v>
      </c>
      <c r="AB1651" s="49" t="s">
        <v>128</v>
      </c>
      <c r="AC1651" s="49">
        <v>2010</v>
      </c>
      <c r="AD1651" s="49">
        <v>182.44900000000001</v>
      </c>
      <c r="AF1651" s="49" t="s">
        <v>862</v>
      </c>
      <c r="AG1651" s="146">
        <f>AD1649+AD1650+AD1651+AD1652+ AD1653+AD1654+AD1655+AD1656+AD1657+AD1658</f>
        <v>10254.800999999999</v>
      </c>
      <c r="AH1651" s="49" t="s">
        <v>472</v>
      </c>
    </row>
    <row r="1652" spans="1:34" s="49" customFormat="1" x14ac:dyDescent="0.25">
      <c r="A1652" s="49" t="s">
        <v>137</v>
      </c>
      <c r="B1652" s="49" t="s">
        <v>469</v>
      </c>
      <c r="C1652" s="49" t="s">
        <v>470</v>
      </c>
      <c r="D1652" s="49" t="s">
        <v>136</v>
      </c>
      <c r="E1652" s="49" t="s">
        <v>135</v>
      </c>
      <c r="F1652" s="49" t="s">
        <v>403</v>
      </c>
      <c r="G1652" s="49" t="s">
        <v>404</v>
      </c>
      <c r="H1652" s="49">
        <v>220</v>
      </c>
      <c r="I1652" s="49" t="s">
        <v>471</v>
      </c>
      <c r="J1652" s="49" t="s">
        <v>133</v>
      </c>
      <c r="K1652" s="49" t="s">
        <v>132</v>
      </c>
      <c r="P1652" s="49" t="s">
        <v>302</v>
      </c>
      <c r="Q1652" s="49" t="s">
        <v>131</v>
      </c>
      <c r="R1652" s="49" t="s">
        <v>152</v>
      </c>
      <c r="S1652" s="49" t="s">
        <v>151</v>
      </c>
      <c r="AB1652" s="49" t="s">
        <v>128</v>
      </c>
      <c r="AC1652" s="49">
        <v>2010</v>
      </c>
      <c r="AD1652" s="49">
        <v>64.239999999999995</v>
      </c>
      <c r="AG1652" s="146"/>
      <c r="AH1652" s="49" t="s">
        <v>472</v>
      </c>
    </row>
    <row r="1653" spans="1:34" s="49" customFormat="1" x14ac:dyDescent="0.25">
      <c r="A1653" s="49" t="s">
        <v>137</v>
      </c>
      <c r="B1653" s="49" t="s">
        <v>469</v>
      </c>
      <c r="C1653" s="49" t="s">
        <v>470</v>
      </c>
      <c r="D1653" s="49" t="s">
        <v>136</v>
      </c>
      <c r="E1653" s="49" t="s">
        <v>135</v>
      </c>
      <c r="F1653" s="49" t="s">
        <v>403</v>
      </c>
      <c r="G1653" s="49" t="s">
        <v>404</v>
      </c>
      <c r="H1653" s="49">
        <v>220</v>
      </c>
      <c r="I1653" s="49" t="s">
        <v>471</v>
      </c>
      <c r="J1653" s="49" t="s">
        <v>133</v>
      </c>
      <c r="K1653" s="49" t="s">
        <v>132</v>
      </c>
      <c r="P1653" s="49" t="s">
        <v>302</v>
      </c>
      <c r="Q1653" s="49" t="s">
        <v>131</v>
      </c>
      <c r="R1653" s="49" t="s">
        <v>150</v>
      </c>
      <c r="S1653" s="49" t="s">
        <v>149</v>
      </c>
      <c r="AB1653" s="49" t="s">
        <v>128</v>
      </c>
      <c r="AC1653" s="49">
        <v>2010</v>
      </c>
      <c r="AD1653" s="49">
        <v>58.091000000000001</v>
      </c>
      <c r="AG1653" s="146"/>
      <c r="AH1653" s="49" t="s">
        <v>472</v>
      </c>
    </row>
    <row r="1654" spans="1:34" s="49" customFormat="1" x14ac:dyDescent="0.25">
      <c r="A1654" s="49" t="s">
        <v>137</v>
      </c>
      <c r="B1654" s="49" t="s">
        <v>469</v>
      </c>
      <c r="C1654" s="49" t="s">
        <v>470</v>
      </c>
      <c r="D1654" s="49" t="s">
        <v>136</v>
      </c>
      <c r="E1654" s="49" t="s">
        <v>135</v>
      </c>
      <c r="F1654" s="49" t="s">
        <v>403</v>
      </c>
      <c r="G1654" s="49" t="s">
        <v>404</v>
      </c>
      <c r="H1654" s="49">
        <v>220</v>
      </c>
      <c r="I1654" s="49" t="s">
        <v>471</v>
      </c>
      <c r="J1654" s="49" t="s">
        <v>133</v>
      </c>
      <c r="K1654" s="49" t="s">
        <v>132</v>
      </c>
      <c r="P1654" s="49" t="s">
        <v>302</v>
      </c>
      <c r="Q1654" s="49" t="s">
        <v>131</v>
      </c>
      <c r="R1654" s="49" t="s">
        <v>148</v>
      </c>
      <c r="S1654" s="49" t="s">
        <v>147</v>
      </c>
      <c r="AB1654" s="49" t="s">
        <v>128</v>
      </c>
      <c r="AC1654" s="49">
        <v>2010</v>
      </c>
      <c r="AD1654" s="49">
        <v>533.75800000000004</v>
      </c>
      <c r="AG1654" s="146"/>
      <c r="AH1654" s="49" t="s">
        <v>472</v>
      </c>
    </row>
    <row r="1655" spans="1:34" s="49" customFormat="1" x14ac:dyDescent="0.25">
      <c r="A1655" s="49" t="s">
        <v>137</v>
      </c>
      <c r="B1655" s="49" t="s">
        <v>469</v>
      </c>
      <c r="C1655" s="49" t="s">
        <v>470</v>
      </c>
      <c r="D1655" s="49" t="s">
        <v>136</v>
      </c>
      <c r="E1655" s="49" t="s">
        <v>135</v>
      </c>
      <c r="F1655" s="49" t="s">
        <v>403</v>
      </c>
      <c r="G1655" s="49" t="s">
        <v>404</v>
      </c>
      <c r="H1655" s="49">
        <v>220</v>
      </c>
      <c r="I1655" s="49" t="s">
        <v>471</v>
      </c>
      <c r="J1655" s="49" t="s">
        <v>133</v>
      </c>
      <c r="K1655" s="49" t="s">
        <v>132</v>
      </c>
      <c r="P1655" s="49" t="s">
        <v>302</v>
      </c>
      <c r="Q1655" s="49" t="s">
        <v>131</v>
      </c>
      <c r="R1655" s="49" t="s">
        <v>146</v>
      </c>
      <c r="S1655" s="49" t="s">
        <v>145</v>
      </c>
      <c r="AB1655" s="49" t="s">
        <v>128</v>
      </c>
      <c r="AC1655" s="49">
        <v>2010</v>
      </c>
      <c r="AD1655" s="49">
        <v>7999.5209999999997</v>
      </c>
      <c r="AG1655" s="146"/>
      <c r="AH1655" s="49" t="s">
        <v>472</v>
      </c>
    </row>
    <row r="1656" spans="1:34" s="49" customFormat="1" x14ac:dyDescent="0.25">
      <c r="A1656" s="49" t="s">
        <v>137</v>
      </c>
      <c r="B1656" s="49" t="s">
        <v>469</v>
      </c>
      <c r="C1656" s="49" t="s">
        <v>470</v>
      </c>
      <c r="D1656" s="49" t="s">
        <v>136</v>
      </c>
      <c r="E1656" s="49" t="s">
        <v>135</v>
      </c>
      <c r="F1656" s="49" t="s">
        <v>403</v>
      </c>
      <c r="G1656" s="49" t="s">
        <v>404</v>
      </c>
      <c r="H1656" s="49">
        <v>220</v>
      </c>
      <c r="I1656" s="49" t="s">
        <v>471</v>
      </c>
      <c r="J1656" s="49" t="s">
        <v>133</v>
      </c>
      <c r="K1656" s="49" t="s">
        <v>132</v>
      </c>
      <c r="P1656" s="49" t="s">
        <v>302</v>
      </c>
      <c r="Q1656" s="49" t="s">
        <v>131</v>
      </c>
      <c r="R1656" s="49" t="s">
        <v>144</v>
      </c>
      <c r="S1656" s="49" t="s">
        <v>143</v>
      </c>
      <c r="AB1656" s="49" t="s">
        <v>128</v>
      </c>
      <c r="AC1656" s="49">
        <v>2010</v>
      </c>
      <c r="AD1656" s="49">
        <v>543.58699999999999</v>
      </c>
      <c r="AG1656" s="146"/>
      <c r="AH1656" s="49" t="s">
        <v>472</v>
      </c>
    </row>
    <row r="1657" spans="1:34" s="49" customFormat="1" x14ac:dyDescent="0.25">
      <c r="A1657" s="49" t="s">
        <v>137</v>
      </c>
      <c r="B1657" s="49" t="s">
        <v>469</v>
      </c>
      <c r="C1657" s="49" t="s">
        <v>470</v>
      </c>
      <c r="D1657" s="49" t="s">
        <v>136</v>
      </c>
      <c r="E1657" s="49" t="s">
        <v>135</v>
      </c>
      <c r="F1657" s="49" t="s">
        <v>403</v>
      </c>
      <c r="G1657" s="49" t="s">
        <v>404</v>
      </c>
      <c r="H1657" s="49">
        <v>220</v>
      </c>
      <c r="I1657" s="49" t="s">
        <v>471</v>
      </c>
      <c r="J1657" s="49" t="s">
        <v>133</v>
      </c>
      <c r="K1657" s="49" t="s">
        <v>132</v>
      </c>
      <c r="P1657" s="49" t="s">
        <v>302</v>
      </c>
      <c r="Q1657" s="49" t="s">
        <v>131</v>
      </c>
      <c r="R1657" s="49" t="s">
        <v>142</v>
      </c>
      <c r="S1657" s="49" t="s">
        <v>141</v>
      </c>
      <c r="AB1657" s="49" t="s">
        <v>128</v>
      </c>
      <c r="AC1657" s="49">
        <v>2010</v>
      </c>
      <c r="AD1657" s="49">
        <v>93.25</v>
      </c>
      <c r="AG1657" s="146"/>
      <c r="AH1657" s="49" t="s">
        <v>472</v>
      </c>
    </row>
    <row r="1658" spans="1:34" s="49" customFormat="1" x14ac:dyDescent="0.25">
      <c r="A1658" s="49" t="s">
        <v>137</v>
      </c>
      <c r="B1658" s="49" t="s">
        <v>469</v>
      </c>
      <c r="C1658" s="49" t="s">
        <v>470</v>
      </c>
      <c r="D1658" s="49" t="s">
        <v>136</v>
      </c>
      <c r="E1658" s="49" t="s">
        <v>135</v>
      </c>
      <c r="F1658" s="49" t="s">
        <v>403</v>
      </c>
      <c r="G1658" s="49" t="s">
        <v>404</v>
      </c>
      <c r="H1658" s="49">
        <v>220</v>
      </c>
      <c r="I1658" s="49" t="s">
        <v>471</v>
      </c>
      <c r="J1658" s="49" t="s">
        <v>133</v>
      </c>
      <c r="K1658" s="49" t="s">
        <v>132</v>
      </c>
      <c r="P1658" s="49" t="s">
        <v>302</v>
      </c>
      <c r="Q1658" s="49" t="s">
        <v>131</v>
      </c>
      <c r="R1658" s="49" t="s">
        <v>140</v>
      </c>
      <c r="S1658" s="49" t="s">
        <v>139</v>
      </c>
      <c r="AB1658" s="49" t="s">
        <v>128</v>
      </c>
      <c r="AC1658" s="49">
        <v>2010</v>
      </c>
      <c r="AD1658" s="49">
        <v>697.16800000000001</v>
      </c>
      <c r="AG1658" s="146"/>
      <c r="AH1658" s="49" t="s">
        <v>472</v>
      </c>
    </row>
    <row r="1659" spans="1:34" s="49" customFormat="1" x14ac:dyDescent="0.25">
      <c r="A1659" s="49" t="s">
        <v>137</v>
      </c>
      <c r="B1659" s="49" t="s">
        <v>469</v>
      </c>
      <c r="C1659" s="49" t="s">
        <v>470</v>
      </c>
      <c r="D1659" s="49" t="s">
        <v>136</v>
      </c>
      <c r="E1659" s="49" t="s">
        <v>135</v>
      </c>
      <c r="F1659" s="49" t="s">
        <v>403</v>
      </c>
      <c r="G1659" s="49" t="s">
        <v>404</v>
      </c>
      <c r="H1659" s="49">
        <v>220</v>
      </c>
      <c r="I1659" s="49" t="s">
        <v>471</v>
      </c>
      <c r="J1659" s="49" t="s">
        <v>133</v>
      </c>
      <c r="K1659" s="49" t="s">
        <v>132</v>
      </c>
      <c r="P1659" s="49" t="s">
        <v>302</v>
      </c>
      <c r="Q1659" s="49" t="s">
        <v>131</v>
      </c>
      <c r="R1659" s="49" t="s">
        <v>138</v>
      </c>
      <c r="S1659" s="49" t="s">
        <v>131</v>
      </c>
      <c r="AB1659" s="49" t="s">
        <v>128</v>
      </c>
      <c r="AC1659" s="49">
        <v>2010</v>
      </c>
      <c r="AD1659" s="49">
        <v>10254.800999999999</v>
      </c>
      <c r="AG1659" s="146"/>
      <c r="AH1659" s="49" t="s">
        <v>472</v>
      </c>
    </row>
    <row r="1660" spans="1:34" x14ac:dyDescent="0.25">
      <c r="A1660" t="s">
        <v>137</v>
      </c>
      <c r="B1660" t="s">
        <v>214</v>
      </c>
      <c r="C1660" t="s">
        <v>213</v>
      </c>
      <c r="D1660" t="s">
        <v>136</v>
      </c>
      <c r="E1660" t="s">
        <v>135</v>
      </c>
      <c r="F1660" t="s">
        <v>403</v>
      </c>
      <c r="G1660" t="s">
        <v>404</v>
      </c>
      <c r="H1660">
        <v>704</v>
      </c>
      <c r="I1660" t="s">
        <v>212</v>
      </c>
      <c r="J1660" t="s">
        <v>133</v>
      </c>
      <c r="K1660" t="s">
        <v>132</v>
      </c>
      <c r="P1660" t="s">
        <v>297</v>
      </c>
      <c r="Q1660" t="s">
        <v>298</v>
      </c>
      <c r="R1660" t="s">
        <v>183</v>
      </c>
      <c r="S1660" t="s">
        <v>182</v>
      </c>
      <c r="AB1660" t="s">
        <v>128</v>
      </c>
      <c r="AC1660">
        <v>2010</v>
      </c>
      <c r="AD1660">
        <v>0.125</v>
      </c>
      <c r="AH1660" t="s">
        <v>473</v>
      </c>
    </row>
    <row r="1661" spans="1:34" x14ac:dyDescent="0.25">
      <c r="A1661" t="s">
        <v>137</v>
      </c>
      <c r="B1661" t="s">
        <v>214</v>
      </c>
      <c r="C1661" t="s">
        <v>213</v>
      </c>
      <c r="D1661" t="s">
        <v>136</v>
      </c>
      <c r="E1661" t="s">
        <v>135</v>
      </c>
      <c r="F1661" t="s">
        <v>403</v>
      </c>
      <c r="G1661" t="s">
        <v>404</v>
      </c>
      <c r="H1661">
        <v>704</v>
      </c>
      <c r="I1661" t="s">
        <v>212</v>
      </c>
      <c r="J1661" t="s">
        <v>133</v>
      </c>
      <c r="K1661" t="s">
        <v>132</v>
      </c>
      <c r="P1661" t="s">
        <v>297</v>
      </c>
      <c r="Q1661" t="s">
        <v>298</v>
      </c>
      <c r="R1661" t="s">
        <v>156</v>
      </c>
      <c r="S1661" t="s">
        <v>155</v>
      </c>
      <c r="AB1661" t="s">
        <v>128</v>
      </c>
      <c r="AC1661">
        <v>2010</v>
      </c>
      <c r="AD1661">
        <v>1.0940000000000001</v>
      </c>
      <c r="AH1661" t="s">
        <v>473</v>
      </c>
    </row>
    <row r="1662" spans="1:34" x14ac:dyDescent="0.25">
      <c r="A1662" t="s">
        <v>137</v>
      </c>
      <c r="B1662" t="s">
        <v>214</v>
      </c>
      <c r="C1662" t="s">
        <v>213</v>
      </c>
      <c r="D1662" t="s">
        <v>136</v>
      </c>
      <c r="E1662" t="s">
        <v>135</v>
      </c>
      <c r="F1662" t="s">
        <v>403</v>
      </c>
      <c r="G1662" t="s">
        <v>404</v>
      </c>
      <c r="H1662">
        <v>704</v>
      </c>
      <c r="I1662" t="s">
        <v>212</v>
      </c>
      <c r="J1662" t="s">
        <v>133</v>
      </c>
      <c r="K1662" t="s">
        <v>132</v>
      </c>
      <c r="P1662" t="s">
        <v>297</v>
      </c>
      <c r="Q1662" t="s">
        <v>298</v>
      </c>
      <c r="R1662" t="s">
        <v>154</v>
      </c>
      <c r="S1662" t="s">
        <v>153</v>
      </c>
      <c r="AB1662" t="s">
        <v>128</v>
      </c>
      <c r="AC1662">
        <v>2010</v>
      </c>
      <c r="AD1662">
        <v>7.077</v>
      </c>
      <c r="AH1662" t="s">
        <v>473</v>
      </c>
    </row>
    <row r="1663" spans="1:34" x14ac:dyDescent="0.25">
      <c r="A1663" t="s">
        <v>137</v>
      </c>
      <c r="B1663" t="s">
        <v>214</v>
      </c>
      <c r="C1663" t="s">
        <v>213</v>
      </c>
      <c r="D1663" t="s">
        <v>136</v>
      </c>
      <c r="E1663" t="s">
        <v>135</v>
      </c>
      <c r="F1663" t="s">
        <v>403</v>
      </c>
      <c r="G1663" t="s">
        <v>404</v>
      </c>
      <c r="H1663">
        <v>704</v>
      </c>
      <c r="I1663" t="s">
        <v>212</v>
      </c>
      <c r="J1663" t="s">
        <v>133</v>
      </c>
      <c r="K1663" t="s">
        <v>132</v>
      </c>
      <c r="P1663" t="s">
        <v>297</v>
      </c>
      <c r="Q1663" t="s">
        <v>298</v>
      </c>
      <c r="R1663" t="s">
        <v>152</v>
      </c>
      <c r="S1663" t="s">
        <v>151</v>
      </c>
      <c r="AB1663" t="s">
        <v>128</v>
      </c>
      <c r="AC1663">
        <v>2010</v>
      </c>
      <c r="AD1663">
        <v>5.617</v>
      </c>
      <c r="AH1663" t="s">
        <v>473</v>
      </c>
    </row>
    <row r="1664" spans="1:34" x14ac:dyDescent="0.25">
      <c r="A1664" t="s">
        <v>137</v>
      </c>
      <c r="B1664" t="s">
        <v>214</v>
      </c>
      <c r="C1664" t="s">
        <v>213</v>
      </c>
      <c r="D1664" t="s">
        <v>136</v>
      </c>
      <c r="E1664" t="s">
        <v>135</v>
      </c>
      <c r="F1664" t="s">
        <v>403</v>
      </c>
      <c r="G1664" t="s">
        <v>404</v>
      </c>
      <c r="H1664">
        <v>704</v>
      </c>
      <c r="I1664" t="s">
        <v>212</v>
      </c>
      <c r="J1664" t="s">
        <v>133</v>
      </c>
      <c r="K1664" t="s">
        <v>132</v>
      </c>
      <c r="P1664" t="s">
        <v>297</v>
      </c>
      <c r="Q1664" t="s">
        <v>298</v>
      </c>
      <c r="R1664" t="s">
        <v>150</v>
      </c>
      <c r="S1664" t="s">
        <v>149</v>
      </c>
      <c r="AB1664" t="s">
        <v>128</v>
      </c>
      <c r="AC1664">
        <v>2010</v>
      </c>
      <c r="AD1664">
        <v>5.992</v>
      </c>
      <c r="AH1664" t="s">
        <v>473</v>
      </c>
    </row>
    <row r="1665" spans="1:34" x14ac:dyDescent="0.25">
      <c r="A1665" t="s">
        <v>137</v>
      </c>
      <c r="B1665" t="s">
        <v>214</v>
      </c>
      <c r="C1665" t="s">
        <v>213</v>
      </c>
      <c r="D1665" t="s">
        <v>136</v>
      </c>
      <c r="E1665" t="s">
        <v>135</v>
      </c>
      <c r="F1665" t="s">
        <v>403</v>
      </c>
      <c r="G1665" t="s">
        <v>404</v>
      </c>
      <c r="H1665">
        <v>704</v>
      </c>
      <c r="I1665" t="s">
        <v>212</v>
      </c>
      <c r="J1665" t="s">
        <v>133</v>
      </c>
      <c r="K1665" t="s">
        <v>132</v>
      </c>
      <c r="P1665" t="s">
        <v>297</v>
      </c>
      <c r="Q1665" t="s">
        <v>298</v>
      </c>
      <c r="R1665" t="s">
        <v>148</v>
      </c>
      <c r="S1665" t="s">
        <v>147</v>
      </c>
      <c r="AB1665" t="s">
        <v>128</v>
      </c>
      <c r="AC1665">
        <v>2010</v>
      </c>
      <c r="AD1665">
        <v>3.0680000000000001</v>
      </c>
      <c r="AH1665" t="s">
        <v>473</v>
      </c>
    </row>
    <row r="1666" spans="1:34" x14ac:dyDescent="0.25">
      <c r="A1666" t="s">
        <v>137</v>
      </c>
      <c r="B1666" t="s">
        <v>214</v>
      </c>
      <c r="C1666" t="s">
        <v>213</v>
      </c>
      <c r="D1666" t="s">
        <v>136</v>
      </c>
      <c r="E1666" t="s">
        <v>135</v>
      </c>
      <c r="F1666" t="s">
        <v>403</v>
      </c>
      <c r="G1666" t="s">
        <v>404</v>
      </c>
      <c r="H1666">
        <v>704</v>
      </c>
      <c r="I1666" t="s">
        <v>212</v>
      </c>
      <c r="J1666" t="s">
        <v>133</v>
      </c>
      <c r="K1666" t="s">
        <v>132</v>
      </c>
      <c r="P1666" t="s">
        <v>297</v>
      </c>
      <c r="Q1666" t="s">
        <v>298</v>
      </c>
      <c r="R1666" t="s">
        <v>146</v>
      </c>
      <c r="S1666" t="s">
        <v>145</v>
      </c>
      <c r="AB1666" t="s">
        <v>128</v>
      </c>
      <c r="AC1666">
        <v>2010</v>
      </c>
      <c r="AD1666">
        <v>2.4670000000000001</v>
      </c>
      <c r="AH1666" t="s">
        <v>473</v>
      </c>
    </row>
    <row r="1667" spans="1:34" x14ac:dyDescent="0.25">
      <c r="A1667" t="s">
        <v>137</v>
      </c>
      <c r="B1667" t="s">
        <v>214</v>
      </c>
      <c r="C1667" t="s">
        <v>213</v>
      </c>
      <c r="D1667" t="s">
        <v>136</v>
      </c>
      <c r="E1667" t="s">
        <v>135</v>
      </c>
      <c r="F1667" t="s">
        <v>403</v>
      </c>
      <c r="G1667" t="s">
        <v>404</v>
      </c>
      <c r="H1667">
        <v>704</v>
      </c>
      <c r="I1667" t="s">
        <v>212</v>
      </c>
      <c r="J1667" t="s">
        <v>133</v>
      </c>
      <c r="K1667" t="s">
        <v>132</v>
      </c>
      <c r="P1667" t="s">
        <v>297</v>
      </c>
      <c r="Q1667" t="s">
        <v>298</v>
      </c>
      <c r="R1667" t="s">
        <v>144</v>
      </c>
      <c r="S1667" t="s">
        <v>143</v>
      </c>
      <c r="AB1667" t="s">
        <v>128</v>
      </c>
      <c r="AC1667">
        <v>2010</v>
      </c>
      <c r="AD1667">
        <v>5.9029999999999996</v>
      </c>
      <c r="AH1667" t="s">
        <v>473</v>
      </c>
    </row>
    <row r="1668" spans="1:34" x14ac:dyDescent="0.25">
      <c r="A1668" t="s">
        <v>137</v>
      </c>
      <c r="B1668" t="s">
        <v>214</v>
      </c>
      <c r="C1668" t="s">
        <v>213</v>
      </c>
      <c r="D1668" t="s">
        <v>136</v>
      </c>
      <c r="E1668" t="s">
        <v>135</v>
      </c>
      <c r="F1668" t="s">
        <v>403</v>
      </c>
      <c r="G1668" t="s">
        <v>404</v>
      </c>
      <c r="H1668">
        <v>704</v>
      </c>
      <c r="I1668" t="s">
        <v>212</v>
      </c>
      <c r="J1668" t="s">
        <v>133</v>
      </c>
      <c r="K1668" t="s">
        <v>132</v>
      </c>
      <c r="P1668" t="s">
        <v>297</v>
      </c>
      <c r="Q1668" t="s">
        <v>298</v>
      </c>
      <c r="R1668" t="s">
        <v>142</v>
      </c>
      <c r="S1668" t="s">
        <v>141</v>
      </c>
      <c r="AB1668" t="s">
        <v>128</v>
      </c>
      <c r="AC1668">
        <v>2010</v>
      </c>
      <c r="AD1668">
        <v>0.25900000000000001</v>
      </c>
      <c r="AH1668" t="s">
        <v>473</v>
      </c>
    </row>
    <row r="1669" spans="1:34" x14ac:dyDescent="0.25">
      <c r="A1669" t="s">
        <v>137</v>
      </c>
      <c r="B1669" t="s">
        <v>214</v>
      </c>
      <c r="C1669" t="s">
        <v>213</v>
      </c>
      <c r="D1669" t="s">
        <v>136</v>
      </c>
      <c r="E1669" t="s">
        <v>135</v>
      </c>
      <c r="F1669" t="s">
        <v>403</v>
      </c>
      <c r="G1669" t="s">
        <v>404</v>
      </c>
      <c r="H1669">
        <v>704</v>
      </c>
      <c r="I1669" t="s">
        <v>212</v>
      </c>
      <c r="J1669" t="s">
        <v>133</v>
      </c>
      <c r="K1669" t="s">
        <v>132</v>
      </c>
      <c r="P1669" t="s">
        <v>297</v>
      </c>
      <c r="Q1669" t="s">
        <v>298</v>
      </c>
      <c r="R1669" t="s">
        <v>140</v>
      </c>
      <c r="S1669" t="s">
        <v>139</v>
      </c>
      <c r="AB1669" t="s">
        <v>128</v>
      </c>
      <c r="AC1669">
        <v>2010</v>
      </c>
      <c r="AD1669">
        <v>4.9630000000000001</v>
      </c>
      <c r="AH1669" t="s">
        <v>473</v>
      </c>
    </row>
    <row r="1670" spans="1:34" x14ac:dyDescent="0.25">
      <c r="A1670" t="s">
        <v>137</v>
      </c>
      <c r="B1670" t="s">
        <v>214</v>
      </c>
      <c r="C1670" t="s">
        <v>213</v>
      </c>
      <c r="D1670" t="s">
        <v>136</v>
      </c>
      <c r="E1670" t="s">
        <v>135</v>
      </c>
      <c r="F1670" t="s">
        <v>403</v>
      </c>
      <c r="G1670" t="s">
        <v>404</v>
      </c>
      <c r="H1670">
        <v>704</v>
      </c>
      <c r="I1670" t="s">
        <v>212</v>
      </c>
      <c r="J1670" t="s">
        <v>133</v>
      </c>
      <c r="K1670" t="s">
        <v>132</v>
      </c>
      <c r="P1670" t="s">
        <v>297</v>
      </c>
      <c r="Q1670" t="s">
        <v>298</v>
      </c>
      <c r="R1670" t="s">
        <v>138</v>
      </c>
      <c r="S1670" t="s">
        <v>131</v>
      </c>
      <c r="AB1670" t="s">
        <v>128</v>
      </c>
      <c r="AC1670">
        <v>2010</v>
      </c>
      <c r="AD1670">
        <v>37.564999999999998</v>
      </c>
      <c r="AH1670" t="s">
        <v>473</v>
      </c>
    </row>
    <row r="1671" spans="1:34" x14ac:dyDescent="0.25">
      <c r="A1671" t="s">
        <v>137</v>
      </c>
      <c r="B1671" t="s">
        <v>214</v>
      </c>
      <c r="C1671" t="s">
        <v>213</v>
      </c>
      <c r="D1671" t="s">
        <v>136</v>
      </c>
      <c r="E1671" t="s">
        <v>135</v>
      </c>
      <c r="F1671" t="s">
        <v>403</v>
      </c>
      <c r="G1671" t="s">
        <v>404</v>
      </c>
      <c r="H1671">
        <v>704</v>
      </c>
      <c r="I1671" t="s">
        <v>212</v>
      </c>
      <c r="J1671" t="s">
        <v>133</v>
      </c>
      <c r="K1671" t="s">
        <v>132</v>
      </c>
      <c r="P1671" t="s">
        <v>297</v>
      </c>
      <c r="Q1671" t="s">
        <v>298</v>
      </c>
      <c r="R1671" t="s">
        <v>130</v>
      </c>
      <c r="S1671" t="s">
        <v>129</v>
      </c>
      <c r="AB1671" t="s">
        <v>128</v>
      </c>
      <c r="AC1671">
        <v>2010</v>
      </c>
      <c r="AD1671">
        <v>1</v>
      </c>
      <c r="AH1671" t="s">
        <v>473</v>
      </c>
    </row>
    <row r="1672" spans="1:34" x14ac:dyDescent="0.25">
      <c r="A1672" t="s">
        <v>137</v>
      </c>
      <c r="B1672" t="s">
        <v>214</v>
      </c>
      <c r="C1672" t="s">
        <v>213</v>
      </c>
      <c r="D1672" t="s">
        <v>136</v>
      </c>
      <c r="E1672" t="s">
        <v>135</v>
      </c>
      <c r="F1672" t="s">
        <v>403</v>
      </c>
      <c r="G1672" t="s">
        <v>404</v>
      </c>
      <c r="H1672">
        <v>704</v>
      </c>
      <c r="I1672" t="s">
        <v>212</v>
      </c>
      <c r="J1672" t="s">
        <v>133</v>
      </c>
      <c r="K1672" t="s">
        <v>132</v>
      </c>
      <c r="P1672" t="s">
        <v>300</v>
      </c>
      <c r="Q1672" t="s">
        <v>301</v>
      </c>
      <c r="R1672" t="s">
        <v>183</v>
      </c>
      <c r="S1672" t="s">
        <v>182</v>
      </c>
      <c r="AB1672" t="s">
        <v>128</v>
      </c>
      <c r="AC1672">
        <v>2010</v>
      </c>
      <c r="AD1672">
        <v>2.1869999999999998</v>
      </c>
      <c r="AH1672" t="s">
        <v>473</v>
      </c>
    </row>
    <row r="1673" spans="1:34" x14ac:dyDescent="0.25">
      <c r="A1673" t="s">
        <v>137</v>
      </c>
      <c r="B1673" t="s">
        <v>214</v>
      </c>
      <c r="C1673" t="s">
        <v>213</v>
      </c>
      <c r="D1673" t="s">
        <v>136</v>
      </c>
      <c r="E1673" t="s">
        <v>135</v>
      </c>
      <c r="F1673" t="s">
        <v>403</v>
      </c>
      <c r="G1673" t="s">
        <v>404</v>
      </c>
      <c r="H1673">
        <v>704</v>
      </c>
      <c r="I1673" t="s">
        <v>212</v>
      </c>
      <c r="J1673" t="s">
        <v>133</v>
      </c>
      <c r="K1673" t="s">
        <v>132</v>
      </c>
      <c r="P1673" t="s">
        <v>300</v>
      </c>
      <c r="Q1673" t="s">
        <v>301</v>
      </c>
      <c r="R1673" t="s">
        <v>156</v>
      </c>
      <c r="S1673" t="s">
        <v>155</v>
      </c>
      <c r="AB1673" t="s">
        <v>128</v>
      </c>
      <c r="AC1673">
        <v>2010</v>
      </c>
      <c r="AD1673">
        <v>7.0919999999999996</v>
      </c>
      <c r="AH1673" t="s">
        <v>473</v>
      </c>
    </row>
    <row r="1674" spans="1:34" x14ac:dyDescent="0.25">
      <c r="A1674" t="s">
        <v>137</v>
      </c>
      <c r="B1674" t="s">
        <v>214</v>
      </c>
      <c r="C1674" t="s">
        <v>213</v>
      </c>
      <c r="D1674" t="s">
        <v>136</v>
      </c>
      <c r="E1674" t="s">
        <v>135</v>
      </c>
      <c r="F1674" t="s">
        <v>403</v>
      </c>
      <c r="G1674" t="s">
        <v>404</v>
      </c>
      <c r="H1674">
        <v>704</v>
      </c>
      <c r="I1674" t="s">
        <v>212</v>
      </c>
      <c r="J1674" t="s">
        <v>133</v>
      </c>
      <c r="K1674" t="s">
        <v>132</v>
      </c>
      <c r="P1674" t="s">
        <v>300</v>
      </c>
      <c r="Q1674" t="s">
        <v>301</v>
      </c>
      <c r="R1674" t="s">
        <v>154</v>
      </c>
      <c r="S1674" t="s">
        <v>153</v>
      </c>
      <c r="AB1674" t="s">
        <v>128</v>
      </c>
      <c r="AC1674">
        <v>2010</v>
      </c>
      <c r="AD1674">
        <v>3.911</v>
      </c>
      <c r="AH1674" t="s">
        <v>473</v>
      </c>
    </row>
    <row r="1675" spans="1:34" x14ac:dyDescent="0.25">
      <c r="A1675" t="s">
        <v>137</v>
      </c>
      <c r="B1675" t="s">
        <v>214</v>
      </c>
      <c r="C1675" t="s">
        <v>213</v>
      </c>
      <c r="D1675" t="s">
        <v>136</v>
      </c>
      <c r="E1675" t="s">
        <v>135</v>
      </c>
      <c r="F1675" t="s">
        <v>403</v>
      </c>
      <c r="G1675" t="s">
        <v>404</v>
      </c>
      <c r="H1675">
        <v>704</v>
      </c>
      <c r="I1675" t="s">
        <v>212</v>
      </c>
      <c r="J1675" t="s">
        <v>133</v>
      </c>
      <c r="K1675" t="s">
        <v>132</v>
      </c>
      <c r="P1675" t="s">
        <v>300</v>
      </c>
      <c r="Q1675" t="s">
        <v>301</v>
      </c>
      <c r="R1675" t="s">
        <v>152</v>
      </c>
      <c r="S1675" t="s">
        <v>151</v>
      </c>
      <c r="AB1675" t="s">
        <v>128</v>
      </c>
      <c r="AC1675">
        <v>2010</v>
      </c>
      <c r="AD1675">
        <v>7.7270000000000003</v>
      </c>
      <c r="AH1675" t="s">
        <v>473</v>
      </c>
    </row>
    <row r="1676" spans="1:34" x14ac:dyDescent="0.25">
      <c r="A1676" t="s">
        <v>137</v>
      </c>
      <c r="B1676" t="s">
        <v>214</v>
      </c>
      <c r="C1676" t="s">
        <v>213</v>
      </c>
      <c r="D1676" t="s">
        <v>136</v>
      </c>
      <c r="E1676" t="s">
        <v>135</v>
      </c>
      <c r="F1676" t="s">
        <v>403</v>
      </c>
      <c r="G1676" t="s">
        <v>404</v>
      </c>
      <c r="H1676">
        <v>704</v>
      </c>
      <c r="I1676" t="s">
        <v>212</v>
      </c>
      <c r="J1676" t="s">
        <v>133</v>
      </c>
      <c r="K1676" t="s">
        <v>132</v>
      </c>
      <c r="P1676" t="s">
        <v>300</v>
      </c>
      <c r="Q1676" t="s">
        <v>301</v>
      </c>
      <c r="R1676" t="s">
        <v>150</v>
      </c>
      <c r="S1676" t="s">
        <v>149</v>
      </c>
      <c r="AB1676" t="s">
        <v>128</v>
      </c>
      <c r="AC1676">
        <v>2010</v>
      </c>
      <c r="AD1676">
        <v>4.6829999999999998</v>
      </c>
      <c r="AH1676" t="s">
        <v>473</v>
      </c>
    </row>
    <row r="1677" spans="1:34" x14ac:dyDescent="0.25">
      <c r="A1677" t="s">
        <v>137</v>
      </c>
      <c r="B1677" t="s">
        <v>214</v>
      </c>
      <c r="C1677" t="s">
        <v>213</v>
      </c>
      <c r="D1677" t="s">
        <v>136</v>
      </c>
      <c r="E1677" t="s">
        <v>135</v>
      </c>
      <c r="F1677" t="s">
        <v>403</v>
      </c>
      <c r="G1677" t="s">
        <v>404</v>
      </c>
      <c r="H1677">
        <v>704</v>
      </c>
      <c r="I1677" t="s">
        <v>212</v>
      </c>
      <c r="J1677" t="s">
        <v>133</v>
      </c>
      <c r="K1677" t="s">
        <v>132</v>
      </c>
      <c r="P1677" t="s">
        <v>300</v>
      </c>
      <c r="Q1677" t="s">
        <v>301</v>
      </c>
      <c r="R1677" t="s">
        <v>148</v>
      </c>
      <c r="S1677" t="s">
        <v>147</v>
      </c>
      <c r="AB1677" t="s">
        <v>128</v>
      </c>
      <c r="AC1677">
        <v>2010</v>
      </c>
      <c r="AD1677">
        <v>6.4050000000000002</v>
      </c>
      <c r="AH1677" t="s">
        <v>473</v>
      </c>
    </row>
    <row r="1678" spans="1:34" x14ac:dyDescent="0.25">
      <c r="A1678" t="s">
        <v>137</v>
      </c>
      <c r="B1678" t="s">
        <v>214</v>
      </c>
      <c r="C1678" t="s">
        <v>213</v>
      </c>
      <c r="D1678" t="s">
        <v>136</v>
      </c>
      <c r="E1678" t="s">
        <v>135</v>
      </c>
      <c r="F1678" t="s">
        <v>403</v>
      </c>
      <c r="G1678" t="s">
        <v>404</v>
      </c>
      <c r="H1678">
        <v>704</v>
      </c>
      <c r="I1678" t="s">
        <v>212</v>
      </c>
      <c r="J1678" t="s">
        <v>133</v>
      </c>
      <c r="K1678" t="s">
        <v>132</v>
      </c>
      <c r="P1678" t="s">
        <v>300</v>
      </c>
      <c r="Q1678" t="s">
        <v>301</v>
      </c>
      <c r="R1678" t="s">
        <v>146</v>
      </c>
      <c r="S1678" t="s">
        <v>145</v>
      </c>
      <c r="AB1678" t="s">
        <v>128</v>
      </c>
      <c r="AC1678">
        <v>2010</v>
      </c>
      <c r="AD1678">
        <v>9.4350000000000005</v>
      </c>
      <c r="AH1678" t="s">
        <v>473</v>
      </c>
    </row>
    <row r="1679" spans="1:34" x14ac:dyDescent="0.25">
      <c r="A1679" t="s">
        <v>137</v>
      </c>
      <c r="B1679" t="s">
        <v>214</v>
      </c>
      <c r="C1679" t="s">
        <v>213</v>
      </c>
      <c r="D1679" t="s">
        <v>136</v>
      </c>
      <c r="E1679" t="s">
        <v>135</v>
      </c>
      <c r="F1679" t="s">
        <v>403</v>
      </c>
      <c r="G1679" t="s">
        <v>404</v>
      </c>
      <c r="H1679">
        <v>704</v>
      </c>
      <c r="I1679" t="s">
        <v>212</v>
      </c>
      <c r="J1679" t="s">
        <v>133</v>
      </c>
      <c r="K1679" t="s">
        <v>132</v>
      </c>
      <c r="P1679" t="s">
        <v>300</v>
      </c>
      <c r="Q1679" t="s">
        <v>301</v>
      </c>
      <c r="R1679" t="s">
        <v>144</v>
      </c>
      <c r="S1679" t="s">
        <v>143</v>
      </c>
      <c r="AB1679" t="s">
        <v>128</v>
      </c>
      <c r="AC1679">
        <v>2010</v>
      </c>
      <c r="AD1679">
        <v>6.8289999999999997</v>
      </c>
      <c r="AH1679" t="s">
        <v>473</v>
      </c>
    </row>
    <row r="1680" spans="1:34" x14ac:dyDescent="0.25">
      <c r="A1680" t="s">
        <v>137</v>
      </c>
      <c r="B1680" t="s">
        <v>214</v>
      </c>
      <c r="C1680" t="s">
        <v>213</v>
      </c>
      <c r="D1680" t="s">
        <v>136</v>
      </c>
      <c r="E1680" t="s">
        <v>135</v>
      </c>
      <c r="F1680" t="s">
        <v>403</v>
      </c>
      <c r="G1680" t="s">
        <v>404</v>
      </c>
      <c r="H1680">
        <v>704</v>
      </c>
      <c r="I1680" t="s">
        <v>212</v>
      </c>
      <c r="J1680" t="s">
        <v>133</v>
      </c>
      <c r="K1680" t="s">
        <v>132</v>
      </c>
      <c r="P1680" t="s">
        <v>300</v>
      </c>
      <c r="Q1680" t="s">
        <v>301</v>
      </c>
      <c r="R1680" t="s">
        <v>142</v>
      </c>
      <c r="S1680" t="s">
        <v>141</v>
      </c>
      <c r="AB1680" t="s">
        <v>128</v>
      </c>
      <c r="AC1680">
        <v>2010</v>
      </c>
      <c r="AD1680">
        <v>6.0010000000000003</v>
      </c>
      <c r="AH1680" t="s">
        <v>473</v>
      </c>
    </row>
    <row r="1681" spans="1:34" x14ac:dyDescent="0.25">
      <c r="A1681" t="s">
        <v>137</v>
      </c>
      <c r="B1681" t="s">
        <v>214</v>
      </c>
      <c r="C1681" t="s">
        <v>213</v>
      </c>
      <c r="D1681" t="s">
        <v>136</v>
      </c>
      <c r="E1681" t="s">
        <v>135</v>
      </c>
      <c r="F1681" t="s">
        <v>403</v>
      </c>
      <c r="G1681" t="s">
        <v>404</v>
      </c>
      <c r="H1681">
        <v>704</v>
      </c>
      <c r="I1681" t="s">
        <v>212</v>
      </c>
      <c r="J1681" t="s">
        <v>133</v>
      </c>
      <c r="K1681" t="s">
        <v>132</v>
      </c>
      <c r="P1681" t="s">
        <v>300</v>
      </c>
      <c r="Q1681" t="s">
        <v>301</v>
      </c>
      <c r="R1681" t="s">
        <v>140</v>
      </c>
      <c r="S1681" t="s">
        <v>139</v>
      </c>
      <c r="AB1681" t="s">
        <v>128</v>
      </c>
      <c r="AC1681">
        <v>2010</v>
      </c>
      <c r="AD1681">
        <v>4.9219999999999997</v>
      </c>
      <c r="AH1681" t="s">
        <v>473</v>
      </c>
    </row>
    <row r="1682" spans="1:34" x14ac:dyDescent="0.25">
      <c r="A1682" t="s">
        <v>137</v>
      </c>
      <c r="B1682" t="s">
        <v>214</v>
      </c>
      <c r="C1682" t="s">
        <v>213</v>
      </c>
      <c r="D1682" t="s">
        <v>136</v>
      </c>
      <c r="E1682" t="s">
        <v>135</v>
      </c>
      <c r="F1682" t="s">
        <v>403</v>
      </c>
      <c r="G1682" t="s">
        <v>404</v>
      </c>
      <c r="H1682">
        <v>704</v>
      </c>
      <c r="I1682" t="s">
        <v>212</v>
      </c>
      <c r="J1682" t="s">
        <v>133</v>
      </c>
      <c r="K1682" t="s">
        <v>132</v>
      </c>
      <c r="P1682" t="s">
        <v>300</v>
      </c>
      <c r="Q1682" t="s">
        <v>301</v>
      </c>
      <c r="R1682" t="s">
        <v>138</v>
      </c>
      <c r="S1682" t="s">
        <v>131</v>
      </c>
      <c r="AB1682" t="s">
        <v>128</v>
      </c>
      <c r="AC1682">
        <v>2010</v>
      </c>
      <c r="AD1682">
        <v>60.828000000000003</v>
      </c>
      <c r="AH1682" t="s">
        <v>473</v>
      </c>
    </row>
    <row r="1683" spans="1:34" x14ac:dyDescent="0.25">
      <c r="A1683" t="s">
        <v>137</v>
      </c>
      <c r="B1683" t="s">
        <v>214</v>
      </c>
      <c r="C1683" t="s">
        <v>213</v>
      </c>
      <c r="D1683" t="s">
        <v>136</v>
      </c>
      <c r="E1683" t="s">
        <v>135</v>
      </c>
      <c r="F1683" t="s">
        <v>403</v>
      </c>
      <c r="G1683" t="s">
        <v>404</v>
      </c>
      <c r="H1683">
        <v>704</v>
      </c>
      <c r="I1683" t="s">
        <v>212</v>
      </c>
      <c r="J1683" t="s">
        <v>133</v>
      </c>
      <c r="K1683" t="s">
        <v>132</v>
      </c>
      <c r="P1683" t="s">
        <v>300</v>
      </c>
      <c r="Q1683" t="s">
        <v>301</v>
      </c>
      <c r="R1683" t="s">
        <v>130</v>
      </c>
      <c r="S1683" t="s">
        <v>129</v>
      </c>
      <c r="AB1683" t="s">
        <v>128</v>
      </c>
      <c r="AC1683">
        <v>2010</v>
      </c>
      <c r="AD1683">
        <v>1.6359999999999999</v>
      </c>
      <c r="AH1683" t="s">
        <v>473</v>
      </c>
    </row>
    <row r="1684" spans="1:34" x14ac:dyDescent="0.25">
      <c r="A1684" t="s">
        <v>137</v>
      </c>
      <c r="B1684" t="s">
        <v>214</v>
      </c>
      <c r="C1684" t="s">
        <v>213</v>
      </c>
      <c r="D1684" t="s">
        <v>136</v>
      </c>
      <c r="E1684" t="s">
        <v>135</v>
      </c>
      <c r="F1684" t="s">
        <v>403</v>
      </c>
      <c r="G1684" t="s">
        <v>404</v>
      </c>
      <c r="H1684">
        <v>704</v>
      </c>
      <c r="I1684" t="s">
        <v>212</v>
      </c>
      <c r="J1684" t="s">
        <v>133</v>
      </c>
      <c r="K1684" t="s">
        <v>132</v>
      </c>
      <c r="P1684" t="s">
        <v>302</v>
      </c>
      <c r="Q1684" t="s">
        <v>131</v>
      </c>
      <c r="R1684" t="s">
        <v>183</v>
      </c>
      <c r="S1684" t="s">
        <v>182</v>
      </c>
      <c r="AB1684" t="s">
        <v>128</v>
      </c>
      <c r="AC1684">
        <v>2010</v>
      </c>
      <c r="AD1684">
        <v>2.3119999999999998</v>
      </c>
      <c r="AH1684" t="s">
        <v>473</v>
      </c>
    </row>
    <row r="1685" spans="1:34" x14ac:dyDescent="0.25">
      <c r="A1685" t="s">
        <v>137</v>
      </c>
      <c r="B1685" t="s">
        <v>214</v>
      </c>
      <c r="C1685" t="s">
        <v>213</v>
      </c>
      <c r="D1685" t="s">
        <v>136</v>
      </c>
      <c r="E1685" t="s">
        <v>135</v>
      </c>
      <c r="F1685" t="s">
        <v>403</v>
      </c>
      <c r="G1685" t="s">
        <v>404</v>
      </c>
      <c r="H1685">
        <v>704</v>
      </c>
      <c r="I1685" t="s">
        <v>212</v>
      </c>
      <c r="J1685" t="s">
        <v>133</v>
      </c>
      <c r="K1685" t="s">
        <v>132</v>
      </c>
      <c r="P1685" t="s">
        <v>302</v>
      </c>
      <c r="Q1685" t="s">
        <v>131</v>
      </c>
      <c r="R1685" t="s">
        <v>156</v>
      </c>
      <c r="S1685" t="s">
        <v>155</v>
      </c>
      <c r="AB1685" t="s">
        <v>128</v>
      </c>
      <c r="AC1685">
        <v>2010</v>
      </c>
      <c r="AD1685">
        <v>8.1859999999999999</v>
      </c>
      <c r="AH1685" t="s">
        <v>473</v>
      </c>
    </row>
    <row r="1686" spans="1:34" x14ac:dyDescent="0.25">
      <c r="A1686" t="s">
        <v>137</v>
      </c>
      <c r="B1686" t="s">
        <v>214</v>
      </c>
      <c r="C1686" t="s">
        <v>213</v>
      </c>
      <c r="D1686" t="s">
        <v>136</v>
      </c>
      <c r="E1686" t="s">
        <v>135</v>
      </c>
      <c r="F1686" t="s">
        <v>403</v>
      </c>
      <c r="G1686" t="s">
        <v>404</v>
      </c>
      <c r="H1686">
        <v>704</v>
      </c>
      <c r="I1686" t="s">
        <v>212</v>
      </c>
      <c r="J1686" t="s">
        <v>133</v>
      </c>
      <c r="K1686" t="s">
        <v>132</v>
      </c>
      <c r="P1686" t="s">
        <v>302</v>
      </c>
      <c r="Q1686" t="s">
        <v>131</v>
      </c>
      <c r="R1686" t="s">
        <v>154</v>
      </c>
      <c r="S1686" t="s">
        <v>153</v>
      </c>
      <c r="AB1686" t="s">
        <v>128</v>
      </c>
      <c r="AC1686">
        <v>2010</v>
      </c>
      <c r="AD1686">
        <v>10.988</v>
      </c>
      <c r="AH1686" t="s">
        <v>473</v>
      </c>
    </row>
    <row r="1687" spans="1:34" x14ac:dyDescent="0.25">
      <c r="A1687" t="s">
        <v>137</v>
      </c>
      <c r="B1687" t="s">
        <v>214</v>
      </c>
      <c r="C1687" t="s">
        <v>213</v>
      </c>
      <c r="D1687" t="s">
        <v>136</v>
      </c>
      <c r="E1687" t="s">
        <v>135</v>
      </c>
      <c r="F1687" t="s">
        <v>403</v>
      </c>
      <c r="G1687" t="s">
        <v>404</v>
      </c>
      <c r="H1687">
        <v>704</v>
      </c>
      <c r="I1687" t="s">
        <v>212</v>
      </c>
      <c r="J1687" t="s">
        <v>133</v>
      </c>
      <c r="K1687" t="s">
        <v>132</v>
      </c>
      <c r="P1687" t="s">
        <v>302</v>
      </c>
      <c r="Q1687" t="s">
        <v>131</v>
      </c>
      <c r="R1687" t="s">
        <v>152</v>
      </c>
      <c r="S1687" t="s">
        <v>151</v>
      </c>
      <c r="AB1687" t="s">
        <v>128</v>
      </c>
      <c r="AC1687">
        <v>2010</v>
      </c>
      <c r="AD1687">
        <v>13.345000000000001</v>
      </c>
      <c r="AH1687" t="s">
        <v>473</v>
      </c>
    </row>
    <row r="1688" spans="1:34" x14ac:dyDescent="0.25">
      <c r="A1688" t="s">
        <v>137</v>
      </c>
      <c r="B1688" t="s">
        <v>214</v>
      </c>
      <c r="C1688" t="s">
        <v>213</v>
      </c>
      <c r="D1688" t="s">
        <v>136</v>
      </c>
      <c r="E1688" t="s">
        <v>135</v>
      </c>
      <c r="F1688" t="s">
        <v>403</v>
      </c>
      <c r="G1688" t="s">
        <v>404</v>
      </c>
      <c r="H1688">
        <v>704</v>
      </c>
      <c r="I1688" t="s">
        <v>212</v>
      </c>
      <c r="J1688" t="s">
        <v>133</v>
      </c>
      <c r="K1688" t="s">
        <v>132</v>
      </c>
      <c r="P1688" t="s">
        <v>302</v>
      </c>
      <c r="Q1688" t="s">
        <v>131</v>
      </c>
      <c r="R1688" t="s">
        <v>150</v>
      </c>
      <c r="S1688" t="s">
        <v>149</v>
      </c>
      <c r="AB1688" t="s">
        <v>128</v>
      </c>
      <c r="AC1688">
        <v>2010</v>
      </c>
      <c r="AD1688">
        <v>10.675000000000001</v>
      </c>
      <c r="AH1688" t="s">
        <v>473</v>
      </c>
    </row>
    <row r="1689" spans="1:34" x14ac:dyDescent="0.25">
      <c r="A1689" t="s">
        <v>137</v>
      </c>
      <c r="B1689" t="s">
        <v>214</v>
      </c>
      <c r="C1689" t="s">
        <v>213</v>
      </c>
      <c r="D1689" t="s">
        <v>136</v>
      </c>
      <c r="E1689" t="s">
        <v>135</v>
      </c>
      <c r="F1689" t="s">
        <v>403</v>
      </c>
      <c r="G1689" t="s">
        <v>404</v>
      </c>
      <c r="H1689">
        <v>704</v>
      </c>
      <c r="I1689" t="s">
        <v>212</v>
      </c>
      <c r="J1689" t="s">
        <v>133</v>
      </c>
      <c r="K1689" t="s">
        <v>132</v>
      </c>
      <c r="P1689" t="s">
        <v>302</v>
      </c>
      <c r="Q1689" t="s">
        <v>131</v>
      </c>
      <c r="R1689" t="s">
        <v>148</v>
      </c>
      <c r="S1689" t="s">
        <v>147</v>
      </c>
      <c r="AB1689" t="s">
        <v>128</v>
      </c>
      <c r="AC1689">
        <v>2010</v>
      </c>
      <c r="AD1689">
        <v>9.4730000000000008</v>
      </c>
      <c r="AH1689" t="s">
        <v>473</v>
      </c>
    </row>
    <row r="1690" spans="1:34" x14ac:dyDescent="0.25">
      <c r="A1690" t="s">
        <v>137</v>
      </c>
      <c r="B1690" t="s">
        <v>214</v>
      </c>
      <c r="C1690" t="s">
        <v>213</v>
      </c>
      <c r="D1690" t="s">
        <v>136</v>
      </c>
      <c r="E1690" t="s">
        <v>135</v>
      </c>
      <c r="F1690" t="s">
        <v>403</v>
      </c>
      <c r="G1690" t="s">
        <v>404</v>
      </c>
      <c r="H1690">
        <v>704</v>
      </c>
      <c r="I1690" t="s">
        <v>212</v>
      </c>
      <c r="J1690" t="s">
        <v>133</v>
      </c>
      <c r="K1690" t="s">
        <v>132</v>
      </c>
      <c r="P1690" t="s">
        <v>302</v>
      </c>
      <c r="Q1690" t="s">
        <v>131</v>
      </c>
      <c r="R1690" t="s">
        <v>146</v>
      </c>
      <c r="S1690" t="s">
        <v>145</v>
      </c>
      <c r="AB1690" t="s">
        <v>128</v>
      </c>
      <c r="AC1690">
        <v>2010</v>
      </c>
      <c r="AD1690">
        <v>11.901999999999999</v>
      </c>
      <c r="AH1690" t="s">
        <v>473</v>
      </c>
    </row>
    <row r="1691" spans="1:34" x14ac:dyDescent="0.25">
      <c r="A1691" t="s">
        <v>137</v>
      </c>
      <c r="B1691" t="s">
        <v>214</v>
      </c>
      <c r="C1691" t="s">
        <v>213</v>
      </c>
      <c r="D1691" t="s">
        <v>136</v>
      </c>
      <c r="E1691" t="s">
        <v>135</v>
      </c>
      <c r="F1691" t="s">
        <v>403</v>
      </c>
      <c r="G1691" t="s">
        <v>404</v>
      </c>
      <c r="H1691">
        <v>704</v>
      </c>
      <c r="I1691" t="s">
        <v>212</v>
      </c>
      <c r="J1691" t="s">
        <v>133</v>
      </c>
      <c r="K1691" t="s">
        <v>132</v>
      </c>
      <c r="P1691" t="s">
        <v>302</v>
      </c>
      <c r="Q1691" t="s">
        <v>131</v>
      </c>
      <c r="R1691" t="s">
        <v>144</v>
      </c>
      <c r="S1691" t="s">
        <v>143</v>
      </c>
      <c r="AB1691" t="s">
        <v>128</v>
      </c>
      <c r="AC1691">
        <v>2010</v>
      </c>
      <c r="AD1691">
        <v>12.731999999999999</v>
      </c>
      <c r="AH1691" t="s">
        <v>473</v>
      </c>
    </row>
    <row r="1692" spans="1:34" x14ac:dyDescent="0.25">
      <c r="A1692" t="s">
        <v>137</v>
      </c>
      <c r="B1692" t="s">
        <v>214</v>
      </c>
      <c r="C1692" t="s">
        <v>213</v>
      </c>
      <c r="D1692" t="s">
        <v>136</v>
      </c>
      <c r="E1692" t="s">
        <v>135</v>
      </c>
      <c r="F1692" t="s">
        <v>403</v>
      </c>
      <c r="G1692" t="s">
        <v>404</v>
      </c>
      <c r="H1692">
        <v>704</v>
      </c>
      <c r="I1692" t="s">
        <v>212</v>
      </c>
      <c r="J1692" t="s">
        <v>133</v>
      </c>
      <c r="K1692" t="s">
        <v>132</v>
      </c>
      <c r="P1692" t="s">
        <v>302</v>
      </c>
      <c r="Q1692" t="s">
        <v>131</v>
      </c>
      <c r="R1692" t="s">
        <v>142</v>
      </c>
      <c r="S1692" t="s">
        <v>141</v>
      </c>
      <c r="AB1692" t="s">
        <v>128</v>
      </c>
      <c r="AC1692">
        <v>2010</v>
      </c>
      <c r="AD1692">
        <v>6.26</v>
      </c>
      <c r="AH1692" t="s">
        <v>473</v>
      </c>
    </row>
    <row r="1693" spans="1:34" x14ac:dyDescent="0.25">
      <c r="A1693" t="s">
        <v>137</v>
      </c>
      <c r="B1693" t="s">
        <v>214</v>
      </c>
      <c r="C1693" t="s">
        <v>213</v>
      </c>
      <c r="D1693" t="s">
        <v>136</v>
      </c>
      <c r="E1693" t="s">
        <v>135</v>
      </c>
      <c r="F1693" t="s">
        <v>403</v>
      </c>
      <c r="G1693" t="s">
        <v>404</v>
      </c>
      <c r="H1693">
        <v>704</v>
      </c>
      <c r="I1693" t="s">
        <v>212</v>
      </c>
      <c r="J1693" t="s">
        <v>133</v>
      </c>
      <c r="K1693" t="s">
        <v>132</v>
      </c>
      <c r="P1693" t="s">
        <v>302</v>
      </c>
      <c r="Q1693" t="s">
        <v>131</v>
      </c>
      <c r="R1693" t="s">
        <v>140</v>
      </c>
      <c r="S1693" t="s">
        <v>139</v>
      </c>
      <c r="AB1693" t="s">
        <v>128</v>
      </c>
      <c r="AC1693">
        <v>2010</v>
      </c>
      <c r="AD1693">
        <v>9.8849999999999998</v>
      </c>
      <c r="AH1693" t="s">
        <v>473</v>
      </c>
    </row>
    <row r="1694" spans="1:34" x14ac:dyDescent="0.25">
      <c r="A1694" t="s">
        <v>137</v>
      </c>
      <c r="B1694" t="s">
        <v>214</v>
      </c>
      <c r="C1694" t="s">
        <v>213</v>
      </c>
      <c r="D1694" t="s">
        <v>136</v>
      </c>
      <c r="E1694" t="s">
        <v>135</v>
      </c>
      <c r="F1694" t="s">
        <v>403</v>
      </c>
      <c r="G1694" t="s">
        <v>404</v>
      </c>
      <c r="H1694">
        <v>704</v>
      </c>
      <c r="I1694" t="s">
        <v>212</v>
      </c>
      <c r="J1694" t="s">
        <v>133</v>
      </c>
      <c r="K1694" t="s">
        <v>132</v>
      </c>
      <c r="P1694" t="s">
        <v>302</v>
      </c>
      <c r="Q1694" t="s">
        <v>131</v>
      </c>
      <c r="R1694" t="s">
        <v>138</v>
      </c>
      <c r="S1694" t="s">
        <v>131</v>
      </c>
      <c r="AB1694" t="s">
        <v>128</v>
      </c>
      <c r="AC1694">
        <v>2010</v>
      </c>
      <c r="AD1694">
        <v>98.393000000000001</v>
      </c>
      <c r="AH1694" t="s">
        <v>473</v>
      </c>
    </row>
    <row r="1695" spans="1:34" x14ac:dyDescent="0.25">
      <c r="A1695" t="s">
        <v>137</v>
      </c>
      <c r="B1695" t="s">
        <v>214</v>
      </c>
      <c r="C1695" t="s">
        <v>213</v>
      </c>
      <c r="D1695" t="s">
        <v>136</v>
      </c>
      <c r="E1695" t="s">
        <v>135</v>
      </c>
      <c r="F1695" t="s">
        <v>403</v>
      </c>
      <c r="G1695" t="s">
        <v>404</v>
      </c>
      <c r="H1695">
        <v>704</v>
      </c>
      <c r="I1695" t="s">
        <v>212</v>
      </c>
      <c r="J1695" t="s">
        <v>133</v>
      </c>
      <c r="K1695" t="s">
        <v>132</v>
      </c>
      <c r="P1695" t="s">
        <v>302</v>
      </c>
      <c r="Q1695" t="s">
        <v>131</v>
      </c>
      <c r="R1695" t="s">
        <v>130</v>
      </c>
      <c r="S1695" t="s">
        <v>129</v>
      </c>
      <c r="AB1695" t="s">
        <v>128</v>
      </c>
      <c r="AC1695">
        <v>2010</v>
      </c>
      <c r="AD1695">
        <v>2.6360000000000001</v>
      </c>
      <c r="AH1695" t="s">
        <v>473</v>
      </c>
    </row>
    <row r="1696" spans="1:34" x14ac:dyDescent="0.25">
      <c r="A1696" t="s">
        <v>137</v>
      </c>
      <c r="B1696" t="s">
        <v>355</v>
      </c>
      <c r="C1696" t="s">
        <v>356</v>
      </c>
      <c r="D1696" t="s">
        <v>136</v>
      </c>
      <c r="E1696" t="s">
        <v>135</v>
      </c>
      <c r="F1696" t="s">
        <v>403</v>
      </c>
      <c r="G1696" t="s">
        <v>404</v>
      </c>
      <c r="H1696">
        <v>463</v>
      </c>
      <c r="I1696" t="s">
        <v>474</v>
      </c>
      <c r="J1696" t="s">
        <v>133</v>
      </c>
      <c r="K1696" t="s">
        <v>132</v>
      </c>
      <c r="P1696" t="s">
        <v>297</v>
      </c>
      <c r="Q1696" t="s">
        <v>298</v>
      </c>
      <c r="R1696" t="s">
        <v>183</v>
      </c>
      <c r="S1696" t="s">
        <v>182</v>
      </c>
      <c r="AB1696" t="s">
        <v>128</v>
      </c>
      <c r="AC1696">
        <v>2010</v>
      </c>
      <c r="AD1696">
        <v>3854.41</v>
      </c>
      <c r="AH1696" t="s">
        <v>475</v>
      </c>
    </row>
    <row r="1697" spans="1:34" x14ac:dyDescent="0.25">
      <c r="A1697" t="s">
        <v>137</v>
      </c>
      <c r="B1697" t="s">
        <v>355</v>
      </c>
      <c r="C1697" t="s">
        <v>356</v>
      </c>
      <c r="D1697" t="s">
        <v>136</v>
      </c>
      <c r="E1697" t="s">
        <v>135</v>
      </c>
      <c r="F1697" t="s">
        <v>403</v>
      </c>
      <c r="G1697" t="s">
        <v>404</v>
      </c>
      <c r="H1697">
        <v>463</v>
      </c>
      <c r="I1697" t="s">
        <v>474</v>
      </c>
      <c r="J1697" t="s">
        <v>133</v>
      </c>
      <c r="K1697" t="s">
        <v>132</v>
      </c>
      <c r="P1697" t="s">
        <v>297</v>
      </c>
      <c r="Q1697" t="s">
        <v>298</v>
      </c>
      <c r="R1697" t="s">
        <v>156</v>
      </c>
      <c r="S1697" t="s">
        <v>155</v>
      </c>
      <c r="AB1697" t="s">
        <v>128</v>
      </c>
      <c r="AC1697">
        <v>2010</v>
      </c>
      <c r="AD1697">
        <v>0.49199999999999999</v>
      </c>
      <c r="AH1697" t="s">
        <v>475</v>
      </c>
    </row>
    <row r="1698" spans="1:34" x14ac:dyDescent="0.25">
      <c r="A1698" t="s">
        <v>137</v>
      </c>
      <c r="B1698" t="s">
        <v>355</v>
      </c>
      <c r="C1698" t="s">
        <v>356</v>
      </c>
      <c r="D1698" t="s">
        <v>136</v>
      </c>
      <c r="E1698" t="s">
        <v>135</v>
      </c>
      <c r="F1698" t="s">
        <v>403</v>
      </c>
      <c r="G1698" t="s">
        <v>404</v>
      </c>
      <c r="H1698">
        <v>463</v>
      </c>
      <c r="I1698" t="s">
        <v>474</v>
      </c>
      <c r="J1698" t="s">
        <v>133</v>
      </c>
      <c r="K1698" t="s">
        <v>132</v>
      </c>
      <c r="P1698" t="s">
        <v>297</v>
      </c>
      <c r="Q1698" t="s">
        <v>298</v>
      </c>
      <c r="R1698" t="s">
        <v>154</v>
      </c>
      <c r="S1698" t="s">
        <v>153</v>
      </c>
      <c r="AB1698" t="s">
        <v>128</v>
      </c>
      <c r="AC1698">
        <v>2010</v>
      </c>
      <c r="AD1698">
        <v>599.38400000000001</v>
      </c>
      <c r="AH1698" t="s">
        <v>475</v>
      </c>
    </row>
    <row r="1699" spans="1:34" x14ac:dyDescent="0.25">
      <c r="A1699" t="s">
        <v>137</v>
      </c>
      <c r="B1699" t="s">
        <v>355</v>
      </c>
      <c r="C1699" t="s">
        <v>356</v>
      </c>
      <c r="D1699" t="s">
        <v>136</v>
      </c>
      <c r="E1699" t="s">
        <v>135</v>
      </c>
      <c r="F1699" t="s">
        <v>403</v>
      </c>
      <c r="G1699" t="s">
        <v>404</v>
      </c>
      <c r="H1699">
        <v>463</v>
      </c>
      <c r="I1699" t="s">
        <v>474</v>
      </c>
      <c r="J1699" t="s">
        <v>133</v>
      </c>
      <c r="K1699" t="s">
        <v>132</v>
      </c>
      <c r="P1699" t="s">
        <v>297</v>
      </c>
      <c r="Q1699" t="s">
        <v>298</v>
      </c>
      <c r="R1699" t="s">
        <v>152</v>
      </c>
      <c r="S1699" t="s">
        <v>151</v>
      </c>
      <c r="AB1699" t="s">
        <v>128</v>
      </c>
      <c r="AC1699">
        <v>2010</v>
      </c>
      <c r="AD1699">
        <v>1812.364</v>
      </c>
      <c r="AH1699" t="s">
        <v>475</v>
      </c>
    </row>
    <row r="1700" spans="1:34" x14ac:dyDescent="0.25">
      <c r="A1700" t="s">
        <v>137</v>
      </c>
      <c r="B1700" t="s">
        <v>355</v>
      </c>
      <c r="C1700" t="s">
        <v>356</v>
      </c>
      <c r="D1700" t="s">
        <v>136</v>
      </c>
      <c r="E1700" t="s">
        <v>135</v>
      </c>
      <c r="F1700" t="s">
        <v>403</v>
      </c>
      <c r="G1700" t="s">
        <v>404</v>
      </c>
      <c r="H1700">
        <v>463</v>
      </c>
      <c r="I1700" t="s">
        <v>474</v>
      </c>
      <c r="J1700" t="s">
        <v>133</v>
      </c>
      <c r="K1700" t="s">
        <v>132</v>
      </c>
      <c r="P1700" t="s">
        <v>297</v>
      </c>
      <c r="Q1700" t="s">
        <v>298</v>
      </c>
      <c r="R1700" t="s">
        <v>150</v>
      </c>
      <c r="S1700" t="s">
        <v>149</v>
      </c>
      <c r="AB1700" t="s">
        <v>128</v>
      </c>
      <c r="AC1700">
        <v>2010</v>
      </c>
      <c r="AD1700">
        <v>1090.7819999999999</v>
      </c>
      <c r="AH1700" t="s">
        <v>475</v>
      </c>
    </row>
    <row r="1701" spans="1:34" x14ac:dyDescent="0.25">
      <c r="A1701" t="s">
        <v>137</v>
      </c>
      <c r="B1701" t="s">
        <v>355</v>
      </c>
      <c r="C1701" t="s">
        <v>356</v>
      </c>
      <c r="D1701" t="s">
        <v>136</v>
      </c>
      <c r="E1701" t="s">
        <v>135</v>
      </c>
      <c r="F1701" t="s">
        <v>403</v>
      </c>
      <c r="G1701" t="s">
        <v>404</v>
      </c>
      <c r="H1701">
        <v>463</v>
      </c>
      <c r="I1701" t="s">
        <v>474</v>
      </c>
      <c r="J1701" t="s">
        <v>133</v>
      </c>
      <c r="K1701" t="s">
        <v>132</v>
      </c>
      <c r="P1701" t="s">
        <v>297</v>
      </c>
      <c r="Q1701" t="s">
        <v>298</v>
      </c>
      <c r="R1701" t="s">
        <v>148</v>
      </c>
      <c r="S1701" t="s">
        <v>147</v>
      </c>
      <c r="AB1701" t="s">
        <v>128</v>
      </c>
      <c r="AC1701">
        <v>2010</v>
      </c>
      <c r="AD1701">
        <v>1537.8340000000001</v>
      </c>
      <c r="AH1701" t="s">
        <v>475</v>
      </c>
    </row>
    <row r="1702" spans="1:34" x14ac:dyDescent="0.25">
      <c r="A1702" t="s">
        <v>137</v>
      </c>
      <c r="B1702" t="s">
        <v>355</v>
      </c>
      <c r="C1702" t="s">
        <v>356</v>
      </c>
      <c r="D1702" t="s">
        <v>136</v>
      </c>
      <c r="E1702" t="s">
        <v>135</v>
      </c>
      <c r="F1702" t="s">
        <v>403</v>
      </c>
      <c r="G1702" t="s">
        <v>404</v>
      </c>
      <c r="H1702">
        <v>463</v>
      </c>
      <c r="I1702" t="s">
        <v>474</v>
      </c>
      <c r="J1702" t="s">
        <v>133</v>
      </c>
      <c r="K1702" t="s">
        <v>132</v>
      </c>
      <c r="P1702" t="s">
        <v>297</v>
      </c>
      <c r="Q1702" t="s">
        <v>298</v>
      </c>
      <c r="R1702" t="s">
        <v>146</v>
      </c>
      <c r="S1702" t="s">
        <v>145</v>
      </c>
      <c r="AB1702" t="s">
        <v>128</v>
      </c>
      <c r="AC1702">
        <v>2010</v>
      </c>
      <c r="AD1702">
        <v>5299.134</v>
      </c>
      <c r="AH1702" t="s">
        <v>475</v>
      </c>
    </row>
    <row r="1703" spans="1:34" x14ac:dyDescent="0.25">
      <c r="A1703" t="s">
        <v>137</v>
      </c>
      <c r="B1703" t="s">
        <v>355</v>
      </c>
      <c r="C1703" t="s">
        <v>356</v>
      </c>
      <c r="D1703" t="s">
        <v>136</v>
      </c>
      <c r="E1703" t="s">
        <v>135</v>
      </c>
      <c r="F1703" t="s">
        <v>403</v>
      </c>
      <c r="G1703" t="s">
        <v>404</v>
      </c>
      <c r="H1703">
        <v>463</v>
      </c>
      <c r="I1703" t="s">
        <v>474</v>
      </c>
      <c r="J1703" t="s">
        <v>133</v>
      </c>
      <c r="K1703" t="s">
        <v>132</v>
      </c>
      <c r="P1703" t="s">
        <v>297</v>
      </c>
      <c r="Q1703" t="s">
        <v>298</v>
      </c>
      <c r="R1703" t="s">
        <v>144</v>
      </c>
      <c r="S1703" t="s">
        <v>143</v>
      </c>
      <c r="AB1703" t="s">
        <v>128</v>
      </c>
      <c r="AC1703">
        <v>2010</v>
      </c>
      <c r="AD1703">
        <v>638.81399999999996</v>
      </c>
      <c r="AH1703" t="s">
        <v>475</v>
      </c>
    </row>
    <row r="1704" spans="1:34" x14ac:dyDescent="0.25">
      <c r="A1704" t="s">
        <v>137</v>
      </c>
      <c r="B1704" t="s">
        <v>355</v>
      </c>
      <c r="C1704" t="s">
        <v>356</v>
      </c>
      <c r="D1704" t="s">
        <v>136</v>
      </c>
      <c r="E1704" t="s">
        <v>135</v>
      </c>
      <c r="F1704" t="s">
        <v>403</v>
      </c>
      <c r="G1704" t="s">
        <v>404</v>
      </c>
      <c r="H1704">
        <v>463</v>
      </c>
      <c r="I1704" t="s">
        <v>474</v>
      </c>
      <c r="J1704" t="s">
        <v>133</v>
      </c>
      <c r="K1704" t="s">
        <v>132</v>
      </c>
      <c r="P1704" t="s">
        <v>297</v>
      </c>
      <c r="Q1704" t="s">
        <v>298</v>
      </c>
      <c r="R1704" t="s">
        <v>142</v>
      </c>
      <c r="S1704" t="s">
        <v>141</v>
      </c>
      <c r="AB1704" t="s">
        <v>128</v>
      </c>
      <c r="AC1704">
        <v>2010</v>
      </c>
      <c r="AD1704">
        <v>969.43</v>
      </c>
      <c r="AH1704" t="s">
        <v>475</v>
      </c>
    </row>
    <row r="1705" spans="1:34" x14ac:dyDescent="0.25">
      <c r="A1705" t="s">
        <v>137</v>
      </c>
      <c r="B1705" t="s">
        <v>355</v>
      </c>
      <c r="C1705" t="s">
        <v>356</v>
      </c>
      <c r="D1705" t="s">
        <v>136</v>
      </c>
      <c r="E1705" t="s">
        <v>135</v>
      </c>
      <c r="F1705" t="s">
        <v>403</v>
      </c>
      <c r="G1705" t="s">
        <v>404</v>
      </c>
      <c r="H1705">
        <v>463</v>
      </c>
      <c r="I1705" t="s">
        <v>474</v>
      </c>
      <c r="J1705" t="s">
        <v>133</v>
      </c>
      <c r="K1705" t="s">
        <v>132</v>
      </c>
      <c r="P1705" t="s">
        <v>297</v>
      </c>
      <c r="Q1705" t="s">
        <v>298</v>
      </c>
      <c r="R1705" t="s">
        <v>140</v>
      </c>
      <c r="S1705" t="s">
        <v>139</v>
      </c>
      <c r="AB1705" t="s">
        <v>128</v>
      </c>
      <c r="AC1705">
        <v>2010</v>
      </c>
      <c r="AD1705">
        <v>665.66200000000003</v>
      </c>
      <c r="AH1705" t="s">
        <v>475</v>
      </c>
    </row>
    <row r="1706" spans="1:34" x14ac:dyDescent="0.25">
      <c r="A1706" t="s">
        <v>137</v>
      </c>
      <c r="B1706" t="s">
        <v>355</v>
      </c>
      <c r="C1706" t="s">
        <v>356</v>
      </c>
      <c r="D1706" t="s">
        <v>136</v>
      </c>
      <c r="E1706" t="s">
        <v>135</v>
      </c>
      <c r="F1706" t="s">
        <v>403</v>
      </c>
      <c r="G1706" t="s">
        <v>404</v>
      </c>
      <c r="H1706">
        <v>463</v>
      </c>
      <c r="I1706" t="s">
        <v>474</v>
      </c>
      <c r="J1706" t="s">
        <v>133</v>
      </c>
      <c r="K1706" t="s">
        <v>132</v>
      </c>
      <c r="P1706" t="s">
        <v>297</v>
      </c>
      <c r="Q1706" t="s">
        <v>298</v>
      </c>
      <c r="R1706" t="s">
        <v>138</v>
      </c>
      <c r="S1706" t="s">
        <v>131</v>
      </c>
      <c r="AB1706" t="s">
        <v>128</v>
      </c>
      <c r="AC1706">
        <v>2010</v>
      </c>
      <c r="AD1706">
        <v>16998.387999999999</v>
      </c>
      <c r="AH1706" t="s">
        <v>475</v>
      </c>
    </row>
    <row r="1707" spans="1:34" x14ac:dyDescent="0.25">
      <c r="A1707" t="s">
        <v>137</v>
      </c>
      <c r="B1707" t="s">
        <v>355</v>
      </c>
      <c r="C1707" t="s">
        <v>356</v>
      </c>
      <c r="D1707" t="s">
        <v>136</v>
      </c>
      <c r="E1707" t="s">
        <v>135</v>
      </c>
      <c r="F1707" t="s">
        <v>403</v>
      </c>
      <c r="G1707" t="s">
        <v>404</v>
      </c>
      <c r="H1707">
        <v>463</v>
      </c>
      <c r="I1707" t="s">
        <v>474</v>
      </c>
      <c r="J1707" t="s">
        <v>133</v>
      </c>
      <c r="K1707" t="s">
        <v>132</v>
      </c>
      <c r="P1707" t="s">
        <v>297</v>
      </c>
      <c r="Q1707" t="s">
        <v>298</v>
      </c>
      <c r="R1707" t="s">
        <v>130</v>
      </c>
      <c r="S1707" t="s">
        <v>129</v>
      </c>
      <c r="AB1707" t="s">
        <v>128</v>
      </c>
      <c r="AC1707">
        <v>2010</v>
      </c>
      <c r="AD1707">
        <v>530.08100000000002</v>
      </c>
      <c r="AH1707" t="s">
        <v>475</v>
      </c>
    </row>
    <row r="1708" spans="1:34" x14ac:dyDescent="0.25">
      <c r="A1708" t="s">
        <v>137</v>
      </c>
      <c r="B1708" t="s">
        <v>355</v>
      </c>
      <c r="C1708" t="s">
        <v>356</v>
      </c>
      <c r="D1708" t="s">
        <v>136</v>
      </c>
      <c r="E1708" t="s">
        <v>135</v>
      </c>
      <c r="F1708" t="s">
        <v>403</v>
      </c>
      <c r="G1708" t="s">
        <v>404</v>
      </c>
      <c r="H1708">
        <v>463</v>
      </c>
      <c r="I1708" t="s">
        <v>474</v>
      </c>
      <c r="J1708" t="s">
        <v>133</v>
      </c>
      <c r="K1708" t="s">
        <v>132</v>
      </c>
      <c r="P1708" t="s">
        <v>300</v>
      </c>
      <c r="Q1708" t="s">
        <v>301</v>
      </c>
      <c r="R1708" t="s">
        <v>183</v>
      </c>
      <c r="S1708" t="s">
        <v>182</v>
      </c>
      <c r="AB1708" t="s">
        <v>128</v>
      </c>
      <c r="AC1708">
        <v>2010</v>
      </c>
      <c r="AD1708">
        <v>4248.2089999999998</v>
      </c>
      <c r="AH1708" t="s">
        <v>475</v>
      </c>
    </row>
    <row r="1709" spans="1:34" x14ac:dyDescent="0.25">
      <c r="A1709" t="s">
        <v>137</v>
      </c>
      <c r="B1709" t="s">
        <v>355</v>
      </c>
      <c r="C1709" t="s">
        <v>356</v>
      </c>
      <c r="D1709" t="s">
        <v>136</v>
      </c>
      <c r="E1709" t="s">
        <v>135</v>
      </c>
      <c r="F1709" t="s">
        <v>403</v>
      </c>
      <c r="G1709" t="s">
        <v>404</v>
      </c>
      <c r="H1709">
        <v>463</v>
      </c>
      <c r="I1709" t="s">
        <v>474</v>
      </c>
      <c r="J1709" t="s">
        <v>133</v>
      </c>
      <c r="K1709" t="s">
        <v>132</v>
      </c>
      <c r="P1709" t="s">
        <v>300</v>
      </c>
      <c r="Q1709" t="s">
        <v>301</v>
      </c>
      <c r="R1709" t="s">
        <v>156</v>
      </c>
      <c r="S1709" t="s">
        <v>155</v>
      </c>
      <c r="AB1709" t="s">
        <v>128</v>
      </c>
      <c r="AC1709">
        <v>2010</v>
      </c>
      <c r="AD1709">
        <v>74.978999999999999</v>
      </c>
      <c r="AH1709" t="s">
        <v>475</v>
      </c>
    </row>
    <row r="1710" spans="1:34" x14ac:dyDescent="0.25">
      <c r="A1710" t="s">
        <v>137</v>
      </c>
      <c r="B1710" t="s">
        <v>355</v>
      </c>
      <c r="C1710" t="s">
        <v>356</v>
      </c>
      <c r="D1710" t="s">
        <v>136</v>
      </c>
      <c r="E1710" t="s">
        <v>135</v>
      </c>
      <c r="F1710" t="s">
        <v>403</v>
      </c>
      <c r="G1710" t="s">
        <v>404</v>
      </c>
      <c r="H1710">
        <v>463</v>
      </c>
      <c r="I1710" t="s">
        <v>474</v>
      </c>
      <c r="J1710" t="s">
        <v>133</v>
      </c>
      <c r="K1710" t="s">
        <v>132</v>
      </c>
      <c r="P1710" t="s">
        <v>300</v>
      </c>
      <c r="Q1710" t="s">
        <v>301</v>
      </c>
      <c r="R1710" t="s">
        <v>154</v>
      </c>
      <c r="S1710" t="s">
        <v>153</v>
      </c>
      <c r="AB1710" t="s">
        <v>128</v>
      </c>
      <c r="AC1710">
        <v>2010</v>
      </c>
      <c r="AD1710">
        <v>1144.69</v>
      </c>
      <c r="AH1710" t="s">
        <v>475</v>
      </c>
    </row>
    <row r="1711" spans="1:34" x14ac:dyDescent="0.25">
      <c r="A1711" t="s">
        <v>137</v>
      </c>
      <c r="B1711" t="s">
        <v>355</v>
      </c>
      <c r="C1711" t="s">
        <v>356</v>
      </c>
      <c r="D1711" t="s">
        <v>136</v>
      </c>
      <c r="E1711" t="s">
        <v>135</v>
      </c>
      <c r="F1711" t="s">
        <v>403</v>
      </c>
      <c r="G1711" t="s">
        <v>404</v>
      </c>
      <c r="H1711">
        <v>463</v>
      </c>
      <c r="I1711" t="s">
        <v>474</v>
      </c>
      <c r="J1711" t="s">
        <v>133</v>
      </c>
      <c r="K1711" t="s">
        <v>132</v>
      </c>
      <c r="P1711" t="s">
        <v>300</v>
      </c>
      <c r="Q1711" t="s">
        <v>301</v>
      </c>
      <c r="R1711" t="s">
        <v>152</v>
      </c>
      <c r="S1711" t="s">
        <v>151</v>
      </c>
      <c r="AB1711" t="s">
        <v>128</v>
      </c>
      <c r="AC1711">
        <v>2010</v>
      </c>
      <c r="AD1711">
        <v>1802.123</v>
      </c>
      <c r="AH1711" t="s">
        <v>475</v>
      </c>
    </row>
    <row r="1712" spans="1:34" x14ac:dyDescent="0.25">
      <c r="A1712" t="s">
        <v>137</v>
      </c>
      <c r="B1712" t="s">
        <v>355</v>
      </c>
      <c r="C1712" t="s">
        <v>356</v>
      </c>
      <c r="D1712" t="s">
        <v>136</v>
      </c>
      <c r="E1712" t="s">
        <v>135</v>
      </c>
      <c r="F1712" t="s">
        <v>403</v>
      </c>
      <c r="G1712" t="s">
        <v>404</v>
      </c>
      <c r="H1712">
        <v>463</v>
      </c>
      <c r="I1712" t="s">
        <v>474</v>
      </c>
      <c r="J1712" t="s">
        <v>133</v>
      </c>
      <c r="K1712" t="s">
        <v>132</v>
      </c>
      <c r="P1712" t="s">
        <v>300</v>
      </c>
      <c r="Q1712" t="s">
        <v>301</v>
      </c>
      <c r="R1712" t="s">
        <v>150</v>
      </c>
      <c r="S1712" t="s">
        <v>149</v>
      </c>
      <c r="AB1712" t="s">
        <v>128</v>
      </c>
      <c r="AC1712">
        <v>2010</v>
      </c>
      <c r="AD1712">
        <v>1749.44</v>
      </c>
      <c r="AH1712" t="s">
        <v>475</v>
      </c>
    </row>
    <row r="1713" spans="1:34" x14ac:dyDescent="0.25">
      <c r="A1713" t="s">
        <v>137</v>
      </c>
      <c r="B1713" t="s">
        <v>355</v>
      </c>
      <c r="C1713" t="s">
        <v>356</v>
      </c>
      <c r="D1713" t="s">
        <v>136</v>
      </c>
      <c r="E1713" t="s">
        <v>135</v>
      </c>
      <c r="F1713" t="s">
        <v>403</v>
      </c>
      <c r="G1713" t="s">
        <v>404</v>
      </c>
      <c r="H1713">
        <v>463</v>
      </c>
      <c r="I1713" t="s">
        <v>474</v>
      </c>
      <c r="J1713" t="s">
        <v>133</v>
      </c>
      <c r="K1713" t="s">
        <v>132</v>
      </c>
      <c r="P1713" t="s">
        <v>300</v>
      </c>
      <c r="Q1713" t="s">
        <v>301</v>
      </c>
      <c r="R1713" t="s">
        <v>148</v>
      </c>
      <c r="S1713" t="s">
        <v>147</v>
      </c>
      <c r="AB1713" t="s">
        <v>128</v>
      </c>
      <c r="AC1713">
        <v>2010</v>
      </c>
      <c r="AD1713">
        <v>970.79600000000005</v>
      </c>
      <c r="AH1713" t="s">
        <v>475</v>
      </c>
    </row>
    <row r="1714" spans="1:34" x14ac:dyDescent="0.25">
      <c r="A1714" t="s">
        <v>137</v>
      </c>
      <c r="B1714" t="s">
        <v>355</v>
      </c>
      <c r="C1714" t="s">
        <v>356</v>
      </c>
      <c r="D1714" t="s">
        <v>136</v>
      </c>
      <c r="E1714" t="s">
        <v>135</v>
      </c>
      <c r="F1714" t="s">
        <v>403</v>
      </c>
      <c r="G1714" t="s">
        <v>404</v>
      </c>
      <c r="H1714">
        <v>463</v>
      </c>
      <c r="I1714" t="s">
        <v>474</v>
      </c>
      <c r="J1714" t="s">
        <v>133</v>
      </c>
      <c r="K1714" t="s">
        <v>132</v>
      </c>
      <c r="P1714" t="s">
        <v>300</v>
      </c>
      <c r="Q1714" t="s">
        <v>301</v>
      </c>
      <c r="R1714" t="s">
        <v>146</v>
      </c>
      <c r="S1714" t="s">
        <v>145</v>
      </c>
      <c r="AB1714" t="s">
        <v>128</v>
      </c>
      <c r="AC1714">
        <v>2010</v>
      </c>
      <c r="AD1714">
        <v>4780.4859999999999</v>
      </c>
      <c r="AH1714" t="s">
        <v>475</v>
      </c>
    </row>
    <row r="1715" spans="1:34" x14ac:dyDescent="0.25">
      <c r="A1715" t="s">
        <v>137</v>
      </c>
      <c r="B1715" t="s">
        <v>355</v>
      </c>
      <c r="C1715" t="s">
        <v>356</v>
      </c>
      <c r="D1715" t="s">
        <v>136</v>
      </c>
      <c r="E1715" t="s">
        <v>135</v>
      </c>
      <c r="F1715" t="s">
        <v>403</v>
      </c>
      <c r="G1715" t="s">
        <v>404</v>
      </c>
      <c r="H1715">
        <v>463</v>
      </c>
      <c r="I1715" t="s">
        <v>474</v>
      </c>
      <c r="J1715" t="s">
        <v>133</v>
      </c>
      <c r="K1715" t="s">
        <v>132</v>
      </c>
      <c r="P1715" t="s">
        <v>300</v>
      </c>
      <c r="Q1715" t="s">
        <v>301</v>
      </c>
      <c r="R1715" t="s">
        <v>144</v>
      </c>
      <c r="S1715" t="s">
        <v>143</v>
      </c>
      <c r="AB1715" t="s">
        <v>128</v>
      </c>
      <c r="AC1715">
        <v>2010</v>
      </c>
      <c r="AD1715">
        <v>5565.1090000000004</v>
      </c>
      <c r="AH1715" t="s">
        <v>475</v>
      </c>
    </row>
    <row r="1716" spans="1:34" x14ac:dyDescent="0.25">
      <c r="A1716" t="s">
        <v>137</v>
      </c>
      <c r="B1716" t="s">
        <v>355</v>
      </c>
      <c r="C1716" t="s">
        <v>356</v>
      </c>
      <c r="D1716" t="s">
        <v>136</v>
      </c>
      <c r="E1716" t="s">
        <v>135</v>
      </c>
      <c r="F1716" t="s">
        <v>403</v>
      </c>
      <c r="G1716" t="s">
        <v>404</v>
      </c>
      <c r="H1716">
        <v>463</v>
      </c>
      <c r="I1716" t="s">
        <v>474</v>
      </c>
      <c r="J1716" t="s">
        <v>133</v>
      </c>
      <c r="K1716" t="s">
        <v>132</v>
      </c>
      <c r="P1716" t="s">
        <v>300</v>
      </c>
      <c r="Q1716" t="s">
        <v>301</v>
      </c>
      <c r="R1716" t="s">
        <v>142</v>
      </c>
      <c r="S1716" t="s">
        <v>141</v>
      </c>
      <c r="AB1716" t="s">
        <v>128</v>
      </c>
      <c r="AC1716">
        <v>2010</v>
      </c>
      <c r="AD1716">
        <v>3964.2310000000002</v>
      </c>
      <c r="AH1716" t="s">
        <v>475</v>
      </c>
    </row>
    <row r="1717" spans="1:34" x14ac:dyDescent="0.25">
      <c r="A1717" t="s">
        <v>137</v>
      </c>
      <c r="B1717" t="s">
        <v>355</v>
      </c>
      <c r="C1717" t="s">
        <v>356</v>
      </c>
      <c r="D1717" t="s">
        <v>136</v>
      </c>
      <c r="E1717" t="s">
        <v>135</v>
      </c>
      <c r="F1717" t="s">
        <v>403</v>
      </c>
      <c r="G1717" t="s">
        <v>404</v>
      </c>
      <c r="H1717">
        <v>463</v>
      </c>
      <c r="I1717" t="s">
        <v>474</v>
      </c>
      <c r="J1717" t="s">
        <v>133</v>
      </c>
      <c r="K1717" t="s">
        <v>132</v>
      </c>
      <c r="P1717" t="s">
        <v>300</v>
      </c>
      <c r="Q1717" t="s">
        <v>301</v>
      </c>
      <c r="R1717" t="s">
        <v>140</v>
      </c>
      <c r="S1717" t="s">
        <v>139</v>
      </c>
      <c r="AB1717" t="s">
        <v>128</v>
      </c>
      <c r="AC1717">
        <v>2010</v>
      </c>
      <c r="AD1717">
        <v>3291.4119999999998</v>
      </c>
      <c r="AH1717" t="s">
        <v>475</v>
      </c>
    </row>
    <row r="1718" spans="1:34" x14ac:dyDescent="0.25">
      <c r="A1718" t="s">
        <v>137</v>
      </c>
      <c r="B1718" t="s">
        <v>355</v>
      </c>
      <c r="C1718" t="s">
        <v>356</v>
      </c>
      <c r="D1718" t="s">
        <v>136</v>
      </c>
      <c r="E1718" t="s">
        <v>135</v>
      </c>
      <c r="F1718" t="s">
        <v>403</v>
      </c>
      <c r="G1718" t="s">
        <v>404</v>
      </c>
      <c r="H1718">
        <v>463</v>
      </c>
      <c r="I1718" t="s">
        <v>474</v>
      </c>
      <c r="J1718" t="s">
        <v>133</v>
      </c>
      <c r="K1718" t="s">
        <v>132</v>
      </c>
      <c r="P1718" t="s">
        <v>300</v>
      </c>
      <c r="Q1718" t="s">
        <v>301</v>
      </c>
      <c r="R1718" t="s">
        <v>138</v>
      </c>
      <c r="S1718" t="s">
        <v>131</v>
      </c>
      <c r="AB1718" t="s">
        <v>128</v>
      </c>
      <c r="AC1718">
        <v>2010</v>
      </c>
      <c r="AD1718">
        <v>28303.181</v>
      </c>
      <c r="AH1718" t="s">
        <v>475</v>
      </c>
    </row>
    <row r="1719" spans="1:34" x14ac:dyDescent="0.25">
      <c r="A1719" t="s">
        <v>137</v>
      </c>
      <c r="B1719" t="s">
        <v>355</v>
      </c>
      <c r="C1719" t="s">
        <v>356</v>
      </c>
      <c r="D1719" t="s">
        <v>136</v>
      </c>
      <c r="E1719" t="s">
        <v>135</v>
      </c>
      <c r="F1719" t="s">
        <v>403</v>
      </c>
      <c r="G1719" t="s">
        <v>404</v>
      </c>
      <c r="H1719">
        <v>463</v>
      </c>
      <c r="I1719" t="s">
        <v>474</v>
      </c>
      <c r="J1719" t="s">
        <v>133</v>
      </c>
      <c r="K1719" t="s">
        <v>132</v>
      </c>
      <c r="P1719" t="s">
        <v>300</v>
      </c>
      <c r="Q1719" t="s">
        <v>301</v>
      </c>
      <c r="R1719" t="s">
        <v>130</v>
      </c>
      <c r="S1719" t="s">
        <v>129</v>
      </c>
      <c r="AB1719" t="s">
        <v>128</v>
      </c>
      <c r="AC1719">
        <v>2010</v>
      </c>
      <c r="AD1719">
        <v>711.70699999999999</v>
      </c>
      <c r="AH1719" t="s">
        <v>475</v>
      </c>
    </row>
    <row r="1720" spans="1:34" s="49" customFormat="1" x14ac:dyDescent="0.25">
      <c r="A1720" s="49" t="s">
        <v>137</v>
      </c>
      <c r="B1720" s="49" t="s">
        <v>355</v>
      </c>
      <c r="C1720" s="49" t="s">
        <v>356</v>
      </c>
      <c r="D1720" s="49" t="s">
        <v>136</v>
      </c>
      <c r="E1720" s="49" t="s">
        <v>135</v>
      </c>
      <c r="F1720" s="49" t="s">
        <v>403</v>
      </c>
      <c r="G1720" s="49" t="s">
        <v>404</v>
      </c>
      <c r="H1720" s="49">
        <v>463</v>
      </c>
      <c r="I1720" s="49" t="s">
        <v>474</v>
      </c>
      <c r="J1720" s="49" t="s">
        <v>133</v>
      </c>
      <c r="K1720" s="49" t="s">
        <v>132</v>
      </c>
      <c r="P1720" s="49" t="s">
        <v>302</v>
      </c>
      <c r="Q1720" s="49" t="s">
        <v>131</v>
      </c>
      <c r="R1720" s="49" t="s">
        <v>183</v>
      </c>
      <c r="S1720" s="49" t="s">
        <v>182</v>
      </c>
      <c r="AB1720" s="49" t="s">
        <v>128</v>
      </c>
      <c r="AC1720" s="49">
        <v>2010</v>
      </c>
      <c r="AD1720" s="49">
        <v>8102.62</v>
      </c>
      <c r="AF1720" s="49" t="s">
        <v>858</v>
      </c>
      <c r="AG1720" s="146">
        <f>(AD1721+AD1722+AD1723)*( 1 +AD1731/(AD1730-AD1731))</f>
        <v>5587.1866691968044</v>
      </c>
      <c r="AH1720" s="49" t="s">
        <v>475</v>
      </c>
    </row>
    <row r="1721" spans="1:34" s="49" customFormat="1" x14ac:dyDescent="0.25">
      <c r="A1721" s="49" t="s">
        <v>137</v>
      </c>
      <c r="B1721" s="49" t="s">
        <v>355</v>
      </c>
      <c r="C1721" s="49" t="s">
        <v>356</v>
      </c>
      <c r="D1721" s="49" t="s">
        <v>136</v>
      </c>
      <c r="E1721" s="49" t="s">
        <v>135</v>
      </c>
      <c r="F1721" s="49" t="s">
        <v>403</v>
      </c>
      <c r="G1721" s="49" t="s">
        <v>404</v>
      </c>
      <c r="H1721" s="49">
        <v>463</v>
      </c>
      <c r="I1721" s="49" t="s">
        <v>474</v>
      </c>
      <c r="J1721" s="49" t="s">
        <v>133</v>
      </c>
      <c r="K1721" s="49" t="s">
        <v>132</v>
      </c>
      <c r="P1721" s="49" t="s">
        <v>302</v>
      </c>
      <c r="Q1721" s="49" t="s">
        <v>131</v>
      </c>
      <c r="R1721" s="49" t="s">
        <v>156</v>
      </c>
      <c r="S1721" s="49" t="s">
        <v>155</v>
      </c>
      <c r="AB1721" s="49" t="s">
        <v>128</v>
      </c>
      <c r="AC1721" s="49">
        <v>2010</v>
      </c>
      <c r="AD1721" s="49">
        <v>75.471000000000004</v>
      </c>
      <c r="AF1721" s="49" t="s">
        <v>859</v>
      </c>
      <c r="AG1721" s="146">
        <f>(AD1720+AD1724+AD1725+AD1726+AD1727+AD1728+AD1729)*( 1 +AD1731/(AD1730-AD1731))</f>
        <v>39714.383387171525</v>
      </c>
      <c r="AH1721" s="49" t="s">
        <v>475</v>
      </c>
    </row>
    <row r="1722" spans="1:34" s="49" customFormat="1" x14ac:dyDescent="0.25">
      <c r="A1722" s="49" t="s">
        <v>137</v>
      </c>
      <c r="B1722" s="49" t="s">
        <v>355</v>
      </c>
      <c r="C1722" s="49" t="s">
        <v>356</v>
      </c>
      <c r="D1722" s="49" t="s">
        <v>136</v>
      </c>
      <c r="E1722" s="49" t="s">
        <v>135</v>
      </c>
      <c r="F1722" s="49" t="s">
        <v>403</v>
      </c>
      <c r="G1722" s="49" t="s">
        <v>404</v>
      </c>
      <c r="H1722" s="49">
        <v>463</v>
      </c>
      <c r="I1722" s="49" t="s">
        <v>474</v>
      </c>
      <c r="J1722" s="49" t="s">
        <v>133</v>
      </c>
      <c r="K1722" s="49" t="s">
        <v>132</v>
      </c>
      <c r="P1722" s="49" t="s">
        <v>302</v>
      </c>
      <c r="Q1722" s="49" t="s">
        <v>131</v>
      </c>
      <c r="R1722" s="49" t="s">
        <v>154</v>
      </c>
      <c r="S1722" s="49" t="s">
        <v>153</v>
      </c>
      <c r="AB1722" s="49" t="s">
        <v>128</v>
      </c>
      <c r="AC1722" s="49">
        <v>2010</v>
      </c>
      <c r="AD1722" s="49">
        <v>1744.0740000000001</v>
      </c>
      <c r="AF1722" s="49" t="s">
        <v>862</v>
      </c>
      <c r="AG1722" s="146">
        <f>AD1720+AD1721+AD1722+AD1723+ AD1724+AD1725+AD1726+AD1727+AD1728+AD1729+AD1731</f>
        <v>45301.57</v>
      </c>
      <c r="AH1722" s="49" t="s">
        <v>475</v>
      </c>
    </row>
    <row r="1723" spans="1:34" s="49" customFormat="1" x14ac:dyDescent="0.25">
      <c r="A1723" s="49" t="s">
        <v>137</v>
      </c>
      <c r="B1723" s="49" t="s">
        <v>355</v>
      </c>
      <c r="C1723" s="49" t="s">
        <v>356</v>
      </c>
      <c r="D1723" s="49" t="s">
        <v>136</v>
      </c>
      <c r="E1723" s="49" t="s">
        <v>135</v>
      </c>
      <c r="F1723" s="49" t="s">
        <v>403</v>
      </c>
      <c r="G1723" s="49" t="s">
        <v>404</v>
      </c>
      <c r="H1723" s="49">
        <v>463</v>
      </c>
      <c r="I1723" s="49" t="s">
        <v>474</v>
      </c>
      <c r="J1723" s="49" t="s">
        <v>133</v>
      </c>
      <c r="K1723" s="49" t="s">
        <v>132</v>
      </c>
      <c r="P1723" s="49" t="s">
        <v>302</v>
      </c>
      <c r="Q1723" s="49" t="s">
        <v>131</v>
      </c>
      <c r="R1723" s="49" t="s">
        <v>152</v>
      </c>
      <c r="S1723" s="49" t="s">
        <v>151</v>
      </c>
      <c r="AB1723" s="49" t="s">
        <v>128</v>
      </c>
      <c r="AC1723" s="49">
        <v>2010</v>
      </c>
      <c r="AD1723" s="49">
        <v>3614.4879999999998</v>
      </c>
      <c r="AG1723" s="146"/>
      <c r="AH1723" s="49" t="s">
        <v>475</v>
      </c>
    </row>
    <row r="1724" spans="1:34" s="49" customFormat="1" x14ac:dyDescent="0.25">
      <c r="A1724" s="49" t="s">
        <v>137</v>
      </c>
      <c r="B1724" s="49" t="s">
        <v>355</v>
      </c>
      <c r="C1724" s="49" t="s">
        <v>356</v>
      </c>
      <c r="D1724" s="49" t="s">
        <v>136</v>
      </c>
      <c r="E1724" s="49" t="s">
        <v>135</v>
      </c>
      <c r="F1724" s="49" t="s">
        <v>403</v>
      </c>
      <c r="G1724" s="49" t="s">
        <v>404</v>
      </c>
      <c r="H1724" s="49">
        <v>463</v>
      </c>
      <c r="I1724" s="49" t="s">
        <v>474</v>
      </c>
      <c r="J1724" s="49" t="s">
        <v>133</v>
      </c>
      <c r="K1724" s="49" t="s">
        <v>132</v>
      </c>
      <c r="P1724" s="49" t="s">
        <v>302</v>
      </c>
      <c r="Q1724" s="49" t="s">
        <v>131</v>
      </c>
      <c r="R1724" s="49" t="s">
        <v>150</v>
      </c>
      <c r="S1724" s="49" t="s">
        <v>149</v>
      </c>
      <c r="AB1724" s="49" t="s">
        <v>128</v>
      </c>
      <c r="AC1724" s="49">
        <v>2010</v>
      </c>
      <c r="AD1724" s="49">
        <v>2840.221</v>
      </c>
      <c r="AG1724" s="146"/>
      <c r="AH1724" s="49" t="s">
        <v>475</v>
      </c>
    </row>
    <row r="1725" spans="1:34" s="49" customFormat="1" x14ac:dyDescent="0.25">
      <c r="A1725" s="49" t="s">
        <v>137</v>
      </c>
      <c r="B1725" s="49" t="s">
        <v>355</v>
      </c>
      <c r="C1725" s="49" t="s">
        <v>356</v>
      </c>
      <c r="D1725" s="49" t="s">
        <v>136</v>
      </c>
      <c r="E1725" s="49" t="s">
        <v>135</v>
      </c>
      <c r="F1725" s="49" t="s">
        <v>403</v>
      </c>
      <c r="G1725" s="49" t="s">
        <v>404</v>
      </c>
      <c r="H1725" s="49">
        <v>463</v>
      </c>
      <c r="I1725" s="49" t="s">
        <v>474</v>
      </c>
      <c r="J1725" s="49" t="s">
        <v>133</v>
      </c>
      <c r="K1725" s="49" t="s">
        <v>132</v>
      </c>
      <c r="P1725" s="49" t="s">
        <v>302</v>
      </c>
      <c r="Q1725" s="49" t="s">
        <v>131</v>
      </c>
      <c r="R1725" s="49" t="s">
        <v>148</v>
      </c>
      <c r="S1725" s="49" t="s">
        <v>147</v>
      </c>
      <c r="AB1725" s="49" t="s">
        <v>128</v>
      </c>
      <c r="AC1725" s="49">
        <v>2010</v>
      </c>
      <c r="AD1725" s="49">
        <v>2508.63</v>
      </c>
      <c r="AG1725" s="146"/>
      <c r="AH1725" s="49" t="s">
        <v>475</v>
      </c>
    </row>
    <row r="1726" spans="1:34" s="49" customFormat="1" x14ac:dyDescent="0.25">
      <c r="A1726" s="49" t="s">
        <v>137</v>
      </c>
      <c r="B1726" s="49" t="s">
        <v>355</v>
      </c>
      <c r="C1726" s="49" t="s">
        <v>356</v>
      </c>
      <c r="D1726" s="49" t="s">
        <v>136</v>
      </c>
      <c r="E1726" s="49" t="s">
        <v>135</v>
      </c>
      <c r="F1726" s="49" t="s">
        <v>403</v>
      </c>
      <c r="G1726" s="49" t="s">
        <v>404</v>
      </c>
      <c r="H1726" s="49">
        <v>463</v>
      </c>
      <c r="I1726" s="49" t="s">
        <v>474</v>
      </c>
      <c r="J1726" s="49" t="s">
        <v>133</v>
      </c>
      <c r="K1726" s="49" t="s">
        <v>132</v>
      </c>
      <c r="P1726" s="49" t="s">
        <v>302</v>
      </c>
      <c r="Q1726" s="49" t="s">
        <v>131</v>
      </c>
      <c r="R1726" s="49" t="s">
        <v>146</v>
      </c>
      <c r="S1726" s="49" t="s">
        <v>145</v>
      </c>
      <c r="AB1726" s="49" t="s">
        <v>128</v>
      </c>
      <c r="AC1726" s="49">
        <v>2010</v>
      </c>
      <c r="AD1726" s="49">
        <v>10079.620999999999</v>
      </c>
      <c r="AG1726" s="146"/>
      <c r="AH1726" s="49" t="s">
        <v>475</v>
      </c>
    </row>
    <row r="1727" spans="1:34" s="49" customFormat="1" x14ac:dyDescent="0.25">
      <c r="A1727" s="49" t="s">
        <v>137</v>
      </c>
      <c r="B1727" s="49" t="s">
        <v>355</v>
      </c>
      <c r="C1727" s="49" t="s">
        <v>356</v>
      </c>
      <c r="D1727" s="49" t="s">
        <v>136</v>
      </c>
      <c r="E1727" s="49" t="s">
        <v>135</v>
      </c>
      <c r="F1727" s="49" t="s">
        <v>403</v>
      </c>
      <c r="G1727" s="49" t="s">
        <v>404</v>
      </c>
      <c r="H1727" s="49">
        <v>463</v>
      </c>
      <c r="I1727" s="49" t="s">
        <v>474</v>
      </c>
      <c r="J1727" s="49" t="s">
        <v>133</v>
      </c>
      <c r="K1727" s="49" t="s">
        <v>132</v>
      </c>
      <c r="P1727" s="49" t="s">
        <v>302</v>
      </c>
      <c r="Q1727" s="49" t="s">
        <v>131</v>
      </c>
      <c r="R1727" s="49" t="s">
        <v>144</v>
      </c>
      <c r="S1727" s="49" t="s">
        <v>143</v>
      </c>
      <c r="AB1727" s="49" t="s">
        <v>128</v>
      </c>
      <c r="AC1727" s="49">
        <v>2010</v>
      </c>
      <c r="AD1727" s="49">
        <v>6203.9229999999998</v>
      </c>
      <c r="AG1727" s="146"/>
      <c r="AH1727" s="49" t="s">
        <v>475</v>
      </c>
    </row>
    <row r="1728" spans="1:34" s="49" customFormat="1" x14ac:dyDescent="0.25">
      <c r="A1728" s="49" t="s">
        <v>137</v>
      </c>
      <c r="B1728" s="49" t="s">
        <v>355</v>
      </c>
      <c r="C1728" s="49" t="s">
        <v>356</v>
      </c>
      <c r="D1728" s="49" t="s">
        <v>136</v>
      </c>
      <c r="E1728" s="49" t="s">
        <v>135</v>
      </c>
      <c r="F1728" s="49" t="s">
        <v>403</v>
      </c>
      <c r="G1728" s="49" t="s">
        <v>404</v>
      </c>
      <c r="H1728" s="49">
        <v>463</v>
      </c>
      <c r="I1728" s="49" t="s">
        <v>474</v>
      </c>
      <c r="J1728" s="49" t="s">
        <v>133</v>
      </c>
      <c r="K1728" s="49" t="s">
        <v>132</v>
      </c>
      <c r="P1728" s="49" t="s">
        <v>302</v>
      </c>
      <c r="Q1728" s="49" t="s">
        <v>131</v>
      </c>
      <c r="R1728" s="49" t="s">
        <v>142</v>
      </c>
      <c r="S1728" s="49" t="s">
        <v>141</v>
      </c>
      <c r="AB1728" s="49" t="s">
        <v>128</v>
      </c>
      <c r="AC1728" s="49">
        <v>2010</v>
      </c>
      <c r="AD1728" s="49">
        <v>4933.66</v>
      </c>
      <c r="AG1728" s="146"/>
      <c r="AH1728" s="49" t="s">
        <v>475</v>
      </c>
    </row>
    <row r="1729" spans="1:34" s="49" customFormat="1" x14ac:dyDescent="0.25">
      <c r="A1729" s="49" t="s">
        <v>137</v>
      </c>
      <c r="B1729" s="49" t="s">
        <v>355</v>
      </c>
      <c r="C1729" s="49" t="s">
        <v>356</v>
      </c>
      <c r="D1729" s="49" t="s">
        <v>136</v>
      </c>
      <c r="E1729" s="49" t="s">
        <v>135</v>
      </c>
      <c r="F1729" s="49" t="s">
        <v>403</v>
      </c>
      <c r="G1729" s="49" t="s">
        <v>404</v>
      </c>
      <c r="H1729" s="49">
        <v>463</v>
      </c>
      <c r="I1729" s="49" t="s">
        <v>474</v>
      </c>
      <c r="J1729" s="49" t="s">
        <v>133</v>
      </c>
      <c r="K1729" s="49" t="s">
        <v>132</v>
      </c>
      <c r="P1729" s="49" t="s">
        <v>302</v>
      </c>
      <c r="Q1729" s="49" t="s">
        <v>131</v>
      </c>
      <c r="R1729" s="49" t="s">
        <v>140</v>
      </c>
      <c r="S1729" s="49" t="s">
        <v>139</v>
      </c>
      <c r="AB1729" s="49" t="s">
        <v>128</v>
      </c>
      <c r="AC1729" s="49">
        <v>2010</v>
      </c>
      <c r="AD1729" s="49">
        <v>3957.0740000000001</v>
      </c>
      <c r="AG1729" s="146"/>
      <c r="AH1729" s="49" t="s">
        <v>475</v>
      </c>
    </row>
    <row r="1730" spans="1:34" s="49" customFormat="1" x14ac:dyDescent="0.25">
      <c r="A1730" s="49" t="s">
        <v>137</v>
      </c>
      <c r="B1730" s="49" t="s">
        <v>355</v>
      </c>
      <c r="C1730" s="49" t="s">
        <v>356</v>
      </c>
      <c r="D1730" s="49" t="s">
        <v>136</v>
      </c>
      <c r="E1730" s="49" t="s">
        <v>135</v>
      </c>
      <c r="F1730" s="49" t="s">
        <v>403</v>
      </c>
      <c r="G1730" s="49" t="s">
        <v>404</v>
      </c>
      <c r="H1730" s="49">
        <v>463</v>
      </c>
      <c r="I1730" s="49" t="s">
        <v>474</v>
      </c>
      <c r="J1730" s="49" t="s">
        <v>133</v>
      </c>
      <c r="K1730" s="49" t="s">
        <v>132</v>
      </c>
      <c r="P1730" s="49" t="s">
        <v>302</v>
      </c>
      <c r="Q1730" s="49" t="s">
        <v>131</v>
      </c>
      <c r="R1730" s="49" t="s">
        <v>138</v>
      </c>
      <c r="S1730" s="49" t="s">
        <v>131</v>
      </c>
      <c r="AB1730" s="49" t="s">
        <v>128</v>
      </c>
      <c r="AC1730" s="49">
        <v>2010</v>
      </c>
      <c r="AD1730" s="49">
        <v>45301.567999999999</v>
      </c>
      <c r="AG1730" s="146"/>
      <c r="AH1730" s="49" t="s">
        <v>475</v>
      </c>
    </row>
    <row r="1731" spans="1:34" s="49" customFormat="1" x14ac:dyDescent="0.25">
      <c r="A1731" s="49" t="s">
        <v>137</v>
      </c>
      <c r="B1731" s="49" t="s">
        <v>355</v>
      </c>
      <c r="C1731" s="49" t="s">
        <v>356</v>
      </c>
      <c r="D1731" s="49" t="s">
        <v>136</v>
      </c>
      <c r="E1731" s="49" t="s">
        <v>135</v>
      </c>
      <c r="F1731" s="49" t="s">
        <v>403</v>
      </c>
      <c r="G1731" s="49" t="s">
        <v>404</v>
      </c>
      <c r="H1731" s="49">
        <v>463</v>
      </c>
      <c r="I1731" s="49" t="s">
        <v>474</v>
      </c>
      <c r="J1731" s="49" t="s">
        <v>133</v>
      </c>
      <c r="K1731" s="49" t="s">
        <v>132</v>
      </c>
      <c r="P1731" s="49" t="s">
        <v>302</v>
      </c>
      <c r="Q1731" s="49" t="s">
        <v>131</v>
      </c>
      <c r="R1731" s="49" t="s">
        <v>130</v>
      </c>
      <c r="S1731" s="49" t="s">
        <v>129</v>
      </c>
      <c r="AB1731" s="49" t="s">
        <v>128</v>
      </c>
      <c r="AC1731" s="49">
        <v>2010</v>
      </c>
      <c r="AD1731" s="49">
        <v>1241.788</v>
      </c>
      <c r="AG1731" s="146"/>
      <c r="AH1731" s="49" t="s">
        <v>475</v>
      </c>
    </row>
    <row r="1732" spans="1:34" x14ac:dyDescent="0.25">
      <c r="A1732" t="s">
        <v>137</v>
      </c>
      <c r="B1732" t="s">
        <v>62</v>
      </c>
      <c r="C1732" t="s">
        <v>63</v>
      </c>
      <c r="D1732" t="s">
        <v>136</v>
      </c>
      <c r="E1732" t="s">
        <v>135</v>
      </c>
      <c r="F1732" t="s">
        <v>403</v>
      </c>
      <c r="G1732" t="s">
        <v>404</v>
      </c>
      <c r="H1732">
        <v>341</v>
      </c>
      <c r="I1732" t="s">
        <v>185</v>
      </c>
      <c r="J1732" t="s">
        <v>133</v>
      </c>
      <c r="K1732" t="s">
        <v>132</v>
      </c>
      <c r="P1732" t="s">
        <v>297</v>
      </c>
      <c r="Q1732" t="s">
        <v>298</v>
      </c>
      <c r="R1732" t="s">
        <v>183</v>
      </c>
      <c r="S1732" t="s">
        <v>182</v>
      </c>
      <c r="AB1732" t="s">
        <v>128</v>
      </c>
      <c r="AC1732">
        <v>2010</v>
      </c>
      <c r="AD1732">
        <v>0</v>
      </c>
      <c r="AE1732" t="s">
        <v>179</v>
      </c>
      <c r="AH1732" t="s">
        <v>476</v>
      </c>
    </row>
    <row r="1733" spans="1:34" x14ac:dyDescent="0.25">
      <c r="A1733" t="s">
        <v>137</v>
      </c>
      <c r="B1733" t="s">
        <v>62</v>
      </c>
      <c r="C1733" t="s">
        <v>63</v>
      </c>
      <c r="D1733" t="s">
        <v>136</v>
      </c>
      <c r="E1733" t="s">
        <v>135</v>
      </c>
      <c r="F1733" t="s">
        <v>403</v>
      </c>
      <c r="G1733" t="s">
        <v>404</v>
      </c>
      <c r="H1733">
        <v>341</v>
      </c>
      <c r="I1733" t="s">
        <v>185</v>
      </c>
      <c r="J1733" t="s">
        <v>133</v>
      </c>
      <c r="K1733" t="s">
        <v>132</v>
      </c>
      <c r="P1733" t="s">
        <v>297</v>
      </c>
      <c r="Q1733" t="s">
        <v>298</v>
      </c>
      <c r="R1733" t="s">
        <v>156</v>
      </c>
      <c r="S1733" t="s">
        <v>155</v>
      </c>
      <c r="AB1733" t="s">
        <v>128</v>
      </c>
      <c r="AC1733">
        <v>2010</v>
      </c>
      <c r="AD1733">
        <v>3.1669999999999998</v>
      </c>
      <c r="AH1733" t="s">
        <v>476</v>
      </c>
    </row>
    <row r="1734" spans="1:34" x14ac:dyDescent="0.25">
      <c r="A1734" t="s">
        <v>137</v>
      </c>
      <c r="B1734" t="s">
        <v>62</v>
      </c>
      <c r="C1734" t="s">
        <v>63</v>
      </c>
      <c r="D1734" t="s">
        <v>136</v>
      </c>
      <c r="E1734" t="s">
        <v>135</v>
      </c>
      <c r="F1734" t="s">
        <v>403</v>
      </c>
      <c r="G1734" t="s">
        <v>404</v>
      </c>
      <c r="H1734">
        <v>341</v>
      </c>
      <c r="I1734" t="s">
        <v>185</v>
      </c>
      <c r="J1734" t="s">
        <v>133</v>
      </c>
      <c r="K1734" t="s">
        <v>132</v>
      </c>
      <c r="P1734" t="s">
        <v>297</v>
      </c>
      <c r="Q1734" t="s">
        <v>298</v>
      </c>
      <c r="R1734" t="s">
        <v>154</v>
      </c>
      <c r="S1734" t="s">
        <v>153</v>
      </c>
      <c r="AB1734" t="s">
        <v>128</v>
      </c>
      <c r="AC1734">
        <v>2010</v>
      </c>
      <c r="AD1734">
        <v>11.897</v>
      </c>
      <c r="AH1734" t="s">
        <v>476</v>
      </c>
    </row>
    <row r="1735" spans="1:34" x14ac:dyDescent="0.25">
      <c r="A1735" t="s">
        <v>137</v>
      </c>
      <c r="B1735" t="s">
        <v>62</v>
      </c>
      <c r="C1735" t="s">
        <v>63</v>
      </c>
      <c r="D1735" t="s">
        <v>136</v>
      </c>
      <c r="E1735" t="s">
        <v>135</v>
      </c>
      <c r="F1735" t="s">
        <v>403</v>
      </c>
      <c r="G1735" t="s">
        <v>404</v>
      </c>
      <c r="H1735">
        <v>341</v>
      </c>
      <c r="I1735" t="s">
        <v>185</v>
      </c>
      <c r="J1735" t="s">
        <v>133</v>
      </c>
      <c r="K1735" t="s">
        <v>132</v>
      </c>
      <c r="P1735" t="s">
        <v>297</v>
      </c>
      <c r="Q1735" t="s">
        <v>298</v>
      </c>
      <c r="R1735" t="s">
        <v>152</v>
      </c>
      <c r="S1735" t="s">
        <v>151</v>
      </c>
      <c r="AB1735" t="s">
        <v>128</v>
      </c>
      <c r="AC1735">
        <v>2010</v>
      </c>
      <c r="AD1735">
        <v>6.5039999999999996</v>
      </c>
      <c r="AH1735" t="s">
        <v>476</v>
      </c>
    </row>
    <row r="1736" spans="1:34" x14ac:dyDescent="0.25">
      <c r="A1736" t="s">
        <v>137</v>
      </c>
      <c r="B1736" t="s">
        <v>62</v>
      </c>
      <c r="C1736" t="s">
        <v>63</v>
      </c>
      <c r="D1736" t="s">
        <v>136</v>
      </c>
      <c r="E1736" t="s">
        <v>135</v>
      </c>
      <c r="F1736" t="s">
        <v>403</v>
      </c>
      <c r="G1736" t="s">
        <v>404</v>
      </c>
      <c r="H1736">
        <v>341</v>
      </c>
      <c r="I1736" t="s">
        <v>185</v>
      </c>
      <c r="J1736" t="s">
        <v>133</v>
      </c>
      <c r="K1736" t="s">
        <v>132</v>
      </c>
      <c r="P1736" t="s">
        <v>297</v>
      </c>
      <c r="Q1736" t="s">
        <v>298</v>
      </c>
      <c r="R1736" t="s">
        <v>150</v>
      </c>
      <c r="S1736" t="s">
        <v>149</v>
      </c>
      <c r="AB1736" t="s">
        <v>128</v>
      </c>
      <c r="AC1736">
        <v>2010</v>
      </c>
      <c r="AD1736">
        <v>11.375</v>
      </c>
      <c r="AH1736" t="s">
        <v>476</v>
      </c>
    </row>
    <row r="1737" spans="1:34" x14ac:dyDescent="0.25">
      <c r="A1737" t="s">
        <v>137</v>
      </c>
      <c r="B1737" t="s">
        <v>62</v>
      </c>
      <c r="C1737" t="s">
        <v>63</v>
      </c>
      <c r="D1737" t="s">
        <v>136</v>
      </c>
      <c r="E1737" t="s">
        <v>135</v>
      </c>
      <c r="F1737" t="s">
        <v>403</v>
      </c>
      <c r="G1737" t="s">
        <v>404</v>
      </c>
      <c r="H1737">
        <v>341</v>
      </c>
      <c r="I1737" t="s">
        <v>185</v>
      </c>
      <c r="J1737" t="s">
        <v>133</v>
      </c>
      <c r="K1737" t="s">
        <v>132</v>
      </c>
      <c r="P1737" t="s">
        <v>297</v>
      </c>
      <c r="Q1737" t="s">
        <v>298</v>
      </c>
      <c r="R1737" t="s">
        <v>148</v>
      </c>
      <c r="S1737" t="s">
        <v>147</v>
      </c>
      <c r="AB1737" t="s">
        <v>128</v>
      </c>
      <c r="AC1737">
        <v>2010</v>
      </c>
      <c r="AD1737">
        <v>14.824999999999999</v>
      </c>
      <c r="AH1737" t="s">
        <v>476</v>
      </c>
    </row>
    <row r="1738" spans="1:34" x14ac:dyDescent="0.25">
      <c r="A1738" t="s">
        <v>137</v>
      </c>
      <c r="B1738" t="s">
        <v>62</v>
      </c>
      <c r="C1738" t="s">
        <v>63</v>
      </c>
      <c r="D1738" t="s">
        <v>136</v>
      </c>
      <c r="E1738" t="s">
        <v>135</v>
      </c>
      <c r="F1738" t="s">
        <v>403</v>
      </c>
      <c r="G1738" t="s">
        <v>404</v>
      </c>
      <c r="H1738">
        <v>341</v>
      </c>
      <c r="I1738" t="s">
        <v>185</v>
      </c>
      <c r="J1738" t="s">
        <v>133</v>
      </c>
      <c r="K1738" t="s">
        <v>132</v>
      </c>
      <c r="P1738" t="s">
        <v>297</v>
      </c>
      <c r="Q1738" t="s">
        <v>298</v>
      </c>
      <c r="R1738" t="s">
        <v>146</v>
      </c>
      <c r="S1738" t="s">
        <v>145</v>
      </c>
      <c r="AB1738" t="s">
        <v>128</v>
      </c>
      <c r="AC1738">
        <v>2010</v>
      </c>
      <c r="AD1738">
        <v>0.17699999999999999</v>
      </c>
      <c r="AE1738" t="s">
        <v>179</v>
      </c>
      <c r="AH1738" t="s">
        <v>476</v>
      </c>
    </row>
    <row r="1739" spans="1:34" x14ac:dyDescent="0.25">
      <c r="A1739" t="s">
        <v>137</v>
      </c>
      <c r="B1739" t="s">
        <v>62</v>
      </c>
      <c r="C1739" t="s">
        <v>63</v>
      </c>
      <c r="D1739" t="s">
        <v>136</v>
      </c>
      <c r="E1739" t="s">
        <v>135</v>
      </c>
      <c r="F1739" t="s">
        <v>403</v>
      </c>
      <c r="G1739" t="s">
        <v>404</v>
      </c>
      <c r="H1739">
        <v>341</v>
      </c>
      <c r="I1739" t="s">
        <v>185</v>
      </c>
      <c r="J1739" t="s">
        <v>133</v>
      </c>
      <c r="K1739" t="s">
        <v>132</v>
      </c>
      <c r="P1739" t="s">
        <v>297</v>
      </c>
      <c r="Q1739" t="s">
        <v>298</v>
      </c>
      <c r="R1739" t="s">
        <v>144</v>
      </c>
      <c r="S1739" t="s">
        <v>143</v>
      </c>
      <c r="AB1739" t="s">
        <v>128</v>
      </c>
      <c r="AC1739">
        <v>2010</v>
      </c>
      <c r="AD1739">
        <v>1.0589999999999999</v>
      </c>
      <c r="AH1739" t="s">
        <v>476</v>
      </c>
    </row>
    <row r="1740" spans="1:34" x14ac:dyDescent="0.25">
      <c r="A1740" t="s">
        <v>137</v>
      </c>
      <c r="B1740" t="s">
        <v>62</v>
      </c>
      <c r="C1740" t="s">
        <v>63</v>
      </c>
      <c r="D1740" t="s">
        <v>136</v>
      </c>
      <c r="E1740" t="s">
        <v>135</v>
      </c>
      <c r="F1740" t="s">
        <v>403</v>
      </c>
      <c r="G1740" t="s">
        <v>404</v>
      </c>
      <c r="H1740">
        <v>341</v>
      </c>
      <c r="I1740" t="s">
        <v>185</v>
      </c>
      <c r="J1740" t="s">
        <v>133</v>
      </c>
      <c r="K1740" t="s">
        <v>132</v>
      </c>
      <c r="P1740" t="s">
        <v>297</v>
      </c>
      <c r="Q1740" t="s">
        <v>298</v>
      </c>
      <c r="R1740" t="s">
        <v>142</v>
      </c>
      <c r="S1740" t="s">
        <v>141</v>
      </c>
      <c r="AB1740" t="s">
        <v>128</v>
      </c>
      <c r="AC1740">
        <v>2010</v>
      </c>
      <c r="AD1740">
        <v>2.8530000000000002</v>
      </c>
      <c r="AH1740" t="s">
        <v>476</v>
      </c>
    </row>
    <row r="1741" spans="1:34" x14ac:dyDescent="0.25">
      <c r="A1741" t="s">
        <v>137</v>
      </c>
      <c r="B1741" t="s">
        <v>62</v>
      </c>
      <c r="C1741" t="s">
        <v>63</v>
      </c>
      <c r="D1741" t="s">
        <v>136</v>
      </c>
      <c r="E1741" t="s">
        <v>135</v>
      </c>
      <c r="F1741" t="s">
        <v>403</v>
      </c>
      <c r="G1741" t="s">
        <v>404</v>
      </c>
      <c r="H1741">
        <v>341</v>
      </c>
      <c r="I1741" t="s">
        <v>185</v>
      </c>
      <c r="J1741" t="s">
        <v>133</v>
      </c>
      <c r="K1741" t="s">
        <v>132</v>
      </c>
      <c r="P1741" t="s">
        <v>297</v>
      </c>
      <c r="Q1741" t="s">
        <v>298</v>
      </c>
      <c r="R1741" t="s">
        <v>140</v>
      </c>
      <c r="S1741" t="s">
        <v>139</v>
      </c>
      <c r="AB1741" t="s">
        <v>128</v>
      </c>
      <c r="AC1741">
        <v>2010</v>
      </c>
      <c r="AD1741">
        <v>4.2720000000000002</v>
      </c>
      <c r="AH1741" t="s">
        <v>476</v>
      </c>
    </row>
    <row r="1742" spans="1:34" x14ac:dyDescent="0.25">
      <c r="A1742" t="s">
        <v>137</v>
      </c>
      <c r="B1742" t="s">
        <v>62</v>
      </c>
      <c r="C1742" t="s">
        <v>63</v>
      </c>
      <c r="D1742" t="s">
        <v>136</v>
      </c>
      <c r="E1742" t="s">
        <v>135</v>
      </c>
      <c r="F1742" t="s">
        <v>403</v>
      </c>
      <c r="G1742" t="s">
        <v>404</v>
      </c>
      <c r="H1742">
        <v>341</v>
      </c>
      <c r="I1742" t="s">
        <v>185</v>
      </c>
      <c r="J1742" t="s">
        <v>133</v>
      </c>
      <c r="K1742" t="s">
        <v>132</v>
      </c>
      <c r="P1742" t="s">
        <v>297</v>
      </c>
      <c r="Q1742" t="s">
        <v>298</v>
      </c>
      <c r="R1742" t="s">
        <v>138</v>
      </c>
      <c r="S1742" t="s">
        <v>131</v>
      </c>
      <c r="AB1742" t="s">
        <v>128</v>
      </c>
      <c r="AC1742">
        <v>2010</v>
      </c>
      <c r="AD1742">
        <v>56.128999999999998</v>
      </c>
      <c r="AH1742" t="s">
        <v>476</v>
      </c>
    </row>
    <row r="1743" spans="1:34" x14ac:dyDescent="0.25">
      <c r="A1743" t="s">
        <v>137</v>
      </c>
      <c r="B1743" t="s">
        <v>62</v>
      </c>
      <c r="C1743" t="s">
        <v>63</v>
      </c>
      <c r="D1743" t="s">
        <v>136</v>
      </c>
      <c r="E1743" t="s">
        <v>135</v>
      </c>
      <c r="F1743" t="s">
        <v>403</v>
      </c>
      <c r="G1743" t="s">
        <v>404</v>
      </c>
      <c r="H1743">
        <v>341</v>
      </c>
      <c r="I1743" t="s">
        <v>185</v>
      </c>
      <c r="J1743" t="s">
        <v>133</v>
      </c>
      <c r="K1743" t="s">
        <v>132</v>
      </c>
      <c r="P1743" t="s">
        <v>300</v>
      </c>
      <c r="Q1743" t="s">
        <v>301</v>
      </c>
      <c r="R1743" t="s">
        <v>183</v>
      </c>
      <c r="S1743" t="s">
        <v>182</v>
      </c>
      <c r="AB1743" t="s">
        <v>128</v>
      </c>
      <c r="AC1743">
        <v>2010</v>
      </c>
      <c r="AD1743">
        <v>0</v>
      </c>
      <c r="AE1743" t="s">
        <v>179</v>
      </c>
      <c r="AH1743" t="s">
        <v>476</v>
      </c>
    </row>
    <row r="1744" spans="1:34" x14ac:dyDescent="0.25">
      <c r="A1744" t="s">
        <v>137</v>
      </c>
      <c r="B1744" t="s">
        <v>62</v>
      </c>
      <c r="C1744" t="s">
        <v>63</v>
      </c>
      <c r="D1744" t="s">
        <v>136</v>
      </c>
      <c r="E1744" t="s">
        <v>135</v>
      </c>
      <c r="F1744" t="s">
        <v>403</v>
      </c>
      <c r="G1744" t="s">
        <v>404</v>
      </c>
      <c r="H1744">
        <v>341</v>
      </c>
      <c r="I1744" t="s">
        <v>185</v>
      </c>
      <c r="J1744" t="s">
        <v>133</v>
      </c>
      <c r="K1744" t="s">
        <v>132</v>
      </c>
      <c r="P1744" t="s">
        <v>300</v>
      </c>
      <c r="Q1744" t="s">
        <v>301</v>
      </c>
      <c r="R1744" t="s">
        <v>156</v>
      </c>
      <c r="S1744" t="s">
        <v>155</v>
      </c>
      <c r="AB1744" t="s">
        <v>128</v>
      </c>
      <c r="AC1744">
        <v>2010</v>
      </c>
      <c r="AD1744">
        <v>10.701000000000001</v>
      </c>
      <c r="AH1744" t="s">
        <v>476</v>
      </c>
    </row>
    <row r="1745" spans="1:34" x14ac:dyDescent="0.25">
      <c r="A1745" t="s">
        <v>137</v>
      </c>
      <c r="B1745" t="s">
        <v>62</v>
      </c>
      <c r="C1745" t="s">
        <v>63</v>
      </c>
      <c r="D1745" t="s">
        <v>136</v>
      </c>
      <c r="E1745" t="s">
        <v>135</v>
      </c>
      <c r="F1745" t="s">
        <v>403</v>
      </c>
      <c r="G1745" t="s">
        <v>404</v>
      </c>
      <c r="H1745">
        <v>341</v>
      </c>
      <c r="I1745" t="s">
        <v>185</v>
      </c>
      <c r="J1745" t="s">
        <v>133</v>
      </c>
      <c r="K1745" t="s">
        <v>132</v>
      </c>
      <c r="P1745" t="s">
        <v>300</v>
      </c>
      <c r="Q1745" t="s">
        <v>301</v>
      </c>
      <c r="R1745" t="s">
        <v>154</v>
      </c>
      <c r="S1745" t="s">
        <v>153</v>
      </c>
      <c r="AB1745" t="s">
        <v>128</v>
      </c>
      <c r="AC1745">
        <v>2010</v>
      </c>
      <c r="AD1745">
        <v>11.885</v>
      </c>
      <c r="AH1745" t="s">
        <v>476</v>
      </c>
    </row>
    <row r="1746" spans="1:34" x14ac:dyDescent="0.25">
      <c r="A1746" t="s">
        <v>137</v>
      </c>
      <c r="B1746" t="s">
        <v>62</v>
      </c>
      <c r="C1746" t="s">
        <v>63</v>
      </c>
      <c r="D1746" t="s">
        <v>136</v>
      </c>
      <c r="E1746" t="s">
        <v>135</v>
      </c>
      <c r="F1746" t="s">
        <v>403</v>
      </c>
      <c r="G1746" t="s">
        <v>404</v>
      </c>
      <c r="H1746">
        <v>341</v>
      </c>
      <c r="I1746" t="s">
        <v>185</v>
      </c>
      <c r="J1746" t="s">
        <v>133</v>
      </c>
      <c r="K1746" t="s">
        <v>132</v>
      </c>
      <c r="P1746" t="s">
        <v>300</v>
      </c>
      <c r="Q1746" t="s">
        <v>301</v>
      </c>
      <c r="R1746" t="s">
        <v>152</v>
      </c>
      <c r="S1746" t="s">
        <v>151</v>
      </c>
      <c r="AB1746" t="s">
        <v>128</v>
      </c>
      <c r="AC1746">
        <v>2010</v>
      </c>
      <c r="AD1746">
        <v>17.98</v>
      </c>
      <c r="AH1746" t="s">
        <v>476</v>
      </c>
    </row>
    <row r="1747" spans="1:34" x14ac:dyDescent="0.25">
      <c r="A1747" t="s">
        <v>137</v>
      </c>
      <c r="B1747" t="s">
        <v>62</v>
      </c>
      <c r="C1747" t="s">
        <v>63</v>
      </c>
      <c r="D1747" t="s">
        <v>136</v>
      </c>
      <c r="E1747" t="s">
        <v>135</v>
      </c>
      <c r="F1747" t="s">
        <v>403</v>
      </c>
      <c r="G1747" t="s">
        <v>404</v>
      </c>
      <c r="H1747">
        <v>341</v>
      </c>
      <c r="I1747" t="s">
        <v>185</v>
      </c>
      <c r="J1747" t="s">
        <v>133</v>
      </c>
      <c r="K1747" t="s">
        <v>132</v>
      </c>
      <c r="P1747" t="s">
        <v>300</v>
      </c>
      <c r="Q1747" t="s">
        <v>301</v>
      </c>
      <c r="R1747" t="s">
        <v>150</v>
      </c>
      <c r="S1747" t="s">
        <v>149</v>
      </c>
      <c r="AB1747" t="s">
        <v>128</v>
      </c>
      <c r="AC1747">
        <v>2010</v>
      </c>
      <c r="AD1747">
        <v>8.2850000000000001</v>
      </c>
      <c r="AH1747" t="s">
        <v>476</v>
      </c>
    </row>
    <row r="1748" spans="1:34" x14ac:dyDescent="0.25">
      <c r="A1748" t="s">
        <v>137</v>
      </c>
      <c r="B1748" t="s">
        <v>62</v>
      </c>
      <c r="C1748" t="s">
        <v>63</v>
      </c>
      <c r="D1748" t="s">
        <v>136</v>
      </c>
      <c r="E1748" t="s">
        <v>135</v>
      </c>
      <c r="F1748" t="s">
        <v>403</v>
      </c>
      <c r="G1748" t="s">
        <v>404</v>
      </c>
      <c r="H1748">
        <v>341</v>
      </c>
      <c r="I1748" t="s">
        <v>185</v>
      </c>
      <c r="J1748" t="s">
        <v>133</v>
      </c>
      <c r="K1748" t="s">
        <v>132</v>
      </c>
      <c r="P1748" t="s">
        <v>300</v>
      </c>
      <c r="Q1748" t="s">
        <v>301</v>
      </c>
      <c r="R1748" t="s">
        <v>148</v>
      </c>
      <c r="S1748" t="s">
        <v>147</v>
      </c>
      <c r="AB1748" t="s">
        <v>128</v>
      </c>
      <c r="AC1748">
        <v>2010</v>
      </c>
      <c r="AD1748">
        <v>16.959</v>
      </c>
      <c r="AH1748" t="s">
        <v>476</v>
      </c>
    </row>
    <row r="1749" spans="1:34" x14ac:dyDescent="0.25">
      <c r="A1749" t="s">
        <v>137</v>
      </c>
      <c r="B1749" t="s">
        <v>62</v>
      </c>
      <c r="C1749" t="s">
        <v>63</v>
      </c>
      <c r="D1749" t="s">
        <v>136</v>
      </c>
      <c r="E1749" t="s">
        <v>135</v>
      </c>
      <c r="F1749" t="s">
        <v>403</v>
      </c>
      <c r="G1749" t="s">
        <v>404</v>
      </c>
      <c r="H1749">
        <v>341</v>
      </c>
      <c r="I1749" t="s">
        <v>185</v>
      </c>
      <c r="J1749" t="s">
        <v>133</v>
      </c>
      <c r="K1749" t="s">
        <v>132</v>
      </c>
      <c r="P1749" t="s">
        <v>300</v>
      </c>
      <c r="Q1749" t="s">
        <v>301</v>
      </c>
      <c r="R1749" t="s">
        <v>146</v>
      </c>
      <c r="S1749" t="s">
        <v>145</v>
      </c>
      <c r="AB1749" t="s">
        <v>128</v>
      </c>
      <c r="AC1749">
        <v>2010</v>
      </c>
      <c r="AD1749">
        <v>1.843</v>
      </c>
      <c r="AH1749" t="s">
        <v>476</v>
      </c>
    </row>
    <row r="1750" spans="1:34" x14ac:dyDescent="0.25">
      <c r="A1750" t="s">
        <v>137</v>
      </c>
      <c r="B1750" t="s">
        <v>62</v>
      </c>
      <c r="C1750" t="s">
        <v>63</v>
      </c>
      <c r="D1750" t="s">
        <v>136</v>
      </c>
      <c r="E1750" t="s">
        <v>135</v>
      </c>
      <c r="F1750" t="s">
        <v>403</v>
      </c>
      <c r="G1750" t="s">
        <v>404</v>
      </c>
      <c r="H1750">
        <v>341</v>
      </c>
      <c r="I1750" t="s">
        <v>185</v>
      </c>
      <c r="J1750" t="s">
        <v>133</v>
      </c>
      <c r="K1750" t="s">
        <v>132</v>
      </c>
      <c r="P1750" t="s">
        <v>300</v>
      </c>
      <c r="Q1750" t="s">
        <v>301</v>
      </c>
      <c r="R1750" t="s">
        <v>144</v>
      </c>
      <c r="S1750" t="s">
        <v>143</v>
      </c>
      <c r="AB1750" t="s">
        <v>128</v>
      </c>
      <c r="AC1750">
        <v>2010</v>
      </c>
      <c r="AD1750">
        <v>18.548999999999999</v>
      </c>
      <c r="AH1750" t="s">
        <v>476</v>
      </c>
    </row>
    <row r="1751" spans="1:34" x14ac:dyDescent="0.25">
      <c r="A1751" t="s">
        <v>137</v>
      </c>
      <c r="B1751" t="s">
        <v>62</v>
      </c>
      <c r="C1751" t="s">
        <v>63</v>
      </c>
      <c r="D1751" t="s">
        <v>136</v>
      </c>
      <c r="E1751" t="s">
        <v>135</v>
      </c>
      <c r="F1751" t="s">
        <v>403</v>
      </c>
      <c r="G1751" t="s">
        <v>404</v>
      </c>
      <c r="H1751">
        <v>341</v>
      </c>
      <c r="I1751" t="s">
        <v>185</v>
      </c>
      <c r="J1751" t="s">
        <v>133</v>
      </c>
      <c r="K1751" t="s">
        <v>132</v>
      </c>
      <c r="P1751" t="s">
        <v>300</v>
      </c>
      <c r="Q1751" t="s">
        <v>301</v>
      </c>
      <c r="R1751" t="s">
        <v>142</v>
      </c>
      <c r="S1751" t="s">
        <v>141</v>
      </c>
      <c r="AB1751" t="s">
        <v>128</v>
      </c>
      <c r="AC1751">
        <v>2010</v>
      </c>
      <c r="AD1751">
        <v>9.2370000000000001</v>
      </c>
      <c r="AH1751" t="s">
        <v>476</v>
      </c>
    </row>
    <row r="1752" spans="1:34" x14ac:dyDescent="0.25">
      <c r="A1752" t="s">
        <v>137</v>
      </c>
      <c r="B1752" t="s">
        <v>62</v>
      </c>
      <c r="C1752" t="s">
        <v>63</v>
      </c>
      <c r="D1752" t="s">
        <v>136</v>
      </c>
      <c r="E1752" t="s">
        <v>135</v>
      </c>
      <c r="F1752" t="s">
        <v>403</v>
      </c>
      <c r="G1752" t="s">
        <v>404</v>
      </c>
      <c r="H1752">
        <v>341</v>
      </c>
      <c r="I1752" t="s">
        <v>185</v>
      </c>
      <c r="J1752" t="s">
        <v>133</v>
      </c>
      <c r="K1752" t="s">
        <v>132</v>
      </c>
      <c r="P1752" t="s">
        <v>300</v>
      </c>
      <c r="Q1752" t="s">
        <v>301</v>
      </c>
      <c r="R1752" t="s">
        <v>140</v>
      </c>
      <c r="S1752" t="s">
        <v>139</v>
      </c>
      <c r="AB1752" t="s">
        <v>128</v>
      </c>
      <c r="AC1752">
        <v>2010</v>
      </c>
      <c r="AD1752">
        <v>12.837999999999999</v>
      </c>
      <c r="AH1752" t="s">
        <v>476</v>
      </c>
    </row>
    <row r="1753" spans="1:34" x14ac:dyDescent="0.25">
      <c r="A1753" t="s">
        <v>137</v>
      </c>
      <c r="B1753" t="s">
        <v>62</v>
      </c>
      <c r="C1753" t="s">
        <v>63</v>
      </c>
      <c r="D1753" t="s">
        <v>136</v>
      </c>
      <c r="E1753" t="s">
        <v>135</v>
      </c>
      <c r="F1753" t="s">
        <v>403</v>
      </c>
      <c r="G1753" t="s">
        <v>404</v>
      </c>
      <c r="H1753">
        <v>341</v>
      </c>
      <c r="I1753" t="s">
        <v>185</v>
      </c>
      <c r="J1753" t="s">
        <v>133</v>
      </c>
      <c r="K1753" t="s">
        <v>132</v>
      </c>
      <c r="P1753" t="s">
        <v>300</v>
      </c>
      <c r="Q1753" t="s">
        <v>301</v>
      </c>
      <c r="R1753" t="s">
        <v>138</v>
      </c>
      <c r="S1753" t="s">
        <v>131</v>
      </c>
      <c r="AB1753" t="s">
        <v>128</v>
      </c>
      <c r="AC1753">
        <v>2010</v>
      </c>
      <c r="AD1753">
        <v>108.277</v>
      </c>
      <c r="AH1753" t="s">
        <v>476</v>
      </c>
    </row>
    <row r="1754" spans="1:34" s="49" customFormat="1" x14ac:dyDescent="0.25">
      <c r="A1754" s="49" t="s">
        <v>137</v>
      </c>
      <c r="B1754" s="49" t="s">
        <v>62</v>
      </c>
      <c r="C1754" s="49" t="s">
        <v>63</v>
      </c>
      <c r="D1754" s="49" t="s">
        <v>136</v>
      </c>
      <c r="E1754" s="49" t="s">
        <v>135</v>
      </c>
      <c r="F1754" s="49" t="s">
        <v>403</v>
      </c>
      <c r="G1754" s="49" t="s">
        <v>404</v>
      </c>
      <c r="H1754" s="49">
        <v>341</v>
      </c>
      <c r="I1754" s="49" t="s">
        <v>185</v>
      </c>
      <c r="J1754" s="49" t="s">
        <v>133</v>
      </c>
      <c r="K1754" s="49" t="s">
        <v>132</v>
      </c>
      <c r="P1754" s="49" t="s">
        <v>302</v>
      </c>
      <c r="Q1754" s="49" t="s">
        <v>131</v>
      </c>
      <c r="R1754" s="49" t="s">
        <v>183</v>
      </c>
      <c r="S1754" s="49" t="s">
        <v>182</v>
      </c>
      <c r="AB1754" s="49" t="s">
        <v>128</v>
      </c>
      <c r="AC1754" s="49">
        <v>2010</v>
      </c>
      <c r="AD1754" s="49">
        <v>0</v>
      </c>
      <c r="AE1754" s="49" t="s">
        <v>179</v>
      </c>
      <c r="AF1754" s="49" t="s">
        <v>858</v>
      </c>
      <c r="AG1754" s="146">
        <f>(AD1755+AD1756+AD1757)</f>
        <v>62.134</v>
      </c>
      <c r="AH1754" s="49" t="s">
        <v>476</v>
      </c>
    </row>
    <row r="1755" spans="1:34" s="49" customFormat="1" x14ac:dyDescent="0.25">
      <c r="A1755" s="49" t="s">
        <v>137</v>
      </c>
      <c r="B1755" s="49" t="s">
        <v>62</v>
      </c>
      <c r="C1755" s="49" t="s">
        <v>63</v>
      </c>
      <c r="D1755" s="49" t="s">
        <v>136</v>
      </c>
      <c r="E1755" s="49" t="s">
        <v>135</v>
      </c>
      <c r="F1755" s="49" t="s">
        <v>403</v>
      </c>
      <c r="G1755" s="49" t="s">
        <v>404</v>
      </c>
      <c r="H1755" s="49">
        <v>341</v>
      </c>
      <c r="I1755" s="49" t="s">
        <v>185</v>
      </c>
      <c r="J1755" s="49" t="s">
        <v>133</v>
      </c>
      <c r="K1755" s="49" t="s">
        <v>132</v>
      </c>
      <c r="P1755" s="49" t="s">
        <v>302</v>
      </c>
      <c r="Q1755" s="49" t="s">
        <v>131</v>
      </c>
      <c r="R1755" s="49" t="s">
        <v>156</v>
      </c>
      <c r="S1755" s="49" t="s">
        <v>155</v>
      </c>
      <c r="AB1755" s="49" t="s">
        <v>128</v>
      </c>
      <c r="AC1755" s="49">
        <v>2010</v>
      </c>
      <c r="AD1755" s="49">
        <v>13.868</v>
      </c>
      <c r="AF1755" s="49" t="s">
        <v>859</v>
      </c>
      <c r="AG1755" s="146">
        <f>(AD1754+AD1758+AD1759+AD1760+AD1761+AD1762+AD1763)</f>
        <v>102.27200000000001</v>
      </c>
      <c r="AH1755" s="49" t="s">
        <v>476</v>
      </c>
    </row>
    <row r="1756" spans="1:34" s="49" customFormat="1" x14ac:dyDescent="0.25">
      <c r="A1756" s="49" t="s">
        <v>137</v>
      </c>
      <c r="B1756" s="49" t="s">
        <v>62</v>
      </c>
      <c r="C1756" s="49" t="s">
        <v>63</v>
      </c>
      <c r="D1756" s="49" t="s">
        <v>136</v>
      </c>
      <c r="E1756" s="49" t="s">
        <v>135</v>
      </c>
      <c r="F1756" s="49" t="s">
        <v>403</v>
      </c>
      <c r="G1756" s="49" t="s">
        <v>404</v>
      </c>
      <c r="H1756" s="49">
        <v>341</v>
      </c>
      <c r="I1756" s="49" t="s">
        <v>185</v>
      </c>
      <c r="J1756" s="49" t="s">
        <v>133</v>
      </c>
      <c r="K1756" s="49" t="s">
        <v>132</v>
      </c>
      <c r="P1756" s="49" t="s">
        <v>302</v>
      </c>
      <c r="Q1756" s="49" t="s">
        <v>131</v>
      </c>
      <c r="R1756" s="49" t="s">
        <v>154</v>
      </c>
      <c r="S1756" s="49" t="s">
        <v>153</v>
      </c>
      <c r="AB1756" s="49" t="s">
        <v>128</v>
      </c>
      <c r="AC1756" s="49">
        <v>2010</v>
      </c>
      <c r="AD1756" s="49">
        <v>23.782</v>
      </c>
      <c r="AF1756" s="49" t="s">
        <v>862</v>
      </c>
      <c r="AG1756" s="146">
        <f>AD1754+AD1755+AD1756+AD1757+ AD1758+AD1759+AD1760+AD1761+AD1762+AD1763</f>
        <v>164.40600000000001</v>
      </c>
      <c r="AH1756" s="49" t="s">
        <v>476</v>
      </c>
    </row>
    <row r="1757" spans="1:34" s="49" customFormat="1" x14ac:dyDescent="0.25">
      <c r="A1757" s="49" t="s">
        <v>137</v>
      </c>
      <c r="B1757" s="49" t="s">
        <v>62</v>
      </c>
      <c r="C1757" s="49" t="s">
        <v>63</v>
      </c>
      <c r="D1757" s="49" t="s">
        <v>136</v>
      </c>
      <c r="E1757" s="49" t="s">
        <v>135</v>
      </c>
      <c r="F1757" s="49" t="s">
        <v>403</v>
      </c>
      <c r="G1757" s="49" t="s">
        <v>404</v>
      </c>
      <c r="H1757" s="49">
        <v>341</v>
      </c>
      <c r="I1757" s="49" t="s">
        <v>185</v>
      </c>
      <c r="J1757" s="49" t="s">
        <v>133</v>
      </c>
      <c r="K1757" s="49" t="s">
        <v>132</v>
      </c>
      <c r="P1757" s="49" t="s">
        <v>302</v>
      </c>
      <c r="Q1757" s="49" t="s">
        <v>131</v>
      </c>
      <c r="R1757" s="49" t="s">
        <v>152</v>
      </c>
      <c r="S1757" s="49" t="s">
        <v>151</v>
      </c>
      <c r="AB1757" s="49" t="s">
        <v>128</v>
      </c>
      <c r="AC1757" s="49">
        <v>2010</v>
      </c>
      <c r="AD1757" s="49">
        <v>24.484000000000002</v>
      </c>
      <c r="AG1757" s="146"/>
      <c r="AH1757" s="49" t="s">
        <v>476</v>
      </c>
    </row>
    <row r="1758" spans="1:34" s="49" customFormat="1" x14ac:dyDescent="0.25">
      <c r="A1758" s="49" t="s">
        <v>137</v>
      </c>
      <c r="B1758" s="49" t="s">
        <v>62</v>
      </c>
      <c r="C1758" s="49" t="s">
        <v>63</v>
      </c>
      <c r="D1758" s="49" t="s">
        <v>136</v>
      </c>
      <c r="E1758" s="49" t="s">
        <v>135</v>
      </c>
      <c r="F1758" s="49" t="s">
        <v>403</v>
      </c>
      <c r="G1758" s="49" t="s">
        <v>404</v>
      </c>
      <c r="H1758" s="49">
        <v>341</v>
      </c>
      <c r="I1758" s="49" t="s">
        <v>185</v>
      </c>
      <c r="J1758" s="49" t="s">
        <v>133</v>
      </c>
      <c r="K1758" s="49" t="s">
        <v>132</v>
      </c>
      <c r="P1758" s="49" t="s">
        <v>302</v>
      </c>
      <c r="Q1758" s="49" t="s">
        <v>131</v>
      </c>
      <c r="R1758" s="49" t="s">
        <v>150</v>
      </c>
      <c r="S1758" s="49" t="s">
        <v>149</v>
      </c>
      <c r="AB1758" s="49" t="s">
        <v>128</v>
      </c>
      <c r="AC1758" s="49">
        <v>2010</v>
      </c>
      <c r="AD1758" s="49">
        <v>19.66</v>
      </c>
      <c r="AG1758" s="146"/>
      <c r="AH1758" s="49" t="s">
        <v>476</v>
      </c>
    </row>
    <row r="1759" spans="1:34" s="49" customFormat="1" x14ac:dyDescent="0.25">
      <c r="A1759" s="49" t="s">
        <v>137</v>
      </c>
      <c r="B1759" s="49" t="s">
        <v>62</v>
      </c>
      <c r="C1759" s="49" t="s">
        <v>63</v>
      </c>
      <c r="D1759" s="49" t="s">
        <v>136</v>
      </c>
      <c r="E1759" s="49" t="s">
        <v>135</v>
      </c>
      <c r="F1759" s="49" t="s">
        <v>403</v>
      </c>
      <c r="G1759" s="49" t="s">
        <v>404</v>
      </c>
      <c r="H1759" s="49">
        <v>341</v>
      </c>
      <c r="I1759" s="49" t="s">
        <v>185</v>
      </c>
      <c r="J1759" s="49" t="s">
        <v>133</v>
      </c>
      <c r="K1759" s="49" t="s">
        <v>132</v>
      </c>
      <c r="P1759" s="49" t="s">
        <v>302</v>
      </c>
      <c r="Q1759" s="49" t="s">
        <v>131</v>
      </c>
      <c r="R1759" s="49" t="s">
        <v>148</v>
      </c>
      <c r="S1759" s="49" t="s">
        <v>147</v>
      </c>
      <c r="AB1759" s="49" t="s">
        <v>128</v>
      </c>
      <c r="AC1759" s="49">
        <v>2010</v>
      </c>
      <c r="AD1759" s="49">
        <v>31.783999999999999</v>
      </c>
      <c r="AG1759" s="146"/>
      <c r="AH1759" s="49" t="s">
        <v>476</v>
      </c>
    </row>
    <row r="1760" spans="1:34" s="49" customFormat="1" x14ac:dyDescent="0.25">
      <c r="A1760" s="49" t="s">
        <v>137</v>
      </c>
      <c r="B1760" s="49" t="s">
        <v>62</v>
      </c>
      <c r="C1760" s="49" t="s">
        <v>63</v>
      </c>
      <c r="D1760" s="49" t="s">
        <v>136</v>
      </c>
      <c r="E1760" s="49" t="s">
        <v>135</v>
      </c>
      <c r="F1760" s="49" t="s">
        <v>403</v>
      </c>
      <c r="G1760" s="49" t="s">
        <v>404</v>
      </c>
      <c r="H1760" s="49">
        <v>341</v>
      </c>
      <c r="I1760" s="49" t="s">
        <v>185</v>
      </c>
      <c r="J1760" s="49" t="s">
        <v>133</v>
      </c>
      <c r="K1760" s="49" t="s">
        <v>132</v>
      </c>
      <c r="P1760" s="49" t="s">
        <v>302</v>
      </c>
      <c r="Q1760" s="49" t="s">
        <v>131</v>
      </c>
      <c r="R1760" s="49" t="s">
        <v>146</v>
      </c>
      <c r="S1760" s="49" t="s">
        <v>145</v>
      </c>
      <c r="AB1760" s="49" t="s">
        <v>128</v>
      </c>
      <c r="AC1760" s="49">
        <v>2010</v>
      </c>
      <c r="AD1760" s="49">
        <v>2.02</v>
      </c>
      <c r="AG1760" s="146"/>
      <c r="AH1760" s="49" t="s">
        <v>476</v>
      </c>
    </row>
    <row r="1761" spans="1:34" s="49" customFormat="1" x14ac:dyDescent="0.25">
      <c r="A1761" s="49" t="s">
        <v>137</v>
      </c>
      <c r="B1761" s="49" t="s">
        <v>62</v>
      </c>
      <c r="C1761" s="49" t="s">
        <v>63</v>
      </c>
      <c r="D1761" s="49" t="s">
        <v>136</v>
      </c>
      <c r="E1761" s="49" t="s">
        <v>135</v>
      </c>
      <c r="F1761" s="49" t="s">
        <v>403</v>
      </c>
      <c r="G1761" s="49" t="s">
        <v>404</v>
      </c>
      <c r="H1761" s="49">
        <v>341</v>
      </c>
      <c r="I1761" s="49" t="s">
        <v>185</v>
      </c>
      <c r="J1761" s="49" t="s">
        <v>133</v>
      </c>
      <c r="K1761" s="49" t="s">
        <v>132</v>
      </c>
      <c r="P1761" s="49" t="s">
        <v>302</v>
      </c>
      <c r="Q1761" s="49" t="s">
        <v>131</v>
      </c>
      <c r="R1761" s="49" t="s">
        <v>144</v>
      </c>
      <c r="S1761" s="49" t="s">
        <v>143</v>
      </c>
      <c r="AB1761" s="49" t="s">
        <v>128</v>
      </c>
      <c r="AC1761" s="49">
        <v>2010</v>
      </c>
      <c r="AD1761" s="49">
        <v>19.608000000000001</v>
      </c>
      <c r="AG1761" s="146"/>
      <c r="AH1761" s="49" t="s">
        <v>476</v>
      </c>
    </row>
    <row r="1762" spans="1:34" s="49" customFormat="1" x14ac:dyDescent="0.25">
      <c r="A1762" s="49" t="s">
        <v>137</v>
      </c>
      <c r="B1762" s="49" t="s">
        <v>62</v>
      </c>
      <c r="C1762" s="49" t="s">
        <v>63</v>
      </c>
      <c r="D1762" s="49" t="s">
        <v>136</v>
      </c>
      <c r="E1762" s="49" t="s">
        <v>135</v>
      </c>
      <c r="F1762" s="49" t="s">
        <v>403</v>
      </c>
      <c r="G1762" s="49" t="s">
        <v>404</v>
      </c>
      <c r="H1762" s="49">
        <v>341</v>
      </c>
      <c r="I1762" s="49" t="s">
        <v>185</v>
      </c>
      <c r="J1762" s="49" t="s">
        <v>133</v>
      </c>
      <c r="K1762" s="49" t="s">
        <v>132</v>
      </c>
      <c r="P1762" s="49" t="s">
        <v>302</v>
      </c>
      <c r="Q1762" s="49" t="s">
        <v>131</v>
      </c>
      <c r="R1762" s="49" t="s">
        <v>142</v>
      </c>
      <c r="S1762" s="49" t="s">
        <v>141</v>
      </c>
      <c r="AB1762" s="49" t="s">
        <v>128</v>
      </c>
      <c r="AC1762" s="49">
        <v>2010</v>
      </c>
      <c r="AD1762" s="49">
        <v>12.09</v>
      </c>
      <c r="AG1762" s="146"/>
      <c r="AH1762" s="49" t="s">
        <v>476</v>
      </c>
    </row>
    <row r="1763" spans="1:34" s="49" customFormat="1" x14ac:dyDescent="0.25">
      <c r="A1763" s="49" t="s">
        <v>137</v>
      </c>
      <c r="B1763" s="49" t="s">
        <v>62</v>
      </c>
      <c r="C1763" s="49" t="s">
        <v>63</v>
      </c>
      <c r="D1763" s="49" t="s">
        <v>136</v>
      </c>
      <c r="E1763" s="49" t="s">
        <v>135</v>
      </c>
      <c r="F1763" s="49" t="s">
        <v>403</v>
      </c>
      <c r="G1763" s="49" t="s">
        <v>404</v>
      </c>
      <c r="H1763" s="49">
        <v>341</v>
      </c>
      <c r="I1763" s="49" t="s">
        <v>185</v>
      </c>
      <c r="J1763" s="49" t="s">
        <v>133</v>
      </c>
      <c r="K1763" s="49" t="s">
        <v>132</v>
      </c>
      <c r="P1763" s="49" t="s">
        <v>302</v>
      </c>
      <c r="Q1763" s="49" t="s">
        <v>131</v>
      </c>
      <c r="R1763" s="49" t="s">
        <v>140</v>
      </c>
      <c r="S1763" s="49" t="s">
        <v>139</v>
      </c>
      <c r="AB1763" s="49" t="s">
        <v>128</v>
      </c>
      <c r="AC1763" s="49">
        <v>2010</v>
      </c>
      <c r="AD1763" s="49">
        <v>17.11</v>
      </c>
      <c r="AG1763" s="146"/>
      <c r="AH1763" s="49" t="s">
        <v>476</v>
      </c>
    </row>
    <row r="1764" spans="1:34" s="49" customFormat="1" x14ac:dyDescent="0.25">
      <c r="A1764" s="49" t="s">
        <v>137</v>
      </c>
      <c r="B1764" s="49" t="s">
        <v>62</v>
      </c>
      <c r="C1764" s="49" t="s">
        <v>63</v>
      </c>
      <c r="D1764" s="49" t="s">
        <v>136</v>
      </c>
      <c r="E1764" s="49" t="s">
        <v>135</v>
      </c>
      <c r="F1764" s="49" t="s">
        <v>403</v>
      </c>
      <c r="G1764" s="49" t="s">
        <v>404</v>
      </c>
      <c r="H1764" s="49">
        <v>341</v>
      </c>
      <c r="I1764" s="49" t="s">
        <v>185</v>
      </c>
      <c r="J1764" s="49" t="s">
        <v>133</v>
      </c>
      <c r="K1764" s="49" t="s">
        <v>132</v>
      </c>
      <c r="P1764" s="49" t="s">
        <v>302</v>
      </c>
      <c r="Q1764" s="49" t="s">
        <v>131</v>
      </c>
      <c r="R1764" s="49" t="s">
        <v>138</v>
      </c>
      <c r="S1764" s="49" t="s">
        <v>131</v>
      </c>
      <c r="AB1764" s="49" t="s">
        <v>128</v>
      </c>
      <c r="AC1764" s="49">
        <v>2010</v>
      </c>
      <c r="AD1764" s="49">
        <v>164.40600000000001</v>
      </c>
      <c r="AG1764" s="146"/>
      <c r="AH1764" s="49" t="s">
        <v>476</v>
      </c>
    </row>
    <row r="1765" spans="1:34" x14ac:dyDescent="0.25">
      <c r="A1765" t="s">
        <v>137</v>
      </c>
      <c r="B1765" t="s">
        <v>9</v>
      </c>
      <c r="C1765" t="s">
        <v>211</v>
      </c>
      <c r="D1765" t="s">
        <v>136</v>
      </c>
      <c r="E1765" t="s">
        <v>135</v>
      </c>
      <c r="F1765" t="s">
        <v>403</v>
      </c>
      <c r="G1765" t="s">
        <v>404</v>
      </c>
      <c r="H1765">
        <v>702</v>
      </c>
      <c r="I1765" t="s">
        <v>187</v>
      </c>
      <c r="J1765" t="s">
        <v>133</v>
      </c>
      <c r="K1765" t="s">
        <v>132</v>
      </c>
      <c r="P1765" t="s">
        <v>297</v>
      </c>
      <c r="Q1765" t="s">
        <v>298</v>
      </c>
      <c r="R1765" t="s">
        <v>183</v>
      </c>
      <c r="S1765" t="s">
        <v>182</v>
      </c>
      <c r="AB1765" t="s">
        <v>128</v>
      </c>
      <c r="AC1765">
        <v>2010</v>
      </c>
      <c r="AD1765">
        <v>0.97099999999999997</v>
      </c>
      <c r="AH1765" t="s">
        <v>477</v>
      </c>
    </row>
    <row r="1766" spans="1:34" x14ac:dyDescent="0.25">
      <c r="A1766" t="s">
        <v>137</v>
      </c>
      <c r="B1766" t="s">
        <v>9</v>
      </c>
      <c r="C1766" t="s">
        <v>211</v>
      </c>
      <c r="D1766" t="s">
        <v>136</v>
      </c>
      <c r="E1766" t="s">
        <v>135</v>
      </c>
      <c r="F1766" t="s">
        <v>403</v>
      </c>
      <c r="G1766" t="s">
        <v>404</v>
      </c>
      <c r="H1766">
        <v>702</v>
      </c>
      <c r="I1766" t="s">
        <v>187</v>
      </c>
      <c r="J1766" t="s">
        <v>133</v>
      </c>
      <c r="K1766" t="s">
        <v>132</v>
      </c>
      <c r="P1766" t="s">
        <v>297</v>
      </c>
      <c r="Q1766" t="s">
        <v>298</v>
      </c>
      <c r="R1766" t="s">
        <v>156</v>
      </c>
      <c r="S1766" t="s">
        <v>155</v>
      </c>
      <c r="AB1766" t="s">
        <v>128</v>
      </c>
      <c r="AC1766">
        <v>2010</v>
      </c>
      <c r="AD1766">
        <v>22.148</v>
      </c>
      <c r="AH1766" t="s">
        <v>477</v>
      </c>
    </row>
    <row r="1767" spans="1:34" x14ac:dyDescent="0.25">
      <c r="A1767" t="s">
        <v>137</v>
      </c>
      <c r="B1767" t="s">
        <v>9</v>
      </c>
      <c r="C1767" t="s">
        <v>211</v>
      </c>
      <c r="D1767" t="s">
        <v>136</v>
      </c>
      <c r="E1767" t="s">
        <v>135</v>
      </c>
      <c r="F1767" t="s">
        <v>403</v>
      </c>
      <c r="G1767" t="s">
        <v>404</v>
      </c>
      <c r="H1767">
        <v>702</v>
      </c>
      <c r="I1767" t="s">
        <v>187</v>
      </c>
      <c r="J1767" t="s">
        <v>133</v>
      </c>
      <c r="K1767" t="s">
        <v>132</v>
      </c>
      <c r="P1767" t="s">
        <v>297</v>
      </c>
      <c r="Q1767" t="s">
        <v>298</v>
      </c>
      <c r="R1767" t="s">
        <v>154</v>
      </c>
      <c r="S1767" t="s">
        <v>153</v>
      </c>
      <c r="AB1767" t="s">
        <v>128</v>
      </c>
      <c r="AC1767">
        <v>2010</v>
      </c>
      <c r="AD1767">
        <v>89.478999999999999</v>
      </c>
      <c r="AH1767" t="s">
        <v>477</v>
      </c>
    </row>
    <row r="1768" spans="1:34" x14ac:dyDescent="0.25">
      <c r="A1768" t="s">
        <v>137</v>
      </c>
      <c r="B1768" t="s">
        <v>9</v>
      </c>
      <c r="C1768" t="s">
        <v>211</v>
      </c>
      <c r="D1768" t="s">
        <v>136</v>
      </c>
      <c r="E1768" t="s">
        <v>135</v>
      </c>
      <c r="F1768" t="s">
        <v>403</v>
      </c>
      <c r="G1768" t="s">
        <v>404</v>
      </c>
      <c r="H1768">
        <v>702</v>
      </c>
      <c r="I1768" t="s">
        <v>187</v>
      </c>
      <c r="J1768" t="s">
        <v>133</v>
      </c>
      <c r="K1768" t="s">
        <v>132</v>
      </c>
      <c r="P1768" t="s">
        <v>297</v>
      </c>
      <c r="Q1768" t="s">
        <v>298</v>
      </c>
      <c r="R1768" t="s">
        <v>152</v>
      </c>
      <c r="S1768" t="s">
        <v>151</v>
      </c>
      <c r="AB1768" t="s">
        <v>128</v>
      </c>
      <c r="AC1768">
        <v>2010</v>
      </c>
      <c r="AD1768">
        <v>33.124000000000002</v>
      </c>
      <c r="AH1768" t="s">
        <v>477</v>
      </c>
    </row>
    <row r="1769" spans="1:34" x14ac:dyDescent="0.25">
      <c r="A1769" t="s">
        <v>137</v>
      </c>
      <c r="B1769" t="s">
        <v>9</v>
      </c>
      <c r="C1769" t="s">
        <v>211</v>
      </c>
      <c r="D1769" t="s">
        <v>136</v>
      </c>
      <c r="E1769" t="s">
        <v>135</v>
      </c>
      <c r="F1769" t="s">
        <v>403</v>
      </c>
      <c r="G1769" t="s">
        <v>404</v>
      </c>
      <c r="H1769">
        <v>702</v>
      </c>
      <c r="I1769" t="s">
        <v>187</v>
      </c>
      <c r="J1769" t="s">
        <v>133</v>
      </c>
      <c r="K1769" t="s">
        <v>132</v>
      </c>
      <c r="P1769" t="s">
        <v>297</v>
      </c>
      <c r="Q1769" t="s">
        <v>298</v>
      </c>
      <c r="R1769" t="s">
        <v>150</v>
      </c>
      <c r="S1769" t="s">
        <v>149</v>
      </c>
      <c r="AB1769" t="s">
        <v>128</v>
      </c>
      <c r="AC1769">
        <v>2010</v>
      </c>
      <c r="AD1769">
        <v>13.523</v>
      </c>
      <c r="AH1769" t="s">
        <v>477</v>
      </c>
    </row>
    <row r="1770" spans="1:34" x14ac:dyDescent="0.25">
      <c r="A1770" t="s">
        <v>137</v>
      </c>
      <c r="B1770" t="s">
        <v>9</v>
      </c>
      <c r="C1770" t="s">
        <v>211</v>
      </c>
      <c r="D1770" t="s">
        <v>136</v>
      </c>
      <c r="E1770" t="s">
        <v>135</v>
      </c>
      <c r="F1770" t="s">
        <v>403</v>
      </c>
      <c r="G1770" t="s">
        <v>404</v>
      </c>
      <c r="H1770">
        <v>702</v>
      </c>
      <c r="I1770" t="s">
        <v>187</v>
      </c>
      <c r="J1770" t="s">
        <v>133</v>
      </c>
      <c r="K1770" t="s">
        <v>132</v>
      </c>
      <c r="P1770" t="s">
        <v>297</v>
      </c>
      <c r="Q1770" t="s">
        <v>298</v>
      </c>
      <c r="R1770" t="s">
        <v>148</v>
      </c>
      <c r="S1770" t="s">
        <v>147</v>
      </c>
      <c r="AB1770" t="s">
        <v>128</v>
      </c>
      <c r="AC1770">
        <v>2010</v>
      </c>
      <c r="AD1770">
        <v>95.534000000000006</v>
      </c>
      <c r="AH1770" t="s">
        <v>477</v>
      </c>
    </row>
    <row r="1771" spans="1:34" x14ac:dyDescent="0.25">
      <c r="A1771" t="s">
        <v>137</v>
      </c>
      <c r="B1771" t="s">
        <v>9</v>
      </c>
      <c r="C1771" t="s">
        <v>211</v>
      </c>
      <c r="D1771" t="s">
        <v>136</v>
      </c>
      <c r="E1771" t="s">
        <v>135</v>
      </c>
      <c r="F1771" t="s">
        <v>403</v>
      </c>
      <c r="G1771" t="s">
        <v>404</v>
      </c>
      <c r="H1771">
        <v>702</v>
      </c>
      <c r="I1771" t="s">
        <v>187</v>
      </c>
      <c r="J1771" t="s">
        <v>133</v>
      </c>
      <c r="K1771" t="s">
        <v>132</v>
      </c>
      <c r="P1771" t="s">
        <v>297</v>
      </c>
      <c r="Q1771" t="s">
        <v>298</v>
      </c>
      <c r="R1771" t="s">
        <v>146</v>
      </c>
      <c r="S1771" t="s">
        <v>145</v>
      </c>
      <c r="AB1771" t="s">
        <v>128</v>
      </c>
      <c r="AC1771">
        <v>2010</v>
      </c>
      <c r="AD1771">
        <v>154.471</v>
      </c>
      <c r="AH1771" t="s">
        <v>477</v>
      </c>
    </row>
    <row r="1772" spans="1:34" x14ac:dyDescent="0.25">
      <c r="A1772" t="s">
        <v>137</v>
      </c>
      <c r="B1772" t="s">
        <v>9</v>
      </c>
      <c r="C1772" t="s">
        <v>211</v>
      </c>
      <c r="D1772" t="s">
        <v>136</v>
      </c>
      <c r="E1772" t="s">
        <v>135</v>
      </c>
      <c r="F1772" t="s">
        <v>403</v>
      </c>
      <c r="G1772" t="s">
        <v>404</v>
      </c>
      <c r="H1772">
        <v>702</v>
      </c>
      <c r="I1772" t="s">
        <v>187</v>
      </c>
      <c r="J1772" t="s">
        <v>133</v>
      </c>
      <c r="K1772" t="s">
        <v>132</v>
      </c>
      <c r="P1772" t="s">
        <v>297</v>
      </c>
      <c r="Q1772" t="s">
        <v>298</v>
      </c>
      <c r="R1772" t="s">
        <v>144</v>
      </c>
      <c r="S1772" t="s">
        <v>143</v>
      </c>
      <c r="AB1772" t="s">
        <v>128</v>
      </c>
      <c r="AC1772">
        <v>2010</v>
      </c>
      <c r="AD1772">
        <v>41.069000000000003</v>
      </c>
      <c r="AH1772" t="s">
        <v>477</v>
      </c>
    </row>
    <row r="1773" spans="1:34" x14ac:dyDescent="0.25">
      <c r="A1773" t="s">
        <v>137</v>
      </c>
      <c r="B1773" t="s">
        <v>9</v>
      </c>
      <c r="C1773" t="s">
        <v>211</v>
      </c>
      <c r="D1773" t="s">
        <v>136</v>
      </c>
      <c r="E1773" t="s">
        <v>135</v>
      </c>
      <c r="F1773" t="s">
        <v>403</v>
      </c>
      <c r="G1773" t="s">
        <v>404</v>
      </c>
      <c r="H1773">
        <v>702</v>
      </c>
      <c r="I1773" t="s">
        <v>187</v>
      </c>
      <c r="J1773" t="s">
        <v>133</v>
      </c>
      <c r="K1773" t="s">
        <v>132</v>
      </c>
      <c r="P1773" t="s">
        <v>297</v>
      </c>
      <c r="Q1773" t="s">
        <v>298</v>
      </c>
      <c r="R1773" t="s">
        <v>142</v>
      </c>
      <c r="S1773" t="s">
        <v>141</v>
      </c>
      <c r="AB1773" t="s">
        <v>128</v>
      </c>
      <c r="AC1773">
        <v>2010</v>
      </c>
      <c r="AD1773">
        <v>5.1029999999999998</v>
      </c>
      <c r="AH1773" t="s">
        <v>477</v>
      </c>
    </row>
    <row r="1774" spans="1:34" x14ac:dyDescent="0.25">
      <c r="A1774" t="s">
        <v>137</v>
      </c>
      <c r="B1774" t="s">
        <v>9</v>
      </c>
      <c r="C1774" t="s">
        <v>211</v>
      </c>
      <c r="D1774" t="s">
        <v>136</v>
      </c>
      <c r="E1774" t="s">
        <v>135</v>
      </c>
      <c r="F1774" t="s">
        <v>403</v>
      </c>
      <c r="G1774" t="s">
        <v>404</v>
      </c>
      <c r="H1774">
        <v>702</v>
      </c>
      <c r="I1774" t="s">
        <v>187</v>
      </c>
      <c r="J1774" t="s">
        <v>133</v>
      </c>
      <c r="K1774" t="s">
        <v>132</v>
      </c>
      <c r="P1774" t="s">
        <v>297</v>
      </c>
      <c r="Q1774" t="s">
        <v>298</v>
      </c>
      <c r="R1774" t="s">
        <v>140</v>
      </c>
      <c r="S1774" t="s">
        <v>139</v>
      </c>
      <c r="AB1774" t="s">
        <v>128</v>
      </c>
      <c r="AC1774">
        <v>2010</v>
      </c>
      <c r="AD1774">
        <v>35.183</v>
      </c>
      <c r="AH1774" t="s">
        <v>477</v>
      </c>
    </row>
    <row r="1775" spans="1:34" x14ac:dyDescent="0.25">
      <c r="A1775" t="s">
        <v>137</v>
      </c>
      <c r="B1775" t="s">
        <v>9</v>
      </c>
      <c r="C1775" t="s">
        <v>211</v>
      </c>
      <c r="D1775" t="s">
        <v>136</v>
      </c>
      <c r="E1775" t="s">
        <v>135</v>
      </c>
      <c r="F1775" t="s">
        <v>403</v>
      </c>
      <c r="G1775" t="s">
        <v>404</v>
      </c>
      <c r="H1775">
        <v>702</v>
      </c>
      <c r="I1775" t="s">
        <v>187</v>
      </c>
      <c r="J1775" t="s">
        <v>133</v>
      </c>
      <c r="K1775" t="s">
        <v>132</v>
      </c>
      <c r="P1775" t="s">
        <v>297</v>
      </c>
      <c r="Q1775" t="s">
        <v>298</v>
      </c>
      <c r="R1775" t="s">
        <v>138</v>
      </c>
      <c r="S1775" t="s">
        <v>131</v>
      </c>
      <c r="AB1775" t="s">
        <v>128</v>
      </c>
      <c r="AC1775">
        <v>2010</v>
      </c>
      <c r="AD1775">
        <v>490.60500000000002</v>
      </c>
      <c r="AH1775" t="s">
        <v>477</v>
      </c>
    </row>
    <row r="1776" spans="1:34" x14ac:dyDescent="0.25">
      <c r="A1776" t="s">
        <v>137</v>
      </c>
      <c r="B1776" t="s">
        <v>9</v>
      </c>
      <c r="C1776" t="s">
        <v>211</v>
      </c>
      <c r="D1776" t="s">
        <v>136</v>
      </c>
      <c r="E1776" t="s">
        <v>135</v>
      </c>
      <c r="F1776" t="s">
        <v>403</v>
      </c>
      <c r="G1776" t="s">
        <v>404</v>
      </c>
      <c r="H1776">
        <v>702</v>
      </c>
      <c r="I1776" t="s">
        <v>187</v>
      </c>
      <c r="J1776" t="s">
        <v>133</v>
      </c>
      <c r="K1776" t="s">
        <v>132</v>
      </c>
      <c r="P1776" t="s">
        <v>300</v>
      </c>
      <c r="Q1776" t="s">
        <v>301</v>
      </c>
      <c r="R1776" t="s">
        <v>183</v>
      </c>
      <c r="S1776" t="s">
        <v>182</v>
      </c>
      <c r="AB1776" t="s">
        <v>128</v>
      </c>
      <c r="AC1776">
        <v>2010</v>
      </c>
      <c r="AD1776">
        <v>1.1539999999999999</v>
      </c>
      <c r="AH1776" t="s">
        <v>477</v>
      </c>
    </row>
    <row r="1777" spans="1:34" x14ac:dyDescent="0.25">
      <c r="A1777" t="s">
        <v>137</v>
      </c>
      <c r="B1777" t="s">
        <v>9</v>
      </c>
      <c r="C1777" t="s">
        <v>211</v>
      </c>
      <c r="D1777" t="s">
        <v>136</v>
      </c>
      <c r="E1777" t="s">
        <v>135</v>
      </c>
      <c r="F1777" t="s">
        <v>403</v>
      </c>
      <c r="G1777" t="s">
        <v>404</v>
      </c>
      <c r="H1777">
        <v>702</v>
      </c>
      <c r="I1777" t="s">
        <v>187</v>
      </c>
      <c r="J1777" t="s">
        <v>133</v>
      </c>
      <c r="K1777" t="s">
        <v>132</v>
      </c>
      <c r="P1777" t="s">
        <v>300</v>
      </c>
      <c r="Q1777" t="s">
        <v>301</v>
      </c>
      <c r="R1777" t="s">
        <v>156</v>
      </c>
      <c r="S1777" t="s">
        <v>155</v>
      </c>
      <c r="AB1777" t="s">
        <v>128</v>
      </c>
      <c r="AC1777">
        <v>2010</v>
      </c>
      <c r="AD1777">
        <v>36.729999999999997</v>
      </c>
      <c r="AH1777" t="s">
        <v>477</v>
      </c>
    </row>
    <row r="1778" spans="1:34" x14ac:dyDescent="0.25">
      <c r="A1778" t="s">
        <v>137</v>
      </c>
      <c r="B1778" t="s">
        <v>9</v>
      </c>
      <c r="C1778" t="s">
        <v>211</v>
      </c>
      <c r="D1778" t="s">
        <v>136</v>
      </c>
      <c r="E1778" t="s">
        <v>135</v>
      </c>
      <c r="F1778" t="s">
        <v>403</v>
      </c>
      <c r="G1778" t="s">
        <v>404</v>
      </c>
      <c r="H1778">
        <v>702</v>
      </c>
      <c r="I1778" t="s">
        <v>187</v>
      </c>
      <c r="J1778" t="s">
        <v>133</v>
      </c>
      <c r="K1778" t="s">
        <v>132</v>
      </c>
      <c r="P1778" t="s">
        <v>300</v>
      </c>
      <c r="Q1778" t="s">
        <v>301</v>
      </c>
      <c r="R1778" t="s">
        <v>154</v>
      </c>
      <c r="S1778" t="s">
        <v>153</v>
      </c>
      <c r="AB1778" t="s">
        <v>128</v>
      </c>
      <c r="AC1778">
        <v>2010</v>
      </c>
      <c r="AD1778">
        <v>46.444000000000003</v>
      </c>
      <c r="AH1778" t="s">
        <v>477</v>
      </c>
    </row>
    <row r="1779" spans="1:34" x14ac:dyDescent="0.25">
      <c r="A1779" t="s">
        <v>137</v>
      </c>
      <c r="B1779" t="s">
        <v>9</v>
      </c>
      <c r="C1779" t="s">
        <v>211</v>
      </c>
      <c r="D1779" t="s">
        <v>136</v>
      </c>
      <c r="E1779" t="s">
        <v>135</v>
      </c>
      <c r="F1779" t="s">
        <v>403</v>
      </c>
      <c r="G1779" t="s">
        <v>404</v>
      </c>
      <c r="H1779">
        <v>702</v>
      </c>
      <c r="I1779" t="s">
        <v>187</v>
      </c>
      <c r="J1779" t="s">
        <v>133</v>
      </c>
      <c r="K1779" t="s">
        <v>132</v>
      </c>
      <c r="P1779" t="s">
        <v>300</v>
      </c>
      <c r="Q1779" t="s">
        <v>301</v>
      </c>
      <c r="R1779" t="s">
        <v>152</v>
      </c>
      <c r="S1779" t="s">
        <v>151</v>
      </c>
      <c r="AB1779" t="s">
        <v>128</v>
      </c>
      <c r="AC1779">
        <v>2010</v>
      </c>
      <c r="AD1779">
        <v>20.571999999999999</v>
      </c>
      <c r="AH1779" t="s">
        <v>477</v>
      </c>
    </row>
    <row r="1780" spans="1:34" x14ac:dyDescent="0.25">
      <c r="A1780" t="s">
        <v>137</v>
      </c>
      <c r="B1780" t="s">
        <v>9</v>
      </c>
      <c r="C1780" t="s">
        <v>211</v>
      </c>
      <c r="D1780" t="s">
        <v>136</v>
      </c>
      <c r="E1780" t="s">
        <v>135</v>
      </c>
      <c r="F1780" t="s">
        <v>403</v>
      </c>
      <c r="G1780" t="s">
        <v>404</v>
      </c>
      <c r="H1780">
        <v>702</v>
      </c>
      <c r="I1780" t="s">
        <v>187</v>
      </c>
      <c r="J1780" t="s">
        <v>133</v>
      </c>
      <c r="K1780" t="s">
        <v>132</v>
      </c>
      <c r="P1780" t="s">
        <v>300</v>
      </c>
      <c r="Q1780" t="s">
        <v>301</v>
      </c>
      <c r="R1780" t="s">
        <v>150</v>
      </c>
      <c r="S1780" t="s">
        <v>149</v>
      </c>
      <c r="AB1780" t="s">
        <v>128</v>
      </c>
      <c r="AC1780">
        <v>2010</v>
      </c>
      <c r="AD1780">
        <v>5.641</v>
      </c>
      <c r="AH1780" t="s">
        <v>477</v>
      </c>
    </row>
    <row r="1781" spans="1:34" x14ac:dyDescent="0.25">
      <c r="A1781" t="s">
        <v>137</v>
      </c>
      <c r="B1781" t="s">
        <v>9</v>
      </c>
      <c r="C1781" t="s">
        <v>211</v>
      </c>
      <c r="D1781" t="s">
        <v>136</v>
      </c>
      <c r="E1781" t="s">
        <v>135</v>
      </c>
      <c r="F1781" t="s">
        <v>403</v>
      </c>
      <c r="G1781" t="s">
        <v>404</v>
      </c>
      <c r="H1781">
        <v>702</v>
      </c>
      <c r="I1781" t="s">
        <v>187</v>
      </c>
      <c r="J1781" t="s">
        <v>133</v>
      </c>
      <c r="K1781" t="s">
        <v>132</v>
      </c>
      <c r="P1781" t="s">
        <v>300</v>
      </c>
      <c r="Q1781" t="s">
        <v>301</v>
      </c>
      <c r="R1781" t="s">
        <v>148</v>
      </c>
      <c r="S1781" t="s">
        <v>147</v>
      </c>
      <c r="AB1781" t="s">
        <v>128</v>
      </c>
      <c r="AC1781">
        <v>2010</v>
      </c>
      <c r="AD1781">
        <v>53.558</v>
      </c>
      <c r="AH1781" t="s">
        <v>477</v>
      </c>
    </row>
    <row r="1782" spans="1:34" x14ac:dyDescent="0.25">
      <c r="A1782" t="s">
        <v>137</v>
      </c>
      <c r="B1782" t="s">
        <v>9</v>
      </c>
      <c r="C1782" t="s">
        <v>211</v>
      </c>
      <c r="D1782" t="s">
        <v>136</v>
      </c>
      <c r="E1782" t="s">
        <v>135</v>
      </c>
      <c r="F1782" t="s">
        <v>403</v>
      </c>
      <c r="G1782" t="s">
        <v>404</v>
      </c>
      <c r="H1782">
        <v>702</v>
      </c>
      <c r="I1782" t="s">
        <v>187</v>
      </c>
      <c r="J1782" t="s">
        <v>133</v>
      </c>
      <c r="K1782" t="s">
        <v>132</v>
      </c>
      <c r="P1782" t="s">
        <v>300</v>
      </c>
      <c r="Q1782" t="s">
        <v>301</v>
      </c>
      <c r="R1782" t="s">
        <v>146</v>
      </c>
      <c r="S1782" t="s">
        <v>145</v>
      </c>
      <c r="AB1782" t="s">
        <v>128</v>
      </c>
      <c r="AC1782">
        <v>2010</v>
      </c>
      <c r="AD1782">
        <v>181.804</v>
      </c>
      <c r="AH1782" t="s">
        <v>477</v>
      </c>
    </row>
    <row r="1783" spans="1:34" x14ac:dyDescent="0.25">
      <c r="A1783" t="s">
        <v>137</v>
      </c>
      <c r="B1783" t="s">
        <v>9</v>
      </c>
      <c r="C1783" t="s">
        <v>211</v>
      </c>
      <c r="D1783" t="s">
        <v>136</v>
      </c>
      <c r="E1783" t="s">
        <v>135</v>
      </c>
      <c r="F1783" t="s">
        <v>403</v>
      </c>
      <c r="G1783" t="s">
        <v>404</v>
      </c>
      <c r="H1783">
        <v>702</v>
      </c>
      <c r="I1783" t="s">
        <v>187</v>
      </c>
      <c r="J1783" t="s">
        <v>133</v>
      </c>
      <c r="K1783" t="s">
        <v>132</v>
      </c>
      <c r="P1783" t="s">
        <v>300</v>
      </c>
      <c r="Q1783" t="s">
        <v>301</v>
      </c>
      <c r="R1783" t="s">
        <v>144</v>
      </c>
      <c r="S1783" t="s">
        <v>143</v>
      </c>
      <c r="AB1783" t="s">
        <v>128</v>
      </c>
      <c r="AC1783">
        <v>2010</v>
      </c>
      <c r="AD1783">
        <v>76.162000000000006</v>
      </c>
      <c r="AH1783" t="s">
        <v>477</v>
      </c>
    </row>
    <row r="1784" spans="1:34" x14ac:dyDescent="0.25">
      <c r="A1784" t="s">
        <v>137</v>
      </c>
      <c r="B1784" t="s">
        <v>9</v>
      </c>
      <c r="C1784" t="s">
        <v>211</v>
      </c>
      <c r="D1784" t="s">
        <v>136</v>
      </c>
      <c r="E1784" t="s">
        <v>135</v>
      </c>
      <c r="F1784" t="s">
        <v>403</v>
      </c>
      <c r="G1784" t="s">
        <v>404</v>
      </c>
      <c r="H1784">
        <v>702</v>
      </c>
      <c r="I1784" t="s">
        <v>187</v>
      </c>
      <c r="J1784" t="s">
        <v>133</v>
      </c>
      <c r="K1784" t="s">
        <v>132</v>
      </c>
      <c r="P1784" t="s">
        <v>300</v>
      </c>
      <c r="Q1784" t="s">
        <v>301</v>
      </c>
      <c r="R1784" t="s">
        <v>142</v>
      </c>
      <c r="S1784" t="s">
        <v>141</v>
      </c>
      <c r="AB1784" t="s">
        <v>128</v>
      </c>
      <c r="AC1784">
        <v>2010</v>
      </c>
      <c r="AD1784">
        <v>89.570999999999998</v>
      </c>
      <c r="AH1784" t="s">
        <v>477</v>
      </c>
    </row>
    <row r="1785" spans="1:34" x14ac:dyDescent="0.25">
      <c r="A1785" t="s">
        <v>137</v>
      </c>
      <c r="B1785" t="s">
        <v>9</v>
      </c>
      <c r="C1785" t="s">
        <v>211</v>
      </c>
      <c r="D1785" t="s">
        <v>136</v>
      </c>
      <c r="E1785" t="s">
        <v>135</v>
      </c>
      <c r="F1785" t="s">
        <v>403</v>
      </c>
      <c r="G1785" t="s">
        <v>404</v>
      </c>
      <c r="H1785">
        <v>702</v>
      </c>
      <c r="I1785" t="s">
        <v>187</v>
      </c>
      <c r="J1785" t="s">
        <v>133</v>
      </c>
      <c r="K1785" t="s">
        <v>132</v>
      </c>
      <c r="P1785" t="s">
        <v>300</v>
      </c>
      <c r="Q1785" t="s">
        <v>301</v>
      </c>
      <c r="R1785" t="s">
        <v>140</v>
      </c>
      <c r="S1785" t="s">
        <v>139</v>
      </c>
      <c r="AB1785" t="s">
        <v>128</v>
      </c>
      <c r="AC1785">
        <v>2010</v>
      </c>
      <c r="AD1785">
        <v>31.468</v>
      </c>
      <c r="AH1785" t="s">
        <v>477</v>
      </c>
    </row>
    <row r="1786" spans="1:34" x14ac:dyDescent="0.25">
      <c r="A1786" t="s">
        <v>137</v>
      </c>
      <c r="B1786" t="s">
        <v>9</v>
      </c>
      <c r="C1786" t="s">
        <v>211</v>
      </c>
      <c r="D1786" t="s">
        <v>136</v>
      </c>
      <c r="E1786" t="s">
        <v>135</v>
      </c>
      <c r="F1786" t="s">
        <v>403</v>
      </c>
      <c r="G1786" t="s">
        <v>404</v>
      </c>
      <c r="H1786">
        <v>702</v>
      </c>
      <c r="I1786" t="s">
        <v>187</v>
      </c>
      <c r="J1786" t="s">
        <v>133</v>
      </c>
      <c r="K1786" t="s">
        <v>132</v>
      </c>
      <c r="P1786" t="s">
        <v>300</v>
      </c>
      <c r="Q1786" t="s">
        <v>301</v>
      </c>
      <c r="R1786" t="s">
        <v>138</v>
      </c>
      <c r="S1786" t="s">
        <v>131</v>
      </c>
      <c r="AB1786" t="s">
        <v>128</v>
      </c>
      <c r="AC1786">
        <v>2010</v>
      </c>
      <c r="AD1786">
        <v>543.10299999999995</v>
      </c>
      <c r="AH1786" t="s">
        <v>477</v>
      </c>
    </row>
    <row r="1787" spans="1:34" s="49" customFormat="1" x14ac:dyDescent="0.25">
      <c r="A1787" s="49" t="s">
        <v>137</v>
      </c>
      <c r="B1787" s="49" t="s">
        <v>9</v>
      </c>
      <c r="C1787" s="49" t="s">
        <v>211</v>
      </c>
      <c r="D1787" s="49" t="s">
        <v>136</v>
      </c>
      <c r="E1787" s="49" t="s">
        <v>135</v>
      </c>
      <c r="F1787" s="49" t="s">
        <v>403</v>
      </c>
      <c r="G1787" s="49" t="s">
        <v>404</v>
      </c>
      <c r="H1787" s="49">
        <v>702</v>
      </c>
      <c r="I1787" s="49" t="s">
        <v>187</v>
      </c>
      <c r="J1787" s="49" t="s">
        <v>133</v>
      </c>
      <c r="K1787" s="49" t="s">
        <v>132</v>
      </c>
      <c r="P1787" s="49" t="s">
        <v>302</v>
      </c>
      <c r="Q1787" s="49" t="s">
        <v>131</v>
      </c>
      <c r="R1787" s="49" t="s">
        <v>183</v>
      </c>
      <c r="S1787" s="49" t="s">
        <v>182</v>
      </c>
      <c r="AB1787" s="49" t="s">
        <v>128</v>
      </c>
      <c r="AC1787" s="49">
        <v>2010</v>
      </c>
      <c r="AD1787" s="49">
        <v>2.125</v>
      </c>
      <c r="AF1787" s="49" t="s">
        <v>858</v>
      </c>
      <c r="AG1787" s="146">
        <f>(AD1788+AD1789+AD1790)</f>
        <v>248.49600000000001</v>
      </c>
      <c r="AH1787" s="49" t="s">
        <v>477</v>
      </c>
    </row>
    <row r="1788" spans="1:34" s="49" customFormat="1" x14ac:dyDescent="0.25">
      <c r="A1788" s="49" t="s">
        <v>137</v>
      </c>
      <c r="B1788" s="49" t="s">
        <v>9</v>
      </c>
      <c r="C1788" s="49" t="s">
        <v>211</v>
      </c>
      <c r="D1788" s="49" t="s">
        <v>136</v>
      </c>
      <c r="E1788" s="49" t="s">
        <v>135</v>
      </c>
      <c r="F1788" s="49" t="s">
        <v>403</v>
      </c>
      <c r="G1788" s="49" t="s">
        <v>404</v>
      </c>
      <c r="H1788" s="49">
        <v>702</v>
      </c>
      <c r="I1788" s="49" t="s">
        <v>187</v>
      </c>
      <c r="J1788" s="49" t="s">
        <v>133</v>
      </c>
      <c r="K1788" s="49" t="s">
        <v>132</v>
      </c>
      <c r="P1788" s="49" t="s">
        <v>302</v>
      </c>
      <c r="Q1788" s="49" t="s">
        <v>131</v>
      </c>
      <c r="R1788" s="49" t="s">
        <v>156</v>
      </c>
      <c r="S1788" s="49" t="s">
        <v>155</v>
      </c>
      <c r="AB1788" s="49" t="s">
        <v>128</v>
      </c>
      <c r="AC1788" s="49">
        <v>2010</v>
      </c>
      <c r="AD1788" s="49">
        <v>58.878</v>
      </c>
      <c r="AF1788" s="49" t="s">
        <v>859</v>
      </c>
      <c r="AG1788" s="146">
        <f>(AD1787+AD1791+AD1792+AD1793+AD1794+AD1795+AD1796)</f>
        <v>785.21100000000001</v>
      </c>
      <c r="AH1788" s="49" t="s">
        <v>477</v>
      </c>
    </row>
    <row r="1789" spans="1:34" s="49" customFormat="1" x14ac:dyDescent="0.25">
      <c r="A1789" s="49" t="s">
        <v>137</v>
      </c>
      <c r="B1789" s="49" t="s">
        <v>9</v>
      </c>
      <c r="C1789" s="49" t="s">
        <v>211</v>
      </c>
      <c r="D1789" s="49" t="s">
        <v>136</v>
      </c>
      <c r="E1789" s="49" t="s">
        <v>135</v>
      </c>
      <c r="F1789" s="49" t="s">
        <v>403</v>
      </c>
      <c r="G1789" s="49" t="s">
        <v>404</v>
      </c>
      <c r="H1789" s="49">
        <v>702</v>
      </c>
      <c r="I1789" s="49" t="s">
        <v>187</v>
      </c>
      <c r="J1789" s="49" t="s">
        <v>133</v>
      </c>
      <c r="K1789" s="49" t="s">
        <v>132</v>
      </c>
      <c r="P1789" s="49" t="s">
        <v>302</v>
      </c>
      <c r="Q1789" s="49" t="s">
        <v>131</v>
      </c>
      <c r="R1789" s="49" t="s">
        <v>154</v>
      </c>
      <c r="S1789" s="49" t="s">
        <v>153</v>
      </c>
      <c r="AB1789" s="49" t="s">
        <v>128</v>
      </c>
      <c r="AC1789" s="49">
        <v>2010</v>
      </c>
      <c r="AD1789" s="49">
        <v>135.922</v>
      </c>
      <c r="AF1789" s="49" t="s">
        <v>862</v>
      </c>
      <c r="AG1789" s="146">
        <f>AD1787+AD1788+AD1789+AD1790+ AD1791+AD1792+AD1793+AD1794+AD1795+AD1796</f>
        <v>1033.7070000000001</v>
      </c>
      <c r="AH1789" s="49" t="s">
        <v>477</v>
      </c>
    </row>
    <row r="1790" spans="1:34" s="49" customFormat="1" x14ac:dyDescent="0.25">
      <c r="A1790" s="49" t="s">
        <v>137</v>
      </c>
      <c r="B1790" s="49" t="s">
        <v>9</v>
      </c>
      <c r="C1790" s="49" t="s">
        <v>211</v>
      </c>
      <c r="D1790" s="49" t="s">
        <v>136</v>
      </c>
      <c r="E1790" s="49" t="s">
        <v>135</v>
      </c>
      <c r="F1790" s="49" t="s">
        <v>403</v>
      </c>
      <c r="G1790" s="49" t="s">
        <v>404</v>
      </c>
      <c r="H1790" s="49">
        <v>702</v>
      </c>
      <c r="I1790" s="49" t="s">
        <v>187</v>
      </c>
      <c r="J1790" s="49" t="s">
        <v>133</v>
      </c>
      <c r="K1790" s="49" t="s">
        <v>132</v>
      </c>
      <c r="P1790" s="49" t="s">
        <v>302</v>
      </c>
      <c r="Q1790" s="49" t="s">
        <v>131</v>
      </c>
      <c r="R1790" s="49" t="s">
        <v>152</v>
      </c>
      <c r="S1790" s="49" t="s">
        <v>151</v>
      </c>
      <c r="AB1790" s="49" t="s">
        <v>128</v>
      </c>
      <c r="AC1790" s="49">
        <v>2010</v>
      </c>
      <c r="AD1790" s="49">
        <v>53.695999999999998</v>
      </c>
      <c r="AG1790" s="146"/>
      <c r="AH1790" s="49" t="s">
        <v>477</v>
      </c>
    </row>
    <row r="1791" spans="1:34" s="49" customFormat="1" x14ac:dyDescent="0.25">
      <c r="A1791" s="49" t="s">
        <v>137</v>
      </c>
      <c r="B1791" s="49" t="s">
        <v>9</v>
      </c>
      <c r="C1791" s="49" t="s">
        <v>211</v>
      </c>
      <c r="D1791" s="49" t="s">
        <v>136</v>
      </c>
      <c r="E1791" s="49" t="s">
        <v>135</v>
      </c>
      <c r="F1791" s="49" t="s">
        <v>403</v>
      </c>
      <c r="G1791" s="49" t="s">
        <v>404</v>
      </c>
      <c r="H1791" s="49">
        <v>702</v>
      </c>
      <c r="I1791" s="49" t="s">
        <v>187</v>
      </c>
      <c r="J1791" s="49" t="s">
        <v>133</v>
      </c>
      <c r="K1791" s="49" t="s">
        <v>132</v>
      </c>
      <c r="P1791" s="49" t="s">
        <v>302</v>
      </c>
      <c r="Q1791" s="49" t="s">
        <v>131</v>
      </c>
      <c r="R1791" s="49" t="s">
        <v>150</v>
      </c>
      <c r="S1791" s="49" t="s">
        <v>149</v>
      </c>
      <c r="AB1791" s="49" t="s">
        <v>128</v>
      </c>
      <c r="AC1791" s="49">
        <v>2010</v>
      </c>
      <c r="AD1791" s="49">
        <v>19.164000000000001</v>
      </c>
      <c r="AG1791" s="146"/>
      <c r="AH1791" s="49" t="s">
        <v>477</v>
      </c>
    </row>
    <row r="1792" spans="1:34" s="49" customFormat="1" x14ac:dyDescent="0.25">
      <c r="A1792" s="49" t="s">
        <v>137</v>
      </c>
      <c r="B1792" s="49" t="s">
        <v>9</v>
      </c>
      <c r="C1792" s="49" t="s">
        <v>211</v>
      </c>
      <c r="D1792" s="49" t="s">
        <v>136</v>
      </c>
      <c r="E1792" s="49" t="s">
        <v>135</v>
      </c>
      <c r="F1792" s="49" t="s">
        <v>403</v>
      </c>
      <c r="G1792" s="49" t="s">
        <v>404</v>
      </c>
      <c r="H1792" s="49">
        <v>702</v>
      </c>
      <c r="I1792" s="49" t="s">
        <v>187</v>
      </c>
      <c r="J1792" s="49" t="s">
        <v>133</v>
      </c>
      <c r="K1792" s="49" t="s">
        <v>132</v>
      </c>
      <c r="P1792" s="49" t="s">
        <v>302</v>
      </c>
      <c r="Q1792" s="49" t="s">
        <v>131</v>
      </c>
      <c r="R1792" s="49" t="s">
        <v>148</v>
      </c>
      <c r="S1792" s="49" t="s">
        <v>147</v>
      </c>
      <c r="AB1792" s="49" t="s">
        <v>128</v>
      </c>
      <c r="AC1792" s="49">
        <v>2010</v>
      </c>
      <c r="AD1792" s="49">
        <v>149.09200000000001</v>
      </c>
      <c r="AG1792" s="146"/>
      <c r="AH1792" s="49" t="s">
        <v>477</v>
      </c>
    </row>
    <row r="1793" spans="1:34" s="49" customFormat="1" x14ac:dyDescent="0.25">
      <c r="A1793" s="49" t="s">
        <v>137</v>
      </c>
      <c r="B1793" s="49" t="s">
        <v>9</v>
      </c>
      <c r="C1793" s="49" t="s">
        <v>211</v>
      </c>
      <c r="D1793" s="49" t="s">
        <v>136</v>
      </c>
      <c r="E1793" s="49" t="s">
        <v>135</v>
      </c>
      <c r="F1793" s="49" t="s">
        <v>403</v>
      </c>
      <c r="G1793" s="49" t="s">
        <v>404</v>
      </c>
      <c r="H1793" s="49">
        <v>702</v>
      </c>
      <c r="I1793" s="49" t="s">
        <v>187</v>
      </c>
      <c r="J1793" s="49" t="s">
        <v>133</v>
      </c>
      <c r="K1793" s="49" t="s">
        <v>132</v>
      </c>
      <c r="P1793" s="49" t="s">
        <v>302</v>
      </c>
      <c r="Q1793" s="49" t="s">
        <v>131</v>
      </c>
      <c r="R1793" s="49" t="s">
        <v>146</v>
      </c>
      <c r="S1793" s="49" t="s">
        <v>145</v>
      </c>
      <c r="AB1793" s="49" t="s">
        <v>128</v>
      </c>
      <c r="AC1793" s="49">
        <v>2010</v>
      </c>
      <c r="AD1793" s="49">
        <v>336.274</v>
      </c>
      <c r="AG1793" s="146"/>
      <c r="AH1793" s="49" t="s">
        <v>477</v>
      </c>
    </row>
    <row r="1794" spans="1:34" s="49" customFormat="1" x14ac:dyDescent="0.25">
      <c r="A1794" s="49" t="s">
        <v>137</v>
      </c>
      <c r="B1794" s="49" t="s">
        <v>9</v>
      </c>
      <c r="C1794" s="49" t="s">
        <v>211</v>
      </c>
      <c r="D1794" s="49" t="s">
        <v>136</v>
      </c>
      <c r="E1794" s="49" t="s">
        <v>135</v>
      </c>
      <c r="F1794" s="49" t="s">
        <v>403</v>
      </c>
      <c r="G1794" s="49" t="s">
        <v>404</v>
      </c>
      <c r="H1794" s="49">
        <v>702</v>
      </c>
      <c r="I1794" s="49" t="s">
        <v>187</v>
      </c>
      <c r="J1794" s="49" t="s">
        <v>133</v>
      </c>
      <c r="K1794" s="49" t="s">
        <v>132</v>
      </c>
      <c r="P1794" s="49" t="s">
        <v>302</v>
      </c>
      <c r="Q1794" s="49" t="s">
        <v>131</v>
      </c>
      <c r="R1794" s="49" t="s">
        <v>144</v>
      </c>
      <c r="S1794" s="49" t="s">
        <v>143</v>
      </c>
      <c r="AB1794" s="49" t="s">
        <v>128</v>
      </c>
      <c r="AC1794" s="49">
        <v>2010</v>
      </c>
      <c r="AD1794" s="49">
        <v>117.23099999999999</v>
      </c>
      <c r="AG1794" s="146"/>
      <c r="AH1794" s="49" t="s">
        <v>477</v>
      </c>
    </row>
    <row r="1795" spans="1:34" s="49" customFormat="1" x14ac:dyDescent="0.25">
      <c r="A1795" s="49" t="s">
        <v>137</v>
      </c>
      <c r="B1795" s="49" t="s">
        <v>9</v>
      </c>
      <c r="C1795" s="49" t="s">
        <v>211</v>
      </c>
      <c r="D1795" s="49" t="s">
        <v>136</v>
      </c>
      <c r="E1795" s="49" t="s">
        <v>135</v>
      </c>
      <c r="F1795" s="49" t="s">
        <v>403</v>
      </c>
      <c r="G1795" s="49" t="s">
        <v>404</v>
      </c>
      <c r="H1795" s="49">
        <v>702</v>
      </c>
      <c r="I1795" s="49" t="s">
        <v>187</v>
      </c>
      <c r="J1795" s="49" t="s">
        <v>133</v>
      </c>
      <c r="K1795" s="49" t="s">
        <v>132</v>
      </c>
      <c r="P1795" s="49" t="s">
        <v>302</v>
      </c>
      <c r="Q1795" s="49" t="s">
        <v>131</v>
      </c>
      <c r="R1795" s="49" t="s">
        <v>142</v>
      </c>
      <c r="S1795" s="49" t="s">
        <v>141</v>
      </c>
      <c r="AB1795" s="49" t="s">
        <v>128</v>
      </c>
      <c r="AC1795" s="49">
        <v>2010</v>
      </c>
      <c r="AD1795" s="49">
        <v>94.673000000000002</v>
      </c>
      <c r="AG1795" s="146"/>
      <c r="AH1795" s="49" t="s">
        <v>477</v>
      </c>
    </row>
    <row r="1796" spans="1:34" s="49" customFormat="1" x14ac:dyDescent="0.25">
      <c r="A1796" s="49" t="s">
        <v>137</v>
      </c>
      <c r="B1796" s="49" t="s">
        <v>9</v>
      </c>
      <c r="C1796" s="49" t="s">
        <v>211</v>
      </c>
      <c r="D1796" s="49" t="s">
        <v>136</v>
      </c>
      <c r="E1796" s="49" t="s">
        <v>135</v>
      </c>
      <c r="F1796" s="49" t="s">
        <v>403</v>
      </c>
      <c r="G1796" s="49" t="s">
        <v>404</v>
      </c>
      <c r="H1796" s="49">
        <v>702</v>
      </c>
      <c r="I1796" s="49" t="s">
        <v>187</v>
      </c>
      <c r="J1796" s="49" t="s">
        <v>133</v>
      </c>
      <c r="K1796" s="49" t="s">
        <v>132</v>
      </c>
      <c r="P1796" s="49" t="s">
        <v>302</v>
      </c>
      <c r="Q1796" s="49" t="s">
        <v>131</v>
      </c>
      <c r="R1796" s="49" t="s">
        <v>140</v>
      </c>
      <c r="S1796" s="49" t="s">
        <v>139</v>
      </c>
      <c r="AB1796" s="49" t="s">
        <v>128</v>
      </c>
      <c r="AC1796" s="49">
        <v>2010</v>
      </c>
      <c r="AD1796" s="49">
        <v>66.652000000000001</v>
      </c>
      <c r="AG1796" s="146"/>
      <c r="AH1796" s="49" t="s">
        <v>477</v>
      </c>
    </row>
    <row r="1797" spans="1:34" s="49" customFormat="1" x14ac:dyDescent="0.25">
      <c r="A1797" s="49" t="s">
        <v>137</v>
      </c>
      <c r="B1797" s="49" t="s">
        <v>9</v>
      </c>
      <c r="C1797" s="49" t="s">
        <v>211</v>
      </c>
      <c r="D1797" s="49" t="s">
        <v>136</v>
      </c>
      <c r="E1797" s="49" t="s">
        <v>135</v>
      </c>
      <c r="F1797" s="49" t="s">
        <v>403</v>
      </c>
      <c r="G1797" s="49" t="s">
        <v>404</v>
      </c>
      <c r="H1797" s="49">
        <v>702</v>
      </c>
      <c r="I1797" s="49" t="s">
        <v>187</v>
      </c>
      <c r="J1797" s="49" t="s">
        <v>133</v>
      </c>
      <c r="K1797" s="49" t="s">
        <v>132</v>
      </c>
      <c r="P1797" s="49" t="s">
        <v>302</v>
      </c>
      <c r="Q1797" s="49" t="s">
        <v>131</v>
      </c>
      <c r="R1797" s="49" t="s">
        <v>138</v>
      </c>
      <c r="S1797" s="49" t="s">
        <v>131</v>
      </c>
      <c r="AB1797" s="49" t="s">
        <v>128</v>
      </c>
      <c r="AC1797" s="49">
        <v>2010</v>
      </c>
      <c r="AD1797" s="49">
        <v>1033.7080000000001</v>
      </c>
      <c r="AG1797" s="146"/>
      <c r="AH1797" s="49" t="s">
        <v>477</v>
      </c>
    </row>
    <row r="1798" spans="1:34" x14ac:dyDescent="0.25">
      <c r="A1798" t="s">
        <v>137</v>
      </c>
      <c r="B1798" t="s">
        <v>478</v>
      </c>
      <c r="C1798" t="s">
        <v>479</v>
      </c>
      <c r="D1798" t="s">
        <v>136</v>
      </c>
      <c r="E1798" t="s">
        <v>135</v>
      </c>
      <c r="F1798" t="s">
        <v>403</v>
      </c>
      <c r="G1798" t="s">
        <v>404</v>
      </c>
      <c r="H1798">
        <v>82</v>
      </c>
      <c r="I1798" t="s">
        <v>480</v>
      </c>
      <c r="J1798" t="s">
        <v>133</v>
      </c>
      <c r="K1798" t="s">
        <v>158</v>
      </c>
      <c r="P1798" t="s">
        <v>297</v>
      </c>
      <c r="Q1798" t="s">
        <v>298</v>
      </c>
      <c r="R1798" t="s">
        <v>174</v>
      </c>
      <c r="S1798" t="s">
        <v>173</v>
      </c>
      <c r="AB1798" t="s">
        <v>128</v>
      </c>
      <c r="AC1798">
        <v>2010</v>
      </c>
      <c r="AD1798">
        <v>4.4000000000000004</v>
      </c>
      <c r="AH1798" t="s">
        <v>481</v>
      </c>
    </row>
    <row r="1799" spans="1:34" x14ac:dyDescent="0.25">
      <c r="A1799" t="s">
        <v>137</v>
      </c>
      <c r="B1799" t="s">
        <v>478</v>
      </c>
      <c r="C1799" t="s">
        <v>479</v>
      </c>
      <c r="D1799" t="s">
        <v>136</v>
      </c>
      <c r="E1799" t="s">
        <v>135</v>
      </c>
      <c r="F1799" t="s">
        <v>403</v>
      </c>
      <c r="G1799" t="s">
        <v>404</v>
      </c>
      <c r="H1799">
        <v>82</v>
      </c>
      <c r="I1799" t="s">
        <v>480</v>
      </c>
      <c r="J1799" t="s">
        <v>133</v>
      </c>
      <c r="K1799" t="s">
        <v>158</v>
      </c>
      <c r="P1799" t="s">
        <v>297</v>
      </c>
      <c r="Q1799" t="s">
        <v>298</v>
      </c>
      <c r="R1799" t="s">
        <v>172</v>
      </c>
      <c r="S1799" t="s">
        <v>153</v>
      </c>
      <c r="AB1799" t="s">
        <v>128</v>
      </c>
      <c r="AC1799">
        <v>2010</v>
      </c>
      <c r="AD1799">
        <v>8</v>
      </c>
      <c r="AH1799" t="s">
        <v>481</v>
      </c>
    </row>
    <row r="1800" spans="1:34" x14ac:dyDescent="0.25">
      <c r="A1800" t="s">
        <v>137</v>
      </c>
      <c r="B1800" t="s">
        <v>478</v>
      </c>
      <c r="C1800" t="s">
        <v>479</v>
      </c>
      <c r="D1800" t="s">
        <v>136</v>
      </c>
      <c r="E1800" t="s">
        <v>135</v>
      </c>
      <c r="F1800" t="s">
        <v>403</v>
      </c>
      <c r="G1800" t="s">
        <v>404</v>
      </c>
      <c r="H1800">
        <v>82</v>
      </c>
      <c r="I1800" t="s">
        <v>480</v>
      </c>
      <c r="J1800" t="s">
        <v>133</v>
      </c>
      <c r="K1800" t="s">
        <v>158</v>
      </c>
      <c r="P1800" t="s">
        <v>297</v>
      </c>
      <c r="Q1800" t="s">
        <v>298</v>
      </c>
      <c r="R1800" t="s">
        <v>171</v>
      </c>
      <c r="S1800" t="s">
        <v>151</v>
      </c>
      <c r="AB1800" t="s">
        <v>128</v>
      </c>
      <c r="AC1800">
        <v>2010</v>
      </c>
      <c r="AD1800">
        <v>27.1</v>
      </c>
      <c r="AH1800" t="s">
        <v>481</v>
      </c>
    </row>
    <row r="1801" spans="1:34" x14ac:dyDescent="0.25">
      <c r="A1801" t="s">
        <v>137</v>
      </c>
      <c r="B1801" t="s">
        <v>478</v>
      </c>
      <c r="C1801" t="s">
        <v>479</v>
      </c>
      <c r="D1801" t="s">
        <v>136</v>
      </c>
      <c r="E1801" t="s">
        <v>135</v>
      </c>
      <c r="F1801" t="s">
        <v>403</v>
      </c>
      <c r="G1801" t="s">
        <v>404</v>
      </c>
      <c r="H1801">
        <v>82</v>
      </c>
      <c r="I1801" t="s">
        <v>480</v>
      </c>
      <c r="J1801" t="s">
        <v>133</v>
      </c>
      <c r="K1801" t="s">
        <v>158</v>
      </c>
      <c r="P1801" t="s">
        <v>297</v>
      </c>
      <c r="Q1801" t="s">
        <v>298</v>
      </c>
      <c r="R1801" t="s">
        <v>170</v>
      </c>
      <c r="S1801" t="s">
        <v>169</v>
      </c>
      <c r="AB1801" t="s">
        <v>128</v>
      </c>
      <c r="AC1801">
        <v>2010</v>
      </c>
      <c r="AD1801">
        <v>31.3</v>
      </c>
      <c r="AH1801" t="s">
        <v>481</v>
      </c>
    </row>
    <row r="1802" spans="1:34" x14ac:dyDescent="0.25">
      <c r="A1802" t="s">
        <v>137</v>
      </c>
      <c r="B1802" t="s">
        <v>478</v>
      </c>
      <c r="C1802" t="s">
        <v>479</v>
      </c>
      <c r="D1802" t="s">
        <v>136</v>
      </c>
      <c r="E1802" t="s">
        <v>135</v>
      </c>
      <c r="F1802" t="s">
        <v>403</v>
      </c>
      <c r="G1802" t="s">
        <v>404</v>
      </c>
      <c r="H1802">
        <v>82</v>
      </c>
      <c r="I1802" t="s">
        <v>480</v>
      </c>
      <c r="J1802" t="s">
        <v>133</v>
      </c>
      <c r="K1802" t="s">
        <v>158</v>
      </c>
      <c r="P1802" t="s">
        <v>297</v>
      </c>
      <c r="Q1802" t="s">
        <v>298</v>
      </c>
      <c r="R1802" t="s">
        <v>168</v>
      </c>
      <c r="S1802" t="s">
        <v>167</v>
      </c>
      <c r="AB1802" t="s">
        <v>128</v>
      </c>
      <c r="AC1802">
        <v>2010</v>
      </c>
      <c r="AD1802">
        <v>42</v>
      </c>
      <c r="AH1802" t="s">
        <v>481</v>
      </c>
    </row>
    <row r="1803" spans="1:34" x14ac:dyDescent="0.25">
      <c r="A1803" t="s">
        <v>137</v>
      </c>
      <c r="B1803" t="s">
        <v>478</v>
      </c>
      <c r="C1803" t="s">
        <v>479</v>
      </c>
      <c r="D1803" t="s">
        <v>136</v>
      </c>
      <c r="E1803" t="s">
        <v>135</v>
      </c>
      <c r="F1803" t="s">
        <v>403</v>
      </c>
      <c r="G1803" t="s">
        <v>404</v>
      </c>
      <c r="H1803">
        <v>82</v>
      </c>
      <c r="I1803" t="s">
        <v>480</v>
      </c>
      <c r="J1803" t="s">
        <v>133</v>
      </c>
      <c r="K1803" t="s">
        <v>158</v>
      </c>
      <c r="P1803" t="s">
        <v>297</v>
      </c>
      <c r="Q1803" t="s">
        <v>298</v>
      </c>
      <c r="R1803" t="s">
        <v>166</v>
      </c>
      <c r="S1803" t="s">
        <v>165</v>
      </c>
      <c r="AB1803" t="s">
        <v>128</v>
      </c>
      <c r="AC1803">
        <v>2010</v>
      </c>
      <c r="AD1803">
        <v>5.6</v>
      </c>
      <c r="AH1803" t="s">
        <v>481</v>
      </c>
    </row>
    <row r="1804" spans="1:34" x14ac:dyDescent="0.25">
      <c r="A1804" t="s">
        <v>137</v>
      </c>
      <c r="B1804" t="s">
        <v>478</v>
      </c>
      <c r="C1804" t="s">
        <v>479</v>
      </c>
      <c r="D1804" t="s">
        <v>136</v>
      </c>
      <c r="E1804" t="s">
        <v>135</v>
      </c>
      <c r="F1804" t="s">
        <v>403</v>
      </c>
      <c r="G1804" t="s">
        <v>404</v>
      </c>
      <c r="H1804">
        <v>82</v>
      </c>
      <c r="I1804" t="s">
        <v>480</v>
      </c>
      <c r="J1804" t="s">
        <v>133</v>
      </c>
      <c r="K1804" t="s">
        <v>158</v>
      </c>
      <c r="P1804" t="s">
        <v>297</v>
      </c>
      <c r="Q1804" t="s">
        <v>298</v>
      </c>
      <c r="R1804" t="s">
        <v>164</v>
      </c>
      <c r="S1804" t="s">
        <v>143</v>
      </c>
      <c r="AB1804" t="s">
        <v>128</v>
      </c>
      <c r="AC1804">
        <v>2010</v>
      </c>
      <c r="AD1804">
        <v>12.5</v>
      </c>
      <c r="AH1804" t="s">
        <v>481</v>
      </c>
    </row>
    <row r="1805" spans="1:34" x14ac:dyDescent="0.25">
      <c r="A1805" t="s">
        <v>137</v>
      </c>
      <c r="B1805" t="s">
        <v>478</v>
      </c>
      <c r="C1805" t="s">
        <v>479</v>
      </c>
      <c r="D1805" t="s">
        <v>136</v>
      </c>
      <c r="E1805" t="s">
        <v>135</v>
      </c>
      <c r="F1805" t="s">
        <v>403</v>
      </c>
      <c r="G1805" t="s">
        <v>404</v>
      </c>
      <c r="H1805">
        <v>82</v>
      </c>
      <c r="I1805" t="s">
        <v>480</v>
      </c>
      <c r="J1805" t="s">
        <v>133</v>
      </c>
      <c r="K1805" t="s">
        <v>158</v>
      </c>
      <c r="P1805" t="s">
        <v>297</v>
      </c>
      <c r="Q1805" t="s">
        <v>298</v>
      </c>
      <c r="R1805" t="s">
        <v>163</v>
      </c>
      <c r="S1805" t="s">
        <v>162</v>
      </c>
      <c r="AB1805" t="s">
        <v>128</v>
      </c>
      <c r="AC1805">
        <v>2010</v>
      </c>
      <c r="AD1805">
        <v>16.100000000000001</v>
      </c>
      <c r="AH1805" t="s">
        <v>481</v>
      </c>
    </row>
    <row r="1806" spans="1:34" x14ac:dyDescent="0.25">
      <c r="A1806" t="s">
        <v>137</v>
      </c>
      <c r="B1806" t="s">
        <v>478</v>
      </c>
      <c r="C1806" t="s">
        <v>479</v>
      </c>
      <c r="D1806" t="s">
        <v>136</v>
      </c>
      <c r="E1806" t="s">
        <v>135</v>
      </c>
      <c r="F1806" t="s">
        <v>403</v>
      </c>
      <c r="G1806" t="s">
        <v>404</v>
      </c>
      <c r="H1806">
        <v>82</v>
      </c>
      <c r="I1806" t="s">
        <v>480</v>
      </c>
      <c r="J1806" t="s">
        <v>133</v>
      </c>
      <c r="K1806" t="s">
        <v>158</v>
      </c>
      <c r="P1806" t="s">
        <v>297</v>
      </c>
      <c r="Q1806" t="s">
        <v>298</v>
      </c>
      <c r="R1806" t="s">
        <v>161</v>
      </c>
      <c r="S1806" t="s">
        <v>139</v>
      </c>
      <c r="AB1806" t="s">
        <v>128</v>
      </c>
      <c r="AC1806">
        <v>2010</v>
      </c>
      <c r="AD1806">
        <v>43.4</v>
      </c>
      <c r="AH1806" t="s">
        <v>481</v>
      </c>
    </row>
    <row r="1807" spans="1:34" x14ac:dyDescent="0.25">
      <c r="A1807" t="s">
        <v>137</v>
      </c>
      <c r="B1807" t="s">
        <v>478</v>
      </c>
      <c r="C1807" t="s">
        <v>479</v>
      </c>
      <c r="D1807" t="s">
        <v>136</v>
      </c>
      <c r="E1807" t="s">
        <v>135</v>
      </c>
      <c r="F1807" t="s">
        <v>403</v>
      </c>
      <c r="G1807" t="s">
        <v>404</v>
      </c>
      <c r="H1807">
        <v>82</v>
      </c>
      <c r="I1807" t="s">
        <v>480</v>
      </c>
      <c r="J1807" t="s">
        <v>133</v>
      </c>
      <c r="K1807" t="s">
        <v>158</v>
      </c>
      <c r="P1807" t="s">
        <v>297</v>
      </c>
      <c r="Q1807" t="s">
        <v>298</v>
      </c>
      <c r="R1807" t="s">
        <v>160</v>
      </c>
      <c r="S1807" t="s">
        <v>131</v>
      </c>
      <c r="AB1807" t="s">
        <v>128</v>
      </c>
      <c r="AC1807">
        <v>2010</v>
      </c>
      <c r="AD1807">
        <v>190.4</v>
      </c>
      <c r="AH1807" t="s">
        <v>481</v>
      </c>
    </row>
    <row r="1808" spans="1:34" x14ac:dyDescent="0.25">
      <c r="A1808" t="s">
        <v>137</v>
      </c>
      <c r="B1808" t="s">
        <v>478</v>
      </c>
      <c r="C1808" t="s">
        <v>479</v>
      </c>
      <c r="D1808" t="s">
        <v>136</v>
      </c>
      <c r="E1808" t="s">
        <v>135</v>
      </c>
      <c r="F1808" t="s">
        <v>403</v>
      </c>
      <c r="G1808" t="s">
        <v>404</v>
      </c>
      <c r="H1808">
        <v>82</v>
      </c>
      <c r="I1808" t="s">
        <v>480</v>
      </c>
      <c r="J1808" t="s">
        <v>133</v>
      </c>
      <c r="K1808" t="s">
        <v>158</v>
      </c>
      <c r="P1808" t="s">
        <v>300</v>
      </c>
      <c r="Q1808" t="s">
        <v>301</v>
      </c>
      <c r="R1808" t="s">
        <v>174</v>
      </c>
      <c r="S1808" t="s">
        <v>173</v>
      </c>
      <c r="AB1808" t="s">
        <v>128</v>
      </c>
      <c r="AC1808">
        <v>2010</v>
      </c>
      <c r="AD1808">
        <v>12.2</v>
      </c>
      <c r="AH1808" t="s">
        <v>481</v>
      </c>
    </row>
    <row r="1809" spans="1:34" x14ac:dyDescent="0.25">
      <c r="A1809" t="s">
        <v>137</v>
      </c>
      <c r="B1809" t="s">
        <v>478</v>
      </c>
      <c r="C1809" t="s">
        <v>479</v>
      </c>
      <c r="D1809" t="s">
        <v>136</v>
      </c>
      <c r="E1809" t="s">
        <v>135</v>
      </c>
      <c r="F1809" t="s">
        <v>403</v>
      </c>
      <c r="G1809" t="s">
        <v>404</v>
      </c>
      <c r="H1809">
        <v>82</v>
      </c>
      <c r="I1809" t="s">
        <v>480</v>
      </c>
      <c r="J1809" t="s">
        <v>133</v>
      </c>
      <c r="K1809" t="s">
        <v>158</v>
      </c>
      <c r="P1809" t="s">
        <v>300</v>
      </c>
      <c r="Q1809" t="s">
        <v>301</v>
      </c>
      <c r="R1809" t="s">
        <v>172</v>
      </c>
      <c r="S1809" t="s">
        <v>153</v>
      </c>
      <c r="AB1809" t="s">
        <v>128</v>
      </c>
      <c r="AC1809">
        <v>2010</v>
      </c>
      <c r="AD1809">
        <v>13.3</v>
      </c>
      <c r="AH1809" t="s">
        <v>481</v>
      </c>
    </row>
    <row r="1810" spans="1:34" x14ac:dyDescent="0.25">
      <c r="A1810" t="s">
        <v>137</v>
      </c>
      <c r="B1810" t="s">
        <v>478</v>
      </c>
      <c r="C1810" t="s">
        <v>479</v>
      </c>
      <c r="D1810" t="s">
        <v>136</v>
      </c>
      <c r="E1810" t="s">
        <v>135</v>
      </c>
      <c r="F1810" t="s">
        <v>403</v>
      </c>
      <c r="G1810" t="s">
        <v>404</v>
      </c>
      <c r="H1810">
        <v>82</v>
      </c>
      <c r="I1810" t="s">
        <v>480</v>
      </c>
      <c r="J1810" t="s">
        <v>133</v>
      </c>
      <c r="K1810" t="s">
        <v>158</v>
      </c>
      <c r="P1810" t="s">
        <v>300</v>
      </c>
      <c r="Q1810" t="s">
        <v>301</v>
      </c>
      <c r="R1810" t="s">
        <v>171</v>
      </c>
      <c r="S1810" t="s">
        <v>151</v>
      </c>
      <c r="AB1810" t="s">
        <v>128</v>
      </c>
      <c r="AC1810">
        <v>2010</v>
      </c>
      <c r="AD1810">
        <v>29.2</v>
      </c>
      <c r="AH1810" t="s">
        <v>481</v>
      </c>
    </row>
    <row r="1811" spans="1:34" x14ac:dyDescent="0.25">
      <c r="A1811" t="s">
        <v>137</v>
      </c>
      <c r="B1811" t="s">
        <v>478</v>
      </c>
      <c r="C1811" t="s">
        <v>479</v>
      </c>
      <c r="D1811" t="s">
        <v>136</v>
      </c>
      <c r="E1811" t="s">
        <v>135</v>
      </c>
      <c r="F1811" t="s">
        <v>403</v>
      </c>
      <c r="G1811" t="s">
        <v>404</v>
      </c>
      <c r="H1811">
        <v>82</v>
      </c>
      <c r="I1811" t="s">
        <v>480</v>
      </c>
      <c r="J1811" t="s">
        <v>133</v>
      </c>
      <c r="K1811" t="s">
        <v>158</v>
      </c>
      <c r="P1811" t="s">
        <v>300</v>
      </c>
      <c r="Q1811" t="s">
        <v>301</v>
      </c>
      <c r="R1811" t="s">
        <v>170</v>
      </c>
      <c r="S1811" t="s">
        <v>169</v>
      </c>
      <c r="AB1811" t="s">
        <v>128</v>
      </c>
      <c r="AC1811">
        <v>2010</v>
      </c>
      <c r="AD1811">
        <v>23.2</v>
      </c>
      <c r="AH1811" t="s">
        <v>481</v>
      </c>
    </row>
    <row r="1812" spans="1:34" x14ac:dyDescent="0.25">
      <c r="A1812" t="s">
        <v>137</v>
      </c>
      <c r="B1812" t="s">
        <v>478</v>
      </c>
      <c r="C1812" t="s">
        <v>479</v>
      </c>
      <c r="D1812" t="s">
        <v>136</v>
      </c>
      <c r="E1812" t="s">
        <v>135</v>
      </c>
      <c r="F1812" t="s">
        <v>403</v>
      </c>
      <c r="G1812" t="s">
        <v>404</v>
      </c>
      <c r="H1812">
        <v>82</v>
      </c>
      <c r="I1812" t="s">
        <v>480</v>
      </c>
      <c r="J1812" t="s">
        <v>133</v>
      </c>
      <c r="K1812" t="s">
        <v>158</v>
      </c>
      <c r="P1812" t="s">
        <v>300</v>
      </c>
      <c r="Q1812" t="s">
        <v>301</v>
      </c>
      <c r="R1812" t="s">
        <v>168</v>
      </c>
      <c r="S1812" t="s">
        <v>167</v>
      </c>
      <c r="AB1812" t="s">
        <v>128</v>
      </c>
      <c r="AC1812">
        <v>2010</v>
      </c>
      <c r="AD1812">
        <v>61.7</v>
      </c>
      <c r="AH1812" t="s">
        <v>481</v>
      </c>
    </row>
    <row r="1813" spans="1:34" x14ac:dyDescent="0.25">
      <c r="A1813" t="s">
        <v>137</v>
      </c>
      <c r="B1813" t="s">
        <v>478</v>
      </c>
      <c r="C1813" t="s">
        <v>479</v>
      </c>
      <c r="D1813" t="s">
        <v>136</v>
      </c>
      <c r="E1813" t="s">
        <v>135</v>
      </c>
      <c r="F1813" t="s">
        <v>403</v>
      </c>
      <c r="G1813" t="s">
        <v>404</v>
      </c>
      <c r="H1813">
        <v>82</v>
      </c>
      <c r="I1813" t="s">
        <v>480</v>
      </c>
      <c r="J1813" t="s">
        <v>133</v>
      </c>
      <c r="K1813" t="s">
        <v>158</v>
      </c>
      <c r="P1813" t="s">
        <v>300</v>
      </c>
      <c r="Q1813" t="s">
        <v>301</v>
      </c>
      <c r="R1813" t="s">
        <v>166</v>
      </c>
      <c r="S1813" t="s">
        <v>165</v>
      </c>
      <c r="AB1813" t="s">
        <v>128</v>
      </c>
      <c r="AC1813">
        <v>2010</v>
      </c>
      <c r="AD1813">
        <v>19.100000000000001</v>
      </c>
      <c r="AH1813" t="s">
        <v>481</v>
      </c>
    </row>
    <row r="1814" spans="1:34" x14ac:dyDescent="0.25">
      <c r="A1814" t="s">
        <v>137</v>
      </c>
      <c r="B1814" t="s">
        <v>478</v>
      </c>
      <c r="C1814" t="s">
        <v>479</v>
      </c>
      <c r="D1814" t="s">
        <v>136</v>
      </c>
      <c r="E1814" t="s">
        <v>135</v>
      </c>
      <c r="F1814" t="s">
        <v>403</v>
      </c>
      <c r="G1814" t="s">
        <v>404</v>
      </c>
      <c r="H1814">
        <v>82</v>
      </c>
      <c r="I1814" t="s">
        <v>480</v>
      </c>
      <c r="J1814" t="s">
        <v>133</v>
      </c>
      <c r="K1814" t="s">
        <v>158</v>
      </c>
      <c r="P1814" t="s">
        <v>300</v>
      </c>
      <c r="Q1814" t="s">
        <v>301</v>
      </c>
      <c r="R1814" t="s">
        <v>164</v>
      </c>
      <c r="S1814" t="s">
        <v>143</v>
      </c>
      <c r="AB1814" t="s">
        <v>128</v>
      </c>
      <c r="AC1814">
        <v>2010</v>
      </c>
      <c r="AD1814">
        <v>84.2</v>
      </c>
      <c r="AH1814" t="s">
        <v>481</v>
      </c>
    </row>
    <row r="1815" spans="1:34" x14ac:dyDescent="0.25">
      <c r="A1815" t="s">
        <v>137</v>
      </c>
      <c r="B1815" t="s">
        <v>478</v>
      </c>
      <c r="C1815" t="s">
        <v>479</v>
      </c>
      <c r="D1815" t="s">
        <v>136</v>
      </c>
      <c r="E1815" t="s">
        <v>135</v>
      </c>
      <c r="F1815" t="s">
        <v>403</v>
      </c>
      <c r="G1815" t="s">
        <v>404</v>
      </c>
      <c r="H1815">
        <v>82</v>
      </c>
      <c r="I1815" t="s">
        <v>480</v>
      </c>
      <c r="J1815" t="s">
        <v>133</v>
      </c>
      <c r="K1815" t="s">
        <v>158</v>
      </c>
      <c r="P1815" t="s">
        <v>300</v>
      </c>
      <c r="Q1815" t="s">
        <v>301</v>
      </c>
      <c r="R1815" t="s">
        <v>163</v>
      </c>
      <c r="S1815" t="s">
        <v>162</v>
      </c>
      <c r="AB1815" t="s">
        <v>128</v>
      </c>
      <c r="AC1815">
        <v>2010</v>
      </c>
      <c r="AD1815">
        <v>44.5</v>
      </c>
      <c r="AH1815" t="s">
        <v>481</v>
      </c>
    </row>
    <row r="1816" spans="1:34" x14ac:dyDescent="0.25">
      <c r="A1816" t="s">
        <v>137</v>
      </c>
      <c r="B1816" t="s">
        <v>478</v>
      </c>
      <c r="C1816" t="s">
        <v>479</v>
      </c>
      <c r="D1816" t="s">
        <v>136</v>
      </c>
      <c r="E1816" t="s">
        <v>135</v>
      </c>
      <c r="F1816" t="s">
        <v>403</v>
      </c>
      <c r="G1816" t="s">
        <v>404</v>
      </c>
      <c r="H1816">
        <v>82</v>
      </c>
      <c r="I1816" t="s">
        <v>480</v>
      </c>
      <c r="J1816" t="s">
        <v>133</v>
      </c>
      <c r="K1816" t="s">
        <v>158</v>
      </c>
      <c r="P1816" t="s">
        <v>300</v>
      </c>
      <c r="Q1816" t="s">
        <v>301</v>
      </c>
      <c r="R1816" t="s">
        <v>161</v>
      </c>
      <c r="S1816" t="s">
        <v>139</v>
      </c>
      <c r="AB1816" t="s">
        <v>128</v>
      </c>
      <c r="AC1816">
        <v>2010</v>
      </c>
      <c r="AD1816">
        <v>58.3</v>
      </c>
      <c r="AH1816" t="s">
        <v>481</v>
      </c>
    </row>
    <row r="1817" spans="1:34" x14ac:dyDescent="0.25">
      <c r="A1817" t="s">
        <v>137</v>
      </c>
      <c r="B1817" t="s">
        <v>478</v>
      </c>
      <c r="C1817" t="s">
        <v>479</v>
      </c>
      <c r="D1817" t="s">
        <v>136</v>
      </c>
      <c r="E1817" t="s">
        <v>135</v>
      </c>
      <c r="F1817" t="s">
        <v>403</v>
      </c>
      <c r="G1817" t="s">
        <v>404</v>
      </c>
      <c r="H1817">
        <v>82</v>
      </c>
      <c r="I1817" t="s">
        <v>480</v>
      </c>
      <c r="J1817" t="s">
        <v>133</v>
      </c>
      <c r="K1817" t="s">
        <v>158</v>
      </c>
      <c r="P1817" t="s">
        <v>300</v>
      </c>
      <c r="Q1817" t="s">
        <v>301</v>
      </c>
      <c r="R1817" t="s">
        <v>160</v>
      </c>
      <c r="S1817" t="s">
        <v>131</v>
      </c>
      <c r="AB1817" t="s">
        <v>128</v>
      </c>
      <c r="AC1817">
        <v>2010</v>
      </c>
      <c r="AD1817">
        <v>345.7</v>
      </c>
      <c r="AH1817" t="s">
        <v>481</v>
      </c>
    </row>
    <row r="1818" spans="1:34" s="49" customFormat="1" x14ac:dyDescent="0.25">
      <c r="A1818" s="49" t="s">
        <v>137</v>
      </c>
      <c r="B1818" s="49" t="s">
        <v>478</v>
      </c>
      <c r="C1818" s="49" t="s">
        <v>479</v>
      </c>
      <c r="D1818" s="49" t="s">
        <v>136</v>
      </c>
      <c r="E1818" s="49" t="s">
        <v>135</v>
      </c>
      <c r="F1818" s="49" t="s">
        <v>403</v>
      </c>
      <c r="G1818" s="49" t="s">
        <v>404</v>
      </c>
      <c r="H1818" s="49">
        <v>82</v>
      </c>
      <c r="I1818" s="49" t="s">
        <v>480</v>
      </c>
      <c r="J1818" s="49" t="s">
        <v>133</v>
      </c>
      <c r="K1818" s="49" t="s">
        <v>158</v>
      </c>
      <c r="P1818" s="49" t="s">
        <v>302</v>
      </c>
      <c r="Q1818" s="49" t="s">
        <v>131</v>
      </c>
      <c r="R1818" s="49" t="s">
        <v>176</v>
      </c>
      <c r="S1818" s="49" t="s">
        <v>175</v>
      </c>
      <c r="AB1818" s="49" t="s">
        <v>128</v>
      </c>
      <c r="AC1818" s="49">
        <v>2010</v>
      </c>
      <c r="AD1818" s="49">
        <v>0</v>
      </c>
      <c r="AF1818" s="49" t="s">
        <v>858</v>
      </c>
      <c r="AG1818" s="146">
        <f>(AD1819+AD1820+AD1821)</f>
        <v>94.2</v>
      </c>
      <c r="AH1818" s="49" t="s">
        <v>481</v>
      </c>
    </row>
    <row r="1819" spans="1:34" s="49" customFormat="1" x14ac:dyDescent="0.25">
      <c r="A1819" s="49" t="s">
        <v>137</v>
      </c>
      <c r="B1819" s="49" t="s">
        <v>478</v>
      </c>
      <c r="C1819" s="49" t="s">
        <v>479</v>
      </c>
      <c r="D1819" s="49" t="s">
        <v>136</v>
      </c>
      <c r="E1819" s="49" t="s">
        <v>135</v>
      </c>
      <c r="F1819" s="49" t="s">
        <v>403</v>
      </c>
      <c r="G1819" s="49" t="s">
        <v>404</v>
      </c>
      <c r="H1819" s="49">
        <v>82</v>
      </c>
      <c r="I1819" s="49" t="s">
        <v>480</v>
      </c>
      <c r="J1819" s="49" t="s">
        <v>133</v>
      </c>
      <c r="K1819" s="49" t="s">
        <v>158</v>
      </c>
      <c r="P1819" s="49" t="s">
        <v>302</v>
      </c>
      <c r="Q1819" s="49" t="s">
        <v>131</v>
      </c>
      <c r="R1819" s="49" t="s">
        <v>174</v>
      </c>
      <c r="S1819" s="49" t="s">
        <v>173</v>
      </c>
      <c r="AB1819" s="49" t="s">
        <v>128</v>
      </c>
      <c r="AC1819" s="49">
        <v>2010</v>
      </c>
      <c r="AD1819" s="49">
        <v>16.600000000000001</v>
      </c>
      <c r="AF1819" s="49" t="s">
        <v>859</v>
      </c>
      <c r="AG1819" s="146">
        <f>(AD1818+AD1822+AD1823+AD1824+AD1825+AD1826+AD1827)</f>
        <v>441.9</v>
      </c>
      <c r="AH1819" s="49" t="s">
        <v>481</v>
      </c>
    </row>
    <row r="1820" spans="1:34" s="49" customFormat="1" x14ac:dyDescent="0.25">
      <c r="A1820" s="49" t="s">
        <v>137</v>
      </c>
      <c r="B1820" s="49" t="s">
        <v>478</v>
      </c>
      <c r="C1820" s="49" t="s">
        <v>479</v>
      </c>
      <c r="D1820" s="49" t="s">
        <v>136</v>
      </c>
      <c r="E1820" s="49" t="s">
        <v>135</v>
      </c>
      <c r="F1820" s="49" t="s">
        <v>403</v>
      </c>
      <c r="G1820" s="49" t="s">
        <v>404</v>
      </c>
      <c r="H1820" s="49">
        <v>82</v>
      </c>
      <c r="I1820" s="49" t="s">
        <v>480</v>
      </c>
      <c r="J1820" s="49" t="s">
        <v>133</v>
      </c>
      <c r="K1820" s="49" t="s">
        <v>158</v>
      </c>
      <c r="P1820" s="49" t="s">
        <v>302</v>
      </c>
      <c r="Q1820" s="49" t="s">
        <v>131</v>
      </c>
      <c r="R1820" s="49" t="s">
        <v>172</v>
      </c>
      <c r="S1820" s="49" t="s">
        <v>153</v>
      </c>
      <c r="AB1820" s="49" t="s">
        <v>128</v>
      </c>
      <c r="AC1820" s="49">
        <v>2010</v>
      </c>
      <c r="AD1820" s="49">
        <v>21.3</v>
      </c>
      <c r="AF1820" s="49" t="s">
        <v>862</v>
      </c>
      <c r="AG1820" s="146">
        <f>AD1818+AD1819+AD1820+AD1821+ AD1822+AD1823+AD1824+AD1825+AD1826+AD1827</f>
        <v>536.1</v>
      </c>
      <c r="AH1820" s="49" t="s">
        <v>481</v>
      </c>
    </row>
    <row r="1821" spans="1:34" s="49" customFormat="1" x14ac:dyDescent="0.25">
      <c r="A1821" s="49" t="s">
        <v>137</v>
      </c>
      <c r="B1821" s="49" t="s">
        <v>478</v>
      </c>
      <c r="C1821" s="49" t="s">
        <v>479</v>
      </c>
      <c r="D1821" s="49" t="s">
        <v>136</v>
      </c>
      <c r="E1821" s="49" t="s">
        <v>135</v>
      </c>
      <c r="F1821" s="49" t="s">
        <v>403</v>
      </c>
      <c r="G1821" s="49" t="s">
        <v>404</v>
      </c>
      <c r="H1821" s="49">
        <v>82</v>
      </c>
      <c r="I1821" s="49" t="s">
        <v>480</v>
      </c>
      <c r="J1821" s="49" t="s">
        <v>133</v>
      </c>
      <c r="K1821" s="49" t="s">
        <v>158</v>
      </c>
      <c r="P1821" s="49" t="s">
        <v>302</v>
      </c>
      <c r="Q1821" s="49" t="s">
        <v>131</v>
      </c>
      <c r="R1821" s="49" t="s">
        <v>171</v>
      </c>
      <c r="S1821" s="49" t="s">
        <v>151</v>
      </c>
      <c r="AB1821" s="49" t="s">
        <v>128</v>
      </c>
      <c r="AC1821" s="49">
        <v>2010</v>
      </c>
      <c r="AD1821" s="49">
        <v>56.3</v>
      </c>
      <c r="AG1821" s="146"/>
      <c r="AH1821" s="49" t="s">
        <v>481</v>
      </c>
    </row>
    <row r="1822" spans="1:34" s="49" customFormat="1" x14ac:dyDescent="0.25">
      <c r="A1822" s="49" t="s">
        <v>137</v>
      </c>
      <c r="B1822" s="49" t="s">
        <v>478</v>
      </c>
      <c r="C1822" s="49" t="s">
        <v>479</v>
      </c>
      <c r="D1822" s="49" t="s">
        <v>136</v>
      </c>
      <c r="E1822" s="49" t="s">
        <v>135</v>
      </c>
      <c r="F1822" s="49" t="s">
        <v>403</v>
      </c>
      <c r="G1822" s="49" t="s">
        <v>404</v>
      </c>
      <c r="H1822" s="49">
        <v>82</v>
      </c>
      <c r="I1822" s="49" t="s">
        <v>480</v>
      </c>
      <c r="J1822" s="49" t="s">
        <v>133</v>
      </c>
      <c r="K1822" s="49" t="s">
        <v>158</v>
      </c>
      <c r="P1822" s="49" t="s">
        <v>302</v>
      </c>
      <c r="Q1822" s="49" t="s">
        <v>131</v>
      </c>
      <c r="R1822" s="49" t="s">
        <v>170</v>
      </c>
      <c r="S1822" s="49" t="s">
        <v>169</v>
      </c>
      <c r="AB1822" s="49" t="s">
        <v>128</v>
      </c>
      <c r="AC1822" s="49">
        <v>2010</v>
      </c>
      <c r="AD1822" s="49">
        <v>54.5</v>
      </c>
      <c r="AG1822" s="146"/>
      <c r="AH1822" s="49" t="s">
        <v>481</v>
      </c>
    </row>
    <row r="1823" spans="1:34" s="49" customFormat="1" x14ac:dyDescent="0.25">
      <c r="A1823" s="49" t="s">
        <v>137</v>
      </c>
      <c r="B1823" s="49" t="s">
        <v>478</v>
      </c>
      <c r="C1823" s="49" t="s">
        <v>479</v>
      </c>
      <c r="D1823" s="49" t="s">
        <v>136</v>
      </c>
      <c r="E1823" s="49" t="s">
        <v>135</v>
      </c>
      <c r="F1823" s="49" t="s">
        <v>403</v>
      </c>
      <c r="G1823" s="49" t="s">
        <v>404</v>
      </c>
      <c r="H1823" s="49">
        <v>82</v>
      </c>
      <c r="I1823" s="49" t="s">
        <v>480</v>
      </c>
      <c r="J1823" s="49" t="s">
        <v>133</v>
      </c>
      <c r="K1823" s="49" t="s">
        <v>158</v>
      </c>
      <c r="P1823" s="49" t="s">
        <v>302</v>
      </c>
      <c r="Q1823" s="49" t="s">
        <v>131</v>
      </c>
      <c r="R1823" s="49" t="s">
        <v>168</v>
      </c>
      <c r="S1823" s="49" t="s">
        <v>167</v>
      </c>
      <c r="AB1823" s="49" t="s">
        <v>128</v>
      </c>
      <c r="AC1823" s="49">
        <v>2010</v>
      </c>
      <c r="AD1823" s="49">
        <v>103.7</v>
      </c>
      <c r="AG1823" s="146"/>
      <c r="AH1823" s="49" t="s">
        <v>481</v>
      </c>
    </row>
    <row r="1824" spans="1:34" s="49" customFormat="1" x14ac:dyDescent="0.25">
      <c r="A1824" s="49" t="s">
        <v>137</v>
      </c>
      <c r="B1824" s="49" t="s">
        <v>478</v>
      </c>
      <c r="C1824" s="49" t="s">
        <v>479</v>
      </c>
      <c r="D1824" s="49" t="s">
        <v>136</v>
      </c>
      <c r="E1824" s="49" t="s">
        <v>135</v>
      </c>
      <c r="F1824" s="49" t="s">
        <v>403</v>
      </c>
      <c r="G1824" s="49" t="s">
        <v>404</v>
      </c>
      <c r="H1824" s="49">
        <v>82</v>
      </c>
      <c r="I1824" s="49" t="s">
        <v>480</v>
      </c>
      <c r="J1824" s="49" t="s">
        <v>133</v>
      </c>
      <c r="K1824" s="49" t="s">
        <v>158</v>
      </c>
      <c r="P1824" s="49" t="s">
        <v>302</v>
      </c>
      <c r="Q1824" s="49" t="s">
        <v>131</v>
      </c>
      <c r="R1824" s="49" t="s">
        <v>166</v>
      </c>
      <c r="S1824" s="49" t="s">
        <v>165</v>
      </c>
      <c r="AB1824" s="49" t="s">
        <v>128</v>
      </c>
      <c r="AC1824" s="49">
        <v>2010</v>
      </c>
      <c r="AD1824" s="49">
        <v>24.7</v>
      </c>
      <c r="AG1824" s="146"/>
      <c r="AH1824" s="49" t="s">
        <v>481</v>
      </c>
    </row>
    <row r="1825" spans="1:34" s="49" customFormat="1" x14ac:dyDescent="0.25">
      <c r="A1825" s="49" t="s">
        <v>137</v>
      </c>
      <c r="B1825" s="49" t="s">
        <v>478</v>
      </c>
      <c r="C1825" s="49" t="s">
        <v>479</v>
      </c>
      <c r="D1825" s="49" t="s">
        <v>136</v>
      </c>
      <c r="E1825" s="49" t="s">
        <v>135</v>
      </c>
      <c r="F1825" s="49" t="s">
        <v>403</v>
      </c>
      <c r="G1825" s="49" t="s">
        <v>404</v>
      </c>
      <c r="H1825" s="49">
        <v>82</v>
      </c>
      <c r="I1825" s="49" t="s">
        <v>480</v>
      </c>
      <c r="J1825" s="49" t="s">
        <v>133</v>
      </c>
      <c r="K1825" s="49" t="s">
        <v>158</v>
      </c>
      <c r="P1825" s="49" t="s">
        <v>302</v>
      </c>
      <c r="Q1825" s="49" t="s">
        <v>131</v>
      </c>
      <c r="R1825" s="49" t="s">
        <v>164</v>
      </c>
      <c r="S1825" s="49" t="s">
        <v>143</v>
      </c>
      <c r="AB1825" s="49" t="s">
        <v>128</v>
      </c>
      <c r="AC1825" s="49">
        <v>2010</v>
      </c>
      <c r="AD1825" s="49">
        <v>96.7</v>
      </c>
      <c r="AG1825" s="146"/>
      <c r="AH1825" s="49" t="s">
        <v>481</v>
      </c>
    </row>
    <row r="1826" spans="1:34" s="49" customFormat="1" x14ac:dyDescent="0.25">
      <c r="A1826" s="49" t="s">
        <v>137</v>
      </c>
      <c r="B1826" s="49" t="s">
        <v>478</v>
      </c>
      <c r="C1826" s="49" t="s">
        <v>479</v>
      </c>
      <c r="D1826" s="49" t="s">
        <v>136</v>
      </c>
      <c r="E1826" s="49" t="s">
        <v>135</v>
      </c>
      <c r="F1826" s="49" t="s">
        <v>403</v>
      </c>
      <c r="G1826" s="49" t="s">
        <v>404</v>
      </c>
      <c r="H1826" s="49">
        <v>82</v>
      </c>
      <c r="I1826" s="49" t="s">
        <v>480</v>
      </c>
      <c r="J1826" s="49" t="s">
        <v>133</v>
      </c>
      <c r="K1826" s="49" t="s">
        <v>158</v>
      </c>
      <c r="P1826" s="49" t="s">
        <v>302</v>
      </c>
      <c r="Q1826" s="49" t="s">
        <v>131</v>
      </c>
      <c r="R1826" s="49" t="s">
        <v>163</v>
      </c>
      <c r="S1826" s="49" t="s">
        <v>162</v>
      </c>
      <c r="AB1826" s="49" t="s">
        <v>128</v>
      </c>
      <c r="AC1826" s="49">
        <v>2010</v>
      </c>
      <c r="AD1826" s="49">
        <v>60.6</v>
      </c>
      <c r="AG1826" s="146"/>
      <c r="AH1826" s="49" t="s">
        <v>481</v>
      </c>
    </row>
    <row r="1827" spans="1:34" s="49" customFormat="1" x14ac:dyDescent="0.25">
      <c r="A1827" s="49" t="s">
        <v>137</v>
      </c>
      <c r="B1827" s="49" t="s">
        <v>478</v>
      </c>
      <c r="C1827" s="49" t="s">
        <v>479</v>
      </c>
      <c r="D1827" s="49" t="s">
        <v>136</v>
      </c>
      <c r="E1827" s="49" t="s">
        <v>135</v>
      </c>
      <c r="F1827" s="49" t="s">
        <v>403</v>
      </c>
      <c r="G1827" s="49" t="s">
        <v>404</v>
      </c>
      <c r="H1827" s="49">
        <v>82</v>
      </c>
      <c r="I1827" s="49" t="s">
        <v>480</v>
      </c>
      <c r="J1827" s="49" t="s">
        <v>133</v>
      </c>
      <c r="K1827" s="49" t="s">
        <v>158</v>
      </c>
      <c r="P1827" s="49" t="s">
        <v>302</v>
      </c>
      <c r="Q1827" s="49" t="s">
        <v>131</v>
      </c>
      <c r="R1827" s="49" t="s">
        <v>161</v>
      </c>
      <c r="S1827" s="49" t="s">
        <v>139</v>
      </c>
      <c r="AB1827" s="49" t="s">
        <v>128</v>
      </c>
      <c r="AC1827" s="49">
        <v>2010</v>
      </c>
      <c r="AD1827" s="49">
        <v>101.7</v>
      </c>
      <c r="AG1827" s="146"/>
      <c r="AH1827" s="49" t="s">
        <v>481</v>
      </c>
    </row>
    <row r="1828" spans="1:34" s="49" customFormat="1" x14ac:dyDescent="0.25">
      <c r="A1828" s="49" t="s">
        <v>137</v>
      </c>
      <c r="B1828" s="49" t="s">
        <v>478</v>
      </c>
      <c r="C1828" s="49" t="s">
        <v>479</v>
      </c>
      <c r="D1828" s="49" t="s">
        <v>136</v>
      </c>
      <c r="E1828" s="49" t="s">
        <v>135</v>
      </c>
      <c r="F1828" s="49" t="s">
        <v>403</v>
      </c>
      <c r="G1828" s="49" t="s">
        <v>404</v>
      </c>
      <c r="H1828" s="49">
        <v>82</v>
      </c>
      <c r="I1828" s="49" t="s">
        <v>480</v>
      </c>
      <c r="J1828" s="49" t="s">
        <v>133</v>
      </c>
      <c r="K1828" s="49" t="s">
        <v>158</v>
      </c>
      <c r="P1828" s="49" t="s">
        <v>302</v>
      </c>
      <c r="Q1828" s="49" t="s">
        <v>131</v>
      </c>
      <c r="R1828" s="49" t="s">
        <v>160</v>
      </c>
      <c r="S1828" s="49" t="s">
        <v>131</v>
      </c>
      <c r="AB1828" s="49" t="s">
        <v>128</v>
      </c>
      <c r="AC1828" s="49">
        <v>2010</v>
      </c>
      <c r="AD1828" s="49">
        <v>536.1</v>
      </c>
      <c r="AG1828" s="146"/>
      <c r="AH1828" s="49" t="s">
        <v>481</v>
      </c>
    </row>
    <row r="1829" spans="1:34" x14ac:dyDescent="0.25">
      <c r="A1829" t="s">
        <v>137</v>
      </c>
      <c r="B1829" t="s">
        <v>12</v>
      </c>
      <c r="C1829" t="s">
        <v>13</v>
      </c>
      <c r="D1829" t="s">
        <v>136</v>
      </c>
      <c r="E1829" t="s">
        <v>135</v>
      </c>
      <c r="F1829" t="s">
        <v>403</v>
      </c>
      <c r="G1829" t="s">
        <v>404</v>
      </c>
      <c r="H1829">
        <v>544</v>
      </c>
      <c r="I1829" t="s">
        <v>210</v>
      </c>
      <c r="J1829" t="s">
        <v>133</v>
      </c>
      <c r="K1829" t="s">
        <v>158</v>
      </c>
      <c r="P1829" t="s">
        <v>297</v>
      </c>
      <c r="Q1829" t="s">
        <v>298</v>
      </c>
      <c r="R1829" t="s">
        <v>174</v>
      </c>
      <c r="S1829" t="s">
        <v>173</v>
      </c>
      <c r="AB1829" t="s">
        <v>128</v>
      </c>
      <c r="AC1829">
        <v>2010</v>
      </c>
      <c r="AD1829">
        <v>214.2</v>
      </c>
      <c r="AH1829" t="s">
        <v>482</v>
      </c>
    </row>
    <row r="1830" spans="1:34" x14ac:dyDescent="0.25">
      <c r="A1830" t="s">
        <v>137</v>
      </c>
      <c r="B1830" t="s">
        <v>12</v>
      </c>
      <c r="C1830" t="s">
        <v>13</v>
      </c>
      <c r="D1830" t="s">
        <v>136</v>
      </c>
      <c r="E1830" t="s">
        <v>135</v>
      </c>
      <c r="F1830" t="s">
        <v>403</v>
      </c>
      <c r="G1830" t="s">
        <v>404</v>
      </c>
      <c r="H1830">
        <v>544</v>
      </c>
      <c r="I1830" t="s">
        <v>210</v>
      </c>
      <c r="J1830" t="s">
        <v>133</v>
      </c>
      <c r="K1830" t="s">
        <v>158</v>
      </c>
      <c r="P1830" t="s">
        <v>297</v>
      </c>
      <c r="Q1830" t="s">
        <v>298</v>
      </c>
      <c r="R1830" t="s">
        <v>172</v>
      </c>
      <c r="S1830" t="s">
        <v>153</v>
      </c>
      <c r="AB1830" t="s">
        <v>128</v>
      </c>
      <c r="AC1830">
        <v>2010</v>
      </c>
      <c r="AD1830">
        <v>336</v>
      </c>
      <c r="AH1830" t="s">
        <v>482</v>
      </c>
    </row>
    <row r="1831" spans="1:34" x14ac:dyDescent="0.25">
      <c r="A1831" t="s">
        <v>137</v>
      </c>
      <c r="B1831" t="s">
        <v>12</v>
      </c>
      <c r="C1831" t="s">
        <v>13</v>
      </c>
      <c r="D1831" t="s">
        <v>136</v>
      </c>
      <c r="E1831" t="s">
        <v>135</v>
      </c>
      <c r="F1831" t="s">
        <v>403</v>
      </c>
      <c r="G1831" t="s">
        <v>404</v>
      </c>
      <c r="H1831">
        <v>544</v>
      </c>
      <c r="I1831" t="s">
        <v>210</v>
      </c>
      <c r="J1831" t="s">
        <v>133</v>
      </c>
      <c r="K1831" t="s">
        <v>158</v>
      </c>
      <c r="P1831" t="s">
        <v>297</v>
      </c>
      <c r="Q1831" t="s">
        <v>298</v>
      </c>
      <c r="R1831" t="s">
        <v>171</v>
      </c>
      <c r="S1831" t="s">
        <v>151</v>
      </c>
      <c r="AB1831" t="s">
        <v>128</v>
      </c>
      <c r="AC1831">
        <v>2010</v>
      </c>
      <c r="AD1831">
        <v>651</v>
      </c>
      <c r="AH1831" t="s">
        <v>482</v>
      </c>
    </row>
    <row r="1832" spans="1:34" x14ac:dyDescent="0.25">
      <c r="A1832" t="s">
        <v>137</v>
      </c>
      <c r="B1832" t="s">
        <v>12</v>
      </c>
      <c r="C1832" t="s">
        <v>13</v>
      </c>
      <c r="D1832" t="s">
        <v>136</v>
      </c>
      <c r="E1832" t="s">
        <v>135</v>
      </c>
      <c r="F1832" t="s">
        <v>403</v>
      </c>
      <c r="G1832" t="s">
        <v>404</v>
      </c>
      <c r="H1832">
        <v>544</v>
      </c>
      <c r="I1832" t="s">
        <v>210</v>
      </c>
      <c r="J1832" t="s">
        <v>133</v>
      </c>
      <c r="K1832" t="s">
        <v>158</v>
      </c>
      <c r="P1832" t="s">
        <v>297</v>
      </c>
      <c r="Q1832" t="s">
        <v>298</v>
      </c>
      <c r="R1832" t="s">
        <v>170</v>
      </c>
      <c r="S1832" t="s">
        <v>169</v>
      </c>
      <c r="AB1832" t="s">
        <v>128</v>
      </c>
      <c r="AC1832">
        <v>2010</v>
      </c>
      <c r="AD1832">
        <v>795.8</v>
      </c>
      <c r="AH1832" t="s">
        <v>482</v>
      </c>
    </row>
    <row r="1833" spans="1:34" x14ac:dyDescent="0.25">
      <c r="A1833" t="s">
        <v>137</v>
      </c>
      <c r="B1833" t="s">
        <v>12</v>
      </c>
      <c r="C1833" t="s">
        <v>13</v>
      </c>
      <c r="D1833" t="s">
        <v>136</v>
      </c>
      <c r="E1833" t="s">
        <v>135</v>
      </c>
      <c r="F1833" t="s">
        <v>403</v>
      </c>
      <c r="G1833" t="s">
        <v>404</v>
      </c>
      <c r="H1833">
        <v>544</v>
      </c>
      <c r="I1833" t="s">
        <v>210</v>
      </c>
      <c r="J1833" t="s">
        <v>133</v>
      </c>
      <c r="K1833" t="s">
        <v>158</v>
      </c>
      <c r="P1833" t="s">
        <v>297</v>
      </c>
      <c r="Q1833" t="s">
        <v>298</v>
      </c>
      <c r="R1833" t="s">
        <v>168</v>
      </c>
      <c r="S1833" t="s">
        <v>167</v>
      </c>
      <c r="AB1833" t="s">
        <v>128</v>
      </c>
      <c r="AC1833">
        <v>2010</v>
      </c>
      <c r="AD1833">
        <v>846</v>
      </c>
      <c r="AH1833" t="s">
        <v>482</v>
      </c>
    </row>
    <row r="1834" spans="1:34" x14ac:dyDescent="0.25">
      <c r="A1834" t="s">
        <v>137</v>
      </c>
      <c r="B1834" t="s">
        <v>12</v>
      </c>
      <c r="C1834" t="s">
        <v>13</v>
      </c>
      <c r="D1834" t="s">
        <v>136</v>
      </c>
      <c r="E1834" t="s">
        <v>135</v>
      </c>
      <c r="F1834" t="s">
        <v>403</v>
      </c>
      <c r="G1834" t="s">
        <v>404</v>
      </c>
      <c r="H1834">
        <v>544</v>
      </c>
      <c r="I1834" t="s">
        <v>210</v>
      </c>
      <c r="J1834" t="s">
        <v>133</v>
      </c>
      <c r="K1834" t="s">
        <v>158</v>
      </c>
      <c r="P1834" t="s">
        <v>297</v>
      </c>
      <c r="Q1834" t="s">
        <v>298</v>
      </c>
      <c r="R1834" t="s">
        <v>166</v>
      </c>
      <c r="S1834" t="s">
        <v>165</v>
      </c>
      <c r="AB1834" t="s">
        <v>128</v>
      </c>
      <c r="AC1834">
        <v>2010</v>
      </c>
      <c r="AD1834">
        <v>340.7</v>
      </c>
      <c r="AH1834" t="s">
        <v>482</v>
      </c>
    </row>
    <row r="1835" spans="1:34" x14ac:dyDescent="0.25">
      <c r="A1835" t="s">
        <v>137</v>
      </c>
      <c r="B1835" t="s">
        <v>12</v>
      </c>
      <c r="C1835" t="s">
        <v>13</v>
      </c>
      <c r="D1835" t="s">
        <v>136</v>
      </c>
      <c r="E1835" t="s">
        <v>135</v>
      </c>
      <c r="F1835" t="s">
        <v>403</v>
      </c>
      <c r="G1835" t="s">
        <v>404</v>
      </c>
      <c r="H1835">
        <v>544</v>
      </c>
      <c r="I1835" t="s">
        <v>210</v>
      </c>
      <c r="J1835" t="s">
        <v>133</v>
      </c>
      <c r="K1835" t="s">
        <v>158</v>
      </c>
      <c r="P1835" t="s">
        <v>297</v>
      </c>
      <c r="Q1835" t="s">
        <v>298</v>
      </c>
      <c r="R1835" t="s">
        <v>164</v>
      </c>
      <c r="S1835" t="s">
        <v>143</v>
      </c>
      <c r="AB1835" t="s">
        <v>128</v>
      </c>
      <c r="AC1835">
        <v>2010</v>
      </c>
      <c r="AD1835">
        <v>170.4</v>
      </c>
      <c r="AH1835" t="s">
        <v>482</v>
      </c>
    </row>
    <row r="1836" spans="1:34" x14ac:dyDescent="0.25">
      <c r="A1836" t="s">
        <v>137</v>
      </c>
      <c r="B1836" t="s">
        <v>12</v>
      </c>
      <c r="C1836" t="s">
        <v>13</v>
      </c>
      <c r="D1836" t="s">
        <v>136</v>
      </c>
      <c r="E1836" t="s">
        <v>135</v>
      </c>
      <c r="F1836" t="s">
        <v>403</v>
      </c>
      <c r="G1836" t="s">
        <v>404</v>
      </c>
      <c r="H1836">
        <v>544</v>
      </c>
      <c r="I1836" t="s">
        <v>210</v>
      </c>
      <c r="J1836" t="s">
        <v>133</v>
      </c>
      <c r="K1836" t="s">
        <v>158</v>
      </c>
      <c r="P1836" t="s">
        <v>297</v>
      </c>
      <c r="Q1836" t="s">
        <v>298</v>
      </c>
      <c r="R1836" t="s">
        <v>163</v>
      </c>
      <c r="S1836" t="s">
        <v>162</v>
      </c>
      <c r="AB1836" t="s">
        <v>128</v>
      </c>
      <c r="AC1836">
        <v>2010</v>
      </c>
      <c r="AD1836">
        <v>349.4</v>
      </c>
      <c r="AH1836" t="s">
        <v>482</v>
      </c>
    </row>
    <row r="1837" spans="1:34" x14ac:dyDescent="0.25">
      <c r="A1837" t="s">
        <v>137</v>
      </c>
      <c r="B1837" t="s">
        <v>12</v>
      </c>
      <c r="C1837" t="s">
        <v>13</v>
      </c>
      <c r="D1837" t="s">
        <v>136</v>
      </c>
      <c r="E1837" t="s">
        <v>135</v>
      </c>
      <c r="F1837" t="s">
        <v>403</v>
      </c>
      <c r="G1837" t="s">
        <v>404</v>
      </c>
      <c r="H1837">
        <v>544</v>
      </c>
      <c r="I1837" t="s">
        <v>210</v>
      </c>
      <c r="J1837" t="s">
        <v>133</v>
      </c>
      <c r="K1837" t="s">
        <v>158</v>
      </c>
      <c r="P1837" t="s">
        <v>297</v>
      </c>
      <c r="Q1837" t="s">
        <v>298</v>
      </c>
      <c r="R1837" t="s">
        <v>161</v>
      </c>
      <c r="S1837" t="s">
        <v>139</v>
      </c>
      <c r="AB1837" t="s">
        <v>128</v>
      </c>
      <c r="AC1837">
        <v>2010</v>
      </c>
      <c r="AD1837">
        <v>524</v>
      </c>
      <c r="AH1837" t="s">
        <v>482</v>
      </c>
    </row>
    <row r="1838" spans="1:34" x14ac:dyDescent="0.25">
      <c r="A1838" t="s">
        <v>137</v>
      </c>
      <c r="B1838" t="s">
        <v>12</v>
      </c>
      <c r="C1838" t="s">
        <v>13</v>
      </c>
      <c r="D1838" t="s">
        <v>136</v>
      </c>
      <c r="E1838" t="s">
        <v>135</v>
      </c>
      <c r="F1838" t="s">
        <v>403</v>
      </c>
      <c r="G1838" t="s">
        <v>404</v>
      </c>
      <c r="H1838">
        <v>544</v>
      </c>
      <c r="I1838" t="s">
        <v>210</v>
      </c>
      <c r="J1838" t="s">
        <v>133</v>
      </c>
      <c r="K1838" t="s">
        <v>158</v>
      </c>
      <c r="P1838" t="s">
        <v>297</v>
      </c>
      <c r="Q1838" t="s">
        <v>298</v>
      </c>
      <c r="R1838" t="s">
        <v>160</v>
      </c>
      <c r="S1838" t="s">
        <v>131</v>
      </c>
      <c r="AB1838" t="s">
        <v>128</v>
      </c>
      <c r="AC1838">
        <v>2010</v>
      </c>
      <c r="AD1838">
        <v>4227.5</v>
      </c>
      <c r="AH1838" t="s">
        <v>482</v>
      </c>
    </row>
    <row r="1839" spans="1:34" x14ac:dyDescent="0.25">
      <c r="A1839" t="s">
        <v>137</v>
      </c>
      <c r="B1839" t="s">
        <v>12</v>
      </c>
      <c r="C1839" t="s">
        <v>13</v>
      </c>
      <c r="D1839" t="s">
        <v>136</v>
      </c>
      <c r="E1839" t="s">
        <v>135</v>
      </c>
      <c r="F1839" t="s">
        <v>403</v>
      </c>
      <c r="G1839" t="s">
        <v>404</v>
      </c>
      <c r="H1839">
        <v>544</v>
      </c>
      <c r="I1839" t="s">
        <v>210</v>
      </c>
      <c r="J1839" t="s">
        <v>133</v>
      </c>
      <c r="K1839" t="s">
        <v>158</v>
      </c>
      <c r="P1839" t="s">
        <v>300</v>
      </c>
      <c r="Q1839" t="s">
        <v>301</v>
      </c>
      <c r="R1839" t="s">
        <v>174</v>
      </c>
      <c r="S1839" t="s">
        <v>173</v>
      </c>
      <c r="AB1839" t="s">
        <v>128</v>
      </c>
      <c r="AC1839">
        <v>2010</v>
      </c>
      <c r="AD1839">
        <v>646.9</v>
      </c>
      <c r="AH1839" t="s">
        <v>482</v>
      </c>
    </row>
    <row r="1840" spans="1:34" x14ac:dyDescent="0.25">
      <c r="A1840" t="s">
        <v>137</v>
      </c>
      <c r="B1840" t="s">
        <v>12</v>
      </c>
      <c r="C1840" t="s">
        <v>13</v>
      </c>
      <c r="D1840" t="s">
        <v>136</v>
      </c>
      <c r="E1840" t="s">
        <v>135</v>
      </c>
      <c r="F1840" t="s">
        <v>403</v>
      </c>
      <c r="G1840" t="s">
        <v>404</v>
      </c>
      <c r="H1840">
        <v>544</v>
      </c>
      <c r="I1840" t="s">
        <v>210</v>
      </c>
      <c r="J1840" t="s">
        <v>133</v>
      </c>
      <c r="K1840" t="s">
        <v>158</v>
      </c>
      <c r="P1840" t="s">
        <v>300</v>
      </c>
      <c r="Q1840" t="s">
        <v>301</v>
      </c>
      <c r="R1840" t="s">
        <v>172</v>
      </c>
      <c r="S1840" t="s">
        <v>153</v>
      </c>
      <c r="AB1840" t="s">
        <v>128</v>
      </c>
      <c r="AC1840">
        <v>2010</v>
      </c>
      <c r="AD1840">
        <v>380.9</v>
      </c>
      <c r="AH1840" t="s">
        <v>482</v>
      </c>
    </row>
    <row r="1841" spans="1:34" x14ac:dyDescent="0.25">
      <c r="A1841" t="s">
        <v>137</v>
      </c>
      <c r="B1841" t="s">
        <v>12</v>
      </c>
      <c r="C1841" t="s">
        <v>13</v>
      </c>
      <c r="D1841" t="s">
        <v>136</v>
      </c>
      <c r="E1841" t="s">
        <v>135</v>
      </c>
      <c r="F1841" t="s">
        <v>403</v>
      </c>
      <c r="G1841" t="s">
        <v>404</v>
      </c>
      <c r="H1841">
        <v>544</v>
      </c>
      <c r="I1841" t="s">
        <v>210</v>
      </c>
      <c r="J1841" t="s">
        <v>133</v>
      </c>
      <c r="K1841" t="s">
        <v>158</v>
      </c>
      <c r="P1841" t="s">
        <v>300</v>
      </c>
      <c r="Q1841" t="s">
        <v>301</v>
      </c>
      <c r="R1841" t="s">
        <v>171</v>
      </c>
      <c r="S1841" t="s">
        <v>151</v>
      </c>
      <c r="AB1841" t="s">
        <v>128</v>
      </c>
      <c r="AC1841">
        <v>2010</v>
      </c>
      <c r="AD1841">
        <v>1012.8</v>
      </c>
      <c r="AH1841" t="s">
        <v>482</v>
      </c>
    </row>
    <row r="1842" spans="1:34" x14ac:dyDescent="0.25">
      <c r="A1842" t="s">
        <v>137</v>
      </c>
      <c r="B1842" t="s">
        <v>12</v>
      </c>
      <c r="C1842" t="s">
        <v>13</v>
      </c>
      <c r="D1842" t="s">
        <v>136</v>
      </c>
      <c r="E1842" t="s">
        <v>135</v>
      </c>
      <c r="F1842" t="s">
        <v>403</v>
      </c>
      <c r="G1842" t="s">
        <v>404</v>
      </c>
      <c r="H1842">
        <v>544</v>
      </c>
      <c r="I1842" t="s">
        <v>210</v>
      </c>
      <c r="J1842" t="s">
        <v>133</v>
      </c>
      <c r="K1842" t="s">
        <v>158</v>
      </c>
      <c r="P1842" t="s">
        <v>300</v>
      </c>
      <c r="Q1842" t="s">
        <v>301</v>
      </c>
      <c r="R1842" t="s">
        <v>170</v>
      </c>
      <c r="S1842" t="s">
        <v>169</v>
      </c>
      <c r="AB1842" t="s">
        <v>128</v>
      </c>
      <c r="AC1842">
        <v>2010</v>
      </c>
      <c r="AD1842">
        <v>342.8</v>
      </c>
      <c r="AH1842" t="s">
        <v>482</v>
      </c>
    </row>
    <row r="1843" spans="1:34" x14ac:dyDescent="0.25">
      <c r="A1843" t="s">
        <v>137</v>
      </c>
      <c r="B1843" t="s">
        <v>12</v>
      </c>
      <c r="C1843" t="s">
        <v>13</v>
      </c>
      <c r="D1843" t="s">
        <v>136</v>
      </c>
      <c r="E1843" t="s">
        <v>135</v>
      </c>
      <c r="F1843" t="s">
        <v>403</v>
      </c>
      <c r="G1843" t="s">
        <v>404</v>
      </c>
      <c r="H1843">
        <v>544</v>
      </c>
      <c r="I1843" t="s">
        <v>210</v>
      </c>
      <c r="J1843" t="s">
        <v>133</v>
      </c>
      <c r="K1843" t="s">
        <v>158</v>
      </c>
      <c r="P1843" t="s">
        <v>300</v>
      </c>
      <c r="Q1843" t="s">
        <v>301</v>
      </c>
      <c r="R1843" t="s">
        <v>168</v>
      </c>
      <c r="S1843" t="s">
        <v>167</v>
      </c>
      <c r="AB1843" t="s">
        <v>128</v>
      </c>
      <c r="AC1843">
        <v>2010</v>
      </c>
      <c r="AD1843">
        <v>1104.7</v>
      </c>
      <c r="AH1843" t="s">
        <v>482</v>
      </c>
    </row>
    <row r="1844" spans="1:34" x14ac:dyDescent="0.25">
      <c r="A1844" t="s">
        <v>137</v>
      </c>
      <c r="B1844" t="s">
        <v>12</v>
      </c>
      <c r="C1844" t="s">
        <v>13</v>
      </c>
      <c r="D1844" t="s">
        <v>136</v>
      </c>
      <c r="E1844" t="s">
        <v>135</v>
      </c>
      <c r="F1844" t="s">
        <v>403</v>
      </c>
      <c r="G1844" t="s">
        <v>404</v>
      </c>
      <c r="H1844">
        <v>544</v>
      </c>
      <c r="I1844" t="s">
        <v>210</v>
      </c>
      <c r="J1844" t="s">
        <v>133</v>
      </c>
      <c r="K1844" t="s">
        <v>158</v>
      </c>
      <c r="P1844" t="s">
        <v>300</v>
      </c>
      <c r="Q1844" t="s">
        <v>301</v>
      </c>
      <c r="R1844" t="s">
        <v>166</v>
      </c>
      <c r="S1844" t="s">
        <v>165</v>
      </c>
      <c r="AB1844" t="s">
        <v>128</v>
      </c>
      <c r="AC1844">
        <v>2010</v>
      </c>
      <c r="AD1844">
        <v>1080</v>
      </c>
      <c r="AH1844" t="s">
        <v>482</v>
      </c>
    </row>
    <row r="1845" spans="1:34" x14ac:dyDescent="0.25">
      <c r="A1845" t="s">
        <v>137</v>
      </c>
      <c r="B1845" t="s">
        <v>12</v>
      </c>
      <c r="C1845" t="s">
        <v>13</v>
      </c>
      <c r="D1845" t="s">
        <v>136</v>
      </c>
      <c r="E1845" t="s">
        <v>135</v>
      </c>
      <c r="F1845" t="s">
        <v>403</v>
      </c>
      <c r="G1845" t="s">
        <v>404</v>
      </c>
      <c r="H1845">
        <v>544</v>
      </c>
      <c r="I1845" t="s">
        <v>210</v>
      </c>
      <c r="J1845" t="s">
        <v>133</v>
      </c>
      <c r="K1845" t="s">
        <v>158</v>
      </c>
      <c r="P1845" t="s">
        <v>300</v>
      </c>
      <c r="Q1845" t="s">
        <v>301</v>
      </c>
      <c r="R1845" t="s">
        <v>164</v>
      </c>
      <c r="S1845" t="s">
        <v>143</v>
      </c>
      <c r="AB1845" t="s">
        <v>128</v>
      </c>
      <c r="AC1845">
        <v>2010</v>
      </c>
      <c r="AD1845">
        <v>1071.5999999999999</v>
      </c>
      <c r="AH1845" t="s">
        <v>482</v>
      </c>
    </row>
    <row r="1846" spans="1:34" x14ac:dyDescent="0.25">
      <c r="A1846" t="s">
        <v>137</v>
      </c>
      <c r="B1846" t="s">
        <v>12</v>
      </c>
      <c r="C1846" t="s">
        <v>13</v>
      </c>
      <c r="D1846" t="s">
        <v>136</v>
      </c>
      <c r="E1846" t="s">
        <v>135</v>
      </c>
      <c r="F1846" t="s">
        <v>403</v>
      </c>
      <c r="G1846" t="s">
        <v>404</v>
      </c>
      <c r="H1846">
        <v>544</v>
      </c>
      <c r="I1846" t="s">
        <v>210</v>
      </c>
      <c r="J1846" t="s">
        <v>133</v>
      </c>
      <c r="K1846" t="s">
        <v>158</v>
      </c>
      <c r="P1846" t="s">
        <v>300</v>
      </c>
      <c r="Q1846" t="s">
        <v>301</v>
      </c>
      <c r="R1846" t="s">
        <v>163</v>
      </c>
      <c r="S1846" t="s">
        <v>162</v>
      </c>
      <c r="AB1846" t="s">
        <v>128</v>
      </c>
      <c r="AC1846">
        <v>2010</v>
      </c>
      <c r="AD1846">
        <v>1035.3</v>
      </c>
      <c r="AH1846" t="s">
        <v>482</v>
      </c>
    </row>
    <row r="1847" spans="1:34" x14ac:dyDescent="0.25">
      <c r="A1847" t="s">
        <v>137</v>
      </c>
      <c r="B1847" t="s">
        <v>12</v>
      </c>
      <c r="C1847" t="s">
        <v>13</v>
      </c>
      <c r="D1847" t="s">
        <v>136</v>
      </c>
      <c r="E1847" t="s">
        <v>135</v>
      </c>
      <c r="F1847" t="s">
        <v>403</v>
      </c>
      <c r="G1847" t="s">
        <v>404</v>
      </c>
      <c r="H1847">
        <v>544</v>
      </c>
      <c r="I1847" t="s">
        <v>210</v>
      </c>
      <c r="J1847" t="s">
        <v>133</v>
      </c>
      <c r="K1847" t="s">
        <v>158</v>
      </c>
      <c r="P1847" t="s">
        <v>300</v>
      </c>
      <c r="Q1847" t="s">
        <v>301</v>
      </c>
      <c r="R1847" t="s">
        <v>161</v>
      </c>
      <c r="S1847" t="s">
        <v>139</v>
      </c>
      <c r="AB1847" t="s">
        <v>128</v>
      </c>
      <c r="AC1847">
        <v>2010</v>
      </c>
      <c r="AD1847">
        <v>874.3</v>
      </c>
      <c r="AH1847" t="s">
        <v>482</v>
      </c>
    </row>
    <row r="1848" spans="1:34" x14ac:dyDescent="0.25">
      <c r="A1848" t="s">
        <v>137</v>
      </c>
      <c r="B1848" t="s">
        <v>12</v>
      </c>
      <c r="C1848" t="s">
        <v>13</v>
      </c>
      <c r="D1848" t="s">
        <v>136</v>
      </c>
      <c r="E1848" t="s">
        <v>135</v>
      </c>
      <c r="F1848" t="s">
        <v>403</v>
      </c>
      <c r="G1848" t="s">
        <v>404</v>
      </c>
      <c r="H1848">
        <v>544</v>
      </c>
      <c r="I1848" t="s">
        <v>210</v>
      </c>
      <c r="J1848" t="s">
        <v>133</v>
      </c>
      <c r="K1848" t="s">
        <v>158</v>
      </c>
      <c r="P1848" t="s">
        <v>300</v>
      </c>
      <c r="Q1848" t="s">
        <v>301</v>
      </c>
      <c r="R1848" t="s">
        <v>160</v>
      </c>
      <c r="S1848" t="s">
        <v>131</v>
      </c>
      <c r="AB1848" t="s">
        <v>128</v>
      </c>
      <c r="AC1848">
        <v>2010</v>
      </c>
      <c r="AD1848">
        <v>7549.3</v>
      </c>
      <c r="AH1848" t="s">
        <v>482</v>
      </c>
    </row>
    <row r="1849" spans="1:34" s="49" customFormat="1" x14ac:dyDescent="0.25">
      <c r="A1849" s="49" t="s">
        <v>137</v>
      </c>
      <c r="B1849" s="49" t="s">
        <v>12</v>
      </c>
      <c r="C1849" s="49" t="s">
        <v>13</v>
      </c>
      <c r="D1849" s="49" t="s">
        <v>136</v>
      </c>
      <c r="E1849" s="49" t="s">
        <v>135</v>
      </c>
      <c r="F1849" s="49" t="s">
        <v>403</v>
      </c>
      <c r="G1849" s="49" t="s">
        <v>404</v>
      </c>
      <c r="H1849" s="49">
        <v>544</v>
      </c>
      <c r="I1849" s="49" t="s">
        <v>210</v>
      </c>
      <c r="J1849" s="49" t="s">
        <v>133</v>
      </c>
      <c r="K1849" s="49" t="s">
        <v>158</v>
      </c>
      <c r="P1849" s="49" t="s">
        <v>302</v>
      </c>
      <c r="Q1849" s="49" t="s">
        <v>131</v>
      </c>
      <c r="R1849" s="49" t="s">
        <v>174</v>
      </c>
      <c r="S1849" s="49" t="s">
        <v>173</v>
      </c>
      <c r="AB1849" s="49" t="s">
        <v>128</v>
      </c>
      <c r="AC1849" s="49">
        <v>2010</v>
      </c>
      <c r="AD1849" s="49">
        <v>861.1</v>
      </c>
      <c r="AF1849" s="49" t="s">
        <v>858</v>
      </c>
      <c r="AG1849" s="146">
        <f>(AD1850+AD1851+AD1849)</f>
        <v>3241.7999999999997</v>
      </c>
      <c r="AH1849" s="49" t="s">
        <v>482</v>
      </c>
    </row>
    <row r="1850" spans="1:34" s="49" customFormat="1" x14ac:dyDescent="0.25">
      <c r="A1850" s="49" t="s">
        <v>137</v>
      </c>
      <c r="B1850" s="49" t="s">
        <v>12</v>
      </c>
      <c r="C1850" s="49" t="s">
        <v>13</v>
      </c>
      <c r="D1850" s="49" t="s">
        <v>136</v>
      </c>
      <c r="E1850" s="49" t="s">
        <v>135</v>
      </c>
      <c r="F1850" s="49" t="s">
        <v>403</v>
      </c>
      <c r="G1850" s="49" t="s">
        <v>404</v>
      </c>
      <c r="H1850" s="49">
        <v>544</v>
      </c>
      <c r="I1850" s="49" t="s">
        <v>210</v>
      </c>
      <c r="J1850" s="49" t="s">
        <v>133</v>
      </c>
      <c r="K1850" s="49" t="s">
        <v>158</v>
      </c>
      <c r="P1850" s="49" t="s">
        <v>302</v>
      </c>
      <c r="Q1850" s="49" t="s">
        <v>131</v>
      </c>
      <c r="R1850" s="49" t="s">
        <v>172</v>
      </c>
      <c r="S1850" s="49" t="s">
        <v>153</v>
      </c>
      <c r="AB1850" s="49" t="s">
        <v>128</v>
      </c>
      <c r="AC1850" s="49">
        <v>2010</v>
      </c>
      <c r="AD1850" s="49">
        <v>716.9</v>
      </c>
      <c r="AF1850" s="49" t="s">
        <v>859</v>
      </c>
      <c r="AG1850" s="146">
        <f>(AD1852+AD1853+AD1854+AD1855+AD1856+AD1857)</f>
        <v>8534.9</v>
      </c>
      <c r="AH1850" s="49" t="s">
        <v>482</v>
      </c>
    </row>
    <row r="1851" spans="1:34" s="49" customFormat="1" x14ac:dyDescent="0.25">
      <c r="A1851" s="49" t="s">
        <v>137</v>
      </c>
      <c r="B1851" s="49" t="s">
        <v>12</v>
      </c>
      <c r="C1851" s="49" t="s">
        <v>13</v>
      </c>
      <c r="D1851" s="49" t="s">
        <v>136</v>
      </c>
      <c r="E1851" s="49" t="s">
        <v>135</v>
      </c>
      <c r="F1851" s="49" t="s">
        <v>403</v>
      </c>
      <c r="G1851" s="49" t="s">
        <v>404</v>
      </c>
      <c r="H1851" s="49">
        <v>544</v>
      </c>
      <c r="I1851" s="49" t="s">
        <v>210</v>
      </c>
      <c r="J1851" s="49" t="s">
        <v>133</v>
      </c>
      <c r="K1851" s="49" t="s">
        <v>158</v>
      </c>
      <c r="P1851" s="49" t="s">
        <v>302</v>
      </c>
      <c r="Q1851" s="49" t="s">
        <v>131</v>
      </c>
      <c r="R1851" s="49" t="s">
        <v>171</v>
      </c>
      <c r="S1851" s="49" t="s">
        <v>151</v>
      </c>
      <c r="AB1851" s="49" t="s">
        <v>128</v>
      </c>
      <c r="AC1851" s="49">
        <v>2010</v>
      </c>
      <c r="AD1851" s="49">
        <v>1663.8</v>
      </c>
      <c r="AF1851" s="49" t="s">
        <v>862</v>
      </c>
      <c r="AG1851" s="146">
        <f>AD1849+AD1850+AD1851+AD1852+ AD1853+AD1854+AD1855+AD1856+AD1857</f>
        <v>11776.699999999999</v>
      </c>
      <c r="AH1851" s="49" t="s">
        <v>482</v>
      </c>
    </row>
    <row r="1852" spans="1:34" s="49" customFormat="1" x14ac:dyDescent="0.25">
      <c r="A1852" s="49" t="s">
        <v>137</v>
      </c>
      <c r="B1852" s="49" t="s">
        <v>12</v>
      </c>
      <c r="C1852" s="49" t="s">
        <v>13</v>
      </c>
      <c r="D1852" s="49" t="s">
        <v>136</v>
      </c>
      <c r="E1852" s="49" t="s">
        <v>135</v>
      </c>
      <c r="F1852" s="49" t="s">
        <v>403</v>
      </c>
      <c r="G1852" s="49" t="s">
        <v>404</v>
      </c>
      <c r="H1852" s="49">
        <v>544</v>
      </c>
      <c r="I1852" s="49" t="s">
        <v>210</v>
      </c>
      <c r="J1852" s="49" t="s">
        <v>133</v>
      </c>
      <c r="K1852" s="49" t="s">
        <v>158</v>
      </c>
      <c r="P1852" s="49" t="s">
        <v>302</v>
      </c>
      <c r="Q1852" s="49" t="s">
        <v>131</v>
      </c>
      <c r="R1852" s="49" t="s">
        <v>170</v>
      </c>
      <c r="S1852" s="49" t="s">
        <v>169</v>
      </c>
      <c r="AB1852" s="49" t="s">
        <v>128</v>
      </c>
      <c r="AC1852" s="49">
        <v>2010</v>
      </c>
      <c r="AD1852" s="49">
        <v>1138.5999999999999</v>
      </c>
      <c r="AG1852" s="146"/>
      <c r="AH1852" s="49" t="s">
        <v>482</v>
      </c>
    </row>
    <row r="1853" spans="1:34" s="49" customFormat="1" x14ac:dyDescent="0.25">
      <c r="A1853" s="49" t="s">
        <v>137</v>
      </c>
      <c r="B1853" s="49" t="s">
        <v>12</v>
      </c>
      <c r="C1853" s="49" t="s">
        <v>13</v>
      </c>
      <c r="D1853" s="49" t="s">
        <v>136</v>
      </c>
      <c r="E1853" s="49" t="s">
        <v>135</v>
      </c>
      <c r="F1853" s="49" t="s">
        <v>403</v>
      </c>
      <c r="G1853" s="49" t="s">
        <v>404</v>
      </c>
      <c r="H1853" s="49">
        <v>544</v>
      </c>
      <c r="I1853" s="49" t="s">
        <v>210</v>
      </c>
      <c r="J1853" s="49" t="s">
        <v>133</v>
      </c>
      <c r="K1853" s="49" t="s">
        <v>158</v>
      </c>
      <c r="P1853" s="49" t="s">
        <v>302</v>
      </c>
      <c r="Q1853" s="49" t="s">
        <v>131</v>
      </c>
      <c r="R1853" s="49" t="s">
        <v>168</v>
      </c>
      <c r="S1853" s="49" t="s">
        <v>167</v>
      </c>
      <c r="AB1853" s="49" t="s">
        <v>128</v>
      </c>
      <c r="AC1853" s="49">
        <v>2010</v>
      </c>
      <c r="AD1853" s="49">
        <v>1950.7</v>
      </c>
      <c r="AG1853" s="146"/>
      <c r="AH1853" s="49" t="s">
        <v>482</v>
      </c>
    </row>
    <row r="1854" spans="1:34" s="49" customFormat="1" x14ac:dyDescent="0.25">
      <c r="A1854" s="49" t="s">
        <v>137</v>
      </c>
      <c r="B1854" s="49" t="s">
        <v>12</v>
      </c>
      <c r="C1854" s="49" t="s">
        <v>13</v>
      </c>
      <c r="D1854" s="49" t="s">
        <v>136</v>
      </c>
      <c r="E1854" s="49" t="s">
        <v>135</v>
      </c>
      <c r="F1854" s="49" t="s">
        <v>403</v>
      </c>
      <c r="G1854" s="49" t="s">
        <v>404</v>
      </c>
      <c r="H1854" s="49">
        <v>544</v>
      </c>
      <c r="I1854" s="49" t="s">
        <v>210</v>
      </c>
      <c r="J1854" s="49" t="s">
        <v>133</v>
      </c>
      <c r="K1854" s="49" t="s">
        <v>158</v>
      </c>
      <c r="P1854" s="49" t="s">
        <v>302</v>
      </c>
      <c r="Q1854" s="49" t="s">
        <v>131</v>
      </c>
      <c r="R1854" s="49" t="s">
        <v>166</v>
      </c>
      <c r="S1854" s="49" t="s">
        <v>165</v>
      </c>
      <c r="AB1854" s="49" t="s">
        <v>128</v>
      </c>
      <c r="AC1854" s="49">
        <v>2010</v>
      </c>
      <c r="AD1854" s="49">
        <v>1420.7</v>
      </c>
      <c r="AG1854" s="146"/>
      <c r="AH1854" s="49" t="s">
        <v>482</v>
      </c>
    </row>
    <row r="1855" spans="1:34" s="49" customFormat="1" x14ac:dyDescent="0.25">
      <c r="A1855" s="49" t="s">
        <v>137</v>
      </c>
      <c r="B1855" s="49" t="s">
        <v>12</v>
      </c>
      <c r="C1855" s="49" t="s">
        <v>13</v>
      </c>
      <c r="D1855" s="49" t="s">
        <v>136</v>
      </c>
      <c r="E1855" s="49" t="s">
        <v>135</v>
      </c>
      <c r="F1855" s="49" t="s">
        <v>403</v>
      </c>
      <c r="G1855" s="49" t="s">
        <v>404</v>
      </c>
      <c r="H1855" s="49">
        <v>544</v>
      </c>
      <c r="I1855" s="49" t="s">
        <v>210</v>
      </c>
      <c r="J1855" s="49" t="s">
        <v>133</v>
      </c>
      <c r="K1855" s="49" t="s">
        <v>158</v>
      </c>
      <c r="P1855" s="49" t="s">
        <v>302</v>
      </c>
      <c r="Q1855" s="49" t="s">
        <v>131</v>
      </c>
      <c r="R1855" s="49" t="s">
        <v>164</v>
      </c>
      <c r="S1855" s="49" t="s">
        <v>143</v>
      </c>
      <c r="AB1855" s="49" t="s">
        <v>128</v>
      </c>
      <c r="AC1855" s="49">
        <v>2010</v>
      </c>
      <c r="AD1855" s="49">
        <v>1242</v>
      </c>
      <c r="AG1855" s="146"/>
      <c r="AH1855" s="49" t="s">
        <v>482</v>
      </c>
    </row>
    <row r="1856" spans="1:34" s="49" customFormat="1" x14ac:dyDescent="0.25">
      <c r="A1856" s="49" t="s">
        <v>137</v>
      </c>
      <c r="B1856" s="49" t="s">
        <v>12</v>
      </c>
      <c r="C1856" s="49" t="s">
        <v>13</v>
      </c>
      <c r="D1856" s="49" t="s">
        <v>136</v>
      </c>
      <c r="E1856" s="49" t="s">
        <v>135</v>
      </c>
      <c r="F1856" s="49" t="s">
        <v>403</v>
      </c>
      <c r="G1856" s="49" t="s">
        <v>404</v>
      </c>
      <c r="H1856" s="49">
        <v>544</v>
      </c>
      <c r="I1856" s="49" t="s">
        <v>210</v>
      </c>
      <c r="J1856" s="49" t="s">
        <v>133</v>
      </c>
      <c r="K1856" s="49" t="s">
        <v>158</v>
      </c>
      <c r="P1856" s="49" t="s">
        <v>302</v>
      </c>
      <c r="Q1856" s="49" t="s">
        <v>131</v>
      </c>
      <c r="R1856" s="49" t="s">
        <v>163</v>
      </c>
      <c r="S1856" s="49" t="s">
        <v>162</v>
      </c>
      <c r="AB1856" s="49" t="s">
        <v>128</v>
      </c>
      <c r="AC1856" s="49">
        <v>2010</v>
      </c>
      <c r="AD1856" s="49">
        <v>1384.6</v>
      </c>
      <c r="AG1856" s="146"/>
      <c r="AH1856" s="49" t="s">
        <v>482</v>
      </c>
    </row>
    <row r="1857" spans="1:34" s="49" customFormat="1" x14ac:dyDescent="0.25">
      <c r="A1857" s="49" t="s">
        <v>137</v>
      </c>
      <c r="B1857" s="49" t="s">
        <v>12</v>
      </c>
      <c r="C1857" s="49" t="s">
        <v>13</v>
      </c>
      <c r="D1857" s="49" t="s">
        <v>136</v>
      </c>
      <c r="E1857" s="49" t="s">
        <v>135</v>
      </c>
      <c r="F1857" s="49" t="s">
        <v>403</v>
      </c>
      <c r="G1857" s="49" t="s">
        <v>404</v>
      </c>
      <c r="H1857" s="49">
        <v>544</v>
      </c>
      <c r="I1857" s="49" t="s">
        <v>210</v>
      </c>
      <c r="J1857" s="49" t="s">
        <v>133</v>
      </c>
      <c r="K1857" s="49" t="s">
        <v>158</v>
      </c>
      <c r="P1857" s="49" t="s">
        <v>302</v>
      </c>
      <c r="Q1857" s="49" t="s">
        <v>131</v>
      </c>
      <c r="R1857" s="49" t="s">
        <v>161</v>
      </c>
      <c r="S1857" s="49" t="s">
        <v>139</v>
      </c>
      <c r="AB1857" s="49" t="s">
        <v>128</v>
      </c>
      <c r="AC1857" s="49">
        <v>2010</v>
      </c>
      <c r="AD1857" s="49">
        <v>1398.3</v>
      </c>
      <c r="AG1857" s="146"/>
      <c r="AH1857" s="49" t="s">
        <v>482</v>
      </c>
    </row>
    <row r="1858" spans="1:34" s="49" customFormat="1" x14ac:dyDescent="0.25">
      <c r="A1858" s="49" t="s">
        <v>137</v>
      </c>
      <c r="B1858" s="49" t="s">
        <v>12</v>
      </c>
      <c r="C1858" s="49" t="s">
        <v>13</v>
      </c>
      <c r="D1858" s="49" t="s">
        <v>136</v>
      </c>
      <c r="E1858" s="49" t="s">
        <v>135</v>
      </c>
      <c r="F1858" s="49" t="s">
        <v>403</v>
      </c>
      <c r="G1858" s="49" t="s">
        <v>404</v>
      </c>
      <c r="H1858" s="49">
        <v>544</v>
      </c>
      <c r="I1858" s="49" t="s">
        <v>210</v>
      </c>
      <c r="J1858" s="49" t="s">
        <v>133</v>
      </c>
      <c r="K1858" s="49" t="s">
        <v>158</v>
      </c>
      <c r="P1858" s="49" t="s">
        <v>302</v>
      </c>
      <c r="Q1858" s="49" t="s">
        <v>131</v>
      </c>
      <c r="R1858" s="49" t="s">
        <v>160</v>
      </c>
      <c r="S1858" s="49" t="s">
        <v>131</v>
      </c>
      <c r="AB1858" s="49" t="s">
        <v>128</v>
      </c>
      <c r="AC1858" s="49">
        <v>2010</v>
      </c>
      <c r="AD1858" s="49">
        <v>11776.8</v>
      </c>
      <c r="AG1858" s="146"/>
      <c r="AH1858" s="49" t="s">
        <v>482</v>
      </c>
    </row>
    <row r="1859" spans="1:34" s="12" customFormat="1" x14ac:dyDescent="0.25">
      <c r="A1859" s="12" t="s">
        <v>137</v>
      </c>
      <c r="B1859" s="12" t="s">
        <v>64</v>
      </c>
      <c r="C1859" s="12" t="s">
        <v>65</v>
      </c>
      <c r="D1859" s="12" t="s">
        <v>136</v>
      </c>
      <c r="E1859" s="12" t="s">
        <v>135</v>
      </c>
      <c r="F1859" s="12" t="s">
        <v>403</v>
      </c>
      <c r="G1859" s="12" t="s">
        <v>404</v>
      </c>
      <c r="H1859" s="12">
        <v>193</v>
      </c>
      <c r="I1859" s="12" t="s">
        <v>209</v>
      </c>
      <c r="J1859" s="12" t="s">
        <v>133</v>
      </c>
      <c r="K1859" s="12" t="s">
        <v>158</v>
      </c>
      <c r="P1859" s="12" t="s">
        <v>297</v>
      </c>
      <c r="Q1859" s="12" t="s">
        <v>298</v>
      </c>
      <c r="R1859" s="12" t="s">
        <v>176</v>
      </c>
      <c r="S1859" s="12" t="s">
        <v>175</v>
      </c>
      <c r="AB1859" s="12" t="s">
        <v>128</v>
      </c>
      <c r="AC1859" s="12">
        <v>2010</v>
      </c>
      <c r="AD1859" s="12">
        <v>3</v>
      </c>
      <c r="AG1859" s="148"/>
      <c r="AH1859" s="12" t="s">
        <v>483</v>
      </c>
    </row>
    <row r="1860" spans="1:34" x14ac:dyDescent="0.25">
      <c r="A1860" t="s">
        <v>137</v>
      </c>
      <c r="B1860" t="s">
        <v>64</v>
      </c>
      <c r="C1860" t="s">
        <v>65</v>
      </c>
      <c r="D1860" t="s">
        <v>136</v>
      </c>
      <c r="E1860" t="s">
        <v>135</v>
      </c>
      <c r="F1860" t="s">
        <v>403</v>
      </c>
      <c r="G1860" t="s">
        <v>404</v>
      </c>
      <c r="H1860">
        <v>193</v>
      </c>
      <c r="I1860" t="s">
        <v>209</v>
      </c>
      <c r="J1860" t="s">
        <v>133</v>
      </c>
      <c r="K1860" t="s">
        <v>158</v>
      </c>
      <c r="P1860" t="s">
        <v>297</v>
      </c>
      <c r="Q1860" t="s">
        <v>298</v>
      </c>
      <c r="R1860" t="s">
        <v>174</v>
      </c>
      <c r="S1860" t="s">
        <v>173</v>
      </c>
      <c r="AB1860" t="s">
        <v>128</v>
      </c>
      <c r="AC1860">
        <v>2010</v>
      </c>
      <c r="AD1860">
        <v>261</v>
      </c>
      <c r="AH1860" t="s">
        <v>483</v>
      </c>
    </row>
    <row r="1861" spans="1:34" x14ac:dyDescent="0.25">
      <c r="A1861" t="s">
        <v>137</v>
      </c>
      <c r="B1861" t="s">
        <v>64</v>
      </c>
      <c r="C1861" t="s">
        <v>65</v>
      </c>
      <c r="D1861" t="s">
        <v>136</v>
      </c>
      <c r="E1861" t="s">
        <v>135</v>
      </c>
      <c r="F1861" t="s">
        <v>403</v>
      </c>
      <c r="G1861" t="s">
        <v>404</v>
      </c>
      <c r="H1861">
        <v>193</v>
      </c>
      <c r="I1861" t="s">
        <v>209</v>
      </c>
      <c r="J1861" t="s">
        <v>133</v>
      </c>
      <c r="K1861" t="s">
        <v>158</v>
      </c>
      <c r="P1861" t="s">
        <v>297</v>
      </c>
      <c r="Q1861" t="s">
        <v>298</v>
      </c>
      <c r="R1861" t="s">
        <v>172</v>
      </c>
      <c r="S1861" t="s">
        <v>153</v>
      </c>
      <c r="AB1861" t="s">
        <v>128</v>
      </c>
      <c r="AC1861">
        <v>2010</v>
      </c>
      <c r="AD1861">
        <v>791</v>
      </c>
      <c r="AH1861" t="s">
        <v>483</v>
      </c>
    </row>
    <row r="1862" spans="1:34" x14ac:dyDescent="0.25">
      <c r="A1862" t="s">
        <v>137</v>
      </c>
      <c r="B1862" t="s">
        <v>64</v>
      </c>
      <c r="C1862" t="s">
        <v>65</v>
      </c>
      <c r="D1862" t="s">
        <v>136</v>
      </c>
      <c r="E1862" t="s">
        <v>135</v>
      </c>
      <c r="F1862" t="s">
        <v>403</v>
      </c>
      <c r="G1862" t="s">
        <v>404</v>
      </c>
      <c r="H1862">
        <v>193</v>
      </c>
      <c r="I1862" t="s">
        <v>209</v>
      </c>
      <c r="J1862" t="s">
        <v>133</v>
      </c>
      <c r="K1862" t="s">
        <v>158</v>
      </c>
      <c r="P1862" t="s">
        <v>297</v>
      </c>
      <c r="Q1862" t="s">
        <v>298</v>
      </c>
      <c r="R1862" t="s">
        <v>171</v>
      </c>
      <c r="S1862" t="s">
        <v>151</v>
      </c>
      <c r="AB1862" t="s">
        <v>128</v>
      </c>
      <c r="AC1862">
        <v>2010</v>
      </c>
      <c r="AD1862">
        <v>816</v>
      </c>
      <c r="AH1862" t="s">
        <v>483</v>
      </c>
    </row>
    <row r="1863" spans="1:34" x14ac:dyDescent="0.25">
      <c r="A1863" t="s">
        <v>137</v>
      </c>
      <c r="B1863" t="s">
        <v>64</v>
      </c>
      <c r="C1863" t="s">
        <v>65</v>
      </c>
      <c r="D1863" t="s">
        <v>136</v>
      </c>
      <c r="E1863" t="s">
        <v>135</v>
      </c>
      <c r="F1863" t="s">
        <v>403</v>
      </c>
      <c r="G1863" t="s">
        <v>404</v>
      </c>
      <c r="H1863">
        <v>193</v>
      </c>
      <c r="I1863" t="s">
        <v>209</v>
      </c>
      <c r="J1863" t="s">
        <v>133</v>
      </c>
      <c r="K1863" t="s">
        <v>158</v>
      </c>
      <c r="P1863" t="s">
        <v>297</v>
      </c>
      <c r="Q1863" t="s">
        <v>298</v>
      </c>
      <c r="R1863" t="s">
        <v>170</v>
      </c>
      <c r="S1863" t="s">
        <v>169</v>
      </c>
      <c r="AB1863" t="s">
        <v>128</v>
      </c>
      <c r="AC1863">
        <v>2010</v>
      </c>
      <c r="AD1863">
        <v>666</v>
      </c>
      <c r="AH1863" t="s">
        <v>483</v>
      </c>
    </row>
    <row r="1864" spans="1:34" x14ac:dyDescent="0.25">
      <c r="A1864" t="s">
        <v>137</v>
      </c>
      <c r="B1864" t="s">
        <v>64</v>
      </c>
      <c r="C1864" t="s">
        <v>65</v>
      </c>
      <c r="D1864" t="s">
        <v>136</v>
      </c>
      <c r="E1864" t="s">
        <v>135</v>
      </c>
      <c r="F1864" t="s">
        <v>403</v>
      </c>
      <c r="G1864" t="s">
        <v>404</v>
      </c>
      <c r="H1864">
        <v>193</v>
      </c>
      <c r="I1864" t="s">
        <v>209</v>
      </c>
      <c r="J1864" t="s">
        <v>133</v>
      </c>
      <c r="K1864" t="s">
        <v>158</v>
      </c>
      <c r="P1864" t="s">
        <v>297</v>
      </c>
      <c r="Q1864" t="s">
        <v>298</v>
      </c>
      <c r="R1864" t="s">
        <v>168</v>
      </c>
      <c r="S1864" t="s">
        <v>167</v>
      </c>
      <c r="AB1864" t="s">
        <v>128</v>
      </c>
      <c r="AC1864">
        <v>2010</v>
      </c>
      <c r="AD1864">
        <v>822</v>
      </c>
      <c r="AH1864" t="s">
        <v>483</v>
      </c>
    </row>
    <row r="1865" spans="1:34" x14ac:dyDescent="0.25">
      <c r="A1865" t="s">
        <v>137</v>
      </c>
      <c r="B1865" t="s">
        <v>64</v>
      </c>
      <c r="C1865" t="s">
        <v>65</v>
      </c>
      <c r="D1865" t="s">
        <v>136</v>
      </c>
      <c r="E1865" t="s">
        <v>135</v>
      </c>
      <c r="F1865" t="s">
        <v>403</v>
      </c>
      <c r="G1865" t="s">
        <v>404</v>
      </c>
      <c r="H1865">
        <v>193</v>
      </c>
      <c r="I1865" t="s">
        <v>209</v>
      </c>
      <c r="J1865" t="s">
        <v>133</v>
      </c>
      <c r="K1865" t="s">
        <v>158</v>
      </c>
      <c r="P1865" t="s">
        <v>297</v>
      </c>
      <c r="Q1865" t="s">
        <v>298</v>
      </c>
      <c r="R1865" t="s">
        <v>166</v>
      </c>
      <c r="S1865" t="s">
        <v>165</v>
      </c>
      <c r="AB1865" t="s">
        <v>128</v>
      </c>
      <c r="AC1865">
        <v>2010</v>
      </c>
      <c r="AD1865">
        <v>29</v>
      </c>
      <c r="AH1865" t="s">
        <v>483</v>
      </c>
    </row>
    <row r="1866" spans="1:34" x14ac:dyDescent="0.25">
      <c r="A1866" t="s">
        <v>137</v>
      </c>
      <c r="B1866" t="s">
        <v>64</v>
      </c>
      <c r="C1866" t="s">
        <v>65</v>
      </c>
      <c r="D1866" t="s">
        <v>136</v>
      </c>
      <c r="E1866" t="s">
        <v>135</v>
      </c>
      <c r="F1866" t="s">
        <v>403</v>
      </c>
      <c r="G1866" t="s">
        <v>404</v>
      </c>
      <c r="H1866">
        <v>193</v>
      </c>
      <c r="I1866" t="s">
        <v>209</v>
      </c>
      <c r="J1866" t="s">
        <v>133</v>
      </c>
      <c r="K1866" t="s">
        <v>158</v>
      </c>
      <c r="P1866" t="s">
        <v>297</v>
      </c>
      <c r="Q1866" t="s">
        <v>298</v>
      </c>
      <c r="R1866" t="s">
        <v>164</v>
      </c>
      <c r="S1866" t="s">
        <v>143</v>
      </c>
      <c r="AB1866" t="s">
        <v>128</v>
      </c>
      <c r="AC1866">
        <v>2010</v>
      </c>
      <c r="AD1866">
        <v>32</v>
      </c>
      <c r="AH1866" t="s">
        <v>483</v>
      </c>
    </row>
    <row r="1867" spans="1:34" x14ac:dyDescent="0.25">
      <c r="A1867" t="s">
        <v>137</v>
      </c>
      <c r="B1867" t="s">
        <v>64</v>
      </c>
      <c r="C1867" t="s">
        <v>65</v>
      </c>
      <c r="D1867" t="s">
        <v>136</v>
      </c>
      <c r="E1867" t="s">
        <v>135</v>
      </c>
      <c r="F1867" t="s">
        <v>403</v>
      </c>
      <c r="G1867" t="s">
        <v>404</v>
      </c>
      <c r="H1867">
        <v>193</v>
      </c>
      <c r="I1867" t="s">
        <v>209</v>
      </c>
      <c r="J1867" t="s">
        <v>133</v>
      </c>
      <c r="K1867" t="s">
        <v>158</v>
      </c>
      <c r="P1867" t="s">
        <v>297</v>
      </c>
      <c r="Q1867" t="s">
        <v>298</v>
      </c>
      <c r="R1867" t="s">
        <v>163</v>
      </c>
      <c r="S1867" t="s">
        <v>162</v>
      </c>
      <c r="AB1867" t="s">
        <v>128</v>
      </c>
      <c r="AC1867">
        <v>2010</v>
      </c>
      <c r="AD1867">
        <v>46</v>
      </c>
      <c r="AH1867" t="s">
        <v>483</v>
      </c>
    </row>
    <row r="1868" spans="1:34" x14ac:dyDescent="0.25">
      <c r="A1868" t="s">
        <v>137</v>
      </c>
      <c r="B1868" t="s">
        <v>64</v>
      </c>
      <c r="C1868" t="s">
        <v>65</v>
      </c>
      <c r="D1868" t="s">
        <v>136</v>
      </c>
      <c r="E1868" t="s">
        <v>135</v>
      </c>
      <c r="F1868" t="s">
        <v>403</v>
      </c>
      <c r="G1868" t="s">
        <v>404</v>
      </c>
      <c r="H1868">
        <v>193</v>
      </c>
      <c r="I1868" t="s">
        <v>209</v>
      </c>
      <c r="J1868" t="s">
        <v>133</v>
      </c>
      <c r="K1868" t="s">
        <v>158</v>
      </c>
      <c r="P1868" t="s">
        <v>297</v>
      </c>
      <c r="Q1868" t="s">
        <v>298</v>
      </c>
      <c r="R1868" t="s">
        <v>161</v>
      </c>
      <c r="S1868" t="s">
        <v>139</v>
      </c>
      <c r="AB1868" t="s">
        <v>128</v>
      </c>
      <c r="AC1868">
        <v>2010</v>
      </c>
      <c r="AD1868">
        <v>330</v>
      </c>
      <c r="AH1868" t="s">
        <v>483</v>
      </c>
    </row>
    <row r="1869" spans="1:34" x14ac:dyDescent="0.25">
      <c r="A1869" t="s">
        <v>137</v>
      </c>
      <c r="B1869" t="s">
        <v>64</v>
      </c>
      <c r="C1869" t="s">
        <v>65</v>
      </c>
      <c r="D1869" t="s">
        <v>136</v>
      </c>
      <c r="E1869" t="s">
        <v>135</v>
      </c>
      <c r="F1869" t="s">
        <v>403</v>
      </c>
      <c r="G1869" t="s">
        <v>404</v>
      </c>
      <c r="H1869">
        <v>193</v>
      </c>
      <c r="I1869" t="s">
        <v>209</v>
      </c>
      <c r="J1869" t="s">
        <v>133</v>
      </c>
      <c r="K1869" t="s">
        <v>158</v>
      </c>
      <c r="P1869" t="s">
        <v>297</v>
      </c>
      <c r="Q1869" t="s">
        <v>298</v>
      </c>
      <c r="R1869" t="s">
        <v>160</v>
      </c>
      <c r="S1869" t="s">
        <v>131</v>
      </c>
      <c r="AB1869" t="s">
        <v>128</v>
      </c>
      <c r="AC1869">
        <v>2010</v>
      </c>
      <c r="AD1869">
        <v>3846</v>
      </c>
      <c r="AH1869" t="s">
        <v>483</v>
      </c>
    </row>
    <row r="1870" spans="1:34" x14ac:dyDescent="0.25">
      <c r="A1870" t="s">
        <v>137</v>
      </c>
      <c r="B1870" t="s">
        <v>64</v>
      </c>
      <c r="C1870" t="s">
        <v>65</v>
      </c>
      <c r="D1870" t="s">
        <v>136</v>
      </c>
      <c r="E1870" t="s">
        <v>135</v>
      </c>
      <c r="F1870" t="s">
        <v>403</v>
      </c>
      <c r="G1870" t="s">
        <v>404</v>
      </c>
      <c r="H1870">
        <v>193</v>
      </c>
      <c r="I1870" t="s">
        <v>209</v>
      </c>
      <c r="J1870" t="s">
        <v>133</v>
      </c>
      <c r="K1870" t="s">
        <v>158</v>
      </c>
      <c r="P1870" t="s">
        <v>297</v>
      </c>
      <c r="Q1870" t="s">
        <v>298</v>
      </c>
      <c r="R1870" t="s">
        <v>157</v>
      </c>
      <c r="S1870" t="s">
        <v>129</v>
      </c>
      <c r="AB1870" t="s">
        <v>128</v>
      </c>
      <c r="AC1870">
        <v>2010</v>
      </c>
      <c r="AD1870">
        <v>48</v>
      </c>
      <c r="AH1870" t="s">
        <v>483</v>
      </c>
    </row>
    <row r="1871" spans="1:34" x14ac:dyDescent="0.25">
      <c r="A1871" t="s">
        <v>137</v>
      </c>
      <c r="B1871" t="s">
        <v>64</v>
      </c>
      <c r="C1871" t="s">
        <v>65</v>
      </c>
      <c r="D1871" t="s">
        <v>136</v>
      </c>
      <c r="E1871" t="s">
        <v>135</v>
      </c>
      <c r="F1871" t="s">
        <v>403</v>
      </c>
      <c r="G1871" t="s">
        <v>404</v>
      </c>
      <c r="H1871">
        <v>193</v>
      </c>
      <c r="I1871" t="s">
        <v>209</v>
      </c>
      <c r="J1871" t="s">
        <v>133</v>
      </c>
      <c r="K1871" t="s">
        <v>158</v>
      </c>
      <c r="P1871" t="s">
        <v>300</v>
      </c>
      <c r="Q1871" t="s">
        <v>301</v>
      </c>
      <c r="R1871" t="s">
        <v>176</v>
      </c>
      <c r="S1871" t="s">
        <v>175</v>
      </c>
      <c r="AB1871" t="s">
        <v>128</v>
      </c>
      <c r="AC1871">
        <v>2010</v>
      </c>
      <c r="AD1871">
        <v>30</v>
      </c>
      <c r="AH1871" t="s">
        <v>483</v>
      </c>
    </row>
    <row r="1872" spans="1:34" x14ac:dyDescent="0.25">
      <c r="A1872" t="s">
        <v>137</v>
      </c>
      <c r="B1872" t="s">
        <v>64</v>
      </c>
      <c r="C1872" t="s">
        <v>65</v>
      </c>
      <c r="D1872" t="s">
        <v>136</v>
      </c>
      <c r="E1872" t="s">
        <v>135</v>
      </c>
      <c r="F1872" t="s">
        <v>403</v>
      </c>
      <c r="G1872" t="s">
        <v>404</v>
      </c>
      <c r="H1872">
        <v>193</v>
      </c>
      <c r="I1872" t="s">
        <v>209</v>
      </c>
      <c r="J1872" t="s">
        <v>133</v>
      </c>
      <c r="K1872" t="s">
        <v>158</v>
      </c>
      <c r="P1872" t="s">
        <v>300</v>
      </c>
      <c r="Q1872" t="s">
        <v>301</v>
      </c>
      <c r="R1872" t="s">
        <v>174</v>
      </c>
      <c r="S1872" t="s">
        <v>173</v>
      </c>
      <c r="AB1872" t="s">
        <v>128</v>
      </c>
      <c r="AC1872">
        <v>2010</v>
      </c>
      <c r="AD1872">
        <v>650</v>
      </c>
      <c r="AH1872" t="s">
        <v>483</v>
      </c>
    </row>
    <row r="1873" spans="1:34" x14ac:dyDescent="0.25">
      <c r="A1873" t="s">
        <v>137</v>
      </c>
      <c r="B1873" t="s">
        <v>64</v>
      </c>
      <c r="C1873" t="s">
        <v>65</v>
      </c>
      <c r="D1873" t="s">
        <v>136</v>
      </c>
      <c r="E1873" t="s">
        <v>135</v>
      </c>
      <c r="F1873" t="s">
        <v>403</v>
      </c>
      <c r="G1873" t="s">
        <v>404</v>
      </c>
      <c r="H1873">
        <v>193</v>
      </c>
      <c r="I1873" t="s">
        <v>209</v>
      </c>
      <c r="J1873" t="s">
        <v>133</v>
      </c>
      <c r="K1873" t="s">
        <v>158</v>
      </c>
      <c r="P1873" t="s">
        <v>300</v>
      </c>
      <c r="Q1873" t="s">
        <v>301</v>
      </c>
      <c r="R1873" t="s">
        <v>172</v>
      </c>
      <c r="S1873" t="s">
        <v>153</v>
      </c>
      <c r="AB1873" t="s">
        <v>128</v>
      </c>
      <c r="AC1873">
        <v>2010</v>
      </c>
      <c r="AD1873">
        <v>895</v>
      </c>
      <c r="AH1873" t="s">
        <v>483</v>
      </c>
    </row>
    <row r="1874" spans="1:34" x14ac:dyDescent="0.25">
      <c r="A1874" t="s">
        <v>137</v>
      </c>
      <c r="B1874" t="s">
        <v>64</v>
      </c>
      <c r="C1874" t="s">
        <v>65</v>
      </c>
      <c r="D1874" t="s">
        <v>136</v>
      </c>
      <c r="E1874" t="s">
        <v>135</v>
      </c>
      <c r="F1874" t="s">
        <v>403</v>
      </c>
      <c r="G1874" t="s">
        <v>404</v>
      </c>
      <c r="H1874">
        <v>193</v>
      </c>
      <c r="I1874" t="s">
        <v>209</v>
      </c>
      <c r="J1874" t="s">
        <v>133</v>
      </c>
      <c r="K1874" t="s">
        <v>158</v>
      </c>
      <c r="P1874" t="s">
        <v>300</v>
      </c>
      <c r="Q1874" t="s">
        <v>301</v>
      </c>
      <c r="R1874" t="s">
        <v>171</v>
      </c>
      <c r="S1874" t="s">
        <v>151</v>
      </c>
      <c r="AB1874" t="s">
        <v>128</v>
      </c>
      <c r="AC1874">
        <v>2010</v>
      </c>
      <c r="AD1874">
        <v>696</v>
      </c>
      <c r="AH1874" t="s">
        <v>483</v>
      </c>
    </row>
    <row r="1875" spans="1:34" x14ac:dyDescent="0.25">
      <c r="A1875" t="s">
        <v>137</v>
      </c>
      <c r="B1875" t="s">
        <v>64</v>
      </c>
      <c r="C1875" t="s">
        <v>65</v>
      </c>
      <c r="D1875" t="s">
        <v>136</v>
      </c>
      <c r="E1875" t="s">
        <v>135</v>
      </c>
      <c r="F1875" t="s">
        <v>403</v>
      </c>
      <c r="G1875" t="s">
        <v>404</v>
      </c>
      <c r="H1875">
        <v>193</v>
      </c>
      <c r="I1875" t="s">
        <v>209</v>
      </c>
      <c r="J1875" t="s">
        <v>133</v>
      </c>
      <c r="K1875" t="s">
        <v>158</v>
      </c>
      <c r="P1875" t="s">
        <v>300</v>
      </c>
      <c r="Q1875" t="s">
        <v>301</v>
      </c>
      <c r="R1875" t="s">
        <v>170</v>
      </c>
      <c r="S1875" t="s">
        <v>169</v>
      </c>
      <c r="AB1875" t="s">
        <v>128</v>
      </c>
      <c r="AC1875">
        <v>2010</v>
      </c>
      <c r="AD1875">
        <v>288</v>
      </c>
      <c r="AH1875" t="s">
        <v>483</v>
      </c>
    </row>
    <row r="1876" spans="1:34" x14ac:dyDescent="0.25">
      <c r="A1876" t="s">
        <v>137</v>
      </c>
      <c r="B1876" t="s">
        <v>64</v>
      </c>
      <c r="C1876" t="s">
        <v>65</v>
      </c>
      <c r="D1876" t="s">
        <v>136</v>
      </c>
      <c r="E1876" t="s">
        <v>135</v>
      </c>
      <c r="F1876" t="s">
        <v>403</v>
      </c>
      <c r="G1876" t="s">
        <v>404</v>
      </c>
      <c r="H1876">
        <v>193</v>
      </c>
      <c r="I1876" t="s">
        <v>209</v>
      </c>
      <c r="J1876" t="s">
        <v>133</v>
      </c>
      <c r="K1876" t="s">
        <v>158</v>
      </c>
      <c r="P1876" t="s">
        <v>300</v>
      </c>
      <c r="Q1876" t="s">
        <v>301</v>
      </c>
      <c r="R1876" t="s">
        <v>168</v>
      </c>
      <c r="S1876" t="s">
        <v>167</v>
      </c>
      <c r="AB1876" t="s">
        <v>128</v>
      </c>
      <c r="AC1876">
        <v>2010</v>
      </c>
      <c r="AD1876">
        <v>355</v>
      </c>
      <c r="AH1876" t="s">
        <v>483</v>
      </c>
    </row>
    <row r="1877" spans="1:34" x14ac:dyDescent="0.25">
      <c r="A1877" t="s">
        <v>137</v>
      </c>
      <c r="B1877" t="s">
        <v>64</v>
      </c>
      <c r="C1877" t="s">
        <v>65</v>
      </c>
      <c r="D1877" t="s">
        <v>136</v>
      </c>
      <c r="E1877" t="s">
        <v>135</v>
      </c>
      <c r="F1877" t="s">
        <v>403</v>
      </c>
      <c r="G1877" t="s">
        <v>404</v>
      </c>
      <c r="H1877">
        <v>193</v>
      </c>
      <c r="I1877" t="s">
        <v>209</v>
      </c>
      <c r="J1877" t="s">
        <v>133</v>
      </c>
      <c r="K1877" t="s">
        <v>158</v>
      </c>
      <c r="P1877" t="s">
        <v>300</v>
      </c>
      <c r="Q1877" t="s">
        <v>301</v>
      </c>
      <c r="R1877" t="s">
        <v>166</v>
      </c>
      <c r="S1877" t="s">
        <v>165</v>
      </c>
      <c r="AB1877" t="s">
        <v>128</v>
      </c>
      <c r="AC1877">
        <v>2010</v>
      </c>
      <c r="AD1877">
        <v>90</v>
      </c>
      <c r="AH1877" t="s">
        <v>483</v>
      </c>
    </row>
    <row r="1878" spans="1:34" x14ac:dyDescent="0.25">
      <c r="A1878" t="s">
        <v>137</v>
      </c>
      <c r="B1878" t="s">
        <v>64</v>
      </c>
      <c r="C1878" t="s">
        <v>65</v>
      </c>
      <c r="D1878" t="s">
        <v>136</v>
      </c>
      <c r="E1878" t="s">
        <v>135</v>
      </c>
      <c r="F1878" t="s">
        <v>403</v>
      </c>
      <c r="G1878" t="s">
        <v>404</v>
      </c>
      <c r="H1878">
        <v>193</v>
      </c>
      <c r="I1878" t="s">
        <v>209</v>
      </c>
      <c r="J1878" t="s">
        <v>133</v>
      </c>
      <c r="K1878" t="s">
        <v>158</v>
      </c>
      <c r="P1878" t="s">
        <v>300</v>
      </c>
      <c r="Q1878" t="s">
        <v>301</v>
      </c>
      <c r="R1878" t="s">
        <v>164</v>
      </c>
      <c r="S1878" t="s">
        <v>143</v>
      </c>
      <c r="AB1878" t="s">
        <v>128</v>
      </c>
      <c r="AC1878">
        <v>2010</v>
      </c>
      <c r="AD1878">
        <v>655</v>
      </c>
      <c r="AH1878" t="s">
        <v>483</v>
      </c>
    </row>
    <row r="1879" spans="1:34" x14ac:dyDescent="0.25">
      <c r="A1879" t="s">
        <v>137</v>
      </c>
      <c r="B1879" t="s">
        <v>64</v>
      </c>
      <c r="C1879" t="s">
        <v>65</v>
      </c>
      <c r="D1879" t="s">
        <v>136</v>
      </c>
      <c r="E1879" t="s">
        <v>135</v>
      </c>
      <c r="F1879" t="s">
        <v>403</v>
      </c>
      <c r="G1879" t="s">
        <v>404</v>
      </c>
      <c r="H1879">
        <v>193</v>
      </c>
      <c r="I1879" t="s">
        <v>209</v>
      </c>
      <c r="J1879" t="s">
        <v>133</v>
      </c>
      <c r="K1879" t="s">
        <v>158</v>
      </c>
      <c r="P1879" t="s">
        <v>300</v>
      </c>
      <c r="Q1879" t="s">
        <v>301</v>
      </c>
      <c r="R1879" t="s">
        <v>163</v>
      </c>
      <c r="S1879" t="s">
        <v>162</v>
      </c>
      <c r="AB1879" t="s">
        <v>128</v>
      </c>
      <c r="AC1879">
        <v>2010</v>
      </c>
      <c r="AD1879">
        <v>401</v>
      </c>
      <c r="AH1879" t="s">
        <v>483</v>
      </c>
    </row>
    <row r="1880" spans="1:34" x14ac:dyDescent="0.25">
      <c r="A1880" t="s">
        <v>137</v>
      </c>
      <c r="B1880" t="s">
        <v>64</v>
      </c>
      <c r="C1880" t="s">
        <v>65</v>
      </c>
      <c r="D1880" t="s">
        <v>136</v>
      </c>
      <c r="E1880" t="s">
        <v>135</v>
      </c>
      <c r="F1880" t="s">
        <v>403</v>
      </c>
      <c r="G1880" t="s">
        <v>404</v>
      </c>
      <c r="H1880">
        <v>193</v>
      </c>
      <c r="I1880" t="s">
        <v>209</v>
      </c>
      <c r="J1880" t="s">
        <v>133</v>
      </c>
      <c r="K1880" t="s">
        <v>158</v>
      </c>
      <c r="P1880" t="s">
        <v>300</v>
      </c>
      <c r="Q1880" t="s">
        <v>301</v>
      </c>
      <c r="R1880" t="s">
        <v>161</v>
      </c>
      <c r="S1880" t="s">
        <v>139</v>
      </c>
      <c r="AB1880" t="s">
        <v>128</v>
      </c>
      <c r="AC1880">
        <v>2010</v>
      </c>
      <c r="AD1880">
        <v>388</v>
      </c>
      <c r="AH1880" t="s">
        <v>483</v>
      </c>
    </row>
    <row r="1881" spans="1:34" x14ac:dyDescent="0.25">
      <c r="A1881" t="s">
        <v>137</v>
      </c>
      <c r="B1881" t="s">
        <v>64</v>
      </c>
      <c r="C1881" t="s">
        <v>65</v>
      </c>
      <c r="D1881" t="s">
        <v>136</v>
      </c>
      <c r="E1881" t="s">
        <v>135</v>
      </c>
      <c r="F1881" t="s">
        <v>403</v>
      </c>
      <c r="G1881" t="s">
        <v>404</v>
      </c>
      <c r="H1881">
        <v>193</v>
      </c>
      <c r="I1881" t="s">
        <v>209</v>
      </c>
      <c r="J1881" t="s">
        <v>133</v>
      </c>
      <c r="K1881" t="s">
        <v>158</v>
      </c>
      <c r="P1881" t="s">
        <v>300</v>
      </c>
      <c r="Q1881" t="s">
        <v>301</v>
      </c>
      <c r="R1881" t="s">
        <v>160</v>
      </c>
      <c r="S1881" t="s">
        <v>131</v>
      </c>
      <c r="AB1881" t="s">
        <v>128</v>
      </c>
      <c r="AC1881">
        <v>2010</v>
      </c>
      <c r="AD1881">
        <v>4525</v>
      </c>
      <c r="AH1881" t="s">
        <v>483</v>
      </c>
    </row>
    <row r="1882" spans="1:34" x14ac:dyDescent="0.25">
      <c r="A1882" t="s">
        <v>137</v>
      </c>
      <c r="B1882" t="s">
        <v>64</v>
      </c>
      <c r="C1882" t="s">
        <v>65</v>
      </c>
      <c r="D1882" t="s">
        <v>136</v>
      </c>
      <c r="E1882" t="s">
        <v>135</v>
      </c>
      <c r="F1882" t="s">
        <v>403</v>
      </c>
      <c r="G1882" t="s">
        <v>404</v>
      </c>
      <c r="H1882">
        <v>193</v>
      </c>
      <c r="I1882" t="s">
        <v>209</v>
      </c>
      <c r="J1882" t="s">
        <v>133</v>
      </c>
      <c r="K1882" t="s">
        <v>158</v>
      </c>
      <c r="P1882" t="s">
        <v>300</v>
      </c>
      <c r="Q1882" t="s">
        <v>301</v>
      </c>
      <c r="R1882" t="s">
        <v>157</v>
      </c>
      <c r="S1882" t="s">
        <v>129</v>
      </c>
      <c r="AB1882" t="s">
        <v>128</v>
      </c>
      <c r="AC1882">
        <v>2010</v>
      </c>
      <c r="AD1882">
        <v>78</v>
      </c>
      <c r="AH1882" t="s">
        <v>483</v>
      </c>
    </row>
    <row r="1883" spans="1:34" s="49" customFormat="1" x14ac:dyDescent="0.25">
      <c r="A1883" s="49" t="s">
        <v>137</v>
      </c>
      <c r="B1883" s="49" t="s">
        <v>64</v>
      </c>
      <c r="C1883" s="49" t="s">
        <v>65</v>
      </c>
      <c r="D1883" s="49" t="s">
        <v>136</v>
      </c>
      <c r="E1883" s="49" t="s">
        <v>135</v>
      </c>
      <c r="F1883" s="49" t="s">
        <v>403</v>
      </c>
      <c r="G1883" s="49" t="s">
        <v>404</v>
      </c>
      <c r="H1883" s="49">
        <v>193</v>
      </c>
      <c r="I1883" s="49" t="s">
        <v>209</v>
      </c>
      <c r="J1883" s="49" t="s">
        <v>133</v>
      </c>
      <c r="K1883" s="49" t="s">
        <v>158</v>
      </c>
      <c r="P1883" s="49" t="s">
        <v>302</v>
      </c>
      <c r="Q1883" s="49" t="s">
        <v>131</v>
      </c>
      <c r="R1883" s="49" t="s">
        <v>176</v>
      </c>
      <c r="S1883" s="49" t="s">
        <v>175</v>
      </c>
      <c r="AB1883" s="49" t="s">
        <v>128</v>
      </c>
      <c r="AC1883" s="49">
        <v>2010</v>
      </c>
      <c r="AD1883" s="49">
        <v>33</v>
      </c>
      <c r="AF1883" s="49" t="s">
        <v>858</v>
      </c>
      <c r="AG1883" s="146">
        <f>(AD1884+AD1885+AD1886)*( 1 +AD1894/(AD1893-AD1894))</f>
        <v>4170.7784111582778</v>
      </c>
      <c r="AH1883" s="49" t="s">
        <v>483</v>
      </c>
    </row>
    <row r="1884" spans="1:34" s="49" customFormat="1" x14ac:dyDescent="0.25">
      <c r="A1884" s="49" t="s">
        <v>137</v>
      </c>
      <c r="B1884" s="49" t="s">
        <v>64</v>
      </c>
      <c r="C1884" s="49" t="s">
        <v>65</v>
      </c>
      <c r="D1884" s="49" t="s">
        <v>136</v>
      </c>
      <c r="E1884" s="49" t="s">
        <v>135</v>
      </c>
      <c r="F1884" s="49" t="s">
        <v>403</v>
      </c>
      <c r="G1884" s="49" t="s">
        <v>404</v>
      </c>
      <c r="H1884" s="49">
        <v>193</v>
      </c>
      <c r="I1884" s="49" t="s">
        <v>209</v>
      </c>
      <c r="J1884" s="49" t="s">
        <v>133</v>
      </c>
      <c r="K1884" s="49" t="s">
        <v>158</v>
      </c>
      <c r="P1884" s="49" t="s">
        <v>302</v>
      </c>
      <c r="Q1884" s="49" t="s">
        <v>131</v>
      </c>
      <c r="R1884" s="49" t="s">
        <v>174</v>
      </c>
      <c r="S1884" s="49" t="s">
        <v>173</v>
      </c>
      <c r="AB1884" s="49" t="s">
        <v>128</v>
      </c>
      <c r="AC1884" s="49">
        <v>2010</v>
      </c>
      <c r="AD1884" s="49">
        <v>911</v>
      </c>
      <c r="AF1884" s="49" t="s">
        <v>859</v>
      </c>
      <c r="AG1884" s="146">
        <f>(AD1883+AD1887+AD1888+AD1889+AD1890+AD1891+AD1892)*( 1 +AD1894/(AD1893-AD1894))</f>
        <v>4200.2215888417222</v>
      </c>
      <c r="AH1884" s="49" t="s">
        <v>483</v>
      </c>
    </row>
    <row r="1885" spans="1:34" s="49" customFormat="1" x14ac:dyDescent="0.25">
      <c r="A1885" s="49" t="s">
        <v>137</v>
      </c>
      <c r="B1885" s="49" t="s">
        <v>64</v>
      </c>
      <c r="C1885" s="49" t="s">
        <v>65</v>
      </c>
      <c r="D1885" s="49" t="s">
        <v>136</v>
      </c>
      <c r="E1885" s="49" t="s">
        <v>135</v>
      </c>
      <c r="F1885" s="49" t="s">
        <v>403</v>
      </c>
      <c r="G1885" s="49" t="s">
        <v>404</v>
      </c>
      <c r="H1885" s="49">
        <v>193</v>
      </c>
      <c r="I1885" s="49" t="s">
        <v>209</v>
      </c>
      <c r="J1885" s="49" t="s">
        <v>133</v>
      </c>
      <c r="K1885" s="49" t="s">
        <v>158</v>
      </c>
      <c r="P1885" s="49" t="s">
        <v>302</v>
      </c>
      <c r="Q1885" s="49" t="s">
        <v>131</v>
      </c>
      <c r="R1885" s="49" t="s">
        <v>172</v>
      </c>
      <c r="S1885" s="49" t="s">
        <v>153</v>
      </c>
      <c r="AB1885" s="49" t="s">
        <v>128</v>
      </c>
      <c r="AC1885" s="49">
        <v>2010</v>
      </c>
      <c r="AD1885" s="49">
        <v>1686</v>
      </c>
      <c r="AF1885" s="49" t="s">
        <v>862</v>
      </c>
      <c r="AG1885" s="146">
        <f>AD1883+AD1884+AD1885+AD1886+ AD1887+AD1888+AD1889+AD1890+AD1891+AD1892+AD1894</f>
        <v>8371</v>
      </c>
      <c r="AH1885" s="49" t="s">
        <v>483</v>
      </c>
    </row>
    <row r="1886" spans="1:34" s="49" customFormat="1" x14ac:dyDescent="0.25">
      <c r="A1886" s="49" t="s">
        <v>137</v>
      </c>
      <c r="B1886" s="49" t="s">
        <v>64</v>
      </c>
      <c r="C1886" s="49" t="s">
        <v>65</v>
      </c>
      <c r="D1886" s="49" t="s">
        <v>136</v>
      </c>
      <c r="E1886" s="49" t="s">
        <v>135</v>
      </c>
      <c r="F1886" s="49" t="s">
        <v>403</v>
      </c>
      <c r="G1886" s="49" t="s">
        <v>404</v>
      </c>
      <c r="H1886" s="49">
        <v>193</v>
      </c>
      <c r="I1886" s="49" t="s">
        <v>209</v>
      </c>
      <c r="J1886" s="49" t="s">
        <v>133</v>
      </c>
      <c r="K1886" s="49" t="s">
        <v>158</v>
      </c>
      <c r="P1886" s="49" t="s">
        <v>302</v>
      </c>
      <c r="Q1886" s="49" t="s">
        <v>131</v>
      </c>
      <c r="R1886" s="49" t="s">
        <v>171</v>
      </c>
      <c r="S1886" s="49" t="s">
        <v>151</v>
      </c>
      <c r="AB1886" s="49" t="s">
        <v>128</v>
      </c>
      <c r="AC1886" s="49">
        <v>2010</v>
      </c>
      <c r="AD1886" s="49">
        <v>1511</v>
      </c>
      <c r="AG1886" s="146"/>
      <c r="AH1886" s="49" t="s">
        <v>483</v>
      </c>
    </row>
    <row r="1887" spans="1:34" s="49" customFormat="1" x14ac:dyDescent="0.25">
      <c r="A1887" s="49" t="s">
        <v>137</v>
      </c>
      <c r="B1887" s="49" t="s">
        <v>64</v>
      </c>
      <c r="C1887" s="49" t="s">
        <v>65</v>
      </c>
      <c r="D1887" s="49" t="s">
        <v>136</v>
      </c>
      <c r="E1887" s="49" t="s">
        <v>135</v>
      </c>
      <c r="F1887" s="49" t="s">
        <v>403</v>
      </c>
      <c r="G1887" s="49" t="s">
        <v>404</v>
      </c>
      <c r="H1887" s="49">
        <v>193</v>
      </c>
      <c r="I1887" s="49" t="s">
        <v>209</v>
      </c>
      <c r="J1887" s="49" t="s">
        <v>133</v>
      </c>
      <c r="K1887" s="49" t="s">
        <v>158</v>
      </c>
      <c r="P1887" s="49" t="s">
        <v>302</v>
      </c>
      <c r="Q1887" s="49" t="s">
        <v>131</v>
      </c>
      <c r="R1887" s="49" t="s">
        <v>170</v>
      </c>
      <c r="S1887" s="49" t="s">
        <v>169</v>
      </c>
      <c r="AB1887" s="49" t="s">
        <v>128</v>
      </c>
      <c r="AC1887" s="49">
        <v>2010</v>
      </c>
      <c r="AD1887" s="49">
        <v>955</v>
      </c>
      <c r="AG1887" s="146"/>
      <c r="AH1887" s="49" t="s">
        <v>483</v>
      </c>
    </row>
    <row r="1888" spans="1:34" s="49" customFormat="1" x14ac:dyDescent="0.25">
      <c r="A1888" s="49" t="s">
        <v>137</v>
      </c>
      <c r="B1888" s="49" t="s">
        <v>64</v>
      </c>
      <c r="C1888" s="49" t="s">
        <v>65</v>
      </c>
      <c r="D1888" s="49" t="s">
        <v>136</v>
      </c>
      <c r="E1888" s="49" t="s">
        <v>135</v>
      </c>
      <c r="F1888" s="49" t="s">
        <v>403</v>
      </c>
      <c r="G1888" s="49" t="s">
        <v>404</v>
      </c>
      <c r="H1888" s="49">
        <v>193</v>
      </c>
      <c r="I1888" s="49" t="s">
        <v>209</v>
      </c>
      <c r="J1888" s="49" t="s">
        <v>133</v>
      </c>
      <c r="K1888" s="49" t="s">
        <v>158</v>
      </c>
      <c r="P1888" s="49" t="s">
        <v>302</v>
      </c>
      <c r="Q1888" s="49" t="s">
        <v>131</v>
      </c>
      <c r="R1888" s="49" t="s">
        <v>168</v>
      </c>
      <c r="S1888" s="49" t="s">
        <v>167</v>
      </c>
      <c r="AB1888" s="49" t="s">
        <v>128</v>
      </c>
      <c r="AC1888" s="49">
        <v>2010</v>
      </c>
      <c r="AD1888" s="49">
        <v>1178</v>
      </c>
      <c r="AG1888" s="146"/>
      <c r="AH1888" s="49" t="s">
        <v>483</v>
      </c>
    </row>
    <row r="1889" spans="1:34" s="49" customFormat="1" x14ac:dyDescent="0.25">
      <c r="A1889" s="49" t="s">
        <v>137</v>
      </c>
      <c r="B1889" s="49" t="s">
        <v>64</v>
      </c>
      <c r="C1889" s="49" t="s">
        <v>65</v>
      </c>
      <c r="D1889" s="49" t="s">
        <v>136</v>
      </c>
      <c r="E1889" s="49" t="s">
        <v>135</v>
      </c>
      <c r="F1889" s="49" t="s">
        <v>403</v>
      </c>
      <c r="G1889" s="49" t="s">
        <v>404</v>
      </c>
      <c r="H1889" s="49">
        <v>193</v>
      </c>
      <c r="I1889" s="49" t="s">
        <v>209</v>
      </c>
      <c r="J1889" s="49" t="s">
        <v>133</v>
      </c>
      <c r="K1889" s="49" t="s">
        <v>158</v>
      </c>
      <c r="P1889" s="49" t="s">
        <v>302</v>
      </c>
      <c r="Q1889" s="49" t="s">
        <v>131</v>
      </c>
      <c r="R1889" s="49" t="s">
        <v>166</v>
      </c>
      <c r="S1889" s="49" t="s">
        <v>165</v>
      </c>
      <c r="AB1889" s="49" t="s">
        <v>128</v>
      </c>
      <c r="AC1889" s="49">
        <v>2010</v>
      </c>
      <c r="AD1889" s="49">
        <v>119</v>
      </c>
      <c r="AG1889" s="146"/>
      <c r="AH1889" s="49" t="s">
        <v>483</v>
      </c>
    </row>
    <row r="1890" spans="1:34" s="49" customFormat="1" x14ac:dyDescent="0.25">
      <c r="A1890" s="49" t="s">
        <v>137</v>
      </c>
      <c r="B1890" s="49" t="s">
        <v>64</v>
      </c>
      <c r="C1890" s="49" t="s">
        <v>65</v>
      </c>
      <c r="D1890" s="49" t="s">
        <v>136</v>
      </c>
      <c r="E1890" s="49" t="s">
        <v>135</v>
      </c>
      <c r="F1890" s="49" t="s">
        <v>403</v>
      </c>
      <c r="G1890" s="49" t="s">
        <v>404</v>
      </c>
      <c r="H1890" s="49">
        <v>193</v>
      </c>
      <c r="I1890" s="49" t="s">
        <v>209</v>
      </c>
      <c r="J1890" s="49" t="s">
        <v>133</v>
      </c>
      <c r="K1890" s="49" t="s">
        <v>158</v>
      </c>
      <c r="P1890" s="49" t="s">
        <v>302</v>
      </c>
      <c r="Q1890" s="49" t="s">
        <v>131</v>
      </c>
      <c r="R1890" s="49" t="s">
        <v>164</v>
      </c>
      <c r="S1890" s="49" t="s">
        <v>143</v>
      </c>
      <c r="AB1890" s="49" t="s">
        <v>128</v>
      </c>
      <c r="AC1890" s="49">
        <v>2010</v>
      </c>
      <c r="AD1890" s="49">
        <v>687</v>
      </c>
      <c r="AG1890" s="146"/>
      <c r="AH1890" s="49" t="s">
        <v>483</v>
      </c>
    </row>
    <row r="1891" spans="1:34" s="49" customFormat="1" x14ac:dyDescent="0.25">
      <c r="A1891" s="49" t="s">
        <v>137</v>
      </c>
      <c r="B1891" s="49" t="s">
        <v>64</v>
      </c>
      <c r="C1891" s="49" t="s">
        <v>65</v>
      </c>
      <c r="D1891" s="49" t="s">
        <v>136</v>
      </c>
      <c r="E1891" s="49" t="s">
        <v>135</v>
      </c>
      <c r="F1891" s="49" t="s">
        <v>403</v>
      </c>
      <c r="G1891" s="49" t="s">
        <v>404</v>
      </c>
      <c r="H1891" s="49">
        <v>193</v>
      </c>
      <c r="I1891" s="49" t="s">
        <v>209</v>
      </c>
      <c r="J1891" s="49" t="s">
        <v>133</v>
      </c>
      <c r="K1891" s="49" t="s">
        <v>158</v>
      </c>
      <c r="P1891" s="49" t="s">
        <v>302</v>
      </c>
      <c r="Q1891" s="49" t="s">
        <v>131</v>
      </c>
      <c r="R1891" s="49" t="s">
        <v>163</v>
      </c>
      <c r="S1891" s="49" t="s">
        <v>162</v>
      </c>
      <c r="AB1891" s="49" t="s">
        <v>128</v>
      </c>
      <c r="AC1891" s="49">
        <v>2010</v>
      </c>
      <c r="AD1891" s="49">
        <v>447</v>
      </c>
      <c r="AG1891" s="146"/>
      <c r="AH1891" s="49" t="s">
        <v>483</v>
      </c>
    </row>
    <row r="1892" spans="1:34" s="49" customFormat="1" x14ac:dyDescent="0.25">
      <c r="A1892" s="49" t="s">
        <v>137</v>
      </c>
      <c r="B1892" s="49" t="s">
        <v>64</v>
      </c>
      <c r="C1892" s="49" t="s">
        <v>65</v>
      </c>
      <c r="D1892" s="49" t="s">
        <v>136</v>
      </c>
      <c r="E1892" s="49" t="s">
        <v>135</v>
      </c>
      <c r="F1892" s="49" t="s">
        <v>403</v>
      </c>
      <c r="G1892" s="49" t="s">
        <v>404</v>
      </c>
      <c r="H1892" s="49">
        <v>193</v>
      </c>
      <c r="I1892" s="49" t="s">
        <v>209</v>
      </c>
      <c r="J1892" s="49" t="s">
        <v>133</v>
      </c>
      <c r="K1892" s="49" t="s">
        <v>158</v>
      </c>
      <c r="P1892" s="49" t="s">
        <v>302</v>
      </c>
      <c r="Q1892" s="49" t="s">
        <v>131</v>
      </c>
      <c r="R1892" s="49" t="s">
        <v>161</v>
      </c>
      <c r="S1892" s="49" t="s">
        <v>139</v>
      </c>
      <c r="AB1892" s="49" t="s">
        <v>128</v>
      </c>
      <c r="AC1892" s="49">
        <v>2010</v>
      </c>
      <c r="AD1892" s="49">
        <v>718</v>
      </c>
      <c r="AG1892" s="146"/>
      <c r="AH1892" s="49" t="s">
        <v>483</v>
      </c>
    </row>
    <row r="1893" spans="1:34" s="49" customFormat="1" x14ac:dyDescent="0.25">
      <c r="A1893" s="49" t="s">
        <v>137</v>
      </c>
      <c r="B1893" s="49" t="s">
        <v>64</v>
      </c>
      <c r="C1893" s="49" t="s">
        <v>65</v>
      </c>
      <c r="D1893" s="49" t="s">
        <v>136</v>
      </c>
      <c r="E1893" s="49" t="s">
        <v>135</v>
      </c>
      <c r="F1893" s="49" t="s">
        <v>403</v>
      </c>
      <c r="G1893" s="49" t="s">
        <v>404</v>
      </c>
      <c r="H1893" s="49">
        <v>193</v>
      </c>
      <c r="I1893" s="49" t="s">
        <v>209</v>
      </c>
      <c r="J1893" s="49" t="s">
        <v>133</v>
      </c>
      <c r="K1893" s="49" t="s">
        <v>158</v>
      </c>
      <c r="P1893" s="49" t="s">
        <v>302</v>
      </c>
      <c r="Q1893" s="49" t="s">
        <v>131</v>
      </c>
      <c r="R1893" s="49" t="s">
        <v>160</v>
      </c>
      <c r="S1893" s="49" t="s">
        <v>131</v>
      </c>
      <c r="AB1893" s="49" t="s">
        <v>128</v>
      </c>
      <c r="AC1893" s="49">
        <v>2010</v>
      </c>
      <c r="AD1893" s="49">
        <v>8371</v>
      </c>
      <c r="AG1893" s="146"/>
      <c r="AH1893" s="49" t="s">
        <v>483</v>
      </c>
    </row>
    <row r="1894" spans="1:34" s="49" customFormat="1" x14ac:dyDescent="0.25">
      <c r="A1894" s="49" t="s">
        <v>137</v>
      </c>
      <c r="B1894" s="49" t="s">
        <v>64</v>
      </c>
      <c r="C1894" s="49" t="s">
        <v>65</v>
      </c>
      <c r="D1894" s="49" t="s">
        <v>136</v>
      </c>
      <c r="E1894" s="49" t="s">
        <v>135</v>
      </c>
      <c r="F1894" s="49" t="s">
        <v>403</v>
      </c>
      <c r="G1894" s="49" t="s">
        <v>404</v>
      </c>
      <c r="H1894" s="49">
        <v>193</v>
      </c>
      <c r="I1894" s="49" t="s">
        <v>209</v>
      </c>
      <c r="J1894" s="49" t="s">
        <v>133</v>
      </c>
      <c r="K1894" s="49" t="s">
        <v>158</v>
      </c>
      <c r="P1894" s="49" t="s">
        <v>302</v>
      </c>
      <c r="Q1894" s="49" t="s">
        <v>131</v>
      </c>
      <c r="R1894" s="49" t="s">
        <v>157</v>
      </c>
      <c r="S1894" s="49" t="s">
        <v>129</v>
      </c>
      <c r="AB1894" s="49" t="s">
        <v>128</v>
      </c>
      <c r="AC1894" s="49">
        <v>2010</v>
      </c>
      <c r="AD1894" s="49">
        <v>126</v>
      </c>
      <c r="AG1894" s="146"/>
      <c r="AH1894" s="49" t="s">
        <v>483</v>
      </c>
    </row>
    <row r="1895" spans="1:34" x14ac:dyDescent="0.25">
      <c r="A1895" t="s">
        <v>137</v>
      </c>
      <c r="B1895" t="s">
        <v>81</v>
      </c>
      <c r="C1895" t="s">
        <v>3</v>
      </c>
      <c r="D1895" t="s">
        <v>136</v>
      </c>
      <c r="E1895" t="s">
        <v>135</v>
      </c>
      <c r="F1895" t="s">
        <v>403</v>
      </c>
      <c r="G1895" t="s">
        <v>404</v>
      </c>
      <c r="H1895">
        <v>284</v>
      </c>
      <c r="I1895" t="s">
        <v>208</v>
      </c>
      <c r="J1895" t="s">
        <v>133</v>
      </c>
      <c r="K1895" t="s">
        <v>132</v>
      </c>
      <c r="P1895" t="s">
        <v>297</v>
      </c>
      <c r="Q1895" t="s">
        <v>298</v>
      </c>
      <c r="R1895" t="s">
        <v>183</v>
      </c>
      <c r="S1895" t="s">
        <v>182</v>
      </c>
      <c r="AB1895" t="s">
        <v>128</v>
      </c>
      <c r="AC1895">
        <v>2010</v>
      </c>
      <c r="AD1895">
        <v>3</v>
      </c>
      <c r="AH1895" t="s">
        <v>207</v>
      </c>
    </row>
    <row r="1896" spans="1:34" x14ac:dyDescent="0.25">
      <c r="A1896" t="s">
        <v>137</v>
      </c>
      <c r="B1896" t="s">
        <v>81</v>
      </c>
      <c r="C1896" t="s">
        <v>3</v>
      </c>
      <c r="D1896" t="s">
        <v>136</v>
      </c>
      <c r="E1896" t="s">
        <v>135</v>
      </c>
      <c r="F1896" t="s">
        <v>403</v>
      </c>
      <c r="G1896" t="s">
        <v>404</v>
      </c>
      <c r="H1896">
        <v>284</v>
      </c>
      <c r="I1896" t="s">
        <v>208</v>
      </c>
      <c r="J1896" t="s">
        <v>133</v>
      </c>
      <c r="K1896" t="s">
        <v>132</v>
      </c>
      <c r="P1896" t="s">
        <v>297</v>
      </c>
      <c r="Q1896" t="s">
        <v>298</v>
      </c>
      <c r="R1896" t="s">
        <v>156</v>
      </c>
      <c r="S1896" t="s">
        <v>155</v>
      </c>
      <c r="AB1896" t="s">
        <v>128</v>
      </c>
      <c r="AC1896">
        <v>2010</v>
      </c>
      <c r="AD1896">
        <v>51</v>
      </c>
      <c r="AH1896" t="s">
        <v>207</v>
      </c>
    </row>
    <row r="1897" spans="1:34" x14ac:dyDescent="0.25">
      <c r="A1897" t="s">
        <v>137</v>
      </c>
      <c r="B1897" t="s">
        <v>81</v>
      </c>
      <c r="C1897" t="s">
        <v>3</v>
      </c>
      <c r="D1897" t="s">
        <v>136</v>
      </c>
      <c r="E1897" t="s">
        <v>135</v>
      </c>
      <c r="F1897" t="s">
        <v>403</v>
      </c>
      <c r="G1897" t="s">
        <v>404</v>
      </c>
      <c r="H1897">
        <v>284</v>
      </c>
      <c r="I1897" t="s">
        <v>208</v>
      </c>
      <c r="J1897" t="s">
        <v>133</v>
      </c>
      <c r="K1897" t="s">
        <v>132</v>
      </c>
      <c r="P1897" t="s">
        <v>297</v>
      </c>
      <c r="Q1897" t="s">
        <v>298</v>
      </c>
      <c r="R1897" t="s">
        <v>154</v>
      </c>
      <c r="S1897" t="s">
        <v>153</v>
      </c>
      <c r="AB1897" t="s">
        <v>128</v>
      </c>
      <c r="AC1897">
        <v>2010</v>
      </c>
      <c r="AD1897">
        <v>150</v>
      </c>
      <c r="AH1897" t="s">
        <v>207</v>
      </c>
    </row>
    <row r="1898" spans="1:34" x14ac:dyDescent="0.25">
      <c r="A1898" t="s">
        <v>137</v>
      </c>
      <c r="B1898" t="s">
        <v>81</v>
      </c>
      <c r="C1898" t="s">
        <v>3</v>
      </c>
      <c r="D1898" t="s">
        <v>136</v>
      </c>
      <c r="E1898" t="s">
        <v>135</v>
      </c>
      <c r="F1898" t="s">
        <v>403</v>
      </c>
      <c r="G1898" t="s">
        <v>404</v>
      </c>
      <c r="H1898">
        <v>284</v>
      </c>
      <c r="I1898" t="s">
        <v>208</v>
      </c>
      <c r="J1898" t="s">
        <v>133</v>
      </c>
      <c r="K1898" t="s">
        <v>132</v>
      </c>
      <c r="P1898" t="s">
        <v>297</v>
      </c>
      <c r="Q1898" t="s">
        <v>298</v>
      </c>
      <c r="R1898" t="s">
        <v>152</v>
      </c>
      <c r="S1898" t="s">
        <v>151</v>
      </c>
      <c r="AB1898" t="s">
        <v>128</v>
      </c>
      <c r="AC1898">
        <v>2010</v>
      </c>
      <c r="AD1898">
        <v>345</v>
      </c>
      <c r="AH1898" t="s">
        <v>207</v>
      </c>
    </row>
    <row r="1899" spans="1:34" x14ac:dyDescent="0.25">
      <c r="A1899" t="s">
        <v>137</v>
      </c>
      <c r="B1899" t="s">
        <v>81</v>
      </c>
      <c r="C1899" t="s">
        <v>3</v>
      </c>
      <c r="D1899" t="s">
        <v>136</v>
      </c>
      <c r="E1899" t="s">
        <v>135</v>
      </c>
      <c r="F1899" t="s">
        <v>403</v>
      </c>
      <c r="G1899" t="s">
        <v>404</v>
      </c>
      <c r="H1899">
        <v>284</v>
      </c>
      <c r="I1899" t="s">
        <v>208</v>
      </c>
      <c r="J1899" t="s">
        <v>133</v>
      </c>
      <c r="K1899" t="s">
        <v>132</v>
      </c>
      <c r="P1899" t="s">
        <v>297</v>
      </c>
      <c r="Q1899" t="s">
        <v>298</v>
      </c>
      <c r="R1899" t="s">
        <v>150</v>
      </c>
      <c r="S1899" t="s">
        <v>149</v>
      </c>
      <c r="AB1899" t="s">
        <v>128</v>
      </c>
      <c r="AC1899">
        <v>2010</v>
      </c>
      <c r="AD1899">
        <v>107</v>
      </c>
      <c r="AH1899" t="s">
        <v>207</v>
      </c>
    </row>
    <row r="1900" spans="1:34" x14ac:dyDescent="0.25">
      <c r="A1900" t="s">
        <v>137</v>
      </c>
      <c r="B1900" t="s">
        <v>81</v>
      </c>
      <c r="C1900" t="s">
        <v>3</v>
      </c>
      <c r="D1900" t="s">
        <v>136</v>
      </c>
      <c r="E1900" t="s">
        <v>135</v>
      </c>
      <c r="F1900" t="s">
        <v>403</v>
      </c>
      <c r="G1900" t="s">
        <v>404</v>
      </c>
      <c r="H1900">
        <v>284</v>
      </c>
      <c r="I1900" t="s">
        <v>208</v>
      </c>
      <c r="J1900" t="s">
        <v>133</v>
      </c>
      <c r="K1900" t="s">
        <v>132</v>
      </c>
      <c r="P1900" t="s">
        <v>297</v>
      </c>
      <c r="Q1900" t="s">
        <v>298</v>
      </c>
      <c r="R1900" t="s">
        <v>148</v>
      </c>
      <c r="S1900" t="s">
        <v>147</v>
      </c>
      <c r="AB1900" t="s">
        <v>128</v>
      </c>
      <c r="AC1900">
        <v>2010</v>
      </c>
      <c r="AD1900">
        <v>416</v>
      </c>
      <c r="AH1900" t="s">
        <v>207</v>
      </c>
    </row>
    <row r="1901" spans="1:34" x14ac:dyDescent="0.25">
      <c r="A1901" t="s">
        <v>137</v>
      </c>
      <c r="B1901" t="s">
        <v>81</v>
      </c>
      <c r="C1901" t="s">
        <v>3</v>
      </c>
      <c r="D1901" t="s">
        <v>136</v>
      </c>
      <c r="E1901" t="s">
        <v>135</v>
      </c>
      <c r="F1901" t="s">
        <v>403</v>
      </c>
      <c r="G1901" t="s">
        <v>404</v>
      </c>
      <c r="H1901">
        <v>284</v>
      </c>
      <c r="I1901" t="s">
        <v>208</v>
      </c>
      <c r="J1901" t="s">
        <v>133</v>
      </c>
      <c r="K1901" t="s">
        <v>132</v>
      </c>
      <c r="P1901" t="s">
        <v>297</v>
      </c>
      <c r="Q1901" t="s">
        <v>298</v>
      </c>
      <c r="R1901" t="s">
        <v>146</v>
      </c>
      <c r="S1901" t="s">
        <v>145</v>
      </c>
      <c r="AB1901" t="s">
        <v>128</v>
      </c>
      <c r="AC1901">
        <v>2010</v>
      </c>
      <c r="AD1901">
        <v>11</v>
      </c>
      <c r="AH1901" t="s">
        <v>207</v>
      </c>
    </row>
    <row r="1902" spans="1:34" x14ac:dyDescent="0.25">
      <c r="A1902" t="s">
        <v>137</v>
      </c>
      <c r="B1902" t="s">
        <v>81</v>
      </c>
      <c r="C1902" t="s">
        <v>3</v>
      </c>
      <c r="D1902" t="s">
        <v>136</v>
      </c>
      <c r="E1902" t="s">
        <v>135</v>
      </c>
      <c r="F1902" t="s">
        <v>403</v>
      </c>
      <c r="G1902" t="s">
        <v>404</v>
      </c>
      <c r="H1902">
        <v>284</v>
      </c>
      <c r="I1902" t="s">
        <v>208</v>
      </c>
      <c r="J1902" t="s">
        <v>133</v>
      </c>
      <c r="K1902" t="s">
        <v>132</v>
      </c>
      <c r="P1902" t="s">
        <v>297</v>
      </c>
      <c r="Q1902" t="s">
        <v>298</v>
      </c>
      <c r="R1902" t="s">
        <v>144</v>
      </c>
      <c r="S1902" t="s">
        <v>143</v>
      </c>
      <c r="AB1902" t="s">
        <v>128</v>
      </c>
      <c r="AC1902">
        <v>2010</v>
      </c>
      <c r="AD1902">
        <v>13</v>
      </c>
      <c r="AH1902" t="s">
        <v>207</v>
      </c>
    </row>
    <row r="1903" spans="1:34" x14ac:dyDescent="0.25">
      <c r="A1903" t="s">
        <v>137</v>
      </c>
      <c r="B1903" t="s">
        <v>81</v>
      </c>
      <c r="C1903" t="s">
        <v>3</v>
      </c>
      <c r="D1903" t="s">
        <v>136</v>
      </c>
      <c r="E1903" t="s">
        <v>135</v>
      </c>
      <c r="F1903" t="s">
        <v>403</v>
      </c>
      <c r="G1903" t="s">
        <v>404</v>
      </c>
      <c r="H1903">
        <v>284</v>
      </c>
      <c r="I1903" t="s">
        <v>208</v>
      </c>
      <c r="J1903" t="s">
        <v>133</v>
      </c>
      <c r="K1903" t="s">
        <v>132</v>
      </c>
      <c r="P1903" t="s">
        <v>297</v>
      </c>
      <c r="Q1903" t="s">
        <v>298</v>
      </c>
      <c r="R1903" t="s">
        <v>142</v>
      </c>
      <c r="S1903" t="s">
        <v>141</v>
      </c>
      <c r="AB1903" t="s">
        <v>128</v>
      </c>
      <c r="AC1903">
        <v>2010</v>
      </c>
      <c r="AD1903">
        <v>23</v>
      </c>
      <c r="AH1903" t="s">
        <v>207</v>
      </c>
    </row>
    <row r="1904" spans="1:34" x14ac:dyDescent="0.25">
      <c r="A1904" t="s">
        <v>137</v>
      </c>
      <c r="B1904" t="s">
        <v>81</v>
      </c>
      <c r="C1904" t="s">
        <v>3</v>
      </c>
      <c r="D1904" t="s">
        <v>136</v>
      </c>
      <c r="E1904" t="s">
        <v>135</v>
      </c>
      <c r="F1904" t="s">
        <v>403</v>
      </c>
      <c r="G1904" t="s">
        <v>404</v>
      </c>
      <c r="H1904">
        <v>284</v>
      </c>
      <c r="I1904" t="s">
        <v>208</v>
      </c>
      <c r="J1904" t="s">
        <v>133</v>
      </c>
      <c r="K1904" t="s">
        <v>132</v>
      </c>
      <c r="P1904" t="s">
        <v>297</v>
      </c>
      <c r="Q1904" t="s">
        <v>298</v>
      </c>
      <c r="R1904" t="s">
        <v>140</v>
      </c>
      <c r="S1904" t="s">
        <v>139</v>
      </c>
      <c r="AB1904" t="s">
        <v>128</v>
      </c>
      <c r="AC1904">
        <v>2010</v>
      </c>
      <c r="AD1904">
        <v>68</v>
      </c>
      <c r="AH1904" t="s">
        <v>207</v>
      </c>
    </row>
    <row r="1905" spans="1:34" x14ac:dyDescent="0.25">
      <c r="A1905" t="s">
        <v>137</v>
      </c>
      <c r="B1905" t="s">
        <v>81</v>
      </c>
      <c r="C1905" t="s">
        <v>3</v>
      </c>
      <c r="D1905" t="s">
        <v>136</v>
      </c>
      <c r="E1905" t="s">
        <v>135</v>
      </c>
      <c r="F1905" t="s">
        <v>403</v>
      </c>
      <c r="G1905" t="s">
        <v>404</v>
      </c>
      <c r="H1905">
        <v>284</v>
      </c>
      <c r="I1905" t="s">
        <v>208</v>
      </c>
      <c r="J1905" t="s">
        <v>133</v>
      </c>
      <c r="K1905" t="s">
        <v>132</v>
      </c>
      <c r="P1905" t="s">
        <v>297</v>
      </c>
      <c r="Q1905" t="s">
        <v>298</v>
      </c>
      <c r="R1905" t="s">
        <v>138</v>
      </c>
      <c r="S1905" t="s">
        <v>131</v>
      </c>
      <c r="AB1905" t="s">
        <v>128</v>
      </c>
      <c r="AC1905">
        <v>2010</v>
      </c>
      <c r="AD1905">
        <v>1187</v>
      </c>
      <c r="AH1905" t="s">
        <v>207</v>
      </c>
    </row>
    <row r="1906" spans="1:34" x14ac:dyDescent="0.25">
      <c r="A1906" t="s">
        <v>137</v>
      </c>
      <c r="B1906" t="s">
        <v>81</v>
      </c>
      <c r="C1906" t="s">
        <v>3</v>
      </c>
      <c r="D1906" t="s">
        <v>136</v>
      </c>
      <c r="E1906" t="s">
        <v>135</v>
      </c>
      <c r="F1906" t="s">
        <v>403</v>
      </c>
      <c r="G1906" t="s">
        <v>404</v>
      </c>
      <c r="H1906">
        <v>284</v>
      </c>
      <c r="I1906" t="s">
        <v>208</v>
      </c>
      <c r="J1906" t="s">
        <v>133</v>
      </c>
      <c r="K1906" t="s">
        <v>132</v>
      </c>
      <c r="P1906" t="s">
        <v>297</v>
      </c>
      <c r="Q1906" t="s">
        <v>298</v>
      </c>
      <c r="R1906" t="s">
        <v>130</v>
      </c>
      <c r="S1906" t="s">
        <v>129</v>
      </c>
      <c r="AB1906" t="s">
        <v>128</v>
      </c>
      <c r="AC1906">
        <v>2010</v>
      </c>
      <c r="AD1906">
        <v>0</v>
      </c>
      <c r="AE1906" t="s">
        <v>196</v>
      </c>
      <c r="AH1906" t="s">
        <v>207</v>
      </c>
    </row>
    <row r="1907" spans="1:34" x14ac:dyDescent="0.25">
      <c r="A1907" t="s">
        <v>137</v>
      </c>
      <c r="B1907" t="s">
        <v>81</v>
      </c>
      <c r="C1907" t="s">
        <v>3</v>
      </c>
      <c r="D1907" t="s">
        <v>136</v>
      </c>
      <c r="E1907" t="s">
        <v>135</v>
      </c>
      <c r="F1907" t="s">
        <v>403</v>
      </c>
      <c r="G1907" t="s">
        <v>404</v>
      </c>
      <c r="H1907">
        <v>284</v>
      </c>
      <c r="I1907" t="s">
        <v>208</v>
      </c>
      <c r="J1907" t="s">
        <v>133</v>
      </c>
      <c r="K1907" t="s">
        <v>132</v>
      </c>
      <c r="P1907" t="s">
        <v>300</v>
      </c>
      <c r="Q1907" t="s">
        <v>301</v>
      </c>
      <c r="R1907" t="s">
        <v>183</v>
      </c>
      <c r="S1907" t="s">
        <v>182</v>
      </c>
      <c r="AB1907" t="s">
        <v>128</v>
      </c>
      <c r="AC1907">
        <v>2010</v>
      </c>
      <c r="AD1907">
        <v>15</v>
      </c>
      <c r="AH1907" t="s">
        <v>207</v>
      </c>
    </row>
    <row r="1908" spans="1:34" x14ac:dyDescent="0.25">
      <c r="A1908" t="s">
        <v>137</v>
      </c>
      <c r="B1908" t="s">
        <v>81</v>
      </c>
      <c r="C1908" t="s">
        <v>3</v>
      </c>
      <c r="D1908" t="s">
        <v>136</v>
      </c>
      <c r="E1908" t="s">
        <v>135</v>
      </c>
      <c r="F1908" t="s">
        <v>403</v>
      </c>
      <c r="G1908" t="s">
        <v>404</v>
      </c>
      <c r="H1908">
        <v>284</v>
      </c>
      <c r="I1908" t="s">
        <v>208</v>
      </c>
      <c r="J1908" t="s">
        <v>133</v>
      </c>
      <c r="K1908" t="s">
        <v>132</v>
      </c>
      <c r="P1908" t="s">
        <v>300</v>
      </c>
      <c r="Q1908" t="s">
        <v>301</v>
      </c>
      <c r="R1908" t="s">
        <v>156</v>
      </c>
      <c r="S1908" t="s">
        <v>155</v>
      </c>
      <c r="AB1908" t="s">
        <v>128</v>
      </c>
      <c r="AC1908">
        <v>2010</v>
      </c>
      <c r="AD1908">
        <v>97</v>
      </c>
      <c r="AH1908" t="s">
        <v>207</v>
      </c>
    </row>
    <row r="1909" spans="1:34" x14ac:dyDescent="0.25">
      <c r="A1909" t="s">
        <v>137</v>
      </c>
      <c r="B1909" t="s">
        <v>81</v>
      </c>
      <c r="C1909" t="s">
        <v>3</v>
      </c>
      <c r="D1909" t="s">
        <v>136</v>
      </c>
      <c r="E1909" t="s">
        <v>135</v>
      </c>
      <c r="F1909" t="s">
        <v>403</v>
      </c>
      <c r="G1909" t="s">
        <v>404</v>
      </c>
      <c r="H1909">
        <v>284</v>
      </c>
      <c r="I1909" t="s">
        <v>208</v>
      </c>
      <c r="J1909" t="s">
        <v>133</v>
      </c>
      <c r="K1909" t="s">
        <v>132</v>
      </c>
      <c r="P1909" t="s">
        <v>300</v>
      </c>
      <c r="Q1909" t="s">
        <v>301</v>
      </c>
      <c r="R1909" t="s">
        <v>154</v>
      </c>
      <c r="S1909" t="s">
        <v>153</v>
      </c>
      <c r="AB1909" t="s">
        <v>128</v>
      </c>
      <c r="AC1909">
        <v>2010</v>
      </c>
      <c r="AD1909">
        <v>183</v>
      </c>
      <c r="AH1909" t="s">
        <v>207</v>
      </c>
    </row>
    <row r="1910" spans="1:34" x14ac:dyDescent="0.25">
      <c r="A1910" t="s">
        <v>137</v>
      </c>
      <c r="B1910" t="s">
        <v>81</v>
      </c>
      <c r="C1910" t="s">
        <v>3</v>
      </c>
      <c r="D1910" t="s">
        <v>136</v>
      </c>
      <c r="E1910" t="s">
        <v>135</v>
      </c>
      <c r="F1910" t="s">
        <v>403</v>
      </c>
      <c r="G1910" t="s">
        <v>404</v>
      </c>
      <c r="H1910">
        <v>284</v>
      </c>
      <c r="I1910" t="s">
        <v>208</v>
      </c>
      <c r="J1910" t="s">
        <v>133</v>
      </c>
      <c r="K1910" t="s">
        <v>132</v>
      </c>
      <c r="P1910" t="s">
        <v>300</v>
      </c>
      <c r="Q1910" t="s">
        <v>301</v>
      </c>
      <c r="R1910" t="s">
        <v>152</v>
      </c>
      <c r="S1910" t="s">
        <v>151</v>
      </c>
      <c r="AB1910" t="s">
        <v>128</v>
      </c>
      <c r="AC1910">
        <v>2010</v>
      </c>
      <c r="AD1910">
        <v>289</v>
      </c>
      <c r="AH1910" t="s">
        <v>207</v>
      </c>
    </row>
    <row r="1911" spans="1:34" x14ac:dyDescent="0.25">
      <c r="A1911" t="s">
        <v>137</v>
      </c>
      <c r="B1911" t="s">
        <v>81</v>
      </c>
      <c r="C1911" t="s">
        <v>3</v>
      </c>
      <c r="D1911" t="s">
        <v>136</v>
      </c>
      <c r="E1911" t="s">
        <v>135</v>
      </c>
      <c r="F1911" t="s">
        <v>403</v>
      </c>
      <c r="G1911" t="s">
        <v>404</v>
      </c>
      <c r="H1911">
        <v>284</v>
      </c>
      <c r="I1911" t="s">
        <v>208</v>
      </c>
      <c r="J1911" t="s">
        <v>133</v>
      </c>
      <c r="K1911" t="s">
        <v>132</v>
      </c>
      <c r="P1911" t="s">
        <v>300</v>
      </c>
      <c r="Q1911" t="s">
        <v>301</v>
      </c>
      <c r="R1911" t="s">
        <v>150</v>
      </c>
      <c r="S1911" t="s">
        <v>149</v>
      </c>
      <c r="AB1911" t="s">
        <v>128</v>
      </c>
      <c r="AC1911">
        <v>2010</v>
      </c>
      <c r="AD1911">
        <v>63</v>
      </c>
      <c r="AH1911" t="s">
        <v>207</v>
      </c>
    </row>
    <row r="1912" spans="1:34" x14ac:dyDescent="0.25">
      <c r="A1912" t="s">
        <v>137</v>
      </c>
      <c r="B1912" t="s">
        <v>81</v>
      </c>
      <c r="C1912" t="s">
        <v>3</v>
      </c>
      <c r="D1912" t="s">
        <v>136</v>
      </c>
      <c r="E1912" t="s">
        <v>135</v>
      </c>
      <c r="F1912" t="s">
        <v>403</v>
      </c>
      <c r="G1912" t="s">
        <v>404</v>
      </c>
      <c r="H1912">
        <v>284</v>
      </c>
      <c r="I1912" t="s">
        <v>208</v>
      </c>
      <c r="J1912" t="s">
        <v>133</v>
      </c>
      <c r="K1912" t="s">
        <v>132</v>
      </c>
      <c r="P1912" t="s">
        <v>300</v>
      </c>
      <c r="Q1912" t="s">
        <v>301</v>
      </c>
      <c r="R1912" t="s">
        <v>148</v>
      </c>
      <c r="S1912" t="s">
        <v>147</v>
      </c>
      <c r="AB1912" t="s">
        <v>128</v>
      </c>
      <c r="AC1912">
        <v>2010</v>
      </c>
      <c r="AD1912">
        <v>189</v>
      </c>
      <c r="AH1912" t="s">
        <v>207</v>
      </c>
    </row>
    <row r="1913" spans="1:34" x14ac:dyDescent="0.25">
      <c r="A1913" t="s">
        <v>137</v>
      </c>
      <c r="B1913" t="s">
        <v>81</v>
      </c>
      <c r="C1913" t="s">
        <v>3</v>
      </c>
      <c r="D1913" t="s">
        <v>136</v>
      </c>
      <c r="E1913" t="s">
        <v>135</v>
      </c>
      <c r="F1913" t="s">
        <v>403</v>
      </c>
      <c r="G1913" t="s">
        <v>404</v>
      </c>
      <c r="H1913">
        <v>284</v>
      </c>
      <c r="I1913" t="s">
        <v>208</v>
      </c>
      <c r="J1913" t="s">
        <v>133</v>
      </c>
      <c r="K1913" t="s">
        <v>132</v>
      </c>
      <c r="P1913" t="s">
        <v>300</v>
      </c>
      <c r="Q1913" t="s">
        <v>301</v>
      </c>
      <c r="R1913" t="s">
        <v>146</v>
      </c>
      <c r="S1913" t="s">
        <v>145</v>
      </c>
      <c r="AB1913" t="s">
        <v>128</v>
      </c>
      <c r="AC1913">
        <v>2010</v>
      </c>
      <c r="AD1913">
        <v>45</v>
      </c>
      <c r="AH1913" t="s">
        <v>207</v>
      </c>
    </row>
    <row r="1914" spans="1:34" x14ac:dyDescent="0.25">
      <c r="A1914" t="s">
        <v>137</v>
      </c>
      <c r="B1914" t="s">
        <v>81</v>
      </c>
      <c r="C1914" t="s">
        <v>3</v>
      </c>
      <c r="D1914" t="s">
        <v>136</v>
      </c>
      <c r="E1914" t="s">
        <v>135</v>
      </c>
      <c r="F1914" t="s">
        <v>403</v>
      </c>
      <c r="G1914" t="s">
        <v>404</v>
      </c>
      <c r="H1914">
        <v>284</v>
      </c>
      <c r="I1914" t="s">
        <v>208</v>
      </c>
      <c r="J1914" t="s">
        <v>133</v>
      </c>
      <c r="K1914" t="s">
        <v>132</v>
      </c>
      <c r="P1914" t="s">
        <v>300</v>
      </c>
      <c r="Q1914" t="s">
        <v>301</v>
      </c>
      <c r="R1914" t="s">
        <v>144</v>
      </c>
      <c r="S1914" t="s">
        <v>143</v>
      </c>
      <c r="AB1914" t="s">
        <v>128</v>
      </c>
      <c r="AC1914">
        <v>2010</v>
      </c>
      <c r="AD1914">
        <v>244</v>
      </c>
      <c r="AH1914" t="s">
        <v>207</v>
      </c>
    </row>
    <row r="1915" spans="1:34" x14ac:dyDescent="0.25">
      <c r="A1915" t="s">
        <v>137</v>
      </c>
      <c r="B1915" t="s">
        <v>81</v>
      </c>
      <c r="C1915" t="s">
        <v>3</v>
      </c>
      <c r="D1915" t="s">
        <v>136</v>
      </c>
      <c r="E1915" t="s">
        <v>135</v>
      </c>
      <c r="F1915" t="s">
        <v>403</v>
      </c>
      <c r="G1915" t="s">
        <v>404</v>
      </c>
      <c r="H1915">
        <v>284</v>
      </c>
      <c r="I1915" t="s">
        <v>208</v>
      </c>
      <c r="J1915" t="s">
        <v>133</v>
      </c>
      <c r="K1915" t="s">
        <v>132</v>
      </c>
      <c r="P1915" t="s">
        <v>300</v>
      </c>
      <c r="Q1915" t="s">
        <v>301</v>
      </c>
      <c r="R1915" t="s">
        <v>142</v>
      </c>
      <c r="S1915" t="s">
        <v>141</v>
      </c>
      <c r="AB1915" t="s">
        <v>128</v>
      </c>
      <c r="AC1915">
        <v>2010</v>
      </c>
      <c r="AD1915">
        <v>154</v>
      </c>
      <c r="AH1915" t="s">
        <v>207</v>
      </c>
    </row>
    <row r="1916" spans="1:34" x14ac:dyDescent="0.25">
      <c r="A1916" t="s">
        <v>137</v>
      </c>
      <c r="B1916" t="s">
        <v>81</v>
      </c>
      <c r="C1916" t="s">
        <v>3</v>
      </c>
      <c r="D1916" t="s">
        <v>136</v>
      </c>
      <c r="E1916" t="s">
        <v>135</v>
      </c>
      <c r="F1916" t="s">
        <v>403</v>
      </c>
      <c r="G1916" t="s">
        <v>404</v>
      </c>
      <c r="H1916">
        <v>284</v>
      </c>
      <c r="I1916" t="s">
        <v>208</v>
      </c>
      <c r="J1916" t="s">
        <v>133</v>
      </c>
      <c r="K1916" t="s">
        <v>132</v>
      </c>
      <c r="P1916" t="s">
        <v>300</v>
      </c>
      <c r="Q1916" t="s">
        <v>301</v>
      </c>
      <c r="R1916" t="s">
        <v>140</v>
      </c>
      <c r="S1916" t="s">
        <v>139</v>
      </c>
      <c r="AB1916" t="s">
        <v>128</v>
      </c>
      <c r="AC1916">
        <v>2010</v>
      </c>
      <c r="AD1916">
        <v>43</v>
      </c>
      <c r="AH1916" t="s">
        <v>207</v>
      </c>
    </row>
    <row r="1917" spans="1:34" x14ac:dyDescent="0.25">
      <c r="A1917" t="s">
        <v>137</v>
      </c>
      <c r="B1917" t="s">
        <v>81</v>
      </c>
      <c r="C1917" t="s">
        <v>3</v>
      </c>
      <c r="D1917" t="s">
        <v>136</v>
      </c>
      <c r="E1917" t="s">
        <v>135</v>
      </c>
      <c r="F1917" t="s">
        <v>403</v>
      </c>
      <c r="G1917" t="s">
        <v>404</v>
      </c>
      <c r="H1917">
        <v>284</v>
      </c>
      <c r="I1917" t="s">
        <v>208</v>
      </c>
      <c r="J1917" t="s">
        <v>133</v>
      </c>
      <c r="K1917" t="s">
        <v>132</v>
      </c>
      <c r="P1917" t="s">
        <v>300</v>
      </c>
      <c r="Q1917" t="s">
        <v>301</v>
      </c>
      <c r="R1917" t="s">
        <v>138</v>
      </c>
      <c r="S1917" t="s">
        <v>131</v>
      </c>
      <c r="AB1917" t="s">
        <v>128</v>
      </c>
      <c r="AC1917">
        <v>2010</v>
      </c>
      <c r="AD1917">
        <v>1321</v>
      </c>
      <c r="AH1917" t="s">
        <v>207</v>
      </c>
    </row>
    <row r="1918" spans="1:34" x14ac:dyDescent="0.25">
      <c r="A1918" t="s">
        <v>137</v>
      </c>
      <c r="B1918" t="s">
        <v>81</v>
      </c>
      <c r="C1918" t="s">
        <v>3</v>
      </c>
      <c r="D1918" t="s">
        <v>136</v>
      </c>
      <c r="E1918" t="s">
        <v>135</v>
      </c>
      <c r="F1918" t="s">
        <v>403</v>
      </c>
      <c r="G1918" t="s">
        <v>404</v>
      </c>
      <c r="H1918">
        <v>284</v>
      </c>
      <c r="I1918" t="s">
        <v>208</v>
      </c>
      <c r="J1918" t="s">
        <v>133</v>
      </c>
      <c r="K1918" t="s">
        <v>132</v>
      </c>
      <c r="P1918" t="s">
        <v>300</v>
      </c>
      <c r="Q1918" t="s">
        <v>301</v>
      </c>
      <c r="R1918" t="s">
        <v>130</v>
      </c>
      <c r="S1918" t="s">
        <v>129</v>
      </c>
      <c r="AB1918" t="s">
        <v>128</v>
      </c>
      <c r="AC1918">
        <v>2010</v>
      </c>
      <c r="AD1918">
        <v>0</v>
      </c>
      <c r="AE1918" t="s">
        <v>196</v>
      </c>
      <c r="AH1918" t="s">
        <v>207</v>
      </c>
    </row>
    <row r="1919" spans="1:34" s="49" customFormat="1" x14ac:dyDescent="0.25">
      <c r="A1919" s="49" t="s">
        <v>137</v>
      </c>
      <c r="B1919" s="49" t="s">
        <v>81</v>
      </c>
      <c r="C1919" s="49" t="s">
        <v>3</v>
      </c>
      <c r="D1919" s="49" t="s">
        <v>136</v>
      </c>
      <c r="E1919" s="49" t="s">
        <v>135</v>
      </c>
      <c r="F1919" s="49" t="s">
        <v>403</v>
      </c>
      <c r="G1919" s="49" t="s">
        <v>404</v>
      </c>
      <c r="H1919" s="49">
        <v>284</v>
      </c>
      <c r="I1919" s="49" t="s">
        <v>208</v>
      </c>
      <c r="J1919" s="49" t="s">
        <v>133</v>
      </c>
      <c r="K1919" s="49" t="s">
        <v>132</v>
      </c>
      <c r="P1919" s="49" t="s">
        <v>302</v>
      </c>
      <c r="Q1919" s="49" t="s">
        <v>131</v>
      </c>
      <c r="R1919" s="49" t="s">
        <v>183</v>
      </c>
      <c r="S1919" s="49" t="s">
        <v>182</v>
      </c>
      <c r="AB1919" s="49" t="s">
        <v>128</v>
      </c>
      <c r="AC1919" s="49">
        <v>2010</v>
      </c>
      <c r="AD1919" s="49">
        <v>18</v>
      </c>
      <c r="AF1919" s="49" t="s">
        <v>858</v>
      </c>
      <c r="AG1919" s="146">
        <f>(AD1920+AD1921+AD1922)*( 1 +AD1930/(AD1929-AD1930))</f>
        <v>1113</v>
      </c>
      <c r="AH1919" s="49" t="s">
        <v>207</v>
      </c>
    </row>
    <row r="1920" spans="1:34" s="49" customFormat="1" x14ac:dyDescent="0.25">
      <c r="A1920" s="49" t="s">
        <v>137</v>
      </c>
      <c r="B1920" s="49" t="s">
        <v>81</v>
      </c>
      <c r="C1920" s="49" t="s">
        <v>3</v>
      </c>
      <c r="D1920" s="49" t="s">
        <v>136</v>
      </c>
      <c r="E1920" s="49" t="s">
        <v>135</v>
      </c>
      <c r="F1920" s="49" t="s">
        <v>403</v>
      </c>
      <c r="G1920" s="49" t="s">
        <v>404</v>
      </c>
      <c r="H1920" s="49">
        <v>284</v>
      </c>
      <c r="I1920" s="49" t="s">
        <v>208</v>
      </c>
      <c r="J1920" s="49" t="s">
        <v>133</v>
      </c>
      <c r="K1920" s="49" t="s">
        <v>132</v>
      </c>
      <c r="P1920" s="49" t="s">
        <v>302</v>
      </c>
      <c r="Q1920" s="49" t="s">
        <v>131</v>
      </c>
      <c r="R1920" s="49" t="s">
        <v>156</v>
      </c>
      <c r="S1920" s="49" t="s">
        <v>155</v>
      </c>
      <c r="AB1920" s="49" t="s">
        <v>128</v>
      </c>
      <c r="AC1920" s="49">
        <v>2010</v>
      </c>
      <c r="AD1920" s="49">
        <v>147</v>
      </c>
      <c r="AF1920" s="49" t="s">
        <v>859</v>
      </c>
      <c r="AG1920" s="146">
        <f>(AD1919+AD1923+AD1924+AD1925+AD1926+AD1927+AD1928)*( 1 +AD1930/(AD1929-AD1930))</f>
        <v>1394</v>
      </c>
      <c r="AH1920" s="49" t="s">
        <v>207</v>
      </c>
    </row>
    <row r="1921" spans="1:34" s="49" customFormat="1" x14ac:dyDescent="0.25">
      <c r="A1921" s="49" t="s">
        <v>137</v>
      </c>
      <c r="B1921" s="49" t="s">
        <v>81</v>
      </c>
      <c r="C1921" s="49" t="s">
        <v>3</v>
      </c>
      <c r="D1921" s="49" t="s">
        <v>136</v>
      </c>
      <c r="E1921" s="49" t="s">
        <v>135</v>
      </c>
      <c r="F1921" s="49" t="s">
        <v>403</v>
      </c>
      <c r="G1921" s="49" t="s">
        <v>404</v>
      </c>
      <c r="H1921" s="49">
        <v>284</v>
      </c>
      <c r="I1921" s="49" t="s">
        <v>208</v>
      </c>
      <c r="J1921" s="49" t="s">
        <v>133</v>
      </c>
      <c r="K1921" s="49" t="s">
        <v>132</v>
      </c>
      <c r="P1921" s="49" t="s">
        <v>302</v>
      </c>
      <c r="Q1921" s="49" t="s">
        <v>131</v>
      </c>
      <c r="R1921" s="49" t="s">
        <v>154</v>
      </c>
      <c r="S1921" s="49" t="s">
        <v>153</v>
      </c>
      <c r="AB1921" s="49" t="s">
        <v>128</v>
      </c>
      <c r="AC1921" s="49">
        <v>2010</v>
      </c>
      <c r="AD1921" s="49">
        <v>333</v>
      </c>
      <c r="AF1921" s="49" t="s">
        <v>862</v>
      </c>
      <c r="AG1921" s="146">
        <f>AD1919+AD1920+AD1921+AD1922+ AD1923+AD1924+AD1925+AD1926+AD1927+AD1928+AD1930</f>
        <v>2507</v>
      </c>
      <c r="AH1921" s="49" t="s">
        <v>207</v>
      </c>
    </row>
    <row r="1922" spans="1:34" s="49" customFormat="1" x14ac:dyDescent="0.25">
      <c r="A1922" s="49" t="s">
        <v>137</v>
      </c>
      <c r="B1922" s="49" t="s">
        <v>81</v>
      </c>
      <c r="C1922" s="49" t="s">
        <v>3</v>
      </c>
      <c r="D1922" s="49" t="s">
        <v>136</v>
      </c>
      <c r="E1922" s="49" t="s">
        <v>135</v>
      </c>
      <c r="F1922" s="49" t="s">
        <v>403</v>
      </c>
      <c r="G1922" s="49" t="s">
        <v>404</v>
      </c>
      <c r="H1922" s="49">
        <v>284</v>
      </c>
      <c r="I1922" s="49" t="s">
        <v>208</v>
      </c>
      <c r="J1922" s="49" t="s">
        <v>133</v>
      </c>
      <c r="K1922" s="49" t="s">
        <v>132</v>
      </c>
      <c r="P1922" s="49" t="s">
        <v>302</v>
      </c>
      <c r="Q1922" s="49" t="s">
        <v>131</v>
      </c>
      <c r="R1922" s="49" t="s">
        <v>152</v>
      </c>
      <c r="S1922" s="49" t="s">
        <v>151</v>
      </c>
      <c r="AB1922" s="49" t="s">
        <v>128</v>
      </c>
      <c r="AC1922" s="49">
        <v>2010</v>
      </c>
      <c r="AD1922" s="49">
        <v>633</v>
      </c>
      <c r="AG1922" s="146"/>
      <c r="AH1922" s="49" t="s">
        <v>207</v>
      </c>
    </row>
    <row r="1923" spans="1:34" s="49" customFormat="1" x14ac:dyDescent="0.25">
      <c r="A1923" s="49" t="s">
        <v>137</v>
      </c>
      <c r="B1923" s="49" t="s">
        <v>81</v>
      </c>
      <c r="C1923" s="49" t="s">
        <v>3</v>
      </c>
      <c r="D1923" s="49" t="s">
        <v>136</v>
      </c>
      <c r="E1923" s="49" t="s">
        <v>135</v>
      </c>
      <c r="F1923" s="49" t="s">
        <v>403</v>
      </c>
      <c r="G1923" s="49" t="s">
        <v>404</v>
      </c>
      <c r="H1923" s="49">
        <v>284</v>
      </c>
      <c r="I1923" s="49" t="s">
        <v>208</v>
      </c>
      <c r="J1923" s="49" t="s">
        <v>133</v>
      </c>
      <c r="K1923" s="49" t="s">
        <v>132</v>
      </c>
      <c r="P1923" s="49" t="s">
        <v>302</v>
      </c>
      <c r="Q1923" s="49" t="s">
        <v>131</v>
      </c>
      <c r="R1923" s="49" t="s">
        <v>150</v>
      </c>
      <c r="S1923" s="49" t="s">
        <v>149</v>
      </c>
      <c r="AB1923" s="49" t="s">
        <v>128</v>
      </c>
      <c r="AC1923" s="49">
        <v>2010</v>
      </c>
      <c r="AD1923" s="49">
        <v>170</v>
      </c>
      <c r="AG1923" s="146"/>
      <c r="AH1923" s="49" t="s">
        <v>207</v>
      </c>
    </row>
    <row r="1924" spans="1:34" s="49" customFormat="1" x14ac:dyDescent="0.25">
      <c r="A1924" s="49" t="s">
        <v>137</v>
      </c>
      <c r="B1924" s="49" t="s">
        <v>81</v>
      </c>
      <c r="C1924" s="49" t="s">
        <v>3</v>
      </c>
      <c r="D1924" s="49" t="s">
        <v>136</v>
      </c>
      <c r="E1924" s="49" t="s">
        <v>135</v>
      </c>
      <c r="F1924" s="49" t="s">
        <v>403</v>
      </c>
      <c r="G1924" s="49" t="s">
        <v>404</v>
      </c>
      <c r="H1924" s="49">
        <v>284</v>
      </c>
      <c r="I1924" s="49" t="s">
        <v>208</v>
      </c>
      <c r="J1924" s="49" t="s">
        <v>133</v>
      </c>
      <c r="K1924" s="49" t="s">
        <v>132</v>
      </c>
      <c r="P1924" s="49" t="s">
        <v>302</v>
      </c>
      <c r="Q1924" s="49" t="s">
        <v>131</v>
      </c>
      <c r="R1924" s="49" t="s">
        <v>148</v>
      </c>
      <c r="S1924" s="49" t="s">
        <v>147</v>
      </c>
      <c r="AB1924" s="49" t="s">
        <v>128</v>
      </c>
      <c r="AC1924" s="49">
        <v>2010</v>
      </c>
      <c r="AD1924" s="49">
        <v>605</v>
      </c>
      <c r="AG1924" s="146"/>
      <c r="AH1924" s="49" t="s">
        <v>207</v>
      </c>
    </row>
    <row r="1925" spans="1:34" s="49" customFormat="1" x14ac:dyDescent="0.25">
      <c r="A1925" s="49" t="s">
        <v>137</v>
      </c>
      <c r="B1925" s="49" t="s">
        <v>81</v>
      </c>
      <c r="C1925" s="49" t="s">
        <v>3</v>
      </c>
      <c r="D1925" s="49" t="s">
        <v>136</v>
      </c>
      <c r="E1925" s="49" t="s">
        <v>135</v>
      </c>
      <c r="F1925" s="49" t="s">
        <v>403</v>
      </c>
      <c r="G1925" s="49" t="s">
        <v>404</v>
      </c>
      <c r="H1925" s="49">
        <v>284</v>
      </c>
      <c r="I1925" s="49" t="s">
        <v>208</v>
      </c>
      <c r="J1925" s="49" t="s">
        <v>133</v>
      </c>
      <c r="K1925" s="49" t="s">
        <v>132</v>
      </c>
      <c r="P1925" s="49" t="s">
        <v>302</v>
      </c>
      <c r="Q1925" s="49" t="s">
        <v>131</v>
      </c>
      <c r="R1925" s="49" t="s">
        <v>146</v>
      </c>
      <c r="S1925" s="49" t="s">
        <v>145</v>
      </c>
      <c r="AB1925" s="49" t="s">
        <v>128</v>
      </c>
      <c r="AC1925" s="49">
        <v>2010</v>
      </c>
      <c r="AD1925" s="49">
        <v>56</v>
      </c>
      <c r="AG1925" s="146"/>
      <c r="AH1925" s="49" t="s">
        <v>207</v>
      </c>
    </row>
    <row r="1926" spans="1:34" s="49" customFormat="1" x14ac:dyDescent="0.25">
      <c r="A1926" s="49" t="s">
        <v>137</v>
      </c>
      <c r="B1926" s="49" t="s">
        <v>81</v>
      </c>
      <c r="C1926" s="49" t="s">
        <v>3</v>
      </c>
      <c r="D1926" s="49" t="s">
        <v>136</v>
      </c>
      <c r="E1926" s="49" t="s">
        <v>135</v>
      </c>
      <c r="F1926" s="49" t="s">
        <v>403</v>
      </c>
      <c r="G1926" s="49" t="s">
        <v>404</v>
      </c>
      <c r="H1926" s="49">
        <v>284</v>
      </c>
      <c r="I1926" s="49" t="s">
        <v>208</v>
      </c>
      <c r="J1926" s="49" t="s">
        <v>133</v>
      </c>
      <c r="K1926" s="49" t="s">
        <v>132</v>
      </c>
      <c r="P1926" s="49" t="s">
        <v>302</v>
      </c>
      <c r="Q1926" s="49" t="s">
        <v>131</v>
      </c>
      <c r="R1926" s="49" t="s">
        <v>144</v>
      </c>
      <c r="S1926" s="49" t="s">
        <v>143</v>
      </c>
      <c r="AB1926" s="49" t="s">
        <v>128</v>
      </c>
      <c r="AC1926" s="49">
        <v>2010</v>
      </c>
      <c r="AD1926" s="49">
        <v>257</v>
      </c>
      <c r="AG1926" s="146"/>
      <c r="AH1926" s="49" t="s">
        <v>207</v>
      </c>
    </row>
    <row r="1927" spans="1:34" s="49" customFormat="1" x14ac:dyDescent="0.25">
      <c r="A1927" s="49" t="s">
        <v>137</v>
      </c>
      <c r="B1927" s="49" t="s">
        <v>81</v>
      </c>
      <c r="C1927" s="49" t="s">
        <v>3</v>
      </c>
      <c r="D1927" s="49" t="s">
        <v>136</v>
      </c>
      <c r="E1927" s="49" t="s">
        <v>135</v>
      </c>
      <c r="F1927" s="49" t="s">
        <v>403</v>
      </c>
      <c r="G1927" s="49" t="s">
        <v>404</v>
      </c>
      <c r="H1927" s="49">
        <v>284</v>
      </c>
      <c r="I1927" s="49" t="s">
        <v>208</v>
      </c>
      <c r="J1927" s="49" t="s">
        <v>133</v>
      </c>
      <c r="K1927" s="49" t="s">
        <v>132</v>
      </c>
      <c r="P1927" s="49" t="s">
        <v>302</v>
      </c>
      <c r="Q1927" s="49" t="s">
        <v>131</v>
      </c>
      <c r="R1927" s="49" t="s">
        <v>142</v>
      </c>
      <c r="S1927" s="49" t="s">
        <v>141</v>
      </c>
      <c r="AB1927" s="49" t="s">
        <v>128</v>
      </c>
      <c r="AC1927" s="49">
        <v>2010</v>
      </c>
      <c r="AD1927" s="49">
        <v>177</v>
      </c>
      <c r="AG1927" s="146"/>
      <c r="AH1927" s="49" t="s">
        <v>207</v>
      </c>
    </row>
    <row r="1928" spans="1:34" s="49" customFormat="1" x14ac:dyDescent="0.25">
      <c r="A1928" s="49" t="s">
        <v>137</v>
      </c>
      <c r="B1928" s="49" t="s">
        <v>81</v>
      </c>
      <c r="C1928" s="49" t="s">
        <v>3</v>
      </c>
      <c r="D1928" s="49" t="s">
        <v>136</v>
      </c>
      <c r="E1928" s="49" t="s">
        <v>135</v>
      </c>
      <c r="F1928" s="49" t="s">
        <v>403</v>
      </c>
      <c r="G1928" s="49" t="s">
        <v>404</v>
      </c>
      <c r="H1928" s="49">
        <v>284</v>
      </c>
      <c r="I1928" s="49" t="s">
        <v>208</v>
      </c>
      <c r="J1928" s="49" t="s">
        <v>133</v>
      </c>
      <c r="K1928" s="49" t="s">
        <v>132</v>
      </c>
      <c r="P1928" s="49" t="s">
        <v>302</v>
      </c>
      <c r="Q1928" s="49" t="s">
        <v>131</v>
      </c>
      <c r="R1928" s="49" t="s">
        <v>140</v>
      </c>
      <c r="S1928" s="49" t="s">
        <v>139</v>
      </c>
      <c r="AB1928" s="49" t="s">
        <v>128</v>
      </c>
      <c r="AC1928" s="49">
        <v>2010</v>
      </c>
      <c r="AD1928" s="49">
        <v>111</v>
      </c>
      <c r="AG1928" s="146"/>
      <c r="AH1928" s="49" t="s">
        <v>207</v>
      </c>
    </row>
    <row r="1929" spans="1:34" s="49" customFormat="1" x14ac:dyDescent="0.25">
      <c r="A1929" s="49" t="s">
        <v>137</v>
      </c>
      <c r="B1929" s="49" t="s">
        <v>81</v>
      </c>
      <c r="C1929" s="49" t="s">
        <v>3</v>
      </c>
      <c r="D1929" s="49" t="s">
        <v>136</v>
      </c>
      <c r="E1929" s="49" t="s">
        <v>135</v>
      </c>
      <c r="F1929" s="49" t="s">
        <v>403</v>
      </c>
      <c r="G1929" s="49" t="s">
        <v>404</v>
      </c>
      <c r="H1929" s="49">
        <v>284</v>
      </c>
      <c r="I1929" s="49" t="s">
        <v>208</v>
      </c>
      <c r="J1929" s="49" t="s">
        <v>133</v>
      </c>
      <c r="K1929" s="49" t="s">
        <v>132</v>
      </c>
      <c r="P1929" s="49" t="s">
        <v>302</v>
      </c>
      <c r="Q1929" s="49" t="s">
        <v>131</v>
      </c>
      <c r="R1929" s="49" t="s">
        <v>138</v>
      </c>
      <c r="S1929" s="49" t="s">
        <v>131</v>
      </c>
      <c r="AB1929" s="49" t="s">
        <v>128</v>
      </c>
      <c r="AC1929" s="49">
        <v>2010</v>
      </c>
      <c r="AD1929" s="49">
        <v>2508</v>
      </c>
      <c r="AG1929" s="146"/>
      <c r="AH1929" s="49" t="s">
        <v>207</v>
      </c>
    </row>
    <row r="1930" spans="1:34" s="49" customFormat="1" x14ac:dyDescent="0.25">
      <c r="A1930" s="49" t="s">
        <v>137</v>
      </c>
      <c r="B1930" s="49" t="s">
        <v>81</v>
      </c>
      <c r="C1930" s="49" t="s">
        <v>3</v>
      </c>
      <c r="D1930" s="49" t="s">
        <v>136</v>
      </c>
      <c r="E1930" s="49" t="s">
        <v>135</v>
      </c>
      <c r="F1930" s="49" t="s">
        <v>403</v>
      </c>
      <c r="G1930" s="49" t="s">
        <v>404</v>
      </c>
      <c r="H1930" s="49">
        <v>284</v>
      </c>
      <c r="I1930" s="49" t="s">
        <v>208</v>
      </c>
      <c r="J1930" s="49" t="s">
        <v>133</v>
      </c>
      <c r="K1930" s="49" t="s">
        <v>132</v>
      </c>
      <c r="P1930" s="49" t="s">
        <v>302</v>
      </c>
      <c r="Q1930" s="49" t="s">
        <v>131</v>
      </c>
      <c r="R1930" s="49" t="s">
        <v>130</v>
      </c>
      <c r="S1930" s="49" t="s">
        <v>129</v>
      </c>
      <c r="AB1930" s="49" t="s">
        <v>128</v>
      </c>
      <c r="AC1930" s="49">
        <v>2010</v>
      </c>
      <c r="AD1930" s="49">
        <v>0</v>
      </c>
      <c r="AE1930" s="49" t="s">
        <v>196</v>
      </c>
      <c r="AG1930" s="146"/>
      <c r="AH1930" s="49" t="s">
        <v>207</v>
      </c>
    </row>
    <row r="1931" spans="1:34" x14ac:dyDescent="0.25">
      <c r="A1931" t="s">
        <v>137</v>
      </c>
      <c r="B1931" t="s">
        <v>484</v>
      </c>
      <c r="C1931" t="s">
        <v>485</v>
      </c>
      <c r="D1931" t="s">
        <v>136</v>
      </c>
      <c r="E1931" t="s">
        <v>135</v>
      </c>
      <c r="F1931" t="s">
        <v>403</v>
      </c>
      <c r="G1931" t="s">
        <v>404</v>
      </c>
      <c r="H1931">
        <v>117</v>
      </c>
      <c r="I1931" t="s">
        <v>486</v>
      </c>
      <c r="J1931" t="s">
        <v>133</v>
      </c>
      <c r="K1931" t="s">
        <v>132</v>
      </c>
      <c r="P1931" t="s">
        <v>297</v>
      </c>
      <c r="Q1931" t="s">
        <v>298</v>
      </c>
      <c r="R1931" t="s">
        <v>183</v>
      </c>
      <c r="S1931" t="s">
        <v>182</v>
      </c>
      <c r="AB1931" t="s">
        <v>128</v>
      </c>
      <c r="AC1931">
        <v>2010</v>
      </c>
      <c r="AD1931">
        <v>0</v>
      </c>
      <c r="AE1931" t="s">
        <v>196</v>
      </c>
      <c r="AH1931" t="s">
        <v>487</v>
      </c>
    </row>
    <row r="1932" spans="1:34" x14ac:dyDescent="0.25">
      <c r="A1932" t="s">
        <v>137</v>
      </c>
      <c r="B1932" t="s">
        <v>484</v>
      </c>
      <c r="C1932" t="s">
        <v>485</v>
      </c>
      <c r="D1932" t="s">
        <v>136</v>
      </c>
      <c r="E1932" t="s">
        <v>135</v>
      </c>
      <c r="F1932" t="s">
        <v>403</v>
      </c>
      <c r="G1932" t="s">
        <v>404</v>
      </c>
      <c r="H1932">
        <v>117</v>
      </c>
      <c r="I1932" t="s">
        <v>486</v>
      </c>
      <c r="J1932" t="s">
        <v>133</v>
      </c>
      <c r="K1932" t="s">
        <v>132</v>
      </c>
      <c r="P1932" t="s">
        <v>297</v>
      </c>
      <c r="Q1932" t="s">
        <v>298</v>
      </c>
      <c r="R1932" t="s">
        <v>156</v>
      </c>
      <c r="S1932" t="s">
        <v>155</v>
      </c>
      <c r="AB1932" t="s">
        <v>128</v>
      </c>
      <c r="AC1932">
        <v>2010</v>
      </c>
      <c r="AD1932">
        <v>0</v>
      </c>
      <c r="AE1932" t="s">
        <v>196</v>
      </c>
      <c r="AH1932" t="s">
        <v>487</v>
      </c>
    </row>
    <row r="1933" spans="1:34" x14ac:dyDescent="0.25">
      <c r="A1933" t="s">
        <v>137</v>
      </c>
      <c r="B1933" t="s">
        <v>484</v>
      </c>
      <c r="C1933" t="s">
        <v>485</v>
      </c>
      <c r="D1933" t="s">
        <v>136</v>
      </c>
      <c r="E1933" t="s">
        <v>135</v>
      </c>
      <c r="F1933" t="s">
        <v>403</v>
      </c>
      <c r="G1933" t="s">
        <v>404</v>
      </c>
      <c r="H1933">
        <v>117</v>
      </c>
      <c r="I1933" t="s">
        <v>486</v>
      </c>
      <c r="J1933" t="s">
        <v>133</v>
      </c>
      <c r="K1933" t="s">
        <v>132</v>
      </c>
      <c r="P1933" t="s">
        <v>297</v>
      </c>
      <c r="Q1933" t="s">
        <v>298</v>
      </c>
      <c r="R1933" t="s">
        <v>154</v>
      </c>
      <c r="S1933" t="s">
        <v>153</v>
      </c>
      <c r="AB1933" t="s">
        <v>128</v>
      </c>
      <c r="AC1933">
        <v>2010</v>
      </c>
      <c r="AD1933">
        <v>0</v>
      </c>
      <c r="AE1933" t="s">
        <v>196</v>
      </c>
      <c r="AH1933" t="s">
        <v>487</v>
      </c>
    </row>
    <row r="1934" spans="1:34" x14ac:dyDescent="0.25">
      <c r="A1934" t="s">
        <v>137</v>
      </c>
      <c r="B1934" t="s">
        <v>484</v>
      </c>
      <c r="C1934" t="s">
        <v>485</v>
      </c>
      <c r="D1934" t="s">
        <v>136</v>
      </c>
      <c r="E1934" t="s">
        <v>135</v>
      </c>
      <c r="F1934" t="s">
        <v>403</v>
      </c>
      <c r="G1934" t="s">
        <v>404</v>
      </c>
      <c r="H1934">
        <v>117</v>
      </c>
      <c r="I1934" t="s">
        <v>486</v>
      </c>
      <c r="J1934" t="s">
        <v>133</v>
      </c>
      <c r="K1934" t="s">
        <v>132</v>
      </c>
      <c r="P1934" t="s">
        <v>297</v>
      </c>
      <c r="Q1934" t="s">
        <v>298</v>
      </c>
      <c r="R1934" t="s">
        <v>152</v>
      </c>
      <c r="S1934" t="s">
        <v>151</v>
      </c>
      <c r="AB1934" t="s">
        <v>128</v>
      </c>
      <c r="AC1934">
        <v>2010</v>
      </c>
      <c r="AD1934">
        <v>0</v>
      </c>
      <c r="AE1934" t="s">
        <v>196</v>
      </c>
      <c r="AH1934" t="s">
        <v>487</v>
      </c>
    </row>
    <row r="1935" spans="1:34" x14ac:dyDescent="0.25">
      <c r="A1935" t="s">
        <v>137</v>
      </c>
      <c r="B1935" t="s">
        <v>484</v>
      </c>
      <c r="C1935" t="s">
        <v>485</v>
      </c>
      <c r="D1935" t="s">
        <v>136</v>
      </c>
      <c r="E1935" t="s">
        <v>135</v>
      </c>
      <c r="F1935" t="s">
        <v>403</v>
      </c>
      <c r="G1935" t="s">
        <v>404</v>
      </c>
      <c r="H1935">
        <v>117</v>
      </c>
      <c r="I1935" t="s">
        <v>486</v>
      </c>
      <c r="J1935" t="s">
        <v>133</v>
      </c>
      <c r="K1935" t="s">
        <v>132</v>
      </c>
      <c r="P1935" t="s">
        <v>297</v>
      </c>
      <c r="Q1935" t="s">
        <v>298</v>
      </c>
      <c r="R1935" t="s">
        <v>150</v>
      </c>
      <c r="S1935" t="s">
        <v>149</v>
      </c>
      <c r="AB1935" t="s">
        <v>128</v>
      </c>
      <c r="AC1935">
        <v>2010</v>
      </c>
      <c r="AD1935">
        <v>0</v>
      </c>
      <c r="AE1935" t="s">
        <v>196</v>
      </c>
      <c r="AH1935" t="s">
        <v>487</v>
      </c>
    </row>
    <row r="1936" spans="1:34" x14ac:dyDescent="0.25">
      <c r="A1936" t="s">
        <v>137</v>
      </c>
      <c r="B1936" t="s">
        <v>484</v>
      </c>
      <c r="C1936" t="s">
        <v>485</v>
      </c>
      <c r="D1936" t="s">
        <v>136</v>
      </c>
      <c r="E1936" t="s">
        <v>135</v>
      </c>
      <c r="F1936" t="s">
        <v>403</v>
      </c>
      <c r="G1936" t="s">
        <v>404</v>
      </c>
      <c r="H1936">
        <v>117</v>
      </c>
      <c r="I1936" t="s">
        <v>486</v>
      </c>
      <c r="J1936" t="s">
        <v>133</v>
      </c>
      <c r="K1936" t="s">
        <v>132</v>
      </c>
      <c r="P1936" t="s">
        <v>297</v>
      </c>
      <c r="Q1936" t="s">
        <v>298</v>
      </c>
      <c r="R1936" t="s">
        <v>148</v>
      </c>
      <c r="S1936" t="s">
        <v>147</v>
      </c>
      <c r="AB1936" t="s">
        <v>128</v>
      </c>
      <c r="AC1936">
        <v>2010</v>
      </c>
      <c r="AD1936">
        <v>0</v>
      </c>
      <c r="AE1936" t="s">
        <v>196</v>
      </c>
      <c r="AH1936" t="s">
        <v>487</v>
      </c>
    </row>
    <row r="1937" spans="1:34" x14ac:dyDescent="0.25">
      <c r="A1937" t="s">
        <v>137</v>
      </c>
      <c r="B1937" t="s">
        <v>484</v>
      </c>
      <c r="C1937" t="s">
        <v>485</v>
      </c>
      <c r="D1937" t="s">
        <v>136</v>
      </c>
      <c r="E1937" t="s">
        <v>135</v>
      </c>
      <c r="F1937" t="s">
        <v>403</v>
      </c>
      <c r="G1937" t="s">
        <v>404</v>
      </c>
      <c r="H1937">
        <v>117</v>
      </c>
      <c r="I1937" t="s">
        <v>486</v>
      </c>
      <c r="J1937" t="s">
        <v>133</v>
      </c>
      <c r="K1937" t="s">
        <v>132</v>
      </c>
      <c r="P1937" t="s">
        <v>297</v>
      </c>
      <c r="Q1937" t="s">
        <v>298</v>
      </c>
      <c r="R1937" t="s">
        <v>146</v>
      </c>
      <c r="S1937" t="s">
        <v>145</v>
      </c>
      <c r="AB1937" t="s">
        <v>128</v>
      </c>
      <c r="AC1937">
        <v>2010</v>
      </c>
      <c r="AD1937">
        <v>0</v>
      </c>
      <c r="AE1937" t="s">
        <v>196</v>
      </c>
      <c r="AH1937" t="s">
        <v>487</v>
      </c>
    </row>
    <row r="1938" spans="1:34" x14ac:dyDescent="0.25">
      <c r="A1938" t="s">
        <v>137</v>
      </c>
      <c r="B1938" t="s">
        <v>484</v>
      </c>
      <c r="C1938" t="s">
        <v>485</v>
      </c>
      <c r="D1938" t="s">
        <v>136</v>
      </c>
      <c r="E1938" t="s">
        <v>135</v>
      </c>
      <c r="F1938" t="s">
        <v>403</v>
      </c>
      <c r="G1938" t="s">
        <v>404</v>
      </c>
      <c r="H1938">
        <v>117</v>
      </c>
      <c r="I1938" t="s">
        <v>486</v>
      </c>
      <c r="J1938" t="s">
        <v>133</v>
      </c>
      <c r="K1938" t="s">
        <v>132</v>
      </c>
      <c r="P1938" t="s">
        <v>297</v>
      </c>
      <c r="Q1938" t="s">
        <v>298</v>
      </c>
      <c r="R1938" t="s">
        <v>144</v>
      </c>
      <c r="S1938" t="s">
        <v>143</v>
      </c>
      <c r="AB1938" t="s">
        <v>128</v>
      </c>
      <c r="AC1938">
        <v>2010</v>
      </c>
      <c r="AD1938">
        <v>0</v>
      </c>
      <c r="AE1938" t="s">
        <v>196</v>
      </c>
      <c r="AH1938" t="s">
        <v>487</v>
      </c>
    </row>
    <row r="1939" spans="1:34" x14ac:dyDescent="0.25">
      <c r="A1939" t="s">
        <v>137</v>
      </c>
      <c r="B1939" t="s">
        <v>484</v>
      </c>
      <c r="C1939" t="s">
        <v>485</v>
      </c>
      <c r="D1939" t="s">
        <v>136</v>
      </c>
      <c r="E1939" t="s">
        <v>135</v>
      </c>
      <c r="F1939" t="s">
        <v>403</v>
      </c>
      <c r="G1939" t="s">
        <v>404</v>
      </c>
      <c r="H1939">
        <v>117</v>
      </c>
      <c r="I1939" t="s">
        <v>486</v>
      </c>
      <c r="J1939" t="s">
        <v>133</v>
      </c>
      <c r="K1939" t="s">
        <v>132</v>
      </c>
      <c r="P1939" t="s">
        <v>297</v>
      </c>
      <c r="Q1939" t="s">
        <v>298</v>
      </c>
      <c r="R1939" t="s">
        <v>142</v>
      </c>
      <c r="S1939" t="s">
        <v>141</v>
      </c>
      <c r="AB1939" t="s">
        <v>128</v>
      </c>
      <c r="AC1939">
        <v>2010</v>
      </c>
      <c r="AD1939">
        <v>0</v>
      </c>
      <c r="AE1939" t="s">
        <v>196</v>
      </c>
      <c r="AH1939" t="s">
        <v>487</v>
      </c>
    </row>
    <row r="1940" spans="1:34" x14ac:dyDescent="0.25">
      <c r="A1940" t="s">
        <v>137</v>
      </c>
      <c r="B1940" t="s">
        <v>484</v>
      </c>
      <c r="C1940" t="s">
        <v>485</v>
      </c>
      <c r="D1940" t="s">
        <v>136</v>
      </c>
      <c r="E1940" t="s">
        <v>135</v>
      </c>
      <c r="F1940" t="s">
        <v>403</v>
      </c>
      <c r="G1940" t="s">
        <v>404</v>
      </c>
      <c r="H1940">
        <v>117</v>
      </c>
      <c r="I1940" t="s">
        <v>486</v>
      </c>
      <c r="J1940" t="s">
        <v>133</v>
      </c>
      <c r="K1940" t="s">
        <v>132</v>
      </c>
      <c r="P1940" t="s">
        <v>297</v>
      </c>
      <c r="Q1940" t="s">
        <v>298</v>
      </c>
      <c r="R1940" t="s">
        <v>140</v>
      </c>
      <c r="S1940" t="s">
        <v>139</v>
      </c>
      <c r="AB1940" t="s">
        <v>128</v>
      </c>
      <c r="AC1940">
        <v>2010</v>
      </c>
      <c r="AD1940">
        <v>0</v>
      </c>
      <c r="AE1940" t="s">
        <v>196</v>
      </c>
      <c r="AH1940" t="s">
        <v>487</v>
      </c>
    </row>
    <row r="1941" spans="1:34" x14ac:dyDescent="0.25">
      <c r="A1941" t="s">
        <v>137</v>
      </c>
      <c r="B1941" t="s">
        <v>484</v>
      </c>
      <c r="C1941" t="s">
        <v>485</v>
      </c>
      <c r="D1941" t="s">
        <v>136</v>
      </c>
      <c r="E1941" t="s">
        <v>135</v>
      </c>
      <c r="F1941" t="s">
        <v>403</v>
      </c>
      <c r="G1941" t="s">
        <v>404</v>
      </c>
      <c r="H1941">
        <v>117</v>
      </c>
      <c r="I1941" t="s">
        <v>486</v>
      </c>
      <c r="J1941" t="s">
        <v>133</v>
      </c>
      <c r="K1941" t="s">
        <v>132</v>
      </c>
      <c r="P1941" t="s">
        <v>297</v>
      </c>
      <c r="Q1941" t="s">
        <v>298</v>
      </c>
      <c r="R1941" t="s">
        <v>138</v>
      </c>
      <c r="S1941" t="s">
        <v>131</v>
      </c>
      <c r="AB1941" t="s">
        <v>128</v>
      </c>
      <c r="AC1941">
        <v>2010</v>
      </c>
      <c r="AD1941">
        <v>1018.8</v>
      </c>
      <c r="AH1941" t="s">
        <v>487</v>
      </c>
    </row>
    <row r="1942" spans="1:34" x14ac:dyDescent="0.25">
      <c r="A1942" t="s">
        <v>137</v>
      </c>
      <c r="B1942" t="s">
        <v>484</v>
      </c>
      <c r="C1942" t="s">
        <v>485</v>
      </c>
      <c r="D1942" t="s">
        <v>136</v>
      </c>
      <c r="E1942" t="s">
        <v>135</v>
      </c>
      <c r="F1942" t="s">
        <v>403</v>
      </c>
      <c r="G1942" t="s">
        <v>404</v>
      </c>
      <c r="H1942">
        <v>117</v>
      </c>
      <c r="I1942" t="s">
        <v>486</v>
      </c>
      <c r="J1942" t="s">
        <v>133</v>
      </c>
      <c r="K1942" t="s">
        <v>132</v>
      </c>
      <c r="P1942" t="s">
        <v>297</v>
      </c>
      <c r="Q1942" t="s">
        <v>298</v>
      </c>
      <c r="R1942" t="s">
        <v>130</v>
      </c>
      <c r="S1942" t="s">
        <v>129</v>
      </c>
      <c r="AB1942" t="s">
        <v>128</v>
      </c>
      <c r="AC1942">
        <v>2010</v>
      </c>
      <c r="AD1942">
        <v>0</v>
      </c>
      <c r="AE1942" t="s">
        <v>196</v>
      </c>
      <c r="AH1942" t="s">
        <v>487</v>
      </c>
    </row>
    <row r="1943" spans="1:34" x14ac:dyDescent="0.25">
      <c r="A1943" t="s">
        <v>137</v>
      </c>
      <c r="B1943" t="s">
        <v>484</v>
      </c>
      <c r="C1943" t="s">
        <v>485</v>
      </c>
      <c r="D1943" t="s">
        <v>136</v>
      </c>
      <c r="E1943" t="s">
        <v>135</v>
      </c>
      <c r="F1943" t="s">
        <v>403</v>
      </c>
      <c r="G1943" t="s">
        <v>404</v>
      </c>
      <c r="H1943">
        <v>117</v>
      </c>
      <c r="I1943" t="s">
        <v>486</v>
      </c>
      <c r="J1943" t="s">
        <v>133</v>
      </c>
      <c r="K1943" t="s">
        <v>132</v>
      </c>
      <c r="P1943" t="s">
        <v>300</v>
      </c>
      <c r="Q1943" t="s">
        <v>301</v>
      </c>
      <c r="R1943" t="s">
        <v>183</v>
      </c>
      <c r="S1943" t="s">
        <v>182</v>
      </c>
      <c r="AB1943" t="s">
        <v>128</v>
      </c>
      <c r="AC1943">
        <v>2010</v>
      </c>
      <c r="AD1943">
        <v>0</v>
      </c>
      <c r="AE1943" t="s">
        <v>196</v>
      </c>
      <c r="AH1943" t="s">
        <v>487</v>
      </c>
    </row>
    <row r="1944" spans="1:34" x14ac:dyDescent="0.25">
      <c r="A1944" t="s">
        <v>137</v>
      </c>
      <c r="B1944" t="s">
        <v>484</v>
      </c>
      <c r="C1944" t="s">
        <v>485</v>
      </c>
      <c r="D1944" t="s">
        <v>136</v>
      </c>
      <c r="E1944" t="s">
        <v>135</v>
      </c>
      <c r="F1944" t="s">
        <v>403</v>
      </c>
      <c r="G1944" t="s">
        <v>404</v>
      </c>
      <c r="H1944">
        <v>117</v>
      </c>
      <c r="I1944" t="s">
        <v>486</v>
      </c>
      <c r="J1944" t="s">
        <v>133</v>
      </c>
      <c r="K1944" t="s">
        <v>132</v>
      </c>
      <c r="P1944" t="s">
        <v>300</v>
      </c>
      <c r="Q1944" t="s">
        <v>301</v>
      </c>
      <c r="R1944" t="s">
        <v>156</v>
      </c>
      <c r="S1944" t="s">
        <v>155</v>
      </c>
      <c r="AB1944" t="s">
        <v>128</v>
      </c>
      <c r="AC1944">
        <v>2010</v>
      </c>
      <c r="AD1944">
        <v>0</v>
      </c>
      <c r="AE1944" t="s">
        <v>196</v>
      </c>
      <c r="AH1944" t="s">
        <v>487</v>
      </c>
    </row>
    <row r="1945" spans="1:34" x14ac:dyDescent="0.25">
      <c r="A1945" t="s">
        <v>137</v>
      </c>
      <c r="B1945" t="s">
        <v>484</v>
      </c>
      <c r="C1945" t="s">
        <v>485</v>
      </c>
      <c r="D1945" t="s">
        <v>136</v>
      </c>
      <c r="E1945" t="s">
        <v>135</v>
      </c>
      <c r="F1945" t="s">
        <v>403</v>
      </c>
      <c r="G1945" t="s">
        <v>404</v>
      </c>
      <c r="H1945">
        <v>117</v>
      </c>
      <c r="I1945" t="s">
        <v>486</v>
      </c>
      <c r="J1945" t="s">
        <v>133</v>
      </c>
      <c r="K1945" t="s">
        <v>132</v>
      </c>
      <c r="P1945" t="s">
        <v>300</v>
      </c>
      <c r="Q1945" t="s">
        <v>301</v>
      </c>
      <c r="R1945" t="s">
        <v>154</v>
      </c>
      <c r="S1945" t="s">
        <v>153</v>
      </c>
      <c r="AB1945" t="s">
        <v>128</v>
      </c>
      <c r="AC1945">
        <v>2010</v>
      </c>
      <c r="AD1945">
        <v>0</v>
      </c>
      <c r="AE1945" t="s">
        <v>196</v>
      </c>
      <c r="AH1945" t="s">
        <v>487</v>
      </c>
    </row>
    <row r="1946" spans="1:34" x14ac:dyDescent="0.25">
      <c r="A1946" t="s">
        <v>137</v>
      </c>
      <c r="B1946" t="s">
        <v>484</v>
      </c>
      <c r="C1946" t="s">
        <v>485</v>
      </c>
      <c r="D1946" t="s">
        <v>136</v>
      </c>
      <c r="E1946" t="s">
        <v>135</v>
      </c>
      <c r="F1946" t="s">
        <v>403</v>
      </c>
      <c r="G1946" t="s">
        <v>404</v>
      </c>
      <c r="H1946">
        <v>117</v>
      </c>
      <c r="I1946" t="s">
        <v>486</v>
      </c>
      <c r="J1946" t="s">
        <v>133</v>
      </c>
      <c r="K1946" t="s">
        <v>132</v>
      </c>
      <c r="P1946" t="s">
        <v>300</v>
      </c>
      <c r="Q1946" t="s">
        <v>301</v>
      </c>
      <c r="R1946" t="s">
        <v>152</v>
      </c>
      <c r="S1946" t="s">
        <v>151</v>
      </c>
      <c r="AB1946" t="s">
        <v>128</v>
      </c>
      <c r="AC1946">
        <v>2010</v>
      </c>
      <c r="AD1946">
        <v>0</v>
      </c>
      <c r="AE1946" t="s">
        <v>196</v>
      </c>
      <c r="AH1946" t="s">
        <v>487</v>
      </c>
    </row>
    <row r="1947" spans="1:34" x14ac:dyDescent="0.25">
      <c r="A1947" t="s">
        <v>137</v>
      </c>
      <c r="B1947" t="s">
        <v>484</v>
      </c>
      <c r="C1947" t="s">
        <v>485</v>
      </c>
      <c r="D1947" t="s">
        <v>136</v>
      </c>
      <c r="E1947" t="s">
        <v>135</v>
      </c>
      <c r="F1947" t="s">
        <v>403</v>
      </c>
      <c r="G1947" t="s">
        <v>404</v>
      </c>
      <c r="H1947">
        <v>117</v>
      </c>
      <c r="I1947" t="s">
        <v>486</v>
      </c>
      <c r="J1947" t="s">
        <v>133</v>
      </c>
      <c r="K1947" t="s">
        <v>132</v>
      </c>
      <c r="P1947" t="s">
        <v>300</v>
      </c>
      <c r="Q1947" t="s">
        <v>301</v>
      </c>
      <c r="R1947" t="s">
        <v>150</v>
      </c>
      <c r="S1947" t="s">
        <v>149</v>
      </c>
      <c r="AB1947" t="s">
        <v>128</v>
      </c>
      <c r="AC1947">
        <v>2010</v>
      </c>
      <c r="AD1947">
        <v>0</v>
      </c>
      <c r="AE1947" t="s">
        <v>196</v>
      </c>
      <c r="AH1947" t="s">
        <v>487</v>
      </c>
    </row>
    <row r="1948" spans="1:34" x14ac:dyDescent="0.25">
      <c r="A1948" t="s">
        <v>137</v>
      </c>
      <c r="B1948" t="s">
        <v>484</v>
      </c>
      <c r="C1948" t="s">
        <v>485</v>
      </c>
      <c r="D1948" t="s">
        <v>136</v>
      </c>
      <c r="E1948" t="s">
        <v>135</v>
      </c>
      <c r="F1948" t="s">
        <v>403</v>
      </c>
      <c r="G1948" t="s">
        <v>404</v>
      </c>
      <c r="H1948">
        <v>117</v>
      </c>
      <c r="I1948" t="s">
        <v>486</v>
      </c>
      <c r="J1948" t="s">
        <v>133</v>
      </c>
      <c r="K1948" t="s">
        <v>132</v>
      </c>
      <c r="P1948" t="s">
        <v>300</v>
      </c>
      <c r="Q1948" t="s">
        <v>301</v>
      </c>
      <c r="R1948" t="s">
        <v>148</v>
      </c>
      <c r="S1948" t="s">
        <v>147</v>
      </c>
      <c r="AB1948" t="s">
        <v>128</v>
      </c>
      <c r="AC1948">
        <v>2010</v>
      </c>
      <c r="AD1948">
        <v>0</v>
      </c>
      <c r="AE1948" t="s">
        <v>196</v>
      </c>
      <c r="AH1948" t="s">
        <v>487</v>
      </c>
    </row>
    <row r="1949" spans="1:34" x14ac:dyDescent="0.25">
      <c r="A1949" t="s">
        <v>137</v>
      </c>
      <c r="B1949" t="s">
        <v>484</v>
      </c>
      <c r="C1949" t="s">
        <v>485</v>
      </c>
      <c r="D1949" t="s">
        <v>136</v>
      </c>
      <c r="E1949" t="s">
        <v>135</v>
      </c>
      <c r="F1949" t="s">
        <v>403</v>
      </c>
      <c r="G1949" t="s">
        <v>404</v>
      </c>
      <c r="H1949">
        <v>117</v>
      </c>
      <c r="I1949" t="s">
        <v>486</v>
      </c>
      <c r="J1949" t="s">
        <v>133</v>
      </c>
      <c r="K1949" t="s">
        <v>132</v>
      </c>
      <c r="P1949" t="s">
        <v>300</v>
      </c>
      <c r="Q1949" t="s">
        <v>301</v>
      </c>
      <c r="R1949" t="s">
        <v>146</v>
      </c>
      <c r="S1949" t="s">
        <v>145</v>
      </c>
      <c r="AB1949" t="s">
        <v>128</v>
      </c>
      <c r="AC1949">
        <v>2010</v>
      </c>
      <c r="AD1949">
        <v>0</v>
      </c>
      <c r="AE1949" t="s">
        <v>196</v>
      </c>
      <c r="AH1949" t="s">
        <v>487</v>
      </c>
    </row>
    <row r="1950" spans="1:34" x14ac:dyDescent="0.25">
      <c r="A1950" t="s">
        <v>137</v>
      </c>
      <c r="B1950" t="s">
        <v>484</v>
      </c>
      <c r="C1950" t="s">
        <v>485</v>
      </c>
      <c r="D1950" t="s">
        <v>136</v>
      </c>
      <c r="E1950" t="s">
        <v>135</v>
      </c>
      <c r="F1950" t="s">
        <v>403</v>
      </c>
      <c r="G1950" t="s">
        <v>404</v>
      </c>
      <c r="H1950">
        <v>117</v>
      </c>
      <c r="I1950" t="s">
        <v>486</v>
      </c>
      <c r="J1950" t="s">
        <v>133</v>
      </c>
      <c r="K1950" t="s">
        <v>132</v>
      </c>
      <c r="P1950" t="s">
        <v>300</v>
      </c>
      <c r="Q1950" t="s">
        <v>301</v>
      </c>
      <c r="R1950" t="s">
        <v>144</v>
      </c>
      <c r="S1950" t="s">
        <v>143</v>
      </c>
      <c r="AB1950" t="s">
        <v>128</v>
      </c>
      <c r="AC1950">
        <v>2010</v>
      </c>
      <c r="AD1950">
        <v>0</v>
      </c>
      <c r="AE1950" t="s">
        <v>196</v>
      </c>
      <c r="AH1950" t="s">
        <v>487</v>
      </c>
    </row>
    <row r="1951" spans="1:34" x14ac:dyDescent="0.25">
      <c r="A1951" t="s">
        <v>137</v>
      </c>
      <c r="B1951" t="s">
        <v>484</v>
      </c>
      <c r="C1951" t="s">
        <v>485</v>
      </c>
      <c r="D1951" t="s">
        <v>136</v>
      </c>
      <c r="E1951" t="s">
        <v>135</v>
      </c>
      <c r="F1951" t="s">
        <v>403</v>
      </c>
      <c r="G1951" t="s">
        <v>404</v>
      </c>
      <c r="H1951">
        <v>117</v>
      </c>
      <c r="I1951" t="s">
        <v>486</v>
      </c>
      <c r="J1951" t="s">
        <v>133</v>
      </c>
      <c r="K1951" t="s">
        <v>132</v>
      </c>
      <c r="P1951" t="s">
        <v>300</v>
      </c>
      <c r="Q1951" t="s">
        <v>301</v>
      </c>
      <c r="R1951" t="s">
        <v>142</v>
      </c>
      <c r="S1951" t="s">
        <v>141</v>
      </c>
      <c r="AB1951" t="s">
        <v>128</v>
      </c>
      <c r="AC1951">
        <v>2010</v>
      </c>
      <c r="AD1951">
        <v>0</v>
      </c>
      <c r="AE1951" t="s">
        <v>196</v>
      </c>
      <c r="AH1951" t="s">
        <v>487</v>
      </c>
    </row>
    <row r="1952" spans="1:34" x14ac:dyDescent="0.25">
      <c r="A1952" t="s">
        <v>137</v>
      </c>
      <c r="B1952" t="s">
        <v>484</v>
      </c>
      <c r="C1952" t="s">
        <v>485</v>
      </c>
      <c r="D1952" t="s">
        <v>136</v>
      </c>
      <c r="E1952" t="s">
        <v>135</v>
      </c>
      <c r="F1952" t="s">
        <v>403</v>
      </c>
      <c r="G1952" t="s">
        <v>404</v>
      </c>
      <c r="H1952">
        <v>117</v>
      </c>
      <c r="I1952" t="s">
        <v>486</v>
      </c>
      <c r="J1952" t="s">
        <v>133</v>
      </c>
      <c r="K1952" t="s">
        <v>132</v>
      </c>
      <c r="P1952" t="s">
        <v>300</v>
      </c>
      <c r="Q1952" t="s">
        <v>301</v>
      </c>
      <c r="R1952" t="s">
        <v>140</v>
      </c>
      <c r="S1952" t="s">
        <v>139</v>
      </c>
      <c r="AB1952" t="s">
        <v>128</v>
      </c>
      <c r="AC1952">
        <v>2010</v>
      </c>
      <c r="AD1952">
        <v>0</v>
      </c>
      <c r="AE1952" t="s">
        <v>196</v>
      </c>
      <c r="AH1952" t="s">
        <v>487</v>
      </c>
    </row>
    <row r="1953" spans="1:34" x14ac:dyDescent="0.25">
      <c r="A1953" t="s">
        <v>137</v>
      </c>
      <c r="B1953" t="s">
        <v>484</v>
      </c>
      <c r="C1953" t="s">
        <v>485</v>
      </c>
      <c r="D1953" t="s">
        <v>136</v>
      </c>
      <c r="E1953" t="s">
        <v>135</v>
      </c>
      <c r="F1953" t="s">
        <v>403</v>
      </c>
      <c r="G1953" t="s">
        <v>404</v>
      </c>
      <c r="H1953">
        <v>117</v>
      </c>
      <c r="I1953" t="s">
        <v>486</v>
      </c>
      <c r="J1953" t="s">
        <v>133</v>
      </c>
      <c r="K1953" t="s">
        <v>132</v>
      </c>
      <c r="P1953" t="s">
        <v>300</v>
      </c>
      <c r="Q1953" t="s">
        <v>301</v>
      </c>
      <c r="R1953" t="s">
        <v>138</v>
      </c>
      <c r="S1953" t="s">
        <v>131</v>
      </c>
      <c r="AB1953" t="s">
        <v>128</v>
      </c>
      <c r="AC1953">
        <v>2010</v>
      </c>
      <c r="AD1953">
        <v>1161.4000000000001</v>
      </c>
      <c r="AH1953" t="s">
        <v>487</v>
      </c>
    </row>
    <row r="1954" spans="1:34" x14ac:dyDescent="0.25">
      <c r="A1954" t="s">
        <v>137</v>
      </c>
      <c r="B1954" t="s">
        <v>484</v>
      </c>
      <c r="C1954" t="s">
        <v>485</v>
      </c>
      <c r="D1954" t="s">
        <v>136</v>
      </c>
      <c r="E1954" t="s">
        <v>135</v>
      </c>
      <c r="F1954" t="s">
        <v>403</v>
      </c>
      <c r="G1954" t="s">
        <v>404</v>
      </c>
      <c r="H1954">
        <v>117</v>
      </c>
      <c r="I1954" t="s">
        <v>486</v>
      </c>
      <c r="J1954" t="s">
        <v>133</v>
      </c>
      <c r="K1954" t="s">
        <v>132</v>
      </c>
      <c r="P1954" t="s">
        <v>300</v>
      </c>
      <c r="Q1954" t="s">
        <v>301</v>
      </c>
      <c r="R1954" t="s">
        <v>130</v>
      </c>
      <c r="S1954" t="s">
        <v>129</v>
      </c>
      <c r="AB1954" t="s">
        <v>128</v>
      </c>
      <c r="AC1954">
        <v>2010</v>
      </c>
      <c r="AD1954">
        <v>0</v>
      </c>
      <c r="AE1954" t="s">
        <v>196</v>
      </c>
      <c r="AH1954" t="s">
        <v>487</v>
      </c>
    </row>
    <row r="1955" spans="1:34" s="110" customFormat="1" x14ac:dyDescent="0.25">
      <c r="A1955" s="110" t="s">
        <v>137</v>
      </c>
      <c r="B1955" s="110" t="s">
        <v>484</v>
      </c>
      <c r="C1955" s="110" t="s">
        <v>485</v>
      </c>
      <c r="D1955" s="110" t="s">
        <v>136</v>
      </c>
      <c r="E1955" s="110" t="s">
        <v>135</v>
      </c>
      <c r="F1955" s="110" t="s">
        <v>403</v>
      </c>
      <c r="G1955" s="110" t="s">
        <v>404</v>
      </c>
      <c r="H1955" s="110">
        <v>117</v>
      </c>
      <c r="I1955" s="110" t="s">
        <v>486</v>
      </c>
      <c r="J1955" s="110" t="s">
        <v>133</v>
      </c>
      <c r="K1955" s="110" t="s">
        <v>132</v>
      </c>
      <c r="P1955" s="110" t="s">
        <v>302</v>
      </c>
      <c r="Q1955" s="110" t="s">
        <v>131</v>
      </c>
      <c r="R1955" s="110" t="s">
        <v>183</v>
      </c>
      <c r="S1955" s="110" t="s">
        <v>182</v>
      </c>
      <c r="AB1955" s="110" t="s">
        <v>128</v>
      </c>
      <c r="AC1955" s="110">
        <v>2010</v>
      </c>
      <c r="AD1955" s="142">
        <v>0</v>
      </c>
      <c r="AE1955" s="110" t="s">
        <v>196</v>
      </c>
      <c r="AG1955" s="153"/>
      <c r="AH1955" s="110" t="s">
        <v>487</v>
      </c>
    </row>
    <row r="1956" spans="1:34" s="110" customFormat="1" x14ac:dyDescent="0.25">
      <c r="A1956" s="110" t="s">
        <v>137</v>
      </c>
      <c r="B1956" s="110" t="s">
        <v>484</v>
      </c>
      <c r="C1956" s="110" t="s">
        <v>485</v>
      </c>
      <c r="D1956" s="110" t="s">
        <v>136</v>
      </c>
      <c r="E1956" s="110" t="s">
        <v>135</v>
      </c>
      <c r="F1956" s="110" t="s">
        <v>403</v>
      </c>
      <c r="G1956" s="110" t="s">
        <v>404</v>
      </c>
      <c r="H1956" s="110">
        <v>117</v>
      </c>
      <c r="I1956" s="110" t="s">
        <v>486</v>
      </c>
      <c r="J1956" s="110" t="s">
        <v>133</v>
      </c>
      <c r="K1956" s="110" t="s">
        <v>132</v>
      </c>
      <c r="P1956" s="110" t="s">
        <v>302</v>
      </c>
      <c r="Q1956" s="110" t="s">
        <v>131</v>
      </c>
      <c r="R1956" s="110" t="s">
        <v>156</v>
      </c>
      <c r="S1956" s="110" t="s">
        <v>155</v>
      </c>
      <c r="AB1956" s="110" t="s">
        <v>128</v>
      </c>
      <c r="AC1956" s="110">
        <v>2010</v>
      </c>
      <c r="AD1956" s="142">
        <v>0</v>
      </c>
      <c r="AE1956" s="110" t="s">
        <v>196</v>
      </c>
      <c r="AG1956" s="153"/>
      <c r="AH1956" s="110" t="s">
        <v>487</v>
      </c>
    </row>
    <row r="1957" spans="1:34" s="110" customFormat="1" x14ac:dyDescent="0.25">
      <c r="A1957" s="110" t="s">
        <v>137</v>
      </c>
      <c r="B1957" s="110" t="s">
        <v>484</v>
      </c>
      <c r="C1957" s="110" t="s">
        <v>485</v>
      </c>
      <c r="D1957" s="110" t="s">
        <v>136</v>
      </c>
      <c r="E1957" s="110" t="s">
        <v>135</v>
      </c>
      <c r="F1957" s="110" t="s">
        <v>403</v>
      </c>
      <c r="G1957" s="110" t="s">
        <v>404</v>
      </c>
      <c r="H1957" s="110">
        <v>117</v>
      </c>
      <c r="I1957" s="110" t="s">
        <v>486</v>
      </c>
      <c r="J1957" s="110" t="s">
        <v>133</v>
      </c>
      <c r="K1957" s="110" t="s">
        <v>132</v>
      </c>
      <c r="P1957" s="110" t="s">
        <v>302</v>
      </c>
      <c r="Q1957" s="110" t="s">
        <v>131</v>
      </c>
      <c r="R1957" s="110" t="s">
        <v>154</v>
      </c>
      <c r="S1957" s="110" t="s">
        <v>153</v>
      </c>
      <c r="AB1957" s="110" t="s">
        <v>128</v>
      </c>
      <c r="AC1957" s="110">
        <v>2010</v>
      </c>
      <c r="AD1957" s="142">
        <v>0</v>
      </c>
      <c r="AE1957" s="110" t="s">
        <v>196</v>
      </c>
      <c r="AG1957" s="153"/>
      <c r="AH1957" s="110" t="s">
        <v>487</v>
      </c>
    </row>
    <row r="1958" spans="1:34" s="110" customFormat="1" x14ac:dyDescent="0.25">
      <c r="A1958" s="110" t="s">
        <v>137</v>
      </c>
      <c r="B1958" s="110" t="s">
        <v>484</v>
      </c>
      <c r="C1958" s="110" t="s">
        <v>485</v>
      </c>
      <c r="D1958" s="110" t="s">
        <v>136</v>
      </c>
      <c r="E1958" s="110" t="s">
        <v>135</v>
      </c>
      <c r="F1958" s="110" t="s">
        <v>403</v>
      </c>
      <c r="G1958" s="110" t="s">
        <v>404</v>
      </c>
      <c r="H1958" s="110">
        <v>117</v>
      </c>
      <c r="I1958" s="110" t="s">
        <v>486</v>
      </c>
      <c r="J1958" s="110" t="s">
        <v>133</v>
      </c>
      <c r="K1958" s="110" t="s">
        <v>132</v>
      </c>
      <c r="P1958" s="110" t="s">
        <v>302</v>
      </c>
      <c r="Q1958" s="110" t="s">
        <v>131</v>
      </c>
      <c r="R1958" s="110" t="s">
        <v>152</v>
      </c>
      <c r="S1958" s="110" t="s">
        <v>151</v>
      </c>
      <c r="AB1958" s="110" t="s">
        <v>128</v>
      </c>
      <c r="AC1958" s="110">
        <v>2010</v>
      </c>
      <c r="AD1958" s="142">
        <v>0</v>
      </c>
      <c r="AE1958" s="110" t="s">
        <v>196</v>
      </c>
      <c r="AG1958" s="153"/>
      <c r="AH1958" s="110" t="s">
        <v>487</v>
      </c>
    </row>
    <row r="1959" spans="1:34" s="110" customFormat="1" x14ac:dyDescent="0.25">
      <c r="A1959" s="110" t="s">
        <v>137</v>
      </c>
      <c r="B1959" s="110" t="s">
        <v>484</v>
      </c>
      <c r="C1959" s="110" t="s">
        <v>485</v>
      </c>
      <c r="D1959" s="110" t="s">
        <v>136</v>
      </c>
      <c r="E1959" s="110" t="s">
        <v>135</v>
      </c>
      <c r="F1959" s="110" t="s">
        <v>403</v>
      </c>
      <c r="G1959" s="110" t="s">
        <v>404</v>
      </c>
      <c r="H1959" s="110">
        <v>117</v>
      </c>
      <c r="I1959" s="110" t="s">
        <v>486</v>
      </c>
      <c r="J1959" s="110" t="s">
        <v>133</v>
      </c>
      <c r="K1959" s="110" t="s">
        <v>132</v>
      </c>
      <c r="P1959" s="110" t="s">
        <v>302</v>
      </c>
      <c r="Q1959" s="110" t="s">
        <v>131</v>
      </c>
      <c r="R1959" s="110" t="s">
        <v>150</v>
      </c>
      <c r="S1959" s="110" t="s">
        <v>149</v>
      </c>
      <c r="AB1959" s="110" t="s">
        <v>128</v>
      </c>
      <c r="AC1959" s="110">
        <v>2010</v>
      </c>
      <c r="AD1959" s="142">
        <v>0</v>
      </c>
      <c r="AE1959" s="110" t="s">
        <v>196</v>
      </c>
      <c r="AG1959" s="153"/>
      <c r="AH1959" s="110" t="s">
        <v>487</v>
      </c>
    </row>
    <row r="1960" spans="1:34" s="110" customFormat="1" x14ac:dyDescent="0.25">
      <c r="A1960" s="110" t="s">
        <v>137</v>
      </c>
      <c r="B1960" s="110" t="s">
        <v>484</v>
      </c>
      <c r="C1960" s="110" t="s">
        <v>485</v>
      </c>
      <c r="D1960" s="110" t="s">
        <v>136</v>
      </c>
      <c r="E1960" s="110" t="s">
        <v>135</v>
      </c>
      <c r="F1960" s="110" t="s">
        <v>403</v>
      </c>
      <c r="G1960" s="110" t="s">
        <v>404</v>
      </c>
      <c r="H1960" s="110">
        <v>117</v>
      </c>
      <c r="I1960" s="110" t="s">
        <v>486</v>
      </c>
      <c r="J1960" s="110" t="s">
        <v>133</v>
      </c>
      <c r="K1960" s="110" t="s">
        <v>132</v>
      </c>
      <c r="P1960" s="110" t="s">
        <v>302</v>
      </c>
      <c r="Q1960" s="110" t="s">
        <v>131</v>
      </c>
      <c r="R1960" s="110" t="s">
        <v>148</v>
      </c>
      <c r="S1960" s="110" t="s">
        <v>147</v>
      </c>
      <c r="AB1960" s="110" t="s">
        <v>128</v>
      </c>
      <c r="AC1960" s="110">
        <v>2010</v>
      </c>
      <c r="AD1960" s="142">
        <v>0</v>
      </c>
      <c r="AE1960" s="110" t="s">
        <v>196</v>
      </c>
      <c r="AG1960" s="153"/>
      <c r="AH1960" s="110" t="s">
        <v>487</v>
      </c>
    </row>
    <row r="1961" spans="1:34" s="110" customFormat="1" x14ac:dyDescent="0.25">
      <c r="A1961" s="110" t="s">
        <v>137</v>
      </c>
      <c r="B1961" s="110" t="s">
        <v>484</v>
      </c>
      <c r="C1961" s="110" t="s">
        <v>485</v>
      </c>
      <c r="D1961" s="110" t="s">
        <v>136</v>
      </c>
      <c r="E1961" s="110" t="s">
        <v>135</v>
      </c>
      <c r="F1961" s="110" t="s">
        <v>403</v>
      </c>
      <c r="G1961" s="110" t="s">
        <v>404</v>
      </c>
      <c r="H1961" s="110">
        <v>117</v>
      </c>
      <c r="I1961" s="110" t="s">
        <v>486</v>
      </c>
      <c r="J1961" s="110" t="s">
        <v>133</v>
      </c>
      <c r="K1961" s="110" t="s">
        <v>132</v>
      </c>
      <c r="P1961" s="110" t="s">
        <v>302</v>
      </c>
      <c r="Q1961" s="110" t="s">
        <v>131</v>
      </c>
      <c r="R1961" s="110" t="s">
        <v>146</v>
      </c>
      <c r="S1961" s="110" t="s">
        <v>145</v>
      </c>
      <c r="AB1961" s="110" t="s">
        <v>128</v>
      </c>
      <c r="AC1961" s="110">
        <v>2010</v>
      </c>
      <c r="AD1961" s="142">
        <v>0</v>
      </c>
      <c r="AE1961" s="110" t="s">
        <v>196</v>
      </c>
      <c r="AG1961" s="153"/>
      <c r="AH1961" s="110" t="s">
        <v>487</v>
      </c>
    </row>
    <row r="1962" spans="1:34" s="110" customFormat="1" x14ac:dyDescent="0.25">
      <c r="A1962" s="110" t="s">
        <v>137</v>
      </c>
      <c r="B1962" s="110" t="s">
        <v>484</v>
      </c>
      <c r="C1962" s="110" t="s">
        <v>485</v>
      </c>
      <c r="D1962" s="110" t="s">
        <v>136</v>
      </c>
      <c r="E1962" s="110" t="s">
        <v>135</v>
      </c>
      <c r="F1962" s="110" t="s">
        <v>403</v>
      </c>
      <c r="G1962" s="110" t="s">
        <v>404</v>
      </c>
      <c r="H1962" s="110">
        <v>117</v>
      </c>
      <c r="I1962" s="110" t="s">
        <v>486</v>
      </c>
      <c r="J1962" s="110" t="s">
        <v>133</v>
      </c>
      <c r="K1962" s="110" t="s">
        <v>132</v>
      </c>
      <c r="P1962" s="110" t="s">
        <v>302</v>
      </c>
      <c r="Q1962" s="110" t="s">
        <v>131</v>
      </c>
      <c r="R1962" s="110" t="s">
        <v>144</v>
      </c>
      <c r="S1962" s="110" t="s">
        <v>143</v>
      </c>
      <c r="AB1962" s="110" t="s">
        <v>128</v>
      </c>
      <c r="AC1962" s="110">
        <v>2010</v>
      </c>
      <c r="AD1962" s="142">
        <v>0</v>
      </c>
      <c r="AE1962" s="110" t="s">
        <v>196</v>
      </c>
      <c r="AG1962" s="153"/>
      <c r="AH1962" s="110" t="s">
        <v>487</v>
      </c>
    </row>
    <row r="1963" spans="1:34" s="110" customFormat="1" x14ac:dyDescent="0.25">
      <c r="A1963" s="110" t="s">
        <v>137</v>
      </c>
      <c r="B1963" s="110" t="s">
        <v>484</v>
      </c>
      <c r="C1963" s="110" t="s">
        <v>485</v>
      </c>
      <c r="D1963" s="110" t="s">
        <v>136</v>
      </c>
      <c r="E1963" s="110" t="s">
        <v>135</v>
      </c>
      <c r="F1963" s="110" t="s">
        <v>403</v>
      </c>
      <c r="G1963" s="110" t="s">
        <v>404</v>
      </c>
      <c r="H1963" s="110">
        <v>117</v>
      </c>
      <c r="I1963" s="110" t="s">
        <v>486</v>
      </c>
      <c r="J1963" s="110" t="s">
        <v>133</v>
      </c>
      <c r="K1963" s="110" t="s">
        <v>132</v>
      </c>
      <c r="P1963" s="110" t="s">
        <v>302</v>
      </c>
      <c r="Q1963" s="110" t="s">
        <v>131</v>
      </c>
      <c r="R1963" s="110" t="s">
        <v>142</v>
      </c>
      <c r="S1963" s="110" t="s">
        <v>141</v>
      </c>
      <c r="AB1963" s="110" t="s">
        <v>128</v>
      </c>
      <c r="AC1963" s="110">
        <v>2010</v>
      </c>
      <c r="AD1963" s="142">
        <v>0</v>
      </c>
      <c r="AE1963" s="110" t="s">
        <v>196</v>
      </c>
      <c r="AG1963" s="153"/>
      <c r="AH1963" s="110" t="s">
        <v>487</v>
      </c>
    </row>
    <row r="1964" spans="1:34" s="110" customFormat="1" x14ac:dyDescent="0.25">
      <c r="A1964" s="110" t="s">
        <v>137</v>
      </c>
      <c r="B1964" s="110" t="s">
        <v>484</v>
      </c>
      <c r="C1964" s="110" t="s">
        <v>485</v>
      </c>
      <c r="D1964" s="110" t="s">
        <v>136</v>
      </c>
      <c r="E1964" s="110" t="s">
        <v>135</v>
      </c>
      <c r="F1964" s="110" t="s">
        <v>403</v>
      </c>
      <c r="G1964" s="110" t="s">
        <v>404</v>
      </c>
      <c r="H1964" s="110">
        <v>117</v>
      </c>
      <c r="I1964" s="110" t="s">
        <v>486</v>
      </c>
      <c r="J1964" s="110" t="s">
        <v>133</v>
      </c>
      <c r="K1964" s="110" t="s">
        <v>132</v>
      </c>
      <c r="P1964" s="110" t="s">
        <v>302</v>
      </c>
      <c r="Q1964" s="110" t="s">
        <v>131</v>
      </c>
      <c r="R1964" s="110" t="s">
        <v>140</v>
      </c>
      <c r="S1964" s="110" t="s">
        <v>139</v>
      </c>
      <c r="AB1964" s="110" t="s">
        <v>128</v>
      </c>
      <c r="AC1964" s="110">
        <v>2010</v>
      </c>
      <c r="AD1964" s="142">
        <v>0</v>
      </c>
      <c r="AE1964" s="110" t="s">
        <v>196</v>
      </c>
      <c r="AG1964" s="153"/>
      <c r="AH1964" s="110" t="s">
        <v>487</v>
      </c>
    </row>
    <row r="1965" spans="1:34" s="110" customFormat="1" x14ac:dyDescent="0.25">
      <c r="A1965" s="110" t="s">
        <v>137</v>
      </c>
      <c r="B1965" s="110" t="s">
        <v>484</v>
      </c>
      <c r="C1965" s="110" t="s">
        <v>485</v>
      </c>
      <c r="D1965" s="110" t="s">
        <v>136</v>
      </c>
      <c r="E1965" s="110" t="s">
        <v>135</v>
      </c>
      <c r="F1965" s="110" t="s">
        <v>403</v>
      </c>
      <c r="G1965" s="110" t="s">
        <v>404</v>
      </c>
      <c r="H1965" s="110">
        <v>117</v>
      </c>
      <c r="I1965" s="110" t="s">
        <v>486</v>
      </c>
      <c r="J1965" s="110" t="s">
        <v>133</v>
      </c>
      <c r="K1965" s="110" t="s">
        <v>132</v>
      </c>
      <c r="P1965" s="110" t="s">
        <v>302</v>
      </c>
      <c r="Q1965" s="110" t="s">
        <v>131</v>
      </c>
      <c r="R1965" s="110" t="s">
        <v>138</v>
      </c>
      <c r="S1965" s="110" t="s">
        <v>131</v>
      </c>
      <c r="AB1965" s="110" t="s">
        <v>128</v>
      </c>
      <c r="AC1965" s="110">
        <v>2010</v>
      </c>
      <c r="AD1965" s="142">
        <v>2180.3000000000002</v>
      </c>
      <c r="AG1965" s="153"/>
      <c r="AH1965" s="110" t="s">
        <v>487</v>
      </c>
    </row>
    <row r="1966" spans="1:34" s="110" customFormat="1" x14ac:dyDescent="0.25">
      <c r="A1966" s="110" t="s">
        <v>137</v>
      </c>
      <c r="B1966" s="110" t="s">
        <v>484</v>
      </c>
      <c r="C1966" s="110" t="s">
        <v>485</v>
      </c>
      <c r="D1966" s="110" t="s">
        <v>136</v>
      </c>
      <c r="E1966" s="110" t="s">
        <v>135</v>
      </c>
      <c r="F1966" s="110" t="s">
        <v>403</v>
      </c>
      <c r="G1966" s="110" t="s">
        <v>404</v>
      </c>
      <c r="H1966" s="110">
        <v>117</v>
      </c>
      <c r="I1966" s="110" t="s">
        <v>486</v>
      </c>
      <c r="J1966" s="110" t="s">
        <v>133</v>
      </c>
      <c r="K1966" s="110" t="s">
        <v>132</v>
      </c>
      <c r="P1966" s="110" t="s">
        <v>302</v>
      </c>
      <c r="Q1966" s="110" t="s">
        <v>131</v>
      </c>
      <c r="R1966" s="110" t="s">
        <v>130</v>
      </c>
      <c r="S1966" s="110" t="s">
        <v>129</v>
      </c>
      <c r="AB1966" s="110" t="s">
        <v>128</v>
      </c>
      <c r="AC1966" s="110">
        <v>2010</v>
      </c>
      <c r="AD1966" s="142">
        <v>0</v>
      </c>
      <c r="AE1966" s="110" t="s">
        <v>196</v>
      </c>
      <c r="AG1966" s="153"/>
      <c r="AH1966" s="110" t="s">
        <v>487</v>
      </c>
    </row>
    <row r="1967" spans="1:34" x14ac:dyDescent="0.25">
      <c r="A1967" t="s">
        <v>137</v>
      </c>
      <c r="B1967" t="s">
        <v>32</v>
      </c>
      <c r="C1967" t="s">
        <v>33</v>
      </c>
      <c r="D1967" t="s">
        <v>136</v>
      </c>
      <c r="E1967" t="s">
        <v>135</v>
      </c>
      <c r="F1967" t="s">
        <v>403</v>
      </c>
      <c r="G1967" t="s">
        <v>404</v>
      </c>
      <c r="H1967">
        <v>511</v>
      </c>
      <c r="I1967" t="s">
        <v>206</v>
      </c>
      <c r="J1967" t="s">
        <v>133</v>
      </c>
      <c r="K1967" t="s">
        <v>158</v>
      </c>
      <c r="P1967" t="s">
        <v>297</v>
      </c>
      <c r="Q1967" t="s">
        <v>298</v>
      </c>
      <c r="R1967" t="s">
        <v>176</v>
      </c>
      <c r="S1967" t="s">
        <v>175</v>
      </c>
      <c r="AB1967" t="s">
        <v>128</v>
      </c>
      <c r="AC1967">
        <v>2010</v>
      </c>
      <c r="AD1967">
        <v>0</v>
      </c>
      <c r="AH1967" t="s">
        <v>488</v>
      </c>
    </row>
    <row r="1968" spans="1:34" x14ac:dyDescent="0.25">
      <c r="A1968" t="s">
        <v>137</v>
      </c>
      <c r="B1968" t="s">
        <v>32</v>
      </c>
      <c r="C1968" t="s">
        <v>33</v>
      </c>
      <c r="D1968" t="s">
        <v>136</v>
      </c>
      <c r="E1968" t="s">
        <v>135</v>
      </c>
      <c r="F1968" t="s">
        <v>403</v>
      </c>
      <c r="G1968" t="s">
        <v>404</v>
      </c>
      <c r="H1968">
        <v>511</v>
      </c>
      <c r="I1968" t="s">
        <v>206</v>
      </c>
      <c r="J1968" t="s">
        <v>133</v>
      </c>
      <c r="K1968" t="s">
        <v>158</v>
      </c>
      <c r="P1968" t="s">
        <v>297</v>
      </c>
      <c r="Q1968" t="s">
        <v>298</v>
      </c>
      <c r="R1968" t="s">
        <v>174</v>
      </c>
      <c r="S1968" t="s">
        <v>173</v>
      </c>
      <c r="AB1968" t="s">
        <v>128</v>
      </c>
      <c r="AC1968">
        <v>2010</v>
      </c>
      <c r="AD1968">
        <v>20.327999999999999</v>
      </c>
      <c r="AH1968" t="s">
        <v>488</v>
      </c>
    </row>
    <row r="1969" spans="1:34" x14ac:dyDescent="0.25">
      <c r="A1969" t="s">
        <v>137</v>
      </c>
      <c r="B1969" t="s">
        <v>32</v>
      </c>
      <c r="C1969" t="s">
        <v>33</v>
      </c>
      <c r="D1969" t="s">
        <v>136</v>
      </c>
      <c r="E1969" t="s">
        <v>135</v>
      </c>
      <c r="F1969" t="s">
        <v>403</v>
      </c>
      <c r="G1969" t="s">
        <v>404</v>
      </c>
      <c r="H1969">
        <v>511</v>
      </c>
      <c r="I1969" t="s">
        <v>206</v>
      </c>
      <c r="J1969" t="s">
        <v>133</v>
      </c>
      <c r="K1969" t="s">
        <v>158</v>
      </c>
      <c r="P1969" t="s">
        <v>297</v>
      </c>
      <c r="Q1969" t="s">
        <v>298</v>
      </c>
      <c r="R1969" t="s">
        <v>172</v>
      </c>
      <c r="S1969" t="s">
        <v>153</v>
      </c>
      <c r="AB1969" t="s">
        <v>128</v>
      </c>
      <c r="AC1969">
        <v>2010</v>
      </c>
      <c r="AD1969">
        <v>83.945999999999998</v>
      </c>
      <c r="AH1969" t="s">
        <v>488</v>
      </c>
    </row>
    <row r="1970" spans="1:34" x14ac:dyDescent="0.25">
      <c r="A1970" t="s">
        <v>137</v>
      </c>
      <c r="B1970" t="s">
        <v>32</v>
      </c>
      <c r="C1970" t="s">
        <v>33</v>
      </c>
      <c r="D1970" t="s">
        <v>136</v>
      </c>
      <c r="E1970" t="s">
        <v>135</v>
      </c>
      <c r="F1970" t="s">
        <v>403</v>
      </c>
      <c r="G1970" t="s">
        <v>404</v>
      </c>
      <c r="H1970">
        <v>511</v>
      </c>
      <c r="I1970" t="s">
        <v>206</v>
      </c>
      <c r="J1970" t="s">
        <v>133</v>
      </c>
      <c r="K1970" t="s">
        <v>158</v>
      </c>
      <c r="P1970" t="s">
        <v>297</v>
      </c>
      <c r="Q1970" t="s">
        <v>298</v>
      </c>
      <c r="R1970" t="s">
        <v>171</v>
      </c>
      <c r="S1970" t="s">
        <v>151</v>
      </c>
      <c r="AB1970" t="s">
        <v>128</v>
      </c>
      <c r="AC1970">
        <v>2010</v>
      </c>
      <c r="AD1970">
        <v>31.905000000000001</v>
      </c>
      <c r="AH1970" t="s">
        <v>488</v>
      </c>
    </row>
    <row r="1971" spans="1:34" x14ac:dyDescent="0.25">
      <c r="A1971" t="s">
        <v>137</v>
      </c>
      <c r="B1971" t="s">
        <v>32</v>
      </c>
      <c r="C1971" t="s">
        <v>33</v>
      </c>
      <c r="D1971" t="s">
        <v>136</v>
      </c>
      <c r="E1971" t="s">
        <v>135</v>
      </c>
      <c r="F1971" t="s">
        <v>403</v>
      </c>
      <c r="G1971" t="s">
        <v>404</v>
      </c>
      <c r="H1971">
        <v>511</v>
      </c>
      <c r="I1971" t="s">
        <v>206</v>
      </c>
      <c r="J1971" t="s">
        <v>133</v>
      </c>
      <c r="K1971" t="s">
        <v>158</v>
      </c>
      <c r="P1971" t="s">
        <v>297</v>
      </c>
      <c r="Q1971" t="s">
        <v>298</v>
      </c>
      <c r="R1971" t="s">
        <v>170</v>
      </c>
      <c r="S1971" t="s">
        <v>169</v>
      </c>
      <c r="AB1971" t="s">
        <v>128</v>
      </c>
      <c r="AC1971">
        <v>2010</v>
      </c>
      <c r="AD1971">
        <v>108.251</v>
      </c>
      <c r="AH1971" t="s">
        <v>488</v>
      </c>
    </row>
    <row r="1972" spans="1:34" x14ac:dyDescent="0.25">
      <c r="A1972" t="s">
        <v>137</v>
      </c>
      <c r="B1972" t="s">
        <v>32</v>
      </c>
      <c r="C1972" t="s">
        <v>33</v>
      </c>
      <c r="D1972" t="s">
        <v>136</v>
      </c>
      <c r="E1972" t="s">
        <v>135</v>
      </c>
      <c r="F1972" t="s">
        <v>403</v>
      </c>
      <c r="G1972" t="s">
        <v>404</v>
      </c>
      <c r="H1972">
        <v>511</v>
      </c>
      <c r="I1972" t="s">
        <v>206</v>
      </c>
      <c r="J1972" t="s">
        <v>133</v>
      </c>
      <c r="K1972" t="s">
        <v>158</v>
      </c>
      <c r="P1972" t="s">
        <v>297</v>
      </c>
      <c r="Q1972" t="s">
        <v>298</v>
      </c>
      <c r="R1972" t="s">
        <v>168</v>
      </c>
      <c r="S1972" t="s">
        <v>167</v>
      </c>
      <c r="AB1972" t="s">
        <v>128</v>
      </c>
      <c r="AC1972">
        <v>2010</v>
      </c>
      <c r="AD1972">
        <v>111.23</v>
      </c>
      <c r="AH1972" t="s">
        <v>488</v>
      </c>
    </row>
    <row r="1973" spans="1:34" x14ac:dyDescent="0.25">
      <c r="A1973" t="s">
        <v>137</v>
      </c>
      <c r="B1973" t="s">
        <v>32</v>
      </c>
      <c r="C1973" t="s">
        <v>33</v>
      </c>
      <c r="D1973" t="s">
        <v>136</v>
      </c>
      <c r="E1973" t="s">
        <v>135</v>
      </c>
      <c r="F1973" t="s">
        <v>403</v>
      </c>
      <c r="G1973" t="s">
        <v>404</v>
      </c>
      <c r="H1973">
        <v>511</v>
      </c>
      <c r="I1973" t="s">
        <v>206</v>
      </c>
      <c r="J1973" t="s">
        <v>133</v>
      </c>
      <c r="K1973" t="s">
        <v>158</v>
      </c>
      <c r="P1973" t="s">
        <v>297</v>
      </c>
      <c r="Q1973" t="s">
        <v>298</v>
      </c>
      <c r="R1973" t="s">
        <v>166</v>
      </c>
      <c r="S1973" t="s">
        <v>165</v>
      </c>
      <c r="AB1973" t="s">
        <v>128</v>
      </c>
      <c r="AC1973">
        <v>2010</v>
      </c>
      <c r="AD1973">
        <v>41.238</v>
      </c>
      <c r="AH1973" t="s">
        <v>488</v>
      </c>
    </row>
    <row r="1974" spans="1:34" x14ac:dyDescent="0.25">
      <c r="A1974" t="s">
        <v>137</v>
      </c>
      <c r="B1974" t="s">
        <v>32</v>
      </c>
      <c r="C1974" t="s">
        <v>33</v>
      </c>
      <c r="D1974" t="s">
        <v>136</v>
      </c>
      <c r="E1974" t="s">
        <v>135</v>
      </c>
      <c r="F1974" t="s">
        <v>403</v>
      </c>
      <c r="G1974" t="s">
        <v>404</v>
      </c>
      <c r="H1974">
        <v>511</v>
      </c>
      <c r="I1974" t="s">
        <v>206</v>
      </c>
      <c r="J1974" t="s">
        <v>133</v>
      </c>
      <c r="K1974" t="s">
        <v>158</v>
      </c>
      <c r="P1974" t="s">
        <v>297</v>
      </c>
      <c r="Q1974" t="s">
        <v>298</v>
      </c>
      <c r="R1974" t="s">
        <v>164</v>
      </c>
      <c r="S1974" t="s">
        <v>143</v>
      </c>
      <c r="AB1974" t="s">
        <v>128</v>
      </c>
      <c r="AC1974">
        <v>2010</v>
      </c>
      <c r="AD1974">
        <v>33.402999999999999</v>
      </c>
      <c r="AH1974" t="s">
        <v>488</v>
      </c>
    </row>
    <row r="1975" spans="1:34" x14ac:dyDescent="0.25">
      <c r="A1975" t="s">
        <v>137</v>
      </c>
      <c r="B1975" t="s">
        <v>32</v>
      </c>
      <c r="C1975" t="s">
        <v>33</v>
      </c>
      <c r="D1975" t="s">
        <v>136</v>
      </c>
      <c r="E1975" t="s">
        <v>135</v>
      </c>
      <c r="F1975" t="s">
        <v>403</v>
      </c>
      <c r="G1975" t="s">
        <v>404</v>
      </c>
      <c r="H1975">
        <v>511</v>
      </c>
      <c r="I1975" t="s">
        <v>206</v>
      </c>
      <c r="J1975" t="s">
        <v>133</v>
      </c>
      <c r="K1975" t="s">
        <v>158</v>
      </c>
      <c r="P1975" t="s">
        <v>297</v>
      </c>
      <c r="Q1975" t="s">
        <v>298</v>
      </c>
      <c r="R1975" t="s">
        <v>163</v>
      </c>
      <c r="S1975" t="s">
        <v>162</v>
      </c>
      <c r="AB1975" t="s">
        <v>128</v>
      </c>
      <c r="AC1975">
        <v>2010</v>
      </c>
      <c r="AD1975">
        <v>3.4159999999999999</v>
      </c>
      <c r="AH1975" t="s">
        <v>488</v>
      </c>
    </row>
    <row r="1976" spans="1:34" x14ac:dyDescent="0.25">
      <c r="A1976" t="s">
        <v>137</v>
      </c>
      <c r="B1976" t="s">
        <v>32</v>
      </c>
      <c r="C1976" t="s">
        <v>33</v>
      </c>
      <c r="D1976" t="s">
        <v>136</v>
      </c>
      <c r="E1976" t="s">
        <v>135</v>
      </c>
      <c r="F1976" t="s">
        <v>403</v>
      </c>
      <c r="G1976" t="s">
        <v>404</v>
      </c>
      <c r="H1976">
        <v>511</v>
      </c>
      <c r="I1976" t="s">
        <v>206</v>
      </c>
      <c r="J1976" t="s">
        <v>133</v>
      </c>
      <c r="K1976" t="s">
        <v>158</v>
      </c>
      <c r="P1976" t="s">
        <v>297</v>
      </c>
      <c r="Q1976" t="s">
        <v>298</v>
      </c>
      <c r="R1976" t="s">
        <v>161</v>
      </c>
      <c r="S1976" t="s">
        <v>139</v>
      </c>
      <c r="AB1976" t="s">
        <v>128</v>
      </c>
      <c r="AC1976">
        <v>2010</v>
      </c>
      <c r="AD1976">
        <v>113.012</v>
      </c>
      <c r="AH1976" t="s">
        <v>488</v>
      </c>
    </row>
    <row r="1977" spans="1:34" x14ac:dyDescent="0.25">
      <c r="A1977" t="s">
        <v>137</v>
      </c>
      <c r="B1977" t="s">
        <v>32</v>
      </c>
      <c r="C1977" t="s">
        <v>33</v>
      </c>
      <c r="D1977" t="s">
        <v>136</v>
      </c>
      <c r="E1977" t="s">
        <v>135</v>
      </c>
      <c r="F1977" t="s">
        <v>403</v>
      </c>
      <c r="G1977" t="s">
        <v>404</v>
      </c>
      <c r="H1977">
        <v>511</v>
      </c>
      <c r="I1977" t="s">
        <v>206</v>
      </c>
      <c r="J1977" t="s">
        <v>133</v>
      </c>
      <c r="K1977" t="s">
        <v>158</v>
      </c>
      <c r="P1977" t="s">
        <v>297</v>
      </c>
      <c r="Q1977" t="s">
        <v>298</v>
      </c>
      <c r="R1977" t="s">
        <v>160</v>
      </c>
      <c r="S1977" t="s">
        <v>131</v>
      </c>
      <c r="AB1977" t="s">
        <v>128</v>
      </c>
      <c r="AC1977">
        <v>2010</v>
      </c>
      <c r="AD1977">
        <v>546.72900000000004</v>
      </c>
      <c r="AH1977" t="s">
        <v>488</v>
      </c>
    </row>
    <row r="1978" spans="1:34" x14ac:dyDescent="0.25">
      <c r="A1978" t="s">
        <v>137</v>
      </c>
      <c r="B1978" t="s">
        <v>32</v>
      </c>
      <c r="C1978" t="s">
        <v>33</v>
      </c>
      <c r="D1978" t="s">
        <v>136</v>
      </c>
      <c r="E1978" t="s">
        <v>135</v>
      </c>
      <c r="F1978" t="s">
        <v>403</v>
      </c>
      <c r="G1978" t="s">
        <v>404</v>
      </c>
      <c r="H1978">
        <v>511</v>
      </c>
      <c r="I1978" t="s">
        <v>206</v>
      </c>
      <c r="J1978" t="s">
        <v>133</v>
      </c>
      <c r="K1978" t="s">
        <v>158</v>
      </c>
      <c r="P1978" t="s">
        <v>297</v>
      </c>
      <c r="Q1978" t="s">
        <v>298</v>
      </c>
      <c r="R1978" t="s">
        <v>157</v>
      </c>
      <c r="S1978" t="s">
        <v>129</v>
      </c>
      <c r="AB1978" t="s">
        <v>128</v>
      </c>
      <c r="AC1978">
        <v>2010</v>
      </c>
      <c r="AD1978">
        <v>0</v>
      </c>
      <c r="AH1978" t="s">
        <v>488</v>
      </c>
    </row>
    <row r="1979" spans="1:34" x14ac:dyDescent="0.25">
      <c r="A1979" t="s">
        <v>137</v>
      </c>
      <c r="B1979" t="s">
        <v>32</v>
      </c>
      <c r="C1979" t="s">
        <v>33</v>
      </c>
      <c r="D1979" t="s">
        <v>136</v>
      </c>
      <c r="E1979" t="s">
        <v>135</v>
      </c>
      <c r="F1979" t="s">
        <v>403</v>
      </c>
      <c r="G1979" t="s">
        <v>404</v>
      </c>
      <c r="H1979">
        <v>511</v>
      </c>
      <c r="I1979" t="s">
        <v>206</v>
      </c>
      <c r="J1979" t="s">
        <v>133</v>
      </c>
      <c r="K1979" t="s">
        <v>158</v>
      </c>
      <c r="P1979" t="s">
        <v>300</v>
      </c>
      <c r="Q1979" t="s">
        <v>301</v>
      </c>
      <c r="R1979" t="s">
        <v>176</v>
      </c>
      <c r="S1979" t="s">
        <v>175</v>
      </c>
      <c r="AB1979" t="s">
        <v>128</v>
      </c>
      <c r="AC1979">
        <v>2010</v>
      </c>
      <c r="AD1979">
        <v>0</v>
      </c>
      <c r="AH1979" t="s">
        <v>488</v>
      </c>
    </row>
    <row r="1980" spans="1:34" x14ac:dyDescent="0.25">
      <c r="A1980" t="s">
        <v>137</v>
      </c>
      <c r="B1980" t="s">
        <v>32</v>
      </c>
      <c r="C1980" t="s">
        <v>33</v>
      </c>
      <c r="D1980" t="s">
        <v>136</v>
      </c>
      <c r="E1980" t="s">
        <v>135</v>
      </c>
      <c r="F1980" t="s">
        <v>403</v>
      </c>
      <c r="G1980" t="s">
        <v>404</v>
      </c>
      <c r="H1980">
        <v>511</v>
      </c>
      <c r="I1980" t="s">
        <v>206</v>
      </c>
      <c r="J1980" t="s">
        <v>133</v>
      </c>
      <c r="K1980" t="s">
        <v>158</v>
      </c>
      <c r="P1980" t="s">
        <v>300</v>
      </c>
      <c r="Q1980" t="s">
        <v>301</v>
      </c>
      <c r="R1980" t="s">
        <v>174</v>
      </c>
      <c r="S1980" t="s">
        <v>173</v>
      </c>
      <c r="AB1980" t="s">
        <v>128</v>
      </c>
      <c r="AC1980">
        <v>2010</v>
      </c>
      <c r="AD1980">
        <v>22.113</v>
      </c>
      <c r="AH1980" t="s">
        <v>488</v>
      </c>
    </row>
    <row r="1981" spans="1:34" x14ac:dyDescent="0.25">
      <c r="A1981" t="s">
        <v>137</v>
      </c>
      <c r="B1981" t="s">
        <v>32</v>
      </c>
      <c r="C1981" t="s">
        <v>33</v>
      </c>
      <c r="D1981" t="s">
        <v>136</v>
      </c>
      <c r="E1981" t="s">
        <v>135</v>
      </c>
      <c r="F1981" t="s">
        <v>403</v>
      </c>
      <c r="G1981" t="s">
        <v>404</v>
      </c>
      <c r="H1981">
        <v>511</v>
      </c>
      <c r="I1981" t="s">
        <v>206</v>
      </c>
      <c r="J1981" t="s">
        <v>133</v>
      </c>
      <c r="K1981" t="s">
        <v>158</v>
      </c>
      <c r="P1981" t="s">
        <v>300</v>
      </c>
      <c r="Q1981" t="s">
        <v>301</v>
      </c>
      <c r="R1981" t="s">
        <v>172</v>
      </c>
      <c r="S1981" t="s">
        <v>153</v>
      </c>
      <c r="AB1981" t="s">
        <v>128</v>
      </c>
      <c r="AC1981">
        <v>2010</v>
      </c>
      <c r="AD1981">
        <v>64.272999999999996</v>
      </c>
      <c r="AH1981" t="s">
        <v>488</v>
      </c>
    </row>
    <row r="1982" spans="1:34" x14ac:dyDescent="0.25">
      <c r="A1982" t="s">
        <v>137</v>
      </c>
      <c r="B1982" t="s">
        <v>32</v>
      </c>
      <c r="C1982" t="s">
        <v>33</v>
      </c>
      <c r="D1982" t="s">
        <v>136</v>
      </c>
      <c r="E1982" t="s">
        <v>135</v>
      </c>
      <c r="F1982" t="s">
        <v>403</v>
      </c>
      <c r="G1982" t="s">
        <v>404</v>
      </c>
      <c r="H1982">
        <v>511</v>
      </c>
      <c r="I1982" t="s">
        <v>206</v>
      </c>
      <c r="J1982" t="s">
        <v>133</v>
      </c>
      <c r="K1982" t="s">
        <v>158</v>
      </c>
      <c r="P1982" t="s">
        <v>300</v>
      </c>
      <c r="Q1982" t="s">
        <v>301</v>
      </c>
      <c r="R1982" t="s">
        <v>171</v>
      </c>
      <c r="S1982" t="s">
        <v>151</v>
      </c>
      <c r="AB1982" t="s">
        <v>128</v>
      </c>
      <c r="AC1982">
        <v>2010</v>
      </c>
      <c r="AD1982">
        <v>41.972000000000001</v>
      </c>
      <c r="AH1982" t="s">
        <v>488</v>
      </c>
    </row>
    <row r="1983" spans="1:34" x14ac:dyDescent="0.25">
      <c r="A1983" t="s">
        <v>137</v>
      </c>
      <c r="B1983" t="s">
        <v>32</v>
      </c>
      <c r="C1983" t="s">
        <v>33</v>
      </c>
      <c r="D1983" t="s">
        <v>136</v>
      </c>
      <c r="E1983" t="s">
        <v>135</v>
      </c>
      <c r="F1983" t="s">
        <v>403</v>
      </c>
      <c r="G1983" t="s">
        <v>404</v>
      </c>
      <c r="H1983">
        <v>511</v>
      </c>
      <c r="I1983" t="s">
        <v>206</v>
      </c>
      <c r="J1983" t="s">
        <v>133</v>
      </c>
      <c r="K1983" t="s">
        <v>158</v>
      </c>
      <c r="P1983" t="s">
        <v>300</v>
      </c>
      <c r="Q1983" t="s">
        <v>301</v>
      </c>
      <c r="R1983" t="s">
        <v>170</v>
      </c>
      <c r="S1983" t="s">
        <v>169</v>
      </c>
      <c r="AB1983" t="s">
        <v>128</v>
      </c>
      <c r="AC1983">
        <v>2010</v>
      </c>
      <c r="AD1983">
        <v>51.781999999999996</v>
      </c>
      <c r="AH1983" t="s">
        <v>488</v>
      </c>
    </row>
    <row r="1984" spans="1:34" x14ac:dyDescent="0.25">
      <c r="A1984" t="s">
        <v>137</v>
      </c>
      <c r="B1984" t="s">
        <v>32</v>
      </c>
      <c r="C1984" t="s">
        <v>33</v>
      </c>
      <c r="D1984" t="s">
        <v>136</v>
      </c>
      <c r="E1984" t="s">
        <v>135</v>
      </c>
      <c r="F1984" t="s">
        <v>403</v>
      </c>
      <c r="G1984" t="s">
        <v>404</v>
      </c>
      <c r="H1984">
        <v>511</v>
      </c>
      <c r="I1984" t="s">
        <v>206</v>
      </c>
      <c r="J1984" t="s">
        <v>133</v>
      </c>
      <c r="K1984" t="s">
        <v>158</v>
      </c>
      <c r="P1984" t="s">
        <v>300</v>
      </c>
      <c r="Q1984" t="s">
        <v>301</v>
      </c>
      <c r="R1984" t="s">
        <v>168</v>
      </c>
      <c r="S1984" t="s">
        <v>167</v>
      </c>
      <c r="AB1984" t="s">
        <v>128</v>
      </c>
      <c r="AC1984">
        <v>2010</v>
      </c>
      <c r="AD1984">
        <v>114.895</v>
      </c>
      <c r="AH1984" t="s">
        <v>488</v>
      </c>
    </row>
    <row r="1985" spans="1:34" x14ac:dyDescent="0.25">
      <c r="A1985" t="s">
        <v>137</v>
      </c>
      <c r="B1985" t="s">
        <v>32</v>
      </c>
      <c r="C1985" t="s">
        <v>33</v>
      </c>
      <c r="D1985" t="s">
        <v>136</v>
      </c>
      <c r="E1985" t="s">
        <v>135</v>
      </c>
      <c r="F1985" t="s">
        <v>403</v>
      </c>
      <c r="G1985" t="s">
        <v>404</v>
      </c>
      <c r="H1985">
        <v>511</v>
      </c>
      <c r="I1985" t="s">
        <v>206</v>
      </c>
      <c r="J1985" t="s">
        <v>133</v>
      </c>
      <c r="K1985" t="s">
        <v>158</v>
      </c>
      <c r="P1985" t="s">
        <v>300</v>
      </c>
      <c r="Q1985" t="s">
        <v>301</v>
      </c>
      <c r="R1985" t="s">
        <v>166</v>
      </c>
      <c r="S1985" t="s">
        <v>165</v>
      </c>
      <c r="AB1985" t="s">
        <v>128</v>
      </c>
      <c r="AC1985">
        <v>2010</v>
      </c>
      <c r="AD1985">
        <v>207.22499999999999</v>
      </c>
      <c r="AH1985" t="s">
        <v>488</v>
      </c>
    </row>
    <row r="1986" spans="1:34" x14ac:dyDescent="0.25">
      <c r="A1986" t="s">
        <v>137</v>
      </c>
      <c r="B1986" t="s">
        <v>32</v>
      </c>
      <c r="C1986" t="s">
        <v>33</v>
      </c>
      <c r="D1986" t="s">
        <v>136</v>
      </c>
      <c r="E1986" t="s">
        <v>135</v>
      </c>
      <c r="F1986" t="s">
        <v>403</v>
      </c>
      <c r="G1986" t="s">
        <v>404</v>
      </c>
      <c r="H1986">
        <v>511</v>
      </c>
      <c r="I1986" t="s">
        <v>206</v>
      </c>
      <c r="J1986" t="s">
        <v>133</v>
      </c>
      <c r="K1986" t="s">
        <v>158</v>
      </c>
      <c r="P1986" t="s">
        <v>300</v>
      </c>
      <c r="Q1986" t="s">
        <v>301</v>
      </c>
      <c r="R1986" t="s">
        <v>164</v>
      </c>
      <c r="S1986" t="s">
        <v>143</v>
      </c>
      <c r="AB1986" t="s">
        <v>128</v>
      </c>
      <c r="AC1986">
        <v>2010</v>
      </c>
      <c r="AD1986">
        <v>171.67099999999999</v>
      </c>
      <c r="AH1986" t="s">
        <v>488</v>
      </c>
    </row>
    <row r="1987" spans="1:34" x14ac:dyDescent="0.25">
      <c r="A1987" t="s">
        <v>137</v>
      </c>
      <c r="B1987" t="s">
        <v>32</v>
      </c>
      <c r="C1987" t="s">
        <v>33</v>
      </c>
      <c r="D1987" t="s">
        <v>136</v>
      </c>
      <c r="E1987" t="s">
        <v>135</v>
      </c>
      <c r="F1987" t="s">
        <v>403</v>
      </c>
      <c r="G1987" t="s">
        <v>404</v>
      </c>
      <c r="H1987">
        <v>511</v>
      </c>
      <c r="I1987" t="s">
        <v>206</v>
      </c>
      <c r="J1987" t="s">
        <v>133</v>
      </c>
      <c r="K1987" t="s">
        <v>158</v>
      </c>
      <c r="P1987" t="s">
        <v>300</v>
      </c>
      <c r="Q1987" t="s">
        <v>301</v>
      </c>
      <c r="R1987" t="s">
        <v>163</v>
      </c>
      <c r="S1987" t="s">
        <v>162</v>
      </c>
      <c r="AB1987" t="s">
        <v>128</v>
      </c>
      <c r="AC1987">
        <v>2010</v>
      </c>
      <c r="AD1987">
        <v>101.977</v>
      </c>
      <c r="AH1987" t="s">
        <v>488</v>
      </c>
    </row>
    <row r="1988" spans="1:34" x14ac:dyDescent="0.25">
      <c r="A1988" t="s">
        <v>137</v>
      </c>
      <c r="B1988" t="s">
        <v>32</v>
      </c>
      <c r="C1988" t="s">
        <v>33</v>
      </c>
      <c r="D1988" t="s">
        <v>136</v>
      </c>
      <c r="E1988" t="s">
        <v>135</v>
      </c>
      <c r="F1988" t="s">
        <v>403</v>
      </c>
      <c r="G1988" t="s">
        <v>404</v>
      </c>
      <c r="H1988">
        <v>511</v>
      </c>
      <c r="I1988" t="s">
        <v>206</v>
      </c>
      <c r="J1988" t="s">
        <v>133</v>
      </c>
      <c r="K1988" t="s">
        <v>158</v>
      </c>
      <c r="P1988" t="s">
        <v>300</v>
      </c>
      <c r="Q1988" t="s">
        <v>301</v>
      </c>
      <c r="R1988" t="s">
        <v>161</v>
      </c>
      <c r="S1988" t="s">
        <v>139</v>
      </c>
      <c r="AB1988" t="s">
        <v>128</v>
      </c>
      <c r="AC1988">
        <v>2010</v>
      </c>
      <c r="AD1988">
        <v>132.95500000000001</v>
      </c>
      <c r="AH1988" t="s">
        <v>488</v>
      </c>
    </row>
    <row r="1989" spans="1:34" x14ac:dyDescent="0.25">
      <c r="A1989" t="s">
        <v>137</v>
      </c>
      <c r="B1989" t="s">
        <v>32</v>
      </c>
      <c r="C1989" t="s">
        <v>33</v>
      </c>
      <c r="D1989" t="s">
        <v>136</v>
      </c>
      <c r="E1989" t="s">
        <v>135</v>
      </c>
      <c r="F1989" t="s">
        <v>403</v>
      </c>
      <c r="G1989" t="s">
        <v>404</v>
      </c>
      <c r="H1989">
        <v>511</v>
      </c>
      <c r="I1989" t="s">
        <v>206</v>
      </c>
      <c r="J1989" t="s">
        <v>133</v>
      </c>
      <c r="K1989" t="s">
        <v>158</v>
      </c>
      <c r="P1989" t="s">
        <v>300</v>
      </c>
      <c r="Q1989" t="s">
        <v>301</v>
      </c>
      <c r="R1989" t="s">
        <v>160</v>
      </c>
      <c r="S1989" t="s">
        <v>131</v>
      </c>
      <c r="AB1989" t="s">
        <v>128</v>
      </c>
      <c r="AC1989">
        <v>2010</v>
      </c>
      <c r="AD1989">
        <v>908.86300000000006</v>
      </c>
      <c r="AH1989" t="s">
        <v>488</v>
      </c>
    </row>
    <row r="1990" spans="1:34" x14ac:dyDescent="0.25">
      <c r="A1990" t="s">
        <v>137</v>
      </c>
      <c r="B1990" t="s">
        <v>32</v>
      </c>
      <c r="C1990" t="s">
        <v>33</v>
      </c>
      <c r="D1990" t="s">
        <v>136</v>
      </c>
      <c r="E1990" t="s">
        <v>135</v>
      </c>
      <c r="F1990" t="s">
        <v>403</v>
      </c>
      <c r="G1990" t="s">
        <v>404</v>
      </c>
      <c r="H1990">
        <v>511</v>
      </c>
      <c r="I1990" t="s">
        <v>206</v>
      </c>
      <c r="J1990" t="s">
        <v>133</v>
      </c>
      <c r="K1990" t="s">
        <v>158</v>
      </c>
      <c r="P1990" t="s">
        <v>300</v>
      </c>
      <c r="Q1990" t="s">
        <v>301</v>
      </c>
      <c r="R1990" t="s">
        <v>157</v>
      </c>
      <c r="S1990" t="s">
        <v>129</v>
      </c>
      <c r="AB1990" t="s">
        <v>128</v>
      </c>
      <c r="AC1990">
        <v>2010</v>
      </c>
      <c r="AD1990">
        <v>0</v>
      </c>
      <c r="AH1990" t="s">
        <v>488</v>
      </c>
    </row>
    <row r="1991" spans="1:34" s="49" customFormat="1" x14ac:dyDescent="0.25">
      <c r="A1991" s="49" t="s">
        <v>137</v>
      </c>
      <c r="B1991" s="49" t="s">
        <v>32</v>
      </c>
      <c r="C1991" s="49" t="s">
        <v>33</v>
      </c>
      <c r="D1991" s="49" t="s">
        <v>136</v>
      </c>
      <c r="E1991" s="49" t="s">
        <v>135</v>
      </c>
      <c r="F1991" s="49" t="s">
        <v>403</v>
      </c>
      <c r="G1991" s="49" t="s">
        <v>404</v>
      </c>
      <c r="H1991" s="49">
        <v>511</v>
      </c>
      <c r="I1991" s="49" t="s">
        <v>206</v>
      </c>
      <c r="J1991" s="49" t="s">
        <v>133</v>
      </c>
      <c r="K1991" s="49" t="s">
        <v>158</v>
      </c>
      <c r="P1991" s="49" t="s">
        <v>302</v>
      </c>
      <c r="Q1991" s="49" t="s">
        <v>131</v>
      </c>
      <c r="R1991" s="49" t="s">
        <v>176</v>
      </c>
      <c r="S1991" s="49" t="s">
        <v>175</v>
      </c>
      <c r="AB1991" s="49" t="s">
        <v>128</v>
      </c>
      <c r="AC1991" s="49">
        <v>2010</v>
      </c>
      <c r="AD1991" s="49">
        <v>0</v>
      </c>
      <c r="AF1991" s="49" t="s">
        <v>858</v>
      </c>
      <c r="AG1991" s="146">
        <f>(AD1992+AD1993+AD1994)*( 1 +AD2002/(AD2001-AD2002))</f>
        <v>264.53699999999998</v>
      </c>
      <c r="AH1991" s="49" t="s">
        <v>488</v>
      </c>
    </row>
    <row r="1992" spans="1:34" s="49" customFormat="1" x14ac:dyDescent="0.25">
      <c r="A1992" s="49" t="s">
        <v>137</v>
      </c>
      <c r="B1992" s="49" t="s">
        <v>32</v>
      </c>
      <c r="C1992" s="49" t="s">
        <v>33</v>
      </c>
      <c r="D1992" s="49" t="s">
        <v>136</v>
      </c>
      <c r="E1992" s="49" t="s">
        <v>135</v>
      </c>
      <c r="F1992" s="49" t="s">
        <v>403</v>
      </c>
      <c r="G1992" s="49" t="s">
        <v>404</v>
      </c>
      <c r="H1992" s="49">
        <v>511</v>
      </c>
      <c r="I1992" s="49" t="s">
        <v>206</v>
      </c>
      <c r="J1992" s="49" t="s">
        <v>133</v>
      </c>
      <c r="K1992" s="49" t="s">
        <v>158</v>
      </c>
      <c r="P1992" s="49" t="s">
        <v>302</v>
      </c>
      <c r="Q1992" s="49" t="s">
        <v>131</v>
      </c>
      <c r="R1992" s="49" t="s">
        <v>174</v>
      </c>
      <c r="S1992" s="49" t="s">
        <v>173</v>
      </c>
      <c r="AB1992" s="49" t="s">
        <v>128</v>
      </c>
      <c r="AC1992" s="49">
        <v>2010</v>
      </c>
      <c r="AD1992" s="49">
        <v>42.441000000000003</v>
      </c>
      <c r="AF1992" s="49" t="s">
        <v>859</v>
      </c>
      <c r="AG1992" s="146">
        <f>(AD1991+AD1995+AD1996+AD1997+AD1998+AD1999+AD2000)*( 1 +AD2002/(AD2001-AD2002))</f>
        <v>1191.0550000000001</v>
      </c>
      <c r="AH1992" s="49" t="s">
        <v>488</v>
      </c>
    </row>
    <row r="1993" spans="1:34" s="49" customFormat="1" x14ac:dyDescent="0.25">
      <c r="A1993" s="49" t="s">
        <v>137</v>
      </c>
      <c r="B1993" s="49" t="s">
        <v>32</v>
      </c>
      <c r="C1993" s="49" t="s">
        <v>33</v>
      </c>
      <c r="D1993" s="49" t="s">
        <v>136</v>
      </c>
      <c r="E1993" s="49" t="s">
        <v>135</v>
      </c>
      <c r="F1993" s="49" t="s">
        <v>403</v>
      </c>
      <c r="G1993" s="49" t="s">
        <v>404</v>
      </c>
      <c r="H1993" s="49">
        <v>511</v>
      </c>
      <c r="I1993" s="49" t="s">
        <v>206</v>
      </c>
      <c r="J1993" s="49" t="s">
        <v>133</v>
      </c>
      <c r="K1993" s="49" t="s">
        <v>158</v>
      </c>
      <c r="P1993" s="49" t="s">
        <v>302</v>
      </c>
      <c r="Q1993" s="49" t="s">
        <v>131</v>
      </c>
      <c r="R1993" s="49" t="s">
        <v>172</v>
      </c>
      <c r="S1993" s="49" t="s">
        <v>153</v>
      </c>
      <c r="AB1993" s="49" t="s">
        <v>128</v>
      </c>
      <c r="AC1993" s="49">
        <v>2010</v>
      </c>
      <c r="AD1993" s="49">
        <v>148.21899999999999</v>
      </c>
      <c r="AF1993" s="49" t="s">
        <v>862</v>
      </c>
      <c r="AG1993" s="146">
        <f>AD1991+AD1992+AD1993+AD1994+ AD1995+AD1996+AD1997+AD1998+AD1999+AD2000+AD2002</f>
        <v>1455.5920000000001</v>
      </c>
      <c r="AH1993" s="49" t="s">
        <v>488</v>
      </c>
    </row>
    <row r="1994" spans="1:34" s="49" customFormat="1" x14ac:dyDescent="0.25">
      <c r="A1994" s="49" t="s">
        <v>137</v>
      </c>
      <c r="B1994" s="49" t="s">
        <v>32</v>
      </c>
      <c r="C1994" s="49" t="s">
        <v>33</v>
      </c>
      <c r="D1994" s="49" t="s">
        <v>136</v>
      </c>
      <c r="E1994" s="49" t="s">
        <v>135</v>
      </c>
      <c r="F1994" s="49" t="s">
        <v>403</v>
      </c>
      <c r="G1994" s="49" t="s">
        <v>404</v>
      </c>
      <c r="H1994" s="49">
        <v>511</v>
      </c>
      <c r="I1994" s="49" t="s">
        <v>206</v>
      </c>
      <c r="J1994" s="49" t="s">
        <v>133</v>
      </c>
      <c r="K1994" s="49" t="s">
        <v>158</v>
      </c>
      <c r="P1994" s="49" t="s">
        <v>302</v>
      </c>
      <c r="Q1994" s="49" t="s">
        <v>131</v>
      </c>
      <c r="R1994" s="49" t="s">
        <v>171</v>
      </c>
      <c r="S1994" s="49" t="s">
        <v>151</v>
      </c>
      <c r="AB1994" s="49" t="s">
        <v>128</v>
      </c>
      <c r="AC1994" s="49">
        <v>2010</v>
      </c>
      <c r="AD1994" s="49">
        <v>73.876999999999995</v>
      </c>
      <c r="AG1994" s="146"/>
      <c r="AH1994" s="49" t="s">
        <v>488</v>
      </c>
    </row>
    <row r="1995" spans="1:34" s="49" customFormat="1" x14ac:dyDescent="0.25">
      <c r="A1995" s="49" t="s">
        <v>137</v>
      </c>
      <c r="B1995" s="49" t="s">
        <v>32</v>
      </c>
      <c r="C1995" s="49" t="s">
        <v>33</v>
      </c>
      <c r="D1995" s="49" t="s">
        <v>136</v>
      </c>
      <c r="E1995" s="49" t="s">
        <v>135</v>
      </c>
      <c r="F1995" s="49" t="s">
        <v>403</v>
      </c>
      <c r="G1995" s="49" t="s">
        <v>404</v>
      </c>
      <c r="H1995" s="49">
        <v>511</v>
      </c>
      <c r="I1995" s="49" t="s">
        <v>206</v>
      </c>
      <c r="J1995" s="49" t="s">
        <v>133</v>
      </c>
      <c r="K1995" s="49" t="s">
        <v>158</v>
      </c>
      <c r="P1995" s="49" t="s">
        <v>302</v>
      </c>
      <c r="Q1995" s="49" t="s">
        <v>131</v>
      </c>
      <c r="R1995" s="49" t="s">
        <v>170</v>
      </c>
      <c r="S1995" s="49" t="s">
        <v>169</v>
      </c>
      <c r="AB1995" s="49" t="s">
        <v>128</v>
      </c>
      <c r="AC1995" s="49">
        <v>2010</v>
      </c>
      <c r="AD1995" s="49">
        <v>160.03299999999999</v>
      </c>
      <c r="AG1995" s="146"/>
      <c r="AH1995" s="49" t="s">
        <v>488</v>
      </c>
    </row>
    <row r="1996" spans="1:34" s="49" customFormat="1" x14ac:dyDescent="0.25">
      <c r="A1996" s="49" t="s">
        <v>137</v>
      </c>
      <c r="B1996" s="49" t="s">
        <v>32</v>
      </c>
      <c r="C1996" s="49" t="s">
        <v>33</v>
      </c>
      <c r="D1996" s="49" t="s">
        <v>136</v>
      </c>
      <c r="E1996" s="49" t="s">
        <v>135</v>
      </c>
      <c r="F1996" s="49" t="s">
        <v>403</v>
      </c>
      <c r="G1996" s="49" t="s">
        <v>404</v>
      </c>
      <c r="H1996" s="49">
        <v>511</v>
      </c>
      <c r="I1996" s="49" t="s">
        <v>206</v>
      </c>
      <c r="J1996" s="49" t="s">
        <v>133</v>
      </c>
      <c r="K1996" s="49" t="s">
        <v>158</v>
      </c>
      <c r="P1996" s="49" t="s">
        <v>302</v>
      </c>
      <c r="Q1996" s="49" t="s">
        <v>131</v>
      </c>
      <c r="R1996" s="49" t="s">
        <v>168</v>
      </c>
      <c r="S1996" s="49" t="s">
        <v>167</v>
      </c>
      <c r="AB1996" s="49" t="s">
        <v>128</v>
      </c>
      <c r="AC1996" s="49">
        <v>2010</v>
      </c>
      <c r="AD1996" s="49">
        <v>226.125</v>
      </c>
      <c r="AG1996" s="146"/>
      <c r="AH1996" s="49" t="s">
        <v>488</v>
      </c>
    </row>
    <row r="1997" spans="1:34" s="49" customFormat="1" x14ac:dyDescent="0.25">
      <c r="A1997" s="49" t="s">
        <v>137</v>
      </c>
      <c r="B1997" s="49" t="s">
        <v>32</v>
      </c>
      <c r="C1997" s="49" t="s">
        <v>33</v>
      </c>
      <c r="D1997" s="49" t="s">
        <v>136</v>
      </c>
      <c r="E1997" s="49" t="s">
        <v>135</v>
      </c>
      <c r="F1997" s="49" t="s">
        <v>403</v>
      </c>
      <c r="G1997" s="49" t="s">
        <v>404</v>
      </c>
      <c r="H1997" s="49">
        <v>511</v>
      </c>
      <c r="I1997" s="49" t="s">
        <v>206</v>
      </c>
      <c r="J1997" s="49" t="s">
        <v>133</v>
      </c>
      <c r="K1997" s="49" t="s">
        <v>158</v>
      </c>
      <c r="P1997" s="49" t="s">
        <v>302</v>
      </c>
      <c r="Q1997" s="49" t="s">
        <v>131</v>
      </c>
      <c r="R1997" s="49" t="s">
        <v>166</v>
      </c>
      <c r="S1997" s="49" t="s">
        <v>165</v>
      </c>
      <c r="AB1997" s="49" t="s">
        <v>128</v>
      </c>
      <c r="AC1997" s="49">
        <v>2010</v>
      </c>
      <c r="AD1997" s="49">
        <v>248.46299999999999</v>
      </c>
      <c r="AG1997" s="146"/>
      <c r="AH1997" s="49" t="s">
        <v>488</v>
      </c>
    </row>
    <row r="1998" spans="1:34" s="49" customFormat="1" x14ac:dyDescent="0.25">
      <c r="A1998" s="49" t="s">
        <v>137</v>
      </c>
      <c r="B1998" s="49" t="s">
        <v>32</v>
      </c>
      <c r="C1998" s="49" t="s">
        <v>33</v>
      </c>
      <c r="D1998" s="49" t="s">
        <v>136</v>
      </c>
      <c r="E1998" s="49" t="s">
        <v>135</v>
      </c>
      <c r="F1998" s="49" t="s">
        <v>403</v>
      </c>
      <c r="G1998" s="49" t="s">
        <v>404</v>
      </c>
      <c r="H1998" s="49">
        <v>511</v>
      </c>
      <c r="I1998" s="49" t="s">
        <v>206</v>
      </c>
      <c r="J1998" s="49" t="s">
        <v>133</v>
      </c>
      <c r="K1998" s="49" t="s">
        <v>158</v>
      </c>
      <c r="P1998" s="49" t="s">
        <v>302</v>
      </c>
      <c r="Q1998" s="49" t="s">
        <v>131</v>
      </c>
      <c r="R1998" s="49" t="s">
        <v>164</v>
      </c>
      <c r="S1998" s="49" t="s">
        <v>143</v>
      </c>
      <c r="AB1998" s="49" t="s">
        <v>128</v>
      </c>
      <c r="AC1998" s="49">
        <v>2010</v>
      </c>
      <c r="AD1998" s="49">
        <v>205.07400000000001</v>
      </c>
      <c r="AG1998" s="146"/>
      <c r="AH1998" s="49" t="s">
        <v>488</v>
      </c>
    </row>
    <row r="1999" spans="1:34" s="49" customFormat="1" x14ac:dyDescent="0.25">
      <c r="A1999" s="49" t="s">
        <v>137</v>
      </c>
      <c r="B1999" s="49" t="s">
        <v>32</v>
      </c>
      <c r="C1999" s="49" t="s">
        <v>33</v>
      </c>
      <c r="D1999" s="49" t="s">
        <v>136</v>
      </c>
      <c r="E1999" s="49" t="s">
        <v>135</v>
      </c>
      <c r="F1999" s="49" t="s">
        <v>403</v>
      </c>
      <c r="G1999" s="49" t="s">
        <v>404</v>
      </c>
      <c r="H1999" s="49">
        <v>511</v>
      </c>
      <c r="I1999" s="49" t="s">
        <v>206</v>
      </c>
      <c r="J1999" s="49" t="s">
        <v>133</v>
      </c>
      <c r="K1999" s="49" t="s">
        <v>158</v>
      </c>
      <c r="P1999" s="49" t="s">
        <v>302</v>
      </c>
      <c r="Q1999" s="49" t="s">
        <v>131</v>
      </c>
      <c r="R1999" s="49" t="s">
        <v>163</v>
      </c>
      <c r="S1999" s="49" t="s">
        <v>162</v>
      </c>
      <c r="AB1999" s="49" t="s">
        <v>128</v>
      </c>
      <c r="AC1999" s="49">
        <v>2010</v>
      </c>
      <c r="AD1999" s="49">
        <v>105.393</v>
      </c>
      <c r="AG1999" s="146"/>
      <c r="AH1999" s="49" t="s">
        <v>488</v>
      </c>
    </row>
    <row r="2000" spans="1:34" s="49" customFormat="1" x14ac:dyDescent="0.25">
      <c r="A2000" s="49" t="s">
        <v>137</v>
      </c>
      <c r="B2000" s="49" t="s">
        <v>32</v>
      </c>
      <c r="C2000" s="49" t="s">
        <v>33</v>
      </c>
      <c r="D2000" s="49" t="s">
        <v>136</v>
      </c>
      <c r="E2000" s="49" t="s">
        <v>135</v>
      </c>
      <c r="F2000" s="49" t="s">
        <v>403</v>
      </c>
      <c r="G2000" s="49" t="s">
        <v>404</v>
      </c>
      <c r="H2000" s="49">
        <v>511</v>
      </c>
      <c r="I2000" s="49" t="s">
        <v>206</v>
      </c>
      <c r="J2000" s="49" t="s">
        <v>133</v>
      </c>
      <c r="K2000" s="49" t="s">
        <v>158</v>
      </c>
      <c r="P2000" s="49" t="s">
        <v>302</v>
      </c>
      <c r="Q2000" s="49" t="s">
        <v>131</v>
      </c>
      <c r="R2000" s="49" t="s">
        <v>161</v>
      </c>
      <c r="S2000" s="49" t="s">
        <v>139</v>
      </c>
      <c r="AB2000" s="49" t="s">
        <v>128</v>
      </c>
      <c r="AC2000" s="49">
        <v>2010</v>
      </c>
      <c r="AD2000" s="49">
        <v>245.96700000000001</v>
      </c>
      <c r="AG2000" s="146"/>
      <c r="AH2000" s="49" t="s">
        <v>488</v>
      </c>
    </row>
    <row r="2001" spans="1:34" s="49" customFormat="1" x14ac:dyDescent="0.25">
      <c r="A2001" s="49" t="s">
        <v>137</v>
      </c>
      <c r="B2001" s="49" t="s">
        <v>32</v>
      </c>
      <c r="C2001" s="49" t="s">
        <v>33</v>
      </c>
      <c r="D2001" s="49" t="s">
        <v>136</v>
      </c>
      <c r="E2001" s="49" t="s">
        <v>135</v>
      </c>
      <c r="F2001" s="49" t="s">
        <v>403</v>
      </c>
      <c r="G2001" s="49" t="s">
        <v>404</v>
      </c>
      <c r="H2001" s="49">
        <v>511</v>
      </c>
      <c r="I2001" s="49" t="s">
        <v>206</v>
      </c>
      <c r="J2001" s="49" t="s">
        <v>133</v>
      </c>
      <c r="K2001" s="49" t="s">
        <v>158</v>
      </c>
      <c r="P2001" s="49" t="s">
        <v>302</v>
      </c>
      <c r="Q2001" s="49" t="s">
        <v>131</v>
      </c>
      <c r="R2001" s="49" t="s">
        <v>160</v>
      </c>
      <c r="S2001" s="49" t="s">
        <v>131</v>
      </c>
      <c r="AB2001" s="49" t="s">
        <v>128</v>
      </c>
      <c r="AC2001" s="49">
        <v>2010</v>
      </c>
      <c r="AD2001" s="49">
        <v>1455.5920000000001</v>
      </c>
      <c r="AG2001" s="146"/>
      <c r="AH2001" s="49" t="s">
        <v>488</v>
      </c>
    </row>
    <row r="2002" spans="1:34" s="49" customFormat="1" x14ac:dyDescent="0.25">
      <c r="A2002" s="49" t="s">
        <v>137</v>
      </c>
      <c r="B2002" s="49" t="s">
        <v>32</v>
      </c>
      <c r="C2002" s="49" t="s">
        <v>33</v>
      </c>
      <c r="D2002" s="49" t="s">
        <v>136</v>
      </c>
      <c r="E2002" s="49" t="s">
        <v>135</v>
      </c>
      <c r="F2002" s="49" t="s">
        <v>403</v>
      </c>
      <c r="G2002" s="49" t="s">
        <v>404</v>
      </c>
      <c r="H2002" s="49">
        <v>511</v>
      </c>
      <c r="I2002" s="49" t="s">
        <v>206</v>
      </c>
      <c r="J2002" s="49" t="s">
        <v>133</v>
      </c>
      <c r="K2002" s="49" t="s">
        <v>158</v>
      </c>
      <c r="P2002" s="49" t="s">
        <v>302</v>
      </c>
      <c r="Q2002" s="49" t="s">
        <v>131</v>
      </c>
      <c r="R2002" s="49" t="s">
        <v>157</v>
      </c>
      <c r="S2002" s="49" t="s">
        <v>129</v>
      </c>
      <c r="AB2002" s="49" t="s">
        <v>128</v>
      </c>
      <c r="AC2002" s="49">
        <v>2010</v>
      </c>
      <c r="AD2002" s="49">
        <v>0</v>
      </c>
      <c r="AG2002" s="146"/>
      <c r="AH2002" s="49" t="s">
        <v>488</v>
      </c>
    </row>
    <row r="2003" spans="1:34" x14ac:dyDescent="0.25">
      <c r="A2003" t="s">
        <v>137</v>
      </c>
      <c r="B2003" t="s">
        <v>27</v>
      </c>
      <c r="C2003" t="s">
        <v>28</v>
      </c>
      <c r="D2003" t="s">
        <v>136</v>
      </c>
      <c r="E2003" t="s">
        <v>135</v>
      </c>
      <c r="F2003" t="s">
        <v>403</v>
      </c>
      <c r="G2003" t="s">
        <v>404</v>
      </c>
      <c r="H2003">
        <v>375</v>
      </c>
      <c r="I2003" t="s">
        <v>205</v>
      </c>
      <c r="J2003" t="s">
        <v>133</v>
      </c>
      <c r="K2003" t="s">
        <v>158</v>
      </c>
      <c r="P2003" t="s">
        <v>297</v>
      </c>
      <c r="Q2003" t="s">
        <v>298</v>
      </c>
      <c r="R2003" t="s">
        <v>176</v>
      </c>
      <c r="S2003" t="s">
        <v>175</v>
      </c>
      <c r="AB2003" t="s">
        <v>128</v>
      </c>
      <c r="AC2003">
        <v>2010</v>
      </c>
      <c r="AD2003">
        <v>8.1999999999999993</v>
      </c>
      <c r="AH2003" t="s">
        <v>204</v>
      </c>
    </row>
    <row r="2004" spans="1:34" x14ac:dyDescent="0.25">
      <c r="A2004" t="s">
        <v>137</v>
      </c>
      <c r="B2004" t="s">
        <v>27</v>
      </c>
      <c r="C2004" t="s">
        <v>28</v>
      </c>
      <c r="D2004" t="s">
        <v>136</v>
      </c>
      <c r="E2004" t="s">
        <v>135</v>
      </c>
      <c r="F2004" t="s">
        <v>403</v>
      </c>
      <c r="G2004" t="s">
        <v>404</v>
      </c>
      <c r="H2004">
        <v>375</v>
      </c>
      <c r="I2004" t="s">
        <v>205</v>
      </c>
      <c r="J2004" t="s">
        <v>133</v>
      </c>
      <c r="K2004" t="s">
        <v>158</v>
      </c>
      <c r="P2004" t="s">
        <v>297</v>
      </c>
      <c r="Q2004" t="s">
        <v>298</v>
      </c>
      <c r="R2004" t="s">
        <v>174</v>
      </c>
      <c r="S2004" t="s">
        <v>173</v>
      </c>
      <c r="AB2004" t="s">
        <v>128</v>
      </c>
      <c r="AC2004">
        <v>2010</v>
      </c>
      <c r="AD2004">
        <v>24.4</v>
      </c>
      <c r="AH2004" t="s">
        <v>204</v>
      </c>
    </row>
    <row r="2005" spans="1:34" x14ac:dyDescent="0.25">
      <c r="A2005" t="s">
        <v>137</v>
      </c>
      <c r="B2005" t="s">
        <v>27</v>
      </c>
      <c r="C2005" t="s">
        <v>28</v>
      </c>
      <c r="D2005" t="s">
        <v>136</v>
      </c>
      <c r="E2005" t="s">
        <v>135</v>
      </c>
      <c r="F2005" t="s">
        <v>403</v>
      </c>
      <c r="G2005" t="s">
        <v>404</v>
      </c>
      <c r="H2005">
        <v>375</v>
      </c>
      <c r="I2005" t="s">
        <v>205</v>
      </c>
      <c r="J2005" t="s">
        <v>133</v>
      </c>
      <c r="K2005" t="s">
        <v>158</v>
      </c>
      <c r="P2005" t="s">
        <v>297</v>
      </c>
      <c r="Q2005" t="s">
        <v>298</v>
      </c>
      <c r="R2005" t="s">
        <v>172</v>
      </c>
      <c r="S2005" t="s">
        <v>153</v>
      </c>
      <c r="AB2005" t="s">
        <v>128</v>
      </c>
      <c r="AC2005">
        <v>2010</v>
      </c>
      <c r="AD2005">
        <v>531.4</v>
      </c>
      <c r="AH2005" t="s">
        <v>204</v>
      </c>
    </row>
    <row r="2006" spans="1:34" x14ac:dyDescent="0.25">
      <c r="A2006" t="s">
        <v>137</v>
      </c>
      <c r="B2006" t="s">
        <v>27</v>
      </c>
      <c r="C2006" t="s">
        <v>28</v>
      </c>
      <c r="D2006" t="s">
        <v>136</v>
      </c>
      <c r="E2006" t="s">
        <v>135</v>
      </c>
      <c r="F2006" t="s">
        <v>403</v>
      </c>
      <c r="G2006" t="s">
        <v>404</v>
      </c>
      <c r="H2006">
        <v>375</v>
      </c>
      <c r="I2006" t="s">
        <v>205</v>
      </c>
      <c r="J2006" t="s">
        <v>133</v>
      </c>
      <c r="K2006" t="s">
        <v>158</v>
      </c>
      <c r="P2006" t="s">
        <v>297</v>
      </c>
      <c r="Q2006" t="s">
        <v>298</v>
      </c>
      <c r="R2006" t="s">
        <v>171</v>
      </c>
      <c r="S2006" t="s">
        <v>151</v>
      </c>
      <c r="AB2006" t="s">
        <v>128</v>
      </c>
      <c r="AC2006">
        <v>2010</v>
      </c>
      <c r="AD2006">
        <v>346.6</v>
      </c>
      <c r="AH2006" t="s">
        <v>204</v>
      </c>
    </row>
    <row r="2007" spans="1:34" x14ac:dyDescent="0.25">
      <c r="A2007" t="s">
        <v>137</v>
      </c>
      <c r="B2007" t="s">
        <v>27</v>
      </c>
      <c r="C2007" t="s">
        <v>28</v>
      </c>
      <c r="D2007" t="s">
        <v>136</v>
      </c>
      <c r="E2007" t="s">
        <v>135</v>
      </c>
      <c r="F2007" t="s">
        <v>403</v>
      </c>
      <c r="G2007" t="s">
        <v>404</v>
      </c>
      <c r="H2007">
        <v>375</v>
      </c>
      <c r="I2007" t="s">
        <v>205</v>
      </c>
      <c r="J2007" t="s">
        <v>133</v>
      </c>
      <c r="K2007" t="s">
        <v>158</v>
      </c>
      <c r="P2007" t="s">
        <v>297</v>
      </c>
      <c r="Q2007" t="s">
        <v>298</v>
      </c>
      <c r="R2007" t="s">
        <v>170</v>
      </c>
      <c r="S2007" t="s">
        <v>169</v>
      </c>
      <c r="AB2007" t="s">
        <v>128</v>
      </c>
      <c r="AC2007">
        <v>2010</v>
      </c>
      <c r="AD2007">
        <v>413.3</v>
      </c>
      <c r="AH2007" t="s">
        <v>204</v>
      </c>
    </row>
    <row r="2008" spans="1:34" x14ac:dyDescent="0.25">
      <c r="A2008" t="s">
        <v>137</v>
      </c>
      <c r="B2008" t="s">
        <v>27</v>
      </c>
      <c r="C2008" t="s">
        <v>28</v>
      </c>
      <c r="D2008" t="s">
        <v>136</v>
      </c>
      <c r="E2008" t="s">
        <v>135</v>
      </c>
      <c r="F2008" t="s">
        <v>403</v>
      </c>
      <c r="G2008" t="s">
        <v>404</v>
      </c>
      <c r="H2008">
        <v>375</v>
      </c>
      <c r="I2008" t="s">
        <v>205</v>
      </c>
      <c r="J2008" t="s">
        <v>133</v>
      </c>
      <c r="K2008" t="s">
        <v>158</v>
      </c>
      <c r="P2008" t="s">
        <v>297</v>
      </c>
      <c r="Q2008" t="s">
        <v>298</v>
      </c>
      <c r="R2008" t="s">
        <v>168</v>
      </c>
      <c r="S2008" t="s">
        <v>167</v>
      </c>
      <c r="AB2008" t="s">
        <v>128</v>
      </c>
      <c r="AC2008">
        <v>2010</v>
      </c>
      <c r="AD2008">
        <v>1709.2</v>
      </c>
      <c r="AH2008" t="s">
        <v>204</v>
      </c>
    </row>
    <row r="2009" spans="1:34" x14ac:dyDescent="0.25">
      <c r="A2009" t="s">
        <v>137</v>
      </c>
      <c r="B2009" t="s">
        <v>27</v>
      </c>
      <c r="C2009" t="s">
        <v>28</v>
      </c>
      <c r="D2009" t="s">
        <v>136</v>
      </c>
      <c r="E2009" t="s">
        <v>135</v>
      </c>
      <c r="F2009" t="s">
        <v>403</v>
      </c>
      <c r="G2009" t="s">
        <v>404</v>
      </c>
      <c r="H2009">
        <v>375</v>
      </c>
      <c r="I2009" t="s">
        <v>205</v>
      </c>
      <c r="J2009" t="s">
        <v>133</v>
      </c>
      <c r="K2009" t="s">
        <v>158</v>
      </c>
      <c r="P2009" t="s">
        <v>297</v>
      </c>
      <c r="Q2009" t="s">
        <v>298</v>
      </c>
      <c r="R2009" t="s">
        <v>166</v>
      </c>
      <c r="S2009" t="s">
        <v>165</v>
      </c>
      <c r="AB2009" t="s">
        <v>128</v>
      </c>
      <c r="AC2009">
        <v>2010</v>
      </c>
      <c r="AD2009">
        <v>433</v>
      </c>
      <c r="AH2009" t="s">
        <v>204</v>
      </c>
    </row>
    <row r="2010" spans="1:34" x14ac:dyDescent="0.25">
      <c r="A2010" t="s">
        <v>137</v>
      </c>
      <c r="B2010" t="s">
        <v>27</v>
      </c>
      <c r="C2010" t="s">
        <v>28</v>
      </c>
      <c r="D2010" t="s">
        <v>136</v>
      </c>
      <c r="E2010" t="s">
        <v>135</v>
      </c>
      <c r="F2010" t="s">
        <v>403</v>
      </c>
      <c r="G2010" t="s">
        <v>404</v>
      </c>
      <c r="H2010">
        <v>375</v>
      </c>
      <c r="I2010" t="s">
        <v>205</v>
      </c>
      <c r="J2010" t="s">
        <v>133</v>
      </c>
      <c r="K2010" t="s">
        <v>158</v>
      </c>
      <c r="P2010" t="s">
        <v>297</v>
      </c>
      <c r="Q2010" t="s">
        <v>298</v>
      </c>
      <c r="R2010" t="s">
        <v>164</v>
      </c>
      <c r="S2010" t="s">
        <v>143</v>
      </c>
      <c r="AB2010" t="s">
        <v>128</v>
      </c>
      <c r="AC2010">
        <v>2010</v>
      </c>
      <c r="AD2010">
        <v>462.9</v>
      </c>
      <c r="AH2010" t="s">
        <v>204</v>
      </c>
    </row>
    <row r="2011" spans="1:34" x14ac:dyDescent="0.25">
      <c r="A2011" t="s">
        <v>137</v>
      </c>
      <c r="B2011" t="s">
        <v>27</v>
      </c>
      <c r="C2011" t="s">
        <v>28</v>
      </c>
      <c r="D2011" t="s">
        <v>136</v>
      </c>
      <c r="E2011" t="s">
        <v>135</v>
      </c>
      <c r="F2011" t="s">
        <v>403</v>
      </c>
      <c r="G2011" t="s">
        <v>404</v>
      </c>
      <c r="H2011">
        <v>375</v>
      </c>
      <c r="I2011" t="s">
        <v>205</v>
      </c>
      <c r="J2011" t="s">
        <v>133</v>
      </c>
      <c r="K2011" t="s">
        <v>158</v>
      </c>
      <c r="P2011" t="s">
        <v>297</v>
      </c>
      <c r="Q2011" t="s">
        <v>298</v>
      </c>
      <c r="R2011" t="s">
        <v>163</v>
      </c>
      <c r="S2011" t="s">
        <v>162</v>
      </c>
      <c r="AB2011" t="s">
        <v>128</v>
      </c>
      <c r="AC2011">
        <v>2010</v>
      </c>
      <c r="AD2011">
        <v>51.6</v>
      </c>
      <c r="AH2011" t="s">
        <v>204</v>
      </c>
    </row>
    <row r="2012" spans="1:34" x14ac:dyDescent="0.25">
      <c r="A2012" t="s">
        <v>137</v>
      </c>
      <c r="B2012" t="s">
        <v>27</v>
      </c>
      <c r="C2012" t="s">
        <v>28</v>
      </c>
      <c r="D2012" t="s">
        <v>136</v>
      </c>
      <c r="E2012" t="s">
        <v>135</v>
      </c>
      <c r="F2012" t="s">
        <v>403</v>
      </c>
      <c r="G2012" t="s">
        <v>404</v>
      </c>
      <c r="H2012">
        <v>375</v>
      </c>
      <c r="I2012" t="s">
        <v>205</v>
      </c>
      <c r="J2012" t="s">
        <v>133</v>
      </c>
      <c r="K2012" t="s">
        <v>158</v>
      </c>
      <c r="P2012" t="s">
        <v>297</v>
      </c>
      <c r="Q2012" t="s">
        <v>298</v>
      </c>
      <c r="R2012" t="s">
        <v>161</v>
      </c>
      <c r="S2012" t="s">
        <v>139</v>
      </c>
      <c r="AB2012" t="s">
        <v>128</v>
      </c>
      <c r="AC2012">
        <v>2010</v>
      </c>
      <c r="AD2012">
        <v>2683.5</v>
      </c>
      <c r="AH2012" t="s">
        <v>204</v>
      </c>
    </row>
    <row r="2013" spans="1:34" x14ac:dyDescent="0.25">
      <c r="A2013" t="s">
        <v>137</v>
      </c>
      <c r="B2013" t="s">
        <v>27</v>
      </c>
      <c r="C2013" t="s">
        <v>28</v>
      </c>
      <c r="D2013" t="s">
        <v>136</v>
      </c>
      <c r="E2013" t="s">
        <v>135</v>
      </c>
      <c r="F2013" t="s">
        <v>403</v>
      </c>
      <c r="G2013" t="s">
        <v>404</v>
      </c>
      <c r="H2013">
        <v>375</v>
      </c>
      <c r="I2013" t="s">
        <v>205</v>
      </c>
      <c r="J2013" t="s">
        <v>133</v>
      </c>
      <c r="K2013" t="s">
        <v>158</v>
      </c>
      <c r="P2013" t="s">
        <v>297</v>
      </c>
      <c r="Q2013" t="s">
        <v>298</v>
      </c>
      <c r="R2013" t="s">
        <v>160</v>
      </c>
      <c r="S2013" t="s">
        <v>131</v>
      </c>
      <c r="AB2013" t="s">
        <v>128</v>
      </c>
      <c r="AC2013">
        <v>2010</v>
      </c>
      <c r="AD2013">
        <v>6664.1</v>
      </c>
      <c r="AH2013" t="s">
        <v>204</v>
      </c>
    </row>
    <row r="2014" spans="1:34" x14ac:dyDescent="0.25">
      <c r="A2014" t="s">
        <v>137</v>
      </c>
      <c r="B2014" t="s">
        <v>27</v>
      </c>
      <c r="C2014" t="s">
        <v>28</v>
      </c>
      <c r="D2014" t="s">
        <v>136</v>
      </c>
      <c r="E2014" t="s">
        <v>135</v>
      </c>
      <c r="F2014" t="s">
        <v>403</v>
      </c>
      <c r="G2014" t="s">
        <v>404</v>
      </c>
      <c r="H2014">
        <v>375</v>
      </c>
      <c r="I2014" t="s">
        <v>205</v>
      </c>
      <c r="J2014" t="s">
        <v>133</v>
      </c>
      <c r="K2014" t="s">
        <v>158</v>
      </c>
      <c r="P2014" t="s">
        <v>297</v>
      </c>
      <c r="Q2014" t="s">
        <v>298</v>
      </c>
      <c r="R2014" t="s">
        <v>157</v>
      </c>
      <c r="S2014" t="s">
        <v>129</v>
      </c>
      <c r="AB2014" t="s">
        <v>128</v>
      </c>
      <c r="AC2014">
        <v>2010</v>
      </c>
      <c r="AD2014">
        <v>0</v>
      </c>
      <c r="AE2014" t="s">
        <v>196</v>
      </c>
      <c r="AH2014" t="s">
        <v>204</v>
      </c>
    </row>
    <row r="2015" spans="1:34" x14ac:dyDescent="0.25">
      <c r="A2015" t="s">
        <v>137</v>
      </c>
      <c r="B2015" t="s">
        <v>27</v>
      </c>
      <c r="C2015" t="s">
        <v>28</v>
      </c>
      <c r="D2015" t="s">
        <v>136</v>
      </c>
      <c r="E2015" t="s">
        <v>135</v>
      </c>
      <c r="F2015" t="s">
        <v>403</v>
      </c>
      <c r="G2015" t="s">
        <v>404</v>
      </c>
      <c r="H2015">
        <v>375</v>
      </c>
      <c r="I2015" t="s">
        <v>205</v>
      </c>
      <c r="J2015" t="s">
        <v>133</v>
      </c>
      <c r="K2015" t="s">
        <v>158</v>
      </c>
      <c r="P2015" t="s">
        <v>300</v>
      </c>
      <c r="Q2015" t="s">
        <v>301</v>
      </c>
      <c r="R2015" t="s">
        <v>176</v>
      </c>
      <c r="S2015" t="s">
        <v>175</v>
      </c>
      <c r="AB2015" t="s">
        <v>128</v>
      </c>
      <c r="AC2015">
        <v>2010</v>
      </c>
      <c r="AD2015">
        <v>101.2</v>
      </c>
      <c r="AH2015" t="s">
        <v>204</v>
      </c>
    </row>
    <row r="2016" spans="1:34" x14ac:dyDescent="0.25">
      <c r="A2016" t="s">
        <v>137</v>
      </c>
      <c r="B2016" t="s">
        <v>27</v>
      </c>
      <c r="C2016" t="s">
        <v>28</v>
      </c>
      <c r="D2016" t="s">
        <v>136</v>
      </c>
      <c r="E2016" t="s">
        <v>135</v>
      </c>
      <c r="F2016" t="s">
        <v>403</v>
      </c>
      <c r="G2016" t="s">
        <v>404</v>
      </c>
      <c r="H2016">
        <v>375</v>
      </c>
      <c r="I2016" t="s">
        <v>205</v>
      </c>
      <c r="J2016" t="s">
        <v>133</v>
      </c>
      <c r="K2016" t="s">
        <v>158</v>
      </c>
      <c r="P2016" t="s">
        <v>300</v>
      </c>
      <c r="Q2016" t="s">
        <v>301</v>
      </c>
      <c r="R2016" t="s">
        <v>174</v>
      </c>
      <c r="S2016" t="s">
        <v>173</v>
      </c>
      <c r="AB2016" t="s">
        <v>128</v>
      </c>
      <c r="AC2016">
        <v>2010</v>
      </c>
      <c r="AD2016">
        <v>59.6</v>
      </c>
      <c r="AH2016" t="s">
        <v>204</v>
      </c>
    </row>
    <row r="2017" spans="1:34" x14ac:dyDescent="0.25">
      <c r="A2017" t="s">
        <v>137</v>
      </c>
      <c r="B2017" t="s">
        <v>27</v>
      </c>
      <c r="C2017" t="s">
        <v>28</v>
      </c>
      <c r="D2017" t="s">
        <v>136</v>
      </c>
      <c r="E2017" t="s">
        <v>135</v>
      </c>
      <c r="F2017" t="s">
        <v>403</v>
      </c>
      <c r="G2017" t="s">
        <v>404</v>
      </c>
      <c r="H2017">
        <v>375</v>
      </c>
      <c r="I2017" t="s">
        <v>205</v>
      </c>
      <c r="J2017" t="s">
        <v>133</v>
      </c>
      <c r="K2017" t="s">
        <v>158</v>
      </c>
      <c r="P2017" t="s">
        <v>300</v>
      </c>
      <c r="Q2017" t="s">
        <v>301</v>
      </c>
      <c r="R2017" t="s">
        <v>172</v>
      </c>
      <c r="S2017" t="s">
        <v>153</v>
      </c>
      <c r="AB2017" t="s">
        <v>128</v>
      </c>
      <c r="AC2017">
        <v>2010</v>
      </c>
      <c r="AD2017">
        <v>501.9</v>
      </c>
      <c r="AH2017" t="s">
        <v>204</v>
      </c>
    </row>
    <row r="2018" spans="1:34" x14ac:dyDescent="0.25">
      <c r="A2018" t="s">
        <v>137</v>
      </c>
      <c r="B2018" t="s">
        <v>27</v>
      </c>
      <c r="C2018" t="s">
        <v>28</v>
      </c>
      <c r="D2018" t="s">
        <v>136</v>
      </c>
      <c r="E2018" t="s">
        <v>135</v>
      </c>
      <c r="F2018" t="s">
        <v>403</v>
      </c>
      <c r="G2018" t="s">
        <v>404</v>
      </c>
      <c r="H2018">
        <v>375</v>
      </c>
      <c r="I2018" t="s">
        <v>205</v>
      </c>
      <c r="J2018" t="s">
        <v>133</v>
      </c>
      <c r="K2018" t="s">
        <v>158</v>
      </c>
      <c r="P2018" t="s">
        <v>300</v>
      </c>
      <c r="Q2018" t="s">
        <v>301</v>
      </c>
      <c r="R2018" t="s">
        <v>171</v>
      </c>
      <c r="S2018" t="s">
        <v>151</v>
      </c>
      <c r="AB2018" t="s">
        <v>128</v>
      </c>
      <c r="AC2018">
        <v>2010</v>
      </c>
      <c r="AD2018">
        <v>684.4</v>
      </c>
      <c r="AH2018" t="s">
        <v>204</v>
      </c>
    </row>
    <row r="2019" spans="1:34" x14ac:dyDescent="0.25">
      <c r="A2019" t="s">
        <v>137</v>
      </c>
      <c r="B2019" t="s">
        <v>27</v>
      </c>
      <c r="C2019" t="s">
        <v>28</v>
      </c>
      <c r="D2019" t="s">
        <v>136</v>
      </c>
      <c r="E2019" t="s">
        <v>135</v>
      </c>
      <c r="F2019" t="s">
        <v>403</v>
      </c>
      <c r="G2019" t="s">
        <v>404</v>
      </c>
      <c r="H2019">
        <v>375</v>
      </c>
      <c r="I2019" t="s">
        <v>205</v>
      </c>
      <c r="J2019" t="s">
        <v>133</v>
      </c>
      <c r="K2019" t="s">
        <v>158</v>
      </c>
      <c r="P2019" t="s">
        <v>300</v>
      </c>
      <c r="Q2019" t="s">
        <v>301</v>
      </c>
      <c r="R2019" t="s">
        <v>170</v>
      </c>
      <c r="S2019" t="s">
        <v>169</v>
      </c>
      <c r="AB2019" t="s">
        <v>128</v>
      </c>
      <c r="AC2019">
        <v>2010</v>
      </c>
      <c r="AD2019">
        <v>376.2</v>
      </c>
      <c r="AH2019" t="s">
        <v>204</v>
      </c>
    </row>
    <row r="2020" spans="1:34" x14ac:dyDescent="0.25">
      <c r="A2020" t="s">
        <v>137</v>
      </c>
      <c r="B2020" t="s">
        <v>27</v>
      </c>
      <c r="C2020" t="s">
        <v>28</v>
      </c>
      <c r="D2020" t="s">
        <v>136</v>
      </c>
      <c r="E2020" t="s">
        <v>135</v>
      </c>
      <c r="F2020" t="s">
        <v>403</v>
      </c>
      <c r="G2020" t="s">
        <v>404</v>
      </c>
      <c r="H2020">
        <v>375</v>
      </c>
      <c r="I2020" t="s">
        <v>205</v>
      </c>
      <c r="J2020" t="s">
        <v>133</v>
      </c>
      <c r="K2020" t="s">
        <v>158</v>
      </c>
      <c r="P2020" t="s">
        <v>300</v>
      </c>
      <c r="Q2020" t="s">
        <v>301</v>
      </c>
      <c r="R2020" t="s">
        <v>168</v>
      </c>
      <c r="S2020" t="s">
        <v>167</v>
      </c>
      <c r="AB2020" t="s">
        <v>128</v>
      </c>
      <c r="AC2020">
        <v>2010</v>
      </c>
      <c r="AD2020">
        <v>701.8</v>
      </c>
      <c r="AH2020" t="s">
        <v>204</v>
      </c>
    </row>
    <row r="2021" spans="1:34" x14ac:dyDescent="0.25">
      <c r="A2021" t="s">
        <v>137</v>
      </c>
      <c r="B2021" t="s">
        <v>27</v>
      </c>
      <c r="C2021" t="s">
        <v>28</v>
      </c>
      <c r="D2021" t="s">
        <v>136</v>
      </c>
      <c r="E2021" t="s">
        <v>135</v>
      </c>
      <c r="F2021" t="s">
        <v>403</v>
      </c>
      <c r="G2021" t="s">
        <v>404</v>
      </c>
      <c r="H2021">
        <v>375</v>
      </c>
      <c r="I2021" t="s">
        <v>205</v>
      </c>
      <c r="J2021" t="s">
        <v>133</v>
      </c>
      <c r="K2021" t="s">
        <v>158</v>
      </c>
      <c r="P2021" t="s">
        <v>300</v>
      </c>
      <c r="Q2021" t="s">
        <v>301</v>
      </c>
      <c r="R2021" t="s">
        <v>166</v>
      </c>
      <c r="S2021" t="s">
        <v>165</v>
      </c>
      <c r="AB2021" t="s">
        <v>128</v>
      </c>
      <c r="AC2021">
        <v>2010</v>
      </c>
      <c r="AD2021">
        <v>1452.2</v>
      </c>
      <c r="AH2021" t="s">
        <v>204</v>
      </c>
    </row>
    <row r="2022" spans="1:34" x14ac:dyDescent="0.25">
      <c r="A2022" t="s">
        <v>137</v>
      </c>
      <c r="B2022" t="s">
        <v>27</v>
      </c>
      <c r="C2022" t="s">
        <v>28</v>
      </c>
      <c r="D2022" t="s">
        <v>136</v>
      </c>
      <c r="E2022" t="s">
        <v>135</v>
      </c>
      <c r="F2022" t="s">
        <v>403</v>
      </c>
      <c r="G2022" t="s">
        <v>404</v>
      </c>
      <c r="H2022">
        <v>375</v>
      </c>
      <c r="I2022" t="s">
        <v>205</v>
      </c>
      <c r="J2022" t="s">
        <v>133</v>
      </c>
      <c r="K2022" t="s">
        <v>158</v>
      </c>
      <c r="P2022" t="s">
        <v>300</v>
      </c>
      <c r="Q2022" t="s">
        <v>301</v>
      </c>
      <c r="R2022" t="s">
        <v>164</v>
      </c>
      <c r="S2022" t="s">
        <v>143</v>
      </c>
      <c r="AB2022" t="s">
        <v>128</v>
      </c>
      <c r="AC2022">
        <v>2010</v>
      </c>
      <c r="AD2022">
        <v>845.9</v>
      </c>
      <c r="AH2022" t="s">
        <v>204</v>
      </c>
    </row>
    <row r="2023" spans="1:34" x14ac:dyDescent="0.25">
      <c r="A2023" t="s">
        <v>137</v>
      </c>
      <c r="B2023" t="s">
        <v>27</v>
      </c>
      <c r="C2023" t="s">
        <v>28</v>
      </c>
      <c r="D2023" t="s">
        <v>136</v>
      </c>
      <c r="E2023" t="s">
        <v>135</v>
      </c>
      <c r="F2023" t="s">
        <v>403</v>
      </c>
      <c r="G2023" t="s">
        <v>404</v>
      </c>
      <c r="H2023">
        <v>375</v>
      </c>
      <c r="I2023" t="s">
        <v>205</v>
      </c>
      <c r="J2023" t="s">
        <v>133</v>
      </c>
      <c r="K2023" t="s">
        <v>158</v>
      </c>
      <c r="P2023" t="s">
        <v>300</v>
      </c>
      <c r="Q2023" t="s">
        <v>301</v>
      </c>
      <c r="R2023" t="s">
        <v>163</v>
      </c>
      <c r="S2023" t="s">
        <v>162</v>
      </c>
      <c r="AB2023" t="s">
        <v>128</v>
      </c>
      <c r="AC2023">
        <v>2010</v>
      </c>
      <c r="AD2023">
        <v>1291.5</v>
      </c>
      <c r="AH2023" t="s">
        <v>204</v>
      </c>
    </row>
    <row r="2024" spans="1:34" x14ac:dyDescent="0.25">
      <c r="A2024" t="s">
        <v>137</v>
      </c>
      <c r="B2024" t="s">
        <v>27</v>
      </c>
      <c r="C2024" t="s">
        <v>28</v>
      </c>
      <c r="D2024" t="s">
        <v>136</v>
      </c>
      <c r="E2024" t="s">
        <v>135</v>
      </c>
      <c r="F2024" t="s">
        <v>403</v>
      </c>
      <c r="G2024" t="s">
        <v>404</v>
      </c>
      <c r="H2024">
        <v>375</v>
      </c>
      <c r="I2024" t="s">
        <v>205</v>
      </c>
      <c r="J2024" t="s">
        <v>133</v>
      </c>
      <c r="K2024" t="s">
        <v>158</v>
      </c>
      <c r="P2024" t="s">
        <v>300</v>
      </c>
      <c r="Q2024" t="s">
        <v>301</v>
      </c>
      <c r="R2024" t="s">
        <v>161</v>
      </c>
      <c r="S2024" t="s">
        <v>139</v>
      </c>
      <c r="AB2024" t="s">
        <v>128</v>
      </c>
      <c r="AC2024">
        <v>2010</v>
      </c>
      <c r="AD2024">
        <v>2411.1</v>
      </c>
      <c r="AH2024" t="s">
        <v>204</v>
      </c>
    </row>
    <row r="2025" spans="1:34" x14ac:dyDescent="0.25">
      <c r="A2025" t="s">
        <v>137</v>
      </c>
      <c r="B2025" t="s">
        <v>27</v>
      </c>
      <c r="C2025" t="s">
        <v>28</v>
      </c>
      <c r="D2025" t="s">
        <v>136</v>
      </c>
      <c r="E2025" t="s">
        <v>135</v>
      </c>
      <c r="F2025" t="s">
        <v>403</v>
      </c>
      <c r="G2025" t="s">
        <v>404</v>
      </c>
      <c r="H2025">
        <v>375</v>
      </c>
      <c r="I2025" t="s">
        <v>205</v>
      </c>
      <c r="J2025" t="s">
        <v>133</v>
      </c>
      <c r="K2025" t="s">
        <v>158</v>
      </c>
      <c r="P2025" t="s">
        <v>300</v>
      </c>
      <c r="Q2025" t="s">
        <v>301</v>
      </c>
      <c r="R2025" t="s">
        <v>160</v>
      </c>
      <c r="S2025" t="s">
        <v>131</v>
      </c>
      <c r="AB2025" t="s">
        <v>128</v>
      </c>
      <c r="AC2025">
        <v>2010</v>
      </c>
      <c r="AD2025">
        <v>8425.7999999999993</v>
      </c>
      <c r="AH2025" t="s">
        <v>204</v>
      </c>
    </row>
    <row r="2026" spans="1:34" x14ac:dyDescent="0.25">
      <c r="A2026" t="s">
        <v>137</v>
      </c>
      <c r="B2026" t="s">
        <v>27</v>
      </c>
      <c r="C2026" t="s">
        <v>28</v>
      </c>
      <c r="D2026" t="s">
        <v>136</v>
      </c>
      <c r="E2026" t="s">
        <v>135</v>
      </c>
      <c r="F2026" t="s">
        <v>403</v>
      </c>
      <c r="G2026" t="s">
        <v>404</v>
      </c>
      <c r="H2026">
        <v>375</v>
      </c>
      <c r="I2026" t="s">
        <v>205</v>
      </c>
      <c r="J2026" t="s">
        <v>133</v>
      </c>
      <c r="K2026" t="s">
        <v>158</v>
      </c>
      <c r="P2026" t="s">
        <v>300</v>
      </c>
      <c r="Q2026" t="s">
        <v>301</v>
      </c>
      <c r="R2026" t="s">
        <v>157</v>
      </c>
      <c r="S2026" t="s">
        <v>129</v>
      </c>
      <c r="AB2026" t="s">
        <v>128</v>
      </c>
      <c r="AC2026">
        <v>2010</v>
      </c>
      <c r="AD2026">
        <v>0</v>
      </c>
      <c r="AE2026" t="s">
        <v>196</v>
      </c>
      <c r="AH2026" t="s">
        <v>204</v>
      </c>
    </row>
    <row r="2027" spans="1:34" s="49" customFormat="1" x14ac:dyDescent="0.25">
      <c r="A2027" s="49" t="s">
        <v>137</v>
      </c>
      <c r="B2027" s="49" t="s">
        <v>27</v>
      </c>
      <c r="C2027" s="49" t="s">
        <v>28</v>
      </c>
      <c r="D2027" s="49" t="s">
        <v>136</v>
      </c>
      <c r="E2027" s="49" t="s">
        <v>135</v>
      </c>
      <c r="F2027" s="49" t="s">
        <v>403</v>
      </c>
      <c r="G2027" s="49" t="s">
        <v>404</v>
      </c>
      <c r="H2027" s="49">
        <v>375</v>
      </c>
      <c r="I2027" s="49" t="s">
        <v>205</v>
      </c>
      <c r="J2027" s="49" t="s">
        <v>133</v>
      </c>
      <c r="K2027" s="49" t="s">
        <v>158</v>
      </c>
      <c r="P2027" s="49" t="s">
        <v>302</v>
      </c>
      <c r="Q2027" s="49" t="s">
        <v>131</v>
      </c>
      <c r="R2027" s="49" t="s">
        <v>176</v>
      </c>
      <c r="S2027" s="49" t="s">
        <v>175</v>
      </c>
      <c r="AB2027" s="49" t="s">
        <v>128</v>
      </c>
      <c r="AC2027" s="49">
        <v>2010</v>
      </c>
      <c r="AD2027" s="49">
        <v>109.4</v>
      </c>
      <c r="AF2027" s="49" t="s">
        <v>858</v>
      </c>
      <c r="AG2027" s="146">
        <f>(AD2028+AD2029+AD2030)*( 1 +AD2038/(AD2037-AD2038))</f>
        <v>2148.3999999999996</v>
      </c>
      <c r="AH2027" s="49" t="s">
        <v>204</v>
      </c>
    </row>
    <row r="2028" spans="1:34" s="49" customFormat="1" x14ac:dyDescent="0.25">
      <c r="A2028" s="49" t="s">
        <v>137</v>
      </c>
      <c r="B2028" s="49" t="s">
        <v>27</v>
      </c>
      <c r="C2028" s="49" t="s">
        <v>28</v>
      </c>
      <c r="D2028" s="49" t="s">
        <v>136</v>
      </c>
      <c r="E2028" s="49" t="s">
        <v>135</v>
      </c>
      <c r="F2028" s="49" t="s">
        <v>403</v>
      </c>
      <c r="G2028" s="49" t="s">
        <v>404</v>
      </c>
      <c r="H2028" s="49">
        <v>375</v>
      </c>
      <c r="I2028" s="49" t="s">
        <v>205</v>
      </c>
      <c r="J2028" s="49" t="s">
        <v>133</v>
      </c>
      <c r="K2028" s="49" t="s">
        <v>158</v>
      </c>
      <c r="P2028" s="49" t="s">
        <v>302</v>
      </c>
      <c r="Q2028" s="49" t="s">
        <v>131</v>
      </c>
      <c r="R2028" s="49" t="s">
        <v>174</v>
      </c>
      <c r="S2028" s="49" t="s">
        <v>173</v>
      </c>
      <c r="AB2028" s="49" t="s">
        <v>128</v>
      </c>
      <c r="AC2028" s="49">
        <v>2010</v>
      </c>
      <c r="AD2028" s="49">
        <v>84</v>
      </c>
      <c r="AF2028" s="49" t="s">
        <v>859</v>
      </c>
      <c r="AG2028" s="146">
        <f>(AD2027+AD2031+AD2032+AD2033+AD2034+AD2035+AD2036)*( 1 +AD2038/(AD2037-AD2038))</f>
        <v>12941.5</v>
      </c>
      <c r="AH2028" s="49" t="s">
        <v>204</v>
      </c>
    </row>
    <row r="2029" spans="1:34" s="49" customFormat="1" x14ac:dyDescent="0.25">
      <c r="A2029" s="49" t="s">
        <v>137</v>
      </c>
      <c r="B2029" s="49" t="s">
        <v>27</v>
      </c>
      <c r="C2029" s="49" t="s">
        <v>28</v>
      </c>
      <c r="D2029" s="49" t="s">
        <v>136</v>
      </c>
      <c r="E2029" s="49" t="s">
        <v>135</v>
      </c>
      <c r="F2029" s="49" t="s">
        <v>403</v>
      </c>
      <c r="G2029" s="49" t="s">
        <v>404</v>
      </c>
      <c r="H2029" s="49">
        <v>375</v>
      </c>
      <c r="I2029" s="49" t="s">
        <v>205</v>
      </c>
      <c r="J2029" s="49" t="s">
        <v>133</v>
      </c>
      <c r="K2029" s="49" t="s">
        <v>158</v>
      </c>
      <c r="P2029" s="49" t="s">
        <v>302</v>
      </c>
      <c r="Q2029" s="49" t="s">
        <v>131</v>
      </c>
      <c r="R2029" s="49" t="s">
        <v>172</v>
      </c>
      <c r="S2029" s="49" t="s">
        <v>153</v>
      </c>
      <c r="AB2029" s="49" t="s">
        <v>128</v>
      </c>
      <c r="AC2029" s="49">
        <v>2010</v>
      </c>
      <c r="AD2029" s="49">
        <v>1033.3</v>
      </c>
      <c r="AF2029" s="49" t="s">
        <v>862</v>
      </c>
      <c r="AG2029" s="146">
        <f>AD2027+AD2028+AD2029+AD2030+ AD2031+AD2032+AD2033+AD2034+AD2035+AD2036+AD2038</f>
        <v>15089.9</v>
      </c>
      <c r="AH2029" s="49" t="s">
        <v>204</v>
      </c>
    </row>
    <row r="2030" spans="1:34" s="49" customFormat="1" x14ac:dyDescent="0.25">
      <c r="A2030" s="49" t="s">
        <v>137</v>
      </c>
      <c r="B2030" s="49" t="s">
        <v>27</v>
      </c>
      <c r="C2030" s="49" t="s">
        <v>28</v>
      </c>
      <c r="D2030" s="49" t="s">
        <v>136</v>
      </c>
      <c r="E2030" s="49" t="s">
        <v>135</v>
      </c>
      <c r="F2030" s="49" t="s">
        <v>403</v>
      </c>
      <c r="G2030" s="49" t="s">
        <v>404</v>
      </c>
      <c r="H2030" s="49">
        <v>375</v>
      </c>
      <c r="I2030" s="49" t="s">
        <v>205</v>
      </c>
      <c r="J2030" s="49" t="s">
        <v>133</v>
      </c>
      <c r="K2030" s="49" t="s">
        <v>158</v>
      </c>
      <c r="P2030" s="49" t="s">
        <v>302</v>
      </c>
      <c r="Q2030" s="49" t="s">
        <v>131</v>
      </c>
      <c r="R2030" s="49" t="s">
        <v>171</v>
      </c>
      <c r="S2030" s="49" t="s">
        <v>151</v>
      </c>
      <c r="AB2030" s="49" t="s">
        <v>128</v>
      </c>
      <c r="AC2030" s="49">
        <v>2010</v>
      </c>
      <c r="AD2030" s="49">
        <v>1031.0999999999999</v>
      </c>
      <c r="AG2030" s="146"/>
      <c r="AH2030" s="49" t="s">
        <v>204</v>
      </c>
    </row>
    <row r="2031" spans="1:34" s="49" customFormat="1" x14ac:dyDescent="0.25">
      <c r="A2031" s="49" t="s">
        <v>137</v>
      </c>
      <c r="B2031" s="49" t="s">
        <v>27</v>
      </c>
      <c r="C2031" s="49" t="s">
        <v>28</v>
      </c>
      <c r="D2031" s="49" t="s">
        <v>136</v>
      </c>
      <c r="E2031" s="49" t="s">
        <v>135</v>
      </c>
      <c r="F2031" s="49" t="s">
        <v>403</v>
      </c>
      <c r="G2031" s="49" t="s">
        <v>404</v>
      </c>
      <c r="H2031" s="49">
        <v>375</v>
      </c>
      <c r="I2031" s="49" t="s">
        <v>205</v>
      </c>
      <c r="J2031" s="49" t="s">
        <v>133</v>
      </c>
      <c r="K2031" s="49" t="s">
        <v>158</v>
      </c>
      <c r="P2031" s="49" t="s">
        <v>302</v>
      </c>
      <c r="Q2031" s="49" t="s">
        <v>131</v>
      </c>
      <c r="R2031" s="49" t="s">
        <v>170</v>
      </c>
      <c r="S2031" s="49" t="s">
        <v>169</v>
      </c>
      <c r="AB2031" s="49" t="s">
        <v>128</v>
      </c>
      <c r="AC2031" s="49">
        <v>2010</v>
      </c>
      <c r="AD2031" s="49">
        <v>789.5</v>
      </c>
      <c r="AG2031" s="146"/>
      <c r="AH2031" s="49" t="s">
        <v>204</v>
      </c>
    </row>
    <row r="2032" spans="1:34" s="49" customFormat="1" x14ac:dyDescent="0.25">
      <c r="A2032" s="49" t="s">
        <v>137</v>
      </c>
      <c r="B2032" s="49" t="s">
        <v>27</v>
      </c>
      <c r="C2032" s="49" t="s">
        <v>28</v>
      </c>
      <c r="D2032" s="49" t="s">
        <v>136</v>
      </c>
      <c r="E2032" s="49" t="s">
        <v>135</v>
      </c>
      <c r="F2032" s="49" t="s">
        <v>403</v>
      </c>
      <c r="G2032" s="49" t="s">
        <v>404</v>
      </c>
      <c r="H2032" s="49">
        <v>375</v>
      </c>
      <c r="I2032" s="49" t="s">
        <v>205</v>
      </c>
      <c r="J2032" s="49" t="s">
        <v>133</v>
      </c>
      <c r="K2032" s="49" t="s">
        <v>158</v>
      </c>
      <c r="P2032" s="49" t="s">
        <v>302</v>
      </c>
      <c r="Q2032" s="49" t="s">
        <v>131</v>
      </c>
      <c r="R2032" s="49" t="s">
        <v>168</v>
      </c>
      <c r="S2032" s="49" t="s">
        <v>167</v>
      </c>
      <c r="AB2032" s="49" t="s">
        <v>128</v>
      </c>
      <c r="AC2032" s="49">
        <v>2010</v>
      </c>
      <c r="AD2032" s="49">
        <v>2411</v>
      </c>
      <c r="AG2032" s="146"/>
      <c r="AH2032" s="49" t="s">
        <v>204</v>
      </c>
    </row>
    <row r="2033" spans="1:34" s="49" customFormat="1" x14ac:dyDescent="0.25">
      <c r="A2033" s="49" t="s">
        <v>137</v>
      </c>
      <c r="B2033" s="49" t="s">
        <v>27</v>
      </c>
      <c r="C2033" s="49" t="s">
        <v>28</v>
      </c>
      <c r="D2033" s="49" t="s">
        <v>136</v>
      </c>
      <c r="E2033" s="49" t="s">
        <v>135</v>
      </c>
      <c r="F2033" s="49" t="s">
        <v>403</v>
      </c>
      <c r="G2033" s="49" t="s">
        <v>404</v>
      </c>
      <c r="H2033" s="49">
        <v>375</v>
      </c>
      <c r="I2033" s="49" t="s">
        <v>205</v>
      </c>
      <c r="J2033" s="49" t="s">
        <v>133</v>
      </c>
      <c r="K2033" s="49" t="s">
        <v>158</v>
      </c>
      <c r="P2033" s="49" t="s">
        <v>302</v>
      </c>
      <c r="Q2033" s="49" t="s">
        <v>131</v>
      </c>
      <c r="R2033" s="49" t="s">
        <v>166</v>
      </c>
      <c r="S2033" s="49" t="s">
        <v>165</v>
      </c>
      <c r="AB2033" s="49" t="s">
        <v>128</v>
      </c>
      <c r="AC2033" s="49">
        <v>2010</v>
      </c>
      <c r="AD2033" s="49">
        <v>1885.2</v>
      </c>
      <c r="AG2033" s="146"/>
      <c r="AH2033" s="49" t="s">
        <v>204</v>
      </c>
    </row>
    <row r="2034" spans="1:34" s="49" customFormat="1" x14ac:dyDescent="0.25">
      <c r="A2034" s="49" t="s">
        <v>137</v>
      </c>
      <c r="B2034" s="49" t="s">
        <v>27</v>
      </c>
      <c r="C2034" s="49" t="s">
        <v>28</v>
      </c>
      <c r="D2034" s="49" t="s">
        <v>136</v>
      </c>
      <c r="E2034" s="49" t="s">
        <v>135</v>
      </c>
      <c r="F2034" s="49" t="s">
        <v>403</v>
      </c>
      <c r="G2034" s="49" t="s">
        <v>404</v>
      </c>
      <c r="H2034" s="49">
        <v>375</v>
      </c>
      <c r="I2034" s="49" t="s">
        <v>205</v>
      </c>
      <c r="J2034" s="49" t="s">
        <v>133</v>
      </c>
      <c r="K2034" s="49" t="s">
        <v>158</v>
      </c>
      <c r="P2034" s="49" t="s">
        <v>302</v>
      </c>
      <c r="Q2034" s="49" t="s">
        <v>131</v>
      </c>
      <c r="R2034" s="49" t="s">
        <v>164</v>
      </c>
      <c r="S2034" s="49" t="s">
        <v>143</v>
      </c>
      <c r="AB2034" s="49" t="s">
        <v>128</v>
      </c>
      <c r="AC2034" s="49">
        <v>2010</v>
      </c>
      <c r="AD2034" s="49">
        <v>1308.8</v>
      </c>
      <c r="AG2034" s="146"/>
      <c r="AH2034" s="49" t="s">
        <v>204</v>
      </c>
    </row>
    <row r="2035" spans="1:34" s="49" customFormat="1" x14ac:dyDescent="0.25">
      <c r="A2035" s="49" t="s">
        <v>137</v>
      </c>
      <c r="B2035" s="49" t="s">
        <v>27</v>
      </c>
      <c r="C2035" s="49" t="s">
        <v>28</v>
      </c>
      <c r="D2035" s="49" t="s">
        <v>136</v>
      </c>
      <c r="E2035" s="49" t="s">
        <v>135</v>
      </c>
      <c r="F2035" s="49" t="s">
        <v>403</v>
      </c>
      <c r="G2035" s="49" t="s">
        <v>404</v>
      </c>
      <c r="H2035" s="49">
        <v>375</v>
      </c>
      <c r="I2035" s="49" t="s">
        <v>205</v>
      </c>
      <c r="J2035" s="49" t="s">
        <v>133</v>
      </c>
      <c r="K2035" s="49" t="s">
        <v>158</v>
      </c>
      <c r="P2035" s="49" t="s">
        <v>302</v>
      </c>
      <c r="Q2035" s="49" t="s">
        <v>131</v>
      </c>
      <c r="R2035" s="49" t="s">
        <v>163</v>
      </c>
      <c r="S2035" s="49" t="s">
        <v>162</v>
      </c>
      <c r="AB2035" s="49" t="s">
        <v>128</v>
      </c>
      <c r="AC2035" s="49">
        <v>2010</v>
      </c>
      <c r="AD2035" s="49">
        <v>1343.1</v>
      </c>
      <c r="AG2035" s="146"/>
      <c r="AH2035" s="49" t="s">
        <v>204</v>
      </c>
    </row>
    <row r="2036" spans="1:34" s="49" customFormat="1" x14ac:dyDescent="0.25">
      <c r="A2036" s="49" t="s">
        <v>137</v>
      </c>
      <c r="B2036" s="49" t="s">
        <v>27</v>
      </c>
      <c r="C2036" s="49" t="s">
        <v>28</v>
      </c>
      <c r="D2036" s="49" t="s">
        <v>136</v>
      </c>
      <c r="E2036" s="49" t="s">
        <v>135</v>
      </c>
      <c r="F2036" s="49" t="s">
        <v>403</v>
      </c>
      <c r="G2036" s="49" t="s">
        <v>404</v>
      </c>
      <c r="H2036" s="49">
        <v>375</v>
      </c>
      <c r="I2036" s="49" t="s">
        <v>205</v>
      </c>
      <c r="J2036" s="49" t="s">
        <v>133</v>
      </c>
      <c r="K2036" s="49" t="s">
        <v>158</v>
      </c>
      <c r="P2036" s="49" t="s">
        <v>302</v>
      </c>
      <c r="Q2036" s="49" t="s">
        <v>131</v>
      </c>
      <c r="R2036" s="49" t="s">
        <v>161</v>
      </c>
      <c r="S2036" s="49" t="s">
        <v>139</v>
      </c>
      <c r="AB2036" s="49" t="s">
        <v>128</v>
      </c>
      <c r="AC2036" s="49">
        <v>2010</v>
      </c>
      <c r="AD2036" s="49">
        <v>5094.5</v>
      </c>
      <c r="AG2036" s="146"/>
      <c r="AH2036" s="49" t="s">
        <v>204</v>
      </c>
    </row>
    <row r="2037" spans="1:34" s="49" customFormat="1" x14ac:dyDescent="0.25">
      <c r="A2037" s="49" t="s">
        <v>137</v>
      </c>
      <c r="B2037" s="49" t="s">
        <v>27</v>
      </c>
      <c r="C2037" s="49" t="s">
        <v>28</v>
      </c>
      <c r="D2037" s="49" t="s">
        <v>136</v>
      </c>
      <c r="E2037" s="49" t="s">
        <v>135</v>
      </c>
      <c r="F2037" s="49" t="s">
        <v>403</v>
      </c>
      <c r="G2037" s="49" t="s">
        <v>404</v>
      </c>
      <c r="H2037" s="49">
        <v>375</v>
      </c>
      <c r="I2037" s="49" t="s">
        <v>205</v>
      </c>
      <c r="J2037" s="49" t="s">
        <v>133</v>
      </c>
      <c r="K2037" s="49" t="s">
        <v>158</v>
      </c>
      <c r="P2037" s="49" t="s">
        <v>302</v>
      </c>
      <c r="Q2037" s="49" t="s">
        <v>131</v>
      </c>
      <c r="R2037" s="49" t="s">
        <v>160</v>
      </c>
      <c r="S2037" s="49" t="s">
        <v>131</v>
      </c>
      <c r="AB2037" s="49" t="s">
        <v>128</v>
      </c>
      <c r="AC2037" s="49">
        <v>2010</v>
      </c>
      <c r="AD2037" s="49">
        <v>15089.9</v>
      </c>
      <c r="AG2037" s="146"/>
      <c r="AH2037" s="49" t="s">
        <v>204</v>
      </c>
    </row>
    <row r="2038" spans="1:34" s="49" customFormat="1" x14ac:dyDescent="0.25">
      <c r="A2038" s="49" t="s">
        <v>137</v>
      </c>
      <c r="B2038" s="49" t="s">
        <v>27</v>
      </c>
      <c r="C2038" s="49" t="s">
        <v>28</v>
      </c>
      <c r="D2038" s="49" t="s">
        <v>136</v>
      </c>
      <c r="E2038" s="49" t="s">
        <v>135</v>
      </c>
      <c r="F2038" s="49" t="s">
        <v>403</v>
      </c>
      <c r="G2038" s="49" t="s">
        <v>404</v>
      </c>
      <c r="H2038" s="49">
        <v>375</v>
      </c>
      <c r="I2038" s="49" t="s">
        <v>205</v>
      </c>
      <c r="J2038" s="49" t="s">
        <v>133</v>
      </c>
      <c r="K2038" s="49" t="s">
        <v>158</v>
      </c>
      <c r="P2038" s="49" t="s">
        <v>302</v>
      </c>
      <c r="Q2038" s="49" t="s">
        <v>131</v>
      </c>
      <c r="R2038" s="49" t="s">
        <v>157</v>
      </c>
      <c r="S2038" s="49" t="s">
        <v>129</v>
      </c>
      <c r="AB2038" s="49" t="s">
        <v>128</v>
      </c>
      <c r="AC2038" s="49">
        <v>2010</v>
      </c>
      <c r="AD2038" s="49">
        <v>0</v>
      </c>
      <c r="AE2038" s="49" t="s">
        <v>196</v>
      </c>
      <c r="AG2038" s="146"/>
      <c r="AH2038" s="49" t="s">
        <v>204</v>
      </c>
    </row>
    <row r="2039" spans="1:34" x14ac:dyDescent="0.25">
      <c r="A2039" t="s">
        <v>137</v>
      </c>
      <c r="B2039" t="s">
        <v>14</v>
      </c>
      <c r="C2039" t="s">
        <v>15</v>
      </c>
      <c r="D2039" t="s">
        <v>136</v>
      </c>
      <c r="E2039" t="s">
        <v>135</v>
      </c>
      <c r="F2039" t="s">
        <v>403</v>
      </c>
      <c r="G2039" t="s">
        <v>404</v>
      </c>
      <c r="H2039">
        <v>629</v>
      </c>
      <c r="I2039" t="s">
        <v>202</v>
      </c>
      <c r="J2039" t="s">
        <v>133</v>
      </c>
      <c r="K2039" t="s">
        <v>158</v>
      </c>
      <c r="P2039" t="s">
        <v>297</v>
      </c>
      <c r="Q2039" t="s">
        <v>298</v>
      </c>
      <c r="R2039" t="s">
        <v>176</v>
      </c>
      <c r="S2039" t="s">
        <v>175</v>
      </c>
      <c r="AB2039" t="s">
        <v>128</v>
      </c>
      <c r="AC2039">
        <v>2010</v>
      </c>
      <c r="AD2039">
        <v>3</v>
      </c>
      <c r="AH2039" t="s">
        <v>201</v>
      </c>
    </row>
    <row r="2040" spans="1:34" x14ac:dyDescent="0.25">
      <c r="A2040" t="s">
        <v>137</v>
      </c>
      <c r="B2040" t="s">
        <v>14</v>
      </c>
      <c r="C2040" t="s">
        <v>15</v>
      </c>
      <c r="D2040" t="s">
        <v>136</v>
      </c>
      <c r="E2040" t="s">
        <v>135</v>
      </c>
      <c r="F2040" t="s">
        <v>403</v>
      </c>
      <c r="G2040" t="s">
        <v>404</v>
      </c>
      <c r="H2040">
        <v>629</v>
      </c>
      <c r="I2040" t="s">
        <v>202</v>
      </c>
      <c r="J2040" t="s">
        <v>133</v>
      </c>
      <c r="K2040" t="s">
        <v>158</v>
      </c>
      <c r="P2040" t="s">
        <v>297</v>
      </c>
      <c r="Q2040" t="s">
        <v>298</v>
      </c>
      <c r="R2040" t="s">
        <v>174</v>
      </c>
      <c r="S2040" t="s">
        <v>173</v>
      </c>
      <c r="AB2040" t="s">
        <v>128</v>
      </c>
      <c r="AC2040">
        <v>2010</v>
      </c>
      <c r="AD2040">
        <v>2625</v>
      </c>
      <c r="AH2040" t="s">
        <v>201</v>
      </c>
    </row>
    <row r="2041" spans="1:34" x14ac:dyDescent="0.25">
      <c r="A2041" t="s">
        <v>137</v>
      </c>
      <c r="B2041" t="s">
        <v>14</v>
      </c>
      <c r="C2041" t="s">
        <v>15</v>
      </c>
      <c r="D2041" t="s">
        <v>136</v>
      </c>
      <c r="E2041" t="s">
        <v>135</v>
      </c>
      <c r="F2041" t="s">
        <v>403</v>
      </c>
      <c r="G2041" t="s">
        <v>404</v>
      </c>
      <c r="H2041">
        <v>629</v>
      </c>
      <c r="I2041" t="s">
        <v>202</v>
      </c>
      <c r="J2041" t="s">
        <v>133</v>
      </c>
      <c r="K2041" t="s">
        <v>158</v>
      </c>
      <c r="P2041" t="s">
        <v>297</v>
      </c>
      <c r="Q2041" t="s">
        <v>298</v>
      </c>
      <c r="R2041" t="s">
        <v>172</v>
      </c>
      <c r="S2041" t="s">
        <v>153</v>
      </c>
      <c r="AB2041" t="s">
        <v>128</v>
      </c>
      <c r="AC2041">
        <v>2010</v>
      </c>
      <c r="AD2041">
        <v>1155</v>
      </c>
      <c r="AH2041" t="s">
        <v>201</v>
      </c>
    </row>
    <row r="2042" spans="1:34" x14ac:dyDescent="0.25">
      <c r="A2042" t="s">
        <v>137</v>
      </c>
      <c r="B2042" t="s">
        <v>14</v>
      </c>
      <c r="C2042" t="s">
        <v>15</v>
      </c>
      <c r="D2042" t="s">
        <v>136</v>
      </c>
      <c r="E2042" t="s">
        <v>135</v>
      </c>
      <c r="F2042" t="s">
        <v>403</v>
      </c>
      <c r="G2042" t="s">
        <v>404</v>
      </c>
      <c r="H2042">
        <v>629</v>
      </c>
      <c r="I2042" t="s">
        <v>202</v>
      </c>
      <c r="J2042" t="s">
        <v>133</v>
      </c>
      <c r="K2042" t="s">
        <v>158</v>
      </c>
      <c r="P2042" t="s">
        <v>297</v>
      </c>
      <c r="Q2042" t="s">
        <v>298</v>
      </c>
      <c r="R2042" t="s">
        <v>171</v>
      </c>
      <c r="S2042" t="s">
        <v>151</v>
      </c>
      <c r="AB2042" t="s">
        <v>128</v>
      </c>
      <c r="AC2042">
        <v>2010</v>
      </c>
      <c r="AD2042">
        <v>496</v>
      </c>
      <c r="AH2042" t="s">
        <v>201</v>
      </c>
    </row>
    <row r="2043" spans="1:34" x14ac:dyDescent="0.25">
      <c r="A2043" t="s">
        <v>137</v>
      </c>
      <c r="B2043" t="s">
        <v>14</v>
      </c>
      <c r="C2043" t="s">
        <v>15</v>
      </c>
      <c r="D2043" t="s">
        <v>136</v>
      </c>
      <c r="E2043" t="s">
        <v>135</v>
      </c>
      <c r="F2043" t="s">
        <v>403</v>
      </c>
      <c r="G2043" t="s">
        <v>404</v>
      </c>
      <c r="H2043">
        <v>629</v>
      </c>
      <c r="I2043" t="s">
        <v>202</v>
      </c>
      <c r="J2043" t="s">
        <v>133</v>
      </c>
      <c r="K2043" t="s">
        <v>158</v>
      </c>
      <c r="P2043" t="s">
        <v>297</v>
      </c>
      <c r="Q2043" t="s">
        <v>298</v>
      </c>
      <c r="R2043" t="s">
        <v>170</v>
      </c>
      <c r="S2043" t="s">
        <v>169</v>
      </c>
      <c r="AB2043" t="s">
        <v>128</v>
      </c>
      <c r="AC2043">
        <v>2010</v>
      </c>
      <c r="AD2043">
        <v>1250</v>
      </c>
      <c r="AH2043" t="s">
        <v>201</v>
      </c>
    </row>
    <row r="2044" spans="1:34" x14ac:dyDescent="0.25">
      <c r="A2044" t="s">
        <v>137</v>
      </c>
      <c r="B2044" t="s">
        <v>14</v>
      </c>
      <c r="C2044" t="s">
        <v>15</v>
      </c>
      <c r="D2044" t="s">
        <v>136</v>
      </c>
      <c r="E2044" t="s">
        <v>135</v>
      </c>
      <c r="F2044" t="s">
        <v>403</v>
      </c>
      <c r="G2044" t="s">
        <v>404</v>
      </c>
      <c r="H2044">
        <v>629</v>
      </c>
      <c r="I2044" t="s">
        <v>202</v>
      </c>
      <c r="J2044" t="s">
        <v>133</v>
      </c>
      <c r="K2044" t="s">
        <v>158</v>
      </c>
      <c r="P2044" t="s">
        <v>297</v>
      </c>
      <c r="Q2044" t="s">
        <v>298</v>
      </c>
      <c r="R2044" t="s">
        <v>168</v>
      </c>
      <c r="S2044" t="s">
        <v>167</v>
      </c>
      <c r="AB2044" t="s">
        <v>128</v>
      </c>
      <c r="AC2044">
        <v>2010</v>
      </c>
      <c r="AD2044">
        <v>1947</v>
      </c>
      <c r="AH2044" t="s">
        <v>201</v>
      </c>
    </row>
    <row r="2045" spans="1:34" x14ac:dyDescent="0.25">
      <c r="A2045" t="s">
        <v>137</v>
      </c>
      <c r="B2045" t="s">
        <v>14</v>
      </c>
      <c r="C2045" t="s">
        <v>15</v>
      </c>
      <c r="D2045" t="s">
        <v>136</v>
      </c>
      <c r="E2045" t="s">
        <v>135</v>
      </c>
      <c r="F2045" t="s">
        <v>403</v>
      </c>
      <c r="G2045" t="s">
        <v>404</v>
      </c>
      <c r="H2045">
        <v>629</v>
      </c>
      <c r="I2045" t="s">
        <v>202</v>
      </c>
      <c r="J2045" t="s">
        <v>133</v>
      </c>
      <c r="K2045" t="s">
        <v>158</v>
      </c>
      <c r="P2045" t="s">
        <v>297</v>
      </c>
      <c r="Q2045" t="s">
        <v>298</v>
      </c>
      <c r="R2045" t="s">
        <v>166</v>
      </c>
      <c r="S2045" t="s">
        <v>165</v>
      </c>
      <c r="AB2045" t="s">
        <v>128</v>
      </c>
      <c r="AC2045">
        <v>2010</v>
      </c>
      <c r="AD2045">
        <v>843</v>
      </c>
      <c r="AH2045" t="s">
        <v>201</v>
      </c>
    </row>
    <row r="2046" spans="1:34" x14ac:dyDescent="0.25">
      <c r="A2046" t="s">
        <v>137</v>
      </c>
      <c r="B2046" t="s">
        <v>14</v>
      </c>
      <c r="C2046" t="s">
        <v>15</v>
      </c>
      <c r="D2046" t="s">
        <v>136</v>
      </c>
      <c r="E2046" t="s">
        <v>135</v>
      </c>
      <c r="F2046" t="s">
        <v>403</v>
      </c>
      <c r="G2046" t="s">
        <v>404</v>
      </c>
      <c r="H2046">
        <v>629</v>
      </c>
      <c r="I2046" t="s">
        <v>202</v>
      </c>
      <c r="J2046" t="s">
        <v>133</v>
      </c>
      <c r="K2046" t="s">
        <v>158</v>
      </c>
      <c r="P2046" t="s">
        <v>297</v>
      </c>
      <c r="Q2046" t="s">
        <v>298</v>
      </c>
      <c r="R2046" t="s">
        <v>164</v>
      </c>
      <c r="S2046" t="s">
        <v>143</v>
      </c>
      <c r="AB2046" t="s">
        <v>128</v>
      </c>
      <c r="AC2046">
        <v>2010</v>
      </c>
      <c r="AD2046">
        <v>579</v>
      </c>
      <c r="AH2046" t="s">
        <v>201</v>
      </c>
    </row>
    <row r="2047" spans="1:34" x14ac:dyDescent="0.25">
      <c r="A2047" t="s">
        <v>137</v>
      </c>
      <c r="B2047" t="s">
        <v>14</v>
      </c>
      <c r="C2047" t="s">
        <v>15</v>
      </c>
      <c r="D2047" t="s">
        <v>136</v>
      </c>
      <c r="E2047" t="s">
        <v>135</v>
      </c>
      <c r="F2047" t="s">
        <v>403</v>
      </c>
      <c r="G2047" t="s">
        <v>404</v>
      </c>
      <c r="H2047">
        <v>629</v>
      </c>
      <c r="I2047" t="s">
        <v>202</v>
      </c>
      <c r="J2047" t="s">
        <v>133</v>
      </c>
      <c r="K2047" t="s">
        <v>158</v>
      </c>
      <c r="P2047" t="s">
        <v>297</v>
      </c>
      <c r="Q2047" t="s">
        <v>298</v>
      </c>
      <c r="R2047" t="s">
        <v>163</v>
      </c>
      <c r="S2047" t="s">
        <v>162</v>
      </c>
      <c r="AB2047" t="s">
        <v>128</v>
      </c>
      <c r="AC2047">
        <v>2010</v>
      </c>
      <c r="AD2047">
        <v>219</v>
      </c>
      <c r="AH2047" t="s">
        <v>201</v>
      </c>
    </row>
    <row r="2048" spans="1:34" x14ac:dyDescent="0.25">
      <c r="A2048" t="s">
        <v>137</v>
      </c>
      <c r="B2048" t="s">
        <v>14</v>
      </c>
      <c r="C2048" t="s">
        <v>15</v>
      </c>
      <c r="D2048" t="s">
        <v>136</v>
      </c>
      <c r="E2048" t="s">
        <v>135</v>
      </c>
      <c r="F2048" t="s">
        <v>403</v>
      </c>
      <c r="G2048" t="s">
        <v>404</v>
      </c>
      <c r="H2048">
        <v>629</v>
      </c>
      <c r="I2048" t="s">
        <v>202</v>
      </c>
      <c r="J2048" t="s">
        <v>133</v>
      </c>
      <c r="K2048" t="s">
        <v>158</v>
      </c>
      <c r="P2048" t="s">
        <v>297</v>
      </c>
      <c r="Q2048" t="s">
        <v>298</v>
      </c>
      <c r="R2048" t="s">
        <v>161</v>
      </c>
      <c r="S2048" t="s">
        <v>139</v>
      </c>
      <c r="AB2048" t="s">
        <v>128</v>
      </c>
      <c r="AC2048">
        <v>2010</v>
      </c>
      <c r="AD2048">
        <v>4970</v>
      </c>
      <c r="AH2048" t="s">
        <v>201</v>
      </c>
    </row>
    <row r="2049" spans="1:34" x14ac:dyDescent="0.25">
      <c r="A2049" t="s">
        <v>137</v>
      </c>
      <c r="B2049" t="s">
        <v>14</v>
      </c>
      <c r="C2049" t="s">
        <v>15</v>
      </c>
      <c r="D2049" t="s">
        <v>136</v>
      </c>
      <c r="E2049" t="s">
        <v>135</v>
      </c>
      <c r="F2049" t="s">
        <v>403</v>
      </c>
      <c r="G2049" t="s">
        <v>404</v>
      </c>
      <c r="H2049">
        <v>629</v>
      </c>
      <c r="I2049" t="s">
        <v>202</v>
      </c>
      <c r="J2049" t="s">
        <v>133</v>
      </c>
      <c r="K2049" t="s">
        <v>158</v>
      </c>
      <c r="P2049" t="s">
        <v>297</v>
      </c>
      <c r="Q2049" t="s">
        <v>298</v>
      </c>
      <c r="R2049" t="s">
        <v>160</v>
      </c>
      <c r="S2049" t="s">
        <v>131</v>
      </c>
      <c r="AB2049" t="s">
        <v>128</v>
      </c>
      <c r="AC2049">
        <v>2010</v>
      </c>
      <c r="AD2049">
        <v>14114</v>
      </c>
      <c r="AH2049" t="s">
        <v>201</v>
      </c>
    </row>
    <row r="2050" spans="1:34" x14ac:dyDescent="0.25">
      <c r="A2050" t="s">
        <v>137</v>
      </c>
      <c r="B2050" t="s">
        <v>14</v>
      </c>
      <c r="C2050" t="s">
        <v>15</v>
      </c>
      <c r="D2050" t="s">
        <v>136</v>
      </c>
      <c r="E2050" t="s">
        <v>135</v>
      </c>
      <c r="F2050" t="s">
        <v>403</v>
      </c>
      <c r="G2050" t="s">
        <v>404</v>
      </c>
      <c r="H2050">
        <v>629</v>
      </c>
      <c r="I2050" t="s">
        <v>202</v>
      </c>
      <c r="J2050" t="s">
        <v>133</v>
      </c>
      <c r="K2050" t="s">
        <v>158</v>
      </c>
      <c r="P2050" t="s">
        <v>297</v>
      </c>
      <c r="Q2050" t="s">
        <v>298</v>
      </c>
      <c r="R2050" t="s">
        <v>157</v>
      </c>
      <c r="S2050" t="s">
        <v>129</v>
      </c>
      <c r="AB2050" t="s">
        <v>128</v>
      </c>
      <c r="AC2050">
        <v>2010</v>
      </c>
      <c r="AD2050">
        <v>27</v>
      </c>
      <c r="AH2050" t="s">
        <v>201</v>
      </c>
    </row>
    <row r="2051" spans="1:34" x14ac:dyDescent="0.25">
      <c r="A2051" t="s">
        <v>137</v>
      </c>
      <c r="B2051" t="s">
        <v>14</v>
      </c>
      <c r="C2051" t="s">
        <v>15</v>
      </c>
      <c r="D2051" t="s">
        <v>136</v>
      </c>
      <c r="E2051" t="s">
        <v>135</v>
      </c>
      <c r="F2051" t="s">
        <v>403</v>
      </c>
      <c r="G2051" t="s">
        <v>404</v>
      </c>
      <c r="H2051">
        <v>629</v>
      </c>
      <c r="I2051" t="s">
        <v>202</v>
      </c>
      <c r="J2051" t="s">
        <v>133</v>
      </c>
      <c r="K2051" t="s">
        <v>158</v>
      </c>
      <c r="P2051" t="s">
        <v>300</v>
      </c>
      <c r="Q2051" t="s">
        <v>301</v>
      </c>
      <c r="R2051" t="s">
        <v>176</v>
      </c>
      <c r="S2051" t="s">
        <v>175</v>
      </c>
      <c r="AB2051" t="s">
        <v>128</v>
      </c>
      <c r="AC2051">
        <v>2010</v>
      </c>
      <c r="AD2051">
        <v>87</v>
      </c>
      <c r="AH2051" t="s">
        <v>201</v>
      </c>
    </row>
    <row r="2052" spans="1:34" x14ac:dyDescent="0.25">
      <c r="A2052" t="s">
        <v>137</v>
      </c>
      <c r="B2052" t="s">
        <v>14</v>
      </c>
      <c r="C2052" t="s">
        <v>15</v>
      </c>
      <c r="D2052" t="s">
        <v>136</v>
      </c>
      <c r="E2052" t="s">
        <v>135</v>
      </c>
      <c r="F2052" t="s">
        <v>403</v>
      </c>
      <c r="G2052" t="s">
        <v>404</v>
      </c>
      <c r="H2052">
        <v>629</v>
      </c>
      <c r="I2052" t="s">
        <v>202</v>
      </c>
      <c r="J2052" t="s">
        <v>133</v>
      </c>
      <c r="K2052" t="s">
        <v>158</v>
      </c>
      <c r="P2052" t="s">
        <v>300</v>
      </c>
      <c r="Q2052" t="s">
        <v>301</v>
      </c>
      <c r="R2052" t="s">
        <v>174</v>
      </c>
      <c r="S2052" t="s">
        <v>173</v>
      </c>
      <c r="AB2052" t="s">
        <v>128</v>
      </c>
      <c r="AC2052">
        <v>2010</v>
      </c>
      <c r="AD2052">
        <v>2354</v>
      </c>
      <c r="AH2052" t="s">
        <v>201</v>
      </c>
    </row>
    <row r="2053" spans="1:34" x14ac:dyDescent="0.25">
      <c r="A2053" t="s">
        <v>137</v>
      </c>
      <c r="B2053" t="s">
        <v>14</v>
      </c>
      <c r="C2053" t="s">
        <v>15</v>
      </c>
      <c r="D2053" t="s">
        <v>136</v>
      </c>
      <c r="E2053" t="s">
        <v>135</v>
      </c>
      <c r="F2053" t="s">
        <v>403</v>
      </c>
      <c r="G2053" t="s">
        <v>404</v>
      </c>
      <c r="H2053">
        <v>629</v>
      </c>
      <c r="I2053" t="s">
        <v>202</v>
      </c>
      <c r="J2053" t="s">
        <v>133</v>
      </c>
      <c r="K2053" t="s">
        <v>158</v>
      </c>
      <c r="P2053" t="s">
        <v>300</v>
      </c>
      <c r="Q2053" t="s">
        <v>301</v>
      </c>
      <c r="R2053" t="s">
        <v>172</v>
      </c>
      <c r="S2053" t="s">
        <v>153</v>
      </c>
      <c r="AB2053" t="s">
        <v>128</v>
      </c>
      <c r="AC2053">
        <v>2010</v>
      </c>
      <c r="AD2053">
        <v>531</v>
      </c>
      <c r="AH2053" t="s">
        <v>201</v>
      </c>
    </row>
    <row r="2054" spans="1:34" x14ac:dyDescent="0.25">
      <c r="A2054" t="s">
        <v>137</v>
      </c>
      <c r="B2054" t="s">
        <v>14</v>
      </c>
      <c r="C2054" t="s">
        <v>15</v>
      </c>
      <c r="D2054" t="s">
        <v>136</v>
      </c>
      <c r="E2054" t="s">
        <v>135</v>
      </c>
      <c r="F2054" t="s">
        <v>403</v>
      </c>
      <c r="G2054" t="s">
        <v>404</v>
      </c>
      <c r="H2054">
        <v>629</v>
      </c>
      <c r="I2054" t="s">
        <v>202</v>
      </c>
      <c r="J2054" t="s">
        <v>133</v>
      </c>
      <c r="K2054" t="s">
        <v>158</v>
      </c>
      <c r="P2054" t="s">
        <v>300</v>
      </c>
      <c r="Q2054" t="s">
        <v>301</v>
      </c>
      <c r="R2054" t="s">
        <v>171</v>
      </c>
      <c r="S2054" t="s">
        <v>151</v>
      </c>
      <c r="AB2054" t="s">
        <v>128</v>
      </c>
      <c r="AC2054">
        <v>2010</v>
      </c>
      <c r="AD2054">
        <v>458</v>
      </c>
      <c r="AH2054" t="s">
        <v>201</v>
      </c>
    </row>
    <row r="2055" spans="1:34" x14ac:dyDescent="0.25">
      <c r="A2055" t="s">
        <v>137</v>
      </c>
      <c r="B2055" t="s">
        <v>14</v>
      </c>
      <c r="C2055" t="s">
        <v>15</v>
      </c>
      <c r="D2055" t="s">
        <v>136</v>
      </c>
      <c r="E2055" t="s">
        <v>135</v>
      </c>
      <c r="F2055" t="s">
        <v>403</v>
      </c>
      <c r="G2055" t="s">
        <v>404</v>
      </c>
      <c r="H2055">
        <v>629</v>
      </c>
      <c r="I2055" t="s">
        <v>202</v>
      </c>
      <c r="J2055" t="s">
        <v>133</v>
      </c>
      <c r="K2055" t="s">
        <v>158</v>
      </c>
      <c r="P2055" t="s">
        <v>300</v>
      </c>
      <c r="Q2055" t="s">
        <v>301</v>
      </c>
      <c r="R2055" t="s">
        <v>170</v>
      </c>
      <c r="S2055" t="s">
        <v>169</v>
      </c>
      <c r="AB2055" t="s">
        <v>128</v>
      </c>
      <c r="AC2055">
        <v>2010</v>
      </c>
      <c r="AD2055">
        <v>753</v>
      </c>
      <c r="AH2055" t="s">
        <v>201</v>
      </c>
    </row>
    <row r="2056" spans="1:34" x14ac:dyDescent="0.25">
      <c r="A2056" t="s">
        <v>137</v>
      </c>
      <c r="B2056" t="s">
        <v>14</v>
      </c>
      <c r="C2056" t="s">
        <v>15</v>
      </c>
      <c r="D2056" t="s">
        <v>136</v>
      </c>
      <c r="E2056" t="s">
        <v>135</v>
      </c>
      <c r="F2056" t="s">
        <v>403</v>
      </c>
      <c r="G2056" t="s">
        <v>404</v>
      </c>
      <c r="H2056">
        <v>629</v>
      </c>
      <c r="I2056" t="s">
        <v>202</v>
      </c>
      <c r="J2056" t="s">
        <v>133</v>
      </c>
      <c r="K2056" t="s">
        <v>158</v>
      </c>
      <c r="P2056" t="s">
        <v>300</v>
      </c>
      <c r="Q2056" t="s">
        <v>301</v>
      </c>
      <c r="R2056" t="s">
        <v>168</v>
      </c>
      <c r="S2056" t="s">
        <v>167</v>
      </c>
      <c r="AB2056" t="s">
        <v>128</v>
      </c>
      <c r="AC2056">
        <v>2010</v>
      </c>
      <c r="AD2056">
        <v>1891</v>
      </c>
      <c r="AH2056" t="s">
        <v>201</v>
      </c>
    </row>
    <row r="2057" spans="1:34" x14ac:dyDescent="0.25">
      <c r="A2057" t="s">
        <v>137</v>
      </c>
      <c r="B2057" t="s">
        <v>14</v>
      </c>
      <c r="C2057" t="s">
        <v>15</v>
      </c>
      <c r="D2057" t="s">
        <v>136</v>
      </c>
      <c r="E2057" t="s">
        <v>135</v>
      </c>
      <c r="F2057" t="s">
        <v>403</v>
      </c>
      <c r="G2057" t="s">
        <v>404</v>
      </c>
      <c r="H2057">
        <v>629</v>
      </c>
      <c r="I2057" t="s">
        <v>202</v>
      </c>
      <c r="J2057" t="s">
        <v>133</v>
      </c>
      <c r="K2057" t="s">
        <v>158</v>
      </c>
      <c r="P2057" t="s">
        <v>300</v>
      </c>
      <c r="Q2057" t="s">
        <v>301</v>
      </c>
      <c r="R2057" t="s">
        <v>166</v>
      </c>
      <c r="S2057" t="s">
        <v>165</v>
      </c>
      <c r="AB2057" t="s">
        <v>128</v>
      </c>
      <c r="AC2057">
        <v>2010</v>
      </c>
      <c r="AD2057">
        <v>4904</v>
      </c>
      <c r="AH2057" t="s">
        <v>201</v>
      </c>
    </row>
    <row r="2058" spans="1:34" x14ac:dyDescent="0.25">
      <c r="A2058" t="s">
        <v>137</v>
      </c>
      <c r="B2058" t="s">
        <v>14</v>
      </c>
      <c r="C2058" t="s">
        <v>15</v>
      </c>
      <c r="D2058" t="s">
        <v>136</v>
      </c>
      <c r="E2058" t="s">
        <v>135</v>
      </c>
      <c r="F2058" t="s">
        <v>403</v>
      </c>
      <c r="G2058" t="s">
        <v>404</v>
      </c>
      <c r="H2058">
        <v>629</v>
      </c>
      <c r="I2058" t="s">
        <v>202</v>
      </c>
      <c r="J2058" t="s">
        <v>133</v>
      </c>
      <c r="K2058" t="s">
        <v>158</v>
      </c>
      <c r="P2058" t="s">
        <v>300</v>
      </c>
      <c r="Q2058" t="s">
        <v>301</v>
      </c>
      <c r="R2058" t="s">
        <v>164</v>
      </c>
      <c r="S2058" t="s">
        <v>143</v>
      </c>
      <c r="AB2058" t="s">
        <v>128</v>
      </c>
      <c r="AC2058">
        <v>2010</v>
      </c>
      <c r="AD2058">
        <v>2213</v>
      </c>
      <c r="AH2058" t="s">
        <v>201</v>
      </c>
    </row>
    <row r="2059" spans="1:34" x14ac:dyDescent="0.25">
      <c r="A2059" t="s">
        <v>137</v>
      </c>
      <c r="B2059" t="s">
        <v>14</v>
      </c>
      <c r="C2059" t="s">
        <v>15</v>
      </c>
      <c r="D2059" t="s">
        <v>136</v>
      </c>
      <c r="E2059" t="s">
        <v>135</v>
      </c>
      <c r="F2059" t="s">
        <v>403</v>
      </c>
      <c r="G2059" t="s">
        <v>404</v>
      </c>
      <c r="H2059">
        <v>629</v>
      </c>
      <c r="I2059" t="s">
        <v>202</v>
      </c>
      <c r="J2059" t="s">
        <v>133</v>
      </c>
      <c r="K2059" t="s">
        <v>158</v>
      </c>
      <c r="P2059" t="s">
        <v>300</v>
      </c>
      <c r="Q2059" t="s">
        <v>301</v>
      </c>
      <c r="R2059" t="s">
        <v>163</v>
      </c>
      <c r="S2059" t="s">
        <v>162</v>
      </c>
      <c r="AB2059" t="s">
        <v>128</v>
      </c>
      <c r="AC2059">
        <v>2010</v>
      </c>
      <c r="AD2059">
        <v>2040</v>
      </c>
      <c r="AH2059" t="s">
        <v>201</v>
      </c>
    </row>
    <row r="2060" spans="1:34" x14ac:dyDescent="0.25">
      <c r="A2060" t="s">
        <v>137</v>
      </c>
      <c r="B2060" t="s">
        <v>14</v>
      </c>
      <c r="C2060" t="s">
        <v>15</v>
      </c>
      <c r="D2060" t="s">
        <v>136</v>
      </c>
      <c r="E2060" t="s">
        <v>135</v>
      </c>
      <c r="F2060" t="s">
        <v>403</v>
      </c>
      <c r="G2060" t="s">
        <v>404</v>
      </c>
      <c r="H2060">
        <v>629</v>
      </c>
      <c r="I2060" t="s">
        <v>202</v>
      </c>
      <c r="J2060" t="s">
        <v>133</v>
      </c>
      <c r="K2060" t="s">
        <v>158</v>
      </c>
      <c r="P2060" t="s">
        <v>300</v>
      </c>
      <c r="Q2060" t="s">
        <v>301</v>
      </c>
      <c r="R2060" t="s">
        <v>161</v>
      </c>
      <c r="S2060" t="s">
        <v>139</v>
      </c>
      <c r="AB2060" t="s">
        <v>128</v>
      </c>
      <c r="AC2060">
        <v>2010</v>
      </c>
      <c r="AD2060">
        <v>6652</v>
      </c>
      <c r="AH2060" t="s">
        <v>201</v>
      </c>
    </row>
    <row r="2061" spans="1:34" x14ac:dyDescent="0.25">
      <c r="A2061" t="s">
        <v>137</v>
      </c>
      <c r="B2061" t="s">
        <v>14</v>
      </c>
      <c r="C2061" t="s">
        <v>15</v>
      </c>
      <c r="D2061" t="s">
        <v>136</v>
      </c>
      <c r="E2061" t="s">
        <v>135</v>
      </c>
      <c r="F2061" t="s">
        <v>403</v>
      </c>
      <c r="G2061" t="s">
        <v>404</v>
      </c>
      <c r="H2061">
        <v>629</v>
      </c>
      <c r="I2061" t="s">
        <v>202</v>
      </c>
      <c r="J2061" t="s">
        <v>133</v>
      </c>
      <c r="K2061" t="s">
        <v>158</v>
      </c>
      <c r="P2061" t="s">
        <v>300</v>
      </c>
      <c r="Q2061" t="s">
        <v>301</v>
      </c>
      <c r="R2061" t="s">
        <v>160</v>
      </c>
      <c r="S2061" t="s">
        <v>131</v>
      </c>
      <c r="AB2061" t="s">
        <v>128</v>
      </c>
      <c r="AC2061">
        <v>2010</v>
      </c>
      <c r="AD2061">
        <v>21921</v>
      </c>
      <c r="AH2061" t="s">
        <v>201</v>
      </c>
    </row>
    <row r="2062" spans="1:34" x14ac:dyDescent="0.25">
      <c r="A2062" t="s">
        <v>137</v>
      </c>
      <c r="B2062" t="s">
        <v>14</v>
      </c>
      <c r="C2062" t="s">
        <v>15</v>
      </c>
      <c r="D2062" t="s">
        <v>136</v>
      </c>
      <c r="E2062" t="s">
        <v>135</v>
      </c>
      <c r="F2062" t="s">
        <v>403</v>
      </c>
      <c r="G2062" t="s">
        <v>404</v>
      </c>
      <c r="H2062">
        <v>629</v>
      </c>
      <c r="I2062" t="s">
        <v>202</v>
      </c>
      <c r="J2062" t="s">
        <v>133</v>
      </c>
      <c r="K2062" t="s">
        <v>158</v>
      </c>
      <c r="P2062" t="s">
        <v>300</v>
      </c>
      <c r="Q2062" t="s">
        <v>301</v>
      </c>
      <c r="R2062" t="s">
        <v>157</v>
      </c>
      <c r="S2062" t="s">
        <v>129</v>
      </c>
      <c r="AB2062" t="s">
        <v>128</v>
      </c>
      <c r="AC2062">
        <v>2010</v>
      </c>
      <c r="AD2062">
        <v>38</v>
      </c>
      <c r="AH2062" t="s">
        <v>201</v>
      </c>
    </row>
    <row r="2063" spans="1:34" s="49" customFormat="1" x14ac:dyDescent="0.25">
      <c r="A2063" s="49" t="s">
        <v>137</v>
      </c>
      <c r="B2063" s="49" t="s">
        <v>14</v>
      </c>
      <c r="C2063" s="49" t="s">
        <v>15</v>
      </c>
      <c r="D2063" s="49" t="s">
        <v>136</v>
      </c>
      <c r="E2063" s="49" t="s">
        <v>135</v>
      </c>
      <c r="F2063" s="49" t="s">
        <v>403</v>
      </c>
      <c r="G2063" s="49" t="s">
        <v>404</v>
      </c>
      <c r="H2063" s="49">
        <v>629</v>
      </c>
      <c r="I2063" s="49" t="s">
        <v>202</v>
      </c>
      <c r="J2063" s="49" t="s">
        <v>133</v>
      </c>
      <c r="K2063" s="49" t="s">
        <v>158</v>
      </c>
      <c r="P2063" s="49" t="s">
        <v>302</v>
      </c>
      <c r="Q2063" s="49" t="s">
        <v>131</v>
      </c>
      <c r="R2063" s="49" t="s">
        <v>176</v>
      </c>
      <c r="S2063" s="49" t="s">
        <v>175</v>
      </c>
      <c r="AB2063" s="49" t="s">
        <v>128</v>
      </c>
      <c r="AC2063" s="49">
        <v>2010</v>
      </c>
      <c r="AD2063" s="49">
        <v>90</v>
      </c>
      <c r="AF2063" s="49" t="s">
        <v>858</v>
      </c>
      <c r="AG2063" s="146">
        <f>(AD2064+AD2065+AD2066)*( 1 +AD2074/(AD2073-AD2074))</f>
        <v>7632.7680011120374</v>
      </c>
      <c r="AH2063" s="49" t="s">
        <v>201</v>
      </c>
    </row>
    <row r="2064" spans="1:34" s="49" customFormat="1" x14ac:dyDescent="0.25">
      <c r="A2064" s="49" t="s">
        <v>137</v>
      </c>
      <c r="B2064" s="49" t="s">
        <v>14</v>
      </c>
      <c r="C2064" s="49" t="s">
        <v>15</v>
      </c>
      <c r="D2064" s="49" t="s">
        <v>136</v>
      </c>
      <c r="E2064" s="49" t="s">
        <v>135</v>
      </c>
      <c r="F2064" s="49" t="s">
        <v>403</v>
      </c>
      <c r="G2064" s="49" t="s">
        <v>404</v>
      </c>
      <c r="H2064" s="49">
        <v>629</v>
      </c>
      <c r="I2064" s="49" t="s">
        <v>202</v>
      </c>
      <c r="J2064" s="49" t="s">
        <v>133</v>
      </c>
      <c r="K2064" s="49" t="s">
        <v>158</v>
      </c>
      <c r="P2064" s="49" t="s">
        <v>302</v>
      </c>
      <c r="Q2064" s="49" t="s">
        <v>131</v>
      </c>
      <c r="R2064" s="49" t="s">
        <v>174</v>
      </c>
      <c r="S2064" s="49" t="s">
        <v>173</v>
      </c>
      <c r="AB2064" s="49" t="s">
        <v>128</v>
      </c>
      <c r="AC2064" s="49">
        <v>2010</v>
      </c>
      <c r="AD2064" s="49">
        <v>4979</v>
      </c>
      <c r="AF2064" s="49" t="s">
        <v>859</v>
      </c>
      <c r="AG2064" s="146">
        <f>(AD2063+AD2067+AD2068+AD2069+AD2070+AD2071+AD2072)*( 1 +AD2074/(AD2073-AD2074))</f>
        <v>28402.231998887961</v>
      </c>
      <c r="AH2064" s="49" t="s">
        <v>201</v>
      </c>
    </row>
    <row r="2065" spans="1:34" s="49" customFormat="1" x14ac:dyDescent="0.25">
      <c r="A2065" s="49" t="s">
        <v>137</v>
      </c>
      <c r="B2065" s="49" t="s">
        <v>14</v>
      </c>
      <c r="C2065" s="49" t="s">
        <v>15</v>
      </c>
      <c r="D2065" s="49" t="s">
        <v>136</v>
      </c>
      <c r="E2065" s="49" t="s">
        <v>135</v>
      </c>
      <c r="F2065" s="49" t="s">
        <v>403</v>
      </c>
      <c r="G2065" s="49" t="s">
        <v>404</v>
      </c>
      <c r="H2065" s="49">
        <v>629</v>
      </c>
      <c r="I2065" s="49" t="s">
        <v>202</v>
      </c>
      <c r="J2065" s="49" t="s">
        <v>133</v>
      </c>
      <c r="K2065" s="49" t="s">
        <v>158</v>
      </c>
      <c r="P2065" s="49" t="s">
        <v>302</v>
      </c>
      <c r="Q2065" s="49" t="s">
        <v>131</v>
      </c>
      <c r="R2065" s="49" t="s">
        <v>172</v>
      </c>
      <c r="S2065" s="49" t="s">
        <v>153</v>
      </c>
      <c r="AB2065" s="49" t="s">
        <v>128</v>
      </c>
      <c r="AC2065" s="49">
        <v>2010</v>
      </c>
      <c r="AD2065" s="49">
        <v>1686</v>
      </c>
      <c r="AF2065" s="49" t="s">
        <v>862</v>
      </c>
      <c r="AG2065" s="146">
        <f>AD2063+AD2064+AD2065+AD2066+ AD2067+AD2068+AD2069+AD2070+AD2071+AD2072+AD2074</f>
        <v>36035</v>
      </c>
      <c r="AH2065" s="49" t="s">
        <v>201</v>
      </c>
    </row>
    <row r="2066" spans="1:34" s="49" customFormat="1" x14ac:dyDescent="0.25">
      <c r="A2066" s="49" t="s">
        <v>137</v>
      </c>
      <c r="B2066" s="49" t="s">
        <v>14</v>
      </c>
      <c r="C2066" s="49" t="s">
        <v>15</v>
      </c>
      <c r="D2066" s="49" t="s">
        <v>136</v>
      </c>
      <c r="E2066" s="49" t="s">
        <v>135</v>
      </c>
      <c r="F2066" s="49" t="s">
        <v>403</v>
      </c>
      <c r="G2066" s="49" t="s">
        <v>404</v>
      </c>
      <c r="H2066" s="49">
        <v>629</v>
      </c>
      <c r="I2066" s="49" t="s">
        <v>202</v>
      </c>
      <c r="J2066" s="49" t="s">
        <v>133</v>
      </c>
      <c r="K2066" s="49" t="s">
        <v>158</v>
      </c>
      <c r="P2066" s="49" t="s">
        <v>302</v>
      </c>
      <c r="Q2066" s="49" t="s">
        <v>131</v>
      </c>
      <c r="R2066" s="49" t="s">
        <v>171</v>
      </c>
      <c r="S2066" s="49" t="s">
        <v>151</v>
      </c>
      <c r="AB2066" s="49" t="s">
        <v>128</v>
      </c>
      <c r="AC2066" s="49">
        <v>2010</v>
      </c>
      <c r="AD2066" s="49">
        <v>954</v>
      </c>
      <c r="AG2066" s="146"/>
      <c r="AH2066" s="49" t="s">
        <v>201</v>
      </c>
    </row>
    <row r="2067" spans="1:34" s="49" customFormat="1" x14ac:dyDescent="0.25">
      <c r="A2067" s="49" t="s">
        <v>137</v>
      </c>
      <c r="B2067" s="49" t="s">
        <v>14</v>
      </c>
      <c r="C2067" s="49" t="s">
        <v>15</v>
      </c>
      <c r="D2067" s="49" t="s">
        <v>136</v>
      </c>
      <c r="E2067" s="49" t="s">
        <v>135</v>
      </c>
      <c r="F2067" s="49" t="s">
        <v>403</v>
      </c>
      <c r="G2067" s="49" t="s">
        <v>404</v>
      </c>
      <c r="H2067" s="49">
        <v>629</v>
      </c>
      <c r="I2067" s="49" t="s">
        <v>202</v>
      </c>
      <c r="J2067" s="49" t="s">
        <v>133</v>
      </c>
      <c r="K2067" s="49" t="s">
        <v>158</v>
      </c>
      <c r="P2067" s="49" t="s">
        <v>302</v>
      </c>
      <c r="Q2067" s="49" t="s">
        <v>131</v>
      </c>
      <c r="R2067" s="49" t="s">
        <v>170</v>
      </c>
      <c r="S2067" s="49" t="s">
        <v>169</v>
      </c>
      <c r="AB2067" s="49" t="s">
        <v>128</v>
      </c>
      <c r="AC2067" s="49">
        <v>2010</v>
      </c>
      <c r="AD2067" s="49">
        <v>2003</v>
      </c>
      <c r="AG2067" s="146"/>
      <c r="AH2067" s="49" t="s">
        <v>201</v>
      </c>
    </row>
    <row r="2068" spans="1:34" s="49" customFormat="1" x14ac:dyDescent="0.25">
      <c r="A2068" s="49" t="s">
        <v>137</v>
      </c>
      <c r="B2068" s="49" t="s">
        <v>14</v>
      </c>
      <c r="C2068" s="49" t="s">
        <v>15</v>
      </c>
      <c r="D2068" s="49" t="s">
        <v>136</v>
      </c>
      <c r="E2068" s="49" t="s">
        <v>135</v>
      </c>
      <c r="F2068" s="49" t="s">
        <v>403</v>
      </c>
      <c r="G2068" s="49" t="s">
        <v>404</v>
      </c>
      <c r="H2068" s="49">
        <v>629</v>
      </c>
      <c r="I2068" s="49" t="s">
        <v>202</v>
      </c>
      <c r="J2068" s="49" t="s">
        <v>133</v>
      </c>
      <c r="K2068" s="49" t="s">
        <v>158</v>
      </c>
      <c r="P2068" s="49" t="s">
        <v>302</v>
      </c>
      <c r="Q2068" s="49" t="s">
        <v>131</v>
      </c>
      <c r="R2068" s="49" t="s">
        <v>168</v>
      </c>
      <c r="S2068" s="49" t="s">
        <v>167</v>
      </c>
      <c r="AB2068" s="49" t="s">
        <v>128</v>
      </c>
      <c r="AC2068" s="49">
        <v>2010</v>
      </c>
      <c r="AD2068" s="49">
        <v>3838</v>
      </c>
      <c r="AG2068" s="146"/>
      <c r="AH2068" s="49" t="s">
        <v>201</v>
      </c>
    </row>
    <row r="2069" spans="1:34" s="49" customFormat="1" x14ac:dyDescent="0.25">
      <c r="A2069" s="49" t="s">
        <v>137</v>
      </c>
      <c r="B2069" s="49" t="s">
        <v>14</v>
      </c>
      <c r="C2069" s="49" t="s">
        <v>15</v>
      </c>
      <c r="D2069" s="49" t="s">
        <v>136</v>
      </c>
      <c r="E2069" s="49" t="s">
        <v>135</v>
      </c>
      <c r="F2069" s="49" t="s">
        <v>403</v>
      </c>
      <c r="G2069" s="49" t="s">
        <v>404</v>
      </c>
      <c r="H2069" s="49">
        <v>629</v>
      </c>
      <c r="I2069" s="49" t="s">
        <v>202</v>
      </c>
      <c r="J2069" s="49" t="s">
        <v>133</v>
      </c>
      <c r="K2069" s="49" t="s">
        <v>158</v>
      </c>
      <c r="P2069" s="49" t="s">
        <v>302</v>
      </c>
      <c r="Q2069" s="49" t="s">
        <v>131</v>
      </c>
      <c r="R2069" s="49" t="s">
        <v>166</v>
      </c>
      <c r="S2069" s="49" t="s">
        <v>165</v>
      </c>
      <c r="AB2069" s="49" t="s">
        <v>128</v>
      </c>
      <c r="AC2069" s="49">
        <v>2010</v>
      </c>
      <c r="AD2069" s="49">
        <v>5747</v>
      </c>
      <c r="AG2069" s="146"/>
      <c r="AH2069" s="49" t="s">
        <v>201</v>
      </c>
    </row>
    <row r="2070" spans="1:34" s="49" customFormat="1" x14ac:dyDescent="0.25">
      <c r="A2070" s="49" t="s">
        <v>137</v>
      </c>
      <c r="B2070" s="49" t="s">
        <v>14</v>
      </c>
      <c r="C2070" s="49" t="s">
        <v>15</v>
      </c>
      <c r="D2070" s="49" t="s">
        <v>136</v>
      </c>
      <c r="E2070" s="49" t="s">
        <v>135</v>
      </c>
      <c r="F2070" s="49" t="s">
        <v>403</v>
      </c>
      <c r="G2070" s="49" t="s">
        <v>404</v>
      </c>
      <c r="H2070" s="49">
        <v>629</v>
      </c>
      <c r="I2070" s="49" t="s">
        <v>202</v>
      </c>
      <c r="J2070" s="49" t="s">
        <v>133</v>
      </c>
      <c r="K2070" s="49" t="s">
        <v>158</v>
      </c>
      <c r="P2070" s="49" t="s">
        <v>302</v>
      </c>
      <c r="Q2070" s="49" t="s">
        <v>131</v>
      </c>
      <c r="R2070" s="49" t="s">
        <v>164</v>
      </c>
      <c r="S2070" s="49" t="s">
        <v>143</v>
      </c>
      <c r="AB2070" s="49" t="s">
        <v>128</v>
      </c>
      <c r="AC2070" s="49">
        <v>2010</v>
      </c>
      <c r="AD2070" s="49">
        <v>2792</v>
      </c>
      <c r="AG2070" s="146"/>
      <c r="AH2070" s="49" t="s">
        <v>201</v>
      </c>
    </row>
    <row r="2071" spans="1:34" s="49" customFormat="1" x14ac:dyDescent="0.25">
      <c r="A2071" s="49" t="s">
        <v>137</v>
      </c>
      <c r="B2071" s="49" t="s">
        <v>14</v>
      </c>
      <c r="C2071" s="49" t="s">
        <v>15</v>
      </c>
      <c r="D2071" s="49" t="s">
        <v>136</v>
      </c>
      <c r="E2071" s="49" t="s">
        <v>135</v>
      </c>
      <c r="F2071" s="49" t="s">
        <v>403</v>
      </c>
      <c r="G2071" s="49" t="s">
        <v>404</v>
      </c>
      <c r="H2071" s="49">
        <v>629</v>
      </c>
      <c r="I2071" s="49" t="s">
        <v>202</v>
      </c>
      <c r="J2071" s="49" t="s">
        <v>133</v>
      </c>
      <c r="K2071" s="49" t="s">
        <v>158</v>
      </c>
      <c r="P2071" s="49" t="s">
        <v>302</v>
      </c>
      <c r="Q2071" s="49" t="s">
        <v>131</v>
      </c>
      <c r="R2071" s="49" t="s">
        <v>163</v>
      </c>
      <c r="S2071" s="49" t="s">
        <v>162</v>
      </c>
      <c r="AB2071" s="49" t="s">
        <v>128</v>
      </c>
      <c r="AC2071" s="49">
        <v>2010</v>
      </c>
      <c r="AD2071" s="49">
        <v>2259</v>
      </c>
      <c r="AG2071" s="146"/>
      <c r="AH2071" s="49" t="s">
        <v>201</v>
      </c>
    </row>
    <row r="2072" spans="1:34" s="49" customFormat="1" x14ac:dyDescent="0.25">
      <c r="A2072" s="49" t="s">
        <v>137</v>
      </c>
      <c r="B2072" s="49" t="s">
        <v>14</v>
      </c>
      <c r="C2072" s="49" t="s">
        <v>15</v>
      </c>
      <c r="D2072" s="49" t="s">
        <v>136</v>
      </c>
      <c r="E2072" s="49" t="s">
        <v>135</v>
      </c>
      <c r="F2072" s="49" t="s">
        <v>403</v>
      </c>
      <c r="G2072" s="49" t="s">
        <v>404</v>
      </c>
      <c r="H2072" s="49">
        <v>629</v>
      </c>
      <c r="I2072" s="49" t="s">
        <v>202</v>
      </c>
      <c r="J2072" s="49" t="s">
        <v>133</v>
      </c>
      <c r="K2072" s="49" t="s">
        <v>158</v>
      </c>
      <c r="P2072" s="49" t="s">
        <v>302</v>
      </c>
      <c r="Q2072" s="49" t="s">
        <v>131</v>
      </c>
      <c r="R2072" s="49" t="s">
        <v>161</v>
      </c>
      <c r="S2072" s="49" t="s">
        <v>139</v>
      </c>
      <c r="AB2072" s="49" t="s">
        <v>128</v>
      </c>
      <c r="AC2072" s="49">
        <v>2010</v>
      </c>
      <c r="AD2072" s="49">
        <v>11622</v>
      </c>
      <c r="AG2072" s="146"/>
      <c r="AH2072" s="49" t="s">
        <v>201</v>
      </c>
    </row>
    <row r="2073" spans="1:34" s="49" customFormat="1" x14ac:dyDescent="0.25">
      <c r="A2073" s="49" t="s">
        <v>137</v>
      </c>
      <c r="B2073" s="49" t="s">
        <v>14</v>
      </c>
      <c r="C2073" s="49" t="s">
        <v>15</v>
      </c>
      <c r="D2073" s="49" t="s">
        <v>136</v>
      </c>
      <c r="E2073" s="49" t="s">
        <v>135</v>
      </c>
      <c r="F2073" s="49" t="s">
        <v>403</v>
      </c>
      <c r="G2073" s="49" t="s">
        <v>404</v>
      </c>
      <c r="H2073" s="49">
        <v>629</v>
      </c>
      <c r="I2073" s="49" t="s">
        <v>202</v>
      </c>
      <c r="J2073" s="49" t="s">
        <v>133</v>
      </c>
      <c r="K2073" s="49" t="s">
        <v>158</v>
      </c>
      <c r="P2073" s="49" t="s">
        <v>302</v>
      </c>
      <c r="Q2073" s="49" t="s">
        <v>131</v>
      </c>
      <c r="R2073" s="49" t="s">
        <v>160</v>
      </c>
      <c r="S2073" s="49" t="s">
        <v>131</v>
      </c>
      <c r="AB2073" s="49" t="s">
        <v>128</v>
      </c>
      <c r="AC2073" s="49">
        <v>2010</v>
      </c>
      <c r="AD2073" s="49">
        <v>36035</v>
      </c>
      <c r="AG2073" s="146"/>
      <c r="AH2073" s="49" t="s">
        <v>201</v>
      </c>
    </row>
    <row r="2074" spans="1:34" s="49" customFormat="1" x14ac:dyDescent="0.25">
      <c r="A2074" s="49" t="s">
        <v>137</v>
      </c>
      <c r="B2074" s="49" t="s">
        <v>14</v>
      </c>
      <c r="C2074" s="49" t="s">
        <v>15</v>
      </c>
      <c r="D2074" s="49" t="s">
        <v>136</v>
      </c>
      <c r="E2074" s="49" t="s">
        <v>135</v>
      </c>
      <c r="F2074" s="49" t="s">
        <v>403</v>
      </c>
      <c r="G2074" s="49" t="s">
        <v>404</v>
      </c>
      <c r="H2074" s="49">
        <v>629</v>
      </c>
      <c r="I2074" s="49" t="s">
        <v>202</v>
      </c>
      <c r="J2074" s="49" t="s">
        <v>133</v>
      </c>
      <c r="K2074" s="49" t="s">
        <v>158</v>
      </c>
      <c r="P2074" s="49" t="s">
        <v>302</v>
      </c>
      <c r="Q2074" s="49" t="s">
        <v>131</v>
      </c>
      <c r="R2074" s="49" t="s">
        <v>157</v>
      </c>
      <c r="S2074" s="49" t="s">
        <v>129</v>
      </c>
      <c r="AB2074" s="49" t="s">
        <v>128</v>
      </c>
      <c r="AC2074" s="49">
        <v>2010</v>
      </c>
      <c r="AD2074" s="49">
        <v>65</v>
      </c>
      <c r="AG2074" s="146"/>
      <c r="AH2074" s="49" t="s">
        <v>201</v>
      </c>
    </row>
    <row r="2075" spans="1:34" x14ac:dyDescent="0.25">
      <c r="A2075" t="s">
        <v>137</v>
      </c>
      <c r="B2075" t="s">
        <v>66</v>
      </c>
      <c r="C2075" t="s">
        <v>67</v>
      </c>
      <c r="D2075" t="s">
        <v>136</v>
      </c>
      <c r="E2075" t="s">
        <v>135</v>
      </c>
      <c r="F2075" t="s">
        <v>403</v>
      </c>
      <c r="G2075" t="s">
        <v>404</v>
      </c>
      <c r="H2075">
        <v>432</v>
      </c>
      <c r="I2075" t="s">
        <v>187</v>
      </c>
      <c r="J2075" t="s">
        <v>133</v>
      </c>
      <c r="K2075" t="s">
        <v>132</v>
      </c>
      <c r="P2075" t="s">
        <v>297</v>
      </c>
      <c r="Q2075" t="s">
        <v>298</v>
      </c>
      <c r="R2075" t="s">
        <v>183</v>
      </c>
      <c r="S2075" t="s">
        <v>182</v>
      </c>
      <c r="AB2075" t="s">
        <v>128</v>
      </c>
      <c r="AC2075">
        <v>2010</v>
      </c>
      <c r="AD2075">
        <v>2.1</v>
      </c>
      <c r="AH2075" t="s">
        <v>200</v>
      </c>
    </row>
    <row r="2076" spans="1:34" x14ac:dyDescent="0.25">
      <c r="A2076" t="s">
        <v>137</v>
      </c>
      <c r="B2076" t="s">
        <v>66</v>
      </c>
      <c r="C2076" t="s">
        <v>67</v>
      </c>
      <c r="D2076" t="s">
        <v>136</v>
      </c>
      <c r="E2076" t="s">
        <v>135</v>
      </c>
      <c r="F2076" t="s">
        <v>403</v>
      </c>
      <c r="G2076" t="s">
        <v>404</v>
      </c>
      <c r="H2076">
        <v>432</v>
      </c>
      <c r="I2076" t="s">
        <v>187</v>
      </c>
      <c r="J2076" t="s">
        <v>133</v>
      </c>
      <c r="K2076" t="s">
        <v>132</v>
      </c>
      <c r="P2076" t="s">
        <v>297</v>
      </c>
      <c r="Q2076" t="s">
        <v>298</v>
      </c>
      <c r="R2076" t="s">
        <v>156</v>
      </c>
      <c r="S2076" t="s">
        <v>155</v>
      </c>
      <c r="AB2076" t="s">
        <v>128</v>
      </c>
      <c r="AC2076">
        <v>2010</v>
      </c>
      <c r="AD2076">
        <v>383.6</v>
      </c>
      <c r="AH2076" t="s">
        <v>200</v>
      </c>
    </row>
    <row r="2077" spans="1:34" x14ac:dyDescent="0.25">
      <c r="A2077" t="s">
        <v>137</v>
      </c>
      <c r="B2077" t="s">
        <v>66</v>
      </c>
      <c r="C2077" t="s">
        <v>67</v>
      </c>
      <c r="D2077" t="s">
        <v>136</v>
      </c>
      <c r="E2077" t="s">
        <v>135</v>
      </c>
      <c r="F2077" t="s">
        <v>403</v>
      </c>
      <c r="G2077" t="s">
        <v>404</v>
      </c>
      <c r="H2077">
        <v>432</v>
      </c>
      <c r="I2077" t="s">
        <v>187</v>
      </c>
      <c r="J2077" t="s">
        <v>133</v>
      </c>
      <c r="K2077" t="s">
        <v>132</v>
      </c>
      <c r="P2077" t="s">
        <v>297</v>
      </c>
      <c r="Q2077" t="s">
        <v>298</v>
      </c>
      <c r="R2077" t="s">
        <v>154</v>
      </c>
      <c r="S2077" t="s">
        <v>153</v>
      </c>
      <c r="AB2077" t="s">
        <v>128</v>
      </c>
      <c r="AC2077">
        <v>2010</v>
      </c>
      <c r="AD2077">
        <v>1747.2</v>
      </c>
      <c r="AH2077" t="s">
        <v>200</v>
      </c>
    </row>
    <row r="2078" spans="1:34" x14ac:dyDescent="0.25">
      <c r="A2078" t="s">
        <v>137</v>
      </c>
      <c r="B2078" t="s">
        <v>66</v>
      </c>
      <c r="C2078" t="s">
        <v>67</v>
      </c>
      <c r="D2078" t="s">
        <v>136</v>
      </c>
      <c r="E2078" t="s">
        <v>135</v>
      </c>
      <c r="F2078" t="s">
        <v>403</v>
      </c>
      <c r="G2078" t="s">
        <v>404</v>
      </c>
      <c r="H2078">
        <v>432</v>
      </c>
      <c r="I2078" t="s">
        <v>187</v>
      </c>
      <c r="J2078" t="s">
        <v>133</v>
      </c>
      <c r="K2078" t="s">
        <v>132</v>
      </c>
      <c r="P2078" t="s">
        <v>297</v>
      </c>
      <c r="Q2078" t="s">
        <v>298</v>
      </c>
      <c r="R2078" t="s">
        <v>152</v>
      </c>
      <c r="S2078" t="s">
        <v>151</v>
      </c>
      <c r="AB2078" t="s">
        <v>128</v>
      </c>
      <c r="AC2078">
        <v>2010</v>
      </c>
      <c r="AD2078">
        <v>1007.8</v>
      </c>
      <c r="AH2078" t="s">
        <v>200</v>
      </c>
    </row>
    <row r="2079" spans="1:34" x14ac:dyDescent="0.25">
      <c r="A2079" t="s">
        <v>137</v>
      </c>
      <c r="B2079" t="s">
        <v>66</v>
      </c>
      <c r="C2079" t="s">
        <v>67</v>
      </c>
      <c r="D2079" t="s">
        <v>136</v>
      </c>
      <c r="E2079" t="s">
        <v>135</v>
      </c>
      <c r="F2079" t="s">
        <v>403</v>
      </c>
      <c r="G2079" t="s">
        <v>404</v>
      </c>
      <c r="H2079">
        <v>432</v>
      </c>
      <c r="I2079" t="s">
        <v>187</v>
      </c>
      <c r="J2079" t="s">
        <v>133</v>
      </c>
      <c r="K2079" t="s">
        <v>132</v>
      </c>
      <c r="P2079" t="s">
        <v>297</v>
      </c>
      <c r="Q2079" t="s">
        <v>298</v>
      </c>
      <c r="R2079" t="s">
        <v>150</v>
      </c>
      <c r="S2079" t="s">
        <v>149</v>
      </c>
      <c r="AB2079" t="s">
        <v>128</v>
      </c>
      <c r="AC2079">
        <v>2010</v>
      </c>
      <c r="AD2079">
        <v>751.9</v>
      </c>
      <c r="AH2079" t="s">
        <v>200</v>
      </c>
    </row>
    <row r="2080" spans="1:34" x14ac:dyDescent="0.25">
      <c r="A2080" t="s">
        <v>137</v>
      </c>
      <c r="B2080" t="s">
        <v>66</v>
      </c>
      <c r="C2080" t="s">
        <v>67</v>
      </c>
      <c r="D2080" t="s">
        <v>136</v>
      </c>
      <c r="E2080" t="s">
        <v>135</v>
      </c>
      <c r="F2080" t="s">
        <v>403</v>
      </c>
      <c r="G2080" t="s">
        <v>404</v>
      </c>
      <c r="H2080">
        <v>432</v>
      </c>
      <c r="I2080" t="s">
        <v>187</v>
      </c>
      <c r="J2080" t="s">
        <v>133</v>
      </c>
      <c r="K2080" t="s">
        <v>132</v>
      </c>
      <c r="P2080" t="s">
        <v>297</v>
      </c>
      <c r="Q2080" t="s">
        <v>298</v>
      </c>
      <c r="R2080" t="s">
        <v>148</v>
      </c>
      <c r="S2080" t="s">
        <v>147</v>
      </c>
      <c r="AB2080" t="s">
        <v>128</v>
      </c>
      <c r="AC2080">
        <v>2010</v>
      </c>
      <c r="AD2080">
        <v>1278.7</v>
      </c>
      <c r="AH2080" t="s">
        <v>200</v>
      </c>
    </row>
    <row r="2081" spans="1:34" x14ac:dyDescent="0.25">
      <c r="A2081" t="s">
        <v>137</v>
      </c>
      <c r="B2081" t="s">
        <v>66</v>
      </c>
      <c r="C2081" t="s">
        <v>67</v>
      </c>
      <c r="D2081" t="s">
        <v>136</v>
      </c>
      <c r="E2081" t="s">
        <v>135</v>
      </c>
      <c r="F2081" t="s">
        <v>403</v>
      </c>
      <c r="G2081" t="s">
        <v>404</v>
      </c>
      <c r="H2081">
        <v>432</v>
      </c>
      <c r="I2081" t="s">
        <v>187</v>
      </c>
      <c r="J2081" t="s">
        <v>133</v>
      </c>
      <c r="K2081" t="s">
        <v>132</v>
      </c>
      <c r="P2081" t="s">
        <v>297</v>
      </c>
      <c r="Q2081" t="s">
        <v>298</v>
      </c>
      <c r="R2081" t="s">
        <v>146</v>
      </c>
      <c r="S2081" t="s">
        <v>145</v>
      </c>
      <c r="AB2081" t="s">
        <v>128</v>
      </c>
      <c r="AC2081">
        <v>2010</v>
      </c>
      <c r="AD2081">
        <v>840</v>
      </c>
      <c r="AH2081" t="s">
        <v>200</v>
      </c>
    </row>
    <row r="2082" spans="1:34" x14ac:dyDescent="0.25">
      <c r="A2082" t="s">
        <v>137</v>
      </c>
      <c r="B2082" t="s">
        <v>66</v>
      </c>
      <c r="C2082" t="s">
        <v>67</v>
      </c>
      <c r="D2082" t="s">
        <v>136</v>
      </c>
      <c r="E2082" t="s">
        <v>135</v>
      </c>
      <c r="F2082" t="s">
        <v>403</v>
      </c>
      <c r="G2082" t="s">
        <v>404</v>
      </c>
      <c r="H2082">
        <v>432</v>
      </c>
      <c r="I2082" t="s">
        <v>187</v>
      </c>
      <c r="J2082" t="s">
        <v>133</v>
      </c>
      <c r="K2082" t="s">
        <v>132</v>
      </c>
      <c r="P2082" t="s">
        <v>297</v>
      </c>
      <c r="Q2082" t="s">
        <v>298</v>
      </c>
      <c r="R2082" t="s">
        <v>144</v>
      </c>
      <c r="S2082" t="s">
        <v>143</v>
      </c>
      <c r="AB2082" t="s">
        <v>128</v>
      </c>
      <c r="AC2082">
        <v>2010</v>
      </c>
      <c r="AD2082">
        <v>317.89999999999998</v>
      </c>
      <c r="AH2082" t="s">
        <v>200</v>
      </c>
    </row>
    <row r="2083" spans="1:34" x14ac:dyDescent="0.25">
      <c r="A2083" t="s">
        <v>137</v>
      </c>
      <c r="B2083" t="s">
        <v>66</v>
      </c>
      <c r="C2083" t="s">
        <v>67</v>
      </c>
      <c r="D2083" t="s">
        <v>136</v>
      </c>
      <c r="E2083" t="s">
        <v>135</v>
      </c>
      <c r="F2083" t="s">
        <v>403</v>
      </c>
      <c r="G2083" t="s">
        <v>404</v>
      </c>
      <c r="H2083">
        <v>432</v>
      </c>
      <c r="I2083" t="s">
        <v>187</v>
      </c>
      <c r="J2083" t="s">
        <v>133</v>
      </c>
      <c r="K2083" t="s">
        <v>132</v>
      </c>
      <c r="P2083" t="s">
        <v>297</v>
      </c>
      <c r="Q2083" t="s">
        <v>298</v>
      </c>
      <c r="R2083" t="s">
        <v>142</v>
      </c>
      <c r="S2083" t="s">
        <v>141</v>
      </c>
      <c r="AB2083" t="s">
        <v>128</v>
      </c>
      <c r="AC2083">
        <v>2010</v>
      </c>
      <c r="AD2083">
        <v>215.8</v>
      </c>
      <c r="AH2083" t="s">
        <v>200</v>
      </c>
    </row>
    <row r="2084" spans="1:34" x14ac:dyDescent="0.25">
      <c r="A2084" t="s">
        <v>137</v>
      </c>
      <c r="B2084" t="s">
        <v>66</v>
      </c>
      <c r="C2084" t="s">
        <v>67</v>
      </c>
      <c r="D2084" t="s">
        <v>136</v>
      </c>
      <c r="E2084" t="s">
        <v>135</v>
      </c>
      <c r="F2084" t="s">
        <v>403</v>
      </c>
      <c r="G2084" t="s">
        <v>404</v>
      </c>
      <c r="H2084">
        <v>432</v>
      </c>
      <c r="I2084" t="s">
        <v>187</v>
      </c>
      <c r="J2084" t="s">
        <v>133</v>
      </c>
      <c r="K2084" t="s">
        <v>132</v>
      </c>
      <c r="P2084" t="s">
        <v>297</v>
      </c>
      <c r="Q2084" t="s">
        <v>298</v>
      </c>
      <c r="R2084" t="s">
        <v>140</v>
      </c>
      <c r="S2084" t="s">
        <v>139</v>
      </c>
      <c r="AB2084" t="s">
        <v>128</v>
      </c>
      <c r="AC2084">
        <v>2010</v>
      </c>
      <c r="AD2084">
        <v>661.6</v>
      </c>
      <c r="AH2084" t="s">
        <v>200</v>
      </c>
    </row>
    <row r="2085" spans="1:34" x14ac:dyDescent="0.25">
      <c r="A2085" t="s">
        <v>137</v>
      </c>
      <c r="B2085" t="s">
        <v>66</v>
      </c>
      <c r="C2085" t="s">
        <v>67</v>
      </c>
      <c r="D2085" t="s">
        <v>136</v>
      </c>
      <c r="E2085" t="s">
        <v>135</v>
      </c>
      <c r="F2085" t="s">
        <v>403</v>
      </c>
      <c r="G2085" t="s">
        <v>404</v>
      </c>
      <c r="H2085">
        <v>432</v>
      </c>
      <c r="I2085" t="s">
        <v>187</v>
      </c>
      <c r="J2085" t="s">
        <v>133</v>
      </c>
      <c r="K2085" t="s">
        <v>132</v>
      </c>
      <c r="P2085" t="s">
        <v>297</v>
      </c>
      <c r="Q2085" t="s">
        <v>298</v>
      </c>
      <c r="R2085" t="s">
        <v>138</v>
      </c>
      <c r="S2085" t="s">
        <v>131</v>
      </c>
      <c r="AB2085" t="s">
        <v>128</v>
      </c>
      <c r="AC2085">
        <v>2010</v>
      </c>
      <c r="AD2085">
        <v>7214.2</v>
      </c>
      <c r="AH2085" t="s">
        <v>200</v>
      </c>
    </row>
    <row r="2086" spans="1:34" x14ac:dyDescent="0.25">
      <c r="A2086" t="s">
        <v>137</v>
      </c>
      <c r="B2086" t="s">
        <v>66</v>
      </c>
      <c r="C2086" t="s">
        <v>67</v>
      </c>
      <c r="D2086" t="s">
        <v>136</v>
      </c>
      <c r="E2086" t="s">
        <v>135</v>
      </c>
      <c r="F2086" t="s">
        <v>403</v>
      </c>
      <c r="G2086" t="s">
        <v>404</v>
      </c>
      <c r="H2086">
        <v>432</v>
      </c>
      <c r="I2086" t="s">
        <v>187</v>
      </c>
      <c r="J2086" t="s">
        <v>133</v>
      </c>
      <c r="K2086" t="s">
        <v>132</v>
      </c>
      <c r="P2086" t="s">
        <v>297</v>
      </c>
      <c r="Q2086" t="s">
        <v>298</v>
      </c>
      <c r="R2086" t="s">
        <v>130</v>
      </c>
      <c r="S2086" t="s">
        <v>129</v>
      </c>
      <c r="AB2086" t="s">
        <v>128</v>
      </c>
      <c r="AC2086">
        <v>2010</v>
      </c>
      <c r="AD2086">
        <v>7.6</v>
      </c>
      <c r="AH2086" t="s">
        <v>200</v>
      </c>
    </row>
    <row r="2087" spans="1:34" x14ac:dyDescent="0.25">
      <c r="A2087" t="s">
        <v>137</v>
      </c>
      <c r="B2087" t="s">
        <v>66</v>
      </c>
      <c r="C2087" t="s">
        <v>67</v>
      </c>
      <c r="D2087" t="s">
        <v>136</v>
      </c>
      <c r="E2087" t="s">
        <v>135</v>
      </c>
      <c r="F2087" t="s">
        <v>403</v>
      </c>
      <c r="G2087" t="s">
        <v>404</v>
      </c>
      <c r="H2087">
        <v>432</v>
      </c>
      <c r="I2087" t="s">
        <v>187</v>
      </c>
      <c r="J2087" t="s">
        <v>133</v>
      </c>
      <c r="K2087" t="s">
        <v>132</v>
      </c>
      <c r="P2087" t="s">
        <v>300</v>
      </c>
      <c r="Q2087" t="s">
        <v>301</v>
      </c>
      <c r="R2087" t="s">
        <v>183</v>
      </c>
      <c r="S2087" t="s">
        <v>182</v>
      </c>
      <c r="AB2087" t="s">
        <v>128</v>
      </c>
      <c r="AC2087">
        <v>2010</v>
      </c>
      <c r="AD2087">
        <v>87.7</v>
      </c>
      <c r="AH2087" t="s">
        <v>200</v>
      </c>
    </row>
    <row r="2088" spans="1:34" x14ac:dyDescent="0.25">
      <c r="A2088" t="s">
        <v>137</v>
      </c>
      <c r="B2088" t="s">
        <v>66</v>
      </c>
      <c r="C2088" t="s">
        <v>67</v>
      </c>
      <c r="D2088" t="s">
        <v>136</v>
      </c>
      <c r="E2088" t="s">
        <v>135</v>
      </c>
      <c r="F2088" t="s">
        <v>403</v>
      </c>
      <c r="G2088" t="s">
        <v>404</v>
      </c>
      <c r="H2088">
        <v>432</v>
      </c>
      <c r="I2088" t="s">
        <v>187</v>
      </c>
      <c r="J2088" t="s">
        <v>133</v>
      </c>
      <c r="K2088" t="s">
        <v>132</v>
      </c>
      <c r="P2088" t="s">
        <v>300</v>
      </c>
      <c r="Q2088" t="s">
        <v>301</v>
      </c>
      <c r="R2088" t="s">
        <v>156</v>
      </c>
      <c r="S2088" t="s">
        <v>155</v>
      </c>
      <c r="AB2088" t="s">
        <v>128</v>
      </c>
      <c r="AC2088">
        <v>2010</v>
      </c>
      <c r="AD2088">
        <v>677.1</v>
      </c>
      <c r="AH2088" t="s">
        <v>200</v>
      </c>
    </row>
    <row r="2089" spans="1:34" x14ac:dyDescent="0.25">
      <c r="A2089" t="s">
        <v>137</v>
      </c>
      <c r="B2089" t="s">
        <v>66</v>
      </c>
      <c r="C2089" t="s">
        <v>67</v>
      </c>
      <c r="D2089" t="s">
        <v>136</v>
      </c>
      <c r="E2089" t="s">
        <v>135</v>
      </c>
      <c r="F2089" t="s">
        <v>403</v>
      </c>
      <c r="G2089" t="s">
        <v>404</v>
      </c>
      <c r="H2089">
        <v>432</v>
      </c>
      <c r="I2089" t="s">
        <v>187</v>
      </c>
      <c r="J2089" t="s">
        <v>133</v>
      </c>
      <c r="K2089" t="s">
        <v>132</v>
      </c>
      <c r="P2089" t="s">
        <v>300</v>
      </c>
      <c r="Q2089" t="s">
        <v>301</v>
      </c>
      <c r="R2089" t="s">
        <v>154</v>
      </c>
      <c r="S2089" t="s">
        <v>153</v>
      </c>
      <c r="AB2089" t="s">
        <v>128</v>
      </c>
      <c r="AC2089">
        <v>2010</v>
      </c>
      <c r="AD2089">
        <v>957.7</v>
      </c>
      <c r="AH2089" t="s">
        <v>200</v>
      </c>
    </row>
    <row r="2090" spans="1:34" x14ac:dyDescent="0.25">
      <c r="A2090" t="s">
        <v>137</v>
      </c>
      <c r="B2090" t="s">
        <v>66</v>
      </c>
      <c r="C2090" t="s">
        <v>67</v>
      </c>
      <c r="D2090" t="s">
        <v>136</v>
      </c>
      <c r="E2090" t="s">
        <v>135</v>
      </c>
      <c r="F2090" t="s">
        <v>403</v>
      </c>
      <c r="G2090" t="s">
        <v>404</v>
      </c>
      <c r="H2090">
        <v>432</v>
      </c>
      <c r="I2090" t="s">
        <v>187</v>
      </c>
      <c r="J2090" t="s">
        <v>133</v>
      </c>
      <c r="K2090" t="s">
        <v>132</v>
      </c>
      <c r="P2090" t="s">
        <v>300</v>
      </c>
      <c r="Q2090" t="s">
        <v>301</v>
      </c>
      <c r="R2090" t="s">
        <v>152</v>
      </c>
      <c r="S2090" t="s">
        <v>151</v>
      </c>
      <c r="AB2090" t="s">
        <v>128</v>
      </c>
      <c r="AC2090">
        <v>2010</v>
      </c>
      <c r="AD2090">
        <v>866.7</v>
      </c>
      <c r="AH2090" t="s">
        <v>200</v>
      </c>
    </row>
    <row r="2091" spans="1:34" x14ac:dyDescent="0.25">
      <c r="A2091" t="s">
        <v>137</v>
      </c>
      <c r="B2091" t="s">
        <v>66</v>
      </c>
      <c r="C2091" t="s">
        <v>67</v>
      </c>
      <c r="D2091" t="s">
        <v>136</v>
      </c>
      <c r="E2091" t="s">
        <v>135</v>
      </c>
      <c r="F2091" t="s">
        <v>403</v>
      </c>
      <c r="G2091" t="s">
        <v>404</v>
      </c>
      <c r="H2091">
        <v>432</v>
      </c>
      <c r="I2091" t="s">
        <v>187</v>
      </c>
      <c r="J2091" t="s">
        <v>133</v>
      </c>
      <c r="K2091" t="s">
        <v>132</v>
      </c>
      <c r="P2091" t="s">
        <v>300</v>
      </c>
      <c r="Q2091" t="s">
        <v>301</v>
      </c>
      <c r="R2091" t="s">
        <v>150</v>
      </c>
      <c r="S2091" t="s">
        <v>149</v>
      </c>
      <c r="AB2091" t="s">
        <v>128</v>
      </c>
      <c r="AC2091">
        <v>2010</v>
      </c>
      <c r="AD2091">
        <v>389.1</v>
      </c>
      <c r="AH2091" t="s">
        <v>200</v>
      </c>
    </row>
    <row r="2092" spans="1:34" x14ac:dyDescent="0.25">
      <c r="A2092" t="s">
        <v>137</v>
      </c>
      <c r="B2092" t="s">
        <v>66</v>
      </c>
      <c r="C2092" t="s">
        <v>67</v>
      </c>
      <c r="D2092" t="s">
        <v>136</v>
      </c>
      <c r="E2092" t="s">
        <v>135</v>
      </c>
      <c r="F2092" t="s">
        <v>403</v>
      </c>
      <c r="G2092" t="s">
        <v>404</v>
      </c>
      <c r="H2092">
        <v>432</v>
      </c>
      <c r="I2092" t="s">
        <v>187</v>
      </c>
      <c r="J2092" t="s">
        <v>133</v>
      </c>
      <c r="K2092" t="s">
        <v>132</v>
      </c>
      <c r="P2092" t="s">
        <v>300</v>
      </c>
      <c r="Q2092" t="s">
        <v>301</v>
      </c>
      <c r="R2092" t="s">
        <v>148</v>
      </c>
      <c r="S2092" t="s">
        <v>147</v>
      </c>
      <c r="AB2092" t="s">
        <v>128</v>
      </c>
      <c r="AC2092">
        <v>2010</v>
      </c>
      <c r="AD2092">
        <v>639.5</v>
      </c>
      <c r="AH2092" t="s">
        <v>200</v>
      </c>
    </row>
    <row r="2093" spans="1:34" x14ac:dyDescent="0.25">
      <c r="A2093" t="s">
        <v>137</v>
      </c>
      <c r="B2093" t="s">
        <v>66</v>
      </c>
      <c r="C2093" t="s">
        <v>67</v>
      </c>
      <c r="D2093" t="s">
        <v>136</v>
      </c>
      <c r="E2093" t="s">
        <v>135</v>
      </c>
      <c r="F2093" t="s">
        <v>403</v>
      </c>
      <c r="G2093" t="s">
        <v>404</v>
      </c>
      <c r="H2093">
        <v>432</v>
      </c>
      <c r="I2093" t="s">
        <v>187</v>
      </c>
      <c r="J2093" t="s">
        <v>133</v>
      </c>
      <c r="K2093" t="s">
        <v>132</v>
      </c>
      <c r="P2093" t="s">
        <v>300</v>
      </c>
      <c r="Q2093" t="s">
        <v>301</v>
      </c>
      <c r="R2093" t="s">
        <v>146</v>
      </c>
      <c r="S2093" t="s">
        <v>145</v>
      </c>
      <c r="AB2093" t="s">
        <v>128</v>
      </c>
      <c r="AC2093">
        <v>2010</v>
      </c>
      <c r="AD2093">
        <v>1021.4</v>
      </c>
      <c r="AH2093" t="s">
        <v>200</v>
      </c>
    </row>
    <row r="2094" spans="1:34" x14ac:dyDescent="0.25">
      <c r="A2094" t="s">
        <v>137</v>
      </c>
      <c r="B2094" t="s">
        <v>66</v>
      </c>
      <c r="C2094" t="s">
        <v>67</v>
      </c>
      <c r="D2094" t="s">
        <v>136</v>
      </c>
      <c r="E2094" t="s">
        <v>135</v>
      </c>
      <c r="F2094" t="s">
        <v>403</v>
      </c>
      <c r="G2094" t="s">
        <v>404</v>
      </c>
      <c r="H2094">
        <v>432</v>
      </c>
      <c r="I2094" t="s">
        <v>187</v>
      </c>
      <c r="J2094" t="s">
        <v>133</v>
      </c>
      <c r="K2094" t="s">
        <v>132</v>
      </c>
      <c r="P2094" t="s">
        <v>300</v>
      </c>
      <c r="Q2094" t="s">
        <v>301</v>
      </c>
      <c r="R2094" t="s">
        <v>144</v>
      </c>
      <c r="S2094" t="s">
        <v>143</v>
      </c>
      <c r="AB2094" t="s">
        <v>128</v>
      </c>
      <c r="AC2094">
        <v>2010</v>
      </c>
      <c r="AD2094">
        <v>2185.6</v>
      </c>
      <c r="AH2094" t="s">
        <v>200</v>
      </c>
    </row>
    <row r="2095" spans="1:34" x14ac:dyDescent="0.25">
      <c r="A2095" t="s">
        <v>137</v>
      </c>
      <c r="B2095" t="s">
        <v>66</v>
      </c>
      <c r="C2095" t="s">
        <v>67</v>
      </c>
      <c r="D2095" t="s">
        <v>136</v>
      </c>
      <c r="E2095" t="s">
        <v>135</v>
      </c>
      <c r="F2095" t="s">
        <v>403</v>
      </c>
      <c r="G2095" t="s">
        <v>404</v>
      </c>
      <c r="H2095">
        <v>432</v>
      </c>
      <c r="I2095" t="s">
        <v>187</v>
      </c>
      <c r="J2095" t="s">
        <v>133</v>
      </c>
      <c r="K2095" t="s">
        <v>132</v>
      </c>
      <c r="P2095" t="s">
        <v>300</v>
      </c>
      <c r="Q2095" t="s">
        <v>301</v>
      </c>
      <c r="R2095" t="s">
        <v>142</v>
      </c>
      <c r="S2095" t="s">
        <v>141</v>
      </c>
      <c r="AB2095" t="s">
        <v>128</v>
      </c>
      <c r="AC2095">
        <v>2010</v>
      </c>
      <c r="AD2095">
        <v>1369.4</v>
      </c>
      <c r="AH2095" t="s">
        <v>200</v>
      </c>
    </row>
    <row r="2096" spans="1:34" x14ac:dyDescent="0.25">
      <c r="A2096" t="s">
        <v>137</v>
      </c>
      <c r="B2096" t="s">
        <v>66</v>
      </c>
      <c r="C2096" t="s">
        <v>67</v>
      </c>
      <c r="D2096" t="s">
        <v>136</v>
      </c>
      <c r="E2096" t="s">
        <v>135</v>
      </c>
      <c r="F2096" t="s">
        <v>403</v>
      </c>
      <c r="G2096" t="s">
        <v>404</v>
      </c>
      <c r="H2096">
        <v>432</v>
      </c>
      <c r="I2096" t="s">
        <v>187</v>
      </c>
      <c r="J2096" t="s">
        <v>133</v>
      </c>
      <c r="K2096" t="s">
        <v>132</v>
      </c>
      <c r="P2096" t="s">
        <v>300</v>
      </c>
      <c r="Q2096" t="s">
        <v>301</v>
      </c>
      <c r="R2096" t="s">
        <v>140</v>
      </c>
      <c r="S2096" t="s">
        <v>139</v>
      </c>
      <c r="AB2096" t="s">
        <v>128</v>
      </c>
      <c r="AC2096">
        <v>2010</v>
      </c>
      <c r="AD2096">
        <v>546</v>
      </c>
      <c r="AH2096" t="s">
        <v>200</v>
      </c>
    </row>
    <row r="2097" spans="1:34" x14ac:dyDescent="0.25">
      <c r="A2097" t="s">
        <v>137</v>
      </c>
      <c r="B2097" t="s">
        <v>66</v>
      </c>
      <c r="C2097" t="s">
        <v>67</v>
      </c>
      <c r="D2097" t="s">
        <v>136</v>
      </c>
      <c r="E2097" t="s">
        <v>135</v>
      </c>
      <c r="F2097" t="s">
        <v>403</v>
      </c>
      <c r="G2097" t="s">
        <v>404</v>
      </c>
      <c r="H2097">
        <v>432</v>
      </c>
      <c r="I2097" t="s">
        <v>187</v>
      </c>
      <c r="J2097" t="s">
        <v>133</v>
      </c>
      <c r="K2097" t="s">
        <v>132</v>
      </c>
      <c r="P2097" t="s">
        <v>300</v>
      </c>
      <c r="Q2097" t="s">
        <v>301</v>
      </c>
      <c r="R2097" t="s">
        <v>138</v>
      </c>
      <c r="S2097" t="s">
        <v>131</v>
      </c>
      <c r="AB2097" t="s">
        <v>128</v>
      </c>
      <c r="AC2097">
        <v>2010</v>
      </c>
      <c r="AD2097">
        <v>8746.6</v>
      </c>
      <c r="AH2097" t="s">
        <v>200</v>
      </c>
    </row>
    <row r="2098" spans="1:34" x14ac:dyDescent="0.25">
      <c r="A2098" t="s">
        <v>137</v>
      </c>
      <c r="B2098" t="s">
        <v>66</v>
      </c>
      <c r="C2098" t="s">
        <v>67</v>
      </c>
      <c r="D2098" t="s">
        <v>136</v>
      </c>
      <c r="E2098" t="s">
        <v>135</v>
      </c>
      <c r="F2098" t="s">
        <v>403</v>
      </c>
      <c r="G2098" t="s">
        <v>404</v>
      </c>
      <c r="H2098">
        <v>432</v>
      </c>
      <c r="I2098" t="s">
        <v>187</v>
      </c>
      <c r="J2098" t="s">
        <v>133</v>
      </c>
      <c r="K2098" t="s">
        <v>132</v>
      </c>
      <c r="P2098" t="s">
        <v>300</v>
      </c>
      <c r="Q2098" t="s">
        <v>301</v>
      </c>
      <c r="R2098" t="s">
        <v>130</v>
      </c>
      <c r="S2098" t="s">
        <v>129</v>
      </c>
      <c r="AB2098" t="s">
        <v>128</v>
      </c>
      <c r="AC2098">
        <v>2010</v>
      </c>
      <c r="AD2098">
        <v>6.3</v>
      </c>
      <c r="AH2098" t="s">
        <v>200</v>
      </c>
    </row>
    <row r="2099" spans="1:34" s="49" customFormat="1" x14ac:dyDescent="0.25">
      <c r="A2099" s="49" t="s">
        <v>137</v>
      </c>
      <c r="B2099" s="49" t="s">
        <v>66</v>
      </c>
      <c r="C2099" s="49" t="s">
        <v>67</v>
      </c>
      <c r="D2099" s="49" t="s">
        <v>136</v>
      </c>
      <c r="E2099" s="49" t="s">
        <v>135</v>
      </c>
      <c r="F2099" s="49" t="s">
        <v>403</v>
      </c>
      <c r="G2099" s="49" t="s">
        <v>404</v>
      </c>
      <c r="H2099" s="49">
        <v>432</v>
      </c>
      <c r="I2099" s="49" t="s">
        <v>187</v>
      </c>
      <c r="J2099" s="49" t="s">
        <v>133</v>
      </c>
      <c r="K2099" s="49" t="s">
        <v>132</v>
      </c>
      <c r="P2099" s="49" t="s">
        <v>302</v>
      </c>
      <c r="Q2099" s="49" t="s">
        <v>131</v>
      </c>
      <c r="R2099" s="49" t="s">
        <v>183</v>
      </c>
      <c r="S2099" s="49" t="s">
        <v>182</v>
      </c>
      <c r="AB2099" s="49" t="s">
        <v>128</v>
      </c>
      <c r="AC2099" s="49">
        <v>2010</v>
      </c>
      <c r="AD2099" s="49">
        <v>89.7</v>
      </c>
      <c r="AF2099" s="49" t="s">
        <v>858</v>
      </c>
      <c r="AG2099" s="146">
        <f>(AD2100+AD2101+AD2102)*( 1 +AD2110/(AD2109-AD2110))</f>
        <v>5645.216357513732</v>
      </c>
      <c r="AH2099" s="49" t="s">
        <v>200</v>
      </c>
    </row>
    <row r="2100" spans="1:34" s="49" customFormat="1" x14ac:dyDescent="0.25">
      <c r="A2100" s="49" t="s">
        <v>137</v>
      </c>
      <c r="B2100" s="49" t="s">
        <v>66</v>
      </c>
      <c r="C2100" s="49" t="s">
        <v>67</v>
      </c>
      <c r="D2100" s="49" t="s">
        <v>136</v>
      </c>
      <c r="E2100" s="49" t="s">
        <v>135</v>
      </c>
      <c r="F2100" s="49" t="s">
        <v>403</v>
      </c>
      <c r="G2100" s="49" t="s">
        <v>404</v>
      </c>
      <c r="H2100" s="49">
        <v>432</v>
      </c>
      <c r="I2100" s="49" t="s">
        <v>187</v>
      </c>
      <c r="J2100" s="49" t="s">
        <v>133</v>
      </c>
      <c r="K2100" s="49" t="s">
        <v>132</v>
      </c>
      <c r="P2100" s="49" t="s">
        <v>302</v>
      </c>
      <c r="Q2100" s="49" t="s">
        <v>131</v>
      </c>
      <c r="R2100" s="49" t="s">
        <v>156</v>
      </c>
      <c r="S2100" s="49" t="s">
        <v>155</v>
      </c>
      <c r="AB2100" s="49" t="s">
        <v>128</v>
      </c>
      <c r="AC2100" s="49">
        <v>2010</v>
      </c>
      <c r="AD2100" s="49">
        <v>1060.7</v>
      </c>
      <c r="AF2100" s="49" t="s">
        <v>859</v>
      </c>
      <c r="AG2100" s="146">
        <f>(AD2099+AD2103+AD2104+AD2105+AD2106+AD2107+AD2108)*( 1 +AD2110/(AD2109-AD2110))</f>
        <v>10315.583729651089</v>
      </c>
      <c r="AH2100" s="49" t="s">
        <v>200</v>
      </c>
    </row>
    <row r="2101" spans="1:34" s="49" customFormat="1" x14ac:dyDescent="0.25">
      <c r="A2101" s="49" t="s">
        <v>137</v>
      </c>
      <c r="B2101" s="49" t="s">
        <v>66</v>
      </c>
      <c r="C2101" s="49" t="s">
        <v>67</v>
      </c>
      <c r="D2101" s="49" t="s">
        <v>136</v>
      </c>
      <c r="E2101" s="49" t="s">
        <v>135</v>
      </c>
      <c r="F2101" s="49" t="s">
        <v>403</v>
      </c>
      <c r="G2101" s="49" t="s">
        <v>404</v>
      </c>
      <c r="H2101" s="49">
        <v>432</v>
      </c>
      <c r="I2101" s="49" t="s">
        <v>187</v>
      </c>
      <c r="J2101" s="49" t="s">
        <v>133</v>
      </c>
      <c r="K2101" s="49" t="s">
        <v>132</v>
      </c>
      <c r="P2101" s="49" t="s">
        <v>302</v>
      </c>
      <c r="Q2101" s="49" t="s">
        <v>131</v>
      </c>
      <c r="R2101" s="49" t="s">
        <v>154</v>
      </c>
      <c r="S2101" s="49" t="s">
        <v>153</v>
      </c>
      <c r="AB2101" s="49" t="s">
        <v>128</v>
      </c>
      <c r="AC2101" s="49">
        <v>2010</v>
      </c>
      <c r="AD2101" s="49">
        <v>2705</v>
      </c>
      <c r="AF2101" s="49" t="s">
        <v>862</v>
      </c>
      <c r="AG2101" s="146">
        <f>AD2099+AD2100+AD2101+AD2102+ AD2103+AD2104+AD2105+AD2106+AD2107+AD2108+AD2110</f>
        <v>15960.800000000001</v>
      </c>
      <c r="AH2101" s="49" t="s">
        <v>200</v>
      </c>
    </row>
    <row r="2102" spans="1:34" s="49" customFormat="1" x14ac:dyDescent="0.25">
      <c r="A2102" s="49" t="s">
        <v>137</v>
      </c>
      <c r="B2102" s="49" t="s">
        <v>66</v>
      </c>
      <c r="C2102" s="49" t="s">
        <v>67</v>
      </c>
      <c r="D2102" s="49" t="s">
        <v>136</v>
      </c>
      <c r="E2102" s="49" t="s">
        <v>135</v>
      </c>
      <c r="F2102" s="49" t="s">
        <v>403</v>
      </c>
      <c r="G2102" s="49" t="s">
        <v>404</v>
      </c>
      <c r="H2102" s="49">
        <v>432</v>
      </c>
      <c r="I2102" s="49" t="s">
        <v>187</v>
      </c>
      <c r="J2102" s="49" t="s">
        <v>133</v>
      </c>
      <c r="K2102" s="49" t="s">
        <v>132</v>
      </c>
      <c r="P2102" s="49" t="s">
        <v>302</v>
      </c>
      <c r="Q2102" s="49" t="s">
        <v>131</v>
      </c>
      <c r="R2102" s="49" t="s">
        <v>152</v>
      </c>
      <c r="S2102" s="49" t="s">
        <v>151</v>
      </c>
      <c r="AB2102" s="49" t="s">
        <v>128</v>
      </c>
      <c r="AC2102" s="49">
        <v>2010</v>
      </c>
      <c r="AD2102" s="49">
        <v>1874.6</v>
      </c>
      <c r="AG2102" s="146"/>
      <c r="AH2102" s="49" t="s">
        <v>200</v>
      </c>
    </row>
    <row r="2103" spans="1:34" s="49" customFormat="1" x14ac:dyDescent="0.25">
      <c r="A2103" s="49" t="s">
        <v>137</v>
      </c>
      <c r="B2103" s="49" t="s">
        <v>66</v>
      </c>
      <c r="C2103" s="49" t="s">
        <v>67</v>
      </c>
      <c r="D2103" s="49" t="s">
        <v>136</v>
      </c>
      <c r="E2103" s="49" t="s">
        <v>135</v>
      </c>
      <c r="F2103" s="49" t="s">
        <v>403</v>
      </c>
      <c r="G2103" s="49" t="s">
        <v>404</v>
      </c>
      <c r="H2103" s="49">
        <v>432</v>
      </c>
      <c r="I2103" s="49" t="s">
        <v>187</v>
      </c>
      <c r="J2103" s="49" t="s">
        <v>133</v>
      </c>
      <c r="K2103" s="49" t="s">
        <v>132</v>
      </c>
      <c r="P2103" s="49" t="s">
        <v>302</v>
      </c>
      <c r="Q2103" s="49" t="s">
        <v>131</v>
      </c>
      <c r="R2103" s="49" t="s">
        <v>150</v>
      </c>
      <c r="S2103" s="49" t="s">
        <v>149</v>
      </c>
      <c r="AB2103" s="49" t="s">
        <v>128</v>
      </c>
      <c r="AC2103" s="49">
        <v>2010</v>
      </c>
      <c r="AD2103" s="49">
        <v>1141</v>
      </c>
      <c r="AG2103" s="146"/>
      <c r="AH2103" s="49" t="s">
        <v>200</v>
      </c>
    </row>
    <row r="2104" spans="1:34" s="49" customFormat="1" x14ac:dyDescent="0.25">
      <c r="A2104" s="49" t="s">
        <v>137</v>
      </c>
      <c r="B2104" s="49" t="s">
        <v>66</v>
      </c>
      <c r="C2104" s="49" t="s">
        <v>67</v>
      </c>
      <c r="D2104" s="49" t="s">
        <v>136</v>
      </c>
      <c r="E2104" s="49" t="s">
        <v>135</v>
      </c>
      <c r="F2104" s="49" t="s">
        <v>403</v>
      </c>
      <c r="G2104" s="49" t="s">
        <v>404</v>
      </c>
      <c r="H2104" s="49">
        <v>432</v>
      </c>
      <c r="I2104" s="49" t="s">
        <v>187</v>
      </c>
      <c r="J2104" s="49" t="s">
        <v>133</v>
      </c>
      <c r="K2104" s="49" t="s">
        <v>132</v>
      </c>
      <c r="P2104" s="49" t="s">
        <v>302</v>
      </c>
      <c r="Q2104" s="49" t="s">
        <v>131</v>
      </c>
      <c r="R2104" s="49" t="s">
        <v>148</v>
      </c>
      <c r="S2104" s="49" t="s">
        <v>147</v>
      </c>
      <c r="AB2104" s="49" t="s">
        <v>128</v>
      </c>
      <c r="AC2104" s="49">
        <v>2010</v>
      </c>
      <c r="AD2104" s="49">
        <v>1918.2</v>
      </c>
      <c r="AG2104" s="146"/>
      <c r="AH2104" s="49" t="s">
        <v>200</v>
      </c>
    </row>
    <row r="2105" spans="1:34" s="49" customFormat="1" x14ac:dyDescent="0.25">
      <c r="A2105" s="49" t="s">
        <v>137</v>
      </c>
      <c r="B2105" s="49" t="s">
        <v>66</v>
      </c>
      <c r="C2105" s="49" t="s">
        <v>67</v>
      </c>
      <c r="D2105" s="49" t="s">
        <v>136</v>
      </c>
      <c r="E2105" s="49" t="s">
        <v>135</v>
      </c>
      <c r="F2105" s="49" t="s">
        <v>403</v>
      </c>
      <c r="G2105" s="49" t="s">
        <v>404</v>
      </c>
      <c r="H2105" s="49">
        <v>432</v>
      </c>
      <c r="I2105" s="49" t="s">
        <v>187</v>
      </c>
      <c r="J2105" s="49" t="s">
        <v>133</v>
      </c>
      <c r="K2105" s="49" t="s">
        <v>132</v>
      </c>
      <c r="P2105" s="49" t="s">
        <v>302</v>
      </c>
      <c r="Q2105" s="49" t="s">
        <v>131</v>
      </c>
      <c r="R2105" s="49" t="s">
        <v>146</v>
      </c>
      <c r="S2105" s="49" t="s">
        <v>145</v>
      </c>
      <c r="AB2105" s="49" t="s">
        <v>128</v>
      </c>
      <c r="AC2105" s="49">
        <v>2010</v>
      </c>
      <c r="AD2105" s="49">
        <v>1861.4</v>
      </c>
      <c r="AG2105" s="146"/>
      <c r="AH2105" s="49" t="s">
        <v>200</v>
      </c>
    </row>
    <row r="2106" spans="1:34" s="49" customFormat="1" x14ac:dyDescent="0.25">
      <c r="A2106" s="49" t="s">
        <v>137</v>
      </c>
      <c r="B2106" s="49" t="s">
        <v>66</v>
      </c>
      <c r="C2106" s="49" t="s">
        <v>67</v>
      </c>
      <c r="D2106" s="49" t="s">
        <v>136</v>
      </c>
      <c r="E2106" s="49" t="s">
        <v>135</v>
      </c>
      <c r="F2106" s="49" t="s">
        <v>403</v>
      </c>
      <c r="G2106" s="49" t="s">
        <v>404</v>
      </c>
      <c r="H2106" s="49">
        <v>432</v>
      </c>
      <c r="I2106" s="49" t="s">
        <v>187</v>
      </c>
      <c r="J2106" s="49" t="s">
        <v>133</v>
      </c>
      <c r="K2106" s="49" t="s">
        <v>132</v>
      </c>
      <c r="P2106" s="49" t="s">
        <v>302</v>
      </c>
      <c r="Q2106" s="49" t="s">
        <v>131</v>
      </c>
      <c r="R2106" s="49" t="s">
        <v>144</v>
      </c>
      <c r="S2106" s="49" t="s">
        <v>143</v>
      </c>
      <c r="AB2106" s="49" t="s">
        <v>128</v>
      </c>
      <c r="AC2106" s="49">
        <v>2010</v>
      </c>
      <c r="AD2106" s="49">
        <v>2503.5</v>
      </c>
      <c r="AG2106" s="146"/>
      <c r="AH2106" s="49" t="s">
        <v>200</v>
      </c>
    </row>
    <row r="2107" spans="1:34" s="49" customFormat="1" x14ac:dyDescent="0.25">
      <c r="A2107" s="49" t="s">
        <v>137</v>
      </c>
      <c r="B2107" s="49" t="s">
        <v>66</v>
      </c>
      <c r="C2107" s="49" t="s">
        <v>67</v>
      </c>
      <c r="D2107" s="49" t="s">
        <v>136</v>
      </c>
      <c r="E2107" s="49" t="s">
        <v>135</v>
      </c>
      <c r="F2107" s="49" t="s">
        <v>403</v>
      </c>
      <c r="G2107" s="49" t="s">
        <v>404</v>
      </c>
      <c r="H2107" s="49">
        <v>432</v>
      </c>
      <c r="I2107" s="49" t="s">
        <v>187</v>
      </c>
      <c r="J2107" s="49" t="s">
        <v>133</v>
      </c>
      <c r="K2107" s="49" t="s">
        <v>132</v>
      </c>
      <c r="P2107" s="49" t="s">
        <v>302</v>
      </c>
      <c r="Q2107" s="49" t="s">
        <v>131</v>
      </c>
      <c r="R2107" s="49" t="s">
        <v>142</v>
      </c>
      <c r="S2107" s="49" t="s">
        <v>141</v>
      </c>
      <c r="AB2107" s="49" t="s">
        <v>128</v>
      </c>
      <c r="AC2107" s="49">
        <v>2010</v>
      </c>
      <c r="AD2107" s="49">
        <v>1585.2</v>
      </c>
      <c r="AG2107" s="146"/>
      <c r="AH2107" s="49" t="s">
        <v>200</v>
      </c>
    </row>
    <row r="2108" spans="1:34" s="49" customFormat="1" x14ac:dyDescent="0.25">
      <c r="A2108" s="49" t="s">
        <v>137</v>
      </c>
      <c r="B2108" s="49" t="s">
        <v>66</v>
      </c>
      <c r="C2108" s="49" t="s">
        <v>67</v>
      </c>
      <c r="D2108" s="49" t="s">
        <v>136</v>
      </c>
      <c r="E2108" s="49" t="s">
        <v>135</v>
      </c>
      <c r="F2108" s="49" t="s">
        <v>403</v>
      </c>
      <c r="G2108" s="49" t="s">
        <v>404</v>
      </c>
      <c r="H2108" s="49">
        <v>432</v>
      </c>
      <c r="I2108" s="49" t="s">
        <v>187</v>
      </c>
      <c r="J2108" s="49" t="s">
        <v>133</v>
      </c>
      <c r="K2108" s="49" t="s">
        <v>132</v>
      </c>
      <c r="P2108" s="49" t="s">
        <v>302</v>
      </c>
      <c r="Q2108" s="49" t="s">
        <v>131</v>
      </c>
      <c r="R2108" s="49" t="s">
        <v>140</v>
      </c>
      <c r="S2108" s="49" t="s">
        <v>139</v>
      </c>
      <c r="AB2108" s="49" t="s">
        <v>128</v>
      </c>
      <c r="AC2108" s="49">
        <v>2010</v>
      </c>
      <c r="AD2108" s="49">
        <v>1207.5999999999999</v>
      </c>
      <c r="AG2108" s="146"/>
      <c r="AH2108" s="49" t="s">
        <v>200</v>
      </c>
    </row>
    <row r="2109" spans="1:34" s="49" customFormat="1" x14ac:dyDescent="0.25">
      <c r="A2109" s="49" t="s">
        <v>137</v>
      </c>
      <c r="B2109" s="49" t="s">
        <v>66</v>
      </c>
      <c r="C2109" s="49" t="s">
        <v>67</v>
      </c>
      <c r="D2109" s="49" t="s">
        <v>136</v>
      </c>
      <c r="E2109" s="49" t="s">
        <v>135</v>
      </c>
      <c r="F2109" s="49" t="s">
        <v>403</v>
      </c>
      <c r="G2109" s="49" t="s">
        <v>404</v>
      </c>
      <c r="H2109" s="49">
        <v>432</v>
      </c>
      <c r="I2109" s="49" t="s">
        <v>187</v>
      </c>
      <c r="J2109" s="49" t="s">
        <v>133</v>
      </c>
      <c r="K2109" s="49" t="s">
        <v>132</v>
      </c>
      <c r="P2109" s="49" t="s">
        <v>302</v>
      </c>
      <c r="Q2109" s="49" t="s">
        <v>131</v>
      </c>
      <c r="R2109" s="49" t="s">
        <v>138</v>
      </c>
      <c r="S2109" s="49" t="s">
        <v>131</v>
      </c>
      <c r="AB2109" s="49" t="s">
        <v>128</v>
      </c>
      <c r="AC2109" s="49">
        <v>2010</v>
      </c>
      <c r="AD2109" s="49">
        <v>15960.7</v>
      </c>
      <c r="AG2109" s="146"/>
      <c r="AH2109" s="49" t="s">
        <v>200</v>
      </c>
    </row>
    <row r="2110" spans="1:34" s="49" customFormat="1" x14ac:dyDescent="0.25">
      <c r="A2110" s="49" t="s">
        <v>137</v>
      </c>
      <c r="B2110" s="49" t="s">
        <v>66</v>
      </c>
      <c r="C2110" s="49" t="s">
        <v>67</v>
      </c>
      <c r="D2110" s="49" t="s">
        <v>136</v>
      </c>
      <c r="E2110" s="49" t="s">
        <v>135</v>
      </c>
      <c r="F2110" s="49" t="s">
        <v>403</v>
      </c>
      <c r="G2110" s="49" t="s">
        <v>404</v>
      </c>
      <c r="H2110" s="49">
        <v>432</v>
      </c>
      <c r="I2110" s="49" t="s">
        <v>187</v>
      </c>
      <c r="J2110" s="49" t="s">
        <v>133</v>
      </c>
      <c r="K2110" s="49" t="s">
        <v>132</v>
      </c>
      <c r="P2110" s="49" t="s">
        <v>302</v>
      </c>
      <c r="Q2110" s="49" t="s">
        <v>131</v>
      </c>
      <c r="R2110" s="49" t="s">
        <v>130</v>
      </c>
      <c r="S2110" s="49" t="s">
        <v>129</v>
      </c>
      <c r="AB2110" s="49" t="s">
        <v>128</v>
      </c>
      <c r="AC2110" s="49">
        <v>2010</v>
      </c>
      <c r="AD2110" s="49">
        <v>13.9</v>
      </c>
      <c r="AG2110" s="146"/>
      <c r="AH2110" s="49" t="s">
        <v>200</v>
      </c>
    </row>
    <row r="2111" spans="1:34" x14ac:dyDescent="0.25">
      <c r="A2111" t="s">
        <v>137</v>
      </c>
      <c r="B2111" t="s">
        <v>68</v>
      </c>
      <c r="C2111" t="s">
        <v>69</v>
      </c>
      <c r="D2111" t="s">
        <v>136</v>
      </c>
      <c r="E2111" t="s">
        <v>135</v>
      </c>
      <c r="F2111" t="s">
        <v>403</v>
      </c>
      <c r="G2111" t="s">
        <v>404</v>
      </c>
      <c r="H2111">
        <v>199</v>
      </c>
      <c r="I2111" t="s">
        <v>489</v>
      </c>
      <c r="J2111" t="s">
        <v>133</v>
      </c>
      <c r="K2111" t="s">
        <v>158</v>
      </c>
      <c r="P2111" t="s">
        <v>297</v>
      </c>
      <c r="Q2111" t="s">
        <v>298</v>
      </c>
      <c r="R2111" t="s">
        <v>176</v>
      </c>
      <c r="S2111" t="s">
        <v>175</v>
      </c>
      <c r="AB2111" t="s">
        <v>128</v>
      </c>
      <c r="AC2111">
        <v>2010</v>
      </c>
      <c r="AD2111">
        <v>3.3</v>
      </c>
      <c r="AE2111" t="s">
        <v>179</v>
      </c>
      <c r="AH2111" t="s">
        <v>490</v>
      </c>
    </row>
    <row r="2112" spans="1:34" x14ac:dyDescent="0.25">
      <c r="A2112" t="s">
        <v>137</v>
      </c>
      <c r="B2112" t="s">
        <v>68</v>
      </c>
      <c r="C2112" t="s">
        <v>69</v>
      </c>
      <c r="D2112" t="s">
        <v>136</v>
      </c>
      <c r="E2112" t="s">
        <v>135</v>
      </c>
      <c r="F2112" t="s">
        <v>403</v>
      </c>
      <c r="G2112" t="s">
        <v>404</v>
      </c>
      <c r="H2112">
        <v>199</v>
      </c>
      <c r="I2112" t="s">
        <v>489</v>
      </c>
      <c r="J2112" t="s">
        <v>133</v>
      </c>
      <c r="K2112" t="s">
        <v>158</v>
      </c>
      <c r="P2112" t="s">
        <v>297</v>
      </c>
      <c r="Q2112" t="s">
        <v>298</v>
      </c>
      <c r="R2112" t="s">
        <v>174</v>
      </c>
      <c r="S2112" t="s">
        <v>173</v>
      </c>
      <c r="AB2112" t="s">
        <v>128</v>
      </c>
      <c r="AC2112">
        <v>2010</v>
      </c>
      <c r="AD2112">
        <v>94.9</v>
      </c>
      <c r="AH2112" t="s">
        <v>490</v>
      </c>
    </row>
    <row r="2113" spans="1:34" x14ac:dyDescent="0.25">
      <c r="A2113" t="s">
        <v>137</v>
      </c>
      <c r="B2113" t="s">
        <v>68</v>
      </c>
      <c r="C2113" t="s">
        <v>69</v>
      </c>
      <c r="D2113" t="s">
        <v>136</v>
      </c>
      <c r="E2113" t="s">
        <v>135</v>
      </c>
      <c r="F2113" t="s">
        <v>403</v>
      </c>
      <c r="G2113" t="s">
        <v>404</v>
      </c>
      <c r="H2113">
        <v>199</v>
      </c>
      <c r="I2113" t="s">
        <v>489</v>
      </c>
      <c r="J2113" t="s">
        <v>133</v>
      </c>
      <c r="K2113" t="s">
        <v>158</v>
      </c>
      <c r="P2113" t="s">
        <v>297</v>
      </c>
      <c r="Q2113" t="s">
        <v>298</v>
      </c>
      <c r="R2113" t="s">
        <v>172</v>
      </c>
      <c r="S2113" t="s">
        <v>153</v>
      </c>
      <c r="AB2113" t="s">
        <v>128</v>
      </c>
      <c r="AC2113">
        <v>2010</v>
      </c>
      <c r="AD2113">
        <v>282.5</v>
      </c>
      <c r="AH2113" t="s">
        <v>490</v>
      </c>
    </row>
    <row r="2114" spans="1:34" x14ac:dyDescent="0.25">
      <c r="A2114" t="s">
        <v>137</v>
      </c>
      <c r="B2114" t="s">
        <v>68</v>
      </c>
      <c r="C2114" t="s">
        <v>69</v>
      </c>
      <c r="D2114" t="s">
        <v>136</v>
      </c>
      <c r="E2114" t="s">
        <v>135</v>
      </c>
      <c r="F2114" t="s">
        <v>403</v>
      </c>
      <c r="G2114" t="s">
        <v>404</v>
      </c>
      <c r="H2114">
        <v>199</v>
      </c>
      <c r="I2114" t="s">
        <v>489</v>
      </c>
      <c r="J2114" t="s">
        <v>133</v>
      </c>
      <c r="K2114" t="s">
        <v>158</v>
      </c>
      <c r="P2114" t="s">
        <v>297</v>
      </c>
      <c r="Q2114" t="s">
        <v>298</v>
      </c>
      <c r="R2114" t="s">
        <v>171</v>
      </c>
      <c r="S2114" t="s">
        <v>151</v>
      </c>
      <c r="AB2114" t="s">
        <v>128</v>
      </c>
      <c r="AC2114">
        <v>2010</v>
      </c>
      <c r="AD2114">
        <v>220.8</v>
      </c>
      <c r="AH2114" t="s">
        <v>490</v>
      </c>
    </row>
    <row r="2115" spans="1:34" x14ac:dyDescent="0.25">
      <c r="A2115" t="s">
        <v>137</v>
      </c>
      <c r="B2115" t="s">
        <v>68</v>
      </c>
      <c r="C2115" t="s">
        <v>69</v>
      </c>
      <c r="D2115" t="s">
        <v>136</v>
      </c>
      <c r="E2115" t="s">
        <v>135</v>
      </c>
      <c r="F2115" t="s">
        <v>403</v>
      </c>
      <c r="G2115" t="s">
        <v>404</v>
      </c>
      <c r="H2115">
        <v>199</v>
      </c>
      <c r="I2115" t="s">
        <v>489</v>
      </c>
      <c r="J2115" t="s">
        <v>133</v>
      </c>
      <c r="K2115" t="s">
        <v>158</v>
      </c>
      <c r="P2115" t="s">
        <v>297</v>
      </c>
      <c r="Q2115" t="s">
        <v>298</v>
      </c>
      <c r="R2115" t="s">
        <v>170</v>
      </c>
      <c r="S2115" t="s">
        <v>169</v>
      </c>
      <c r="AB2115" t="s">
        <v>128</v>
      </c>
      <c r="AC2115">
        <v>2010</v>
      </c>
      <c r="AD2115">
        <v>284.5</v>
      </c>
      <c r="AH2115" t="s">
        <v>490</v>
      </c>
    </row>
    <row r="2116" spans="1:34" x14ac:dyDescent="0.25">
      <c r="A2116" t="s">
        <v>137</v>
      </c>
      <c r="B2116" t="s">
        <v>68</v>
      </c>
      <c r="C2116" t="s">
        <v>69</v>
      </c>
      <c r="D2116" t="s">
        <v>136</v>
      </c>
      <c r="E2116" t="s">
        <v>135</v>
      </c>
      <c r="F2116" t="s">
        <v>403</v>
      </c>
      <c r="G2116" t="s">
        <v>404</v>
      </c>
      <c r="H2116">
        <v>199</v>
      </c>
      <c r="I2116" t="s">
        <v>489</v>
      </c>
      <c r="J2116" t="s">
        <v>133</v>
      </c>
      <c r="K2116" t="s">
        <v>158</v>
      </c>
      <c r="P2116" t="s">
        <v>297</v>
      </c>
      <c r="Q2116" t="s">
        <v>298</v>
      </c>
      <c r="R2116" t="s">
        <v>168</v>
      </c>
      <c r="S2116" t="s">
        <v>167</v>
      </c>
      <c r="AB2116" t="s">
        <v>128</v>
      </c>
      <c r="AC2116">
        <v>2010</v>
      </c>
      <c r="AD2116">
        <v>533.5</v>
      </c>
      <c r="AH2116" t="s">
        <v>490</v>
      </c>
    </row>
    <row r="2117" spans="1:34" x14ac:dyDescent="0.25">
      <c r="A2117" t="s">
        <v>137</v>
      </c>
      <c r="B2117" t="s">
        <v>68</v>
      </c>
      <c r="C2117" t="s">
        <v>69</v>
      </c>
      <c r="D2117" t="s">
        <v>136</v>
      </c>
      <c r="E2117" t="s">
        <v>135</v>
      </c>
      <c r="F2117" t="s">
        <v>403</v>
      </c>
      <c r="G2117" t="s">
        <v>404</v>
      </c>
      <c r="H2117">
        <v>199</v>
      </c>
      <c r="I2117" t="s">
        <v>489</v>
      </c>
      <c r="J2117" t="s">
        <v>133</v>
      </c>
      <c r="K2117" t="s">
        <v>158</v>
      </c>
      <c r="P2117" t="s">
        <v>297</v>
      </c>
      <c r="Q2117" t="s">
        <v>298</v>
      </c>
      <c r="R2117" t="s">
        <v>166</v>
      </c>
      <c r="S2117" t="s">
        <v>165</v>
      </c>
      <c r="AB2117" t="s">
        <v>128</v>
      </c>
      <c r="AC2117">
        <v>2010</v>
      </c>
      <c r="AD2117">
        <v>237.7</v>
      </c>
      <c r="AH2117" t="s">
        <v>490</v>
      </c>
    </row>
    <row r="2118" spans="1:34" x14ac:dyDescent="0.25">
      <c r="A2118" t="s">
        <v>137</v>
      </c>
      <c r="B2118" t="s">
        <v>68</v>
      </c>
      <c r="C2118" t="s">
        <v>69</v>
      </c>
      <c r="D2118" t="s">
        <v>136</v>
      </c>
      <c r="E2118" t="s">
        <v>135</v>
      </c>
      <c r="F2118" t="s">
        <v>403</v>
      </c>
      <c r="G2118" t="s">
        <v>404</v>
      </c>
      <c r="H2118">
        <v>199</v>
      </c>
      <c r="I2118" t="s">
        <v>489</v>
      </c>
      <c r="J2118" t="s">
        <v>133</v>
      </c>
      <c r="K2118" t="s">
        <v>158</v>
      </c>
      <c r="P2118" t="s">
        <v>297</v>
      </c>
      <c r="Q2118" t="s">
        <v>298</v>
      </c>
      <c r="R2118" t="s">
        <v>164</v>
      </c>
      <c r="S2118" t="s">
        <v>143</v>
      </c>
      <c r="AB2118" t="s">
        <v>128</v>
      </c>
      <c r="AC2118">
        <v>2010</v>
      </c>
      <c r="AD2118">
        <v>174.6</v>
      </c>
      <c r="AH2118" t="s">
        <v>490</v>
      </c>
    </row>
    <row r="2119" spans="1:34" x14ac:dyDescent="0.25">
      <c r="A2119" t="s">
        <v>137</v>
      </c>
      <c r="B2119" t="s">
        <v>68</v>
      </c>
      <c r="C2119" t="s">
        <v>69</v>
      </c>
      <c r="D2119" t="s">
        <v>136</v>
      </c>
      <c r="E2119" t="s">
        <v>135</v>
      </c>
      <c r="F2119" t="s">
        <v>403</v>
      </c>
      <c r="G2119" t="s">
        <v>404</v>
      </c>
      <c r="H2119">
        <v>199</v>
      </c>
      <c r="I2119" t="s">
        <v>489</v>
      </c>
      <c r="J2119" t="s">
        <v>133</v>
      </c>
      <c r="K2119" t="s">
        <v>158</v>
      </c>
      <c r="P2119" t="s">
        <v>297</v>
      </c>
      <c r="Q2119" t="s">
        <v>298</v>
      </c>
      <c r="R2119" t="s">
        <v>163</v>
      </c>
      <c r="S2119" t="s">
        <v>162</v>
      </c>
      <c r="AB2119" t="s">
        <v>128</v>
      </c>
      <c r="AC2119">
        <v>2010</v>
      </c>
      <c r="AD2119">
        <v>88.1</v>
      </c>
      <c r="AH2119" t="s">
        <v>490</v>
      </c>
    </row>
    <row r="2120" spans="1:34" x14ac:dyDescent="0.25">
      <c r="A2120" t="s">
        <v>137</v>
      </c>
      <c r="B2120" t="s">
        <v>68</v>
      </c>
      <c r="C2120" t="s">
        <v>69</v>
      </c>
      <c r="D2120" t="s">
        <v>136</v>
      </c>
      <c r="E2120" t="s">
        <v>135</v>
      </c>
      <c r="F2120" t="s">
        <v>403</v>
      </c>
      <c r="G2120" t="s">
        <v>404</v>
      </c>
      <c r="H2120">
        <v>199</v>
      </c>
      <c r="I2120" t="s">
        <v>489</v>
      </c>
      <c r="J2120" t="s">
        <v>133</v>
      </c>
      <c r="K2120" t="s">
        <v>158</v>
      </c>
      <c r="P2120" t="s">
        <v>297</v>
      </c>
      <c r="Q2120" t="s">
        <v>298</v>
      </c>
      <c r="R2120" t="s">
        <v>161</v>
      </c>
      <c r="S2120" t="s">
        <v>139</v>
      </c>
      <c r="AB2120" t="s">
        <v>128</v>
      </c>
      <c r="AC2120">
        <v>2010</v>
      </c>
      <c r="AD2120">
        <v>413.7</v>
      </c>
      <c r="AH2120" t="s">
        <v>490</v>
      </c>
    </row>
    <row r="2121" spans="1:34" x14ac:dyDescent="0.25">
      <c r="A2121" t="s">
        <v>137</v>
      </c>
      <c r="B2121" t="s">
        <v>68</v>
      </c>
      <c r="C2121" t="s">
        <v>69</v>
      </c>
      <c r="D2121" t="s">
        <v>136</v>
      </c>
      <c r="E2121" t="s">
        <v>135</v>
      </c>
      <c r="F2121" t="s">
        <v>403</v>
      </c>
      <c r="G2121" t="s">
        <v>404</v>
      </c>
      <c r="H2121">
        <v>199</v>
      </c>
      <c r="I2121" t="s">
        <v>489</v>
      </c>
      <c r="J2121" t="s">
        <v>133</v>
      </c>
      <c r="K2121" t="s">
        <v>158</v>
      </c>
      <c r="P2121" t="s">
        <v>297</v>
      </c>
      <c r="Q2121" t="s">
        <v>298</v>
      </c>
      <c r="R2121" t="s">
        <v>160</v>
      </c>
      <c r="S2121" t="s">
        <v>131</v>
      </c>
      <c r="AB2121" t="s">
        <v>128</v>
      </c>
      <c r="AC2121">
        <v>2010</v>
      </c>
      <c r="AD2121">
        <v>2333.6</v>
      </c>
      <c r="AH2121" t="s">
        <v>490</v>
      </c>
    </row>
    <row r="2122" spans="1:34" x14ac:dyDescent="0.25">
      <c r="A2122" t="s">
        <v>137</v>
      </c>
      <c r="B2122" t="s">
        <v>68</v>
      </c>
      <c r="C2122" t="s">
        <v>69</v>
      </c>
      <c r="D2122" t="s">
        <v>136</v>
      </c>
      <c r="E2122" t="s">
        <v>135</v>
      </c>
      <c r="F2122" t="s">
        <v>403</v>
      </c>
      <c r="G2122" t="s">
        <v>404</v>
      </c>
      <c r="H2122">
        <v>199</v>
      </c>
      <c r="I2122" t="s">
        <v>489</v>
      </c>
      <c r="J2122" t="s">
        <v>133</v>
      </c>
      <c r="K2122" t="s">
        <v>158</v>
      </c>
      <c r="P2122" t="s">
        <v>297</v>
      </c>
      <c r="Q2122" t="s">
        <v>298</v>
      </c>
      <c r="R2122" t="s">
        <v>157</v>
      </c>
      <c r="S2122" t="s">
        <v>129</v>
      </c>
      <c r="AB2122" t="s">
        <v>128</v>
      </c>
      <c r="AC2122">
        <v>2010</v>
      </c>
      <c r="AD2122">
        <v>0</v>
      </c>
      <c r="AE2122" t="s">
        <v>186</v>
      </c>
      <c r="AH2122" t="s">
        <v>490</v>
      </c>
    </row>
    <row r="2123" spans="1:34" x14ac:dyDescent="0.25">
      <c r="A2123" t="s">
        <v>137</v>
      </c>
      <c r="B2123" t="s">
        <v>68</v>
      </c>
      <c r="C2123" t="s">
        <v>69</v>
      </c>
      <c r="D2123" t="s">
        <v>136</v>
      </c>
      <c r="E2123" t="s">
        <v>135</v>
      </c>
      <c r="F2123" t="s">
        <v>403</v>
      </c>
      <c r="G2123" t="s">
        <v>404</v>
      </c>
      <c r="H2123">
        <v>199</v>
      </c>
      <c r="I2123" t="s">
        <v>489</v>
      </c>
      <c r="J2123" t="s">
        <v>133</v>
      </c>
      <c r="K2123" t="s">
        <v>158</v>
      </c>
      <c r="P2123" t="s">
        <v>300</v>
      </c>
      <c r="Q2123" t="s">
        <v>301</v>
      </c>
      <c r="R2123" t="s">
        <v>176</v>
      </c>
      <c r="S2123" t="s">
        <v>175</v>
      </c>
      <c r="AB2123" t="s">
        <v>128</v>
      </c>
      <c r="AC2123">
        <v>2010</v>
      </c>
      <c r="AD2123">
        <v>22.2</v>
      </c>
      <c r="AH2123" t="s">
        <v>490</v>
      </c>
    </row>
    <row r="2124" spans="1:34" x14ac:dyDescent="0.25">
      <c r="A2124" t="s">
        <v>137</v>
      </c>
      <c r="B2124" t="s">
        <v>68</v>
      </c>
      <c r="C2124" t="s">
        <v>69</v>
      </c>
      <c r="D2124" t="s">
        <v>136</v>
      </c>
      <c r="E2124" t="s">
        <v>135</v>
      </c>
      <c r="F2124" t="s">
        <v>403</v>
      </c>
      <c r="G2124" t="s">
        <v>404</v>
      </c>
      <c r="H2124">
        <v>199</v>
      </c>
      <c r="I2124" t="s">
        <v>489</v>
      </c>
      <c r="J2124" t="s">
        <v>133</v>
      </c>
      <c r="K2124" t="s">
        <v>158</v>
      </c>
      <c r="P2124" t="s">
        <v>300</v>
      </c>
      <c r="Q2124" t="s">
        <v>301</v>
      </c>
      <c r="R2124" t="s">
        <v>174</v>
      </c>
      <c r="S2124" t="s">
        <v>173</v>
      </c>
      <c r="AB2124" t="s">
        <v>128</v>
      </c>
      <c r="AC2124">
        <v>2010</v>
      </c>
      <c r="AD2124">
        <v>203.1</v>
      </c>
      <c r="AH2124" t="s">
        <v>490</v>
      </c>
    </row>
    <row r="2125" spans="1:34" x14ac:dyDescent="0.25">
      <c r="A2125" t="s">
        <v>137</v>
      </c>
      <c r="B2125" t="s">
        <v>68</v>
      </c>
      <c r="C2125" t="s">
        <v>69</v>
      </c>
      <c r="D2125" t="s">
        <v>136</v>
      </c>
      <c r="E2125" t="s">
        <v>135</v>
      </c>
      <c r="F2125" t="s">
        <v>403</v>
      </c>
      <c r="G2125" t="s">
        <v>404</v>
      </c>
      <c r="H2125">
        <v>199</v>
      </c>
      <c r="I2125" t="s">
        <v>489</v>
      </c>
      <c r="J2125" t="s">
        <v>133</v>
      </c>
      <c r="K2125" t="s">
        <v>158</v>
      </c>
      <c r="P2125" t="s">
        <v>300</v>
      </c>
      <c r="Q2125" t="s">
        <v>301</v>
      </c>
      <c r="R2125" t="s">
        <v>172</v>
      </c>
      <c r="S2125" t="s">
        <v>153</v>
      </c>
      <c r="AB2125" t="s">
        <v>128</v>
      </c>
      <c r="AC2125">
        <v>2010</v>
      </c>
      <c r="AD2125">
        <v>209.5</v>
      </c>
      <c r="AH2125" t="s">
        <v>490</v>
      </c>
    </row>
    <row r="2126" spans="1:34" x14ac:dyDescent="0.25">
      <c r="A2126" t="s">
        <v>137</v>
      </c>
      <c r="B2126" t="s">
        <v>68</v>
      </c>
      <c r="C2126" t="s">
        <v>69</v>
      </c>
      <c r="D2126" t="s">
        <v>136</v>
      </c>
      <c r="E2126" t="s">
        <v>135</v>
      </c>
      <c r="F2126" t="s">
        <v>403</v>
      </c>
      <c r="G2126" t="s">
        <v>404</v>
      </c>
      <c r="H2126">
        <v>199</v>
      </c>
      <c r="I2126" t="s">
        <v>489</v>
      </c>
      <c r="J2126" t="s">
        <v>133</v>
      </c>
      <c r="K2126" t="s">
        <v>158</v>
      </c>
      <c r="P2126" t="s">
        <v>300</v>
      </c>
      <c r="Q2126" t="s">
        <v>301</v>
      </c>
      <c r="R2126" t="s">
        <v>171</v>
      </c>
      <c r="S2126" t="s">
        <v>151</v>
      </c>
      <c r="AB2126" t="s">
        <v>128</v>
      </c>
      <c r="AC2126">
        <v>2010</v>
      </c>
      <c r="AD2126">
        <v>257.3</v>
      </c>
      <c r="AH2126" t="s">
        <v>490</v>
      </c>
    </row>
    <row r="2127" spans="1:34" x14ac:dyDescent="0.25">
      <c r="A2127" t="s">
        <v>137</v>
      </c>
      <c r="B2127" t="s">
        <v>68</v>
      </c>
      <c r="C2127" t="s">
        <v>69</v>
      </c>
      <c r="D2127" t="s">
        <v>136</v>
      </c>
      <c r="E2127" t="s">
        <v>135</v>
      </c>
      <c r="F2127" t="s">
        <v>403</v>
      </c>
      <c r="G2127" t="s">
        <v>404</v>
      </c>
      <c r="H2127">
        <v>199</v>
      </c>
      <c r="I2127" t="s">
        <v>489</v>
      </c>
      <c r="J2127" t="s">
        <v>133</v>
      </c>
      <c r="K2127" t="s">
        <v>158</v>
      </c>
      <c r="P2127" t="s">
        <v>300</v>
      </c>
      <c r="Q2127" t="s">
        <v>301</v>
      </c>
      <c r="R2127" t="s">
        <v>170</v>
      </c>
      <c r="S2127" t="s">
        <v>169</v>
      </c>
      <c r="AB2127" t="s">
        <v>128</v>
      </c>
      <c r="AC2127">
        <v>2010</v>
      </c>
      <c r="AD2127">
        <v>166.4</v>
      </c>
      <c r="AH2127" t="s">
        <v>490</v>
      </c>
    </row>
    <row r="2128" spans="1:34" x14ac:dyDescent="0.25">
      <c r="A2128" t="s">
        <v>137</v>
      </c>
      <c r="B2128" t="s">
        <v>68</v>
      </c>
      <c r="C2128" t="s">
        <v>69</v>
      </c>
      <c r="D2128" t="s">
        <v>136</v>
      </c>
      <c r="E2128" t="s">
        <v>135</v>
      </c>
      <c r="F2128" t="s">
        <v>403</v>
      </c>
      <c r="G2128" t="s">
        <v>404</v>
      </c>
      <c r="H2128">
        <v>199</v>
      </c>
      <c r="I2128" t="s">
        <v>489</v>
      </c>
      <c r="J2128" t="s">
        <v>133</v>
      </c>
      <c r="K2128" t="s">
        <v>158</v>
      </c>
      <c r="P2128" t="s">
        <v>300</v>
      </c>
      <c r="Q2128" t="s">
        <v>301</v>
      </c>
      <c r="R2128" t="s">
        <v>168</v>
      </c>
      <c r="S2128" t="s">
        <v>167</v>
      </c>
      <c r="AB2128" t="s">
        <v>128</v>
      </c>
      <c r="AC2128">
        <v>2010</v>
      </c>
      <c r="AD2128">
        <v>258.8</v>
      </c>
      <c r="AH2128" t="s">
        <v>490</v>
      </c>
    </row>
    <row r="2129" spans="1:34" x14ac:dyDescent="0.25">
      <c r="A2129" t="s">
        <v>137</v>
      </c>
      <c r="B2129" t="s">
        <v>68</v>
      </c>
      <c r="C2129" t="s">
        <v>69</v>
      </c>
      <c r="D2129" t="s">
        <v>136</v>
      </c>
      <c r="E2129" t="s">
        <v>135</v>
      </c>
      <c r="F2129" t="s">
        <v>403</v>
      </c>
      <c r="G2129" t="s">
        <v>404</v>
      </c>
      <c r="H2129">
        <v>199</v>
      </c>
      <c r="I2129" t="s">
        <v>489</v>
      </c>
      <c r="J2129" t="s">
        <v>133</v>
      </c>
      <c r="K2129" t="s">
        <v>158</v>
      </c>
      <c r="P2129" t="s">
        <v>300</v>
      </c>
      <c r="Q2129" t="s">
        <v>301</v>
      </c>
      <c r="R2129" t="s">
        <v>166</v>
      </c>
      <c r="S2129" t="s">
        <v>165</v>
      </c>
      <c r="AB2129" t="s">
        <v>128</v>
      </c>
      <c r="AC2129">
        <v>2010</v>
      </c>
      <c r="AD2129">
        <v>284.7</v>
      </c>
      <c r="AH2129" t="s">
        <v>490</v>
      </c>
    </row>
    <row r="2130" spans="1:34" x14ac:dyDescent="0.25">
      <c r="A2130" t="s">
        <v>137</v>
      </c>
      <c r="B2130" t="s">
        <v>68</v>
      </c>
      <c r="C2130" t="s">
        <v>69</v>
      </c>
      <c r="D2130" t="s">
        <v>136</v>
      </c>
      <c r="E2130" t="s">
        <v>135</v>
      </c>
      <c r="F2130" t="s">
        <v>403</v>
      </c>
      <c r="G2130" t="s">
        <v>404</v>
      </c>
      <c r="H2130">
        <v>199</v>
      </c>
      <c r="I2130" t="s">
        <v>489</v>
      </c>
      <c r="J2130" t="s">
        <v>133</v>
      </c>
      <c r="K2130" t="s">
        <v>158</v>
      </c>
      <c r="P2130" t="s">
        <v>300</v>
      </c>
      <c r="Q2130" t="s">
        <v>301</v>
      </c>
      <c r="R2130" t="s">
        <v>164</v>
      </c>
      <c r="S2130" t="s">
        <v>143</v>
      </c>
      <c r="AB2130" t="s">
        <v>128</v>
      </c>
      <c r="AC2130">
        <v>2010</v>
      </c>
      <c r="AD2130">
        <v>722.1</v>
      </c>
      <c r="AH2130" t="s">
        <v>490</v>
      </c>
    </row>
    <row r="2131" spans="1:34" x14ac:dyDescent="0.25">
      <c r="A2131" t="s">
        <v>137</v>
      </c>
      <c r="B2131" t="s">
        <v>68</v>
      </c>
      <c r="C2131" t="s">
        <v>69</v>
      </c>
      <c r="D2131" t="s">
        <v>136</v>
      </c>
      <c r="E2131" t="s">
        <v>135</v>
      </c>
      <c r="F2131" t="s">
        <v>403</v>
      </c>
      <c r="G2131" t="s">
        <v>404</v>
      </c>
      <c r="H2131">
        <v>199</v>
      </c>
      <c r="I2131" t="s">
        <v>489</v>
      </c>
      <c r="J2131" t="s">
        <v>133</v>
      </c>
      <c r="K2131" t="s">
        <v>158</v>
      </c>
      <c r="P2131" t="s">
        <v>300</v>
      </c>
      <c r="Q2131" t="s">
        <v>301</v>
      </c>
      <c r="R2131" t="s">
        <v>163</v>
      </c>
      <c r="S2131" t="s">
        <v>162</v>
      </c>
      <c r="AB2131" t="s">
        <v>128</v>
      </c>
      <c r="AC2131">
        <v>2010</v>
      </c>
      <c r="AD2131">
        <v>313.89999999999998</v>
      </c>
      <c r="AH2131" t="s">
        <v>490</v>
      </c>
    </row>
    <row r="2132" spans="1:34" x14ac:dyDescent="0.25">
      <c r="A2132" t="s">
        <v>137</v>
      </c>
      <c r="B2132" t="s">
        <v>68</v>
      </c>
      <c r="C2132" t="s">
        <v>69</v>
      </c>
      <c r="D2132" t="s">
        <v>136</v>
      </c>
      <c r="E2132" t="s">
        <v>135</v>
      </c>
      <c r="F2132" t="s">
        <v>403</v>
      </c>
      <c r="G2132" t="s">
        <v>404</v>
      </c>
      <c r="H2132">
        <v>199</v>
      </c>
      <c r="I2132" t="s">
        <v>489</v>
      </c>
      <c r="J2132" t="s">
        <v>133</v>
      </c>
      <c r="K2132" t="s">
        <v>158</v>
      </c>
      <c r="P2132" t="s">
        <v>300</v>
      </c>
      <c r="Q2132" t="s">
        <v>301</v>
      </c>
      <c r="R2132" t="s">
        <v>161</v>
      </c>
      <c r="S2132" t="s">
        <v>139</v>
      </c>
      <c r="AB2132" t="s">
        <v>128</v>
      </c>
      <c r="AC2132">
        <v>2010</v>
      </c>
      <c r="AD2132">
        <v>206.6</v>
      </c>
      <c r="AH2132" t="s">
        <v>490</v>
      </c>
    </row>
    <row r="2133" spans="1:34" x14ac:dyDescent="0.25">
      <c r="A2133" t="s">
        <v>137</v>
      </c>
      <c r="B2133" t="s">
        <v>68</v>
      </c>
      <c r="C2133" t="s">
        <v>69</v>
      </c>
      <c r="D2133" t="s">
        <v>136</v>
      </c>
      <c r="E2133" t="s">
        <v>135</v>
      </c>
      <c r="F2133" t="s">
        <v>403</v>
      </c>
      <c r="G2133" t="s">
        <v>404</v>
      </c>
      <c r="H2133">
        <v>199</v>
      </c>
      <c r="I2133" t="s">
        <v>489</v>
      </c>
      <c r="J2133" t="s">
        <v>133</v>
      </c>
      <c r="K2133" t="s">
        <v>158</v>
      </c>
      <c r="P2133" t="s">
        <v>300</v>
      </c>
      <c r="Q2133" t="s">
        <v>301</v>
      </c>
      <c r="R2133" t="s">
        <v>160</v>
      </c>
      <c r="S2133" t="s">
        <v>131</v>
      </c>
      <c r="AB2133" t="s">
        <v>128</v>
      </c>
      <c r="AC2133">
        <v>2010</v>
      </c>
      <c r="AD2133">
        <v>2644.5</v>
      </c>
      <c r="AH2133" t="s">
        <v>490</v>
      </c>
    </row>
    <row r="2134" spans="1:34" x14ac:dyDescent="0.25">
      <c r="A2134" t="s">
        <v>137</v>
      </c>
      <c r="B2134" t="s">
        <v>68</v>
      </c>
      <c r="C2134" t="s">
        <v>69</v>
      </c>
      <c r="D2134" t="s">
        <v>136</v>
      </c>
      <c r="E2134" t="s">
        <v>135</v>
      </c>
      <c r="F2134" t="s">
        <v>403</v>
      </c>
      <c r="G2134" t="s">
        <v>404</v>
      </c>
      <c r="H2134">
        <v>199</v>
      </c>
      <c r="I2134" t="s">
        <v>489</v>
      </c>
      <c r="J2134" t="s">
        <v>133</v>
      </c>
      <c r="K2134" t="s">
        <v>158</v>
      </c>
      <c r="P2134" t="s">
        <v>300</v>
      </c>
      <c r="Q2134" t="s">
        <v>301</v>
      </c>
      <c r="R2134" t="s">
        <v>157</v>
      </c>
      <c r="S2134" t="s">
        <v>129</v>
      </c>
      <c r="AB2134" t="s">
        <v>128</v>
      </c>
      <c r="AC2134">
        <v>2010</v>
      </c>
      <c r="AD2134">
        <v>0</v>
      </c>
      <c r="AE2134" t="s">
        <v>186</v>
      </c>
      <c r="AH2134" t="s">
        <v>490</v>
      </c>
    </row>
    <row r="2135" spans="1:34" s="49" customFormat="1" x14ac:dyDescent="0.25">
      <c r="A2135" s="49" t="s">
        <v>137</v>
      </c>
      <c r="B2135" s="49" t="s">
        <v>68</v>
      </c>
      <c r="C2135" s="49" t="s">
        <v>69</v>
      </c>
      <c r="D2135" s="49" t="s">
        <v>136</v>
      </c>
      <c r="E2135" s="49" t="s">
        <v>135</v>
      </c>
      <c r="F2135" s="49" t="s">
        <v>403</v>
      </c>
      <c r="G2135" s="49" t="s">
        <v>404</v>
      </c>
      <c r="H2135" s="49">
        <v>199</v>
      </c>
      <c r="I2135" s="49" t="s">
        <v>489</v>
      </c>
      <c r="J2135" s="49" t="s">
        <v>133</v>
      </c>
      <c r="K2135" s="49" t="s">
        <v>158</v>
      </c>
      <c r="P2135" s="49" t="s">
        <v>302</v>
      </c>
      <c r="Q2135" s="49" t="s">
        <v>131</v>
      </c>
      <c r="R2135" s="49" t="s">
        <v>176</v>
      </c>
      <c r="S2135" s="49" t="s">
        <v>175</v>
      </c>
      <c r="AB2135" s="49" t="s">
        <v>128</v>
      </c>
      <c r="AC2135" s="49">
        <v>2010</v>
      </c>
      <c r="AD2135" s="49">
        <v>25.5</v>
      </c>
      <c r="AF2135" s="49" t="s">
        <v>858</v>
      </c>
      <c r="AG2135" s="146">
        <f>(AD2136+AD2137+AD2138)*( 1 +AD2146/(AD2145-AD2146))</f>
        <v>1268.0999999999999</v>
      </c>
      <c r="AH2135" s="49" t="s">
        <v>490</v>
      </c>
    </row>
    <row r="2136" spans="1:34" s="49" customFormat="1" x14ac:dyDescent="0.25">
      <c r="A2136" s="49" t="s">
        <v>137</v>
      </c>
      <c r="B2136" s="49" t="s">
        <v>68</v>
      </c>
      <c r="C2136" s="49" t="s">
        <v>69</v>
      </c>
      <c r="D2136" s="49" t="s">
        <v>136</v>
      </c>
      <c r="E2136" s="49" t="s">
        <v>135</v>
      </c>
      <c r="F2136" s="49" t="s">
        <v>403</v>
      </c>
      <c r="G2136" s="49" t="s">
        <v>404</v>
      </c>
      <c r="H2136" s="49">
        <v>199</v>
      </c>
      <c r="I2136" s="49" t="s">
        <v>489</v>
      </c>
      <c r="J2136" s="49" t="s">
        <v>133</v>
      </c>
      <c r="K2136" s="49" t="s">
        <v>158</v>
      </c>
      <c r="P2136" s="49" t="s">
        <v>302</v>
      </c>
      <c r="Q2136" s="49" t="s">
        <v>131</v>
      </c>
      <c r="R2136" s="49" t="s">
        <v>174</v>
      </c>
      <c r="S2136" s="49" t="s">
        <v>173</v>
      </c>
      <c r="AB2136" s="49" t="s">
        <v>128</v>
      </c>
      <c r="AC2136" s="49">
        <v>2010</v>
      </c>
      <c r="AD2136" s="49">
        <v>298</v>
      </c>
      <c r="AF2136" s="49" t="s">
        <v>859</v>
      </c>
      <c r="AG2136" s="146">
        <f>(AD2135+AD2139+AD2140+AD2141+AD2142+AD2143+AD2144)*( 1 +AD2146/(AD2145-AD2146))</f>
        <v>3710</v>
      </c>
      <c r="AH2136" s="49" t="s">
        <v>490</v>
      </c>
    </row>
    <row r="2137" spans="1:34" s="49" customFormat="1" x14ac:dyDescent="0.25">
      <c r="A2137" s="49" t="s">
        <v>137</v>
      </c>
      <c r="B2137" s="49" t="s">
        <v>68</v>
      </c>
      <c r="C2137" s="49" t="s">
        <v>69</v>
      </c>
      <c r="D2137" s="49" t="s">
        <v>136</v>
      </c>
      <c r="E2137" s="49" t="s">
        <v>135</v>
      </c>
      <c r="F2137" s="49" t="s">
        <v>403</v>
      </c>
      <c r="G2137" s="49" t="s">
        <v>404</v>
      </c>
      <c r="H2137" s="49">
        <v>199</v>
      </c>
      <c r="I2137" s="49" t="s">
        <v>489</v>
      </c>
      <c r="J2137" s="49" t="s">
        <v>133</v>
      </c>
      <c r="K2137" s="49" t="s">
        <v>158</v>
      </c>
      <c r="P2137" s="49" t="s">
        <v>302</v>
      </c>
      <c r="Q2137" s="49" t="s">
        <v>131</v>
      </c>
      <c r="R2137" s="49" t="s">
        <v>172</v>
      </c>
      <c r="S2137" s="49" t="s">
        <v>153</v>
      </c>
      <c r="AB2137" s="49" t="s">
        <v>128</v>
      </c>
      <c r="AC2137" s="49">
        <v>2010</v>
      </c>
      <c r="AD2137" s="49">
        <v>492</v>
      </c>
      <c r="AF2137" s="49" t="s">
        <v>862</v>
      </c>
      <c r="AG2137" s="146">
        <f>AD2135+AD2136+AD2137+AD2138+ AD2139+AD2140+AD2141+AD2142+AD2143+AD2144+AD2146</f>
        <v>4978.0999999999995</v>
      </c>
      <c r="AH2137" s="49" t="s">
        <v>490</v>
      </c>
    </row>
    <row r="2138" spans="1:34" s="49" customFormat="1" x14ac:dyDescent="0.25">
      <c r="A2138" s="49" t="s">
        <v>137</v>
      </c>
      <c r="B2138" s="49" t="s">
        <v>68</v>
      </c>
      <c r="C2138" s="49" t="s">
        <v>69</v>
      </c>
      <c r="D2138" s="49" t="s">
        <v>136</v>
      </c>
      <c r="E2138" s="49" t="s">
        <v>135</v>
      </c>
      <c r="F2138" s="49" t="s">
        <v>403</v>
      </c>
      <c r="G2138" s="49" t="s">
        <v>404</v>
      </c>
      <c r="H2138" s="49">
        <v>199</v>
      </c>
      <c r="I2138" s="49" t="s">
        <v>489</v>
      </c>
      <c r="J2138" s="49" t="s">
        <v>133</v>
      </c>
      <c r="K2138" s="49" t="s">
        <v>158</v>
      </c>
      <c r="P2138" s="49" t="s">
        <v>302</v>
      </c>
      <c r="Q2138" s="49" t="s">
        <v>131</v>
      </c>
      <c r="R2138" s="49" t="s">
        <v>171</v>
      </c>
      <c r="S2138" s="49" t="s">
        <v>151</v>
      </c>
      <c r="AB2138" s="49" t="s">
        <v>128</v>
      </c>
      <c r="AC2138" s="49">
        <v>2010</v>
      </c>
      <c r="AD2138" s="49">
        <v>478.1</v>
      </c>
      <c r="AG2138" s="146"/>
      <c r="AH2138" s="49" t="s">
        <v>490</v>
      </c>
    </row>
    <row r="2139" spans="1:34" s="49" customFormat="1" x14ac:dyDescent="0.25">
      <c r="A2139" s="49" t="s">
        <v>137</v>
      </c>
      <c r="B2139" s="49" t="s">
        <v>68</v>
      </c>
      <c r="C2139" s="49" t="s">
        <v>69</v>
      </c>
      <c r="D2139" s="49" t="s">
        <v>136</v>
      </c>
      <c r="E2139" s="49" t="s">
        <v>135</v>
      </c>
      <c r="F2139" s="49" t="s">
        <v>403</v>
      </c>
      <c r="G2139" s="49" t="s">
        <v>404</v>
      </c>
      <c r="H2139" s="49">
        <v>199</v>
      </c>
      <c r="I2139" s="49" t="s">
        <v>489</v>
      </c>
      <c r="J2139" s="49" t="s">
        <v>133</v>
      </c>
      <c r="K2139" s="49" t="s">
        <v>158</v>
      </c>
      <c r="P2139" s="49" t="s">
        <v>302</v>
      </c>
      <c r="Q2139" s="49" t="s">
        <v>131</v>
      </c>
      <c r="R2139" s="49" t="s">
        <v>170</v>
      </c>
      <c r="S2139" s="49" t="s">
        <v>169</v>
      </c>
      <c r="AB2139" s="49" t="s">
        <v>128</v>
      </c>
      <c r="AC2139" s="49">
        <v>2010</v>
      </c>
      <c r="AD2139" s="49">
        <v>450.9</v>
      </c>
      <c r="AG2139" s="146"/>
      <c r="AH2139" s="49" t="s">
        <v>490</v>
      </c>
    </row>
    <row r="2140" spans="1:34" s="49" customFormat="1" x14ac:dyDescent="0.25">
      <c r="A2140" s="49" t="s">
        <v>137</v>
      </c>
      <c r="B2140" s="49" t="s">
        <v>68</v>
      </c>
      <c r="C2140" s="49" t="s">
        <v>69</v>
      </c>
      <c r="D2140" s="49" t="s">
        <v>136</v>
      </c>
      <c r="E2140" s="49" t="s">
        <v>135</v>
      </c>
      <c r="F2140" s="49" t="s">
        <v>403</v>
      </c>
      <c r="G2140" s="49" t="s">
        <v>404</v>
      </c>
      <c r="H2140" s="49">
        <v>199</v>
      </c>
      <c r="I2140" s="49" t="s">
        <v>489</v>
      </c>
      <c r="J2140" s="49" t="s">
        <v>133</v>
      </c>
      <c r="K2140" s="49" t="s">
        <v>158</v>
      </c>
      <c r="P2140" s="49" t="s">
        <v>302</v>
      </c>
      <c r="Q2140" s="49" t="s">
        <v>131</v>
      </c>
      <c r="R2140" s="49" t="s">
        <v>168</v>
      </c>
      <c r="S2140" s="49" t="s">
        <v>167</v>
      </c>
      <c r="AB2140" s="49" t="s">
        <v>128</v>
      </c>
      <c r="AC2140" s="49">
        <v>2010</v>
      </c>
      <c r="AD2140" s="49">
        <v>792.2</v>
      </c>
      <c r="AG2140" s="146"/>
      <c r="AH2140" s="49" t="s">
        <v>490</v>
      </c>
    </row>
    <row r="2141" spans="1:34" s="49" customFormat="1" x14ac:dyDescent="0.25">
      <c r="A2141" s="49" t="s">
        <v>137</v>
      </c>
      <c r="B2141" s="49" t="s">
        <v>68</v>
      </c>
      <c r="C2141" s="49" t="s">
        <v>69</v>
      </c>
      <c r="D2141" s="49" t="s">
        <v>136</v>
      </c>
      <c r="E2141" s="49" t="s">
        <v>135</v>
      </c>
      <c r="F2141" s="49" t="s">
        <v>403</v>
      </c>
      <c r="G2141" s="49" t="s">
        <v>404</v>
      </c>
      <c r="H2141" s="49">
        <v>199</v>
      </c>
      <c r="I2141" s="49" t="s">
        <v>489</v>
      </c>
      <c r="J2141" s="49" t="s">
        <v>133</v>
      </c>
      <c r="K2141" s="49" t="s">
        <v>158</v>
      </c>
      <c r="P2141" s="49" t="s">
        <v>302</v>
      </c>
      <c r="Q2141" s="49" t="s">
        <v>131</v>
      </c>
      <c r="R2141" s="49" t="s">
        <v>166</v>
      </c>
      <c r="S2141" s="49" t="s">
        <v>165</v>
      </c>
      <c r="AB2141" s="49" t="s">
        <v>128</v>
      </c>
      <c r="AC2141" s="49">
        <v>2010</v>
      </c>
      <c r="AD2141" s="49">
        <v>522.5</v>
      </c>
      <c r="AG2141" s="146"/>
      <c r="AH2141" s="49" t="s">
        <v>490</v>
      </c>
    </row>
    <row r="2142" spans="1:34" s="49" customFormat="1" x14ac:dyDescent="0.25">
      <c r="A2142" s="49" t="s">
        <v>137</v>
      </c>
      <c r="B2142" s="49" t="s">
        <v>68</v>
      </c>
      <c r="C2142" s="49" t="s">
        <v>69</v>
      </c>
      <c r="D2142" s="49" t="s">
        <v>136</v>
      </c>
      <c r="E2142" s="49" t="s">
        <v>135</v>
      </c>
      <c r="F2142" s="49" t="s">
        <v>403</v>
      </c>
      <c r="G2142" s="49" t="s">
        <v>404</v>
      </c>
      <c r="H2142" s="49">
        <v>199</v>
      </c>
      <c r="I2142" s="49" t="s">
        <v>489</v>
      </c>
      <c r="J2142" s="49" t="s">
        <v>133</v>
      </c>
      <c r="K2142" s="49" t="s">
        <v>158</v>
      </c>
      <c r="P2142" s="49" t="s">
        <v>302</v>
      </c>
      <c r="Q2142" s="49" t="s">
        <v>131</v>
      </c>
      <c r="R2142" s="49" t="s">
        <v>164</v>
      </c>
      <c r="S2142" s="49" t="s">
        <v>143</v>
      </c>
      <c r="AB2142" s="49" t="s">
        <v>128</v>
      </c>
      <c r="AC2142" s="49">
        <v>2010</v>
      </c>
      <c r="AD2142" s="49">
        <v>896.7</v>
      </c>
      <c r="AG2142" s="146"/>
      <c r="AH2142" s="49" t="s">
        <v>490</v>
      </c>
    </row>
    <row r="2143" spans="1:34" s="49" customFormat="1" x14ac:dyDescent="0.25">
      <c r="A2143" s="49" t="s">
        <v>137</v>
      </c>
      <c r="B2143" s="49" t="s">
        <v>68</v>
      </c>
      <c r="C2143" s="49" t="s">
        <v>69</v>
      </c>
      <c r="D2143" s="49" t="s">
        <v>136</v>
      </c>
      <c r="E2143" s="49" t="s">
        <v>135</v>
      </c>
      <c r="F2143" s="49" t="s">
        <v>403</v>
      </c>
      <c r="G2143" s="49" t="s">
        <v>404</v>
      </c>
      <c r="H2143" s="49">
        <v>199</v>
      </c>
      <c r="I2143" s="49" t="s">
        <v>489</v>
      </c>
      <c r="J2143" s="49" t="s">
        <v>133</v>
      </c>
      <c r="K2143" s="49" t="s">
        <v>158</v>
      </c>
      <c r="P2143" s="49" t="s">
        <v>302</v>
      </c>
      <c r="Q2143" s="49" t="s">
        <v>131</v>
      </c>
      <c r="R2143" s="49" t="s">
        <v>163</v>
      </c>
      <c r="S2143" s="49" t="s">
        <v>162</v>
      </c>
      <c r="AB2143" s="49" t="s">
        <v>128</v>
      </c>
      <c r="AC2143" s="49">
        <v>2010</v>
      </c>
      <c r="AD2143" s="49">
        <v>401.9</v>
      </c>
      <c r="AG2143" s="146"/>
      <c r="AH2143" s="49" t="s">
        <v>490</v>
      </c>
    </row>
    <row r="2144" spans="1:34" s="49" customFormat="1" x14ac:dyDescent="0.25">
      <c r="A2144" s="49" t="s">
        <v>137</v>
      </c>
      <c r="B2144" s="49" t="s">
        <v>68</v>
      </c>
      <c r="C2144" s="49" t="s">
        <v>69</v>
      </c>
      <c r="D2144" s="49" t="s">
        <v>136</v>
      </c>
      <c r="E2144" s="49" t="s">
        <v>135</v>
      </c>
      <c r="F2144" s="49" t="s">
        <v>403</v>
      </c>
      <c r="G2144" s="49" t="s">
        <v>404</v>
      </c>
      <c r="H2144" s="49">
        <v>199</v>
      </c>
      <c r="I2144" s="49" t="s">
        <v>489</v>
      </c>
      <c r="J2144" s="49" t="s">
        <v>133</v>
      </c>
      <c r="K2144" s="49" t="s">
        <v>158</v>
      </c>
      <c r="P2144" s="49" t="s">
        <v>302</v>
      </c>
      <c r="Q2144" s="49" t="s">
        <v>131</v>
      </c>
      <c r="R2144" s="49" t="s">
        <v>161</v>
      </c>
      <c r="S2144" s="49" t="s">
        <v>139</v>
      </c>
      <c r="AB2144" s="49" t="s">
        <v>128</v>
      </c>
      <c r="AC2144" s="49">
        <v>2010</v>
      </c>
      <c r="AD2144" s="49">
        <v>620.29999999999995</v>
      </c>
      <c r="AG2144" s="146"/>
      <c r="AH2144" s="49" t="s">
        <v>490</v>
      </c>
    </row>
    <row r="2145" spans="1:34" s="49" customFormat="1" x14ac:dyDescent="0.25">
      <c r="A2145" s="49" t="s">
        <v>137</v>
      </c>
      <c r="B2145" s="49" t="s">
        <v>68</v>
      </c>
      <c r="C2145" s="49" t="s">
        <v>69</v>
      </c>
      <c r="D2145" s="49" t="s">
        <v>136</v>
      </c>
      <c r="E2145" s="49" t="s">
        <v>135</v>
      </c>
      <c r="F2145" s="49" t="s">
        <v>403</v>
      </c>
      <c r="G2145" s="49" t="s">
        <v>404</v>
      </c>
      <c r="H2145" s="49">
        <v>199</v>
      </c>
      <c r="I2145" s="49" t="s">
        <v>489</v>
      </c>
      <c r="J2145" s="49" t="s">
        <v>133</v>
      </c>
      <c r="K2145" s="49" t="s">
        <v>158</v>
      </c>
      <c r="P2145" s="49" t="s">
        <v>302</v>
      </c>
      <c r="Q2145" s="49" t="s">
        <v>131</v>
      </c>
      <c r="R2145" s="49" t="s">
        <v>160</v>
      </c>
      <c r="S2145" s="49" t="s">
        <v>131</v>
      </c>
      <c r="AB2145" s="49" t="s">
        <v>128</v>
      </c>
      <c r="AC2145" s="49">
        <v>2010</v>
      </c>
      <c r="AD2145" s="49">
        <v>4978.2</v>
      </c>
      <c r="AG2145" s="146"/>
      <c r="AH2145" s="49" t="s">
        <v>490</v>
      </c>
    </row>
    <row r="2146" spans="1:34" s="49" customFormat="1" x14ac:dyDescent="0.25">
      <c r="A2146" s="49" t="s">
        <v>137</v>
      </c>
      <c r="B2146" s="49" t="s">
        <v>68</v>
      </c>
      <c r="C2146" s="49" t="s">
        <v>69</v>
      </c>
      <c r="D2146" s="49" t="s">
        <v>136</v>
      </c>
      <c r="E2146" s="49" t="s">
        <v>135</v>
      </c>
      <c r="F2146" s="49" t="s">
        <v>403</v>
      </c>
      <c r="G2146" s="49" t="s">
        <v>404</v>
      </c>
      <c r="H2146" s="49">
        <v>199</v>
      </c>
      <c r="I2146" s="49" t="s">
        <v>489</v>
      </c>
      <c r="J2146" s="49" t="s">
        <v>133</v>
      </c>
      <c r="K2146" s="49" t="s">
        <v>158</v>
      </c>
      <c r="P2146" s="49" t="s">
        <v>302</v>
      </c>
      <c r="Q2146" s="49" t="s">
        <v>131</v>
      </c>
      <c r="R2146" s="49" t="s">
        <v>157</v>
      </c>
      <c r="S2146" s="49" t="s">
        <v>129</v>
      </c>
      <c r="AB2146" s="49" t="s">
        <v>128</v>
      </c>
      <c r="AC2146" s="49">
        <v>2010</v>
      </c>
      <c r="AD2146" s="49">
        <v>0</v>
      </c>
      <c r="AE2146" s="49" t="s">
        <v>186</v>
      </c>
      <c r="AG2146" s="146"/>
      <c r="AH2146" s="49" t="s">
        <v>490</v>
      </c>
    </row>
    <row r="2147" spans="1:34" x14ac:dyDescent="0.25">
      <c r="A2147" t="s">
        <v>137</v>
      </c>
      <c r="B2147" t="s">
        <v>364</v>
      </c>
      <c r="C2147" t="s">
        <v>365</v>
      </c>
      <c r="D2147" t="s">
        <v>136</v>
      </c>
      <c r="E2147" t="s">
        <v>135</v>
      </c>
      <c r="F2147" t="s">
        <v>403</v>
      </c>
      <c r="G2147" t="s">
        <v>404</v>
      </c>
      <c r="H2147">
        <v>534</v>
      </c>
      <c r="I2147" t="s">
        <v>366</v>
      </c>
      <c r="J2147" t="s">
        <v>133</v>
      </c>
      <c r="K2147" t="s">
        <v>158</v>
      </c>
      <c r="P2147" t="s">
        <v>297</v>
      </c>
      <c r="Q2147" t="s">
        <v>298</v>
      </c>
      <c r="R2147" t="s">
        <v>174</v>
      </c>
      <c r="S2147" t="s">
        <v>173</v>
      </c>
      <c r="AB2147" t="s">
        <v>128</v>
      </c>
      <c r="AC2147">
        <v>2010</v>
      </c>
      <c r="AD2147">
        <v>23.268999999999998</v>
      </c>
      <c r="AH2147" t="s">
        <v>491</v>
      </c>
    </row>
    <row r="2148" spans="1:34" x14ac:dyDescent="0.25">
      <c r="A2148" t="s">
        <v>137</v>
      </c>
      <c r="B2148" t="s">
        <v>364</v>
      </c>
      <c r="C2148" t="s">
        <v>365</v>
      </c>
      <c r="D2148" t="s">
        <v>136</v>
      </c>
      <c r="E2148" t="s">
        <v>135</v>
      </c>
      <c r="F2148" t="s">
        <v>403</v>
      </c>
      <c r="G2148" t="s">
        <v>404</v>
      </c>
      <c r="H2148">
        <v>534</v>
      </c>
      <c r="I2148" t="s">
        <v>366</v>
      </c>
      <c r="J2148" t="s">
        <v>133</v>
      </c>
      <c r="K2148" t="s">
        <v>158</v>
      </c>
      <c r="P2148" t="s">
        <v>297</v>
      </c>
      <c r="Q2148" t="s">
        <v>298</v>
      </c>
      <c r="R2148" t="s">
        <v>172</v>
      </c>
      <c r="S2148" t="s">
        <v>153</v>
      </c>
      <c r="AB2148" t="s">
        <v>128</v>
      </c>
      <c r="AC2148">
        <v>2010</v>
      </c>
      <c r="AD2148">
        <v>89.322000000000003</v>
      </c>
      <c r="AH2148" t="s">
        <v>491</v>
      </c>
    </row>
    <row r="2149" spans="1:34" x14ac:dyDescent="0.25">
      <c r="A2149" t="s">
        <v>137</v>
      </c>
      <c r="B2149" t="s">
        <v>364</v>
      </c>
      <c r="C2149" t="s">
        <v>365</v>
      </c>
      <c r="D2149" t="s">
        <v>136</v>
      </c>
      <c r="E2149" t="s">
        <v>135</v>
      </c>
      <c r="F2149" t="s">
        <v>403</v>
      </c>
      <c r="G2149" t="s">
        <v>404</v>
      </c>
      <c r="H2149">
        <v>534</v>
      </c>
      <c r="I2149" t="s">
        <v>366</v>
      </c>
      <c r="J2149" t="s">
        <v>133</v>
      </c>
      <c r="K2149" t="s">
        <v>158</v>
      </c>
      <c r="P2149" t="s">
        <v>297</v>
      </c>
      <c r="Q2149" t="s">
        <v>298</v>
      </c>
      <c r="R2149" t="s">
        <v>171</v>
      </c>
      <c r="S2149" t="s">
        <v>151</v>
      </c>
      <c r="AB2149" t="s">
        <v>128</v>
      </c>
      <c r="AC2149">
        <v>2010</v>
      </c>
      <c r="AD2149">
        <v>53.369</v>
      </c>
      <c r="AH2149" t="s">
        <v>491</v>
      </c>
    </row>
    <row r="2150" spans="1:34" x14ac:dyDescent="0.25">
      <c r="A2150" t="s">
        <v>137</v>
      </c>
      <c r="B2150" t="s">
        <v>364</v>
      </c>
      <c r="C2150" t="s">
        <v>365</v>
      </c>
      <c r="D2150" t="s">
        <v>136</v>
      </c>
      <c r="E2150" t="s">
        <v>135</v>
      </c>
      <c r="F2150" t="s">
        <v>403</v>
      </c>
      <c r="G2150" t="s">
        <v>404</v>
      </c>
      <c r="H2150">
        <v>534</v>
      </c>
      <c r="I2150" t="s">
        <v>366</v>
      </c>
      <c r="J2150" t="s">
        <v>133</v>
      </c>
      <c r="K2150" t="s">
        <v>158</v>
      </c>
      <c r="P2150" t="s">
        <v>297</v>
      </c>
      <c r="Q2150" t="s">
        <v>298</v>
      </c>
      <c r="R2150" t="s">
        <v>170</v>
      </c>
      <c r="S2150" t="s">
        <v>169</v>
      </c>
      <c r="AB2150" t="s">
        <v>128</v>
      </c>
      <c r="AC2150">
        <v>2010</v>
      </c>
      <c r="AD2150">
        <v>86.63</v>
      </c>
      <c r="AH2150" t="s">
        <v>491</v>
      </c>
    </row>
    <row r="2151" spans="1:34" x14ac:dyDescent="0.25">
      <c r="A2151" t="s">
        <v>137</v>
      </c>
      <c r="B2151" t="s">
        <v>364</v>
      </c>
      <c r="C2151" t="s">
        <v>365</v>
      </c>
      <c r="D2151" t="s">
        <v>136</v>
      </c>
      <c r="E2151" t="s">
        <v>135</v>
      </c>
      <c r="F2151" t="s">
        <v>403</v>
      </c>
      <c r="G2151" t="s">
        <v>404</v>
      </c>
      <c r="H2151">
        <v>534</v>
      </c>
      <c r="I2151" t="s">
        <v>366</v>
      </c>
      <c r="J2151" t="s">
        <v>133</v>
      </c>
      <c r="K2151" t="s">
        <v>158</v>
      </c>
      <c r="P2151" t="s">
        <v>297</v>
      </c>
      <c r="Q2151" t="s">
        <v>298</v>
      </c>
      <c r="R2151" t="s">
        <v>168</v>
      </c>
      <c r="S2151" t="s">
        <v>167</v>
      </c>
      <c r="AB2151" t="s">
        <v>128</v>
      </c>
      <c r="AC2151">
        <v>2010</v>
      </c>
      <c r="AD2151">
        <v>291.14699999999999</v>
      </c>
      <c r="AH2151" t="s">
        <v>491</v>
      </c>
    </row>
    <row r="2152" spans="1:34" x14ac:dyDescent="0.25">
      <c r="A2152" t="s">
        <v>137</v>
      </c>
      <c r="B2152" t="s">
        <v>364</v>
      </c>
      <c r="C2152" t="s">
        <v>365</v>
      </c>
      <c r="D2152" t="s">
        <v>136</v>
      </c>
      <c r="E2152" t="s">
        <v>135</v>
      </c>
      <c r="F2152" t="s">
        <v>403</v>
      </c>
      <c r="G2152" t="s">
        <v>404</v>
      </c>
      <c r="H2152">
        <v>534</v>
      </c>
      <c r="I2152" t="s">
        <v>366</v>
      </c>
      <c r="J2152" t="s">
        <v>133</v>
      </c>
      <c r="K2152" t="s">
        <v>158</v>
      </c>
      <c r="P2152" t="s">
        <v>297</v>
      </c>
      <c r="Q2152" t="s">
        <v>298</v>
      </c>
      <c r="R2152" t="s">
        <v>166</v>
      </c>
      <c r="S2152" t="s">
        <v>165</v>
      </c>
      <c r="AB2152" t="s">
        <v>128</v>
      </c>
      <c r="AC2152">
        <v>2010</v>
      </c>
      <c r="AD2152">
        <v>206.101</v>
      </c>
      <c r="AH2152" t="s">
        <v>491</v>
      </c>
    </row>
    <row r="2153" spans="1:34" x14ac:dyDescent="0.25">
      <c r="A2153" t="s">
        <v>137</v>
      </c>
      <c r="B2153" t="s">
        <v>364</v>
      </c>
      <c r="C2153" t="s">
        <v>365</v>
      </c>
      <c r="D2153" t="s">
        <v>136</v>
      </c>
      <c r="E2153" t="s">
        <v>135</v>
      </c>
      <c r="F2153" t="s">
        <v>403</v>
      </c>
      <c r="G2153" t="s">
        <v>404</v>
      </c>
      <c r="H2153">
        <v>534</v>
      </c>
      <c r="I2153" t="s">
        <v>366</v>
      </c>
      <c r="J2153" t="s">
        <v>133</v>
      </c>
      <c r="K2153" t="s">
        <v>158</v>
      </c>
      <c r="P2153" t="s">
        <v>297</v>
      </c>
      <c r="Q2153" t="s">
        <v>298</v>
      </c>
      <c r="R2153" t="s">
        <v>164</v>
      </c>
      <c r="S2153" t="s">
        <v>143</v>
      </c>
      <c r="AB2153" t="s">
        <v>128</v>
      </c>
      <c r="AC2153">
        <v>2010</v>
      </c>
      <c r="AD2153">
        <v>66.656999999999996</v>
      </c>
      <c r="AH2153" t="s">
        <v>491</v>
      </c>
    </row>
    <row r="2154" spans="1:34" x14ac:dyDescent="0.25">
      <c r="A2154" t="s">
        <v>137</v>
      </c>
      <c r="B2154" t="s">
        <v>364</v>
      </c>
      <c r="C2154" t="s">
        <v>365</v>
      </c>
      <c r="D2154" t="s">
        <v>136</v>
      </c>
      <c r="E2154" t="s">
        <v>135</v>
      </c>
      <c r="F2154" t="s">
        <v>403</v>
      </c>
      <c r="G2154" t="s">
        <v>404</v>
      </c>
      <c r="H2154">
        <v>534</v>
      </c>
      <c r="I2154" t="s">
        <v>366</v>
      </c>
      <c r="J2154" t="s">
        <v>133</v>
      </c>
      <c r="K2154" t="s">
        <v>158</v>
      </c>
      <c r="P2154" t="s">
        <v>297</v>
      </c>
      <c r="Q2154" t="s">
        <v>298</v>
      </c>
      <c r="R2154" t="s">
        <v>163</v>
      </c>
      <c r="S2154" t="s">
        <v>162</v>
      </c>
      <c r="AB2154" t="s">
        <v>128</v>
      </c>
      <c r="AC2154">
        <v>2010</v>
      </c>
      <c r="AD2154">
        <v>4.2210000000000001</v>
      </c>
      <c r="AH2154" t="s">
        <v>491</v>
      </c>
    </row>
    <row r="2155" spans="1:34" x14ac:dyDescent="0.25">
      <c r="A2155" t="s">
        <v>137</v>
      </c>
      <c r="B2155" t="s">
        <v>364</v>
      </c>
      <c r="C2155" t="s">
        <v>365</v>
      </c>
      <c r="D2155" t="s">
        <v>136</v>
      </c>
      <c r="E2155" t="s">
        <v>135</v>
      </c>
      <c r="F2155" t="s">
        <v>403</v>
      </c>
      <c r="G2155" t="s">
        <v>404</v>
      </c>
      <c r="H2155">
        <v>534</v>
      </c>
      <c r="I2155" t="s">
        <v>366</v>
      </c>
      <c r="J2155" t="s">
        <v>133</v>
      </c>
      <c r="K2155" t="s">
        <v>158</v>
      </c>
      <c r="P2155" t="s">
        <v>297</v>
      </c>
      <c r="Q2155" t="s">
        <v>298</v>
      </c>
      <c r="R2155" t="s">
        <v>161</v>
      </c>
      <c r="S2155" t="s">
        <v>139</v>
      </c>
      <c r="AB2155" t="s">
        <v>128</v>
      </c>
      <c r="AC2155">
        <v>2010</v>
      </c>
      <c r="AD2155">
        <v>289.18099999999998</v>
      </c>
      <c r="AH2155" t="s">
        <v>491</v>
      </c>
    </row>
    <row r="2156" spans="1:34" x14ac:dyDescent="0.25">
      <c r="A2156" t="s">
        <v>137</v>
      </c>
      <c r="B2156" t="s">
        <v>364</v>
      </c>
      <c r="C2156" t="s">
        <v>365</v>
      </c>
      <c r="D2156" t="s">
        <v>136</v>
      </c>
      <c r="E2156" t="s">
        <v>135</v>
      </c>
      <c r="F2156" t="s">
        <v>403</v>
      </c>
      <c r="G2156" t="s">
        <v>404</v>
      </c>
      <c r="H2156">
        <v>534</v>
      </c>
      <c r="I2156" t="s">
        <v>366</v>
      </c>
      <c r="J2156" t="s">
        <v>133</v>
      </c>
      <c r="K2156" t="s">
        <v>158</v>
      </c>
      <c r="P2156" t="s">
        <v>297</v>
      </c>
      <c r="Q2156" t="s">
        <v>298</v>
      </c>
      <c r="R2156" t="s">
        <v>160</v>
      </c>
      <c r="S2156" t="s">
        <v>131</v>
      </c>
      <c r="AB2156" t="s">
        <v>128</v>
      </c>
      <c r="AC2156">
        <v>2010</v>
      </c>
      <c r="AD2156">
        <v>1110.97</v>
      </c>
      <c r="AH2156" t="s">
        <v>491</v>
      </c>
    </row>
    <row r="2157" spans="1:34" x14ac:dyDescent="0.25">
      <c r="A2157" t="s">
        <v>137</v>
      </c>
      <c r="B2157" t="s">
        <v>364</v>
      </c>
      <c r="C2157" t="s">
        <v>365</v>
      </c>
      <c r="D2157" t="s">
        <v>136</v>
      </c>
      <c r="E2157" t="s">
        <v>135</v>
      </c>
      <c r="F2157" t="s">
        <v>403</v>
      </c>
      <c r="G2157" t="s">
        <v>404</v>
      </c>
      <c r="H2157">
        <v>534</v>
      </c>
      <c r="I2157" t="s">
        <v>366</v>
      </c>
      <c r="J2157" t="s">
        <v>133</v>
      </c>
      <c r="K2157" t="s">
        <v>158</v>
      </c>
      <c r="P2157" t="s">
        <v>297</v>
      </c>
      <c r="Q2157" t="s">
        <v>298</v>
      </c>
      <c r="R2157" t="s">
        <v>157</v>
      </c>
      <c r="S2157" t="s">
        <v>129</v>
      </c>
      <c r="AB2157" t="s">
        <v>128</v>
      </c>
      <c r="AC2157">
        <v>2010</v>
      </c>
      <c r="AD2157">
        <v>1.073</v>
      </c>
      <c r="AH2157" t="s">
        <v>491</v>
      </c>
    </row>
    <row r="2158" spans="1:34" x14ac:dyDescent="0.25">
      <c r="A2158" t="s">
        <v>137</v>
      </c>
      <c r="B2158" t="s">
        <v>364</v>
      </c>
      <c r="C2158" t="s">
        <v>365</v>
      </c>
      <c r="D2158" t="s">
        <v>136</v>
      </c>
      <c r="E2158" t="s">
        <v>135</v>
      </c>
      <c r="F2158" t="s">
        <v>403</v>
      </c>
      <c r="G2158" t="s">
        <v>404</v>
      </c>
      <c r="H2158">
        <v>534</v>
      </c>
      <c r="I2158" t="s">
        <v>366</v>
      </c>
      <c r="J2158" t="s">
        <v>133</v>
      </c>
      <c r="K2158" t="s">
        <v>158</v>
      </c>
      <c r="P2158" t="s">
        <v>300</v>
      </c>
      <c r="Q2158" t="s">
        <v>301</v>
      </c>
      <c r="R2158" t="s">
        <v>176</v>
      </c>
      <c r="S2158" t="s">
        <v>175</v>
      </c>
      <c r="AB2158" t="s">
        <v>128</v>
      </c>
      <c r="AC2158">
        <v>2010</v>
      </c>
      <c r="AD2158">
        <v>6.7149999999999999</v>
      </c>
      <c r="AE2158" t="s">
        <v>179</v>
      </c>
      <c r="AH2158" t="s">
        <v>491</v>
      </c>
    </row>
    <row r="2159" spans="1:34" x14ac:dyDescent="0.25">
      <c r="A2159" t="s">
        <v>137</v>
      </c>
      <c r="B2159" t="s">
        <v>364</v>
      </c>
      <c r="C2159" t="s">
        <v>365</v>
      </c>
      <c r="D2159" t="s">
        <v>136</v>
      </c>
      <c r="E2159" t="s">
        <v>135</v>
      </c>
      <c r="F2159" t="s">
        <v>403</v>
      </c>
      <c r="G2159" t="s">
        <v>404</v>
      </c>
      <c r="H2159">
        <v>534</v>
      </c>
      <c r="I2159" t="s">
        <v>366</v>
      </c>
      <c r="J2159" t="s">
        <v>133</v>
      </c>
      <c r="K2159" t="s">
        <v>158</v>
      </c>
      <c r="P2159" t="s">
        <v>300</v>
      </c>
      <c r="Q2159" t="s">
        <v>301</v>
      </c>
      <c r="R2159" t="s">
        <v>174</v>
      </c>
      <c r="S2159" t="s">
        <v>173</v>
      </c>
      <c r="AB2159" t="s">
        <v>128</v>
      </c>
      <c r="AC2159">
        <v>2010</v>
      </c>
      <c r="AD2159">
        <v>49.366999999999997</v>
      </c>
      <c r="AH2159" t="s">
        <v>491</v>
      </c>
    </row>
    <row r="2160" spans="1:34" x14ac:dyDescent="0.25">
      <c r="A2160" t="s">
        <v>137</v>
      </c>
      <c r="B2160" t="s">
        <v>364</v>
      </c>
      <c r="C2160" t="s">
        <v>365</v>
      </c>
      <c r="D2160" t="s">
        <v>136</v>
      </c>
      <c r="E2160" t="s">
        <v>135</v>
      </c>
      <c r="F2160" t="s">
        <v>403</v>
      </c>
      <c r="G2160" t="s">
        <v>404</v>
      </c>
      <c r="H2160">
        <v>534</v>
      </c>
      <c r="I2160" t="s">
        <v>366</v>
      </c>
      <c r="J2160" t="s">
        <v>133</v>
      </c>
      <c r="K2160" t="s">
        <v>158</v>
      </c>
      <c r="P2160" t="s">
        <v>300</v>
      </c>
      <c r="Q2160" t="s">
        <v>301</v>
      </c>
      <c r="R2160" t="s">
        <v>172</v>
      </c>
      <c r="S2160" t="s">
        <v>153</v>
      </c>
      <c r="AB2160" t="s">
        <v>128</v>
      </c>
      <c r="AC2160">
        <v>2010</v>
      </c>
      <c r="AD2160">
        <v>61.762999999999998</v>
      </c>
      <c r="AH2160" t="s">
        <v>491</v>
      </c>
    </row>
    <row r="2161" spans="1:34" x14ac:dyDescent="0.25">
      <c r="A2161" t="s">
        <v>137</v>
      </c>
      <c r="B2161" t="s">
        <v>364</v>
      </c>
      <c r="C2161" t="s">
        <v>365</v>
      </c>
      <c r="D2161" t="s">
        <v>136</v>
      </c>
      <c r="E2161" t="s">
        <v>135</v>
      </c>
      <c r="F2161" t="s">
        <v>403</v>
      </c>
      <c r="G2161" t="s">
        <v>404</v>
      </c>
      <c r="H2161">
        <v>534</v>
      </c>
      <c r="I2161" t="s">
        <v>366</v>
      </c>
      <c r="J2161" t="s">
        <v>133</v>
      </c>
      <c r="K2161" t="s">
        <v>158</v>
      </c>
      <c r="P2161" t="s">
        <v>300</v>
      </c>
      <c r="Q2161" t="s">
        <v>301</v>
      </c>
      <c r="R2161" t="s">
        <v>171</v>
      </c>
      <c r="S2161" t="s">
        <v>151</v>
      </c>
      <c r="AB2161" t="s">
        <v>128</v>
      </c>
      <c r="AC2161">
        <v>2010</v>
      </c>
      <c r="AD2161">
        <v>85.278999999999996</v>
      </c>
      <c r="AH2161" t="s">
        <v>491</v>
      </c>
    </row>
    <row r="2162" spans="1:34" x14ac:dyDescent="0.25">
      <c r="A2162" t="s">
        <v>137</v>
      </c>
      <c r="B2162" t="s">
        <v>364</v>
      </c>
      <c r="C2162" t="s">
        <v>365</v>
      </c>
      <c r="D2162" t="s">
        <v>136</v>
      </c>
      <c r="E2162" t="s">
        <v>135</v>
      </c>
      <c r="F2162" t="s">
        <v>403</v>
      </c>
      <c r="G2162" t="s">
        <v>404</v>
      </c>
      <c r="H2162">
        <v>534</v>
      </c>
      <c r="I2162" t="s">
        <v>366</v>
      </c>
      <c r="J2162" t="s">
        <v>133</v>
      </c>
      <c r="K2162" t="s">
        <v>158</v>
      </c>
      <c r="P2162" t="s">
        <v>300</v>
      </c>
      <c r="Q2162" t="s">
        <v>301</v>
      </c>
      <c r="R2162" t="s">
        <v>170</v>
      </c>
      <c r="S2162" t="s">
        <v>169</v>
      </c>
      <c r="AB2162" t="s">
        <v>128</v>
      </c>
      <c r="AC2162">
        <v>2010</v>
      </c>
      <c r="AD2162">
        <v>104.48399999999999</v>
      </c>
      <c r="AH2162" t="s">
        <v>491</v>
      </c>
    </row>
    <row r="2163" spans="1:34" x14ac:dyDescent="0.25">
      <c r="A2163" t="s">
        <v>137</v>
      </c>
      <c r="B2163" t="s">
        <v>364</v>
      </c>
      <c r="C2163" t="s">
        <v>365</v>
      </c>
      <c r="D2163" t="s">
        <v>136</v>
      </c>
      <c r="E2163" t="s">
        <v>135</v>
      </c>
      <c r="F2163" t="s">
        <v>403</v>
      </c>
      <c r="G2163" t="s">
        <v>404</v>
      </c>
      <c r="H2163">
        <v>534</v>
      </c>
      <c r="I2163" t="s">
        <v>366</v>
      </c>
      <c r="J2163" t="s">
        <v>133</v>
      </c>
      <c r="K2163" t="s">
        <v>158</v>
      </c>
      <c r="P2163" t="s">
        <v>300</v>
      </c>
      <c r="Q2163" t="s">
        <v>301</v>
      </c>
      <c r="R2163" t="s">
        <v>168</v>
      </c>
      <c r="S2163" t="s">
        <v>167</v>
      </c>
      <c r="AB2163" t="s">
        <v>128</v>
      </c>
      <c r="AC2163">
        <v>2010</v>
      </c>
      <c r="AD2163">
        <v>211.95400000000001</v>
      </c>
      <c r="AH2163" t="s">
        <v>491</v>
      </c>
    </row>
    <row r="2164" spans="1:34" x14ac:dyDescent="0.25">
      <c r="A2164" t="s">
        <v>137</v>
      </c>
      <c r="B2164" t="s">
        <v>364</v>
      </c>
      <c r="C2164" t="s">
        <v>365</v>
      </c>
      <c r="D2164" t="s">
        <v>136</v>
      </c>
      <c r="E2164" t="s">
        <v>135</v>
      </c>
      <c r="F2164" t="s">
        <v>403</v>
      </c>
      <c r="G2164" t="s">
        <v>404</v>
      </c>
      <c r="H2164">
        <v>534</v>
      </c>
      <c r="I2164" t="s">
        <v>366</v>
      </c>
      <c r="J2164" t="s">
        <v>133</v>
      </c>
      <c r="K2164" t="s">
        <v>158</v>
      </c>
      <c r="P2164" t="s">
        <v>300</v>
      </c>
      <c r="Q2164" t="s">
        <v>301</v>
      </c>
      <c r="R2164" t="s">
        <v>166</v>
      </c>
      <c r="S2164" t="s">
        <v>165</v>
      </c>
      <c r="AB2164" t="s">
        <v>128</v>
      </c>
      <c r="AC2164">
        <v>2010</v>
      </c>
      <c r="AD2164">
        <v>489.95100000000002</v>
      </c>
      <c r="AH2164" t="s">
        <v>491</v>
      </c>
    </row>
    <row r="2165" spans="1:34" x14ac:dyDescent="0.25">
      <c r="A2165" t="s">
        <v>137</v>
      </c>
      <c r="B2165" t="s">
        <v>364</v>
      </c>
      <c r="C2165" t="s">
        <v>365</v>
      </c>
      <c r="D2165" t="s">
        <v>136</v>
      </c>
      <c r="E2165" t="s">
        <v>135</v>
      </c>
      <c r="F2165" t="s">
        <v>403</v>
      </c>
      <c r="G2165" t="s">
        <v>404</v>
      </c>
      <c r="H2165">
        <v>534</v>
      </c>
      <c r="I2165" t="s">
        <v>366</v>
      </c>
      <c r="J2165" t="s">
        <v>133</v>
      </c>
      <c r="K2165" t="s">
        <v>158</v>
      </c>
      <c r="P2165" t="s">
        <v>300</v>
      </c>
      <c r="Q2165" t="s">
        <v>301</v>
      </c>
      <c r="R2165" t="s">
        <v>164</v>
      </c>
      <c r="S2165" t="s">
        <v>143</v>
      </c>
      <c r="AB2165" t="s">
        <v>128</v>
      </c>
      <c r="AC2165">
        <v>2010</v>
      </c>
      <c r="AD2165">
        <v>372.12200000000001</v>
      </c>
      <c r="AH2165" t="s">
        <v>491</v>
      </c>
    </row>
    <row r="2166" spans="1:34" x14ac:dyDescent="0.25">
      <c r="A2166" t="s">
        <v>137</v>
      </c>
      <c r="B2166" t="s">
        <v>364</v>
      </c>
      <c r="C2166" t="s">
        <v>365</v>
      </c>
      <c r="D2166" t="s">
        <v>136</v>
      </c>
      <c r="E2166" t="s">
        <v>135</v>
      </c>
      <c r="F2166" t="s">
        <v>403</v>
      </c>
      <c r="G2166" t="s">
        <v>404</v>
      </c>
      <c r="H2166">
        <v>534</v>
      </c>
      <c r="I2166" t="s">
        <v>366</v>
      </c>
      <c r="J2166" t="s">
        <v>133</v>
      </c>
      <c r="K2166" t="s">
        <v>158</v>
      </c>
      <c r="P2166" t="s">
        <v>300</v>
      </c>
      <c r="Q2166" t="s">
        <v>301</v>
      </c>
      <c r="R2166" t="s">
        <v>163</v>
      </c>
      <c r="S2166" t="s">
        <v>162</v>
      </c>
      <c r="AB2166" t="s">
        <v>128</v>
      </c>
      <c r="AC2166">
        <v>2010</v>
      </c>
      <c r="AD2166">
        <v>111.764</v>
      </c>
      <c r="AH2166" t="s">
        <v>491</v>
      </c>
    </row>
    <row r="2167" spans="1:34" x14ac:dyDescent="0.25">
      <c r="A2167" t="s">
        <v>137</v>
      </c>
      <c r="B2167" t="s">
        <v>364</v>
      </c>
      <c r="C2167" t="s">
        <v>365</v>
      </c>
      <c r="D2167" t="s">
        <v>136</v>
      </c>
      <c r="E2167" t="s">
        <v>135</v>
      </c>
      <c r="F2167" t="s">
        <v>403</v>
      </c>
      <c r="G2167" t="s">
        <v>404</v>
      </c>
      <c r="H2167">
        <v>534</v>
      </c>
      <c r="I2167" t="s">
        <v>366</v>
      </c>
      <c r="J2167" t="s">
        <v>133</v>
      </c>
      <c r="K2167" t="s">
        <v>158</v>
      </c>
      <c r="P2167" t="s">
        <v>300</v>
      </c>
      <c r="Q2167" t="s">
        <v>301</v>
      </c>
      <c r="R2167" t="s">
        <v>161</v>
      </c>
      <c r="S2167" t="s">
        <v>139</v>
      </c>
      <c r="AB2167" t="s">
        <v>128</v>
      </c>
      <c r="AC2167">
        <v>2010</v>
      </c>
      <c r="AD2167">
        <v>313.43099999999998</v>
      </c>
      <c r="AH2167" t="s">
        <v>491</v>
      </c>
    </row>
    <row r="2168" spans="1:34" x14ac:dyDescent="0.25">
      <c r="A2168" t="s">
        <v>137</v>
      </c>
      <c r="B2168" t="s">
        <v>364</v>
      </c>
      <c r="C2168" t="s">
        <v>365</v>
      </c>
      <c r="D2168" t="s">
        <v>136</v>
      </c>
      <c r="E2168" t="s">
        <v>135</v>
      </c>
      <c r="F2168" t="s">
        <v>403</v>
      </c>
      <c r="G2168" t="s">
        <v>404</v>
      </c>
      <c r="H2168">
        <v>534</v>
      </c>
      <c r="I2168" t="s">
        <v>366</v>
      </c>
      <c r="J2168" t="s">
        <v>133</v>
      </c>
      <c r="K2168" t="s">
        <v>158</v>
      </c>
      <c r="P2168" t="s">
        <v>300</v>
      </c>
      <c r="Q2168" t="s">
        <v>301</v>
      </c>
      <c r="R2168" t="s">
        <v>160</v>
      </c>
      <c r="S2168" t="s">
        <v>131</v>
      </c>
      <c r="AB2168" t="s">
        <v>128</v>
      </c>
      <c r="AC2168">
        <v>2010</v>
      </c>
      <c r="AD2168">
        <v>1807.7660000000001</v>
      </c>
      <c r="AH2168" t="s">
        <v>491</v>
      </c>
    </row>
    <row r="2169" spans="1:34" x14ac:dyDescent="0.25">
      <c r="A2169" t="s">
        <v>137</v>
      </c>
      <c r="B2169" t="s">
        <v>364</v>
      </c>
      <c r="C2169" t="s">
        <v>365</v>
      </c>
      <c r="D2169" t="s">
        <v>136</v>
      </c>
      <c r="E2169" t="s">
        <v>135</v>
      </c>
      <c r="F2169" t="s">
        <v>403</v>
      </c>
      <c r="G2169" t="s">
        <v>404</v>
      </c>
      <c r="H2169">
        <v>534</v>
      </c>
      <c r="I2169" t="s">
        <v>366</v>
      </c>
      <c r="J2169" t="s">
        <v>133</v>
      </c>
      <c r="K2169" t="s">
        <v>158</v>
      </c>
      <c r="P2169" t="s">
        <v>300</v>
      </c>
      <c r="Q2169" t="s">
        <v>301</v>
      </c>
      <c r="R2169" t="s">
        <v>157</v>
      </c>
      <c r="S2169" t="s">
        <v>129</v>
      </c>
      <c r="AB2169" t="s">
        <v>128</v>
      </c>
      <c r="AC2169">
        <v>2010</v>
      </c>
      <c r="AD2169">
        <v>0.93600000000000005</v>
      </c>
      <c r="AH2169" t="s">
        <v>491</v>
      </c>
    </row>
    <row r="2170" spans="1:34" s="49" customFormat="1" x14ac:dyDescent="0.25">
      <c r="A2170" s="49" t="s">
        <v>137</v>
      </c>
      <c r="B2170" s="49" t="s">
        <v>364</v>
      </c>
      <c r="C2170" s="49" t="s">
        <v>365</v>
      </c>
      <c r="D2170" s="49" t="s">
        <v>136</v>
      </c>
      <c r="E2170" s="49" t="s">
        <v>135</v>
      </c>
      <c r="F2170" s="49" t="s">
        <v>403</v>
      </c>
      <c r="G2170" s="49" t="s">
        <v>404</v>
      </c>
      <c r="H2170" s="49">
        <v>534</v>
      </c>
      <c r="I2170" s="49" t="s">
        <v>366</v>
      </c>
      <c r="J2170" s="49" t="s">
        <v>133</v>
      </c>
      <c r="K2170" s="49" t="s">
        <v>158</v>
      </c>
      <c r="P2170" s="49" t="s">
        <v>302</v>
      </c>
      <c r="Q2170" s="49" t="s">
        <v>131</v>
      </c>
      <c r="R2170" s="49" t="s">
        <v>176</v>
      </c>
      <c r="S2170" s="49" t="s">
        <v>175</v>
      </c>
      <c r="AB2170" s="49" t="s">
        <v>128</v>
      </c>
      <c r="AC2170" s="49">
        <v>2010</v>
      </c>
      <c r="AD2170" s="49">
        <v>6.7149999999999999</v>
      </c>
      <c r="AE2170" s="49" t="s">
        <v>179</v>
      </c>
      <c r="AF2170" s="49" t="s">
        <v>858</v>
      </c>
      <c r="AG2170" s="146">
        <f>(AD2171+AD2172+AD2173)*( 1 +AD2181/(AD2180-AD2181))</f>
        <v>362.61859460415741</v>
      </c>
      <c r="AH2170" s="49" t="s">
        <v>491</v>
      </c>
    </row>
    <row r="2171" spans="1:34" s="49" customFormat="1" x14ac:dyDescent="0.25">
      <c r="A2171" s="49" t="s">
        <v>137</v>
      </c>
      <c r="B2171" s="49" t="s">
        <v>364</v>
      </c>
      <c r="C2171" s="49" t="s">
        <v>365</v>
      </c>
      <c r="D2171" s="49" t="s">
        <v>136</v>
      </c>
      <c r="E2171" s="49" t="s">
        <v>135</v>
      </c>
      <c r="F2171" s="49" t="s">
        <v>403</v>
      </c>
      <c r="G2171" s="49" t="s">
        <v>404</v>
      </c>
      <c r="H2171" s="49">
        <v>534</v>
      </c>
      <c r="I2171" s="49" t="s">
        <v>366</v>
      </c>
      <c r="J2171" s="49" t="s">
        <v>133</v>
      </c>
      <c r="K2171" s="49" t="s">
        <v>158</v>
      </c>
      <c r="P2171" s="49" t="s">
        <v>302</v>
      </c>
      <c r="Q2171" s="49" t="s">
        <v>131</v>
      </c>
      <c r="R2171" s="49" t="s">
        <v>174</v>
      </c>
      <c r="S2171" s="49" t="s">
        <v>173</v>
      </c>
      <c r="AB2171" s="49" t="s">
        <v>128</v>
      </c>
      <c r="AC2171" s="49">
        <v>2010</v>
      </c>
      <c r="AD2171" s="49">
        <v>72.635999999999996</v>
      </c>
      <c r="AF2171" s="49" t="s">
        <v>859</v>
      </c>
      <c r="AG2171" s="146">
        <f>(AD2170+AD2174+AD2175+AD2176+AD2177+AD2178+AD2179)*( 1 +AD2181/(AD2180-AD2181))</f>
        <v>2556.1174053958425</v>
      </c>
      <c r="AH2171" s="49" t="s">
        <v>491</v>
      </c>
    </row>
    <row r="2172" spans="1:34" s="49" customFormat="1" x14ac:dyDescent="0.25">
      <c r="A2172" s="49" t="s">
        <v>137</v>
      </c>
      <c r="B2172" s="49" t="s">
        <v>364</v>
      </c>
      <c r="C2172" s="49" t="s">
        <v>365</v>
      </c>
      <c r="D2172" s="49" t="s">
        <v>136</v>
      </c>
      <c r="E2172" s="49" t="s">
        <v>135</v>
      </c>
      <c r="F2172" s="49" t="s">
        <v>403</v>
      </c>
      <c r="G2172" s="49" t="s">
        <v>404</v>
      </c>
      <c r="H2172" s="49">
        <v>534</v>
      </c>
      <c r="I2172" s="49" t="s">
        <v>366</v>
      </c>
      <c r="J2172" s="49" t="s">
        <v>133</v>
      </c>
      <c r="K2172" s="49" t="s">
        <v>158</v>
      </c>
      <c r="P2172" s="49" t="s">
        <v>302</v>
      </c>
      <c r="Q2172" s="49" t="s">
        <v>131</v>
      </c>
      <c r="R2172" s="49" t="s">
        <v>172</v>
      </c>
      <c r="S2172" s="49" t="s">
        <v>153</v>
      </c>
      <c r="AB2172" s="49" t="s">
        <v>128</v>
      </c>
      <c r="AC2172" s="49">
        <v>2010</v>
      </c>
      <c r="AD2172" s="49">
        <v>151.08500000000001</v>
      </c>
      <c r="AF2172" s="49" t="s">
        <v>862</v>
      </c>
      <c r="AG2172" s="146">
        <f>AD2170+AD2171+AD2172+AD2173+ AD2174+AD2175+AD2176+AD2177+AD2178+AD2179+AD2181</f>
        <v>2918.7360000000003</v>
      </c>
      <c r="AH2172" s="49" t="s">
        <v>491</v>
      </c>
    </row>
    <row r="2173" spans="1:34" s="49" customFormat="1" x14ac:dyDescent="0.25">
      <c r="A2173" s="49" t="s">
        <v>137</v>
      </c>
      <c r="B2173" s="49" t="s">
        <v>364</v>
      </c>
      <c r="C2173" s="49" t="s">
        <v>365</v>
      </c>
      <c r="D2173" s="49" t="s">
        <v>136</v>
      </c>
      <c r="E2173" s="49" t="s">
        <v>135</v>
      </c>
      <c r="F2173" s="49" t="s">
        <v>403</v>
      </c>
      <c r="G2173" s="49" t="s">
        <v>404</v>
      </c>
      <c r="H2173" s="49">
        <v>534</v>
      </c>
      <c r="I2173" s="49" t="s">
        <v>366</v>
      </c>
      <c r="J2173" s="49" t="s">
        <v>133</v>
      </c>
      <c r="K2173" s="49" t="s">
        <v>158</v>
      </c>
      <c r="P2173" s="49" t="s">
        <v>302</v>
      </c>
      <c r="Q2173" s="49" t="s">
        <v>131</v>
      </c>
      <c r="R2173" s="49" t="s">
        <v>171</v>
      </c>
      <c r="S2173" s="49" t="s">
        <v>151</v>
      </c>
      <c r="AB2173" s="49" t="s">
        <v>128</v>
      </c>
      <c r="AC2173" s="49">
        <v>2010</v>
      </c>
      <c r="AD2173" s="49">
        <v>138.648</v>
      </c>
      <c r="AG2173" s="146"/>
      <c r="AH2173" s="49" t="s">
        <v>491</v>
      </c>
    </row>
    <row r="2174" spans="1:34" s="49" customFormat="1" x14ac:dyDescent="0.25">
      <c r="A2174" s="49" t="s">
        <v>137</v>
      </c>
      <c r="B2174" s="49" t="s">
        <v>364</v>
      </c>
      <c r="C2174" s="49" t="s">
        <v>365</v>
      </c>
      <c r="D2174" s="49" t="s">
        <v>136</v>
      </c>
      <c r="E2174" s="49" t="s">
        <v>135</v>
      </c>
      <c r="F2174" s="49" t="s">
        <v>403</v>
      </c>
      <c r="G2174" s="49" t="s">
        <v>404</v>
      </c>
      <c r="H2174" s="49">
        <v>534</v>
      </c>
      <c r="I2174" s="49" t="s">
        <v>366</v>
      </c>
      <c r="J2174" s="49" t="s">
        <v>133</v>
      </c>
      <c r="K2174" s="49" t="s">
        <v>158</v>
      </c>
      <c r="P2174" s="49" t="s">
        <v>302</v>
      </c>
      <c r="Q2174" s="49" t="s">
        <v>131</v>
      </c>
      <c r="R2174" s="49" t="s">
        <v>170</v>
      </c>
      <c r="S2174" s="49" t="s">
        <v>169</v>
      </c>
      <c r="AB2174" s="49" t="s">
        <v>128</v>
      </c>
      <c r="AC2174" s="49">
        <v>2010</v>
      </c>
      <c r="AD2174" s="49">
        <v>191.114</v>
      </c>
      <c r="AG2174" s="146"/>
      <c r="AH2174" s="49" t="s">
        <v>491</v>
      </c>
    </row>
    <row r="2175" spans="1:34" s="49" customFormat="1" x14ac:dyDescent="0.25">
      <c r="A2175" s="49" t="s">
        <v>137</v>
      </c>
      <c r="B2175" s="49" t="s">
        <v>364</v>
      </c>
      <c r="C2175" s="49" t="s">
        <v>365</v>
      </c>
      <c r="D2175" s="49" t="s">
        <v>136</v>
      </c>
      <c r="E2175" s="49" t="s">
        <v>135</v>
      </c>
      <c r="F2175" s="49" t="s">
        <v>403</v>
      </c>
      <c r="G2175" s="49" t="s">
        <v>404</v>
      </c>
      <c r="H2175" s="49">
        <v>534</v>
      </c>
      <c r="I2175" s="49" t="s">
        <v>366</v>
      </c>
      <c r="J2175" s="49" t="s">
        <v>133</v>
      </c>
      <c r="K2175" s="49" t="s">
        <v>158</v>
      </c>
      <c r="P2175" s="49" t="s">
        <v>302</v>
      </c>
      <c r="Q2175" s="49" t="s">
        <v>131</v>
      </c>
      <c r="R2175" s="49" t="s">
        <v>168</v>
      </c>
      <c r="S2175" s="49" t="s">
        <v>167</v>
      </c>
      <c r="AB2175" s="49" t="s">
        <v>128</v>
      </c>
      <c r="AC2175" s="49">
        <v>2010</v>
      </c>
      <c r="AD2175" s="49">
        <v>503.101</v>
      </c>
      <c r="AG2175" s="146"/>
      <c r="AH2175" s="49" t="s">
        <v>491</v>
      </c>
    </row>
    <row r="2176" spans="1:34" s="49" customFormat="1" x14ac:dyDescent="0.25">
      <c r="A2176" s="49" t="s">
        <v>137</v>
      </c>
      <c r="B2176" s="49" t="s">
        <v>364</v>
      </c>
      <c r="C2176" s="49" t="s">
        <v>365</v>
      </c>
      <c r="D2176" s="49" t="s">
        <v>136</v>
      </c>
      <c r="E2176" s="49" t="s">
        <v>135</v>
      </c>
      <c r="F2176" s="49" t="s">
        <v>403</v>
      </c>
      <c r="G2176" s="49" t="s">
        <v>404</v>
      </c>
      <c r="H2176" s="49">
        <v>534</v>
      </c>
      <c r="I2176" s="49" t="s">
        <v>366</v>
      </c>
      <c r="J2176" s="49" t="s">
        <v>133</v>
      </c>
      <c r="K2176" s="49" t="s">
        <v>158</v>
      </c>
      <c r="P2176" s="49" t="s">
        <v>302</v>
      </c>
      <c r="Q2176" s="49" t="s">
        <v>131</v>
      </c>
      <c r="R2176" s="49" t="s">
        <v>166</v>
      </c>
      <c r="S2176" s="49" t="s">
        <v>165</v>
      </c>
      <c r="AB2176" s="49" t="s">
        <v>128</v>
      </c>
      <c r="AC2176" s="49">
        <v>2010</v>
      </c>
      <c r="AD2176" s="49">
        <v>696.05200000000002</v>
      </c>
      <c r="AG2176" s="146"/>
      <c r="AH2176" s="49" t="s">
        <v>491</v>
      </c>
    </row>
    <row r="2177" spans="1:34" s="49" customFormat="1" x14ac:dyDescent="0.25">
      <c r="A2177" s="49" t="s">
        <v>137</v>
      </c>
      <c r="B2177" s="49" t="s">
        <v>364</v>
      </c>
      <c r="C2177" s="49" t="s">
        <v>365</v>
      </c>
      <c r="D2177" s="49" t="s">
        <v>136</v>
      </c>
      <c r="E2177" s="49" t="s">
        <v>135</v>
      </c>
      <c r="F2177" s="49" t="s">
        <v>403</v>
      </c>
      <c r="G2177" s="49" t="s">
        <v>404</v>
      </c>
      <c r="H2177" s="49">
        <v>534</v>
      </c>
      <c r="I2177" s="49" t="s">
        <v>366</v>
      </c>
      <c r="J2177" s="49" t="s">
        <v>133</v>
      </c>
      <c r="K2177" s="49" t="s">
        <v>158</v>
      </c>
      <c r="P2177" s="49" t="s">
        <v>302</v>
      </c>
      <c r="Q2177" s="49" t="s">
        <v>131</v>
      </c>
      <c r="R2177" s="49" t="s">
        <v>164</v>
      </c>
      <c r="S2177" s="49" t="s">
        <v>143</v>
      </c>
      <c r="AB2177" s="49" t="s">
        <v>128</v>
      </c>
      <c r="AC2177" s="49">
        <v>2010</v>
      </c>
      <c r="AD2177" s="49">
        <v>438.779</v>
      </c>
      <c r="AG2177" s="146"/>
      <c r="AH2177" s="49" t="s">
        <v>491</v>
      </c>
    </row>
    <row r="2178" spans="1:34" s="49" customFormat="1" x14ac:dyDescent="0.25">
      <c r="A2178" s="49" t="s">
        <v>137</v>
      </c>
      <c r="B2178" s="49" t="s">
        <v>364</v>
      </c>
      <c r="C2178" s="49" t="s">
        <v>365</v>
      </c>
      <c r="D2178" s="49" t="s">
        <v>136</v>
      </c>
      <c r="E2178" s="49" t="s">
        <v>135</v>
      </c>
      <c r="F2178" s="49" t="s">
        <v>403</v>
      </c>
      <c r="G2178" s="49" t="s">
        <v>404</v>
      </c>
      <c r="H2178" s="49">
        <v>534</v>
      </c>
      <c r="I2178" s="49" t="s">
        <v>366</v>
      </c>
      <c r="J2178" s="49" t="s">
        <v>133</v>
      </c>
      <c r="K2178" s="49" t="s">
        <v>158</v>
      </c>
      <c r="P2178" s="49" t="s">
        <v>302</v>
      </c>
      <c r="Q2178" s="49" t="s">
        <v>131</v>
      </c>
      <c r="R2178" s="49" t="s">
        <v>163</v>
      </c>
      <c r="S2178" s="49" t="s">
        <v>162</v>
      </c>
      <c r="AB2178" s="49" t="s">
        <v>128</v>
      </c>
      <c r="AC2178" s="49">
        <v>2010</v>
      </c>
      <c r="AD2178" s="49">
        <v>115.985</v>
      </c>
      <c r="AG2178" s="146"/>
      <c r="AH2178" s="49" t="s">
        <v>491</v>
      </c>
    </row>
    <row r="2179" spans="1:34" s="49" customFormat="1" x14ac:dyDescent="0.25">
      <c r="A2179" s="49" t="s">
        <v>137</v>
      </c>
      <c r="B2179" s="49" t="s">
        <v>364</v>
      </c>
      <c r="C2179" s="49" t="s">
        <v>365</v>
      </c>
      <c r="D2179" s="49" t="s">
        <v>136</v>
      </c>
      <c r="E2179" s="49" t="s">
        <v>135</v>
      </c>
      <c r="F2179" s="49" t="s">
        <v>403</v>
      </c>
      <c r="G2179" s="49" t="s">
        <v>404</v>
      </c>
      <c r="H2179" s="49">
        <v>534</v>
      </c>
      <c r="I2179" s="49" t="s">
        <v>366</v>
      </c>
      <c r="J2179" s="49" t="s">
        <v>133</v>
      </c>
      <c r="K2179" s="49" t="s">
        <v>158</v>
      </c>
      <c r="P2179" s="49" t="s">
        <v>302</v>
      </c>
      <c r="Q2179" s="49" t="s">
        <v>131</v>
      </c>
      <c r="R2179" s="49" t="s">
        <v>161</v>
      </c>
      <c r="S2179" s="49" t="s">
        <v>139</v>
      </c>
      <c r="AB2179" s="49" t="s">
        <v>128</v>
      </c>
      <c r="AC2179" s="49">
        <v>2010</v>
      </c>
      <c r="AD2179" s="49">
        <v>602.61199999999997</v>
      </c>
      <c r="AG2179" s="146"/>
      <c r="AH2179" s="49" t="s">
        <v>491</v>
      </c>
    </row>
    <row r="2180" spans="1:34" s="49" customFormat="1" x14ac:dyDescent="0.25">
      <c r="A2180" s="49" t="s">
        <v>137</v>
      </c>
      <c r="B2180" s="49" t="s">
        <v>364</v>
      </c>
      <c r="C2180" s="49" t="s">
        <v>365</v>
      </c>
      <c r="D2180" s="49" t="s">
        <v>136</v>
      </c>
      <c r="E2180" s="49" t="s">
        <v>135</v>
      </c>
      <c r="F2180" s="49" t="s">
        <v>403</v>
      </c>
      <c r="G2180" s="49" t="s">
        <v>404</v>
      </c>
      <c r="H2180" s="49">
        <v>534</v>
      </c>
      <c r="I2180" s="49" t="s">
        <v>366</v>
      </c>
      <c r="J2180" s="49" t="s">
        <v>133</v>
      </c>
      <c r="K2180" s="49" t="s">
        <v>158</v>
      </c>
      <c r="P2180" s="49" t="s">
        <v>302</v>
      </c>
      <c r="Q2180" s="49" t="s">
        <v>131</v>
      </c>
      <c r="R2180" s="49" t="s">
        <v>160</v>
      </c>
      <c r="S2180" s="49" t="s">
        <v>131</v>
      </c>
      <c r="AB2180" s="49" t="s">
        <v>128</v>
      </c>
      <c r="AC2180" s="49">
        <v>2010</v>
      </c>
      <c r="AD2180" s="49">
        <v>2918.7359999999999</v>
      </c>
      <c r="AG2180" s="146"/>
      <c r="AH2180" s="49" t="s">
        <v>491</v>
      </c>
    </row>
    <row r="2181" spans="1:34" s="49" customFormat="1" x14ac:dyDescent="0.25">
      <c r="A2181" s="49" t="s">
        <v>137</v>
      </c>
      <c r="B2181" s="49" t="s">
        <v>364</v>
      </c>
      <c r="C2181" s="49" t="s">
        <v>365</v>
      </c>
      <c r="D2181" s="49" t="s">
        <v>136</v>
      </c>
      <c r="E2181" s="49" t="s">
        <v>135</v>
      </c>
      <c r="F2181" s="49" t="s">
        <v>403</v>
      </c>
      <c r="G2181" s="49" t="s">
        <v>404</v>
      </c>
      <c r="H2181" s="49">
        <v>534</v>
      </c>
      <c r="I2181" s="49" t="s">
        <v>366</v>
      </c>
      <c r="J2181" s="49" t="s">
        <v>133</v>
      </c>
      <c r="K2181" s="49" t="s">
        <v>158</v>
      </c>
      <c r="P2181" s="49" t="s">
        <v>302</v>
      </c>
      <c r="Q2181" s="49" t="s">
        <v>131</v>
      </c>
      <c r="R2181" s="49" t="s">
        <v>157</v>
      </c>
      <c r="S2181" s="49" t="s">
        <v>129</v>
      </c>
      <c r="AB2181" s="49" t="s">
        <v>128</v>
      </c>
      <c r="AC2181" s="49">
        <v>2010</v>
      </c>
      <c r="AD2181" s="49">
        <v>2.0089999999999999</v>
      </c>
      <c r="AG2181" s="146"/>
      <c r="AH2181" s="49" t="s">
        <v>491</v>
      </c>
    </row>
    <row r="2182" spans="1:34" x14ac:dyDescent="0.25">
      <c r="A2182" t="s">
        <v>137</v>
      </c>
      <c r="B2182" t="s">
        <v>84</v>
      </c>
      <c r="C2182" t="s">
        <v>85</v>
      </c>
      <c r="D2182" t="s">
        <v>136</v>
      </c>
      <c r="E2182" t="s">
        <v>135</v>
      </c>
      <c r="F2182" t="s">
        <v>403</v>
      </c>
      <c r="G2182" t="s">
        <v>404</v>
      </c>
      <c r="H2182">
        <v>436</v>
      </c>
      <c r="I2182" t="s">
        <v>492</v>
      </c>
      <c r="J2182" t="s">
        <v>133</v>
      </c>
      <c r="K2182" t="s">
        <v>158</v>
      </c>
      <c r="P2182" t="s">
        <v>297</v>
      </c>
      <c r="Q2182" t="s">
        <v>298</v>
      </c>
      <c r="R2182" t="s">
        <v>176</v>
      </c>
      <c r="S2182" t="s">
        <v>175</v>
      </c>
      <c r="AB2182" t="s">
        <v>128</v>
      </c>
      <c r="AC2182">
        <v>2010</v>
      </c>
      <c r="AD2182">
        <v>0</v>
      </c>
      <c r="AE2182" t="s">
        <v>196</v>
      </c>
      <c r="AH2182" t="s">
        <v>493</v>
      </c>
    </row>
    <row r="2183" spans="1:34" x14ac:dyDescent="0.25">
      <c r="A2183" t="s">
        <v>137</v>
      </c>
      <c r="B2183" t="s">
        <v>84</v>
      </c>
      <c r="C2183" t="s">
        <v>85</v>
      </c>
      <c r="D2183" t="s">
        <v>136</v>
      </c>
      <c r="E2183" t="s">
        <v>135</v>
      </c>
      <c r="F2183" t="s">
        <v>403</v>
      </c>
      <c r="G2183" t="s">
        <v>404</v>
      </c>
      <c r="H2183">
        <v>436</v>
      </c>
      <c r="I2183" t="s">
        <v>492</v>
      </c>
      <c r="J2183" t="s">
        <v>133</v>
      </c>
      <c r="K2183" t="s">
        <v>158</v>
      </c>
      <c r="P2183" t="s">
        <v>297</v>
      </c>
      <c r="Q2183" t="s">
        <v>298</v>
      </c>
      <c r="R2183" t="s">
        <v>174</v>
      </c>
      <c r="S2183" t="s">
        <v>173</v>
      </c>
      <c r="AB2183" t="s">
        <v>128</v>
      </c>
      <c r="AC2183">
        <v>2010</v>
      </c>
      <c r="AD2183">
        <v>59.54</v>
      </c>
      <c r="AH2183" t="s">
        <v>493</v>
      </c>
    </row>
    <row r="2184" spans="1:34" x14ac:dyDescent="0.25">
      <c r="A2184" t="s">
        <v>137</v>
      </c>
      <c r="B2184" t="s">
        <v>84</v>
      </c>
      <c r="C2184" t="s">
        <v>85</v>
      </c>
      <c r="D2184" t="s">
        <v>136</v>
      </c>
      <c r="E2184" t="s">
        <v>135</v>
      </c>
      <c r="F2184" t="s">
        <v>403</v>
      </c>
      <c r="G2184" t="s">
        <v>404</v>
      </c>
      <c r="H2184">
        <v>436</v>
      </c>
      <c r="I2184" t="s">
        <v>492</v>
      </c>
      <c r="J2184" t="s">
        <v>133</v>
      </c>
      <c r="K2184" t="s">
        <v>158</v>
      </c>
      <c r="P2184" t="s">
        <v>297</v>
      </c>
      <c r="Q2184" t="s">
        <v>298</v>
      </c>
      <c r="R2184" t="s">
        <v>172</v>
      </c>
      <c r="S2184" t="s">
        <v>153</v>
      </c>
      <c r="AB2184" t="s">
        <v>128</v>
      </c>
      <c r="AC2184">
        <v>2010</v>
      </c>
      <c r="AD2184">
        <v>512.64099999999996</v>
      </c>
      <c r="AH2184" t="s">
        <v>493</v>
      </c>
    </row>
    <row r="2185" spans="1:34" x14ac:dyDescent="0.25">
      <c r="A2185" t="s">
        <v>137</v>
      </c>
      <c r="B2185" t="s">
        <v>84</v>
      </c>
      <c r="C2185" t="s">
        <v>85</v>
      </c>
      <c r="D2185" t="s">
        <v>136</v>
      </c>
      <c r="E2185" t="s">
        <v>135</v>
      </c>
      <c r="F2185" t="s">
        <v>403</v>
      </c>
      <c r="G2185" t="s">
        <v>404</v>
      </c>
      <c r="H2185">
        <v>436</v>
      </c>
      <c r="I2185" t="s">
        <v>492</v>
      </c>
      <c r="J2185" t="s">
        <v>133</v>
      </c>
      <c r="K2185" t="s">
        <v>158</v>
      </c>
      <c r="P2185" t="s">
        <v>297</v>
      </c>
      <c r="Q2185" t="s">
        <v>298</v>
      </c>
      <c r="R2185" t="s">
        <v>171</v>
      </c>
      <c r="S2185" t="s">
        <v>151</v>
      </c>
      <c r="AB2185" t="s">
        <v>128</v>
      </c>
      <c r="AC2185">
        <v>2010</v>
      </c>
      <c r="AD2185">
        <v>527.452</v>
      </c>
      <c r="AH2185" t="s">
        <v>493</v>
      </c>
    </row>
    <row r="2186" spans="1:34" x14ac:dyDescent="0.25">
      <c r="A2186" t="s">
        <v>137</v>
      </c>
      <c r="B2186" t="s">
        <v>84</v>
      </c>
      <c r="C2186" t="s">
        <v>85</v>
      </c>
      <c r="D2186" t="s">
        <v>136</v>
      </c>
      <c r="E2186" t="s">
        <v>135</v>
      </c>
      <c r="F2186" t="s">
        <v>403</v>
      </c>
      <c r="G2186" t="s">
        <v>404</v>
      </c>
      <c r="H2186">
        <v>436</v>
      </c>
      <c r="I2186" t="s">
        <v>492</v>
      </c>
      <c r="J2186" t="s">
        <v>133</v>
      </c>
      <c r="K2186" t="s">
        <v>158</v>
      </c>
      <c r="P2186" t="s">
        <v>297</v>
      </c>
      <c r="Q2186" t="s">
        <v>298</v>
      </c>
      <c r="R2186" t="s">
        <v>170</v>
      </c>
      <c r="S2186" t="s">
        <v>169</v>
      </c>
      <c r="AB2186" t="s">
        <v>128</v>
      </c>
      <c r="AC2186">
        <v>2010</v>
      </c>
      <c r="AD2186">
        <v>300.83199999999999</v>
      </c>
      <c r="AH2186" t="s">
        <v>493</v>
      </c>
    </row>
    <row r="2187" spans="1:34" x14ac:dyDescent="0.25">
      <c r="A2187" t="s">
        <v>137</v>
      </c>
      <c r="B2187" t="s">
        <v>84</v>
      </c>
      <c r="C2187" t="s">
        <v>85</v>
      </c>
      <c r="D2187" t="s">
        <v>136</v>
      </c>
      <c r="E2187" t="s">
        <v>135</v>
      </c>
      <c r="F2187" t="s">
        <v>403</v>
      </c>
      <c r="G2187" t="s">
        <v>404</v>
      </c>
      <c r="H2187">
        <v>436</v>
      </c>
      <c r="I2187" t="s">
        <v>492</v>
      </c>
      <c r="J2187" t="s">
        <v>133</v>
      </c>
      <c r="K2187" t="s">
        <v>158</v>
      </c>
      <c r="P2187" t="s">
        <v>297</v>
      </c>
      <c r="Q2187" t="s">
        <v>298</v>
      </c>
      <c r="R2187" t="s">
        <v>168</v>
      </c>
      <c r="S2187" t="s">
        <v>167</v>
      </c>
      <c r="AB2187" t="s">
        <v>128</v>
      </c>
      <c r="AC2187">
        <v>2010</v>
      </c>
      <c r="AD2187">
        <v>666.43700000000001</v>
      </c>
      <c r="AH2187" t="s">
        <v>493</v>
      </c>
    </row>
    <row r="2188" spans="1:34" x14ac:dyDescent="0.25">
      <c r="A2188" t="s">
        <v>137</v>
      </c>
      <c r="B2188" t="s">
        <v>84</v>
      </c>
      <c r="C2188" t="s">
        <v>85</v>
      </c>
      <c r="D2188" t="s">
        <v>136</v>
      </c>
      <c r="E2188" t="s">
        <v>135</v>
      </c>
      <c r="F2188" t="s">
        <v>403</v>
      </c>
      <c r="G2188" t="s">
        <v>404</v>
      </c>
      <c r="H2188">
        <v>436</v>
      </c>
      <c r="I2188" t="s">
        <v>492</v>
      </c>
      <c r="J2188" t="s">
        <v>133</v>
      </c>
      <c r="K2188" t="s">
        <v>158</v>
      </c>
      <c r="P2188" t="s">
        <v>297</v>
      </c>
      <c r="Q2188" t="s">
        <v>298</v>
      </c>
      <c r="R2188" t="s">
        <v>166</v>
      </c>
      <c r="S2188" t="s">
        <v>165</v>
      </c>
      <c r="AB2188" t="s">
        <v>128</v>
      </c>
      <c r="AC2188">
        <v>2010</v>
      </c>
      <c r="AD2188">
        <v>1093.7360000000001</v>
      </c>
      <c r="AH2188" t="s">
        <v>493</v>
      </c>
    </row>
    <row r="2189" spans="1:34" x14ac:dyDescent="0.25">
      <c r="A2189" t="s">
        <v>137</v>
      </c>
      <c r="B2189" t="s">
        <v>84</v>
      </c>
      <c r="C2189" t="s">
        <v>85</v>
      </c>
      <c r="D2189" t="s">
        <v>136</v>
      </c>
      <c r="E2189" t="s">
        <v>135</v>
      </c>
      <c r="F2189" t="s">
        <v>403</v>
      </c>
      <c r="G2189" t="s">
        <v>404</v>
      </c>
      <c r="H2189">
        <v>436</v>
      </c>
      <c r="I2189" t="s">
        <v>492</v>
      </c>
      <c r="J2189" t="s">
        <v>133</v>
      </c>
      <c r="K2189" t="s">
        <v>158</v>
      </c>
      <c r="P2189" t="s">
        <v>297</v>
      </c>
      <c r="Q2189" t="s">
        <v>298</v>
      </c>
      <c r="R2189" t="s">
        <v>164</v>
      </c>
      <c r="S2189" t="s">
        <v>143</v>
      </c>
      <c r="AB2189" t="s">
        <v>128</v>
      </c>
      <c r="AC2189">
        <v>2010</v>
      </c>
      <c r="AD2189">
        <v>293.07400000000001</v>
      </c>
      <c r="AH2189" t="s">
        <v>493</v>
      </c>
    </row>
    <row r="2190" spans="1:34" x14ac:dyDescent="0.25">
      <c r="A2190" t="s">
        <v>137</v>
      </c>
      <c r="B2190" t="s">
        <v>84</v>
      </c>
      <c r="C2190" t="s">
        <v>85</v>
      </c>
      <c r="D2190" t="s">
        <v>136</v>
      </c>
      <c r="E2190" t="s">
        <v>135</v>
      </c>
      <c r="F2190" t="s">
        <v>403</v>
      </c>
      <c r="G2190" t="s">
        <v>404</v>
      </c>
      <c r="H2190">
        <v>436</v>
      </c>
      <c r="I2190" t="s">
        <v>492</v>
      </c>
      <c r="J2190" t="s">
        <v>133</v>
      </c>
      <c r="K2190" t="s">
        <v>158</v>
      </c>
      <c r="P2190" t="s">
        <v>297</v>
      </c>
      <c r="Q2190" t="s">
        <v>298</v>
      </c>
      <c r="R2190" t="s">
        <v>163</v>
      </c>
      <c r="S2190" t="s">
        <v>162</v>
      </c>
      <c r="AB2190" t="s">
        <v>128</v>
      </c>
      <c r="AC2190">
        <v>2010</v>
      </c>
      <c r="AD2190">
        <v>0</v>
      </c>
      <c r="AE2190" t="s">
        <v>196</v>
      </c>
      <c r="AH2190" t="s">
        <v>493</v>
      </c>
    </row>
    <row r="2191" spans="1:34" x14ac:dyDescent="0.25">
      <c r="A2191" t="s">
        <v>137</v>
      </c>
      <c r="B2191" t="s">
        <v>84</v>
      </c>
      <c r="C2191" t="s">
        <v>85</v>
      </c>
      <c r="D2191" t="s">
        <v>136</v>
      </c>
      <c r="E2191" t="s">
        <v>135</v>
      </c>
      <c r="F2191" t="s">
        <v>403</v>
      </c>
      <c r="G2191" t="s">
        <v>404</v>
      </c>
      <c r="H2191">
        <v>436</v>
      </c>
      <c r="I2191" t="s">
        <v>492</v>
      </c>
      <c r="J2191" t="s">
        <v>133</v>
      </c>
      <c r="K2191" t="s">
        <v>158</v>
      </c>
      <c r="P2191" t="s">
        <v>297</v>
      </c>
      <c r="Q2191" t="s">
        <v>298</v>
      </c>
      <c r="R2191" t="s">
        <v>161</v>
      </c>
      <c r="S2191" t="s">
        <v>139</v>
      </c>
      <c r="AB2191" t="s">
        <v>128</v>
      </c>
      <c r="AC2191">
        <v>2010</v>
      </c>
      <c r="AD2191">
        <v>441.92</v>
      </c>
      <c r="AH2191" t="s">
        <v>493</v>
      </c>
    </row>
    <row r="2192" spans="1:34" x14ac:dyDescent="0.25">
      <c r="A2192" t="s">
        <v>137</v>
      </c>
      <c r="B2192" t="s">
        <v>84</v>
      </c>
      <c r="C2192" t="s">
        <v>85</v>
      </c>
      <c r="D2192" t="s">
        <v>136</v>
      </c>
      <c r="E2192" t="s">
        <v>135</v>
      </c>
      <c r="F2192" t="s">
        <v>403</v>
      </c>
      <c r="G2192" t="s">
        <v>404</v>
      </c>
      <c r="H2192">
        <v>436</v>
      </c>
      <c r="I2192" t="s">
        <v>492</v>
      </c>
      <c r="J2192" t="s">
        <v>133</v>
      </c>
      <c r="K2192" t="s">
        <v>158</v>
      </c>
      <c r="P2192" t="s">
        <v>297</v>
      </c>
      <c r="Q2192" t="s">
        <v>298</v>
      </c>
      <c r="R2192" t="s">
        <v>160</v>
      </c>
      <c r="S2192" t="s">
        <v>131</v>
      </c>
      <c r="AB2192" t="s">
        <v>128</v>
      </c>
      <c r="AC2192">
        <v>2010</v>
      </c>
      <c r="AD2192">
        <v>4127.9399999999996</v>
      </c>
      <c r="AH2192" t="s">
        <v>493</v>
      </c>
    </row>
    <row r="2193" spans="1:34" x14ac:dyDescent="0.25">
      <c r="A2193" t="s">
        <v>137</v>
      </c>
      <c r="B2193" t="s">
        <v>84</v>
      </c>
      <c r="C2193" t="s">
        <v>85</v>
      </c>
      <c r="D2193" t="s">
        <v>136</v>
      </c>
      <c r="E2193" t="s">
        <v>135</v>
      </c>
      <c r="F2193" t="s">
        <v>403</v>
      </c>
      <c r="G2193" t="s">
        <v>404</v>
      </c>
      <c r="H2193">
        <v>436</v>
      </c>
      <c r="I2193" t="s">
        <v>492</v>
      </c>
      <c r="J2193" t="s">
        <v>133</v>
      </c>
      <c r="K2193" t="s">
        <v>158</v>
      </c>
      <c r="P2193" t="s">
        <v>297</v>
      </c>
      <c r="Q2193" t="s">
        <v>298</v>
      </c>
      <c r="R2193" t="s">
        <v>157</v>
      </c>
      <c r="S2193" t="s">
        <v>129</v>
      </c>
      <c r="AB2193" t="s">
        <v>128</v>
      </c>
      <c r="AC2193">
        <v>2010</v>
      </c>
      <c r="AD2193">
        <v>232.30799999999999</v>
      </c>
      <c r="AG2193" s="145" t="s">
        <v>197</v>
      </c>
      <c r="AH2193" t="s">
        <v>493</v>
      </c>
    </row>
    <row r="2194" spans="1:34" x14ac:dyDescent="0.25">
      <c r="A2194" t="s">
        <v>137</v>
      </c>
      <c r="B2194" t="s">
        <v>84</v>
      </c>
      <c r="C2194" t="s">
        <v>85</v>
      </c>
      <c r="D2194" t="s">
        <v>136</v>
      </c>
      <c r="E2194" t="s">
        <v>135</v>
      </c>
      <c r="F2194" t="s">
        <v>403</v>
      </c>
      <c r="G2194" t="s">
        <v>404</v>
      </c>
      <c r="H2194">
        <v>436</v>
      </c>
      <c r="I2194" t="s">
        <v>492</v>
      </c>
      <c r="J2194" t="s">
        <v>133</v>
      </c>
      <c r="K2194" t="s">
        <v>158</v>
      </c>
      <c r="P2194" t="s">
        <v>300</v>
      </c>
      <c r="Q2194" t="s">
        <v>301</v>
      </c>
      <c r="R2194" t="s">
        <v>176</v>
      </c>
      <c r="S2194" t="s">
        <v>175</v>
      </c>
      <c r="AB2194" t="s">
        <v>128</v>
      </c>
      <c r="AC2194">
        <v>2010</v>
      </c>
      <c r="AD2194">
        <v>0</v>
      </c>
      <c r="AE2194" t="s">
        <v>196</v>
      </c>
      <c r="AH2194" t="s">
        <v>493</v>
      </c>
    </row>
    <row r="2195" spans="1:34" x14ac:dyDescent="0.25">
      <c r="A2195" t="s">
        <v>137</v>
      </c>
      <c r="B2195" t="s">
        <v>84</v>
      </c>
      <c r="C2195" t="s">
        <v>85</v>
      </c>
      <c r="D2195" t="s">
        <v>136</v>
      </c>
      <c r="E2195" t="s">
        <v>135</v>
      </c>
      <c r="F2195" t="s">
        <v>403</v>
      </c>
      <c r="G2195" t="s">
        <v>404</v>
      </c>
      <c r="H2195">
        <v>436</v>
      </c>
      <c r="I2195" t="s">
        <v>492</v>
      </c>
      <c r="J2195" t="s">
        <v>133</v>
      </c>
      <c r="K2195" t="s">
        <v>158</v>
      </c>
      <c r="P2195" t="s">
        <v>300</v>
      </c>
      <c r="Q2195" t="s">
        <v>301</v>
      </c>
      <c r="R2195" t="s">
        <v>174</v>
      </c>
      <c r="S2195" t="s">
        <v>173</v>
      </c>
      <c r="AB2195" t="s">
        <v>128</v>
      </c>
      <c r="AC2195">
        <v>2010</v>
      </c>
      <c r="AD2195">
        <v>124.157</v>
      </c>
      <c r="AH2195" t="s">
        <v>493</v>
      </c>
    </row>
    <row r="2196" spans="1:34" x14ac:dyDescent="0.25">
      <c r="A2196" t="s">
        <v>137</v>
      </c>
      <c r="B2196" t="s">
        <v>84</v>
      </c>
      <c r="C2196" t="s">
        <v>85</v>
      </c>
      <c r="D2196" t="s">
        <v>136</v>
      </c>
      <c r="E2196" t="s">
        <v>135</v>
      </c>
      <c r="F2196" t="s">
        <v>403</v>
      </c>
      <c r="G2196" t="s">
        <v>404</v>
      </c>
      <c r="H2196">
        <v>436</v>
      </c>
      <c r="I2196" t="s">
        <v>492</v>
      </c>
      <c r="J2196" t="s">
        <v>133</v>
      </c>
      <c r="K2196" t="s">
        <v>158</v>
      </c>
      <c r="P2196" t="s">
        <v>300</v>
      </c>
      <c r="Q2196" t="s">
        <v>301</v>
      </c>
      <c r="R2196" t="s">
        <v>172</v>
      </c>
      <c r="S2196" t="s">
        <v>153</v>
      </c>
      <c r="AB2196" t="s">
        <v>128</v>
      </c>
      <c r="AC2196">
        <v>2010</v>
      </c>
      <c r="AD2196">
        <v>486.85500000000002</v>
      </c>
      <c r="AH2196" t="s">
        <v>493</v>
      </c>
    </row>
    <row r="2197" spans="1:34" x14ac:dyDescent="0.25">
      <c r="A2197" t="s">
        <v>137</v>
      </c>
      <c r="B2197" t="s">
        <v>84</v>
      </c>
      <c r="C2197" t="s">
        <v>85</v>
      </c>
      <c r="D2197" t="s">
        <v>136</v>
      </c>
      <c r="E2197" t="s">
        <v>135</v>
      </c>
      <c r="F2197" t="s">
        <v>403</v>
      </c>
      <c r="G2197" t="s">
        <v>404</v>
      </c>
      <c r="H2197">
        <v>436</v>
      </c>
      <c r="I2197" t="s">
        <v>492</v>
      </c>
      <c r="J2197" t="s">
        <v>133</v>
      </c>
      <c r="K2197" t="s">
        <v>158</v>
      </c>
      <c r="P2197" t="s">
        <v>300</v>
      </c>
      <c r="Q2197" t="s">
        <v>301</v>
      </c>
      <c r="R2197" t="s">
        <v>171</v>
      </c>
      <c r="S2197" t="s">
        <v>151</v>
      </c>
      <c r="AB2197" t="s">
        <v>128</v>
      </c>
      <c r="AC2197">
        <v>2010</v>
      </c>
      <c r="AD2197">
        <v>308.50400000000002</v>
      </c>
      <c r="AH2197" t="s">
        <v>493</v>
      </c>
    </row>
    <row r="2198" spans="1:34" x14ac:dyDescent="0.25">
      <c r="A2198" t="s">
        <v>137</v>
      </c>
      <c r="B2198" t="s">
        <v>84</v>
      </c>
      <c r="C2198" t="s">
        <v>85</v>
      </c>
      <c r="D2198" t="s">
        <v>136</v>
      </c>
      <c r="E2198" t="s">
        <v>135</v>
      </c>
      <c r="F2198" t="s">
        <v>403</v>
      </c>
      <c r="G2198" t="s">
        <v>404</v>
      </c>
      <c r="H2198">
        <v>436</v>
      </c>
      <c r="I2198" t="s">
        <v>492</v>
      </c>
      <c r="J2198" t="s">
        <v>133</v>
      </c>
      <c r="K2198" t="s">
        <v>158</v>
      </c>
      <c r="P2198" t="s">
        <v>300</v>
      </c>
      <c r="Q2198" t="s">
        <v>301</v>
      </c>
      <c r="R2198" t="s">
        <v>170</v>
      </c>
      <c r="S2198" t="s">
        <v>169</v>
      </c>
      <c r="AB2198" t="s">
        <v>128</v>
      </c>
      <c r="AC2198">
        <v>2010</v>
      </c>
      <c r="AD2198">
        <v>129.55199999999999</v>
      </c>
      <c r="AH2198" t="s">
        <v>493</v>
      </c>
    </row>
    <row r="2199" spans="1:34" x14ac:dyDescent="0.25">
      <c r="A2199" t="s">
        <v>137</v>
      </c>
      <c r="B2199" t="s">
        <v>84</v>
      </c>
      <c r="C2199" t="s">
        <v>85</v>
      </c>
      <c r="D2199" t="s">
        <v>136</v>
      </c>
      <c r="E2199" t="s">
        <v>135</v>
      </c>
      <c r="F2199" t="s">
        <v>403</v>
      </c>
      <c r="G2199" t="s">
        <v>404</v>
      </c>
      <c r="H2199">
        <v>436</v>
      </c>
      <c r="I2199" t="s">
        <v>492</v>
      </c>
      <c r="J2199" t="s">
        <v>133</v>
      </c>
      <c r="K2199" t="s">
        <v>158</v>
      </c>
      <c r="P2199" t="s">
        <v>300</v>
      </c>
      <c r="Q2199" t="s">
        <v>301</v>
      </c>
      <c r="R2199" t="s">
        <v>168</v>
      </c>
      <c r="S2199" t="s">
        <v>167</v>
      </c>
      <c r="AB2199" t="s">
        <v>128</v>
      </c>
      <c r="AC2199">
        <v>2010</v>
      </c>
      <c r="AD2199">
        <v>375.82499999999999</v>
      </c>
      <c r="AH2199" t="s">
        <v>493</v>
      </c>
    </row>
    <row r="2200" spans="1:34" x14ac:dyDescent="0.25">
      <c r="A2200" t="s">
        <v>137</v>
      </c>
      <c r="B2200" t="s">
        <v>84</v>
      </c>
      <c r="C2200" t="s">
        <v>85</v>
      </c>
      <c r="D2200" t="s">
        <v>136</v>
      </c>
      <c r="E2200" t="s">
        <v>135</v>
      </c>
      <c r="F2200" t="s">
        <v>403</v>
      </c>
      <c r="G2200" t="s">
        <v>404</v>
      </c>
      <c r="H2200">
        <v>436</v>
      </c>
      <c r="I2200" t="s">
        <v>492</v>
      </c>
      <c r="J2200" t="s">
        <v>133</v>
      </c>
      <c r="K2200" t="s">
        <v>158</v>
      </c>
      <c r="P2200" t="s">
        <v>300</v>
      </c>
      <c r="Q2200" t="s">
        <v>301</v>
      </c>
      <c r="R2200" t="s">
        <v>166</v>
      </c>
      <c r="S2200" t="s">
        <v>165</v>
      </c>
      <c r="AB2200" t="s">
        <v>128</v>
      </c>
      <c r="AC2200">
        <v>2010</v>
      </c>
      <c r="AD2200">
        <v>1148.1559999999999</v>
      </c>
      <c r="AH2200" t="s">
        <v>493</v>
      </c>
    </row>
    <row r="2201" spans="1:34" x14ac:dyDescent="0.25">
      <c r="A2201" t="s">
        <v>137</v>
      </c>
      <c r="B2201" t="s">
        <v>84</v>
      </c>
      <c r="C2201" t="s">
        <v>85</v>
      </c>
      <c r="D2201" t="s">
        <v>136</v>
      </c>
      <c r="E2201" t="s">
        <v>135</v>
      </c>
      <c r="F2201" t="s">
        <v>403</v>
      </c>
      <c r="G2201" t="s">
        <v>404</v>
      </c>
      <c r="H2201">
        <v>436</v>
      </c>
      <c r="I2201" t="s">
        <v>492</v>
      </c>
      <c r="J2201" t="s">
        <v>133</v>
      </c>
      <c r="K2201" t="s">
        <v>158</v>
      </c>
      <c r="P2201" t="s">
        <v>300</v>
      </c>
      <c r="Q2201" t="s">
        <v>301</v>
      </c>
      <c r="R2201" t="s">
        <v>164</v>
      </c>
      <c r="S2201" t="s">
        <v>143</v>
      </c>
      <c r="AB2201" t="s">
        <v>128</v>
      </c>
      <c r="AC2201">
        <v>2010</v>
      </c>
      <c r="AD2201">
        <v>1115.384</v>
      </c>
      <c r="AH2201" t="s">
        <v>493</v>
      </c>
    </row>
    <row r="2202" spans="1:34" x14ac:dyDescent="0.25">
      <c r="A2202" t="s">
        <v>137</v>
      </c>
      <c r="B2202" t="s">
        <v>84</v>
      </c>
      <c r="C2202" t="s">
        <v>85</v>
      </c>
      <c r="D2202" t="s">
        <v>136</v>
      </c>
      <c r="E2202" t="s">
        <v>135</v>
      </c>
      <c r="F2202" t="s">
        <v>403</v>
      </c>
      <c r="G2202" t="s">
        <v>404</v>
      </c>
      <c r="H2202">
        <v>436</v>
      </c>
      <c r="I2202" t="s">
        <v>492</v>
      </c>
      <c r="J2202" t="s">
        <v>133</v>
      </c>
      <c r="K2202" t="s">
        <v>158</v>
      </c>
      <c r="P2202" t="s">
        <v>300</v>
      </c>
      <c r="Q2202" t="s">
        <v>301</v>
      </c>
      <c r="R2202" t="s">
        <v>163</v>
      </c>
      <c r="S2202" t="s">
        <v>162</v>
      </c>
      <c r="AB2202" t="s">
        <v>128</v>
      </c>
      <c r="AC2202">
        <v>2010</v>
      </c>
      <c r="AD2202">
        <v>0</v>
      </c>
      <c r="AE2202" t="s">
        <v>196</v>
      </c>
      <c r="AH2202" t="s">
        <v>493</v>
      </c>
    </row>
    <row r="2203" spans="1:34" x14ac:dyDescent="0.25">
      <c r="A2203" t="s">
        <v>137</v>
      </c>
      <c r="B2203" t="s">
        <v>84</v>
      </c>
      <c r="C2203" t="s">
        <v>85</v>
      </c>
      <c r="D2203" t="s">
        <v>136</v>
      </c>
      <c r="E2203" t="s">
        <v>135</v>
      </c>
      <c r="F2203" t="s">
        <v>403</v>
      </c>
      <c r="G2203" t="s">
        <v>404</v>
      </c>
      <c r="H2203">
        <v>436</v>
      </c>
      <c r="I2203" t="s">
        <v>492</v>
      </c>
      <c r="J2203" t="s">
        <v>133</v>
      </c>
      <c r="K2203" t="s">
        <v>158</v>
      </c>
      <c r="P2203" t="s">
        <v>300</v>
      </c>
      <c r="Q2203" t="s">
        <v>301</v>
      </c>
      <c r="R2203" t="s">
        <v>161</v>
      </c>
      <c r="S2203" t="s">
        <v>139</v>
      </c>
      <c r="AB2203" t="s">
        <v>128</v>
      </c>
      <c r="AC2203">
        <v>2010</v>
      </c>
      <c r="AD2203">
        <v>626.47799999999995</v>
      </c>
      <c r="AH2203" t="s">
        <v>493</v>
      </c>
    </row>
    <row r="2204" spans="1:34" x14ac:dyDescent="0.25">
      <c r="A2204" t="s">
        <v>137</v>
      </c>
      <c r="B2204" t="s">
        <v>84</v>
      </c>
      <c r="C2204" t="s">
        <v>85</v>
      </c>
      <c r="D2204" t="s">
        <v>136</v>
      </c>
      <c r="E2204" t="s">
        <v>135</v>
      </c>
      <c r="F2204" t="s">
        <v>403</v>
      </c>
      <c r="G2204" t="s">
        <v>404</v>
      </c>
      <c r="H2204">
        <v>436</v>
      </c>
      <c r="I2204" t="s">
        <v>492</v>
      </c>
      <c r="J2204" t="s">
        <v>133</v>
      </c>
      <c r="K2204" t="s">
        <v>158</v>
      </c>
      <c r="P2204" t="s">
        <v>300</v>
      </c>
      <c r="Q2204" t="s">
        <v>301</v>
      </c>
      <c r="R2204" t="s">
        <v>160</v>
      </c>
      <c r="S2204" t="s">
        <v>131</v>
      </c>
      <c r="AB2204" t="s">
        <v>128</v>
      </c>
      <c r="AC2204">
        <v>2010</v>
      </c>
      <c r="AD2204">
        <v>5111.45</v>
      </c>
      <c r="AH2204" t="s">
        <v>493</v>
      </c>
    </row>
    <row r="2205" spans="1:34" x14ac:dyDescent="0.25">
      <c r="A2205" t="s">
        <v>137</v>
      </c>
      <c r="B2205" t="s">
        <v>84</v>
      </c>
      <c r="C2205" t="s">
        <v>85</v>
      </c>
      <c r="D2205" t="s">
        <v>136</v>
      </c>
      <c r="E2205" t="s">
        <v>135</v>
      </c>
      <c r="F2205" t="s">
        <v>403</v>
      </c>
      <c r="G2205" t="s">
        <v>404</v>
      </c>
      <c r="H2205">
        <v>436</v>
      </c>
      <c r="I2205" t="s">
        <v>492</v>
      </c>
      <c r="J2205" t="s">
        <v>133</v>
      </c>
      <c r="K2205" t="s">
        <v>158</v>
      </c>
      <c r="P2205" t="s">
        <v>300</v>
      </c>
      <c r="Q2205" t="s">
        <v>301</v>
      </c>
      <c r="R2205" t="s">
        <v>157</v>
      </c>
      <c r="S2205" t="s">
        <v>129</v>
      </c>
      <c r="AB2205" t="s">
        <v>128</v>
      </c>
      <c r="AC2205">
        <v>2010</v>
      </c>
      <c r="AD2205">
        <v>796.53800000000001</v>
      </c>
      <c r="AG2205" s="145" t="s">
        <v>197</v>
      </c>
      <c r="AH2205" t="s">
        <v>493</v>
      </c>
    </row>
    <row r="2206" spans="1:34" s="49" customFormat="1" x14ac:dyDescent="0.25">
      <c r="A2206" s="49" t="s">
        <v>137</v>
      </c>
      <c r="B2206" s="49" t="s">
        <v>84</v>
      </c>
      <c r="C2206" s="49" t="s">
        <v>85</v>
      </c>
      <c r="D2206" s="49" t="s">
        <v>136</v>
      </c>
      <c r="E2206" s="49" t="s">
        <v>135</v>
      </c>
      <c r="F2206" s="49" t="s">
        <v>403</v>
      </c>
      <c r="G2206" s="49" t="s">
        <v>404</v>
      </c>
      <c r="H2206" s="49">
        <v>436</v>
      </c>
      <c r="I2206" s="49" t="s">
        <v>492</v>
      </c>
      <c r="J2206" s="49" t="s">
        <v>133</v>
      </c>
      <c r="K2206" s="49" t="s">
        <v>158</v>
      </c>
      <c r="P2206" s="49" t="s">
        <v>302</v>
      </c>
      <c r="Q2206" s="49" t="s">
        <v>131</v>
      </c>
      <c r="R2206" s="49" t="s">
        <v>176</v>
      </c>
      <c r="S2206" s="49" t="s">
        <v>175</v>
      </c>
      <c r="AB2206" s="49" t="s">
        <v>128</v>
      </c>
      <c r="AC2206" s="49">
        <v>2010</v>
      </c>
      <c r="AD2206" s="49">
        <v>0</v>
      </c>
      <c r="AE2206" s="49" t="s">
        <v>196</v>
      </c>
      <c r="AF2206" s="49" t="s">
        <v>858</v>
      </c>
      <c r="AG2206" s="146">
        <f>(AD2207+AD2208+AD2209)*( 1 +AD2217/(AD2216-AD2217))</f>
        <v>2272.1665650765649</v>
      </c>
      <c r="AH2206" s="49" t="s">
        <v>493</v>
      </c>
    </row>
    <row r="2207" spans="1:34" s="49" customFormat="1" x14ac:dyDescent="0.25">
      <c r="A2207" s="49" t="s">
        <v>137</v>
      </c>
      <c r="B2207" s="49" t="s">
        <v>84</v>
      </c>
      <c r="C2207" s="49" t="s">
        <v>85</v>
      </c>
      <c r="D2207" s="49" t="s">
        <v>136</v>
      </c>
      <c r="E2207" s="49" t="s">
        <v>135</v>
      </c>
      <c r="F2207" s="49" t="s">
        <v>403</v>
      </c>
      <c r="G2207" s="49" t="s">
        <v>404</v>
      </c>
      <c r="H2207" s="49">
        <v>436</v>
      </c>
      <c r="I2207" s="49" t="s">
        <v>492</v>
      </c>
      <c r="J2207" s="49" t="s">
        <v>133</v>
      </c>
      <c r="K2207" s="49" t="s">
        <v>158</v>
      </c>
      <c r="P2207" s="49" t="s">
        <v>302</v>
      </c>
      <c r="Q2207" s="49" t="s">
        <v>131</v>
      </c>
      <c r="R2207" s="49" t="s">
        <v>174</v>
      </c>
      <c r="S2207" s="49" t="s">
        <v>173</v>
      </c>
      <c r="AB2207" s="49" t="s">
        <v>128</v>
      </c>
      <c r="AC2207" s="49">
        <v>2010</v>
      </c>
      <c r="AD2207" s="49">
        <v>183.697</v>
      </c>
      <c r="AF2207" s="49" t="s">
        <v>859</v>
      </c>
      <c r="AG2207" s="146">
        <f>(AD2206+AD2210+AD2211+AD2212+AD2213+AD2214+AD2215)*( 1 +AD2217/(AD2216-AD2217))</f>
        <v>6967.2245602313315</v>
      </c>
      <c r="AH2207" s="49" t="s">
        <v>493</v>
      </c>
    </row>
    <row r="2208" spans="1:34" s="49" customFormat="1" x14ac:dyDescent="0.25">
      <c r="A2208" s="49" t="s">
        <v>137</v>
      </c>
      <c r="B2208" s="49" t="s">
        <v>84</v>
      </c>
      <c r="C2208" s="49" t="s">
        <v>85</v>
      </c>
      <c r="D2208" s="49" t="s">
        <v>136</v>
      </c>
      <c r="E2208" s="49" t="s">
        <v>135</v>
      </c>
      <c r="F2208" s="49" t="s">
        <v>403</v>
      </c>
      <c r="G2208" s="49" t="s">
        <v>404</v>
      </c>
      <c r="H2208" s="49">
        <v>436</v>
      </c>
      <c r="I2208" s="49" t="s">
        <v>492</v>
      </c>
      <c r="J2208" s="49" t="s">
        <v>133</v>
      </c>
      <c r="K2208" s="49" t="s">
        <v>158</v>
      </c>
      <c r="P2208" s="49" t="s">
        <v>302</v>
      </c>
      <c r="Q2208" s="49" t="s">
        <v>131</v>
      </c>
      <c r="R2208" s="49" t="s">
        <v>172</v>
      </c>
      <c r="S2208" s="49" t="s">
        <v>153</v>
      </c>
      <c r="AB2208" s="49" t="s">
        <v>128</v>
      </c>
      <c r="AC2208" s="49">
        <v>2010</v>
      </c>
      <c r="AD2208" s="49">
        <v>999.49699999999996</v>
      </c>
      <c r="AF2208" s="49" t="s">
        <v>862</v>
      </c>
      <c r="AG2208" s="146">
        <f>AD2206+AD2207+AD2208+AD2209+ AD2210+AD2211+AD2212+AD2213+AD2214+AD2215+AD2217</f>
        <v>9239.3909999999978</v>
      </c>
      <c r="AH2208" s="49" t="s">
        <v>493</v>
      </c>
    </row>
    <row r="2209" spans="1:34" s="49" customFormat="1" x14ac:dyDescent="0.25">
      <c r="A2209" s="49" t="s">
        <v>137</v>
      </c>
      <c r="B2209" s="49" t="s">
        <v>84</v>
      </c>
      <c r="C2209" s="49" t="s">
        <v>85</v>
      </c>
      <c r="D2209" s="49" t="s">
        <v>136</v>
      </c>
      <c r="E2209" s="49" t="s">
        <v>135</v>
      </c>
      <c r="F2209" s="49" t="s">
        <v>403</v>
      </c>
      <c r="G2209" s="49" t="s">
        <v>404</v>
      </c>
      <c r="H2209" s="49">
        <v>436</v>
      </c>
      <c r="I2209" s="49" t="s">
        <v>492</v>
      </c>
      <c r="J2209" s="49" t="s">
        <v>133</v>
      </c>
      <c r="K2209" s="49" t="s">
        <v>158</v>
      </c>
      <c r="P2209" s="49" t="s">
        <v>302</v>
      </c>
      <c r="Q2209" s="49" t="s">
        <v>131</v>
      </c>
      <c r="R2209" s="49" t="s">
        <v>171</v>
      </c>
      <c r="S2209" s="49" t="s">
        <v>151</v>
      </c>
      <c r="AB2209" s="49" t="s">
        <v>128</v>
      </c>
      <c r="AC2209" s="49">
        <v>2010</v>
      </c>
      <c r="AD2209" s="49">
        <v>835.95699999999999</v>
      </c>
      <c r="AG2209" s="146"/>
      <c r="AH2209" s="49" t="s">
        <v>493</v>
      </c>
    </row>
    <row r="2210" spans="1:34" s="49" customFormat="1" x14ac:dyDescent="0.25">
      <c r="A2210" s="49" t="s">
        <v>137</v>
      </c>
      <c r="B2210" s="49" t="s">
        <v>84</v>
      </c>
      <c r="C2210" s="49" t="s">
        <v>85</v>
      </c>
      <c r="D2210" s="49" t="s">
        <v>136</v>
      </c>
      <c r="E2210" s="49" t="s">
        <v>135</v>
      </c>
      <c r="F2210" s="49" t="s">
        <v>403</v>
      </c>
      <c r="G2210" s="49" t="s">
        <v>404</v>
      </c>
      <c r="H2210" s="49">
        <v>436</v>
      </c>
      <c r="I2210" s="49" t="s">
        <v>492</v>
      </c>
      <c r="J2210" s="49" t="s">
        <v>133</v>
      </c>
      <c r="K2210" s="49" t="s">
        <v>158</v>
      </c>
      <c r="P2210" s="49" t="s">
        <v>302</v>
      </c>
      <c r="Q2210" s="49" t="s">
        <v>131</v>
      </c>
      <c r="R2210" s="49" t="s">
        <v>170</v>
      </c>
      <c r="S2210" s="49" t="s">
        <v>169</v>
      </c>
      <c r="AB2210" s="49" t="s">
        <v>128</v>
      </c>
      <c r="AC2210" s="49">
        <v>2010</v>
      </c>
      <c r="AD2210" s="49">
        <v>430.38400000000001</v>
      </c>
      <c r="AG2210" s="146"/>
      <c r="AH2210" s="49" t="s">
        <v>493</v>
      </c>
    </row>
    <row r="2211" spans="1:34" s="49" customFormat="1" x14ac:dyDescent="0.25">
      <c r="A2211" s="49" t="s">
        <v>137</v>
      </c>
      <c r="B2211" s="49" t="s">
        <v>84</v>
      </c>
      <c r="C2211" s="49" t="s">
        <v>85</v>
      </c>
      <c r="D2211" s="49" t="s">
        <v>136</v>
      </c>
      <c r="E2211" s="49" t="s">
        <v>135</v>
      </c>
      <c r="F2211" s="49" t="s">
        <v>403</v>
      </c>
      <c r="G2211" s="49" t="s">
        <v>404</v>
      </c>
      <c r="H2211" s="49">
        <v>436</v>
      </c>
      <c r="I2211" s="49" t="s">
        <v>492</v>
      </c>
      <c r="J2211" s="49" t="s">
        <v>133</v>
      </c>
      <c r="K2211" s="49" t="s">
        <v>158</v>
      </c>
      <c r="P2211" s="49" t="s">
        <v>302</v>
      </c>
      <c r="Q2211" s="49" t="s">
        <v>131</v>
      </c>
      <c r="R2211" s="49" t="s">
        <v>168</v>
      </c>
      <c r="S2211" s="49" t="s">
        <v>167</v>
      </c>
      <c r="AB2211" s="49" t="s">
        <v>128</v>
      </c>
      <c r="AC2211" s="49">
        <v>2010</v>
      </c>
      <c r="AD2211" s="49">
        <v>1042.2619999999999</v>
      </c>
      <c r="AG2211" s="146"/>
      <c r="AH2211" s="49" t="s">
        <v>493</v>
      </c>
    </row>
    <row r="2212" spans="1:34" s="49" customFormat="1" x14ac:dyDescent="0.25">
      <c r="A2212" s="49" t="s">
        <v>137</v>
      </c>
      <c r="B2212" s="49" t="s">
        <v>84</v>
      </c>
      <c r="C2212" s="49" t="s">
        <v>85</v>
      </c>
      <c r="D2212" s="49" t="s">
        <v>136</v>
      </c>
      <c r="E2212" s="49" t="s">
        <v>135</v>
      </c>
      <c r="F2212" s="49" t="s">
        <v>403</v>
      </c>
      <c r="G2212" s="49" t="s">
        <v>404</v>
      </c>
      <c r="H2212" s="49">
        <v>436</v>
      </c>
      <c r="I2212" s="49" t="s">
        <v>492</v>
      </c>
      <c r="J2212" s="49" t="s">
        <v>133</v>
      </c>
      <c r="K2212" s="49" t="s">
        <v>158</v>
      </c>
      <c r="P2212" s="49" t="s">
        <v>302</v>
      </c>
      <c r="Q2212" s="49" t="s">
        <v>131</v>
      </c>
      <c r="R2212" s="49" t="s">
        <v>166</v>
      </c>
      <c r="S2212" s="49" t="s">
        <v>165</v>
      </c>
      <c r="AB2212" s="49" t="s">
        <v>128</v>
      </c>
      <c r="AC2212" s="49">
        <v>2010</v>
      </c>
      <c r="AD2212" s="49">
        <v>2241.8919999999998</v>
      </c>
      <c r="AG2212" s="146"/>
      <c r="AH2212" s="49" t="s">
        <v>493</v>
      </c>
    </row>
    <row r="2213" spans="1:34" s="49" customFormat="1" x14ac:dyDescent="0.25">
      <c r="A2213" s="49" t="s">
        <v>137</v>
      </c>
      <c r="B2213" s="49" t="s">
        <v>84</v>
      </c>
      <c r="C2213" s="49" t="s">
        <v>85</v>
      </c>
      <c r="D2213" s="49" t="s">
        <v>136</v>
      </c>
      <c r="E2213" s="49" t="s">
        <v>135</v>
      </c>
      <c r="F2213" s="49" t="s">
        <v>403</v>
      </c>
      <c r="G2213" s="49" t="s">
        <v>404</v>
      </c>
      <c r="H2213" s="49">
        <v>436</v>
      </c>
      <c r="I2213" s="49" t="s">
        <v>492</v>
      </c>
      <c r="J2213" s="49" t="s">
        <v>133</v>
      </c>
      <c r="K2213" s="49" t="s">
        <v>158</v>
      </c>
      <c r="P2213" s="49" t="s">
        <v>302</v>
      </c>
      <c r="Q2213" s="49" t="s">
        <v>131</v>
      </c>
      <c r="R2213" s="49" t="s">
        <v>164</v>
      </c>
      <c r="S2213" s="49" t="s">
        <v>143</v>
      </c>
      <c r="AB2213" s="49" t="s">
        <v>128</v>
      </c>
      <c r="AC2213" s="49">
        <v>2010</v>
      </c>
      <c r="AD2213" s="49">
        <v>1408.4580000000001</v>
      </c>
      <c r="AG2213" s="146"/>
      <c r="AH2213" s="49" t="s">
        <v>493</v>
      </c>
    </row>
    <row r="2214" spans="1:34" s="49" customFormat="1" x14ac:dyDescent="0.25">
      <c r="A2214" s="49" t="s">
        <v>137</v>
      </c>
      <c r="B2214" s="49" t="s">
        <v>84</v>
      </c>
      <c r="C2214" s="49" t="s">
        <v>85</v>
      </c>
      <c r="D2214" s="49" t="s">
        <v>136</v>
      </c>
      <c r="E2214" s="49" t="s">
        <v>135</v>
      </c>
      <c r="F2214" s="49" t="s">
        <v>403</v>
      </c>
      <c r="G2214" s="49" t="s">
        <v>404</v>
      </c>
      <c r="H2214" s="49">
        <v>436</v>
      </c>
      <c r="I2214" s="49" t="s">
        <v>492</v>
      </c>
      <c r="J2214" s="49" t="s">
        <v>133</v>
      </c>
      <c r="K2214" s="49" t="s">
        <v>158</v>
      </c>
      <c r="P2214" s="49" t="s">
        <v>302</v>
      </c>
      <c r="Q2214" s="49" t="s">
        <v>131</v>
      </c>
      <c r="R2214" s="49" t="s">
        <v>163</v>
      </c>
      <c r="S2214" s="49" t="s">
        <v>162</v>
      </c>
      <c r="AB2214" s="49" t="s">
        <v>128</v>
      </c>
      <c r="AC2214" s="49">
        <v>2010</v>
      </c>
      <c r="AD2214" s="49">
        <v>0</v>
      </c>
      <c r="AE2214" s="49" t="s">
        <v>196</v>
      </c>
      <c r="AG2214" s="146"/>
      <c r="AH2214" s="49" t="s">
        <v>493</v>
      </c>
    </row>
    <row r="2215" spans="1:34" s="49" customFormat="1" x14ac:dyDescent="0.25">
      <c r="A2215" s="49" t="s">
        <v>137</v>
      </c>
      <c r="B2215" s="49" t="s">
        <v>84</v>
      </c>
      <c r="C2215" s="49" t="s">
        <v>85</v>
      </c>
      <c r="D2215" s="49" t="s">
        <v>136</v>
      </c>
      <c r="E2215" s="49" t="s">
        <v>135</v>
      </c>
      <c r="F2215" s="49" t="s">
        <v>403</v>
      </c>
      <c r="G2215" s="49" t="s">
        <v>404</v>
      </c>
      <c r="H2215" s="49">
        <v>436</v>
      </c>
      <c r="I2215" s="49" t="s">
        <v>492</v>
      </c>
      <c r="J2215" s="49" t="s">
        <v>133</v>
      </c>
      <c r="K2215" s="49" t="s">
        <v>158</v>
      </c>
      <c r="P2215" s="49" t="s">
        <v>302</v>
      </c>
      <c r="Q2215" s="49" t="s">
        <v>131</v>
      </c>
      <c r="R2215" s="49" t="s">
        <v>161</v>
      </c>
      <c r="S2215" s="49" t="s">
        <v>139</v>
      </c>
      <c r="AB2215" s="49" t="s">
        <v>128</v>
      </c>
      <c r="AC2215" s="49">
        <v>2010</v>
      </c>
      <c r="AD2215" s="49">
        <v>1068.3979999999999</v>
      </c>
      <c r="AG2215" s="146"/>
      <c r="AH2215" s="49" t="s">
        <v>493</v>
      </c>
    </row>
    <row r="2216" spans="1:34" s="49" customFormat="1" x14ac:dyDescent="0.25">
      <c r="A2216" s="49" t="s">
        <v>137</v>
      </c>
      <c r="B2216" s="49" t="s">
        <v>84</v>
      </c>
      <c r="C2216" s="49" t="s">
        <v>85</v>
      </c>
      <c r="D2216" s="49" t="s">
        <v>136</v>
      </c>
      <c r="E2216" s="49" t="s">
        <v>135</v>
      </c>
      <c r="F2216" s="49" t="s">
        <v>403</v>
      </c>
      <c r="G2216" s="49" t="s">
        <v>404</v>
      </c>
      <c r="H2216" s="49">
        <v>436</v>
      </c>
      <c r="I2216" s="49" t="s">
        <v>492</v>
      </c>
      <c r="J2216" s="49" t="s">
        <v>133</v>
      </c>
      <c r="K2216" s="49" t="s">
        <v>158</v>
      </c>
      <c r="P2216" s="49" t="s">
        <v>302</v>
      </c>
      <c r="Q2216" s="49" t="s">
        <v>131</v>
      </c>
      <c r="R2216" s="49" t="s">
        <v>160</v>
      </c>
      <c r="S2216" s="49" t="s">
        <v>131</v>
      </c>
      <c r="AB2216" s="49" t="s">
        <v>128</v>
      </c>
      <c r="AC2216" s="49">
        <v>2010</v>
      </c>
      <c r="AD2216" s="49">
        <v>9239.39</v>
      </c>
      <c r="AG2216" s="146"/>
      <c r="AH2216" s="49" t="s">
        <v>493</v>
      </c>
    </row>
    <row r="2217" spans="1:34" s="49" customFormat="1" x14ac:dyDescent="0.25">
      <c r="A2217" s="49" t="s">
        <v>137</v>
      </c>
      <c r="B2217" s="49" t="s">
        <v>84</v>
      </c>
      <c r="C2217" s="49" t="s">
        <v>85</v>
      </c>
      <c r="D2217" s="49" t="s">
        <v>136</v>
      </c>
      <c r="E2217" s="49" t="s">
        <v>135</v>
      </c>
      <c r="F2217" s="49" t="s">
        <v>403</v>
      </c>
      <c r="G2217" s="49" t="s">
        <v>404</v>
      </c>
      <c r="H2217" s="49">
        <v>436</v>
      </c>
      <c r="I2217" s="49" t="s">
        <v>492</v>
      </c>
      <c r="J2217" s="49" t="s">
        <v>133</v>
      </c>
      <c r="K2217" s="49" t="s">
        <v>158</v>
      </c>
      <c r="P2217" s="49" t="s">
        <v>302</v>
      </c>
      <c r="Q2217" s="49" t="s">
        <v>131</v>
      </c>
      <c r="R2217" s="49" t="s">
        <v>157</v>
      </c>
      <c r="S2217" s="49" t="s">
        <v>129</v>
      </c>
      <c r="AB2217" s="49" t="s">
        <v>128</v>
      </c>
      <c r="AC2217" s="49">
        <v>2010</v>
      </c>
      <c r="AD2217" s="49">
        <v>1028.846</v>
      </c>
      <c r="AG2217" s="146" t="s">
        <v>197</v>
      </c>
      <c r="AH2217" s="49" t="s">
        <v>493</v>
      </c>
    </row>
    <row r="2218" spans="1:34" x14ac:dyDescent="0.25">
      <c r="A2218" t="s">
        <v>137</v>
      </c>
      <c r="B2218" t="s">
        <v>86</v>
      </c>
      <c r="C2218" t="s">
        <v>120</v>
      </c>
      <c r="D2218" t="s">
        <v>136</v>
      </c>
      <c r="E2218" t="s">
        <v>135</v>
      </c>
      <c r="F2218" t="s">
        <v>403</v>
      </c>
      <c r="G2218" t="s">
        <v>404</v>
      </c>
      <c r="H2218">
        <v>120</v>
      </c>
      <c r="I2218" t="s">
        <v>195</v>
      </c>
      <c r="J2218" t="s">
        <v>133</v>
      </c>
      <c r="K2218" t="s">
        <v>158</v>
      </c>
      <c r="P2218" t="s">
        <v>297</v>
      </c>
      <c r="Q2218" t="s">
        <v>298</v>
      </c>
      <c r="R2218" t="s">
        <v>174</v>
      </c>
      <c r="S2218" t="s">
        <v>173</v>
      </c>
      <c r="AB2218" t="s">
        <v>128</v>
      </c>
      <c r="AC2218">
        <v>2010</v>
      </c>
      <c r="AD2218">
        <v>2162.6410000000001</v>
      </c>
      <c r="AH2218" t="s">
        <v>194</v>
      </c>
    </row>
    <row r="2219" spans="1:34" x14ac:dyDescent="0.25">
      <c r="A2219" t="s">
        <v>137</v>
      </c>
      <c r="B2219" t="s">
        <v>86</v>
      </c>
      <c r="C2219" t="s">
        <v>120</v>
      </c>
      <c r="D2219" t="s">
        <v>136</v>
      </c>
      <c r="E2219" t="s">
        <v>135</v>
      </c>
      <c r="F2219" t="s">
        <v>403</v>
      </c>
      <c r="G2219" t="s">
        <v>404</v>
      </c>
      <c r="H2219">
        <v>120</v>
      </c>
      <c r="I2219" t="s">
        <v>195</v>
      </c>
      <c r="J2219" t="s">
        <v>133</v>
      </c>
      <c r="K2219" t="s">
        <v>158</v>
      </c>
      <c r="P2219" t="s">
        <v>297</v>
      </c>
      <c r="Q2219" t="s">
        <v>298</v>
      </c>
      <c r="R2219" t="s">
        <v>172</v>
      </c>
      <c r="S2219" t="s">
        <v>153</v>
      </c>
      <c r="AB2219" t="s">
        <v>128</v>
      </c>
      <c r="AC2219">
        <v>2010</v>
      </c>
      <c r="AD2219">
        <v>8121.1480000000001</v>
      </c>
      <c r="AH2219" t="s">
        <v>194</v>
      </c>
    </row>
    <row r="2220" spans="1:34" x14ac:dyDescent="0.25">
      <c r="A2220" t="s">
        <v>137</v>
      </c>
      <c r="B2220" t="s">
        <v>86</v>
      </c>
      <c r="C2220" t="s">
        <v>120</v>
      </c>
      <c r="D2220" t="s">
        <v>136</v>
      </c>
      <c r="E2220" t="s">
        <v>135</v>
      </c>
      <c r="F2220" t="s">
        <v>403</v>
      </c>
      <c r="G2220" t="s">
        <v>404</v>
      </c>
      <c r="H2220">
        <v>120</v>
      </c>
      <c r="I2220" t="s">
        <v>195</v>
      </c>
      <c r="J2220" t="s">
        <v>133</v>
      </c>
      <c r="K2220" t="s">
        <v>158</v>
      </c>
      <c r="P2220" t="s">
        <v>297</v>
      </c>
      <c r="Q2220" t="s">
        <v>298</v>
      </c>
      <c r="R2220" t="s">
        <v>171</v>
      </c>
      <c r="S2220" t="s">
        <v>151</v>
      </c>
      <c r="AB2220" t="s">
        <v>128</v>
      </c>
      <c r="AC2220">
        <v>2010</v>
      </c>
      <c r="AD2220">
        <v>7232.1379999999999</v>
      </c>
      <c r="AH2220" t="s">
        <v>194</v>
      </c>
    </row>
    <row r="2221" spans="1:34" x14ac:dyDescent="0.25">
      <c r="A2221" t="s">
        <v>137</v>
      </c>
      <c r="B2221" t="s">
        <v>86</v>
      </c>
      <c r="C2221" t="s">
        <v>120</v>
      </c>
      <c r="D2221" t="s">
        <v>136</v>
      </c>
      <c r="E2221" t="s">
        <v>135</v>
      </c>
      <c r="F2221" t="s">
        <v>403</v>
      </c>
      <c r="G2221" t="s">
        <v>404</v>
      </c>
      <c r="H2221">
        <v>120</v>
      </c>
      <c r="I2221" t="s">
        <v>195</v>
      </c>
      <c r="J2221" t="s">
        <v>133</v>
      </c>
      <c r="K2221" t="s">
        <v>158</v>
      </c>
      <c r="P2221" t="s">
        <v>297</v>
      </c>
      <c r="Q2221" t="s">
        <v>298</v>
      </c>
      <c r="R2221" t="s">
        <v>170</v>
      </c>
      <c r="S2221" t="s">
        <v>169</v>
      </c>
      <c r="AB2221" t="s">
        <v>128</v>
      </c>
      <c r="AC2221">
        <v>2010</v>
      </c>
      <c r="AD2221">
        <v>1829.1579999999999</v>
      </c>
      <c r="AH2221" t="s">
        <v>194</v>
      </c>
    </row>
    <row r="2222" spans="1:34" x14ac:dyDescent="0.25">
      <c r="A2222" t="s">
        <v>137</v>
      </c>
      <c r="B2222" t="s">
        <v>86</v>
      </c>
      <c r="C2222" t="s">
        <v>120</v>
      </c>
      <c r="D2222" t="s">
        <v>136</v>
      </c>
      <c r="E2222" t="s">
        <v>135</v>
      </c>
      <c r="F2222" t="s">
        <v>403</v>
      </c>
      <c r="G2222" t="s">
        <v>404</v>
      </c>
      <c r="H2222">
        <v>120</v>
      </c>
      <c r="I2222" t="s">
        <v>195</v>
      </c>
      <c r="J2222" t="s">
        <v>133</v>
      </c>
      <c r="K2222" t="s">
        <v>158</v>
      </c>
      <c r="P2222" t="s">
        <v>297</v>
      </c>
      <c r="Q2222" t="s">
        <v>298</v>
      </c>
      <c r="R2222" t="s">
        <v>168</v>
      </c>
      <c r="S2222" t="s">
        <v>167</v>
      </c>
      <c r="AB2222" t="s">
        <v>128</v>
      </c>
      <c r="AC2222">
        <v>2010</v>
      </c>
      <c r="AD2222">
        <v>7036.8419999999996</v>
      </c>
      <c r="AH2222" t="s">
        <v>194</v>
      </c>
    </row>
    <row r="2223" spans="1:34" x14ac:dyDescent="0.25">
      <c r="A2223" t="s">
        <v>137</v>
      </c>
      <c r="B2223" t="s">
        <v>86</v>
      </c>
      <c r="C2223" t="s">
        <v>120</v>
      </c>
      <c r="D2223" t="s">
        <v>136</v>
      </c>
      <c r="E2223" t="s">
        <v>135</v>
      </c>
      <c r="F2223" t="s">
        <v>403</v>
      </c>
      <c r="G2223" t="s">
        <v>404</v>
      </c>
      <c r="H2223">
        <v>120</v>
      </c>
      <c r="I2223" t="s">
        <v>195</v>
      </c>
      <c r="J2223" t="s">
        <v>133</v>
      </c>
      <c r="K2223" t="s">
        <v>158</v>
      </c>
      <c r="P2223" t="s">
        <v>297</v>
      </c>
      <c r="Q2223" t="s">
        <v>298</v>
      </c>
      <c r="R2223" t="s">
        <v>166</v>
      </c>
      <c r="S2223" t="s">
        <v>165</v>
      </c>
      <c r="AB2223" t="s">
        <v>128</v>
      </c>
      <c r="AC2223">
        <v>2010</v>
      </c>
      <c r="AD2223">
        <v>1236.6790000000001</v>
      </c>
      <c r="AH2223" t="s">
        <v>194</v>
      </c>
    </row>
    <row r="2224" spans="1:34" x14ac:dyDescent="0.25">
      <c r="A2224" t="s">
        <v>137</v>
      </c>
      <c r="B2224" t="s">
        <v>86</v>
      </c>
      <c r="C2224" t="s">
        <v>120</v>
      </c>
      <c r="D2224" t="s">
        <v>136</v>
      </c>
      <c r="E2224" t="s">
        <v>135</v>
      </c>
      <c r="F2224" t="s">
        <v>403</v>
      </c>
      <c r="G2224" t="s">
        <v>404</v>
      </c>
      <c r="H2224">
        <v>120</v>
      </c>
      <c r="I2224" t="s">
        <v>195</v>
      </c>
      <c r="J2224" t="s">
        <v>133</v>
      </c>
      <c r="K2224" t="s">
        <v>158</v>
      </c>
      <c r="P2224" t="s">
        <v>297</v>
      </c>
      <c r="Q2224" t="s">
        <v>298</v>
      </c>
      <c r="R2224" t="s">
        <v>164</v>
      </c>
      <c r="S2224" t="s">
        <v>143</v>
      </c>
      <c r="AB2224" t="s">
        <v>128</v>
      </c>
      <c r="AC2224">
        <v>2010</v>
      </c>
      <c r="AD2224">
        <v>1969.83</v>
      </c>
      <c r="AH2224" t="s">
        <v>194</v>
      </c>
    </row>
    <row r="2225" spans="1:34" x14ac:dyDescent="0.25">
      <c r="A2225" t="s">
        <v>137</v>
      </c>
      <c r="B2225" t="s">
        <v>86</v>
      </c>
      <c r="C2225" t="s">
        <v>120</v>
      </c>
      <c r="D2225" t="s">
        <v>136</v>
      </c>
      <c r="E2225" t="s">
        <v>135</v>
      </c>
      <c r="F2225" t="s">
        <v>403</v>
      </c>
      <c r="G2225" t="s">
        <v>404</v>
      </c>
      <c r="H2225">
        <v>120</v>
      </c>
      <c r="I2225" t="s">
        <v>195</v>
      </c>
      <c r="J2225" t="s">
        <v>133</v>
      </c>
      <c r="K2225" t="s">
        <v>158</v>
      </c>
      <c r="P2225" t="s">
        <v>297</v>
      </c>
      <c r="Q2225" t="s">
        <v>298</v>
      </c>
      <c r="R2225" t="s">
        <v>163</v>
      </c>
      <c r="S2225" t="s">
        <v>162</v>
      </c>
      <c r="AB2225" t="s">
        <v>128</v>
      </c>
      <c r="AC2225">
        <v>2010</v>
      </c>
      <c r="AD2225">
        <v>936.65800000000002</v>
      </c>
      <c r="AH2225" t="s">
        <v>194</v>
      </c>
    </row>
    <row r="2226" spans="1:34" x14ac:dyDescent="0.25">
      <c r="A2226" t="s">
        <v>137</v>
      </c>
      <c r="B2226" t="s">
        <v>86</v>
      </c>
      <c r="C2226" t="s">
        <v>120</v>
      </c>
      <c r="D2226" t="s">
        <v>136</v>
      </c>
      <c r="E2226" t="s">
        <v>135</v>
      </c>
      <c r="F2226" t="s">
        <v>403</v>
      </c>
      <c r="G2226" t="s">
        <v>404</v>
      </c>
      <c r="H2226">
        <v>120</v>
      </c>
      <c r="I2226" t="s">
        <v>195</v>
      </c>
      <c r="J2226" t="s">
        <v>133</v>
      </c>
      <c r="K2226" t="s">
        <v>158</v>
      </c>
      <c r="P2226" t="s">
        <v>297</v>
      </c>
      <c r="Q2226" t="s">
        <v>298</v>
      </c>
      <c r="R2226" t="s">
        <v>161</v>
      </c>
      <c r="S2226" t="s">
        <v>139</v>
      </c>
      <c r="AB2226" t="s">
        <v>128</v>
      </c>
      <c r="AC2226">
        <v>2010</v>
      </c>
      <c r="AD2226">
        <v>3778.5419999999999</v>
      </c>
      <c r="AH2226" t="s">
        <v>194</v>
      </c>
    </row>
    <row r="2227" spans="1:34" x14ac:dyDescent="0.25">
      <c r="A2227" t="s">
        <v>137</v>
      </c>
      <c r="B2227" t="s">
        <v>86</v>
      </c>
      <c r="C2227" t="s">
        <v>120</v>
      </c>
      <c r="D2227" t="s">
        <v>136</v>
      </c>
      <c r="E2227" t="s">
        <v>135</v>
      </c>
      <c r="F2227" t="s">
        <v>403</v>
      </c>
      <c r="G2227" t="s">
        <v>404</v>
      </c>
      <c r="H2227">
        <v>120</v>
      </c>
      <c r="I2227" t="s">
        <v>195</v>
      </c>
      <c r="J2227" t="s">
        <v>133</v>
      </c>
      <c r="K2227" t="s">
        <v>158</v>
      </c>
      <c r="P2227" t="s">
        <v>297</v>
      </c>
      <c r="Q2227" t="s">
        <v>298</v>
      </c>
      <c r="R2227" t="s">
        <v>160</v>
      </c>
      <c r="S2227" t="s">
        <v>131</v>
      </c>
      <c r="AB2227" t="s">
        <v>128</v>
      </c>
      <c r="AC2227">
        <v>2010</v>
      </c>
      <c r="AD2227">
        <v>34303.637999999999</v>
      </c>
      <c r="AH2227" t="s">
        <v>194</v>
      </c>
    </row>
    <row r="2228" spans="1:34" x14ac:dyDescent="0.25">
      <c r="A2228" t="s">
        <v>137</v>
      </c>
      <c r="B2228" t="s">
        <v>86</v>
      </c>
      <c r="C2228" t="s">
        <v>120</v>
      </c>
      <c r="D2228" t="s">
        <v>136</v>
      </c>
      <c r="E2228" t="s">
        <v>135</v>
      </c>
      <c r="F2228" t="s">
        <v>403</v>
      </c>
      <c r="G2228" t="s">
        <v>404</v>
      </c>
      <c r="H2228">
        <v>120</v>
      </c>
      <c r="I2228" t="s">
        <v>195</v>
      </c>
      <c r="J2228" t="s">
        <v>133</v>
      </c>
      <c r="K2228" t="s">
        <v>158</v>
      </c>
      <c r="P2228" t="s">
        <v>300</v>
      </c>
      <c r="Q2228" t="s">
        <v>301</v>
      </c>
      <c r="R2228" t="s">
        <v>174</v>
      </c>
      <c r="S2228" t="s">
        <v>173</v>
      </c>
      <c r="AB2228" t="s">
        <v>128</v>
      </c>
      <c r="AC2228">
        <v>2010</v>
      </c>
      <c r="AD2228">
        <v>3423.1390000000001</v>
      </c>
      <c r="AH2228" t="s">
        <v>194</v>
      </c>
    </row>
    <row r="2229" spans="1:34" x14ac:dyDescent="0.25">
      <c r="A2229" t="s">
        <v>137</v>
      </c>
      <c r="B2229" t="s">
        <v>86</v>
      </c>
      <c r="C2229" t="s">
        <v>120</v>
      </c>
      <c r="D2229" t="s">
        <v>136</v>
      </c>
      <c r="E2229" t="s">
        <v>135</v>
      </c>
      <c r="F2229" t="s">
        <v>403</v>
      </c>
      <c r="G2229" t="s">
        <v>404</v>
      </c>
      <c r="H2229">
        <v>120</v>
      </c>
      <c r="I2229" t="s">
        <v>195</v>
      </c>
      <c r="J2229" t="s">
        <v>133</v>
      </c>
      <c r="K2229" t="s">
        <v>158</v>
      </c>
      <c r="P2229" t="s">
        <v>300</v>
      </c>
      <c r="Q2229" t="s">
        <v>301</v>
      </c>
      <c r="R2229" t="s">
        <v>172</v>
      </c>
      <c r="S2229" t="s">
        <v>153</v>
      </c>
      <c r="AB2229" t="s">
        <v>128</v>
      </c>
      <c r="AC2229">
        <v>2010</v>
      </c>
      <c r="AD2229">
        <v>4998.0649999999996</v>
      </c>
      <c r="AH2229" t="s">
        <v>194</v>
      </c>
    </row>
    <row r="2230" spans="1:34" x14ac:dyDescent="0.25">
      <c r="A2230" t="s">
        <v>137</v>
      </c>
      <c r="B2230" t="s">
        <v>86</v>
      </c>
      <c r="C2230" t="s">
        <v>120</v>
      </c>
      <c r="D2230" t="s">
        <v>136</v>
      </c>
      <c r="E2230" t="s">
        <v>135</v>
      </c>
      <c r="F2230" t="s">
        <v>403</v>
      </c>
      <c r="G2230" t="s">
        <v>404</v>
      </c>
      <c r="H2230">
        <v>120</v>
      </c>
      <c r="I2230" t="s">
        <v>195</v>
      </c>
      <c r="J2230" t="s">
        <v>133</v>
      </c>
      <c r="K2230" t="s">
        <v>158</v>
      </c>
      <c r="P2230" t="s">
        <v>300</v>
      </c>
      <c r="Q2230" t="s">
        <v>301</v>
      </c>
      <c r="R2230" t="s">
        <v>171</v>
      </c>
      <c r="S2230" t="s">
        <v>151</v>
      </c>
      <c r="AB2230" t="s">
        <v>128</v>
      </c>
      <c r="AC2230">
        <v>2010</v>
      </c>
      <c r="AD2230">
        <v>3492.5529999999999</v>
      </c>
      <c r="AH2230" t="s">
        <v>194</v>
      </c>
    </row>
    <row r="2231" spans="1:34" x14ac:dyDescent="0.25">
      <c r="A2231" t="s">
        <v>137</v>
      </c>
      <c r="B2231" t="s">
        <v>86</v>
      </c>
      <c r="C2231" t="s">
        <v>120</v>
      </c>
      <c r="D2231" t="s">
        <v>136</v>
      </c>
      <c r="E2231" t="s">
        <v>135</v>
      </c>
      <c r="F2231" t="s">
        <v>403</v>
      </c>
      <c r="G2231" t="s">
        <v>404</v>
      </c>
      <c r="H2231">
        <v>120</v>
      </c>
      <c r="I2231" t="s">
        <v>195</v>
      </c>
      <c r="J2231" t="s">
        <v>133</v>
      </c>
      <c r="K2231" t="s">
        <v>158</v>
      </c>
      <c r="P2231" t="s">
        <v>300</v>
      </c>
      <c r="Q2231" t="s">
        <v>301</v>
      </c>
      <c r="R2231" t="s">
        <v>170</v>
      </c>
      <c r="S2231" t="s">
        <v>169</v>
      </c>
      <c r="AB2231" t="s">
        <v>128</v>
      </c>
      <c r="AC2231">
        <v>2010</v>
      </c>
      <c r="AD2231">
        <v>210.40299999999999</v>
      </c>
      <c r="AH2231" t="s">
        <v>194</v>
      </c>
    </row>
    <row r="2232" spans="1:34" x14ac:dyDescent="0.25">
      <c r="A2232" t="s">
        <v>137</v>
      </c>
      <c r="B2232" t="s">
        <v>86</v>
      </c>
      <c r="C2232" t="s">
        <v>120</v>
      </c>
      <c r="D2232" t="s">
        <v>136</v>
      </c>
      <c r="E2232" t="s">
        <v>135</v>
      </c>
      <c r="F2232" t="s">
        <v>403</v>
      </c>
      <c r="G2232" t="s">
        <v>404</v>
      </c>
      <c r="H2232">
        <v>120</v>
      </c>
      <c r="I2232" t="s">
        <v>195</v>
      </c>
      <c r="J2232" t="s">
        <v>133</v>
      </c>
      <c r="K2232" t="s">
        <v>158</v>
      </c>
      <c r="P2232" t="s">
        <v>300</v>
      </c>
      <c r="Q2232" t="s">
        <v>301</v>
      </c>
      <c r="R2232" t="s">
        <v>168</v>
      </c>
      <c r="S2232" t="s">
        <v>167</v>
      </c>
      <c r="AB2232" t="s">
        <v>128</v>
      </c>
      <c r="AC2232">
        <v>2010</v>
      </c>
      <c r="AD2232">
        <v>2982.0619999999999</v>
      </c>
      <c r="AH2232" t="s">
        <v>194</v>
      </c>
    </row>
    <row r="2233" spans="1:34" x14ac:dyDescent="0.25">
      <c r="A2233" t="s">
        <v>137</v>
      </c>
      <c r="B2233" t="s">
        <v>86</v>
      </c>
      <c r="C2233" t="s">
        <v>120</v>
      </c>
      <c r="D2233" t="s">
        <v>136</v>
      </c>
      <c r="E2233" t="s">
        <v>135</v>
      </c>
      <c r="F2233" t="s">
        <v>403</v>
      </c>
      <c r="G2233" t="s">
        <v>404</v>
      </c>
      <c r="H2233">
        <v>120</v>
      </c>
      <c r="I2233" t="s">
        <v>195</v>
      </c>
      <c r="J2233" t="s">
        <v>133</v>
      </c>
      <c r="K2233" t="s">
        <v>158</v>
      </c>
      <c r="P2233" t="s">
        <v>300</v>
      </c>
      <c r="Q2233" t="s">
        <v>301</v>
      </c>
      <c r="R2233" t="s">
        <v>166</v>
      </c>
      <c r="S2233" t="s">
        <v>165</v>
      </c>
      <c r="AB2233" t="s">
        <v>128</v>
      </c>
      <c r="AC2233">
        <v>2010</v>
      </c>
      <c r="AD2233">
        <v>1274.93</v>
      </c>
      <c r="AH2233" t="s">
        <v>194</v>
      </c>
    </row>
    <row r="2234" spans="1:34" x14ac:dyDescent="0.25">
      <c r="A2234" t="s">
        <v>137</v>
      </c>
      <c r="B2234" t="s">
        <v>86</v>
      </c>
      <c r="C2234" t="s">
        <v>120</v>
      </c>
      <c r="D2234" t="s">
        <v>136</v>
      </c>
      <c r="E2234" t="s">
        <v>135</v>
      </c>
      <c r="F2234" t="s">
        <v>403</v>
      </c>
      <c r="G2234" t="s">
        <v>404</v>
      </c>
      <c r="H2234">
        <v>120</v>
      </c>
      <c r="I2234" t="s">
        <v>195</v>
      </c>
      <c r="J2234" t="s">
        <v>133</v>
      </c>
      <c r="K2234" t="s">
        <v>158</v>
      </c>
      <c r="P2234" t="s">
        <v>300</v>
      </c>
      <c r="Q2234" t="s">
        <v>301</v>
      </c>
      <c r="R2234" t="s">
        <v>164</v>
      </c>
      <c r="S2234" t="s">
        <v>143</v>
      </c>
      <c r="AB2234" t="s">
        <v>128</v>
      </c>
      <c r="AC2234">
        <v>2010</v>
      </c>
      <c r="AD2234">
        <v>7651.2640000000001</v>
      </c>
      <c r="AH2234" t="s">
        <v>194</v>
      </c>
    </row>
    <row r="2235" spans="1:34" x14ac:dyDescent="0.25">
      <c r="A2235" t="s">
        <v>137</v>
      </c>
      <c r="B2235" t="s">
        <v>86</v>
      </c>
      <c r="C2235" t="s">
        <v>120</v>
      </c>
      <c r="D2235" t="s">
        <v>136</v>
      </c>
      <c r="E2235" t="s">
        <v>135</v>
      </c>
      <c r="F2235" t="s">
        <v>403</v>
      </c>
      <c r="G2235" t="s">
        <v>404</v>
      </c>
      <c r="H2235">
        <v>120</v>
      </c>
      <c r="I2235" t="s">
        <v>195</v>
      </c>
      <c r="J2235" t="s">
        <v>133</v>
      </c>
      <c r="K2235" t="s">
        <v>158</v>
      </c>
      <c r="P2235" t="s">
        <v>300</v>
      </c>
      <c r="Q2235" t="s">
        <v>301</v>
      </c>
      <c r="R2235" t="s">
        <v>163</v>
      </c>
      <c r="S2235" t="s">
        <v>162</v>
      </c>
      <c r="AB2235" t="s">
        <v>128</v>
      </c>
      <c r="AC2235">
        <v>2010</v>
      </c>
      <c r="AD2235">
        <v>7734.8779999999997</v>
      </c>
      <c r="AH2235" t="s">
        <v>194</v>
      </c>
    </row>
    <row r="2236" spans="1:34" x14ac:dyDescent="0.25">
      <c r="A2236" t="s">
        <v>137</v>
      </c>
      <c r="B2236" t="s">
        <v>86</v>
      </c>
      <c r="C2236" t="s">
        <v>120</v>
      </c>
      <c r="D2236" t="s">
        <v>136</v>
      </c>
      <c r="E2236" t="s">
        <v>135</v>
      </c>
      <c r="F2236" t="s">
        <v>403</v>
      </c>
      <c r="G2236" t="s">
        <v>404</v>
      </c>
      <c r="H2236">
        <v>120</v>
      </c>
      <c r="I2236" t="s">
        <v>195</v>
      </c>
      <c r="J2236" t="s">
        <v>133</v>
      </c>
      <c r="K2236" t="s">
        <v>158</v>
      </c>
      <c r="P2236" t="s">
        <v>300</v>
      </c>
      <c r="Q2236" t="s">
        <v>301</v>
      </c>
      <c r="R2236" t="s">
        <v>161</v>
      </c>
      <c r="S2236" t="s">
        <v>139</v>
      </c>
      <c r="AB2236" t="s">
        <v>128</v>
      </c>
      <c r="AC2236">
        <v>2010</v>
      </c>
      <c r="AD2236">
        <v>3732.6680000000001</v>
      </c>
      <c r="AH2236" t="s">
        <v>194</v>
      </c>
    </row>
    <row r="2237" spans="1:34" x14ac:dyDescent="0.25">
      <c r="A2237" t="s">
        <v>137</v>
      </c>
      <c r="B2237" t="s">
        <v>86</v>
      </c>
      <c r="C2237" t="s">
        <v>120</v>
      </c>
      <c r="D2237" t="s">
        <v>136</v>
      </c>
      <c r="E2237" t="s">
        <v>135</v>
      </c>
      <c r="F2237" t="s">
        <v>403</v>
      </c>
      <c r="G2237" t="s">
        <v>404</v>
      </c>
      <c r="H2237">
        <v>120</v>
      </c>
      <c r="I2237" t="s">
        <v>195</v>
      </c>
      <c r="J2237" t="s">
        <v>133</v>
      </c>
      <c r="K2237" t="s">
        <v>158</v>
      </c>
      <c r="P2237" t="s">
        <v>300</v>
      </c>
      <c r="Q2237" t="s">
        <v>301</v>
      </c>
      <c r="R2237" t="s">
        <v>160</v>
      </c>
      <c r="S2237" t="s">
        <v>131</v>
      </c>
      <c r="AB2237" t="s">
        <v>128</v>
      </c>
      <c r="AC2237">
        <v>2010</v>
      </c>
      <c r="AD2237">
        <v>35499.961000000003</v>
      </c>
      <c r="AH2237" t="s">
        <v>194</v>
      </c>
    </row>
    <row r="2238" spans="1:34" s="49" customFormat="1" x14ac:dyDescent="0.25">
      <c r="A2238" s="49" t="s">
        <v>137</v>
      </c>
      <c r="B2238" s="49" t="s">
        <v>86</v>
      </c>
      <c r="C2238" s="49" t="s">
        <v>120</v>
      </c>
      <c r="D2238" s="49" t="s">
        <v>136</v>
      </c>
      <c r="E2238" s="49" t="s">
        <v>135</v>
      </c>
      <c r="F2238" s="49" t="s">
        <v>403</v>
      </c>
      <c r="G2238" s="49" t="s">
        <v>404</v>
      </c>
      <c r="H2238" s="49">
        <v>120</v>
      </c>
      <c r="I2238" s="49" t="s">
        <v>195</v>
      </c>
      <c r="J2238" s="49" t="s">
        <v>133</v>
      </c>
      <c r="K2238" s="49" t="s">
        <v>158</v>
      </c>
      <c r="P2238" s="49" t="s">
        <v>302</v>
      </c>
      <c r="Q2238" s="49" t="s">
        <v>131</v>
      </c>
      <c r="R2238" s="49" t="s">
        <v>174</v>
      </c>
      <c r="S2238" s="49" t="s">
        <v>173</v>
      </c>
      <c r="AB2238" s="49" t="s">
        <v>128</v>
      </c>
      <c r="AC2238" s="49">
        <v>2010</v>
      </c>
      <c r="AD2238" s="49">
        <v>5585.78</v>
      </c>
      <c r="AF2238" s="49" t="s">
        <v>858</v>
      </c>
      <c r="AG2238" s="146">
        <f>(AD2238+AD2239+AD2240)</f>
        <v>29429.684000000001</v>
      </c>
      <c r="AH2238" s="49" t="s">
        <v>194</v>
      </c>
    </row>
    <row r="2239" spans="1:34" s="49" customFormat="1" x14ac:dyDescent="0.25">
      <c r="A2239" s="49" t="s">
        <v>137</v>
      </c>
      <c r="B2239" s="49" t="s">
        <v>86</v>
      </c>
      <c r="C2239" s="49" t="s">
        <v>120</v>
      </c>
      <c r="D2239" s="49" t="s">
        <v>136</v>
      </c>
      <c r="E2239" s="49" t="s">
        <v>135</v>
      </c>
      <c r="F2239" s="49" t="s">
        <v>403</v>
      </c>
      <c r="G2239" s="49" t="s">
        <v>404</v>
      </c>
      <c r="H2239" s="49">
        <v>120</v>
      </c>
      <c r="I2239" s="49" t="s">
        <v>195</v>
      </c>
      <c r="J2239" s="49" t="s">
        <v>133</v>
      </c>
      <c r="K2239" s="49" t="s">
        <v>158</v>
      </c>
      <c r="P2239" s="49" t="s">
        <v>302</v>
      </c>
      <c r="Q2239" s="49" t="s">
        <v>131</v>
      </c>
      <c r="R2239" s="49" t="s">
        <v>172</v>
      </c>
      <c r="S2239" s="49" t="s">
        <v>153</v>
      </c>
      <c r="AB2239" s="49" t="s">
        <v>128</v>
      </c>
      <c r="AC2239" s="49">
        <v>2010</v>
      </c>
      <c r="AD2239" s="49">
        <v>13119.213</v>
      </c>
      <c r="AF2239" s="49" t="s">
        <v>859</v>
      </c>
      <c r="AG2239" s="146">
        <f>(AD2241+AD2242+AD2243+AD2244+AD2245+AD2246)</f>
        <v>40373.916000000005</v>
      </c>
      <c r="AH2239" s="49" t="s">
        <v>194</v>
      </c>
    </row>
    <row r="2240" spans="1:34" s="49" customFormat="1" x14ac:dyDescent="0.25">
      <c r="A2240" s="49" t="s">
        <v>137</v>
      </c>
      <c r="B2240" s="49" t="s">
        <v>86</v>
      </c>
      <c r="C2240" s="49" t="s">
        <v>120</v>
      </c>
      <c r="D2240" s="49" t="s">
        <v>136</v>
      </c>
      <c r="E2240" s="49" t="s">
        <v>135</v>
      </c>
      <c r="F2240" s="49" t="s">
        <v>403</v>
      </c>
      <c r="G2240" s="49" t="s">
        <v>404</v>
      </c>
      <c r="H2240" s="49">
        <v>120</v>
      </c>
      <c r="I2240" s="49" t="s">
        <v>195</v>
      </c>
      <c r="J2240" s="49" t="s">
        <v>133</v>
      </c>
      <c r="K2240" s="49" t="s">
        <v>158</v>
      </c>
      <c r="P2240" s="49" t="s">
        <v>302</v>
      </c>
      <c r="Q2240" s="49" t="s">
        <v>131</v>
      </c>
      <c r="R2240" s="49" t="s">
        <v>171</v>
      </c>
      <c r="S2240" s="49" t="s">
        <v>151</v>
      </c>
      <c r="AB2240" s="49" t="s">
        <v>128</v>
      </c>
      <c r="AC2240" s="49">
        <v>2010</v>
      </c>
      <c r="AD2240" s="49">
        <v>10724.691000000001</v>
      </c>
      <c r="AF2240" s="49" t="s">
        <v>862</v>
      </c>
      <c r="AG2240" s="146">
        <f>AD2238+AD2239+AD2240+AD2241+ AD2242+AD2243+AD2244+AD2245+AD2246</f>
        <v>69803.599999999991</v>
      </c>
      <c r="AH2240" s="49" t="s">
        <v>194</v>
      </c>
    </row>
    <row r="2241" spans="1:34" s="49" customFormat="1" x14ac:dyDescent="0.25">
      <c r="A2241" s="49" t="s">
        <v>137</v>
      </c>
      <c r="B2241" s="49" t="s">
        <v>86</v>
      </c>
      <c r="C2241" s="49" t="s">
        <v>120</v>
      </c>
      <c r="D2241" s="49" t="s">
        <v>136</v>
      </c>
      <c r="E2241" s="49" t="s">
        <v>135</v>
      </c>
      <c r="F2241" s="49" t="s">
        <v>403</v>
      </c>
      <c r="G2241" s="49" t="s">
        <v>404</v>
      </c>
      <c r="H2241" s="49">
        <v>120</v>
      </c>
      <c r="I2241" s="49" t="s">
        <v>195</v>
      </c>
      <c r="J2241" s="49" t="s">
        <v>133</v>
      </c>
      <c r="K2241" s="49" t="s">
        <v>158</v>
      </c>
      <c r="P2241" s="49" t="s">
        <v>302</v>
      </c>
      <c r="Q2241" s="49" t="s">
        <v>131</v>
      </c>
      <c r="R2241" s="49" t="s">
        <v>170</v>
      </c>
      <c r="S2241" s="49" t="s">
        <v>169</v>
      </c>
      <c r="AB2241" s="49" t="s">
        <v>128</v>
      </c>
      <c r="AC2241" s="49">
        <v>2010</v>
      </c>
      <c r="AD2241" s="49">
        <v>2039.5619999999999</v>
      </c>
      <c r="AG2241" s="146"/>
      <c r="AH2241" s="49" t="s">
        <v>194</v>
      </c>
    </row>
    <row r="2242" spans="1:34" s="49" customFormat="1" x14ac:dyDescent="0.25">
      <c r="A2242" s="49" t="s">
        <v>137</v>
      </c>
      <c r="B2242" s="49" t="s">
        <v>86</v>
      </c>
      <c r="C2242" s="49" t="s">
        <v>120</v>
      </c>
      <c r="D2242" s="49" t="s">
        <v>136</v>
      </c>
      <c r="E2242" s="49" t="s">
        <v>135</v>
      </c>
      <c r="F2242" s="49" t="s">
        <v>403</v>
      </c>
      <c r="G2242" s="49" t="s">
        <v>404</v>
      </c>
      <c r="H2242" s="49">
        <v>120</v>
      </c>
      <c r="I2242" s="49" t="s">
        <v>195</v>
      </c>
      <c r="J2242" s="49" t="s">
        <v>133</v>
      </c>
      <c r="K2242" s="49" t="s">
        <v>158</v>
      </c>
      <c r="P2242" s="49" t="s">
        <v>302</v>
      </c>
      <c r="Q2242" s="49" t="s">
        <v>131</v>
      </c>
      <c r="R2242" s="49" t="s">
        <v>168</v>
      </c>
      <c r="S2242" s="49" t="s">
        <v>167</v>
      </c>
      <c r="AB2242" s="49" t="s">
        <v>128</v>
      </c>
      <c r="AC2242" s="49">
        <v>2010</v>
      </c>
      <c r="AD2242" s="49">
        <v>10018.904</v>
      </c>
      <c r="AG2242" s="146"/>
      <c r="AH2242" s="49" t="s">
        <v>194</v>
      </c>
    </row>
    <row r="2243" spans="1:34" s="49" customFormat="1" x14ac:dyDescent="0.25">
      <c r="A2243" s="49" t="s">
        <v>137</v>
      </c>
      <c r="B2243" s="49" t="s">
        <v>86</v>
      </c>
      <c r="C2243" s="49" t="s">
        <v>120</v>
      </c>
      <c r="D2243" s="49" t="s">
        <v>136</v>
      </c>
      <c r="E2243" s="49" t="s">
        <v>135</v>
      </c>
      <c r="F2243" s="49" t="s">
        <v>403</v>
      </c>
      <c r="G2243" s="49" t="s">
        <v>404</v>
      </c>
      <c r="H2243" s="49">
        <v>120</v>
      </c>
      <c r="I2243" s="49" t="s">
        <v>195</v>
      </c>
      <c r="J2243" s="49" t="s">
        <v>133</v>
      </c>
      <c r="K2243" s="49" t="s">
        <v>158</v>
      </c>
      <c r="P2243" s="49" t="s">
        <v>302</v>
      </c>
      <c r="Q2243" s="49" t="s">
        <v>131</v>
      </c>
      <c r="R2243" s="49" t="s">
        <v>166</v>
      </c>
      <c r="S2243" s="49" t="s">
        <v>165</v>
      </c>
      <c r="AB2243" s="49" t="s">
        <v>128</v>
      </c>
      <c r="AC2243" s="49">
        <v>2010</v>
      </c>
      <c r="AD2243" s="49">
        <v>2511.6089999999999</v>
      </c>
      <c r="AG2243" s="146"/>
      <c r="AH2243" s="49" t="s">
        <v>194</v>
      </c>
    </row>
    <row r="2244" spans="1:34" s="49" customFormat="1" x14ac:dyDescent="0.25">
      <c r="A2244" s="49" t="s">
        <v>137</v>
      </c>
      <c r="B2244" s="49" t="s">
        <v>86</v>
      </c>
      <c r="C2244" s="49" t="s">
        <v>120</v>
      </c>
      <c r="D2244" s="49" t="s">
        <v>136</v>
      </c>
      <c r="E2244" s="49" t="s">
        <v>135</v>
      </c>
      <c r="F2244" s="49" t="s">
        <v>403</v>
      </c>
      <c r="G2244" s="49" t="s">
        <v>404</v>
      </c>
      <c r="H2244" s="49">
        <v>120</v>
      </c>
      <c r="I2244" s="49" t="s">
        <v>195</v>
      </c>
      <c r="J2244" s="49" t="s">
        <v>133</v>
      </c>
      <c r="K2244" s="49" t="s">
        <v>158</v>
      </c>
      <c r="P2244" s="49" t="s">
        <v>302</v>
      </c>
      <c r="Q2244" s="49" t="s">
        <v>131</v>
      </c>
      <c r="R2244" s="49" t="s">
        <v>164</v>
      </c>
      <c r="S2244" s="49" t="s">
        <v>143</v>
      </c>
      <c r="AB2244" s="49" t="s">
        <v>128</v>
      </c>
      <c r="AC2244" s="49">
        <v>2010</v>
      </c>
      <c r="AD2244" s="49">
        <v>9621.0939999999991</v>
      </c>
      <c r="AG2244" s="146"/>
      <c r="AH2244" s="49" t="s">
        <v>194</v>
      </c>
    </row>
    <row r="2245" spans="1:34" s="49" customFormat="1" x14ac:dyDescent="0.25">
      <c r="A2245" s="49" t="s">
        <v>137</v>
      </c>
      <c r="B2245" s="49" t="s">
        <v>86</v>
      </c>
      <c r="C2245" s="49" t="s">
        <v>120</v>
      </c>
      <c r="D2245" s="49" t="s">
        <v>136</v>
      </c>
      <c r="E2245" s="49" t="s">
        <v>135</v>
      </c>
      <c r="F2245" s="49" t="s">
        <v>403</v>
      </c>
      <c r="G2245" s="49" t="s">
        <v>404</v>
      </c>
      <c r="H2245" s="49">
        <v>120</v>
      </c>
      <c r="I2245" s="49" t="s">
        <v>195</v>
      </c>
      <c r="J2245" s="49" t="s">
        <v>133</v>
      </c>
      <c r="K2245" s="49" t="s">
        <v>158</v>
      </c>
      <c r="P2245" s="49" t="s">
        <v>302</v>
      </c>
      <c r="Q2245" s="49" t="s">
        <v>131</v>
      </c>
      <c r="R2245" s="49" t="s">
        <v>163</v>
      </c>
      <c r="S2245" s="49" t="s">
        <v>162</v>
      </c>
      <c r="AB2245" s="49" t="s">
        <v>128</v>
      </c>
      <c r="AC2245" s="49">
        <v>2010</v>
      </c>
      <c r="AD2245" s="49">
        <v>8671.5360000000001</v>
      </c>
      <c r="AG2245" s="146"/>
      <c r="AH2245" s="49" t="s">
        <v>194</v>
      </c>
    </row>
    <row r="2246" spans="1:34" s="49" customFormat="1" x14ac:dyDescent="0.25">
      <c r="A2246" s="49" t="s">
        <v>137</v>
      </c>
      <c r="B2246" s="49" t="s">
        <v>86</v>
      </c>
      <c r="C2246" s="49" t="s">
        <v>120</v>
      </c>
      <c r="D2246" s="49" t="s">
        <v>136</v>
      </c>
      <c r="E2246" s="49" t="s">
        <v>135</v>
      </c>
      <c r="F2246" s="49" t="s">
        <v>403</v>
      </c>
      <c r="G2246" s="49" t="s">
        <v>404</v>
      </c>
      <c r="H2246" s="49">
        <v>120</v>
      </c>
      <c r="I2246" s="49" t="s">
        <v>195</v>
      </c>
      <c r="J2246" s="49" t="s">
        <v>133</v>
      </c>
      <c r="K2246" s="49" t="s">
        <v>158</v>
      </c>
      <c r="P2246" s="49" t="s">
        <v>302</v>
      </c>
      <c r="Q2246" s="49" t="s">
        <v>131</v>
      </c>
      <c r="R2246" s="49" t="s">
        <v>161</v>
      </c>
      <c r="S2246" s="49" t="s">
        <v>139</v>
      </c>
      <c r="AB2246" s="49" t="s">
        <v>128</v>
      </c>
      <c r="AC2246" s="49">
        <v>2010</v>
      </c>
      <c r="AD2246" s="49">
        <v>7511.2110000000002</v>
      </c>
      <c r="AG2246" s="146"/>
      <c r="AH2246" s="49" t="s">
        <v>194</v>
      </c>
    </row>
    <row r="2247" spans="1:34" s="49" customFormat="1" x14ac:dyDescent="0.25">
      <c r="A2247" s="49" t="s">
        <v>137</v>
      </c>
      <c r="B2247" s="49" t="s">
        <v>86</v>
      </c>
      <c r="C2247" s="49" t="s">
        <v>120</v>
      </c>
      <c r="D2247" s="49" t="s">
        <v>136</v>
      </c>
      <c r="E2247" s="49" t="s">
        <v>135</v>
      </c>
      <c r="F2247" s="49" t="s">
        <v>403</v>
      </c>
      <c r="G2247" s="49" t="s">
        <v>404</v>
      </c>
      <c r="H2247" s="49">
        <v>120</v>
      </c>
      <c r="I2247" s="49" t="s">
        <v>195</v>
      </c>
      <c r="J2247" s="49" t="s">
        <v>133</v>
      </c>
      <c r="K2247" s="49" t="s">
        <v>158</v>
      </c>
      <c r="P2247" s="49" t="s">
        <v>302</v>
      </c>
      <c r="Q2247" s="49" t="s">
        <v>131</v>
      </c>
      <c r="R2247" s="49" t="s">
        <v>160</v>
      </c>
      <c r="S2247" s="49" t="s">
        <v>131</v>
      </c>
      <c r="AB2247" s="49" t="s">
        <v>128</v>
      </c>
      <c r="AC2247" s="49">
        <v>2010</v>
      </c>
      <c r="AD2247" s="49">
        <v>69803.599000000002</v>
      </c>
      <c r="AG2247" s="146"/>
      <c r="AH2247" s="49" t="s">
        <v>194</v>
      </c>
    </row>
    <row r="2248" spans="1:34" s="12" customFormat="1" x14ac:dyDescent="0.25">
      <c r="A2248" s="12" t="s">
        <v>137</v>
      </c>
      <c r="B2248" s="12" t="s">
        <v>34</v>
      </c>
      <c r="C2248" s="12" t="s">
        <v>193</v>
      </c>
      <c r="D2248" s="12" t="s">
        <v>136</v>
      </c>
      <c r="E2248" s="12" t="s">
        <v>135</v>
      </c>
      <c r="F2248" s="12" t="s">
        <v>403</v>
      </c>
      <c r="G2248" s="12" t="s">
        <v>404</v>
      </c>
      <c r="H2248" s="12">
        <v>461</v>
      </c>
      <c r="I2248" s="12" t="s">
        <v>192</v>
      </c>
      <c r="J2248" s="12" t="s">
        <v>133</v>
      </c>
      <c r="K2248" s="12" t="s">
        <v>132</v>
      </c>
      <c r="P2248" s="12" t="s">
        <v>297</v>
      </c>
      <c r="Q2248" s="12" t="s">
        <v>298</v>
      </c>
      <c r="R2248" s="12" t="s">
        <v>183</v>
      </c>
      <c r="S2248" s="12" t="s">
        <v>182</v>
      </c>
      <c r="AB2248" s="12" t="s">
        <v>128</v>
      </c>
      <c r="AC2248" s="12">
        <v>2010</v>
      </c>
      <c r="AD2248" s="12">
        <v>0.13600000000000001</v>
      </c>
      <c r="AG2248" s="148"/>
      <c r="AH2248" s="12" t="s">
        <v>191</v>
      </c>
    </row>
    <row r="2249" spans="1:34" x14ac:dyDescent="0.25">
      <c r="A2249" t="s">
        <v>137</v>
      </c>
      <c r="B2249" t="s">
        <v>34</v>
      </c>
      <c r="C2249" t="s">
        <v>193</v>
      </c>
      <c r="D2249" t="s">
        <v>136</v>
      </c>
      <c r="E2249" t="s">
        <v>135</v>
      </c>
      <c r="F2249" t="s">
        <v>403</v>
      </c>
      <c r="G2249" t="s">
        <v>404</v>
      </c>
      <c r="H2249">
        <v>461</v>
      </c>
      <c r="I2249" t="s">
        <v>192</v>
      </c>
      <c r="J2249" t="s">
        <v>133</v>
      </c>
      <c r="K2249" t="s">
        <v>132</v>
      </c>
      <c r="P2249" t="s">
        <v>297</v>
      </c>
      <c r="Q2249" t="s">
        <v>298</v>
      </c>
      <c r="R2249" t="s">
        <v>156</v>
      </c>
      <c r="S2249" t="s">
        <v>155</v>
      </c>
      <c r="AB2249" t="s">
        <v>128</v>
      </c>
      <c r="AC2249">
        <v>2010</v>
      </c>
      <c r="AD2249">
        <v>7.2210000000000001</v>
      </c>
      <c r="AH2249" t="s">
        <v>191</v>
      </c>
    </row>
    <row r="2250" spans="1:34" x14ac:dyDescent="0.25">
      <c r="A2250" t="s">
        <v>137</v>
      </c>
      <c r="B2250" t="s">
        <v>34</v>
      </c>
      <c r="C2250" t="s">
        <v>193</v>
      </c>
      <c r="D2250" t="s">
        <v>136</v>
      </c>
      <c r="E2250" t="s">
        <v>135</v>
      </c>
      <c r="F2250" t="s">
        <v>403</v>
      </c>
      <c r="G2250" t="s">
        <v>404</v>
      </c>
      <c r="H2250">
        <v>461</v>
      </c>
      <c r="I2250" t="s">
        <v>192</v>
      </c>
      <c r="J2250" t="s">
        <v>133</v>
      </c>
      <c r="K2250" t="s">
        <v>132</v>
      </c>
      <c r="P2250" t="s">
        <v>297</v>
      </c>
      <c r="Q2250" t="s">
        <v>298</v>
      </c>
      <c r="R2250" t="s">
        <v>154</v>
      </c>
      <c r="S2250" t="s">
        <v>153</v>
      </c>
      <c r="AB2250" t="s">
        <v>128</v>
      </c>
      <c r="AC2250">
        <v>2010</v>
      </c>
      <c r="AD2250">
        <v>49.317</v>
      </c>
      <c r="AH2250" t="s">
        <v>191</v>
      </c>
    </row>
    <row r="2251" spans="1:34" x14ac:dyDescent="0.25">
      <c r="A2251" t="s">
        <v>137</v>
      </c>
      <c r="B2251" t="s">
        <v>34</v>
      </c>
      <c r="C2251" t="s">
        <v>193</v>
      </c>
      <c r="D2251" t="s">
        <v>136</v>
      </c>
      <c r="E2251" t="s">
        <v>135</v>
      </c>
      <c r="F2251" t="s">
        <v>403</v>
      </c>
      <c r="G2251" t="s">
        <v>404</v>
      </c>
      <c r="H2251">
        <v>461</v>
      </c>
      <c r="I2251" t="s">
        <v>192</v>
      </c>
      <c r="J2251" t="s">
        <v>133</v>
      </c>
      <c r="K2251" t="s">
        <v>132</v>
      </c>
      <c r="P2251" t="s">
        <v>297</v>
      </c>
      <c r="Q2251" t="s">
        <v>298</v>
      </c>
      <c r="R2251" t="s">
        <v>152</v>
      </c>
      <c r="S2251" t="s">
        <v>151</v>
      </c>
      <c r="AB2251" t="s">
        <v>128</v>
      </c>
      <c r="AC2251">
        <v>2010</v>
      </c>
      <c r="AD2251">
        <v>80.593000000000004</v>
      </c>
      <c r="AH2251" t="s">
        <v>191</v>
      </c>
    </row>
    <row r="2252" spans="1:34" x14ac:dyDescent="0.25">
      <c r="A2252" t="s">
        <v>137</v>
      </c>
      <c r="B2252" t="s">
        <v>34</v>
      </c>
      <c r="C2252" t="s">
        <v>193</v>
      </c>
      <c r="D2252" t="s">
        <v>136</v>
      </c>
      <c r="E2252" t="s">
        <v>135</v>
      </c>
      <c r="F2252" t="s">
        <v>403</v>
      </c>
      <c r="G2252" t="s">
        <v>404</v>
      </c>
      <c r="H2252">
        <v>461</v>
      </c>
      <c r="I2252" t="s">
        <v>192</v>
      </c>
      <c r="J2252" t="s">
        <v>133</v>
      </c>
      <c r="K2252" t="s">
        <v>132</v>
      </c>
      <c r="P2252" t="s">
        <v>297</v>
      </c>
      <c r="Q2252" t="s">
        <v>298</v>
      </c>
      <c r="R2252" t="s">
        <v>150</v>
      </c>
      <c r="S2252" t="s">
        <v>149</v>
      </c>
      <c r="AB2252" t="s">
        <v>128</v>
      </c>
      <c r="AC2252">
        <v>2010</v>
      </c>
      <c r="AD2252">
        <v>66.311000000000007</v>
      </c>
      <c r="AH2252" t="s">
        <v>191</v>
      </c>
    </row>
    <row r="2253" spans="1:34" x14ac:dyDescent="0.25">
      <c r="A2253" t="s">
        <v>137</v>
      </c>
      <c r="B2253" t="s">
        <v>34</v>
      </c>
      <c r="C2253" t="s">
        <v>193</v>
      </c>
      <c r="D2253" t="s">
        <v>136</v>
      </c>
      <c r="E2253" t="s">
        <v>135</v>
      </c>
      <c r="F2253" t="s">
        <v>403</v>
      </c>
      <c r="G2253" t="s">
        <v>404</v>
      </c>
      <c r="H2253">
        <v>461</v>
      </c>
      <c r="I2253" t="s">
        <v>192</v>
      </c>
      <c r="J2253" t="s">
        <v>133</v>
      </c>
      <c r="K2253" t="s">
        <v>132</v>
      </c>
      <c r="P2253" t="s">
        <v>297</v>
      </c>
      <c r="Q2253" t="s">
        <v>298</v>
      </c>
      <c r="R2253" t="s">
        <v>148</v>
      </c>
      <c r="S2253" t="s">
        <v>147</v>
      </c>
      <c r="AB2253" t="s">
        <v>128</v>
      </c>
      <c r="AC2253">
        <v>2010</v>
      </c>
      <c r="AD2253">
        <v>355.315</v>
      </c>
      <c r="AH2253" t="s">
        <v>191</v>
      </c>
    </row>
    <row r="2254" spans="1:34" x14ac:dyDescent="0.25">
      <c r="A2254" t="s">
        <v>137</v>
      </c>
      <c r="B2254" t="s">
        <v>34</v>
      </c>
      <c r="C2254" t="s">
        <v>193</v>
      </c>
      <c r="D2254" t="s">
        <v>136</v>
      </c>
      <c r="E2254" t="s">
        <v>135</v>
      </c>
      <c r="F2254" t="s">
        <v>403</v>
      </c>
      <c r="G2254" t="s">
        <v>404</v>
      </c>
      <c r="H2254">
        <v>461</v>
      </c>
      <c r="I2254" t="s">
        <v>192</v>
      </c>
      <c r="J2254" t="s">
        <v>133</v>
      </c>
      <c r="K2254" t="s">
        <v>132</v>
      </c>
      <c r="P2254" t="s">
        <v>297</v>
      </c>
      <c r="Q2254" t="s">
        <v>298</v>
      </c>
      <c r="R2254" t="s">
        <v>146</v>
      </c>
      <c r="S2254" t="s">
        <v>145</v>
      </c>
      <c r="AB2254" t="s">
        <v>128</v>
      </c>
      <c r="AC2254">
        <v>2010</v>
      </c>
      <c r="AD2254">
        <v>17.341000000000001</v>
      </c>
      <c r="AH2254" t="s">
        <v>191</v>
      </c>
    </row>
    <row r="2255" spans="1:34" x14ac:dyDescent="0.25">
      <c r="A2255" t="s">
        <v>137</v>
      </c>
      <c r="B2255" t="s">
        <v>34</v>
      </c>
      <c r="C2255" t="s">
        <v>193</v>
      </c>
      <c r="D2255" t="s">
        <v>136</v>
      </c>
      <c r="E2255" t="s">
        <v>135</v>
      </c>
      <c r="F2255" t="s">
        <v>403</v>
      </c>
      <c r="G2255" t="s">
        <v>404</v>
      </c>
      <c r="H2255">
        <v>461</v>
      </c>
      <c r="I2255" t="s">
        <v>192</v>
      </c>
      <c r="J2255" t="s">
        <v>133</v>
      </c>
      <c r="K2255" t="s">
        <v>132</v>
      </c>
      <c r="P2255" t="s">
        <v>297</v>
      </c>
      <c r="Q2255" t="s">
        <v>298</v>
      </c>
      <c r="R2255" t="s">
        <v>144</v>
      </c>
      <c r="S2255" t="s">
        <v>143</v>
      </c>
      <c r="AB2255" t="s">
        <v>128</v>
      </c>
      <c r="AC2255">
        <v>2010</v>
      </c>
      <c r="AD2255">
        <v>97.968999999999994</v>
      </c>
      <c r="AH2255" t="s">
        <v>191</v>
      </c>
    </row>
    <row r="2256" spans="1:34" x14ac:dyDescent="0.25">
      <c r="A2256" t="s">
        <v>137</v>
      </c>
      <c r="B2256" t="s">
        <v>34</v>
      </c>
      <c r="C2256" t="s">
        <v>193</v>
      </c>
      <c r="D2256" t="s">
        <v>136</v>
      </c>
      <c r="E2256" t="s">
        <v>135</v>
      </c>
      <c r="F2256" t="s">
        <v>403</v>
      </c>
      <c r="G2256" t="s">
        <v>404</v>
      </c>
      <c r="H2256">
        <v>461</v>
      </c>
      <c r="I2256" t="s">
        <v>192</v>
      </c>
      <c r="J2256" t="s">
        <v>133</v>
      </c>
      <c r="K2256" t="s">
        <v>132</v>
      </c>
      <c r="P2256" t="s">
        <v>297</v>
      </c>
      <c r="Q2256" t="s">
        <v>298</v>
      </c>
      <c r="R2256" t="s">
        <v>142</v>
      </c>
      <c r="S2256" t="s">
        <v>141</v>
      </c>
      <c r="AB2256" t="s">
        <v>128</v>
      </c>
      <c r="AC2256">
        <v>2010</v>
      </c>
      <c r="AD2256">
        <v>50.076000000000001</v>
      </c>
      <c r="AH2256" t="s">
        <v>191</v>
      </c>
    </row>
    <row r="2257" spans="1:34" x14ac:dyDescent="0.25">
      <c r="A2257" t="s">
        <v>137</v>
      </c>
      <c r="B2257" t="s">
        <v>34</v>
      </c>
      <c r="C2257" t="s">
        <v>193</v>
      </c>
      <c r="D2257" t="s">
        <v>136</v>
      </c>
      <c r="E2257" t="s">
        <v>135</v>
      </c>
      <c r="F2257" t="s">
        <v>403</v>
      </c>
      <c r="G2257" t="s">
        <v>404</v>
      </c>
      <c r="H2257">
        <v>461</v>
      </c>
      <c r="I2257" t="s">
        <v>192</v>
      </c>
      <c r="J2257" t="s">
        <v>133</v>
      </c>
      <c r="K2257" t="s">
        <v>132</v>
      </c>
      <c r="P2257" t="s">
        <v>297</v>
      </c>
      <c r="Q2257" t="s">
        <v>298</v>
      </c>
      <c r="R2257" t="s">
        <v>138</v>
      </c>
      <c r="S2257" t="s">
        <v>131</v>
      </c>
      <c r="AB2257" t="s">
        <v>128</v>
      </c>
      <c r="AC2257">
        <v>2010</v>
      </c>
      <c r="AD2257">
        <v>1011.696</v>
      </c>
      <c r="AH2257" t="s">
        <v>191</v>
      </c>
    </row>
    <row r="2258" spans="1:34" x14ac:dyDescent="0.25">
      <c r="A2258" t="s">
        <v>137</v>
      </c>
      <c r="B2258" t="s">
        <v>34</v>
      </c>
      <c r="C2258" t="s">
        <v>193</v>
      </c>
      <c r="D2258" t="s">
        <v>136</v>
      </c>
      <c r="E2258" t="s">
        <v>135</v>
      </c>
      <c r="F2258" t="s">
        <v>403</v>
      </c>
      <c r="G2258" t="s">
        <v>404</v>
      </c>
      <c r="H2258">
        <v>461</v>
      </c>
      <c r="I2258" t="s">
        <v>192</v>
      </c>
      <c r="J2258" t="s">
        <v>133</v>
      </c>
      <c r="K2258" t="s">
        <v>132</v>
      </c>
      <c r="P2258" t="s">
        <v>297</v>
      </c>
      <c r="Q2258" t="s">
        <v>298</v>
      </c>
      <c r="R2258" t="s">
        <v>130</v>
      </c>
      <c r="S2258" t="s">
        <v>129</v>
      </c>
      <c r="AB2258" t="s">
        <v>128</v>
      </c>
      <c r="AC2258">
        <v>2010</v>
      </c>
      <c r="AD2258">
        <v>287.41699999999997</v>
      </c>
      <c r="AH2258" t="s">
        <v>191</v>
      </c>
    </row>
    <row r="2259" spans="1:34" x14ac:dyDescent="0.25">
      <c r="A2259" t="s">
        <v>137</v>
      </c>
      <c r="B2259" t="s">
        <v>34</v>
      </c>
      <c r="C2259" t="s">
        <v>193</v>
      </c>
      <c r="D2259" t="s">
        <v>136</v>
      </c>
      <c r="E2259" t="s">
        <v>135</v>
      </c>
      <c r="F2259" t="s">
        <v>403</v>
      </c>
      <c r="G2259" t="s">
        <v>404</v>
      </c>
      <c r="H2259">
        <v>461</v>
      </c>
      <c r="I2259" t="s">
        <v>192</v>
      </c>
      <c r="J2259" t="s">
        <v>133</v>
      </c>
      <c r="K2259" t="s">
        <v>132</v>
      </c>
      <c r="P2259" t="s">
        <v>300</v>
      </c>
      <c r="Q2259" t="s">
        <v>301</v>
      </c>
      <c r="R2259" t="s">
        <v>183</v>
      </c>
      <c r="S2259" t="s">
        <v>182</v>
      </c>
      <c r="AB2259" t="s">
        <v>128</v>
      </c>
      <c r="AC2259">
        <v>2010</v>
      </c>
      <c r="AD2259">
        <v>6.9320000000000004</v>
      </c>
      <c r="AH2259" t="s">
        <v>191</v>
      </c>
    </row>
    <row r="2260" spans="1:34" x14ac:dyDescent="0.25">
      <c r="A2260" t="s">
        <v>137</v>
      </c>
      <c r="B2260" t="s">
        <v>34</v>
      </c>
      <c r="C2260" t="s">
        <v>193</v>
      </c>
      <c r="D2260" t="s">
        <v>136</v>
      </c>
      <c r="E2260" t="s">
        <v>135</v>
      </c>
      <c r="F2260" t="s">
        <v>403</v>
      </c>
      <c r="G2260" t="s">
        <v>404</v>
      </c>
      <c r="H2260">
        <v>461</v>
      </c>
      <c r="I2260" t="s">
        <v>192</v>
      </c>
      <c r="J2260" t="s">
        <v>133</v>
      </c>
      <c r="K2260" t="s">
        <v>132</v>
      </c>
      <c r="P2260" t="s">
        <v>300</v>
      </c>
      <c r="Q2260" t="s">
        <v>301</v>
      </c>
      <c r="R2260" t="s">
        <v>156</v>
      </c>
      <c r="S2260" t="s">
        <v>155</v>
      </c>
      <c r="AB2260" t="s">
        <v>128</v>
      </c>
      <c r="AC2260">
        <v>2010</v>
      </c>
      <c r="AD2260">
        <v>17.719000000000001</v>
      </c>
      <c r="AH2260" t="s">
        <v>191</v>
      </c>
    </row>
    <row r="2261" spans="1:34" x14ac:dyDescent="0.25">
      <c r="A2261" t="s">
        <v>137</v>
      </c>
      <c r="B2261" t="s">
        <v>34</v>
      </c>
      <c r="C2261" t="s">
        <v>193</v>
      </c>
      <c r="D2261" t="s">
        <v>136</v>
      </c>
      <c r="E2261" t="s">
        <v>135</v>
      </c>
      <c r="F2261" t="s">
        <v>403</v>
      </c>
      <c r="G2261" t="s">
        <v>404</v>
      </c>
      <c r="H2261">
        <v>461</v>
      </c>
      <c r="I2261" t="s">
        <v>192</v>
      </c>
      <c r="J2261" t="s">
        <v>133</v>
      </c>
      <c r="K2261" t="s">
        <v>132</v>
      </c>
      <c r="P2261" t="s">
        <v>300</v>
      </c>
      <c r="Q2261" t="s">
        <v>301</v>
      </c>
      <c r="R2261" t="s">
        <v>154</v>
      </c>
      <c r="S2261" t="s">
        <v>153</v>
      </c>
      <c r="AB2261" t="s">
        <v>128</v>
      </c>
      <c r="AC2261">
        <v>2010</v>
      </c>
      <c r="AD2261">
        <v>49.585999999999999</v>
      </c>
      <c r="AH2261" t="s">
        <v>191</v>
      </c>
    </row>
    <row r="2262" spans="1:34" x14ac:dyDescent="0.25">
      <c r="A2262" t="s">
        <v>137</v>
      </c>
      <c r="B2262" t="s">
        <v>34</v>
      </c>
      <c r="C2262" t="s">
        <v>193</v>
      </c>
      <c r="D2262" t="s">
        <v>136</v>
      </c>
      <c r="E2262" t="s">
        <v>135</v>
      </c>
      <c r="F2262" t="s">
        <v>403</v>
      </c>
      <c r="G2262" t="s">
        <v>404</v>
      </c>
      <c r="H2262">
        <v>461</v>
      </c>
      <c r="I2262" t="s">
        <v>192</v>
      </c>
      <c r="J2262" t="s">
        <v>133</v>
      </c>
      <c r="K2262" t="s">
        <v>132</v>
      </c>
      <c r="P2262" t="s">
        <v>300</v>
      </c>
      <c r="Q2262" t="s">
        <v>301</v>
      </c>
      <c r="R2262" t="s">
        <v>152</v>
      </c>
      <c r="S2262" t="s">
        <v>151</v>
      </c>
      <c r="AB2262" t="s">
        <v>128</v>
      </c>
      <c r="AC2262">
        <v>2010</v>
      </c>
      <c r="AD2262">
        <v>83.141999999999996</v>
      </c>
      <c r="AH2262" t="s">
        <v>191</v>
      </c>
    </row>
    <row r="2263" spans="1:34" x14ac:dyDescent="0.25">
      <c r="A2263" t="s">
        <v>137</v>
      </c>
      <c r="B2263" t="s">
        <v>34</v>
      </c>
      <c r="C2263" t="s">
        <v>193</v>
      </c>
      <c r="D2263" t="s">
        <v>136</v>
      </c>
      <c r="E2263" t="s">
        <v>135</v>
      </c>
      <c r="F2263" t="s">
        <v>403</v>
      </c>
      <c r="G2263" t="s">
        <v>404</v>
      </c>
      <c r="H2263">
        <v>461</v>
      </c>
      <c r="I2263" t="s">
        <v>192</v>
      </c>
      <c r="J2263" t="s">
        <v>133</v>
      </c>
      <c r="K2263" t="s">
        <v>132</v>
      </c>
      <c r="P2263" t="s">
        <v>300</v>
      </c>
      <c r="Q2263" t="s">
        <v>301</v>
      </c>
      <c r="R2263" t="s">
        <v>150</v>
      </c>
      <c r="S2263" t="s">
        <v>149</v>
      </c>
      <c r="AB2263" t="s">
        <v>128</v>
      </c>
      <c r="AC2263">
        <v>2010</v>
      </c>
      <c r="AD2263">
        <v>46.850999999999999</v>
      </c>
      <c r="AH2263" t="s">
        <v>191</v>
      </c>
    </row>
    <row r="2264" spans="1:34" x14ac:dyDescent="0.25">
      <c r="A2264" t="s">
        <v>137</v>
      </c>
      <c r="B2264" t="s">
        <v>34</v>
      </c>
      <c r="C2264" t="s">
        <v>193</v>
      </c>
      <c r="D2264" t="s">
        <v>136</v>
      </c>
      <c r="E2264" t="s">
        <v>135</v>
      </c>
      <c r="F2264" t="s">
        <v>403</v>
      </c>
      <c r="G2264" t="s">
        <v>404</v>
      </c>
      <c r="H2264">
        <v>461</v>
      </c>
      <c r="I2264" t="s">
        <v>192</v>
      </c>
      <c r="J2264" t="s">
        <v>133</v>
      </c>
      <c r="K2264" t="s">
        <v>132</v>
      </c>
      <c r="P2264" t="s">
        <v>300</v>
      </c>
      <c r="Q2264" t="s">
        <v>301</v>
      </c>
      <c r="R2264" t="s">
        <v>148</v>
      </c>
      <c r="S2264" t="s">
        <v>147</v>
      </c>
      <c r="AB2264" t="s">
        <v>128</v>
      </c>
      <c r="AC2264">
        <v>2010</v>
      </c>
      <c r="AD2264">
        <v>143.77500000000001</v>
      </c>
      <c r="AH2264" t="s">
        <v>191</v>
      </c>
    </row>
    <row r="2265" spans="1:34" x14ac:dyDescent="0.25">
      <c r="A2265" t="s">
        <v>137</v>
      </c>
      <c r="B2265" t="s">
        <v>34</v>
      </c>
      <c r="C2265" t="s">
        <v>193</v>
      </c>
      <c r="D2265" t="s">
        <v>136</v>
      </c>
      <c r="E2265" t="s">
        <v>135</v>
      </c>
      <c r="F2265" t="s">
        <v>403</v>
      </c>
      <c r="G2265" t="s">
        <v>404</v>
      </c>
      <c r="H2265">
        <v>461</v>
      </c>
      <c r="I2265" t="s">
        <v>192</v>
      </c>
      <c r="J2265" t="s">
        <v>133</v>
      </c>
      <c r="K2265" t="s">
        <v>132</v>
      </c>
      <c r="P2265" t="s">
        <v>300</v>
      </c>
      <c r="Q2265" t="s">
        <v>301</v>
      </c>
      <c r="R2265" t="s">
        <v>146</v>
      </c>
      <c r="S2265" t="s">
        <v>145</v>
      </c>
      <c r="AB2265" t="s">
        <v>128</v>
      </c>
      <c r="AC2265">
        <v>2010</v>
      </c>
      <c r="AD2265">
        <v>191.75700000000001</v>
      </c>
      <c r="AH2265" t="s">
        <v>191</v>
      </c>
    </row>
    <row r="2266" spans="1:34" x14ac:dyDescent="0.25">
      <c r="A2266" t="s">
        <v>137</v>
      </c>
      <c r="B2266" t="s">
        <v>34</v>
      </c>
      <c r="C2266" t="s">
        <v>193</v>
      </c>
      <c r="D2266" t="s">
        <v>136</v>
      </c>
      <c r="E2266" t="s">
        <v>135</v>
      </c>
      <c r="F2266" t="s">
        <v>403</v>
      </c>
      <c r="G2266" t="s">
        <v>404</v>
      </c>
      <c r="H2266">
        <v>461</v>
      </c>
      <c r="I2266" t="s">
        <v>192</v>
      </c>
      <c r="J2266" t="s">
        <v>133</v>
      </c>
      <c r="K2266" t="s">
        <v>132</v>
      </c>
      <c r="P2266" t="s">
        <v>300</v>
      </c>
      <c r="Q2266" t="s">
        <v>301</v>
      </c>
      <c r="R2266" t="s">
        <v>144</v>
      </c>
      <c r="S2266" t="s">
        <v>143</v>
      </c>
      <c r="AB2266" t="s">
        <v>128</v>
      </c>
      <c r="AC2266">
        <v>2010</v>
      </c>
      <c r="AD2266">
        <v>223.023</v>
      </c>
      <c r="AH2266" t="s">
        <v>191</v>
      </c>
    </row>
    <row r="2267" spans="1:34" x14ac:dyDescent="0.25">
      <c r="A2267" t="s">
        <v>137</v>
      </c>
      <c r="B2267" t="s">
        <v>34</v>
      </c>
      <c r="C2267" t="s">
        <v>193</v>
      </c>
      <c r="D2267" t="s">
        <v>136</v>
      </c>
      <c r="E2267" t="s">
        <v>135</v>
      </c>
      <c r="F2267" t="s">
        <v>403</v>
      </c>
      <c r="G2267" t="s">
        <v>404</v>
      </c>
      <c r="H2267">
        <v>461</v>
      </c>
      <c r="I2267" t="s">
        <v>192</v>
      </c>
      <c r="J2267" t="s">
        <v>133</v>
      </c>
      <c r="K2267" t="s">
        <v>132</v>
      </c>
      <c r="P2267" t="s">
        <v>300</v>
      </c>
      <c r="Q2267" t="s">
        <v>301</v>
      </c>
      <c r="R2267" t="s">
        <v>142</v>
      </c>
      <c r="S2267" t="s">
        <v>141</v>
      </c>
      <c r="AB2267" t="s">
        <v>128</v>
      </c>
      <c r="AC2267">
        <v>2010</v>
      </c>
      <c r="AD2267">
        <v>125.02500000000001</v>
      </c>
      <c r="AH2267" t="s">
        <v>191</v>
      </c>
    </row>
    <row r="2268" spans="1:34" x14ac:dyDescent="0.25">
      <c r="A2268" t="s">
        <v>137</v>
      </c>
      <c r="B2268" t="s">
        <v>34</v>
      </c>
      <c r="C2268" t="s">
        <v>193</v>
      </c>
      <c r="D2268" t="s">
        <v>136</v>
      </c>
      <c r="E2268" t="s">
        <v>135</v>
      </c>
      <c r="F2268" t="s">
        <v>403</v>
      </c>
      <c r="G2268" t="s">
        <v>404</v>
      </c>
      <c r="H2268">
        <v>461</v>
      </c>
      <c r="I2268" t="s">
        <v>192</v>
      </c>
      <c r="J2268" t="s">
        <v>133</v>
      </c>
      <c r="K2268" t="s">
        <v>132</v>
      </c>
      <c r="P2268" t="s">
        <v>300</v>
      </c>
      <c r="Q2268" t="s">
        <v>301</v>
      </c>
      <c r="R2268" t="s">
        <v>138</v>
      </c>
      <c r="S2268" t="s">
        <v>131</v>
      </c>
      <c r="AB2268" t="s">
        <v>128</v>
      </c>
      <c r="AC2268">
        <v>2010</v>
      </c>
      <c r="AD2268">
        <v>1386.7819999999999</v>
      </c>
      <c r="AH2268" t="s">
        <v>191</v>
      </c>
    </row>
    <row r="2269" spans="1:34" x14ac:dyDescent="0.25">
      <c r="A2269" t="s">
        <v>137</v>
      </c>
      <c r="B2269" t="s">
        <v>34</v>
      </c>
      <c r="C2269" t="s">
        <v>193</v>
      </c>
      <c r="D2269" t="s">
        <v>136</v>
      </c>
      <c r="E2269" t="s">
        <v>135</v>
      </c>
      <c r="F2269" t="s">
        <v>403</v>
      </c>
      <c r="G2269" t="s">
        <v>404</v>
      </c>
      <c r="H2269">
        <v>461</v>
      </c>
      <c r="I2269" t="s">
        <v>192</v>
      </c>
      <c r="J2269" t="s">
        <v>133</v>
      </c>
      <c r="K2269" t="s">
        <v>132</v>
      </c>
      <c r="P2269" t="s">
        <v>300</v>
      </c>
      <c r="Q2269" t="s">
        <v>301</v>
      </c>
      <c r="R2269" t="s">
        <v>130</v>
      </c>
      <c r="S2269" t="s">
        <v>129</v>
      </c>
      <c r="AB2269" t="s">
        <v>128</v>
      </c>
      <c r="AC2269">
        <v>2010</v>
      </c>
      <c r="AD2269">
        <v>498.97199999999998</v>
      </c>
      <c r="AH2269" t="s">
        <v>191</v>
      </c>
    </row>
    <row r="2270" spans="1:34" s="49" customFormat="1" x14ac:dyDescent="0.25">
      <c r="A2270" s="49" t="s">
        <v>137</v>
      </c>
      <c r="B2270" s="49" t="s">
        <v>34</v>
      </c>
      <c r="C2270" s="49" t="s">
        <v>193</v>
      </c>
      <c r="D2270" s="49" t="s">
        <v>136</v>
      </c>
      <c r="E2270" s="49" t="s">
        <v>135</v>
      </c>
      <c r="F2270" s="49" t="s">
        <v>403</v>
      </c>
      <c r="G2270" s="49" t="s">
        <v>404</v>
      </c>
      <c r="H2270" s="49">
        <v>461</v>
      </c>
      <c r="I2270" s="49" t="s">
        <v>192</v>
      </c>
      <c r="J2270" s="49" t="s">
        <v>133</v>
      </c>
      <c r="K2270" s="49" t="s">
        <v>132</v>
      </c>
      <c r="P2270" s="49" t="s">
        <v>302</v>
      </c>
      <c r="Q2270" s="49" t="s">
        <v>131</v>
      </c>
      <c r="R2270" s="49" t="s">
        <v>183</v>
      </c>
      <c r="S2270" s="49" t="s">
        <v>182</v>
      </c>
      <c r="AB2270" s="49" t="s">
        <v>128</v>
      </c>
      <c r="AC2270" s="49">
        <v>2010</v>
      </c>
      <c r="AD2270" s="49">
        <v>7.0679999999999996</v>
      </c>
      <c r="AF2270" s="49" t="s">
        <v>858</v>
      </c>
      <c r="AG2270" s="146">
        <f>(AD2271+AD2272+AD2273)*( 1 +AD2280/(AD2279-AD2280))</f>
        <v>427.86068652785303</v>
      </c>
      <c r="AH2270" s="49" t="s">
        <v>191</v>
      </c>
    </row>
    <row r="2271" spans="1:34" s="49" customFormat="1" x14ac:dyDescent="0.25">
      <c r="A2271" s="49" t="s">
        <v>137</v>
      </c>
      <c r="B2271" s="49" t="s">
        <v>34</v>
      </c>
      <c r="C2271" s="49" t="s">
        <v>193</v>
      </c>
      <c r="D2271" s="49" t="s">
        <v>136</v>
      </c>
      <c r="E2271" s="49" t="s">
        <v>135</v>
      </c>
      <c r="F2271" s="49" t="s">
        <v>403</v>
      </c>
      <c r="G2271" s="49" t="s">
        <v>404</v>
      </c>
      <c r="H2271" s="49">
        <v>461</v>
      </c>
      <c r="I2271" s="49" t="s">
        <v>192</v>
      </c>
      <c r="J2271" s="49" t="s">
        <v>133</v>
      </c>
      <c r="K2271" s="49" t="s">
        <v>132</v>
      </c>
      <c r="P2271" s="49" t="s">
        <v>302</v>
      </c>
      <c r="Q2271" s="49" t="s">
        <v>131</v>
      </c>
      <c r="R2271" s="49" t="s">
        <v>156</v>
      </c>
      <c r="S2271" s="49" t="s">
        <v>155</v>
      </c>
      <c r="AB2271" s="49" t="s">
        <v>128</v>
      </c>
      <c r="AC2271" s="49">
        <v>2010</v>
      </c>
      <c r="AD2271" s="49">
        <v>24.94</v>
      </c>
      <c r="AF2271" s="49" t="s">
        <v>859</v>
      </c>
      <c r="AG2271" s="146">
        <f>(AD2270+AD2274+AD2275+AD2276+AD2277+AD2278)*( 1 +AD2280/(AD2279-AD2280))</f>
        <v>1970.6173134721469</v>
      </c>
      <c r="AH2271" s="49" t="s">
        <v>191</v>
      </c>
    </row>
    <row r="2272" spans="1:34" s="49" customFormat="1" x14ac:dyDescent="0.25">
      <c r="A2272" s="49" t="s">
        <v>137</v>
      </c>
      <c r="B2272" s="49" t="s">
        <v>34</v>
      </c>
      <c r="C2272" s="49" t="s">
        <v>193</v>
      </c>
      <c r="D2272" s="49" t="s">
        <v>136</v>
      </c>
      <c r="E2272" s="49" t="s">
        <v>135</v>
      </c>
      <c r="F2272" s="49" t="s">
        <v>403</v>
      </c>
      <c r="G2272" s="49" t="s">
        <v>404</v>
      </c>
      <c r="H2272" s="49">
        <v>461</v>
      </c>
      <c r="I2272" s="49" t="s">
        <v>192</v>
      </c>
      <c r="J2272" s="49" t="s">
        <v>133</v>
      </c>
      <c r="K2272" s="49" t="s">
        <v>132</v>
      </c>
      <c r="P2272" s="49" t="s">
        <v>302</v>
      </c>
      <c r="Q2272" s="49" t="s">
        <v>131</v>
      </c>
      <c r="R2272" s="49" t="s">
        <v>154</v>
      </c>
      <c r="S2272" s="49" t="s">
        <v>153</v>
      </c>
      <c r="AB2272" s="49" t="s">
        <v>128</v>
      </c>
      <c r="AC2272" s="49">
        <v>2010</v>
      </c>
      <c r="AD2272" s="49">
        <v>98.903000000000006</v>
      </c>
      <c r="AF2272" s="49" t="s">
        <v>862</v>
      </c>
      <c r="AG2272" s="146">
        <f>AD2270+AD2271+AD2272+AD2273+ AD2274+AD2275+AD2276+AD2277+AD2278+AD2280</f>
        <v>2398.4780000000001</v>
      </c>
      <c r="AH2272" s="49" t="s">
        <v>191</v>
      </c>
    </row>
    <row r="2273" spans="1:34" s="49" customFormat="1" x14ac:dyDescent="0.25">
      <c r="A2273" s="49" t="s">
        <v>137</v>
      </c>
      <c r="B2273" s="49" t="s">
        <v>34</v>
      </c>
      <c r="C2273" s="49" t="s">
        <v>193</v>
      </c>
      <c r="D2273" s="49" t="s">
        <v>136</v>
      </c>
      <c r="E2273" s="49" t="s">
        <v>135</v>
      </c>
      <c r="F2273" s="49" t="s">
        <v>403</v>
      </c>
      <c r="G2273" s="49" t="s">
        <v>404</v>
      </c>
      <c r="H2273" s="49">
        <v>461</v>
      </c>
      <c r="I2273" s="49" t="s">
        <v>192</v>
      </c>
      <c r="J2273" s="49" t="s">
        <v>133</v>
      </c>
      <c r="K2273" s="49" t="s">
        <v>132</v>
      </c>
      <c r="P2273" s="49" t="s">
        <v>302</v>
      </c>
      <c r="Q2273" s="49" t="s">
        <v>131</v>
      </c>
      <c r="R2273" s="49" t="s">
        <v>152</v>
      </c>
      <c r="S2273" s="49" t="s">
        <v>151</v>
      </c>
      <c r="AB2273" s="49" t="s">
        <v>128</v>
      </c>
      <c r="AC2273" s="49">
        <v>2010</v>
      </c>
      <c r="AD2273" s="49">
        <v>163.73500000000001</v>
      </c>
      <c r="AG2273" s="146"/>
      <c r="AH2273" s="49" t="s">
        <v>191</v>
      </c>
    </row>
    <row r="2274" spans="1:34" s="49" customFormat="1" x14ac:dyDescent="0.25">
      <c r="A2274" s="49" t="s">
        <v>137</v>
      </c>
      <c r="B2274" s="49" t="s">
        <v>34</v>
      </c>
      <c r="C2274" s="49" t="s">
        <v>193</v>
      </c>
      <c r="D2274" s="49" t="s">
        <v>136</v>
      </c>
      <c r="E2274" s="49" t="s">
        <v>135</v>
      </c>
      <c r="F2274" s="49" t="s">
        <v>403</v>
      </c>
      <c r="G2274" s="49" t="s">
        <v>404</v>
      </c>
      <c r="H2274" s="49">
        <v>461</v>
      </c>
      <c r="I2274" s="49" t="s">
        <v>192</v>
      </c>
      <c r="J2274" s="49" t="s">
        <v>133</v>
      </c>
      <c r="K2274" s="49" t="s">
        <v>132</v>
      </c>
      <c r="P2274" s="49" t="s">
        <v>302</v>
      </c>
      <c r="Q2274" s="49" t="s">
        <v>131</v>
      </c>
      <c r="R2274" s="49" t="s">
        <v>150</v>
      </c>
      <c r="S2274" s="49" t="s">
        <v>149</v>
      </c>
      <c r="AB2274" s="49" t="s">
        <v>128</v>
      </c>
      <c r="AC2274" s="49">
        <v>2010</v>
      </c>
      <c r="AD2274" s="49">
        <v>113.16200000000001</v>
      </c>
      <c r="AG2274" s="146"/>
      <c r="AH2274" s="49" t="s">
        <v>191</v>
      </c>
    </row>
    <row r="2275" spans="1:34" s="49" customFormat="1" x14ac:dyDescent="0.25">
      <c r="A2275" s="49" t="s">
        <v>137</v>
      </c>
      <c r="B2275" s="49" t="s">
        <v>34</v>
      </c>
      <c r="C2275" s="49" t="s">
        <v>193</v>
      </c>
      <c r="D2275" s="49" t="s">
        <v>136</v>
      </c>
      <c r="E2275" s="49" t="s">
        <v>135</v>
      </c>
      <c r="F2275" s="49" t="s">
        <v>403</v>
      </c>
      <c r="G2275" s="49" t="s">
        <v>404</v>
      </c>
      <c r="H2275" s="49">
        <v>461</v>
      </c>
      <c r="I2275" s="49" t="s">
        <v>192</v>
      </c>
      <c r="J2275" s="49" t="s">
        <v>133</v>
      </c>
      <c r="K2275" s="49" t="s">
        <v>132</v>
      </c>
      <c r="P2275" s="49" t="s">
        <v>302</v>
      </c>
      <c r="Q2275" s="49" t="s">
        <v>131</v>
      </c>
      <c r="R2275" s="49" t="s">
        <v>148</v>
      </c>
      <c r="S2275" s="49" t="s">
        <v>147</v>
      </c>
      <c r="AB2275" s="49" t="s">
        <v>128</v>
      </c>
      <c r="AC2275" s="49">
        <v>2010</v>
      </c>
      <c r="AD2275" s="49">
        <v>499.09</v>
      </c>
      <c r="AG2275" s="146"/>
      <c r="AH2275" s="49" t="s">
        <v>191</v>
      </c>
    </row>
    <row r="2276" spans="1:34" s="49" customFormat="1" x14ac:dyDescent="0.25">
      <c r="A2276" s="49" t="s">
        <v>137</v>
      </c>
      <c r="B2276" s="49" t="s">
        <v>34</v>
      </c>
      <c r="C2276" s="49" t="s">
        <v>193</v>
      </c>
      <c r="D2276" s="49" t="s">
        <v>136</v>
      </c>
      <c r="E2276" s="49" t="s">
        <v>135</v>
      </c>
      <c r="F2276" s="49" t="s">
        <v>403</v>
      </c>
      <c r="G2276" s="49" t="s">
        <v>404</v>
      </c>
      <c r="H2276" s="49">
        <v>461</v>
      </c>
      <c r="I2276" s="49" t="s">
        <v>192</v>
      </c>
      <c r="J2276" s="49" t="s">
        <v>133</v>
      </c>
      <c r="K2276" s="49" t="s">
        <v>132</v>
      </c>
      <c r="P2276" s="49" t="s">
        <v>302</v>
      </c>
      <c r="Q2276" s="49" t="s">
        <v>131</v>
      </c>
      <c r="R2276" s="49" t="s">
        <v>146</v>
      </c>
      <c r="S2276" s="49" t="s">
        <v>145</v>
      </c>
      <c r="AB2276" s="49" t="s">
        <v>128</v>
      </c>
      <c r="AC2276" s="49">
        <v>2010</v>
      </c>
      <c r="AD2276" s="49">
        <v>209.09800000000001</v>
      </c>
      <c r="AG2276" s="146"/>
      <c r="AH2276" s="49" t="s">
        <v>191</v>
      </c>
    </row>
    <row r="2277" spans="1:34" s="49" customFormat="1" x14ac:dyDescent="0.25">
      <c r="A2277" s="49" t="s">
        <v>137</v>
      </c>
      <c r="B2277" s="49" t="s">
        <v>34</v>
      </c>
      <c r="C2277" s="49" t="s">
        <v>193</v>
      </c>
      <c r="D2277" s="49" t="s">
        <v>136</v>
      </c>
      <c r="E2277" s="49" t="s">
        <v>135</v>
      </c>
      <c r="F2277" s="49" t="s">
        <v>403</v>
      </c>
      <c r="G2277" s="49" t="s">
        <v>404</v>
      </c>
      <c r="H2277" s="49">
        <v>461</v>
      </c>
      <c r="I2277" s="49" t="s">
        <v>192</v>
      </c>
      <c r="J2277" s="49" t="s">
        <v>133</v>
      </c>
      <c r="K2277" s="49" t="s">
        <v>132</v>
      </c>
      <c r="P2277" s="49" t="s">
        <v>302</v>
      </c>
      <c r="Q2277" s="49" t="s">
        <v>131</v>
      </c>
      <c r="R2277" s="49" t="s">
        <v>144</v>
      </c>
      <c r="S2277" s="49" t="s">
        <v>143</v>
      </c>
      <c r="AB2277" s="49" t="s">
        <v>128</v>
      </c>
      <c r="AC2277" s="49">
        <v>2010</v>
      </c>
      <c r="AD2277" s="49">
        <v>320.99200000000002</v>
      </c>
      <c r="AG2277" s="146"/>
      <c r="AH2277" s="49" t="s">
        <v>191</v>
      </c>
    </row>
    <row r="2278" spans="1:34" s="49" customFormat="1" x14ac:dyDescent="0.25">
      <c r="A2278" s="49" t="s">
        <v>137</v>
      </c>
      <c r="B2278" s="49" t="s">
        <v>34</v>
      </c>
      <c r="C2278" s="49" t="s">
        <v>193</v>
      </c>
      <c r="D2278" s="49" t="s">
        <v>136</v>
      </c>
      <c r="E2278" s="49" t="s">
        <v>135</v>
      </c>
      <c r="F2278" s="49" t="s">
        <v>403</v>
      </c>
      <c r="G2278" s="49" t="s">
        <v>404</v>
      </c>
      <c r="H2278" s="49">
        <v>461</v>
      </c>
      <c r="I2278" s="49" t="s">
        <v>192</v>
      </c>
      <c r="J2278" s="49" t="s">
        <v>133</v>
      </c>
      <c r="K2278" s="49" t="s">
        <v>132</v>
      </c>
      <c r="P2278" s="49" t="s">
        <v>302</v>
      </c>
      <c r="Q2278" s="49" t="s">
        <v>131</v>
      </c>
      <c r="R2278" s="49" t="s">
        <v>142</v>
      </c>
      <c r="S2278" s="49" t="s">
        <v>141</v>
      </c>
      <c r="AB2278" s="49" t="s">
        <v>128</v>
      </c>
      <c r="AC2278" s="49">
        <v>2010</v>
      </c>
      <c r="AD2278" s="49">
        <v>175.101</v>
      </c>
      <c r="AG2278" s="146"/>
      <c r="AH2278" s="49" t="s">
        <v>191</v>
      </c>
    </row>
    <row r="2279" spans="1:34" s="49" customFormat="1" x14ac:dyDescent="0.25">
      <c r="A2279" s="49" t="s">
        <v>137</v>
      </c>
      <c r="B2279" s="49" t="s">
        <v>34</v>
      </c>
      <c r="C2279" s="49" t="s">
        <v>193</v>
      </c>
      <c r="D2279" s="49" t="s">
        <v>136</v>
      </c>
      <c r="E2279" s="49" t="s">
        <v>135</v>
      </c>
      <c r="F2279" s="49" t="s">
        <v>403</v>
      </c>
      <c r="G2279" s="49" t="s">
        <v>404</v>
      </c>
      <c r="H2279" s="49">
        <v>461</v>
      </c>
      <c r="I2279" s="49" t="s">
        <v>192</v>
      </c>
      <c r="J2279" s="49" t="s">
        <v>133</v>
      </c>
      <c r="K2279" s="49" t="s">
        <v>132</v>
      </c>
      <c r="P2279" s="49" t="s">
        <v>302</v>
      </c>
      <c r="Q2279" s="49" t="s">
        <v>131</v>
      </c>
      <c r="R2279" s="49" t="s">
        <v>138</v>
      </c>
      <c r="S2279" s="49" t="s">
        <v>131</v>
      </c>
      <c r="AB2279" s="49" t="s">
        <v>128</v>
      </c>
      <c r="AC2279" s="49">
        <v>2010</v>
      </c>
      <c r="AD2279" s="49">
        <v>2398.4780000000001</v>
      </c>
      <c r="AG2279" s="146"/>
      <c r="AH2279" s="49" t="s">
        <v>191</v>
      </c>
    </row>
    <row r="2280" spans="1:34" s="49" customFormat="1" x14ac:dyDescent="0.25">
      <c r="A2280" s="49" t="s">
        <v>137</v>
      </c>
      <c r="B2280" s="49" t="s">
        <v>34</v>
      </c>
      <c r="C2280" s="49" t="s">
        <v>193</v>
      </c>
      <c r="D2280" s="49" t="s">
        <v>136</v>
      </c>
      <c r="E2280" s="49" t="s">
        <v>135</v>
      </c>
      <c r="F2280" s="49" t="s">
        <v>403</v>
      </c>
      <c r="G2280" s="49" t="s">
        <v>404</v>
      </c>
      <c r="H2280" s="49">
        <v>461</v>
      </c>
      <c r="I2280" s="49" t="s">
        <v>192</v>
      </c>
      <c r="J2280" s="49" t="s">
        <v>133</v>
      </c>
      <c r="K2280" s="49" t="s">
        <v>132</v>
      </c>
      <c r="P2280" s="49" t="s">
        <v>302</v>
      </c>
      <c r="Q2280" s="49" t="s">
        <v>131</v>
      </c>
      <c r="R2280" s="49" t="s">
        <v>130</v>
      </c>
      <c r="S2280" s="49" t="s">
        <v>129</v>
      </c>
      <c r="AB2280" s="49" t="s">
        <v>128</v>
      </c>
      <c r="AC2280" s="49">
        <v>2010</v>
      </c>
      <c r="AD2280" s="49">
        <v>786.38900000000001</v>
      </c>
      <c r="AG2280" s="146"/>
      <c r="AH2280" s="49" t="s">
        <v>191</v>
      </c>
    </row>
    <row r="2281" spans="1:34" s="12" customFormat="1" x14ac:dyDescent="0.25">
      <c r="A2281" s="12" t="s">
        <v>137</v>
      </c>
      <c r="B2281" s="12" t="s">
        <v>190</v>
      </c>
      <c r="C2281" s="12" t="s">
        <v>189</v>
      </c>
      <c r="D2281" s="12" t="s">
        <v>136</v>
      </c>
      <c r="E2281" s="12" t="s">
        <v>135</v>
      </c>
      <c r="F2281" s="12" t="s">
        <v>403</v>
      </c>
      <c r="G2281" s="12" t="s">
        <v>404</v>
      </c>
      <c r="H2281" s="12">
        <v>467</v>
      </c>
      <c r="I2281" s="12" t="s">
        <v>187</v>
      </c>
      <c r="J2281" s="12" t="s">
        <v>133</v>
      </c>
      <c r="K2281" s="12" t="s">
        <v>132</v>
      </c>
      <c r="P2281" s="12" t="s">
        <v>297</v>
      </c>
      <c r="Q2281" s="12" t="s">
        <v>298</v>
      </c>
      <c r="R2281" s="12" t="s">
        <v>156</v>
      </c>
      <c r="S2281" s="12" t="s">
        <v>155</v>
      </c>
      <c r="AB2281" s="12" t="s">
        <v>128</v>
      </c>
      <c r="AC2281" s="12">
        <v>2010</v>
      </c>
      <c r="AD2281" s="12">
        <v>41.584000000000003</v>
      </c>
      <c r="AG2281" s="148"/>
      <c r="AH2281" s="12" t="s">
        <v>188</v>
      </c>
    </row>
    <row r="2282" spans="1:34" x14ac:dyDescent="0.25">
      <c r="A2282" t="s">
        <v>137</v>
      </c>
      <c r="B2282" t="s">
        <v>190</v>
      </c>
      <c r="C2282" t="s">
        <v>189</v>
      </c>
      <c r="D2282" t="s">
        <v>136</v>
      </c>
      <c r="E2282" t="s">
        <v>135</v>
      </c>
      <c r="F2282" t="s">
        <v>403</v>
      </c>
      <c r="G2282" t="s">
        <v>404</v>
      </c>
      <c r="H2282">
        <v>467</v>
      </c>
      <c r="I2282" t="s">
        <v>187</v>
      </c>
      <c r="J2282" t="s">
        <v>133</v>
      </c>
      <c r="K2282" t="s">
        <v>132</v>
      </c>
      <c r="P2282" t="s">
        <v>297</v>
      </c>
      <c r="Q2282" t="s">
        <v>298</v>
      </c>
      <c r="R2282" t="s">
        <v>154</v>
      </c>
      <c r="S2282" t="s">
        <v>153</v>
      </c>
      <c r="AB2282" t="s">
        <v>128</v>
      </c>
      <c r="AC2282">
        <v>2010</v>
      </c>
      <c r="AD2282">
        <v>161.68700000000001</v>
      </c>
      <c r="AH2282" t="s">
        <v>188</v>
      </c>
    </row>
    <row r="2283" spans="1:34" x14ac:dyDescent="0.25">
      <c r="A2283" t="s">
        <v>137</v>
      </c>
      <c r="B2283" t="s">
        <v>190</v>
      </c>
      <c r="C2283" t="s">
        <v>189</v>
      </c>
      <c r="D2283" t="s">
        <v>136</v>
      </c>
      <c r="E2283" t="s">
        <v>135</v>
      </c>
      <c r="F2283" t="s">
        <v>403</v>
      </c>
      <c r="G2283" t="s">
        <v>404</v>
      </c>
      <c r="H2283">
        <v>467</v>
      </c>
      <c r="I2283" t="s">
        <v>187</v>
      </c>
      <c r="J2283" t="s">
        <v>133</v>
      </c>
      <c r="K2283" t="s">
        <v>132</v>
      </c>
      <c r="P2283" t="s">
        <v>297</v>
      </c>
      <c r="Q2283" t="s">
        <v>298</v>
      </c>
      <c r="R2283" t="s">
        <v>152</v>
      </c>
      <c r="S2283" t="s">
        <v>151</v>
      </c>
      <c r="AB2283" t="s">
        <v>128</v>
      </c>
      <c r="AC2283">
        <v>2010</v>
      </c>
      <c r="AD2283">
        <v>197.88800000000001</v>
      </c>
      <c r="AH2283" t="s">
        <v>188</v>
      </c>
    </row>
    <row r="2284" spans="1:34" x14ac:dyDescent="0.25">
      <c r="A2284" t="s">
        <v>137</v>
      </c>
      <c r="B2284" t="s">
        <v>190</v>
      </c>
      <c r="C2284" t="s">
        <v>189</v>
      </c>
      <c r="D2284" t="s">
        <v>136</v>
      </c>
      <c r="E2284" t="s">
        <v>135</v>
      </c>
      <c r="F2284" t="s">
        <v>403</v>
      </c>
      <c r="G2284" t="s">
        <v>404</v>
      </c>
      <c r="H2284">
        <v>467</v>
      </c>
      <c r="I2284" t="s">
        <v>187</v>
      </c>
      <c r="J2284" t="s">
        <v>133</v>
      </c>
      <c r="K2284" t="s">
        <v>132</v>
      </c>
      <c r="P2284" t="s">
        <v>297</v>
      </c>
      <c r="Q2284" t="s">
        <v>298</v>
      </c>
      <c r="R2284" t="s">
        <v>150</v>
      </c>
      <c r="S2284" t="s">
        <v>149</v>
      </c>
      <c r="AB2284" t="s">
        <v>128</v>
      </c>
      <c r="AC2284">
        <v>2010</v>
      </c>
      <c r="AD2284">
        <v>84.120999999999995</v>
      </c>
      <c r="AH2284" t="s">
        <v>188</v>
      </c>
    </row>
    <row r="2285" spans="1:34" x14ac:dyDescent="0.25">
      <c r="A2285" t="s">
        <v>137</v>
      </c>
      <c r="B2285" t="s">
        <v>190</v>
      </c>
      <c r="C2285" t="s">
        <v>189</v>
      </c>
      <c r="D2285" t="s">
        <v>136</v>
      </c>
      <c r="E2285" t="s">
        <v>135</v>
      </c>
      <c r="F2285" t="s">
        <v>403</v>
      </c>
      <c r="G2285" t="s">
        <v>404</v>
      </c>
      <c r="H2285">
        <v>467</v>
      </c>
      <c r="I2285" t="s">
        <v>187</v>
      </c>
      <c r="J2285" t="s">
        <v>133</v>
      </c>
      <c r="K2285" t="s">
        <v>132</v>
      </c>
      <c r="P2285" t="s">
        <v>297</v>
      </c>
      <c r="Q2285" t="s">
        <v>298</v>
      </c>
      <c r="R2285" t="s">
        <v>148</v>
      </c>
      <c r="S2285" t="s">
        <v>147</v>
      </c>
      <c r="AB2285" t="s">
        <v>128</v>
      </c>
      <c r="AC2285">
        <v>2010</v>
      </c>
      <c r="AD2285">
        <v>182.74100000000001</v>
      </c>
      <c r="AH2285" t="s">
        <v>188</v>
      </c>
    </row>
    <row r="2286" spans="1:34" x14ac:dyDescent="0.25">
      <c r="A2286" t="s">
        <v>137</v>
      </c>
      <c r="B2286" t="s">
        <v>190</v>
      </c>
      <c r="C2286" t="s">
        <v>189</v>
      </c>
      <c r="D2286" t="s">
        <v>136</v>
      </c>
      <c r="E2286" t="s">
        <v>135</v>
      </c>
      <c r="F2286" t="s">
        <v>403</v>
      </c>
      <c r="G2286" t="s">
        <v>404</v>
      </c>
      <c r="H2286">
        <v>467</v>
      </c>
      <c r="I2286" t="s">
        <v>187</v>
      </c>
      <c r="J2286" t="s">
        <v>133</v>
      </c>
      <c r="K2286" t="s">
        <v>132</v>
      </c>
      <c r="P2286" t="s">
        <v>297</v>
      </c>
      <c r="Q2286" t="s">
        <v>298</v>
      </c>
      <c r="R2286" t="s">
        <v>146</v>
      </c>
      <c r="S2286" t="s">
        <v>145</v>
      </c>
      <c r="AB2286" t="s">
        <v>128</v>
      </c>
      <c r="AC2286">
        <v>2010</v>
      </c>
      <c r="AD2286">
        <v>187.05799999999999</v>
      </c>
      <c r="AH2286" t="s">
        <v>188</v>
      </c>
    </row>
    <row r="2287" spans="1:34" x14ac:dyDescent="0.25">
      <c r="A2287" t="s">
        <v>137</v>
      </c>
      <c r="B2287" t="s">
        <v>190</v>
      </c>
      <c r="C2287" t="s">
        <v>189</v>
      </c>
      <c r="D2287" t="s">
        <v>136</v>
      </c>
      <c r="E2287" t="s">
        <v>135</v>
      </c>
      <c r="F2287" t="s">
        <v>403</v>
      </c>
      <c r="G2287" t="s">
        <v>404</v>
      </c>
      <c r="H2287">
        <v>467</v>
      </c>
      <c r="I2287" t="s">
        <v>187</v>
      </c>
      <c r="J2287" t="s">
        <v>133</v>
      </c>
      <c r="K2287" t="s">
        <v>132</v>
      </c>
      <c r="P2287" t="s">
        <v>297</v>
      </c>
      <c r="Q2287" t="s">
        <v>298</v>
      </c>
      <c r="R2287" t="s">
        <v>144</v>
      </c>
      <c r="S2287" t="s">
        <v>143</v>
      </c>
      <c r="AB2287" t="s">
        <v>128</v>
      </c>
      <c r="AC2287">
        <v>2010</v>
      </c>
      <c r="AD2287">
        <v>45.241</v>
      </c>
      <c r="AH2287" t="s">
        <v>188</v>
      </c>
    </row>
    <row r="2288" spans="1:34" x14ac:dyDescent="0.25">
      <c r="A2288" t="s">
        <v>137</v>
      </c>
      <c r="B2288" t="s">
        <v>190</v>
      </c>
      <c r="C2288" t="s">
        <v>189</v>
      </c>
      <c r="D2288" t="s">
        <v>136</v>
      </c>
      <c r="E2288" t="s">
        <v>135</v>
      </c>
      <c r="F2288" t="s">
        <v>403</v>
      </c>
      <c r="G2288" t="s">
        <v>404</v>
      </c>
      <c r="H2288">
        <v>467</v>
      </c>
      <c r="I2288" t="s">
        <v>187</v>
      </c>
      <c r="J2288" t="s">
        <v>133</v>
      </c>
      <c r="K2288" t="s">
        <v>132</v>
      </c>
      <c r="P2288" t="s">
        <v>297</v>
      </c>
      <c r="Q2288" t="s">
        <v>298</v>
      </c>
      <c r="R2288" t="s">
        <v>142</v>
      </c>
      <c r="S2288" t="s">
        <v>141</v>
      </c>
      <c r="AB2288" t="s">
        <v>128</v>
      </c>
      <c r="AC2288">
        <v>2010</v>
      </c>
      <c r="AD2288">
        <v>18.148</v>
      </c>
      <c r="AH2288" t="s">
        <v>188</v>
      </c>
    </row>
    <row r="2289" spans="1:34" x14ac:dyDescent="0.25">
      <c r="A2289" t="s">
        <v>137</v>
      </c>
      <c r="B2289" t="s">
        <v>190</v>
      </c>
      <c r="C2289" t="s">
        <v>189</v>
      </c>
      <c r="D2289" t="s">
        <v>136</v>
      </c>
      <c r="E2289" t="s">
        <v>135</v>
      </c>
      <c r="F2289" t="s">
        <v>403</v>
      </c>
      <c r="G2289" t="s">
        <v>404</v>
      </c>
      <c r="H2289">
        <v>467</v>
      </c>
      <c r="I2289" t="s">
        <v>187</v>
      </c>
      <c r="J2289" t="s">
        <v>133</v>
      </c>
      <c r="K2289" t="s">
        <v>132</v>
      </c>
      <c r="P2289" t="s">
        <v>297</v>
      </c>
      <c r="Q2289" t="s">
        <v>298</v>
      </c>
      <c r="R2289" t="s">
        <v>140</v>
      </c>
      <c r="S2289" t="s">
        <v>139</v>
      </c>
      <c r="AB2289" t="s">
        <v>128</v>
      </c>
      <c r="AC2289">
        <v>2010</v>
      </c>
      <c r="AD2289">
        <v>105.015</v>
      </c>
      <c r="AH2289" t="s">
        <v>188</v>
      </c>
    </row>
    <row r="2290" spans="1:34" x14ac:dyDescent="0.25">
      <c r="A2290" t="s">
        <v>137</v>
      </c>
      <c r="B2290" t="s">
        <v>190</v>
      </c>
      <c r="C2290" t="s">
        <v>189</v>
      </c>
      <c r="D2290" t="s">
        <v>136</v>
      </c>
      <c r="E2290" t="s">
        <v>135</v>
      </c>
      <c r="F2290" t="s">
        <v>403</v>
      </c>
      <c r="G2290" t="s">
        <v>404</v>
      </c>
      <c r="H2290">
        <v>467</v>
      </c>
      <c r="I2290" t="s">
        <v>187</v>
      </c>
      <c r="J2290" t="s">
        <v>133</v>
      </c>
      <c r="K2290" t="s">
        <v>132</v>
      </c>
      <c r="P2290" t="s">
        <v>297</v>
      </c>
      <c r="Q2290" t="s">
        <v>298</v>
      </c>
      <c r="R2290" t="s">
        <v>138</v>
      </c>
      <c r="S2290" t="s">
        <v>131</v>
      </c>
      <c r="AB2290" t="s">
        <v>128</v>
      </c>
      <c r="AC2290">
        <v>2010</v>
      </c>
      <c r="AD2290">
        <v>1023.482</v>
      </c>
      <c r="AH2290" t="s">
        <v>188</v>
      </c>
    </row>
    <row r="2291" spans="1:34" x14ac:dyDescent="0.25">
      <c r="A2291" t="s">
        <v>137</v>
      </c>
      <c r="B2291" t="s">
        <v>190</v>
      </c>
      <c r="C2291" t="s">
        <v>189</v>
      </c>
      <c r="D2291" t="s">
        <v>136</v>
      </c>
      <c r="E2291" t="s">
        <v>135</v>
      </c>
      <c r="F2291" t="s">
        <v>403</v>
      </c>
      <c r="G2291" t="s">
        <v>404</v>
      </c>
      <c r="H2291">
        <v>467</v>
      </c>
      <c r="I2291" t="s">
        <v>187</v>
      </c>
      <c r="J2291" t="s">
        <v>133</v>
      </c>
      <c r="K2291" t="s">
        <v>132</v>
      </c>
      <c r="P2291" t="s">
        <v>300</v>
      </c>
      <c r="Q2291" t="s">
        <v>301</v>
      </c>
      <c r="R2291" t="s">
        <v>183</v>
      </c>
      <c r="S2291" t="s">
        <v>182</v>
      </c>
      <c r="AB2291" t="s">
        <v>128</v>
      </c>
      <c r="AC2291">
        <v>2010</v>
      </c>
      <c r="AD2291">
        <v>10.209</v>
      </c>
      <c r="AH2291" t="s">
        <v>188</v>
      </c>
    </row>
    <row r="2292" spans="1:34" x14ac:dyDescent="0.25">
      <c r="A2292" t="s">
        <v>137</v>
      </c>
      <c r="B2292" t="s">
        <v>190</v>
      </c>
      <c r="C2292" t="s">
        <v>189</v>
      </c>
      <c r="D2292" t="s">
        <v>136</v>
      </c>
      <c r="E2292" t="s">
        <v>135</v>
      </c>
      <c r="F2292" t="s">
        <v>403</v>
      </c>
      <c r="G2292" t="s">
        <v>404</v>
      </c>
      <c r="H2292">
        <v>467</v>
      </c>
      <c r="I2292" t="s">
        <v>187</v>
      </c>
      <c r="J2292" t="s">
        <v>133</v>
      </c>
      <c r="K2292" t="s">
        <v>132</v>
      </c>
      <c r="P2292" t="s">
        <v>300</v>
      </c>
      <c r="Q2292" t="s">
        <v>301</v>
      </c>
      <c r="R2292" t="s">
        <v>156</v>
      </c>
      <c r="S2292" t="s">
        <v>155</v>
      </c>
      <c r="AB2292" t="s">
        <v>128</v>
      </c>
      <c r="AC2292">
        <v>2010</v>
      </c>
      <c r="AD2292">
        <v>83.23</v>
      </c>
      <c r="AH2292" t="s">
        <v>188</v>
      </c>
    </row>
    <row r="2293" spans="1:34" x14ac:dyDescent="0.25">
      <c r="A2293" t="s">
        <v>137</v>
      </c>
      <c r="B2293" t="s">
        <v>190</v>
      </c>
      <c r="C2293" t="s">
        <v>189</v>
      </c>
      <c r="D2293" t="s">
        <v>136</v>
      </c>
      <c r="E2293" t="s">
        <v>135</v>
      </c>
      <c r="F2293" t="s">
        <v>403</v>
      </c>
      <c r="G2293" t="s">
        <v>404</v>
      </c>
      <c r="H2293">
        <v>467</v>
      </c>
      <c r="I2293" t="s">
        <v>187</v>
      </c>
      <c r="J2293" t="s">
        <v>133</v>
      </c>
      <c r="K2293" t="s">
        <v>132</v>
      </c>
      <c r="P2293" t="s">
        <v>300</v>
      </c>
      <c r="Q2293" t="s">
        <v>301</v>
      </c>
      <c r="R2293" t="s">
        <v>154</v>
      </c>
      <c r="S2293" t="s">
        <v>153</v>
      </c>
      <c r="AB2293" t="s">
        <v>128</v>
      </c>
      <c r="AC2293">
        <v>2010</v>
      </c>
      <c r="AD2293">
        <v>115.232</v>
      </c>
      <c r="AH2293" t="s">
        <v>188</v>
      </c>
    </row>
    <row r="2294" spans="1:34" x14ac:dyDescent="0.25">
      <c r="A2294" t="s">
        <v>137</v>
      </c>
      <c r="B2294" t="s">
        <v>190</v>
      </c>
      <c r="C2294" t="s">
        <v>189</v>
      </c>
      <c r="D2294" t="s">
        <v>136</v>
      </c>
      <c r="E2294" t="s">
        <v>135</v>
      </c>
      <c r="F2294" t="s">
        <v>403</v>
      </c>
      <c r="G2294" t="s">
        <v>404</v>
      </c>
      <c r="H2294">
        <v>467</v>
      </c>
      <c r="I2294" t="s">
        <v>187</v>
      </c>
      <c r="J2294" t="s">
        <v>133</v>
      </c>
      <c r="K2294" t="s">
        <v>132</v>
      </c>
      <c r="P2294" t="s">
        <v>300</v>
      </c>
      <c r="Q2294" t="s">
        <v>301</v>
      </c>
      <c r="R2294" t="s">
        <v>152</v>
      </c>
      <c r="S2294" t="s">
        <v>151</v>
      </c>
      <c r="AB2294" t="s">
        <v>128</v>
      </c>
      <c r="AC2294">
        <v>2010</v>
      </c>
      <c r="AD2294">
        <v>151.423</v>
      </c>
      <c r="AH2294" t="s">
        <v>188</v>
      </c>
    </row>
    <row r="2295" spans="1:34" x14ac:dyDescent="0.25">
      <c r="A2295" t="s">
        <v>137</v>
      </c>
      <c r="B2295" t="s">
        <v>190</v>
      </c>
      <c r="C2295" t="s">
        <v>189</v>
      </c>
      <c r="D2295" t="s">
        <v>136</v>
      </c>
      <c r="E2295" t="s">
        <v>135</v>
      </c>
      <c r="F2295" t="s">
        <v>403</v>
      </c>
      <c r="G2295" t="s">
        <v>404</v>
      </c>
      <c r="H2295">
        <v>467</v>
      </c>
      <c r="I2295" t="s">
        <v>187</v>
      </c>
      <c r="J2295" t="s">
        <v>133</v>
      </c>
      <c r="K2295" t="s">
        <v>132</v>
      </c>
      <c r="P2295" t="s">
        <v>300</v>
      </c>
      <c r="Q2295" t="s">
        <v>301</v>
      </c>
      <c r="R2295" t="s">
        <v>150</v>
      </c>
      <c r="S2295" t="s">
        <v>149</v>
      </c>
      <c r="AB2295" t="s">
        <v>128</v>
      </c>
      <c r="AC2295">
        <v>2010</v>
      </c>
      <c r="AD2295">
        <v>65.158000000000001</v>
      </c>
      <c r="AH2295" t="s">
        <v>188</v>
      </c>
    </row>
    <row r="2296" spans="1:34" x14ac:dyDescent="0.25">
      <c r="A2296" t="s">
        <v>137</v>
      </c>
      <c r="B2296" t="s">
        <v>190</v>
      </c>
      <c r="C2296" t="s">
        <v>189</v>
      </c>
      <c r="D2296" t="s">
        <v>136</v>
      </c>
      <c r="E2296" t="s">
        <v>135</v>
      </c>
      <c r="F2296" t="s">
        <v>403</v>
      </c>
      <c r="G2296" t="s">
        <v>404</v>
      </c>
      <c r="H2296">
        <v>467</v>
      </c>
      <c r="I2296" t="s">
        <v>187</v>
      </c>
      <c r="J2296" t="s">
        <v>133</v>
      </c>
      <c r="K2296" t="s">
        <v>132</v>
      </c>
      <c r="P2296" t="s">
        <v>300</v>
      </c>
      <c r="Q2296" t="s">
        <v>301</v>
      </c>
      <c r="R2296" t="s">
        <v>148</v>
      </c>
      <c r="S2296" t="s">
        <v>147</v>
      </c>
      <c r="AB2296" t="s">
        <v>128</v>
      </c>
      <c r="AC2296">
        <v>2010</v>
      </c>
      <c r="AD2296">
        <v>148.00800000000001</v>
      </c>
      <c r="AH2296" t="s">
        <v>188</v>
      </c>
    </row>
    <row r="2297" spans="1:34" x14ac:dyDescent="0.25">
      <c r="A2297" t="s">
        <v>137</v>
      </c>
      <c r="B2297" t="s">
        <v>190</v>
      </c>
      <c r="C2297" t="s">
        <v>189</v>
      </c>
      <c r="D2297" t="s">
        <v>136</v>
      </c>
      <c r="E2297" t="s">
        <v>135</v>
      </c>
      <c r="F2297" t="s">
        <v>403</v>
      </c>
      <c r="G2297" t="s">
        <v>404</v>
      </c>
      <c r="H2297">
        <v>467</v>
      </c>
      <c r="I2297" t="s">
        <v>187</v>
      </c>
      <c r="J2297" t="s">
        <v>133</v>
      </c>
      <c r="K2297" t="s">
        <v>132</v>
      </c>
      <c r="P2297" t="s">
        <v>300</v>
      </c>
      <c r="Q2297" t="s">
        <v>301</v>
      </c>
      <c r="R2297" t="s">
        <v>146</v>
      </c>
      <c r="S2297" t="s">
        <v>145</v>
      </c>
      <c r="AB2297" t="s">
        <v>128</v>
      </c>
      <c r="AC2297">
        <v>2010</v>
      </c>
      <c r="AD2297">
        <v>276.40899999999999</v>
      </c>
      <c r="AH2297" t="s">
        <v>188</v>
      </c>
    </row>
    <row r="2298" spans="1:34" x14ac:dyDescent="0.25">
      <c r="A2298" t="s">
        <v>137</v>
      </c>
      <c r="B2298" t="s">
        <v>190</v>
      </c>
      <c r="C2298" t="s">
        <v>189</v>
      </c>
      <c r="D2298" t="s">
        <v>136</v>
      </c>
      <c r="E2298" t="s">
        <v>135</v>
      </c>
      <c r="F2298" t="s">
        <v>403</v>
      </c>
      <c r="G2298" t="s">
        <v>404</v>
      </c>
      <c r="H2298">
        <v>467</v>
      </c>
      <c r="I2298" t="s">
        <v>187</v>
      </c>
      <c r="J2298" t="s">
        <v>133</v>
      </c>
      <c r="K2298" t="s">
        <v>132</v>
      </c>
      <c r="P2298" t="s">
        <v>300</v>
      </c>
      <c r="Q2298" t="s">
        <v>301</v>
      </c>
      <c r="R2298" t="s">
        <v>144</v>
      </c>
      <c r="S2298" t="s">
        <v>143</v>
      </c>
      <c r="AB2298" t="s">
        <v>128</v>
      </c>
      <c r="AC2298">
        <v>2010</v>
      </c>
      <c r="AD2298">
        <v>261.08699999999999</v>
      </c>
      <c r="AH2298" t="s">
        <v>188</v>
      </c>
    </row>
    <row r="2299" spans="1:34" x14ac:dyDescent="0.25">
      <c r="A2299" t="s">
        <v>137</v>
      </c>
      <c r="B2299" t="s">
        <v>190</v>
      </c>
      <c r="C2299" t="s">
        <v>189</v>
      </c>
      <c r="D2299" t="s">
        <v>136</v>
      </c>
      <c r="E2299" t="s">
        <v>135</v>
      </c>
      <c r="F2299" t="s">
        <v>403</v>
      </c>
      <c r="G2299" t="s">
        <v>404</v>
      </c>
      <c r="H2299">
        <v>467</v>
      </c>
      <c r="I2299" t="s">
        <v>187</v>
      </c>
      <c r="J2299" t="s">
        <v>133</v>
      </c>
      <c r="K2299" t="s">
        <v>132</v>
      </c>
      <c r="P2299" t="s">
        <v>300</v>
      </c>
      <c r="Q2299" t="s">
        <v>301</v>
      </c>
      <c r="R2299" t="s">
        <v>142</v>
      </c>
      <c r="S2299" t="s">
        <v>141</v>
      </c>
      <c r="AB2299" t="s">
        <v>128</v>
      </c>
      <c r="AC2299">
        <v>2010</v>
      </c>
      <c r="AD2299">
        <v>165.58699999999999</v>
      </c>
      <c r="AH2299" t="s">
        <v>188</v>
      </c>
    </row>
    <row r="2300" spans="1:34" x14ac:dyDescent="0.25">
      <c r="A2300" t="s">
        <v>137</v>
      </c>
      <c r="B2300" t="s">
        <v>190</v>
      </c>
      <c r="C2300" t="s">
        <v>189</v>
      </c>
      <c r="D2300" t="s">
        <v>136</v>
      </c>
      <c r="E2300" t="s">
        <v>135</v>
      </c>
      <c r="F2300" t="s">
        <v>403</v>
      </c>
      <c r="G2300" t="s">
        <v>404</v>
      </c>
      <c r="H2300">
        <v>467</v>
      </c>
      <c r="I2300" t="s">
        <v>187</v>
      </c>
      <c r="J2300" t="s">
        <v>133</v>
      </c>
      <c r="K2300" t="s">
        <v>132</v>
      </c>
      <c r="P2300" t="s">
        <v>300</v>
      </c>
      <c r="Q2300" t="s">
        <v>301</v>
      </c>
      <c r="R2300" t="s">
        <v>140</v>
      </c>
      <c r="S2300" t="s">
        <v>139</v>
      </c>
      <c r="AB2300" t="s">
        <v>128</v>
      </c>
      <c r="AC2300">
        <v>2010</v>
      </c>
      <c r="AD2300">
        <v>96.418000000000006</v>
      </c>
      <c r="AH2300" t="s">
        <v>188</v>
      </c>
    </row>
    <row r="2301" spans="1:34" x14ac:dyDescent="0.25">
      <c r="A2301" t="s">
        <v>137</v>
      </c>
      <c r="B2301" t="s">
        <v>190</v>
      </c>
      <c r="C2301" t="s">
        <v>189</v>
      </c>
      <c r="D2301" t="s">
        <v>136</v>
      </c>
      <c r="E2301" t="s">
        <v>135</v>
      </c>
      <c r="F2301" t="s">
        <v>403</v>
      </c>
      <c r="G2301" t="s">
        <v>404</v>
      </c>
      <c r="H2301">
        <v>467</v>
      </c>
      <c r="I2301" t="s">
        <v>187</v>
      </c>
      <c r="J2301" t="s">
        <v>133</v>
      </c>
      <c r="K2301" t="s">
        <v>132</v>
      </c>
      <c r="P2301" t="s">
        <v>300</v>
      </c>
      <c r="Q2301" t="s">
        <v>301</v>
      </c>
      <c r="R2301" t="s">
        <v>138</v>
      </c>
      <c r="S2301" t="s">
        <v>131</v>
      </c>
      <c r="AB2301" t="s">
        <v>128</v>
      </c>
      <c r="AC2301">
        <v>2010</v>
      </c>
      <c r="AD2301">
        <v>1372.761</v>
      </c>
      <c r="AH2301" t="s">
        <v>188</v>
      </c>
    </row>
    <row r="2302" spans="1:34" s="49" customFormat="1" x14ac:dyDescent="0.25">
      <c r="A2302" s="49" t="s">
        <v>137</v>
      </c>
      <c r="B2302" s="49" t="s">
        <v>190</v>
      </c>
      <c r="C2302" s="49" t="s">
        <v>189</v>
      </c>
      <c r="D2302" s="49" t="s">
        <v>136</v>
      </c>
      <c r="E2302" s="49" t="s">
        <v>135</v>
      </c>
      <c r="F2302" s="49" t="s">
        <v>403</v>
      </c>
      <c r="G2302" s="49" t="s">
        <v>404</v>
      </c>
      <c r="H2302" s="49">
        <v>467</v>
      </c>
      <c r="I2302" s="49" t="s">
        <v>187</v>
      </c>
      <c r="J2302" s="49" t="s">
        <v>133</v>
      </c>
      <c r="K2302" s="49" t="s">
        <v>132</v>
      </c>
      <c r="P2302" s="49" t="s">
        <v>302</v>
      </c>
      <c r="Q2302" s="49" t="s">
        <v>131</v>
      </c>
      <c r="R2302" s="49" t="s">
        <v>183</v>
      </c>
      <c r="S2302" s="49" t="s">
        <v>182</v>
      </c>
      <c r="AB2302" s="49" t="s">
        <v>128</v>
      </c>
      <c r="AC2302" s="49">
        <v>2010</v>
      </c>
      <c r="AD2302" s="49">
        <v>10.209</v>
      </c>
      <c r="AF2302" s="49" t="s">
        <v>858</v>
      </c>
      <c r="AG2302" s="146">
        <f>(AD2303+AD2304+AD2305)</f>
        <v>751.04399999999998</v>
      </c>
      <c r="AH2302" s="49" t="s">
        <v>188</v>
      </c>
    </row>
    <row r="2303" spans="1:34" s="49" customFormat="1" x14ac:dyDescent="0.25">
      <c r="A2303" s="49" t="s">
        <v>137</v>
      </c>
      <c r="B2303" s="49" t="s">
        <v>190</v>
      </c>
      <c r="C2303" s="49" t="s">
        <v>189</v>
      </c>
      <c r="D2303" s="49" t="s">
        <v>136</v>
      </c>
      <c r="E2303" s="49" t="s">
        <v>135</v>
      </c>
      <c r="F2303" s="49" t="s">
        <v>403</v>
      </c>
      <c r="G2303" s="49" t="s">
        <v>404</v>
      </c>
      <c r="H2303" s="49">
        <v>467</v>
      </c>
      <c r="I2303" s="49" t="s">
        <v>187</v>
      </c>
      <c r="J2303" s="49" t="s">
        <v>133</v>
      </c>
      <c r="K2303" s="49" t="s">
        <v>132</v>
      </c>
      <c r="P2303" s="49" t="s">
        <v>302</v>
      </c>
      <c r="Q2303" s="49" t="s">
        <v>131</v>
      </c>
      <c r="R2303" s="49" t="s">
        <v>156</v>
      </c>
      <c r="S2303" s="49" t="s">
        <v>155</v>
      </c>
      <c r="AB2303" s="49" t="s">
        <v>128</v>
      </c>
      <c r="AC2303" s="49">
        <v>2010</v>
      </c>
      <c r="AD2303" s="49">
        <v>124.813</v>
      </c>
      <c r="AF2303" s="49" t="s">
        <v>859</v>
      </c>
      <c r="AG2303" s="146">
        <f>(AD2302+AD2306+AD2307+AD2308+AD2309+AD2310+AD2311)</f>
        <v>1645.1999999999998</v>
      </c>
      <c r="AH2303" s="49" t="s">
        <v>188</v>
      </c>
    </row>
    <row r="2304" spans="1:34" s="49" customFormat="1" x14ac:dyDescent="0.25">
      <c r="A2304" s="49" t="s">
        <v>137</v>
      </c>
      <c r="B2304" s="49" t="s">
        <v>190</v>
      </c>
      <c r="C2304" s="49" t="s">
        <v>189</v>
      </c>
      <c r="D2304" s="49" t="s">
        <v>136</v>
      </c>
      <c r="E2304" s="49" t="s">
        <v>135</v>
      </c>
      <c r="F2304" s="49" t="s">
        <v>403</v>
      </c>
      <c r="G2304" s="49" t="s">
        <v>404</v>
      </c>
      <c r="H2304" s="49">
        <v>467</v>
      </c>
      <c r="I2304" s="49" t="s">
        <v>187</v>
      </c>
      <c r="J2304" s="49" t="s">
        <v>133</v>
      </c>
      <c r="K2304" s="49" t="s">
        <v>132</v>
      </c>
      <c r="P2304" s="49" t="s">
        <v>302</v>
      </c>
      <c r="Q2304" s="49" t="s">
        <v>131</v>
      </c>
      <c r="R2304" s="49" t="s">
        <v>154</v>
      </c>
      <c r="S2304" s="49" t="s">
        <v>153</v>
      </c>
      <c r="AB2304" s="49" t="s">
        <v>128</v>
      </c>
      <c r="AC2304" s="49">
        <v>2010</v>
      </c>
      <c r="AD2304" s="49">
        <v>276.92</v>
      </c>
      <c r="AF2304" s="49" t="s">
        <v>862</v>
      </c>
      <c r="AG2304" s="146">
        <f>AD2302+AD2303+AD2304+AD2305+ AD2306+AD2307+AD2308+AD2309+AD2310+AD2311</f>
        <v>2396.2440000000001</v>
      </c>
      <c r="AH2304" s="49" t="s">
        <v>188</v>
      </c>
    </row>
    <row r="2305" spans="1:34" s="49" customFormat="1" x14ac:dyDescent="0.25">
      <c r="A2305" s="49" t="s">
        <v>137</v>
      </c>
      <c r="B2305" s="49" t="s">
        <v>190</v>
      </c>
      <c r="C2305" s="49" t="s">
        <v>189</v>
      </c>
      <c r="D2305" s="49" t="s">
        <v>136</v>
      </c>
      <c r="E2305" s="49" t="s">
        <v>135</v>
      </c>
      <c r="F2305" s="49" t="s">
        <v>403</v>
      </c>
      <c r="G2305" s="49" t="s">
        <v>404</v>
      </c>
      <c r="H2305" s="49">
        <v>467</v>
      </c>
      <c r="I2305" s="49" t="s">
        <v>187</v>
      </c>
      <c r="J2305" s="49" t="s">
        <v>133</v>
      </c>
      <c r="K2305" s="49" t="s">
        <v>132</v>
      </c>
      <c r="P2305" s="49" t="s">
        <v>302</v>
      </c>
      <c r="Q2305" s="49" t="s">
        <v>131</v>
      </c>
      <c r="R2305" s="49" t="s">
        <v>152</v>
      </c>
      <c r="S2305" s="49" t="s">
        <v>151</v>
      </c>
      <c r="AB2305" s="49" t="s">
        <v>128</v>
      </c>
      <c r="AC2305" s="49">
        <v>2010</v>
      </c>
      <c r="AD2305" s="49">
        <v>349.31099999999998</v>
      </c>
      <c r="AG2305" s="146"/>
      <c r="AH2305" s="49" t="s">
        <v>188</v>
      </c>
    </row>
    <row r="2306" spans="1:34" s="49" customFormat="1" x14ac:dyDescent="0.25">
      <c r="A2306" s="49" t="s">
        <v>137</v>
      </c>
      <c r="B2306" s="49" t="s">
        <v>190</v>
      </c>
      <c r="C2306" s="49" t="s">
        <v>189</v>
      </c>
      <c r="D2306" s="49" t="s">
        <v>136</v>
      </c>
      <c r="E2306" s="49" t="s">
        <v>135</v>
      </c>
      <c r="F2306" s="49" t="s">
        <v>403</v>
      </c>
      <c r="G2306" s="49" t="s">
        <v>404</v>
      </c>
      <c r="H2306" s="49">
        <v>467</v>
      </c>
      <c r="I2306" s="49" t="s">
        <v>187</v>
      </c>
      <c r="J2306" s="49" t="s">
        <v>133</v>
      </c>
      <c r="K2306" s="49" t="s">
        <v>132</v>
      </c>
      <c r="P2306" s="49" t="s">
        <v>302</v>
      </c>
      <c r="Q2306" s="49" t="s">
        <v>131</v>
      </c>
      <c r="R2306" s="49" t="s">
        <v>150</v>
      </c>
      <c r="S2306" s="49" t="s">
        <v>149</v>
      </c>
      <c r="AB2306" s="49" t="s">
        <v>128</v>
      </c>
      <c r="AC2306" s="49">
        <v>2010</v>
      </c>
      <c r="AD2306" s="49">
        <v>149.279</v>
      </c>
      <c r="AG2306" s="146"/>
      <c r="AH2306" s="49" t="s">
        <v>188</v>
      </c>
    </row>
    <row r="2307" spans="1:34" s="49" customFormat="1" x14ac:dyDescent="0.25">
      <c r="A2307" s="49" t="s">
        <v>137</v>
      </c>
      <c r="B2307" s="49" t="s">
        <v>190</v>
      </c>
      <c r="C2307" s="49" t="s">
        <v>189</v>
      </c>
      <c r="D2307" s="49" t="s">
        <v>136</v>
      </c>
      <c r="E2307" s="49" t="s">
        <v>135</v>
      </c>
      <c r="F2307" s="49" t="s">
        <v>403</v>
      </c>
      <c r="G2307" s="49" t="s">
        <v>404</v>
      </c>
      <c r="H2307" s="49">
        <v>467</v>
      </c>
      <c r="I2307" s="49" t="s">
        <v>187</v>
      </c>
      <c r="J2307" s="49" t="s">
        <v>133</v>
      </c>
      <c r="K2307" s="49" t="s">
        <v>132</v>
      </c>
      <c r="P2307" s="49" t="s">
        <v>302</v>
      </c>
      <c r="Q2307" s="49" t="s">
        <v>131</v>
      </c>
      <c r="R2307" s="49" t="s">
        <v>148</v>
      </c>
      <c r="S2307" s="49" t="s">
        <v>147</v>
      </c>
      <c r="AB2307" s="49" t="s">
        <v>128</v>
      </c>
      <c r="AC2307" s="49">
        <v>2010</v>
      </c>
      <c r="AD2307" s="49">
        <v>330.74900000000002</v>
      </c>
      <c r="AG2307" s="146"/>
      <c r="AH2307" s="49" t="s">
        <v>188</v>
      </c>
    </row>
    <row r="2308" spans="1:34" s="49" customFormat="1" x14ac:dyDescent="0.25">
      <c r="A2308" s="49" t="s">
        <v>137</v>
      </c>
      <c r="B2308" s="49" t="s">
        <v>190</v>
      </c>
      <c r="C2308" s="49" t="s">
        <v>189</v>
      </c>
      <c r="D2308" s="49" t="s">
        <v>136</v>
      </c>
      <c r="E2308" s="49" t="s">
        <v>135</v>
      </c>
      <c r="F2308" s="49" t="s">
        <v>403</v>
      </c>
      <c r="G2308" s="49" t="s">
        <v>404</v>
      </c>
      <c r="H2308" s="49">
        <v>467</v>
      </c>
      <c r="I2308" s="49" t="s">
        <v>187</v>
      </c>
      <c r="J2308" s="49" t="s">
        <v>133</v>
      </c>
      <c r="K2308" s="49" t="s">
        <v>132</v>
      </c>
      <c r="P2308" s="49" t="s">
        <v>302</v>
      </c>
      <c r="Q2308" s="49" t="s">
        <v>131</v>
      </c>
      <c r="R2308" s="49" t="s">
        <v>146</v>
      </c>
      <c r="S2308" s="49" t="s">
        <v>145</v>
      </c>
      <c r="AB2308" s="49" t="s">
        <v>128</v>
      </c>
      <c r="AC2308" s="49">
        <v>2010</v>
      </c>
      <c r="AD2308" s="49">
        <v>463.46699999999998</v>
      </c>
      <c r="AG2308" s="146"/>
      <c r="AH2308" s="49" t="s">
        <v>188</v>
      </c>
    </row>
    <row r="2309" spans="1:34" s="49" customFormat="1" x14ac:dyDescent="0.25">
      <c r="A2309" s="49" t="s">
        <v>137</v>
      </c>
      <c r="B2309" s="49" t="s">
        <v>190</v>
      </c>
      <c r="C2309" s="49" t="s">
        <v>189</v>
      </c>
      <c r="D2309" s="49" t="s">
        <v>136</v>
      </c>
      <c r="E2309" s="49" t="s">
        <v>135</v>
      </c>
      <c r="F2309" s="49" t="s">
        <v>403</v>
      </c>
      <c r="G2309" s="49" t="s">
        <v>404</v>
      </c>
      <c r="H2309" s="49">
        <v>467</v>
      </c>
      <c r="I2309" s="49" t="s">
        <v>187</v>
      </c>
      <c r="J2309" s="49" t="s">
        <v>133</v>
      </c>
      <c r="K2309" s="49" t="s">
        <v>132</v>
      </c>
      <c r="P2309" s="49" t="s">
        <v>302</v>
      </c>
      <c r="Q2309" s="49" t="s">
        <v>131</v>
      </c>
      <c r="R2309" s="49" t="s">
        <v>144</v>
      </c>
      <c r="S2309" s="49" t="s">
        <v>143</v>
      </c>
      <c r="AB2309" s="49" t="s">
        <v>128</v>
      </c>
      <c r="AC2309" s="49">
        <v>2010</v>
      </c>
      <c r="AD2309" s="49">
        <v>306.32799999999997</v>
      </c>
      <c r="AG2309" s="146"/>
      <c r="AH2309" s="49" t="s">
        <v>188</v>
      </c>
    </row>
    <row r="2310" spans="1:34" s="49" customFormat="1" x14ac:dyDescent="0.25">
      <c r="A2310" s="49" t="s">
        <v>137</v>
      </c>
      <c r="B2310" s="49" t="s">
        <v>190</v>
      </c>
      <c r="C2310" s="49" t="s">
        <v>189</v>
      </c>
      <c r="D2310" s="49" t="s">
        <v>136</v>
      </c>
      <c r="E2310" s="49" t="s">
        <v>135</v>
      </c>
      <c r="F2310" s="49" t="s">
        <v>403</v>
      </c>
      <c r="G2310" s="49" t="s">
        <v>404</v>
      </c>
      <c r="H2310" s="49">
        <v>467</v>
      </c>
      <c r="I2310" s="49" t="s">
        <v>187</v>
      </c>
      <c r="J2310" s="49" t="s">
        <v>133</v>
      </c>
      <c r="K2310" s="49" t="s">
        <v>132</v>
      </c>
      <c r="P2310" s="49" t="s">
        <v>302</v>
      </c>
      <c r="Q2310" s="49" t="s">
        <v>131</v>
      </c>
      <c r="R2310" s="49" t="s">
        <v>142</v>
      </c>
      <c r="S2310" s="49" t="s">
        <v>141</v>
      </c>
      <c r="AB2310" s="49" t="s">
        <v>128</v>
      </c>
      <c r="AC2310" s="49">
        <v>2010</v>
      </c>
      <c r="AD2310" s="49">
        <v>183.73500000000001</v>
      </c>
      <c r="AG2310" s="146"/>
      <c r="AH2310" s="49" t="s">
        <v>188</v>
      </c>
    </row>
    <row r="2311" spans="1:34" s="49" customFormat="1" x14ac:dyDescent="0.25">
      <c r="A2311" s="49" t="s">
        <v>137</v>
      </c>
      <c r="B2311" s="49" t="s">
        <v>190</v>
      </c>
      <c r="C2311" s="49" t="s">
        <v>189</v>
      </c>
      <c r="D2311" s="49" t="s">
        <v>136</v>
      </c>
      <c r="E2311" s="49" t="s">
        <v>135</v>
      </c>
      <c r="F2311" s="49" t="s">
        <v>403</v>
      </c>
      <c r="G2311" s="49" t="s">
        <v>404</v>
      </c>
      <c r="H2311" s="49">
        <v>467</v>
      </c>
      <c r="I2311" s="49" t="s">
        <v>187</v>
      </c>
      <c r="J2311" s="49" t="s">
        <v>133</v>
      </c>
      <c r="K2311" s="49" t="s">
        <v>132</v>
      </c>
      <c r="P2311" s="49" t="s">
        <v>302</v>
      </c>
      <c r="Q2311" s="49" t="s">
        <v>131</v>
      </c>
      <c r="R2311" s="49" t="s">
        <v>140</v>
      </c>
      <c r="S2311" s="49" t="s">
        <v>139</v>
      </c>
      <c r="AB2311" s="49" t="s">
        <v>128</v>
      </c>
      <c r="AC2311" s="49">
        <v>2010</v>
      </c>
      <c r="AD2311" s="49">
        <v>201.43299999999999</v>
      </c>
      <c r="AG2311" s="146"/>
      <c r="AH2311" s="49" t="s">
        <v>188</v>
      </c>
    </row>
    <row r="2312" spans="1:34" s="49" customFormat="1" x14ac:dyDescent="0.25">
      <c r="A2312" s="49" t="s">
        <v>137</v>
      </c>
      <c r="B2312" s="49" t="s">
        <v>190</v>
      </c>
      <c r="C2312" s="49" t="s">
        <v>189</v>
      </c>
      <c r="D2312" s="49" t="s">
        <v>136</v>
      </c>
      <c r="E2312" s="49" t="s">
        <v>135</v>
      </c>
      <c r="F2312" s="49" t="s">
        <v>403</v>
      </c>
      <c r="G2312" s="49" t="s">
        <v>404</v>
      </c>
      <c r="H2312" s="49">
        <v>467</v>
      </c>
      <c r="I2312" s="49" t="s">
        <v>187</v>
      </c>
      <c r="J2312" s="49" t="s">
        <v>133</v>
      </c>
      <c r="K2312" s="49" t="s">
        <v>132</v>
      </c>
      <c r="P2312" s="49" t="s">
        <v>302</v>
      </c>
      <c r="Q2312" s="49" t="s">
        <v>131</v>
      </c>
      <c r="R2312" s="49" t="s">
        <v>138</v>
      </c>
      <c r="S2312" s="49" t="s">
        <v>131</v>
      </c>
      <c r="AB2312" s="49" t="s">
        <v>128</v>
      </c>
      <c r="AC2312" s="49">
        <v>2010</v>
      </c>
      <c r="AD2312" s="49">
        <v>2396.2440000000001</v>
      </c>
      <c r="AG2312" s="146"/>
      <c r="AH2312" s="49" t="s">
        <v>188</v>
      </c>
    </row>
    <row r="2313" spans="1:34" x14ac:dyDescent="0.25">
      <c r="A2313" t="s">
        <v>137</v>
      </c>
      <c r="B2313" t="s">
        <v>70</v>
      </c>
      <c r="C2313" t="s">
        <v>71</v>
      </c>
      <c r="D2313" t="s">
        <v>136</v>
      </c>
      <c r="E2313" t="s">
        <v>135</v>
      </c>
      <c r="F2313" t="s">
        <v>403</v>
      </c>
      <c r="G2313" t="s">
        <v>404</v>
      </c>
      <c r="H2313">
        <v>398</v>
      </c>
      <c r="I2313" t="s">
        <v>187</v>
      </c>
      <c r="J2313" t="s">
        <v>133</v>
      </c>
      <c r="K2313" t="s">
        <v>158</v>
      </c>
      <c r="P2313" t="s">
        <v>297</v>
      </c>
      <c r="Q2313" t="s">
        <v>298</v>
      </c>
      <c r="R2313" t="s">
        <v>176</v>
      </c>
      <c r="S2313" t="s">
        <v>175</v>
      </c>
      <c r="AB2313" t="s">
        <v>128</v>
      </c>
      <c r="AC2313">
        <v>2010</v>
      </c>
      <c r="AD2313">
        <v>0.9</v>
      </c>
      <c r="AH2313" t="s">
        <v>494</v>
      </c>
    </row>
    <row r="2314" spans="1:34" x14ac:dyDescent="0.25">
      <c r="A2314" t="s">
        <v>137</v>
      </c>
      <c r="B2314" t="s">
        <v>70</v>
      </c>
      <c r="C2314" t="s">
        <v>71</v>
      </c>
      <c r="D2314" t="s">
        <v>136</v>
      </c>
      <c r="E2314" t="s">
        <v>135</v>
      </c>
      <c r="F2314" t="s">
        <v>403</v>
      </c>
      <c r="G2314" t="s">
        <v>404</v>
      </c>
      <c r="H2314">
        <v>398</v>
      </c>
      <c r="I2314" t="s">
        <v>187</v>
      </c>
      <c r="J2314" t="s">
        <v>133</v>
      </c>
      <c r="K2314" t="s">
        <v>158</v>
      </c>
      <c r="P2314" t="s">
        <v>297</v>
      </c>
      <c r="Q2314" t="s">
        <v>298</v>
      </c>
      <c r="R2314" t="s">
        <v>174</v>
      </c>
      <c r="S2314" t="s">
        <v>173</v>
      </c>
      <c r="AB2314" t="s">
        <v>128</v>
      </c>
      <c r="AC2314">
        <v>2010</v>
      </c>
      <c r="AD2314">
        <v>48.1</v>
      </c>
      <c r="AH2314" t="s">
        <v>494</v>
      </c>
    </row>
    <row r="2315" spans="1:34" x14ac:dyDescent="0.25">
      <c r="A2315" t="s">
        <v>137</v>
      </c>
      <c r="B2315" t="s">
        <v>70</v>
      </c>
      <c r="C2315" t="s">
        <v>71</v>
      </c>
      <c r="D2315" t="s">
        <v>136</v>
      </c>
      <c r="E2315" t="s">
        <v>135</v>
      </c>
      <c r="F2315" t="s">
        <v>403</v>
      </c>
      <c r="G2315" t="s">
        <v>404</v>
      </c>
      <c r="H2315">
        <v>398</v>
      </c>
      <c r="I2315" t="s">
        <v>187</v>
      </c>
      <c r="J2315" t="s">
        <v>133</v>
      </c>
      <c r="K2315" t="s">
        <v>158</v>
      </c>
      <c r="P2315" t="s">
        <v>297</v>
      </c>
      <c r="Q2315" t="s">
        <v>298</v>
      </c>
      <c r="R2315" t="s">
        <v>172</v>
      </c>
      <c r="S2315" t="s">
        <v>153</v>
      </c>
      <c r="AB2315" t="s">
        <v>128</v>
      </c>
      <c r="AC2315">
        <v>2010</v>
      </c>
      <c r="AD2315">
        <v>155</v>
      </c>
      <c r="AH2315" t="s">
        <v>494</v>
      </c>
    </row>
    <row r="2316" spans="1:34" x14ac:dyDescent="0.25">
      <c r="A2316" t="s">
        <v>137</v>
      </c>
      <c r="B2316" t="s">
        <v>70</v>
      </c>
      <c r="C2316" t="s">
        <v>71</v>
      </c>
      <c r="D2316" t="s">
        <v>136</v>
      </c>
      <c r="E2316" t="s">
        <v>135</v>
      </c>
      <c r="F2316" t="s">
        <v>403</v>
      </c>
      <c r="G2316" t="s">
        <v>404</v>
      </c>
      <c r="H2316">
        <v>398</v>
      </c>
      <c r="I2316" t="s">
        <v>187</v>
      </c>
      <c r="J2316" t="s">
        <v>133</v>
      </c>
      <c r="K2316" t="s">
        <v>158</v>
      </c>
      <c r="P2316" t="s">
        <v>297</v>
      </c>
      <c r="Q2316" t="s">
        <v>298</v>
      </c>
      <c r="R2316" t="s">
        <v>171</v>
      </c>
      <c r="S2316" t="s">
        <v>151</v>
      </c>
      <c r="AB2316" t="s">
        <v>128</v>
      </c>
      <c r="AC2316">
        <v>2010</v>
      </c>
      <c r="AD2316">
        <v>279.7</v>
      </c>
      <c r="AH2316" t="s">
        <v>494</v>
      </c>
    </row>
    <row r="2317" spans="1:34" x14ac:dyDescent="0.25">
      <c r="A2317" t="s">
        <v>137</v>
      </c>
      <c r="B2317" t="s">
        <v>70</v>
      </c>
      <c r="C2317" t="s">
        <v>71</v>
      </c>
      <c r="D2317" t="s">
        <v>136</v>
      </c>
      <c r="E2317" t="s">
        <v>135</v>
      </c>
      <c r="F2317" t="s">
        <v>403</v>
      </c>
      <c r="G2317" t="s">
        <v>404</v>
      </c>
      <c r="H2317">
        <v>398</v>
      </c>
      <c r="I2317" t="s">
        <v>187</v>
      </c>
      <c r="J2317" t="s">
        <v>133</v>
      </c>
      <c r="K2317" t="s">
        <v>158</v>
      </c>
      <c r="P2317" t="s">
        <v>297</v>
      </c>
      <c r="Q2317" t="s">
        <v>298</v>
      </c>
      <c r="R2317" t="s">
        <v>170</v>
      </c>
      <c r="S2317" t="s">
        <v>169</v>
      </c>
      <c r="AB2317" t="s">
        <v>128</v>
      </c>
      <c r="AC2317">
        <v>2010</v>
      </c>
      <c r="AD2317">
        <v>98.4</v>
      </c>
      <c r="AH2317" t="s">
        <v>494</v>
      </c>
    </row>
    <row r="2318" spans="1:34" x14ac:dyDescent="0.25">
      <c r="A2318" t="s">
        <v>137</v>
      </c>
      <c r="B2318" t="s">
        <v>70</v>
      </c>
      <c r="C2318" t="s">
        <v>71</v>
      </c>
      <c r="D2318" t="s">
        <v>136</v>
      </c>
      <c r="E2318" t="s">
        <v>135</v>
      </c>
      <c r="F2318" t="s">
        <v>403</v>
      </c>
      <c r="G2318" t="s">
        <v>404</v>
      </c>
      <c r="H2318">
        <v>398</v>
      </c>
      <c r="I2318" t="s">
        <v>187</v>
      </c>
      <c r="J2318" t="s">
        <v>133</v>
      </c>
      <c r="K2318" t="s">
        <v>158</v>
      </c>
      <c r="P2318" t="s">
        <v>297</v>
      </c>
      <c r="Q2318" t="s">
        <v>298</v>
      </c>
      <c r="R2318" t="s">
        <v>168</v>
      </c>
      <c r="S2318" t="s">
        <v>167</v>
      </c>
      <c r="AB2318" t="s">
        <v>128</v>
      </c>
      <c r="AC2318">
        <v>2010</v>
      </c>
      <c r="AD2318">
        <v>232.1</v>
      </c>
      <c r="AH2318" t="s">
        <v>494</v>
      </c>
    </row>
    <row r="2319" spans="1:34" x14ac:dyDescent="0.25">
      <c r="A2319" t="s">
        <v>137</v>
      </c>
      <c r="B2319" t="s">
        <v>70</v>
      </c>
      <c r="C2319" t="s">
        <v>71</v>
      </c>
      <c r="D2319" t="s">
        <v>136</v>
      </c>
      <c r="E2319" t="s">
        <v>135</v>
      </c>
      <c r="F2319" t="s">
        <v>403</v>
      </c>
      <c r="G2319" t="s">
        <v>404</v>
      </c>
      <c r="H2319">
        <v>398</v>
      </c>
      <c r="I2319" t="s">
        <v>187</v>
      </c>
      <c r="J2319" t="s">
        <v>133</v>
      </c>
      <c r="K2319" t="s">
        <v>158</v>
      </c>
      <c r="P2319" t="s">
        <v>297</v>
      </c>
      <c r="Q2319" t="s">
        <v>298</v>
      </c>
      <c r="R2319" t="s">
        <v>166</v>
      </c>
      <c r="S2319" t="s">
        <v>165</v>
      </c>
      <c r="AB2319" t="s">
        <v>128</v>
      </c>
      <c r="AC2319">
        <v>2010</v>
      </c>
      <c r="AD2319">
        <v>4.5</v>
      </c>
      <c r="AH2319" t="s">
        <v>494</v>
      </c>
    </row>
    <row r="2320" spans="1:34" x14ac:dyDescent="0.25">
      <c r="A2320" t="s">
        <v>137</v>
      </c>
      <c r="B2320" t="s">
        <v>70</v>
      </c>
      <c r="C2320" t="s">
        <v>71</v>
      </c>
      <c r="D2320" t="s">
        <v>136</v>
      </c>
      <c r="E2320" t="s">
        <v>135</v>
      </c>
      <c r="F2320" t="s">
        <v>403</v>
      </c>
      <c r="G2320" t="s">
        <v>404</v>
      </c>
      <c r="H2320">
        <v>398</v>
      </c>
      <c r="I2320" t="s">
        <v>187</v>
      </c>
      <c r="J2320" t="s">
        <v>133</v>
      </c>
      <c r="K2320" t="s">
        <v>158</v>
      </c>
      <c r="P2320" t="s">
        <v>297</v>
      </c>
      <c r="Q2320" t="s">
        <v>298</v>
      </c>
      <c r="R2320" t="s">
        <v>164</v>
      </c>
      <c r="S2320" t="s">
        <v>143</v>
      </c>
      <c r="AB2320" t="s">
        <v>128</v>
      </c>
      <c r="AC2320">
        <v>2010</v>
      </c>
      <c r="AD2320">
        <v>42.7</v>
      </c>
      <c r="AH2320" t="s">
        <v>494</v>
      </c>
    </row>
    <row r="2321" spans="1:34" x14ac:dyDescent="0.25">
      <c r="A2321" t="s">
        <v>137</v>
      </c>
      <c r="B2321" t="s">
        <v>70</v>
      </c>
      <c r="C2321" t="s">
        <v>71</v>
      </c>
      <c r="D2321" t="s">
        <v>136</v>
      </c>
      <c r="E2321" t="s">
        <v>135</v>
      </c>
      <c r="F2321" t="s">
        <v>403</v>
      </c>
      <c r="G2321" t="s">
        <v>404</v>
      </c>
      <c r="H2321">
        <v>398</v>
      </c>
      <c r="I2321" t="s">
        <v>187</v>
      </c>
      <c r="J2321" t="s">
        <v>133</v>
      </c>
      <c r="K2321" t="s">
        <v>158</v>
      </c>
      <c r="P2321" t="s">
        <v>297</v>
      </c>
      <c r="Q2321" t="s">
        <v>298</v>
      </c>
      <c r="R2321" t="s">
        <v>163</v>
      </c>
      <c r="S2321" t="s">
        <v>162</v>
      </c>
      <c r="AB2321" t="s">
        <v>128</v>
      </c>
      <c r="AC2321">
        <v>2010</v>
      </c>
      <c r="AD2321">
        <v>78.900000000000006</v>
      </c>
      <c r="AH2321" t="s">
        <v>494</v>
      </c>
    </row>
    <row r="2322" spans="1:34" x14ac:dyDescent="0.25">
      <c r="A2322" t="s">
        <v>137</v>
      </c>
      <c r="B2322" t="s">
        <v>70</v>
      </c>
      <c r="C2322" t="s">
        <v>71</v>
      </c>
      <c r="D2322" t="s">
        <v>136</v>
      </c>
      <c r="E2322" t="s">
        <v>135</v>
      </c>
      <c r="F2322" t="s">
        <v>403</v>
      </c>
      <c r="G2322" t="s">
        <v>404</v>
      </c>
      <c r="H2322">
        <v>398</v>
      </c>
      <c r="I2322" t="s">
        <v>187</v>
      </c>
      <c r="J2322" t="s">
        <v>133</v>
      </c>
      <c r="K2322" t="s">
        <v>158</v>
      </c>
      <c r="P2322" t="s">
        <v>297</v>
      </c>
      <c r="Q2322" t="s">
        <v>298</v>
      </c>
      <c r="R2322" t="s">
        <v>161</v>
      </c>
      <c r="S2322" t="s">
        <v>139</v>
      </c>
      <c r="AB2322" t="s">
        <v>128</v>
      </c>
      <c r="AC2322">
        <v>2010</v>
      </c>
      <c r="AD2322">
        <v>92.9</v>
      </c>
      <c r="AH2322" t="s">
        <v>494</v>
      </c>
    </row>
    <row r="2323" spans="1:34" x14ac:dyDescent="0.25">
      <c r="A2323" t="s">
        <v>137</v>
      </c>
      <c r="B2323" t="s">
        <v>70</v>
      </c>
      <c r="C2323" t="s">
        <v>71</v>
      </c>
      <c r="D2323" t="s">
        <v>136</v>
      </c>
      <c r="E2323" t="s">
        <v>135</v>
      </c>
      <c r="F2323" t="s">
        <v>403</v>
      </c>
      <c r="G2323" t="s">
        <v>404</v>
      </c>
      <c r="H2323">
        <v>398</v>
      </c>
      <c r="I2323" t="s">
        <v>187</v>
      </c>
      <c r="J2323" t="s">
        <v>133</v>
      </c>
      <c r="K2323" t="s">
        <v>158</v>
      </c>
      <c r="P2323" t="s">
        <v>297</v>
      </c>
      <c r="Q2323" t="s">
        <v>298</v>
      </c>
      <c r="R2323" t="s">
        <v>160</v>
      </c>
      <c r="S2323" t="s">
        <v>131</v>
      </c>
      <c r="AB2323" t="s">
        <v>128</v>
      </c>
      <c r="AC2323">
        <v>2010</v>
      </c>
      <c r="AD2323">
        <v>1033</v>
      </c>
      <c r="AH2323" t="s">
        <v>494</v>
      </c>
    </row>
    <row r="2324" spans="1:34" x14ac:dyDescent="0.25">
      <c r="A2324" t="s">
        <v>137</v>
      </c>
      <c r="B2324" t="s">
        <v>70</v>
      </c>
      <c r="C2324" t="s">
        <v>71</v>
      </c>
      <c r="D2324" t="s">
        <v>136</v>
      </c>
      <c r="E2324" t="s">
        <v>135</v>
      </c>
      <c r="F2324" t="s">
        <v>403</v>
      </c>
      <c r="G2324" t="s">
        <v>404</v>
      </c>
      <c r="H2324">
        <v>398</v>
      </c>
      <c r="I2324" t="s">
        <v>187</v>
      </c>
      <c r="J2324" t="s">
        <v>133</v>
      </c>
      <c r="K2324" t="s">
        <v>158</v>
      </c>
      <c r="P2324" t="s">
        <v>300</v>
      </c>
      <c r="Q2324" t="s">
        <v>301</v>
      </c>
      <c r="R2324" t="s">
        <v>176</v>
      </c>
      <c r="S2324" t="s">
        <v>175</v>
      </c>
      <c r="AB2324" t="s">
        <v>128</v>
      </c>
      <c r="AC2324">
        <v>2010</v>
      </c>
      <c r="AD2324">
        <v>13.4</v>
      </c>
      <c r="AH2324" t="s">
        <v>494</v>
      </c>
    </row>
    <row r="2325" spans="1:34" x14ac:dyDescent="0.25">
      <c r="A2325" t="s">
        <v>137</v>
      </c>
      <c r="B2325" t="s">
        <v>70</v>
      </c>
      <c r="C2325" t="s">
        <v>71</v>
      </c>
      <c r="D2325" t="s">
        <v>136</v>
      </c>
      <c r="E2325" t="s">
        <v>135</v>
      </c>
      <c r="F2325" t="s">
        <v>403</v>
      </c>
      <c r="G2325" t="s">
        <v>404</v>
      </c>
      <c r="H2325">
        <v>398</v>
      </c>
      <c r="I2325" t="s">
        <v>187</v>
      </c>
      <c r="J2325" t="s">
        <v>133</v>
      </c>
      <c r="K2325" t="s">
        <v>158</v>
      </c>
      <c r="P2325" t="s">
        <v>300</v>
      </c>
      <c r="Q2325" t="s">
        <v>301</v>
      </c>
      <c r="R2325" t="s">
        <v>174</v>
      </c>
      <c r="S2325" t="s">
        <v>173</v>
      </c>
      <c r="AB2325" t="s">
        <v>128</v>
      </c>
      <c r="AC2325">
        <v>2010</v>
      </c>
      <c r="AD2325">
        <v>91</v>
      </c>
      <c r="AH2325" t="s">
        <v>494</v>
      </c>
    </row>
    <row r="2326" spans="1:34" x14ac:dyDescent="0.25">
      <c r="A2326" t="s">
        <v>137</v>
      </c>
      <c r="B2326" t="s">
        <v>70</v>
      </c>
      <c r="C2326" t="s">
        <v>71</v>
      </c>
      <c r="D2326" t="s">
        <v>136</v>
      </c>
      <c r="E2326" t="s">
        <v>135</v>
      </c>
      <c r="F2326" t="s">
        <v>403</v>
      </c>
      <c r="G2326" t="s">
        <v>404</v>
      </c>
      <c r="H2326">
        <v>398</v>
      </c>
      <c r="I2326" t="s">
        <v>187</v>
      </c>
      <c r="J2326" t="s">
        <v>133</v>
      </c>
      <c r="K2326" t="s">
        <v>158</v>
      </c>
      <c r="P2326" t="s">
        <v>300</v>
      </c>
      <c r="Q2326" t="s">
        <v>301</v>
      </c>
      <c r="R2326" t="s">
        <v>172</v>
      </c>
      <c r="S2326" t="s">
        <v>153</v>
      </c>
      <c r="AB2326" t="s">
        <v>128</v>
      </c>
      <c r="AC2326">
        <v>2010</v>
      </c>
      <c r="AD2326">
        <v>110</v>
      </c>
      <c r="AH2326" t="s">
        <v>494</v>
      </c>
    </row>
    <row r="2327" spans="1:34" x14ac:dyDescent="0.25">
      <c r="A2327" t="s">
        <v>137</v>
      </c>
      <c r="B2327" t="s">
        <v>70</v>
      </c>
      <c r="C2327" t="s">
        <v>71</v>
      </c>
      <c r="D2327" t="s">
        <v>136</v>
      </c>
      <c r="E2327" t="s">
        <v>135</v>
      </c>
      <c r="F2327" t="s">
        <v>403</v>
      </c>
      <c r="G2327" t="s">
        <v>404</v>
      </c>
      <c r="H2327">
        <v>398</v>
      </c>
      <c r="I2327" t="s">
        <v>187</v>
      </c>
      <c r="J2327" t="s">
        <v>133</v>
      </c>
      <c r="K2327" t="s">
        <v>158</v>
      </c>
      <c r="P2327" t="s">
        <v>300</v>
      </c>
      <c r="Q2327" t="s">
        <v>301</v>
      </c>
      <c r="R2327" t="s">
        <v>171</v>
      </c>
      <c r="S2327" t="s">
        <v>151</v>
      </c>
      <c r="AB2327" t="s">
        <v>128</v>
      </c>
      <c r="AC2327">
        <v>2010</v>
      </c>
      <c r="AD2327">
        <v>184.2</v>
      </c>
      <c r="AH2327" t="s">
        <v>494</v>
      </c>
    </row>
    <row r="2328" spans="1:34" x14ac:dyDescent="0.25">
      <c r="A2328" t="s">
        <v>137</v>
      </c>
      <c r="B2328" t="s">
        <v>70</v>
      </c>
      <c r="C2328" t="s">
        <v>71</v>
      </c>
      <c r="D2328" t="s">
        <v>136</v>
      </c>
      <c r="E2328" t="s">
        <v>135</v>
      </c>
      <c r="F2328" t="s">
        <v>403</v>
      </c>
      <c r="G2328" t="s">
        <v>404</v>
      </c>
      <c r="H2328">
        <v>398</v>
      </c>
      <c r="I2328" t="s">
        <v>187</v>
      </c>
      <c r="J2328" t="s">
        <v>133</v>
      </c>
      <c r="K2328" t="s">
        <v>158</v>
      </c>
      <c r="P2328" t="s">
        <v>300</v>
      </c>
      <c r="Q2328" t="s">
        <v>301</v>
      </c>
      <c r="R2328" t="s">
        <v>170</v>
      </c>
      <c r="S2328" t="s">
        <v>169</v>
      </c>
      <c r="AB2328" t="s">
        <v>128</v>
      </c>
      <c r="AC2328">
        <v>2010</v>
      </c>
      <c r="AD2328">
        <v>46.8</v>
      </c>
      <c r="AH2328" t="s">
        <v>494</v>
      </c>
    </row>
    <row r="2329" spans="1:34" x14ac:dyDescent="0.25">
      <c r="A2329" t="s">
        <v>137</v>
      </c>
      <c r="B2329" t="s">
        <v>70</v>
      </c>
      <c r="C2329" t="s">
        <v>71</v>
      </c>
      <c r="D2329" t="s">
        <v>136</v>
      </c>
      <c r="E2329" t="s">
        <v>135</v>
      </c>
      <c r="F2329" t="s">
        <v>403</v>
      </c>
      <c r="G2329" t="s">
        <v>404</v>
      </c>
      <c r="H2329">
        <v>398</v>
      </c>
      <c r="I2329" t="s">
        <v>187</v>
      </c>
      <c r="J2329" t="s">
        <v>133</v>
      </c>
      <c r="K2329" t="s">
        <v>158</v>
      </c>
      <c r="P2329" t="s">
        <v>300</v>
      </c>
      <c r="Q2329" t="s">
        <v>301</v>
      </c>
      <c r="R2329" t="s">
        <v>168</v>
      </c>
      <c r="S2329" t="s">
        <v>167</v>
      </c>
      <c r="AB2329" t="s">
        <v>128</v>
      </c>
      <c r="AC2329">
        <v>2010</v>
      </c>
      <c r="AD2329">
        <v>105.5</v>
      </c>
      <c r="AH2329" t="s">
        <v>494</v>
      </c>
    </row>
    <row r="2330" spans="1:34" x14ac:dyDescent="0.25">
      <c r="A2330" t="s">
        <v>137</v>
      </c>
      <c r="B2330" t="s">
        <v>70</v>
      </c>
      <c r="C2330" t="s">
        <v>71</v>
      </c>
      <c r="D2330" t="s">
        <v>136</v>
      </c>
      <c r="E2330" t="s">
        <v>135</v>
      </c>
      <c r="F2330" t="s">
        <v>403</v>
      </c>
      <c r="G2330" t="s">
        <v>404</v>
      </c>
      <c r="H2330">
        <v>398</v>
      </c>
      <c r="I2330" t="s">
        <v>187</v>
      </c>
      <c r="J2330" t="s">
        <v>133</v>
      </c>
      <c r="K2330" t="s">
        <v>158</v>
      </c>
      <c r="P2330" t="s">
        <v>300</v>
      </c>
      <c r="Q2330" t="s">
        <v>301</v>
      </c>
      <c r="R2330" t="s">
        <v>166</v>
      </c>
      <c r="S2330" t="s">
        <v>165</v>
      </c>
      <c r="AB2330" t="s">
        <v>128</v>
      </c>
      <c r="AC2330">
        <v>2010</v>
      </c>
      <c r="AD2330">
        <v>10.8</v>
      </c>
      <c r="AH2330" t="s">
        <v>494</v>
      </c>
    </row>
    <row r="2331" spans="1:34" x14ac:dyDescent="0.25">
      <c r="A2331" t="s">
        <v>137</v>
      </c>
      <c r="B2331" t="s">
        <v>70</v>
      </c>
      <c r="C2331" t="s">
        <v>71</v>
      </c>
      <c r="D2331" t="s">
        <v>136</v>
      </c>
      <c r="E2331" t="s">
        <v>135</v>
      </c>
      <c r="F2331" t="s">
        <v>403</v>
      </c>
      <c r="G2331" t="s">
        <v>404</v>
      </c>
      <c r="H2331">
        <v>398</v>
      </c>
      <c r="I2331" t="s">
        <v>187</v>
      </c>
      <c r="J2331" t="s">
        <v>133</v>
      </c>
      <c r="K2331" t="s">
        <v>158</v>
      </c>
      <c r="P2331" t="s">
        <v>300</v>
      </c>
      <c r="Q2331" t="s">
        <v>301</v>
      </c>
      <c r="R2331" t="s">
        <v>164</v>
      </c>
      <c r="S2331" t="s">
        <v>143</v>
      </c>
      <c r="AB2331" t="s">
        <v>128</v>
      </c>
      <c r="AC2331">
        <v>2010</v>
      </c>
      <c r="AD2331">
        <v>347.6</v>
      </c>
      <c r="AH2331" t="s">
        <v>494</v>
      </c>
    </row>
    <row r="2332" spans="1:34" x14ac:dyDescent="0.25">
      <c r="A2332" t="s">
        <v>137</v>
      </c>
      <c r="B2332" t="s">
        <v>70</v>
      </c>
      <c r="C2332" t="s">
        <v>71</v>
      </c>
      <c r="D2332" t="s">
        <v>136</v>
      </c>
      <c r="E2332" t="s">
        <v>135</v>
      </c>
      <c r="F2332" t="s">
        <v>403</v>
      </c>
      <c r="G2332" t="s">
        <v>404</v>
      </c>
      <c r="H2332">
        <v>398</v>
      </c>
      <c r="I2332" t="s">
        <v>187</v>
      </c>
      <c r="J2332" t="s">
        <v>133</v>
      </c>
      <c r="K2332" t="s">
        <v>158</v>
      </c>
      <c r="P2332" t="s">
        <v>300</v>
      </c>
      <c r="Q2332" t="s">
        <v>301</v>
      </c>
      <c r="R2332" t="s">
        <v>163</v>
      </c>
      <c r="S2332" t="s">
        <v>162</v>
      </c>
      <c r="AB2332" t="s">
        <v>128</v>
      </c>
      <c r="AC2332">
        <v>2010</v>
      </c>
      <c r="AD2332">
        <v>250.5</v>
      </c>
      <c r="AH2332" t="s">
        <v>494</v>
      </c>
    </row>
    <row r="2333" spans="1:34" x14ac:dyDescent="0.25">
      <c r="A2333" t="s">
        <v>137</v>
      </c>
      <c r="B2333" t="s">
        <v>70</v>
      </c>
      <c r="C2333" t="s">
        <v>71</v>
      </c>
      <c r="D2333" t="s">
        <v>136</v>
      </c>
      <c r="E2333" t="s">
        <v>135</v>
      </c>
      <c r="F2333" t="s">
        <v>403</v>
      </c>
      <c r="G2333" t="s">
        <v>404</v>
      </c>
      <c r="H2333">
        <v>398</v>
      </c>
      <c r="I2333" t="s">
        <v>187</v>
      </c>
      <c r="J2333" t="s">
        <v>133</v>
      </c>
      <c r="K2333" t="s">
        <v>158</v>
      </c>
      <c r="P2333" t="s">
        <v>300</v>
      </c>
      <c r="Q2333" t="s">
        <v>301</v>
      </c>
      <c r="R2333" t="s">
        <v>161</v>
      </c>
      <c r="S2333" t="s">
        <v>139</v>
      </c>
      <c r="AB2333" t="s">
        <v>128</v>
      </c>
      <c r="AC2333">
        <v>2010</v>
      </c>
      <c r="AD2333">
        <v>124.9</v>
      </c>
      <c r="AH2333" t="s">
        <v>494</v>
      </c>
    </row>
    <row r="2334" spans="1:34" x14ac:dyDescent="0.25">
      <c r="A2334" t="s">
        <v>137</v>
      </c>
      <c r="B2334" t="s">
        <v>70</v>
      </c>
      <c r="C2334" t="s">
        <v>71</v>
      </c>
      <c r="D2334" t="s">
        <v>136</v>
      </c>
      <c r="E2334" t="s">
        <v>135</v>
      </c>
      <c r="F2334" t="s">
        <v>403</v>
      </c>
      <c r="G2334" t="s">
        <v>404</v>
      </c>
      <c r="H2334">
        <v>398</v>
      </c>
      <c r="I2334" t="s">
        <v>187</v>
      </c>
      <c r="J2334" t="s">
        <v>133</v>
      </c>
      <c r="K2334" t="s">
        <v>158</v>
      </c>
      <c r="P2334" t="s">
        <v>300</v>
      </c>
      <c r="Q2334" t="s">
        <v>301</v>
      </c>
      <c r="R2334" t="s">
        <v>160</v>
      </c>
      <c r="S2334" t="s">
        <v>131</v>
      </c>
      <c r="AB2334" t="s">
        <v>128</v>
      </c>
      <c r="AC2334">
        <v>2010</v>
      </c>
      <c r="AD2334">
        <v>1284.5</v>
      </c>
      <c r="AH2334" t="s">
        <v>494</v>
      </c>
    </row>
    <row r="2335" spans="1:34" s="49" customFormat="1" x14ac:dyDescent="0.25">
      <c r="A2335" s="49" t="s">
        <v>137</v>
      </c>
      <c r="B2335" s="49" t="s">
        <v>70</v>
      </c>
      <c r="C2335" s="49" t="s">
        <v>71</v>
      </c>
      <c r="D2335" s="49" t="s">
        <v>136</v>
      </c>
      <c r="E2335" s="49" t="s">
        <v>135</v>
      </c>
      <c r="F2335" s="49" t="s">
        <v>403</v>
      </c>
      <c r="G2335" s="49" t="s">
        <v>404</v>
      </c>
      <c r="H2335" s="49">
        <v>398</v>
      </c>
      <c r="I2335" s="49" t="s">
        <v>187</v>
      </c>
      <c r="J2335" s="49" t="s">
        <v>133</v>
      </c>
      <c r="K2335" s="49" t="s">
        <v>158</v>
      </c>
      <c r="P2335" s="49" t="s">
        <v>302</v>
      </c>
      <c r="Q2335" s="49" t="s">
        <v>131</v>
      </c>
      <c r="R2335" s="49" t="s">
        <v>176</v>
      </c>
      <c r="S2335" s="49" t="s">
        <v>175</v>
      </c>
      <c r="AB2335" s="49" t="s">
        <v>128</v>
      </c>
      <c r="AC2335" s="49">
        <v>2010</v>
      </c>
      <c r="AD2335" s="49">
        <v>14.2</v>
      </c>
      <c r="AF2335" s="49" t="s">
        <v>858</v>
      </c>
      <c r="AG2335" s="146">
        <f>(AD2336+AD2337+AD2338)</f>
        <v>867.8</v>
      </c>
      <c r="AH2335" s="49" t="s">
        <v>494</v>
      </c>
    </row>
    <row r="2336" spans="1:34" s="49" customFormat="1" x14ac:dyDescent="0.25">
      <c r="A2336" s="49" t="s">
        <v>137</v>
      </c>
      <c r="B2336" s="49" t="s">
        <v>70</v>
      </c>
      <c r="C2336" s="49" t="s">
        <v>71</v>
      </c>
      <c r="D2336" s="49" t="s">
        <v>136</v>
      </c>
      <c r="E2336" s="49" t="s">
        <v>135</v>
      </c>
      <c r="F2336" s="49" t="s">
        <v>403</v>
      </c>
      <c r="G2336" s="49" t="s">
        <v>404</v>
      </c>
      <c r="H2336" s="49">
        <v>398</v>
      </c>
      <c r="I2336" s="49" t="s">
        <v>187</v>
      </c>
      <c r="J2336" s="49" t="s">
        <v>133</v>
      </c>
      <c r="K2336" s="49" t="s">
        <v>158</v>
      </c>
      <c r="P2336" s="49" t="s">
        <v>302</v>
      </c>
      <c r="Q2336" s="49" t="s">
        <v>131</v>
      </c>
      <c r="R2336" s="49" t="s">
        <v>174</v>
      </c>
      <c r="S2336" s="49" t="s">
        <v>173</v>
      </c>
      <c r="AB2336" s="49" t="s">
        <v>128</v>
      </c>
      <c r="AC2336" s="49">
        <v>2010</v>
      </c>
      <c r="AD2336" s="49">
        <v>139.1</v>
      </c>
      <c r="AF2336" s="49" t="s">
        <v>859</v>
      </c>
      <c r="AG2336" s="146">
        <f>(AD2335+AD2339+AD2340+AD2341+AD2342+AD2343+AD2344)</f>
        <v>1449.8</v>
      </c>
      <c r="AH2336" s="49" t="s">
        <v>494</v>
      </c>
    </row>
    <row r="2337" spans="1:34" s="49" customFormat="1" x14ac:dyDescent="0.25">
      <c r="A2337" s="49" t="s">
        <v>137</v>
      </c>
      <c r="B2337" s="49" t="s">
        <v>70</v>
      </c>
      <c r="C2337" s="49" t="s">
        <v>71</v>
      </c>
      <c r="D2337" s="49" t="s">
        <v>136</v>
      </c>
      <c r="E2337" s="49" t="s">
        <v>135</v>
      </c>
      <c r="F2337" s="49" t="s">
        <v>403</v>
      </c>
      <c r="G2337" s="49" t="s">
        <v>404</v>
      </c>
      <c r="H2337" s="49">
        <v>398</v>
      </c>
      <c r="I2337" s="49" t="s">
        <v>187</v>
      </c>
      <c r="J2337" s="49" t="s">
        <v>133</v>
      </c>
      <c r="K2337" s="49" t="s">
        <v>158</v>
      </c>
      <c r="P2337" s="49" t="s">
        <v>302</v>
      </c>
      <c r="Q2337" s="49" t="s">
        <v>131</v>
      </c>
      <c r="R2337" s="49" t="s">
        <v>172</v>
      </c>
      <c r="S2337" s="49" t="s">
        <v>153</v>
      </c>
      <c r="AB2337" s="49" t="s">
        <v>128</v>
      </c>
      <c r="AC2337" s="49">
        <v>2010</v>
      </c>
      <c r="AD2337" s="49">
        <v>264.89999999999998</v>
      </c>
      <c r="AF2337" s="49" t="s">
        <v>862</v>
      </c>
      <c r="AG2337" s="146">
        <f>AD2335+AD2336+AD2337+AD2338+ AD2339+AD2340+AD2341+AD2342+AD2343+AD2344</f>
        <v>2317.6000000000004</v>
      </c>
      <c r="AH2337" s="49" t="s">
        <v>494</v>
      </c>
    </row>
    <row r="2338" spans="1:34" s="49" customFormat="1" x14ac:dyDescent="0.25">
      <c r="A2338" s="49" t="s">
        <v>137</v>
      </c>
      <c r="B2338" s="49" t="s">
        <v>70</v>
      </c>
      <c r="C2338" s="49" t="s">
        <v>71</v>
      </c>
      <c r="D2338" s="49" t="s">
        <v>136</v>
      </c>
      <c r="E2338" s="49" t="s">
        <v>135</v>
      </c>
      <c r="F2338" s="49" t="s">
        <v>403</v>
      </c>
      <c r="G2338" s="49" t="s">
        <v>404</v>
      </c>
      <c r="H2338" s="49">
        <v>398</v>
      </c>
      <c r="I2338" s="49" t="s">
        <v>187</v>
      </c>
      <c r="J2338" s="49" t="s">
        <v>133</v>
      </c>
      <c r="K2338" s="49" t="s">
        <v>158</v>
      </c>
      <c r="P2338" s="49" t="s">
        <v>302</v>
      </c>
      <c r="Q2338" s="49" t="s">
        <v>131</v>
      </c>
      <c r="R2338" s="49" t="s">
        <v>171</v>
      </c>
      <c r="S2338" s="49" t="s">
        <v>151</v>
      </c>
      <c r="AB2338" s="49" t="s">
        <v>128</v>
      </c>
      <c r="AC2338" s="49">
        <v>2010</v>
      </c>
      <c r="AD2338" s="49">
        <v>463.8</v>
      </c>
      <c r="AG2338" s="146"/>
      <c r="AH2338" s="49" t="s">
        <v>494</v>
      </c>
    </row>
    <row r="2339" spans="1:34" s="49" customFormat="1" x14ac:dyDescent="0.25">
      <c r="A2339" s="49" t="s">
        <v>137</v>
      </c>
      <c r="B2339" s="49" t="s">
        <v>70</v>
      </c>
      <c r="C2339" s="49" t="s">
        <v>71</v>
      </c>
      <c r="D2339" s="49" t="s">
        <v>136</v>
      </c>
      <c r="E2339" s="49" t="s">
        <v>135</v>
      </c>
      <c r="F2339" s="49" t="s">
        <v>403</v>
      </c>
      <c r="G2339" s="49" t="s">
        <v>404</v>
      </c>
      <c r="H2339" s="49">
        <v>398</v>
      </c>
      <c r="I2339" s="49" t="s">
        <v>187</v>
      </c>
      <c r="J2339" s="49" t="s">
        <v>133</v>
      </c>
      <c r="K2339" s="49" t="s">
        <v>158</v>
      </c>
      <c r="P2339" s="49" t="s">
        <v>302</v>
      </c>
      <c r="Q2339" s="49" t="s">
        <v>131</v>
      </c>
      <c r="R2339" s="49" t="s">
        <v>170</v>
      </c>
      <c r="S2339" s="49" t="s">
        <v>169</v>
      </c>
      <c r="AB2339" s="49" t="s">
        <v>128</v>
      </c>
      <c r="AC2339" s="49">
        <v>2010</v>
      </c>
      <c r="AD2339" s="49">
        <v>145.19999999999999</v>
      </c>
      <c r="AG2339" s="146"/>
      <c r="AH2339" s="49" t="s">
        <v>494</v>
      </c>
    </row>
    <row r="2340" spans="1:34" s="49" customFormat="1" x14ac:dyDescent="0.25">
      <c r="A2340" s="49" t="s">
        <v>137</v>
      </c>
      <c r="B2340" s="49" t="s">
        <v>70</v>
      </c>
      <c r="C2340" s="49" t="s">
        <v>71</v>
      </c>
      <c r="D2340" s="49" t="s">
        <v>136</v>
      </c>
      <c r="E2340" s="49" t="s">
        <v>135</v>
      </c>
      <c r="F2340" s="49" t="s">
        <v>403</v>
      </c>
      <c r="G2340" s="49" t="s">
        <v>404</v>
      </c>
      <c r="H2340" s="49">
        <v>398</v>
      </c>
      <c r="I2340" s="49" t="s">
        <v>187</v>
      </c>
      <c r="J2340" s="49" t="s">
        <v>133</v>
      </c>
      <c r="K2340" s="49" t="s">
        <v>158</v>
      </c>
      <c r="P2340" s="49" t="s">
        <v>302</v>
      </c>
      <c r="Q2340" s="49" t="s">
        <v>131</v>
      </c>
      <c r="R2340" s="49" t="s">
        <v>168</v>
      </c>
      <c r="S2340" s="49" t="s">
        <v>167</v>
      </c>
      <c r="AB2340" s="49" t="s">
        <v>128</v>
      </c>
      <c r="AC2340" s="49">
        <v>2010</v>
      </c>
      <c r="AD2340" s="49">
        <v>337.6</v>
      </c>
      <c r="AG2340" s="146"/>
      <c r="AH2340" s="49" t="s">
        <v>494</v>
      </c>
    </row>
    <row r="2341" spans="1:34" s="49" customFormat="1" x14ac:dyDescent="0.25">
      <c r="A2341" s="49" t="s">
        <v>137</v>
      </c>
      <c r="B2341" s="49" t="s">
        <v>70</v>
      </c>
      <c r="C2341" s="49" t="s">
        <v>71</v>
      </c>
      <c r="D2341" s="49" t="s">
        <v>136</v>
      </c>
      <c r="E2341" s="49" t="s">
        <v>135</v>
      </c>
      <c r="F2341" s="49" t="s">
        <v>403</v>
      </c>
      <c r="G2341" s="49" t="s">
        <v>404</v>
      </c>
      <c r="H2341" s="49">
        <v>398</v>
      </c>
      <c r="I2341" s="49" t="s">
        <v>187</v>
      </c>
      <c r="J2341" s="49" t="s">
        <v>133</v>
      </c>
      <c r="K2341" s="49" t="s">
        <v>158</v>
      </c>
      <c r="P2341" s="49" t="s">
        <v>302</v>
      </c>
      <c r="Q2341" s="49" t="s">
        <v>131</v>
      </c>
      <c r="R2341" s="49" t="s">
        <v>166</v>
      </c>
      <c r="S2341" s="49" t="s">
        <v>165</v>
      </c>
      <c r="AB2341" s="49" t="s">
        <v>128</v>
      </c>
      <c r="AC2341" s="49">
        <v>2010</v>
      </c>
      <c r="AD2341" s="49">
        <v>15.3</v>
      </c>
      <c r="AG2341" s="146"/>
      <c r="AH2341" s="49" t="s">
        <v>494</v>
      </c>
    </row>
    <row r="2342" spans="1:34" s="49" customFormat="1" x14ac:dyDescent="0.25">
      <c r="A2342" s="49" t="s">
        <v>137</v>
      </c>
      <c r="B2342" s="49" t="s">
        <v>70</v>
      </c>
      <c r="C2342" s="49" t="s">
        <v>71</v>
      </c>
      <c r="D2342" s="49" t="s">
        <v>136</v>
      </c>
      <c r="E2342" s="49" t="s">
        <v>135</v>
      </c>
      <c r="F2342" s="49" t="s">
        <v>403</v>
      </c>
      <c r="G2342" s="49" t="s">
        <v>404</v>
      </c>
      <c r="H2342" s="49">
        <v>398</v>
      </c>
      <c r="I2342" s="49" t="s">
        <v>187</v>
      </c>
      <c r="J2342" s="49" t="s">
        <v>133</v>
      </c>
      <c r="K2342" s="49" t="s">
        <v>158</v>
      </c>
      <c r="P2342" s="49" t="s">
        <v>302</v>
      </c>
      <c r="Q2342" s="49" t="s">
        <v>131</v>
      </c>
      <c r="R2342" s="49" t="s">
        <v>164</v>
      </c>
      <c r="S2342" s="49" t="s">
        <v>143</v>
      </c>
      <c r="AB2342" s="49" t="s">
        <v>128</v>
      </c>
      <c r="AC2342" s="49">
        <v>2010</v>
      </c>
      <c r="AD2342" s="49">
        <v>390.3</v>
      </c>
      <c r="AG2342" s="146"/>
      <c r="AH2342" s="49" t="s">
        <v>494</v>
      </c>
    </row>
    <row r="2343" spans="1:34" s="49" customFormat="1" x14ac:dyDescent="0.25">
      <c r="A2343" s="49" t="s">
        <v>137</v>
      </c>
      <c r="B2343" s="49" t="s">
        <v>70</v>
      </c>
      <c r="C2343" s="49" t="s">
        <v>71</v>
      </c>
      <c r="D2343" s="49" t="s">
        <v>136</v>
      </c>
      <c r="E2343" s="49" t="s">
        <v>135</v>
      </c>
      <c r="F2343" s="49" t="s">
        <v>403</v>
      </c>
      <c r="G2343" s="49" t="s">
        <v>404</v>
      </c>
      <c r="H2343" s="49">
        <v>398</v>
      </c>
      <c r="I2343" s="49" t="s">
        <v>187</v>
      </c>
      <c r="J2343" s="49" t="s">
        <v>133</v>
      </c>
      <c r="K2343" s="49" t="s">
        <v>158</v>
      </c>
      <c r="P2343" s="49" t="s">
        <v>302</v>
      </c>
      <c r="Q2343" s="49" t="s">
        <v>131</v>
      </c>
      <c r="R2343" s="49" t="s">
        <v>163</v>
      </c>
      <c r="S2343" s="49" t="s">
        <v>162</v>
      </c>
      <c r="AB2343" s="49" t="s">
        <v>128</v>
      </c>
      <c r="AC2343" s="49">
        <v>2010</v>
      </c>
      <c r="AD2343" s="49">
        <v>329.4</v>
      </c>
      <c r="AG2343" s="146"/>
      <c r="AH2343" s="49" t="s">
        <v>494</v>
      </c>
    </row>
    <row r="2344" spans="1:34" s="49" customFormat="1" x14ac:dyDescent="0.25">
      <c r="A2344" s="49" t="s">
        <v>137</v>
      </c>
      <c r="B2344" s="49" t="s">
        <v>70</v>
      </c>
      <c r="C2344" s="49" t="s">
        <v>71</v>
      </c>
      <c r="D2344" s="49" t="s">
        <v>136</v>
      </c>
      <c r="E2344" s="49" t="s">
        <v>135</v>
      </c>
      <c r="F2344" s="49" t="s">
        <v>403</v>
      </c>
      <c r="G2344" s="49" t="s">
        <v>404</v>
      </c>
      <c r="H2344" s="49">
        <v>398</v>
      </c>
      <c r="I2344" s="49" t="s">
        <v>187</v>
      </c>
      <c r="J2344" s="49" t="s">
        <v>133</v>
      </c>
      <c r="K2344" s="49" t="s">
        <v>158</v>
      </c>
      <c r="P2344" s="49" t="s">
        <v>302</v>
      </c>
      <c r="Q2344" s="49" t="s">
        <v>131</v>
      </c>
      <c r="R2344" s="49" t="s">
        <v>161</v>
      </c>
      <c r="S2344" s="49" t="s">
        <v>139</v>
      </c>
      <c r="AB2344" s="49" t="s">
        <v>128</v>
      </c>
      <c r="AC2344" s="49">
        <v>2010</v>
      </c>
      <c r="AD2344" s="49">
        <v>217.8</v>
      </c>
      <c r="AG2344" s="146"/>
      <c r="AH2344" s="49" t="s">
        <v>494</v>
      </c>
    </row>
    <row r="2345" spans="1:34" s="49" customFormat="1" x14ac:dyDescent="0.25">
      <c r="A2345" s="49" t="s">
        <v>137</v>
      </c>
      <c r="B2345" s="49" t="s">
        <v>70</v>
      </c>
      <c r="C2345" s="49" t="s">
        <v>71</v>
      </c>
      <c r="D2345" s="49" t="s">
        <v>136</v>
      </c>
      <c r="E2345" s="49" t="s">
        <v>135</v>
      </c>
      <c r="F2345" s="49" t="s">
        <v>403</v>
      </c>
      <c r="G2345" s="49" t="s">
        <v>404</v>
      </c>
      <c r="H2345" s="49">
        <v>398</v>
      </c>
      <c r="I2345" s="49" t="s">
        <v>187</v>
      </c>
      <c r="J2345" s="49" t="s">
        <v>133</v>
      </c>
      <c r="K2345" s="49" t="s">
        <v>158</v>
      </c>
      <c r="P2345" s="49" t="s">
        <v>302</v>
      </c>
      <c r="Q2345" s="49" t="s">
        <v>131</v>
      </c>
      <c r="R2345" s="49" t="s">
        <v>160</v>
      </c>
      <c r="S2345" s="49" t="s">
        <v>131</v>
      </c>
      <c r="AB2345" s="49" t="s">
        <v>128</v>
      </c>
      <c r="AC2345" s="49">
        <v>2010</v>
      </c>
      <c r="AD2345" s="49">
        <v>2317.5</v>
      </c>
      <c r="AG2345" s="146"/>
      <c r="AH2345" s="49" t="s">
        <v>494</v>
      </c>
    </row>
    <row r="2346" spans="1:34" x14ac:dyDescent="0.25">
      <c r="A2346" t="s">
        <v>137</v>
      </c>
      <c r="B2346" t="s">
        <v>72</v>
      </c>
      <c r="C2346" t="s">
        <v>73</v>
      </c>
      <c r="D2346" t="s">
        <v>136</v>
      </c>
      <c r="E2346" t="s">
        <v>135</v>
      </c>
      <c r="F2346" t="s">
        <v>403</v>
      </c>
      <c r="G2346" t="s">
        <v>404</v>
      </c>
      <c r="H2346">
        <v>446</v>
      </c>
      <c r="I2346" t="s">
        <v>185</v>
      </c>
      <c r="J2346" t="s">
        <v>133</v>
      </c>
      <c r="K2346" t="s">
        <v>132</v>
      </c>
      <c r="P2346" t="s">
        <v>297</v>
      </c>
      <c r="Q2346" t="s">
        <v>298</v>
      </c>
      <c r="R2346" t="s">
        <v>183</v>
      </c>
      <c r="S2346" t="s">
        <v>182</v>
      </c>
      <c r="AB2346" t="s">
        <v>128</v>
      </c>
      <c r="AC2346">
        <v>2010</v>
      </c>
      <c r="AD2346">
        <v>1</v>
      </c>
      <c r="AH2346" t="s">
        <v>184</v>
      </c>
    </row>
    <row r="2347" spans="1:34" x14ac:dyDescent="0.25">
      <c r="A2347" t="s">
        <v>137</v>
      </c>
      <c r="B2347" t="s">
        <v>72</v>
      </c>
      <c r="C2347" t="s">
        <v>73</v>
      </c>
      <c r="D2347" t="s">
        <v>136</v>
      </c>
      <c r="E2347" t="s">
        <v>135</v>
      </c>
      <c r="F2347" t="s">
        <v>403</v>
      </c>
      <c r="G2347" t="s">
        <v>404</v>
      </c>
      <c r="H2347">
        <v>446</v>
      </c>
      <c r="I2347" t="s">
        <v>185</v>
      </c>
      <c r="J2347" t="s">
        <v>133</v>
      </c>
      <c r="K2347" t="s">
        <v>132</v>
      </c>
      <c r="P2347" t="s">
        <v>297</v>
      </c>
      <c r="Q2347" t="s">
        <v>298</v>
      </c>
      <c r="R2347" t="s">
        <v>156</v>
      </c>
      <c r="S2347" t="s">
        <v>155</v>
      </c>
      <c r="AB2347" t="s">
        <v>128</v>
      </c>
      <c r="AC2347">
        <v>2010</v>
      </c>
      <c r="AD2347">
        <v>30</v>
      </c>
      <c r="AH2347" t="s">
        <v>184</v>
      </c>
    </row>
    <row r="2348" spans="1:34" x14ac:dyDescent="0.25">
      <c r="A2348" t="s">
        <v>137</v>
      </c>
      <c r="B2348" t="s">
        <v>72</v>
      </c>
      <c r="C2348" t="s">
        <v>73</v>
      </c>
      <c r="D2348" t="s">
        <v>136</v>
      </c>
      <c r="E2348" t="s">
        <v>135</v>
      </c>
      <c r="F2348" t="s">
        <v>403</v>
      </c>
      <c r="G2348" t="s">
        <v>404</v>
      </c>
      <c r="H2348">
        <v>446</v>
      </c>
      <c r="I2348" t="s">
        <v>185</v>
      </c>
      <c r="J2348" t="s">
        <v>133</v>
      </c>
      <c r="K2348" t="s">
        <v>132</v>
      </c>
      <c r="P2348" t="s">
        <v>297</v>
      </c>
      <c r="Q2348" t="s">
        <v>298</v>
      </c>
      <c r="R2348" t="s">
        <v>154</v>
      </c>
      <c r="S2348" t="s">
        <v>153</v>
      </c>
      <c r="AB2348" t="s">
        <v>128</v>
      </c>
      <c r="AC2348">
        <v>2010</v>
      </c>
      <c r="AD2348">
        <v>93</v>
      </c>
      <c r="AH2348" t="s">
        <v>184</v>
      </c>
    </row>
    <row r="2349" spans="1:34" x14ac:dyDescent="0.25">
      <c r="A2349" t="s">
        <v>137</v>
      </c>
      <c r="B2349" t="s">
        <v>72</v>
      </c>
      <c r="C2349" t="s">
        <v>73</v>
      </c>
      <c r="D2349" t="s">
        <v>136</v>
      </c>
      <c r="E2349" t="s">
        <v>135</v>
      </c>
      <c r="F2349" t="s">
        <v>403</v>
      </c>
      <c r="G2349" t="s">
        <v>404</v>
      </c>
      <c r="H2349">
        <v>446</v>
      </c>
      <c r="I2349" t="s">
        <v>185</v>
      </c>
      <c r="J2349" t="s">
        <v>133</v>
      </c>
      <c r="K2349" t="s">
        <v>132</v>
      </c>
      <c r="P2349" t="s">
        <v>297</v>
      </c>
      <c r="Q2349" t="s">
        <v>298</v>
      </c>
      <c r="R2349" t="s">
        <v>152</v>
      </c>
      <c r="S2349" t="s">
        <v>151</v>
      </c>
      <c r="AB2349" t="s">
        <v>128</v>
      </c>
      <c r="AC2349">
        <v>2010</v>
      </c>
      <c r="AD2349">
        <v>79</v>
      </c>
      <c r="AH2349" t="s">
        <v>184</v>
      </c>
    </row>
    <row r="2350" spans="1:34" x14ac:dyDescent="0.25">
      <c r="A2350" t="s">
        <v>137</v>
      </c>
      <c r="B2350" t="s">
        <v>72</v>
      </c>
      <c r="C2350" t="s">
        <v>73</v>
      </c>
      <c r="D2350" t="s">
        <v>136</v>
      </c>
      <c r="E2350" t="s">
        <v>135</v>
      </c>
      <c r="F2350" t="s">
        <v>403</v>
      </c>
      <c r="G2350" t="s">
        <v>404</v>
      </c>
      <c r="H2350">
        <v>446</v>
      </c>
      <c r="I2350" t="s">
        <v>185</v>
      </c>
      <c r="J2350" t="s">
        <v>133</v>
      </c>
      <c r="K2350" t="s">
        <v>132</v>
      </c>
      <c r="P2350" t="s">
        <v>297</v>
      </c>
      <c r="Q2350" t="s">
        <v>298</v>
      </c>
      <c r="R2350" t="s">
        <v>150</v>
      </c>
      <c r="S2350" t="s">
        <v>149</v>
      </c>
      <c r="AB2350" t="s">
        <v>128</v>
      </c>
      <c r="AC2350">
        <v>2010</v>
      </c>
      <c r="AD2350">
        <v>51</v>
      </c>
      <c r="AH2350" t="s">
        <v>184</v>
      </c>
    </row>
    <row r="2351" spans="1:34" x14ac:dyDescent="0.25">
      <c r="A2351" t="s">
        <v>137</v>
      </c>
      <c r="B2351" t="s">
        <v>72</v>
      </c>
      <c r="C2351" t="s">
        <v>73</v>
      </c>
      <c r="D2351" t="s">
        <v>136</v>
      </c>
      <c r="E2351" t="s">
        <v>135</v>
      </c>
      <c r="F2351" t="s">
        <v>403</v>
      </c>
      <c r="G2351" t="s">
        <v>404</v>
      </c>
      <c r="H2351">
        <v>446</v>
      </c>
      <c r="I2351" t="s">
        <v>185</v>
      </c>
      <c r="J2351" t="s">
        <v>133</v>
      </c>
      <c r="K2351" t="s">
        <v>132</v>
      </c>
      <c r="P2351" t="s">
        <v>297</v>
      </c>
      <c r="Q2351" t="s">
        <v>298</v>
      </c>
      <c r="R2351" t="s">
        <v>148</v>
      </c>
      <c r="S2351" t="s">
        <v>147</v>
      </c>
      <c r="AB2351" t="s">
        <v>128</v>
      </c>
      <c r="AC2351">
        <v>2010</v>
      </c>
      <c r="AD2351">
        <v>77</v>
      </c>
      <c r="AH2351" t="s">
        <v>184</v>
      </c>
    </row>
    <row r="2352" spans="1:34" x14ac:dyDescent="0.25">
      <c r="A2352" t="s">
        <v>137</v>
      </c>
      <c r="B2352" t="s">
        <v>72</v>
      </c>
      <c r="C2352" t="s">
        <v>73</v>
      </c>
      <c r="D2352" t="s">
        <v>136</v>
      </c>
      <c r="E2352" t="s">
        <v>135</v>
      </c>
      <c r="F2352" t="s">
        <v>403</v>
      </c>
      <c r="G2352" t="s">
        <v>404</v>
      </c>
      <c r="H2352">
        <v>446</v>
      </c>
      <c r="I2352" t="s">
        <v>185</v>
      </c>
      <c r="J2352" t="s">
        <v>133</v>
      </c>
      <c r="K2352" t="s">
        <v>132</v>
      </c>
      <c r="P2352" t="s">
        <v>297</v>
      </c>
      <c r="Q2352" t="s">
        <v>298</v>
      </c>
      <c r="R2352" t="s">
        <v>146</v>
      </c>
      <c r="S2352" t="s">
        <v>145</v>
      </c>
      <c r="AB2352" t="s">
        <v>128</v>
      </c>
      <c r="AC2352">
        <v>2010</v>
      </c>
      <c r="AD2352">
        <v>20</v>
      </c>
      <c r="AH2352" t="s">
        <v>184</v>
      </c>
    </row>
    <row r="2353" spans="1:34" x14ac:dyDescent="0.25">
      <c r="A2353" t="s">
        <v>137</v>
      </c>
      <c r="B2353" t="s">
        <v>72</v>
      </c>
      <c r="C2353" t="s">
        <v>73</v>
      </c>
      <c r="D2353" t="s">
        <v>136</v>
      </c>
      <c r="E2353" t="s">
        <v>135</v>
      </c>
      <c r="F2353" t="s">
        <v>403</v>
      </c>
      <c r="G2353" t="s">
        <v>404</v>
      </c>
      <c r="H2353">
        <v>446</v>
      </c>
      <c r="I2353" t="s">
        <v>185</v>
      </c>
      <c r="J2353" t="s">
        <v>133</v>
      </c>
      <c r="K2353" t="s">
        <v>132</v>
      </c>
      <c r="P2353" t="s">
        <v>297</v>
      </c>
      <c r="Q2353" t="s">
        <v>298</v>
      </c>
      <c r="R2353" t="s">
        <v>144</v>
      </c>
      <c r="S2353" t="s">
        <v>143</v>
      </c>
      <c r="AB2353" t="s">
        <v>128</v>
      </c>
      <c r="AC2353">
        <v>2010</v>
      </c>
      <c r="AD2353">
        <v>8</v>
      </c>
      <c r="AH2353" t="s">
        <v>184</v>
      </c>
    </row>
    <row r="2354" spans="1:34" x14ac:dyDescent="0.25">
      <c r="A2354" t="s">
        <v>137</v>
      </c>
      <c r="B2354" t="s">
        <v>72</v>
      </c>
      <c r="C2354" t="s">
        <v>73</v>
      </c>
      <c r="D2354" t="s">
        <v>136</v>
      </c>
      <c r="E2354" t="s">
        <v>135</v>
      </c>
      <c r="F2354" t="s">
        <v>403</v>
      </c>
      <c r="G2354" t="s">
        <v>404</v>
      </c>
      <c r="H2354">
        <v>446</v>
      </c>
      <c r="I2354" t="s">
        <v>185</v>
      </c>
      <c r="J2354" t="s">
        <v>133</v>
      </c>
      <c r="K2354" t="s">
        <v>132</v>
      </c>
      <c r="P2354" t="s">
        <v>297</v>
      </c>
      <c r="Q2354" t="s">
        <v>298</v>
      </c>
      <c r="R2354" t="s">
        <v>142</v>
      </c>
      <c r="S2354" t="s">
        <v>141</v>
      </c>
      <c r="AB2354" t="s">
        <v>128</v>
      </c>
      <c r="AC2354">
        <v>2010</v>
      </c>
      <c r="AD2354">
        <v>36</v>
      </c>
      <c r="AH2354" t="s">
        <v>184</v>
      </c>
    </row>
    <row r="2355" spans="1:34" x14ac:dyDescent="0.25">
      <c r="A2355" t="s">
        <v>137</v>
      </c>
      <c r="B2355" t="s">
        <v>72</v>
      </c>
      <c r="C2355" t="s">
        <v>73</v>
      </c>
      <c r="D2355" t="s">
        <v>136</v>
      </c>
      <c r="E2355" t="s">
        <v>135</v>
      </c>
      <c r="F2355" t="s">
        <v>403</v>
      </c>
      <c r="G2355" t="s">
        <v>404</v>
      </c>
      <c r="H2355">
        <v>446</v>
      </c>
      <c r="I2355" t="s">
        <v>185</v>
      </c>
      <c r="J2355" t="s">
        <v>133</v>
      </c>
      <c r="K2355" t="s">
        <v>132</v>
      </c>
      <c r="P2355" t="s">
        <v>297</v>
      </c>
      <c r="Q2355" t="s">
        <v>298</v>
      </c>
      <c r="R2355" t="s">
        <v>140</v>
      </c>
      <c r="S2355" t="s">
        <v>139</v>
      </c>
      <c r="AB2355" t="s">
        <v>128</v>
      </c>
      <c r="AC2355">
        <v>2010</v>
      </c>
      <c r="AD2355">
        <v>46</v>
      </c>
      <c r="AH2355" t="s">
        <v>184</v>
      </c>
    </row>
    <row r="2356" spans="1:34" x14ac:dyDescent="0.25">
      <c r="A2356" t="s">
        <v>137</v>
      </c>
      <c r="B2356" t="s">
        <v>72</v>
      </c>
      <c r="C2356" t="s">
        <v>73</v>
      </c>
      <c r="D2356" t="s">
        <v>136</v>
      </c>
      <c r="E2356" t="s">
        <v>135</v>
      </c>
      <c r="F2356" t="s">
        <v>403</v>
      </c>
      <c r="G2356" t="s">
        <v>404</v>
      </c>
      <c r="H2356">
        <v>446</v>
      </c>
      <c r="I2356" t="s">
        <v>185</v>
      </c>
      <c r="J2356" t="s">
        <v>133</v>
      </c>
      <c r="K2356" t="s">
        <v>132</v>
      </c>
      <c r="P2356" t="s">
        <v>297</v>
      </c>
      <c r="Q2356" t="s">
        <v>298</v>
      </c>
      <c r="R2356" t="s">
        <v>138</v>
      </c>
      <c r="S2356" t="s">
        <v>131</v>
      </c>
      <c r="AB2356" t="s">
        <v>128</v>
      </c>
      <c r="AC2356">
        <v>2010</v>
      </c>
      <c r="AD2356">
        <v>443</v>
      </c>
      <c r="AH2356" t="s">
        <v>184</v>
      </c>
    </row>
    <row r="2357" spans="1:34" x14ac:dyDescent="0.25">
      <c r="A2357" t="s">
        <v>137</v>
      </c>
      <c r="B2357" t="s">
        <v>72</v>
      </c>
      <c r="C2357" t="s">
        <v>73</v>
      </c>
      <c r="D2357" t="s">
        <v>136</v>
      </c>
      <c r="E2357" t="s">
        <v>135</v>
      </c>
      <c r="F2357" t="s">
        <v>403</v>
      </c>
      <c r="G2357" t="s">
        <v>404</v>
      </c>
      <c r="H2357">
        <v>446</v>
      </c>
      <c r="I2357" t="s">
        <v>185</v>
      </c>
      <c r="J2357" t="s">
        <v>133</v>
      </c>
      <c r="K2357" t="s">
        <v>132</v>
      </c>
      <c r="P2357" t="s">
        <v>297</v>
      </c>
      <c r="Q2357" t="s">
        <v>298</v>
      </c>
      <c r="R2357" t="s">
        <v>130</v>
      </c>
      <c r="S2357" t="s">
        <v>129</v>
      </c>
      <c r="AB2357" t="s">
        <v>128</v>
      </c>
      <c r="AC2357">
        <v>2010</v>
      </c>
      <c r="AD2357">
        <v>2</v>
      </c>
      <c r="AH2357" t="s">
        <v>184</v>
      </c>
    </row>
    <row r="2358" spans="1:34" x14ac:dyDescent="0.25">
      <c r="A2358" t="s">
        <v>137</v>
      </c>
      <c r="B2358" t="s">
        <v>72</v>
      </c>
      <c r="C2358" t="s">
        <v>73</v>
      </c>
      <c r="D2358" t="s">
        <v>136</v>
      </c>
      <c r="E2358" t="s">
        <v>135</v>
      </c>
      <c r="F2358" t="s">
        <v>403</v>
      </c>
      <c r="G2358" t="s">
        <v>404</v>
      </c>
      <c r="H2358">
        <v>446</v>
      </c>
      <c r="I2358" t="s">
        <v>185</v>
      </c>
      <c r="J2358" t="s">
        <v>133</v>
      </c>
      <c r="K2358" t="s">
        <v>132</v>
      </c>
      <c r="P2358" t="s">
        <v>300</v>
      </c>
      <c r="Q2358" t="s">
        <v>301</v>
      </c>
      <c r="R2358" t="s">
        <v>183</v>
      </c>
      <c r="S2358" t="s">
        <v>182</v>
      </c>
      <c r="AB2358" t="s">
        <v>128</v>
      </c>
      <c r="AC2358">
        <v>2010</v>
      </c>
      <c r="AD2358">
        <v>4</v>
      </c>
      <c r="AH2358" t="s">
        <v>184</v>
      </c>
    </row>
    <row r="2359" spans="1:34" x14ac:dyDescent="0.25">
      <c r="A2359" t="s">
        <v>137</v>
      </c>
      <c r="B2359" t="s">
        <v>72</v>
      </c>
      <c r="C2359" t="s">
        <v>73</v>
      </c>
      <c r="D2359" t="s">
        <v>136</v>
      </c>
      <c r="E2359" t="s">
        <v>135</v>
      </c>
      <c r="F2359" t="s">
        <v>403</v>
      </c>
      <c r="G2359" t="s">
        <v>404</v>
      </c>
      <c r="H2359">
        <v>446</v>
      </c>
      <c r="I2359" t="s">
        <v>185</v>
      </c>
      <c r="J2359" t="s">
        <v>133</v>
      </c>
      <c r="K2359" t="s">
        <v>132</v>
      </c>
      <c r="P2359" t="s">
        <v>300</v>
      </c>
      <c r="Q2359" t="s">
        <v>301</v>
      </c>
      <c r="R2359" t="s">
        <v>156</v>
      </c>
      <c r="S2359" t="s">
        <v>155</v>
      </c>
      <c r="AB2359" t="s">
        <v>128</v>
      </c>
      <c r="AC2359">
        <v>2010</v>
      </c>
      <c r="AD2359">
        <v>56</v>
      </c>
      <c r="AH2359" t="s">
        <v>184</v>
      </c>
    </row>
    <row r="2360" spans="1:34" x14ac:dyDescent="0.25">
      <c r="A2360" t="s">
        <v>137</v>
      </c>
      <c r="B2360" t="s">
        <v>72</v>
      </c>
      <c r="C2360" t="s">
        <v>73</v>
      </c>
      <c r="D2360" t="s">
        <v>136</v>
      </c>
      <c r="E2360" t="s">
        <v>135</v>
      </c>
      <c r="F2360" t="s">
        <v>403</v>
      </c>
      <c r="G2360" t="s">
        <v>404</v>
      </c>
      <c r="H2360">
        <v>446</v>
      </c>
      <c r="I2360" t="s">
        <v>185</v>
      </c>
      <c r="J2360" t="s">
        <v>133</v>
      </c>
      <c r="K2360" t="s">
        <v>132</v>
      </c>
      <c r="P2360" t="s">
        <v>300</v>
      </c>
      <c r="Q2360" t="s">
        <v>301</v>
      </c>
      <c r="R2360" t="s">
        <v>154</v>
      </c>
      <c r="S2360" t="s">
        <v>153</v>
      </c>
      <c r="AB2360" t="s">
        <v>128</v>
      </c>
      <c r="AC2360">
        <v>2010</v>
      </c>
      <c r="AD2360">
        <v>62</v>
      </c>
      <c r="AH2360" t="s">
        <v>184</v>
      </c>
    </row>
    <row r="2361" spans="1:34" x14ac:dyDescent="0.25">
      <c r="A2361" t="s">
        <v>137</v>
      </c>
      <c r="B2361" t="s">
        <v>72</v>
      </c>
      <c r="C2361" t="s">
        <v>73</v>
      </c>
      <c r="D2361" t="s">
        <v>136</v>
      </c>
      <c r="E2361" t="s">
        <v>135</v>
      </c>
      <c r="F2361" t="s">
        <v>403</v>
      </c>
      <c r="G2361" t="s">
        <v>404</v>
      </c>
      <c r="H2361">
        <v>446</v>
      </c>
      <c r="I2361" t="s">
        <v>185</v>
      </c>
      <c r="J2361" t="s">
        <v>133</v>
      </c>
      <c r="K2361" t="s">
        <v>132</v>
      </c>
      <c r="P2361" t="s">
        <v>300</v>
      </c>
      <c r="Q2361" t="s">
        <v>301</v>
      </c>
      <c r="R2361" t="s">
        <v>152</v>
      </c>
      <c r="S2361" t="s">
        <v>151</v>
      </c>
      <c r="AB2361" t="s">
        <v>128</v>
      </c>
      <c r="AC2361">
        <v>2010</v>
      </c>
      <c r="AD2361">
        <v>75</v>
      </c>
      <c r="AH2361" t="s">
        <v>184</v>
      </c>
    </row>
    <row r="2362" spans="1:34" x14ac:dyDescent="0.25">
      <c r="A2362" t="s">
        <v>137</v>
      </c>
      <c r="B2362" t="s">
        <v>72</v>
      </c>
      <c r="C2362" t="s">
        <v>73</v>
      </c>
      <c r="D2362" t="s">
        <v>136</v>
      </c>
      <c r="E2362" t="s">
        <v>135</v>
      </c>
      <c r="F2362" t="s">
        <v>403</v>
      </c>
      <c r="G2362" t="s">
        <v>404</v>
      </c>
      <c r="H2362">
        <v>446</v>
      </c>
      <c r="I2362" t="s">
        <v>185</v>
      </c>
      <c r="J2362" t="s">
        <v>133</v>
      </c>
      <c r="K2362" t="s">
        <v>132</v>
      </c>
      <c r="P2362" t="s">
        <v>300</v>
      </c>
      <c r="Q2362" t="s">
        <v>301</v>
      </c>
      <c r="R2362" t="s">
        <v>150</v>
      </c>
      <c r="S2362" t="s">
        <v>149</v>
      </c>
      <c r="AB2362" t="s">
        <v>128</v>
      </c>
      <c r="AC2362">
        <v>2010</v>
      </c>
      <c r="AD2362">
        <v>30</v>
      </c>
      <c r="AH2362" t="s">
        <v>184</v>
      </c>
    </row>
    <row r="2363" spans="1:34" x14ac:dyDescent="0.25">
      <c r="A2363" t="s">
        <v>137</v>
      </c>
      <c r="B2363" t="s">
        <v>72</v>
      </c>
      <c r="C2363" t="s">
        <v>73</v>
      </c>
      <c r="D2363" t="s">
        <v>136</v>
      </c>
      <c r="E2363" t="s">
        <v>135</v>
      </c>
      <c r="F2363" t="s">
        <v>403</v>
      </c>
      <c r="G2363" t="s">
        <v>404</v>
      </c>
      <c r="H2363">
        <v>446</v>
      </c>
      <c r="I2363" t="s">
        <v>185</v>
      </c>
      <c r="J2363" t="s">
        <v>133</v>
      </c>
      <c r="K2363" t="s">
        <v>132</v>
      </c>
      <c r="P2363" t="s">
        <v>300</v>
      </c>
      <c r="Q2363" t="s">
        <v>301</v>
      </c>
      <c r="R2363" t="s">
        <v>148</v>
      </c>
      <c r="S2363" t="s">
        <v>147</v>
      </c>
      <c r="AB2363" t="s">
        <v>128</v>
      </c>
      <c r="AC2363">
        <v>2010</v>
      </c>
      <c r="AD2363">
        <v>45</v>
      </c>
      <c r="AH2363" t="s">
        <v>184</v>
      </c>
    </row>
    <row r="2364" spans="1:34" x14ac:dyDescent="0.25">
      <c r="A2364" t="s">
        <v>137</v>
      </c>
      <c r="B2364" t="s">
        <v>72</v>
      </c>
      <c r="C2364" t="s">
        <v>73</v>
      </c>
      <c r="D2364" t="s">
        <v>136</v>
      </c>
      <c r="E2364" t="s">
        <v>135</v>
      </c>
      <c r="F2364" t="s">
        <v>403</v>
      </c>
      <c r="G2364" t="s">
        <v>404</v>
      </c>
      <c r="H2364">
        <v>446</v>
      </c>
      <c r="I2364" t="s">
        <v>185</v>
      </c>
      <c r="J2364" t="s">
        <v>133</v>
      </c>
      <c r="K2364" t="s">
        <v>132</v>
      </c>
      <c r="P2364" t="s">
        <v>300</v>
      </c>
      <c r="Q2364" t="s">
        <v>301</v>
      </c>
      <c r="R2364" t="s">
        <v>146</v>
      </c>
      <c r="S2364" t="s">
        <v>145</v>
      </c>
      <c r="AB2364" t="s">
        <v>128</v>
      </c>
      <c r="AC2364">
        <v>2010</v>
      </c>
      <c r="AD2364">
        <v>32</v>
      </c>
      <c r="AH2364" t="s">
        <v>184</v>
      </c>
    </row>
    <row r="2365" spans="1:34" x14ac:dyDescent="0.25">
      <c r="A2365" t="s">
        <v>137</v>
      </c>
      <c r="B2365" t="s">
        <v>72</v>
      </c>
      <c r="C2365" t="s">
        <v>73</v>
      </c>
      <c r="D2365" t="s">
        <v>136</v>
      </c>
      <c r="E2365" t="s">
        <v>135</v>
      </c>
      <c r="F2365" t="s">
        <v>403</v>
      </c>
      <c r="G2365" t="s">
        <v>404</v>
      </c>
      <c r="H2365">
        <v>446</v>
      </c>
      <c r="I2365" t="s">
        <v>185</v>
      </c>
      <c r="J2365" t="s">
        <v>133</v>
      </c>
      <c r="K2365" t="s">
        <v>132</v>
      </c>
      <c r="P2365" t="s">
        <v>300</v>
      </c>
      <c r="Q2365" t="s">
        <v>301</v>
      </c>
      <c r="R2365" t="s">
        <v>144</v>
      </c>
      <c r="S2365" t="s">
        <v>143</v>
      </c>
      <c r="AB2365" t="s">
        <v>128</v>
      </c>
      <c r="AC2365">
        <v>2010</v>
      </c>
      <c r="AD2365">
        <v>94</v>
      </c>
      <c r="AH2365" t="s">
        <v>184</v>
      </c>
    </row>
    <row r="2366" spans="1:34" x14ac:dyDescent="0.25">
      <c r="A2366" t="s">
        <v>137</v>
      </c>
      <c r="B2366" t="s">
        <v>72</v>
      </c>
      <c r="C2366" t="s">
        <v>73</v>
      </c>
      <c r="D2366" t="s">
        <v>136</v>
      </c>
      <c r="E2366" t="s">
        <v>135</v>
      </c>
      <c r="F2366" t="s">
        <v>403</v>
      </c>
      <c r="G2366" t="s">
        <v>404</v>
      </c>
      <c r="H2366">
        <v>446</v>
      </c>
      <c r="I2366" t="s">
        <v>185</v>
      </c>
      <c r="J2366" t="s">
        <v>133</v>
      </c>
      <c r="K2366" t="s">
        <v>132</v>
      </c>
      <c r="P2366" t="s">
        <v>300</v>
      </c>
      <c r="Q2366" t="s">
        <v>301</v>
      </c>
      <c r="R2366" t="s">
        <v>142</v>
      </c>
      <c r="S2366" t="s">
        <v>141</v>
      </c>
      <c r="AB2366" t="s">
        <v>128</v>
      </c>
      <c r="AC2366">
        <v>2010</v>
      </c>
      <c r="AD2366">
        <v>87</v>
      </c>
      <c r="AH2366" t="s">
        <v>184</v>
      </c>
    </row>
    <row r="2367" spans="1:34" x14ac:dyDescent="0.25">
      <c r="A2367" t="s">
        <v>137</v>
      </c>
      <c r="B2367" t="s">
        <v>72</v>
      </c>
      <c r="C2367" t="s">
        <v>73</v>
      </c>
      <c r="D2367" t="s">
        <v>136</v>
      </c>
      <c r="E2367" t="s">
        <v>135</v>
      </c>
      <c r="F2367" t="s">
        <v>403</v>
      </c>
      <c r="G2367" t="s">
        <v>404</v>
      </c>
      <c r="H2367">
        <v>446</v>
      </c>
      <c r="I2367" t="s">
        <v>185</v>
      </c>
      <c r="J2367" t="s">
        <v>133</v>
      </c>
      <c r="K2367" t="s">
        <v>132</v>
      </c>
      <c r="P2367" t="s">
        <v>300</v>
      </c>
      <c r="Q2367" t="s">
        <v>301</v>
      </c>
      <c r="R2367" t="s">
        <v>140</v>
      </c>
      <c r="S2367" t="s">
        <v>139</v>
      </c>
      <c r="AB2367" t="s">
        <v>128</v>
      </c>
      <c r="AC2367">
        <v>2010</v>
      </c>
      <c r="AD2367">
        <v>33</v>
      </c>
      <c r="AH2367" t="s">
        <v>184</v>
      </c>
    </row>
    <row r="2368" spans="1:34" x14ac:dyDescent="0.25">
      <c r="A2368" t="s">
        <v>137</v>
      </c>
      <c r="B2368" t="s">
        <v>72</v>
      </c>
      <c r="C2368" t="s">
        <v>73</v>
      </c>
      <c r="D2368" t="s">
        <v>136</v>
      </c>
      <c r="E2368" t="s">
        <v>135</v>
      </c>
      <c r="F2368" t="s">
        <v>403</v>
      </c>
      <c r="G2368" t="s">
        <v>404</v>
      </c>
      <c r="H2368">
        <v>446</v>
      </c>
      <c r="I2368" t="s">
        <v>185</v>
      </c>
      <c r="J2368" t="s">
        <v>133</v>
      </c>
      <c r="K2368" t="s">
        <v>132</v>
      </c>
      <c r="P2368" t="s">
        <v>300</v>
      </c>
      <c r="Q2368" t="s">
        <v>301</v>
      </c>
      <c r="R2368" t="s">
        <v>138</v>
      </c>
      <c r="S2368" t="s">
        <v>131</v>
      </c>
      <c r="AB2368" t="s">
        <v>128</v>
      </c>
      <c r="AC2368">
        <v>2010</v>
      </c>
      <c r="AD2368">
        <v>523</v>
      </c>
      <c r="AH2368" t="s">
        <v>184</v>
      </c>
    </row>
    <row r="2369" spans="1:34" x14ac:dyDescent="0.25">
      <c r="A2369" t="s">
        <v>137</v>
      </c>
      <c r="B2369" t="s">
        <v>72</v>
      </c>
      <c r="C2369" t="s">
        <v>73</v>
      </c>
      <c r="D2369" t="s">
        <v>136</v>
      </c>
      <c r="E2369" t="s">
        <v>135</v>
      </c>
      <c r="F2369" t="s">
        <v>403</v>
      </c>
      <c r="G2369" t="s">
        <v>404</v>
      </c>
      <c r="H2369">
        <v>446</v>
      </c>
      <c r="I2369" t="s">
        <v>185</v>
      </c>
      <c r="J2369" t="s">
        <v>133</v>
      </c>
      <c r="K2369" t="s">
        <v>132</v>
      </c>
      <c r="P2369" t="s">
        <v>300</v>
      </c>
      <c r="Q2369" t="s">
        <v>301</v>
      </c>
      <c r="R2369" t="s">
        <v>130</v>
      </c>
      <c r="S2369" t="s">
        <v>129</v>
      </c>
      <c r="AB2369" t="s">
        <v>128</v>
      </c>
      <c r="AC2369">
        <v>2010</v>
      </c>
      <c r="AD2369">
        <v>5</v>
      </c>
      <c r="AH2369" t="s">
        <v>184</v>
      </c>
    </row>
    <row r="2370" spans="1:34" s="49" customFormat="1" x14ac:dyDescent="0.25">
      <c r="A2370" s="49" t="s">
        <v>137</v>
      </c>
      <c r="B2370" s="49" t="s">
        <v>72</v>
      </c>
      <c r="C2370" s="49" t="s">
        <v>73</v>
      </c>
      <c r="D2370" s="49" t="s">
        <v>136</v>
      </c>
      <c r="E2370" s="49" t="s">
        <v>135</v>
      </c>
      <c r="F2370" s="49" t="s">
        <v>403</v>
      </c>
      <c r="G2370" s="49" t="s">
        <v>404</v>
      </c>
      <c r="H2370" s="49">
        <v>446</v>
      </c>
      <c r="I2370" s="49" t="s">
        <v>185</v>
      </c>
      <c r="J2370" s="49" t="s">
        <v>133</v>
      </c>
      <c r="K2370" s="49" t="s">
        <v>132</v>
      </c>
      <c r="P2370" s="49" t="s">
        <v>302</v>
      </c>
      <c r="Q2370" s="49" t="s">
        <v>131</v>
      </c>
      <c r="R2370" s="49" t="s">
        <v>183</v>
      </c>
      <c r="S2370" s="49" t="s">
        <v>182</v>
      </c>
      <c r="AB2370" s="49" t="s">
        <v>128</v>
      </c>
      <c r="AC2370" s="49">
        <v>2010</v>
      </c>
      <c r="AD2370" s="49">
        <v>5</v>
      </c>
      <c r="AF2370" s="49" t="s">
        <v>858</v>
      </c>
      <c r="AG2370" s="146">
        <f>(AD2371+AD2372+AD2373)*( 1 +AD2381/(AD2380-AD2381))</f>
        <v>397.88321167883214</v>
      </c>
      <c r="AH2370" s="49" t="s">
        <v>184</v>
      </c>
    </row>
    <row r="2371" spans="1:34" s="49" customFormat="1" x14ac:dyDescent="0.25">
      <c r="A2371" s="49" t="s">
        <v>137</v>
      </c>
      <c r="B2371" s="49" t="s">
        <v>72</v>
      </c>
      <c r="C2371" s="49" t="s">
        <v>73</v>
      </c>
      <c r="D2371" s="49" t="s">
        <v>136</v>
      </c>
      <c r="E2371" s="49" t="s">
        <v>135</v>
      </c>
      <c r="F2371" s="49" t="s">
        <v>403</v>
      </c>
      <c r="G2371" s="49" t="s">
        <v>404</v>
      </c>
      <c r="H2371" s="49">
        <v>446</v>
      </c>
      <c r="I2371" s="49" t="s">
        <v>185</v>
      </c>
      <c r="J2371" s="49" t="s">
        <v>133</v>
      </c>
      <c r="K2371" s="49" t="s">
        <v>132</v>
      </c>
      <c r="P2371" s="49" t="s">
        <v>302</v>
      </c>
      <c r="Q2371" s="49" t="s">
        <v>131</v>
      </c>
      <c r="R2371" s="49" t="s">
        <v>156</v>
      </c>
      <c r="S2371" s="49" t="s">
        <v>155</v>
      </c>
      <c r="AB2371" s="49" t="s">
        <v>128</v>
      </c>
      <c r="AC2371" s="49">
        <v>2010</v>
      </c>
      <c r="AD2371" s="49">
        <v>86</v>
      </c>
      <c r="AF2371" s="49" t="s">
        <v>859</v>
      </c>
      <c r="AG2371" s="146">
        <f>(AD2370+AD2374+AD2375+AD2376+AD2377+AD2378+AD2379)*( 1 +AD2381/(AD2380-AD2381))</f>
        <v>568.11678832116797</v>
      </c>
      <c r="AH2371" s="49" t="s">
        <v>184</v>
      </c>
    </row>
    <row r="2372" spans="1:34" s="49" customFormat="1" x14ac:dyDescent="0.25">
      <c r="A2372" s="49" t="s">
        <v>137</v>
      </c>
      <c r="B2372" s="49" t="s">
        <v>72</v>
      </c>
      <c r="C2372" s="49" t="s">
        <v>73</v>
      </c>
      <c r="D2372" s="49" t="s">
        <v>136</v>
      </c>
      <c r="E2372" s="49" t="s">
        <v>135</v>
      </c>
      <c r="F2372" s="49" t="s">
        <v>403</v>
      </c>
      <c r="G2372" s="49" t="s">
        <v>404</v>
      </c>
      <c r="H2372" s="49">
        <v>446</v>
      </c>
      <c r="I2372" s="49" t="s">
        <v>185</v>
      </c>
      <c r="J2372" s="49" t="s">
        <v>133</v>
      </c>
      <c r="K2372" s="49" t="s">
        <v>132</v>
      </c>
      <c r="P2372" s="49" t="s">
        <v>302</v>
      </c>
      <c r="Q2372" s="49" t="s">
        <v>131</v>
      </c>
      <c r="R2372" s="49" t="s">
        <v>154</v>
      </c>
      <c r="S2372" s="49" t="s">
        <v>153</v>
      </c>
      <c r="AB2372" s="49" t="s">
        <v>128</v>
      </c>
      <c r="AC2372" s="49">
        <v>2010</v>
      </c>
      <c r="AD2372" s="49">
        <v>155</v>
      </c>
      <c r="AF2372" s="49" t="s">
        <v>862</v>
      </c>
      <c r="AG2372" s="146">
        <f>AD2370+AD2371+AD2372+AD2373+ AD2374+AD2375+AD2376+AD2377+AD2378+AD2379+AD2381</f>
        <v>966</v>
      </c>
      <c r="AH2372" s="49" t="s">
        <v>184</v>
      </c>
    </row>
    <row r="2373" spans="1:34" s="49" customFormat="1" x14ac:dyDescent="0.25">
      <c r="A2373" s="49" t="s">
        <v>137</v>
      </c>
      <c r="B2373" s="49" t="s">
        <v>72</v>
      </c>
      <c r="C2373" s="49" t="s">
        <v>73</v>
      </c>
      <c r="D2373" s="49" t="s">
        <v>136</v>
      </c>
      <c r="E2373" s="49" t="s">
        <v>135</v>
      </c>
      <c r="F2373" s="49" t="s">
        <v>403</v>
      </c>
      <c r="G2373" s="49" t="s">
        <v>404</v>
      </c>
      <c r="H2373" s="49">
        <v>446</v>
      </c>
      <c r="I2373" s="49" t="s">
        <v>185</v>
      </c>
      <c r="J2373" s="49" t="s">
        <v>133</v>
      </c>
      <c r="K2373" s="49" t="s">
        <v>132</v>
      </c>
      <c r="P2373" s="49" t="s">
        <v>302</v>
      </c>
      <c r="Q2373" s="49" t="s">
        <v>131</v>
      </c>
      <c r="R2373" s="49" t="s">
        <v>152</v>
      </c>
      <c r="S2373" s="49" t="s">
        <v>151</v>
      </c>
      <c r="AB2373" s="49" t="s">
        <v>128</v>
      </c>
      <c r="AC2373" s="49">
        <v>2010</v>
      </c>
      <c r="AD2373" s="49">
        <v>154</v>
      </c>
      <c r="AG2373" s="146"/>
      <c r="AH2373" s="49" t="s">
        <v>184</v>
      </c>
    </row>
    <row r="2374" spans="1:34" s="49" customFormat="1" x14ac:dyDescent="0.25">
      <c r="A2374" s="49" t="s">
        <v>137</v>
      </c>
      <c r="B2374" s="49" t="s">
        <v>72</v>
      </c>
      <c r="C2374" s="49" t="s">
        <v>73</v>
      </c>
      <c r="D2374" s="49" t="s">
        <v>136</v>
      </c>
      <c r="E2374" s="49" t="s">
        <v>135</v>
      </c>
      <c r="F2374" s="49" t="s">
        <v>403</v>
      </c>
      <c r="G2374" s="49" t="s">
        <v>404</v>
      </c>
      <c r="H2374" s="49">
        <v>446</v>
      </c>
      <c r="I2374" s="49" t="s">
        <v>185</v>
      </c>
      <c r="J2374" s="49" t="s">
        <v>133</v>
      </c>
      <c r="K2374" s="49" t="s">
        <v>132</v>
      </c>
      <c r="P2374" s="49" t="s">
        <v>302</v>
      </c>
      <c r="Q2374" s="49" t="s">
        <v>131</v>
      </c>
      <c r="R2374" s="49" t="s">
        <v>150</v>
      </c>
      <c r="S2374" s="49" t="s">
        <v>149</v>
      </c>
      <c r="AB2374" s="49" t="s">
        <v>128</v>
      </c>
      <c r="AC2374" s="49">
        <v>2010</v>
      </c>
      <c r="AD2374" s="49">
        <v>81</v>
      </c>
      <c r="AG2374" s="146"/>
      <c r="AH2374" s="49" t="s">
        <v>184</v>
      </c>
    </row>
    <row r="2375" spans="1:34" s="49" customFormat="1" x14ac:dyDescent="0.25">
      <c r="A2375" s="49" t="s">
        <v>137</v>
      </c>
      <c r="B2375" s="49" t="s">
        <v>72</v>
      </c>
      <c r="C2375" s="49" t="s">
        <v>73</v>
      </c>
      <c r="D2375" s="49" t="s">
        <v>136</v>
      </c>
      <c r="E2375" s="49" t="s">
        <v>135</v>
      </c>
      <c r="F2375" s="49" t="s">
        <v>403</v>
      </c>
      <c r="G2375" s="49" t="s">
        <v>404</v>
      </c>
      <c r="H2375" s="49">
        <v>446</v>
      </c>
      <c r="I2375" s="49" t="s">
        <v>185</v>
      </c>
      <c r="J2375" s="49" t="s">
        <v>133</v>
      </c>
      <c r="K2375" s="49" t="s">
        <v>132</v>
      </c>
      <c r="P2375" s="49" t="s">
        <v>302</v>
      </c>
      <c r="Q2375" s="49" t="s">
        <v>131</v>
      </c>
      <c r="R2375" s="49" t="s">
        <v>148</v>
      </c>
      <c r="S2375" s="49" t="s">
        <v>147</v>
      </c>
      <c r="AB2375" s="49" t="s">
        <v>128</v>
      </c>
      <c r="AC2375" s="49">
        <v>2010</v>
      </c>
      <c r="AD2375" s="49">
        <v>122</v>
      </c>
      <c r="AG2375" s="146"/>
      <c r="AH2375" s="49" t="s">
        <v>184</v>
      </c>
    </row>
    <row r="2376" spans="1:34" s="49" customFormat="1" x14ac:dyDescent="0.25">
      <c r="A2376" s="49" t="s">
        <v>137</v>
      </c>
      <c r="B2376" s="49" t="s">
        <v>72</v>
      </c>
      <c r="C2376" s="49" t="s">
        <v>73</v>
      </c>
      <c r="D2376" s="49" t="s">
        <v>136</v>
      </c>
      <c r="E2376" s="49" t="s">
        <v>135</v>
      </c>
      <c r="F2376" s="49" t="s">
        <v>403</v>
      </c>
      <c r="G2376" s="49" t="s">
        <v>404</v>
      </c>
      <c r="H2376" s="49">
        <v>446</v>
      </c>
      <c r="I2376" s="49" t="s">
        <v>185</v>
      </c>
      <c r="J2376" s="49" t="s">
        <v>133</v>
      </c>
      <c r="K2376" s="49" t="s">
        <v>132</v>
      </c>
      <c r="P2376" s="49" t="s">
        <v>302</v>
      </c>
      <c r="Q2376" s="49" t="s">
        <v>131</v>
      </c>
      <c r="R2376" s="49" t="s">
        <v>146</v>
      </c>
      <c r="S2376" s="49" t="s">
        <v>145</v>
      </c>
      <c r="AB2376" s="49" t="s">
        <v>128</v>
      </c>
      <c r="AC2376" s="49">
        <v>2010</v>
      </c>
      <c r="AD2376" s="49">
        <v>52</v>
      </c>
      <c r="AG2376" s="146"/>
      <c r="AH2376" s="49" t="s">
        <v>184</v>
      </c>
    </row>
    <row r="2377" spans="1:34" s="49" customFormat="1" x14ac:dyDescent="0.25">
      <c r="A2377" s="49" t="s">
        <v>137</v>
      </c>
      <c r="B2377" s="49" t="s">
        <v>72</v>
      </c>
      <c r="C2377" s="49" t="s">
        <v>73</v>
      </c>
      <c r="D2377" s="49" t="s">
        <v>136</v>
      </c>
      <c r="E2377" s="49" t="s">
        <v>135</v>
      </c>
      <c r="F2377" s="49" t="s">
        <v>403</v>
      </c>
      <c r="G2377" s="49" t="s">
        <v>404</v>
      </c>
      <c r="H2377" s="49">
        <v>446</v>
      </c>
      <c r="I2377" s="49" t="s">
        <v>185</v>
      </c>
      <c r="J2377" s="49" t="s">
        <v>133</v>
      </c>
      <c r="K2377" s="49" t="s">
        <v>132</v>
      </c>
      <c r="P2377" s="49" t="s">
        <v>302</v>
      </c>
      <c r="Q2377" s="49" t="s">
        <v>131</v>
      </c>
      <c r="R2377" s="49" t="s">
        <v>144</v>
      </c>
      <c r="S2377" s="49" t="s">
        <v>143</v>
      </c>
      <c r="AB2377" s="49" t="s">
        <v>128</v>
      </c>
      <c r="AC2377" s="49">
        <v>2010</v>
      </c>
      <c r="AD2377" s="49">
        <v>102</v>
      </c>
      <c r="AG2377" s="146"/>
      <c r="AH2377" s="49" t="s">
        <v>184</v>
      </c>
    </row>
    <row r="2378" spans="1:34" s="49" customFormat="1" x14ac:dyDescent="0.25">
      <c r="A2378" s="49" t="s">
        <v>137</v>
      </c>
      <c r="B2378" s="49" t="s">
        <v>72</v>
      </c>
      <c r="C2378" s="49" t="s">
        <v>73</v>
      </c>
      <c r="D2378" s="49" t="s">
        <v>136</v>
      </c>
      <c r="E2378" s="49" t="s">
        <v>135</v>
      </c>
      <c r="F2378" s="49" t="s">
        <v>403</v>
      </c>
      <c r="G2378" s="49" t="s">
        <v>404</v>
      </c>
      <c r="H2378" s="49">
        <v>446</v>
      </c>
      <c r="I2378" s="49" t="s">
        <v>185</v>
      </c>
      <c r="J2378" s="49" t="s">
        <v>133</v>
      </c>
      <c r="K2378" s="49" t="s">
        <v>132</v>
      </c>
      <c r="P2378" s="49" t="s">
        <v>302</v>
      </c>
      <c r="Q2378" s="49" t="s">
        <v>131</v>
      </c>
      <c r="R2378" s="49" t="s">
        <v>142</v>
      </c>
      <c r="S2378" s="49" t="s">
        <v>141</v>
      </c>
      <c r="AB2378" s="49" t="s">
        <v>128</v>
      </c>
      <c r="AC2378" s="49">
        <v>2010</v>
      </c>
      <c r="AD2378" s="49">
        <v>123</v>
      </c>
      <c r="AG2378" s="146"/>
      <c r="AH2378" s="49" t="s">
        <v>184</v>
      </c>
    </row>
    <row r="2379" spans="1:34" s="49" customFormat="1" x14ac:dyDescent="0.25">
      <c r="A2379" s="49" t="s">
        <v>137</v>
      </c>
      <c r="B2379" s="49" t="s">
        <v>72</v>
      </c>
      <c r="C2379" s="49" t="s">
        <v>73</v>
      </c>
      <c r="D2379" s="49" t="s">
        <v>136</v>
      </c>
      <c r="E2379" s="49" t="s">
        <v>135</v>
      </c>
      <c r="F2379" s="49" t="s">
        <v>403</v>
      </c>
      <c r="G2379" s="49" t="s">
        <v>404</v>
      </c>
      <c r="H2379" s="49">
        <v>446</v>
      </c>
      <c r="I2379" s="49" t="s">
        <v>185</v>
      </c>
      <c r="J2379" s="49" t="s">
        <v>133</v>
      </c>
      <c r="K2379" s="49" t="s">
        <v>132</v>
      </c>
      <c r="P2379" s="49" t="s">
        <v>302</v>
      </c>
      <c r="Q2379" s="49" t="s">
        <v>131</v>
      </c>
      <c r="R2379" s="49" t="s">
        <v>140</v>
      </c>
      <c r="S2379" s="49" t="s">
        <v>139</v>
      </c>
      <c r="AB2379" s="49" t="s">
        <v>128</v>
      </c>
      <c r="AC2379" s="49">
        <v>2010</v>
      </c>
      <c r="AD2379" s="49">
        <v>79</v>
      </c>
      <c r="AG2379" s="146"/>
      <c r="AH2379" s="49" t="s">
        <v>184</v>
      </c>
    </row>
    <row r="2380" spans="1:34" s="49" customFormat="1" x14ac:dyDescent="0.25">
      <c r="A2380" s="49" t="s">
        <v>137</v>
      </c>
      <c r="B2380" s="49" t="s">
        <v>72</v>
      </c>
      <c r="C2380" s="49" t="s">
        <v>73</v>
      </c>
      <c r="D2380" s="49" t="s">
        <v>136</v>
      </c>
      <c r="E2380" s="49" t="s">
        <v>135</v>
      </c>
      <c r="F2380" s="49" t="s">
        <v>403</v>
      </c>
      <c r="G2380" s="49" t="s">
        <v>404</v>
      </c>
      <c r="H2380" s="49">
        <v>446</v>
      </c>
      <c r="I2380" s="49" t="s">
        <v>185</v>
      </c>
      <c r="J2380" s="49" t="s">
        <v>133</v>
      </c>
      <c r="K2380" s="49" t="s">
        <v>132</v>
      </c>
      <c r="P2380" s="49" t="s">
        <v>302</v>
      </c>
      <c r="Q2380" s="49" t="s">
        <v>131</v>
      </c>
      <c r="R2380" s="49" t="s">
        <v>138</v>
      </c>
      <c r="S2380" s="49" t="s">
        <v>131</v>
      </c>
      <c r="AB2380" s="49" t="s">
        <v>128</v>
      </c>
      <c r="AC2380" s="49">
        <v>2010</v>
      </c>
      <c r="AD2380" s="49">
        <v>966</v>
      </c>
      <c r="AG2380" s="146"/>
      <c r="AH2380" s="49" t="s">
        <v>184</v>
      </c>
    </row>
    <row r="2381" spans="1:34" s="49" customFormat="1" x14ac:dyDescent="0.25">
      <c r="A2381" s="49" t="s">
        <v>137</v>
      </c>
      <c r="B2381" s="49" t="s">
        <v>72</v>
      </c>
      <c r="C2381" s="49" t="s">
        <v>73</v>
      </c>
      <c r="D2381" s="49" t="s">
        <v>136</v>
      </c>
      <c r="E2381" s="49" t="s">
        <v>135</v>
      </c>
      <c r="F2381" s="49" t="s">
        <v>403</v>
      </c>
      <c r="G2381" s="49" t="s">
        <v>404</v>
      </c>
      <c r="H2381" s="49">
        <v>446</v>
      </c>
      <c r="I2381" s="49" t="s">
        <v>185</v>
      </c>
      <c r="J2381" s="49" t="s">
        <v>133</v>
      </c>
      <c r="K2381" s="49" t="s">
        <v>132</v>
      </c>
      <c r="P2381" s="49" t="s">
        <v>302</v>
      </c>
      <c r="Q2381" s="49" t="s">
        <v>131</v>
      </c>
      <c r="R2381" s="49" t="s">
        <v>130</v>
      </c>
      <c r="S2381" s="49" t="s">
        <v>129</v>
      </c>
      <c r="AB2381" s="49" t="s">
        <v>128</v>
      </c>
      <c r="AC2381" s="49">
        <v>2010</v>
      </c>
      <c r="AD2381" s="49">
        <v>7</v>
      </c>
      <c r="AG2381" s="146"/>
      <c r="AH2381" s="49" t="s">
        <v>184</v>
      </c>
    </row>
    <row r="2382" spans="1:34" x14ac:dyDescent="0.25">
      <c r="A2382" t="s">
        <v>137</v>
      </c>
      <c r="B2382" t="s">
        <v>76</v>
      </c>
      <c r="C2382" t="s">
        <v>77</v>
      </c>
      <c r="D2382" t="s">
        <v>136</v>
      </c>
      <c r="E2382" t="s">
        <v>135</v>
      </c>
      <c r="F2382" t="s">
        <v>403</v>
      </c>
      <c r="G2382" t="s">
        <v>404</v>
      </c>
      <c r="H2382">
        <v>768</v>
      </c>
      <c r="I2382" t="s">
        <v>180</v>
      </c>
      <c r="J2382" t="s">
        <v>133</v>
      </c>
      <c r="K2382" t="s">
        <v>132</v>
      </c>
      <c r="P2382" t="s">
        <v>297</v>
      </c>
      <c r="Q2382" t="s">
        <v>298</v>
      </c>
      <c r="R2382" t="s">
        <v>183</v>
      </c>
      <c r="S2382" t="s">
        <v>182</v>
      </c>
      <c r="AB2382" t="s">
        <v>128</v>
      </c>
      <c r="AC2382">
        <v>2010</v>
      </c>
      <c r="AD2382">
        <v>0.7</v>
      </c>
      <c r="AE2382" t="s">
        <v>179</v>
      </c>
      <c r="AH2382" t="s">
        <v>495</v>
      </c>
    </row>
    <row r="2383" spans="1:34" x14ac:dyDescent="0.25">
      <c r="A2383" t="s">
        <v>137</v>
      </c>
      <c r="B2383" t="s">
        <v>76</v>
      </c>
      <c r="C2383" t="s">
        <v>77</v>
      </c>
      <c r="D2383" t="s">
        <v>136</v>
      </c>
      <c r="E2383" t="s">
        <v>135</v>
      </c>
      <c r="F2383" t="s">
        <v>403</v>
      </c>
      <c r="G2383" t="s">
        <v>404</v>
      </c>
      <c r="H2383">
        <v>768</v>
      </c>
      <c r="I2383" t="s">
        <v>180</v>
      </c>
      <c r="J2383" t="s">
        <v>133</v>
      </c>
      <c r="K2383" t="s">
        <v>132</v>
      </c>
      <c r="P2383" t="s">
        <v>297</v>
      </c>
      <c r="Q2383" t="s">
        <v>298</v>
      </c>
      <c r="R2383" t="s">
        <v>156</v>
      </c>
      <c r="S2383" t="s">
        <v>155</v>
      </c>
      <c r="AB2383" t="s">
        <v>128</v>
      </c>
      <c r="AC2383">
        <v>2010</v>
      </c>
      <c r="AD2383">
        <v>79.099999999999994</v>
      </c>
      <c r="AH2383" t="s">
        <v>495</v>
      </c>
    </row>
    <row r="2384" spans="1:34" x14ac:dyDescent="0.25">
      <c r="A2384" t="s">
        <v>137</v>
      </c>
      <c r="B2384" t="s">
        <v>76</v>
      </c>
      <c r="C2384" t="s">
        <v>77</v>
      </c>
      <c r="D2384" t="s">
        <v>136</v>
      </c>
      <c r="E2384" t="s">
        <v>135</v>
      </c>
      <c r="F2384" t="s">
        <v>403</v>
      </c>
      <c r="G2384" t="s">
        <v>404</v>
      </c>
      <c r="H2384">
        <v>768</v>
      </c>
      <c r="I2384" t="s">
        <v>180</v>
      </c>
      <c r="J2384" t="s">
        <v>133</v>
      </c>
      <c r="K2384" t="s">
        <v>132</v>
      </c>
      <c r="P2384" t="s">
        <v>297</v>
      </c>
      <c r="Q2384" t="s">
        <v>298</v>
      </c>
      <c r="R2384" t="s">
        <v>154</v>
      </c>
      <c r="S2384" t="s">
        <v>153</v>
      </c>
      <c r="AB2384" t="s">
        <v>128</v>
      </c>
      <c r="AC2384">
        <v>2010</v>
      </c>
      <c r="AD2384">
        <v>458</v>
      </c>
      <c r="AH2384" t="s">
        <v>495</v>
      </c>
    </row>
    <row r="2385" spans="1:34" x14ac:dyDescent="0.25">
      <c r="A2385" t="s">
        <v>137</v>
      </c>
      <c r="B2385" t="s">
        <v>76</v>
      </c>
      <c r="C2385" t="s">
        <v>77</v>
      </c>
      <c r="D2385" t="s">
        <v>136</v>
      </c>
      <c r="E2385" t="s">
        <v>135</v>
      </c>
      <c r="F2385" t="s">
        <v>403</v>
      </c>
      <c r="G2385" t="s">
        <v>404</v>
      </c>
      <c r="H2385">
        <v>768</v>
      </c>
      <c r="I2385" t="s">
        <v>180</v>
      </c>
      <c r="J2385" t="s">
        <v>133</v>
      </c>
      <c r="K2385" t="s">
        <v>132</v>
      </c>
      <c r="P2385" t="s">
        <v>297</v>
      </c>
      <c r="Q2385" t="s">
        <v>298</v>
      </c>
      <c r="R2385" t="s">
        <v>152</v>
      </c>
      <c r="S2385" t="s">
        <v>151</v>
      </c>
      <c r="AB2385" t="s">
        <v>128</v>
      </c>
      <c r="AC2385">
        <v>2010</v>
      </c>
      <c r="AD2385">
        <v>509.1</v>
      </c>
      <c r="AH2385" t="s">
        <v>495</v>
      </c>
    </row>
    <row r="2386" spans="1:34" x14ac:dyDescent="0.25">
      <c r="A2386" t="s">
        <v>137</v>
      </c>
      <c r="B2386" t="s">
        <v>76</v>
      </c>
      <c r="C2386" t="s">
        <v>77</v>
      </c>
      <c r="D2386" t="s">
        <v>136</v>
      </c>
      <c r="E2386" t="s">
        <v>135</v>
      </c>
      <c r="F2386" t="s">
        <v>403</v>
      </c>
      <c r="G2386" t="s">
        <v>404</v>
      </c>
      <c r="H2386">
        <v>768</v>
      </c>
      <c r="I2386" t="s">
        <v>180</v>
      </c>
      <c r="J2386" t="s">
        <v>133</v>
      </c>
      <c r="K2386" t="s">
        <v>132</v>
      </c>
      <c r="P2386" t="s">
        <v>297</v>
      </c>
      <c r="Q2386" t="s">
        <v>298</v>
      </c>
      <c r="R2386" t="s">
        <v>150</v>
      </c>
      <c r="S2386" t="s">
        <v>149</v>
      </c>
      <c r="AB2386" t="s">
        <v>128</v>
      </c>
      <c r="AC2386">
        <v>2010</v>
      </c>
      <c r="AD2386">
        <v>245.7</v>
      </c>
      <c r="AH2386" t="s">
        <v>495</v>
      </c>
    </row>
    <row r="2387" spans="1:34" x14ac:dyDescent="0.25">
      <c r="A2387" t="s">
        <v>137</v>
      </c>
      <c r="B2387" t="s">
        <v>76</v>
      </c>
      <c r="C2387" t="s">
        <v>77</v>
      </c>
      <c r="D2387" t="s">
        <v>136</v>
      </c>
      <c r="E2387" t="s">
        <v>135</v>
      </c>
      <c r="F2387" t="s">
        <v>403</v>
      </c>
      <c r="G2387" t="s">
        <v>404</v>
      </c>
      <c r="H2387">
        <v>768</v>
      </c>
      <c r="I2387" t="s">
        <v>180</v>
      </c>
      <c r="J2387" t="s">
        <v>133</v>
      </c>
      <c r="K2387" t="s">
        <v>132</v>
      </c>
      <c r="P2387" t="s">
        <v>297</v>
      </c>
      <c r="Q2387" t="s">
        <v>298</v>
      </c>
      <c r="R2387" t="s">
        <v>148</v>
      </c>
      <c r="S2387" t="s">
        <v>147</v>
      </c>
      <c r="AB2387" t="s">
        <v>128</v>
      </c>
      <c r="AC2387">
        <v>2010</v>
      </c>
      <c r="AD2387">
        <v>614.20000000000005</v>
      </c>
      <c r="AH2387" t="s">
        <v>495</v>
      </c>
    </row>
    <row r="2388" spans="1:34" x14ac:dyDescent="0.25">
      <c r="A2388" t="s">
        <v>137</v>
      </c>
      <c r="B2388" t="s">
        <v>76</v>
      </c>
      <c r="C2388" t="s">
        <v>77</v>
      </c>
      <c r="D2388" t="s">
        <v>136</v>
      </c>
      <c r="E2388" t="s">
        <v>135</v>
      </c>
      <c r="F2388" t="s">
        <v>403</v>
      </c>
      <c r="G2388" t="s">
        <v>404</v>
      </c>
      <c r="H2388">
        <v>768</v>
      </c>
      <c r="I2388" t="s">
        <v>180</v>
      </c>
      <c r="J2388" t="s">
        <v>133</v>
      </c>
      <c r="K2388" t="s">
        <v>132</v>
      </c>
      <c r="P2388" t="s">
        <v>297</v>
      </c>
      <c r="Q2388" t="s">
        <v>298</v>
      </c>
      <c r="R2388" t="s">
        <v>146</v>
      </c>
      <c r="S2388" t="s">
        <v>145</v>
      </c>
      <c r="AB2388" t="s">
        <v>128</v>
      </c>
      <c r="AC2388">
        <v>2010</v>
      </c>
      <c r="AD2388">
        <v>22.4</v>
      </c>
      <c r="AH2388" t="s">
        <v>495</v>
      </c>
    </row>
    <row r="2389" spans="1:34" x14ac:dyDescent="0.25">
      <c r="A2389" t="s">
        <v>137</v>
      </c>
      <c r="B2389" t="s">
        <v>76</v>
      </c>
      <c r="C2389" t="s">
        <v>77</v>
      </c>
      <c r="D2389" t="s">
        <v>136</v>
      </c>
      <c r="E2389" t="s">
        <v>135</v>
      </c>
      <c r="F2389" t="s">
        <v>403</v>
      </c>
      <c r="G2389" t="s">
        <v>404</v>
      </c>
      <c r="H2389">
        <v>768</v>
      </c>
      <c r="I2389" t="s">
        <v>180</v>
      </c>
      <c r="J2389" t="s">
        <v>133</v>
      </c>
      <c r="K2389" t="s">
        <v>132</v>
      </c>
      <c r="P2389" t="s">
        <v>297</v>
      </c>
      <c r="Q2389" t="s">
        <v>298</v>
      </c>
      <c r="R2389" t="s">
        <v>144</v>
      </c>
      <c r="S2389" t="s">
        <v>143</v>
      </c>
      <c r="AB2389" t="s">
        <v>128</v>
      </c>
      <c r="AC2389">
        <v>2010</v>
      </c>
      <c r="AD2389">
        <v>24.5</v>
      </c>
      <c r="AH2389" t="s">
        <v>495</v>
      </c>
    </row>
    <row r="2390" spans="1:34" x14ac:dyDescent="0.25">
      <c r="A2390" t="s">
        <v>137</v>
      </c>
      <c r="B2390" t="s">
        <v>76</v>
      </c>
      <c r="C2390" t="s">
        <v>77</v>
      </c>
      <c r="D2390" t="s">
        <v>136</v>
      </c>
      <c r="E2390" t="s">
        <v>135</v>
      </c>
      <c r="F2390" t="s">
        <v>403</v>
      </c>
      <c r="G2390" t="s">
        <v>404</v>
      </c>
      <c r="H2390">
        <v>768</v>
      </c>
      <c r="I2390" t="s">
        <v>180</v>
      </c>
      <c r="J2390" t="s">
        <v>133</v>
      </c>
      <c r="K2390" t="s">
        <v>132</v>
      </c>
      <c r="P2390" t="s">
        <v>297</v>
      </c>
      <c r="Q2390" t="s">
        <v>298</v>
      </c>
      <c r="R2390" t="s">
        <v>142</v>
      </c>
      <c r="S2390" t="s">
        <v>141</v>
      </c>
      <c r="AB2390" t="s">
        <v>128</v>
      </c>
      <c r="AC2390">
        <v>2010</v>
      </c>
      <c r="AD2390">
        <v>62.2</v>
      </c>
      <c r="AH2390" t="s">
        <v>495</v>
      </c>
    </row>
    <row r="2391" spans="1:34" x14ac:dyDescent="0.25">
      <c r="A2391" t="s">
        <v>137</v>
      </c>
      <c r="B2391" t="s">
        <v>76</v>
      </c>
      <c r="C2391" t="s">
        <v>77</v>
      </c>
      <c r="D2391" t="s">
        <v>136</v>
      </c>
      <c r="E2391" t="s">
        <v>135</v>
      </c>
      <c r="F2391" t="s">
        <v>403</v>
      </c>
      <c r="G2391" t="s">
        <v>404</v>
      </c>
      <c r="H2391">
        <v>768</v>
      </c>
      <c r="I2391" t="s">
        <v>180</v>
      </c>
      <c r="J2391" t="s">
        <v>133</v>
      </c>
      <c r="K2391" t="s">
        <v>132</v>
      </c>
      <c r="P2391" t="s">
        <v>297</v>
      </c>
      <c r="Q2391" t="s">
        <v>298</v>
      </c>
      <c r="R2391" t="s">
        <v>140</v>
      </c>
      <c r="S2391" t="s">
        <v>139</v>
      </c>
      <c r="AB2391" t="s">
        <v>128</v>
      </c>
      <c r="AC2391">
        <v>2010</v>
      </c>
      <c r="AD2391">
        <v>126.9</v>
      </c>
      <c r="AH2391" t="s">
        <v>495</v>
      </c>
    </row>
    <row r="2392" spans="1:34" x14ac:dyDescent="0.25">
      <c r="A2392" t="s">
        <v>137</v>
      </c>
      <c r="B2392" t="s">
        <v>76</v>
      </c>
      <c r="C2392" t="s">
        <v>77</v>
      </c>
      <c r="D2392" t="s">
        <v>136</v>
      </c>
      <c r="E2392" t="s">
        <v>135</v>
      </c>
      <c r="F2392" t="s">
        <v>403</v>
      </c>
      <c r="G2392" t="s">
        <v>404</v>
      </c>
      <c r="H2392">
        <v>768</v>
      </c>
      <c r="I2392" t="s">
        <v>180</v>
      </c>
      <c r="J2392" t="s">
        <v>133</v>
      </c>
      <c r="K2392" t="s">
        <v>132</v>
      </c>
      <c r="P2392" t="s">
        <v>297</v>
      </c>
      <c r="Q2392" t="s">
        <v>298</v>
      </c>
      <c r="R2392" t="s">
        <v>138</v>
      </c>
      <c r="S2392" t="s">
        <v>131</v>
      </c>
      <c r="AB2392" t="s">
        <v>128</v>
      </c>
      <c r="AC2392">
        <v>2010</v>
      </c>
      <c r="AD2392">
        <v>2144.5</v>
      </c>
      <c r="AH2392" t="s">
        <v>495</v>
      </c>
    </row>
    <row r="2393" spans="1:34" x14ac:dyDescent="0.25">
      <c r="A2393" t="s">
        <v>137</v>
      </c>
      <c r="B2393" t="s">
        <v>76</v>
      </c>
      <c r="C2393" t="s">
        <v>77</v>
      </c>
      <c r="D2393" t="s">
        <v>136</v>
      </c>
      <c r="E2393" t="s">
        <v>135</v>
      </c>
      <c r="F2393" t="s">
        <v>403</v>
      </c>
      <c r="G2393" t="s">
        <v>404</v>
      </c>
      <c r="H2393">
        <v>768</v>
      </c>
      <c r="I2393" t="s">
        <v>180</v>
      </c>
      <c r="J2393" t="s">
        <v>133</v>
      </c>
      <c r="K2393" t="s">
        <v>132</v>
      </c>
      <c r="P2393" t="s">
        <v>297</v>
      </c>
      <c r="Q2393" t="s">
        <v>298</v>
      </c>
      <c r="R2393" t="s">
        <v>130</v>
      </c>
      <c r="S2393" t="s">
        <v>129</v>
      </c>
      <c r="AB2393" t="s">
        <v>128</v>
      </c>
      <c r="AC2393">
        <v>2010</v>
      </c>
      <c r="AD2393">
        <v>1.8</v>
      </c>
      <c r="AE2393" t="s">
        <v>179</v>
      </c>
      <c r="AH2393" t="s">
        <v>495</v>
      </c>
    </row>
    <row r="2394" spans="1:34" x14ac:dyDescent="0.25">
      <c r="A2394" t="s">
        <v>137</v>
      </c>
      <c r="B2394" t="s">
        <v>76</v>
      </c>
      <c r="C2394" t="s">
        <v>77</v>
      </c>
      <c r="D2394" t="s">
        <v>136</v>
      </c>
      <c r="E2394" t="s">
        <v>135</v>
      </c>
      <c r="F2394" t="s">
        <v>403</v>
      </c>
      <c r="G2394" t="s">
        <v>404</v>
      </c>
      <c r="H2394">
        <v>768</v>
      </c>
      <c r="I2394" t="s">
        <v>180</v>
      </c>
      <c r="J2394" t="s">
        <v>133</v>
      </c>
      <c r="K2394" t="s">
        <v>132</v>
      </c>
      <c r="P2394" t="s">
        <v>300</v>
      </c>
      <c r="Q2394" t="s">
        <v>301</v>
      </c>
      <c r="R2394" t="s">
        <v>183</v>
      </c>
      <c r="S2394" t="s">
        <v>182</v>
      </c>
      <c r="AB2394" t="s">
        <v>128</v>
      </c>
      <c r="AC2394">
        <v>2010</v>
      </c>
      <c r="AD2394">
        <v>10.1</v>
      </c>
      <c r="AH2394" t="s">
        <v>495</v>
      </c>
    </row>
    <row r="2395" spans="1:34" x14ac:dyDescent="0.25">
      <c r="A2395" t="s">
        <v>137</v>
      </c>
      <c r="B2395" t="s">
        <v>76</v>
      </c>
      <c r="C2395" t="s">
        <v>77</v>
      </c>
      <c r="D2395" t="s">
        <v>136</v>
      </c>
      <c r="E2395" t="s">
        <v>135</v>
      </c>
      <c r="F2395" t="s">
        <v>403</v>
      </c>
      <c r="G2395" t="s">
        <v>404</v>
      </c>
      <c r="H2395">
        <v>768</v>
      </c>
      <c r="I2395" t="s">
        <v>180</v>
      </c>
      <c r="J2395" t="s">
        <v>133</v>
      </c>
      <c r="K2395" t="s">
        <v>132</v>
      </c>
      <c r="P2395" t="s">
        <v>300</v>
      </c>
      <c r="Q2395" t="s">
        <v>301</v>
      </c>
      <c r="R2395" t="s">
        <v>156</v>
      </c>
      <c r="S2395" t="s">
        <v>155</v>
      </c>
      <c r="AB2395" t="s">
        <v>128</v>
      </c>
      <c r="AC2395">
        <v>2010</v>
      </c>
      <c r="AD2395">
        <v>174.5</v>
      </c>
      <c r="AH2395" t="s">
        <v>495</v>
      </c>
    </row>
    <row r="2396" spans="1:34" x14ac:dyDescent="0.25">
      <c r="A2396" t="s">
        <v>137</v>
      </c>
      <c r="B2396" t="s">
        <v>76</v>
      </c>
      <c r="C2396" t="s">
        <v>77</v>
      </c>
      <c r="D2396" t="s">
        <v>136</v>
      </c>
      <c r="E2396" t="s">
        <v>135</v>
      </c>
      <c r="F2396" t="s">
        <v>403</v>
      </c>
      <c r="G2396" t="s">
        <v>404</v>
      </c>
      <c r="H2396">
        <v>768</v>
      </c>
      <c r="I2396" t="s">
        <v>180</v>
      </c>
      <c r="J2396" t="s">
        <v>133</v>
      </c>
      <c r="K2396" t="s">
        <v>132</v>
      </c>
      <c r="P2396" t="s">
        <v>300</v>
      </c>
      <c r="Q2396" t="s">
        <v>301</v>
      </c>
      <c r="R2396" t="s">
        <v>154</v>
      </c>
      <c r="S2396" t="s">
        <v>153</v>
      </c>
      <c r="AB2396" t="s">
        <v>128</v>
      </c>
      <c r="AC2396">
        <v>2010</v>
      </c>
      <c r="AD2396">
        <v>443.9</v>
      </c>
      <c r="AH2396" t="s">
        <v>495</v>
      </c>
    </row>
    <row r="2397" spans="1:34" x14ac:dyDescent="0.25">
      <c r="A2397" t="s">
        <v>137</v>
      </c>
      <c r="B2397" t="s">
        <v>76</v>
      </c>
      <c r="C2397" t="s">
        <v>77</v>
      </c>
      <c r="D2397" t="s">
        <v>136</v>
      </c>
      <c r="E2397" t="s">
        <v>135</v>
      </c>
      <c r="F2397" t="s">
        <v>403</v>
      </c>
      <c r="G2397" t="s">
        <v>404</v>
      </c>
      <c r="H2397">
        <v>768</v>
      </c>
      <c r="I2397" t="s">
        <v>180</v>
      </c>
      <c r="J2397" t="s">
        <v>133</v>
      </c>
      <c r="K2397" t="s">
        <v>132</v>
      </c>
      <c r="P2397" t="s">
        <v>300</v>
      </c>
      <c r="Q2397" t="s">
        <v>301</v>
      </c>
      <c r="R2397" t="s">
        <v>152</v>
      </c>
      <c r="S2397" t="s">
        <v>151</v>
      </c>
      <c r="AB2397" t="s">
        <v>128</v>
      </c>
      <c r="AC2397">
        <v>2010</v>
      </c>
      <c r="AD2397">
        <v>467</v>
      </c>
      <c r="AH2397" t="s">
        <v>495</v>
      </c>
    </row>
    <row r="2398" spans="1:34" x14ac:dyDescent="0.25">
      <c r="A2398" t="s">
        <v>137</v>
      </c>
      <c r="B2398" t="s">
        <v>76</v>
      </c>
      <c r="C2398" t="s">
        <v>77</v>
      </c>
      <c r="D2398" t="s">
        <v>136</v>
      </c>
      <c r="E2398" t="s">
        <v>135</v>
      </c>
      <c r="F2398" t="s">
        <v>403</v>
      </c>
      <c r="G2398" t="s">
        <v>404</v>
      </c>
      <c r="H2398">
        <v>768</v>
      </c>
      <c r="I2398" t="s">
        <v>180</v>
      </c>
      <c r="J2398" t="s">
        <v>133</v>
      </c>
      <c r="K2398" t="s">
        <v>132</v>
      </c>
      <c r="P2398" t="s">
        <v>300</v>
      </c>
      <c r="Q2398" t="s">
        <v>301</v>
      </c>
      <c r="R2398" t="s">
        <v>150</v>
      </c>
      <c r="S2398" t="s">
        <v>149</v>
      </c>
      <c r="AB2398" t="s">
        <v>128</v>
      </c>
      <c r="AC2398">
        <v>2010</v>
      </c>
      <c r="AD2398">
        <v>116.5</v>
      </c>
      <c r="AH2398" t="s">
        <v>495</v>
      </c>
    </row>
    <row r="2399" spans="1:34" x14ac:dyDescent="0.25">
      <c r="A2399" t="s">
        <v>137</v>
      </c>
      <c r="B2399" t="s">
        <v>76</v>
      </c>
      <c r="C2399" t="s">
        <v>77</v>
      </c>
      <c r="D2399" t="s">
        <v>136</v>
      </c>
      <c r="E2399" t="s">
        <v>135</v>
      </c>
      <c r="F2399" t="s">
        <v>403</v>
      </c>
      <c r="G2399" t="s">
        <v>404</v>
      </c>
      <c r="H2399">
        <v>768</v>
      </c>
      <c r="I2399" t="s">
        <v>180</v>
      </c>
      <c r="J2399" t="s">
        <v>133</v>
      </c>
      <c r="K2399" t="s">
        <v>132</v>
      </c>
      <c r="P2399" t="s">
        <v>300</v>
      </c>
      <c r="Q2399" t="s">
        <v>301</v>
      </c>
      <c r="R2399" t="s">
        <v>148</v>
      </c>
      <c r="S2399" t="s">
        <v>147</v>
      </c>
      <c r="AB2399" t="s">
        <v>128</v>
      </c>
      <c r="AC2399">
        <v>2010</v>
      </c>
      <c r="AD2399">
        <v>223.7</v>
      </c>
      <c r="AH2399" t="s">
        <v>495</v>
      </c>
    </row>
    <row r="2400" spans="1:34" x14ac:dyDescent="0.25">
      <c r="A2400" t="s">
        <v>137</v>
      </c>
      <c r="B2400" t="s">
        <v>76</v>
      </c>
      <c r="C2400" t="s">
        <v>77</v>
      </c>
      <c r="D2400" t="s">
        <v>136</v>
      </c>
      <c r="E2400" t="s">
        <v>135</v>
      </c>
      <c r="F2400" t="s">
        <v>403</v>
      </c>
      <c r="G2400" t="s">
        <v>404</v>
      </c>
      <c r="H2400">
        <v>768</v>
      </c>
      <c r="I2400" t="s">
        <v>180</v>
      </c>
      <c r="J2400" t="s">
        <v>133</v>
      </c>
      <c r="K2400" t="s">
        <v>132</v>
      </c>
      <c r="P2400" t="s">
        <v>300</v>
      </c>
      <c r="Q2400" t="s">
        <v>301</v>
      </c>
      <c r="R2400" t="s">
        <v>146</v>
      </c>
      <c r="S2400" t="s">
        <v>145</v>
      </c>
      <c r="AB2400" t="s">
        <v>128</v>
      </c>
      <c r="AC2400">
        <v>2010</v>
      </c>
      <c r="AD2400">
        <v>69.599999999999994</v>
      </c>
      <c r="AH2400" t="s">
        <v>495</v>
      </c>
    </row>
    <row r="2401" spans="1:34" x14ac:dyDescent="0.25">
      <c r="A2401" t="s">
        <v>137</v>
      </c>
      <c r="B2401" t="s">
        <v>76</v>
      </c>
      <c r="C2401" t="s">
        <v>77</v>
      </c>
      <c r="D2401" t="s">
        <v>136</v>
      </c>
      <c r="E2401" t="s">
        <v>135</v>
      </c>
      <c r="F2401" t="s">
        <v>403</v>
      </c>
      <c r="G2401" t="s">
        <v>404</v>
      </c>
      <c r="H2401">
        <v>768</v>
      </c>
      <c r="I2401" t="s">
        <v>180</v>
      </c>
      <c r="J2401" t="s">
        <v>133</v>
      </c>
      <c r="K2401" t="s">
        <v>132</v>
      </c>
      <c r="P2401" t="s">
        <v>300</v>
      </c>
      <c r="Q2401" t="s">
        <v>301</v>
      </c>
      <c r="R2401" t="s">
        <v>144</v>
      </c>
      <c r="S2401" t="s">
        <v>143</v>
      </c>
      <c r="AB2401" t="s">
        <v>128</v>
      </c>
      <c r="AC2401">
        <v>2010</v>
      </c>
      <c r="AD2401">
        <v>412.3</v>
      </c>
      <c r="AH2401" t="s">
        <v>495</v>
      </c>
    </row>
    <row r="2402" spans="1:34" x14ac:dyDescent="0.25">
      <c r="A2402" t="s">
        <v>137</v>
      </c>
      <c r="B2402" t="s">
        <v>76</v>
      </c>
      <c r="C2402" t="s">
        <v>77</v>
      </c>
      <c r="D2402" t="s">
        <v>136</v>
      </c>
      <c r="E2402" t="s">
        <v>135</v>
      </c>
      <c r="F2402" t="s">
        <v>403</v>
      </c>
      <c r="G2402" t="s">
        <v>404</v>
      </c>
      <c r="H2402">
        <v>768</v>
      </c>
      <c r="I2402" t="s">
        <v>180</v>
      </c>
      <c r="J2402" t="s">
        <v>133</v>
      </c>
      <c r="K2402" t="s">
        <v>132</v>
      </c>
      <c r="P2402" t="s">
        <v>300</v>
      </c>
      <c r="Q2402" t="s">
        <v>301</v>
      </c>
      <c r="R2402" t="s">
        <v>142</v>
      </c>
      <c r="S2402" t="s">
        <v>141</v>
      </c>
      <c r="AB2402" t="s">
        <v>128</v>
      </c>
      <c r="AC2402">
        <v>2010</v>
      </c>
      <c r="AD2402">
        <v>346.3</v>
      </c>
      <c r="AH2402" t="s">
        <v>495</v>
      </c>
    </row>
    <row r="2403" spans="1:34" x14ac:dyDescent="0.25">
      <c r="A2403" t="s">
        <v>137</v>
      </c>
      <c r="B2403" t="s">
        <v>76</v>
      </c>
      <c r="C2403" t="s">
        <v>77</v>
      </c>
      <c r="D2403" t="s">
        <v>136</v>
      </c>
      <c r="E2403" t="s">
        <v>135</v>
      </c>
      <c r="F2403" t="s">
        <v>403</v>
      </c>
      <c r="G2403" t="s">
        <v>404</v>
      </c>
      <c r="H2403">
        <v>768</v>
      </c>
      <c r="I2403" t="s">
        <v>180</v>
      </c>
      <c r="J2403" t="s">
        <v>133</v>
      </c>
      <c r="K2403" t="s">
        <v>132</v>
      </c>
      <c r="P2403" t="s">
        <v>300</v>
      </c>
      <c r="Q2403" t="s">
        <v>301</v>
      </c>
      <c r="R2403" t="s">
        <v>140</v>
      </c>
      <c r="S2403" t="s">
        <v>139</v>
      </c>
      <c r="AB2403" t="s">
        <v>128</v>
      </c>
      <c r="AC2403">
        <v>2010</v>
      </c>
      <c r="AD2403">
        <v>134.1</v>
      </c>
      <c r="AH2403" t="s">
        <v>495</v>
      </c>
    </row>
    <row r="2404" spans="1:34" x14ac:dyDescent="0.25">
      <c r="A2404" t="s">
        <v>137</v>
      </c>
      <c r="B2404" t="s">
        <v>76</v>
      </c>
      <c r="C2404" t="s">
        <v>77</v>
      </c>
      <c r="D2404" t="s">
        <v>136</v>
      </c>
      <c r="E2404" t="s">
        <v>135</v>
      </c>
      <c r="F2404" t="s">
        <v>403</v>
      </c>
      <c r="G2404" t="s">
        <v>404</v>
      </c>
      <c r="H2404">
        <v>768</v>
      </c>
      <c r="I2404" t="s">
        <v>180</v>
      </c>
      <c r="J2404" t="s">
        <v>133</v>
      </c>
      <c r="K2404" t="s">
        <v>132</v>
      </c>
      <c r="P2404" t="s">
        <v>300</v>
      </c>
      <c r="Q2404" t="s">
        <v>301</v>
      </c>
      <c r="R2404" t="s">
        <v>138</v>
      </c>
      <c r="S2404" t="s">
        <v>131</v>
      </c>
      <c r="AB2404" t="s">
        <v>128</v>
      </c>
      <c r="AC2404">
        <v>2010</v>
      </c>
      <c r="AD2404">
        <v>2401.3000000000002</v>
      </c>
      <c r="AH2404" t="s">
        <v>495</v>
      </c>
    </row>
    <row r="2405" spans="1:34" x14ac:dyDescent="0.25">
      <c r="A2405" t="s">
        <v>137</v>
      </c>
      <c r="B2405" t="s">
        <v>76</v>
      </c>
      <c r="C2405" t="s">
        <v>77</v>
      </c>
      <c r="D2405" t="s">
        <v>136</v>
      </c>
      <c r="E2405" t="s">
        <v>135</v>
      </c>
      <c r="F2405" t="s">
        <v>403</v>
      </c>
      <c r="G2405" t="s">
        <v>404</v>
      </c>
      <c r="H2405">
        <v>768</v>
      </c>
      <c r="I2405" t="s">
        <v>180</v>
      </c>
      <c r="J2405" t="s">
        <v>133</v>
      </c>
      <c r="K2405" t="s">
        <v>132</v>
      </c>
      <c r="P2405" t="s">
        <v>300</v>
      </c>
      <c r="Q2405" t="s">
        <v>301</v>
      </c>
      <c r="R2405" t="s">
        <v>130</v>
      </c>
      <c r="S2405" t="s">
        <v>129</v>
      </c>
      <c r="AB2405" t="s">
        <v>128</v>
      </c>
      <c r="AC2405">
        <v>2010</v>
      </c>
      <c r="AD2405">
        <v>3.3</v>
      </c>
      <c r="AH2405" t="s">
        <v>495</v>
      </c>
    </row>
    <row r="2406" spans="1:34" s="49" customFormat="1" x14ac:dyDescent="0.25">
      <c r="A2406" s="49" t="s">
        <v>137</v>
      </c>
      <c r="B2406" s="49" t="s">
        <v>76</v>
      </c>
      <c r="C2406" s="49" t="s">
        <v>77</v>
      </c>
      <c r="D2406" s="49" t="s">
        <v>136</v>
      </c>
      <c r="E2406" s="49" t="s">
        <v>135</v>
      </c>
      <c r="F2406" s="49" t="s">
        <v>403</v>
      </c>
      <c r="G2406" s="49" t="s">
        <v>404</v>
      </c>
      <c r="H2406" s="49">
        <v>768</v>
      </c>
      <c r="I2406" s="49" t="s">
        <v>180</v>
      </c>
      <c r="J2406" s="49" t="s">
        <v>133</v>
      </c>
      <c r="K2406" s="49" t="s">
        <v>132</v>
      </c>
      <c r="P2406" s="49" t="s">
        <v>302</v>
      </c>
      <c r="Q2406" s="49" t="s">
        <v>131</v>
      </c>
      <c r="R2406" s="49" t="s">
        <v>183</v>
      </c>
      <c r="S2406" s="49" t="s">
        <v>182</v>
      </c>
      <c r="AB2406" s="49" t="s">
        <v>128</v>
      </c>
      <c r="AC2406" s="49">
        <v>2010</v>
      </c>
      <c r="AD2406" s="49">
        <v>10.8</v>
      </c>
      <c r="AF2406" s="49" t="s">
        <v>858</v>
      </c>
      <c r="AG2406" s="146">
        <f>(AD2407+AD2408+AD2409)*( 1 +AD2417/(AD2416-AD2417))</f>
        <v>2134.0942718083111</v>
      </c>
      <c r="AH2406" s="49" t="s">
        <v>495</v>
      </c>
    </row>
    <row r="2407" spans="1:34" s="49" customFormat="1" x14ac:dyDescent="0.25">
      <c r="A2407" s="49" t="s">
        <v>137</v>
      </c>
      <c r="B2407" s="49" t="s">
        <v>76</v>
      </c>
      <c r="C2407" s="49" t="s">
        <v>77</v>
      </c>
      <c r="D2407" s="49" t="s">
        <v>136</v>
      </c>
      <c r="E2407" s="49" t="s">
        <v>135</v>
      </c>
      <c r="F2407" s="49" t="s">
        <v>403</v>
      </c>
      <c r="G2407" s="49" t="s">
        <v>404</v>
      </c>
      <c r="H2407" s="49">
        <v>768</v>
      </c>
      <c r="I2407" s="49" t="s">
        <v>180</v>
      </c>
      <c r="J2407" s="49" t="s">
        <v>133</v>
      </c>
      <c r="K2407" s="49" t="s">
        <v>132</v>
      </c>
      <c r="P2407" s="49" t="s">
        <v>302</v>
      </c>
      <c r="Q2407" s="49" t="s">
        <v>131</v>
      </c>
      <c r="R2407" s="49" t="s">
        <v>156</v>
      </c>
      <c r="S2407" s="49" t="s">
        <v>155</v>
      </c>
      <c r="AB2407" s="49" t="s">
        <v>128</v>
      </c>
      <c r="AC2407" s="49">
        <v>2010</v>
      </c>
      <c r="AD2407" s="49">
        <v>253.7</v>
      </c>
      <c r="AF2407" s="49" t="s">
        <v>859</v>
      </c>
      <c r="AG2407" s="146">
        <f>(AD2406+AD2410+AD2411+AD2412+AD2413+AD2414+AD2415)*( 1 +AD2417/(AD2416-AD2417))</f>
        <v>2411.8058405091724</v>
      </c>
      <c r="AH2407" s="49" t="s">
        <v>495</v>
      </c>
    </row>
    <row r="2408" spans="1:34" s="49" customFormat="1" x14ac:dyDescent="0.25">
      <c r="A2408" s="49" t="s">
        <v>137</v>
      </c>
      <c r="B2408" s="49" t="s">
        <v>76</v>
      </c>
      <c r="C2408" s="49" t="s">
        <v>77</v>
      </c>
      <c r="D2408" s="49" t="s">
        <v>136</v>
      </c>
      <c r="E2408" s="49" t="s">
        <v>135</v>
      </c>
      <c r="F2408" s="49" t="s">
        <v>403</v>
      </c>
      <c r="G2408" s="49" t="s">
        <v>404</v>
      </c>
      <c r="H2408" s="49">
        <v>768</v>
      </c>
      <c r="I2408" s="49" t="s">
        <v>180</v>
      </c>
      <c r="J2408" s="49" t="s">
        <v>133</v>
      </c>
      <c r="K2408" s="49" t="s">
        <v>132</v>
      </c>
      <c r="P2408" s="49" t="s">
        <v>302</v>
      </c>
      <c r="Q2408" s="49" t="s">
        <v>131</v>
      </c>
      <c r="R2408" s="49" t="s">
        <v>154</v>
      </c>
      <c r="S2408" s="49" t="s">
        <v>153</v>
      </c>
      <c r="AB2408" s="49" t="s">
        <v>128</v>
      </c>
      <c r="AC2408" s="49">
        <v>2010</v>
      </c>
      <c r="AD2408" s="49">
        <v>901.9</v>
      </c>
      <c r="AF2408" s="49" t="s">
        <v>862</v>
      </c>
      <c r="AG2408" s="146">
        <f>AD2406+AD2407+AD2408+AD2409+ AD2410+AD2411+AD2412+AD2413+AD2414+AD2415+AD2417</f>
        <v>4545.9000000000005</v>
      </c>
      <c r="AH2408" s="49" t="s">
        <v>495</v>
      </c>
    </row>
    <row r="2409" spans="1:34" s="49" customFormat="1" x14ac:dyDescent="0.25">
      <c r="A2409" s="49" t="s">
        <v>137</v>
      </c>
      <c r="B2409" s="49" t="s">
        <v>76</v>
      </c>
      <c r="C2409" s="49" t="s">
        <v>77</v>
      </c>
      <c r="D2409" s="49" t="s">
        <v>136</v>
      </c>
      <c r="E2409" s="49" t="s">
        <v>135</v>
      </c>
      <c r="F2409" s="49" t="s">
        <v>403</v>
      </c>
      <c r="G2409" s="49" t="s">
        <v>404</v>
      </c>
      <c r="H2409" s="49">
        <v>768</v>
      </c>
      <c r="I2409" s="49" t="s">
        <v>180</v>
      </c>
      <c r="J2409" s="49" t="s">
        <v>133</v>
      </c>
      <c r="K2409" s="49" t="s">
        <v>132</v>
      </c>
      <c r="P2409" s="49" t="s">
        <v>302</v>
      </c>
      <c r="Q2409" s="49" t="s">
        <v>131</v>
      </c>
      <c r="R2409" s="49" t="s">
        <v>152</v>
      </c>
      <c r="S2409" s="49" t="s">
        <v>151</v>
      </c>
      <c r="AB2409" s="49" t="s">
        <v>128</v>
      </c>
      <c r="AC2409" s="49">
        <v>2010</v>
      </c>
      <c r="AD2409" s="49">
        <v>976.1</v>
      </c>
      <c r="AG2409" s="146"/>
      <c r="AH2409" s="49" t="s">
        <v>495</v>
      </c>
    </row>
    <row r="2410" spans="1:34" s="49" customFormat="1" x14ac:dyDescent="0.25">
      <c r="A2410" s="49" t="s">
        <v>137</v>
      </c>
      <c r="B2410" s="49" t="s">
        <v>76</v>
      </c>
      <c r="C2410" s="49" t="s">
        <v>77</v>
      </c>
      <c r="D2410" s="49" t="s">
        <v>136</v>
      </c>
      <c r="E2410" s="49" t="s">
        <v>135</v>
      </c>
      <c r="F2410" s="49" t="s">
        <v>403</v>
      </c>
      <c r="G2410" s="49" t="s">
        <v>404</v>
      </c>
      <c r="H2410" s="49">
        <v>768</v>
      </c>
      <c r="I2410" s="49" t="s">
        <v>180</v>
      </c>
      <c r="J2410" s="49" t="s">
        <v>133</v>
      </c>
      <c r="K2410" s="49" t="s">
        <v>132</v>
      </c>
      <c r="P2410" s="49" t="s">
        <v>302</v>
      </c>
      <c r="Q2410" s="49" t="s">
        <v>131</v>
      </c>
      <c r="R2410" s="49" t="s">
        <v>150</v>
      </c>
      <c r="S2410" s="49" t="s">
        <v>149</v>
      </c>
      <c r="AB2410" s="49" t="s">
        <v>128</v>
      </c>
      <c r="AC2410" s="49">
        <v>2010</v>
      </c>
      <c r="AD2410" s="49">
        <v>362.2</v>
      </c>
      <c r="AG2410" s="146"/>
      <c r="AH2410" s="49" t="s">
        <v>495</v>
      </c>
    </row>
    <row r="2411" spans="1:34" s="49" customFormat="1" x14ac:dyDescent="0.25">
      <c r="A2411" s="49" t="s">
        <v>137</v>
      </c>
      <c r="B2411" s="49" t="s">
        <v>76</v>
      </c>
      <c r="C2411" s="49" t="s">
        <v>77</v>
      </c>
      <c r="D2411" s="49" t="s">
        <v>136</v>
      </c>
      <c r="E2411" s="49" t="s">
        <v>135</v>
      </c>
      <c r="F2411" s="49" t="s">
        <v>403</v>
      </c>
      <c r="G2411" s="49" t="s">
        <v>404</v>
      </c>
      <c r="H2411" s="49">
        <v>768</v>
      </c>
      <c r="I2411" s="49" t="s">
        <v>180</v>
      </c>
      <c r="J2411" s="49" t="s">
        <v>133</v>
      </c>
      <c r="K2411" s="49" t="s">
        <v>132</v>
      </c>
      <c r="P2411" s="49" t="s">
        <v>302</v>
      </c>
      <c r="Q2411" s="49" t="s">
        <v>131</v>
      </c>
      <c r="R2411" s="49" t="s">
        <v>148</v>
      </c>
      <c r="S2411" s="49" t="s">
        <v>147</v>
      </c>
      <c r="AB2411" s="49" t="s">
        <v>128</v>
      </c>
      <c r="AC2411" s="49">
        <v>2010</v>
      </c>
      <c r="AD2411" s="49">
        <v>837.9</v>
      </c>
      <c r="AG2411" s="146"/>
      <c r="AH2411" s="49" t="s">
        <v>495</v>
      </c>
    </row>
    <row r="2412" spans="1:34" s="49" customFormat="1" x14ac:dyDescent="0.25">
      <c r="A2412" s="49" t="s">
        <v>137</v>
      </c>
      <c r="B2412" s="49" t="s">
        <v>76</v>
      </c>
      <c r="C2412" s="49" t="s">
        <v>77</v>
      </c>
      <c r="D2412" s="49" t="s">
        <v>136</v>
      </c>
      <c r="E2412" s="49" t="s">
        <v>135</v>
      </c>
      <c r="F2412" s="49" t="s">
        <v>403</v>
      </c>
      <c r="G2412" s="49" t="s">
        <v>404</v>
      </c>
      <c r="H2412" s="49">
        <v>768</v>
      </c>
      <c r="I2412" s="49" t="s">
        <v>180</v>
      </c>
      <c r="J2412" s="49" t="s">
        <v>133</v>
      </c>
      <c r="K2412" s="49" t="s">
        <v>132</v>
      </c>
      <c r="P2412" s="49" t="s">
        <v>302</v>
      </c>
      <c r="Q2412" s="49" t="s">
        <v>131</v>
      </c>
      <c r="R2412" s="49" t="s">
        <v>146</v>
      </c>
      <c r="S2412" s="49" t="s">
        <v>145</v>
      </c>
      <c r="AB2412" s="49" t="s">
        <v>128</v>
      </c>
      <c r="AC2412" s="49">
        <v>2010</v>
      </c>
      <c r="AD2412" s="49">
        <v>92</v>
      </c>
      <c r="AG2412" s="146"/>
      <c r="AH2412" s="49" t="s">
        <v>495</v>
      </c>
    </row>
    <row r="2413" spans="1:34" s="49" customFormat="1" x14ac:dyDescent="0.25">
      <c r="A2413" s="49" t="s">
        <v>137</v>
      </c>
      <c r="B2413" s="49" t="s">
        <v>76</v>
      </c>
      <c r="C2413" s="49" t="s">
        <v>77</v>
      </c>
      <c r="D2413" s="49" t="s">
        <v>136</v>
      </c>
      <c r="E2413" s="49" t="s">
        <v>135</v>
      </c>
      <c r="F2413" s="49" t="s">
        <v>403</v>
      </c>
      <c r="G2413" s="49" t="s">
        <v>404</v>
      </c>
      <c r="H2413" s="49">
        <v>768</v>
      </c>
      <c r="I2413" s="49" t="s">
        <v>180</v>
      </c>
      <c r="J2413" s="49" t="s">
        <v>133</v>
      </c>
      <c r="K2413" s="49" t="s">
        <v>132</v>
      </c>
      <c r="P2413" s="49" t="s">
        <v>302</v>
      </c>
      <c r="Q2413" s="49" t="s">
        <v>131</v>
      </c>
      <c r="R2413" s="49" t="s">
        <v>144</v>
      </c>
      <c r="S2413" s="49" t="s">
        <v>143</v>
      </c>
      <c r="AB2413" s="49" t="s">
        <v>128</v>
      </c>
      <c r="AC2413" s="49">
        <v>2010</v>
      </c>
      <c r="AD2413" s="49">
        <v>436.8</v>
      </c>
      <c r="AG2413" s="146"/>
      <c r="AH2413" s="49" t="s">
        <v>495</v>
      </c>
    </row>
    <row r="2414" spans="1:34" s="49" customFormat="1" x14ac:dyDescent="0.25">
      <c r="A2414" s="49" t="s">
        <v>137</v>
      </c>
      <c r="B2414" s="49" t="s">
        <v>76</v>
      </c>
      <c r="C2414" s="49" t="s">
        <v>77</v>
      </c>
      <c r="D2414" s="49" t="s">
        <v>136</v>
      </c>
      <c r="E2414" s="49" t="s">
        <v>135</v>
      </c>
      <c r="F2414" s="49" t="s">
        <v>403</v>
      </c>
      <c r="G2414" s="49" t="s">
        <v>404</v>
      </c>
      <c r="H2414" s="49">
        <v>768</v>
      </c>
      <c r="I2414" s="49" t="s">
        <v>180</v>
      </c>
      <c r="J2414" s="49" t="s">
        <v>133</v>
      </c>
      <c r="K2414" s="49" t="s">
        <v>132</v>
      </c>
      <c r="P2414" s="49" t="s">
        <v>302</v>
      </c>
      <c r="Q2414" s="49" t="s">
        <v>131</v>
      </c>
      <c r="R2414" s="49" t="s">
        <v>142</v>
      </c>
      <c r="S2414" s="49" t="s">
        <v>141</v>
      </c>
      <c r="AB2414" s="49" t="s">
        <v>128</v>
      </c>
      <c r="AC2414" s="49">
        <v>2010</v>
      </c>
      <c r="AD2414" s="49">
        <v>408.4</v>
      </c>
      <c r="AG2414" s="146"/>
      <c r="AH2414" s="49" t="s">
        <v>495</v>
      </c>
    </row>
    <row r="2415" spans="1:34" s="49" customFormat="1" x14ac:dyDescent="0.25">
      <c r="A2415" s="49" t="s">
        <v>137</v>
      </c>
      <c r="B2415" s="49" t="s">
        <v>76</v>
      </c>
      <c r="C2415" s="49" t="s">
        <v>77</v>
      </c>
      <c r="D2415" s="49" t="s">
        <v>136</v>
      </c>
      <c r="E2415" s="49" t="s">
        <v>135</v>
      </c>
      <c r="F2415" s="49" t="s">
        <v>403</v>
      </c>
      <c r="G2415" s="49" t="s">
        <v>404</v>
      </c>
      <c r="H2415" s="49">
        <v>768</v>
      </c>
      <c r="I2415" s="49" t="s">
        <v>180</v>
      </c>
      <c r="J2415" s="49" t="s">
        <v>133</v>
      </c>
      <c r="K2415" s="49" t="s">
        <v>132</v>
      </c>
      <c r="P2415" s="49" t="s">
        <v>302</v>
      </c>
      <c r="Q2415" s="49" t="s">
        <v>131</v>
      </c>
      <c r="R2415" s="49" t="s">
        <v>140</v>
      </c>
      <c r="S2415" s="49" t="s">
        <v>139</v>
      </c>
      <c r="AB2415" s="49" t="s">
        <v>128</v>
      </c>
      <c r="AC2415" s="49">
        <v>2010</v>
      </c>
      <c r="AD2415" s="49">
        <v>261</v>
      </c>
      <c r="AG2415" s="146"/>
      <c r="AH2415" s="49" t="s">
        <v>495</v>
      </c>
    </row>
    <row r="2416" spans="1:34" s="49" customFormat="1" x14ac:dyDescent="0.25">
      <c r="A2416" s="49" t="s">
        <v>137</v>
      </c>
      <c r="B2416" s="49" t="s">
        <v>76</v>
      </c>
      <c r="C2416" s="49" t="s">
        <v>77</v>
      </c>
      <c r="D2416" s="49" t="s">
        <v>136</v>
      </c>
      <c r="E2416" s="49" t="s">
        <v>135</v>
      </c>
      <c r="F2416" s="49" t="s">
        <v>403</v>
      </c>
      <c r="G2416" s="49" t="s">
        <v>404</v>
      </c>
      <c r="H2416" s="49">
        <v>768</v>
      </c>
      <c r="I2416" s="49" t="s">
        <v>180</v>
      </c>
      <c r="J2416" s="49" t="s">
        <v>133</v>
      </c>
      <c r="K2416" s="49" t="s">
        <v>132</v>
      </c>
      <c r="P2416" s="49" t="s">
        <v>302</v>
      </c>
      <c r="Q2416" s="49" t="s">
        <v>131</v>
      </c>
      <c r="R2416" s="49" t="s">
        <v>138</v>
      </c>
      <c r="S2416" s="49" t="s">
        <v>131</v>
      </c>
      <c r="AB2416" s="49" t="s">
        <v>128</v>
      </c>
      <c r="AC2416" s="49">
        <v>2010</v>
      </c>
      <c r="AD2416" s="49">
        <v>4545.8</v>
      </c>
      <c r="AG2416" s="146"/>
      <c r="AH2416" s="49" t="s">
        <v>495</v>
      </c>
    </row>
    <row r="2417" spans="1:34" s="49" customFormat="1" x14ac:dyDescent="0.25">
      <c r="A2417" s="49" t="s">
        <v>137</v>
      </c>
      <c r="B2417" s="49" t="s">
        <v>76</v>
      </c>
      <c r="C2417" s="49" t="s">
        <v>77</v>
      </c>
      <c r="D2417" s="49" t="s">
        <v>136</v>
      </c>
      <c r="E2417" s="49" t="s">
        <v>135</v>
      </c>
      <c r="F2417" s="49" t="s">
        <v>403</v>
      </c>
      <c r="G2417" s="49" t="s">
        <v>404</v>
      </c>
      <c r="H2417" s="49">
        <v>768</v>
      </c>
      <c r="I2417" s="49" t="s">
        <v>180</v>
      </c>
      <c r="J2417" s="49" t="s">
        <v>133</v>
      </c>
      <c r="K2417" s="49" t="s">
        <v>132</v>
      </c>
      <c r="P2417" s="49" t="s">
        <v>302</v>
      </c>
      <c r="Q2417" s="49" t="s">
        <v>131</v>
      </c>
      <c r="R2417" s="49" t="s">
        <v>130</v>
      </c>
      <c r="S2417" s="49" t="s">
        <v>129</v>
      </c>
      <c r="AB2417" s="49" t="s">
        <v>128</v>
      </c>
      <c r="AC2417" s="49">
        <v>2010</v>
      </c>
      <c r="AD2417" s="49">
        <v>5.0999999999999996</v>
      </c>
      <c r="AG2417" s="146"/>
      <c r="AH2417" s="49" t="s">
        <v>495</v>
      </c>
    </row>
    <row r="2418" spans="1:34" x14ac:dyDescent="0.25">
      <c r="A2418" t="s">
        <v>137</v>
      </c>
      <c r="B2418" t="s">
        <v>496</v>
      </c>
      <c r="C2418" t="s">
        <v>497</v>
      </c>
      <c r="D2418" t="s">
        <v>136</v>
      </c>
      <c r="E2418" t="s">
        <v>135</v>
      </c>
      <c r="F2418" t="s">
        <v>403</v>
      </c>
      <c r="G2418" t="s">
        <v>404</v>
      </c>
      <c r="H2418">
        <v>549</v>
      </c>
      <c r="I2418" t="s">
        <v>498</v>
      </c>
      <c r="J2418" t="s">
        <v>133</v>
      </c>
      <c r="K2418" t="s">
        <v>132</v>
      </c>
      <c r="P2418" t="s">
        <v>297</v>
      </c>
      <c r="Q2418" t="s">
        <v>298</v>
      </c>
      <c r="R2418" t="s">
        <v>156</v>
      </c>
      <c r="S2418" t="s">
        <v>155</v>
      </c>
      <c r="AB2418" t="s">
        <v>128</v>
      </c>
      <c r="AC2418">
        <v>2010</v>
      </c>
      <c r="AD2418">
        <v>21.6</v>
      </c>
      <c r="AH2418" t="s">
        <v>499</v>
      </c>
    </row>
    <row r="2419" spans="1:34" x14ac:dyDescent="0.25">
      <c r="A2419" t="s">
        <v>137</v>
      </c>
      <c r="B2419" t="s">
        <v>496</v>
      </c>
      <c r="C2419" t="s">
        <v>497</v>
      </c>
      <c r="D2419" t="s">
        <v>136</v>
      </c>
      <c r="E2419" t="s">
        <v>135</v>
      </c>
      <c r="F2419" t="s">
        <v>403</v>
      </c>
      <c r="G2419" t="s">
        <v>404</v>
      </c>
      <c r="H2419">
        <v>549</v>
      </c>
      <c r="I2419" t="s">
        <v>498</v>
      </c>
      <c r="J2419" t="s">
        <v>133</v>
      </c>
      <c r="K2419" t="s">
        <v>132</v>
      </c>
      <c r="P2419" t="s">
        <v>297</v>
      </c>
      <c r="Q2419" t="s">
        <v>298</v>
      </c>
      <c r="R2419" t="s">
        <v>154</v>
      </c>
      <c r="S2419" t="s">
        <v>153</v>
      </c>
      <c r="AB2419" t="s">
        <v>128</v>
      </c>
      <c r="AC2419">
        <v>2010</v>
      </c>
      <c r="AD2419">
        <v>13.9</v>
      </c>
      <c r="AH2419" t="s">
        <v>499</v>
      </c>
    </row>
    <row r="2420" spans="1:34" x14ac:dyDescent="0.25">
      <c r="A2420" t="s">
        <v>137</v>
      </c>
      <c r="B2420" t="s">
        <v>496</v>
      </c>
      <c r="C2420" t="s">
        <v>497</v>
      </c>
      <c r="D2420" t="s">
        <v>136</v>
      </c>
      <c r="E2420" t="s">
        <v>135</v>
      </c>
      <c r="F2420" t="s">
        <v>403</v>
      </c>
      <c r="G2420" t="s">
        <v>404</v>
      </c>
      <c r="H2420">
        <v>549</v>
      </c>
      <c r="I2420" t="s">
        <v>498</v>
      </c>
      <c r="J2420" t="s">
        <v>133</v>
      </c>
      <c r="K2420" t="s">
        <v>132</v>
      </c>
      <c r="P2420" t="s">
        <v>297</v>
      </c>
      <c r="Q2420" t="s">
        <v>298</v>
      </c>
      <c r="R2420" t="s">
        <v>152</v>
      </c>
      <c r="S2420" t="s">
        <v>151</v>
      </c>
      <c r="AB2420" t="s">
        <v>128</v>
      </c>
      <c r="AC2420">
        <v>2010</v>
      </c>
      <c r="AD2420">
        <v>38.4</v>
      </c>
      <c r="AH2420" t="s">
        <v>499</v>
      </c>
    </row>
    <row r="2421" spans="1:34" x14ac:dyDescent="0.25">
      <c r="A2421" t="s">
        <v>137</v>
      </c>
      <c r="B2421" t="s">
        <v>496</v>
      </c>
      <c r="C2421" t="s">
        <v>497</v>
      </c>
      <c r="D2421" t="s">
        <v>136</v>
      </c>
      <c r="E2421" t="s">
        <v>135</v>
      </c>
      <c r="F2421" t="s">
        <v>403</v>
      </c>
      <c r="G2421" t="s">
        <v>404</v>
      </c>
      <c r="H2421">
        <v>549</v>
      </c>
      <c r="I2421" t="s">
        <v>498</v>
      </c>
      <c r="J2421" t="s">
        <v>133</v>
      </c>
      <c r="K2421" t="s">
        <v>132</v>
      </c>
      <c r="P2421" t="s">
        <v>297</v>
      </c>
      <c r="Q2421" t="s">
        <v>298</v>
      </c>
      <c r="R2421" t="s">
        <v>150</v>
      </c>
      <c r="S2421" t="s">
        <v>149</v>
      </c>
      <c r="AB2421" t="s">
        <v>128</v>
      </c>
      <c r="AC2421">
        <v>2010</v>
      </c>
      <c r="AD2421">
        <v>51.1</v>
      </c>
      <c r="AH2421" t="s">
        <v>499</v>
      </c>
    </row>
    <row r="2422" spans="1:34" x14ac:dyDescent="0.25">
      <c r="A2422" t="s">
        <v>137</v>
      </c>
      <c r="B2422" t="s">
        <v>496</v>
      </c>
      <c r="C2422" t="s">
        <v>497</v>
      </c>
      <c r="D2422" t="s">
        <v>136</v>
      </c>
      <c r="E2422" t="s">
        <v>135</v>
      </c>
      <c r="F2422" t="s">
        <v>403</v>
      </c>
      <c r="G2422" t="s">
        <v>404</v>
      </c>
      <c r="H2422">
        <v>549</v>
      </c>
      <c r="I2422" t="s">
        <v>498</v>
      </c>
      <c r="J2422" t="s">
        <v>133</v>
      </c>
      <c r="K2422" t="s">
        <v>132</v>
      </c>
      <c r="P2422" t="s">
        <v>297</v>
      </c>
      <c r="Q2422" t="s">
        <v>298</v>
      </c>
      <c r="R2422" t="s">
        <v>148</v>
      </c>
      <c r="S2422" t="s">
        <v>147</v>
      </c>
      <c r="AB2422" t="s">
        <v>128</v>
      </c>
      <c r="AC2422">
        <v>2010</v>
      </c>
      <c r="AD2422">
        <v>54.1</v>
      </c>
      <c r="AH2422" t="s">
        <v>499</v>
      </c>
    </row>
    <row r="2423" spans="1:34" x14ac:dyDescent="0.25">
      <c r="A2423" t="s">
        <v>137</v>
      </c>
      <c r="B2423" t="s">
        <v>496</v>
      </c>
      <c r="C2423" t="s">
        <v>497</v>
      </c>
      <c r="D2423" t="s">
        <v>136</v>
      </c>
      <c r="E2423" t="s">
        <v>135</v>
      </c>
      <c r="F2423" t="s">
        <v>403</v>
      </c>
      <c r="G2423" t="s">
        <v>404</v>
      </c>
      <c r="H2423">
        <v>549</v>
      </c>
      <c r="I2423" t="s">
        <v>498</v>
      </c>
      <c r="J2423" t="s">
        <v>133</v>
      </c>
      <c r="K2423" t="s">
        <v>132</v>
      </c>
      <c r="P2423" t="s">
        <v>297</v>
      </c>
      <c r="Q2423" t="s">
        <v>298</v>
      </c>
      <c r="R2423" t="s">
        <v>146</v>
      </c>
      <c r="S2423" t="s">
        <v>145</v>
      </c>
      <c r="AB2423" t="s">
        <v>128</v>
      </c>
      <c r="AC2423">
        <v>2010</v>
      </c>
      <c r="AD2423">
        <v>1.8</v>
      </c>
      <c r="AH2423" t="s">
        <v>499</v>
      </c>
    </row>
    <row r="2424" spans="1:34" x14ac:dyDescent="0.25">
      <c r="A2424" t="s">
        <v>137</v>
      </c>
      <c r="B2424" t="s">
        <v>496</v>
      </c>
      <c r="C2424" t="s">
        <v>497</v>
      </c>
      <c r="D2424" t="s">
        <v>136</v>
      </c>
      <c r="E2424" t="s">
        <v>135</v>
      </c>
      <c r="F2424" t="s">
        <v>403</v>
      </c>
      <c r="G2424" t="s">
        <v>404</v>
      </c>
      <c r="H2424">
        <v>549</v>
      </c>
      <c r="I2424" t="s">
        <v>498</v>
      </c>
      <c r="J2424" t="s">
        <v>133</v>
      </c>
      <c r="K2424" t="s">
        <v>132</v>
      </c>
      <c r="P2424" t="s">
        <v>297</v>
      </c>
      <c r="Q2424" t="s">
        <v>298</v>
      </c>
      <c r="R2424" t="s">
        <v>144</v>
      </c>
      <c r="S2424" t="s">
        <v>143</v>
      </c>
      <c r="AB2424" t="s">
        <v>128</v>
      </c>
      <c r="AC2424">
        <v>2010</v>
      </c>
      <c r="AD2424">
        <v>8.5</v>
      </c>
      <c r="AH2424" t="s">
        <v>499</v>
      </c>
    </row>
    <row r="2425" spans="1:34" x14ac:dyDescent="0.25">
      <c r="A2425" t="s">
        <v>137</v>
      </c>
      <c r="B2425" t="s">
        <v>496</v>
      </c>
      <c r="C2425" t="s">
        <v>497</v>
      </c>
      <c r="D2425" t="s">
        <v>136</v>
      </c>
      <c r="E2425" t="s">
        <v>135</v>
      </c>
      <c r="F2425" t="s">
        <v>403</v>
      </c>
      <c r="G2425" t="s">
        <v>404</v>
      </c>
      <c r="H2425">
        <v>549</v>
      </c>
      <c r="I2425" t="s">
        <v>498</v>
      </c>
      <c r="J2425" t="s">
        <v>133</v>
      </c>
      <c r="K2425" t="s">
        <v>132</v>
      </c>
      <c r="P2425" t="s">
        <v>297</v>
      </c>
      <c r="Q2425" t="s">
        <v>298</v>
      </c>
      <c r="R2425" t="s">
        <v>142</v>
      </c>
      <c r="S2425" t="s">
        <v>141</v>
      </c>
      <c r="AB2425" t="s">
        <v>128</v>
      </c>
      <c r="AC2425">
        <v>2010</v>
      </c>
      <c r="AD2425">
        <v>4.7</v>
      </c>
      <c r="AH2425" t="s">
        <v>499</v>
      </c>
    </row>
    <row r="2426" spans="1:34" x14ac:dyDescent="0.25">
      <c r="A2426" t="s">
        <v>137</v>
      </c>
      <c r="B2426" t="s">
        <v>496</v>
      </c>
      <c r="C2426" t="s">
        <v>497</v>
      </c>
      <c r="D2426" t="s">
        <v>136</v>
      </c>
      <c r="E2426" t="s">
        <v>135</v>
      </c>
      <c r="F2426" t="s">
        <v>403</v>
      </c>
      <c r="G2426" t="s">
        <v>404</v>
      </c>
      <c r="H2426">
        <v>549</v>
      </c>
      <c r="I2426" t="s">
        <v>498</v>
      </c>
      <c r="J2426" t="s">
        <v>133</v>
      </c>
      <c r="K2426" t="s">
        <v>132</v>
      </c>
      <c r="P2426" t="s">
        <v>297</v>
      </c>
      <c r="Q2426" t="s">
        <v>298</v>
      </c>
      <c r="R2426" t="s">
        <v>140</v>
      </c>
      <c r="S2426" t="s">
        <v>139</v>
      </c>
      <c r="AB2426" t="s">
        <v>128</v>
      </c>
      <c r="AC2426">
        <v>2010</v>
      </c>
      <c r="AD2426">
        <v>43.7</v>
      </c>
      <c r="AH2426" t="s">
        <v>499</v>
      </c>
    </row>
    <row r="2427" spans="1:34" x14ac:dyDescent="0.25">
      <c r="A2427" t="s">
        <v>137</v>
      </c>
      <c r="B2427" t="s">
        <v>496</v>
      </c>
      <c r="C2427" t="s">
        <v>497</v>
      </c>
      <c r="D2427" t="s">
        <v>136</v>
      </c>
      <c r="E2427" t="s">
        <v>135</v>
      </c>
      <c r="F2427" t="s">
        <v>403</v>
      </c>
      <c r="G2427" t="s">
        <v>404</v>
      </c>
      <c r="H2427">
        <v>549</v>
      </c>
      <c r="I2427" t="s">
        <v>498</v>
      </c>
      <c r="J2427" t="s">
        <v>133</v>
      </c>
      <c r="K2427" t="s">
        <v>132</v>
      </c>
      <c r="P2427" t="s">
        <v>297</v>
      </c>
      <c r="Q2427" t="s">
        <v>298</v>
      </c>
      <c r="R2427" t="s">
        <v>138</v>
      </c>
      <c r="S2427" t="s">
        <v>131</v>
      </c>
      <c r="AB2427" t="s">
        <v>128</v>
      </c>
      <c r="AC2427">
        <v>2010</v>
      </c>
      <c r="AD2427">
        <v>238</v>
      </c>
      <c r="AH2427" t="s">
        <v>499</v>
      </c>
    </row>
    <row r="2428" spans="1:34" x14ac:dyDescent="0.25">
      <c r="A2428" t="s">
        <v>137</v>
      </c>
      <c r="B2428" t="s">
        <v>496</v>
      </c>
      <c r="C2428" t="s">
        <v>497</v>
      </c>
      <c r="D2428" t="s">
        <v>136</v>
      </c>
      <c r="E2428" t="s">
        <v>135</v>
      </c>
      <c r="F2428" t="s">
        <v>403</v>
      </c>
      <c r="G2428" t="s">
        <v>404</v>
      </c>
      <c r="H2428">
        <v>549</v>
      </c>
      <c r="I2428" t="s">
        <v>498</v>
      </c>
      <c r="J2428" t="s">
        <v>133</v>
      </c>
      <c r="K2428" t="s">
        <v>132</v>
      </c>
      <c r="P2428" t="s">
        <v>297</v>
      </c>
      <c r="Q2428" t="s">
        <v>298</v>
      </c>
      <c r="R2428" t="s">
        <v>130</v>
      </c>
      <c r="S2428" t="s">
        <v>129</v>
      </c>
      <c r="AB2428" t="s">
        <v>128</v>
      </c>
      <c r="AC2428">
        <v>2010</v>
      </c>
      <c r="AD2428">
        <v>0.4</v>
      </c>
      <c r="AH2428" t="s">
        <v>499</v>
      </c>
    </row>
    <row r="2429" spans="1:34" x14ac:dyDescent="0.25">
      <c r="A2429" t="s">
        <v>137</v>
      </c>
      <c r="B2429" t="s">
        <v>496</v>
      </c>
      <c r="C2429" t="s">
        <v>497</v>
      </c>
      <c r="D2429" t="s">
        <v>136</v>
      </c>
      <c r="E2429" t="s">
        <v>135</v>
      </c>
      <c r="F2429" t="s">
        <v>403</v>
      </c>
      <c r="G2429" t="s">
        <v>404</v>
      </c>
      <c r="H2429">
        <v>549</v>
      </c>
      <c r="I2429" t="s">
        <v>498</v>
      </c>
      <c r="J2429" t="s">
        <v>133</v>
      </c>
      <c r="K2429" t="s">
        <v>132</v>
      </c>
      <c r="P2429" t="s">
        <v>300</v>
      </c>
      <c r="Q2429" t="s">
        <v>301</v>
      </c>
      <c r="R2429" t="s">
        <v>156</v>
      </c>
      <c r="S2429" t="s">
        <v>155</v>
      </c>
      <c r="AB2429" t="s">
        <v>128</v>
      </c>
      <c r="AC2429">
        <v>2010</v>
      </c>
      <c r="AD2429">
        <v>28.5</v>
      </c>
      <c r="AH2429" t="s">
        <v>499</v>
      </c>
    </row>
    <row r="2430" spans="1:34" x14ac:dyDescent="0.25">
      <c r="A2430" t="s">
        <v>137</v>
      </c>
      <c r="B2430" t="s">
        <v>496</v>
      </c>
      <c r="C2430" t="s">
        <v>497</v>
      </c>
      <c r="D2430" t="s">
        <v>136</v>
      </c>
      <c r="E2430" t="s">
        <v>135</v>
      </c>
      <c r="F2430" t="s">
        <v>403</v>
      </c>
      <c r="G2430" t="s">
        <v>404</v>
      </c>
      <c r="H2430">
        <v>549</v>
      </c>
      <c r="I2430" t="s">
        <v>498</v>
      </c>
      <c r="J2430" t="s">
        <v>133</v>
      </c>
      <c r="K2430" t="s">
        <v>132</v>
      </c>
      <c r="P2430" t="s">
        <v>300</v>
      </c>
      <c r="Q2430" t="s">
        <v>301</v>
      </c>
      <c r="R2430" t="s">
        <v>154</v>
      </c>
      <c r="S2430" t="s">
        <v>153</v>
      </c>
      <c r="AB2430" t="s">
        <v>128</v>
      </c>
      <c r="AC2430">
        <v>2010</v>
      </c>
      <c r="AD2430">
        <v>12.8</v>
      </c>
      <c r="AH2430" t="s">
        <v>499</v>
      </c>
    </row>
    <row r="2431" spans="1:34" x14ac:dyDescent="0.25">
      <c r="A2431" t="s">
        <v>137</v>
      </c>
      <c r="B2431" t="s">
        <v>496</v>
      </c>
      <c r="C2431" t="s">
        <v>497</v>
      </c>
      <c r="D2431" t="s">
        <v>136</v>
      </c>
      <c r="E2431" t="s">
        <v>135</v>
      </c>
      <c r="F2431" t="s">
        <v>403</v>
      </c>
      <c r="G2431" t="s">
        <v>404</v>
      </c>
      <c r="H2431">
        <v>549</v>
      </c>
      <c r="I2431" t="s">
        <v>498</v>
      </c>
      <c r="J2431" t="s">
        <v>133</v>
      </c>
      <c r="K2431" t="s">
        <v>132</v>
      </c>
      <c r="P2431" t="s">
        <v>300</v>
      </c>
      <c r="Q2431" t="s">
        <v>301</v>
      </c>
      <c r="R2431" t="s">
        <v>152</v>
      </c>
      <c r="S2431" t="s">
        <v>151</v>
      </c>
      <c r="AB2431" t="s">
        <v>128</v>
      </c>
      <c r="AC2431">
        <v>2010</v>
      </c>
      <c r="AD2431">
        <v>30.4</v>
      </c>
      <c r="AH2431" t="s">
        <v>499</v>
      </c>
    </row>
    <row r="2432" spans="1:34" x14ac:dyDescent="0.25">
      <c r="A2432" t="s">
        <v>137</v>
      </c>
      <c r="B2432" t="s">
        <v>496</v>
      </c>
      <c r="C2432" t="s">
        <v>497</v>
      </c>
      <c r="D2432" t="s">
        <v>136</v>
      </c>
      <c r="E2432" t="s">
        <v>135</v>
      </c>
      <c r="F2432" t="s">
        <v>403</v>
      </c>
      <c r="G2432" t="s">
        <v>404</v>
      </c>
      <c r="H2432">
        <v>549</v>
      </c>
      <c r="I2432" t="s">
        <v>498</v>
      </c>
      <c r="J2432" t="s">
        <v>133</v>
      </c>
      <c r="K2432" t="s">
        <v>132</v>
      </c>
      <c r="P2432" t="s">
        <v>300</v>
      </c>
      <c r="Q2432" t="s">
        <v>301</v>
      </c>
      <c r="R2432" t="s">
        <v>150</v>
      </c>
      <c r="S2432" t="s">
        <v>149</v>
      </c>
      <c r="AB2432" t="s">
        <v>128</v>
      </c>
      <c r="AC2432">
        <v>2010</v>
      </c>
      <c r="AD2432">
        <v>15.6</v>
      </c>
      <c r="AH2432" t="s">
        <v>499</v>
      </c>
    </row>
    <row r="2433" spans="1:34" x14ac:dyDescent="0.25">
      <c r="A2433" t="s">
        <v>137</v>
      </c>
      <c r="B2433" t="s">
        <v>496</v>
      </c>
      <c r="C2433" t="s">
        <v>497</v>
      </c>
      <c r="D2433" t="s">
        <v>136</v>
      </c>
      <c r="E2433" t="s">
        <v>135</v>
      </c>
      <c r="F2433" t="s">
        <v>403</v>
      </c>
      <c r="G2433" t="s">
        <v>404</v>
      </c>
      <c r="H2433">
        <v>549</v>
      </c>
      <c r="I2433" t="s">
        <v>498</v>
      </c>
      <c r="J2433" t="s">
        <v>133</v>
      </c>
      <c r="K2433" t="s">
        <v>132</v>
      </c>
      <c r="P2433" t="s">
        <v>300</v>
      </c>
      <c r="Q2433" t="s">
        <v>301</v>
      </c>
      <c r="R2433" t="s">
        <v>148</v>
      </c>
      <c r="S2433" t="s">
        <v>147</v>
      </c>
      <c r="AB2433" t="s">
        <v>128</v>
      </c>
      <c r="AC2433">
        <v>2010</v>
      </c>
      <c r="AD2433">
        <v>38.799999999999997</v>
      </c>
      <c r="AH2433" t="s">
        <v>499</v>
      </c>
    </row>
    <row r="2434" spans="1:34" x14ac:dyDescent="0.25">
      <c r="A2434" t="s">
        <v>137</v>
      </c>
      <c r="B2434" t="s">
        <v>496</v>
      </c>
      <c r="C2434" t="s">
        <v>497</v>
      </c>
      <c r="D2434" t="s">
        <v>136</v>
      </c>
      <c r="E2434" t="s">
        <v>135</v>
      </c>
      <c r="F2434" t="s">
        <v>403</v>
      </c>
      <c r="G2434" t="s">
        <v>404</v>
      </c>
      <c r="H2434">
        <v>549</v>
      </c>
      <c r="I2434" t="s">
        <v>498</v>
      </c>
      <c r="J2434" t="s">
        <v>133</v>
      </c>
      <c r="K2434" t="s">
        <v>132</v>
      </c>
      <c r="P2434" t="s">
        <v>300</v>
      </c>
      <c r="Q2434" t="s">
        <v>301</v>
      </c>
      <c r="R2434" t="s">
        <v>146</v>
      </c>
      <c r="S2434" t="s">
        <v>145</v>
      </c>
      <c r="AB2434" t="s">
        <v>128</v>
      </c>
      <c r="AC2434">
        <v>2010</v>
      </c>
      <c r="AD2434">
        <v>13.1</v>
      </c>
      <c r="AH2434" t="s">
        <v>499</v>
      </c>
    </row>
    <row r="2435" spans="1:34" x14ac:dyDescent="0.25">
      <c r="A2435" t="s">
        <v>137</v>
      </c>
      <c r="B2435" t="s">
        <v>496</v>
      </c>
      <c r="C2435" t="s">
        <v>497</v>
      </c>
      <c r="D2435" t="s">
        <v>136</v>
      </c>
      <c r="E2435" t="s">
        <v>135</v>
      </c>
      <c r="F2435" t="s">
        <v>403</v>
      </c>
      <c r="G2435" t="s">
        <v>404</v>
      </c>
      <c r="H2435">
        <v>549</v>
      </c>
      <c r="I2435" t="s">
        <v>498</v>
      </c>
      <c r="J2435" t="s">
        <v>133</v>
      </c>
      <c r="K2435" t="s">
        <v>132</v>
      </c>
      <c r="P2435" t="s">
        <v>300</v>
      </c>
      <c r="Q2435" t="s">
        <v>301</v>
      </c>
      <c r="R2435" t="s">
        <v>144</v>
      </c>
      <c r="S2435" t="s">
        <v>143</v>
      </c>
      <c r="AB2435" t="s">
        <v>128</v>
      </c>
      <c r="AC2435">
        <v>2010</v>
      </c>
      <c r="AD2435">
        <v>86.2</v>
      </c>
      <c r="AH2435" t="s">
        <v>499</v>
      </c>
    </row>
    <row r="2436" spans="1:34" x14ac:dyDescent="0.25">
      <c r="A2436" t="s">
        <v>137</v>
      </c>
      <c r="B2436" t="s">
        <v>496</v>
      </c>
      <c r="C2436" t="s">
        <v>497</v>
      </c>
      <c r="D2436" t="s">
        <v>136</v>
      </c>
      <c r="E2436" t="s">
        <v>135</v>
      </c>
      <c r="F2436" t="s">
        <v>403</v>
      </c>
      <c r="G2436" t="s">
        <v>404</v>
      </c>
      <c r="H2436">
        <v>549</v>
      </c>
      <c r="I2436" t="s">
        <v>498</v>
      </c>
      <c r="J2436" t="s">
        <v>133</v>
      </c>
      <c r="K2436" t="s">
        <v>132</v>
      </c>
      <c r="P2436" t="s">
        <v>300</v>
      </c>
      <c r="Q2436" t="s">
        <v>301</v>
      </c>
      <c r="R2436" t="s">
        <v>142</v>
      </c>
      <c r="S2436" t="s">
        <v>141</v>
      </c>
      <c r="AB2436" t="s">
        <v>128</v>
      </c>
      <c r="AC2436">
        <v>2010</v>
      </c>
      <c r="AD2436">
        <v>49.2</v>
      </c>
      <c r="AH2436" t="s">
        <v>499</v>
      </c>
    </row>
    <row r="2437" spans="1:34" x14ac:dyDescent="0.25">
      <c r="A2437" t="s">
        <v>137</v>
      </c>
      <c r="B2437" t="s">
        <v>496</v>
      </c>
      <c r="C2437" t="s">
        <v>497</v>
      </c>
      <c r="D2437" t="s">
        <v>136</v>
      </c>
      <c r="E2437" t="s">
        <v>135</v>
      </c>
      <c r="F2437" t="s">
        <v>403</v>
      </c>
      <c r="G2437" t="s">
        <v>404</v>
      </c>
      <c r="H2437">
        <v>549</v>
      </c>
      <c r="I2437" t="s">
        <v>498</v>
      </c>
      <c r="J2437" t="s">
        <v>133</v>
      </c>
      <c r="K2437" t="s">
        <v>132</v>
      </c>
      <c r="P2437" t="s">
        <v>300</v>
      </c>
      <c r="Q2437" t="s">
        <v>301</v>
      </c>
      <c r="R2437" t="s">
        <v>140</v>
      </c>
      <c r="S2437" t="s">
        <v>139</v>
      </c>
      <c r="AB2437" t="s">
        <v>128</v>
      </c>
      <c r="AC2437">
        <v>2010</v>
      </c>
      <c r="AD2437">
        <v>69.099999999999994</v>
      </c>
      <c r="AH2437" t="s">
        <v>499</v>
      </c>
    </row>
    <row r="2438" spans="1:34" x14ac:dyDescent="0.25">
      <c r="A2438" t="s">
        <v>137</v>
      </c>
      <c r="B2438" t="s">
        <v>496</v>
      </c>
      <c r="C2438" t="s">
        <v>497</v>
      </c>
      <c r="D2438" t="s">
        <v>136</v>
      </c>
      <c r="E2438" t="s">
        <v>135</v>
      </c>
      <c r="F2438" t="s">
        <v>403</v>
      </c>
      <c r="G2438" t="s">
        <v>404</v>
      </c>
      <c r="H2438">
        <v>549</v>
      </c>
      <c r="I2438" t="s">
        <v>498</v>
      </c>
      <c r="J2438" t="s">
        <v>133</v>
      </c>
      <c r="K2438" t="s">
        <v>132</v>
      </c>
      <c r="P2438" t="s">
        <v>300</v>
      </c>
      <c r="Q2438" t="s">
        <v>301</v>
      </c>
      <c r="R2438" t="s">
        <v>138</v>
      </c>
      <c r="S2438" t="s">
        <v>131</v>
      </c>
      <c r="AB2438" t="s">
        <v>128</v>
      </c>
      <c r="AC2438">
        <v>2010</v>
      </c>
      <c r="AD2438">
        <v>344.1</v>
      </c>
      <c r="AH2438" t="s">
        <v>499</v>
      </c>
    </row>
    <row r="2439" spans="1:34" x14ac:dyDescent="0.25">
      <c r="A2439" t="s">
        <v>137</v>
      </c>
      <c r="B2439" t="s">
        <v>496</v>
      </c>
      <c r="C2439" t="s">
        <v>497</v>
      </c>
      <c r="D2439" t="s">
        <v>136</v>
      </c>
      <c r="E2439" t="s">
        <v>135</v>
      </c>
      <c r="F2439" t="s">
        <v>403</v>
      </c>
      <c r="G2439" t="s">
        <v>404</v>
      </c>
      <c r="H2439">
        <v>549</v>
      </c>
      <c r="I2439" t="s">
        <v>498</v>
      </c>
      <c r="J2439" t="s">
        <v>133</v>
      </c>
      <c r="K2439" t="s">
        <v>132</v>
      </c>
      <c r="P2439" t="s">
        <v>300</v>
      </c>
      <c r="Q2439" t="s">
        <v>301</v>
      </c>
      <c r="R2439" t="s">
        <v>130</v>
      </c>
      <c r="S2439" t="s">
        <v>129</v>
      </c>
      <c r="AB2439" t="s">
        <v>128</v>
      </c>
      <c r="AC2439">
        <v>2010</v>
      </c>
      <c r="AD2439">
        <v>0.6</v>
      </c>
      <c r="AH2439" t="s">
        <v>499</v>
      </c>
    </row>
    <row r="2440" spans="1:34" x14ac:dyDescent="0.25">
      <c r="A2440" t="s">
        <v>137</v>
      </c>
      <c r="B2440" t="s">
        <v>496</v>
      </c>
      <c r="C2440" t="s">
        <v>497</v>
      </c>
      <c r="D2440" t="s">
        <v>136</v>
      </c>
      <c r="E2440" t="s">
        <v>135</v>
      </c>
      <c r="F2440" t="s">
        <v>403</v>
      </c>
      <c r="G2440" t="s">
        <v>404</v>
      </c>
      <c r="H2440">
        <v>549</v>
      </c>
      <c r="I2440" t="s">
        <v>498</v>
      </c>
      <c r="J2440" t="s">
        <v>133</v>
      </c>
      <c r="K2440" t="s">
        <v>132</v>
      </c>
      <c r="P2440" t="s">
        <v>302</v>
      </c>
      <c r="Q2440" t="s">
        <v>131</v>
      </c>
      <c r="R2440" t="s">
        <v>156</v>
      </c>
      <c r="S2440" t="s">
        <v>155</v>
      </c>
      <c r="AB2440" t="s">
        <v>128</v>
      </c>
      <c r="AC2440">
        <v>2010</v>
      </c>
      <c r="AD2440">
        <v>50.1</v>
      </c>
      <c r="AH2440" t="s">
        <v>499</v>
      </c>
    </row>
    <row r="2441" spans="1:34" x14ac:dyDescent="0.25">
      <c r="A2441" t="s">
        <v>137</v>
      </c>
      <c r="B2441" t="s">
        <v>496</v>
      </c>
      <c r="C2441" t="s">
        <v>497</v>
      </c>
      <c r="D2441" t="s">
        <v>136</v>
      </c>
      <c r="E2441" t="s">
        <v>135</v>
      </c>
      <c r="F2441" t="s">
        <v>403</v>
      </c>
      <c r="G2441" t="s">
        <v>404</v>
      </c>
      <c r="H2441">
        <v>549</v>
      </c>
      <c r="I2441" t="s">
        <v>498</v>
      </c>
      <c r="J2441" t="s">
        <v>133</v>
      </c>
      <c r="K2441" t="s">
        <v>132</v>
      </c>
      <c r="P2441" t="s">
        <v>302</v>
      </c>
      <c r="Q2441" t="s">
        <v>131</v>
      </c>
      <c r="R2441" t="s">
        <v>154</v>
      </c>
      <c r="S2441" t="s">
        <v>153</v>
      </c>
      <c r="AB2441" t="s">
        <v>128</v>
      </c>
      <c r="AC2441">
        <v>2010</v>
      </c>
      <c r="AD2441">
        <v>26.7</v>
      </c>
      <c r="AH2441" t="s">
        <v>499</v>
      </c>
    </row>
    <row r="2442" spans="1:34" x14ac:dyDescent="0.25">
      <c r="A2442" t="s">
        <v>137</v>
      </c>
      <c r="B2442" t="s">
        <v>496</v>
      </c>
      <c r="C2442" t="s">
        <v>497</v>
      </c>
      <c r="D2442" t="s">
        <v>136</v>
      </c>
      <c r="E2442" t="s">
        <v>135</v>
      </c>
      <c r="F2442" t="s">
        <v>403</v>
      </c>
      <c r="G2442" t="s">
        <v>404</v>
      </c>
      <c r="H2442">
        <v>549</v>
      </c>
      <c r="I2442" t="s">
        <v>498</v>
      </c>
      <c r="J2442" t="s">
        <v>133</v>
      </c>
      <c r="K2442" t="s">
        <v>132</v>
      </c>
      <c r="P2442" t="s">
        <v>302</v>
      </c>
      <c r="Q2442" t="s">
        <v>131</v>
      </c>
      <c r="R2442" t="s">
        <v>152</v>
      </c>
      <c r="S2442" t="s">
        <v>151</v>
      </c>
      <c r="AB2442" t="s">
        <v>128</v>
      </c>
      <c r="AC2442">
        <v>2010</v>
      </c>
      <c r="AD2442">
        <v>68.8</v>
      </c>
      <c r="AH2442" t="s">
        <v>499</v>
      </c>
    </row>
    <row r="2443" spans="1:34" x14ac:dyDescent="0.25">
      <c r="A2443" t="s">
        <v>137</v>
      </c>
      <c r="B2443" t="s">
        <v>496</v>
      </c>
      <c r="C2443" t="s">
        <v>497</v>
      </c>
      <c r="D2443" t="s">
        <v>136</v>
      </c>
      <c r="E2443" t="s">
        <v>135</v>
      </c>
      <c r="F2443" t="s">
        <v>403</v>
      </c>
      <c r="G2443" t="s">
        <v>404</v>
      </c>
      <c r="H2443">
        <v>549</v>
      </c>
      <c r="I2443" t="s">
        <v>498</v>
      </c>
      <c r="J2443" t="s">
        <v>133</v>
      </c>
      <c r="K2443" t="s">
        <v>132</v>
      </c>
      <c r="P2443" t="s">
        <v>302</v>
      </c>
      <c r="Q2443" t="s">
        <v>131</v>
      </c>
      <c r="R2443" t="s">
        <v>150</v>
      </c>
      <c r="S2443" t="s">
        <v>149</v>
      </c>
      <c r="AB2443" t="s">
        <v>128</v>
      </c>
      <c r="AC2443">
        <v>2010</v>
      </c>
      <c r="AD2443">
        <v>66.7</v>
      </c>
      <c r="AH2443" t="s">
        <v>499</v>
      </c>
    </row>
    <row r="2444" spans="1:34" x14ac:dyDescent="0.25">
      <c r="A2444" t="s">
        <v>137</v>
      </c>
      <c r="B2444" t="s">
        <v>496</v>
      </c>
      <c r="C2444" t="s">
        <v>497</v>
      </c>
      <c r="D2444" t="s">
        <v>136</v>
      </c>
      <c r="E2444" t="s">
        <v>135</v>
      </c>
      <c r="F2444" t="s">
        <v>403</v>
      </c>
      <c r="G2444" t="s">
        <v>404</v>
      </c>
      <c r="H2444">
        <v>549</v>
      </c>
      <c r="I2444" t="s">
        <v>498</v>
      </c>
      <c r="J2444" t="s">
        <v>133</v>
      </c>
      <c r="K2444" t="s">
        <v>132</v>
      </c>
      <c r="P2444" t="s">
        <v>302</v>
      </c>
      <c r="Q2444" t="s">
        <v>131</v>
      </c>
      <c r="R2444" t="s">
        <v>148</v>
      </c>
      <c r="S2444" t="s">
        <v>147</v>
      </c>
      <c r="AB2444" t="s">
        <v>128</v>
      </c>
      <c r="AC2444">
        <v>2010</v>
      </c>
      <c r="AD2444">
        <v>92.9</v>
      </c>
      <c r="AH2444" t="s">
        <v>499</v>
      </c>
    </row>
    <row r="2445" spans="1:34" x14ac:dyDescent="0.25">
      <c r="A2445" t="s">
        <v>137</v>
      </c>
      <c r="B2445" t="s">
        <v>496</v>
      </c>
      <c r="C2445" t="s">
        <v>497</v>
      </c>
      <c r="D2445" t="s">
        <v>136</v>
      </c>
      <c r="E2445" t="s">
        <v>135</v>
      </c>
      <c r="F2445" t="s">
        <v>403</v>
      </c>
      <c r="G2445" t="s">
        <v>404</v>
      </c>
      <c r="H2445">
        <v>549</v>
      </c>
      <c r="I2445" t="s">
        <v>498</v>
      </c>
      <c r="J2445" t="s">
        <v>133</v>
      </c>
      <c r="K2445" t="s">
        <v>132</v>
      </c>
      <c r="P2445" t="s">
        <v>302</v>
      </c>
      <c r="Q2445" t="s">
        <v>131</v>
      </c>
      <c r="R2445" t="s">
        <v>146</v>
      </c>
      <c r="S2445" t="s">
        <v>145</v>
      </c>
      <c r="AB2445" t="s">
        <v>128</v>
      </c>
      <c r="AC2445">
        <v>2010</v>
      </c>
      <c r="AD2445">
        <v>14.9</v>
      </c>
      <c r="AH2445" t="s">
        <v>499</v>
      </c>
    </row>
    <row r="2446" spans="1:34" x14ac:dyDescent="0.25">
      <c r="A2446" t="s">
        <v>137</v>
      </c>
      <c r="B2446" t="s">
        <v>496</v>
      </c>
      <c r="C2446" t="s">
        <v>497</v>
      </c>
      <c r="D2446" t="s">
        <v>136</v>
      </c>
      <c r="E2446" t="s">
        <v>135</v>
      </c>
      <c r="F2446" t="s">
        <v>403</v>
      </c>
      <c r="G2446" t="s">
        <v>404</v>
      </c>
      <c r="H2446">
        <v>549</v>
      </c>
      <c r="I2446" t="s">
        <v>498</v>
      </c>
      <c r="J2446" t="s">
        <v>133</v>
      </c>
      <c r="K2446" t="s">
        <v>132</v>
      </c>
      <c r="P2446" t="s">
        <v>302</v>
      </c>
      <c r="Q2446" t="s">
        <v>131</v>
      </c>
      <c r="R2446" t="s">
        <v>144</v>
      </c>
      <c r="S2446" t="s">
        <v>143</v>
      </c>
      <c r="AB2446" t="s">
        <v>128</v>
      </c>
      <c r="AC2446">
        <v>2010</v>
      </c>
      <c r="AD2446">
        <v>94.7</v>
      </c>
      <c r="AH2446" t="s">
        <v>499</v>
      </c>
    </row>
    <row r="2447" spans="1:34" x14ac:dyDescent="0.25">
      <c r="A2447" t="s">
        <v>137</v>
      </c>
      <c r="B2447" t="s">
        <v>496</v>
      </c>
      <c r="C2447" t="s">
        <v>497</v>
      </c>
      <c r="D2447" t="s">
        <v>136</v>
      </c>
      <c r="E2447" t="s">
        <v>135</v>
      </c>
      <c r="F2447" t="s">
        <v>403</v>
      </c>
      <c r="G2447" t="s">
        <v>404</v>
      </c>
      <c r="H2447">
        <v>549</v>
      </c>
      <c r="I2447" t="s">
        <v>498</v>
      </c>
      <c r="J2447" t="s">
        <v>133</v>
      </c>
      <c r="K2447" t="s">
        <v>132</v>
      </c>
      <c r="P2447" t="s">
        <v>302</v>
      </c>
      <c r="Q2447" t="s">
        <v>131</v>
      </c>
      <c r="R2447" t="s">
        <v>142</v>
      </c>
      <c r="S2447" t="s">
        <v>141</v>
      </c>
      <c r="AB2447" t="s">
        <v>128</v>
      </c>
      <c r="AC2447">
        <v>2010</v>
      </c>
      <c r="AD2447">
        <v>53.9</v>
      </c>
      <c r="AH2447" t="s">
        <v>499</v>
      </c>
    </row>
    <row r="2448" spans="1:34" x14ac:dyDescent="0.25">
      <c r="A2448" t="s">
        <v>137</v>
      </c>
      <c r="B2448" t="s">
        <v>496</v>
      </c>
      <c r="C2448" t="s">
        <v>497</v>
      </c>
      <c r="D2448" t="s">
        <v>136</v>
      </c>
      <c r="E2448" t="s">
        <v>135</v>
      </c>
      <c r="F2448" t="s">
        <v>403</v>
      </c>
      <c r="G2448" t="s">
        <v>404</v>
      </c>
      <c r="H2448">
        <v>549</v>
      </c>
      <c r="I2448" t="s">
        <v>498</v>
      </c>
      <c r="J2448" t="s">
        <v>133</v>
      </c>
      <c r="K2448" t="s">
        <v>132</v>
      </c>
      <c r="P2448" t="s">
        <v>302</v>
      </c>
      <c r="Q2448" t="s">
        <v>131</v>
      </c>
      <c r="R2448" t="s">
        <v>140</v>
      </c>
      <c r="S2448" t="s">
        <v>139</v>
      </c>
      <c r="AB2448" t="s">
        <v>128</v>
      </c>
      <c r="AC2448">
        <v>2010</v>
      </c>
      <c r="AD2448">
        <v>112.8</v>
      </c>
      <c r="AH2448" t="s">
        <v>499</v>
      </c>
    </row>
    <row r="2449" spans="1:34" x14ac:dyDescent="0.25">
      <c r="A2449" t="s">
        <v>137</v>
      </c>
      <c r="B2449" t="s">
        <v>496</v>
      </c>
      <c r="C2449" t="s">
        <v>497</v>
      </c>
      <c r="D2449" t="s">
        <v>136</v>
      </c>
      <c r="E2449" t="s">
        <v>135</v>
      </c>
      <c r="F2449" t="s">
        <v>403</v>
      </c>
      <c r="G2449" t="s">
        <v>404</v>
      </c>
      <c r="H2449">
        <v>549</v>
      </c>
      <c r="I2449" t="s">
        <v>498</v>
      </c>
      <c r="J2449" t="s">
        <v>133</v>
      </c>
      <c r="K2449" t="s">
        <v>132</v>
      </c>
      <c r="P2449" t="s">
        <v>302</v>
      </c>
      <c r="Q2449" t="s">
        <v>131</v>
      </c>
      <c r="R2449" t="s">
        <v>138</v>
      </c>
      <c r="S2449" t="s">
        <v>131</v>
      </c>
      <c r="AB2449" t="s">
        <v>128</v>
      </c>
      <c r="AC2449">
        <v>2010</v>
      </c>
      <c r="AD2449">
        <v>582.1</v>
      </c>
      <c r="AH2449" t="s">
        <v>499</v>
      </c>
    </row>
    <row r="2450" spans="1:34" x14ac:dyDescent="0.25">
      <c r="A2450" t="s">
        <v>137</v>
      </c>
      <c r="B2450" t="s">
        <v>496</v>
      </c>
      <c r="C2450" t="s">
        <v>497</v>
      </c>
      <c r="D2450" t="s">
        <v>136</v>
      </c>
      <c r="E2450" t="s">
        <v>135</v>
      </c>
      <c r="F2450" t="s">
        <v>403</v>
      </c>
      <c r="G2450" t="s">
        <v>404</v>
      </c>
      <c r="H2450">
        <v>549</v>
      </c>
      <c r="I2450" t="s">
        <v>498</v>
      </c>
      <c r="J2450" t="s">
        <v>133</v>
      </c>
      <c r="K2450" t="s">
        <v>132</v>
      </c>
      <c r="P2450" t="s">
        <v>302</v>
      </c>
      <c r="Q2450" t="s">
        <v>131</v>
      </c>
      <c r="R2450" t="s">
        <v>130</v>
      </c>
      <c r="S2450" t="s">
        <v>129</v>
      </c>
      <c r="AB2450" t="s">
        <v>128</v>
      </c>
      <c r="AC2450">
        <v>2010</v>
      </c>
      <c r="AD2450">
        <v>1</v>
      </c>
      <c r="AH2450" t="s">
        <v>499</v>
      </c>
    </row>
    <row r="2451" spans="1:34" x14ac:dyDescent="0.25">
      <c r="A2451" t="s">
        <v>137</v>
      </c>
      <c r="B2451" t="s">
        <v>90</v>
      </c>
      <c r="C2451" t="s">
        <v>91</v>
      </c>
      <c r="D2451" t="s">
        <v>136</v>
      </c>
      <c r="E2451" t="s">
        <v>135</v>
      </c>
      <c r="F2451" t="s">
        <v>403</v>
      </c>
      <c r="G2451" t="s">
        <v>404</v>
      </c>
      <c r="H2451">
        <v>622</v>
      </c>
      <c r="I2451" t="s">
        <v>178</v>
      </c>
      <c r="J2451" t="s">
        <v>133</v>
      </c>
      <c r="K2451" t="s">
        <v>132</v>
      </c>
      <c r="P2451" t="s">
        <v>297</v>
      </c>
      <c r="Q2451" t="s">
        <v>298</v>
      </c>
      <c r="R2451" t="s">
        <v>156</v>
      </c>
      <c r="S2451" t="s">
        <v>155</v>
      </c>
      <c r="AB2451" t="s">
        <v>128</v>
      </c>
      <c r="AC2451">
        <v>2010</v>
      </c>
      <c r="AD2451">
        <v>189</v>
      </c>
      <c r="AH2451" t="s">
        <v>177</v>
      </c>
    </row>
    <row r="2452" spans="1:34" x14ac:dyDescent="0.25">
      <c r="A2452" t="s">
        <v>137</v>
      </c>
      <c r="B2452" t="s">
        <v>90</v>
      </c>
      <c r="C2452" t="s">
        <v>91</v>
      </c>
      <c r="D2452" t="s">
        <v>136</v>
      </c>
      <c r="E2452" t="s">
        <v>135</v>
      </c>
      <c r="F2452" t="s">
        <v>403</v>
      </c>
      <c r="G2452" t="s">
        <v>404</v>
      </c>
      <c r="H2452">
        <v>622</v>
      </c>
      <c r="I2452" t="s">
        <v>178</v>
      </c>
      <c r="J2452" t="s">
        <v>133</v>
      </c>
      <c r="K2452" t="s">
        <v>132</v>
      </c>
      <c r="P2452" t="s">
        <v>297</v>
      </c>
      <c r="Q2452" t="s">
        <v>298</v>
      </c>
      <c r="R2452" t="s">
        <v>154</v>
      </c>
      <c r="S2452" t="s">
        <v>153</v>
      </c>
      <c r="AB2452" t="s">
        <v>128</v>
      </c>
      <c r="AC2452">
        <v>2010</v>
      </c>
      <c r="AD2452">
        <v>632</v>
      </c>
      <c r="AH2452" t="s">
        <v>177</v>
      </c>
    </row>
    <row r="2453" spans="1:34" x14ac:dyDescent="0.25">
      <c r="A2453" t="s">
        <v>137</v>
      </c>
      <c r="B2453" t="s">
        <v>90</v>
      </c>
      <c r="C2453" t="s">
        <v>91</v>
      </c>
      <c r="D2453" t="s">
        <v>136</v>
      </c>
      <c r="E2453" t="s">
        <v>135</v>
      </c>
      <c r="F2453" t="s">
        <v>403</v>
      </c>
      <c r="G2453" t="s">
        <v>404</v>
      </c>
      <c r="H2453">
        <v>622</v>
      </c>
      <c r="I2453" t="s">
        <v>178</v>
      </c>
      <c r="J2453" t="s">
        <v>133</v>
      </c>
      <c r="K2453" t="s">
        <v>132</v>
      </c>
      <c r="P2453" t="s">
        <v>297</v>
      </c>
      <c r="Q2453" t="s">
        <v>298</v>
      </c>
      <c r="R2453" t="s">
        <v>152</v>
      </c>
      <c r="S2453" t="s">
        <v>151</v>
      </c>
      <c r="AB2453" t="s">
        <v>128</v>
      </c>
      <c r="AC2453">
        <v>2010</v>
      </c>
      <c r="AD2453">
        <v>435</v>
      </c>
      <c r="AH2453" t="s">
        <v>177</v>
      </c>
    </row>
    <row r="2454" spans="1:34" x14ac:dyDescent="0.25">
      <c r="A2454" t="s">
        <v>137</v>
      </c>
      <c r="B2454" t="s">
        <v>90</v>
      </c>
      <c r="C2454" t="s">
        <v>91</v>
      </c>
      <c r="D2454" t="s">
        <v>136</v>
      </c>
      <c r="E2454" t="s">
        <v>135</v>
      </c>
      <c r="F2454" t="s">
        <v>403</v>
      </c>
      <c r="G2454" t="s">
        <v>404</v>
      </c>
      <c r="H2454">
        <v>622</v>
      </c>
      <c r="I2454" t="s">
        <v>178</v>
      </c>
      <c r="J2454" t="s">
        <v>133</v>
      </c>
      <c r="K2454" t="s">
        <v>132</v>
      </c>
      <c r="P2454" t="s">
        <v>297</v>
      </c>
      <c r="Q2454" t="s">
        <v>298</v>
      </c>
      <c r="R2454" t="s">
        <v>150</v>
      </c>
      <c r="S2454" t="s">
        <v>149</v>
      </c>
      <c r="AB2454" t="s">
        <v>128</v>
      </c>
      <c r="AC2454">
        <v>2010</v>
      </c>
      <c r="AD2454">
        <v>661</v>
      </c>
      <c r="AH2454" t="s">
        <v>177</v>
      </c>
    </row>
    <row r="2455" spans="1:34" x14ac:dyDescent="0.25">
      <c r="A2455" t="s">
        <v>137</v>
      </c>
      <c r="B2455" t="s">
        <v>90</v>
      </c>
      <c r="C2455" t="s">
        <v>91</v>
      </c>
      <c r="D2455" t="s">
        <v>136</v>
      </c>
      <c r="E2455" t="s">
        <v>135</v>
      </c>
      <c r="F2455" t="s">
        <v>403</v>
      </c>
      <c r="G2455" t="s">
        <v>404</v>
      </c>
      <c r="H2455">
        <v>622</v>
      </c>
      <c r="I2455" t="s">
        <v>178</v>
      </c>
      <c r="J2455" t="s">
        <v>133</v>
      </c>
      <c r="K2455" t="s">
        <v>132</v>
      </c>
      <c r="P2455" t="s">
        <v>297</v>
      </c>
      <c r="Q2455" t="s">
        <v>298</v>
      </c>
      <c r="R2455" t="s">
        <v>148</v>
      </c>
      <c r="S2455" t="s">
        <v>147</v>
      </c>
      <c r="AB2455" t="s">
        <v>128</v>
      </c>
      <c r="AC2455">
        <v>2010</v>
      </c>
      <c r="AD2455">
        <v>634</v>
      </c>
      <c r="AH2455" t="s">
        <v>177</v>
      </c>
    </row>
    <row r="2456" spans="1:34" x14ac:dyDescent="0.25">
      <c r="A2456" t="s">
        <v>137</v>
      </c>
      <c r="B2456" t="s">
        <v>90</v>
      </c>
      <c r="C2456" t="s">
        <v>91</v>
      </c>
      <c r="D2456" t="s">
        <v>136</v>
      </c>
      <c r="E2456" t="s">
        <v>135</v>
      </c>
      <c r="F2456" t="s">
        <v>403</v>
      </c>
      <c r="G2456" t="s">
        <v>404</v>
      </c>
      <c r="H2456">
        <v>622</v>
      </c>
      <c r="I2456" t="s">
        <v>178</v>
      </c>
      <c r="J2456" t="s">
        <v>133</v>
      </c>
      <c r="K2456" t="s">
        <v>132</v>
      </c>
      <c r="P2456" t="s">
        <v>297</v>
      </c>
      <c r="Q2456" t="s">
        <v>298</v>
      </c>
      <c r="R2456" t="s">
        <v>146</v>
      </c>
      <c r="S2456" t="s">
        <v>145</v>
      </c>
      <c r="AB2456" t="s">
        <v>128</v>
      </c>
      <c r="AC2456">
        <v>2010</v>
      </c>
      <c r="AD2456">
        <v>2093</v>
      </c>
      <c r="AH2456" t="s">
        <v>177</v>
      </c>
    </row>
    <row r="2457" spans="1:34" x14ac:dyDescent="0.25">
      <c r="A2457" t="s">
        <v>137</v>
      </c>
      <c r="B2457" t="s">
        <v>90</v>
      </c>
      <c r="C2457" t="s">
        <v>91</v>
      </c>
      <c r="D2457" t="s">
        <v>136</v>
      </c>
      <c r="E2457" t="s">
        <v>135</v>
      </c>
      <c r="F2457" t="s">
        <v>403</v>
      </c>
      <c r="G2457" t="s">
        <v>404</v>
      </c>
      <c r="H2457">
        <v>622</v>
      </c>
      <c r="I2457" t="s">
        <v>178</v>
      </c>
      <c r="J2457" t="s">
        <v>133</v>
      </c>
      <c r="K2457" t="s">
        <v>132</v>
      </c>
      <c r="P2457" t="s">
        <v>297</v>
      </c>
      <c r="Q2457" t="s">
        <v>298</v>
      </c>
      <c r="R2457" t="s">
        <v>144</v>
      </c>
      <c r="S2457" t="s">
        <v>143</v>
      </c>
      <c r="AB2457" t="s">
        <v>128</v>
      </c>
      <c r="AC2457">
        <v>2010</v>
      </c>
      <c r="AD2457">
        <v>378</v>
      </c>
      <c r="AH2457" t="s">
        <v>177</v>
      </c>
    </row>
    <row r="2458" spans="1:34" x14ac:dyDescent="0.25">
      <c r="A2458" t="s">
        <v>137</v>
      </c>
      <c r="B2458" t="s">
        <v>90</v>
      </c>
      <c r="C2458" t="s">
        <v>91</v>
      </c>
      <c r="D2458" t="s">
        <v>136</v>
      </c>
      <c r="E2458" t="s">
        <v>135</v>
      </c>
      <c r="F2458" t="s">
        <v>403</v>
      </c>
      <c r="G2458" t="s">
        <v>404</v>
      </c>
      <c r="H2458">
        <v>622</v>
      </c>
      <c r="I2458" t="s">
        <v>178</v>
      </c>
      <c r="J2458" t="s">
        <v>133</v>
      </c>
      <c r="K2458" t="s">
        <v>132</v>
      </c>
      <c r="P2458" t="s">
        <v>297</v>
      </c>
      <c r="Q2458" t="s">
        <v>298</v>
      </c>
      <c r="R2458" t="s">
        <v>142</v>
      </c>
      <c r="S2458" t="s">
        <v>141</v>
      </c>
      <c r="AB2458" t="s">
        <v>128</v>
      </c>
      <c r="AC2458">
        <v>2010</v>
      </c>
      <c r="AD2458">
        <v>232</v>
      </c>
      <c r="AH2458" t="s">
        <v>177</v>
      </c>
    </row>
    <row r="2459" spans="1:34" x14ac:dyDescent="0.25">
      <c r="A2459" t="s">
        <v>137</v>
      </c>
      <c r="B2459" t="s">
        <v>90</v>
      </c>
      <c r="C2459" t="s">
        <v>91</v>
      </c>
      <c r="D2459" t="s">
        <v>136</v>
      </c>
      <c r="E2459" t="s">
        <v>135</v>
      </c>
      <c r="F2459" t="s">
        <v>403</v>
      </c>
      <c r="G2459" t="s">
        <v>404</v>
      </c>
      <c r="H2459">
        <v>622</v>
      </c>
      <c r="I2459" t="s">
        <v>178</v>
      </c>
      <c r="J2459" t="s">
        <v>133</v>
      </c>
      <c r="K2459" t="s">
        <v>132</v>
      </c>
      <c r="P2459" t="s">
        <v>297</v>
      </c>
      <c r="Q2459" t="s">
        <v>298</v>
      </c>
      <c r="R2459" t="s">
        <v>140</v>
      </c>
      <c r="S2459" t="s">
        <v>139</v>
      </c>
      <c r="AB2459" t="s">
        <v>128</v>
      </c>
      <c r="AC2459">
        <v>2010</v>
      </c>
      <c r="AD2459">
        <v>1171</v>
      </c>
      <c r="AH2459" t="s">
        <v>177</v>
      </c>
    </row>
    <row r="2460" spans="1:34" x14ac:dyDescent="0.25">
      <c r="A2460" t="s">
        <v>137</v>
      </c>
      <c r="B2460" t="s">
        <v>90</v>
      </c>
      <c r="C2460" t="s">
        <v>91</v>
      </c>
      <c r="D2460" t="s">
        <v>136</v>
      </c>
      <c r="E2460" t="s">
        <v>135</v>
      </c>
      <c r="F2460" t="s">
        <v>403</v>
      </c>
      <c r="G2460" t="s">
        <v>404</v>
      </c>
      <c r="H2460">
        <v>622</v>
      </c>
      <c r="I2460" t="s">
        <v>178</v>
      </c>
      <c r="J2460" t="s">
        <v>133</v>
      </c>
      <c r="K2460" t="s">
        <v>132</v>
      </c>
      <c r="P2460" t="s">
        <v>297</v>
      </c>
      <c r="Q2460" t="s">
        <v>298</v>
      </c>
      <c r="R2460" t="s">
        <v>138</v>
      </c>
      <c r="S2460" t="s">
        <v>131</v>
      </c>
      <c r="AB2460" t="s">
        <v>128</v>
      </c>
      <c r="AC2460">
        <v>2010</v>
      </c>
      <c r="AD2460">
        <v>6425</v>
      </c>
      <c r="AH2460" t="s">
        <v>177</v>
      </c>
    </row>
    <row r="2461" spans="1:34" x14ac:dyDescent="0.25">
      <c r="A2461" t="s">
        <v>137</v>
      </c>
      <c r="B2461" t="s">
        <v>90</v>
      </c>
      <c r="C2461" t="s">
        <v>91</v>
      </c>
      <c r="D2461" t="s">
        <v>136</v>
      </c>
      <c r="E2461" t="s">
        <v>135</v>
      </c>
      <c r="F2461" t="s">
        <v>403</v>
      </c>
      <c r="G2461" t="s">
        <v>404</v>
      </c>
      <c r="H2461">
        <v>622</v>
      </c>
      <c r="I2461" t="s">
        <v>178</v>
      </c>
      <c r="J2461" t="s">
        <v>133</v>
      </c>
      <c r="K2461" t="s">
        <v>132</v>
      </c>
      <c r="P2461" t="s">
        <v>300</v>
      </c>
      <c r="Q2461" t="s">
        <v>301</v>
      </c>
      <c r="R2461" t="s">
        <v>156</v>
      </c>
      <c r="S2461" t="s">
        <v>155</v>
      </c>
      <c r="AB2461" t="s">
        <v>128</v>
      </c>
      <c r="AC2461">
        <v>2010</v>
      </c>
      <c r="AD2461">
        <v>1694</v>
      </c>
      <c r="AH2461" t="s">
        <v>177</v>
      </c>
    </row>
    <row r="2462" spans="1:34" x14ac:dyDescent="0.25">
      <c r="A2462" t="s">
        <v>137</v>
      </c>
      <c r="B2462" t="s">
        <v>90</v>
      </c>
      <c r="C2462" t="s">
        <v>91</v>
      </c>
      <c r="D2462" t="s">
        <v>136</v>
      </c>
      <c r="E2462" t="s">
        <v>135</v>
      </c>
      <c r="F2462" t="s">
        <v>403</v>
      </c>
      <c r="G2462" t="s">
        <v>404</v>
      </c>
      <c r="H2462">
        <v>622</v>
      </c>
      <c r="I2462" t="s">
        <v>178</v>
      </c>
      <c r="J2462" t="s">
        <v>133</v>
      </c>
      <c r="K2462" t="s">
        <v>132</v>
      </c>
      <c r="P2462" t="s">
        <v>300</v>
      </c>
      <c r="Q2462" t="s">
        <v>301</v>
      </c>
      <c r="R2462" t="s">
        <v>154</v>
      </c>
      <c r="S2462" t="s">
        <v>153</v>
      </c>
      <c r="AB2462" t="s">
        <v>128</v>
      </c>
      <c r="AC2462">
        <v>2010</v>
      </c>
      <c r="AD2462">
        <v>976</v>
      </c>
      <c r="AH2462" t="s">
        <v>177</v>
      </c>
    </row>
    <row r="2463" spans="1:34" x14ac:dyDescent="0.25">
      <c r="A2463" t="s">
        <v>137</v>
      </c>
      <c r="B2463" t="s">
        <v>90</v>
      </c>
      <c r="C2463" t="s">
        <v>91</v>
      </c>
      <c r="D2463" t="s">
        <v>136</v>
      </c>
      <c r="E2463" t="s">
        <v>135</v>
      </c>
      <c r="F2463" t="s">
        <v>403</v>
      </c>
      <c r="G2463" t="s">
        <v>404</v>
      </c>
      <c r="H2463">
        <v>622</v>
      </c>
      <c r="I2463" t="s">
        <v>178</v>
      </c>
      <c r="J2463" t="s">
        <v>133</v>
      </c>
      <c r="K2463" t="s">
        <v>132</v>
      </c>
      <c r="P2463" t="s">
        <v>300</v>
      </c>
      <c r="Q2463" t="s">
        <v>301</v>
      </c>
      <c r="R2463" t="s">
        <v>152</v>
      </c>
      <c r="S2463" t="s">
        <v>151</v>
      </c>
      <c r="AB2463" t="s">
        <v>128</v>
      </c>
      <c r="AC2463">
        <v>2010</v>
      </c>
      <c r="AD2463">
        <v>906</v>
      </c>
      <c r="AH2463" t="s">
        <v>177</v>
      </c>
    </row>
    <row r="2464" spans="1:34" x14ac:dyDescent="0.25">
      <c r="A2464" t="s">
        <v>137</v>
      </c>
      <c r="B2464" t="s">
        <v>90</v>
      </c>
      <c r="C2464" t="s">
        <v>91</v>
      </c>
      <c r="D2464" t="s">
        <v>136</v>
      </c>
      <c r="E2464" t="s">
        <v>135</v>
      </c>
      <c r="F2464" t="s">
        <v>403</v>
      </c>
      <c r="G2464" t="s">
        <v>404</v>
      </c>
      <c r="H2464">
        <v>622</v>
      </c>
      <c r="I2464" t="s">
        <v>178</v>
      </c>
      <c r="J2464" t="s">
        <v>133</v>
      </c>
      <c r="K2464" t="s">
        <v>132</v>
      </c>
      <c r="P2464" t="s">
        <v>300</v>
      </c>
      <c r="Q2464" t="s">
        <v>301</v>
      </c>
      <c r="R2464" t="s">
        <v>150</v>
      </c>
      <c r="S2464" t="s">
        <v>149</v>
      </c>
      <c r="AB2464" t="s">
        <v>128</v>
      </c>
      <c r="AC2464">
        <v>2010</v>
      </c>
      <c r="AD2464">
        <v>874</v>
      </c>
      <c r="AH2464" t="s">
        <v>177</v>
      </c>
    </row>
    <row r="2465" spans="1:34" x14ac:dyDescent="0.25">
      <c r="A2465" t="s">
        <v>137</v>
      </c>
      <c r="B2465" t="s">
        <v>90</v>
      </c>
      <c r="C2465" t="s">
        <v>91</v>
      </c>
      <c r="D2465" t="s">
        <v>136</v>
      </c>
      <c r="E2465" t="s">
        <v>135</v>
      </c>
      <c r="F2465" t="s">
        <v>403</v>
      </c>
      <c r="G2465" t="s">
        <v>404</v>
      </c>
      <c r="H2465">
        <v>622</v>
      </c>
      <c r="I2465" t="s">
        <v>178</v>
      </c>
      <c r="J2465" t="s">
        <v>133</v>
      </c>
      <c r="K2465" t="s">
        <v>132</v>
      </c>
      <c r="P2465" t="s">
        <v>300</v>
      </c>
      <c r="Q2465" t="s">
        <v>301</v>
      </c>
      <c r="R2465" t="s">
        <v>148</v>
      </c>
      <c r="S2465" t="s">
        <v>147</v>
      </c>
      <c r="AB2465" t="s">
        <v>128</v>
      </c>
      <c r="AC2465">
        <v>2010</v>
      </c>
      <c r="AD2465">
        <v>2124</v>
      </c>
      <c r="AH2465" t="s">
        <v>177</v>
      </c>
    </row>
    <row r="2466" spans="1:34" x14ac:dyDescent="0.25">
      <c r="A2466" t="s">
        <v>137</v>
      </c>
      <c r="B2466" t="s">
        <v>90</v>
      </c>
      <c r="C2466" t="s">
        <v>91</v>
      </c>
      <c r="D2466" t="s">
        <v>136</v>
      </c>
      <c r="E2466" t="s">
        <v>135</v>
      </c>
      <c r="F2466" t="s">
        <v>403</v>
      </c>
      <c r="G2466" t="s">
        <v>404</v>
      </c>
      <c r="H2466">
        <v>622</v>
      </c>
      <c r="I2466" t="s">
        <v>178</v>
      </c>
      <c r="J2466" t="s">
        <v>133</v>
      </c>
      <c r="K2466" t="s">
        <v>132</v>
      </c>
      <c r="P2466" t="s">
        <v>300</v>
      </c>
      <c r="Q2466" t="s">
        <v>301</v>
      </c>
      <c r="R2466" t="s">
        <v>146</v>
      </c>
      <c r="S2466" t="s">
        <v>145</v>
      </c>
      <c r="AB2466" t="s">
        <v>128</v>
      </c>
      <c r="AC2466">
        <v>2010</v>
      </c>
      <c r="AD2466">
        <v>2599</v>
      </c>
      <c r="AH2466" t="s">
        <v>177</v>
      </c>
    </row>
    <row r="2467" spans="1:34" x14ac:dyDescent="0.25">
      <c r="A2467" t="s">
        <v>137</v>
      </c>
      <c r="B2467" t="s">
        <v>90</v>
      </c>
      <c r="C2467" t="s">
        <v>91</v>
      </c>
      <c r="D2467" t="s">
        <v>136</v>
      </c>
      <c r="E2467" t="s">
        <v>135</v>
      </c>
      <c r="F2467" t="s">
        <v>403</v>
      </c>
      <c r="G2467" t="s">
        <v>404</v>
      </c>
      <c r="H2467">
        <v>622</v>
      </c>
      <c r="I2467" t="s">
        <v>178</v>
      </c>
      <c r="J2467" t="s">
        <v>133</v>
      </c>
      <c r="K2467" t="s">
        <v>132</v>
      </c>
      <c r="P2467" t="s">
        <v>300</v>
      </c>
      <c r="Q2467" t="s">
        <v>301</v>
      </c>
      <c r="R2467" t="s">
        <v>144</v>
      </c>
      <c r="S2467" t="s">
        <v>143</v>
      </c>
      <c r="AB2467" t="s">
        <v>128</v>
      </c>
      <c r="AC2467">
        <v>2010</v>
      </c>
      <c r="AD2467">
        <v>2702</v>
      </c>
      <c r="AH2467" t="s">
        <v>177</v>
      </c>
    </row>
    <row r="2468" spans="1:34" x14ac:dyDescent="0.25">
      <c r="A2468" t="s">
        <v>137</v>
      </c>
      <c r="B2468" t="s">
        <v>90</v>
      </c>
      <c r="C2468" t="s">
        <v>91</v>
      </c>
      <c r="D2468" t="s">
        <v>136</v>
      </c>
      <c r="E2468" t="s">
        <v>135</v>
      </c>
      <c r="F2468" t="s">
        <v>403</v>
      </c>
      <c r="G2468" t="s">
        <v>404</v>
      </c>
      <c r="H2468">
        <v>622</v>
      </c>
      <c r="I2468" t="s">
        <v>178</v>
      </c>
      <c r="J2468" t="s">
        <v>133</v>
      </c>
      <c r="K2468" t="s">
        <v>132</v>
      </c>
      <c r="P2468" t="s">
        <v>300</v>
      </c>
      <c r="Q2468" t="s">
        <v>301</v>
      </c>
      <c r="R2468" t="s">
        <v>142</v>
      </c>
      <c r="S2468" t="s">
        <v>141</v>
      </c>
      <c r="AB2468" t="s">
        <v>128</v>
      </c>
      <c r="AC2468">
        <v>2010</v>
      </c>
      <c r="AD2468">
        <v>2102</v>
      </c>
      <c r="AH2468" t="s">
        <v>177</v>
      </c>
    </row>
    <row r="2469" spans="1:34" x14ac:dyDescent="0.25">
      <c r="A2469" t="s">
        <v>137</v>
      </c>
      <c r="B2469" t="s">
        <v>90</v>
      </c>
      <c r="C2469" t="s">
        <v>91</v>
      </c>
      <c r="D2469" t="s">
        <v>136</v>
      </c>
      <c r="E2469" t="s">
        <v>135</v>
      </c>
      <c r="F2469" t="s">
        <v>403</v>
      </c>
      <c r="G2469" t="s">
        <v>404</v>
      </c>
      <c r="H2469">
        <v>622</v>
      </c>
      <c r="I2469" t="s">
        <v>178</v>
      </c>
      <c r="J2469" t="s">
        <v>133</v>
      </c>
      <c r="K2469" t="s">
        <v>132</v>
      </c>
      <c r="P2469" t="s">
        <v>300</v>
      </c>
      <c r="Q2469" t="s">
        <v>301</v>
      </c>
      <c r="R2469" t="s">
        <v>140</v>
      </c>
      <c r="S2469" t="s">
        <v>139</v>
      </c>
      <c r="AB2469" t="s">
        <v>128</v>
      </c>
      <c r="AC2469">
        <v>2010</v>
      </c>
      <c r="AD2469">
        <v>2193</v>
      </c>
      <c r="AH2469" t="s">
        <v>177</v>
      </c>
    </row>
    <row r="2470" spans="1:34" x14ac:dyDescent="0.25">
      <c r="A2470" t="s">
        <v>137</v>
      </c>
      <c r="B2470" t="s">
        <v>90</v>
      </c>
      <c r="C2470" t="s">
        <v>91</v>
      </c>
      <c r="D2470" t="s">
        <v>136</v>
      </c>
      <c r="E2470" t="s">
        <v>135</v>
      </c>
      <c r="F2470" t="s">
        <v>403</v>
      </c>
      <c r="G2470" t="s">
        <v>404</v>
      </c>
      <c r="H2470">
        <v>622</v>
      </c>
      <c r="I2470" t="s">
        <v>178</v>
      </c>
      <c r="J2470" t="s">
        <v>133</v>
      </c>
      <c r="K2470" t="s">
        <v>132</v>
      </c>
      <c r="P2470" t="s">
        <v>300</v>
      </c>
      <c r="Q2470" t="s">
        <v>301</v>
      </c>
      <c r="R2470" t="s">
        <v>138</v>
      </c>
      <c r="S2470" t="s">
        <v>131</v>
      </c>
      <c r="AB2470" t="s">
        <v>128</v>
      </c>
      <c r="AC2470">
        <v>2010</v>
      </c>
      <c r="AD2470">
        <v>16170</v>
      </c>
      <c r="AH2470" t="s">
        <v>177</v>
      </c>
    </row>
    <row r="2471" spans="1:34" s="49" customFormat="1" x14ac:dyDescent="0.25">
      <c r="A2471" s="49" t="s">
        <v>137</v>
      </c>
      <c r="B2471" s="49" t="s">
        <v>90</v>
      </c>
      <c r="C2471" s="49" t="s">
        <v>91</v>
      </c>
      <c r="D2471" s="49" t="s">
        <v>136</v>
      </c>
      <c r="E2471" s="49" t="s">
        <v>135</v>
      </c>
      <c r="F2471" s="49" t="s">
        <v>403</v>
      </c>
      <c r="G2471" s="49" t="s">
        <v>404</v>
      </c>
      <c r="H2471" s="49">
        <v>622</v>
      </c>
      <c r="I2471" s="49" t="s">
        <v>178</v>
      </c>
      <c r="J2471" s="49" t="s">
        <v>133</v>
      </c>
      <c r="K2471" s="49" t="s">
        <v>132</v>
      </c>
      <c r="P2471" s="49" t="s">
        <v>302</v>
      </c>
      <c r="Q2471" s="49" t="s">
        <v>131</v>
      </c>
      <c r="R2471" s="49" t="s">
        <v>156</v>
      </c>
      <c r="S2471" s="49" t="s">
        <v>155</v>
      </c>
      <c r="AB2471" s="49" t="s">
        <v>128</v>
      </c>
      <c r="AC2471" s="49">
        <v>2010</v>
      </c>
      <c r="AD2471" s="49">
        <v>1883</v>
      </c>
      <c r="AF2471" s="49" t="s">
        <v>858</v>
      </c>
      <c r="AG2471" s="146">
        <f>(AD2471+AD2472+AD2473)</f>
        <v>4831</v>
      </c>
      <c r="AH2471" s="49" t="s">
        <v>177</v>
      </c>
    </row>
    <row r="2472" spans="1:34" s="49" customFormat="1" x14ac:dyDescent="0.25">
      <c r="A2472" s="49" t="s">
        <v>137</v>
      </c>
      <c r="B2472" s="49" t="s">
        <v>90</v>
      </c>
      <c r="C2472" s="49" t="s">
        <v>91</v>
      </c>
      <c r="D2472" s="49" t="s">
        <v>136</v>
      </c>
      <c r="E2472" s="49" t="s">
        <v>135</v>
      </c>
      <c r="F2472" s="49" t="s">
        <v>403</v>
      </c>
      <c r="G2472" s="49" t="s">
        <v>404</v>
      </c>
      <c r="H2472" s="49">
        <v>622</v>
      </c>
      <c r="I2472" s="49" t="s">
        <v>178</v>
      </c>
      <c r="J2472" s="49" t="s">
        <v>133</v>
      </c>
      <c r="K2472" s="49" t="s">
        <v>132</v>
      </c>
      <c r="P2472" s="49" t="s">
        <v>302</v>
      </c>
      <c r="Q2472" s="49" t="s">
        <v>131</v>
      </c>
      <c r="R2472" s="49" t="s">
        <v>154</v>
      </c>
      <c r="S2472" s="49" t="s">
        <v>153</v>
      </c>
      <c r="AB2472" s="49" t="s">
        <v>128</v>
      </c>
      <c r="AC2472" s="49">
        <v>2010</v>
      </c>
      <c r="AD2472" s="49">
        <v>1607</v>
      </c>
      <c r="AF2472" s="49" t="s">
        <v>859</v>
      </c>
      <c r="AG2472" s="146">
        <f>(AD2474+AD2475+AD2476+AD2477+AD2478+AD2479)</f>
        <v>17762</v>
      </c>
      <c r="AH2472" s="49" t="s">
        <v>177</v>
      </c>
    </row>
    <row r="2473" spans="1:34" s="49" customFormat="1" x14ac:dyDescent="0.25">
      <c r="A2473" s="49" t="s">
        <v>137</v>
      </c>
      <c r="B2473" s="49" t="s">
        <v>90</v>
      </c>
      <c r="C2473" s="49" t="s">
        <v>91</v>
      </c>
      <c r="D2473" s="49" t="s">
        <v>136</v>
      </c>
      <c r="E2473" s="49" t="s">
        <v>135</v>
      </c>
      <c r="F2473" s="49" t="s">
        <v>403</v>
      </c>
      <c r="G2473" s="49" t="s">
        <v>404</v>
      </c>
      <c r="H2473" s="49">
        <v>622</v>
      </c>
      <c r="I2473" s="49" t="s">
        <v>178</v>
      </c>
      <c r="J2473" s="49" t="s">
        <v>133</v>
      </c>
      <c r="K2473" s="49" t="s">
        <v>132</v>
      </c>
      <c r="P2473" s="49" t="s">
        <v>302</v>
      </c>
      <c r="Q2473" s="49" t="s">
        <v>131</v>
      </c>
      <c r="R2473" s="49" t="s">
        <v>152</v>
      </c>
      <c r="S2473" s="49" t="s">
        <v>151</v>
      </c>
      <c r="AB2473" s="49" t="s">
        <v>128</v>
      </c>
      <c r="AC2473" s="49">
        <v>2010</v>
      </c>
      <c r="AD2473" s="49">
        <v>1341</v>
      </c>
      <c r="AF2473" s="49" t="s">
        <v>862</v>
      </c>
      <c r="AG2473" s="146">
        <f>AD2471+AD2472+AD2473+AD2474+ AD2475+AD2476+AD2477+AD2478+AD2479</f>
        <v>22593</v>
      </c>
      <c r="AH2473" s="49" t="s">
        <v>177</v>
      </c>
    </row>
    <row r="2474" spans="1:34" s="49" customFormat="1" x14ac:dyDescent="0.25">
      <c r="A2474" s="49" t="s">
        <v>137</v>
      </c>
      <c r="B2474" s="49" t="s">
        <v>90</v>
      </c>
      <c r="C2474" s="49" t="s">
        <v>91</v>
      </c>
      <c r="D2474" s="49" t="s">
        <v>136</v>
      </c>
      <c r="E2474" s="49" t="s">
        <v>135</v>
      </c>
      <c r="F2474" s="49" t="s">
        <v>403</v>
      </c>
      <c r="G2474" s="49" t="s">
        <v>404</v>
      </c>
      <c r="H2474" s="49">
        <v>622</v>
      </c>
      <c r="I2474" s="49" t="s">
        <v>178</v>
      </c>
      <c r="J2474" s="49" t="s">
        <v>133</v>
      </c>
      <c r="K2474" s="49" t="s">
        <v>132</v>
      </c>
      <c r="P2474" s="49" t="s">
        <v>302</v>
      </c>
      <c r="Q2474" s="49" t="s">
        <v>131</v>
      </c>
      <c r="R2474" s="49" t="s">
        <v>150</v>
      </c>
      <c r="S2474" s="49" t="s">
        <v>149</v>
      </c>
      <c r="AB2474" s="49" t="s">
        <v>128</v>
      </c>
      <c r="AC2474" s="49">
        <v>2010</v>
      </c>
      <c r="AD2474" s="49">
        <v>1535</v>
      </c>
      <c r="AG2474" s="146"/>
      <c r="AH2474" s="49" t="s">
        <v>177</v>
      </c>
    </row>
    <row r="2475" spans="1:34" s="49" customFormat="1" x14ac:dyDescent="0.25">
      <c r="A2475" s="49" t="s">
        <v>137</v>
      </c>
      <c r="B2475" s="49" t="s">
        <v>90</v>
      </c>
      <c r="C2475" s="49" t="s">
        <v>91</v>
      </c>
      <c r="D2475" s="49" t="s">
        <v>136</v>
      </c>
      <c r="E2475" s="49" t="s">
        <v>135</v>
      </c>
      <c r="F2475" s="49" t="s">
        <v>403</v>
      </c>
      <c r="G2475" s="49" t="s">
        <v>404</v>
      </c>
      <c r="H2475" s="49">
        <v>622</v>
      </c>
      <c r="I2475" s="49" t="s">
        <v>178</v>
      </c>
      <c r="J2475" s="49" t="s">
        <v>133</v>
      </c>
      <c r="K2475" s="49" t="s">
        <v>132</v>
      </c>
      <c r="P2475" s="49" t="s">
        <v>302</v>
      </c>
      <c r="Q2475" s="49" t="s">
        <v>131</v>
      </c>
      <c r="R2475" s="49" t="s">
        <v>148</v>
      </c>
      <c r="S2475" s="49" t="s">
        <v>147</v>
      </c>
      <c r="AB2475" s="49" t="s">
        <v>128</v>
      </c>
      <c r="AC2475" s="49">
        <v>2010</v>
      </c>
      <c r="AD2475" s="49">
        <v>2758</v>
      </c>
      <c r="AG2475" s="146"/>
      <c r="AH2475" s="49" t="s">
        <v>177</v>
      </c>
    </row>
    <row r="2476" spans="1:34" s="49" customFormat="1" x14ac:dyDescent="0.25">
      <c r="A2476" s="49" t="s">
        <v>137</v>
      </c>
      <c r="B2476" s="49" t="s">
        <v>90</v>
      </c>
      <c r="C2476" s="49" t="s">
        <v>91</v>
      </c>
      <c r="D2476" s="49" t="s">
        <v>136</v>
      </c>
      <c r="E2476" s="49" t="s">
        <v>135</v>
      </c>
      <c r="F2476" s="49" t="s">
        <v>403</v>
      </c>
      <c r="G2476" s="49" t="s">
        <v>404</v>
      </c>
      <c r="H2476" s="49">
        <v>622</v>
      </c>
      <c r="I2476" s="49" t="s">
        <v>178</v>
      </c>
      <c r="J2476" s="49" t="s">
        <v>133</v>
      </c>
      <c r="K2476" s="49" t="s">
        <v>132</v>
      </c>
      <c r="P2476" s="49" t="s">
        <v>302</v>
      </c>
      <c r="Q2476" s="49" t="s">
        <v>131</v>
      </c>
      <c r="R2476" s="49" t="s">
        <v>146</v>
      </c>
      <c r="S2476" s="49" t="s">
        <v>145</v>
      </c>
      <c r="AB2476" s="49" t="s">
        <v>128</v>
      </c>
      <c r="AC2476" s="49">
        <v>2010</v>
      </c>
      <c r="AD2476" s="49">
        <v>4692</v>
      </c>
      <c r="AG2476" s="146"/>
      <c r="AH2476" s="49" t="s">
        <v>177</v>
      </c>
    </row>
    <row r="2477" spans="1:34" s="49" customFormat="1" x14ac:dyDescent="0.25">
      <c r="A2477" s="49" t="s">
        <v>137</v>
      </c>
      <c r="B2477" s="49" t="s">
        <v>90</v>
      </c>
      <c r="C2477" s="49" t="s">
        <v>91</v>
      </c>
      <c r="D2477" s="49" t="s">
        <v>136</v>
      </c>
      <c r="E2477" s="49" t="s">
        <v>135</v>
      </c>
      <c r="F2477" s="49" t="s">
        <v>403</v>
      </c>
      <c r="G2477" s="49" t="s">
        <v>404</v>
      </c>
      <c r="H2477" s="49">
        <v>622</v>
      </c>
      <c r="I2477" s="49" t="s">
        <v>178</v>
      </c>
      <c r="J2477" s="49" t="s">
        <v>133</v>
      </c>
      <c r="K2477" s="49" t="s">
        <v>132</v>
      </c>
      <c r="P2477" s="49" t="s">
        <v>302</v>
      </c>
      <c r="Q2477" s="49" t="s">
        <v>131</v>
      </c>
      <c r="R2477" s="49" t="s">
        <v>144</v>
      </c>
      <c r="S2477" s="49" t="s">
        <v>143</v>
      </c>
      <c r="AB2477" s="49" t="s">
        <v>128</v>
      </c>
      <c r="AC2477" s="49">
        <v>2010</v>
      </c>
      <c r="AD2477" s="49">
        <v>3080</v>
      </c>
      <c r="AG2477" s="146"/>
      <c r="AH2477" s="49" t="s">
        <v>177</v>
      </c>
    </row>
    <row r="2478" spans="1:34" s="49" customFormat="1" x14ac:dyDescent="0.25">
      <c r="A2478" s="49" t="s">
        <v>137</v>
      </c>
      <c r="B2478" s="49" t="s">
        <v>90</v>
      </c>
      <c r="C2478" s="49" t="s">
        <v>91</v>
      </c>
      <c r="D2478" s="49" t="s">
        <v>136</v>
      </c>
      <c r="E2478" s="49" t="s">
        <v>135</v>
      </c>
      <c r="F2478" s="49" t="s">
        <v>403</v>
      </c>
      <c r="G2478" s="49" t="s">
        <v>404</v>
      </c>
      <c r="H2478" s="49">
        <v>622</v>
      </c>
      <c r="I2478" s="49" t="s">
        <v>178</v>
      </c>
      <c r="J2478" s="49" t="s">
        <v>133</v>
      </c>
      <c r="K2478" s="49" t="s">
        <v>132</v>
      </c>
      <c r="P2478" s="49" t="s">
        <v>302</v>
      </c>
      <c r="Q2478" s="49" t="s">
        <v>131</v>
      </c>
      <c r="R2478" s="49" t="s">
        <v>142</v>
      </c>
      <c r="S2478" s="49" t="s">
        <v>141</v>
      </c>
      <c r="AB2478" s="49" t="s">
        <v>128</v>
      </c>
      <c r="AC2478" s="49">
        <v>2010</v>
      </c>
      <c r="AD2478" s="49">
        <v>2334</v>
      </c>
      <c r="AG2478" s="146"/>
      <c r="AH2478" s="49" t="s">
        <v>177</v>
      </c>
    </row>
    <row r="2479" spans="1:34" s="49" customFormat="1" x14ac:dyDescent="0.25">
      <c r="A2479" s="49" t="s">
        <v>137</v>
      </c>
      <c r="B2479" s="49" t="s">
        <v>90</v>
      </c>
      <c r="C2479" s="49" t="s">
        <v>91</v>
      </c>
      <c r="D2479" s="49" t="s">
        <v>136</v>
      </c>
      <c r="E2479" s="49" t="s">
        <v>135</v>
      </c>
      <c r="F2479" s="49" t="s">
        <v>403</v>
      </c>
      <c r="G2479" s="49" t="s">
        <v>404</v>
      </c>
      <c r="H2479" s="49">
        <v>622</v>
      </c>
      <c r="I2479" s="49" t="s">
        <v>178</v>
      </c>
      <c r="J2479" s="49" t="s">
        <v>133</v>
      </c>
      <c r="K2479" s="49" t="s">
        <v>132</v>
      </c>
      <c r="P2479" s="49" t="s">
        <v>302</v>
      </c>
      <c r="Q2479" s="49" t="s">
        <v>131</v>
      </c>
      <c r="R2479" s="49" t="s">
        <v>140</v>
      </c>
      <c r="S2479" s="49" t="s">
        <v>139</v>
      </c>
      <c r="AB2479" s="49" t="s">
        <v>128</v>
      </c>
      <c r="AC2479" s="49">
        <v>2010</v>
      </c>
      <c r="AD2479" s="49">
        <v>3363</v>
      </c>
      <c r="AG2479" s="146"/>
      <c r="AH2479" s="49" t="s">
        <v>177</v>
      </c>
    </row>
    <row r="2480" spans="1:34" s="49" customFormat="1" x14ac:dyDescent="0.25">
      <c r="A2480" s="49" t="s">
        <v>137</v>
      </c>
      <c r="B2480" s="49" t="s">
        <v>90</v>
      </c>
      <c r="C2480" s="49" t="s">
        <v>91</v>
      </c>
      <c r="D2480" s="49" t="s">
        <v>136</v>
      </c>
      <c r="E2480" s="49" t="s">
        <v>135</v>
      </c>
      <c r="F2480" s="49" t="s">
        <v>403</v>
      </c>
      <c r="G2480" s="49" t="s">
        <v>404</v>
      </c>
      <c r="H2480" s="49">
        <v>622</v>
      </c>
      <c r="I2480" s="49" t="s">
        <v>178</v>
      </c>
      <c r="J2480" s="49" t="s">
        <v>133</v>
      </c>
      <c r="K2480" s="49" t="s">
        <v>132</v>
      </c>
      <c r="P2480" s="49" t="s">
        <v>302</v>
      </c>
      <c r="Q2480" s="49" t="s">
        <v>131</v>
      </c>
      <c r="R2480" s="49" t="s">
        <v>138</v>
      </c>
      <c r="S2480" s="49" t="s">
        <v>131</v>
      </c>
      <c r="AB2480" s="49" t="s">
        <v>128</v>
      </c>
      <c r="AC2480" s="49">
        <v>2010</v>
      </c>
      <c r="AD2480" s="49">
        <v>22594</v>
      </c>
      <c r="AG2480" s="146"/>
      <c r="AH2480" s="49" t="s">
        <v>177</v>
      </c>
    </row>
    <row r="2481" spans="1:34" s="12" customFormat="1" x14ac:dyDescent="0.25">
      <c r="A2481" s="12" t="s">
        <v>137</v>
      </c>
      <c r="B2481" s="12" t="s">
        <v>380</v>
      </c>
      <c r="C2481" s="12" t="s">
        <v>381</v>
      </c>
      <c r="D2481" s="12" t="s">
        <v>136</v>
      </c>
      <c r="E2481" s="12" t="s">
        <v>135</v>
      </c>
      <c r="F2481" s="12" t="s">
        <v>403</v>
      </c>
      <c r="G2481" s="12" t="s">
        <v>404</v>
      </c>
      <c r="H2481" s="12">
        <v>475</v>
      </c>
      <c r="I2481" s="12" t="s">
        <v>382</v>
      </c>
      <c r="J2481" s="12" t="s">
        <v>133</v>
      </c>
      <c r="K2481" s="12" t="s">
        <v>158</v>
      </c>
      <c r="P2481" s="12" t="s">
        <v>297</v>
      </c>
      <c r="Q2481" s="12" t="s">
        <v>298</v>
      </c>
      <c r="R2481" s="12" t="s">
        <v>174</v>
      </c>
      <c r="S2481" s="12" t="s">
        <v>173</v>
      </c>
      <c r="AB2481" s="12" t="s">
        <v>128</v>
      </c>
      <c r="AC2481" s="12">
        <v>2010</v>
      </c>
      <c r="AD2481" s="12">
        <v>665.6</v>
      </c>
      <c r="AG2481" s="148"/>
      <c r="AH2481" s="12" t="s">
        <v>500</v>
      </c>
    </row>
    <row r="2482" spans="1:34" x14ac:dyDescent="0.25">
      <c r="A2482" t="s">
        <v>137</v>
      </c>
      <c r="B2482" t="s">
        <v>380</v>
      </c>
      <c r="C2482" t="s">
        <v>381</v>
      </c>
      <c r="D2482" t="s">
        <v>136</v>
      </c>
      <c r="E2482" t="s">
        <v>135</v>
      </c>
      <c r="F2482" t="s">
        <v>403</v>
      </c>
      <c r="G2482" t="s">
        <v>404</v>
      </c>
      <c r="H2482">
        <v>475</v>
      </c>
      <c r="I2482" t="s">
        <v>382</v>
      </c>
      <c r="J2482" t="s">
        <v>133</v>
      </c>
      <c r="K2482" t="s">
        <v>158</v>
      </c>
      <c r="P2482" t="s">
        <v>297</v>
      </c>
      <c r="Q2482" t="s">
        <v>298</v>
      </c>
      <c r="R2482" t="s">
        <v>172</v>
      </c>
      <c r="S2482" t="s">
        <v>153</v>
      </c>
      <c r="AB2482" t="s">
        <v>128</v>
      </c>
      <c r="AC2482">
        <v>2010</v>
      </c>
      <c r="AD2482">
        <v>1755.9</v>
      </c>
      <c r="AH2482" t="s">
        <v>500</v>
      </c>
    </row>
    <row r="2483" spans="1:34" x14ac:dyDescent="0.25">
      <c r="A2483" t="s">
        <v>137</v>
      </c>
      <c r="B2483" t="s">
        <v>380</v>
      </c>
      <c r="C2483" t="s">
        <v>381</v>
      </c>
      <c r="D2483" t="s">
        <v>136</v>
      </c>
      <c r="E2483" t="s">
        <v>135</v>
      </c>
      <c r="F2483" t="s">
        <v>403</v>
      </c>
      <c r="G2483" t="s">
        <v>404</v>
      </c>
      <c r="H2483">
        <v>475</v>
      </c>
      <c r="I2483" t="s">
        <v>382</v>
      </c>
      <c r="J2483" t="s">
        <v>133</v>
      </c>
      <c r="K2483" t="s">
        <v>158</v>
      </c>
      <c r="P2483" t="s">
        <v>297</v>
      </c>
      <c r="Q2483" t="s">
        <v>298</v>
      </c>
      <c r="R2483" t="s">
        <v>171</v>
      </c>
      <c r="S2483" t="s">
        <v>151</v>
      </c>
      <c r="AB2483" t="s">
        <v>128</v>
      </c>
      <c r="AC2483">
        <v>2010</v>
      </c>
      <c r="AD2483">
        <v>1543.9</v>
      </c>
      <c r="AH2483" t="s">
        <v>500</v>
      </c>
    </row>
    <row r="2484" spans="1:34" x14ac:dyDescent="0.25">
      <c r="A2484" t="s">
        <v>137</v>
      </c>
      <c r="B2484" t="s">
        <v>380</v>
      </c>
      <c r="C2484" t="s">
        <v>381</v>
      </c>
      <c r="D2484" t="s">
        <v>136</v>
      </c>
      <c r="E2484" t="s">
        <v>135</v>
      </c>
      <c r="F2484" t="s">
        <v>403</v>
      </c>
      <c r="G2484" t="s">
        <v>404</v>
      </c>
      <c r="H2484">
        <v>475</v>
      </c>
      <c r="I2484" t="s">
        <v>382</v>
      </c>
      <c r="J2484" t="s">
        <v>133</v>
      </c>
      <c r="K2484" t="s">
        <v>158</v>
      </c>
      <c r="P2484" t="s">
        <v>297</v>
      </c>
      <c r="Q2484" t="s">
        <v>298</v>
      </c>
      <c r="R2484" t="s">
        <v>170</v>
      </c>
      <c r="S2484" t="s">
        <v>169</v>
      </c>
      <c r="AB2484" t="s">
        <v>128</v>
      </c>
      <c r="AC2484">
        <v>2010</v>
      </c>
      <c r="AD2484">
        <v>579.70000000000005</v>
      </c>
      <c r="AH2484" t="s">
        <v>500</v>
      </c>
    </row>
    <row r="2485" spans="1:34" x14ac:dyDescent="0.25">
      <c r="A2485" t="s">
        <v>137</v>
      </c>
      <c r="B2485" t="s">
        <v>380</v>
      </c>
      <c r="C2485" t="s">
        <v>381</v>
      </c>
      <c r="D2485" t="s">
        <v>136</v>
      </c>
      <c r="E2485" t="s">
        <v>135</v>
      </c>
      <c r="F2485" t="s">
        <v>403</v>
      </c>
      <c r="G2485" t="s">
        <v>404</v>
      </c>
      <c r="H2485">
        <v>475</v>
      </c>
      <c r="I2485" t="s">
        <v>382</v>
      </c>
      <c r="J2485" t="s">
        <v>133</v>
      </c>
      <c r="K2485" t="s">
        <v>158</v>
      </c>
      <c r="P2485" t="s">
        <v>297</v>
      </c>
      <c r="Q2485" t="s">
        <v>298</v>
      </c>
      <c r="R2485" t="s">
        <v>168</v>
      </c>
      <c r="S2485" t="s">
        <v>167</v>
      </c>
      <c r="AB2485" t="s">
        <v>128</v>
      </c>
      <c r="AC2485">
        <v>2010</v>
      </c>
      <c r="AD2485">
        <v>2008.8</v>
      </c>
      <c r="AH2485" t="s">
        <v>500</v>
      </c>
    </row>
    <row r="2486" spans="1:34" x14ac:dyDescent="0.25">
      <c r="A2486" t="s">
        <v>137</v>
      </c>
      <c r="B2486" t="s">
        <v>380</v>
      </c>
      <c r="C2486" t="s">
        <v>381</v>
      </c>
      <c r="D2486" t="s">
        <v>136</v>
      </c>
      <c r="E2486" t="s">
        <v>135</v>
      </c>
      <c r="F2486" t="s">
        <v>403</v>
      </c>
      <c r="G2486" t="s">
        <v>404</v>
      </c>
      <c r="H2486">
        <v>475</v>
      </c>
      <c r="I2486" t="s">
        <v>382</v>
      </c>
      <c r="J2486" t="s">
        <v>133</v>
      </c>
      <c r="K2486" t="s">
        <v>158</v>
      </c>
      <c r="P2486" t="s">
        <v>297</v>
      </c>
      <c r="Q2486" t="s">
        <v>298</v>
      </c>
      <c r="R2486" t="s">
        <v>166</v>
      </c>
      <c r="S2486" t="s">
        <v>165</v>
      </c>
      <c r="AB2486" t="s">
        <v>128</v>
      </c>
      <c r="AC2486">
        <v>2010</v>
      </c>
      <c r="AD2486">
        <v>91.1</v>
      </c>
      <c r="AH2486" t="s">
        <v>500</v>
      </c>
    </row>
    <row r="2487" spans="1:34" x14ac:dyDescent="0.25">
      <c r="A2487" t="s">
        <v>137</v>
      </c>
      <c r="B2487" t="s">
        <v>380</v>
      </c>
      <c r="C2487" t="s">
        <v>381</v>
      </c>
      <c r="D2487" t="s">
        <v>136</v>
      </c>
      <c r="E2487" t="s">
        <v>135</v>
      </c>
      <c r="F2487" t="s">
        <v>403</v>
      </c>
      <c r="G2487" t="s">
        <v>404</v>
      </c>
      <c r="H2487">
        <v>475</v>
      </c>
      <c r="I2487" t="s">
        <v>382</v>
      </c>
      <c r="J2487" t="s">
        <v>133</v>
      </c>
      <c r="K2487" t="s">
        <v>158</v>
      </c>
      <c r="P2487" t="s">
        <v>297</v>
      </c>
      <c r="Q2487" t="s">
        <v>298</v>
      </c>
      <c r="R2487" t="s">
        <v>164</v>
      </c>
      <c r="S2487" t="s">
        <v>143</v>
      </c>
      <c r="AB2487" t="s">
        <v>128</v>
      </c>
      <c r="AC2487">
        <v>2010</v>
      </c>
      <c r="AD2487">
        <v>310.60000000000002</v>
      </c>
      <c r="AH2487" t="s">
        <v>500</v>
      </c>
    </row>
    <row r="2488" spans="1:34" x14ac:dyDescent="0.25">
      <c r="A2488" t="s">
        <v>137</v>
      </c>
      <c r="B2488" t="s">
        <v>380</v>
      </c>
      <c r="C2488" t="s">
        <v>381</v>
      </c>
      <c r="D2488" t="s">
        <v>136</v>
      </c>
      <c r="E2488" t="s">
        <v>135</v>
      </c>
      <c r="F2488" t="s">
        <v>403</v>
      </c>
      <c r="G2488" t="s">
        <v>404</v>
      </c>
      <c r="H2488">
        <v>475</v>
      </c>
      <c r="I2488" t="s">
        <v>382</v>
      </c>
      <c r="J2488" t="s">
        <v>133</v>
      </c>
      <c r="K2488" t="s">
        <v>158</v>
      </c>
      <c r="P2488" t="s">
        <v>297</v>
      </c>
      <c r="Q2488" t="s">
        <v>298</v>
      </c>
      <c r="R2488" t="s">
        <v>163</v>
      </c>
      <c r="S2488" t="s">
        <v>162</v>
      </c>
      <c r="AB2488" t="s">
        <v>128</v>
      </c>
      <c r="AC2488">
        <v>2010</v>
      </c>
      <c r="AD2488">
        <v>483.2</v>
      </c>
      <c r="AH2488" t="s">
        <v>500</v>
      </c>
    </row>
    <row r="2489" spans="1:34" x14ac:dyDescent="0.25">
      <c r="A2489" t="s">
        <v>137</v>
      </c>
      <c r="B2489" t="s">
        <v>380</v>
      </c>
      <c r="C2489" t="s">
        <v>381</v>
      </c>
      <c r="D2489" t="s">
        <v>136</v>
      </c>
      <c r="E2489" t="s">
        <v>135</v>
      </c>
      <c r="F2489" t="s">
        <v>403</v>
      </c>
      <c r="G2489" t="s">
        <v>404</v>
      </c>
      <c r="H2489">
        <v>475</v>
      </c>
      <c r="I2489" t="s">
        <v>382</v>
      </c>
      <c r="J2489" t="s">
        <v>133</v>
      </c>
      <c r="K2489" t="s">
        <v>158</v>
      </c>
      <c r="P2489" t="s">
        <v>297</v>
      </c>
      <c r="Q2489" t="s">
        <v>298</v>
      </c>
      <c r="R2489" t="s">
        <v>161</v>
      </c>
      <c r="S2489" t="s">
        <v>139</v>
      </c>
      <c r="AB2489" t="s">
        <v>128</v>
      </c>
      <c r="AC2489">
        <v>2010</v>
      </c>
      <c r="AD2489">
        <v>2526.8000000000002</v>
      </c>
      <c r="AH2489" t="s">
        <v>500</v>
      </c>
    </row>
    <row r="2490" spans="1:34" x14ac:dyDescent="0.25">
      <c r="A2490" t="s">
        <v>137</v>
      </c>
      <c r="B2490" t="s">
        <v>380</v>
      </c>
      <c r="C2490" t="s">
        <v>381</v>
      </c>
      <c r="D2490" t="s">
        <v>136</v>
      </c>
      <c r="E2490" t="s">
        <v>135</v>
      </c>
      <c r="F2490" t="s">
        <v>403</v>
      </c>
      <c r="G2490" t="s">
        <v>404</v>
      </c>
      <c r="H2490">
        <v>475</v>
      </c>
      <c r="I2490" t="s">
        <v>382</v>
      </c>
      <c r="J2490" t="s">
        <v>133</v>
      </c>
      <c r="K2490" t="s">
        <v>158</v>
      </c>
      <c r="P2490" t="s">
        <v>297</v>
      </c>
      <c r="Q2490" t="s">
        <v>298</v>
      </c>
      <c r="R2490" t="s">
        <v>160</v>
      </c>
      <c r="S2490" t="s">
        <v>131</v>
      </c>
      <c r="AB2490" t="s">
        <v>128</v>
      </c>
      <c r="AC2490">
        <v>2010</v>
      </c>
      <c r="AD2490">
        <v>9965.6</v>
      </c>
      <c r="AH2490" t="s">
        <v>500</v>
      </c>
    </row>
    <row r="2491" spans="1:34" x14ac:dyDescent="0.25">
      <c r="A2491" t="s">
        <v>137</v>
      </c>
      <c r="B2491" t="s">
        <v>380</v>
      </c>
      <c r="C2491" t="s">
        <v>381</v>
      </c>
      <c r="D2491" t="s">
        <v>136</v>
      </c>
      <c r="E2491" t="s">
        <v>135</v>
      </c>
      <c r="F2491" t="s">
        <v>403</v>
      </c>
      <c r="G2491" t="s">
        <v>404</v>
      </c>
      <c r="H2491">
        <v>475</v>
      </c>
      <c r="I2491" t="s">
        <v>382</v>
      </c>
      <c r="J2491" t="s">
        <v>133</v>
      </c>
      <c r="K2491" t="s">
        <v>158</v>
      </c>
      <c r="P2491" t="s">
        <v>300</v>
      </c>
      <c r="Q2491" t="s">
        <v>301</v>
      </c>
      <c r="R2491" t="s">
        <v>174</v>
      </c>
      <c r="S2491" t="s">
        <v>173</v>
      </c>
      <c r="AB2491" t="s">
        <v>128</v>
      </c>
      <c r="AC2491">
        <v>2010</v>
      </c>
      <c r="AD2491">
        <v>950.9</v>
      </c>
      <c r="AH2491" t="s">
        <v>500</v>
      </c>
    </row>
    <row r="2492" spans="1:34" x14ac:dyDescent="0.25">
      <c r="A2492" t="s">
        <v>137</v>
      </c>
      <c r="B2492" t="s">
        <v>380</v>
      </c>
      <c r="C2492" t="s">
        <v>381</v>
      </c>
      <c r="D2492" t="s">
        <v>136</v>
      </c>
      <c r="E2492" t="s">
        <v>135</v>
      </c>
      <c r="F2492" t="s">
        <v>403</v>
      </c>
      <c r="G2492" t="s">
        <v>404</v>
      </c>
      <c r="H2492">
        <v>475</v>
      </c>
      <c r="I2492" t="s">
        <v>382</v>
      </c>
      <c r="J2492" t="s">
        <v>133</v>
      </c>
      <c r="K2492" t="s">
        <v>158</v>
      </c>
      <c r="P2492" t="s">
        <v>300</v>
      </c>
      <c r="Q2492" t="s">
        <v>301</v>
      </c>
      <c r="R2492" t="s">
        <v>172</v>
      </c>
      <c r="S2492" t="s">
        <v>153</v>
      </c>
      <c r="AB2492" t="s">
        <v>128</v>
      </c>
      <c r="AC2492">
        <v>2010</v>
      </c>
      <c r="AD2492">
        <v>1053.2</v>
      </c>
      <c r="AH2492" t="s">
        <v>500</v>
      </c>
    </row>
    <row r="2493" spans="1:34" x14ac:dyDescent="0.25">
      <c r="A2493" t="s">
        <v>137</v>
      </c>
      <c r="B2493" t="s">
        <v>380</v>
      </c>
      <c r="C2493" t="s">
        <v>381</v>
      </c>
      <c r="D2493" t="s">
        <v>136</v>
      </c>
      <c r="E2493" t="s">
        <v>135</v>
      </c>
      <c r="F2493" t="s">
        <v>403</v>
      </c>
      <c r="G2493" t="s">
        <v>404</v>
      </c>
      <c r="H2493">
        <v>475</v>
      </c>
      <c r="I2493" t="s">
        <v>382</v>
      </c>
      <c r="J2493" t="s">
        <v>133</v>
      </c>
      <c r="K2493" t="s">
        <v>158</v>
      </c>
      <c r="P2493" t="s">
        <v>300</v>
      </c>
      <c r="Q2493" t="s">
        <v>301</v>
      </c>
      <c r="R2493" t="s">
        <v>171</v>
      </c>
      <c r="S2493" t="s">
        <v>151</v>
      </c>
      <c r="AB2493" t="s">
        <v>128</v>
      </c>
      <c r="AC2493">
        <v>2010</v>
      </c>
      <c r="AD2493">
        <v>806.8</v>
      </c>
      <c r="AH2493" t="s">
        <v>500</v>
      </c>
    </row>
    <row r="2494" spans="1:34" x14ac:dyDescent="0.25">
      <c r="A2494" t="s">
        <v>137</v>
      </c>
      <c r="B2494" t="s">
        <v>380</v>
      </c>
      <c r="C2494" t="s">
        <v>381</v>
      </c>
      <c r="D2494" t="s">
        <v>136</v>
      </c>
      <c r="E2494" t="s">
        <v>135</v>
      </c>
      <c r="F2494" t="s">
        <v>403</v>
      </c>
      <c r="G2494" t="s">
        <v>404</v>
      </c>
      <c r="H2494">
        <v>475</v>
      </c>
      <c r="I2494" t="s">
        <v>382</v>
      </c>
      <c r="J2494" t="s">
        <v>133</v>
      </c>
      <c r="K2494" t="s">
        <v>158</v>
      </c>
      <c r="P2494" t="s">
        <v>300</v>
      </c>
      <c r="Q2494" t="s">
        <v>301</v>
      </c>
      <c r="R2494" t="s">
        <v>170</v>
      </c>
      <c r="S2494" t="s">
        <v>169</v>
      </c>
      <c r="AB2494" t="s">
        <v>128</v>
      </c>
      <c r="AC2494">
        <v>2010</v>
      </c>
      <c r="AD2494">
        <v>103.4</v>
      </c>
      <c r="AH2494" t="s">
        <v>500</v>
      </c>
    </row>
    <row r="2495" spans="1:34" x14ac:dyDescent="0.25">
      <c r="A2495" t="s">
        <v>137</v>
      </c>
      <c r="B2495" t="s">
        <v>380</v>
      </c>
      <c r="C2495" t="s">
        <v>381</v>
      </c>
      <c r="D2495" t="s">
        <v>136</v>
      </c>
      <c r="E2495" t="s">
        <v>135</v>
      </c>
      <c r="F2495" t="s">
        <v>403</v>
      </c>
      <c r="G2495" t="s">
        <v>404</v>
      </c>
      <c r="H2495">
        <v>475</v>
      </c>
      <c r="I2495" t="s">
        <v>382</v>
      </c>
      <c r="J2495" t="s">
        <v>133</v>
      </c>
      <c r="K2495" t="s">
        <v>158</v>
      </c>
      <c r="P2495" t="s">
        <v>300</v>
      </c>
      <c r="Q2495" t="s">
        <v>301</v>
      </c>
      <c r="R2495" t="s">
        <v>168</v>
      </c>
      <c r="S2495" t="s">
        <v>167</v>
      </c>
      <c r="AB2495" t="s">
        <v>128</v>
      </c>
      <c r="AC2495">
        <v>2010</v>
      </c>
      <c r="AD2495">
        <v>956</v>
      </c>
      <c r="AH2495" t="s">
        <v>500</v>
      </c>
    </row>
    <row r="2496" spans="1:34" x14ac:dyDescent="0.25">
      <c r="A2496" t="s">
        <v>137</v>
      </c>
      <c r="B2496" t="s">
        <v>380</v>
      </c>
      <c r="C2496" t="s">
        <v>381</v>
      </c>
      <c r="D2496" t="s">
        <v>136</v>
      </c>
      <c r="E2496" t="s">
        <v>135</v>
      </c>
      <c r="F2496" t="s">
        <v>403</v>
      </c>
      <c r="G2496" t="s">
        <v>404</v>
      </c>
      <c r="H2496">
        <v>475</v>
      </c>
      <c r="I2496" t="s">
        <v>382</v>
      </c>
      <c r="J2496" t="s">
        <v>133</v>
      </c>
      <c r="K2496" t="s">
        <v>158</v>
      </c>
      <c r="P2496" t="s">
        <v>300</v>
      </c>
      <c r="Q2496" t="s">
        <v>301</v>
      </c>
      <c r="R2496" t="s">
        <v>166</v>
      </c>
      <c r="S2496" t="s">
        <v>165</v>
      </c>
      <c r="AB2496" t="s">
        <v>128</v>
      </c>
      <c r="AC2496">
        <v>2010</v>
      </c>
      <c r="AD2496">
        <v>124.3</v>
      </c>
      <c r="AH2496" t="s">
        <v>500</v>
      </c>
    </row>
    <row r="2497" spans="1:34" x14ac:dyDescent="0.25">
      <c r="A2497" t="s">
        <v>137</v>
      </c>
      <c r="B2497" t="s">
        <v>380</v>
      </c>
      <c r="C2497" t="s">
        <v>381</v>
      </c>
      <c r="D2497" t="s">
        <v>136</v>
      </c>
      <c r="E2497" t="s">
        <v>135</v>
      </c>
      <c r="F2497" t="s">
        <v>403</v>
      </c>
      <c r="G2497" t="s">
        <v>404</v>
      </c>
      <c r="H2497">
        <v>475</v>
      </c>
      <c r="I2497" t="s">
        <v>382</v>
      </c>
      <c r="J2497" t="s">
        <v>133</v>
      </c>
      <c r="K2497" t="s">
        <v>158</v>
      </c>
      <c r="P2497" t="s">
        <v>300</v>
      </c>
      <c r="Q2497" t="s">
        <v>301</v>
      </c>
      <c r="R2497" t="s">
        <v>164</v>
      </c>
      <c r="S2497" t="s">
        <v>143</v>
      </c>
      <c r="AB2497" t="s">
        <v>128</v>
      </c>
      <c r="AC2497">
        <v>2010</v>
      </c>
      <c r="AD2497">
        <v>2071</v>
      </c>
      <c r="AH2497" t="s">
        <v>500</v>
      </c>
    </row>
    <row r="2498" spans="1:34" x14ac:dyDescent="0.25">
      <c r="A2498" t="s">
        <v>137</v>
      </c>
      <c r="B2498" t="s">
        <v>380</v>
      </c>
      <c r="C2498" t="s">
        <v>381</v>
      </c>
      <c r="D2498" t="s">
        <v>136</v>
      </c>
      <c r="E2498" t="s">
        <v>135</v>
      </c>
      <c r="F2498" t="s">
        <v>403</v>
      </c>
      <c r="G2498" t="s">
        <v>404</v>
      </c>
      <c r="H2498">
        <v>475</v>
      </c>
      <c r="I2498" t="s">
        <v>382</v>
      </c>
      <c r="J2498" t="s">
        <v>133</v>
      </c>
      <c r="K2498" t="s">
        <v>158</v>
      </c>
      <c r="P2498" t="s">
        <v>300</v>
      </c>
      <c r="Q2498" t="s">
        <v>301</v>
      </c>
      <c r="R2498" t="s">
        <v>163</v>
      </c>
      <c r="S2498" t="s">
        <v>162</v>
      </c>
      <c r="AB2498" t="s">
        <v>128</v>
      </c>
      <c r="AC2498">
        <v>2010</v>
      </c>
      <c r="AD2498">
        <v>1894.6</v>
      </c>
      <c r="AH2498" t="s">
        <v>500</v>
      </c>
    </row>
    <row r="2499" spans="1:34" x14ac:dyDescent="0.25">
      <c r="A2499" t="s">
        <v>137</v>
      </c>
      <c r="B2499" t="s">
        <v>380</v>
      </c>
      <c r="C2499" t="s">
        <v>381</v>
      </c>
      <c r="D2499" t="s">
        <v>136</v>
      </c>
      <c r="E2499" t="s">
        <v>135</v>
      </c>
      <c r="F2499" t="s">
        <v>403</v>
      </c>
      <c r="G2499" t="s">
        <v>404</v>
      </c>
      <c r="H2499">
        <v>475</v>
      </c>
      <c r="I2499" t="s">
        <v>382</v>
      </c>
      <c r="J2499" t="s">
        <v>133</v>
      </c>
      <c r="K2499" t="s">
        <v>158</v>
      </c>
      <c r="P2499" t="s">
        <v>300</v>
      </c>
      <c r="Q2499" t="s">
        <v>301</v>
      </c>
      <c r="R2499" t="s">
        <v>161</v>
      </c>
      <c r="S2499" t="s">
        <v>139</v>
      </c>
      <c r="AB2499" t="s">
        <v>128</v>
      </c>
      <c r="AC2499">
        <v>2010</v>
      </c>
      <c r="AD2499">
        <v>2340.1999999999998</v>
      </c>
      <c r="AH2499" t="s">
        <v>500</v>
      </c>
    </row>
    <row r="2500" spans="1:34" x14ac:dyDescent="0.25">
      <c r="A2500" t="s">
        <v>137</v>
      </c>
      <c r="B2500" t="s">
        <v>380</v>
      </c>
      <c r="C2500" t="s">
        <v>381</v>
      </c>
      <c r="D2500" t="s">
        <v>136</v>
      </c>
      <c r="E2500" t="s">
        <v>135</v>
      </c>
      <c r="F2500" t="s">
        <v>403</v>
      </c>
      <c r="G2500" t="s">
        <v>404</v>
      </c>
      <c r="H2500">
        <v>475</v>
      </c>
      <c r="I2500" t="s">
        <v>382</v>
      </c>
      <c r="J2500" t="s">
        <v>133</v>
      </c>
      <c r="K2500" t="s">
        <v>158</v>
      </c>
      <c r="P2500" t="s">
        <v>300</v>
      </c>
      <c r="Q2500" t="s">
        <v>301</v>
      </c>
      <c r="R2500" t="s">
        <v>160</v>
      </c>
      <c r="S2500" t="s">
        <v>131</v>
      </c>
      <c r="AB2500" t="s">
        <v>128</v>
      </c>
      <c r="AC2500">
        <v>2010</v>
      </c>
      <c r="AD2500">
        <v>10300.4</v>
      </c>
      <c r="AH2500" t="s">
        <v>500</v>
      </c>
    </row>
    <row r="2501" spans="1:34" s="47" customFormat="1" x14ac:dyDescent="0.25">
      <c r="A2501" s="47" t="s">
        <v>137</v>
      </c>
      <c r="B2501" s="47" t="s">
        <v>380</v>
      </c>
      <c r="C2501" s="47" t="s">
        <v>381</v>
      </c>
      <c r="D2501" s="47" t="s">
        <v>136</v>
      </c>
      <c r="E2501" s="47" t="s">
        <v>135</v>
      </c>
      <c r="F2501" s="47" t="s">
        <v>403</v>
      </c>
      <c r="G2501" s="47" t="s">
        <v>404</v>
      </c>
      <c r="H2501" s="47">
        <v>475</v>
      </c>
      <c r="I2501" s="47" t="s">
        <v>382</v>
      </c>
      <c r="J2501" s="47" t="s">
        <v>133</v>
      </c>
      <c r="K2501" s="47" t="s">
        <v>158</v>
      </c>
      <c r="P2501" s="47" t="s">
        <v>302</v>
      </c>
      <c r="Q2501" s="47" t="s">
        <v>131</v>
      </c>
      <c r="R2501" s="47" t="s">
        <v>174</v>
      </c>
      <c r="S2501" s="47" t="s">
        <v>173</v>
      </c>
      <c r="AB2501" s="47" t="s">
        <v>128</v>
      </c>
      <c r="AC2501" s="47">
        <v>2010</v>
      </c>
      <c r="AD2501" s="47">
        <v>1616.5</v>
      </c>
      <c r="AF2501" s="49" t="s">
        <v>858</v>
      </c>
      <c r="AG2501" s="146">
        <f>(AD2501+AD2502+AD2503)</f>
        <v>6776.3</v>
      </c>
      <c r="AH2501" s="47" t="s">
        <v>500</v>
      </c>
    </row>
    <row r="2502" spans="1:34" s="47" customFormat="1" x14ac:dyDescent="0.25">
      <c r="A2502" s="47" t="s">
        <v>137</v>
      </c>
      <c r="B2502" s="47" t="s">
        <v>380</v>
      </c>
      <c r="C2502" s="47" t="s">
        <v>381</v>
      </c>
      <c r="D2502" s="47" t="s">
        <v>136</v>
      </c>
      <c r="E2502" s="47" t="s">
        <v>135</v>
      </c>
      <c r="F2502" s="47" t="s">
        <v>403</v>
      </c>
      <c r="G2502" s="47" t="s">
        <v>404</v>
      </c>
      <c r="H2502" s="47">
        <v>475</v>
      </c>
      <c r="I2502" s="47" t="s">
        <v>382</v>
      </c>
      <c r="J2502" s="47" t="s">
        <v>133</v>
      </c>
      <c r="K2502" s="47" t="s">
        <v>158</v>
      </c>
      <c r="P2502" s="47" t="s">
        <v>302</v>
      </c>
      <c r="Q2502" s="47" t="s">
        <v>131</v>
      </c>
      <c r="R2502" s="47" t="s">
        <v>172</v>
      </c>
      <c r="S2502" s="47" t="s">
        <v>153</v>
      </c>
      <c r="AB2502" s="47" t="s">
        <v>128</v>
      </c>
      <c r="AC2502" s="47">
        <v>2010</v>
      </c>
      <c r="AD2502" s="47">
        <v>2809.1</v>
      </c>
      <c r="AF2502" s="49" t="s">
        <v>859</v>
      </c>
      <c r="AG2502" s="146">
        <f>(AD2504+AD2505+AD2506+AD2507+AD2508+AD2509)</f>
        <v>13489.7</v>
      </c>
      <c r="AH2502" s="47" t="s">
        <v>500</v>
      </c>
    </row>
    <row r="2503" spans="1:34" s="47" customFormat="1" x14ac:dyDescent="0.25">
      <c r="A2503" s="47" t="s">
        <v>137</v>
      </c>
      <c r="B2503" s="47" t="s">
        <v>380</v>
      </c>
      <c r="C2503" s="47" t="s">
        <v>381</v>
      </c>
      <c r="D2503" s="47" t="s">
        <v>136</v>
      </c>
      <c r="E2503" s="47" t="s">
        <v>135</v>
      </c>
      <c r="F2503" s="47" t="s">
        <v>403</v>
      </c>
      <c r="G2503" s="47" t="s">
        <v>404</v>
      </c>
      <c r="H2503" s="47">
        <v>475</v>
      </c>
      <c r="I2503" s="47" t="s">
        <v>382</v>
      </c>
      <c r="J2503" s="47" t="s">
        <v>133</v>
      </c>
      <c r="K2503" s="47" t="s">
        <v>158</v>
      </c>
      <c r="P2503" s="47" t="s">
        <v>302</v>
      </c>
      <c r="Q2503" s="47" t="s">
        <v>131</v>
      </c>
      <c r="R2503" s="47" t="s">
        <v>171</v>
      </c>
      <c r="S2503" s="47" t="s">
        <v>151</v>
      </c>
      <c r="AB2503" s="47" t="s">
        <v>128</v>
      </c>
      <c r="AC2503" s="47">
        <v>2010</v>
      </c>
      <c r="AD2503" s="47">
        <v>2350.6999999999998</v>
      </c>
      <c r="AF2503" s="49" t="s">
        <v>862</v>
      </c>
      <c r="AG2503" s="146">
        <f>AD2501+AD2502+AD2503+AD2504+ AD2505+AD2506+AD2507+AD2508+AD2509</f>
        <v>20266</v>
      </c>
      <c r="AH2503" s="47" t="s">
        <v>500</v>
      </c>
    </row>
    <row r="2504" spans="1:34" s="47" customFormat="1" x14ac:dyDescent="0.25">
      <c r="A2504" s="47" t="s">
        <v>137</v>
      </c>
      <c r="B2504" s="47" t="s">
        <v>380</v>
      </c>
      <c r="C2504" s="47" t="s">
        <v>381</v>
      </c>
      <c r="D2504" s="47" t="s">
        <v>136</v>
      </c>
      <c r="E2504" s="47" t="s">
        <v>135</v>
      </c>
      <c r="F2504" s="47" t="s">
        <v>403</v>
      </c>
      <c r="G2504" s="47" t="s">
        <v>404</v>
      </c>
      <c r="H2504" s="47">
        <v>475</v>
      </c>
      <c r="I2504" s="47" t="s">
        <v>382</v>
      </c>
      <c r="J2504" s="47" t="s">
        <v>133</v>
      </c>
      <c r="K2504" s="47" t="s">
        <v>158</v>
      </c>
      <c r="P2504" s="47" t="s">
        <v>302</v>
      </c>
      <c r="Q2504" s="47" t="s">
        <v>131</v>
      </c>
      <c r="R2504" s="47" t="s">
        <v>170</v>
      </c>
      <c r="S2504" s="47" t="s">
        <v>169</v>
      </c>
      <c r="AB2504" s="47" t="s">
        <v>128</v>
      </c>
      <c r="AC2504" s="47">
        <v>2010</v>
      </c>
      <c r="AD2504" s="47">
        <v>683.1</v>
      </c>
      <c r="AG2504" s="147"/>
      <c r="AH2504" s="47" t="s">
        <v>500</v>
      </c>
    </row>
    <row r="2505" spans="1:34" s="47" customFormat="1" x14ac:dyDescent="0.25">
      <c r="A2505" s="47" t="s">
        <v>137</v>
      </c>
      <c r="B2505" s="47" t="s">
        <v>380</v>
      </c>
      <c r="C2505" s="47" t="s">
        <v>381</v>
      </c>
      <c r="D2505" s="47" t="s">
        <v>136</v>
      </c>
      <c r="E2505" s="47" t="s">
        <v>135</v>
      </c>
      <c r="F2505" s="47" t="s">
        <v>403</v>
      </c>
      <c r="G2505" s="47" t="s">
        <v>404</v>
      </c>
      <c r="H2505" s="47">
        <v>475</v>
      </c>
      <c r="I2505" s="47" t="s">
        <v>382</v>
      </c>
      <c r="J2505" s="47" t="s">
        <v>133</v>
      </c>
      <c r="K2505" s="47" t="s">
        <v>158</v>
      </c>
      <c r="P2505" s="47" t="s">
        <v>302</v>
      </c>
      <c r="Q2505" s="47" t="s">
        <v>131</v>
      </c>
      <c r="R2505" s="47" t="s">
        <v>168</v>
      </c>
      <c r="S2505" s="47" t="s">
        <v>167</v>
      </c>
      <c r="AB2505" s="47" t="s">
        <v>128</v>
      </c>
      <c r="AC2505" s="47">
        <v>2010</v>
      </c>
      <c r="AD2505" s="47">
        <v>2964.8</v>
      </c>
      <c r="AG2505" s="147"/>
      <c r="AH2505" s="47" t="s">
        <v>500</v>
      </c>
    </row>
    <row r="2506" spans="1:34" s="47" customFormat="1" x14ac:dyDescent="0.25">
      <c r="A2506" s="47" t="s">
        <v>137</v>
      </c>
      <c r="B2506" s="47" t="s">
        <v>380</v>
      </c>
      <c r="C2506" s="47" t="s">
        <v>381</v>
      </c>
      <c r="D2506" s="47" t="s">
        <v>136</v>
      </c>
      <c r="E2506" s="47" t="s">
        <v>135</v>
      </c>
      <c r="F2506" s="47" t="s">
        <v>403</v>
      </c>
      <c r="G2506" s="47" t="s">
        <v>404</v>
      </c>
      <c r="H2506" s="47">
        <v>475</v>
      </c>
      <c r="I2506" s="47" t="s">
        <v>382</v>
      </c>
      <c r="J2506" s="47" t="s">
        <v>133</v>
      </c>
      <c r="K2506" s="47" t="s">
        <v>158</v>
      </c>
      <c r="P2506" s="47" t="s">
        <v>302</v>
      </c>
      <c r="Q2506" s="47" t="s">
        <v>131</v>
      </c>
      <c r="R2506" s="47" t="s">
        <v>166</v>
      </c>
      <c r="S2506" s="47" t="s">
        <v>165</v>
      </c>
      <c r="AB2506" s="47" t="s">
        <v>128</v>
      </c>
      <c r="AC2506" s="47">
        <v>2010</v>
      </c>
      <c r="AD2506" s="47">
        <v>215.4</v>
      </c>
      <c r="AG2506" s="147"/>
      <c r="AH2506" s="47" t="s">
        <v>500</v>
      </c>
    </row>
    <row r="2507" spans="1:34" s="47" customFormat="1" x14ac:dyDescent="0.25">
      <c r="A2507" s="47" t="s">
        <v>137</v>
      </c>
      <c r="B2507" s="47" t="s">
        <v>380</v>
      </c>
      <c r="C2507" s="47" t="s">
        <v>381</v>
      </c>
      <c r="D2507" s="47" t="s">
        <v>136</v>
      </c>
      <c r="E2507" s="47" t="s">
        <v>135</v>
      </c>
      <c r="F2507" s="47" t="s">
        <v>403</v>
      </c>
      <c r="G2507" s="47" t="s">
        <v>404</v>
      </c>
      <c r="H2507" s="47">
        <v>475</v>
      </c>
      <c r="I2507" s="47" t="s">
        <v>382</v>
      </c>
      <c r="J2507" s="47" t="s">
        <v>133</v>
      </c>
      <c r="K2507" s="47" t="s">
        <v>158</v>
      </c>
      <c r="P2507" s="47" t="s">
        <v>302</v>
      </c>
      <c r="Q2507" s="47" t="s">
        <v>131</v>
      </c>
      <c r="R2507" s="47" t="s">
        <v>164</v>
      </c>
      <c r="S2507" s="47" t="s">
        <v>143</v>
      </c>
      <c r="AB2507" s="47" t="s">
        <v>128</v>
      </c>
      <c r="AC2507" s="47">
        <v>2010</v>
      </c>
      <c r="AD2507" s="47">
        <v>2381.6</v>
      </c>
      <c r="AG2507" s="147"/>
      <c r="AH2507" s="47" t="s">
        <v>500</v>
      </c>
    </row>
    <row r="2508" spans="1:34" s="47" customFormat="1" x14ac:dyDescent="0.25">
      <c r="A2508" s="47" t="s">
        <v>137</v>
      </c>
      <c r="B2508" s="47" t="s">
        <v>380</v>
      </c>
      <c r="C2508" s="47" t="s">
        <v>381</v>
      </c>
      <c r="D2508" s="47" t="s">
        <v>136</v>
      </c>
      <c r="E2508" s="47" t="s">
        <v>135</v>
      </c>
      <c r="F2508" s="47" t="s">
        <v>403</v>
      </c>
      <c r="G2508" s="47" t="s">
        <v>404</v>
      </c>
      <c r="H2508" s="47">
        <v>475</v>
      </c>
      <c r="I2508" s="47" t="s">
        <v>382</v>
      </c>
      <c r="J2508" s="47" t="s">
        <v>133</v>
      </c>
      <c r="K2508" s="47" t="s">
        <v>158</v>
      </c>
      <c r="P2508" s="47" t="s">
        <v>302</v>
      </c>
      <c r="Q2508" s="47" t="s">
        <v>131</v>
      </c>
      <c r="R2508" s="47" t="s">
        <v>163</v>
      </c>
      <c r="S2508" s="47" t="s">
        <v>162</v>
      </c>
      <c r="AB2508" s="47" t="s">
        <v>128</v>
      </c>
      <c r="AC2508" s="47">
        <v>2010</v>
      </c>
      <c r="AD2508" s="47">
        <v>2377.8000000000002</v>
      </c>
      <c r="AG2508" s="147"/>
      <c r="AH2508" s="47" t="s">
        <v>500</v>
      </c>
    </row>
    <row r="2509" spans="1:34" s="47" customFormat="1" x14ac:dyDescent="0.25">
      <c r="A2509" s="47" t="s">
        <v>137</v>
      </c>
      <c r="B2509" s="47" t="s">
        <v>380</v>
      </c>
      <c r="C2509" s="47" t="s">
        <v>381</v>
      </c>
      <c r="D2509" s="47" t="s">
        <v>136</v>
      </c>
      <c r="E2509" s="47" t="s">
        <v>135</v>
      </c>
      <c r="F2509" s="47" t="s">
        <v>403</v>
      </c>
      <c r="G2509" s="47" t="s">
        <v>404</v>
      </c>
      <c r="H2509" s="47">
        <v>475</v>
      </c>
      <c r="I2509" s="47" t="s">
        <v>382</v>
      </c>
      <c r="J2509" s="47" t="s">
        <v>133</v>
      </c>
      <c r="K2509" s="47" t="s">
        <v>158</v>
      </c>
      <c r="P2509" s="47" t="s">
        <v>302</v>
      </c>
      <c r="Q2509" s="47" t="s">
        <v>131</v>
      </c>
      <c r="R2509" s="47" t="s">
        <v>161</v>
      </c>
      <c r="S2509" s="47" t="s">
        <v>139</v>
      </c>
      <c r="AB2509" s="47" t="s">
        <v>128</v>
      </c>
      <c r="AC2509" s="47">
        <v>2010</v>
      </c>
      <c r="AD2509" s="47">
        <v>4867</v>
      </c>
      <c r="AG2509" s="147"/>
      <c r="AH2509" s="47" t="s">
        <v>500</v>
      </c>
    </row>
    <row r="2510" spans="1:34" s="47" customFormat="1" x14ac:dyDescent="0.25">
      <c r="A2510" s="47" t="s">
        <v>137</v>
      </c>
      <c r="B2510" s="47" t="s">
        <v>380</v>
      </c>
      <c r="C2510" s="47" t="s">
        <v>381</v>
      </c>
      <c r="D2510" s="47" t="s">
        <v>136</v>
      </c>
      <c r="E2510" s="47" t="s">
        <v>135</v>
      </c>
      <c r="F2510" s="47" t="s">
        <v>403</v>
      </c>
      <c r="G2510" s="47" t="s">
        <v>404</v>
      </c>
      <c r="H2510" s="47">
        <v>475</v>
      </c>
      <c r="I2510" s="47" t="s">
        <v>382</v>
      </c>
      <c r="J2510" s="47" t="s">
        <v>133</v>
      </c>
      <c r="K2510" s="47" t="s">
        <v>158</v>
      </c>
      <c r="P2510" s="47" t="s">
        <v>302</v>
      </c>
      <c r="Q2510" s="47" t="s">
        <v>131</v>
      </c>
      <c r="R2510" s="47" t="s">
        <v>160</v>
      </c>
      <c r="S2510" s="47" t="s">
        <v>131</v>
      </c>
      <c r="AB2510" s="47" t="s">
        <v>128</v>
      </c>
      <c r="AC2510" s="47">
        <v>2010</v>
      </c>
      <c r="AD2510" s="47">
        <v>20266</v>
      </c>
      <c r="AG2510" s="147"/>
      <c r="AH2510" s="47" t="s">
        <v>500</v>
      </c>
    </row>
    <row r="2511" spans="1:34" x14ac:dyDescent="0.25">
      <c r="A2511" t="s">
        <v>137</v>
      </c>
      <c r="B2511" t="s">
        <v>29</v>
      </c>
      <c r="C2511" t="s">
        <v>30</v>
      </c>
      <c r="D2511" t="s">
        <v>136</v>
      </c>
      <c r="E2511" t="s">
        <v>135</v>
      </c>
      <c r="F2511" t="s">
        <v>403</v>
      </c>
      <c r="G2511" t="s">
        <v>404</v>
      </c>
      <c r="H2511">
        <v>348</v>
      </c>
      <c r="I2511" t="s">
        <v>159</v>
      </c>
      <c r="J2511" t="s">
        <v>133</v>
      </c>
      <c r="K2511" t="s">
        <v>158</v>
      </c>
      <c r="P2511" t="s">
        <v>297</v>
      </c>
      <c r="Q2511" t="s">
        <v>298</v>
      </c>
      <c r="R2511" t="s">
        <v>176</v>
      </c>
      <c r="S2511" t="s">
        <v>175</v>
      </c>
      <c r="AB2511" t="s">
        <v>128</v>
      </c>
      <c r="AC2511">
        <v>2010</v>
      </c>
      <c r="AD2511">
        <v>0.75700000000000001</v>
      </c>
      <c r="AH2511" t="s">
        <v>501</v>
      </c>
    </row>
    <row r="2512" spans="1:34" x14ac:dyDescent="0.25">
      <c r="A2512" t="s">
        <v>137</v>
      </c>
      <c r="B2512" t="s">
        <v>29</v>
      </c>
      <c r="C2512" t="s">
        <v>30</v>
      </c>
      <c r="D2512" t="s">
        <v>136</v>
      </c>
      <c r="E2512" t="s">
        <v>135</v>
      </c>
      <c r="F2512" t="s">
        <v>403</v>
      </c>
      <c r="G2512" t="s">
        <v>404</v>
      </c>
      <c r="H2512">
        <v>348</v>
      </c>
      <c r="I2512" t="s">
        <v>159</v>
      </c>
      <c r="J2512" t="s">
        <v>133</v>
      </c>
      <c r="K2512" t="s">
        <v>158</v>
      </c>
      <c r="P2512" t="s">
        <v>297</v>
      </c>
      <c r="Q2512" t="s">
        <v>298</v>
      </c>
      <c r="R2512" t="s">
        <v>174</v>
      </c>
      <c r="S2512" t="s">
        <v>173</v>
      </c>
      <c r="AB2512" t="s">
        <v>128</v>
      </c>
      <c r="AC2512">
        <v>2010</v>
      </c>
      <c r="AD2512">
        <v>44.87</v>
      </c>
      <c r="AH2512" t="s">
        <v>501</v>
      </c>
    </row>
    <row r="2513" spans="1:34" x14ac:dyDescent="0.25">
      <c r="A2513" t="s">
        <v>137</v>
      </c>
      <c r="B2513" t="s">
        <v>29</v>
      </c>
      <c r="C2513" t="s">
        <v>30</v>
      </c>
      <c r="D2513" t="s">
        <v>136</v>
      </c>
      <c r="E2513" t="s">
        <v>135</v>
      </c>
      <c r="F2513" t="s">
        <v>403</v>
      </c>
      <c r="G2513" t="s">
        <v>404</v>
      </c>
      <c r="H2513">
        <v>348</v>
      </c>
      <c r="I2513" t="s">
        <v>159</v>
      </c>
      <c r="J2513" t="s">
        <v>133</v>
      </c>
      <c r="K2513" t="s">
        <v>158</v>
      </c>
      <c r="P2513" t="s">
        <v>297</v>
      </c>
      <c r="Q2513" t="s">
        <v>298</v>
      </c>
      <c r="R2513" t="s">
        <v>172</v>
      </c>
      <c r="S2513" t="s">
        <v>153</v>
      </c>
      <c r="AB2513" t="s">
        <v>128</v>
      </c>
      <c r="AC2513">
        <v>2010</v>
      </c>
      <c r="AD2513">
        <v>92.108999999999995</v>
      </c>
      <c r="AH2513" t="s">
        <v>501</v>
      </c>
    </row>
    <row r="2514" spans="1:34" x14ac:dyDescent="0.25">
      <c r="A2514" t="s">
        <v>137</v>
      </c>
      <c r="B2514" t="s">
        <v>29</v>
      </c>
      <c r="C2514" t="s">
        <v>30</v>
      </c>
      <c r="D2514" t="s">
        <v>136</v>
      </c>
      <c r="E2514" t="s">
        <v>135</v>
      </c>
      <c r="F2514" t="s">
        <v>403</v>
      </c>
      <c r="G2514" t="s">
        <v>404</v>
      </c>
      <c r="H2514">
        <v>348</v>
      </c>
      <c r="I2514" t="s">
        <v>159</v>
      </c>
      <c r="J2514" t="s">
        <v>133</v>
      </c>
      <c r="K2514" t="s">
        <v>158</v>
      </c>
      <c r="P2514" t="s">
        <v>297</v>
      </c>
      <c r="Q2514" t="s">
        <v>298</v>
      </c>
      <c r="R2514" t="s">
        <v>171</v>
      </c>
      <c r="S2514" t="s">
        <v>151</v>
      </c>
      <c r="AB2514" t="s">
        <v>128</v>
      </c>
      <c r="AC2514">
        <v>2010</v>
      </c>
      <c r="AD2514">
        <v>41.991</v>
      </c>
      <c r="AH2514" t="s">
        <v>501</v>
      </c>
    </row>
    <row r="2515" spans="1:34" x14ac:dyDescent="0.25">
      <c r="A2515" t="s">
        <v>137</v>
      </c>
      <c r="B2515" t="s">
        <v>29</v>
      </c>
      <c r="C2515" t="s">
        <v>30</v>
      </c>
      <c r="D2515" t="s">
        <v>136</v>
      </c>
      <c r="E2515" t="s">
        <v>135</v>
      </c>
      <c r="F2515" t="s">
        <v>403</v>
      </c>
      <c r="G2515" t="s">
        <v>404</v>
      </c>
      <c r="H2515">
        <v>348</v>
      </c>
      <c r="I2515" t="s">
        <v>159</v>
      </c>
      <c r="J2515" t="s">
        <v>133</v>
      </c>
      <c r="K2515" t="s">
        <v>158</v>
      </c>
      <c r="P2515" t="s">
        <v>297</v>
      </c>
      <c r="Q2515" t="s">
        <v>298</v>
      </c>
      <c r="R2515" t="s">
        <v>170</v>
      </c>
      <c r="S2515" t="s">
        <v>169</v>
      </c>
      <c r="AB2515" t="s">
        <v>128</v>
      </c>
      <c r="AC2515">
        <v>2010</v>
      </c>
      <c r="AD2515">
        <v>121.20699999999999</v>
      </c>
      <c r="AH2515" t="s">
        <v>501</v>
      </c>
    </row>
    <row r="2516" spans="1:34" x14ac:dyDescent="0.25">
      <c r="A2516" t="s">
        <v>137</v>
      </c>
      <c r="B2516" t="s">
        <v>29</v>
      </c>
      <c r="C2516" t="s">
        <v>30</v>
      </c>
      <c r="D2516" t="s">
        <v>136</v>
      </c>
      <c r="E2516" t="s">
        <v>135</v>
      </c>
      <c r="F2516" t="s">
        <v>403</v>
      </c>
      <c r="G2516" t="s">
        <v>404</v>
      </c>
      <c r="H2516">
        <v>348</v>
      </c>
      <c r="I2516" t="s">
        <v>159</v>
      </c>
      <c r="J2516" t="s">
        <v>133</v>
      </c>
      <c r="K2516" t="s">
        <v>158</v>
      </c>
      <c r="P2516" t="s">
        <v>297</v>
      </c>
      <c r="Q2516" t="s">
        <v>298</v>
      </c>
      <c r="R2516" t="s">
        <v>168</v>
      </c>
      <c r="S2516" t="s">
        <v>167</v>
      </c>
      <c r="AB2516" t="s">
        <v>128</v>
      </c>
      <c r="AC2516">
        <v>2010</v>
      </c>
      <c r="AD2516">
        <v>152.97900000000001</v>
      </c>
      <c r="AH2516" t="s">
        <v>501</v>
      </c>
    </row>
    <row r="2517" spans="1:34" x14ac:dyDescent="0.25">
      <c r="A2517" t="s">
        <v>137</v>
      </c>
      <c r="B2517" t="s">
        <v>29</v>
      </c>
      <c r="C2517" t="s">
        <v>30</v>
      </c>
      <c r="D2517" t="s">
        <v>136</v>
      </c>
      <c r="E2517" t="s">
        <v>135</v>
      </c>
      <c r="F2517" t="s">
        <v>403</v>
      </c>
      <c r="G2517" t="s">
        <v>404</v>
      </c>
      <c r="H2517">
        <v>348</v>
      </c>
      <c r="I2517" t="s">
        <v>159</v>
      </c>
      <c r="J2517" t="s">
        <v>133</v>
      </c>
      <c r="K2517" t="s">
        <v>158</v>
      </c>
      <c r="P2517" t="s">
        <v>297</v>
      </c>
      <c r="Q2517" t="s">
        <v>298</v>
      </c>
      <c r="R2517" t="s">
        <v>166</v>
      </c>
      <c r="S2517" t="s">
        <v>165</v>
      </c>
      <c r="AB2517" t="s">
        <v>128</v>
      </c>
      <c r="AC2517">
        <v>2010</v>
      </c>
      <c r="AD2517">
        <v>14.34</v>
      </c>
      <c r="AH2517" t="s">
        <v>501</v>
      </c>
    </row>
    <row r="2518" spans="1:34" x14ac:dyDescent="0.25">
      <c r="A2518" t="s">
        <v>137</v>
      </c>
      <c r="B2518" t="s">
        <v>29</v>
      </c>
      <c r="C2518" t="s">
        <v>30</v>
      </c>
      <c r="D2518" t="s">
        <v>136</v>
      </c>
      <c r="E2518" t="s">
        <v>135</v>
      </c>
      <c r="F2518" t="s">
        <v>403</v>
      </c>
      <c r="G2518" t="s">
        <v>404</v>
      </c>
      <c r="H2518">
        <v>348</v>
      </c>
      <c r="I2518" t="s">
        <v>159</v>
      </c>
      <c r="J2518" t="s">
        <v>133</v>
      </c>
      <c r="K2518" t="s">
        <v>158</v>
      </c>
      <c r="P2518" t="s">
        <v>297</v>
      </c>
      <c r="Q2518" t="s">
        <v>298</v>
      </c>
      <c r="R2518" t="s">
        <v>164</v>
      </c>
      <c r="S2518" t="s">
        <v>143</v>
      </c>
      <c r="AB2518" t="s">
        <v>128</v>
      </c>
      <c r="AC2518">
        <v>2010</v>
      </c>
      <c r="AD2518">
        <v>32.368000000000002</v>
      </c>
      <c r="AH2518" t="s">
        <v>501</v>
      </c>
    </row>
    <row r="2519" spans="1:34" x14ac:dyDescent="0.25">
      <c r="A2519" t="s">
        <v>137</v>
      </c>
      <c r="B2519" t="s">
        <v>29</v>
      </c>
      <c r="C2519" t="s">
        <v>30</v>
      </c>
      <c r="D2519" t="s">
        <v>136</v>
      </c>
      <c r="E2519" t="s">
        <v>135</v>
      </c>
      <c r="F2519" t="s">
        <v>403</v>
      </c>
      <c r="G2519" t="s">
        <v>404</v>
      </c>
      <c r="H2519">
        <v>348</v>
      </c>
      <c r="I2519" t="s">
        <v>159</v>
      </c>
      <c r="J2519" t="s">
        <v>133</v>
      </c>
      <c r="K2519" t="s">
        <v>158</v>
      </c>
      <c r="P2519" t="s">
        <v>297</v>
      </c>
      <c r="Q2519" t="s">
        <v>298</v>
      </c>
      <c r="R2519" t="s">
        <v>163</v>
      </c>
      <c r="S2519" t="s">
        <v>162</v>
      </c>
      <c r="AB2519" t="s">
        <v>128</v>
      </c>
      <c r="AC2519">
        <v>2010</v>
      </c>
      <c r="AD2519">
        <v>17.605</v>
      </c>
      <c r="AH2519" t="s">
        <v>501</v>
      </c>
    </row>
    <row r="2520" spans="1:34" x14ac:dyDescent="0.25">
      <c r="A2520" t="s">
        <v>137</v>
      </c>
      <c r="B2520" t="s">
        <v>29</v>
      </c>
      <c r="C2520" t="s">
        <v>30</v>
      </c>
      <c r="D2520" t="s">
        <v>136</v>
      </c>
      <c r="E2520" t="s">
        <v>135</v>
      </c>
      <c r="F2520" t="s">
        <v>403</v>
      </c>
      <c r="G2520" t="s">
        <v>404</v>
      </c>
      <c r="H2520">
        <v>348</v>
      </c>
      <c r="I2520" t="s">
        <v>159</v>
      </c>
      <c r="J2520" t="s">
        <v>133</v>
      </c>
      <c r="K2520" t="s">
        <v>158</v>
      </c>
      <c r="P2520" t="s">
        <v>297</v>
      </c>
      <c r="Q2520" t="s">
        <v>298</v>
      </c>
      <c r="R2520" t="s">
        <v>161</v>
      </c>
      <c r="S2520" t="s">
        <v>139</v>
      </c>
      <c r="AB2520" t="s">
        <v>128</v>
      </c>
      <c r="AC2520">
        <v>2010</v>
      </c>
      <c r="AD2520">
        <v>178.63499999999999</v>
      </c>
      <c r="AH2520" t="s">
        <v>501</v>
      </c>
    </row>
    <row r="2521" spans="1:34" x14ac:dyDescent="0.25">
      <c r="A2521" t="s">
        <v>137</v>
      </c>
      <c r="B2521" t="s">
        <v>29</v>
      </c>
      <c r="C2521" t="s">
        <v>30</v>
      </c>
      <c r="D2521" t="s">
        <v>136</v>
      </c>
      <c r="E2521" t="s">
        <v>135</v>
      </c>
      <c r="F2521" t="s">
        <v>403</v>
      </c>
      <c r="G2521" t="s">
        <v>404</v>
      </c>
      <c r="H2521">
        <v>348</v>
      </c>
      <c r="I2521" t="s">
        <v>159</v>
      </c>
      <c r="J2521" t="s">
        <v>133</v>
      </c>
      <c r="K2521" t="s">
        <v>158</v>
      </c>
      <c r="P2521" t="s">
        <v>297</v>
      </c>
      <c r="Q2521" t="s">
        <v>298</v>
      </c>
      <c r="R2521" t="s">
        <v>160</v>
      </c>
      <c r="S2521" t="s">
        <v>131</v>
      </c>
      <c r="AB2521" t="s">
        <v>128</v>
      </c>
      <c r="AC2521">
        <v>2010</v>
      </c>
      <c r="AD2521">
        <v>696.86099999999999</v>
      </c>
      <c r="AH2521" t="s">
        <v>501</v>
      </c>
    </row>
    <row r="2522" spans="1:34" x14ac:dyDescent="0.25">
      <c r="A2522" t="s">
        <v>137</v>
      </c>
      <c r="B2522" t="s">
        <v>29</v>
      </c>
      <c r="C2522" t="s">
        <v>30</v>
      </c>
      <c r="D2522" t="s">
        <v>136</v>
      </c>
      <c r="E2522" t="s">
        <v>135</v>
      </c>
      <c r="F2522" t="s">
        <v>403</v>
      </c>
      <c r="G2522" t="s">
        <v>404</v>
      </c>
      <c r="H2522">
        <v>348</v>
      </c>
      <c r="I2522" t="s">
        <v>159</v>
      </c>
      <c r="J2522" t="s">
        <v>133</v>
      </c>
      <c r="K2522" t="s">
        <v>158</v>
      </c>
      <c r="P2522" t="s">
        <v>300</v>
      </c>
      <c r="Q2522" t="s">
        <v>301</v>
      </c>
      <c r="R2522" t="s">
        <v>176</v>
      </c>
      <c r="S2522" t="s">
        <v>175</v>
      </c>
      <c r="AB2522" t="s">
        <v>128</v>
      </c>
      <c r="AC2522">
        <v>2010</v>
      </c>
      <c r="AD2522">
        <v>11.170999999999999</v>
      </c>
      <c r="AH2522" t="s">
        <v>501</v>
      </c>
    </row>
    <row r="2523" spans="1:34" x14ac:dyDescent="0.25">
      <c r="A2523" t="s">
        <v>137</v>
      </c>
      <c r="B2523" t="s">
        <v>29</v>
      </c>
      <c r="C2523" t="s">
        <v>30</v>
      </c>
      <c r="D2523" t="s">
        <v>136</v>
      </c>
      <c r="E2523" t="s">
        <v>135</v>
      </c>
      <c r="F2523" t="s">
        <v>403</v>
      </c>
      <c r="G2523" t="s">
        <v>404</v>
      </c>
      <c r="H2523">
        <v>348</v>
      </c>
      <c r="I2523" t="s">
        <v>159</v>
      </c>
      <c r="J2523" t="s">
        <v>133</v>
      </c>
      <c r="K2523" t="s">
        <v>158</v>
      </c>
      <c r="P2523" t="s">
        <v>300</v>
      </c>
      <c r="Q2523" t="s">
        <v>301</v>
      </c>
      <c r="R2523" t="s">
        <v>174</v>
      </c>
      <c r="S2523" t="s">
        <v>173</v>
      </c>
      <c r="AB2523" t="s">
        <v>128</v>
      </c>
      <c r="AC2523">
        <v>2010</v>
      </c>
      <c r="AD2523">
        <v>54.73</v>
      </c>
      <c r="AH2523" t="s">
        <v>501</v>
      </c>
    </row>
    <row r="2524" spans="1:34" x14ac:dyDescent="0.25">
      <c r="A2524" t="s">
        <v>137</v>
      </c>
      <c r="B2524" t="s">
        <v>29</v>
      </c>
      <c r="C2524" t="s">
        <v>30</v>
      </c>
      <c r="D2524" t="s">
        <v>136</v>
      </c>
      <c r="E2524" t="s">
        <v>135</v>
      </c>
      <c r="F2524" t="s">
        <v>403</v>
      </c>
      <c r="G2524" t="s">
        <v>404</v>
      </c>
      <c r="H2524">
        <v>348</v>
      </c>
      <c r="I2524" t="s">
        <v>159</v>
      </c>
      <c r="J2524" t="s">
        <v>133</v>
      </c>
      <c r="K2524" t="s">
        <v>158</v>
      </c>
      <c r="P2524" t="s">
        <v>300</v>
      </c>
      <c r="Q2524" t="s">
        <v>301</v>
      </c>
      <c r="R2524" t="s">
        <v>172</v>
      </c>
      <c r="S2524" t="s">
        <v>153</v>
      </c>
      <c r="AB2524" t="s">
        <v>128</v>
      </c>
      <c r="AC2524">
        <v>2010</v>
      </c>
      <c r="AD2524">
        <v>49.194000000000003</v>
      </c>
      <c r="AH2524" t="s">
        <v>501</v>
      </c>
    </row>
    <row r="2525" spans="1:34" x14ac:dyDescent="0.25">
      <c r="A2525" t="s">
        <v>137</v>
      </c>
      <c r="B2525" t="s">
        <v>29</v>
      </c>
      <c r="C2525" t="s">
        <v>30</v>
      </c>
      <c r="D2525" t="s">
        <v>136</v>
      </c>
      <c r="E2525" t="s">
        <v>135</v>
      </c>
      <c r="F2525" t="s">
        <v>403</v>
      </c>
      <c r="G2525" t="s">
        <v>404</v>
      </c>
      <c r="H2525">
        <v>348</v>
      </c>
      <c r="I2525" t="s">
        <v>159</v>
      </c>
      <c r="J2525" t="s">
        <v>133</v>
      </c>
      <c r="K2525" t="s">
        <v>158</v>
      </c>
      <c r="P2525" t="s">
        <v>300</v>
      </c>
      <c r="Q2525" t="s">
        <v>301</v>
      </c>
      <c r="R2525" t="s">
        <v>171</v>
      </c>
      <c r="S2525" t="s">
        <v>151</v>
      </c>
      <c r="AB2525" t="s">
        <v>128</v>
      </c>
      <c r="AC2525">
        <v>2010</v>
      </c>
      <c r="AD2525">
        <v>58.526000000000003</v>
      </c>
      <c r="AH2525" t="s">
        <v>501</v>
      </c>
    </row>
    <row r="2526" spans="1:34" x14ac:dyDescent="0.25">
      <c r="A2526" t="s">
        <v>137</v>
      </c>
      <c r="B2526" t="s">
        <v>29</v>
      </c>
      <c r="C2526" t="s">
        <v>30</v>
      </c>
      <c r="D2526" t="s">
        <v>136</v>
      </c>
      <c r="E2526" t="s">
        <v>135</v>
      </c>
      <c r="F2526" t="s">
        <v>403</v>
      </c>
      <c r="G2526" t="s">
        <v>404</v>
      </c>
      <c r="H2526">
        <v>348</v>
      </c>
      <c r="I2526" t="s">
        <v>159</v>
      </c>
      <c r="J2526" t="s">
        <v>133</v>
      </c>
      <c r="K2526" t="s">
        <v>158</v>
      </c>
      <c r="P2526" t="s">
        <v>300</v>
      </c>
      <c r="Q2526" t="s">
        <v>301</v>
      </c>
      <c r="R2526" t="s">
        <v>170</v>
      </c>
      <c r="S2526" t="s">
        <v>169</v>
      </c>
      <c r="AB2526" t="s">
        <v>128</v>
      </c>
      <c r="AC2526">
        <v>2010</v>
      </c>
      <c r="AD2526">
        <v>69.334999999999994</v>
      </c>
      <c r="AH2526" t="s">
        <v>501</v>
      </c>
    </row>
    <row r="2527" spans="1:34" x14ac:dyDescent="0.25">
      <c r="A2527" t="s">
        <v>137</v>
      </c>
      <c r="B2527" t="s">
        <v>29</v>
      </c>
      <c r="C2527" t="s">
        <v>30</v>
      </c>
      <c r="D2527" t="s">
        <v>136</v>
      </c>
      <c r="E2527" t="s">
        <v>135</v>
      </c>
      <c r="F2527" t="s">
        <v>403</v>
      </c>
      <c r="G2527" t="s">
        <v>404</v>
      </c>
      <c r="H2527">
        <v>348</v>
      </c>
      <c r="I2527" t="s">
        <v>159</v>
      </c>
      <c r="J2527" t="s">
        <v>133</v>
      </c>
      <c r="K2527" t="s">
        <v>158</v>
      </c>
      <c r="P2527" t="s">
        <v>300</v>
      </c>
      <c r="Q2527" t="s">
        <v>301</v>
      </c>
      <c r="R2527" t="s">
        <v>168</v>
      </c>
      <c r="S2527" t="s">
        <v>167</v>
      </c>
      <c r="AB2527" t="s">
        <v>128</v>
      </c>
      <c r="AC2527">
        <v>2010</v>
      </c>
      <c r="AD2527">
        <v>73.421000000000006</v>
      </c>
      <c r="AH2527" t="s">
        <v>501</v>
      </c>
    </row>
    <row r="2528" spans="1:34" x14ac:dyDescent="0.25">
      <c r="A2528" t="s">
        <v>137</v>
      </c>
      <c r="B2528" t="s">
        <v>29</v>
      </c>
      <c r="C2528" t="s">
        <v>30</v>
      </c>
      <c r="D2528" t="s">
        <v>136</v>
      </c>
      <c r="E2528" t="s">
        <v>135</v>
      </c>
      <c r="F2528" t="s">
        <v>403</v>
      </c>
      <c r="G2528" t="s">
        <v>404</v>
      </c>
      <c r="H2528">
        <v>348</v>
      </c>
      <c r="I2528" t="s">
        <v>159</v>
      </c>
      <c r="J2528" t="s">
        <v>133</v>
      </c>
      <c r="K2528" t="s">
        <v>158</v>
      </c>
      <c r="P2528" t="s">
        <v>300</v>
      </c>
      <c r="Q2528" t="s">
        <v>301</v>
      </c>
      <c r="R2528" t="s">
        <v>166</v>
      </c>
      <c r="S2528" t="s">
        <v>165</v>
      </c>
      <c r="AB2528" t="s">
        <v>128</v>
      </c>
      <c r="AC2528">
        <v>2010</v>
      </c>
      <c r="AD2528">
        <v>73.126999999999995</v>
      </c>
      <c r="AH2528" t="s">
        <v>501</v>
      </c>
    </row>
    <row r="2529" spans="1:34" x14ac:dyDescent="0.25">
      <c r="A2529" t="s">
        <v>137</v>
      </c>
      <c r="B2529" t="s">
        <v>29</v>
      </c>
      <c r="C2529" t="s">
        <v>30</v>
      </c>
      <c r="D2529" t="s">
        <v>136</v>
      </c>
      <c r="E2529" t="s">
        <v>135</v>
      </c>
      <c r="F2529" t="s">
        <v>403</v>
      </c>
      <c r="G2529" t="s">
        <v>404</v>
      </c>
      <c r="H2529">
        <v>348</v>
      </c>
      <c r="I2529" t="s">
        <v>159</v>
      </c>
      <c r="J2529" t="s">
        <v>133</v>
      </c>
      <c r="K2529" t="s">
        <v>158</v>
      </c>
      <c r="P2529" t="s">
        <v>300</v>
      </c>
      <c r="Q2529" t="s">
        <v>301</v>
      </c>
      <c r="R2529" t="s">
        <v>164</v>
      </c>
      <c r="S2529" t="s">
        <v>143</v>
      </c>
      <c r="AB2529" t="s">
        <v>128</v>
      </c>
      <c r="AC2529">
        <v>2010</v>
      </c>
      <c r="AD2529">
        <v>180.77</v>
      </c>
      <c r="AH2529" t="s">
        <v>501</v>
      </c>
    </row>
    <row r="2530" spans="1:34" x14ac:dyDescent="0.25">
      <c r="A2530" t="s">
        <v>137</v>
      </c>
      <c r="B2530" t="s">
        <v>29</v>
      </c>
      <c r="C2530" t="s">
        <v>30</v>
      </c>
      <c r="D2530" t="s">
        <v>136</v>
      </c>
      <c r="E2530" t="s">
        <v>135</v>
      </c>
      <c r="F2530" t="s">
        <v>403</v>
      </c>
      <c r="G2530" t="s">
        <v>404</v>
      </c>
      <c r="H2530">
        <v>348</v>
      </c>
      <c r="I2530" t="s">
        <v>159</v>
      </c>
      <c r="J2530" t="s">
        <v>133</v>
      </c>
      <c r="K2530" t="s">
        <v>158</v>
      </c>
      <c r="P2530" t="s">
        <v>300</v>
      </c>
      <c r="Q2530" t="s">
        <v>301</v>
      </c>
      <c r="R2530" t="s">
        <v>163</v>
      </c>
      <c r="S2530" t="s">
        <v>162</v>
      </c>
      <c r="AB2530" t="s">
        <v>128</v>
      </c>
      <c r="AC2530">
        <v>2010</v>
      </c>
      <c r="AD2530">
        <v>99.9</v>
      </c>
      <c r="AH2530" t="s">
        <v>501</v>
      </c>
    </row>
    <row r="2531" spans="1:34" x14ac:dyDescent="0.25">
      <c r="A2531" t="s">
        <v>137</v>
      </c>
      <c r="B2531" t="s">
        <v>29</v>
      </c>
      <c r="C2531" t="s">
        <v>30</v>
      </c>
      <c r="D2531" t="s">
        <v>136</v>
      </c>
      <c r="E2531" t="s">
        <v>135</v>
      </c>
      <c r="F2531" t="s">
        <v>403</v>
      </c>
      <c r="G2531" t="s">
        <v>404</v>
      </c>
      <c r="H2531">
        <v>348</v>
      </c>
      <c r="I2531" t="s">
        <v>159</v>
      </c>
      <c r="J2531" t="s">
        <v>133</v>
      </c>
      <c r="K2531" t="s">
        <v>158</v>
      </c>
      <c r="P2531" t="s">
        <v>300</v>
      </c>
      <c r="Q2531" t="s">
        <v>301</v>
      </c>
      <c r="R2531" t="s">
        <v>161</v>
      </c>
      <c r="S2531" t="s">
        <v>139</v>
      </c>
      <c r="AB2531" t="s">
        <v>128</v>
      </c>
      <c r="AC2531">
        <v>2010</v>
      </c>
      <c r="AD2531">
        <v>195.27799999999999</v>
      </c>
      <c r="AH2531" t="s">
        <v>501</v>
      </c>
    </row>
    <row r="2532" spans="1:34" x14ac:dyDescent="0.25">
      <c r="A2532" t="s">
        <v>137</v>
      </c>
      <c r="B2532" t="s">
        <v>29</v>
      </c>
      <c r="C2532" t="s">
        <v>30</v>
      </c>
      <c r="D2532" t="s">
        <v>136</v>
      </c>
      <c r="E2532" t="s">
        <v>135</v>
      </c>
      <c r="F2532" t="s">
        <v>403</v>
      </c>
      <c r="G2532" t="s">
        <v>404</v>
      </c>
      <c r="H2532">
        <v>348</v>
      </c>
      <c r="I2532" t="s">
        <v>159</v>
      </c>
      <c r="J2532" t="s">
        <v>133</v>
      </c>
      <c r="K2532" t="s">
        <v>158</v>
      </c>
      <c r="P2532" t="s">
        <v>300</v>
      </c>
      <c r="Q2532" t="s">
        <v>301</v>
      </c>
      <c r="R2532" t="s">
        <v>160</v>
      </c>
      <c r="S2532" t="s">
        <v>131</v>
      </c>
      <c r="AB2532" t="s">
        <v>128</v>
      </c>
      <c r="AC2532">
        <v>2010</v>
      </c>
      <c r="AD2532">
        <v>865.452</v>
      </c>
      <c r="AH2532" t="s">
        <v>501</v>
      </c>
    </row>
    <row r="2533" spans="1:34" s="49" customFormat="1" x14ac:dyDescent="0.25">
      <c r="A2533" s="49" t="s">
        <v>137</v>
      </c>
      <c r="B2533" s="49" t="s">
        <v>29</v>
      </c>
      <c r="C2533" s="49" t="s">
        <v>30</v>
      </c>
      <c r="D2533" s="49" t="s">
        <v>136</v>
      </c>
      <c r="E2533" s="49" t="s">
        <v>135</v>
      </c>
      <c r="F2533" s="49" t="s">
        <v>403</v>
      </c>
      <c r="G2533" s="49" t="s">
        <v>404</v>
      </c>
      <c r="H2533" s="49">
        <v>348</v>
      </c>
      <c r="I2533" s="49" t="s">
        <v>159</v>
      </c>
      <c r="J2533" s="49" t="s">
        <v>133</v>
      </c>
      <c r="K2533" s="49" t="s">
        <v>158</v>
      </c>
      <c r="P2533" s="49" t="s">
        <v>302</v>
      </c>
      <c r="Q2533" s="49" t="s">
        <v>131</v>
      </c>
      <c r="R2533" s="49" t="s">
        <v>176</v>
      </c>
      <c r="S2533" s="49" t="s">
        <v>175</v>
      </c>
      <c r="AB2533" s="49" t="s">
        <v>128</v>
      </c>
      <c r="AC2533" s="49">
        <v>2010</v>
      </c>
      <c r="AD2533" s="49">
        <v>11.928000000000001</v>
      </c>
      <c r="AF2533" s="49" t="s">
        <v>858</v>
      </c>
      <c r="AG2533" s="146">
        <f>(AD2534+AD2535+AD2536)</f>
        <v>341.41999999999996</v>
      </c>
      <c r="AH2533" s="49" t="s">
        <v>501</v>
      </c>
    </row>
    <row r="2534" spans="1:34" s="49" customFormat="1" x14ac:dyDescent="0.25">
      <c r="A2534" s="49" t="s">
        <v>137</v>
      </c>
      <c r="B2534" s="49" t="s">
        <v>29</v>
      </c>
      <c r="C2534" s="49" t="s">
        <v>30</v>
      </c>
      <c r="D2534" s="49" t="s">
        <v>136</v>
      </c>
      <c r="E2534" s="49" t="s">
        <v>135</v>
      </c>
      <c r="F2534" s="49" t="s">
        <v>403</v>
      </c>
      <c r="G2534" s="49" t="s">
        <v>404</v>
      </c>
      <c r="H2534" s="49">
        <v>348</v>
      </c>
      <c r="I2534" s="49" t="s">
        <v>159</v>
      </c>
      <c r="J2534" s="49" t="s">
        <v>133</v>
      </c>
      <c r="K2534" s="49" t="s">
        <v>158</v>
      </c>
      <c r="P2534" s="49" t="s">
        <v>302</v>
      </c>
      <c r="Q2534" s="49" t="s">
        <v>131</v>
      </c>
      <c r="R2534" s="49" t="s">
        <v>174</v>
      </c>
      <c r="S2534" s="49" t="s">
        <v>173</v>
      </c>
      <c r="AB2534" s="49" t="s">
        <v>128</v>
      </c>
      <c r="AC2534" s="49">
        <v>2010</v>
      </c>
      <c r="AD2534" s="49">
        <v>99.6</v>
      </c>
      <c r="AF2534" s="49" t="s">
        <v>859</v>
      </c>
      <c r="AG2534" s="146">
        <f>(AD2533+AD2537+AD2538+AD2539+AD2540+AD2541+AD2542)</f>
        <v>1220.893</v>
      </c>
      <c r="AH2534" s="49" t="s">
        <v>501</v>
      </c>
    </row>
    <row r="2535" spans="1:34" s="49" customFormat="1" x14ac:dyDescent="0.25">
      <c r="A2535" s="49" t="s">
        <v>137</v>
      </c>
      <c r="B2535" s="49" t="s">
        <v>29</v>
      </c>
      <c r="C2535" s="49" t="s">
        <v>30</v>
      </c>
      <c r="D2535" s="49" t="s">
        <v>136</v>
      </c>
      <c r="E2535" s="49" t="s">
        <v>135</v>
      </c>
      <c r="F2535" s="49" t="s">
        <v>403</v>
      </c>
      <c r="G2535" s="49" t="s">
        <v>404</v>
      </c>
      <c r="H2535" s="49">
        <v>348</v>
      </c>
      <c r="I2535" s="49" t="s">
        <v>159</v>
      </c>
      <c r="J2535" s="49" t="s">
        <v>133</v>
      </c>
      <c r="K2535" s="49" t="s">
        <v>158</v>
      </c>
      <c r="P2535" s="49" t="s">
        <v>302</v>
      </c>
      <c r="Q2535" s="49" t="s">
        <v>131</v>
      </c>
      <c r="R2535" s="49" t="s">
        <v>172</v>
      </c>
      <c r="S2535" s="49" t="s">
        <v>153</v>
      </c>
      <c r="AB2535" s="49" t="s">
        <v>128</v>
      </c>
      <c r="AC2535" s="49">
        <v>2010</v>
      </c>
      <c r="AD2535" s="49">
        <v>141.303</v>
      </c>
      <c r="AF2535" s="49" t="s">
        <v>862</v>
      </c>
      <c r="AG2535" s="146">
        <f>AD2533+AD2534+AD2535+AD2536+ AD2537+AD2538+AD2539+AD2540+AD2541+AD2542</f>
        <v>1562.3130000000001</v>
      </c>
      <c r="AH2535" s="49" t="s">
        <v>501</v>
      </c>
    </row>
    <row r="2536" spans="1:34" s="49" customFormat="1" x14ac:dyDescent="0.25">
      <c r="A2536" s="49" t="s">
        <v>137</v>
      </c>
      <c r="B2536" s="49" t="s">
        <v>29</v>
      </c>
      <c r="C2536" s="49" t="s">
        <v>30</v>
      </c>
      <c r="D2536" s="49" t="s">
        <v>136</v>
      </c>
      <c r="E2536" s="49" t="s">
        <v>135</v>
      </c>
      <c r="F2536" s="49" t="s">
        <v>403</v>
      </c>
      <c r="G2536" s="49" t="s">
        <v>404</v>
      </c>
      <c r="H2536" s="49">
        <v>348</v>
      </c>
      <c r="I2536" s="49" t="s">
        <v>159</v>
      </c>
      <c r="J2536" s="49" t="s">
        <v>133</v>
      </c>
      <c r="K2536" s="49" t="s">
        <v>158</v>
      </c>
      <c r="P2536" s="49" t="s">
        <v>302</v>
      </c>
      <c r="Q2536" s="49" t="s">
        <v>131</v>
      </c>
      <c r="R2536" s="49" t="s">
        <v>171</v>
      </c>
      <c r="S2536" s="49" t="s">
        <v>151</v>
      </c>
      <c r="AB2536" s="49" t="s">
        <v>128</v>
      </c>
      <c r="AC2536" s="49">
        <v>2010</v>
      </c>
      <c r="AD2536" s="49">
        <v>100.517</v>
      </c>
      <c r="AG2536" s="146"/>
      <c r="AH2536" s="49" t="s">
        <v>501</v>
      </c>
    </row>
    <row r="2537" spans="1:34" s="49" customFormat="1" x14ac:dyDescent="0.25">
      <c r="A2537" s="49" t="s">
        <v>137</v>
      </c>
      <c r="B2537" s="49" t="s">
        <v>29</v>
      </c>
      <c r="C2537" s="49" t="s">
        <v>30</v>
      </c>
      <c r="D2537" s="49" t="s">
        <v>136</v>
      </c>
      <c r="E2537" s="49" t="s">
        <v>135</v>
      </c>
      <c r="F2537" s="49" t="s">
        <v>403</v>
      </c>
      <c r="G2537" s="49" t="s">
        <v>404</v>
      </c>
      <c r="H2537" s="49">
        <v>348</v>
      </c>
      <c r="I2537" s="49" t="s">
        <v>159</v>
      </c>
      <c r="J2537" s="49" t="s">
        <v>133</v>
      </c>
      <c r="K2537" s="49" t="s">
        <v>158</v>
      </c>
      <c r="P2537" s="49" t="s">
        <v>302</v>
      </c>
      <c r="Q2537" s="49" t="s">
        <v>131</v>
      </c>
      <c r="R2537" s="49" t="s">
        <v>170</v>
      </c>
      <c r="S2537" s="49" t="s">
        <v>169</v>
      </c>
      <c r="AB2537" s="49" t="s">
        <v>128</v>
      </c>
      <c r="AC2537" s="49">
        <v>2010</v>
      </c>
      <c r="AD2537" s="49">
        <v>190.542</v>
      </c>
      <c r="AG2537" s="146"/>
      <c r="AH2537" s="49" t="s">
        <v>501</v>
      </c>
    </row>
    <row r="2538" spans="1:34" s="49" customFormat="1" x14ac:dyDescent="0.25">
      <c r="A2538" s="49" t="s">
        <v>137</v>
      </c>
      <c r="B2538" s="49" t="s">
        <v>29</v>
      </c>
      <c r="C2538" s="49" t="s">
        <v>30</v>
      </c>
      <c r="D2538" s="49" t="s">
        <v>136</v>
      </c>
      <c r="E2538" s="49" t="s">
        <v>135</v>
      </c>
      <c r="F2538" s="49" t="s">
        <v>403</v>
      </c>
      <c r="G2538" s="49" t="s">
        <v>404</v>
      </c>
      <c r="H2538" s="49">
        <v>348</v>
      </c>
      <c r="I2538" s="49" t="s">
        <v>159</v>
      </c>
      <c r="J2538" s="49" t="s">
        <v>133</v>
      </c>
      <c r="K2538" s="49" t="s">
        <v>158</v>
      </c>
      <c r="P2538" s="49" t="s">
        <v>302</v>
      </c>
      <c r="Q2538" s="49" t="s">
        <v>131</v>
      </c>
      <c r="R2538" s="49" t="s">
        <v>168</v>
      </c>
      <c r="S2538" s="49" t="s">
        <v>167</v>
      </c>
      <c r="AB2538" s="49" t="s">
        <v>128</v>
      </c>
      <c r="AC2538" s="49">
        <v>2010</v>
      </c>
      <c r="AD2538" s="49">
        <v>226.4</v>
      </c>
      <c r="AG2538" s="146"/>
      <c r="AH2538" s="49" t="s">
        <v>501</v>
      </c>
    </row>
    <row r="2539" spans="1:34" s="49" customFormat="1" x14ac:dyDescent="0.25">
      <c r="A2539" s="49" t="s">
        <v>137</v>
      </c>
      <c r="B2539" s="49" t="s">
        <v>29</v>
      </c>
      <c r="C2539" s="49" t="s">
        <v>30</v>
      </c>
      <c r="D2539" s="49" t="s">
        <v>136</v>
      </c>
      <c r="E2539" s="49" t="s">
        <v>135</v>
      </c>
      <c r="F2539" s="49" t="s">
        <v>403</v>
      </c>
      <c r="G2539" s="49" t="s">
        <v>404</v>
      </c>
      <c r="H2539" s="49">
        <v>348</v>
      </c>
      <c r="I2539" s="49" t="s">
        <v>159</v>
      </c>
      <c r="J2539" s="49" t="s">
        <v>133</v>
      </c>
      <c r="K2539" s="49" t="s">
        <v>158</v>
      </c>
      <c r="P2539" s="49" t="s">
        <v>302</v>
      </c>
      <c r="Q2539" s="49" t="s">
        <v>131</v>
      </c>
      <c r="R2539" s="49" t="s">
        <v>166</v>
      </c>
      <c r="S2539" s="49" t="s">
        <v>165</v>
      </c>
      <c r="AB2539" s="49" t="s">
        <v>128</v>
      </c>
      <c r="AC2539" s="49">
        <v>2010</v>
      </c>
      <c r="AD2539" s="49">
        <v>87.466999999999999</v>
      </c>
      <c r="AG2539" s="146"/>
      <c r="AH2539" s="49" t="s">
        <v>501</v>
      </c>
    </row>
    <row r="2540" spans="1:34" s="49" customFormat="1" x14ac:dyDescent="0.25">
      <c r="A2540" s="49" t="s">
        <v>137</v>
      </c>
      <c r="B2540" s="49" t="s">
        <v>29</v>
      </c>
      <c r="C2540" s="49" t="s">
        <v>30</v>
      </c>
      <c r="D2540" s="49" t="s">
        <v>136</v>
      </c>
      <c r="E2540" s="49" t="s">
        <v>135</v>
      </c>
      <c r="F2540" s="49" t="s">
        <v>403</v>
      </c>
      <c r="G2540" s="49" t="s">
        <v>404</v>
      </c>
      <c r="H2540" s="49">
        <v>348</v>
      </c>
      <c r="I2540" s="49" t="s">
        <v>159</v>
      </c>
      <c r="J2540" s="49" t="s">
        <v>133</v>
      </c>
      <c r="K2540" s="49" t="s">
        <v>158</v>
      </c>
      <c r="P2540" s="49" t="s">
        <v>302</v>
      </c>
      <c r="Q2540" s="49" t="s">
        <v>131</v>
      </c>
      <c r="R2540" s="49" t="s">
        <v>164</v>
      </c>
      <c r="S2540" s="49" t="s">
        <v>143</v>
      </c>
      <c r="AB2540" s="49" t="s">
        <v>128</v>
      </c>
      <c r="AC2540" s="49">
        <v>2010</v>
      </c>
      <c r="AD2540" s="49">
        <v>213.13800000000001</v>
      </c>
      <c r="AG2540" s="146"/>
      <c r="AH2540" s="49" t="s">
        <v>501</v>
      </c>
    </row>
    <row r="2541" spans="1:34" s="49" customFormat="1" x14ac:dyDescent="0.25">
      <c r="A2541" s="49" t="s">
        <v>137</v>
      </c>
      <c r="B2541" s="49" t="s">
        <v>29</v>
      </c>
      <c r="C2541" s="49" t="s">
        <v>30</v>
      </c>
      <c r="D2541" s="49" t="s">
        <v>136</v>
      </c>
      <c r="E2541" s="49" t="s">
        <v>135</v>
      </c>
      <c r="F2541" s="49" t="s">
        <v>403</v>
      </c>
      <c r="G2541" s="49" t="s">
        <v>404</v>
      </c>
      <c r="H2541" s="49">
        <v>348</v>
      </c>
      <c r="I2541" s="49" t="s">
        <v>159</v>
      </c>
      <c r="J2541" s="49" t="s">
        <v>133</v>
      </c>
      <c r="K2541" s="49" t="s">
        <v>158</v>
      </c>
      <c r="P2541" s="49" t="s">
        <v>302</v>
      </c>
      <c r="Q2541" s="49" t="s">
        <v>131</v>
      </c>
      <c r="R2541" s="49" t="s">
        <v>163</v>
      </c>
      <c r="S2541" s="49" t="s">
        <v>162</v>
      </c>
      <c r="AB2541" s="49" t="s">
        <v>128</v>
      </c>
      <c r="AC2541" s="49">
        <v>2010</v>
      </c>
      <c r="AD2541" s="49">
        <v>117.505</v>
      </c>
      <c r="AG2541" s="146"/>
      <c r="AH2541" s="49" t="s">
        <v>501</v>
      </c>
    </row>
    <row r="2542" spans="1:34" s="49" customFormat="1" x14ac:dyDescent="0.25">
      <c r="A2542" s="49" t="s">
        <v>137</v>
      </c>
      <c r="B2542" s="49" t="s">
        <v>29</v>
      </c>
      <c r="C2542" s="49" t="s">
        <v>30</v>
      </c>
      <c r="D2542" s="49" t="s">
        <v>136</v>
      </c>
      <c r="E2542" s="49" t="s">
        <v>135</v>
      </c>
      <c r="F2542" s="49" t="s">
        <v>403</v>
      </c>
      <c r="G2542" s="49" t="s">
        <v>404</v>
      </c>
      <c r="H2542" s="49">
        <v>348</v>
      </c>
      <c r="I2542" s="49" t="s">
        <v>159</v>
      </c>
      <c r="J2542" s="49" t="s">
        <v>133</v>
      </c>
      <c r="K2542" s="49" t="s">
        <v>158</v>
      </c>
      <c r="P2542" s="49" t="s">
        <v>302</v>
      </c>
      <c r="Q2542" s="49" t="s">
        <v>131</v>
      </c>
      <c r="R2542" s="49" t="s">
        <v>161</v>
      </c>
      <c r="S2542" s="49" t="s">
        <v>139</v>
      </c>
      <c r="AB2542" s="49" t="s">
        <v>128</v>
      </c>
      <c r="AC2542" s="49">
        <v>2010</v>
      </c>
      <c r="AD2542" s="49">
        <v>373.91300000000001</v>
      </c>
      <c r="AG2542" s="146"/>
      <c r="AH2542" s="49" t="s">
        <v>501</v>
      </c>
    </row>
    <row r="2543" spans="1:34" s="49" customFormat="1" x14ac:dyDescent="0.25">
      <c r="A2543" s="49" t="s">
        <v>137</v>
      </c>
      <c r="B2543" s="49" t="s">
        <v>29</v>
      </c>
      <c r="C2543" s="49" t="s">
        <v>30</v>
      </c>
      <c r="D2543" s="49" t="s">
        <v>136</v>
      </c>
      <c r="E2543" s="49" t="s">
        <v>135</v>
      </c>
      <c r="F2543" s="49" t="s">
        <v>403</v>
      </c>
      <c r="G2543" s="49" t="s">
        <v>404</v>
      </c>
      <c r="H2543" s="49">
        <v>348</v>
      </c>
      <c r="I2543" s="49" t="s">
        <v>159</v>
      </c>
      <c r="J2543" s="49" t="s">
        <v>133</v>
      </c>
      <c r="K2543" s="49" t="s">
        <v>158</v>
      </c>
      <c r="P2543" s="49" t="s">
        <v>302</v>
      </c>
      <c r="Q2543" s="49" t="s">
        <v>131</v>
      </c>
      <c r="R2543" s="49" t="s">
        <v>160</v>
      </c>
      <c r="S2543" s="49" t="s">
        <v>131</v>
      </c>
      <c r="AB2543" s="49" t="s">
        <v>128</v>
      </c>
      <c r="AC2543" s="49">
        <v>2010</v>
      </c>
      <c r="AD2543" s="49">
        <v>1562.3130000000001</v>
      </c>
      <c r="AG2543" s="146"/>
      <c r="AH2543" s="49" t="s">
        <v>501</v>
      </c>
    </row>
    <row r="2544" spans="1:34" x14ac:dyDescent="0.25">
      <c r="A2544" t="s">
        <v>137</v>
      </c>
      <c r="B2544" t="s">
        <v>385</v>
      </c>
      <c r="C2544" t="s">
        <v>386</v>
      </c>
      <c r="D2544" t="s">
        <v>136</v>
      </c>
      <c r="E2544" t="s">
        <v>135</v>
      </c>
      <c r="F2544" t="s">
        <v>403</v>
      </c>
      <c r="G2544" t="s">
        <v>404</v>
      </c>
      <c r="H2544">
        <v>382</v>
      </c>
      <c r="I2544" t="s">
        <v>387</v>
      </c>
      <c r="J2544" t="s">
        <v>133</v>
      </c>
      <c r="K2544" t="s">
        <v>132</v>
      </c>
      <c r="P2544" t="s">
        <v>297</v>
      </c>
      <c r="Q2544" t="s">
        <v>298</v>
      </c>
      <c r="R2544" t="s">
        <v>183</v>
      </c>
      <c r="S2544" t="s">
        <v>182</v>
      </c>
      <c r="AB2544" t="s">
        <v>128</v>
      </c>
      <c r="AC2544">
        <v>2010</v>
      </c>
      <c r="AD2544">
        <v>0.96</v>
      </c>
      <c r="AH2544" t="s">
        <v>502</v>
      </c>
    </row>
    <row r="2545" spans="1:34" x14ac:dyDescent="0.25">
      <c r="A2545" t="s">
        <v>137</v>
      </c>
      <c r="B2545" t="s">
        <v>385</v>
      </c>
      <c r="C2545" t="s">
        <v>386</v>
      </c>
      <c r="D2545" t="s">
        <v>136</v>
      </c>
      <c r="E2545" t="s">
        <v>135</v>
      </c>
      <c r="F2545" t="s">
        <v>403</v>
      </c>
      <c r="G2545" t="s">
        <v>404</v>
      </c>
      <c r="H2545">
        <v>382</v>
      </c>
      <c r="I2545" t="s">
        <v>387</v>
      </c>
      <c r="J2545" t="s">
        <v>133</v>
      </c>
      <c r="K2545" t="s">
        <v>132</v>
      </c>
      <c r="P2545" t="s">
        <v>297</v>
      </c>
      <c r="Q2545" t="s">
        <v>298</v>
      </c>
      <c r="R2545" t="s">
        <v>156</v>
      </c>
      <c r="S2545" t="s">
        <v>155</v>
      </c>
      <c r="AB2545" t="s">
        <v>128</v>
      </c>
      <c r="AC2545">
        <v>2010</v>
      </c>
      <c r="AD2545">
        <v>137.97800000000001</v>
      </c>
      <c r="AH2545" t="s">
        <v>502</v>
      </c>
    </row>
    <row r="2546" spans="1:34" x14ac:dyDescent="0.25">
      <c r="A2546" t="s">
        <v>137</v>
      </c>
      <c r="B2546" t="s">
        <v>385</v>
      </c>
      <c r="C2546" t="s">
        <v>386</v>
      </c>
      <c r="D2546" t="s">
        <v>136</v>
      </c>
      <c r="E2546" t="s">
        <v>135</v>
      </c>
      <c r="F2546" t="s">
        <v>403</v>
      </c>
      <c r="G2546" t="s">
        <v>404</v>
      </c>
      <c r="H2546">
        <v>382</v>
      </c>
      <c r="I2546" t="s">
        <v>387</v>
      </c>
      <c r="J2546" t="s">
        <v>133</v>
      </c>
      <c r="K2546" t="s">
        <v>132</v>
      </c>
      <c r="P2546" t="s">
        <v>297</v>
      </c>
      <c r="Q2546" t="s">
        <v>298</v>
      </c>
      <c r="R2546" t="s">
        <v>154</v>
      </c>
      <c r="S2546" t="s">
        <v>153</v>
      </c>
      <c r="AB2546" t="s">
        <v>128</v>
      </c>
      <c r="AC2546">
        <v>2010</v>
      </c>
      <c r="AD2546">
        <v>1094.133</v>
      </c>
      <c r="AH2546" t="s">
        <v>502</v>
      </c>
    </row>
    <row r="2547" spans="1:34" x14ac:dyDescent="0.25">
      <c r="A2547" t="s">
        <v>137</v>
      </c>
      <c r="B2547" t="s">
        <v>385</v>
      </c>
      <c r="C2547" t="s">
        <v>386</v>
      </c>
      <c r="D2547" t="s">
        <v>136</v>
      </c>
      <c r="E2547" t="s">
        <v>135</v>
      </c>
      <c r="F2547" t="s">
        <v>403</v>
      </c>
      <c r="G2547" t="s">
        <v>404</v>
      </c>
      <c r="H2547">
        <v>382</v>
      </c>
      <c r="I2547" t="s">
        <v>387</v>
      </c>
      <c r="J2547" t="s">
        <v>133</v>
      </c>
      <c r="K2547" t="s">
        <v>132</v>
      </c>
      <c r="P2547" t="s">
        <v>297</v>
      </c>
      <c r="Q2547" t="s">
        <v>298</v>
      </c>
      <c r="R2547" t="s">
        <v>152</v>
      </c>
      <c r="S2547" t="s">
        <v>151</v>
      </c>
      <c r="AB2547" t="s">
        <v>128</v>
      </c>
      <c r="AC2547">
        <v>2010</v>
      </c>
      <c r="AD2547">
        <v>583.971</v>
      </c>
      <c r="AH2547" t="s">
        <v>502</v>
      </c>
    </row>
    <row r="2548" spans="1:34" x14ac:dyDescent="0.25">
      <c r="A2548" t="s">
        <v>137</v>
      </c>
      <c r="B2548" t="s">
        <v>385</v>
      </c>
      <c r="C2548" t="s">
        <v>386</v>
      </c>
      <c r="D2548" t="s">
        <v>136</v>
      </c>
      <c r="E2548" t="s">
        <v>135</v>
      </c>
      <c r="F2548" t="s">
        <v>403</v>
      </c>
      <c r="G2548" t="s">
        <v>404</v>
      </c>
      <c r="H2548">
        <v>382</v>
      </c>
      <c r="I2548" t="s">
        <v>387</v>
      </c>
      <c r="J2548" t="s">
        <v>133</v>
      </c>
      <c r="K2548" t="s">
        <v>132</v>
      </c>
      <c r="P2548" t="s">
        <v>297</v>
      </c>
      <c r="Q2548" t="s">
        <v>298</v>
      </c>
      <c r="R2548" t="s">
        <v>150</v>
      </c>
      <c r="S2548" t="s">
        <v>149</v>
      </c>
      <c r="AB2548" t="s">
        <v>128</v>
      </c>
      <c r="AC2548">
        <v>2010</v>
      </c>
      <c r="AD2548">
        <v>1135.8420000000001</v>
      </c>
      <c r="AH2548" t="s">
        <v>502</v>
      </c>
    </row>
    <row r="2549" spans="1:34" x14ac:dyDescent="0.25">
      <c r="A2549" t="s">
        <v>137</v>
      </c>
      <c r="B2549" t="s">
        <v>385</v>
      </c>
      <c r="C2549" t="s">
        <v>386</v>
      </c>
      <c r="D2549" t="s">
        <v>136</v>
      </c>
      <c r="E2549" t="s">
        <v>135</v>
      </c>
      <c r="F2549" t="s">
        <v>403</v>
      </c>
      <c r="G2549" t="s">
        <v>404</v>
      </c>
      <c r="H2549">
        <v>382</v>
      </c>
      <c r="I2549" t="s">
        <v>387</v>
      </c>
      <c r="J2549" t="s">
        <v>133</v>
      </c>
      <c r="K2549" t="s">
        <v>132</v>
      </c>
      <c r="P2549" t="s">
        <v>297</v>
      </c>
      <c r="Q2549" t="s">
        <v>298</v>
      </c>
      <c r="R2549" t="s">
        <v>148</v>
      </c>
      <c r="S2549" t="s">
        <v>147</v>
      </c>
      <c r="AB2549" t="s">
        <v>128</v>
      </c>
      <c r="AC2549">
        <v>2010</v>
      </c>
      <c r="AD2549">
        <v>70.039000000000001</v>
      </c>
      <c r="AH2549" t="s">
        <v>502</v>
      </c>
    </row>
    <row r="2550" spans="1:34" x14ac:dyDescent="0.25">
      <c r="A2550" t="s">
        <v>137</v>
      </c>
      <c r="B2550" t="s">
        <v>385</v>
      </c>
      <c r="C2550" t="s">
        <v>386</v>
      </c>
      <c r="D2550" t="s">
        <v>136</v>
      </c>
      <c r="E2550" t="s">
        <v>135</v>
      </c>
      <c r="F2550" t="s">
        <v>403</v>
      </c>
      <c r="G2550" t="s">
        <v>404</v>
      </c>
      <c r="H2550">
        <v>382</v>
      </c>
      <c r="I2550" t="s">
        <v>387</v>
      </c>
      <c r="J2550" t="s">
        <v>133</v>
      </c>
      <c r="K2550" t="s">
        <v>132</v>
      </c>
      <c r="P2550" t="s">
        <v>297</v>
      </c>
      <c r="Q2550" t="s">
        <v>298</v>
      </c>
      <c r="R2550" t="s">
        <v>146</v>
      </c>
      <c r="S2550" t="s">
        <v>145</v>
      </c>
      <c r="AB2550" t="s">
        <v>128</v>
      </c>
      <c r="AC2550">
        <v>2010</v>
      </c>
      <c r="AD2550">
        <v>323.98200000000003</v>
      </c>
      <c r="AH2550" t="s">
        <v>502</v>
      </c>
    </row>
    <row r="2551" spans="1:34" x14ac:dyDescent="0.25">
      <c r="A2551" t="s">
        <v>137</v>
      </c>
      <c r="B2551" t="s">
        <v>385</v>
      </c>
      <c r="C2551" t="s">
        <v>386</v>
      </c>
      <c r="D2551" t="s">
        <v>136</v>
      </c>
      <c r="E2551" t="s">
        <v>135</v>
      </c>
      <c r="F2551" t="s">
        <v>403</v>
      </c>
      <c r="G2551" t="s">
        <v>404</v>
      </c>
      <c r="H2551">
        <v>382</v>
      </c>
      <c r="I2551" t="s">
        <v>387</v>
      </c>
      <c r="J2551" t="s">
        <v>133</v>
      </c>
      <c r="K2551" t="s">
        <v>132</v>
      </c>
      <c r="P2551" t="s">
        <v>297</v>
      </c>
      <c r="Q2551" t="s">
        <v>298</v>
      </c>
      <c r="R2551" t="s">
        <v>144</v>
      </c>
      <c r="S2551" t="s">
        <v>143</v>
      </c>
      <c r="AB2551" t="s">
        <v>128</v>
      </c>
      <c r="AC2551">
        <v>2010</v>
      </c>
      <c r="AD2551">
        <v>4.351</v>
      </c>
      <c r="AH2551" t="s">
        <v>502</v>
      </c>
    </row>
    <row r="2552" spans="1:34" x14ac:dyDescent="0.25">
      <c r="A2552" t="s">
        <v>137</v>
      </c>
      <c r="B2552" t="s">
        <v>385</v>
      </c>
      <c r="C2552" t="s">
        <v>386</v>
      </c>
      <c r="D2552" t="s">
        <v>136</v>
      </c>
      <c r="E2552" t="s">
        <v>135</v>
      </c>
      <c r="F2552" t="s">
        <v>403</v>
      </c>
      <c r="G2552" t="s">
        <v>404</v>
      </c>
      <c r="H2552">
        <v>382</v>
      </c>
      <c r="I2552" t="s">
        <v>387</v>
      </c>
      <c r="J2552" t="s">
        <v>133</v>
      </c>
      <c r="K2552" t="s">
        <v>132</v>
      </c>
      <c r="P2552" t="s">
        <v>297</v>
      </c>
      <c r="Q2552" t="s">
        <v>298</v>
      </c>
      <c r="R2552" t="s">
        <v>142</v>
      </c>
      <c r="S2552" t="s">
        <v>141</v>
      </c>
      <c r="AB2552" t="s">
        <v>128</v>
      </c>
      <c r="AC2552">
        <v>2010</v>
      </c>
      <c r="AD2552">
        <v>1303.4590000000001</v>
      </c>
      <c r="AH2552" t="s">
        <v>502</v>
      </c>
    </row>
    <row r="2553" spans="1:34" x14ac:dyDescent="0.25">
      <c r="A2553" t="s">
        <v>137</v>
      </c>
      <c r="B2553" t="s">
        <v>385</v>
      </c>
      <c r="C2553" t="s">
        <v>386</v>
      </c>
      <c r="D2553" t="s">
        <v>136</v>
      </c>
      <c r="E2553" t="s">
        <v>135</v>
      </c>
      <c r="F2553" t="s">
        <v>403</v>
      </c>
      <c r="G2553" t="s">
        <v>404</v>
      </c>
      <c r="H2553">
        <v>382</v>
      </c>
      <c r="I2553" t="s">
        <v>387</v>
      </c>
      <c r="J2553" t="s">
        <v>133</v>
      </c>
      <c r="K2553" t="s">
        <v>132</v>
      </c>
      <c r="P2553" t="s">
        <v>297</v>
      </c>
      <c r="Q2553" t="s">
        <v>298</v>
      </c>
      <c r="R2553" t="s">
        <v>140</v>
      </c>
      <c r="S2553" t="s">
        <v>139</v>
      </c>
      <c r="AB2553" t="s">
        <v>128</v>
      </c>
      <c r="AC2553">
        <v>2010</v>
      </c>
      <c r="AD2553">
        <v>21.515000000000001</v>
      </c>
      <c r="AH2553" t="s">
        <v>502</v>
      </c>
    </row>
    <row r="2554" spans="1:34" x14ac:dyDescent="0.25">
      <c r="A2554" t="s">
        <v>137</v>
      </c>
      <c r="B2554" t="s">
        <v>385</v>
      </c>
      <c r="C2554" t="s">
        <v>386</v>
      </c>
      <c r="D2554" t="s">
        <v>136</v>
      </c>
      <c r="E2554" t="s">
        <v>135</v>
      </c>
      <c r="F2554" t="s">
        <v>403</v>
      </c>
      <c r="G2554" t="s">
        <v>404</v>
      </c>
      <c r="H2554">
        <v>382</v>
      </c>
      <c r="I2554" t="s">
        <v>387</v>
      </c>
      <c r="J2554" t="s">
        <v>133</v>
      </c>
      <c r="K2554" t="s">
        <v>132</v>
      </c>
      <c r="P2554" t="s">
        <v>297</v>
      </c>
      <c r="Q2554" t="s">
        <v>298</v>
      </c>
      <c r="R2554" t="s">
        <v>138</v>
      </c>
      <c r="S2554" t="s">
        <v>131</v>
      </c>
      <c r="AB2554" t="s">
        <v>128</v>
      </c>
      <c r="AC2554">
        <v>2010</v>
      </c>
      <c r="AD2554">
        <v>4682.402</v>
      </c>
      <c r="AH2554" t="s">
        <v>502</v>
      </c>
    </row>
    <row r="2555" spans="1:34" x14ac:dyDescent="0.25">
      <c r="A2555" t="s">
        <v>137</v>
      </c>
      <c r="B2555" t="s">
        <v>385</v>
      </c>
      <c r="C2555" t="s">
        <v>386</v>
      </c>
      <c r="D2555" t="s">
        <v>136</v>
      </c>
      <c r="E2555" t="s">
        <v>135</v>
      </c>
      <c r="F2555" t="s">
        <v>403</v>
      </c>
      <c r="G2555" t="s">
        <v>404</v>
      </c>
      <c r="H2555">
        <v>382</v>
      </c>
      <c r="I2555" t="s">
        <v>387</v>
      </c>
      <c r="J2555" t="s">
        <v>133</v>
      </c>
      <c r="K2555" t="s">
        <v>132</v>
      </c>
      <c r="P2555" t="s">
        <v>297</v>
      </c>
      <c r="Q2555" t="s">
        <v>298</v>
      </c>
      <c r="R2555" t="s">
        <v>130</v>
      </c>
      <c r="S2555" t="s">
        <v>129</v>
      </c>
      <c r="AB2555" t="s">
        <v>128</v>
      </c>
      <c r="AC2555">
        <v>2010</v>
      </c>
      <c r="AD2555">
        <v>6.1719999999999997</v>
      </c>
      <c r="AH2555" t="s">
        <v>502</v>
      </c>
    </row>
    <row r="2556" spans="1:34" x14ac:dyDescent="0.25">
      <c r="A2556" t="s">
        <v>137</v>
      </c>
      <c r="B2556" t="s">
        <v>385</v>
      </c>
      <c r="C2556" t="s">
        <v>386</v>
      </c>
      <c r="D2556" t="s">
        <v>136</v>
      </c>
      <c r="E2556" t="s">
        <v>135</v>
      </c>
      <c r="F2556" t="s">
        <v>403</v>
      </c>
      <c r="G2556" t="s">
        <v>404</v>
      </c>
      <c r="H2556">
        <v>382</v>
      </c>
      <c r="I2556" t="s">
        <v>387</v>
      </c>
      <c r="J2556" t="s">
        <v>133</v>
      </c>
      <c r="K2556" t="s">
        <v>132</v>
      </c>
      <c r="P2556" t="s">
        <v>300</v>
      </c>
      <c r="Q2556" t="s">
        <v>301</v>
      </c>
      <c r="R2556" t="s">
        <v>183</v>
      </c>
      <c r="S2556" t="s">
        <v>182</v>
      </c>
      <c r="AB2556" t="s">
        <v>128</v>
      </c>
      <c r="AC2556">
        <v>2010</v>
      </c>
      <c r="AD2556">
        <v>51.356999999999999</v>
      </c>
      <c r="AH2556" t="s">
        <v>502</v>
      </c>
    </row>
    <row r="2557" spans="1:34" x14ac:dyDescent="0.25">
      <c r="A2557" t="s">
        <v>137</v>
      </c>
      <c r="B2557" t="s">
        <v>385</v>
      </c>
      <c r="C2557" t="s">
        <v>386</v>
      </c>
      <c r="D2557" t="s">
        <v>136</v>
      </c>
      <c r="E2557" t="s">
        <v>135</v>
      </c>
      <c r="F2557" t="s">
        <v>403</v>
      </c>
      <c r="G2557" t="s">
        <v>404</v>
      </c>
      <c r="H2557">
        <v>382</v>
      </c>
      <c r="I2557" t="s">
        <v>387</v>
      </c>
      <c r="J2557" t="s">
        <v>133</v>
      </c>
      <c r="K2557" t="s">
        <v>132</v>
      </c>
      <c r="P2557" t="s">
        <v>300</v>
      </c>
      <c r="Q2557" t="s">
        <v>301</v>
      </c>
      <c r="R2557" t="s">
        <v>156</v>
      </c>
      <c r="S2557" t="s">
        <v>155</v>
      </c>
      <c r="AB2557" t="s">
        <v>128</v>
      </c>
      <c r="AC2557">
        <v>2010</v>
      </c>
      <c r="AD2557">
        <v>302.79500000000002</v>
      </c>
      <c r="AH2557" t="s">
        <v>502</v>
      </c>
    </row>
    <row r="2558" spans="1:34" x14ac:dyDescent="0.25">
      <c r="A2558" t="s">
        <v>137</v>
      </c>
      <c r="B2558" t="s">
        <v>385</v>
      </c>
      <c r="C2558" t="s">
        <v>386</v>
      </c>
      <c r="D2558" t="s">
        <v>136</v>
      </c>
      <c r="E2558" t="s">
        <v>135</v>
      </c>
      <c r="F2558" t="s">
        <v>403</v>
      </c>
      <c r="G2558" t="s">
        <v>404</v>
      </c>
      <c r="H2558">
        <v>382</v>
      </c>
      <c r="I2558" t="s">
        <v>387</v>
      </c>
      <c r="J2558" t="s">
        <v>133</v>
      </c>
      <c r="K2558" t="s">
        <v>132</v>
      </c>
      <c r="P2558" t="s">
        <v>300</v>
      </c>
      <c r="Q2558" t="s">
        <v>301</v>
      </c>
      <c r="R2558" t="s">
        <v>154</v>
      </c>
      <c r="S2558" t="s">
        <v>153</v>
      </c>
      <c r="AB2558" t="s">
        <v>128</v>
      </c>
      <c r="AC2558">
        <v>2010</v>
      </c>
      <c r="AD2558">
        <v>585.072</v>
      </c>
      <c r="AH2558" t="s">
        <v>502</v>
      </c>
    </row>
    <row r="2559" spans="1:34" x14ac:dyDescent="0.25">
      <c r="A2559" t="s">
        <v>137</v>
      </c>
      <c r="B2559" t="s">
        <v>385</v>
      </c>
      <c r="C2559" t="s">
        <v>386</v>
      </c>
      <c r="D2559" t="s">
        <v>136</v>
      </c>
      <c r="E2559" t="s">
        <v>135</v>
      </c>
      <c r="F2559" t="s">
        <v>403</v>
      </c>
      <c r="G2559" t="s">
        <v>404</v>
      </c>
      <c r="H2559">
        <v>382</v>
      </c>
      <c r="I2559" t="s">
        <v>387</v>
      </c>
      <c r="J2559" t="s">
        <v>133</v>
      </c>
      <c r="K2559" t="s">
        <v>132</v>
      </c>
      <c r="P2559" t="s">
        <v>300</v>
      </c>
      <c r="Q2559" t="s">
        <v>301</v>
      </c>
      <c r="R2559" t="s">
        <v>152</v>
      </c>
      <c r="S2559" t="s">
        <v>151</v>
      </c>
      <c r="AB2559" t="s">
        <v>128</v>
      </c>
      <c r="AC2559">
        <v>2010</v>
      </c>
      <c r="AD2559">
        <v>292.54000000000002</v>
      </c>
      <c r="AH2559" t="s">
        <v>502</v>
      </c>
    </row>
    <row r="2560" spans="1:34" x14ac:dyDescent="0.25">
      <c r="A2560" t="s">
        <v>137</v>
      </c>
      <c r="B2560" t="s">
        <v>385</v>
      </c>
      <c r="C2560" t="s">
        <v>386</v>
      </c>
      <c r="D2560" t="s">
        <v>136</v>
      </c>
      <c r="E2560" t="s">
        <v>135</v>
      </c>
      <c r="F2560" t="s">
        <v>403</v>
      </c>
      <c r="G2560" t="s">
        <v>404</v>
      </c>
      <c r="H2560">
        <v>382</v>
      </c>
      <c r="I2560" t="s">
        <v>387</v>
      </c>
      <c r="J2560" t="s">
        <v>133</v>
      </c>
      <c r="K2560" t="s">
        <v>132</v>
      </c>
      <c r="P2560" t="s">
        <v>300</v>
      </c>
      <c r="Q2560" t="s">
        <v>301</v>
      </c>
      <c r="R2560" t="s">
        <v>150</v>
      </c>
      <c r="S2560" t="s">
        <v>149</v>
      </c>
      <c r="AB2560" t="s">
        <v>128</v>
      </c>
      <c r="AC2560">
        <v>2010</v>
      </c>
      <c r="AD2560">
        <v>1002.079</v>
      </c>
      <c r="AH2560" t="s">
        <v>502</v>
      </c>
    </row>
    <row r="2561" spans="1:34" x14ac:dyDescent="0.25">
      <c r="A2561" t="s">
        <v>137</v>
      </c>
      <c r="B2561" t="s">
        <v>385</v>
      </c>
      <c r="C2561" t="s">
        <v>386</v>
      </c>
      <c r="D2561" t="s">
        <v>136</v>
      </c>
      <c r="E2561" t="s">
        <v>135</v>
      </c>
      <c r="F2561" t="s">
        <v>403</v>
      </c>
      <c r="G2561" t="s">
        <v>404</v>
      </c>
      <c r="H2561">
        <v>382</v>
      </c>
      <c r="I2561" t="s">
        <v>387</v>
      </c>
      <c r="J2561" t="s">
        <v>133</v>
      </c>
      <c r="K2561" t="s">
        <v>132</v>
      </c>
      <c r="P2561" t="s">
        <v>300</v>
      </c>
      <c r="Q2561" t="s">
        <v>301</v>
      </c>
      <c r="R2561" t="s">
        <v>148</v>
      </c>
      <c r="S2561" t="s">
        <v>147</v>
      </c>
      <c r="AB2561" t="s">
        <v>128</v>
      </c>
      <c r="AC2561">
        <v>2010</v>
      </c>
      <c r="AD2561">
        <v>960.55600000000004</v>
      </c>
      <c r="AH2561" t="s">
        <v>502</v>
      </c>
    </row>
    <row r="2562" spans="1:34" x14ac:dyDescent="0.25">
      <c r="A2562" t="s">
        <v>137</v>
      </c>
      <c r="B2562" t="s">
        <v>385</v>
      </c>
      <c r="C2562" t="s">
        <v>386</v>
      </c>
      <c r="D2562" t="s">
        <v>136</v>
      </c>
      <c r="E2562" t="s">
        <v>135</v>
      </c>
      <c r="F2562" t="s">
        <v>403</v>
      </c>
      <c r="G2562" t="s">
        <v>404</v>
      </c>
      <c r="H2562">
        <v>382</v>
      </c>
      <c r="I2562" t="s">
        <v>387</v>
      </c>
      <c r="J2562" t="s">
        <v>133</v>
      </c>
      <c r="K2562" t="s">
        <v>132</v>
      </c>
      <c r="P2562" t="s">
        <v>300</v>
      </c>
      <c r="Q2562" t="s">
        <v>301</v>
      </c>
      <c r="R2562" t="s">
        <v>146</v>
      </c>
      <c r="S2562" t="s">
        <v>145</v>
      </c>
      <c r="AB2562" t="s">
        <v>128</v>
      </c>
      <c r="AC2562">
        <v>2010</v>
      </c>
      <c r="AD2562">
        <v>2113.7069999999999</v>
      </c>
      <c r="AH2562" t="s">
        <v>502</v>
      </c>
    </row>
    <row r="2563" spans="1:34" x14ac:dyDescent="0.25">
      <c r="A2563" t="s">
        <v>137</v>
      </c>
      <c r="B2563" t="s">
        <v>385</v>
      </c>
      <c r="C2563" t="s">
        <v>386</v>
      </c>
      <c r="D2563" t="s">
        <v>136</v>
      </c>
      <c r="E2563" t="s">
        <v>135</v>
      </c>
      <c r="F2563" t="s">
        <v>403</v>
      </c>
      <c r="G2563" t="s">
        <v>404</v>
      </c>
      <c r="H2563">
        <v>382</v>
      </c>
      <c r="I2563" t="s">
        <v>387</v>
      </c>
      <c r="J2563" t="s">
        <v>133</v>
      </c>
      <c r="K2563" t="s">
        <v>132</v>
      </c>
      <c r="P2563" t="s">
        <v>300</v>
      </c>
      <c r="Q2563" t="s">
        <v>301</v>
      </c>
      <c r="R2563" t="s">
        <v>144</v>
      </c>
      <c r="S2563" t="s">
        <v>143</v>
      </c>
      <c r="AB2563" t="s">
        <v>128</v>
      </c>
      <c r="AC2563">
        <v>2010</v>
      </c>
      <c r="AD2563">
        <v>52.387999999999998</v>
      </c>
      <c r="AH2563" t="s">
        <v>502</v>
      </c>
    </row>
    <row r="2564" spans="1:34" x14ac:dyDescent="0.25">
      <c r="A2564" t="s">
        <v>137</v>
      </c>
      <c r="B2564" t="s">
        <v>385</v>
      </c>
      <c r="C2564" t="s">
        <v>386</v>
      </c>
      <c r="D2564" t="s">
        <v>136</v>
      </c>
      <c r="E2564" t="s">
        <v>135</v>
      </c>
      <c r="F2564" t="s">
        <v>403</v>
      </c>
      <c r="G2564" t="s">
        <v>404</v>
      </c>
      <c r="H2564">
        <v>382</v>
      </c>
      <c r="I2564" t="s">
        <v>387</v>
      </c>
      <c r="J2564" t="s">
        <v>133</v>
      </c>
      <c r="K2564" t="s">
        <v>132</v>
      </c>
      <c r="P2564" t="s">
        <v>300</v>
      </c>
      <c r="Q2564" t="s">
        <v>301</v>
      </c>
      <c r="R2564" t="s">
        <v>142</v>
      </c>
      <c r="S2564" t="s">
        <v>141</v>
      </c>
      <c r="AB2564" t="s">
        <v>128</v>
      </c>
      <c r="AC2564">
        <v>2010</v>
      </c>
      <c r="AD2564">
        <v>931.94200000000001</v>
      </c>
      <c r="AH2564" t="s">
        <v>502</v>
      </c>
    </row>
    <row r="2565" spans="1:34" x14ac:dyDescent="0.25">
      <c r="A2565" t="s">
        <v>137</v>
      </c>
      <c r="B2565" t="s">
        <v>385</v>
      </c>
      <c r="C2565" t="s">
        <v>386</v>
      </c>
      <c r="D2565" t="s">
        <v>136</v>
      </c>
      <c r="E2565" t="s">
        <v>135</v>
      </c>
      <c r="F2565" t="s">
        <v>403</v>
      </c>
      <c r="G2565" t="s">
        <v>404</v>
      </c>
      <c r="H2565">
        <v>382</v>
      </c>
      <c r="I2565" t="s">
        <v>387</v>
      </c>
      <c r="J2565" t="s">
        <v>133</v>
      </c>
      <c r="K2565" t="s">
        <v>132</v>
      </c>
      <c r="P2565" t="s">
        <v>300</v>
      </c>
      <c r="Q2565" t="s">
        <v>301</v>
      </c>
      <c r="R2565" t="s">
        <v>140</v>
      </c>
      <c r="S2565" t="s">
        <v>139</v>
      </c>
      <c r="AB2565" t="s">
        <v>128</v>
      </c>
      <c r="AC2565">
        <v>2010</v>
      </c>
      <c r="AD2565">
        <v>1079.24</v>
      </c>
      <c r="AH2565" t="s">
        <v>502</v>
      </c>
    </row>
    <row r="2566" spans="1:34" x14ac:dyDescent="0.25">
      <c r="A2566" t="s">
        <v>137</v>
      </c>
      <c r="B2566" t="s">
        <v>385</v>
      </c>
      <c r="C2566" t="s">
        <v>386</v>
      </c>
      <c r="D2566" t="s">
        <v>136</v>
      </c>
      <c r="E2566" t="s">
        <v>135</v>
      </c>
      <c r="F2566" t="s">
        <v>403</v>
      </c>
      <c r="G2566" t="s">
        <v>404</v>
      </c>
      <c r="H2566">
        <v>382</v>
      </c>
      <c r="I2566" t="s">
        <v>387</v>
      </c>
      <c r="J2566" t="s">
        <v>133</v>
      </c>
      <c r="K2566" t="s">
        <v>132</v>
      </c>
      <c r="P2566" t="s">
        <v>300</v>
      </c>
      <c r="Q2566" t="s">
        <v>301</v>
      </c>
      <c r="R2566" t="s">
        <v>138</v>
      </c>
      <c r="S2566" t="s">
        <v>131</v>
      </c>
      <c r="AB2566" t="s">
        <v>128</v>
      </c>
      <c r="AC2566">
        <v>2010</v>
      </c>
      <c r="AD2566">
        <v>7388.9709999999995</v>
      </c>
      <c r="AH2566" t="s">
        <v>502</v>
      </c>
    </row>
    <row r="2567" spans="1:34" x14ac:dyDescent="0.25">
      <c r="A2567" t="s">
        <v>137</v>
      </c>
      <c r="B2567" t="s">
        <v>385</v>
      </c>
      <c r="C2567" t="s">
        <v>386</v>
      </c>
      <c r="D2567" t="s">
        <v>136</v>
      </c>
      <c r="E2567" t="s">
        <v>135</v>
      </c>
      <c r="F2567" t="s">
        <v>403</v>
      </c>
      <c r="G2567" t="s">
        <v>404</v>
      </c>
      <c r="H2567">
        <v>382</v>
      </c>
      <c r="I2567" t="s">
        <v>387</v>
      </c>
      <c r="J2567" t="s">
        <v>133</v>
      </c>
      <c r="K2567" t="s">
        <v>132</v>
      </c>
      <c r="P2567" t="s">
        <v>300</v>
      </c>
      <c r="Q2567" t="s">
        <v>301</v>
      </c>
      <c r="R2567" t="s">
        <v>130</v>
      </c>
      <c r="S2567" t="s">
        <v>129</v>
      </c>
      <c r="AB2567" t="s">
        <v>128</v>
      </c>
      <c r="AC2567">
        <v>2010</v>
      </c>
      <c r="AD2567">
        <v>17.295000000000002</v>
      </c>
      <c r="AH2567" t="s">
        <v>502</v>
      </c>
    </row>
    <row r="2568" spans="1:34" s="49" customFormat="1" x14ac:dyDescent="0.25">
      <c r="A2568" s="49" t="s">
        <v>137</v>
      </c>
      <c r="B2568" s="49" t="s">
        <v>385</v>
      </c>
      <c r="C2568" s="49" t="s">
        <v>386</v>
      </c>
      <c r="D2568" s="49" t="s">
        <v>136</v>
      </c>
      <c r="E2568" s="49" t="s">
        <v>135</v>
      </c>
      <c r="F2568" s="49" t="s">
        <v>403</v>
      </c>
      <c r="G2568" s="49" t="s">
        <v>404</v>
      </c>
      <c r="H2568" s="49">
        <v>382</v>
      </c>
      <c r="I2568" s="49" t="s">
        <v>387</v>
      </c>
      <c r="J2568" s="49" t="s">
        <v>133</v>
      </c>
      <c r="K2568" s="49" t="s">
        <v>132</v>
      </c>
      <c r="P2568" s="49" t="s">
        <v>302</v>
      </c>
      <c r="Q2568" s="49" t="s">
        <v>131</v>
      </c>
      <c r="R2568" s="49" t="s">
        <v>183</v>
      </c>
      <c r="S2568" s="49" t="s">
        <v>182</v>
      </c>
      <c r="AB2568" s="49" t="s">
        <v>128</v>
      </c>
      <c r="AC2568" s="49">
        <v>2010</v>
      </c>
      <c r="AD2568" s="49">
        <v>52.317</v>
      </c>
      <c r="AF2568" s="49" t="s">
        <v>858</v>
      </c>
      <c r="AG2568" s="146">
        <f>(AD2569+AD2570+AD2571)*( 1 +AD2579/(AD2578-AD2579))</f>
        <v>3002.3255833334852</v>
      </c>
      <c r="AH2568" s="49" t="s">
        <v>502</v>
      </c>
    </row>
    <row r="2569" spans="1:34" s="49" customFormat="1" x14ac:dyDescent="0.25">
      <c r="A2569" s="49" t="s">
        <v>137</v>
      </c>
      <c r="B2569" s="49" t="s">
        <v>385</v>
      </c>
      <c r="C2569" s="49" t="s">
        <v>386</v>
      </c>
      <c r="D2569" s="49" t="s">
        <v>136</v>
      </c>
      <c r="E2569" s="49" t="s">
        <v>135</v>
      </c>
      <c r="F2569" s="49" t="s">
        <v>403</v>
      </c>
      <c r="G2569" s="49" t="s">
        <v>404</v>
      </c>
      <c r="H2569" s="49">
        <v>382</v>
      </c>
      <c r="I2569" s="49" t="s">
        <v>387</v>
      </c>
      <c r="J2569" s="49" t="s">
        <v>133</v>
      </c>
      <c r="K2569" s="49" t="s">
        <v>132</v>
      </c>
      <c r="P2569" s="49" t="s">
        <v>302</v>
      </c>
      <c r="Q2569" s="49" t="s">
        <v>131</v>
      </c>
      <c r="R2569" s="49" t="s">
        <v>156</v>
      </c>
      <c r="S2569" s="49" t="s">
        <v>155</v>
      </c>
      <c r="AB2569" s="49" t="s">
        <v>128</v>
      </c>
      <c r="AC2569" s="49">
        <v>2010</v>
      </c>
      <c r="AD2569" s="49">
        <v>440.77300000000002</v>
      </c>
      <c r="AF2569" s="49" t="s">
        <v>859</v>
      </c>
      <c r="AG2569" s="146">
        <f>(AD2568+AD2572+AD2573+AD2574+AD2575+AD2576+AD2577)*( 1 +AD2579/(AD2578-AD2579))</f>
        <v>9069.0474166665117</v>
      </c>
      <c r="AH2569" s="49" t="s">
        <v>502</v>
      </c>
    </row>
    <row r="2570" spans="1:34" s="49" customFormat="1" x14ac:dyDescent="0.25">
      <c r="A2570" s="49" t="s">
        <v>137</v>
      </c>
      <c r="B2570" s="49" t="s">
        <v>385</v>
      </c>
      <c r="C2570" s="49" t="s">
        <v>386</v>
      </c>
      <c r="D2570" s="49" t="s">
        <v>136</v>
      </c>
      <c r="E2570" s="49" t="s">
        <v>135</v>
      </c>
      <c r="F2570" s="49" t="s">
        <v>403</v>
      </c>
      <c r="G2570" s="49" t="s">
        <v>404</v>
      </c>
      <c r="H2570" s="49">
        <v>382</v>
      </c>
      <c r="I2570" s="49" t="s">
        <v>387</v>
      </c>
      <c r="J2570" s="49" t="s">
        <v>133</v>
      </c>
      <c r="K2570" s="49" t="s">
        <v>132</v>
      </c>
      <c r="P2570" s="49" t="s">
        <v>302</v>
      </c>
      <c r="Q2570" s="49" t="s">
        <v>131</v>
      </c>
      <c r="R2570" s="49" t="s">
        <v>154</v>
      </c>
      <c r="S2570" s="49" t="s">
        <v>153</v>
      </c>
      <c r="AB2570" s="49" t="s">
        <v>128</v>
      </c>
      <c r="AC2570" s="49">
        <v>2010</v>
      </c>
      <c r="AD2570" s="49">
        <v>1679.2049999999999</v>
      </c>
      <c r="AF2570" s="49" t="s">
        <v>862</v>
      </c>
      <c r="AG2570" s="146">
        <f>AD2568+AD2569+AD2570+AD2571+ AD2572+AD2573+AD2574+AD2575+AD2576+AD2577+AD2579</f>
        <v>12071.373</v>
      </c>
      <c r="AH2570" s="49" t="s">
        <v>502</v>
      </c>
    </row>
    <row r="2571" spans="1:34" s="49" customFormat="1" x14ac:dyDescent="0.25">
      <c r="A2571" s="49" t="s">
        <v>137</v>
      </c>
      <c r="B2571" s="49" t="s">
        <v>385</v>
      </c>
      <c r="C2571" s="49" t="s">
        <v>386</v>
      </c>
      <c r="D2571" s="49" t="s">
        <v>136</v>
      </c>
      <c r="E2571" s="49" t="s">
        <v>135</v>
      </c>
      <c r="F2571" s="49" t="s">
        <v>403</v>
      </c>
      <c r="G2571" s="49" t="s">
        <v>404</v>
      </c>
      <c r="H2571" s="49">
        <v>382</v>
      </c>
      <c r="I2571" s="49" t="s">
        <v>387</v>
      </c>
      <c r="J2571" s="49" t="s">
        <v>133</v>
      </c>
      <c r="K2571" s="49" t="s">
        <v>132</v>
      </c>
      <c r="P2571" s="49" t="s">
        <v>302</v>
      </c>
      <c r="Q2571" s="49" t="s">
        <v>131</v>
      </c>
      <c r="R2571" s="49" t="s">
        <v>152</v>
      </c>
      <c r="S2571" s="49" t="s">
        <v>151</v>
      </c>
      <c r="AB2571" s="49" t="s">
        <v>128</v>
      </c>
      <c r="AC2571" s="49">
        <v>2010</v>
      </c>
      <c r="AD2571" s="49">
        <v>876.51099999999997</v>
      </c>
      <c r="AG2571" s="146"/>
      <c r="AH2571" s="49" t="s">
        <v>502</v>
      </c>
    </row>
    <row r="2572" spans="1:34" s="49" customFormat="1" x14ac:dyDescent="0.25">
      <c r="A2572" s="49" t="s">
        <v>137</v>
      </c>
      <c r="B2572" s="49" t="s">
        <v>385</v>
      </c>
      <c r="C2572" s="49" t="s">
        <v>386</v>
      </c>
      <c r="D2572" s="49" t="s">
        <v>136</v>
      </c>
      <c r="E2572" s="49" t="s">
        <v>135</v>
      </c>
      <c r="F2572" s="49" t="s">
        <v>403</v>
      </c>
      <c r="G2572" s="49" t="s">
        <v>404</v>
      </c>
      <c r="H2572" s="49">
        <v>382</v>
      </c>
      <c r="I2572" s="49" t="s">
        <v>387</v>
      </c>
      <c r="J2572" s="49" t="s">
        <v>133</v>
      </c>
      <c r="K2572" s="49" t="s">
        <v>132</v>
      </c>
      <c r="P2572" s="49" t="s">
        <v>302</v>
      </c>
      <c r="Q2572" s="49" t="s">
        <v>131</v>
      </c>
      <c r="R2572" s="49" t="s">
        <v>150</v>
      </c>
      <c r="S2572" s="49" t="s">
        <v>149</v>
      </c>
      <c r="AB2572" s="49" t="s">
        <v>128</v>
      </c>
      <c r="AC2572" s="49">
        <v>2010</v>
      </c>
      <c r="AD2572" s="49">
        <v>2137.9209999999998</v>
      </c>
      <c r="AG2572" s="146"/>
      <c r="AH2572" s="49" t="s">
        <v>502</v>
      </c>
    </row>
    <row r="2573" spans="1:34" s="49" customFormat="1" x14ac:dyDescent="0.25">
      <c r="A2573" s="49" t="s">
        <v>137</v>
      </c>
      <c r="B2573" s="49" t="s">
        <v>385</v>
      </c>
      <c r="C2573" s="49" t="s">
        <v>386</v>
      </c>
      <c r="D2573" s="49" t="s">
        <v>136</v>
      </c>
      <c r="E2573" s="49" t="s">
        <v>135</v>
      </c>
      <c r="F2573" s="49" t="s">
        <v>403</v>
      </c>
      <c r="G2573" s="49" t="s">
        <v>404</v>
      </c>
      <c r="H2573" s="49">
        <v>382</v>
      </c>
      <c r="I2573" s="49" t="s">
        <v>387</v>
      </c>
      <c r="J2573" s="49" t="s">
        <v>133</v>
      </c>
      <c r="K2573" s="49" t="s">
        <v>132</v>
      </c>
      <c r="P2573" s="49" t="s">
        <v>302</v>
      </c>
      <c r="Q2573" s="49" t="s">
        <v>131</v>
      </c>
      <c r="R2573" s="49" t="s">
        <v>148</v>
      </c>
      <c r="S2573" s="49" t="s">
        <v>147</v>
      </c>
      <c r="AB2573" s="49" t="s">
        <v>128</v>
      </c>
      <c r="AC2573" s="49">
        <v>2010</v>
      </c>
      <c r="AD2573" s="49">
        <v>1030.595</v>
      </c>
      <c r="AG2573" s="146"/>
      <c r="AH2573" s="49" t="s">
        <v>502</v>
      </c>
    </row>
    <row r="2574" spans="1:34" s="49" customFormat="1" x14ac:dyDescent="0.25">
      <c r="A2574" s="49" t="s">
        <v>137</v>
      </c>
      <c r="B2574" s="49" t="s">
        <v>385</v>
      </c>
      <c r="C2574" s="49" t="s">
        <v>386</v>
      </c>
      <c r="D2574" s="49" t="s">
        <v>136</v>
      </c>
      <c r="E2574" s="49" t="s">
        <v>135</v>
      </c>
      <c r="F2574" s="49" t="s">
        <v>403</v>
      </c>
      <c r="G2574" s="49" t="s">
        <v>404</v>
      </c>
      <c r="H2574" s="49">
        <v>382</v>
      </c>
      <c r="I2574" s="49" t="s">
        <v>387</v>
      </c>
      <c r="J2574" s="49" t="s">
        <v>133</v>
      </c>
      <c r="K2574" s="49" t="s">
        <v>132</v>
      </c>
      <c r="P2574" s="49" t="s">
        <v>302</v>
      </c>
      <c r="Q2574" s="49" t="s">
        <v>131</v>
      </c>
      <c r="R2574" s="49" t="s">
        <v>146</v>
      </c>
      <c r="S2574" s="49" t="s">
        <v>145</v>
      </c>
      <c r="AB2574" s="49" t="s">
        <v>128</v>
      </c>
      <c r="AC2574" s="49">
        <v>2010</v>
      </c>
      <c r="AD2574" s="49">
        <v>2437.6889999999999</v>
      </c>
      <c r="AG2574" s="146"/>
      <c r="AH2574" s="49" t="s">
        <v>502</v>
      </c>
    </row>
    <row r="2575" spans="1:34" s="49" customFormat="1" x14ac:dyDescent="0.25">
      <c r="A2575" s="49" t="s">
        <v>137</v>
      </c>
      <c r="B2575" s="49" t="s">
        <v>385</v>
      </c>
      <c r="C2575" s="49" t="s">
        <v>386</v>
      </c>
      <c r="D2575" s="49" t="s">
        <v>136</v>
      </c>
      <c r="E2575" s="49" t="s">
        <v>135</v>
      </c>
      <c r="F2575" s="49" t="s">
        <v>403</v>
      </c>
      <c r="G2575" s="49" t="s">
        <v>404</v>
      </c>
      <c r="H2575" s="49">
        <v>382</v>
      </c>
      <c r="I2575" s="49" t="s">
        <v>387</v>
      </c>
      <c r="J2575" s="49" t="s">
        <v>133</v>
      </c>
      <c r="K2575" s="49" t="s">
        <v>132</v>
      </c>
      <c r="P2575" s="49" t="s">
        <v>302</v>
      </c>
      <c r="Q2575" s="49" t="s">
        <v>131</v>
      </c>
      <c r="R2575" s="49" t="s">
        <v>144</v>
      </c>
      <c r="S2575" s="49" t="s">
        <v>143</v>
      </c>
      <c r="AB2575" s="49" t="s">
        <v>128</v>
      </c>
      <c r="AC2575" s="49">
        <v>2010</v>
      </c>
      <c r="AD2575" s="49">
        <v>56.738999999999997</v>
      </c>
      <c r="AG2575" s="146"/>
      <c r="AH2575" s="49" t="s">
        <v>502</v>
      </c>
    </row>
    <row r="2576" spans="1:34" s="49" customFormat="1" x14ac:dyDescent="0.25">
      <c r="A2576" s="49" t="s">
        <v>137</v>
      </c>
      <c r="B2576" s="49" t="s">
        <v>385</v>
      </c>
      <c r="C2576" s="49" t="s">
        <v>386</v>
      </c>
      <c r="D2576" s="49" t="s">
        <v>136</v>
      </c>
      <c r="E2576" s="49" t="s">
        <v>135</v>
      </c>
      <c r="F2576" s="49" t="s">
        <v>403</v>
      </c>
      <c r="G2576" s="49" t="s">
        <v>404</v>
      </c>
      <c r="H2576" s="49">
        <v>382</v>
      </c>
      <c r="I2576" s="49" t="s">
        <v>387</v>
      </c>
      <c r="J2576" s="49" t="s">
        <v>133</v>
      </c>
      <c r="K2576" s="49" t="s">
        <v>132</v>
      </c>
      <c r="P2576" s="49" t="s">
        <v>302</v>
      </c>
      <c r="Q2576" s="49" t="s">
        <v>131</v>
      </c>
      <c r="R2576" s="49" t="s">
        <v>142</v>
      </c>
      <c r="S2576" s="49" t="s">
        <v>141</v>
      </c>
      <c r="AB2576" s="49" t="s">
        <v>128</v>
      </c>
      <c r="AC2576" s="49">
        <v>2010</v>
      </c>
      <c r="AD2576" s="49">
        <v>2235.4009999999998</v>
      </c>
      <c r="AG2576" s="146"/>
      <c r="AH2576" s="49" t="s">
        <v>502</v>
      </c>
    </row>
    <row r="2577" spans="1:34" s="49" customFormat="1" x14ac:dyDescent="0.25">
      <c r="A2577" s="49" t="s">
        <v>137</v>
      </c>
      <c r="B2577" s="49" t="s">
        <v>385</v>
      </c>
      <c r="C2577" s="49" t="s">
        <v>386</v>
      </c>
      <c r="D2577" s="49" t="s">
        <v>136</v>
      </c>
      <c r="E2577" s="49" t="s">
        <v>135</v>
      </c>
      <c r="F2577" s="49" t="s">
        <v>403</v>
      </c>
      <c r="G2577" s="49" t="s">
        <v>404</v>
      </c>
      <c r="H2577" s="49">
        <v>382</v>
      </c>
      <c r="I2577" s="49" t="s">
        <v>387</v>
      </c>
      <c r="J2577" s="49" t="s">
        <v>133</v>
      </c>
      <c r="K2577" s="49" t="s">
        <v>132</v>
      </c>
      <c r="P2577" s="49" t="s">
        <v>302</v>
      </c>
      <c r="Q2577" s="49" t="s">
        <v>131</v>
      </c>
      <c r="R2577" s="49" t="s">
        <v>140</v>
      </c>
      <c r="S2577" s="49" t="s">
        <v>139</v>
      </c>
      <c r="AB2577" s="49" t="s">
        <v>128</v>
      </c>
      <c r="AC2577" s="49">
        <v>2010</v>
      </c>
      <c r="AD2577" s="49">
        <v>1100.7550000000001</v>
      </c>
      <c r="AG2577" s="146"/>
      <c r="AH2577" s="49" t="s">
        <v>502</v>
      </c>
    </row>
    <row r="2578" spans="1:34" s="49" customFormat="1" x14ac:dyDescent="0.25">
      <c r="A2578" s="49" t="s">
        <v>137</v>
      </c>
      <c r="B2578" s="49" t="s">
        <v>385</v>
      </c>
      <c r="C2578" s="49" t="s">
        <v>386</v>
      </c>
      <c r="D2578" s="49" t="s">
        <v>136</v>
      </c>
      <c r="E2578" s="49" t="s">
        <v>135</v>
      </c>
      <c r="F2578" s="49" t="s">
        <v>403</v>
      </c>
      <c r="G2578" s="49" t="s">
        <v>404</v>
      </c>
      <c r="H2578" s="49">
        <v>382</v>
      </c>
      <c r="I2578" s="49" t="s">
        <v>387</v>
      </c>
      <c r="J2578" s="49" t="s">
        <v>133</v>
      </c>
      <c r="K2578" s="49" t="s">
        <v>132</v>
      </c>
      <c r="P2578" s="49" t="s">
        <v>302</v>
      </c>
      <c r="Q2578" s="49" t="s">
        <v>131</v>
      </c>
      <c r="R2578" s="49" t="s">
        <v>138</v>
      </c>
      <c r="S2578" s="49" t="s">
        <v>131</v>
      </c>
      <c r="AB2578" s="49" t="s">
        <v>128</v>
      </c>
      <c r="AC2578" s="49">
        <v>2010</v>
      </c>
      <c r="AD2578" s="49">
        <v>12071.373</v>
      </c>
      <c r="AG2578" s="146"/>
      <c r="AH2578" s="49" t="s">
        <v>502</v>
      </c>
    </row>
    <row r="2579" spans="1:34" s="49" customFormat="1" x14ac:dyDescent="0.25">
      <c r="A2579" s="49" t="s">
        <v>137</v>
      </c>
      <c r="B2579" s="49" t="s">
        <v>385</v>
      </c>
      <c r="C2579" s="49" t="s">
        <v>386</v>
      </c>
      <c r="D2579" s="49" t="s">
        <v>136</v>
      </c>
      <c r="E2579" s="49" t="s">
        <v>135</v>
      </c>
      <c r="F2579" s="49" t="s">
        <v>403</v>
      </c>
      <c r="G2579" s="49" t="s">
        <v>404</v>
      </c>
      <c r="H2579" s="49">
        <v>382</v>
      </c>
      <c r="I2579" s="49" t="s">
        <v>387</v>
      </c>
      <c r="J2579" s="49" t="s">
        <v>133</v>
      </c>
      <c r="K2579" s="49" t="s">
        <v>132</v>
      </c>
      <c r="P2579" s="49" t="s">
        <v>302</v>
      </c>
      <c r="Q2579" s="49" t="s">
        <v>131</v>
      </c>
      <c r="R2579" s="49" t="s">
        <v>130</v>
      </c>
      <c r="S2579" s="49" t="s">
        <v>129</v>
      </c>
      <c r="AB2579" s="49" t="s">
        <v>128</v>
      </c>
      <c r="AC2579" s="49">
        <v>2010</v>
      </c>
      <c r="AD2579" s="49">
        <v>23.466999999999999</v>
      </c>
      <c r="AG2579" s="146"/>
      <c r="AH2579" s="49" t="s">
        <v>502</v>
      </c>
    </row>
    <row r="2580" spans="1:34" x14ac:dyDescent="0.25">
      <c r="A2580" t="s">
        <v>137</v>
      </c>
      <c r="B2580" t="s">
        <v>503</v>
      </c>
      <c r="C2580" t="s">
        <v>504</v>
      </c>
      <c r="D2580" t="s">
        <v>136</v>
      </c>
      <c r="E2580" t="s">
        <v>135</v>
      </c>
      <c r="F2580" t="s">
        <v>403</v>
      </c>
      <c r="G2580" t="s">
        <v>404</v>
      </c>
      <c r="H2580">
        <v>25</v>
      </c>
      <c r="I2580" t="s">
        <v>505</v>
      </c>
      <c r="J2580" t="s">
        <v>133</v>
      </c>
      <c r="K2580" t="s">
        <v>158</v>
      </c>
      <c r="P2580" t="s">
        <v>302</v>
      </c>
      <c r="Q2580" t="s">
        <v>131</v>
      </c>
      <c r="R2580" t="s">
        <v>176</v>
      </c>
      <c r="S2580" t="s">
        <v>175</v>
      </c>
      <c r="AB2580" t="s">
        <v>128</v>
      </c>
      <c r="AC2580">
        <v>2010</v>
      </c>
      <c r="AD2580">
        <v>0</v>
      </c>
      <c r="AE2580" t="s">
        <v>196</v>
      </c>
      <c r="AH2580" t="s">
        <v>506</v>
      </c>
    </row>
    <row r="2581" spans="1:34" x14ac:dyDescent="0.25">
      <c r="A2581" t="s">
        <v>137</v>
      </c>
      <c r="B2581" t="s">
        <v>503</v>
      </c>
      <c r="C2581" t="s">
        <v>504</v>
      </c>
      <c r="D2581" t="s">
        <v>136</v>
      </c>
      <c r="E2581" t="s">
        <v>135</v>
      </c>
      <c r="F2581" t="s">
        <v>403</v>
      </c>
      <c r="G2581" t="s">
        <v>404</v>
      </c>
      <c r="H2581">
        <v>25</v>
      </c>
      <c r="I2581" t="s">
        <v>505</v>
      </c>
      <c r="J2581" t="s">
        <v>133</v>
      </c>
      <c r="K2581" t="s">
        <v>158</v>
      </c>
      <c r="P2581" t="s">
        <v>302</v>
      </c>
      <c r="Q2581" t="s">
        <v>131</v>
      </c>
      <c r="R2581" t="s">
        <v>174</v>
      </c>
      <c r="S2581" t="s">
        <v>173</v>
      </c>
      <c r="AB2581" t="s">
        <v>128</v>
      </c>
      <c r="AC2581">
        <v>2010</v>
      </c>
      <c r="AD2581">
        <v>0.65500000000000003</v>
      </c>
      <c r="AH2581" t="s">
        <v>506</v>
      </c>
    </row>
    <row r="2582" spans="1:34" x14ac:dyDescent="0.25">
      <c r="A2582" t="s">
        <v>137</v>
      </c>
      <c r="B2582" t="s">
        <v>503</v>
      </c>
      <c r="C2582" t="s">
        <v>504</v>
      </c>
      <c r="D2582" t="s">
        <v>136</v>
      </c>
      <c r="E2582" t="s">
        <v>135</v>
      </c>
      <c r="F2582" t="s">
        <v>403</v>
      </c>
      <c r="G2582" t="s">
        <v>404</v>
      </c>
      <c r="H2582">
        <v>25</v>
      </c>
      <c r="I2582" t="s">
        <v>505</v>
      </c>
      <c r="J2582" t="s">
        <v>133</v>
      </c>
      <c r="K2582" t="s">
        <v>158</v>
      </c>
      <c r="P2582" t="s">
        <v>302</v>
      </c>
      <c r="Q2582" t="s">
        <v>131</v>
      </c>
      <c r="R2582" t="s">
        <v>172</v>
      </c>
      <c r="S2582" t="s">
        <v>153</v>
      </c>
      <c r="AB2582" t="s">
        <v>128</v>
      </c>
      <c r="AC2582">
        <v>2010</v>
      </c>
      <c r="AD2582">
        <v>0.90100000000000002</v>
      </c>
      <c r="AH2582" t="s">
        <v>506</v>
      </c>
    </row>
    <row r="2583" spans="1:34" x14ac:dyDescent="0.25">
      <c r="A2583" t="s">
        <v>137</v>
      </c>
      <c r="B2583" t="s">
        <v>503</v>
      </c>
      <c r="C2583" t="s">
        <v>504</v>
      </c>
      <c r="D2583" t="s">
        <v>136</v>
      </c>
      <c r="E2583" t="s">
        <v>135</v>
      </c>
      <c r="F2583" t="s">
        <v>403</v>
      </c>
      <c r="G2583" t="s">
        <v>404</v>
      </c>
      <c r="H2583">
        <v>25</v>
      </c>
      <c r="I2583" t="s">
        <v>505</v>
      </c>
      <c r="J2583" t="s">
        <v>133</v>
      </c>
      <c r="K2583" t="s">
        <v>158</v>
      </c>
      <c r="P2583" t="s">
        <v>302</v>
      </c>
      <c r="Q2583" t="s">
        <v>131</v>
      </c>
      <c r="R2583" t="s">
        <v>171</v>
      </c>
      <c r="S2583" t="s">
        <v>151</v>
      </c>
      <c r="AB2583" t="s">
        <v>128</v>
      </c>
      <c r="AC2583">
        <v>2010</v>
      </c>
      <c r="AD2583">
        <v>1.5569999999999999</v>
      </c>
      <c r="AH2583" t="s">
        <v>506</v>
      </c>
    </row>
    <row r="2584" spans="1:34" x14ac:dyDescent="0.25">
      <c r="A2584" t="s">
        <v>137</v>
      </c>
      <c r="B2584" t="s">
        <v>503</v>
      </c>
      <c r="C2584" t="s">
        <v>504</v>
      </c>
      <c r="D2584" t="s">
        <v>136</v>
      </c>
      <c r="E2584" t="s">
        <v>135</v>
      </c>
      <c r="F2584" t="s">
        <v>403</v>
      </c>
      <c r="G2584" t="s">
        <v>404</v>
      </c>
      <c r="H2584">
        <v>25</v>
      </c>
      <c r="I2584" t="s">
        <v>505</v>
      </c>
      <c r="J2584" t="s">
        <v>133</v>
      </c>
      <c r="K2584" t="s">
        <v>158</v>
      </c>
      <c r="P2584" t="s">
        <v>302</v>
      </c>
      <c r="Q2584" t="s">
        <v>131</v>
      </c>
      <c r="R2584" t="s">
        <v>170</v>
      </c>
      <c r="S2584" t="s">
        <v>169</v>
      </c>
      <c r="AB2584" t="s">
        <v>128</v>
      </c>
      <c r="AC2584">
        <v>2010</v>
      </c>
      <c r="AD2584">
        <v>4.0030000000000001</v>
      </c>
      <c r="AH2584" t="s">
        <v>506</v>
      </c>
    </row>
    <row r="2585" spans="1:34" x14ac:dyDescent="0.25">
      <c r="A2585" t="s">
        <v>137</v>
      </c>
      <c r="B2585" t="s">
        <v>503</v>
      </c>
      <c r="C2585" t="s">
        <v>504</v>
      </c>
      <c r="D2585" t="s">
        <v>136</v>
      </c>
      <c r="E2585" t="s">
        <v>135</v>
      </c>
      <c r="F2585" t="s">
        <v>403</v>
      </c>
      <c r="G2585" t="s">
        <v>404</v>
      </c>
      <c r="H2585">
        <v>25</v>
      </c>
      <c r="I2585" t="s">
        <v>505</v>
      </c>
      <c r="J2585" t="s">
        <v>133</v>
      </c>
      <c r="K2585" t="s">
        <v>158</v>
      </c>
      <c r="P2585" t="s">
        <v>302</v>
      </c>
      <c r="Q2585" t="s">
        <v>131</v>
      </c>
      <c r="R2585" t="s">
        <v>168</v>
      </c>
      <c r="S2585" t="s">
        <v>167</v>
      </c>
      <c r="AB2585" t="s">
        <v>128</v>
      </c>
      <c r="AC2585">
        <v>2010</v>
      </c>
      <c r="AD2585">
        <v>1.724</v>
      </c>
      <c r="AH2585" t="s">
        <v>506</v>
      </c>
    </row>
    <row r="2586" spans="1:34" x14ac:dyDescent="0.25">
      <c r="A2586" t="s">
        <v>137</v>
      </c>
      <c r="B2586" t="s">
        <v>503</v>
      </c>
      <c r="C2586" t="s">
        <v>504</v>
      </c>
      <c r="D2586" t="s">
        <v>136</v>
      </c>
      <c r="E2586" t="s">
        <v>135</v>
      </c>
      <c r="F2586" t="s">
        <v>403</v>
      </c>
      <c r="G2586" t="s">
        <v>404</v>
      </c>
      <c r="H2586">
        <v>25</v>
      </c>
      <c r="I2586" t="s">
        <v>505</v>
      </c>
      <c r="J2586" t="s">
        <v>133</v>
      </c>
      <c r="K2586" t="s">
        <v>158</v>
      </c>
      <c r="P2586" t="s">
        <v>302</v>
      </c>
      <c r="Q2586" t="s">
        <v>131</v>
      </c>
      <c r="R2586" t="s">
        <v>166</v>
      </c>
      <c r="S2586" t="s">
        <v>165</v>
      </c>
      <c r="AB2586" t="s">
        <v>128</v>
      </c>
      <c r="AC2586">
        <v>2010</v>
      </c>
      <c r="AD2586">
        <v>0.182</v>
      </c>
      <c r="AH2586" t="s">
        <v>506</v>
      </c>
    </row>
    <row r="2587" spans="1:34" x14ac:dyDescent="0.25">
      <c r="A2587" t="s">
        <v>137</v>
      </c>
      <c r="B2587" t="s">
        <v>503</v>
      </c>
      <c r="C2587" t="s">
        <v>504</v>
      </c>
      <c r="D2587" t="s">
        <v>136</v>
      </c>
      <c r="E2587" t="s">
        <v>135</v>
      </c>
      <c r="F2587" t="s">
        <v>403</v>
      </c>
      <c r="G2587" t="s">
        <v>404</v>
      </c>
      <c r="H2587">
        <v>25</v>
      </c>
      <c r="I2587" t="s">
        <v>505</v>
      </c>
      <c r="J2587" t="s">
        <v>133</v>
      </c>
      <c r="K2587" t="s">
        <v>158</v>
      </c>
      <c r="P2587" t="s">
        <v>302</v>
      </c>
      <c r="Q2587" t="s">
        <v>131</v>
      </c>
      <c r="R2587" t="s">
        <v>164</v>
      </c>
      <c r="S2587" t="s">
        <v>143</v>
      </c>
      <c r="AB2587" t="s">
        <v>128</v>
      </c>
      <c r="AC2587">
        <v>2010</v>
      </c>
      <c r="AD2587">
        <v>1.37</v>
      </c>
      <c r="AH2587" t="s">
        <v>506</v>
      </c>
    </row>
    <row r="2588" spans="1:34" x14ac:dyDescent="0.25">
      <c r="A2588" t="s">
        <v>137</v>
      </c>
      <c r="B2588" t="s">
        <v>503</v>
      </c>
      <c r="C2588" t="s">
        <v>504</v>
      </c>
      <c r="D2588" t="s">
        <v>136</v>
      </c>
      <c r="E2588" t="s">
        <v>135</v>
      </c>
      <c r="F2588" t="s">
        <v>403</v>
      </c>
      <c r="G2588" t="s">
        <v>404</v>
      </c>
      <c r="H2588">
        <v>25</v>
      </c>
      <c r="I2588" t="s">
        <v>505</v>
      </c>
      <c r="J2588" t="s">
        <v>133</v>
      </c>
      <c r="K2588" t="s">
        <v>158</v>
      </c>
      <c r="P2588" t="s">
        <v>302</v>
      </c>
      <c r="Q2588" t="s">
        <v>131</v>
      </c>
      <c r="R2588" t="s">
        <v>163</v>
      </c>
      <c r="S2588" t="s">
        <v>162</v>
      </c>
      <c r="AB2588" t="s">
        <v>128</v>
      </c>
      <c r="AC2588">
        <v>2010</v>
      </c>
      <c r="AD2588">
        <v>0.247</v>
      </c>
      <c r="AH2588" t="s">
        <v>506</v>
      </c>
    </row>
    <row r="2589" spans="1:34" x14ac:dyDescent="0.25">
      <c r="A2589" t="s">
        <v>137</v>
      </c>
      <c r="B2589" t="s">
        <v>503</v>
      </c>
      <c r="C2589" t="s">
        <v>504</v>
      </c>
      <c r="D2589" t="s">
        <v>136</v>
      </c>
      <c r="E2589" t="s">
        <v>135</v>
      </c>
      <c r="F2589" t="s">
        <v>403</v>
      </c>
      <c r="G2589" t="s">
        <v>404</v>
      </c>
      <c r="H2589">
        <v>25</v>
      </c>
      <c r="I2589" t="s">
        <v>505</v>
      </c>
      <c r="J2589" t="s">
        <v>133</v>
      </c>
      <c r="K2589" t="s">
        <v>158</v>
      </c>
      <c r="P2589" t="s">
        <v>302</v>
      </c>
      <c r="Q2589" t="s">
        <v>131</v>
      </c>
      <c r="R2589" t="s">
        <v>161</v>
      </c>
      <c r="S2589" t="s">
        <v>139</v>
      </c>
      <c r="AB2589" t="s">
        <v>128</v>
      </c>
      <c r="AC2589">
        <v>2010</v>
      </c>
      <c r="AD2589">
        <v>2.367</v>
      </c>
      <c r="AH2589" t="s">
        <v>506</v>
      </c>
    </row>
    <row r="2590" spans="1:34" x14ac:dyDescent="0.25">
      <c r="A2590" t="s">
        <v>137</v>
      </c>
      <c r="B2590" t="s">
        <v>503</v>
      </c>
      <c r="C2590" t="s">
        <v>504</v>
      </c>
      <c r="D2590" t="s">
        <v>136</v>
      </c>
      <c r="E2590" t="s">
        <v>135</v>
      </c>
      <c r="F2590" t="s">
        <v>403</v>
      </c>
      <c r="G2590" t="s">
        <v>404</v>
      </c>
      <c r="H2590">
        <v>25</v>
      </c>
      <c r="I2590" t="s">
        <v>505</v>
      </c>
      <c r="J2590" t="s">
        <v>133</v>
      </c>
      <c r="K2590" t="s">
        <v>158</v>
      </c>
      <c r="P2590" t="s">
        <v>302</v>
      </c>
      <c r="Q2590" t="s">
        <v>131</v>
      </c>
      <c r="R2590" t="s">
        <v>160</v>
      </c>
      <c r="S2590" t="s">
        <v>131</v>
      </c>
      <c r="AB2590" t="s">
        <v>128</v>
      </c>
      <c r="AC2590">
        <v>2010</v>
      </c>
      <c r="AD2590">
        <v>18.472999999999999</v>
      </c>
      <c r="AH2590" t="s">
        <v>506</v>
      </c>
    </row>
    <row r="2591" spans="1:34" x14ac:dyDescent="0.25">
      <c r="A2591" t="s">
        <v>137</v>
      </c>
      <c r="B2591" t="s">
        <v>503</v>
      </c>
      <c r="C2591" t="s">
        <v>504</v>
      </c>
      <c r="D2591" t="s">
        <v>136</v>
      </c>
      <c r="E2591" t="s">
        <v>135</v>
      </c>
      <c r="F2591" t="s">
        <v>403</v>
      </c>
      <c r="G2591" t="s">
        <v>404</v>
      </c>
      <c r="H2591">
        <v>25</v>
      </c>
      <c r="I2591" t="s">
        <v>505</v>
      </c>
      <c r="J2591" t="s">
        <v>133</v>
      </c>
      <c r="K2591" t="s">
        <v>158</v>
      </c>
      <c r="P2591" t="s">
        <v>302</v>
      </c>
      <c r="Q2591" t="s">
        <v>131</v>
      </c>
      <c r="R2591" t="s">
        <v>157</v>
      </c>
      <c r="S2591" t="s">
        <v>129</v>
      </c>
      <c r="AB2591" t="s">
        <v>128</v>
      </c>
      <c r="AC2591">
        <v>2010</v>
      </c>
      <c r="AD2591">
        <v>5.4669999999999996</v>
      </c>
      <c r="AH2591" t="s">
        <v>506</v>
      </c>
    </row>
    <row r="2592" spans="1:34" x14ac:dyDescent="0.25">
      <c r="A2592" t="s">
        <v>137</v>
      </c>
      <c r="B2592" t="s">
        <v>389</v>
      </c>
      <c r="C2592" t="s">
        <v>112</v>
      </c>
      <c r="D2592" t="s">
        <v>136</v>
      </c>
      <c r="E2592" t="s">
        <v>135</v>
      </c>
      <c r="F2592" t="s">
        <v>403</v>
      </c>
      <c r="G2592" t="s">
        <v>404</v>
      </c>
      <c r="H2592">
        <v>595</v>
      </c>
      <c r="I2592" t="s">
        <v>305</v>
      </c>
      <c r="J2592" t="s">
        <v>133</v>
      </c>
      <c r="K2592" t="s">
        <v>132</v>
      </c>
      <c r="P2592" t="s">
        <v>297</v>
      </c>
      <c r="Q2592" t="s">
        <v>298</v>
      </c>
      <c r="R2592" t="s">
        <v>156</v>
      </c>
      <c r="S2592" t="s">
        <v>155</v>
      </c>
      <c r="AB2592" t="s">
        <v>128</v>
      </c>
      <c r="AC2592">
        <v>2010</v>
      </c>
      <c r="AD2592">
        <v>312</v>
      </c>
      <c r="AH2592" t="s">
        <v>507</v>
      </c>
    </row>
    <row r="2593" spans="1:34" x14ac:dyDescent="0.25">
      <c r="A2593" t="s">
        <v>137</v>
      </c>
      <c r="B2593" t="s">
        <v>389</v>
      </c>
      <c r="C2593" t="s">
        <v>112</v>
      </c>
      <c r="D2593" t="s">
        <v>136</v>
      </c>
      <c r="E2593" t="s">
        <v>135</v>
      </c>
      <c r="F2593" t="s">
        <v>403</v>
      </c>
      <c r="G2593" t="s">
        <v>404</v>
      </c>
      <c r="H2593">
        <v>595</v>
      </c>
      <c r="I2593" t="s">
        <v>305</v>
      </c>
      <c r="J2593" t="s">
        <v>133</v>
      </c>
      <c r="K2593" t="s">
        <v>132</v>
      </c>
      <c r="P2593" t="s">
        <v>297</v>
      </c>
      <c r="Q2593" t="s">
        <v>298</v>
      </c>
      <c r="R2593" t="s">
        <v>154</v>
      </c>
      <c r="S2593" t="s">
        <v>153</v>
      </c>
      <c r="AB2593" t="s">
        <v>128</v>
      </c>
      <c r="AC2593">
        <v>2010</v>
      </c>
      <c r="AD2593">
        <v>332</v>
      </c>
      <c r="AH2593" t="s">
        <v>507</v>
      </c>
    </row>
    <row r="2594" spans="1:34" x14ac:dyDescent="0.25">
      <c r="A2594" t="s">
        <v>137</v>
      </c>
      <c r="B2594" t="s">
        <v>389</v>
      </c>
      <c r="C2594" t="s">
        <v>112</v>
      </c>
      <c r="D2594" t="s">
        <v>136</v>
      </c>
      <c r="E2594" t="s">
        <v>135</v>
      </c>
      <c r="F2594" t="s">
        <v>403</v>
      </c>
      <c r="G2594" t="s">
        <v>404</v>
      </c>
      <c r="H2594">
        <v>595</v>
      </c>
      <c r="I2594" t="s">
        <v>305</v>
      </c>
      <c r="J2594" t="s">
        <v>133</v>
      </c>
      <c r="K2594" t="s">
        <v>132</v>
      </c>
      <c r="P2594" t="s">
        <v>297</v>
      </c>
      <c r="Q2594" t="s">
        <v>298</v>
      </c>
      <c r="R2594" t="s">
        <v>152</v>
      </c>
      <c r="S2594" t="s">
        <v>151</v>
      </c>
      <c r="AB2594" t="s">
        <v>128</v>
      </c>
      <c r="AC2594">
        <v>2010</v>
      </c>
      <c r="AD2594">
        <v>802</v>
      </c>
      <c r="AH2594" t="s">
        <v>507</v>
      </c>
    </row>
    <row r="2595" spans="1:34" x14ac:dyDescent="0.25">
      <c r="A2595" t="s">
        <v>137</v>
      </c>
      <c r="B2595" t="s">
        <v>389</v>
      </c>
      <c r="C2595" t="s">
        <v>112</v>
      </c>
      <c r="D2595" t="s">
        <v>136</v>
      </c>
      <c r="E2595" t="s">
        <v>135</v>
      </c>
      <c r="F2595" t="s">
        <v>403</v>
      </c>
      <c r="G2595" t="s">
        <v>404</v>
      </c>
      <c r="H2595">
        <v>595</v>
      </c>
      <c r="I2595" t="s">
        <v>305</v>
      </c>
      <c r="J2595" t="s">
        <v>133</v>
      </c>
      <c r="K2595" t="s">
        <v>132</v>
      </c>
      <c r="P2595" t="s">
        <v>297</v>
      </c>
      <c r="Q2595" t="s">
        <v>298</v>
      </c>
      <c r="R2595" t="s">
        <v>150</v>
      </c>
      <c r="S2595" t="s">
        <v>149</v>
      </c>
      <c r="AB2595" t="s">
        <v>128</v>
      </c>
      <c r="AC2595">
        <v>2010</v>
      </c>
      <c r="AD2595">
        <v>996</v>
      </c>
      <c r="AH2595" t="s">
        <v>507</v>
      </c>
    </row>
    <row r="2596" spans="1:34" x14ac:dyDescent="0.25">
      <c r="A2596" t="s">
        <v>137</v>
      </c>
      <c r="B2596" t="s">
        <v>389</v>
      </c>
      <c r="C2596" t="s">
        <v>112</v>
      </c>
      <c r="D2596" t="s">
        <v>136</v>
      </c>
      <c r="E2596" t="s">
        <v>135</v>
      </c>
      <c r="F2596" t="s">
        <v>403</v>
      </c>
      <c r="G2596" t="s">
        <v>404</v>
      </c>
      <c r="H2596">
        <v>595</v>
      </c>
      <c r="I2596" t="s">
        <v>305</v>
      </c>
      <c r="J2596" t="s">
        <v>133</v>
      </c>
      <c r="K2596" t="s">
        <v>132</v>
      </c>
      <c r="P2596" t="s">
        <v>297</v>
      </c>
      <c r="Q2596" t="s">
        <v>298</v>
      </c>
      <c r="R2596" t="s">
        <v>148</v>
      </c>
      <c r="S2596" t="s">
        <v>147</v>
      </c>
      <c r="AB2596" t="s">
        <v>128</v>
      </c>
      <c r="AC2596">
        <v>2010</v>
      </c>
      <c r="AD2596">
        <v>841</v>
      </c>
      <c r="AH2596" t="s">
        <v>507</v>
      </c>
    </row>
    <row r="2597" spans="1:34" x14ac:dyDescent="0.25">
      <c r="A2597" t="s">
        <v>137</v>
      </c>
      <c r="B2597" t="s">
        <v>389</v>
      </c>
      <c r="C2597" t="s">
        <v>112</v>
      </c>
      <c r="D2597" t="s">
        <v>136</v>
      </c>
      <c r="E2597" t="s">
        <v>135</v>
      </c>
      <c r="F2597" t="s">
        <v>403</v>
      </c>
      <c r="G2597" t="s">
        <v>404</v>
      </c>
      <c r="H2597">
        <v>595</v>
      </c>
      <c r="I2597" t="s">
        <v>305</v>
      </c>
      <c r="J2597" t="s">
        <v>133</v>
      </c>
      <c r="K2597" t="s">
        <v>132</v>
      </c>
      <c r="P2597" t="s">
        <v>297</v>
      </c>
      <c r="Q2597" t="s">
        <v>298</v>
      </c>
      <c r="R2597" t="s">
        <v>146</v>
      </c>
      <c r="S2597" t="s">
        <v>145</v>
      </c>
      <c r="AB2597" t="s">
        <v>128</v>
      </c>
      <c r="AC2597">
        <v>2010</v>
      </c>
      <c r="AD2597">
        <v>25</v>
      </c>
      <c r="AH2597" t="s">
        <v>507</v>
      </c>
    </row>
    <row r="2598" spans="1:34" x14ac:dyDescent="0.25">
      <c r="A2598" t="s">
        <v>137</v>
      </c>
      <c r="B2598" t="s">
        <v>389</v>
      </c>
      <c r="C2598" t="s">
        <v>112</v>
      </c>
      <c r="D2598" t="s">
        <v>136</v>
      </c>
      <c r="E2598" t="s">
        <v>135</v>
      </c>
      <c r="F2598" t="s">
        <v>403</v>
      </c>
      <c r="G2598" t="s">
        <v>404</v>
      </c>
      <c r="H2598">
        <v>595</v>
      </c>
      <c r="I2598" t="s">
        <v>305</v>
      </c>
      <c r="J2598" t="s">
        <v>133</v>
      </c>
      <c r="K2598" t="s">
        <v>132</v>
      </c>
      <c r="P2598" t="s">
        <v>297</v>
      </c>
      <c r="Q2598" t="s">
        <v>298</v>
      </c>
      <c r="R2598" t="s">
        <v>144</v>
      </c>
      <c r="S2598" t="s">
        <v>143</v>
      </c>
      <c r="AB2598" t="s">
        <v>128</v>
      </c>
      <c r="AC2598">
        <v>2010</v>
      </c>
      <c r="AD2598">
        <v>185</v>
      </c>
      <c r="AH2598" t="s">
        <v>507</v>
      </c>
    </row>
    <row r="2599" spans="1:34" x14ac:dyDescent="0.25">
      <c r="A2599" t="s">
        <v>137</v>
      </c>
      <c r="B2599" t="s">
        <v>389</v>
      </c>
      <c r="C2599" t="s">
        <v>112</v>
      </c>
      <c r="D2599" t="s">
        <v>136</v>
      </c>
      <c r="E2599" t="s">
        <v>135</v>
      </c>
      <c r="F2599" t="s">
        <v>403</v>
      </c>
      <c r="G2599" t="s">
        <v>404</v>
      </c>
      <c r="H2599">
        <v>595</v>
      </c>
      <c r="I2599" t="s">
        <v>305</v>
      </c>
      <c r="J2599" t="s">
        <v>133</v>
      </c>
      <c r="K2599" t="s">
        <v>132</v>
      </c>
      <c r="P2599" t="s">
        <v>297</v>
      </c>
      <c r="Q2599" t="s">
        <v>298</v>
      </c>
      <c r="R2599" t="s">
        <v>142</v>
      </c>
      <c r="S2599" t="s">
        <v>141</v>
      </c>
      <c r="AB2599" t="s">
        <v>128</v>
      </c>
      <c r="AC2599">
        <v>2010</v>
      </c>
      <c r="AD2599">
        <v>156</v>
      </c>
      <c r="AH2599" t="s">
        <v>507</v>
      </c>
    </row>
    <row r="2600" spans="1:34" x14ac:dyDescent="0.25">
      <c r="A2600" t="s">
        <v>137</v>
      </c>
      <c r="B2600" t="s">
        <v>389</v>
      </c>
      <c r="C2600" t="s">
        <v>112</v>
      </c>
      <c r="D2600" t="s">
        <v>136</v>
      </c>
      <c r="E2600" t="s">
        <v>135</v>
      </c>
      <c r="F2600" t="s">
        <v>403</v>
      </c>
      <c r="G2600" t="s">
        <v>404</v>
      </c>
      <c r="H2600">
        <v>595</v>
      </c>
      <c r="I2600" t="s">
        <v>305</v>
      </c>
      <c r="J2600" t="s">
        <v>133</v>
      </c>
      <c r="K2600" t="s">
        <v>132</v>
      </c>
      <c r="P2600" t="s">
        <v>297</v>
      </c>
      <c r="Q2600" t="s">
        <v>298</v>
      </c>
      <c r="R2600" t="s">
        <v>140</v>
      </c>
      <c r="S2600" t="s">
        <v>139</v>
      </c>
      <c r="AB2600" t="s">
        <v>128</v>
      </c>
      <c r="AC2600">
        <v>2010</v>
      </c>
      <c r="AD2600">
        <v>1176</v>
      </c>
      <c r="AH2600" t="s">
        <v>507</v>
      </c>
    </row>
    <row r="2601" spans="1:34" x14ac:dyDescent="0.25">
      <c r="A2601" t="s">
        <v>137</v>
      </c>
      <c r="B2601" t="s">
        <v>389</v>
      </c>
      <c r="C2601" t="s">
        <v>112</v>
      </c>
      <c r="D2601" t="s">
        <v>136</v>
      </c>
      <c r="E2601" t="s">
        <v>135</v>
      </c>
      <c r="F2601" t="s">
        <v>403</v>
      </c>
      <c r="G2601" t="s">
        <v>404</v>
      </c>
      <c r="H2601">
        <v>595</v>
      </c>
      <c r="I2601" t="s">
        <v>305</v>
      </c>
      <c r="J2601" t="s">
        <v>133</v>
      </c>
      <c r="K2601" t="s">
        <v>132</v>
      </c>
      <c r="P2601" t="s">
        <v>297</v>
      </c>
      <c r="Q2601" t="s">
        <v>298</v>
      </c>
      <c r="R2601" t="s">
        <v>138</v>
      </c>
      <c r="S2601" t="s">
        <v>131</v>
      </c>
      <c r="AB2601" t="s">
        <v>128</v>
      </c>
      <c r="AC2601">
        <v>2010</v>
      </c>
      <c r="AD2601">
        <v>5671</v>
      </c>
      <c r="AH2601" t="s">
        <v>507</v>
      </c>
    </row>
    <row r="2602" spans="1:34" x14ac:dyDescent="0.25">
      <c r="A2602" t="s">
        <v>137</v>
      </c>
      <c r="B2602" t="s">
        <v>389</v>
      </c>
      <c r="C2602" t="s">
        <v>112</v>
      </c>
      <c r="D2602" t="s">
        <v>136</v>
      </c>
      <c r="E2602" t="s">
        <v>135</v>
      </c>
      <c r="F2602" t="s">
        <v>403</v>
      </c>
      <c r="G2602" t="s">
        <v>404</v>
      </c>
      <c r="H2602">
        <v>595</v>
      </c>
      <c r="I2602" t="s">
        <v>305</v>
      </c>
      <c r="J2602" t="s">
        <v>133</v>
      </c>
      <c r="K2602" t="s">
        <v>132</v>
      </c>
      <c r="P2602" t="s">
        <v>297</v>
      </c>
      <c r="Q2602" t="s">
        <v>298</v>
      </c>
      <c r="R2602" t="s">
        <v>130</v>
      </c>
      <c r="S2602" t="s">
        <v>129</v>
      </c>
      <c r="AB2602" t="s">
        <v>128</v>
      </c>
      <c r="AC2602">
        <v>2010</v>
      </c>
      <c r="AD2602">
        <v>846</v>
      </c>
      <c r="AH2602" t="s">
        <v>507</v>
      </c>
    </row>
    <row r="2603" spans="1:34" x14ac:dyDescent="0.25">
      <c r="A2603" t="s">
        <v>137</v>
      </c>
      <c r="B2603" t="s">
        <v>389</v>
      </c>
      <c r="C2603" t="s">
        <v>112</v>
      </c>
      <c r="D2603" t="s">
        <v>136</v>
      </c>
      <c r="E2603" t="s">
        <v>135</v>
      </c>
      <c r="F2603" t="s">
        <v>403</v>
      </c>
      <c r="G2603" t="s">
        <v>404</v>
      </c>
      <c r="H2603">
        <v>595</v>
      </c>
      <c r="I2603" t="s">
        <v>305</v>
      </c>
      <c r="J2603" t="s">
        <v>133</v>
      </c>
      <c r="K2603" t="s">
        <v>132</v>
      </c>
      <c r="P2603" t="s">
        <v>300</v>
      </c>
      <c r="Q2603" t="s">
        <v>301</v>
      </c>
      <c r="R2603" t="s">
        <v>156</v>
      </c>
      <c r="S2603" t="s">
        <v>155</v>
      </c>
      <c r="AB2603" t="s">
        <v>128</v>
      </c>
      <c r="AC2603">
        <v>2010</v>
      </c>
      <c r="AD2603">
        <v>738</v>
      </c>
      <c r="AH2603" t="s">
        <v>507</v>
      </c>
    </row>
    <row r="2604" spans="1:34" x14ac:dyDescent="0.25">
      <c r="A2604" t="s">
        <v>137</v>
      </c>
      <c r="B2604" t="s">
        <v>389</v>
      </c>
      <c r="C2604" t="s">
        <v>112</v>
      </c>
      <c r="D2604" t="s">
        <v>136</v>
      </c>
      <c r="E2604" t="s">
        <v>135</v>
      </c>
      <c r="F2604" t="s">
        <v>403</v>
      </c>
      <c r="G2604" t="s">
        <v>404</v>
      </c>
      <c r="H2604">
        <v>595</v>
      </c>
      <c r="I2604" t="s">
        <v>305</v>
      </c>
      <c r="J2604" t="s">
        <v>133</v>
      </c>
      <c r="K2604" t="s">
        <v>132</v>
      </c>
      <c r="P2604" t="s">
        <v>300</v>
      </c>
      <c r="Q2604" t="s">
        <v>301</v>
      </c>
      <c r="R2604" t="s">
        <v>154</v>
      </c>
      <c r="S2604" t="s">
        <v>153</v>
      </c>
      <c r="AB2604" t="s">
        <v>128</v>
      </c>
      <c r="AC2604">
        <v>2010</v>
      </c>
      <c r="AD2604">
        <v>398</v>
      </c>
      <c r="AH2604" t="s">
        <v>507</v>
      </c>
    </row>
    <row r="2605" spans="1:34" x14ac:dyDescent="0.25">
      <c r="A2605" t="s">
        <v>137</v>
      </c>
      <c r="B2605" t="s">
        <v>389</v>
      </c>
      <c r="C2605" t="s">
        <v>112</v>
      </c>
      <c r="D2605" t="s">
        <v>136</v>
      </c>
      <c r="E2605" t="s">
        <v>135</v>
      </c>
      <c r="F2605" t="s">
        <v>403</v>
      </c>
      <c r="G2605" t="s">
        <v>404</v>
      </c>
      <c r="H2605">
        <v>595</v>
      </c>
      <c r="I2605" t="s">
        <v>305</v>
      </c>
      <c r="J2605" t="s">
        <v>133</v>
      </c>
      <c r="K2605" t="s">
        <v>132</v>
      </c>
      <c r="P2605" t="s">
        <v>300</v>
      </c>
      <c r="Q2605" t="s">
        <v>301</v>
      </c>
      <c r="R2605" t="s">
        <v>152</v>
      </c>
      <c r="S2605" t="s">
        <v>151</v>
      </c>
      <c r="AB2605" t="s">
        <v>128</v>
      </c>
      <c r="AC2605">
        <v>2010</v>
      </c>
      <c r="AD2605">
        <v>657</v>
      </c>
      <c r="AH2605" t="s">
        <v>507</v>
      </c>
    </row>
    <row r="2606" spans="1:34" x14ac:dyDescent="0.25">
      <c r="A2606" t="s">
        <v>137</v>
      </c>
      <c r="B2606" t="s">
        <v>389</v>
      </c>
      <c r="C2606" t="s">
        <v>112</v>
      </c>
      <c r="D2606" t="s">
        <v>136</v>
      </c>
      <c r="E2606" t="s">
        <v>135</v>
      </c>
      <c r="F2606" t="s">
        <v>403</v>
      </c>
      <c r="G2606" t="s">
        <v>404</v>
      </c>
      <c r="H2606">
        <v>595</v>
      </c>
      <c r="I2606" t="s">
        <v>305</v>
      </c>
      <c r="J2606" t="s">
        <v>133</v>
      </c>
      <c r="K2606" t="s">
        <v>132</v>
      </c>
      <c r="P2606" t="s">
        <v>300</v>
      </c>
      <c r="Q2606" t="s">
        <v>301</v>
      </c>
      <c r="R2606" t="s">
        <v>150</v>
      </c>
      <c r="S2606" t="s">
        <v>149</v>
      </c>
      <c r="AB2606" t="s">
        <v>128</v>
      </c>
      <c r="AC2606">
        <v>2010</v>
      </c>
      <c r="AD2606">
        <v>451</v>
      </c>
      <c r="AH2606" t="s">
        <v>507</v>
      </c>
    </row>
    <row r="2607" spans="1:34" x14ac:dyDescent="0.25">
      <c r="A2607" t="s">
        <v>137</v>
      </c>
      <c r="B2607" t="s">
        <v>389</v>
      </c>
      <c r="C2607" t="s">
        <v>112</v>
      </c>
      <c r="D2607" t="s">
        <v>136</v>
      </c>
      <c r="E2607" t="s">
        <v>135</v>
      </c>
      <c r="F2607" t="s">
        <v>403</v>
      </c>
      <c r="G2607" t="s">
        <v>404</v>
      </c>
      <c r="H2607">
        <v>595</v>
      </c>
      <c r="I2607" t="s">
        <v>305</v>
      </c>
      <c r="J2607" t="s">
        <v>133</v>
      </c>
      <c r="K2607" t="s">
        <v>132</v>
      </c>
      <c r="P2607" t="s">
        <v>300</v>
      </c>
      <c r="Q2607" t="s">
        <v>301</v>
      </c>
      <c r="R2607" t="s">
        <v>148</v>
      </c>
      <c r="S2607" t="s">
        <v>147</v>
      </c>
      <c r="AB2607" t="s">
        <v>128</v>
      </c>
      <c r="AC2607">
        <v>2010</v>
      </c>
      <c r="AD2607">
        <v>1028</v>
      </c>
      <c r="AH2607" t="s">
        <v>507</v>
      </c>
    </row>
    <row r="2608" spans="1:34" x14ac:dyDescent="0.25">
      <c r="A2608" t="s">
        <v>137</v>
      </c>
      <c r="B2608" t="s">
        <v>389</v>
      </c>
      <c r="C2608" t="s">
        <v>112</v>
      </c>
      <c r="D2608" t="s">
        <v>136</v>
      </c>
      <c r="E2608" t="s">
        <v>135</v>
      </c>
      <c r="F2608" t="s">
        <v>403</v>
      </c>
      <c r="G2608" t="s">
        <v>404</v>
      </c>
      <c r="H2608">
        <v>595</v>
      </c>
      <c r="I2608" t="s">
        <v>305</v>
      </c>
      <c r="J2608" t="s">
        <v>133</v>
      </c>
      <c r="K2608" t="s">
        <v>132</v>
      </c>
      <c r="P2608" t="s">
        <v>300</v>
      </c>
      <c r="Q2608" t="s">
        <v>301</v>
      </c>
      <c r="R2608" t="s">
        <v>146</v>
      </c>
      <c r="S2608" t="s">
        <v>145</v>
      </c>
      <c r="AB2608" t="s">
        <v>128</v>
      </c>
      <c r="AC2608">
        <v>2010</v>
      </c>
      <c r="AD2608">
        <v>64</v>
      </c>
      <c r="AH2608" t="s">
        <v>507</v>
      </c>
    </row>
    <row r="2609" spans="1:34" x14ac:dyDescent="0.25">
      <c r="A2609" t="s">
        <v>137</v>
      </c>
      <c r="B2609" t="s">
        <v>389</v>
      </c>
      <c r="C2609" t="s">
        <v>112</v>
      </c>
      <c r="D2609" t="s">
        <v>136</v>
      </c>
      <c r="E2609" t="s">
        <v>135</v>
      </c>
      <c r="F2609" t="s">
        <v>403</v>
      </c>
      <c r="G2609" t="s">
        <v>404</v>
      </c>
      <c r="H2609">
        <v>595</v>
      </c>
      <c r="I2609" t="s">
        <v>305</v>
      </c>
      <c r="J2609" t="s">
        <v>133</v>
      </c>
      <c r="K2609" t="s">
        <v>132</v>
      </c>
      <c r="P2609" t="s">
        <v>300</v>
      </c>
      <c r="Q2609" t="s">
        <v>301</v>
      </c>
      <c r="R2609" t="s">
        <v>144</v>
      </c>
      <c r="S2609" t="s">
        <v>143</v>
      </c>
      <c r="AB2609" t="s">
        <v>128</v>
      </c>
      <c r="AC2609">
        <v>2010</v>
      </c>
      <c r="AD2609">
        <v>1412</v>
      </c>
      <c r="AH2609" t="s">
        <v>507</v>
      </c>
    </row>
    <row r="2610" spans="1:34" x14ac:dyDescent="0.25">
      <c r="A2610" t="s">
        <v>137</v>
      </c>
      <c r="B2610" t="s">
        <v>389</v>
      </c>
      <c r="C2610" t="s">
        <v>112</v>
      </c>
      <c r="D2610" t="s">
        <v>136</v>
      </c>
      <c r="E2610" t="s">
        <v>135</v>
      </c>
      <c r="F2610" t="s">
        <v>403</v>
      </c>
      <c r="G2610" t="s">
        <v>404</v>
      </c>
      <c r="H2610">
        <v>595</v>
      </c>
      <c r="I2610" t="s">
        <v>305</v>
      </c>
      <c r="J2610" t="s">
        <v>133</v>
      </c>
      <c r="K2610" t="s">
        <v>132</v>
      </c>
      <c r="P2610" t="s">
        <v>300</v>
      </c>
      <c r="Q2610" t="s">
        <v>301</v>
      </c>
      <c r="R2610" t="s">
        <v>142</v>
      </c>
      <c r="S2610" t="s">
        <v>141</v>
      </c>
      <c r="AB2610" t="s">
        <v>128</v>
      </c>
      <c r="AC2610">
        <v>2010</v>
      </c>
      <c r="AD2610">
        <v>960</v>
      </c>
      <c r="AH2610" t="s">
        <v>507</v>
      </c>
    </row>
    <row r="2611" spans="1:34" x14ac:dyDescent="0.25">
      <c r="A2611" t="s">
        <v>137</v>
      </c>
      <c r="B2611" t="s">
        <v>389</v>
      </c>
      <c r="C2611" t="s">
        <v>112</v>
      </c>
      <c r="D2611" t="s">
        <v>136</v>
      </c>
      <c r="E2611" t="s">
        <v>135</v>
      </c>
      <c r="F2611" t="s">
        <v>403</v>
      </c>
      <c r="G2611" t="s">
        <v>404</v>
      </c>
      <c r="H2611">
        <v>595</v>
      </c>
      <c r="I2611" t="s">
        <v>305</v>
      </c>
      <c r="J2611" t="s">
        <v>133</v>
      </c>
      <c r="K2611" t="s">
        <v>132</v>
      </c>
      <c r="P2611" t="s">
        <v>300</v>
      </c>
      <c r="Q2611" t="s">
        <v>301</v>
      </c>
      <c r="R2611" t="s">
        <v>140</v>
      </c>
      <c r="S2611" t="s">
        <v>139</v>
      </c>
      <c r="AB2611" t="s">
        <v>128</v>
      </c>
      <c r="AC2611">
        <v>2010</v>
      </c>
      <c r="AD2611">
        <v>1648</v>
      </c>
      <c r="AH2611" t="s">
        <v>507</v>
      </c>
    </row>
    <row r="2612" spans="1:34" x14ac:dyDescent="0.25">
      <c r="A2612" t="s">
        <v>137</v>
      </c>
      <c r="B2612" t="s">
        <v>389</v>
      </c>
      <c r="C2612" t="s">
        <v>112</v>
      </c>
      <c r="D2612" t="s">
        <v>136</v>
      </c>
      <c r="E2612" t="s">
        <v>135</v>
      </c>
      <c r="F2612" t="s">
        <v>403</v>
      </c>
      <c r="G2612" t="s">
        <v>404</v>
      </c>
      <c r="H2612">
        <v>595</v>
      </c>
      <c r="I2612" t="s">
        <v>305</v>
      </c>
      <c r="J2612" t="s">
        <v>133</v>
      </c>
      <c r="K2612" t="s">
        <v>132</v>
      </c>
      <c r="P2612" t="s">
        <v>300</v>
      </c>
      <c r="Q2612" t="s">
        <v>301</v>
      </c>
      <c r="R2612" t="s">
        <v>138</v>
      </c>
      <c r="S2612" t="s">
        <v>131</v>
      </c>
      <c r="AB2612" t="s">
        <v>128</v>
      </c>
      <c r="AC2612">
        <v>2010</v>
      </c>
      <c r="AD2612">
        <v>7390</v>
      </c>
      <c r="AH2612" t="s">
        <v>507</v>
      </c>
    </row>
    <row r="2613" spans="1:34" x14ac:dyDescent="0.25">
      <c r="A2613" t="s">
        <v>137</v>
      </c>
      <c r="B2613" t="s">
        <v>389</v>
      </c>
      <c r="C2613" t="s">
        <v>112</v>
      </c>
      <c r="D2613" t="s">
        <v>136</v>
      </c>
      <c r="E2613" t="s">
        <v>135</v>
      </c>
      <c r="F2613" t="s">
        <v>403</v>
      </c>
      <c r="G2613" t="s">
        <v>404</v>
      </c>
      <c r="H2613">
        <v>595</v>
      </c>
      <c r="I2613" t="s">
        <v>305</v>
      </c>
      <c r="J2613" t="s">
        <v>133</v>
      </c>
      <c r="K2613" t="s">
        <v>132</v>
      </c>
      <c r="P2613" t="s">
        <v>300</v>
      </c>
      <c r="Q2613" t="s">
        <v>301</v>
      </c>
      <c r="R2613" t="s">
        <v>130</v>
      </c>
      <c r="S2613" t="s">
        <v>129</v>
      </c>
      <c r="AB2613" t="s">
        <v>128</v>
      </c>
      <c r="AC2613">
        <v>2010</v>
      </c>
      <c r="AD2613">
        <v>35</v>
      </c>
      <c r="AH2613" t="s">
        <v>507</v>
      </c>
    </row>
    <row r="2614" spans="1:34" s="49" customFormat="1" x14ac:dyDescent="0.25">
      <c r="A2614" s="49" t="s">
        <v>137</v>
      </c>
      <c r="B2614" s="49" t="s">
        <v>389</v>
      </c>
      <c r="C2614" s="49" t="s">
        <v>112</v>
      </c>
      <c r="D2614" s="49" t="s">
        <v>136</v>
      </c>
      <c r="E2614" s="49" t="s">
        <v>135</v>
      </c>
      <c r="F2614" s="49" t="s">
        <v>403</v>
      </c>
      <c r="G2614" s="49" t="s">
        <v>404</v>
      </c>
      <c r="H2614" s="49">
        <v>595</v>
      </c>
      <c r="I2614" s="49" t="s">
        <v>305</v>
      </c>
      <c r="J2614" s="49" t="s">
        <v>133</v>
      </c>
      <c r="K2614" s="49" t="s">
        <v>132</v>
      </c>
      <c r="P2614" s="49" t="s">
        <v>302</v>
      </c>
      <c r="Q2614" s="49" t="s">
        <v>131</v>
      </c>
      <c r="R2614" s="49" t="s">
        <v>156</v>
      </c>
      <c r="S2614" s="49" t="s">
        <v>155</v>
      </c>
      <c r="AB2614" s="49" t="s">
        <v>128</v>
      </c>
      <c r="AC2614" s="49">
        <v>2010</v>
      </c>
      <c r="AD2614" s="49">
        <v>1051</v>
      </c>
      <c r="AF2614" s="49" t="s">
        <v>858</v>
      </c>
      <c r="AG2614" s="146">
        <f>(AD2614+AD2615+AD2616)*( 1 +AD2624/(AD2623-AD2624))</f>
        <v>3474.0694524259088</v>
      </c>
      <c r="AH2614" s="49" t="s">
        <v>507</v>
      </c>
    </row>
    <row r="2615" spans="1:34" s="49" customFormat="1" x14ac:dyDescent="0.25">
      <c r="A2615" s="49" t="s">
        <v>137</v>
      </c>
      <c r="B2615" s="49" t="s">
        <v>389</v>
      </c>
      <c r="C2615" s="49" t="s">
        <v>112</v>
      </c>
      <c r="D2615" s="49" t="s">
        <v>136</v>
      </c>
      <c r="E2615" s="49" t="s">
        <v>135</v>
      </c>
      <c r="F2615" s="49" t="s">
        <v>403</v>
      </c>
      <c r="G2615" s="49" t="s">
        <v>404</v>
      </c>
      <c r="H2615" s="49">
        <v>595</v>
      </c>
      <c r="I2615" s="49" t="s">
        <v>305</v>
      </c>
      <c r="J2615" s="49" t="s">
        <v>133</v>
      </c>
      <c r="K2615" s="49" t="s">
        <v>132</v>
      </c>
      <c r="P2615" s="49" t="s">
        <v>302</v>
      </c>
      <c r="Q2615" s="49" t="s">
        <v>131</v>
      </c>
      <c r="R2615" s="49" t="s">
        <v>154</v>
      </c>
      <c r="S2615" s="49" t="s">
        <v>153</v>
      </c>
      <c r="AB2615" s="49" t="s">
        <v>128</v>
      </c>
      <c r="AC2615" s="49">
        <v>2010</v>
      </c>
      <c r="AD2615" s="49">
        <v>730</v>
      </c>
      <c r="AF2615" s="49" t="s">
        <v>859</v>
      </c>
      <c r="AG2615" s="146">
        <f>(AD2617+AD2618+AD2619+AD2620+AD2621+AD2622)*( 1 +AD2624/(AD2623-AD2624))</f>
        <v>9586.9305475740894</v>
      </c>
      <c r="AH2615" s="49" t="s">
        <v>507</v>
      </c>
    </row>
    <row r="2616" spans="1:34" s="49" customFormat="1" x14ac:dyDescent="0.25">
      <c r="A2616" s="49" t="s">
        <v>137</v>
      </c>
      <c r="B2616" s="49" t="s">
        <v>389</v>
      </c>
      <c r="C2616" s="49" t="s">
        <v>112</v>
      </c>
      <c r="D2616" s="49" t="s">
        <v>136</v>
      </c>
      <c r="E2616" s="49" t="s">
        <v>135</v>
      </c>
      <c r="F2616" s="49" t="s">
        <v>403</v>
      </c>
      <c r="G2616" s="49" t="s">
        <v>404</v>
      </c>
      <c r="H2616" s="49">
        <v>595</v>
      </c>
      <c r="I2616" s="49" t="s">
        <v>305</v>
      </c>
      <c r="J2616" s="49" t="s">
        <v>133</v>
      </c>
      <c r="K2616" s="49" t="s">
        <v>132</v>
      </c>
      <c r="P2616" s="49" t="s">
        <v>302</v>
      </c>
      <c r="Q2616" s="49" t="s">
        <v>131</v>
      </c>
      <c r="R2616" s="49" t="s">
        <v>152</v>
      </c>
      <c r="S2616" s="49" t="s">
        <v>151</v>
      </c>
      <c r="AB2616" s="49" t="s">
        <v>128</v>
      </c>
      <c r="AC2616" s="49">
        <v>2010</v>
      </c>
      <c r="AD2616" s="49">
        <v>1459</v>
      </c>
      <c r="AF2616" s="49" t="s">
        <v>862</v>
      </c>
      <c r="AG2616" s="146">
        <f>AD2614+AD2615+AD2616+AD2617+ AD2618+AD2619+AD2620+AD2621+AD2622+AD2624</f>
        <v>13061</v>
      </c>
      <c r="AH2616" s="49" t="s">
        <v>507</v>
      </c>
    </row>
    <row r="2617" spans="1:34" s="49" customFormat="1" x14ac:dyDescent="0.25">
      <c r="A2617" s="49" t="s">
        <v>137</v>
      </c>
      <c r="B2617" s="49" t="s">
        <v>389</v>
      </c>
      <c r="C2617" s="49" t="s">
        <v>112</v>
      </c>
      <c r="D2617" s="49" t="s">
        <v>136</v>
      </c>
      <c r="E2617" s="49" t="s">
        <v>135</v>
      </c>
      <c r="F2617" s="49" t="s">
        <v>403</v>
      </c>
      <c r="G2617" s="49" t="s">
        <v>404</v>
      </c>
      <c r="H2617" s="49">
        <v>595</v>
      </c>
      <c r="I2617" s="49" t="s">
        <v>305</v>
      </c>
      <c r="J2617" s="49" t="s">
        <v>133</v>
      </c>
      <c r="K2617" s="49" t="s">
        <v>132</v>
      </c>
      <c r="P2617" s="49" t="s">
        <v>302</v>
      </c>
      <c r="Q2617" s="49" t="s">
        <v>131</v>
      </c>
      <c r="R2617" s="49" t="s">
        <v>150</v>
      </c>
      <c r="S2617" s="49" t="s">
        <v>149</v>
      </c>
      <c r="AB2617" s="49" t="s">
        <v>128</v>
      </c>
      <c r="AC2617" s="49">
        <v>2010</v>
      </c>
      <c r="AD2617" s="49">
        <v>1447</v>
      </c>
      <c r="AG2617" s="146"/>
      <c r="AH2617" s="49" t="s">
        <v>507</v>
      </c>
    </row>
    <row r="2618" spans="1:34" s="49" customFormat="1" x14ac:dyDescent="0.25">
      <c r="A2618" s="49" t="s">
        <v>137</v>
      </c>
      <c r="B2618" s="49" t="s">
        <v>389</v>
      </c>
      <c r="C2618" s="49" t="s">
        <v>112</v>
      </c>
      <c r="D2618" s="49" t="s">
        <v>136</v>
      </c>
      <c r="E2618" s="49" t="s">
        <v>135</v>
      </c>
      <c r="F2618" s="49" t="s">
        <v>403</v>
      </c>
      <c r="G2618" s="49" t="s">
        <v>404</v>
      </c>
      <c r="H2618" s="49">
        <v>595</v>
      </c>
      <c r="I2618" s="49" t="s">
        <v>305</v>
      </c>
      <c r="J2618" s="49" t="s">
        <v>133</v>
      </c>
      <c r="K2618" s="49" t="s">
        <v>132</v>
      </c>
      <c r="P2618" s="49" t="s">
        <v>302</v>
      </c>
      <c r="Q2618" s="49" t="s">
        <v>131</v>
      </c>
      <c r="R2618" s="49" t="s">
        <v>148</v>
      </c>
      <c r="S2618" s="49" t="s">
        <v>147</v>
      </c>
      <c r="AB2618" s="49" t="s">
        <v>128</v>
      </c>
      <c r="AC2618" s="49">
        <v>2010</v>
      </c>
      <c r="AD2618" s="49">
        <v>1869</v>
      </c>
      <c r="AG2618" s="146"/>
      <c r="AH2618" s="49" t="s">
        <v>507</v>
      </c>
    </row>
    <row r="2619" spans="1:34" s="49" customFormat="1" x14ac:dyDescent="0.25">
      <c r="A2619" s="49" t="s">
        <v>137</v>
      </c>
      <c r="B2619" s="49" t="s">
        <v>389</v>
      </c>
      <c r="C2619" s="49" t="s">
        <v>112</v>
      </c>
      <c r="D2619" s="49" t="s">
        <v>136</v>
      </c>
      <c r="E2619" s="49" t="s">
        <v>135</v>
      </c>
      <c r="F2619" s="49" t="s">
        <v>403</v>
      </c>
      <c r="G2619" s="49" t="s">
        <v>404</v>
      </c>
      <c r="H2619" s="49">
        <v>595</v>
      </c>
      <c r="I2619" s="49" t="s">
        <v>305</v>
      </c>
      <c r="J2619" s="49" t="s">
        <v>133</v>
      </c>
      <c r="K2619" s="49" t="s">
        <v>132</v>
      </c>
      <c r="P2619" s="49" t="s">
        <v>302</v>
      </c>
      <c r="Q2619" s="49" t="s">
        <v>131</v>
      </c>
      <c r="R2619" s="49" t="s">
        <v>146</v>
      </c>
      <c r="S2619" s="49" t="s">
        <v>145</v>
      </c>
      <c r="AB2619" s="49" t="s">
        <v>128</v>
      </c>
      <c r="AC2619" s="49">
        <v>2010</v>
      </c>
      <c r="AD2619" s="49">
        <v>88</v>
      </c>
      <c r="AG2619" s="146"/>
      <c r="AH2619" s="49" t="s">
        <v>507</v>
      </c>
    </row>
    <row r="2620" spans="1:34" s="49" customFormat="1" x14ac:dyDescent="0.25">
      <c r="A2620" s="49" t="s">
        <v>137</v>
      </c>
      <c r="B2620" s="49" t="s">
        <v>389</v>
      </c>
      <c r="C2620" s="49" t="s">
        <v>112</v>
      </c>
      <c r="D2620" s="49" t="s">
        <v>136</v>
      </c>
      <c r="E2620" s="49" t="s">
        <v>135</v>
      </c>
      <c r="F2620" s="49" t="s">
        <v>403</v>
      </c>
      <c r="G2620" s="49" t="s">
        <v>404</v>
      </c>
      <c r="H2620" s="49">
        <v>595</v>
      </c>
      <c r="I2620" s="49" t="s">
        <v>305</v>
      </c>
      <c r="J2620" s="49" t="s">
        <v>133</v>
      </c>
      <c r="K2620" s="49" t="s">
        <v>132</v>
      </c>
      <c r="P2620" s="49" t="s">
        <v>302</v>
      </c>
      <c r="Q2620" s="49" t="s">
        <v>131</v>
      </c>
      <c r="R2620" s="49" t="s">
        <v>144</v>
      </c>
      <c r="S2620" s="49" t="s">
        <v>143</v>
      </c>
      <c r="AB2620" s="49" t="s">
        <v>128</v>
      </c>
      <c r="AC2620" s="49">
        <v>2010</v>
      </c>
      <c r="AD2620" s="49">
        <v>1597</v>
      </c>
      <c r="AG2620" s="146"/>
      <c r="AH2620" s="49" t="s">
        <v>507</v>
      </c>
    </row>
    <row r="2621" spans="1:34" s="49" customFormat="1" x14ac:dyDescent="0.25">
      <c r="A2621" s="49" t="s">
        <v>137</v>
      </c>
      <c r="B2621" s="49" t="s">
        <v>389</v>
      </c>
      <c r="C2621" s="49" t="s">
        <v>112</v>
      </c>
      <c r="D2621" s="49" t="s">
        <v>136</v>
      </c>
      <c r="E2621" s="49" t="s">
        <v>135</v>
      </c>
      <c r="F2621" s="49" t="s">
        <v>403</v>
      </c>
      <c r="G2621" s="49" t="s">
        <v>404</v>
      </c>
      <c r="H2621" s="49">
        <v>595</v>
      </c>
      <c r="I2621" s="49" t="s">
        <v>305</v>
      </c>
      <c r="J2621" s="49" t="s">
        <v>133</v>
      </c>
      <c r="K2621" s="49" t="s">
        <v>132</v>
      </c>
      <c r="P2621" s="49" t="s">
        <v>302</v>
      </c>
      <c r="Q2621" s="49" t="s">
        <v>131</v>
      </c>
      <c r="R2621" s="49" t="s">
        <v>142</v>
      </c>
      <c r="S2621" s="49" t="s">
        <v>141</v>
      </c>
      <c r="AB2621" s="49" t="s">
        <v>128</v>
      </c>
      <c r="AC2621" s="49">
        <v>2010</v>
      </c>
      <c r="AD2621" s="49">
        <v>1116</v>
      </c>
      <c r="AG2621" s="146"/>
      <c r="AH2621" s="49" t="s">
        <v>507</v>
      </c>
    </row>
    <row r="2622" spans="1:34" s="49" customFormat="1" x14ac:dyDescent="0.25">
      <c r="A2622" s="49" t="s">
        <v>137</v>
      </c>
      <c r="B2622" s="49" t="s">
        <v>389</v>
      </c>
      <c r="C2622" s="49" t="s">
        <v>112</v>
      </c>
      <c r="D2622" s="49" t="s">
        <v>136</v>
      </c>
      <c r="E2622" s="49" t="s">
        <v>135</v>
      </c>
      <c r="F2622" s="49" t="s">
        <v>403</v>
      </c>
      <c r="G2622" s="49" t="s">
        <v>404</v>
      </c>
      <c r="H2622" s="49">
        <v>595</v>
      </c>
      <c r="I2622" s="49" t="s">
        <v>305</v>
      </c>
      <c r="J2622" s="49" t="s">
        <v>133</v>
      </c>
      <c r="K2622" s="49" t="s">
        <v>132</v>
      </c>
      <c r="P2622" s="49" t="s">
        <v>302</v>
      </c>
      <c r="Q2622" s="49" t="s">
        <v>131</v>
      </c>
      <c r="R2622" s="49" t="s">
        <v>140</v>
      </c>
      <c r="S2622" s="49" t="s">
        <v>139</v>
      </c>
      <c r="AB2622" s="49" t="s">
        <v>128</v>
      </c>
      <c r="AC2622" s="49">
        <v>2010</v>
      </c>
      <c r="AD2622" s="49">
        <v>2824</v>
      </c>
      <c r="AG2622" s="146"/>
      <c r="AH2622" s="49" t="s">
        <v>507</v>
      </c>
    </row>
    <row r="2623" spans="1:34" s="49" customFormat="1" x14ac:dyDescent="0.25">
      <c r="A2623" s="49" t="s">
        <v>137</v>
      </c>
      <c r="B2623" s="49" t="s">
        <v>389</v>
      </c>
      <c r="C2623" s="49" t="s">
        <v>112</v>
      </c>
      <c r="D2623" s="49" t="s">
        <v>136</v>
      </c>
      <c r="E2623" s="49" t="s">
        <v>135</v>
      </c>
      <c r="F2623" s="49" t="s">
        <v>403</v>
      </c>
      <c r="G2623" s="49" t="s">
        <v>404</v>
      </c>
      <c r="H2623" s="49">
        <v>595</v>
      </c>
      <c r="I2623" s="49" t="s">
        <v>305</v>
      </c>
      <c r="J2623" s="49" t="s">
        <v>133</v>
      </c>
      <c r="K2623" s="49" t="s">
        <v>132</v>
      </c>
      <c r="P2623" s="49" t="s">
        <v>302</v>
      </c>
      <c r="Q2623" s="49" t="s">
        <v>131</v>
      </c>
      <c r="R2623" s="49" t="s">
        <v>138</v>
      </c>
      <c r="S2623" s="49" t="s">
        <v>131</v>
      </c>
      <c r="AB2623" s="49" t="s">
        <v>128</v>
      </c>
      <c r="AC2623" s="49">
        <v>2010</v>
      </c>
      <c r="AD2623" s="49">
        <v>13061</v>
      </c>
      <c r="AG2623" s="146"/>
      <c r="AH2623" s="49" t="s">
        <v>507</v>
      </c>
    </row>
    <row r="2624" spans="1:34" s="49" customFormat="1" x14ac:dyDescent="0.25">
      <c r="A2624" s="49" t="s">
        <v>137</v>
      </c>
      <c r="B2624" s="49" t="s">
        <v>389</v>
      </c>
      <c r="C2624" s="49" t="s">
        <v>112</v>
      </c>
      <c r="D2624" s="49" t="s">
        <v>136</v>
      </c>
      <c r="E2624" s="49" t="s">
        <v>135</v>
      </c>
      <c r="F2624" s="49" t="s">
        <v>403</v>
      </c>
      <c r="G2624" s="49" t="s">
        <v>404</v>
      </c>
      <c r="H2624" s="49">
        <v>595</v>
      </c>
      <c r="I2624" s="49" t="s">
        <v>305</v>
      </c>
      <c r="J2624" s="49" t="s">
        <v>133</v>
      </c>
      <c r="K2624" s="49" t="s">
        <v>132</v>
      </c>
      <c r="P2624" s="49" t="s">
        <v>302</v>
      </c>
      <c r="Q2624" s="49" t="s">
        <v>131</v>
      </c>
      <c r="R2624" s="49" t="s">
        <v>130</v>
      </c>
      <c r="S2624" s="49" t="s">
        <v>129</v>
      </c>
      <c r="AB2624" s="49" t="s">
        <v>128</v>
      </c>
      <c r="AC2624" s="49">
        <v>2010</v>
      </c>
      <c r="AD2624" s="49">
        <v>880</v>
      </c>
      <c r="AG2624" s="146"/>
      <c r="AH2624" s="49" t="s">
        <v>507</v>
      </c>
    </row>
    <row r="2625" spans="1:34" s="49" customFormat="1" x14ac:dyDescent="0.25">
      <c r="A2625" s="49" t="s">
        <v>137</v>
      </c>
      <c r="B2625" s="49" t="s">
        <v>94</v>
      </c>
      <c r="C2625" s="49" t="s">
        <v>95</v>
      </c>
      <c r="D2625" s="49" t="s">
        <v>136</v>
      </c>
      <c r="E2625" s="49" t="s">
        <v>135</v>
      </c>
      <c r="F2625" s="49" t="s">
        <v>403</v>
      </c>
      <c r="G2625" s="49" t="s">
        <v>404</v>
      </c>
      <c r="H2625" s="49">
        <v>739</v>
      </c>
      <c r="I2625" s="49" t="s">
        <v>134</v>
      </c>
      <c r="J2625" s="49" t="s">
        <v>133</v>
      </c>
      <c r="K2625" s="49" t="s">
        <v>132</v>
      </c>
      <c r="P2625" s="49" t="s">
        <v>302</v>
      </c>
      <c r="Q2625" s="49" t="s">
        <v>131</v>
      </c>
      <c r="R2625" s="49" t="s">
        <v>156</v>
      </c>
      <c r="S2625" s="49" t="s">
        <v>155</v>
      </c>
      <c r="AB2625" s="49" t="s">
        <v>128</v>
      </c>
      <c r="AC2625" s="49">
        <v>2010</v>
      </c>
      <c r="AD2625" s="49">
        <v>44</v>
      </c>
      <c r="AF2625" s="49" t="s">
        <v>858</v>
      </c>
      <c r="AG2625" s="146">
        <f>(AD2625+AD2626+AD2627)*( 1 +AD2635/(AD2634-AD2635))</f>
        <v>341.28976628091675</v>
      </c>
      <c r="AH2625" s="49" t="s">
        <v>127</v>
      </c>
    </row>
    <row r="2626" spans="1:34" s="49" customFormat="1" x14ac:dyDescent="0.25">
      <c r="A2626" s="49" t="s">
        <v>137</v>
      </c>
      <c r="B2626" s="49" t="s">
        <v>94</v>
      </c>
      <c r="C2626" s="49" t="s">
        <v>95</v>
      </c>
      <c r="D2626" s="49" t="s">
        <v>136</v>
      </c>
      <c r="E2626" s="49" t="s">
        <v>135</v>
      </c>
      <c r="F2626" s="49" t="s">
        <v>403</v>
      </c>
      <c r="G2626" s="49" t="s">
        <v>404</v>
      </c>
      <c r="H2626" s="49">
        <v>739</v>
      </c>
      <c r="I2626" s="49" t="s">
        <v>134</v>
      </c>
      <c r="J2626" s="49" t="s">
        <v>133</v>
      </c>
      <c r="K2626" s="49" t="s">
        <v>132</v>
      </c>
      <c r="P2626" s="49" t="s">
        <v>302</v>
      </c>
      <c r="Q2626" s="49" t="s">
        <v>131</v>
      </c>
      <c r="R2626" s="49" t="s">
        <v>154</v>
      </c>
      <c r="S2626" s="49" t="s">
        <v>153</v>
      </c>
      <c r="AB2626" s="49" t="s">
        <v>128</v>
      </c>
      <c r="AC2626" s="49">
        <v>2010</v>
      </c>
      <c r="AD2626" s="49">
        <v>202</v>
      </c>
      <c r="AF2626" s="49" t="s">
        <v>859</v>
      </c>
      <c r="AG2626" s="146">
        <f>(AD2628+AD2629+AD2630+AD2631+AD2632+AD2633)*( 1 +AD2635/(AD2634-AD2635))</f>
        <v>4202.7102337190836</v>
      </c>
      <c r="AH2626" s="49" t="s">
        <v>127</v>
      </c>
    </row>
    <row r="2627" spans="1:34" s="49" customFormat="1" x14ac:dyDescent="0.25">
      <c r="A2627" s="49" t="s">
        <v>137</v>
      </c>
      <c r="B2627" s="49" t="s">
        <v>94</v>
      </c>
      <c r="C2627" s="49" t="s">
        <v>95</v>
      </c>
      <c r="D2627" s="49" t="s">
        <v>136</v>
      </c>
      <c r="E2627" s="49" t="s">
        <v>135</v>
      </c>
      <c r="F2627" s="49" t="s">
        <v>403</v>
      </c>
      <c r="G2627" s="49" t="s">
        <v>404</v>
      </c>
      <c r="H2627" s="49">
        <v>739</v>
      </c>
      <c r="I2627" s="49" t="s">
        <v>134</v>
      </c>
      <c r="J2627" s="49" t="s">
        <v>133</v>
      </c>
      <c r="K2627" s="49" t="s">
        <v>132</v>
      </c>
      <c r="P2627" s="49" t="s">
        <v>302</v>
      </c>
      <c r="Q2627" s="49" t="s">
        <v>131</v>
      </c>
      <c r="R2627" s="49" t="s">
        <v>152</v>
      </c>
      <c r="S2627" s="49" t="s">
        <v>151</v>
      </c>
      <c r="AB2627" s="49" t="s">
        <v>128</v>
      </c>
      <c r="AC2627" s="49">
        <v>2010</v>
      </c>
      <c r="AD2627" s="49">
        <v>85</v>
      </c>
      <c r="AF2627" s="49" t="s">
        <v>862</v>
      </c>
      <c r="AG2627" s="146">
        <f>AD2625+AD2626+AD2627+AD2628+ AD2629+AD2630+AD2631+AD2632+AD2633+AD2635</f>
        <v>4544</v>
      </c>
      <c r="AH2627" s="49" t="s">
        <v>127</v>
      </c>
    </row>
    <row r="2628" spans="1:34" s="49" customFormat="1" x14ac:dyDescent="0.25">
      <c r="A2628" s="49" t="s">
        <v>137</v>
      </c>
      <c r="B2628" s="49" t="s">
        <v>94</v>
      </c>
      <c r="C2628" s="49" t="s">
        <v>95</v>
      </c>
      <c r="D2628" s="49" t="s">
        <v>136</v>
      </c>
      <c r="E2628" s="49" t="s">
        <v>135</v>
      </c>
      <c r="F2628" s="49" t="s">
        <v>403</v>
      </c>
      <c r="G2628" s="49" t="s">
        <v>404</v>
      </c>
      <c r="H2628" s="49">
        <v>739</v>
      </c>
      <c r="I2628" s="49" t="s">
        <v>134</v>
      </c>
      <c r="J2628" s="49" t="s">
        <v>133</v>
      </c>
      <c r="K2628" s="49" t="s">
        <v>132</v>
      </c>
      <c r="P2628" s="49" t="s">
        <v>302</v>
      </c>
      <c r="Q2628" s="49" t="s">
        <v>131</v>
      </c>
      <c r="R2628" s="49" t="s">
        <v>150</v>
      </c>
      <c r="S2628" s="49" t="s">
        <v>149</v>
      </c>
      <c r="AB2628" s="49" t="s">
        <v>128</v>
      </c>
      <c r="AC2628" s="49">
        <v>2010</v>
      </c>
      <c r="AD2628" s="49">
        <v>33</v>
      </c>
      <c r="AG2628" s="146"/>
      <c r="AH2628" s="49" t="s">
        <v>127</v>
      </c>
    </row>
    <row r="2629" spans="1:34" s="49" customFormat="1" x14ac:dyDescent="0.25">
      <c r="A2629" s="49" t="s">
        <v>137</v>
      </c>
      <c r="B2629" s="49" t="s">
        <v>94</v>
      </c>
      <c r="C2629" s="49" t="s">
        <v>95</v>
      </c>
      <c r="D2629" s="49" t="s">
        <v>136</v>
      </c>
      <c r="E2629" s="49" t="s">
        <v>135</v>
      </c>
      <c r="F2629" s="49" t="s">
        <v>403</v>
      </c>
      <c r="G2629" s="49" t="s">
        <v>404</v>
      </c>
      <c r="H2629" s="49">
        <v>739</v>
      </c>
      <c r="I2629" s="49" t="s">
        <v>134</v>
      </c>
      <c r="J2629" s="49" t="s">
        <v>133</v>
      </c>
      <c r="K2629" s="49" t="s">
        <v>132</v>
      </c>
      <c r="P2629" s="49" t="s">
        <v>302</v>
      </c>
      <c r="Q2629" s="49" t="s">
        <v>131</v>
      </c>
      <c r="R2629" s="49" t="s">
        <v>148</v>
      </c>
      <c r="S2629" s="49" t="s">
        <v>147</v>
      </c>
      <c r="AB2629" s="49" t="s">
        <v>128</v>
      </c>
      <c r="AC2629" s="49">
        <v>2010</v>
      </c>
      <c r="AD2629" s="49">
        <v>462</v>
      </c>
      <c r="AG2629" s="146"/>
      <c r="AH2629" s="49" t="s">
        <v>127</v>
      </c>
    </row>
    <row r="2630" spans="1:34" s="49" customFormat="1" x14ac:dyDescent="0.25">
      <c r="A2630" s="49" t="s">
        <v>137</v>
      </c>
      <c r="B2630" s="49" t="s">
        <v>94</v>
      </c>
      <c r="C2630" s="49" t="s">
        <v>95</v>
      </c>
      <c r="D2630" s="49" t="s">
        <v>136</v>
      </c>
      <c r="E2630" s="49" t="s">
        <v>135</v>
      </c>
      <c r="F2630" s="49" t="s">
        <v>403</v>
      </c>
      <c r="G2630" s="49" t="s">
        <v>404</v>
      </c>
      <c r="H2630" s="49">
        <v>739</v>
      </c>
      <c r="I2630" s="49" t="s">
        <v>134</v>
      </c>
      <c r="J2630" s="49" t="s">
        <v>133</v>
      </c>
      <c r="K2630" s="49" t="s">
        <v>132</v>
      </c>
      <c r="P2630" s="49" t="s">
        <v>302</v>
      </c>
      <c r="Q2630" s="49" t="s">
        <v>131</v>
      </c>
      <c r="R2630" s="49" t="s">
        <v>146</v>
      </c>
      <c r="S2630" s="49" t="s">
        <v>145</v>
      </c>
      <c r="AB2630" s="49" t="s">
        <v>128</v>
      </c>
      <c r="AC2630" s="49">
        <v>2010</v>
      </c>
      <c r="AD2630" s="49">
        <v>2772</v>
      </c>
      <c r="AG2630" s="146"/>
      <c r="AH2630" s="49" t="s">
        <v>127</v>
      </c>
    </row>
    <row r="2631" spans="1:34" s="49" customFormat="1" x14ac:dyDescent="0.25">
      <c r="A2631" s="49" t="s">
        <v>137</v>
      </c>
      <c r="B2631" s="49" t="s">
        <v>94</v>
      </c>
      <c r="C2631" s="49" t="s">
        <v>95</v>
      </c>
      <c r="D2631" s="49" t="s">
        <v>136</v>
      </c>
      <c r="E2631" s="49" t="s">
        <v>135</v>
      </c>
      <c r="F2631" s="49" t="s">
        <v>403</v>
      </c>
      <c r="G2631" s="49" t="s">
        <v>404</v>
      </c>
      <c r="H2631" s="49">
        <v>739</v>
      </c>
      <c r="I2631" s="49" t="s">
        <v>134</v>
      </c>
      <c r="J2631" s="49" t="s">
        <v>133</v>
      </c>
      <c r="K2631" s="49" t="s">
        <v>132</v>
      </c>
      <c r="P2631" s="49" t="s">
        <v>302</v>
      </c>
      <c r="Q2631" s="49" t="s">
        <v>131</v>
      </c>
      <c r="R2631" s="49" t="s">
        <v>144</v>
      </c>
      <c r="S2631" s="49" t="s">
        <v>143</v>
      </c>
      <c r="AB2631" s="49" t="s">
        <v>128</v>
      </c>
      <c r="AC2631" s="49">
        <v>2010</v>
      </c>
      <c r="AD2631" s="49">
        <v>216</v>
      </c>
      <c r="AG2631" s="146"/>
      <c r="AH2631" s="49" t="s">
        <v>127</v>
      </c>
    </row>
    <row r="2632" spans="1:34" s="49" customFormat="1" x14ac:dyDescent="0.25">
      <c r="A2632" s="49" t="s">
        <v>137</v>
      </c>
      <c r="B2632" s="49" t="s">
        <v>94</v>
      </c>
      <c r="C2632" s="49" t="s">
        <v>95</v>
      </c>
      <c r="D2632" s="49" t="s">
        <v>136</v>
      </c>
      <c r="E2632" s="49" t="s">
        <v>135</v>
      </c>
      <c r="F2632" s="49" t="s">
        <v>403</v>
      </c>
      <c r="G2632" s="49" t="s">
        <v>404</v>
      </c>
      <c r="H2632" s="49">
        <v>739</v>
      </c>
      <c r="I2632" s="49" t="s">
        <v>134</v>
      </c>
      <c r="J2632" s="49" t="s">
        <v>133</v>
      </c>
      <c r="K2632" s="49" t="s">
        <v>132</v>
      </c>
      <c r="P2632" s="49" t="s">
        <v>302</v>
      </c>
      <c r="Q2632" s="49" t="s">
        <v>131</v>
      </c>
      <c r="R2632" s="49" t="s">
        <v>142</v>
      </c>
      <c r="S2632" s="49" t="s">
        <v>141</v>
      </c>
      <c r="AB2632" s="49" t="s">
        <v>128</v>
      </c>
      <c r="AC2632" s="49">
        <v>2010</v>
      </c>
      <c r="AD2632" s="49">
        <v>129</v>
      </c>
      <c r="AG2632" s="146"/>
      <c r="AH2632" s="49" t="s">
        <v>127</v>
      </c>
    </row>
    <row r="2633" spans="1:34" s="49" customFormat="1" x14ac:dyDescent="0.25">
      <c r="A2633" s="49" t="s">
        <v>137</v>
      </c>
      <c r="B2633" s="49" t="s">
        <v>94</v>
      </c>
      <c r="C2633" s="49" t="s">
        <v>95</v>
      </c>
      <c r="D2633" s="49" t="s">
        <v>136</v>
      </c>
      <c r="E2633" s="49" t="s">
        <v>135</v>
      </c>
      <c r="F2633" s="49" t="s">
        <v>403</v>
      </c>
      <c r="G2633" s="49" t="s">
        <v>404</v>
      </c>
      <c r="H2633" s="49">
        <v>739</v>
      </c>
      <c r="I2633" s="49" t="s">
        <v>134</v>
      </c>
      <c r="J2633" s="49" t="s">
        <v>133</v>
      </c>
      <c r="K2633" s="49" t="s">
        <v>132</v>
      </c>
      <c r="P2633" s="49" t="s">
        <v>302</v>
      </c>
      <c r="Q2633" s="49" t="s">
        <v>131</v>
      </c>
      <c r="R2633" s="49" t="s">
        <v>140</v>
      </c>
      <c r="S2633" s="49" t="s">
        <v>139</v>
      </c>
      <c r="AB2633" s="49" t="s">
        <v>128</v>
      </c>
      <c r="AC2633" s="49">
        <v>2010</v>
      </c>
      <c r="AD2633" s="49">
        <v>464</v>
      </c>
      <c r="AG2633" s="146"/>
      <c r="AH2633" s="49" t="s">
        <v>127</v>
      </c>
    </row>
    <row r="2634" spans="1:34" s="49" customFormat="1" x14ac:dyDescent="0.25">
      <c r="A2634" s="49" t="s">
        <v>137</v>
      </c>
      <c r="B2634" s="49" t="s">
        <v>94</v>
      </c>
      <c r="C2634" s="49" t="s">
        <v>95</v>
      </c>
      <c r="D2634" s="49" t="s">
        <v>136</v>
      </c>
      <c r="E2634" s="49" t="s">
        <v>135</v>
      </c>
      <c r="F2634" s="49" t="s">
        <v>403</v>
      </c>
      <c r="G2634" s="49" t="s">
        <v>404</v>
      </c>
      <c r="H2634" s="49">
        <v>739</v>
      </c>
      <c r="I2634" s="49" t="s">
        <v>134</v>
      </c>
      <c r="J2634" s="49" t="s">
        <v>133</v>
      </c>
      <c r="K2634" s="49" t="s">
        <v>132</v>
      </c>
      <c r="P2634" s="49" t="s">
        <v>302</v>
      </c>
      <c r="Q2634" s="49" t="s">
        <v>131</v>
      </c>
      <c r="R2634" s="49" t="s">
        <v>138</v>
      </c>
      <c r="S2634" s="49" t="s">
        <v>131</v>
      </c>
      <c r="AB2634" s="49" t="s">
        <v>128</v>
      </c>
      <c r="AC2634" s="49">
        <v>2010</v>
      </c>
      <c r="AD2634" s="49">
        <v>4544</v>
      </c>
      <c r="AG2634" s="146"/>
      <c r="AH2634" s="49" t="s">
        <v>127</v>
      </c>
    </row>
    <row r="2635" spans="1:34" s="49" customFormat="1" x14ac:dyDescent="0.25">
      <c r="A2635" s="49" t="s">
        <v>137</v>
      </c>
      <c r="B2635" s="49" t="s">
        <v>94</v>
      </c>
      <c r="C2635" s="49" t="s">
        <v>95</v>
      </c>
      <c r="D2635" s="49" t="s">
        <v>136</v>
      </c>
      <c r="E2635" s="49" t="s">
        <v>135</v>
      </c>
      <c r="F2635" s="49" t="s">
        <v>403</v>
      </c>
      <c r="G2635" s="49" t="s">
        <v>404</v>
      </c>
      <c r="H2635" s="49">
        <v>739</v>
      </c>
      <c r="I2635" s="49" t="s">
        <v>134</v>
      </c>
      <c r="J2635" s="49" t="s">
        <v>133</v>
      </c>
      <c r="K2635" s="49" t="s">
        <v>132</v>
      </c>
      <c r="P2635" s="49" t="s">
        <v>302</v>
      </c>
      <c r="Q2635" s="49" t="s">
        <v>131</v>
      </c>
      <c r="R2635" s="49" t="s">
        <v>130</v>
      </c>
      <c r="S2635" s="49" t="s">
        <v>129</v>
      </c>
      <c r="AB2635" s="49" t="s">
        <v>128</v>
      </c>
      <c r="AC2635" s="49">
        <v>2010</v>
      </c>
      <c r="AD2635" s="49">
        <v>137</v>
      </c>
      <c r="AG2635" s="146"/>
      <c r="AH2635" s="49" t="s">
        <v>127</v>
      </c>
    </row>
  </sheetData>
  <pageMargins left="0.7" right="0.7" top="0.78740157499999996" bottom="0.78740157499999996" header="0.3" footer="0.3"/>
  <pageSetup paperSize="9" orientation="portrait" horizontalDpi="4294967293" verticalDpi="4294967293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5"/>
  <dimension ref="A1:AI1807"/>
  <sheetViews>
    <sheetView zoomScale="60" zoomScaleNormal="60" workbookViewId="0">
      <pane xSplit="3" ySplit="1" topLeftCell="D130" activePane="bottomRight" state="frozen"/>
      <selection pane="topRight" activeCell="D1" sqref="D1"/>
      <selection pane="bottomLeft" activeCell="A2" sqref="A2"/>
      <selection pane="bottomRight" activeCell="G178" sqref="G178"/>
    </sheetView>
  </sheetViews>
  <sheetFormatPr defaultColWidth="11.42578125" defaultRowHeight="15" x14ac:dyDescent="0.25"/>
  <cols>
    <col min="1" max="1" width="4.7109375" bestFit="1" customWidth="1"/>
    <col min="2" max="2" width="12.7109375" bestFit="1" customWidth="1"/>
    <col min="3" max="3" width="24.85546875" bestFit="1" customWidth="1"/>
    <col min="4" max="4" width="7.28515625" customWidth="1"/>
    <col min="5" max="5" width="14.42578125" bestFit="1" customWidth="1"/>
    <col min="6" max="6" width="17.85546875" bestFit="1" customWidth="1"/>
    <col min="7" max="7" width="38.7109375" bestFit="1" customWidth="1"/>
    <col min="9" max="9" width="16" customWidth="1"/>
    <col min="10" max="10" width="9.7109375" customWidth="1"/>
    <col min="11" max="11" width="17.7109375" customWidth="1"/>
    <col min="12" max="15" width="2.7109375" customWidth="1"/>
    <col min="16" max="16" width="13.7109375" bestFit="1" customWidth="1"/>
    <col min="17" max="17" width="13.85546875" bestFit="1" customWidth="1"/>
    <col min="18" max="18" width="18.140625" bestFit="1" customWidth="1"/>
    <col min="19" max="19" width="43.28515625" bestFit="1" customWidth="1"/>
    <col min="20" max="28" width="2.28515625" customWidth="1"/>
    <col min="29" max="29" width="5" bestFit="1" customWidth="1"/>
    <col min="30" max="30" width="11.5703125" style="145" bestFit="1" customWidth="1"/>
    <col min="31" max="31" width="4" customWidth="1"/>
    <col min="32" max="32" width="8.7109375" customWidth="1"/>
    <col min="33" max="33" width="12.42578125" style="145" customWidth="1"/>
    <col min="34" max="34" width="80.85546875" bestFit="1" customWidth="1"/>
    <col min="35" max="35" width="15" bestFit="1" customWidth="1"/>
  </cols>
  <sheetData>
    <row r="1" spans="1:35" ht="14.45" x14ac:dyDescent="0.3">
      <c r="A1" t="s">
        <v>294</v>
      </c>
      <c r="B1" t="s">
        <v>293</v>
      </c>
      <c r="C1" t="s">
        <v>292</v>
      </c>
      <c r="D1" t="s">
        <v>291</v>
      </c>
      <c r="E1" t="s">
        <v>290</v>
      </c>
      <c r="F1" t="s">
        <v>289</v>
      </c>
      <c r="G1" t="s">
        <v>288</v>
      </c>
      <c r="H1" t="s">
        <v>287</v>
      </c>
      <c r="I1" t="s">
        <v>286</v>
      </c>
      <c r="J1" t="s">
        <v>285</v>
      </c>
      <c r="K1" t="s">
        <v>284</v>
      </c>
      <c r="L1" t="s">
        <v>283</v>
      </c>
      <c r="M1" t="s">
        <v>282</v>
      </c>
      <c r="N1" t="s">
        <v>281</v>
      </c>
      <c r="O1" t="s">
        <v>280</v>
      </c>
      <c r="P1" t="s">
        <v>279</v>
      </c>
      <c r="Q1" t="s">
        <v>278</v>
      </c>
      <c r="R1" t="s">
        <v>277</v>
      </c>
      <c r="S1" t="s">
        <v>276</v>
      </c>
      <c r="T1" t="s">
        <v>275</v>
      </c>
      <c r="U1" t="s">
        <v>274</v>
      </c>
      <c r="V1" t="s">
        <v>273</v>
      </c>
      <c r="W1" t="s">
        <v>272</v>
      </c>
      <c r="X1" t="s">
        <v>271</v>
      </c>
      <c r="Y1" t="s">
        <v>270</v>
      </c>
      <c r="Z1" t="s">
        <v>269</v>
      </c>
      <c r="AA1" t="s">
        <v>268</v>
      </c>
      <c r="AB1" t="s">
        <v>267</v>
      </c>
      <c r="AC1" t="s">
        <v>266</v>
      </c>
      <c r="AD1" s="145" t="s">
        <v>265</v>
      </c>
      <c r="AE1" t="s">
        <v>264</v>
      </c>
      <c r="AF1" t="s">
        <v>263</v>
      </c>
      <c r="AG1" s="145" t="s">
        <v>262</v>
      </c>
      <c r="AH1" t="s">
        <v>261</v>
      </c>
      <c r="AI1" t="s">
        <v>260</v>
      </c>
    </row>
    <row r="2" spans="1:35" ht="14.45" x14ac:dyDescent="0.3">
      <c r="A2" t="s">
        <v>137</v>
      </c>
      <c r="B2" t="s">
        <v>22</v>
      </c>
      <c r="C2" t="s">
        <v>23</v>
      </c>
      <c r="D2" t="s">
        <v>136</v>
      </c>
      <c r="E2" t="s">
        <v>135</v>
      </c>
      <c r="F2" t="s">
        <v>295</v>
      </c>
      <c r="G2" t="s">
        <v>296</v>
      </c>
      <c r="H2">
        <v>153</v>
      </c>
      <c r="I2" t="s">
        <v>256</v>
      </c>
      <c r="J2" t="s">
        <v>133</v>
      </c>
      <c r="K2" t="s">
        <v>132</v>
      </c>
      <c r="P2" t="s">
        <v>297</v>
      </c>
      <c r="Q2" t="s">
        <v>298</v>
      </c>
      <c r="R2" t="s">
        <v>183</v>
      </c>
      <c r="S2" t="s">
        <v>182</v>
      </c>
      <c r="AB2" t="s">
        <v>128</v>
      </c>
      <c r="AC2">
        <v>2010</v>
      </c>
      <c r="AD2" s="145">
        <v>2.5000000000000001E-2</v>
      </c>
      <c r="AH2" t="s">
        <v>299</v>
      </c>
    </row>
    <row r="3" spans="1:35" ht="14.45" x14ac:dyDescent="0.3">
      <c r="A3" t="s">
        <v>137</v>
      </c>
      <c r="B3" t="s">
        <v>22</v>
      </c>
      <c r="C3" t="s">
        <v>23</v>
      </c>
      <c r="D3" t="s">
        <v>136</v>
      </c>
      <c r="E3" t="s">
        <v>135</v>
      </c>
      <c r="F3" t="s">
        <v>295</v>
      </c>
      <c r="G3" t="s">
        <v>296</v>
      </c>
      <c r="H3">
        <v>153</v>
      </c>
      <c r="I3" t="s">
        <v>256</v>
      </c>
      <c r="J3" t="s">
        <v>133</v>
      </c>
      <c r="K3" t="s">
        <v>132</v>
      </c>
      <c r="P3" t="s">
        <v>297</v>
      </c>
      <c r="Q3" t="s">
        <v>298</v>
      </c>
      <c r="R3" t="s">
        <v>156</v>
      </c>
      <c r="S3" t="s">
        <v>155</v>
      </c>
      <c r="AB3" t="s">
        <v>128</v>
      </c>
      <c r="AC3">
        <v>2010</v>
      </c>
      <c r="AD3" s="145">
        <v>0.63700000000000001</v>
      </c>
      <c r="AH3" t="s">
        <v>299</v>
      </c>
    </row>
    <row r="4" spans="1:35" ht="14.45" x14ac:dyDescent="0.3">
      <c r="A4" t="s">
        <v>137</v>
      </c>
      <c r="B4" t="s">
        <v>22</v>
      </c>
      <c r="C4" t="s">
        <v>23</v>
      </c>
      <c r="D4" t="s">
        <v>136</v>
      </c>
      <c r="E4" t="s">
        <v>135</v>
      </c>
      <c r="F4" t="s">
        <v>295</v>
      </c>
      <c r="G4" t="s">
        <v>296</v>
      </c>
      <c r="H4">
        <v>153</v>
      </c>
      <c r="I4" t="s">
        <v>256</v>
      </c>
      <c r="J4" t="s">
        <v>133</v>
      </c>
      <c r="K4" t="s">
        <v>132</v>
      </c>
      <c r="P4" t="s">
        <v>297</v>
      </c>
      <c r="Q4" t="s">
        <v>298</v>
      </c>
      <c r="R4" t="s">
        <v>154</v>
      </c>
      <c r="S4" t="s">
        <v>153</v>
      </c>
      <c r="AB4" t="s">
        <v>128</v>
      </c>
      <c r="AC4">
        <v>2010</v>
      </c>
      <c r="AD4" s="145">
        <v>8813</v>
      </c>
      <c r="AH4" t="s">
        <v>299</v>
      </c>
    </row>
    <row r="5" spans="1:35" ht="14.45" x14ac:dyDescent="0.3">
      <c r="A5" t="s">
        <v>137</v>
      </c>
      <c r="B5" t="s">
        <v>22</v>
      </c>
      <c r="C5" t="s">
        <v>23</v>
      </c>
      <c r="D5" t="s">
        <v>136</v>
      </c>
      <c r="E5" t="s">
        <v>135</v>
      </c>
      <c r="F5" t="s">
        <v>295</v>
      </c>
      <c r="G5" t="s">
        <v>296</v>
      </c>
      <c r="H5">
        <v>153</v>
      </c>
      <c r="I5" t="s">
        <v>256</v>
      </c>
      <c r="J5" t="s">
        <v>133</v>
      </c>
      <c r="K5" t="s">
        <v>132</v>
      </c>
      <c r="P5" t="s">
        <v>297</v>
      </c>
      <c r="Q5" t="s">
        <v>298</v>
      </c>
      <c r="R5" t="s">
        <v>152</v>
      </c>
      <c r="S5" t="s">
        <v>151</v>
      </c>
      <c r="AB5" t="s">
        <v>128</v>
      </c>
      <c r="AC5">
        <v>2010</v>
      </c>
      <c r="AD5" s="145">
        <v>43421</v>
      </c>
      <c r="AH5" t="s">
        <v>299</v>
      </c>
    </row>
    <row r="6" spans="1:35" ht="14.45" x14ac:dyDescent="0.3">
      <c r="A6" t="s">
        <v>137</v>
      </c>
      <c r="B6" t="s">
        <v>22</v>
      </c>
      <c r="C6" t="s">
        <v>23</v>
      </c>
      <c r="D6" t="s">
        <v>136</v>
      </c>
      <c r="E6" t="s">
        <v>135</v>
      </c>
      <c r="F6" t="s">
        <v>295</v>
      </c>
      <c r="G6" t="s">
        <v>296</v>
      </c>
      <c r="H6">
        <v>153</v>
      </c>
      <c r="I6" t="s">
        <v>256</v>
      </c>
      <c r="J6" t="s">
        <v>133</v>
      </c>
      <c r="K6" t="s">
        <v>132</v>
      </c>
      <c r="P6" t="s">
        <v>297</v>
      </c>
      <c r="Q6" t="s">
        <v>298</v>
      </c>
      <c r="R6" t="s">
        <v>150</v>
      </c>
      <c r="S6" t="s">
        <v>149</v>
      </c>
      <c r="AB6" t="s">
        <v>128</v>
      </c>
      <c r="AC6">
        <v>2010</v>
      </c>
      <c r="AD6" s="145">
        <v>45377</v>
      </c>
      <c r="AH6" t="s">
        <v>299</v>
      </c>
    </row>
    <row r="7" spans="1:35" ht="14.45" x14ac:dyDescent="0.3">
      <c r="A7" t="s">
        <v>137</v>
      </c>
      <c r="B7" t="s">
        <v>22</v>
      </c>
      <c r="C7" t="s">
        <v>23</v>
      </c>
      <c r="D7" t="s">
        <v>136</v>
      </c>
      <c r="E7" t="s">
        <v>135</v>
      </c>
      <c r="F7" t="s">
        <v>295</v>
      </c>
      <c r="G7" t="s">
        <v>296</v>
      </c>
      <c r="H7">
        <v>153</v>
      </c>
      <c r="I7" t="s">
        <v>256</v>
      </c>
      <c r="J7" t="s">
        <v>133</v>
      </c>
      <c r="K7" t="s">
        <v>132</v>
      </c>
      <c r="P7" t="s">
        <v>297</v>
      </c>
      <c r="Q7" t="s">
        <v>298</v>
      </c>
      <c r="R7" t="s">
        <v>148</v>
      </c>
      <c r="S7" t="s">
        <v>147</v>
      </c>
      <c r="AB7" t="s">
        <v>128</v>
      </c>
      <c r="AC7">
        <v>2010</v>
      </c>
      <c r="AD7" s="145">
        <v>123765</v>
      </c>
      <c r="AH7" t="s">
        <v>299</v>
      </c>
    </row>
    <row r="8" spans="1:35" ht="14.45" x14ac:dyDescent="0.3">
      <c r="A8" t="s">
        <v>137</v>
      </c>
      <c r="B8" t="s">
        <v>22</v>
      </c>
      <c r="C8" t="s">
        <v>23</v>
      </c>
      <c r="D8" t="s">
        <v>136</v>
      </c>
      <c r="E8" t="s">
        <v>135</v>
      </c>
      <c r="F8" t="s">
        <v>295</v>
      </c>
      <c r="G8" t="s">
        <v>296</v>
      </c>
      <c r="H8">
        <v>153</v>
      </c>
      <c r="I8" t="s">
        <v>256</v>
      </c>
      <c r="J8" t="s">
        <v>133</v>
      </c>
      <c r="K8" t="s">
        <v>132</v>
      </c>
      <c r="P8" t="s">
        <v>297</v>
      </c>
      <c r="Q8" t="s">
        <v>298</v>
      </c>
      <c r="R8" t="s">
        <v>146</v>
      </c>
      <c r="S8" t="s">
        <v>145</v>
      </c>
      <c r="AB8" t="s">
        <v>128</v>
      </c>
      <c r="AC8">
        <v>2010</v>
      </c>
      <c r="AD8" s="145">
        <v>2853</v>
      </c>
      <c r="AH8" t="s">
        <v>299</v>
      </c>
    </row>
    <row r="9" spans="1:35" ht="14.45" x14ac:dyDescent="0.3">
      <c r="A9" t="s">
        <v>137</v>
      </c>
      <c r="B9" t="s">
        <v>22</v>
      </c>
      <c r="C9" t="s">
        <v>23</v>
      </c>
      <c r="D9" t="s">
        <v>136</v>
      </c>
      <c r="E9" t="s">
        <v>135</v>
      </c>
      <c r="F9" t="s">
        <v>295</v>
      </c>
      <c r="G9" t="s">
        <v>296</v>
      </c>
      <c r="H9">
        <v>153</v>
      </c>
      <c r="I9" t="s">
        <v>256</v>
      </c>
      <c r="J9" t="s">
        <v>133</v>
      </c>
      <c r="K9" t="s">
        <v>132</v>
      </c>
      <c r="P9" t="s">
        <v>297</v>
      </c>
      <c r="Q9" t="s">
        <v>298</v>
      </c>
      <c r="R9" t="s">
        <v>144</v>
      </c>
      <c r="S9" t="s">
        <v>143</v>
      </c>
      <c r="AB9" t="s">
        <v>128</v>
      </c>
      <c r="AC9">
        <v>2010</v>
      </c>
      <c r="AD9" s="145">
        <v>14.86</v>
      </c>
      <c r="AH9" t="s">
        <v>299</v>
      </c>
    </row>
    <row r="10" spans="1:35" ht="14.45" x14ac:dyDescent="0.3">
      <c r="A10" t="s">
        <v>137</v>
      </c>
      <c r="B10" t="s">
        <v>22</v>
      </c>
      <c r="C10" t="s">
        <v>23</v>
      </c>
      <c r="D10" t="s">
        <v>136</v>
      </c>
      <c r="E10" t="s">
        <v>135</v>
      </c>
      <c r="F10" t="s">
        <v>295</v>
      </c>
      <c r="G10" t="s">
        <v>296</v>
      </c>
      <c r="H10">
        <v>153</v>
      </c>
      <c r="I10" t="s">
        <v>256</v>
      </c>
      <c r="J10" t="s">
        <v>133</v>
      </c>
      <c r="K10" t="s">
        <v>132</v>
      </c>
      <c r="P10" t="s">
        <v>297</v>
      </c>
      <c r="Q10" t="s">
        <v>298</v>
      </c>
      <c r="R10" t="s">
        <v>142</v>
      </c>
      <c r="S10" t="s">
        <v>141</v>
      </c>
      <c r="AB10" t="s">
        <v>128</v>
      </c>
      <c r="AC10">
        <v>2010</v>
      </c>
      <c r="AD10" s="145">
        <v>14209</v>
      </c>
      <c r="AH10" t="s">
        <v>299</v>
      </c>
    </row>
    <row r="11" spans="1:35" ht="14.45" x14ac:dyDescent="0.3">
      <c r="A11" t="s">
        <v>137</v>
      </c>
      <c r="B11" t="s">
        <v>22</v>
      </c>
      <c r="C11" t="s">
        <v>23</v>
      </c>
      <c r="D11" t="s">
        <v>136</v>
      </c>
      <c r="E11" t="s">
        <v>135</v>
      </c>
      <c r="F11" t="s">
        <v>295</v>
      </c>
      <c r="G11" t="s">
        <v>296</v>
      </c>
      <c r="H11">
        <v>153</v>
      </c>
      <c r="I11" t="s">
        <v>256</v>
      </c>
      <c r="J11" t="s">
        <v>133</v>
      </c>
      <c r="K11" t="s">
        <v>132</v>
      </c>
      <c r="P11" t="s">
        <v>297</v>
      </c>
      <c r="Q11" t="s">
        <v>298</v>
      </c>
      <c r="R11" t="s">
        <v>140</v>
      </c>
      <c r="S11" t="s">
        <v>139</v>
      </c>
      <c r="AB11" t="s">
        <v>128</v>
      </c>
      <c r="AC11">
        <v>2010</v>
      </c>
      <c r="AD11" s="145">
        <v>151962</v>
      </c>
      <c r="AH11" t="s">
        <v>299</v>
      </c>
    </row>
    <row r="12" spans="1:35" ht="14.45" x14ac:dyDescent="0.3">
      <c r="A12" t="s">
        <v>137</v>
      </c>
      <c r="B12" t="s">
        <v>22</v>
      </c>
      <c r="C12" t="s">
        <v>23</v>
      </c>
      <c r="D12" t="s">
        <v>136</v>
      </c>
      <c r="E12" t="s">
        <v>135</v>
      </c>
      <c r="F12" t="s">
        <v>295</v>
      </c>
      <c r="G12" t="s">
        <v>296</v>
      </c>
      <c r="H12">
        <v>153</v>
      </c>
      <c r="I12" t="s">
        <v>256</v>
      </c>
      <c r="J12" t="s">
        <v>133</v>
      </c>
      <c r="K12" t="s">
        <v>132</v>
      </c>
      <c r="P12" t="s">
        <v>297</v>
      </c>
      <c r="Q12" t="s">
        <v>298</v>
      </c>
      <c r="R12" t="s">
        <v>138</v>
      </c>
      <c r="S12" t="s">
        <v>131</v>
      </c>
      <c r="AB12" t="s">
        <v>128</v>
      </c>
      <c r="AC12">
        <v>2010</v>
      </c>
      <c r="AD12" s="145">
        <v>406081</v>
      </c>
      <c r="AH12" t="s">
        <v>299</v>
      </c>
    </row>
    <row r="13" spans="1:35" ht="14.45" x14ac:dyDescent="0.3">
      <c r="A13" t="s">
        <v>137</v>
      </c>
      <c r="B13" t="s">
        <v>22</v>
      </c>
      <c r="C13" t="s">
        <v>23</v>
      </c>
      <c r="D13" t="s">
        <v>136</v>
      </c>
      <c r="E13" t="s">
        <v>135</v>
      </c>
      <c r="F13" t="s">
        <v>295</v>
      </c>
      <c r="G13" t="s">
        <v>296</v>
      </c>
      <c r="H13">
        <v>153</v>
      </c>
      <c r="I13" t="s">
        <v>256</v>
      </c>
      <c r="J13" t="s">
        <v>133</v>
      </c>
      <c r="K13" t="s">
        <v>132</v>
      </c>
      <c r="P13" t="s">
        <v>297</v>
      </c>
      <c r="Q13" t="s">
        <v>298</v>
      </c>
      <c r="R13" t="s">
        <v>130</v>
      </c>
      <c r="S13" t="s">
        <v>129</v>
      </c>
      <c r="AB13" t="s">
        <v>128</v>
      </c>
      <c r="AC13">
        <v>2010</v>
      </c>
      <c r="AD13" s="145">
        <v>0.159</v>
      </c>
      <c r="AH13" t="s">
        <v>299</v>
      </c>
    </row>
    <row r="14" spans="1:35" ht="14.45" x14ac:dyDescent="0.3">
      <c r="A14" t="s">
        <v>137</v>
      </c>
      <c r="B14" t="s">
        <v>22</v>
      </c>
      <c r="C14" t="s">
        <v>23</v>
      </c>
      <c r="D14" t="s">
        <v>136</v>
      </c>
      <c r="E14" t="s">
        <v>135</v>
      </c>
      <c r="F14" t="s">
        <v>295</v>
      </c>
      <c r="G14" t="s">
        <v>296</v>
      </c>
      <c r="H14">
        <v>153</v>
      </c>
      <c r="I14" t="s">
        <v>256</v>
      </c>
      <c r="J14" t="s">
        <v>133</v>
      </c>
      <c r="K14" t="s">
        <v>132</v>
      </c>
      <c r="P14" t="s">
        <v>300</v>
      </c>
      <c r="Q14" t="s">
        <v>301</v>
      </c>
      <c r="R14" t="s">
        <v>183</v>
      </c>
      <c r="S14" t="s">
        <v>182</v>
      </c>
      <c r="AB14" t="s">
        <v>128</v>
      </c>
      <c r="AC14">
        <v>2010</v>
      </c>
      <c r="AD14" s="145">
        <v>0.159</v>
      </c>
      <c r="AH14" t="s">
        <v>299</v>
      </c>
    </row>
    <row r="15" spans="1:35" ht="14.45" x14ac:dyDescent="0.3">
      <c r="A15" t="s">
        <v>137</v>
      </c>
      <c r="B15" t="s">
        <v>22</v>
      </c>
      <c r="C15" t="s">
        <v>23</v>
      </c>
      <c r="D15" t="s">
        <v>136</v>
      </c>
      <c r="E15" t="s">
        <v>135</v>
      </c>
      <c r="F15" t="s">
        <v>295</v>
      </c>
      <c r="G15" t="s">
        <v>296</v>
      </c>
      <c r="H15">
        <v>153</v>
      </c>
      <c r="I15" t="s">
        <v>256</v>
      </c>
      <c r="J15" t="s">
        <v>133</v>
      </c>
      <c r="K15" t="s">
        <v>132</v>
      </c>
      <c r="P15" t="s">
        <v>300</v>
      </c>
      <c r="Q15" t="s">
        <v>301</v>
      </c>
      <c r="R15" t="s">
        <v>156</v>
      </c>
      <c r="S15" t="s">
        <v>155</v>
      </c>
      <c r="AB15" t="s">
        <v>128</v>
      </c>
      <c r="AC15">
        <v>2010</v>
      </c>
      <c r="AD15" s="145">
        <v>5832</v>
      </c>
      <c r="AH15" t="s">
        <v>299</v>
      </c>
    </row>
    <row r="16" spans="1:35" ht="14.45" x14ac:dyDescent="0.3">
      <c r="A16" t="s">
        <v>137</v>
      </c>
      <c r="B16" t="s">
        <v>22</v>
      </c>
      <c r="C16" t="s">
        <v>23</v>
      </c>
      <c r="D16" t="s">
        <v>136</v>
      </c>
      <c r="E16" t="s">
        <v>135</v>
      </c>
      <c r="F16" t="s">
        <v>295</v>
      </c>
      <c r="G16" t="s">
        <v>296</v>
      </c>
      <c r="H16">
        <v>153</v>
      </c>
      <c r="I16" t="s">
        <v>256</v>
      </c>
      <c r="J16" t="s">
        <v>133</v>
      </c>
      <c r="K16" t="s">
        <v>132</v>
      </c>
      <c r="P16" t="s">
        <v>300</v>
      </c>
      <c r="Q16" t="s">
        <v>301</v>
      </c>
      <c r="R16" t="s">
        <v>154</v>
      </c>
      <c r="S16" t="s">
        <v>153</v>
      </c>
      <c r="AB16" t="s">
        <v>128</v>
      </c>
      <c r="AC16">
        <v>2010</v>
      </c>
      <c r="AD16" s="145">
        <v>13776</v>
      </c>
      <c r="AH16" t="s">
        <v>299</v>
      </c>
    </row>
    <row r="17" spans="1:34" ht="14.45" x14ac:dyDescent="0.3">
      <c r="A17" t="s">
        <v>137</v>
      </c>
      <c r="B17" t="s">
        <v>22</v>
      </c>
      <c r="C17" t="s">
        <v>23</v>
      </c>
      <c r="D17" t="s">
        <v>136</v>
      </c>
      <c r="E17" t="s">
        <v>135</v>
      </c>
      <c r="F17" t="s">
        <v>295</v>
      </c>
      <c r="G17" t="s">
        <v>296</v>
      </c>
      <c r="H17">
        <v>153</v>
      </c>
      <c r="I17" t="s">
        <v>256</v>
      </c>
      <c r="J17" t="s">
        <v>133</v>
      </c>
      <c r="K17" t="s">
        <v>132</v>
      </c>
      <c r="P17" t="s">
        <v>300</v>
      </c>
      <c r="Q17" t="s">
        <v>301</v>
      </c>
      <c r="R17" t="s">
        <v>152</v>
      </c>
      <c r="S17" t="s">
        <v>151</v>
      </c>
      <c r="AB17" t="s">
        <v>128</v>
      </c>
      <c r="AC17">
        <v>2010</v>
      </c>
      <c r="AD17" s="145">
        <v>23079</v>
      </c>
      <c r="AH17" t="s">
        <v>299</v>
      </c>
    </row>
    <row r="18" spans="1:34" ht="14.45" x14ac:dyDescent="0.3">
      <c r="A18" t="s">
        <v>137</v>
      </c>
      <c r="B18" t="s">
        <v>22</v>
      </c>
      <c r="C18" t="s">
        <v>23</v>
      </c>
      <c r="D18" t="s">
        <v>136</v>
      </c>
      <c r="E18" t="s">
        <v>135</v>
      </c>
      <c r="F18" t="s">
        <v>295</v>
      </c>
      <c r="G18" t="s">
        <v>296</v>
      </c>
      <c r="H18">
        <v>153</v>
      </c>
      <c r="I18" t="s">
        <v>256</v>
      </c>
      <c r="J18" t="s">
        <v>133</v>
      </c>
      <c r="K18" t="s">
        <v>132</v>
      </c>
      <c r="P18" t="s">
        <v>300</v>
      </c>
      <c r="Q18" t="s">
        <v>301</v>
      </c>
      <c r="R18" t="s">
        <v>150</v>
      </c>
      <c r="S18" t="s">
        <v>149</v>
      </c>
      <c r="AB18" t="s">
        <v>128</v>
      </c>
      <c r="AC18">
        <v>2010</v>
      </c>
      <c r="AD18" s="145">
        <v>22595</v>
      </c>
      <c r="AH18" t="s">
        <v>299</v>
      </c>
    </row>
    <row r="19" spans="1:34" ht="14.45" x14ac:dyDescent="0.3">
      <c r="A19" t="s">
        <v>137</v>
      </c>
      <c r="B19" t="s">
        <v>22</v>
      </c>
      <c r="C19" t="s">
        <v>23</v>
      </c>
      <c r="D19" t="s">
        <v>136</v>
      </c>
      <c r="E19" t="s">
        <v>135</v>
      </c>
      <c r="F19" t="s">
        <v>295</v>
      </c>
      <c r="G19" t="s">
        <v>296</v>
      </c>
      <c r="H19">
        <v>153</v>
      </c>
      <c r="I19" t="s">
        <v>256</v>
      </c>
      <c r="J19" t="s">
        <v>133</v>
      </c>
      <c r="K19" t="s">
        <v>132</v>
      </c>
      <c r="P19" t="s">
        <v>300</v>
      </c>
      <c r="Q19" t="s">
        <v>301</v>
      </c>
      <c r="R19" t="s">
        <v>148</v>
      </c>
      <c r="S19" t="s">
        <v>147</v>
      </c>
      <c r="AB19" t="s">
        <v>128</v>
      </c>
      <c r="AC19">
        <v>2010</v>
      </c>
      <c r="AD19" s="145">
        <v>97986</v>
      </c>
      <c r="AH19" t="s">
        <v>299</v>
      </c>
    </row>
    <row r="20" spans="1:34" ht="14.45" x14ac:dyDescent="0.3">
      <c r="A20" t="s">
        <v>137</v>
      </c>
      <c r="B20" t="s">
        <v>22</v>
      </c>
      <c r="C20" t="s">
        <v>23</v>
      </c>
      <c r="D20" t="s">
        <v>136</v>
      </c>
      <c r="E20" t="s">
        <v>135</v>
      </c>
      <c r="F20" t="s">
        <v>295</v>
      </c>
      <c r="G20" t="s">
        <v>296</v>
      </c>
      <c r="H20">
        <v>153</v>
      </c>
      <c r="I20" t="s">
        <v>256</v>
      </c>
      <c r="J20" t="s">
        <v>133</v>
      </c>
      <c r="K20" t="s">
        <v>132</v>
      </c>
      <c r="P20" t="s">
        <v>300</v>
      </c>
      <c r="Q20" t="s">
        <v>301</v>
      </c>
      <c r="R20" t="s">
        <v>146</v>
      </c>
      <c r="S20" t="s">
        <v>145</v>
      </c>
      <c r="AB20" t="s">
        <v>128</v>
      </c>
      <c r="AC20">
        <v>2010</v>
      </c>
      <c r="AD20" s="145">
        <v>11205</v>
      </c>
      <c r="AH20" t="s">
        <v>299</v>
      </c>
    </row>
    <row r="21" spans="1:34" ht="14.45" x14ac:dyDescent="0.3">
      <c r="A21" t="s">
        <v>137</v>
      </c>
      <c r="B21" t="s">
        <v>22</v>
      </c>
      <c r="C21" t="s">
        <v>23</v>
      </c>
      <c r="D21" t="s">
        <v>136</v>
      </c>
      <c r="E21" t="s">
        <v>135</v>
      </c>
      <c r="F21" t="s">
        <v>295</v>
      </c>
      <c r="G21" t="s">
        <v>296</v>
      </c>
      <c r="H21">
        <v>153</v>
      </c>
      <c r="I21" t="s">
        <v>256</v>
      </c>
      <c r="J21" t="s">
        <v>133</v>
      </c>
      <c r="K21" t="s">
        <v>132</v>
      </c>
      <c r="P21" t="s">
        <v>300</v>
      </c>
      <c r="Q21" t="s">
        <v>301</v>
      </c>
      <c r="R21" t="s">
        <v>144</v>
      </c>
      <c r="S21" t="s">
        <v>143</v>
      </c>
      <c r="AB21" t="s">
        <v>128</v>
      </c>
      <c r="AC21">
        <v>2010</v>
      </c>
      <c r="AD21" s="145">
        <v>162834</v>
      </c>
      <c r="AH21" t="s">
        <v>299</v>
      </c>
    </row>
    <row r="22" spans="1:34" ht="14.45" x14ac:dyDescent="0.3">
      <c r="A22" t="s">
        <v>137</v>
      </c>
      <c r="B22" t="s">
        <v>22</v>
      </c>
      <c r="C22" t="s">
        <v>23</v>
      </c>
      <c r="D22" t="s">
        <v>136</v>
      </c>
      <c r="E22" t="s">
        <v>135</v>
      </c>
      <c r="F22" t="s">
        <v>295</v>
      </c>
      <c r="G22" t="s">
        <v>296</v>
      </c>
      <c r="H22">
        <v>153</v>
      </c>
      <c r="I22" t="s">
        <v>256</v>
      </c>
      <c r="J22" t="s">
        <v>133</v>
      </c>
      <c r="K22" t="s">
        <v>132</v>
      </c>
      <c r="P22" t="s">
        <v>300</v>
      </c>
      <c r="Q22" t="s">
        <v>301</v>
      </c>
      <c r="R22" t="s">
        <v>142</v>
      </c>
      <c r="S22" t="s">
        <v>141</v>
      </c>
      <c r="AB22" t="s">
        <v>128</v>
      </c>
      <c r="AC22">
        <v>2010</v>
      </c>
      <c r="AD22" s="145">
        <v>53008</v>
      </c>
      <c r="AH22" t="s">
        <v>299</v>
      </c>
    </row>
    <row r="23" spans="1:34" ht="14.45" x14ac:dyDescent="0.3">
      <c r="A23" t="s">
        <v>137</v>
      </c>
      <c r="B23" t="s">
        <v>22</v>
      </c>
      <c r="C23" t="s">
        <v>23</v>
      </c>
      <c r="D23" t="s">
        <v>136</v>
      </c>
      <c r="E23" t="s">
        <v>135</v>
      </c>
      <c r="F23" t="s">
        <v>295</v>
      </c>
      <c r="G23" t="s">
        <v>296</v>
      </c>
      <c r="H23">
        <v>153</v>
      </c>
      <c r="I23" t="s">
        <v>256</v>
      </c>
      <c r="J23" t="s">
        <v>133</v>
      </c>
      <c r="K23" t="s">
        <v>132</v>
      </c>
      <c r="P23" t="s">
        <v>300</v>
      </c>
      <c r="Q23" t="s">
        <v>301</v>
      </c>
      <c r="R23" t="s">
        <v>140</v>
      </c>
      <c r="S23" t="s">
        <v>139</v>
      </c>
      <c r="AB23" t="s">
        <v>128</v>
      </c>
      <c r="AC23">
        <v>2010</v>
      </c>
      <c r="AD23" s="145">
        <v>152892</v>
      </c>
      <c r="AH23" t="s">
        <v>299</v>
      </c>
    </row>
    <row r="24" spans="1:34" ht="14.45" x14ac:dyDescent="0.3">
      <c r="A24" t="s">
        <v>137</v>
      </c>
      <c r="B24" t="s">
        <v>22</v>
      </c>
      <c r="C24" t="s">
        <v>23</v>
      </c>
      <c r="D24" t="s">
        <v>136</v>
      </c>
      <c r="E24" t="s">
        <v>135</v>
      </c>
      <c r="F24" t="s">
        <v>295</v>
      </c>
      <c r="G24" t="s">
        <v>296</v>
      </c>
      <c r="H24">
        <v>153</v>
      </c>
      <c r="I24" t="s">
        <v>256</v>
      </c>
      <c r="J24" t="s">
        <v>133</v>
      </c>
      <c r="K24" t="s">
        <v>132</v>
      </c>
      <c r="P24" t="s">
        <v>300</v>
      </c>
      <c r="Q24" t="s">
        <v>301</v>
      </c>
      <c r="R24" t="s">
        <v>138</v>
      </c>
      <c r="S24" t="s">
        <v>131</v>
      </c>
      <c r="AB24" t="s">
        <v>128</v>
      </c>
      <c r="AC24">
        <v>2010</v>
      </c>
      <c r="AD24" s="145">
        <v>543627</v>
      </c>
      <c r="AH24" t="s">
        <v>299</v>
      </c>
    </row>
    <row r="25" spans="1:34" ht="14.45" x14ac:dyDescent="0.3">
      <c r="A25" t="s">
        <v>137</v>
      </c>
      <c r="B25" t="s">
        <v>22</v>
      </c>
      <c r="C25" t="s">
        <v>23</v>
      </c>
      <c r="D25" t="s">
        <v>136</v>
      </c>
      <c r="E25" t="s">
        <v>135</v>
      </c>
      <c r="F25" t="s">
        <v>295</v>
      </c>
      <c r="G25" t="s">
        <v>296</v>
      </c>
      <c r="H25">
        <v>153</v>
      </c>
      <c r="I25" t="s">
        <v>256</v>
      </c>
      <c r="J25" t="s">
        <v>133</v>
      </c>
      <c r="K25" t="s">
        <v>132</v>
      </c>
      <c r="P25" t="s">
        <v>300</v>
      </c>
      <c r="Q25" t="s">
        <v>301</v>
      </c>
      <c r="R25" t="s">
        <v>130</v>
      </c>
      <c r="S25" t="s">
        <v>129</v>
      </c>
      <c r="AB25" t="s">
        <v>128</v>
      </c>
      <c r="AC25">
        <v>2010</v>
      </c>
      <c r="AD25" s="145">
        <v>0.26100000000000001</v>
      </c>
      <c r="AH25" t="s">
        <v>299</v>
      </c>
    </row>
    <row r="26" spans="1:34" s="49" customFormat="1" ht="14.45" x14ac:dyDescent="0.3">
      <c r="A26" s="49" t="s">
        <v>137</v>
      </c>
      <c r="B26" s="49" t="s">
        <v>22</v>
      </c>
      <c r="C26" s="49" t="s">
        <v>23</v>
      </c>
      <c r="D26" s="49" t="s">
        <v>136</v>
      </c>
      <c r="E26" s="49" t="s">
        <v>135</v>
      </c>
      <c r="F26" s="49" t="s">
        <v>295</v>
      </c>
      <c r="G26" s="49" t="s">
        <v>296</v>
      </c>
      <c r="H26" s="49">
        <v>153</v>
      </c>
      <c r="I26" s="49" t="s">
        <v>256</v>
      </c>
      <c r="J26" s="49" t="s">
        <v>133</v>
      </c>
      <c r="K26" s="49" t="s">
        <v>132</v>
      </c>
      <c r="P26" s="49" t="s">
        <v>302</v>
      </c>
      <c r="Q26" s="49" t="s">
        <v>131</v>
      </c>
      <c r="R26" s="49" t="s">
        <v>183</v>
      </c>
      <c r="S26" s="49" t="s">
        <v>182</v>
      </c>
      <c r="AB26" s="49" t="s">
        <v>128</v>
      </c>
      <c r="AC26" s="49">
        <v>2010</v>
      </c>
      <c r="AD26" s="146">
        <v>0.184</v>
      </c>
      <c r="AF26" s="49" t="s">
        <v>858</v>
      </c>
      <c r="AG26" s="146">
        <f>(AD27+AD28+AD29)*( 1 +AD37/(AD36-AD37))</f>
        <v>95.600278381271011</v>
      </c>
      <c r="AH26" s="49" t="s">
        <v>299</v>
      </c>
    </row>
    <row r="27" spans="1:34" s="49" customFormat="1" ht="14.45" x14ac:dyDescent="0.3">
      <c r="A27" s="49" t="s">
        <v>137</v>
      </c>
      <c r="B27" s="49" t="s">
        <v>22</v>
      </c>
      <c r="C27" s="49" t="s">
        <v>23</v>
      </c>
      <c r="D27" s="49" t="s">
        <v>136</v>
      </c>
      <c r="E27" s="49" t="s">
        <v>135</v>
      </c>
      <c r="F27" s="49" t="s">
        <v>295</v>
      </c>
      <c r="G27" s="49" t="s">
        <v>296</v>
      </c>
      <c r="H27" s="49">
        <v>153</v>
      </c>
      <c r="I27" s="49" t="s">
        <v>256</v>
      </c>
      <c r="J27" s="49" t="s">
        <v>133</v>
      </c>
      <c r="K27" s="49" t="s">
        <v>132</v>
      </c>
      <c r="P27" s="49" t="s">
        <v>302</v>
      </c>
      <c r="Q27" s="49" t="s">
        <v>131</v>
      </c>
      <c r="R27" s="49" t="s">
        <v>156</v>
      </c>
      <c r="S27" s="49" t="s">
        <v>155</v>
      </c>
      <c r="AB27" s="49" t="s">
        <v>128</v>
      </c>
      <c r="AC27" s="49">
        <v>2010</v>
      </c>
      <c r="AD27" s="146">
        <v>6.4690000000000003</v>
      </c>
      <c r="AF27" s="49" t="s">
        <v>859</v>
      </c>
      <c r="AG27" s="146">
        <f>(AD26+AD30+AD31+AD32+AD33+AD34+AD35)*( 1 +AD37/(AD36-AD37))</f>
        <v>854.10772161872899</v>
      </c>
      <c r="AH27" s="49" t="s">
        <v>299</v>
      </c>
    </row>
    <row r="28" spans="1:34" s="49" customFormat="1" ht="14.45" x14ac:dyDescent="0.3">
      <c r="A28" s="49" t="s">
        <v>137</v>
      </c>
      <c r="B28" s="49" t="s">
        <v>22</v>
      </c>
      <c r="C28" s="49" t="s">
        <v>23</v>
      </c>
      <c r="D28" s="49" t="s">
        <v>136</v>
      </c>
      <c r="E28" s="49" t="s">
        <v>135</v>
      </c>
      <c r="F28" s="49" t="s">
        <v>295</v>
      </c>
      <c r="G28" s="49" t="s">
        <v>296</v>
      </c>
      <c r="H28" s="49">
        <v>153</v>
      </c>
      <c r="I28" s="49" t="s">
        <v>256</v>
      </c>
      <c r="J28" s="49" t="s">
        <v>133</v>
      </c>
      <c r="K28" s="49" t="s">
        <v>132</v>
      </c>
      <c r="P28" s="49" t="s">
        <v>302</v>
      </c>
      <c r="Q28" s="49" t="s">
        <v>131</v>
      </c>
      <c r="R28" s="49" t="s">
        <v>154</v>
      </c>
      <c r="S28" s="49" t="s">
        <v>153</v>
      </c>
      <c r="AB28" s="49" t="s">
        <v>128</v>
      </c>
      <c r="AC28" s="49">
        <v>2010</v>
      </c>
      <c r="AD28" s="146">
        <v>22.588999999999999</v>
      </c>
      <c r="AF28" s="49" t="s">
        <v>862</v>
      </c>
      <c r="AG28" s="146">
        <f>AD26+AD27+AD28+AD29+ AD30+AD31+AD32+AD33+AD34+AD35+AD37</f>
        <v>949.70799999999997</v>
      </c>
      <c r="AH28" s="49" t="s">
        <v>299</v>
      </c>
    </row>
    <row r="29" spans="1:34" s="49" customFormat="1" ht="14.45" x14ac:dyDescent="0.3">
      <c r="A29" s="49" t="s">
        <v>137</v>
      </c>
      <c r="B29" s="49" t="s">
        <v>22</v>
      </c>
      <c r="C29" s="49" t="s">
        <v>23</v>
      </c>
      <c r="D29" s="49" t="s">
        <v>136</v>
      </c>
      <c r="E29" s="49" t="s">
        <v>135</v>
      </c>
      <c r="F29" s="49" t="s">
        <v>295</v>
      </c>
      <c r="G29" s="49" t="s">
        <v>296</v>
      </c>
      <c r="H29" s="49">
        <v>153</v>
      </c>
      <c r="I29" s="49" t="s">
        <v>256</v>
      </c>
      <c r="J29" s="49" t="s">
        <v>133</v>
      </c>
      <c r="K29" s="49" t="s">
        <v>132</v>
      </c>
      <c r="P29" s="49" t="s">
        <v>302</v>
      </c>
      <c r="Q29" s="49" t="s">
        <v>131</v>
      </c>
      <c r="R29" s="49" t="s">
        <v>152</v>
      </c>
      <c r="S29" s="49" t="s">
        <v>151</v>
      </c>
      <c r="AB29" s="49" t="s">
        <v>128</v>
      </c>
      <c r="AC29" s="49">
        <v>2010</v>
      </c>
      <c r="AD29" s="146">
        <v>66.5</v>
      </c>
      <c r="AG29" s="146"/>
      <c r="AH29" s="49" t="s">
        <v>299</v>
      </c>
    </row>
    <row r="30" spans="1:34" s="49" customFormat="1" ht="14.45" x14ac:dyDescent="0.3">
      <c r="A30" s="49" t="s">
        <v>137</v>
      </c>
      <c r="B30" s="49" t="s">
        <v>22</v>
      </c>
      <c r="C30" s="49" t="s">
        <v>23</v>
      </c>
      <c r="D30" s="49" t="s">
        <v>136</v>
      </c>
      <c r="E30" s="49" t="s">
        <v>135</v>
      </c>
      <c r="F30" s="49" t="s">
        <v>295</v>
      </c>
      <c r="G30" s="49" t="s">
        <v>296</v>
      </c>
      <c r="H30" s="49">
        <v>153</v>
      </c>
      <c r="I30" s="49" t="s">
        <v>256</v>
      </c>
      <c r="J30" s="49" t="s">
        <v>133</v>
      </c>
      <c r="K30" s="49" t="s">
        <v>132</v>
      </c>
      <c r="P30" s="49" t="s">
        <v>302</v>
      </c>
      <c r="Q30" s="49" t="s">
        <v>131</v>
      </c>
      <c r="R30" s="49" t="s">
        <v>150</v>
      </c>
      <c r="S30" s="49" t="s">
        <v>149</v>
      </c>
      <c r="AB30" s="49" t="s">
        <v>128</v>
      </c>
      <c r="AC30" s="49">
        <v>2010</v>
      </c>
      <c r="AD30" s="146">
        <v>67.971999999999994</v>
      </c>
      <c r="AG30" s="146"/>
      <c r="AH30" s="49" t="s">
        <v>299</v>
      </c>
    </row>
    <row r="31" spans="1:34" s="49" customFormat="1" ht="14.45" x14ac:dyDescent="0.3">
      <c r="A31" s="49" t="s">
        <v>137</v>
      </c>
      <c r="B31" s="49" t="s">
        <v>22</v>
      </c>
      <c r="C31" s="49" t="s">
        <v>23</v>
      </c>
      <c r="D31" s="49" t="s">
        <v>136</v>
      </c>
      <c r="E31" s="49" t="s">
        <v>135</v>
      </c>
      <c r="F31" s="49" t="s">
        <v>295</v>
      </c>
      <c r="G31" s="49" t="s">
        <v>296</v>
      </c>
      <c r="H31" s="49">
        <v>153</v>
      </c>
      <c r="I31" s="49" t="s">
        <v>256</v>
      </c>
      <c r="J31" s="49" t="s">
        <v>133</v>
      </c>
      <c r="K31" s="49" t="s">
        <v>132</v>
      </c>
      <c r="P31" s="49" t="s">
        <v>302</v>
      </c>
      <c r="Q31" s="49" t="s">
        <v>131</v>
      </c>
      <c r="R31" s="49" t="s">
        <v>148</v>
      </c>
      <c r="S31" s="49" t="s">
        <v>147</v>
      </c>
      <c r="AB31" s="49" t="s">
        <v>128</v>
      </c>
      <c r="AC31" s="49">
        <v>2010</v>
      </c>
      <c r="AD31" s="146">
        <v>221.751</v>
      </c>
      <c r="AG31" s="146"/>
      <c r="AH31" s="49" t="s">
        <v>299</v>
      </c>
    </row>
    <row r="32" spans="1:34" s="49" customFormat="1" ht="14.45" x14ac:dyDescent="0.3">
      <c r="A32" s="49" t="s">
        <v>137</v>
      </c>
      <c r="B32" s="49" t="s">
        <v>22</v>
      </c>
      <c r="C32" s="49" t="s">
        <v>23</v>
      </c>
      <c r="D32" s="49" t="s">
        <v>136</v>
      </c>
      <c r="E32" s="49" t="s">
        <v>135</v>
      </c>
      <c r="F32" s="49" t="s">
        <v>295</v>
      </c>
      <c r="G32" s="49" t="s">
        <v>296</v>
      </c>
      <c r="H32" s="49">
        <v>153</v>
      </c>
      <c r="I32" s="49" t="s">
        <v>256</v>
      </c>
      <c r="J32" s="49" t="s">
        <v>133</v>
      </c>
      <c r="K32" s="49" t="s">
        <v>132</v>
      </c>
      <c r="P32" s="49" t="s">
        <v>302</v>
      </c>
      <c r="Q32" s="49" t="s">
        <v>131</v>
      </c>
      <c r="R32" s="49" t="s">
        <v>146</v>
      </c>
      <c r="S32" s="49" t="s">
        <v>145</v>
      </c>
      <c r="AB32" s="49" t="s">
        <v>128</v>
      </c>
      <c r="AC32" s="49">
        <v>2010</v>
      </c>
      <c r="AD32" s="146">
        <v>14.058</v>
      </c>
      <c r="AG32" s="146"/>
      <c r="AH32" s="49" t="s">
        <v>299</v>
      </c>
    </row>
    <row r="33" spans="1:34" s="49" customFormat="1" ht="14.45" x14ac:dyDescent="0.3">
      <c r="A33" s="49" t="s">
        <v>137</v>
      </c>
      <c r="B33" s="49" t="s">
        <v>22</v>
      </c>
      <c r="C33" s="49" t="s">
        <v>23</v>
      </c>
      <c r="D33" s="49" t="s">
        <v>136</v>
      </c>
      <c r="E33" s="49" t="s">
        <v>135</v>
      </c>
      <c r="F33" s="49" t="s">
        <v>295</v>
      </c>
      <c r="G33" s="49" t="s">
        <v>296</v>
      </c>
      <c r="H33" s="49">
        <v>153</v>
      </c>
      <c r="I33" s="49" t="s">
        <v>256</v>
      </c>
      <c r="J33" s="49" t="s">
        <v>133</v>
      </c>
      <c r="K33" s="49" t="s">
        <v>132</v>
      </c>
      <c r="P33" s="49" t="s">
        <v>302</v>
      </c>
      <c r="Q33" s="49" t="s">
        <v>131</v>
      </c>
      <c r="R33" s="49" t="s">
        <v>144</v>
      </c>
      <c r="S33" s="49" t="s">
        <v>143</v>
      </c>
      <c r="AB33" s="49" t="s">
        <v>128</v>
      </c>
      <c r="AC33" s="49">
        <v>2010</v>
      </c>
      <c r="AD33" s="146">
        <v>177.69399999999999</v>
      </c>
      <c r="AG33" s="146"/>
      <c r="AH33" s="49" t="s">
        <v>299</v>
      </c>
    </row>
    <row r="34" spans="1:34" s="49" customFormat="1" ht="14.45" x14ac:dyDescent="0.3">
      <c r="A34" s="49" t="s">
        <v>137</v>
      </c>
      <c r="B34" s="49" t="s">
        <v>22</v>
      </c>
      <c r="C34" s="49" t="s">
        <v>23</v>
      </c>
      <c r="D34" s="49" t="s">
        <v>136</v>
      </c>
      <c r="E34" s="49" t="s">
        <v>135</v>
      </c>
      <c r="F34" s="49" t="s">
        <v>295</v>
      </c>
      <c r="G34" s="49" t="s">
        <v>296</v>
      </c>
      <c r="H34" s="49">
        <v>153</v>
      </c>
      <c r="I34" s="49" t="s">
        <v>256</v>
      </c>
      <c r="J34" s="49" t="s">
        <v>133</v>
      </c>
      <c r="K34" s="49" t="s">
        <v>132</v>
      </c>
      <c r="P34" s="49" t="s">
        <v>302</v>
      </c>
      <c r="Q34" s="49" t="s">
        <v>131</v>
      </c>
      <c r="R34" s="49" t="s">
        <v>142</v>
      </c>
      <c r="S34" s="49" t="s">
        <v>141</v>
      </c>
      <c r="AB34" s="49" t="s">
        <v>128</v>
      </c>
      <c r="AC34" s="49">
        <v>2010</v>
      </c>
      <c r="AD34" s="146">
        <v>67.216999999999999</v>
      </c>
      <c r="AG34" s="146"/>
      <c r="AH34" s="49" t="s">
        <v>299</v>
      </c>
    </row>
    <row r="35" spans="1:34" s="49" customFormat="1" ht="14.45" x14ac:dyDescent="0.3">
      <c r="A35" s="49" t="s">
        <v>137</v>
      </c>
      <c r="B35" s="49" t="s">
        <v>22</v>
      </c>
      <c r="C35" s="49" t="s">
        <v>23</v>
      </c>
      <c r="D35" s="49" t="s">
        <v>136</v>
      </c>
      <c r="E35" s="49" t="s">
        <v>135</v>
      </c>
      <c r="F35" s="49" t="s">
        <v>295</v>
      </c>
      <c r="G35" s="49" t="s">
        <v>296</v>
      </c>
      <c r="H35" s="49">
        <v>153</v>
      </c>
      <c r="I35" s="49" t="s">
        <v>256</v>
      </c>
      <c r="J35" s="49" t="s">
        <v>133</v>
      </c>
      <c r="K35" s="49" t="s">
        <v>132</v>
      </c>
      <c r="P35" s="49" t="s">
        <v>302</v>
      </c>
      <c r="Q35" s="49" t="s">
        <v>131</v>
      </c>
      <c r="R35" s="49" t="s">
        <v>140</v>
      </c>
      <c r="S35" s="49" t="s">
        <v>139</v>
      </c>
      <c r="AB35" s="49" t="s">
        <v>128</v>
      </c>
      <c r="AC35" s="49">
        <v>2010</v>
      </c>
      <c r="AD35" s="146">
        <v>304.85399999999998</v>
      </c>
      <c r="AG35" s="146"/>
      <c r="AH35" s="49" t="s">
        <v>299</v>
      </c>
    </row>
    <row r="36" spans="1:34" s="49" customFormat="1" ht="14.45" x14ac:dyDescent="0.3">
      <c r="A36" s="49" t="s">
        <v>137</v>
      </c>
      <c r="B36" s="49" t="s">
        <v>22</v>
      </c>
      <c r="C36" s="49" t="s">
        <v>23</v>
      </c>
      <c r="D36" s="49" t="s">
        <v>136</v>
      </c>
      <c r="E36" s="49" t="s">
        <v>135</v>
      </c>
      <c r="F36" s="49" t="s">
        <v>295</v>
      </c>
      <c r="G36" s="49" t="s">
        <v>296</v>
      </c>
      <c r="H36" s="49">
        <v>153</v>
      </c>
      <c r="I36" s="49" t="s">
        <v>256</v>
      </c>
      <c r="J36" s="49" t="s">
        <v>133</v>
      </c>
      <c r="K36" s="49" t="s">
        <v>132</v>
      </c>
      <c r="P36" s="49" t="s">
        <v>302</v>
      </c>
      <c r="Q36" s="49" t="s">
        <v>131</v>
      </c>
      <c r="R36" s="49" t="s">
        <v>138</v>
      </c>
      <c r="S36" s="49" t="s">
        <v>131</v>
      </c>
      <c r="AB36" s="49" t="s">
        <v>128</v>
      </c>
      <c r="AC36" s="49">
        <v>2010</v>
      </c>
      <c r="AD36" s="146">
        <v>949.70799999999997</v>
      </c>
      <c r="AG36" s="146"/>
      <c r="AH36" s="49" t="s">
        <v>299</v>
      </c>
    </row>
    <row r="37" spans="1:34" s="49" customFormat="1" ht="14.45" x14ac:dyDescent="0.3">
      <c r="A37" s="49" t="s">
        <v>137</v>
      </c>
      <c r="B37" s="49" t="s">
        <v>22</v>
      </c>
      <c r="C37" s="49" t="s">
        <v>23</v>
      </c>
      <c r="D37" s="49" t="s">
        <v>136</v>
      </c>
      <c r="E37" s="49" t="s">
        <v>135</v>
      </c>
      <c r="F37" s="49" t="s">
        <v>295</v>
      </c>
      <c r="G37" s="49" t="s">
        <v>296</v>
      </c>
      <c r="H37" s="49">
        <v>153</v>
      </c>
      <c r="I37" s="49" t="s">
        <v>256</v>
      </c>
      <c r="J37" s="49" t="s">
        <v>133</v>
      </c>
      <c r="K37" s="49" t="s">
        <v>132</v>
      </c>
      <c r="P37" s="49" t="s">
        <v>302</v>
      </c>
      <c r="Q37" s="49" t="s">
        <v>131</v>
      </c>
      <c r="R37" s="49" t="s">
        <v>130</v>
      </c>
      <c r="S37" s="49" t="s">
        <v>129</v>
      </c>
      <c r="AB37" s="49" t="s">
        <v>128</v>
      </c>
      <c r="AC37" s="49">
        <v>2010</v>
      </c>
      <c r="AD37" s="146">
        <v>0.42</v>
      </c>
      <c r="AG37" s="146"/>
      <c r="AH37" s="49" t="s">
        <v>299</v>
      </c>
    </row>
    <row r="38" spans="1:34" ht="14.45" x14ac:dyDescent="0.3">
      <c r="A38" t="s">
        <v>137</v>
      </c>
      <c r="B38" t="s">
        <v>303</v>
      </c>
      <c r="C38" t="s">
        <v>304</v>
      </c>
      <c r="D38" t="s">
        <v>136</v>
      </c>
      <c r="E38" t="s">
        <v>135</v>
      </c>
      <c r="F38" t="s">
        <v>295</v>
      </c>
      <c r="G38" t="s">
        <v>296</v>
      </c>
      <c r="H38">
        <v>519</v>
      </c>
      <c r="I38" t="s">
        <v>305</v>
      </c>
      <c r="J38" t="s">
        <v>133</v>
      </c>
      <c r="K38" t="s">
        <v>132</v>
      </c>
      <c r="P38" t="s">
        <v>297</v>
      </c>
      <c r="Q38" t="s">
        <v>298</v>
      </c>
      <c r="R38" t="s">
        <v>156</v>
      </c>
      <c r="S38" t="s">
        <v>155</v>
      </c>
      <c r="AB38" t="s">
        <v>128</v>
      </c>
      <c r="AC38">
        <v>2010</v>
      </c>
      <c r="AD38" s="145">
        <v>7.8</v>
      </c>
      <c r="AH38" t="s">
        <v>306</v>
      </c>
    </row>
    <row r="39" spans="1:34" ht="14.45" x14ac:dyDescent="0.3">
      <c r="A39" t="s">
        <v>137</v>
      </c>
      <c r="B39" t="s">
        <v>303</v>
      </c>
      <c r="C39" t="s">
        <v>304</v>
      </c>
      <c r="D39" t="s">
        <v>136</v>
      </c>
      <c r="E39" t="s">
        <v>135</v>
      </c>
      <c r="F39" t="s">
        <v>295</v>
      </c>
      <c r="G39" t="s">
        <v>296</v>
      </c>
      <c r="H39">
        <v>519</v>
      </c>
      <c r="I39" t="s">
        <v>305</v>
      </c>
      <c r="J39" t="s">
        <v>133</v>
      </c>
      <c r="K39" t="s">
        <v>132</v>
      </c>
      <c r="P39" t="s">
        <v>297</v>
      </c>
      <c r="Q39" t="s">
        <v>298</v>
      </c>
      <c r="R39" t="s">
        <v>154</v>
      </c>
      <c r="S39" t="s">
        <v>153</v>
      </c>
      <c r="AB39" t="s">
        <v>128</v>
      </c>
      <c r="AC39">
        <v>2010</v>
      </c>
      <c r="AD39" s="145">
        <v>19.600000000000001</v>
      </c>
      <c r="AH39" t="s">
        <v>306</v>
      </c>
    </row>
    <row r="40" spans="1:34" ht="14.45" x14ac:dyDescent="0.3">
      <c r="A40" t="s">
        <v>137</v>
      </c>
      <c r="B40" t="s">
        <v>303</v>
      </c>
      <c r="C40" t="s">
        <v>304</v>
      </c>
      <c r="D40" t="s">
        <v>136</v>
      </c>
      <c r="E40" t="s">
        <v>135</v>
      </c>
      <c r="F40" t="s">
        <v>295</v>
      </c>
      <c r="G40" t="s">
        <v>296</v>
      </c>
      <c r="H40">
        <v>519</v>
      </c>
      <c r="I40" t="s">
        <v>305</v>
      </c>
      <c r="J40" t="s">
        <v>133</v>
      </c>
      <c r="K40" t="s">
        <v>132</v>
      </c>
      <c r="P40" t="s">
        <v>297</v>
      </c>
      <c r="Q40" t="s">
        <v>298</v>
      </c>
      <c r="R40" t="s">
        <v>150</v>
      </c>
      <c r="S40" t="s">
        <v>149</v>
      </c>
      <c r="AB40" t="s">
        <v>128</v>
      </c>
      <c r="AC40">
        <v>2010</v>
      </c>
      <c r="AD40" s="145">
        <v>38.299999999999997</v>
      </c>
      <c r="AH40" t="s">
        <v>306</v>
      </c>
    </row>
    <row r="41" spans="1:34" ht="14.45" x14ac:dyDescent="0.3">
      <c r="A41" t="s">
        <v>137</v>
      </c>
      <c r="B41" t="s">
        <v>303</v>
      </c>
      <c r="C41" t="s">
        <v>304</v>
      </c>
      <c r="D41" t="s">
        <v>136</v>
      </c>
      <c r="E41" t="s">
        <v>135</v>
      </c>
      <c r="F41" t="s">
        <v>295</v>
      </c>
      <c r="G41" t="s">
        <v>296</v>
      </c>
      <c r="H41">
        <v>519</v>
      </c>
      <c r="I41" t="s">
        <v>305</v>
      </c>
      <c r="J41" t="s">
        <v>133</v>
      </c>
      <c r="K41" t="s">
        <v>132</v>
      </c>
      <c r="P41" t="s">
        <v>297</v>
      </c>
      <c r="Q41" t="s">
        <v>298</v>
      </c>
      <c r="R41" t="s">
        <v>140</v>
      </c>
      <c r="S41" t="s">
        <v>139</v>
      </c>
      <c r="AB41" t="s">
        <v>128</v>
      </c>
      <c r="AC41">
        <v>2010</v>
      </c>
      <c r="AD41" s="145">
        <v>26</v>
      </c>
      <c r="AH41" t="s">
        <v>306</v>
      </c>
    </row>
    <row r="42" spans="1:34" ht="14.45" x14ac:dyDescent="0.3">
      <c r="A42" t="s">
        <v>137</v>
      </c>
      <c r="B42" t="s">
        <v>303</v>
      </c>
      <c r="C42" t="s">
        <v>304</v>
      </c>
      <c r="D42" t="s">
        <v>136</v>
      </c>
      <c r="E42" t="s">
        <v>135</v>
      </c>
      <c r="F42" t="s">
        <v>295</v>
      </c>
      <c r="G42" t="s">
        <v>296</v>
      </c>
      <c r="H42">
        <v>519</v>
      </c>
      <c r="I42" t="s">
        <v>305</v>
      </c>
      <c r="J42" t="s">
        <v>133</v>
      </c>
      <c r="K42" t="s">
        <v>132</v>
      </c>
      <c r="P42" t="s">
        <v>300</v>
      </c>
      <c r="Q42" t="s">
        <v>301</v>
      </c>
      <c r="R42" t="s">
        <v>156</v>
      </c>
      <c r="S42" t="s">
        <v>155</v>
      </c>
      <c r="AB42" t="s">
        <v>128</v>
      </c>
      <c r="AC42">
        <v>2010</v>
      </c>
      <c r="AD42" s="145">
        <v>13.2</v>
      </c>
      <c r="AH42" t="s">
        <v>306</v>
      </c>
    </row>
    <row r="43" spans="1:34" ht="14.45" x14ac:dyDescent="0.3">
      <c r="A43" t="s">
        <v>137</v>
      </c>
      <c r="B43" t="s">
        <v>303</v>
      </c>
      <c r="C43" t="s">
        <v>304</v>
      </c>
      <c r="D43" t="s">
        <v>136</v>
      </c>
      <c r="E43" t="s">
        <v>135</v>
      </c>
      <c r="F43" t="s">
        <v>295</v>
      </c>
      <c r="G43" t="s">
        <v>296</v>
      </c>
      <c r="H43">
        <v>519</v>
      </c>
      <c r="I43" t="s">
        <v>305</v>
      </c>
      <c r="J43" t="s">
        <v>133</v>
      </c>
      <c r="K43" t="s">
        <v>132</v>
      </c>
      <c r="P43" t="s">
        <v>300</v>
      </c>
      <c r="Q43" t="s">
        <v>301</v>
      </c>
      <c r="R43" t="s">
        <v>154</v>
      </c>
      <c r="S43" t="s">
        <v>153</v>
      </c>
      <c r="AB43" t="s">
        <v>128</v>
      </c>
      <c r="AC43">
        <v>2010</v>
      </c>
      <c r="AD43" s="145">
        <v>21.9</v>
      </c>
      <c r="AH43" t="s">
        <v>306</v>
      </c>
    </row>
    <row r="44" spans="1:34" ht="14.45" x14ac:dyDescent="0.3">
      <c r="A44" t="s">
        <v>137</v>
      </c>
      <c r="B44" t="s">
        <v>303</v>
      </c>
      <c r="C44" t="s">
        <v>304</v>
      </c>
      <c r="D44" t="s">
        <v>136</v>
      </c>
      <c r="E44" t="s">
        <v>135</v>
      </c>
      <c r="F44" t="s">
        <v>295</v>
      </c>
      <c r="G44" t="s">
        <v>296</v>
      </c>
      <c r="H44">
        <v>519</v>
      </c>
      <c r="I44" t="s">
        <v>305</v>
      </c>
      <c r="J44" t="s">
        <v>133</v>
      </c>
      <c r="K44" t="s">
        <v>132</v>
      </c>
      <c r="P44" t="s">
        <v>300</v>
      </c>
      <c r="Q44" t="s">
        <v>301</v>
      </c>
      <c r="R44" t="s">
        <v>150</v>
      </c>
      <c r="S44" t="s">
        <v>149</v>
      </c>
      <c r="AB44" t="s">
        <v>128</v>
      </c>
      <c r="AC44">
        <v>2010</v>
      </c>
      <c r="AD44" s="145">
        <v>14</v>
      </c>
      <c r="AH44" t="s">
        <v>306</v>
      </c>
    </row>
    <row r="45" spans="1:34" ht="14.45" x14ac:dyDescent="0.3">
      <c r="A45" t="s">
        <v>137</v>
      </c>
      <c r="B45" t="s">
        <v>303</v>
      </c>
      <c r="C45" t="s">
        <v>304</v>
      </c>
      <c r="D45" t="s">
        <v>136</v>
      </c>
      <c r="E45" t="s">
        <v>135</v>
      </c>
      <c r="F45" t="s">
        <v>295</v>
      </c>
      <c r="G45" t="s">
        <v>296</v>
      </c>
      <c r="H45">
        <v>519</v>
      </c>
      <c r="I45" t="s">
        <v>305</v>
      </c>
      <c r="J45" t="s">
        <v>133</v>
      </c>
      <c r="K45" t="s">
        <v>132</v>
      </c>
      <c r="P45" t="s">
        <v>300</v>
      </c>
      <c r="Q45" t="s">
        <v>301</v>
      </c>
      <c r="R45" t="s">
        <v>148</v>
      </c>
      <c r="S45" t="s">
        <v>147</v>
      </c>
      <c r="AB45" t="s">
        <v>128</v>
      </c>
      <c r="AC45">
        <v>2010</v>
      </c>
      <c r="AD45" s="145">
        <v>38.299999999999997</v>
      </c>
      <c r="AH45" t="s">
        <v>306</v>
      </c>
    </row>
    <row r="46" spans="1:34" ht="14.45" x14ac:dyDescent="0.3">
      <c r="A46" t="s">
        <v>137</v>
      </c>
      <c r="B46" t="s">
        <v>303</v>
      </c>
      <c r="C46" t="s">
        <v>304</v>
      </c>
      <c r="D46" t="s">
        <v>136</v>
      </c>
      <c r="E46" t="s">
        <v>135</v>
      </c>
      <c r="F46" t="s">
        <v>295</v>
      </c>
      <c r="G46" t="s">
        <v>296</v>
      </c>
      <c r="H46">
        <v>519</v>
      </c>
      <c r="I46" t="s">
        <v>305</v>
      </c>
      <c r="J46" t="s">
        <v>133</v>
      </c>
      <c r="K46" t="s">
        <v>132</v>
      </c>
      <c r="P46" t="s">
        <v>300</v>
      </c>
      <c r="Q46" t="s">
        <v>301</v>
      </c>
      <c r="R46" t="s">
        <v>144</v>
      </c>
      <c r="S46" t="s">
        <v>143</v>
      </c>
      <c r="AB46" t="s">
        <v>128</v>
      </c>
      <c r="AC46">
        <v>2010</v>
      </c>
      <c r="AD46" s="145">
        <v>62.9</v>
      </c>
      <c r="AH46" t="s">
        <v>306</v>
      </c>
    </row>
    <row r="47" spans="1:34" ht="14.45" x14ac:dyDescent="0.3">
      <c r="A47" t="s">
        <v>137</v>
      </c>
      <c r="B47" t="s">
        <v>303</v>
      </c>
      <c r="C47" t="s">
        <v>304</v>
      </c>
      <c r="D47" t="s">
        <v>136</v>
      </c>
      <c r="E47" t="s">
        <v>135</v>
      </c>
      <c r="F47" t="s">
        <v>295</v>
      </c>
      <c r="G47" t="s">
        <v>296</v>
      </c>
      <c r="H47">
        <v>519</v>
      </c>
      <c r="I47" t="s">
        <v>305</v>
      </c>
      <c r="J47" t="s">
        <v>133</v>
      </c>
      <c r="K47" t="s">
        <v>132</v>
      </c>
      <c r="P47" t="s">
        <v>300</v>
      </c>
      <c r="Q47" t="s">
        <v>301</v>
      </c>
      <c r="R47" t="s">
        <v>142</v>
      </c>
      <c r="S47" t="s">
        <v>141</v>
      </c>
      <c r="AB47" t="s">
        <v>128</v>
      </c>
      <c r="AC47">
        <v>2010</v>
      </c>
      <c r="AD47" s="145">
        <v>26</v>
      </c>
      <c r="AH47" t="s">
        <v>306</v>
      </c>
    </row>
    <row r="48" spans="1:34" ht="14.45" x14ac:dyDescent="0.3">
      <c r="A48" t="s">
        <v>137</v>
      </c>
      <c r="B48" t="s">
        <v>303</v>
      </c>
      <c r="C48" t="s">
        <v>304</v>
      </c>
      <c r="D48" t="s">
        <v>136</v>
      </c>
      <c r="E48" t="s">
        <v>135</v>
      </c>
      <c r="F48" t="s">
        <v>295</v>
      </c>
      <c r="G48" t="s">
        <v>296</v>
      </c>
      <c r="H48">
        <v>519</v>
      </c>
      <c r="I48" t="s">
        <v>305</v>
      </c>
      <c r="J48" t="s">
        <v>133</v>
      </c>
      <c r="K48" t="s">
        <v>132</v>
      </c>
      <c r="P48" t="s">
        <v>300</v>
      </c>
      <c r="Q48" t="s">
        <v>301</v>
      </c>
      <c r="R48" t="s">
        <v>140</v>
      </c>
      <c r="S48" t="s">
        <v>139</v>
      </c>
      <c r="AB48" t="s">
        <v>128</v>
      </c>
      <c r="AC48">
        <v>2010</v>
      </c>
      <c r="AD48" s="145">
        <v>62.9</v>
      </c>
      <c r="AH48" t="s">
        <v>306</v>
      </c>
    </row>
    <row r="49" spans="1:34" s="47" customFormat="1" ht="14.45" x14ac:dyDescent="0.3">
      <c r="A49" s="47" t="s">
        <v>137</v>
      </c>
      <c r="B49" s="47" t="s">
        <v>303</v>
      </c>
      <c r="C49" s="47" t="s">
        <v>304</v>
      </c>
      <c r="D49" s="47" t="s">
        <v>136</v>
      </c>
      <c r="E49" s="47" t="s">
        <v>135</v>
      </c>
      <c r="F49" s="47" t="s">
        <v>295</v>
      </c>
      <c r="G49" s="47" t="s">
        <v>296</v>
      </c>
      <c r="H49" s="47">
        <v>519</v>
      </c>
      <c r="I49" s="47" t="s">
        <v>305</v>
      </c>
      <c r="J49" s="47" t="s">
        <v>133</v>
      </c>
      <c r="K49" s="47" t="s">
        <v>132</v>
      </c>
      <c r="P49" s="47" t="s">
        <v>302</v>
      </c>
      <c r="Q49" s="47" t="s">
        <v>131</v>
      </c>
      <c r="R49" s="47" t="s">
        <v>156</v>
      </c>
      <c r="S49" s="142" t="s">
        <v>155</v>
      </c>
      <c r="T49" s="142"/>
      <c r="U49" s="142"/>
      <c r="V49" s="142"/>
      <c r="W49" s="142"/>
      <c r="X49" s="142"/>
      <c r="Y49" s="142"/>
      <c r="Z49" s="142"/>
      <c r="AA49" s="142"/>
      <c r="AB49" s="142" t="s">
        <v>128</v>
      </c>
      <c r="AC49" s="142">
        <v>2010</v>
      </c>
      <c r="AD49" s="149">
        <v>20.9</v>
      </c>
      <c r="AF49" s="47" t="s">
        <v>858</v>
      </c>
      <c r="AG49" s="147">
        <f>SUM(AD49:AD50)</f>
        <v>62.4</v>
      </c>
      <c r="AH49" s="47" t="s">
        <v>306</v>
      </c>
    </row>
    <row r="50" spans="1:34" s="47" customFormat="1" ht="14.45" x14ac:dyDescent="0.3">
      <c r="A50" s="47" t="s">
        <v>137</v>
      </c>
      <c r="B50" s="47" t="s">
        <v>303</v>
      </c>
      <c r="C50" s="47" t="s">
        <v>304</v>
      </c>
      <c r="D50" s="47" t="s">
        <v>136</v>
      </c>
      <c r="E50" s="47" t="s">
        <v>135</v>
      </c>
      <c r="F50" s="47" t="s">
        <v>295</v>
      </c>
      <c r="G50" s="47" t="s">
        <v>296</v>
      </c>
      <c r="H50" s="47">
        <v>519</v>
      </c>
      <c r="I50" s="47" t="s">
        <v>305</v>
      </c>
      <c r="J50" s="47" t="s">
        <v>133</v>
      </c>
      <c r="K50" s="47" t="s">
        <v>132</v>
      </c>
      <c r="P50" s="47" t="s">
        <v>302</v>
      </c>
      <c r="Q50" s="47" t="s">
        <v>131</v>
      </c>
      <c r="R50" s="47" t="s">
        <v>154</v>
      </c>
      <c r="S50" s="142" t="s">
        <v>153</v>
      </c>
      <c r="T50" s="142"/>
      <c r="U50" s="142"/>
      <c r="V50" s="142"/>
      <c r="W50" s="142"/>
      <c r="X50" s="142"/>
      <c r="Y50" s="142"/>
      <c r="Z50" s="142"/>
      <c r="AA50" s="142"/>
      <c r="AB50" s="142" t="s">
        <v>128</v>
      </c>
      <c r="AC50" s="142">
        <v>2010</v>
      </c>
      <c r="AD50" s="149">
        <v>41.5</v>
      </c>
      <c r="AF50" s="47" t="s">
        <v>859</v>
      </c>
      <c r="AG50" s="147">
        <f>AD51+AD53</f>
        <v>141</v>
      </c>
      <c r="AH50" s="47" t="s">
        <v>306</v>
      </c>
    </row>
    <row r="51" spans="1:34" s="47" customFormat="1" ht="14.45" x14ac:dyDescent="0.3">
      <c r="A51" s="47" t="s">
        <v>137</v>
      </c>
      <c r="B51" s="47" t="s">
        <v>303</v>
      </c>
      <c r="C51" s="47" t="s">
        <v>304</v>
      </c>
      <c r="D51" s="47" t="s">
        <v>136</v>
      </c>
      <c r="E51" s="47" t="s">
        <v>135</v>
      </c>
      <c r="F51" s="47" t="s">
        <v>295</v>
      </c>
      <c r="G51" s="47" t="s">
        <v>296</v>
      </c>
      <c r="H51" s="47">
        <v>519</v>
      </c>
      <c r="I51" s="47" t="s">
        <v>305</v>
      </c>
      <c r="J51" s="47" t="s">
        <v>133</v>
      </c>
      <c r="K51" s="47" t="s">
        <v>132</v>
      </c>
      <c r="P51" s="47" t="s">
        <v>302</v>
      </c>
      <c r="Q51" s="47" t="s">
        <v>131</v>
      </c>
      <c r="R51" s="47" t="s">
        <v>150</v>
      </c>
      <c r="S51" s="142" t="s">
        <v>149</v>
      </c>
      <c r="T51" s="142"/>
      <c r="U51" s="142"/>
      <c r="V51" s="142"/>
      <c r="W51" s="142"/>
      <c r="X51" s="142"/>
      <c r="Y51" s="142"/>
      <c r="Z51" s="142"/>
      <c r="AA51" s="142"/>
      <c r="AB51" s="142" t="s">
        <v>128</v>
      </c>
      <c r="AC51" s="142">
        <v>2010</v>
      </c>
      <c r="AD51" s="149">
        <v>52.2</v>
      </c>
      <c r="AF51" s="47" t="s">
        <v>862</v>
      </c>
      <c r="AG51" s="147">
        <f>SUM(AD49:AD53)</f>
        <v>255.60000000000002</v>
      </c>
      <c r="AH51" s="47" t="s">
        <v>306</v>
      </c>
    </row>
    <row r="52" spans="1:34" s="47" customFormat="1" ht="14.45" x14ac:dyDescent="0.3">
      <c r="A52" s="47" t="s">
        <v>137</v>
      </c>
      <c r="B52" s="47" t="s">
        <v>303</v>
      </c>
      <c r="C52" s="47" t="s">
        <v>304</v>
      </c>
      <c r="D52" s="47" t="s">
        <v>136</v>
      </c>
      <c r="E52" s="47" t="s">
        <v>135</v>
      </c>
      <c r="F52" s="47" t="s">
        <v>295</v>
      </c>
      <c r="G52" s="47" t="s">
        <v>296</v>
      </c>
      <c r="H52" s="47">
        <v>519</v>
      </c>
      <c r="I52" s="47" t="s">
        <v>305</v>
      </c>
      <c r="J52" s="47" t="s">
        <v>133</v>
      </c>
      <c r="K52" s="47" t="s">
        <v>132</v>
      </c>
      <c r="P52" s="47" t="s">
        <v>302</v>
      </c>
      <c r="Q52" s="47" t="s">
        <v>131</v>
      </c>
      <c r="R52" s="47" t="s">
        <v>146</v>
      </c>
      <c r="S52" s="142" t="s">
        <v>145</v>
      </c>
      <c r="T52" s="142"/>
      <c r="U52" s="142"/>
      <c r="V52" s="142"/>
      <c r="W52" s="142"/>
      <c r="X52" s="142"/>
      <c r="Y52" s="142"/>
      <c r="Z52" s="142"/>
      <c r="AA52" s="142"/>
      <c r="AB52" s="142" t="s">
        <v>128</v>
      </c>
      <c r="AC52" s="142">
        <v>2010</v>
      </c>
      <c r="AD52" s="149">
        <v>52.2</v>
      </c>
      <c r="AF52" s="142" t="s">
        <v>883</v>
      </c>
      <c r="AG52" s="149"/>
      <c r="AH52" s="47" t="s">
        <v>306</v>
      </c>
    </row>
    <row r="53" spans="1:34" s="47" customFormat="1" ht="14.45" x14ac:dyDescent="0.3">
      <c r="A53" s="47" t="s">
        <v>137</v>
      </c>
      <c r="B53" s="47" t="s">
        <v>303</v>
      </c>
      <c r="C53" s="47" t="s">
        <v>304</v>
      </c>
      <c r="D53" s="47" t="s">
        <v>136</v>
      </c>
      <c r="E53" s="47" t="s">
        <v>135</v>
      </c>
      <c r="F53" s="47" t="s">
        <v>295</v>
      </c>
      <c r="G53" s="47" t="s">
        <v>296</v>
      </c>
      <c r="H53" s="47">
        <v>519</v>
      </c>
      <c r="I53" s="47" t="s">
        <v>305</v>
      </c>
      <c r="J53" s="47" t="s">
        <v>133</v>
      </c>
      <c r="K53" s="47" t="s">
        <v>132</v>
      </c>
      <c r="P53" s="47" t="s">
        <v>302</v>
      </c>
      <c r="Q53" s="47" t="s">
        <v>131</v>
      </c>
      <c r="R53" s="47" t="s">
        <v>140</v>
      </c>
      <c r="S53" s="142" t="s">
        <v>139</v>
      </c>
      <c r="T53" s="142"/>
      <c r="U53" s="142"/>
      <c r="V53" s="142"/>
      <c r="W53" s="142"/>
      <c r="X53" s="142"/>
      <c r="Y53" s="142"/>
      <c r="Z53" s="142"/>
      <c r="AA53" s="142"/>
      <c r="AB53" s="142" t="s">
        <v>128</v>
      </c>
      <c r="AC53" s="142">
        <v>2010</v>
      </c>
      <c r="AD53" s="149">
        <v>88.8</v>
      </c>
      <c r="AF53" s="142" t="s">
        <v>884</v>
      </c>
      <c r="AG53" s="149"/>
      <c r="AH53" s="47" t="s">
        <v>306</v>
      </c>
    </row>
    <row r="54" spans="1:34" ht="14.45" x14ac:dyDescent="0.3">
      <c r="A54" t="s">
        <v>137</v>
      </c>
      <c r="B54" t="s">
        <v>35</v>
      </c>
      <c r="C54" t="s">
        <v>36</v>
      </c>
      <c r="D54" t="s">
        <v>136</v>
      </c>
      <c r="E54" t="s">
        <v>135</v>
      </c>
      <c r="F54" t="s">
        <v>295</v>
      </c>
      <c r="G54" t="s">
        <v>296</v>
      </c>
      <c r="H54">
        <v>103</v>
      </c>
      <c r="I54" t="s">
        <v>255</v>
      </c>
      <c r="J54" t="s">
        <v>133</v>
      </c>
      <c r="K54" t="s">
        <v>132</v>
      </c>
      <c r="P54" t="s">
        <v>297</v>
      </c>
      <c r="Q54" t="s">
        <v>298</v>
      </c>
      <c r="R54" t="s">
        <v>183</v>
      </c>
      <c r="S54" t="s">
        <v>182</v>
      </c>
      <c r="AB54" t="s">
        <v>128</v>
      </c>
      <c r="AC54">
        <v>2010</v>
      </c>
      <c r="AD54" s="145">
        <v>0</v>
      </c>
      <c r="AE54" t="s">
        <v>179</v>
      </c>
      <c r="AF54" s="142" t="s">
        <v>885</v>
      </c>
      <c r="AG54" s="149"/>
      <c r="AH54" t="s">
        <v>307</v>
      </c>
    </row>
    <row r="55" spans="1:34" ht="14.45" x14ac:dyDescent="0.3">
      <c r="A55" t="s">
        <v>137</v>
      </c>
      <c r="B55" t="s">
        <v>35</v>
      </c>
      <c r="C55" t="s">
        <v>36</v>
      </c>
      <c r="D55" t="s">
        <v>136</v>
      </c>
      <c r="E55" t="s">
        <v>135</v>
      </c>
      <c r="F55" t="s">
        <v>295</v>
      </c>
      <c r="G55" t="s">
        <v>296</v>
      </c>
      <c r="H55">
        <v>103</v>
      </c>
      <c r="I55" t="s">
        <v>255</v>
      </c>
      <c r="J55" t="s">
        <v>133</v>
      </c>
      <c r="K55" t="s">
        <v>132</v>
      </c>
      <c r="P55" t="s">
        <v>297</v>
      </c>
      <c r="Q55" t="s">
        <v>298</v>
      </c>
      <c r="R55" t="s">
        <v>156</v>
      </c>
      <c r="S55" t="s">
        <v>155</v>
      </c>
      <c r="AB55" t="s">
        <v>128</v>
      </c>
      <c r="AC55">
        <v>2010</v>
      </c>
      <c r="AD55" s="145">
        <v>0</v>
      </c>
      <c r="AE55" t="s">
        <v>179</v>
      </c>
      <c r="AF55" s="142" t="s">
        <v>886</v>
      </c>
      <c r="AG55" s="149"/>
      <c r="AH55" t="s">
        <v>307</v>
      </c>
    </row>
    <row r="56" spans="1:34" ht="14.45" x14ac:dyDescent="0.3">
      <c r="A56" t="s">
        <v>137</v>
      </c>
      <c r="B56" t="s">
        <v>35</v>
      </c>
      <c r="C56" t="s">
        <v>36</v>
      </c>
      <c r="D56" t="s">
        <v>136</v>
      </c>
      <c r="E56" t="s">
        <v>135</v>
      </c>
      <c r="F56" t="s">
        <v>295</v>
      </c>
      <c r="G56" t="s">
        <v>296</v>
      </c>
      <c r="H56">
        <v>103</v>
      </c>
      <c r="I56" t="s">
        <v>255</v>
      </c>
      <c r="J56" t="s">
        <v>133</v>
      </c>
      <c r="K56" t="s">
        <v>132</v>
      </c>
      <c r="P56" t="s">
        <v>297</v>
      </c>
      <c r="Q56" t="s">
        <v>298</v>
      </c>
      <c r="R56" t="s">
        <v>154</v>
      </c>
      <c r="S56" t="s">
        <v>153</v>
      </c>
      <c r="AB56" t="s">
        <v>128</v>
      </c>
      <c r="AC56">
        <v>2010</v>
      </c>
      <c r="AD56" s="145">
        <v>0</v>
      </c>
      <c r="AE56" t="s">
        <v>179</v>
      </c>
      <c r="AH56" t="s">
        <v>307</v>
      </c>
    </row>
    <row r="57" spans="1:34" ht="14.45" x14ac:dyDescent="0.3">
      <c r="A57" t="s">
        <v>137</v>
      </c>
      <c r="B57" t="s">
        <v>35</v>
      </c>
      <c r="C57" t="s">
        <v>36</v>
      </c>
      <c r="D57" t="s">
        <v>136</v>
      </c>
      <c r="E57" t="s">
        <v>135</v>
      </c>
      <c r="F57" t="s">
        <v>295</v>
      </c>
      <c r="G57" t="s">
        <v>296</v>
      </c>
      <c r="H57">
        <v>103</v>
      </c>
      <c r="I57" t="s">
        <v>255</v>
      </c>
      <c r="J57" t="s">
        <v>133</v>
      </c>
      <c r="K57" t="s">
        <v>132</v>
      </c>
      <c r="P57" t="s">
        <v>297</v>
      </c>
      <c r="Q57" t="s">
        <v>298</v>
      </c>
      <c r="R57" t="s">
        <v>152</v>
      </c>
      <c r="S57" t="s">
        <v>151</v>
      </c>
      <c r="AB57" t="s">
        <v>128</v>
      </c>
      <c r="AC57">
        <v>2010</v>
      </c>
      <c r="AD57" s="145">
        <v>9.3000000000000007</v>
      </c>
      <c r="AH57" t="s">
        <v>307</v>
      </c>
    </row>
    <row r="58" spans="1:34" ht="14.45" x14ac:dyDescent="0.3">
      <c r="A58" t="s">
        <v>137</v>
      </c>
      <c r="B58" t="s">
        <v>35</v>
      </c>
      <c r="C58" t="s">
        <v>36</v>
      </c>
      <c r="D58" t="s">
        <v>136</v>
      </c>
      <c r="E58" t="s">
        <v>135</v>
      </c>
      <c r="F58" t="s">
        <v>295</v>
      </c>
      <c r="G58" t="s">
        <v>296</v>
      </c>
      <c r="H58">
        <v>103</v>
      </c>
      <c r="I58" t="s">
        <v>255</v>
      </c>
      <c r="J58" t="s">
        <v>133</v>
      </c>
      <c r="K58" t="s">
        <v>132</v>
      </c>
      <c r="P58" t="s">
        <v>297</v>
      </c>
      <c r="Q58" t="s">
        <v>298</v>
      </c>
      <c r="R58" t="s">
        <v>150</v>
      </c>
      <c r="S58" t="s">
        <v>149</v>
      </c>
      <c r="AB58" t="s">
        <v>128</v>
      </c>
      <c r="AC58">
        <v>2010</v>
      </c>
      <c r="AD58" s="145">
        <v>11.5</v>
      </c>
      <c r="AH58" t="s">
        <v>307</v>
      </c>
    </row>
    <row r="59" spans="1:34" ht="14.45" x14ac:dyDescent="0.3">
      <c r="A59" t="s">
        <v>137</v>
      </c>
      <c r="B59" t="s">
        <v>35</v>
      </c>
      <c r="C59" t="s">
        <v>36</v>
      </c>
      <c r="D59" t="s">
        <v>136</v>
      </c>
      <c r="E59" t="s">
        <v>135</v>
      </c>
      <c r="F59" t="s">
        <v>295</v>
      </c>
      <c r="G59" t="s">
        <v>296</v>
      </c>
      <c r="H59">
        <v>103</v>
      </c>
      <c r="I59" t="s">
        <v>255</v>
      </c>
      <c r="J59" t="s">
        <v>133</v>
      </c>
      <c r="K59" t="s">
        <v>132</v>
      </c>
      <c r="P59" t="s">
        <v>297</v>
      </c>
      <c r="Q59" t="s">
        <v>298</v>
      </c>
      <c r="R59" t="s">
        <v>148</v>
      </c>
      <c r="S59" t="s">
        <v>147</v>
      </c>
      <c r="AB59" t="s">
        <v>128</v>
      </c>
      <c r="AC59">
        <v>2010</v>
      </c>
      <c r="AD59" s="145">
        <v>21.1</v>
      </c>
      <c r="AH59" t="s">
        <v>307</v>
      </c>
    </row>
    <row r="60" spans="1:34" ht="14.45" x14ac:dyDescent="0.3">
      <c r="A60" t="s">
        <v>137</v>
      </c>
      <c r="B60" t="s">
        <v>35</v>
      </c>
      <c r="C60" t="s">
        <v>36</v>
      </c>
      <c r="D60" t="s">
        <v>136</v>
      </c>
      <c r="E60" t="s">
        <v>135</v>
      </c>
      <c r="F60" t="s">
        <v>295</v>
      </c>
      <c r="G60" t="s">
        <v>296</v>
      </c>
      <c r="H60">
        <v>103</v>
      </c>
      <c r="I60" t="s">
        <v>255</v>
      </c>
      <c r="J60" t="s">
        <v>133</v>
      </c>
      <c r="K60" t="s">
        <v>132</v>
      </c>
      <c r="P60" t="s">
        <v>297</v>
      </c>
      <c r="Q60" t="s">
        <v>298</v>
      </c>
      <c r="R60" t="s">
        <v>146</v>
      </c>
      <c r="S60" t="s">
        <v>145</v>
      </c>
      <c r="AB60" t="s">
        <v>128</v>
      </c>
      <c r="AC60">
        <v>2010</v>
      </c>
      <c r="AD60" s="145">
        <v>0</v>
      </c>
      <c r="AE60" t="s">
        <v>179</v>
      </c>
      <c r="AH60" t="s">
        <v>307</v>
      </c>
    </row>
    <row r="61" spans="1:34" ht="14.45" x14ac:dyDescent="0.3">
      <c r="A61" t="s">
        <v>137</v>
      </c>
      <c r="B61" t="s">
        <v>35</v>
      </c>
      <c r="C61" t="s">
        <v>36</v>
      </c>
      <c r="D61" t="s">
        <v>136</v>
      </c>
      <c r="E61" t="s">
        <v>135</v>
      </c>
      <c r="F61" t="s">
        <v>295</v>
      </c>
      <c r="G61" t="s">
        <v>296</v>
      </c>
      <c r="H61">
        <v>103</v>
      </c>
      <c r="I61" t="s">
        <v>255</v>
      </c>
      <c r="J61" t="s">
        <v>133</v>
      </c>
      <c r="K61" t="s">
        <v>132</v>
      </c>
      <c r="P61" t="s">
        <v>297</v>
      </c>
      <c r="Q61" t="s">
        <v>298</v>
      </c>
      <c r="R61" t="s">
        <v>144</v>
      </c>
      <c r="S61" t="s">
        <v>143</v>
      </c>
      <c r="AB61" t="s">
        <v>128</v>
      </c>
      <c r="AC61">
        <v>2010</v>
      </c>
      <c r="AD61" s="145">
        <v>2.2000000000000002</v>
      </c>
      <c r="AE61" t="s">
        <v>179</v>
      </c>
      <c r="AH61" t="s">
        <v>307</v>
      </c>
    </row>
    <row r="62" spans="1:34" ht="14.45" x14ac:dyDescent="0.3">
      <c r="A62" t="s">
        <v>137</v>
      </c>
      <c r="B62" t="s">
        <v>35</v>
      </c>
      <c r="C62" t="s">
        <v>36</v>
      </c>
      <c r="D62" t="s">
        <v>136</v>
      </c>
      <c r="E62" t="s">
        <v>135</v>
      </c>
      <c r="F62" t="s">
        <v>295</v>
      </c>
      <c r="G62" t="s">
        <v>296</v>
      </c>
      <c r="H62">
        <v>103</v>
      </c>
      <c r="I62" t="s">
        <v>255</v>
      </c>
      <c r="J62" t="s">
        <v>133</v>
      </c>
      <c r="K62" t="s">
        <v>132</v>
      </c>
      <c r="P62" t="s">
        <v>297</v>
      </c>
      <c r="Q62" t="s">
        <v>298</v>
      </c>
      <c r="R62" t="s">
        <v>142</v>
      </c>
      <c r="S62" t="s">
        <v>141</v>
      </c>
      <c r="AB62" t="s">
        <v>128</v>
      </c>
      <c r="AC62">
        <v>2010</v>
      </c>
      <c r="AD62" s="145">
        <v>2.1</v>
      </c>
      <c r="AE62" t="s">
        <v>179</v>
      </c>
      <c r="AH62" t="s">
        <v>307</v>
      </c>
    </row>
    <row r="63" spans="1:34" ht="14.45" x14ac:dyDescent="0.3">
      <c r="A63" t="s">
        <v>137</v>
      </c>
      <c r="B63" t="s">
        <v>35</v>
      </c>
      <c r="C63" t="s">
        <v>36</v>
      </c>
      <c r="D63" t="s">
        <v>136</v>
      </c>
      <c r="E63" t="s">
        <v>135</v>
      </c>
      <c r="F63" t="s">
        <v>295</v>
      </c>
      <c r="G63" t="s">
        <v>296</v>
      </c>
      <c r="H63">
        <v>103</v>
      </c>
      <c r="I63" t="s">
        <v>255</v>
      </c>
      <c r="J63" t="s">
        <v>133</v>
      </c>
      <c r="K63" t="s">
        <v>132</v>
      </c>
      <c r="P63" t="s">
        <v>297</v>
      </c>
      <c r="Q63" t="s">
        <v>298</v>
      </c>
      <c r="R63" t="s">
        <v>140</v>
      </c>
      <c r="S63" t="s">
        <v>139</v>
      </c>
      <c r="AB63" t="s">
        <v>128</v>
      </c>
      <c r="AC63">
        <v>2010</v>
      </c>
      <c r="AD63" s="145">
        <v>14.8</v>
      </c>
      <c r="AH63" t="s">
        <v>307</v>
      </c>
    </row>
    <row r="64" spans="1:34" ht="14.45" x14ac:dyDescent="0.3">
      <c r="A64" t="s">
        <v>137</v>
      </c>
      <c r="B64" t="s">
        <v>35</v>
      </c>
      <c r="C64" t="s">
        <v>36</v>
      </c>
      <c r="D64" t="s">
        <v>136</v>
      </c>
      <c r="E64" t="s">
        <v>135</v>
      </c>
      <c r="F64" t="s">
        <v>295</v>
      </c>
      <c r="G64" t="s">
        <v>296</v>
      </c>
      <c r="H64">
        <v>103</v>
      </c>
      <c r="I64" t="s">
        <v>255</v>
      </c>
      <c r="J64" t="s">
        <v>133</v>
      </c>
      <c r="K64" t="s">
        <v>132</v>
      </c>
      <c r="P64" t="s">
        <v>297</v>
      </c>
      <c r="Q64" t="s">
        <v>298</v>
      </c>
      <c r="R64" t="s">
        <v>138</v>
      </c>
      <c r="S64" t="s">
        <v>131</v>
      </c>
      <c r="AB64" t="s">
        <v>128</v>
      </c>
      <c r="AC64">
        <v>2010</v>
      </c>
      <c r="AD64" s="145">
        <v>83.4</v>
      </c>
      <c r="AH64" t="s">
        <v>307</v>
      </c>
    </row>
    <row r="65" spans="1:34" ht="14.45" x14ac:dyDescent="0.3">
      <c r="A65" t="s">
        <v>137</v>
      </c>
      <c r="B65" t="s">
        <v>35</v>
      </c>
      <c r="C65" t="s">
        <v>36</v>
      </c>
      <c r="D65" t="s">
        <v>136</v>
      </c>
      <c r="E65" t="s">
        <v>135</v>
      </c>
      <c r="F65" t="s">
        <v>295</v>
      </c>
      <c r="G65" t="s">
        <v>296</v>
      </c>
      <c r="H65">
        <v>103</v>
      </c>
      <c r="I65" t="s">
        <v>255</v>
      </c>
      <c r="J65" t="s">
        <v>133</v>
      </c>
      <c r="K65" t="s">
        <v>132</v>
      </c>
      <c r="P65" t="s">
        <v>297</v>
      </c>
      <c r="Q65" t="s">
        <v>298</v>
      </c>
      <c r="R65" t="s">
        <v>130</v>
      </c>
      <c r="S65" t="s">
        <v>129</v>
      </c>
      <c r="AB65" t="s">
        <v>128</v>
      </c>
      <c r="AC65">
        <v>2010</v>
      </c>
      <c r="AD65" s="145">
        <v>18.100000000000001</v>
      </c>
      <c r="AH65" t="s">
        <v>307</v>
      </c>
    </row>
    <row r="66" spans="1:34" ht="14.45" x14ac:dyDescent="0.3">
      <c r="A66" t="s">
        <v>137</v>
      </c>
      <c r="B66" t="s">
        <v>35</v>
      </c>
      <c r="C66" t="s">
        <v>36</v>
      </c>
      <c r="D66" t="s">
        <v>136</v>
      </c>
      <c r="E66" t="s">
        <v>135</v>
      </c>
      <c r="F66" t="s">
        <v>295</v>
      </c>
      <c r="G66" t="s">
        <v>296</v>
      </c>
      <c r="H66">
        <v>103</v>
      </c>
      <c r="I66" t="s">
        <v>255</v>
      </c>
      <c r="J66" t="s">
        <v>133</v>
      </c>
      <c r="K66" t="s">
        <v>132</v>
      </c>
      <c r="P66" t="s">
        <v>300</v>
      </c>
      <c r="Q66" t="s">
        <v>301</v>
      </c>
      <c r="R66" t="s">
        <v>183</v>
      </c>
      <c r="S66" t="s">
        <v>182</v>
      </c>
      <c r="AB66" t="s">
        <v>128</v>
      </c>
      <c r="AC66">
        <v>2010</v>
      </c>
      <c r="AD66" s="145">
        <v>0</v>
      </c>
      <c r="AE66" t="s">
        <v>179</v>
      </c>
      <c r="AH66" t="s">
        <v>307</v>
      </c>
    </row>
    <row r="67" spans="1:34" ht="14.45" x14ac:dyDescent="0.3">
      <c r="A67" t="s">
        <v>137</v>
      </c>
      <c r="B67" t="s">
        <v>35</v>
      </c>
      <c r="C67" t="s">
        <v>36</v>
      </c>
      <c r="D67" t="s">
        <v>136</v>
      </c>
      <c r="E67" t="s">
        <v>135</v>
      </c>
      <c r="F67" t="s">
        <v>295</v>
      </c>
      <c r="G67" t="s">
        <v>296</v>
      </c>
      <c r="H67">
        <v>103</v>
      </c>
      <c r="I67" t="s">
        <v>255</v>
      </c>
      <c r="J67" t="s">
        <v>133</v>
      </c>
      <c r="K67" t="s">
        <v>132</v>
      </c>
      <c r="P67" t="s">
        <v>300</v>
      </c>
      <c r="Q67" t="s">
        <v>301</v>
      </c>
      <c r="R67" t="s">
        <v>156</v>
      </c>
      <c r="S67" t="s">
        <v>155</v>
      </c>
      <c r="AB67" t="s">
        <v>128</v>
      </c>
      <c r="AC67">
        <v>2010</v>
      </c>
      <c r="AD67" s="145">
        <v>0</v>
      </c>
      <c r="AE67" t="s">
        <v>179</v>
      </c>
      <c r="AH67" t="s">
        <v>307</v>
      </c>
    </row>
    <row r="68" spans="1:34" ht="14.45" x14ac:dyDescent="0.3">
      <c r="A68" t="s">
        <v>137</v>
      </c>
      <c r="B68" t="s">
        <v>35</v>
      </c>
      <c r="C68" t="s">
        <v>36</v>
      </c>
      <c r="D68" t="s">
        <v>136</v>
      </c>
      <c r="E68" t="s">
        <v>135</v>
      </c>
      <c r="F68" t="s">
        <v>295</v>
      </c>
      <c r="G68" t="s">
        <v>296</v>
      </c>
      <c r="H68">
        <v>103</v>
      </c>
      <c r="I68" t="s">
        <v>255</v>
      </c>
      <c r="J68" t="s">
        <v>133</v>
      </c>
      <c r="K68" t="s">
        <v>132</v>
      </c>
      <c r="P68" t="s">
        <v>300</v>
      </c>
      <c r="Q68" t="s">
        <v>301</v>
      </c>
      <c r="R68" t="s">
        <v>154</v>
      </c>
      <c r="S68" t="s">
        <v>153</v>
      </c>
      <c r="AB68" t="s">
        <v>128</v>
      </c>
      <c r="AC68">
        <v>2010</v>
      </c>
      <c r="AD68" s="145">
        <v>0</v>
      </c>
      <c r="AE68" t="s">
        <v>179</v>
      </c>
      <c r="AH68" t="s">
        <v>307</v>
      </c>
    </row>
    <row r="69" spans="1:34" ht="14.45" x14ac:dyDescent="0.3">
      <c r="A69" t="s">
        <v>137</v>
      </c>
      <c r="B69" t="s">
        <v>35</v>
      </c>
      <c r="C69" t="s">
        <v>36</v>
      </c>
      <c r="D69" t="s">
        <v>136</v>
      </c>
      <c r="E69" t="s">
        <v>135</v>
      </c>
      <c r="F69" t="s">
        <v>295</v>
      </c>
      <c r="G69" t="s">
        <v>296</v>
      </c>
      <c r="H69">
        <v>103</v>
      </c>
      <c r="I69" t="s">
        <v>255</v>
      </c>
      <c r="J69" t="s">
        <v>133</v>
      </c>
      <c r="K69" t="s">
        <v>132</v>
      </c>
      <c r="P69" t="s">
        <v>300</v>
      </c>
      <c r="Q69" t="s">
        <v>301</v>
      </c>
      <c r="R69" t="s">
        <v>152</v>
      </c>
      <c r="S69" t="s">
        <v>151</v>
      </c>
      <c r="AB69" t="s">
        <v>128</v>
      </c>
      <c r="AC69">
        <v>2010</v>
      </c>
      <c r="AD69" s="145">
        <v>14.6</v>
      </c>
      <c r="AH69" t="s">
        <v>307</v>
      </c>
    </row>
    <row r="70" spans="1:34" ht="14.45" x14ac:dyDescent="0.3">
      <c r="A70" t="s">
        <v>137</v>
      </c>
      <c r="B70" t="s">
        <v>35</v>
      </c>
      <c r="C70" t="s">
        <v>36</v>
      </c>
      <c r="D70" t="s">
        <v>136</v>
      </c>
      <c r="E70" t="s">
        <v>135</v>
      </c>
      <c r="F70" t="s">
        <v>295</v>
      </c>
      <c r="G70" t="s">
        <v>296</v>
      </c>
      <c r="H70">
        <v>103</v>
      </c>
      <c r="I70" t="s">
        <v>255</v>
      </c>
      <c r="J70" t="s">
        <v>133</v>
      </c>
      <c r="K70" t="s">
        <v>132</v>
      </c>
      <c r="P70" t="s">
        <v>300</v>
      </c>
      <c r="Q70" t="s">
        <v>301</v>
      </c>
      <c r="R70" t="s">
        <v>150</v>
      </c>
      <c r="S70" t="s">
        <v>149</v>
      </c>
      <c r="AB70" t="s">
        <v>128</v>
      </c>
      <c r="AC70">
        <v>2010</v>
      </c>
      <c r="AD70" s="145">
        <v>5</v>
      </c>
      <c r="AE70" t="s">
        <v>179</v>
      </c>
      <c r="AH70" t="s">
        <v>307</v>
      </c>
    </row>
    <row r="71" spans="1:34" ht="14.45" x14ac:dyDescent="0.3">
      <c r="A71" t="s">
        <v>137</v>
      </c>
      <c r="B71" t="s">
        <v>35</v>
      </c>
      <c r="C71" t="s">
        <v>36</v>
      </c>
      <c r="D71" t="s">
        <v>136</v>
      </c>
      <c r="E71" t="s">
        <v>135</v>
      </c>
      <c r="F71" t="s">
        <v>295</v>
      </c>
      <c r="G71" t="s">
        <v>296</v>
      </c>
      <c r="H71">
        <v>103</v>
      </c>
      <c r="I71" t="s">
        <v>255</v>
      </c>
      <c r="J71" t="s">
        <v>133</v>
      </c>
      <c r="K71" t="s">
        <v>132</v>
      </c>
      <c r="P71" t="s">
        <v>300</v>
      </c>
      <c r="Q71" t="s">
        <v>301</v>
      </c>
      <c r="R71" t="s">
        <v>148</v>
      </c>
      <c r="S71" t="s">
        <v>147</v>
      </c>
      <c r="AB71" t="s">
        <v>128</v>
      </c>
      <c r="AC71">
        <v>2010</v>
      </c>
      <c r="AD71" s="145">
        <v>12</v>
      </c>
      <c r="AH71" t="s">
        <v>307</v>
      </c>
    </row>
    <row r="72" spans="1:34" ht="14.45" x14ac:dyDescent="0.3">
      <c r="A72" t="s">
        <v>137</v>
      </c>
      <c r="B72" t="s">
        <v>35</v>
      </c>
      <c r="C72" t="s">
        <v>36</v>
      </c>
      <c r="D72" t="s">
        <v>136</v>
      </c>
      <c r="E72" t="s">
        <v>135</v>
      </c>
      <c r="F72" t="s">
        <v>295</v>
      </c>
      <c r="G72" t="s">
        <v>296</v>
      </c>
      <c r="H72">
        <v>103</v>
      </c>
      <c r="I72" t="s">
        <v>255</v>
      </c>
      <c r="J72" t="s">
        <v>133</v>
      </c>
      <c r="K72" t="s">
        <v>132</v>
      </c>
      <c r="P72" t="s">
        <v>300</v>
      </c>
      <c r="Q72" t="s">
        <v>301</v>
      </c>
      <c r="R72" t="s">
        <v>146</v>
      </c>
      <c r="S72" t="s">
        <v>145</v>
      </c>
      <c r="AB72" t="s">
        <v>128</v>
      </c>
      <c r="AC72">
        <v>2010</v>
      </c>
      <c r="AD72" s="145">
        <v>0</v>
      </c>
      <c r="AE72" t="s">
        <v>179</v>
      </c>
      <c r="AH72" t="s">
        <v>307</v>
      </c>
    </row>
    <row r="73" spans="1:34" ht="14.45" x14ac:dyDescent="0.3">
      <c r="A73" t="s">
        <v>137</v>
      </c>
      <c r="B73" t="s">
        <v>35</v>
      </c>
      <c r="C73" t="s">
        <v>36</v>
      </c>
      <c r="D73" t="s">
        <v>136</v>
      </c>
      <c r="E73" t="s">
        <v>135</v>
      </c>
      <c r="F73" t="s">
        <v>295</v>
      </c>
      <c r="G73" t="s">
        <v>296</v>
      </c>
      <c r="H73">
        <v>103</v>
      </c>
      <c r="I73" t="s">
        <v>255</v>
      </c>
      <c r="J73" t="s">
        <v>133</v>
      </c>
      <c r="K73" t="s">
        <v>132</v>
      </c>
      <c r="P73" t="s">
        <v>300</v>
      </c>
      <c r="Q73" t="s">
        <v>301</v>
      </c>
      <c r="R73" t="s">
        <v>144</v>
      </c>
      <c r="S73" t="s">
        <v>143</v>
      </c>
      <c r="AB73" t="s">
        <v>128</v>
      </c>
      <c r="AC73">
        <v>2010</v>
      </c>
      <c r="AD73" s="145">
        <v>24.2</v>
      </c>
      <c r="AH73" t="s">
        <v>307</v>
      </c>
    </row>
    <row r="74" spans="1:34" ht="14.45" x14ac:dyDescent="0.3">
      <c r="A74" t="s">
        <v>137</v>
      </c>
      <c r="B74" t="s">
        <v>35</v>
      </c>
      <c r="C74" t="s">
        <v>36</v>
      </c>
      <c r="D74" t="s">
        <v>136</v>
      </c>
      <c r="E74" t="s">
        <v>135</v>
      </c>
      <c r="F74" t="s">
        <v>295</v>
      </c>
      <c r="G74" t="s">
        <v>296</v>
      </c>
      <c r="H74">
        <v>103</v>
      </c>
      <c r="I74" t="s">
        <v>255</v>
      </c>
      <c r="J74" t="s">
        <v>133</v>
      </c>
      <c r="K74" t="s">
        <v>132</v>
      </c>
      <c r="P74" t="s">
        <v>300</v>
      </c>
      <c r="Q74" t="s">
        <v>301</v>
      </c>
      <c r="R74" t="s">
        <v>142</v>
      </c>
      <c r="S74" t="s">
        <v>141</v>
      </c>
      <c r="AB74" t="s">
        <v>128</v>
      </c>
      <c r="AC74">
        <v>2010</v>
      </c>
      <c r="AD74" s="145">
        <v>7.7</v>
      </c>
      <c r="AH74" t="s">
        <v>307</v>
      </c>
    </row>
    <row r="75" spans="1:34" ht="14.45" x14ac:dyDescent="0.3">
      <c r="A75" t="s">
        <v>137</v>
      </c>
      <c r="B75" t="s">
        <v>35</v>
      </c>
      <c r="C75" t="s">
        <v>36</v>
      </c>
      <c r="D75" t="s">
        <v>136</v>
      </c>
      <c r="E75" t="s">
        <v>135</v>
      </c>
      <c r="F75" t="s">
        <v>295</v>
      </c>
      <c r="G75" t="s">
        <v>296</v>
      </c>
      <c r="H75">
        <v>103</v>
      </c>
      <c r="I75" t="s">
        <v>255</v>
      </c>
      <c r="J75" t="s">
        <v>133</v>
      </c>
      <c r="K75" t="s">
        <v>132</v>
      </c>
      <c r="P75" t="s">
        <v>300</v>
      </c>
      <c r="Q75" t="s">
        <v>301</v>
      </c>
      <c r="R75" t="s">
        <v>140</v>
      </c>
      <c r="S75" t="s">
        <v>139</v>
      </c>
      <c r="AB75" t="s">
        <v>128</v>
      </c>
      <c r="AC75">
        <v>2010</v>
      </c>
      <c r="AD75" s="145">
        <v>18.100000000000001</v>
      </c>
      <c r="AH75" t="s">
        <v>307</v>
      </c>
    </row>
    <row r="76" spans="1:34" ht="14.45" x14ac:dyDescent="0.3">
      <c r="A76" t="s">
        <v>137</v>
      </c>
      <c r="B76" t="s">
        <v>35</v>
      </c>
      <c r="C76" t="s">
        <v>36</v>
      </c>
      <c r="D76" t="s">
        <v>136</v>
      </c>
      <c r="E76" t="s">
        <v>135</v>
      </c>
      <c r="F76" t="s">
        <v>295</v>
      </c>
      <c r="G76" t="s">
        <v>296</v>
      </c>
      <c r="H76">
        <v>103</v>
      </c>
      <c r="I76" t="s">
        <v>255</v>
      </c>
      <c r="J76" t="s">
        <v>133</v>
      </c>
      <c r="K76" t="s">
        <v>132</v>
      </c>
      <c r="P76" t="s">
        <v>300</v>
      </c>
      <c r="Q76" t="s">
        <v>301</v>
      </c>
      <c r="R76" t="s">
        <v>138</v>
      </c>
      <c r="S76" t="s">
        <v>131</v>
      </c>
      <c r="AB76" t="s">
        <v>128</v>
      </c>
      <c r="AC76">
        <v>2010</v>
      </c>
      <c r="AD76" s="145">
        <v>104.8</v>
      </c>
      <c r="AH76" t="s">
        <v>307</v>
      </c>
    </row>
    <row r="77" spans="1:34" ht="14.45" x14ac:dyDescent="0.3">
      <c r="A77" t="s">
        <v>137</v>
      </c>
      <c r="B77" t="s">
        <v>35</v>
      </c>
      <c r="C77" t="s">
        <v>36</v>
      </c>
      <c r="D77" t="s">
        <v>136</v>
      </c>
      <c r="E77" t="s">
        <v>135</v>
      </c>
      <c r="F77" t="s">
        <v>295</v>
      </c>
      <c r="G77" t="s">
        <v>296</v>
      </c>
      <c r="H77">
        <v>103</v>
      </c>
      <c r="I77" t="s">
        <v>255</v>
      </c>
      <c r="J77" t="s">
        <v>133</v>
      </c>
      <c r="K77" t="s">
        <v>132</v>
      </c>
      <c r="P77" t="s">
        <v>300</v>
      </c>
      <c r="Q77" t="s">
        <v>301</v>
      </c>
      <c r="R77" t="s">
        <v>130</v>
      </c>
      <c r="S77" t="s">
        <v>129</v>
      </c>
      <c r="AB77" t="s">
        <v>128</v>
      </c>
      <c r="AC77">
        <v>2010</v>
      </c>
      <c r="AD77" s="145">
        <v>14</v>
      </c>
      <c r="AH77" t="s">
        <v>307</v>
      </c>
    </row>
    <row r="78" spans="1:34" s="49" customFormat="1" ht="14.45" x14ac:dyDescent="0.3">
      <c r="A78" s="49" t="s">
        <v>137</v>
      </c>
      <c r="B78" s="49" t="s">
        <v>35</v>
      </c>
      <c r="C78" s="49" t="s">
        <v>36</v>
      </c>
      <c r="D78" s="49" t="s">
        <v>136</v>
      </c>
      <c r="E78" s="49" t="s">
        <v>135</v>
      </c>
      <c r="F78" s="49" t="s">
        <v>295</v>
      </c>
      <c r="G78" s="49" t="s">
        <v>296</v>
      </c>
      <c r="H78" s="49">
        <v>103</v>
      </c>
      <c r="I78" s="49" t="s">
        <v>255</v>
      </c>
      <c r="J78" s="49" t="s">
        <v>133</v>
      </c>
      <c r="K78" s="49" t="s">
        <v>132</v>
      </c>
      <c r="P78" s="49" t="s">
        <v>302</v>
      </c>
      <c r="Q78" s="49" t="s">
        <v>131</v>
      </c>
      <c r="R78" s="49" t="s">
        <v>183</v>
      </c>
      <c r="S78" s="49" t="s">
        <v>182</v>
      </c>
      <c r="AB78" s="49" t="s">
        <v>128</v>
      </c>
      <c r="AC78" s="49">
        <v>2010</v>
      </c>
      <c r="AD78" s="146">
        <v>0</v>
      </c>
      <c r="AE78" s="49" t="s">
        <v>179</v>
      </c>
      <c r="AF78" s="49" t="s">
        <v>858</v>
      </c>
      <c r="AG78" s="146">
        <f>(AD79+AD80+AD81)*( 1 +AD89/(AD88-AD89))</f>
        <v>36.530813581037798</v>
      </c>
      <c r="AH78" s="49" t="s">
        <v>307</v>
      </c>
    </row>
    <row r="79" spans="1:34" s="49" customFormat="1" ht="14.45" x14ac:dyDescent="0.3">
      <c r="A79" s="49" t="s">
        <v>137</v>
      </c>
      <c r="B79" s="49" t="s">
        <v>35</v>
      </c>
      <c r="C79" s="49" t="s">
        <v>36</v>
      </c>
      <c r="D79" s="49" t="s">
        <v>136</v>
      </c>
      <c r="E79" s="49" t="s">
        <v>135</v>
      </c>
      <c r="F79" s="49" t="s">
        <v>295</v>
      </c>
      <c r="G79" s="49" t="s">
        <v>296</v>
      </c>
      <c r="H79" s="49">
        <v>103</v>
      </c>
      <c r="I79" s="49" t="s">
        <v>255</v>
      </c>
      <c r="J79" s="49" t="s">
        <v>133</v>
      </c>
      <c r="K79" s="49" t="s">
        <v>132</v>
      </c>
      <c r="P79" s="49" t="s">
        <v>302</v>
      </c>
      <c r="Q79" s="49" t="s">
        <v>131</v>
      </c>
      <c r="R79" s="49" t="s">
        <v>156</v>
      </c>
      <c r="S79" s="49" t="s">
        <v>155</v>
      </c>
      <c r="AB79" s="49" t="s">
        <v>128</v>
      </c>
      <c r="AC79" s="49">
        <v>2010</v>
      </c>
      <c r="AD79" s="146">
        <v>0</v>
      </c>
      <c r="AE79" s="49" t="s">
        <v>179</v>
      </c>
      <c r="AF79" s="49" t="s">
        <v>859</v>
      </c>
      <c r="AG79" s="146">
        <f>(AD78+AD82+AD83+AD84+AD85+AD86+AD87)*( 1 +AD89/(AD88-AD89))</f>
        <v>143.10916079436259</v>
      </c>
      <c r="AH79" s="49" t="s">
        <v>307</v>
      </c>
    </row>
    <row r="80" spans="1:34" s="49" customFormat="1" ht="14.45" x14ac:dyDescent="0.3">
      <c r="A80" s="49" t="s">
        <v>137</v>
      </c>
      <c r="B80" s="49" t="s">
        <v>35</v>
      </c>
      <c r="C80" s="49" t="s">
        <v>36</v>
      </c>
      <c r="D80" s="49" t="s">
        <v>136</v>
      </c>
      <c r="E80" s="49" t="s">
        <v>135</v>
      </c>
      <c r="F80" s="49" t="s">
        <v>295</v>
      </c>
      <c r="G80" s="49" t="s">
        <v>296</v>
      </c>
      <c r="H80" s="49">
        <v>103</v>
      </c>
      <c r="I80" s="49" t="s">
        <v>255</v>
      </c>
      <c r="J80" s="49" t="s">
        <v>133</v>
      </c>
      <c r="K80" s="49" t="s">
        <v>132</v>
      </c>
      <c r="P80" s="49" t="s">
        <v>302</v>
      </c>
      <c r="Q80" s="49" t="s">
        <v>131</v>
      </c>
      <c r="R80" s="49" t="s">
        <v>154</v>
      </c>
      <c r="S80" s="49" t="s">
        <v>153</v>
      </c>
      <c r="AB80" s="49" t="s">
        <v>128</v>
      </c>
      <c r="AC80" s="49">
        <v>2010</v>
      </c>
      <c r="AD80" s="146">
        <v>6.4</v>
      </c>
      <c r="AF80" s="49" t="s">
        <v>862</v>
      </c>
      <c r="AG80" s="146">
        <f>AD78+AD79+AD80+AD81+ AD82+AD83+AD84+AD85+AD86+AD87+AD89</f>
        <v>181.1</v>
      </c>
      <c r="AH80" s="49" t="s">
        <v>307</v>
      </c>
    </row>
    <row r="81" spans="1:34" s="49" customFormat="1" ht="14.45" x14ac:dyDescent="0.3">
      <c r="A81" s="49" t="s">
        <v>137</v>
      </c>
      <c r="B81" s="49" t="s">
        <v>35</v>
      </c>
      <c r="C81" s="49" t="s">
        <v>36</v>
      </c>
      <c r="D81" s="49" t="s">
        <v>136</v>
      </c>
      <c r="E81" s="49" t="s">
        <v>135</v>
      </c>
      <c r="F81" s="49" t="s">
        <v>295</v>
      </c>
      <c r="G81" s="49" t="s">
        <v>296</v>
      </c>
      <c r="H81" s="49">
        <v>103</v>
      </c>
      <c r="I81" s="49" t="s">
        <v>255</v>
      </c>
      <c r="J81" s="49" t="s">
        <v>133</v>
      </c>
      <c r="K81" s="49" t="s">
        <v>132</v>
      </c>
      <c r="P81" s="49" t="s">
        <v>302</v>
      </c>
      <c r="Q81" s="49" t="s">
        <v>131</v>
      </c>
      <c r="R81" s="49" t="s">
        <v>152</v>
      </c>
      <c r="S81" s="49" t="s">
        <v>151</v>
      </c>
      <c r="AB81" s="49" t="s">
        <v>128</v>
      </c>
      <c r="AC81" s="49">
        <v>2010</v>
      </c>
      <c r="AD81" s="146">
        <v>23.9</v>
      </c>
      <c r="AG81" s="146"/>
      <c r="AH81" s="49" t="s">
        <v>307</v>
      </c>
    </row>
    <row r="82" spans="1:34" s="49" customFormat="1" ht="14.45" x14ac:dyDescent="0.3">
      <c r="A82" s="49" t="s">
        <v>137</v>
      </c>
      <c r="B82" s="49" t="s">
        <v>35</v>
      </c>
      <c r="C82" s="49" t="s">
        <v>36</v>
      </c>
      <c r="D82" s="49" t="s">
        <v>136</v>
      </c>
      <c r="E82" s="49" t="s">
        <v>135</v>
      </c>
      <c r="F82" s="49" t="s">
        <v>295</v>
      </c>
      <c r="G82" s="49" t="s">
        <v>296</v>
      </c>
      <c r="H82" s="49">
        <v>103</v>
      </c>
      <c r="I82" s="49" t="s">
        <v>255</v>
      </c>
      <c r="J82" s="49" t="s">
        <v>133</v>
      </c>
      <c r="K82" s="49" t="s">
        <v>132</v>
      </c>
      <c r="P82" s="49" t="s">
        <v>302</v>
      </c>
      <c r="Q82" s="49" t="s">
        <v>131</v>
      </c>
      <c r="R82" s="49" t="s">
        <v>150</v>
      </c>
      <c r="S82" s="49" t="s">
        <v>149</v>
      </c>
      <c r="AB82" s="49" t="s">
        <v>128</v>
      </c>
      <c r="AC82" s="49">
        <v>2010</v>
      </c>
      <c r="AD82" s="146">
        <v>16.5</v>
      </c>
      <c r="AG82" s="146"/>
      <c r="AH82" s="49" t="s">
        <v>307</v>
      </c>
    </row>
    <row r="83" spans="1:34" s="49" customFormat="1" ht="14.45" x14ac:dyDescent="0.3">
      <c r="A83" s="49" t="s">
        <v>137</v>
      </c>
      <c r="B83" s="49" t="s">
        <v>35</v>
      </c>
      <c r="C83" s="49" t="s">
        <v>36</v>
      </c>
      <c r="D83" s="49" t="s">
        <v>136</v>
      </c>
      <c r="E83" s="49" t="s">
        <v>135</v>
      </c>
      <c r="F83" s="49" t="s">
        <v>295</v>
      </c>
      <c r="G83" s="49" t="s">
        <v>296</v>
      </c>
      <c r="H83" s="49">
        <v>103</v>
      </c>
      <c r="I83" s="49" t="s">
        <v>255</v>
      </c>
      <c r="J83" s="49" t="s">
        <v>133</v>
      </c>
      <c r="K83" s="49" t="s">
        <v>132</v>
      </c>
      <c r="P83" s="49" t="s">
        <v>302</v>
      </c>
      <c r="Q83" s="49" t="s">
        <v>131</v>
      </c>
      <c r="R83" s="49" t="s">
        <v>148</v>
      </c>
      <c r="S83" s="49" t="s">
        <v>147</v>
      </c>
      <c r="AB83" s="49" t="s">
        <v>128</v>
      </c>
      <c r="AC83" s="49">
        <v>2010</v>
      </c>
      <c r="AD83" s="146">
        <v>33.1</v>
      </c>
      <c r="AG83" s="146"/>
      <c r="AH83" s="49" t="s">
        <v>307</v>
      </c>
    </row>
    <row r="84" spans="1:34" s="49" customFormat="1" ht="14.45" x14ac:dyDescent="0.3">
      <c r="A84" s="49" t="s">
        <v>137</v>
      </c>
      <c r="B84" s="49" t="s">
        <v>35</v>
      </c>
      <c r="C84" s="49" t="s">
        <v>36</v>
      </c>
      <c r="D84" s="49" t="s">
        <v>136</v>
      </c>
      <c r="E84" s="49" t="s">
        <v>135</v>
      </c>
      <c r="F84" s="49" t="s">
        <v>295</v>
      </c>
      <c r="G84" s="49" t="s">
        <v>296</v>
      </c>
      <c r="H84" s="49">
        <v>103</v>
      </c>
      <c r="I84" s="49" t="s">
        <v>255</v>
      </c>
      <c r="J84" s="49" t="s">
        <v>133</v>
      </c>
      <c r="K84" s="49" t="s">
        <v>132</v>
      </c>
      <c r="P84" s="49" t="s">
        <v>302</v>
      </c>
      <c r="Q84" s="49" t="s">
        <v>131</v>
      </c>
      <c r="R84" s="49" t="s">
        <v>146</v>
      </c>
      <c r="S84" s="49" t="s">
        <v>145</v>
      </c>
      <c r="AB84" s="49" t="s">
        <v>128</v>
      </c>
      <c r="AC84" s="49">
        <v>2010</v>
      </c>
      <c r="AD84" s="146">
        <v>0</v>
      </c>
      <c r="AE84" s="49" t="s">
        <v>179</v>
      </c>
      <c r="AG84" s="146"/>
      <c r="AH84" s="49" t="s">
        <v>307</v>
      </c>
    </row>
    <row r="85" spans="1:34" s="49" customFormat="1" ht="14.45" x14ac:dyDescent="0.3">
      <c r="A85" s="49" t="s">
        <v>137</v>
      </c>
      <c r="B85" s="49" t="s">
        <v>35</v>
      </c>
      <c r="C85" s="49" t="s">
        <v>36</v>
      </c>
      <c r="D85" s="49" t="s">
        <v>136</v>
      </c>
      <c r="E85" s="49" t="s">
        <v>135</v>
      </c>
      <c r="F85" s="49" t="s">
        <v>295</v>
      </c>
      <c r="G85" s="49" t="s">
        <v>296</v>
      </c>
      <c r="H85" s="49">
        <v>103</v>
      </c>
      <c r="I85" s="49" t="s">
        <v>255</v>
      </c>
      <c r="J85" s="49" t="s">
        <v>133</v>
      </c>
      <c r="K85" s="49" t="s">
        <v>132</v>
      </c>
      <c r="P85" s="49" t="s">
        <v>302</v>
      </c>
      <c r="Q85" s="49" t="s">
        <v>131</v>
      </c>
      <c r="R85" s="49" t="s">
        <v>144</v>
      </c>
      <c r="S85" s="49" t="s">
        <v>143</v>
      </c>
      <c r="AB85" s="49" t="s">
        <v>128</v>
      </c>
      <c r="AC85" s="49">
        <v>2010</v>
      </c>
      <c r="AD85" s="146">
        <v>26.4</v>
      </c>
      <c r="AG85" s="146"/>
      <c r="AH85" s="49" t="s">
        <v>307</v>
      </c>
    </row>
    <row r="86" spans="1:34" s="49" customFormat="1" ht="14.45" x14ac:dyDescent="0.3">
      <c r="A86" s="49" t="s">
        <v>137</v>
      </c>
      <c r="B86" s="49" t="s">
        <v>35</v>
      </c>
      <c r="C86" s="49" t="s">
        <v>36</v>
      </c>
      <c r="D86" s="49" t="s">
        <v>136</v>
      </c>
      <c r="E86" s="49" t="s">
        <v>135</v>
      </c>
      <c r="F86" s="49" t="s">
        <v>295</v>
      </c>
      <c r="G86" s="49" t="s">
        <v>296</v>
      </c>
      <c r="H86" s="49">
        <v>103</v>
      </c>
      <c r="I86" s="49" t="s">
        <v>255</v>
      </c>
      <c r="J86" s="49" t="s">
        <v>133</v>
      </c>
      <c r="K86" s="49" t="s">
        <v>132</v>
      </c>
      <c r="P86" s="49" t="s">
        <v>302</v>
      </c>
      <c r="Q86" s="49" t="s">
        <v>131</v>
      </c>
      <c r="R86" s="49" t="s">
        <v>142</v>
      </c>
      <c r="S86" s="49" t="s">
        <v>141</v>
      </c>
      <c r="AB86" s="49" t="s">
        <v>128</v>
      </c>
      <c r="AC86" s="49">
        <v>2010</v>
      </c>
      <c r="AD86" s="146">
        <v>9.8000000000000007</v>
      </c>
      <c r="AG86" s="146"/>
      <c r="AH86" s="49" t="s">
        <v>307</v>
      </c>
    </row>
    <row r="87" spans="1:34" s="49" customFormat="1" ht="14.45" x14ac:dyDescent="0.3">
      <c r="A87" s="49" t="s">
        <v>137</v>
      </c>
      <c r="B87" s="49" t="s">
        <v>35</v>
      </c>
      <c r="C87" s="49" t="s">
        <v>36</v>
      </c>
      <c r="D87" s="49" t="s">
        <v>136</v>
      </c>
      <c r="E87" s="49" t="s">
        <v>135</v>
      </c>
      <c r="F87" s="49" t="s">
        <v>295</v>
      </c>
      <c r="G87" s="49" t="s">
        <v>296</v>
      </c>
      <c r="H87" s="49">
        <v>103</v>
      </c>
      <c r="I87" s="49" t="s">
        <v>255</v>
      </c>
      <c r="J87" s="49" t="s">
        <v>133</v>
      </c>
      <c r="K87" s="49" t="s">
        <v>132</v>
      </c>
      <c r="P87" s="49" t="s">
        <v>302</v>
      </c>
      <c r="Q87" s="49" t="s">
        <v>131</v>
      </c>
      <c r="R87" s="49" t="s">
        <v>140</v>
      </c>
      <c r="S87" s="49" t="s">
        <v>139</v>
      </c>
      <c r="AB87" s="49" t="s">
        <v>128</v>
      </c>
      <c r="AC87" s="49">
        <v>2010</v>
      </c>
      <c r="AD87" s="146">
        <v>32.9</v>
      </c>
      <c r="AG87" s="146"/>
      <c r="AH87" s="49" t="s">
        <v>307</v>
      </c>
    </row>
    <row r="88" spans="1:34" s="49" customFormat="1" ht="14.45" x14ac:dyDescent="0.3">
      <c r="A88" s="49" t="s">
        <v>137</v>
      </c>
      <c r="B88" s="49" t="s">
        <v>35</v>
      </c>
      <c r="C88" s="49" t="s">
        <v>36</v>
      </c>
      <c r="D88" s="49" t="s">
        <v>136</v>
      </c>
      <c r="E88" s="49" t="s">
        <v>135</v>
      </c>
      <c r="F88" s="49" t="s">
        <v>295</v>
      </c>
      <c r="G88" s="49" t="s">
        <v>296</v>
      </c>
      <c r="H88" s="49">
        <v>103</v>
      </c>
      <c r="I88" s="49" t="s">
        <v>255</v>
      </c>
      <c r="J88" s="49" t="s">
        <v>133</v>
      </c>
      <c r="K88" s="49" t="s">
        <v>132</v>
      </c>
      <c r="P88" s="49" t="s">
        <v>302</v>
      </c>
      <c r="Q88" s="49" t="s">
        <v>131</v>
      </c>
      <c r="R88" s="49" t="s">
        <v>138</v>
      </c>
      <c r="S88" s="49" t="s">
        <v>131</v>
      </c>
      <c r="AB88" s="49" t="s">
        <v>128</v>
      </c>
      <c r="AC88" s="49">
        <v>2010</v>
      </c>
      <c r="AD88" s="146">
        <v>188.2</v>
      </c>
      <c r="AG88" s="146"/>
      <c r="AH88" s="49" t="s">
        <v>307</v>
      </c>
    </row>
    <row r="89" spans="1:34" s="49" customFormat="1" ht="14.45" x14ac:dyDescent="0.3">
      <c r="A89" s="49" t="s">
        <v>137</v>
      </c>
      <c r="B89" s="49" t="s">
        <v>35</v>
      </c>
      <c r="C89" s="49" t="s">
        <v>36</v>
      </c>
      <c r="D89" s="49" t="s">
        <v>136</v>
      </c>
      <c r="E89" s="49" t="s">
        <v>135</v>
      </c>
      <c r="F89" s="49" t="s">
        <v>295</v>
      </c>
      <c r="G89" s="49" t="s">
        <v>296</v>
      </c>
      <c r="H89" s="49">
        <v>103</v>
      </c>
      <c r="I89" s="49" t="s">
        <v>255</v>
      </c>
      <c r="J89" s="49" t="s">
        <v>133</v>
      </c>
      <c r="K89" s="49" t="s">
        <v>132</v>
      </c>
      <c r="P89" s="49" t="s">
        <v>302</v>
      </c>
      <c r="Q89" s="49" t="s">
        <v>131</v>
      </c>
      <c r="R89" s="49" t="s">
        <v>130</v>
      </c>
      <c r="S89" s="49" t="s">
        <v>129</v>
      </c>
      <c r="AB89" s="49" t="s">
        <v>128</v>
      </c>
      <c r="AC89" s="49">
        <v>2010</v>
      </c>
      <c r="AD89" s="146">
        <v>32.1</v>
      </c>
      <c r="AG89" s="146"/>
      <c r="AH89" s="49" t="s">
        <v>307</v>
      </c>
    </row>
    <row r="90" spans="1:34" x14ac:dyDescent="0.25">
      <c r="A90" t="s">
        <v>137</v>
      </c>
      <c r="B90" t="s">
        <v>37</v>
      </c>
      <c r="C90" t="s">
        <v>38</v>
      </c>
      <c r="D90" t="s">
        <v>136</v>
      </c>
      <c r="E90" t="s">
        <v>135</v>
      </c>
      <c r="F90" t="s">
        <v>295</v>
      </c>
      <c r="G90" t="s">
        <v>296</v>
      </c>
      <c r="H90">
        <v>104</v>
      </c>
      <c r="I90" t="s">
        <v>410</v>
      </c>
      <c r="J90" t="s">
        <v>133</v>
      </c>
      <c r="K90" t="s">
        <v>132</v>
      </c>
      <c r="P90" t="s">
        <v>297</v>
      </c>
      <c r="Q90" t="s">
        <v>298</v>
      </c>
      <c r="R90" t="s">
        <v>183</v>
      </c>
      <c r="S90" t="s">
        <v>182</v>
      </c>
      <c r="AB90" t="s">
        <v>128</v>
      </c>
      <c r="AC90">
        <v>2010</v>
      </c>
      <c r="AD90" s="145">
        <v>0</v>
      </c>
      <c r="AE90" t="s">
        <v>179</v>
      </c>
      <c r="AH90" t="s">
        <v>308</v>
      </c>
    </row>
    <row r="91" spans="1:34" x14ac:dyDescent="0.25">
      <c r="A91" t="s">
        <v>137</v>
      </c>
      <c r="B91" t="s">
        <v>37</v>
      </c>
      <c r="C91" t="s">
        <v>38</v>
      </c>
      <c r="D91" t="s">
        <v>136</v>
      </c>
      <c r="E91" t="s">
        <v>135</v>
      </c>
      <c r="F91" t="s">
        <v>295</v>
      </c>
      <c r="G91" t="s">
        <v>296</v>
      </c>
      <c r="H91">
        <v>104</v>
      </c>
      <c r="I91" t="s">
        <v>410</v>
      </c>
      <c r="J91" t="s">
        <v>133</v>
      </c>
      <c r="K91" t="s">
        <v>132</v>
      </c>
      <c r="P91" t="s">
        <v>297</v>
      </c>
      <c r="Q91" t="s">
        <v>298</v>
      </c>
      <c r="R91" t="s">
        <v>156</v>
      </c>
      <c r="S91" t="s">
        <v>155</v>
      </c>
      <c r="AB91" t="s">
        <v>128</v>
      </c>
      <c r="AC91">
        <v>2010</v>
      </c>
      <c r="AD91" s="145">
        <v>7.78</v>
      </c>
      <c r="AH91" t="s">
        <v>308</v>
      </c>
    </row>
    <row r="92" spans="1:34" x14ac:dyDescent="0.25">
      <c r="A92" t="s">
        <v>137</v>
      </c>
      <c r="B92" t="s">
        <v>37</v>
      </c>
      <c r="C92" t="s">
        <v>38</v>
      </c>
      <c r="D92" t="s">
        <v>136</v>
      </c>
      <c r="E92" t="s">
        <v>135</v>
      </c>
      <c r="F92" t="s">
        <v>295</v>
      </c>
      <c r="G92" t="s">
        <v>296</v>
      </c>
      <c r="H92">
        <v>104</v>
      </c>
      <c r="I92" t="s">
        <v>410</v>
      </c>
      <c r="J92" t="s">
        <v>133</v>
      </c>
      <c r="K92" t="s">
        <v>132</v>
      </c>
      <c r="P92" t="s">
        <v>297</v>
      </c>
      <c r="Q92" t="s">
        <v>298</v>
      </c>
      <c r="R92" t="s">
        <v>154</v>
      </c>
      <c r="S92" t="s">
        <v>153</v>
      </c>
      <c r="AB92" t="s">
        <v>128</v>
      </c>
      <c r="AC92">
        <v>2010</v>
      </c>
      <c r="AD92" s="145">
        <v>16282</v>
      </c>
      <c r="AH92" t="s">
        <v>308</v>
      </c>
    </row>
    <row r="93" spans="1:34" x14ac:dyDescent="0.25">
      <c r="A93" t="s">
        <v>137</v>
      </c>
      <c r="B93" t="s">
        <v>37</v>
      </c>
      <c r="C93" t="s">
        <v>38</v>
      </c>
      <c r="D93" t="s">
        <v>136</v>
      </c>
      <c r="E93" t="s">
        <v>135</v>
      </c>
      <c r="F93" t="s">
        <v>295</v>
      </c>
      <c r="G93" t="s">
        <v>296</v>
      </c>
      <c r="H93">
        <v>104</v>
      </c>
      <c r="I93" t="s">
        <v>410</v>
      </c>
      <c r="J93" t="s">
        <v>133</v>
      </c>
      <c r="K93" t="s">
        <v>132</v>
      </c>
      <c r="P93" t="s">
        <v>297</v>
      </c>
      <c r="Q93" t="s">
        <v>298</v>
      </c>
      <c r="R93" t="s">
        <v>152</v>
      </c>
      <c r="S93" t="s">
        <v>151</v>
      </c>
      <c r="AB93" t="s">
        <v>128</v>
      </c>
      <c r="AC93">
        <v>2010</v>
      </c>
      <c r="AD93" s="145">
        <v>9491</v>
      </c>
      <c r="AH93" t="s">
        <v>308</v>
      </c>
    </row>
    <row r="94" spans="1:34" x14ac:dyDescent="0.25">
      <c r="A94" t="s">
        <v>137</v>
      </c>
      <c r="B94" t="s">
        <v>37</v>
      </c>
      <c r="C94" t="s">
        <v>38</v>
      </c>
      <c r="D94" t="s">
        <v>136</v>
      </c>
      <c r="E94" t="s">
        <v>135</v>
      </c>
      <c r="F94" t="s">
        <v>295</v>
      </c>
      <c r="G94" t="s">
        <v>296</v>
      </c>
      <c r="H94">
        <v>104</v>
      </c>
      <c r="I94" t="s">
        <v>410</v>
      </c>
      <c r="J94" t="s">
        <v>133</v>
      </c>
      <c r="K94" t="s">
        <v>132</v>
      </c>
      <c r="P94" t="s">
        <v>297</v>
      </c>
      <c r="Q94" t="s">
        <v>298</v>
      </c>
      <c r="R94" t="s">
        <v>150</v>
      </c>
      <c r="S94" t="s">
        <v>149</v>
      </c>
      <c r="AB94" t="s">
        <v>128</v>
      </c>
      <c r="AC94">
        <v>2010</v>
      </c>
      <c r="AD94" s="145">
        <v>23.99</v>
      </c>
      <c r="AH94" t="s">
        <v>308</v>
      </c>
    </row>
    <row r="95" spans="1:34" x14ac:dyDescent="0.25">
      <c r="A95" t="s">
        <v>137</v>
      </c>
      <c r="B95" t="s">
        <v>37</v>
      </c>
      <c r="C95" t="s">
        <v>38</v>
      </c>
      <c r="D95" t="s">
        <v>136</v>
      </c>
      <c r="E95" t="s">
        <v>135</v>
      </c>
      <c r="F95" t="s">
        <v>295</v>
      </c>
      <c r="G95" t="s">
        <v>296</v>
      </c>
      <c r="H95">
        <v>104</v>
      </c>
      <c r="I95" t="s">
        <v>410</v>
      </c>
      <c r="J95" t="s">
        <v>133</v>
      </c>
      <c r="K95" t="s">
        <v>132</v>
      </c>
      <c r="P95" t="s">
        <v>297</v>
      </c>
      <c r="Q95" t="s">
        <v>298</v>
      </c>
      <c r="R95" t="s">
        <v>148</v>
      </c>
      <c r="S95" t="s">
        <v>147</v>
      </c>
      <c r="AB95" t="s">
        <v>128</v>
      </c>
      <c r="AC95">
        <v>2010</v>
      </c>
      <c r="AD95" s="145">
        <v>36532</v>
      </c>
      <c r="AH95" t="s">
        <v>308</v>
      </c>
    </row>
    <row r="96" spans="1:34" x14ac:dyDescent="0.25">
      <c r="A96" t="s">
        <v>137</v>
      </c>
      <c r="B96" t="s">
        <v>37</v>
      </c>
      <c r="C96" t="s">
        <v>38</v>
      </c>
      <c r="D96" t="s">
        <v>136</v>
      </c>
      <c r="E96" t="s">
        <v>135</v>
      </c>
      <c r="F96" t="s">
        <v>295</v>
      </c>
      <c r="G96" t="s">
        <v>296</v>
      </c>
      <c r="H96">
        <v>104</v>
      </c>
      <c r="I96" t="s">
        <v>410</v>
      </c>
      <c r="J96" t="s">
        <v>133</v>
      </c>
      <c r="K96" t="s">
        <v>132</v>
      </c>
      <c r="P96" t="s">
        <v>297</v>
      </c>
      <c r="Q96" t="s">
        <v>298</v>
      </c>
      <c r="R96" t="s">
        <v>146</v>
      </c>
      <c r="S96" t="s">
        <v>145</v>
      </c>
      <c r="AB96" t="s">
        <v>128</v>
      </c>
      <c r="AC96">
        <v>2010</v>
      </c>
      <c r="AD96" s="145">
        <v>0</v>
      </c>
      <c r="AE96" t="s">
        <v>179</v>
      </c>
      <c r="AH96" t="s">
        <v>308</v>
      </c>
    </row>
    <row r="97" spans="1:34" x14ac:dyDescent="0.25">
      <c r="A97" t="s">
        <v>137</v>
      </c>
      <c r="B97" t="s">
        <v>37</v>
      </c>
      <c r="C97" t="s">
        <v>38</v>
      </c>
      <c r="D97" t="s">
        <v>136</v>
      </c>
      <c r="E97" t="s">
        <v>135</v>
      </c>
      <c r="F97" t="s">
        <v>295</v>
      </c>
      <c r="G97" t="s">
        <v>296</v>
      </c>
      <c r="H97">
        <v>104</v>
      </c>
      <c r="I97" t="s">
        <v>410</v>
      </c>
      <c r="J97" t="s">
        <v>133</v>
      </c>
      <c r="K97" t="s">
        <v>132</v>
      </c>
      <c r="P97" t="s">
        <v>297</v>
      </c>
      <c r="Q97" t="s">
        <v>298</v>
      </c>
      <c r="R97" t="s">
        <v>144</v>
      </c>
      <c r="S97" t="s">
        <v>143</v>
      </c>
      <c r="AB97" t="s">
        <v>128</v>
      </c>
      <c r="AC97">
        <v>2010</v>
      </c>
      <c r="AD97" s="145">
        <v>1951</v>
      </c>
      <c r="AE97" t="s">
        <v>179</v>
      </c>
      <c r="AH97" t="s">
        <v>308</v>
      </c>
    </row>
    <row r="98" spans="1:34" x14ac:dyDescent="0.25">
      <c r="A98" t="s">
        <v>137</v>
      </c>
      <c r="B98" t="s">
        <v>37</v>
      </c>
      <c r="C98" t="s">
        <v>38</v>
      </c>
      <c r="D98" t="s">
        <v>136</v>
      </c>
      <c r="E98" t="s">
        <v>135</v>
      </c>
      <c r="F98" t="s">
        <v>295</v>
      </c>
      <c r="G98" t="s">
        <v>296</v>
      </c>
      <c r="H98">
        <v>104</v>
      </c>
      <c r="I98" t="s">
        <v>410</v>
      </c>
      <c r="J98" t="s">
        <v>133</v>
      </c>
      <c r="K98" t="s">
        <v>132</v>
      </c>
      <c r="P98" t="s">
        <v>297</v>
      </c>
      <c r="Q98" t="s">
        <v>298</v>
      </c>
      <c r="R98" t="s">
        <v>142</v>
      </c>
      <c r="S98" t="s">
        <v>141</v>
      </c>
      <c r="AB98" t="s">
        <v>128</v>
      </c>
      <c r="AC98">
        <v>2010</v>
      </c>
      <c r="AD98" s="145">
        <v>7454</v>
      </c>
      <c r="AH98" t="s">
        <v>308</v>
      </c>
    </row>
    <row r="99" spans="1:34" x14ac:dyDescent="0.25">
      <c r="A99" t="s">
        <v>137</v>
      </c>
      <c r="B99" t="s">
        <v>37</v>
      </c>
      <c r="C99" t="s">
        <v>38</v>
      </c>
      <c r="D99" t="s">
        <v>136</v>
      </c>
      <c r="E99" t="s">
        <v>135</v>
      </c>
      <c r="F99" t="s">
        <v>295</v>
      </c>
      <c r="G99" t="s">
        <v>296</v>
      </c>
      <c r="H99">
        <v>104</v>
      </c>
      <c r="I99" t="s">
        <v>410</v>
      </c>
      <c r="J99" t="s">
        <v>133</v>
      </c>
      <c r="K99" t="s">
        <v>132</v>
      </c>
      <c r="P99" t="s">
        <v>297</v>
      </c>
      <c r="Q99" t="s">
        <v>298</v>
      </c>
      <c r="R99" t="s">
        <v>140</v>
      </c>
      <c r="S99" t="s">
        <v>139</v>
      </c>
      <c r="AB99" t="s">
        <v>128</v>
      </c>
      <c r="AC99">
        <v>2010</v>
      </c>
      <c r="AD99" s="145">
        <v>20.84</v>
      </c>
      <c r="AH99" t="s">
        <v>308</v>
      </c>
    </row>
    <row r="100" spans="1:34" x14ac:dyDescent="0.25">
      <c r="A100" t="s">
        <v>137</v>
      </c>
      <c r="B100" t="s">
        <v>37</v>
      </c>
      <c r="C100" t="s">
        <v>38</v>
      </c>
      <c r="D100" t="s">
        <v>136</v>
      </c>
      <c r="E100" t="s">
        <v>135</v>
      </c>
      <c r="F100" t="s">
        <v>295</v>
      </c>
      <c r="G100" t="s">
        <v>296</v>
      </c>
      <c r="H100">
        <v>104</v>
      </c>
      <c r="I100" t="s">
        <v>410</v>
      </c>
      <c r="J100" t="s">
        <v>133</v>
      </c>
      <c r="K100" t="s">
        <v>132</v>
      </c>
      <c r="P100" t="s">
        <v>297</v>
      </c>
      <c r="Q100" t="s">
        <v>298</v>
      </c>
      <c r="R100" t="s">
        <v>138</v>
      </c>
      <c r="S100" t="s">
        <v>131</v>
      </c>
      <c r="AB100" t="s">
        <v>128</v>
      </c>
      <c r="AC100">
        <v>2010</v>
      </c>
      <c r="AD100" s="145">
        <v>189042</v>
      </c>
      <c r="AH100" t="s">
        <v>308</v>
      </c>
    </row>
    <row r="101" spans="1:34" x14ac:dyDescent="0.25">
      <c r="A101" t="s">
        <v>137</v>
      </c>
      <c r="B101" t="s">
        <v>37</v>
      </c>
      <c r="C101" t="s">
        <v>38</v>
      </c>
      <c r="D101" t="s">
        <v>136</v>
      </c>
      <c r="E101" t="s">
        <v>135</v>
      </c>
      <c r="F101" t="s">
        <v>295</v>
      </c>
      <c r="G101" t="s">
        <v>296</v>
      </c>
      <c r="H101">
        <v>104</v>
      </c>
      <c r="I101" t="s">
        <v>410</v>
      </c>
      <c r="J101" t="s">
        <v>133</v>
      </c>
      <c r="K101" t="s">
        <v>132</v>
      </c>
      <c r="P101" t="s">
        <v>297</v>
      </c>
      <c r="Q101" t="s">
        <v>298</v>
      </c>
      <c r="R101" t="s">
        <v>130</v>
      </c>
      <c r="S101" t="s">
        <v>129</v>
      </c>
      <c r="AB101" t="s">
        <v>128</v>
      </c>
      <c r="AC101">
        <v>2010</v>
      </c>
      <c r="AD101" s="145">
        <v>63503</v>
      </c>
      <c r="AH101" t="s">
        <v>308</v>
      </c>
    </row>
    <row r="102" spans="1:34" x14ac:dyDescent="0.25">
      <c r="A102" t="s">
        <v>137</v>
      </c>
      <c r="B102" t="s">
        <v>37</v>
      </c>
      <c r="C102" t="s">
        <v>38</v>
      </c>
      <c r="D102" t="s">
        <v>136</v>
      </c>
      <c r="E102" t="s">
        <v>135</v>
      </c>
      <c r="F102" t="s">
        <v>295</v>
      </c>
      <c r="G102" t="s">
        <v>296</v>
      </c>
      <c r="H102">
        <v>104</v>
      </c>
      <c r="I102" t="s">
        <v>410</v>
      </c>
      <c r="J102" t="s">
        <v>133</v>
      </c>
      <c r="K102" t="s">
        <v>132</v>
      </c>
      <c r="P102" t="s">
        <v>300</v>
      </c>
      <c r="Q102" t="s">
        <v>301</v>
      </c>
      <c r="R102" t="s">
        <v>183</v>
      </c>
      <c r="S102" t="s">
        <v>182</v>
      </c>
      <c r="AB102" t="s">
        <v>128</v>
      </c>
      <c r="AC102">
        <v>2010</v>
      </c>
      <c r="AD102" s="145">
        <v>0</v>
      </c>
      <c r="AE102" t="s">
        <v>179</v>
      </c>
      <c r="AH102" t="s">
        <v>308</v>
      </c>
    </row>
    <row r="103" spans="1:34" x14ac:dyDescent="0.25">
      <c r="A103" t="s">
        <v>137</v>
      </c>
      <c r="B103" t="s">
        <v>37</v>
      </c>
      <c r="C103" t="s">
        <v>38</v>
      </c>
      <c r="D103" t="s">
        <v>136</v>
      </c>
      <c r="E103" t="s">
        <v>135</v>
      </c>
      <c r="F103" t="s">
        <v>295</v>
      </c>
      <c r="G103" t="s">
        <v>296</v>
      </c>
      <c r="H103">
        <v>104</v>
      </c>
      <c r="I103" t="s">
        <v>410</v>
      </c>
      <c r="J103" t="s">
        <v>133</v>
      </c>
      <c r="K103" t="s">
        <v>132</v>
      </c>
      <c r="P103" t="s">
        <v>300</v>
      </c>
      <c r="Q103" t="s">
        <v>301</v>
      </c>
      <c r="R103" t="s">
        <v>156</v>
      </c>
      <c r="S103" t="s">
        <v>155</v>
      </c>
      <c r="AB103" t="s">
        <v>128</v>
      </c>
      <c r="AC103">
        <v>2010</v>
      </c>
      <c r="AD103" s="145">
        <v>10947</v>
      </c>
      <c r="AH103" t="s">
        <v>308</v>
      </c>
    </row>
    <row r="104" spans="1:34" x14ac:dyDescent="0.25">
      <c r="A104" t="s">
        <v>137</v>
      </c>
      <c r="B104" t="s">
        <v>37</v>
      </c>
      <c r="C104" t="s">
        <v>38</v>
      </c>
      <c r="D104" t="s">
        <v>136</v>
      </c>
      <c r="E104" t="s">
        <v>135</v>
      </c>
      <c r="F104" t="s">
        <v>295</v>
      </c>
      <c r="G104" t="s">
        <v>296</v>
      </c>
      <c r="H104">
        <v>104</v>
      </c>
      <c r="I104" t="s">
        <v>410</v>
      </c>
      <c r="J104" t="s">
        <v>133</v>
      </c>
      <c r="K104" t="s">
        <v>132</v>
      </c>
      <c r="P104" t="s">
        <v>300</v>
      </c>
      <c r="Q104" t="s">
        <v>301</v>
      </c>
      <c r="R104" t="s">
        <v>154</v>
      </c>
      <c r="S104" t="s">
        <v>153</v>
      </c>
      <c r="AB104" t="s">
        <v>128</v>
      </c>
      <c r="AC104">
        <v>2010</v>
      </c>
      <c r="AD104" s="145">
        <v>12141</v>
      </c>
      <c r="AH104" t="s">
        <v>308</v>
      </c>
    </row>
    <row r="105" spans="1:34" x14ac:dyDescent="0.25">
      <c r="A105" t="s">
        <v>137</v>
      </c>
      <c r="B105" t="s">
        <v>37</v>
      </c>
      <c r="C105" t="s">
        <v>38</v>
      </c>
      <c r="D105" t="s">
        <v>136</v>
      </c>
      <c r="E105" t="s">
        <v>135</v>
      </c>
      <c r="F105" t="s">
        <v>295</v>
      </c>
      <c r="G105" t="s">
        <v>296</v>
      </c>
      <c r="H105">
        <v>104</v>
      </c>
      <c r="I105" t="s">
        <v>410</v>
      </c>
      <c r="J105" t="s">
        <v>133</v>
      </c>
      <c r="K105" t="s">
        <v>132</v>
      </c>
      <c r="P105" t="s">
        <v>300</v>
      </c>
      <c r="Q105" t="s">
        <v>301</v>
      </c>
      <c r="R105" t="s">
        <v>152</v>
      </c>
      <c r="S105" t="s">
        <v>151</v>
      </c>
      <c r="AB105" t="s">
        <v>128</v>
      </c>
      <c r="AC105">
        <v>2010</v>
      </c>
      <c r="AD105" s="145">
        <v>14.23</v>
      </c>
      <c r="AH105" t="s">
        <v>308</v>
      </c>
    </row>
    <row r="106" spans="1:34" x14ac:dyDescent="0.25">
      <c r="A106" t="s">
        <v>137</v>
      </c>
      <c r="B106" t="s">
        <v>37</v>
      </c>
      <c r="C106" t="s">
        <v>38</v>
      </c>
      <c r="D106" t="s">
        <v>136</v>
      </c>
      <c r="E106" t="s">
        <v>135</v>
      </c>
      <c r="F106" t="s">
        <v>295</v>
      </c>
      <c r="G106" t="s">
        <v>296</v>
      </c>
      <c r="H106">
        <v>104</v>
      </c>
      <c r="I106" t="s">
        <v>410</v>
      </c>
      <c r="J106" t="s">
        <v>133</v>
      </c>
      <c r="K106" t="s">
        <v>132</v>
      </c>
      <c r="P106" t="s">
        <v>300</v>
      </c>
      <c r="Q106" t="s">
        <v>301</v>
      </c>
      <c r="R106" t="s">
        <v>150</v>
      </c>
      <c r="S106" t="s">
        <v>149</v>
      </c>
      <c r="AB106" t="s">
        <v>128</v>
      </c>
      <c r="AC106">
        <v>2010</v>
      </c>
      <c r="AD106" s="145">
        <v>11363</v>
      </c>
      <c r="AH106" t="s">
        <v>308</v>
      </c>
    </row>
    <row r="107" spans="1:34" x14ac:dyDescent="0.25">
      <c r="A107" t="s">
        <v>137</v>
      </c>
      <c r="B107" t="s">
        <v>37</v>
      </c>
      <c r="C107" t="s">
        <v>38</v>
      </c>
      <c r="D107" t="s">
        <v>136</v>
      </c>
      <c r="E107" t="s">
        <v>135</v>
      </c>
      <c r="F107" t="s">
        <v>295</v>
      </c>
      <c r="G107" t="s">
        <v>296</v>
      </c>
      <c r="H107">
        <v>104</v>
      </c>
      <c r="I107" t="s">
        <v>410</v>
      </c>
      <c r="J107" t="s">
        <v>133</v>
      </c>
      <c r="K107" t="s">
        <v>132</v>
      </c>
      <c r="P107" t="s">
        <v>300</v>
      </c>
      <c r="Q107" t="s">
        <v>301</v>
      </c>
      <c r="R107" t="s">
        <v>148</v>
      </c>
      <c r="S107" t="s">
        <v>147</v>
      </c>
      <c r="AB107" t="s">
        <v>128</v>
      </c>
      <c r="AC107">
        <v>2010</v>
      </c>
      <c r="AD107" s="145">
        <v>19039</v>
      </c>
      <c r="AH107" t="s">
        <v>308</v>
      </c>
    </row>
    <row r="108" spans="1:34" x14ac:dyDescent="0.25">
      <c r="A108" t="s">
        <v>137</v>
      </c>
      <c r="B108" t="s">
        <v>37</v>
      </c>
      <c r="C108" t="s">
        <v>38</v>
      </c>
      <c r="D108" t="s">
        <v>136</v>
      </c>
      <c r="E108" t="s">
        <v>135</v>
      </c>
      <c r="F108" t="s">
        <v>295</v>
      </c>
      <c r="G108" t="s">
        <v>296</v>
      </c>
      <c r="H108">
        <v>104</v>
      </c>
      <c r="I108" t="s">
        <v>410</v>
      </c>
      <c r="J108" t="s">
        <v>133</v>
      </c>
      <c r="K108" t="s">
        <v>132</v>
      </c>
      <c r="P108" t="s">
        <v>300</v>
      </c>
      <c r="Q108" t="s">
        <v>301</v>
      </c>
      <c r="R108" t="s">
        <v>146</v>
      </c>
      <c r="S108" t="s">
        <v>145</v>
      </c>
      <c r="AB108" t="s">
        <v>128</v>
      </c>
      <c r="AC108">
        <v>2010</v>
      </c>
      <c r="AD108" s="145">
        <v>0</v>
      </c>
      <c r="AE108" t="s">
        <v>179</v>
      </c>
      <c r="AH108" t="s">
        <v>308</v>
      </c>
    </row>
    <row r="109" spans="1:34" x14ac:dyDescent="0.25">
      <c r="A109" t="s">
        <v>137</v>
      </c>
      <c r="B109" t="s">
        <v>37</v>
      </c>
      <c r="C109" t="s">
        <v>38</v>
      </c>
      <c r="D109" t="s">
        <v>136</v>
      </c>
      <c r="E109" t="s">
        <v>135</v>
      </c>
      <c r="F109" t="s">
        <v>295</v>
      </c>
      <c r="G109" t="s">
        <v>296</v>
      </c>
      <c r="H109">
        <v>104</v>
      </c>
      <c r="I109" t="s">
        <v>410</v>
      </c>
      <c r="J109" t="s">
        <v>133</v>
      </c>
      <c r="K109" t="s">
        <v>132</v>
      </c>
      <c r="P109" t="s">
        <v>300</v>
      </c>
      <c r="Q109" t="s">
        <v>301</v>
      </c>
      <c r="R109" t="s">
        <v>144</v>
      </c>
      <c r="S109" t="s">
        <v>143</v>
      </c>
      <c r="AB109" t="s">
        <v>128</v>
      </c>
      <c r="AC109">
        <v>2010</v>
      </c>
      <c r="AD109" s="145">
        <v>32828</v>
      </c>
      <c r="AH109" t="s">
        <v>308</v>
      </c>
    </row>
    <row r="110" spans="1:34" x14ac:dyDescent="0.25">
      <c r="A110" t="s">
        <v>137</v>
      </c>
      <c r="B110" t="s">
        <v>37</v>
      </c>
      <c r="C110" t="s">
        <v>38</v>
      </c>
      <c r="D110" t="s">
        <v>136</v>
      </c>
      <c r="E110" t="s">
        <v>135</v>
      </c>
      <c r="F110" t="s">
        <v>295</v>
      </c>
      <c r="G110" t="s">
        <v>296</v>
      </c>
      <c r="H110">
        <v>104</v>
      </c>
      <c r="I110" t="s">
        <v>410</v>
      </c>
      <c r="J110" t="s">
        <v>133</v>
      </c>
      <c r="K110" t="s">
        <v>132</v>
      </c>
      <c r="P110" t="s">
        <v>300</v>
      </c>
      <c r="Q110" t="s">
        <v>301</v>
      </c>
      <c r="R110" t="s">
        <v>142</v>
      </c>
      <c r="S110" t="s">
        <v>141</v>
      </c>
      <c r="AB110" t="s">
        <v>128</v>
      </c>
      <c r="AC110">
        <v>2010</v>
      </c>
      <c r="AD110" s="145">
        <v>25015</v>
      </c>
      <c r="AH110" t="s">
        <v>308</v>
      </c>
    </row>
    <row r="111" spans="1:34" x14ac:dyDescent="0.25">
      <c r="A111" t="s">
        <v>137</v>
      </c>
      <c r="B111" t="s">
        <v>37</v>
      </c>
      <c r="C111" t="s">
        <v>38</v>
      </c>
      <c r="D111" t="s">
        <v>136</v>
      </c>
      <c r="E111" t="s">
        <v>135</v>
      </c>
      <c r="F111" t="s">
        <v>295</v>
      </c>
      <c r="G111" t="s">
        <v>296</v>
      </c>
      <c r="H111">
        <v>104</v>
      </c>
      <c r="I111" t="s">
        <v>410</v>
      </c>
      <c r="J111" t="s">
        <v>133</v>
      </c>
      <c r="K111" t="s">
        <v>132</v>
      </c>
      <c r="P111" t="s">
        <v>300</v>
      </c>
      <c r="Q111" t="s">
        <v>301</v>
      </c>
      <c r="R111" t="s">
        <v>140</v>
      </c>
      <c r="S111" t="s">
        <v>139</v>
      </c>
      <c r="AB111" t="s">
        <v>128</v>
      </c>
      <c r="AC111">
        <v>2010</v>
      </c>
      <c r="AD111" s="145">
        <v>25755</v>
      </c>
      <c r="AH111" t="s">
        <v>308</v>
      </c>
    </row>
    <row r="112" spans="1:34" x14ac:dyDescent="0.25">
      <c r="A112" t="s">
        <v>137</v>
      </c>
      <c r="B112" t="s">
        <v>37</v>
      </c>
      <c r="C112" t="s">
        <v>38</v>
      </c>
      <c r="D112" t="s">
        <v>136</v>
      </c>
      <c r="E112" t="s">
        <v>135</v>
      </c>
      <c r="F112" t="s">
        <v>295</v>
      </c>
      <c r="G112" t="s">
        <v>296</v>
      </c>
      <c r="H112">
        <v>104</v>
      </c>
      <c r="I112" t="s">
        <v>410</v>
      </c>
      <c r="J112" t="s">
        <v>133</v>
      </c>
      <c r="K112" t="s">
        <v>132</v>
      </c>
      <c r="P112" t="s">
        <v>300</v>
      </c>
      <c r="Q112" t="s">
        <v>301</v>
      </c>
      <c r="R112" t="s">
        <v>138</v>
      </c>
      <c r="S112" t="s">
        <v>131</v>
      </c>
      <c r="AB112" t="s">
        <v>128</v>
      </c>
      <c r="AC112">
        <v>2010</v>
      </c>
      <c r="AD112" s="145">
        <v>216.84</v>
      </c>
      <c r="AH112" t="s">
        <v>308</v>
      </c>
    </row>
    <row r="113" spans="1:34" x14ac:dyDescent="0.25">
      <c r="A113" t="s">
        <v>137</v>
      </c>
      <c r="B113" t="s">
        <v>37</v>
      </c>
      <c r="C113" t="s">
        <v>38</v>
      </c>
      <c r="D113" t="s">
        <v>136</v>
      </c>
      <c r="E113" t="s">
        <v>135</v>
      </c>
      <c r="F113" t="s">
        <v>295</v>
      </c>
      <c r="G113" t="s">
        <v>296</v>
      </c>
      <c r="H113">
        <v>104</v>
      </c>
      <c r="I113" t="s">
        <v>410</v>
      </c>
      <c r="J113" t="s">
        <v>133</v>
      </c>
      <c r="K113" t="s">
        <v>132</v>
      </c>
      <c r="P113" t="s">
        <v>300</v>
      </c>
      <c r="Q113" t="s">
        <v>301</v>
      </c>
      <c r="R113" t="s">
        <v>130</v>
      </c>
      <c r="S113" t="s">
        <v>129</v>
      </c>
      <c r="AB113" t="s">
        <v>128</v>
      </c>
      <c r="AC113">
        <v>2010</v>
      </c>
      <c r="AD113" s="145">
        <v>61337</v>
      </c>
      <c r="AH113" t="s">
        <v>308</v>
      </c>
    </row>
    <row r="114" spans="1:34" s="49" customFormat="1" x14ac:dyDescent="0.25">
      <c r="A114" s="49" t="s">
        <v>137</v>
      </c>
      <c r="B114" s="49" t="s">
        <v>37</v>
      </c>
      <c r="C114" s="49" t="s">
        <v>38</v>
      </c>
      <c r="D114" s="49" t="s">
        <v>136</v>
      </c>
      <c r="E114" s="49" t="s">
        <v>135</v>
      </c>
      <c r="F114" s="49" t="s">
        <v>295</v>
      </c>
      <c r="G114" s="49" t="s">
        <v>296</v>
      </c>
      <c r="H114" s="49">
        <v>104</v>
      </c>
      <c r="I114" s="49" t="s">
        <v>410</v>
      </c>
      <c r="J114" s="49" t="s">
        <v>133</v>
      </c>
      <c r="K114" s="49" t="s">
        <v>132</v>
      </c>
      <c r="P114" s="49" t="s">
        <v>302</v>
      </c>
      <c r="Q114" s="49" t="s">
        <v>131</v>
      </c>
      <c r="R114" s="49" t="s">
        <v>183</v>
      </c>
      <c r="S114" s="49" t="s">
        <v>182</v>
      </c>
      <c r="AB114" s="49" t="s">
        <v>128</v>
      </c>
      <c r="AC114" s="49">
        <v>2010</v>
      </c>
      <c r="AD114" s="146">
        <v>0</v>
      </c>
      <c r="AE114" s="49" t="s">
        <v>179</v>
      </c>
      <c r="AF114" s="49" t="s">
        <v>858</v>
      </c>
      <c r="AG114" s="146">
        <f>(AD115+AD116+AD117)*( 1 +AD125/(AD124-AD125))</f>
        <v>102.35229860056006</v>
      </c>
      <c r="AH114" s="49" t="s">
        <v>308</v>
      </c>
    </row>
    <row r="115" spans="1:34" s="49" customFormat="1" x14ac:dyDescent="0.25">
      <c r="A115" s="49" t="s">
        <v>137</v>
      </c>
      <c r="B115" s="49" t="s">
        <v>37</v>
      </c>
      <c r="C115" s="49" t="s">
        <v>38</v>
      </c>
      <c r="D115" s="49" t="s">
        <v>136</v>
      </c>
      <c r="E115" s="49" t="s">
        <v>135</v>
      </c>
      <c r="F115" s="49" t="s">
        <v>295</v>
      </c>
      <c r="G115" s="49" t="s">
        <v>296</v>
      </c>
      <c r="H115" s="49">
        <v>104</v>
      </c>
      <c r="I115" s="49" t="s">
        <v>410</v>
      </c>
      <c r="J115" s="49" t="s">
        <v>133</v>
      </c>
      <c r="K115" s="49" t="s">
        <v>132</v>
      </c>
      <c r="P115" s="49" t="s">
        <v>302</v>
      </c>
      <c r="Q115" s="49" t="s">
        <v>131</v>
      </c>
      <c r="R115" s="49" t="s">
        <v>156</v>
      </c>
      <c r="S115" s="49" t="s">
        <v>155</v>
      </c>
      <c r="AB115" s="49" t="s">
        <v>128</v>
      </c>
      <c r="AC115" s="49">
        <v>2010</v>
      </c>
      <c r="AD115" s="146">
        <v>18.727</v>
      </c>
      <c r="AF115" s="49" t="s">
        <v>859</v>
      </c>
      <c r="AG115" s="146">
        <f>(AD114+AD118+AD119+AD120+AD121+AD122+AD123)*( 1 +AD125/(AD124-AD125))</f>
        <v>303.23697185819861</v>
      </c>
      <c r="AH115" s="49" t="s">
        <v>308</v>
      </c>
    </row>
    <row r="116" spans="1:34" s="49" customFormat="1" x14ac:dyDescent="0.25">
      <c r="A116" s="49" t="s">
        <v>137</v>
      </c>
      <c r="B116" s="49" t="s">
        <v>37</v>
      </c>
      <c r="C116" s="49" t="s">
        <v>38</v>
      </c>
      <c r="D116" s="49" t="s">
        <v>136</v>
      </c>
      <c r="E116" s="49" t="s">
        <v>135</v>
      </c>
      <c r="F116" s="49" t="s">
        <v>295</v>
      </c>
      <c r="G116" s="49" t="s">
        <v>296</v>
      </c>
      <c r="H116" s="49">
        <v>104</v>
      </c>
      <c r="I116" s="49" t="s">
        <v>410</v>
      </c>
      <c r="J116" s="49" t="s">
        <v>133</v>
      </c>
      <c r="K116" s="49" t="s">
        <v>132</v>
      </c>
      <c r="P116" s="49" t="s">
        <v>302</v>
      </c>
      <c r="Q116" s="49" t="s">
        <v>131</v>
      </c>
      <c r="R116" s="49" t="s">
        <v>154</v>
      </c>
      <c r="S116" s="49" t="s">
        <v>153</v>
      </c>
      <c r="AB116" s="49" t="s">
        <v>128</v>
      </c>
      <c r="AC116" s="49">
        <v>2010</v>
      </c>
      <c r="AD116" s="146">
        <v>28.422999999999998</v>
      </c>
      <c r="AF116" s="49" t="s">
        <v>862</v>
      </c>
      <c r="AG116" s="146">
        <f>AD114+AD115+AD116+AD117+ AD118+AD119+AD120+AD121+AD122+AD123+AD125</f>
        <v>405.67899999999997</v>
      </c>
      <c r="AH116" s="49" t="s">
        <v>308</v>
      </c>
    </row>
    <row r="117" spans="1:34" s="49" customFormat="1" x14ac:dyDescent="0.25">
      <c r="A117" s="49" t="s">
        <v>137</v>
      </c>
      <c r="B117" s="49" t="s">
        <v>37</v>
      </c>
      <c r="C117" s="49" t="s">
        <v>38</v>
      </c>
      <c r="D117" s="49" t="s">
        <v>136</v>
      </c>
      <c r="E117" s="49" t="s">
        <v>135</v>
      </c>
      <c r="F117" s="49" t="s">
        <v>295</v>
      </c>
      <c r="G117" s="49" t="s">
        <v>296</v>
      </c>
      <c r="H117" s="49">
        <v>104</v>
      </c>
      <c r="I117" s="49" t="s">
        <v>410</v>
      </c>
      <c r="J117" s="49" t="s">
        <v>133</v>
      </c>
      <c r="K117" s="49" t="s">
        <v>132</v>
      </c>
      <c r="P117" s="49" t="s">
        <v>302</v>
      </c>
      <c r="Q117" s="49" t="s">
        <v>131</v>
      </c>
      <c r="R117" s="49" t="s">
        <v>152</v>
      </c>
      <c r="S117" s="49" t="s">
        <v>151</v>
      </c>
      <c r="AB117" s="49" t="s">
        <v>128</v>
      </c>
      <c r="AC117" s="49">
        <v>2010</v>
      </c>
      <c r="AD117" s="146">
        <v>23.721</v>
      </c>
      <c r="AG117" s="146"/>
      <c r="AH117" s="49" t="s">
        <v>308</v>
      </c>
    </row>
    <row r="118" spans="1:34" s="49" customFormat="1" x14ac:dyDescent="0.25">
      <c r="A118" s="49" t="s">
        <v>137</v>
      </c>
      <c r="B118" s="49" t="s">
        <v>37</v>
      </c>
      <c r="C118" s="49" t="s">
        <v>38</v>
      </c>
      <c r="D118" s="49" t="s">
        <v>136</v>
      </c>
      <c r="E118" s="49" t="s">
        <v>135</v>
      </c>
      <c r="F118" s="49" t="s">
        <v>295</v>
      </c>
      <c r="G118" s="49" t="s">
        <v>296</v>
      </c>
      <c r="H118" s="49">
        <v>104</v>
      </c>
      <c r="I118" s="49" t="s">
        <v>410</v>
      </c>
      <c r="J118" s="49" t="s">
        <v>133</v>
      </c>
      <c r="K118" s="49" t="s">
        <v>132</v>
      </c>
      <c r="P118" s="49" t="s">
        <v>302</v>
      </c>
      <c r="Q118" s="49" t="s">
        <v>131</v>
      </c>
      <c r="R118" s="49" t="s">
        <v>150</v>
      </c>
      <c r="S118" s="49" t="s">
        <v>149</v>
      </c>
      <c r="AB118" s="49" t="s">
        <v>128</v>
      </c>
      <c r="AC118" s="49">
        <v>2010</v>
      </c>
      <c r="AD118" s="146">
        <v>35.353000000000002</v>
      </c>
      <c r="AG118" s="146"/>
      <c r="AH118" s="49" t="s">
        <v>308</v>
      </c>
    </row>
    <row r="119" spans="1:34" s="49" customFormat="1" x14ac:dyDescent="0.25">
      <c r="A119" s="49" t="s">
        <v>137</v>
      </c>
      <c r="B119" s="49" t="s">
        <v>37</v>
      </c>
      <c r="C119" s="49" t="s">
        <v>38</v>
      </c>
      <c r="D119" s="49" t="s">
        <v>136</v>
      </c>
      <c r="E119" s="49" t="s">
        <v>135</v>
      </c>
      <c r="F119" s="49" t="s">
        <v>295</v>
      </c>
      <c r="G119" s="49" t="s">
        <v>296</v>
      </c>
      <c r="H119" s="49">
        <v>104</v>
      </c>
      <c r="I119" s="49" t="s">
        <v>410</v>
      </c>
      <c r="J119" s="49" t="s">
        <v>133</v>
      </c>
      <c r="K119" s="49" t="s">
        <v>132</v>
      </c>
      <c r="P119" s="49" t="s">
        <v>302</v>
      </c>
      <c r="Q119" s="49" t="s">
        <v>131</v>
      </c>
      <c r="R119" s="49" t="s">
        <v>148</v>
      </c>
      <c r="S119" s="49" t="s">
        <v>147</v>
      </c>
      <c r="AB119" s="49" t="s">
        <v>128</v>
      </c>
      <c r="AC119" s="49">
        <v>2010</v>
      </c>
      <c r="AD119" s="146">
        <v>55.570999999999998</v>
      </c>
      <c r="AG119" s="146"/>
      <c r="AH119" s="49" t="s">
        <v>308</v>
      </c>
    </row>
    <row r="120" spans="1:34" s="49" customFormat="1" x14ac:dyDescent="0.25">
      <c r="A120" s="49" t="s">
        <v>137</v>
      </c>
      <c r="B120" s="49" t="s">
        <v>37</v>
      </c>
      <c r="C120" s="49" t="s">
        <v>38</v>
      </c>
      <c r="D120" s="49" t="s">
        <v>136</v>
      </c>
      <c r="E120" s="49" t="s">
        <v>135</v>
      </c>
      <c r="F120" s="49" t="s">
        <v>295</v>
      </c>
      <c r="G120" s="49" t="s">
        <v>296</v>
      </c>
      <c r="H120" s="49">
        <v>104</v>
      </c>
      <c r="I120" s="49" t="s">
        <v>410</v>
      </c>
      <c r="J120" s="49" t="s">
        <v>133</v>
      </c>
      <c r="K120" s="49" t="s">
        <v>132</v>
      </c>
      <c r="P120" s="49" t="s">
        <v>302</v>
      </c>
      <c r="Q120" s="49" t="s">
        <v>131</v>
      </c>
      <c r="R120" s="49" t="s">
        <v>146</v>
      </c>
      <c r="S120" s="49" t="s">
        <v>145</v>
      </c>
      <c r="AB120" s="49" t="s">
        <v>128</v>
      </c>
      <c r="AC120" s="49">
        <v>2010</v>
      </c>
      <c r="AD120" s="146">
        <v>5.202</v>
      </c>
      <c r="AG120" s="146"/>
      <c r="AH120" s="49" t="s">
        <v>308</v>
      </c>
    </row>
    <row r="121" spans="1:34" s="49" customFormat="1" x14ac:dyDescent="0.25">
      <c r="A121" s="49" t="s">
        <v>137</v>
      </c>
      <c r="B121" s="49" t="s">
        <v>37</v>
      </c>
      <c r="C121" s="49" t="s">
        <v>38</v>
      </c>
      <c r="D121" s="49" t="s">
        <v>136</v>
      </c>
      <c r="E121" s="49" t="s">
        <v>135</v>
      </c>
      <c r="F121" s="49" t="s">
        <v>295</v>
      </c>
      <c r="G121" s="49" t="s">
        <v>296</v>
      </c>
      <c r="H121" s="49">
        <v>104</v>
      </c>
      <c r="I121" s="49" t="s">
        <v>410</v>
      </c>
      <c r="J121" s="49" t="s">
        <v>133</v>
      </c>
      <c r="K121" s="49" t="s">
        <v>132</v>
      </c>
      <c r="P121" s="49" t="s">
        <v>302</v>
      </c>
      <c r="Q121" s="49" t="s">
        <v>131</v>
      </c>
      <c r="R121" s="49" t="s">
        <v>144</v>
      </c>
      <c r="S121" s="49" t="s">
        <v>143</v>
      </c>
      <c r="AB121" s="49" t="s">
        <v>128</v>
      </c>
      <c r="AC121" s="49">
        <v>2010</v>
      </c>
      <c r="AD121" s="146">
        <v>34.779000000000003</v>
      </c>
      <c r="AG121" s="146"/>
      <c r="AH121" s="49" t="s">
        <v>308</v>
      </c>
    </row>
    <row r="122" spans="1:34" s="49" customFormat="1" x14ac:dyDescent="0.25">
      <c r="A122" s="49" t="s">
        <v>137</v>
      </c>
      <c r="B122" s="49" t="s">
        <v>37</v>
      </c>
      <c r="C122" s="49" t="s">
        <v>38</v>
      </c>
      <c r="D122" s="49" t="s">
        <v>136</v>
      </c>
      <c r="E122" s="49" t="s">
        <v>135</v>
      </c>
      <c r="F122" s="49" t="s">
        <v>295</v>
      </c>
      <c r="G122" s="49" t="s">
        <v>296</v>
      </c>
      <c r="H122" s="49">
        <v>104</v>
      </c>
      <c r="I122" s="49" t="s">
        <v>410</v>
      </c>
      <c r="J122" s="49" t="s">
        <v>133</v>
      </c>
      <c r="K122" s="49" t="s">
        <v>132</v>
      </c>
      <c r="P122" s="49" t="s">
        <v>302</v>
      </c>
      <c r="Q122" s="49" t="s">
        <v>131</v>
      </c>
      <c r="R122" s="49" t="s">
        <v>142</v>
      </c>
      <c r="S122" s="49" t="s">
        <v>141</v>
      </c>
      <c r="AB122" s="49" t="s">
        <v>128</v>
      </c>
      <c r="AC122" s="49">
        <v>2010</v>
      </c>
      <c r="AD122" s="146">
        <v>32.468000000000004</v>
      </c>
      <c r="AG122" s="146"/>
      <c r="AH122" s="49" t="s">
        <v>308</v>
      </c>
    </row>
    <row r="123" spans="1:34" s="49" customFormat="1" x14ac:dyDescent="0.25">
      <c r="A123" s="49" t="s">
        <v>137</v>
      </c>
      <c r="B123" s="49" t="s">
        <v>37</v>
      </c>
      <c r="C123" s="49" t="s">
        <v>38</v>
      </c>
      <c r="D123" s="49" t="s">
        <v>136</v>
      </c>
      <c r="E123" s="49" t="s">
        <v>135</v>
      </c>
      <c r="F123" s="49" t="s">
        <v>295</v>
      </c>
      <c r="G123" s="49" t="s">
        <v>296</v>
      </c>
      <c r="H123" s="49">
        <v>104</v>
      </c>
      <c r="I123" s="49" t="s">
        <v>410</v>
      </c>
      <c r="J123" s="49" t="s">
        <v>133</v>
      </c>
      <c r="K123" s="49" t="s">
        <v>132</v>
      </c>
      <c r="P123" s="49" t="s">
        <v>302</v>
      </c>
      <c r="Q123" s="49" t="s">
        <v>131</v>
      </c>
      <c r="R123" s="49" t="s">
        <v>140</v>
      </c>
      <c r="S123" s="49" t="s">
        <v>139</v>
      </c>
      <c r="AB123" s="49" t="s">
        <v>128</v>
      </c>
      <c r="AC123" s="49">
        <v>2010</v>
      </c>
      <c r="AD123" s="146">
        <v>46.594999999999999</v>
      </c>
      <c r="AG123" s="146"/>
      <c r="AH123" s="49" t="s">
        <v>308</v>
      </c>
    </row>
    <row r="124" spans="1:34" s="49" customFormat="1" x14ac:dyDescent="0.25">
      <c r="A124" s="49" t="s">
        <v>137</v>
      </c>
      <c r="B124" s="49" t="s">
        <v>37</v>
      </c>
      <c r="C124" s="49" t="s">
        <v>38</v>
      </c>
      <c r="D124" s="49" t="s">
        <v>136</v>
      </c>
      <c r="E124" s="49" t="s">
        <v>135</v>
      </c>
      <c r="F124" s="49" t="s">
        <v>295</v>
      </c>
      <c r="G124" s="49" t="s">
        <v>296</v>
      </c>
      <c r="H124" s="49">
        <v>104</v>
      </c>
      <c r="I124" s="49" t="s">
        <v>410</v>
      </c>
      <c r="J124" s="49" t="s">
        <v>133</v>
      </c>
      <c r="K124" s="49" t="s">
        <v>132</v>
      </c>
      <c r="P124" s="49" t="s">
        <v>302</v>
      </c>
      <c r="Q124" s="49" t="s">
        <v>131</v>
      </c>
      <c r="R124" s="49" t="s">
        <v>138</v>
      </c>
      <c r="S124" s="49" t="s">
        <v>131</v>
      </c>
      <c r="AB124" s="49" t="s">
        <v>128</v>
      </c>
      <c r="AC124" s="49">
        <v>2010</v>
      </c>
      <c r="AD124" s="146">
        <v>405.88099999999997</v>
      </c>
      <c r="AG124" s="146"/>
      <c r="AH124" s="49" t="s">
        <v>308</v>
      </c>
    </row>
    <row r="125" spans="1:34" s="49" customFormat="1" x14ac:dyDescent="0.25">
      <c r="A125" s="49" t="s">
        <v>137</v>
      </c>
      <c r="B125" s="49" t="s">
        <v>37</v>
      </c>
      <c r="C125" s="49" t="s">
        <v>38</v>
      </c>
      <c r="D125" s="49" t="s">
        <v>136</v>
      </c>
      <c r="E125" s="49" t="s">
        <v>135</v>
      </c>
      <c r="F125" s="49" t="s">
        <v>295</v>
      </c>
      <c r="G125" s="49" t="s">
        <v>296</v>
      </c>
      <c r="H125" s="49">
        <v>104</v>
      </c>
      <c r="I125" s="49" t="s">
        <v>410</v>
      </c>
      <c r="J125" s="49" t="s">
        <v>133</v>
      </c>
      <c r="K125" s="49" t="s">
        <v>132</v>
      </c>
      <c r="P125" s="49" t="s">
        <v>302</v>
      </c>
      <c r="Q125" s="49" t="s">
        <v>131</v>
      </c>
      <c r="R125" s="49" t="s">
        <v>130</v>
      </c>
      <c r="S125" s="49" t="s">
        <v>129</v>
      </c>
      <c r="AB125" s="49" t="s">
        <v>128</v>
      </c>
      <c r="AC125" s="49">
        <v>2010</v>
      </c>
      <c r="AD125" s="146">
        <v>124.84</v>
      </c>
      <c r="AG125" s="146"/>
      <c r="AH125" s="49" t="s">
        <v>308</v>
      </c>
    </row>
    <row r="126" spans="1:34" ht="14.45" x14ac:dyDescent="0.3">
      <c r="A126" t="s">
        <v>137</v>
      </c>
      <c r="B126" t="s">
        <v>82</v>
      </c>
      <c r="C126" t="s">
        <v>83</v>
      </c>
      <c r="D126" t="s">
        <v>136</v>
      </c>
      <c r="E126" t="s">
        <v>135</v>
      </c>
      <c r="F126" t="s">
        <v>295</v>
      </c>
      <c r="G126" t="s">
        <v>296</v>
      </c>
      <c r="H126">
        <v>387</v>
      </c>
      <c r="I126" t="s">
        <v>185</v>
      </c>
      <c r="J126" t="s">
        <v>133</v>
      </c>
      <c r="K126" t="s">
        <v>132</v>
      </c>
      <c r="P126" t="s">
        <v>297</v>
      </c>
      <c r="Q126" t="s">
        <v>298</v>
      </c>
      <c r="R126" t="s">
        <v>183</v>
      </c>
      <c r="S126" t="s">
        <v>182</v>
      </c>
      <c r="AB126" t="s">
        <v>128</v>
      </c>
      <c r="AC126">
        <v>2010</v>
      </c>
      <c r="AD126" s="145">
        <v>0</v>
      </c>
      <c r="AE126" t="s">
        <v>181</v>
      </c>
      <c r="AH126" t="s">
        <v>309</v>
      </c>
    </row>
    <row r="127" spans="1:34" ht="14.45" x14ac:dyDescent="0.3">
      <c r="A127" t="s">
        <v>137</v>
      </c>
      <c r="B127" t="s">
        <v>82</v>
      </c>
      <c r="C127" t="s">
        <v>83</v>
      </c>
      <c r="D127" t="s">
        <v>136</v>
      </c>
      <c r="E127" t="s">
        <v>135</v>
      </c>
      <c r="F127" t="s">
        <v>295</v>
      </c>
      <c r="G127" t="s">
        <v>296</v>
      </c>
      <c r="H127">
        <v>387</v>
      </c>
      <c r="I127" t="s">
        <v>185</v>
      </c>
      <c r="J127" t="s">
        <v>133</v>
      </c>
      <c r="K127" t="s">
        <v>132</v>
      </c>
      <c r="P127" t="s">
        <v>297</v>
      </c>
      <c r="Q127" t="s">
        <v>298</v>
      </c>
      <c r="R127" t="s">
        <v>156</v>
      </c>
      <c r="S127" t="s">
        <v>155</v>
      </c>
      <c r="AB127" t="s">
        <v>128</v>
      </c>
      <c r="AC127">
        <v>2010</v>
      </c>
      <c r="AD127" s="145">
        <v>0</v>
      </c>
      <c r="AE127" t="s">
        <v>179</v>
      </c>
      <c r="AH127" t="s">
        <v>309</v>
      </c>
    </row>
    <row r="128" spans="1:34" ht="14.45" x14ac:dyDescent="0.3">
      <c r="A128" t="s">
        <v>137</v>
      </c>
      <c r="B128" t="s">
        <v>82</v>
      </c>
      <c r="C128" t="s">
        <v>83</v>
      </c>
      <c r="D128" t="s">
        <v>136</v>
      </c>
      <c r="E128" t="s">
        <v>135</v>
      </c>
      <c r="F128" t="s">
        <v>295</v>
      </c>
      <c r="G128" t="s">
        <v>296</v>
      </c>
      <c r="H128">
        <v>387</v>
      </c>
      <c r="I128" t="s">
        <v>185</v>
      </c>
      <c r="J128" t="s">
        <v>133</v>
      </c>
      <c r="K128" t="s">
        <v>132</v>
      </c>
      <c r="P128" t="s">
        <v>297</v>
      </c>
      <c r="Q128" t="s">
        <v>298</v>
      </c>
      <c r="R128" t="s">
        <v>154</v>
      </c>
      <c r="S128" t="s">
        <v>153</v>
      </c>
      <c r="AB128" t="s">
        <v>128</v>
      </c>
      <c r="AC128">
        <v>2010</v>
      </c>
      <c r="AD128" s="145">
        <v>7</v>
      </c>
      <c r="AH128" t="s">
        <v>309</v>
      </c>
    </row>
    <row r="129" spans="1:34" ht="14.45" x14ac:dyDescent="0.3">
      <c r="A129" t="s">
        <v>137</v>
      </c>
      <c r="B129" t="s">
        <v>82</v>
      </c>
      <c r="C129" t="s">
        <v>83</v>
      </c>
      <c r="D129" t="s">
        <v>136</v>
      </c>
      <c r="E129" t="s">
        <v>135</v>
      </c>
      <c r="F129" t="s">
        <v>295</v>
      </c>
      <c r="G129" t="s">
        <v>296</v>
      </c>
      <c r="H129">
        <v>387</v>
      </c>
      <c r="I129" t="s">
        <v>185</v>
      </c>
      <c r="J129" t="s">
        <v>133</v>
      </c>
      <c r="K129" t="s">
        <v>132</v>
      </c>
      <c r="P129" t="s">
        <v>297</v>
      </c>
      <c r="Q129" t="s">
        <v>298</v>
      </c>
      <c r="R129" t="s">
        <v>152</v>
      </c>
      <c r="S129" t="s">
        <v>151</v>
      </c>
      <c r="AB129" t="s">
        <v>128</v>
      </c>
      <c r="AC129">
        <v>2010</v>
      </c>
      <c r="AD129" s="145">
        <v>7.9</v>
      </c>
      <c r="AH129" t="s">
        <v>309</v>
      </c>
    </row>
    <row r="130" spans="1:34" ht="14.45" x14ac:dyDescent="0.3">
      <c r="A130" t="s">
        <v>137</v>
      </c>
      <c r="B130" t="s">
        <v>82</v>
      </c>
      <c r="C130" t="s">
        <v>83</v>
      </c>
      <c r="D130" t="s">
        <v>136</v>
      </c>
      <c r="E130" t="s">
        <v>135</v>
      </c>
      <c r="F130" t="s">
        <v>295</v>
      </c>
      <c r="G130" t="s">
        <v>296</v>
      </c>
      <c r="H130">
        <v>387</v>
      </c>
      <c r="I130" t="s">
        <v>185</v>
      </c>
      <c r="J130" t="s">
        <v>133</v>
      </c>
      <c r="K130" t="s">
        <v>132</v>
      </c>
      <c r="P130" t="s">
        <v>297</v>
      </c>
      <c r="Q130" t="s">
        <v>298</v>
      </c>
      <c r="R130" t="s">
        <v>150</v>
      </c>
      <c r="S130" t="s">
        <v>149</v>
      </c>
      <c r="AB130" t="s">
        <v>128</v>
      </c>
      <c r="AC130">
        <v>2010</v>
      </c>
      <c r="AD130" s="145">
        <v>9.6</v>
      </c>
      <c r="AH130" t="s">
        <v>309</v>
      </c>
    </row>
    <row r="131" spans="1:34" ht="14.45" x14ac:dyDescent="0.3">
      <c r="A131" t="s">
        <v>137</v>
      </c>
      <c r="B131" t="s">
        <v>82</v>
      </c>
      <c r="C131" t="s">
        <v>83</v>
      </c>
      <c r="D131" t="s">
        <v>136</v>
      </c>
      <c r="E131" t="s">
        <v>135</v>
      </c>
      <c r="F131" t="s">
        <v>295</v>
      </c>
      <c r="G131" t="s">
        <v>296</v>
      </c>
      <c r="H131">
        <v>387</v>
      </c>
      <c r="I131" t="s">
        <v>185</v>
      </c>
      <c r="J131" t="s">
        <v>133</v>
      </c>
      <c r="K131" t="s">
        <v>132</v>
      </c>
      <c r="P131" t="s">
        <v>297</v>
      </c>
      <c r="Q131" t="s">
        <v>298</v>
      </c>
      <c r="R131" t="s">
        <v>148</v>
      </c>
      <c r="S131" t="s">
        <v>147</v>
      </c>
      <c r="AB131" t="s">
        <v>128</v>
      </c>
      <c r="AC131">
        <v>2010</v>
      </c>
      <c r="AD131" s="145">
        <v>35.5</v>
      </c>
      <c r="AH131" t="s">
        <v>309</v>
      </c>
    </row>
    <row r="132" spans="1:34" ht="14.45" x14ac:dyDescent="0.3">
      <c r="A132" t="s">
        <v>137</v>
      </c>
      <c r="B132" t="s">
        <v>82</v>
      </c>
      <c r="C132" t="s">
        <v>83</v>
      </c>
      <c r="D132" t="s">
        <v>136</v>
      </c>
      <c r="E132" t="s">
        <v>135</v>
      </c>
      <c r="F132" t="s">
        <v>295</v>
      </c>
      <c r="G132" t="s">
        <v>296</v>
      </c>
      <c r="H132">
        <v>387</v>
      </c>
      <c r="I132" t="s">
        <v>185</v>
      </c>
      <c r="J132" t="s">
        <v>133</v>
      </c>
      <c r="K132" t="s">
        <v>132</v>
      </c>
      <c r="P132" t="s">
        <v>297</v>
      </c>
      <c r="Q132" t="s">
        <v>298</v>
      </c>
      <c r="R132" t="s">
        <v>146</v>
      </c>
      <c r="S132" t="s">
        <v>145</v>
      </c>
      <c r="AB132" t="s">
        <v>128</v>
      </c>
      <c r="AC132">
        <v>2010</v>
      </c>
      <c r="AD132" s="145">
        <v>5.2</v>
      </c>
      <c r="AH132" t="s">
        <v>309</v>
      </c>
    </row>
    <row r="133" spans="1:34" ht="14.45" x14ac:dyDescent="0.3">
      <c r="A133" t="s">
        <v>137</v>
      </c>
      <c r="B133" t="s">
        <v>82</v>
      </c>
      <c r="C133" t="s">
        <v>83</v>
      </c>
      <c r="D133" t="s">
        <v>136</v>
      </c>
      <c r="E133" t="s">
        <v>135</v>
      </c>
      <c r="F133" t="s">
        <v>295</v>
      </c>
      <c r="G133" t="s">
        <v>296</v>
      </c>
      <c r="H133">
        <v>387</v>
      </c>
      <c r="I133" t="s">
        <v>185</v>
      </c>
      <c r="J133" t="s">
        <v>133</v>
      </c>
      <c r="K133" t="s">
        <v>132</v>
      </c>
      <c r="P133" t="s">
        <v>297</v>
      </c>
      <c r="Q133" t="s">
        <v>298</v>
      </c>
      <c r="R133" t="s">
        <v>144</v>
      </c>
      <c r="S133" t="s">
        <v>143</v>
      </c>
      <c r="AB133" t="s">
        <v>128</v>
      </c>
      <c r="AC133">
        <v>2010</v>
      </c>
      <c r="AD133" s="145">
        <v>9.6</v>
      </c>
      <c r="AH133" t="s">
        <v>309</v>
      </c>
    </row>
    <row r="134" spans="1:34" ht="14.45" x14ac:dyDescent="0.3">
      <c r="A134" t="s">
        <v>137</v>
      </c>
      <c r="B134" t="s">
        <v>82</v>
      </c>
      <c r="C134" t="s">
        <v>83</v>
      </c>
      <c r="D134" t="s">
        <v>136</v>
      </c>
      <c r="E134" t="s">
        <v>135</v>
      </c>
      <c r="F134" t="s">
        <v>295</v>
      </c>
      <c r="G134" t="s">
        <v>296</v>
      </c>
      <c r="H134">
        <v>387</v>
      </c>
      <c r="I134" t="s">
        <v>185</v>
      </c>
      <c r="J134" t="s">
        <v>133</v>
      </c>
      <c r="K134" t="s">
        <v>132</v>
      </c>
      <c r="P134" t="s">
        <v>297</v>
      </c>
      <c r="Q134" t="s">
        <v>298</v>
      </c>
      <c r="R134" t="s">
        <v>142</v>
      </c>
      <c r="S134" t="s">
        <v>141</v>
      </c>
      <c r="AB134" t="s">
        <v>128</v>
      </c>
      <c r="AC134">
        <v>2010</v>
      </c>
      <c r="AD134" s="145">
        <v>8.3000000000000007</v>
      </c>
      <c r="AH134" t="s">
        <v>309</v>
      </c>
    </row>
    <row r="135" spans="1:34" ht="14.45" x14ac:dyDescent="0.3">
      <c r="A135" t="s">
        <v>137</v>
      </c>
      <c r="B135" t="s">
        <v>82</v>
      </c>
      <c r="C135" t="s">
        <v>83</v>
      </c>
      <c r="D135" t="s">
        <v>136</v>
      </c>
      <c r="E135" t="s">
        <v>135</v>
      </c>
      <c r="F135" t="s">
        <v>295</v>
      </c>
      <c r="G135" t="s">
        <v>296</v>
      </c>
      <c r="H135">
        <v>387</v>
      </c>
      <c r="I135" t="s">
        <v>185</v>
      </c>
      <c r="J135" t="s">
        <v>133</v>
      </c>
      <c r="K135" t="s">
        <v>132</v>
      </c>
      <c r="P135" t="s">
        <v>297</v>
      </c>
      <c r="Q135" t="s">
        <v>298</v>
      </c>
      <c r="R135" t="s">
        <v>140</v>
      </c>
      <c r="S135" t="s">
        <v>139</v>
      </c>
      <c r="AB135" t="s">
        <v>128</v>
      </c>
      <c r="AC135">
        <v>2010</v>
      </c>
      <c r="AD135" s="145">
        <v>29.5</v>
      </c>
      <c r="AH135" t="s">
        <v>309</v>
      </c>
    </row>
    <row r="136" spans="1:34" ht="14.45" x14ac:dyDescent="0.3">
      <c r="A136" t="s">
        <v>137</v>
      </c>
      <c r="B136" t="s">
        <v>82</v>
      </c>
      <c r="C136" t="s">
        <v>83</v>
      </c>
      <c r="D136" t="s">
        <v>136</v>
      </c>
      <c r="E136" t="s">
        <v>135</v>
      </c>
      <c r="F136" t="s">
        <v>295</v>
      </c>
      <c r="G136" t="s">
        <v>296</v>
      </c>
      <c r="H136">
        <v>387</v>
      </c>
      <c r="I136" t="s">
        <v>185</v>
      </c>
      <c r="J136" t="s">
        <v>133</v>
      </c>
      <c r="K136" t="s">
        <v>132</v>
      </c>
      <c r="P136" t="s">
        <v>297</v>
      </c>
      <c r="Q136" t="s">
        <v>298</v>
      </c>
      <c r="R136" t="s">
        <v>138</v>
      </c>
      <c r="S136" t="s">
        <v>131</v>
      </c>
      <c r="AB136" t="s">
        <v>128</v>
      </c>
      <c r="AC136">
        <v>2010</v>
      </c>
      <c r="AD136" s="145">
        <v>151.69999999999999</v>
      </c>
      <c r="AH136" t="s">
        <v>309</v>
      </c>
    </row>
    <row r="137" spans="1:34" ht="14.45" x14ac:dyDescent="0.3">
      <c r="A137" t="s">
        <v>137</v>
      </c>
      <c r="B137" t="s">
        <v>82</v>
      </c>
      <c r="C137" t="s">
        <v>83</v>
      </c>
      <c r="D137" t="s">
        <v>136</v>
      </c>
      <c r="E137" t="s">
        <v>135</v>
      </c>
      <c r="F137" t="s">
        <v>295</v>
      </c>
      <c r="G137" t="s">
        <v>296</v>
      </c>
      <c r="H137">
        <v>387</v>
      </c>
      <c r="I137" t="s">
        <v>185</v>
      </c>
      <c r="J137" t="s">
        <v>133</v>
      </c>
      <c r="K137" t="s">
        <v>132</v>
      </c>
      <c r="P137" t="s">
        <v>297</v>
      </c>
      <c r="Q137" t="s">
        <v>298</v>
      </c>
      <c r="R137" t="s">
        <v>130</v>
      </c>
      <c r="S137" t="s">
        <v>129</v>
      </c>
      <c r="AB137" t="s">
        <v>128</v>
      </c>
      <c r="AC137">
        <v>2010</v>
      </c>
      <c r="AD137" s="145">
        <v>37.4</v>
      </c>
      <c r="AH137" t="s">
        <v>309</v>
      </c>
    </row>
    <row r="138" spans="1:34" ht="14.45" x14ac:dyDescent="0.3">
      <c r="A138" t="s">
        <v>137</v>
      </c>
      <c r="B138" t="s">
        <v>82</v>
      </c>
      <c r="C138" t="s">
        <v>83</v>
      </c>
      <c r="D138" t="s">
        <v>136</v>
      </c>
      <c r="E138" t="s">
        <v>135</v>
      </c>
      <c r="F138" t="s">
        <v>295</v>
      </c>
      <c r="G138" t="s">
        <v>296</v>
      </c>
      <c r="H138">
        <v>387</v>
      </c>
      <c r="I138" t="s">
        <v>185</v>
      </c>
      <c r="J138" t="s">
        <v>133</v>
      </c>
      <c r="K138" t="s">
        <v>132</v>
      </c>
      <c r="P138" t="s">
        <v>300</v>
      </c>
      <c r="Q138" t="s">
        <v>301</v>
      </c>
      <c r="R138" t="s">
        <v>183</v>
      </c>
      <c r="S138" t="s">
        <v>182</v>
      </c>
      <c r="AB138" t="s">
        <v>128</v>
      </c>
      <c r="AC138">
        <v>2010</v>
      </c>
      <c r="AD138" s="145">
        <v>0</v>
      </c>
      <c r="AE138" t="s">
        <v>181</v>
      </c>
      <c r="AH138" t="s">
        <v>309</v>
      </c>
    </row>
    <row r="139" spans="1:34" ht="14.45" x14ac:dyDescent="0.3">
      <c r="A139" t="s">
        <v>137</v>
      </c>
      <c r="B139" t="s">
        <v>82</v>
      </c>
      <c r="C139" t="s">
        <v>83</v>
      </c>
      <c r="D139" t="s">
        <v>136</v>
      </c>
      <c r="E139" t="s">
        <v>135</v>
      </c>
      <c r="F139" t="s">
        <v>295</v>
      </c>
      <c r="G139" t="s">
        <v>296</v>
      </c>
      <c r="H139">
        <v>387</v>
      </c>
      <c r="I139" t="s">
        <v>185</v>
      </c>
      <c r="J139" t="s">
        <v>133</v>
      </c>
      <c r="K139" t="s">
        <v>132</v>
      </c>
      <c r="P139" t="s">
        <v>300</v>
      </c>
      <c r="Q139" t="s">
        <v>301</v>
      </c>
      <c r="R139" t="s">
        <v>156</v>
      </c>
      <c r="S139" t="s">
        <v>155</v>
      </c>
      <c r="AB139" t="s">
        <v>128</v>
      </c>
      <c r="AC139">
        <v>2010</v>
      </c>
      <c r="AD139" s="145">
        <v>0</v>
      </c>
      <c r="AE139" t="s">
        <v>179</v>
      </c>
      <c r="AH139" t="s">
        <v>309</v>
      </c>
    </row>
    <row r="140" spans="1:34" ht="14.45" x14ac:dyDescent="0.3">
      <c r="A140" t="s">
        <v>137</v>
      </c>
      <c r="B140" t="s">
        <v>82</v>
      </c>
      <c r="C140" t="s">
        <v>83</v>
      </c>
      <c r="D140" t="s">
        <v>136</v>
      </c>
      <c r="E140" t="s">
        <v>135</v>
      </c>
      <c r="F140" t="s">
        <v>295</v>
      </c>
      <c r="G140" t="s">
        <v>296</v>
      </c>
      <c r="H140">
        <v>387</v>
      </c>
      <c r="I140" t="s">
        <v>185</v>
      </c>
      <c r="J140" t="s">
        <v>133</v>
      </c>
      <c r="K140" t="s">
        <v>132</v>
      </c>
      <c r="P140" t="s">
        <v>300</v>
      </c>
      <c r="Q140" t="s">
        <v>301</v>
      </c>
      <c r="R140" t="s">
        <v>154</v>
      </c>
      <c r="S140" t="s">
        <v>153</v>
      </c>
      <c r="AB140" t="s">
        <v>128</v>
      </c>
      <c r="AC140">
        <v>2010</v>
      </c>
      <c r="AD140" s="145">
        <v>3.9</v>
      </c>
      <c r="AH140" t="s">
        <v>309</v>
      </c>
    </row>
    <row r="141" spans="1:34" ht="14.45" x14ac:dyDescent="0.3">
      <c r="A141" t="s">
        <v>137</v>
      </c>
      <c r="B141" t="s">
        <v>82</v>
      </c>
      <c r="C141" t="s">
        <v>83</v>
      </c>
      <c r="D141" t="s">
        <v>136</v>
      </c>
      <c r="E141" t="s">
        <v>135</v>
      </c>
      <c r="F141" t="s">
        <v>295</v>
      </c>
      <c r="G141" t="s">
        <v>296</v>
      </c>
      <c r="H141">
        <v>387</v>
      </c>
      <c r="I141" t="s">
        <v>185</v>
      </c>
      <c r="J141" t="s">
        <v>133</v>
      </c>
      <c r="K141" t="s">
        <v>132</v>
      </c>
      <c r="P141" t="s">
        <v>300</v>
      </c>
      <c r="Q141" t="s">
        <v>301</v>
      </c>
      <c r="R141" t="s">
        <v>152</v>
      </c>
      <c r="S141" t="s">
        <v>151</v>
      </c>
      <c r="AB141" t="s">
        <v>128</v>
      </c>
      <c r="AC141">
        <v>2010</v>
      </c>
      <c r="AD141" s="145">
        <v>6.9</v>
      </c>
      <c r="AH141" t="s">
        <v>309</v>
      </c>
    </row>
    <row r="142" spans="1:34" ht="14.45" x14ac:dyDescent="0.3">
      <c r="A142" t="s">
        <v>137</v>
      </c>
      <c r="B142" t="s">
        <v>82</v>
      </c>
      <c r="C142" t="s">
        <v>83</v>
      </c>
      <c r="D142" t="s">
        <v>136</v>
      </c>
      <c r="E142" t="s">
        <v>135</v>
      </c>
      <c r="F142" t="s">
        <v>295</v>
      </c>
      <c r="G142" t="s">
        <v>296</v>
      </c>
      <c r="H142">
        <v>387</v>
      </c>
      <c r="I142" t="s">
        <v>185</v>
      </c>
      <c r="J142" t="s">
        <v>133</v>
      </c>
      <c r="K142" t="s">
        <v>132</v>
      </c>
      <c r="P142" t="s">
        <v>300</v>
      </c>
      <c r="Q142" t="s">
        <v>301</v>
      </c>
      <c r="R142" t="s">
        <v>150</v>
      </c>
      <c r="S142" t="s">
        <v>149</v>
      </c>
      <c r="AB142" t="s">
        <v>128</v>
      </c>
      <c r="AC142">
        <v>2010</v>
      </c>
      <c r="AD142" s="145">
        <v>0</v>
      </c>
      <c r="AE142" t="s">
        <v>179</v>
      </c>
      <c r="AH142" t="s">
        <v>309</v>
      </c>
    </row>
    <row r="143" spans="1:34" ht="14.45" x14ac:dyDescent="0.3">
      <c r="A143" t="s">
        <v>137</v>
      </c>
      <c r="B143" t="s">
        <v>82</v>
      </c>
      <c r="C143" t="s">
        <v>83</v>
      </c>
      <c r="D143" t="s">
        <v>136</v>
      </c>
      <c r="E143" t="s">
        <v>135</v>
      </c>
      <c r="F143" t="s">
        <v>295</v>
      </c>
      <c r="G143" t="s">
        <v>296</v>
      </c>
      <c r="H143">
        <v>387</v>
      </c>
      <c r="I143" t="s">
        <v>185</v>
      </c>
      <c r="J143" t="s">
        <v>133</v>
      </c>
      <c r="K143" t="s">
        <v>132</v>
      </c>
      <c r="P143" t="s">
        <v>300</v>
      </c>
      <c r="Q143" t="s">
        <v>301</v>
      </c>
      <c r="R143" t="s">
        <v>148</v>
      </c>
      <c r="S143" t="s">
        <v>147</v>
      </c>
      <c r="AB143" t="s">
        <v>128</v>
      </c>
      <c r="AC143">
        <v>2010</v>
      </c>
      <c r="AD143" s="145">
        <v>15.5</v>
      </c>
      <c r="AH143" t="s">
        <v>309</v>
      </c>
    </row>
    <row r="144" spans="1:34" ht="14.45" x14ac:dyDescent="0.3">
      <c r="A144" t="s">
        <v>137</v>
      </c>
      <c r="B144" t="s">
        <v>82</v>
      </c>
      <c r="C144" t="s">
        <v>83</v>
      </c>
      <c r="D144" t="s">
        <v>136</v>
      </c>
      <c r="E144" t="s">
        <v>135</v>
      </c>
      <c r="F144" t="s">
        <v>295</v>
      </c>
      <c r="G144" t="s">
        <v>296</v>
      </c>
      <c r="H144">
        <v>387</v>
      </c>
      <c r="I144" t="s">
        <v>185</v>
      </c>
      <c r="J144" t="s">
        <v>133</v>
      </c>
      <c r="K144" t="s">
        <v>132</v>
      </c>
      <c r="P144" t="s">
        <v>300</v>
      </c>
      <c r="Q144" t="s">
        <v>301</v>
      </c>
      <c r="R144" t="s">
        <v>146</v>
      </c>
      <c r="S144" t="s">
        <v>145</v>
      </c>
      <c r="AB144" t="s">
        <v>128</v>
      </c>
      <c r="AC144">
        <v>2010</v>
      </c>
      <c r="AD144" s="145">
        <v>5.3</v>
      </c>
      <c r="AH144" t="s">
        <v>309</v>
      </c>
    </row>
    <row r="145" spans="1:34" ht="14.45" x14ac:dyDescent="0.3">
      <c r="A145" t="s">
        <v>137</v>
      </c>
      <c r="B145" t="s">
        <v>82</v>
      </c>
      <c r="C145" t="s">
        <v>83</v>
      </c>
      <c r="D145" t="s">
        <v>136</v>
      </c>
      <c r="E145" t="s">
        <v>135</v>
      </c>
      <c r="F145" t="s">
        <v>295</v>
      </c>
      <c r="G145" t="s">
        <v>296</v>
      </c>
      <c r="H145">
        <v>387</v>
      </c>
      <c r="I145" t="s">
        <v>185</v>
      </c>
      <c r="J145" t="s">
        <v>133</v>
      </c>
      <c r="K145" t="s">
        <v>132</v>
      </c>
      <c r="P145" t="s">
        <v>300</v>
      </c>
      <c r="Q145" t="s">
        <v>301</v>
      </c>
      <c r="R145" t="s">
        <v>144</v>
      </c>
      <c r="S145" t="s">
        <v>143</v>
      </c>
      <c r="AB145" t="s">
        <v>128</v>
      </c>
      <c r="AC145">
        <v>2010</v>
      </c>
      <c r="AD145" s="145">
        <v>41.6</v>
      </c>
      <c r="AH145" t="s">
        <v>309</v>
      </c>
    </row>
    <row r="146" spans="1:34" ht="14.45" x14ac:dyDescent="0.3">
      <c r="A146" t="s">
        <v>137</v>
      </c>
      <c r="B146" t="s">
        <v>82</v>
      </c>
      <c r="C146" t="s">
        <v>83</v>
      </c>
      <c r="D146" t="s">
        <v>136</v>
      </c>
      <c r="E146" t="s">
        <v>135</v>
      </c>
      <c r="F146" t="s">
        <v>295</v>
      </c>
      <c r="G146" t="s">
        <v>296</v>
      </c>
      <c r="H146">
        <v>387</v>
      </c>
      <c r="I146" t="s">
        <v>185</v>
      </c>
      <c r="J146" t="s">
        <v>133</v>
      </c>
      <c r="K146" t="s">
        <v>132</v>
      </c>
      <c r="P146" t="s">
        <v>300</v>
      </c>
      <c r="Q146" t="s">
        <v>301</v>
      </c>
      <c r="R146" t="s">
        <v>142</v>
      </c>
      <c r="S146" t="s">
        <v>141</v>
      </c>
      <c r="AB146" t="s">
        <v>128</v>
      </c>
      <c r="AC146">
        <v>2010</v>
      </c>
      <c r="AD146" s="145">
        <v>24.6</v>
      </c>
      <c r="AH146" t="s">
        <v>309</v>
      </c>
    </row>
    <row r="147" spans="1:34" ht="14.45" x14ac:dyDescent="0.3">
      <c r="A147" t="s">
        <v>137</v>
      </c>
      <c r="B147" t="s">
        <v>82</v>
      </c>
      <c r="C147" t="s">
        <v>83</v>
      </c>
      <c r="D147" t="s">
        <v>136</v>
      </c>
      <c r="E147" t="s">
        <v>135</v>
      </c>
      <c r="F147" t="s">
        <v>295</v>
      </c>
      <c r="G147" t="s">
        <v>296</v>
      </c>
      <c r="H147">
        <v>387</v>
      </c>
      <c r="I147" t="s">
        <v>185</v>
      </c>
      <c r="J147" t="s">
        <v>133</v>
      </c>
      <c r="K147" t="s">
        <v>132</v>
      </c>
      <c r="P147" t="s">
        <v>300</v>
      </c>
      <c r="Q147" t="s">
        <v>301</v>
      </c>
      <c r="R147" t="s">
        <v>140</v>
      </c>
      <c r="S147" t="s">
        <v>139</v>
      </c>
      <c r="AB147" t="s">
        <v>128</v>
      </c>
      <c r="AC147">
        <v>2010</v>
      </c>
      <c r="AD147" s="145">
        <v>47.3</v>
      </c>
      <c r="AH147" t="s">
        <v>309</v>
      </c>
    </row>
    <row r="148" spans="1:34" ht="14.45" x14ac:dyDescent="0.3">
      <c r="A148" t="s">
        <v>137</v>
      </c>
      <c r="B148" t="s">
        <v>82</v>
      </c>
      <c r="C148" t="s">
        <v>83</v>
      </c>
      <c r="D148" t="s">
        <v>136</v>
      </c>
      <c r="E148" t="s">
        <v>135</v>
      </c>
      <c r="F148" t="s">
        <v>295</v>
      </c>
      <c r="G148" t="s">
        <v>296</v>
      </c>
      <c r="H148">
        <v>387</v>
      </c>
      <c r="I148" t="s">
        <v>185</v>
      </c>
      <c r="J148" t="s">
        <v>133</v>
      </c>
      <c r="K148" t="s">
        <v>132</v>
      </c>
      <c r="P148" t="s">
        <v>300</v>
      </c>
      <c r="Q148" t="s">
        <v>301</v>
      </c>
      <c r="R148" t="s">
        <v>138</v>
      </c>
      <c r="S148" t="s">
        <v>131</v>
      </c>
      <c r="AB148" t="s">
        <v>128</v>
      </c>
      <c r="AC148">
        <v>2010</v>
      </c>
      <c r="AD148" s="145">
        <v>196.3</v>
      </c>
      <c r="AH148" t="s">
        <v>309</v>
      </c>
    </row>
    <row r="149" spans="1:34" ht="14.45" x14ac:dyDescent="0.3">
      <c r="A149" t="s">
        <v>137</v>
      </c>
      <c r="B149" t="s">
        <v>82</v>
      </c>
      <c r="C149" t="s">
        <v>83</v>
      </c>
      <c r="D149" t="s">
        <v>136</v>
      </c>
      <c r="E149" t="s">
        <v>135</v>
      </c>
      <c r="F149" t="s">
        <v>295</v>
      </c>
      <c r="G149" t="s">
        <v>296</v>
      </c>
      <c r="H149">
        <v>387</v>
      </c>
      <c r="I149" t="s">
        <v>185</v>
      </c>
      <c r="J149" t="s">
        <v>133</v>
      </c>
      <c r="K149" t="s">
        <v>132</v>
      </c>
      <c r="P149" t="s">
        <v>300</v>
      </c>
      <c r="Q149" t="s">
        <v>301</v>
      </c>
      <c r="R149" t="s">
        <v>130</v>
      </c>
      <c r="S149" t="s">
        <v>129</v>
      </c>
      <c r="AB149" t="s">
        <v>128</v>
      </c>
      <c r="AC149">
        <v>2010</v>
      </c>
      <c r="AD149" s="145">
        <v>43.6</v>
      </c>
      <c r="AH149" t="s">
        <v>309</v>
      </c>
    </row>
    <row r="150" spans="1:34" s="49" customFormat="1" ht="14.45" x14ac:dyDescent="0.3">
      <c r="A150" s="49" t="s">
        <v>137</v>
      </c>
      <c r="B150" s="49" t="s">
        <v>82</v>
      </c>
      <c r="C150" s="49" t="s">
        <v>83</v>
      </c>
      <c r="D150" s="49" t="s">
        <v>136</v>
      </c>
      <c r="E150" s="49" t="s">
        <v>135</v>
      </c>
      <c r="F150" s="49" t="s">
        <v>295</v>
      </c>
      <c r="G150" s="49" t="s">
        <v>296</v>
      </c>
      <c r="H150" s="49">
        <v>387</v>
      </c>
      <c r="I150" s="49" t="s">
        <v>185</v>
      </c>
      <c r="J150" s="49" t="s">
        <v>133</v>
      </c>
      <c r="K150" s="49" t="s">
        <v>132</v>
      </c>
      <c r="P150" s="49" t="s">
        <v>302</v>
      </c>
      <c r="Q150" s="49" t="s">
        <v>131</v>
      </c>
      <c r="R150" s="49" t="s">
        <v>183</v>
      </c>
      <c r="S150" s="49" t="s">
        <v>182</v>
      </c>
      <c r="AB150" s="49" t="s">
        <v>128</v>
      </c>
      <c r="AC150" s="49">
        <v>2010</v>
      </c>
      <c r="AD150" s="146">
        <v>0</v>
      </c>
      <c r="AE150" s="49" t="s">
        <v>181</v>
      </c>
      <c r="AF150" s="49" t="s">
        <v>858</v>
      </c>
      <c r="AG150" s="146">
        <f>(AD151+AD152+AD153)*( 1 +AD161/(AD160-AD161))</f>
        <v>39.737925870460501</v>
      </c>
      <c r="AH150" s="49" t="s">
        <v>309</v>
      </c>
    </row>
    <row r="151" spans="1:34" s="49" customFormat="1" ht="14.45" x14ac:dyDescent="0.3">
      <c r="A151" s="49" t="s">
        <v>137</v>
      </c>
      <c r="B151" s="49" t="s">
        <v>82</v>
      </c>
      <c r="C151" s="49" t="s">
        <v>83</v>
      </c>
      <c r="D151" s="49" t="s">
        <v>136</v>
      </c>
      <c r="E151" s="49" t="s">
        <v>135</v>
      </c>
      <c r="F151" s="49" t="s">
        <v>295</v>
      </c>
      <c r="G151" s="49" t="s">
        <v>296</v>
      </c>
      <c r="H151" s="49">
        <v>387</v>
      </c>
      <c r="I151" s="49" t="s">
        <v>185</v>
      </c>
      <c r="J151" s="49" t="s">
        <v>133</v>
      </c>
      <c r="K151" s="49" t="s">
        <v>132</v>
      </c>
      <c r="P151" s="49" t="s">
        <v>302</v>
      </c>
      <c r="Q151" s="49" t="s">
        <v>131</v>
      </c>
      <c r="R151" s="49" t="s">
        <v>156</v>
      </c>
      <c r="S151" s="49" t="s">
        <v>155</v>
      </c>
      <c r="AB151" s="49" t="s">
        <v>128</v>
      </c>
      <c r="AC151" s="49">
        <v>2010</v>
      </c>
      <c r="AD151" s="146">
        <v>4.9000000000000004</v>
      </c>
      <c r="AF151" s="49" t="s">
        <v>859</v>
      </c>
      <c r="AG151" s="146">
        <f>(AD150+AD154+AD155+AD156+AD157+AD158+AD159)*( 1 +AD161/(AD160-AD161))</f>
        <v>306.56832646948709</v>
      </c>
      <c r="AH151" s="49" t="s">
        <v>309</v>
      </c>
    </row>
    <row r="152" spans="1:34" s="49" customFormat="1" ht="14.45" x14ac:dyDescent="0.3">
      <c r="A152" s="49" t="s">
        <v>137</v>
      </c>
      <c r="B152" s="49" t="s">
        <v>82</v>
      </c>
      <c r="C152" s="49" t="s">
        <v>83</v>
      </c>
      <c r="D152" s="49" t="s">
        <v>136</v>
      </c>
      <c r="E152" s="49" t="s">
        <v>135</v>
      </c>
      <c r="F152" s="49" t="s">
        <v>295</v>
      </c>
      <c r="G152" s="49" t="s">
        <v>296</v>
      </c>
      <c r="H152" s="49">
        <v>387</v>
      </c>
      <c r="I152" s="49" t="s">
        <v>185</v>
      </c>
      <c r="J152" s="49" t="s">
        <v>133</v>
      </c>
      <c r="K152" s="49" t="s">
        <v>132</v>
      </c>
      <c r="P152" s="49" t="s">
        <v>302</v>
      </c>
      <c r="Q152" s="49" t="s">
        <v>131</v>
      </c>
      <c r="R152" s="49" t="s">
        <v>154</v>
      </c>
      <c r="S152" s="49" t="s">
        <v>153</v>
      </c>
      <c r="AB152" s="49" t="s">
        <v>128</v>
      </c>
      <c r="AC152" s="49">
        <v>2010</v>
      </c>
      <c r="AD152" s="146">
        <v>10.9</v>
      </c>
      <c r="AF152" s="49" t="s">
        <v>862</v>
      </c>
      <c r="AG152" s="146">
        <f>AD150+AD151+AD152+AD153+ AD154+AD155+AD156+AD157+AD158+AD159+AD161</f>
        <v>346.70000000000005</v>
      </c>
      <c r="AH152" s="49" t="s">
        <v>309</v>
      </c>
    </row>
    <row r="153" spans="1:34" s="49" customFormat="1" ht="14.45" x14ac:dyDescent="0.3">
      <c r="A153" s="49" t="s">
        <v>137</v>
      </c>
      <c r="B153" s="49" t="s">
        <v>82</v>
      </c>
      <c r="C153" s="49" t="s">
        <v>83</v>
      </c>
      <c r="D153" s="49" t="s">
        <v>136</v>
      </c>
      <c r="E153" s="49" t="s">
        <v>135</v>
      </c>
      <c r="F153" s="49" t="s">
        <v>295</v>
      </c>
      <c r="G153" s="49" t="s">
        <v>296</v>
      </c>
      <c r="H153" s="49">
        <v>387</v>
      </c>
      <c r="I153" s="49" t="s">
        <v>185</v>
      </c>
      <c r="J153" s="49" t="s">
        <v>133</v>
      </c>
      <c r="K153" s="49" t="s">
        <v>132</v>
      </c>
      <c r="P153" s="49" t="s">
        <v>302</v>
      </c>
      <c r="Q153" s="49" t="s">
        <v>131</v>
      </c>
      <c r="R153" s="49" t="s">
        <v>152</v>
      </c>
      <c r="S153" s="49" t="s">
        <v>151</v>
      </c>
      <c r="AB153" s="49" t="s">
        <v>128</v>
      </c>
      <c r="AC153" s="49">
        <v>2010</v>
      </c>
      <c r="AD153" s="146">
        <v>14.7</v>
      </c>
      <c r="AG153" s="146"/>
      <c r="AH153" s="49" t="s">
        <v>309</v>
      </c>
    </row>
    <row r="154" spans="1:34" s="49" customFormat="1" ht="14.45" x14ac:dyDescent="0.3">
      <c r="A154" s="49" t="s">
        <v>137</v>
      </c>
      <c r="B154" s="49" t="s">
        <v>82</v>
      </c>
      <c r="C154" s="49" t="s">
        <v>83</v>
      </c>
      <c r="D154" s="49" t="s">
        <v>136</v>
      </c>
      <c r="E154" s="49" t="s">
        <v>135</v>
      </c>
      <c r="F154" s="49" t="s">
        <v>295</v>
      </c>
      <c r="G154" s="49" t="s">
        <v>296</v>
      </c>
      <c r="H154" s="49">
        <v>387</v>
      </c>
      <c r="I154" s="49" t="s">
        <v>185</v>
      </c>
      <c r="J154" s="49" t="s">
        <v>133</v>
      </c>
      <c r="K154" s="49" t="s">
        <v>132</v>
      </c>
      <c r="P154" s="49" t="s">
        <v>302</v>
      </c>
      <c r="Q154" s="49" t="s">
        <v>131</v>
      </c>
      <c r="R154" s="49" t="s">
        <v>150</v>
      </c>
      <c r="S154" s="49" t="s">
        <v>149</v>
      </c>
      <c r="AB154" s="49" t="s">
        <v>128</v>
      </c>
      <c r="AC154" s="49">
        <v>2010</v>
      </c>
      <c r="AD154" s="146">
        <v>13.1</v>
      </c>
      <c r="AG154" s="146"/>
      <c r="AH154" s="49" t="s">
        <v>309</v>
      </c>
    </row>
    <row r="155" spans="1:34" s="49" customFormat="1" ht="14.45" x14ac:dyDescent="0.3">
      <c r="A155" s="49" t="s">
        <v>137</v>
      </c>
      <c r="B155" s="49" t="s">
        <v>82</v>
      </c>
      <c r="C155" s="49" t="s">
        <v>83</v>
      </c>
      <c r="D155" s="49" t="s">
        <v>136</v>
      </c>
      <c r="E155" s="49" t="s">
        <v>135</v>
      </c>
      <c r="F155" s="49" t="s">
        <v>295</v>
      </c>
      <c r="G155" s="49" t="s">
        <v>296</v>
      </c>
      <c r="H155" s="49">
        <v>387</v>
      </c>
      <c r="I155" s="49" t="s">
        <v>185</v>
      </c>
      <c r="J155" s="49" t="s">
        <v>133</v>
      </c>
      <c r="K155" s="49" t="s">
        <v>132</v>
      </c>
      <c r="P155" s="49" t="s">
        <v>302</v>
      </c>
      <c r="Q155" s="49" t="s">
        <v>131</v>
      </c>
      <c r="R155" s="49" t="s">
        <v>148</v>
      </c>
      <c r="S155" s="49" t="s">
        <v>147</v>
      </c>
      <c r="AB155" s="49" t="s">
        <v>128</v>
      </c>
      <c r="AC155" s="49">
        <v>2010</v>
      </c>
      <c r="AD155" s="146">
        <v>51</v>
      </c>
      <c r="AG155" s="146"/>
      <c r="AH155" s="49" t="s">
        <v>309</v>
      </c>
    </row>
    <row r="156" spans="1:34" s="49" customFormat="1" ht="14.45" x14ac:dyDescent="0.3">
      <c r="A156" s="49" t="s">
        <v>137</v>
      </c>
      <c r="B156" s="49" t="s">
        <v>82</v>
      </c>
      <c r="C156" s="49" t="s">
        <v>83</v>
      </c>
      <c r="D156" s="49" t="s">
        <v>136</v>
      </c>
      <c r="E156" s="49" t="s">
        <v>135</v>
      </c>
      <c r="F156" s="49" t="s">
        <v>295</v>
      </c>
      <c r="G156" s="49" t="s">
        <v>296</v>
      </c>
      <c r="H156" s="49">
        <v>387</v>
      </c>
      <c r="I156" s="49" t="s">
        <v>185</v>
      </c>
      <c r="J156" s="49" t="s">
        <v>133</v>
      </c>
      <c r="K156" s="49" t="s">
        <v>132</v>
      </c>
      <c r="P156" s="49" t="s">
        <v>302</v>
      </c>
      <c r="Q156" s="49" t="s">
        <v>131</v>
      </c>
      <c r="R156" s="49" t="s">
        <v>146</v>
      </c>
      <c r="S156" s="49" t="s">
        <v>145</v>
      </c>
      <c r="AB156" s="49" t="s">
        <v>128</v>
      </c>
      <c r="AC156" s="49">
        <v>2010</v>
      </c>
      <c r="AD156" s="146">
        <v>10.5</v>
      </c>
      <c r="AG156" s="146"/>
      <c r="AH156" s="49" t="s">
        <v>309</v>
      </c>
    </row>
    <row r="157" spans="1:34" s="49" customFormat="1" ht="14.45" x14ac:dyDescent="0.3">
      <c r="A157" s="49" t="s">
        <v>137</v>
      </c>
      <c r="B157" s="49" t="s">
        <v>82</v>
      </c>
      <c r="C157" s="49" t="s">
        <v>83</v>
      </c>
      <c r="D157" s="49" t="s">
        <v>136</v>
      </c>
      <c r="E157" s="49" t="s">
        <v>135</v>
      </c>
      <c r="F157" s="49" t="s">
        <v>295</v>
      </c>
      <c r="G157" s="49" t="s">
        <v>296</v>
      </c>
      <c r="H157" s="49">
        <v>387</v>
      </c>
      <c r="I157" s="49" t="s">
        <v>185</v>
      </c>
      <c r="J157" s="49" t="s">
        <v>133</v>
      </c>
      <c r="K157" s="49" t="s">
        <v>132</v>
      </c>
      <c r="P157" s="49" t="s">
        <v>302</v>
      </c>
      <c r="Q157" s="49" t="s">
        <v>131</v>
      </c>
      <c r="R157" s="49" t="s">
        <v>144</v>
      </c>
      <c r="S157" s="49" t="s">
        <v>143</v>
      </c>
      <c r="AB157" s="49" t="s">
        <v>128</v>
      </c>
      <c r="AC157" s="49">
        <v>2010</v>
      </c>
      <c r="AD157" s="146">
        <v>51.1</v>
      </c>
      <c r="AG157" s="146"/>
      <c r="AH157" s="49" t="s">
        <v>309</v>
      </c>
    </row>
    <row r="158" spans="1:34" s="49" customFormat="1" ht="14.45" x14ac:dyDescent="0.3">
      <c r="A158" s="49" t="s">
        <v>137</v>
      </c>
      <c r="B158" s="49" t="s">
        <v>82</v>
      </c>
      <c r="C158" s="49" t="s">
        <v>83</v>
      </c>
      <c r="D158" s="49" t="s">
        <v>136</v>
      </c>
      <c r="E158" s="49" t="s">
        <v>135</v>
      </c>
      <c r="F158" s="49" t="s">
        <v>295</v>
      </c>
      <c r="G158" s="49" t="s">
        <v>296</v>
      </c>
      <c r="H158" s="49">
        <v>387</v>
      </c>
      <c r="I158" s="49" t="s">
        <v>185</v>
      </c>
      <c r="J158" s="49" t="s">
        <v>133</v>
      </c>
      <c r="K158" s="49" t="s">
        <v>132</v>
      </c>
      <c r="P158" s="49" t="s">
        <v>302</v>
      </c>
      <c r="Q158" s="49" t="s">
        <v>131</v>
      </c>
      <c r="R158" s="49" t="s">
        <v>142</v>
      </c>
      <c r="S158" s="49" t="s">
        <v>141</v>
      </c>
      <c r="AB158" s="49" t="s">
        <v>128</v>
      </c>
      <c r="AC158" s="49">
        <v>2010</v>
      </c>
      <c r="AD158" s="146">
        <v>32.799999999999997</v>
      </c>
      <c r="AG158" s="146"/>
      <c r="AH158" s="49" t="s">
        <v>309</v>
      </c>
    </row>
    <row r="159" spans="1:34" s="49" customFormat="1" ht="14.45" x14ac:dyDescent="0.3">
      <c r="A159" s="49" t="s">
        <v>137</v>
      </c>
      <c r="B159" s="49" t="s">
        <v>82</v>
      </c>
      <c r="C159" s="49" t="s">
        <v>83</v>
      </c>
      <c r="D159" s="49" t="s">
        <v>136</v>
      </c>
      <c r="E159" s="49" t="s">
        <v>135</v>
      </c>
      <c r="F159" s="49" t="s">
        <v>295</v>
      </c>
      <c r="G159" s="49" t="s">
        <v>296</v>
      </c>
      <c r="H159" s="49">
        <v>387</v>
      </c>
      <c r="I159" s="49" t="s">
        <v>185</v>
      </c>
      <c r="J159" s="49" t="s">
        <v>133</v>
      </c>
      <c r="K159" s="49" t="s">
        <v>132</v>
      </c>
      <c r="P159" s="49" t="s">
        <v>302</v>
      </c>
      <c r="Q159" s="49" t="s">
        <v>131</v>
      </c>
      <c r="R159" s="49" t="s">
        <v>140</v>
      </c>
      <c r="S159" s="49" t="s">
        <v>139</v>
      </c>
      <c r="AB159" s="49" t="s">
        <v>128</v>
      </c>
      <c r="AC159" s="49">
        <v>2010</v>
      </c>
      <c r="AD159" s="146">
        <v>76.8</v>
      </c>
      <c r="AG159" s="146"/>
      <c r="AH159" s="49" t="s">
        <v>309</v>
      </c>
    </row>
    <row r="160" spans="1:34" s="49" customFormat="1" ht="14.45" x14ac:dyDescent="0.3">
      <c r="A160" s="49" t="s">
        <v>137</v>
      </c>
      <c r="B160" s="49" t="s">
        <v>82</v>
      </c>
      <c r="C160" s="49" t="s">
        <v>83</v>
      </c>
      <c r="D160" s="49" t="s">
        <v>136</v>
      </c>
      <c r="E160" s="49" t="s">
        <v>135</v>
      </c>
      <c r="F160" s="49" t="s">
        <v>295</v>
      </c>
      <c r="G160" s="49" t="s">
        <v>296</v>
      </c>
      <c r="H160" s="49">
        <v>387</v>
      </c>
      <c r="I160" s="49" t="s">
        <v>185</v>
      </c>
      <c r="J160" s="49" t="s">
        <v>133</v>
      </c>
      <c r="K160" s="49" t="s">
        <v>132</v>
      </c>
      <c r="P160" s="49" t="s">
        <v>302</v>
      </c>
      <c r="Q160" s="49" t="s">
        <v>131</v>
      </c>
      <c r="R160" s="49" t="s">
        <v>138</v>
      </c>
      <c r="S160" s="49" t="s">
        <v>131</v>
      </c>
      <c r="AB160" s="49" t="s">
        <v>128</v>
      </c>
      <c r="AC160" s="49">
        <v>2010</v>
      </c>
      <c r="AD160" s="146">
        <v>348</v>
      </c>
      <c r="AG160" s="146"/>
      <c r="AH160" s="49" t="s">
        <v>309</v>
      </c>
    </row>
    <row r="161" spans="1:34" s="49" customFormat="1" ht="14.45" x14ac:dyDescent="0.3">
      <c r="A161" s="49" t="s">
        <v>137</v>
      </c>
      <c r="B161" s="49" t="s">
        <v>82</v>
      </c>
      <c r="C161" s="49" t="s">
        <v>83</v>
      </c>
      <c r="D161" s="49" t="s">
        <v>136</v>
      </c>
      <c r="E161" s="49" t="s">
        <v>135</v>
      </c>
      <c r="F161" s="49" t="s">
        <v>295</v>
      </c>
      <c r="G161" s="49" t="s">
        <v>296</v>
      </c>
      <c r="H161" s="49">
        <v>387</v>
      </c>
      <c r="I161" s="49" t="s">
        <v>185</v>
      </c>
      <c r="J161" s="49" t="s">
        <v>133</v>
      </c>
      <c r="K161" s="49" t="s">
        <v>132</v>
      </c>
      <c r="P161" s="49" t="s">
        <v>302</v>
      </c>
      <c r="Q161" s="49" t="s">
        <v>131</v>
      </c>
      <c r="R161" s="49" t="s">
        <v>130</v>
      </c>
      <c r="S161" s="49" t="s">
        <v>129</v>
      </c>
      <c r="AB161" s="49" t="s">
        <v>128</v>
      </c>
      <c r="AC161" s="49">
        <v>2010</v>
      </c>
      <c r="AD161" s="146">
        <v>80.900000000000006</v>
      </c>
      <c r="AG161" s="146"/>
      <c r="AH161" s="49" t="s">
        <v>309</v>
      </c>
    </row>
    <row r="162" spans="1:34" ht="14.45" x14ac:dyDescent="0.3">
      <c r="A162" t="s">
        <v>137</v>
      </c>
      <c r="B162" t="s">
        <v>250</v>
      </c>
      <c r="C162" t="s">
        <v>249</v>
      </c>
      <c r="D162" t="s">
        <v>136</v>
      </c>
      <c r="E162" t="s">
        <v>135</v>
      </c>
      <c r="F162" t="s">
        <v>295</v>
      </c>
      <c r="G162" t="s">
        <v>296</v>
      </c>
      <c r="H162">
        <v>625</v>
      </c>
      <c r="I162" t="s">
        <v>210</v>
      </c>
      <c r="J162" t="s">
        <v>133</v>
      </c>
      <c r="K162" t="s">
        <v>158</v>
      </c>
      <c r="P162" t="s">
        <v>300</v>
      </c>
      <c r="Q162" t="s">
        <v>301</v>
      </c>
      <c r="R162" t="s">
        <v>166</v>
      </c>
      <c r="S162" t="s">
        <v>165</v>
      </c>
      <c r="AB162" t="s">
        <v>128</v>
      </c>
      <c r="AC162">
        <v>2010</v>
      </c>
      <c r="AD162" s="145">
        <v>3.1E-2</v>
      </c>
      <c r="AH162" t="s">
        <v>310</v>
      </c>
    </row>
    <row r="163" spans="1:34" ht="14.45" x14ac:dyDescent="0.3">
      <c r="A163" t="s">
        <v>137</v>
      </c>
      <c r="B163" t="s">
        <v>250</v>
      </c>
      <c r="C163" t="s">
        <v>249</v>
      </c>
      <c r="D163" t="s">
        <v>136</v>
      </c>
      <c r="E163" t="s">
        <v>135</v>
      </c>
      <c r="F163" t="s">
        <v>295</v>
      </c>
      <c r="G163" t="s">
        <v>296</v>
      </c>
      <c r="H163">
        <v>625</v>
      </c>
      <c r="I163" t="s">
        <v>210</v>
      </c>
      <c r="J163" t="s">
        <v>133</v>
      </c>
      <c r="K163" t="s">
        <v>158</v>
      </c>
      <c r="P163" t="s">
        <v>302</v>
      </c>
      <c r="Q163" t="s">
        <v>131</v>
      </c>
      <c r="R163" t="s">
        <v>166</v>
      </c>
      <c r="S163" t="s">
        <v>165</v>
      </c>
      <c r="AB163" t="s">
        <v>128</v>
      </c>
      <c r="AC163">
        <v>2010</v>
      </c>
      <c r="AD163" s="145">
        <v>3.1E-2</v>
      </c>
      <c r="AH163" t="s">
        <v>310</v>
      </c>
    </row>
    <row r="164" spans="1:34" ht="14.45" x14ac:dyDescent="0.3">
      <c r="A164" t="s">
        <v>137</v>
      </c>
      <c r="B164" t="s">
        <v>19</v>
      </c>
      <c r="C164" t="s">
        <v>20</v>
      </c>
      <c r="D164" t="s">
        <v>136</v>
      </c>
      <c r="E164" t="s">
        <v>135</v>
      </c>
      <c r="F164" t="s">
        <v>295</v>
      </c>
      <c r="G164" t="s">
        <v>296</v>
      </c>
      <c r="H164">
        <v>147</v>
      </c>
      <c r="I164" t="s">
        <v>185</v>
      </c>
      <c r="J164" t="s">
        <v>133</v>
      </c>
      <c r="K164" t="s">
        <v>158</v>
      </c>
      <c r="P164" t="s">
        <v>297</v>
      </c>
      <c r="Q164" t="s">
        <v>298</v>
      </c>
      <c r="R164" t="s">
        <v>176</v>
      </c>
      <c r="S164" t="s">
        <v>175</v>
      </c>
      <c r="AB164" t="s">
        <v>128</v>
      </c>
      <c r="AC164">
        <v>2010</v>
      </c>
      <c r="AD164" s="145">
        <v>0</v>
      </c>
      <c r="AE164" t="s">
        <v>179</v>
      </c>
      <c r="AH164" t="s">
        <v>311</v>
      </c>
    </row>
    <row r="165" spans="1:34" ht="14.45" x14ac:dyDescent="0.3">
      <c r="A165" t="s">
        <v>137</v>
      </c>
      <c r="B165" t="s">
        <v>19</v>
      </c>
      <c r="C165" t="s">
        <v>20</v>
      </c>
      <c r="D165" t="s">
        <v>136</v>
      </c>
      <c r="E165" t="s">
        <v>135</v>
      </c>
      <c r="F165" t="s">
        <v>295</v>
      </c>
      <c r="G165" t="s">
        <v>296</v>
      </c>
      <c r="H165">
        <v>147</v>
      </c>
      <c r="I165" t="s">
        <v>185</v>
      </c>
      <c r="J165" t="s">
        <v>133</v>
      </c>
      <c r="K165" t="s">
        <v>158</v>
      </c>
      <c r="P165" t="s">
        <v>297</v>
      </c>
      <c r="Q165" t="s">
        <v>298</v>
      </c>
      <c r="R165" t="s">
        <v>174</v>
      </c>
      <c r="S165" t="s">
        <v>173</v>
      </c>
      <c r="AB165" t="s">
        <v>128</v>
      </c>
      <c r="AC165">
        <v>2010</v>
      </c>
      <c r="AD165" s="145">
        <v>16.100000000000001</v>
      </c>
      <c r="AH165" t="s">
        <v>311</v>
      </c>
    </row>
    <row r="166" spans="1:34" ht="14.45" x14ac:dyDescent="0.3">
      <c r="A166" t="s">
        <v>137</v>
      </c>
      <c r="B166" t="s">
        <v>19</v>
      </c>
      <c r="C166" t="s">
        <v>20</v>
      </c>
      <c r="D166" t="s">
        <v>136</v>
      </c>
      <c r="E166" t="s">
        <v>135</v>
      </c>
      <c r="F166" t="s">
        <v>295</v>
      </c>
      <c r="G166" t="s">
        <v>296</v>
      </c>
      <c r="H166">
        <v>147</v>
      </c>
      <c r="I166" t="s">
        <v>185</v>
      </c>
      <c r="J166" t="s">
        <v>133</v>
      </c>
      <c r="K166" t="s">
        <v>158</v>
      </c>
      <c r="P166" t="s">
        <v>297</v>
      </c>
      <c r="Q166" t="s">
        <v>298</v>
      </c>
      <c r="R166" t="s">
        <v>172</v>
      </c>
      <c r="S166" t="s">
        <v>153</v>
      </c>
      <c r="AB166" t="s">
        <v>128</v>
      </c>
      <c r="AC166">
        <v>2010</v>
      </c>
      <c r="AD166" s="145">
        <v>48.1</v>
      </c>
      <c r="AH166" t="s">
        <v>311</v>
      </c>
    </row>
    <row r="167" spans="1:34" ht="14.45" x14ac:dyDescent="0.3">
      <c r="A167" t="s">
        <v>137</v>
      </c>
      <c r="B167" t="s">
        <v>19</v>
      </c>
      <c r="C167" t="s">
        <v>20</v>
      </c>
      <c r="D167" t="s">
        <v>136</v>
      </c>
      <c r="E167" t="s">
        <v>135</v>
      </c>
      <c r="F167" t="s">
        <v>295</v>
      </c>
      <c r="G167" t="s">
        <v>296</v>
      </c>
      <c r="H167">
        <v>147</v>
      </c>
      <c r="I167" t="s">
        <v>185</v>
      </c>
      <c r="J167" t="s">
        <v>133</v>
      </c>
      <c r="K167" t="s">
        <v>158</v>
      </c>
      <c r="P167" t="s">
        <v>297</v>
      </c>
      <c r="Q167" t="s">
        <v>298</v>
      </c>
      <c r="R167" t="s">
        <v>171</v>
      </c>
      <c r="S167" t="s">
        <v>151</v>
      </c>
      <c r="AB167" t="s">
        <v>128</v>
      </c>
      <c r="AC167">
        <v>2010</v>
      </c>
      <c r="AD167" s="145">
        <v>54.1</v>
      </c>
      <c r="AH167" t="s">
        <v>311</v>
      </c>
    </row>
    <row r="168" spans="1:34" ht="14.45" x14ac:dyDescent="0.3">
      <c r="A168" t="s">
        <v>137</v>
      </c>
      <c r="B168" t="s">
        <v>19</v>
      </c>
      <c r="C168" t="s">
        <v>20</v>
      </c>
      <c r="D168" t="s">
        <v>136</v>
      </c>
      <c r="E168" t="s">
        <v>135</v>
      </c>
      <c r="F168" t="s">
        <v>295</v>
      </c>
      <c r="G168" t="s">
        <v>296</v>
      </c>
      <c r="H168">
        <v>147</v>
      </c>
      <c r="I168" t="s">
        <v>185</v>
      </c>
      <c r="J168" t="s">
        <v>133</v>
      </c>
      <c r="K168" t="s">
        <v>158</v>
      </c>
      <c r="P168" t="s">
        <v>297</v>
      </c>
      <c r="Q168" t="s">
        <v>298</v>
      </c>
      <c r="R168" t="s">
        <v>170</v>
      </c>
      <c r="S168" t="s">
        <v>169</v>
      </c>
      <c r="AB168" t="s">
        <v>128</v>
      </c>
      <c r="AC168">
        <v>2010</v>
      </c>
      <c r="AD168" s="145">
        <v>89.8</v>
      </c>
      <c r="AH168" t="s">
        <v>311</v>
      </c>
    </row>
    <row r="169" spans="1:34" ht="14.45" x14ac:dyDescent="0.3">
      <c r="A169" t="s">
        <v>137</v>
      </c>
      <c r="B169" t="s">
        <v>19</v>
      </c>
      <c r="C169" t="s">
        <v>20</v>
      </c>
      <c r="D169" t="s">
        <v>136</v>
      </c>
      <c r="E169" t="s">
        <v>135</v>
      </c>
      <c r="F169" t="s">
        <v>295</v>
      </c>
      <c r="G169" t="s">
        <v>296</v>
      </c>
      <c r="H169">
        <v>147</v>
      </c>
      <c r="I169" t="s">
        <v>185</v>
      </c>
      <c r="J169" t="s">
        <v>133</v>
      </c>
      <c r="K169" t="s">
        <v>158</v>
      </c>
      <c r="P169" t="s">
        <v>297</v>
      </c>
      <c r="Q169" t="s">
        <v>298</v>
      </c>
      <c r="R169" t="s">
        <v>168</v>
      </c>
      <c r="S169" t="s">
        <v>167</v>
      </c>
      <c r="AB169" t="s">
        <v>128</v>
      </c>
      <c r="AC169">
        <v>2010</v>
      </c>
      <c r="AD169" s="145">
        <v>91.3</v>
      </c>
      <c r="AH169" t="s">
        <v>311</v>
      </c>
    </row>
    <row r="170" spans="1:34" ht="14.45" x14ac:dyDescent="0.3">
      <c r="A170" t="s">
        <v>137</v>
      </c>
      <c r="B170" t="s">
        <v>19</v>
      </c>
      <c r="C170" t="s">
        <v>20</v>
      </c>
      <c r="D170" t="s">
        <v>136</v>
      </c>
      <c r="E170" t="s">
        <v>135</v>
      </c>
      <c r="F170" t="s">
        <v>295</v>
      </c>
      <c r="G170" t="s">
        <v>296</v>
      </c>
      <c r="H170">
        <v>147</v>
      </c>
      <c r="I170" t="s">
        <v>185</v>
      </c>
      <c r="J170" t="s">
        <v>133</v>
      </c>
      <c r="K170" t="s">
        <v>158</v>
      </c>
      <c r="P170" t="s">
        <v>297</v>
      </c>
      <c r="Q170" t="s">
        <v>298</v>
      </c>
      <c r="R170" t="s">
        <v>166</v>
      </c>
      <c r="S170" t="s">
        <v>165</v>
      </c>
      <c r="AB170" t="s">
        <v>128</v>
      </c>
      <c r="AC170">
        <v>2010</v>
      </c>
      <c r="AD170" s="145">
        <v>6.6</v>
      </c>
      <c r="AH170" t="s">
        <v>311</v>
      </c>
    </row>
    <row r="171" spans="1:34" x14ac:dyDescent="0.25">
      <c r="A171" t="s">
        <v>137</v>
      </c>
      <c r="B171" t="s">
        <v>19</v>
      </c>
      <c r="C171" t="s">
        <v>20</v>
      </c>
      <c r="D171" t="s">
        <v>136</v>
      </c>
      <c r="E171" t="s">
        <v>135</v>
      </c>
      <c r="F171" t="s">
        <v>295</v>
      </c>
      <c r="G171" t="s">
        <v>296</v>
      </c>
      <c r="H171">
        <v>147</v>
      </c>
      <c r="I171" t="s">
        <v>185</v>
      </c>
      <c r="J171" t="s">
        <v>133</v>
      </c>
      <c r="K171" t="s">
        <v>158</v>
      </c>
      <c r="P171" t="s">
        <v>297</v>
      </c>
      <c r="Q171" t="s">
        <v>298</v>
      </c>
      <c r="R171" t="s">
        <v>164</v>
      </c>
      <c r="S171" t="s">
        <v>143</v>
      </c>
      <c r="AB171" t="s">
        <v>128</v>
      </c>
      <c r="AC171">
        <v>2010</v>
      </c>
      <c r="AD171" s="145">
        <v>11.9</v>
      </c>
      <c r="AH171" t="s">
        <v>311</v>
      </c>
    </row>
    <row r="172" spans="1:34" x14ac:dyDescent="0.25">
      <c r="A172" t="s">
        <v>137</v>
      </c>
      <c r="B172" t="s">
        <v>19</v>
      </c>
      <c r="C172" t="s">
        <v>20</v>
      </c>
      <c r="D172" t="s">
        <v>136</v>
      </c>
      <c r="E172" t="s">
        <v>135</v>
      </c>
      <c r="F172" t="s">
        <v>295</v>
      </c>
      <c r="G172" t="s">
        <v>296</v>
      </c>
      <c r="H172">
        <v>147</v>
      </c>
      <c r="I172" t="s">
        <v>185</v>
      </c>
      <c r="J172" t="s">
        <v>133</v>
      </c>
      <c r="K172" t="s">
        <v>158</v>
      </c>
      <c r="P172" t="s">
        <v>297</v>
      </c>
      <c r="Q172" t="s">
        <v>298</v>
      </c>
      <c r="R172" t="s">
        <v>163</v>
      </c>
      <c r="S172" t="s">
        <v>162</v>
      </c>
      <c r="AB172" t="s">
        <v>128</v>
      </c>
      <c r="AC172">
        <v>2010</v>
      </c>
      <c r="AD172" s="145">
        <v>20.3</v>
      </c>
      <c r="AH172" t="s">
        <v>311</v>
      </c>
    </row>
    <row r="173" spans="1:34" x14ac:dyDescent="0.25">
      <c r="A173" t="s">
        <v>137</v>
      </c>
      <c r="B173" t="s">
        <v>19</v>
      </c>
      <c r="C173" t="s">
        <v>20</v>
      </c>
      <c r="D173" t="s">
        <v>136</v>
      </c>
      <c r="E173" t="s">
        <v>135</v>
      </c>
      <c r="F173" t="s">
        <v>295</v>
      </c>
      <c r="G173" t="s">
        <v>296</v>
      </c>
      <c r="H173">
        <v>147</v>
      </c>
      <c r="I173" t="s">
        <v>185</v>
      </c>
      <c r="J173" t="s">
        <v>133</v>
      </c>
      <c r="K173" t="s">
        <v>158</v>
      </c>
      <c r="P173" t="s">
        <v>297</v>
      </c>
      <c r="Q173" t="s">
        <v>298</v>
      </c>
      <c r="R173" t="s">
        <v>161</v>
      </c>
      <c r="S173" t="s">
        <v>139</v>
      </c>
      <c r="AB173" t="s">
        <v>128</v>
      </c>
      <c r="AC173">
        <v>2010</v>
      </c>
      <c r="AD173" s="145">
        <v>41.8</v>
      </c>
      <c r="AH173" t="s">
        <v>311</v>
      </c>
    </row>
    <row r="174" spans="1:34" x14ac:dyDescent="0.25">
      <c r="A174" t="s">
        <v>137</v>
      </c>
      <c r="B174" t="s">
        <v>19</v>
      </c>
      <c r="C174" t="s">
        <v>20</v>
      </c>
      <c r="D174" t="s">
        <v>136</v>
      </c>
      <c r="E174" t="s">
        <v>135</v>
      </c>
      <c r="F174" t="s">
        <v>295</v>
      </c>
      <c r="G174" t="s">
        <v>296</v>
      </c>
      <c r="H174">
        <v>147</v>
      </c>
      <c r="I174" t="s">
        <v>185</v>
      </c>
      <c r="J174" t="s">
        <v>133</v>
      </c>
      <c r="K174" t="s">
        <v>158</v>
      </c>
      <c r="P174" t="s">
        <v>297</v>
      </c>
      <c r="Q174" t="s">
        <v>298</v>
      </c>
      <c r="R174" t="s">
        <v>160</v>
      </c>
      <c r="S174" t="s">
        <v>131</v>
      </c>
      <c r="AB174" t="s">
        <v>128</v>
      </c>
      <c r="AC174">
        <v>2010</v>
      </c>
      <c r="AD174" s="145">
        <v>632.4</v>
      </c>
      <c r="AH174" t="s">
        <v>311</v>
      </c>
    </row>
    <row r="175" spans="1:34" x14ac:dyDescent="0.25">
      <c r="A175" t="s">
        <v>137</v>
      </c>
      <c r="B175" t="s">
        <v>19</v>
      </c>
      <c r="C175" t="s">
        <v>20</v>
      </c>
      <c r="D175" t="s">
        <v>136</v>
      </c>
      <c r="E175" t="s">
        <v>135</v>
      </c>
      <c r="F175" t="s">
        <v>295</v>
      </c>
      <c r="G175" t="s">
        <v>296</v>
      </c>
      <c r="H175">
        <v>147</v>
      </c>
      <c r="I175" t="s">
        <v>185</v>
      </c>
      <c r="J175" t="s">
        <v>133</v>
      </c>
      <c r="K175" t="s">
        <v>158</v>
      </c>
      <c r="P175" t="s">
        <v>297</v>
      </c>
      <c r="Q175" t="s">
        <v>298</v>
      </c>
      <c r="R175" t="s">
        <v>157</v>
      </c>
      <c r="S175" t="s">
        <v>129</v>
      </c>
      <c r="AB175" t="s">
        <v>128</v>
      </c>
      <c r="AC175">
        <v>2010</v>
      </c>
      <c r="AD175" s="145">
        <v>252.4</v>
      </c>
      <c r="AH175" t="s">
        <v>311</v>
      </c>
    </row>
    <row r="176" spans="1:34" x14ac:dyDescent="0.25">
      <c r="A176" t="s">
        <v>137</v>
      </c>
      <c r="B176" t="s">
        <v>19</v>
      </c>
      <c r="C176" t="s">
        <v>20</v>
      </c>
      <c r="D176" t="s">
        <v>136</v>
      </c>
      <c r="E176" t="s">
        <v>135</v>
      </c>
      <c r="F176" t="s">
        <v>295</v>
      </c>
      <c r="G176" t="s">
        <v>296</v>
      </c>
      <c r="H176">
        <v>147</v>
      </c>
      <c r="I176" t="s">
        <v>185</v>
      </c>
      <c r="J176" t="s">
        <v>133</v>
      </c>
      <c r="K176" t="s">
        <v>158</v>
      </c>
      <c r="P176" t="s">
        <v>300</v>
      </c>
      <c r="Q176" t="s">
        <v>301</v>
      </c>
      <c r="R176" t="s">
        <v>176</v>
      </c>
      <c r="S176" t="s">
        <v>175</v>
      </c>
      <c r="AB176" t="s">
        <v>128</v>
      </c>
      <c r="AC176">
        <v>2010</v>
      </c>
      <c r="AD176" s="145">
        <v>0</v>
      </c>
      <c r="AE176" t="s">
        <v>179</v>
      </c>
      <c r="AH176" t="s">
        <v>311</v>
      </c>
    </row>
    <row r="177" spans="1:34" x14ac:dyDescent="0.25">
      <c r="A177" t="s">
        <v>137</v>
      </c>
      <c r="B177" t="s">
        <v>19</v>
      </c>
      <c r="C177" t="s">
        <v>20</v>
      </c>
      <c r="D177" t="s">
        <v>136</v>
      </c>
      <c r="E177" t="s">
        <v>135</v>
      </c>
      <c r="F177" t="s">
        <v>295</v>
      </c>
      <c r="G177" t="s">
        <v>296</v>
      </c>
      <c r="H177">
        <v>147</v>
      </c>
      <c r="I177" t="s">
        <v>185</v>
      </c>
      <c r="J177" t="s">
        <v>133</v>
      </c>
      <c r="K177" t="s">
        <v>158</v>
      </c>
      <c r="P177" t="s">
        <v>300</v>
      </c>
      <c r="Q177" t="s">
        <v>301</v>
      </c>
      <c r="R177" t="s">
        <v>174</v>
      </c>
      <c r="S177" t="s">
        <v>173</v>
      </c>
      <c r="AB177" t="s">
        <v>128</v>
      </c>
      <c r="AC177">
        <v>2010</v>
      </c>
      <c r="AD177" s="145">
        <v>26.6</v>
      </c>
      <c r="AH177" t="s">
        <v>311</v>
      </c>
    </row>
    <row r="178" spans="1:34" x14ac:dyDescent="0.25">
      <c r="A178" t="s">
        <v>137</v>
      </c>
      <c r="B178" t="s">
        <v>19</v>
      </c>
      <c r="C178" t="s">
        <v>20</v>
      </c>
      <c r="D178" t="s">
        <v>136</v>
      </c>
      <c r="E178" t="s">
        <v>135</v>
      </c>
      <c r="F178" t="s">
        <v>295</v>
      </c>
      <c r="G178" t="s">
        <v>296</v>
      </c>
      <c r="H178">
        <v>147</v>
      </c>
      <c r="I178" t="s">
        <v>185</v>
      </c>
      <c r="J178" t="s">
        <v>133</v>
      </c>
      <c r="K178" t="s">
        <v>158</v>
      </c>
      <c r="P178" t="s">
        <v>300</v>
      </c>
      <c r="Q178" t="s">
        <v>301</v>
      </c>
      <c r="R178" t="s">
        <v>172</v>
      </c>
      <c r="S178" t="s">
        <v>153</v>
      </c>
      <c r="AB178" t="s">
        <v>128</v>
      </c>
      <c r="AC178">
        <v>2010</v>
      </c>
      <c r="AD178" s="145">
        <v>44.9</v>
      </c>
      <c r="AH178" t="s">
        <v>311</v>
      </c>
    </row>
    <row r="179" spans="1:34" x14ac:dyDescent="0.25">
      <c r="A179" t="s">
        <v>137</v>
      </c>
      <c r="B179" t="s">
        <v>19</v>
      </c>
      <c r="C179" t="s">
        <v>20</v>
      </c>
      <c r="D179" t="s">
        <v>136</v>
      </c>
      <c r="E179" t="s">
        <v>135</v>
      </c>
      <c r="F179" t="s">
        <v>295</v>
      </c>
      <c r="G179" t="s">
        <v>296</v>
      </c>
      <c r="H179">
        <v>147</v>
      </c>
      <c r="I179" t="s">
        <v>185</v>
      </c>
      <c r="J179" t="s">
        <v>133</v>
      </c>
      <c r="K179" t="s">
        <v>158</v>
      </c>
      <c r="P179" t="s">
        <v>300</v>
      </c>
      <c r="Q179" t="s">
        <v>301</v>
      </c>
      <c r="R179" t="s">
        <v>171</v>
      </c>
      <c r="S179" t="s">
        <v>151</v>
      </c>
      <c r="AB179" t="s">
        <v>128</v>
      </c>
      <c r="AC179">
        <v>2010</v>
      </c>
      <c r="AD179" s="145">
        <v>39.4</v>
      </c>
      <c r="AH179" t="s">
        <v>311</v>
      </c>
    </row>
    <row r="180" spans="1:34" x14ac:dyDescent="0.25">
      <c r="A180" t="s">
        <v>137</v>
      </c>
      <c r="B180" t="s">
        <v>19</v>
      </c>
      <c r="C180" t="s">
        <v>20</v>
      </c>
      <c r="D180" t="s">
        <v>136</v>
      </c>
      <c r="E180" t="s">
        <v>135</v>
      </c>
      <c r="F180" t="s">
        <v>295</v>
      </c>
      <c r="G180" t="s">
        <v>296</v>
      </c>
      <c r="H180">
        <v>147</v>
      </c>
      <c r="I180" t="s">
        <v>185</v>
      </c>
      <c r="J180" t="s">
        <v>133</v>
      </c>
      <c r="K180" t="s">
        <v>158</v>
      </c>
      <c r="P180" t="s">
        <v>300</v>
      </c>
      <c r="Q180" t="s">
        <v>301</v>
      </c>
      <c r="R180" t="s">
        <v>170</v>
      </c>
      <c r="S180" t="s">
        <v>169</v>
      </c>
      <c r="AB180" t="s">
        <v>128</v>
      </c>
      <c r="AC180">
        <v>2010</v>
      </c>
      <c r="AD180" s="145">
        <v>37.299999999999997</v>
      </c>
      <c r="AH180" t="s">
        <v>311</v>
      </c>
    </row>
    <row r="181" spans="1:34" x14ac:dyDescent="0.25">
      <c r="A181" t="s">
        <v>137</v>
      </c>
      <c r="B181" t="s">
        <v>19</v>
      </c>
      <c r="C181" t="s">
        <v>20</v>
      </c>
      <c r="D181" t="s">
        <v>136</v>
      </c>
      <c r="E181" t="s">
        <v>135</v>
      </c>
      <c r="F181" t="s">
        <v>295</v>
      </c>
      <c r="G181" t="s">
        <v>296</v>
      </c>
      <c r="H181">
        <v>147</v>
      </c>
      <c r="I181" t="s">
        <v>185</v>
      </c>
      <c r="J181" t="s">
        <v>133</v>
      </c>
      <c r="K181" t="s">
        <v>158</v>
      </c>
      <c r="P181" t="s">
        <v>300</v>
      </c>
      <c r="Q181" t="s">
        <v>301</v>
      </c>
      <c r="R181" t="s">
        <v>168</v>
      </c>
      <c r="S181" t="s">
        <v>167</v>
      </c>
      <c r="AB181" t="s">
        <v>128</v>
      </c>
      <c r="AC181">
        <v>2010</v>
      </c>
      <c r="AD181" s="145">
        <v>68.8</v>
      </c>
      <c r="AH181" t="s">
        <v>311</v>
      </c>
    </row>
    <row r="182" spans="1:34" x14ac:dyDescent="0.25">
      <c r="A182" t="s">
        <v>137</v>
      </c>
      <c r="B182" t="s">
        <v>19</v>
      </c>
      <c r="C182" t="s">
        <v>20</v>
      </c>
      <c r="D182" t="s">
        <v>136</v>
      </c>
      <c r="E182" t="s">
        <v>135</v>
      </c>
      <c r="F182" t="s">
        <v>295</v>
      </c>
      <c r="G182" t="s">
        <v>296</v>
      </c>
      <c r="H182">
        <v>147</v>
      </c>
      <c r="I182" t="s">
        <v>185</v>
      </c>
      <c r="J182" t="s">
        <v>133</v>
      </c>
      <c r="K182" t="s">
        <v>158</v>
      </c>
      <c r="P182" t="s">
        <v>300</v>
      </c>
      <c r="Q182" t="s">
        <v>301</v>
      </c>
      <c r="R182" t="s">
        <v>166</v>
      </c>
      <c r="S182" t="s">
        <v>165</v>
      </c>
      <c r="AB182" t="s">
        <v>128</v>
      </c>
      <c r="AC182">
        <v>2010</v>
      </c>
      <c r="AD182" s="145">
        <v>17.899999999999999</v>
      </c>
      <c r="AH182" t="s">
        <v>311</v>
      </c>
    </row>
    <row r="183" spans="1:34" x14ac:dyDescent="0.25">
      <c r="A183" t="s">
        <v>137</v>
      </c>
      <c r="B183" t="s">
        <v>19</v>
      </c>
      <c r="C183" t="s">
        <v>20</v>
      </c>
      <c r="D183" t="s">
        <v>136</v>
      </c>
      <c r="E183" t="s">
        <v>135</v>
      </c>
      <c r="F183" t="s">
        <v>295</v>
      </c>
      <c r="G183" t="s">
        <v>296</v>
      </c>
      <c r="H183">
        <v>147</v>
      </c>
      <c r="I183" t="s">
        <v>185</v>
      </c>
      <c r="J183" t="s">
        <v>133</v>
      </c>
      <c r="K183" t="s">
        <v>158</v>
      </c>
      <c r="P183" t="s">
        <v>300</v>
      </c>
      <c r="Q183" t="s">
        <v>301</v>
      </c>
      <c r="R183" t="s">
        <v>164</v>
      </c>
      <c r="S183" t="s">
        <v>143</v>
      </c>
      <c r="AB183" t="s">
        <v>128</v>
      </c>
      <c r="AC183">
        <v>2010</v>
      </c>
      <c r="AD183" s="145">
        <v>128.30000000000001</v>
      </c>
      <c r="AH183" t="s">
        <v>311</v>
      </c>
    </row>
    <row r="184" spans="1:34" x14ac:dyDescent="0.25">
      <c r="A184" t="s">
        <v>137</v>
      </c>
      <c r="B184" t="s">
        <v>19</v>
      </c>
      <c r="C184" t="s">
        <v>20</v>
      </c>
      <c r="D184" t="s">
        <v>136</v>
      </c>
      <c r="E184" t="s">
        <v>135</v>
      </c>
      <c r="F184" t="s">
        <v>295</v>
      </c>
      <c r="G184" t="s">
        <v>296</v>
      </c>
      <c r="H184">
        <v>147</v>
      </c>
      <c r="I184" t="s">
        <v>185</v>
      </c>
      <c r="J184" t="s">
        <v>133</v>
      </c>
      <c r="K184" t="s">
        <v>158</v>
      </c>
      <c r="P184" t="s">
        <v>300</v>
      </c>
      <c r="Q184" t="s">
        <v>301</v>
      </c>
      <c r="R184" t="s">
        <v>163</v>
      </c>
      <c r="S184" t="s">
        <v>162</v>
      </c>
      <c r="AB184" t="s">
        <v>128</v>
      </c>
      <c r="AC184">
        <v>2010</v>
      </c>
      <c r="AD184" s="145">
        <v>87.3</v>
      </c>
      <c r="AH184" t="s">
        <v>311</v>
      </c>
    </row>
    <row r="185" spans="1:34" x14ac:dyDescent="0.25">
      <c r="A185" t="s">
        <v>137</v>
      </c>
      <c r="B185" t="s">
        <v>19</v>
      </c>
      <c r="C185" t="s">
        <v>20</v>
      </c>
      <c r="D185" t="s">
        <v>136</v>
      </c>
      <c r="E185" t="s">
        <v>135</v>
      </c>
      <c r="F185" t="s">
        <v>295</v>
      </c>
      <c r="G185" t="s">
        <v>296</v>
      </c>
      <c r="H185">
        <v>147</v>
      </c>
      <c r="I185" t="s">
        <v>185</v>
      </c>
      <c r="J185" t="s">
        <v>133</v>
      </c>
      <c r="K185" t="s">
        <v>158</v>
      </c>
      <c r="P185" t="s">
        <v>300</v>
      </c>
      <c r="Q185" t="s">
        <v>301</v>
      </c>
      <c r="R185" t="s">
        <v>161</v>
      </c>
      <c r="S185" t="s">
        <v>139</v>
      </c>
      <c r="AB185" t="s">
        <v>128</v>
      </c>
      <c r="AC185">
        <v>2010</v>
      </c>
      <c r="AD185" s="145">
        <v>128.6</v>
      </c>
      <c r="AH185" t="s">
        <v>311</v>
      </c>
    </row>
    <row r="186" spans="1:34" x14ac:dyDescent="0.25">
      <c r="A186" t="s">
        <v>137</v>
      </c>
      <c r="B186" t="s">
        <v>19</v>
      </c>
      <c r="C186" t="s">
        <v>20</v>
      </c>
      <c r="D186" t="s">
        <v>136</v>
      </c>
      <c r="E186" t="s">
        <v>135</v>
      </c>
      <c r="F186" t="s">
        <v>295</v>
      </c>
      <c r="G186" t="s">
        <v>296</v>
      </c>
      <c r="H186">
        <v>147</v>
      </c>
      <c r="I186" t="s">
        <v>185</v>
      </c>
      <c r="J186" t="s">
        <v>133</v>
      </c>
      <c r="K186" t="s">
        <v>158</v>
      </c>
      <c r="P186" t="s">
        <v>300</v>
      </c>
      <c r="Q186" t="s">
        <v>301</v>
      </c>
      <c r="R186" t="s">
        <v>160</v>
      </c>
      <c r="S186" t="s">
        <v>131</v>
      </c>
      <c r="AB186" t="s">
        <v>128</v>
      </c>
      <c r="AC186">
        <v>2010</v>
      </c>
      <c r="AD186" s="145">
        <v>851.7</v>
      </c>
      <c r="AH186" t="s">
        <v>311</v>
      </c>
    </row>
    <row r="187" spans="1:34" x14ac:dyDescent="0.25">
      <c r="A187" t="s">
        <v>137</v>
      </c>
      <c r="B187" t="s">
        <v>19</v>
      </c>
      <c r="C187" t="s">
        <v>20</v>
      </c>
      <c r="D187" t="s">
        <v>136</v>
      </c>
      <c r="E187" t="s">
        <v>135</v>
      </c>
      <c r="F187" t="s">
        <v>295</v>
      </c>
      <c r="G187" t="s">
        <v>296</v>
      </c>
      <c r="H187">
        <v>147</v>
      </c>
      <c r="I187" t="s">
        <v>185</v>
      </c>
      <c r="J187" t="s">
        <v>133</v>
      </c>
      <c r="K187" t="s">
        <v>158</v>
      </c>
      <c r="P187" t="s">
        <v>300</v>
      </c>
      <c r="Q187" t="s">
        <v>301</v>
      </c>
      <c r="R187" t="s">
        <v>157</v>
      </c>
      <c r="S187" t="s">
        <v>129</v>
      </c>
      <c r="AB187" t="s">
        <v>128</v>
      </c>
      <c r="AC187">
        <v>2010</v>
      </c>
      <c r="AD187" s="145">
        <v>272.7</v>
      </c>
      <c r="AH187" t="s">
        <v>311</v>
      </c>
    </row>
    <row r="188" spans="1:34" s="49" customFormat="1" x14ac:dyDescent="0.25">
      <c r="A188" s="49" t="s">
        <v>137</v>
      </c>
      <c r="B188" s="49" t="s">
        <v>19</v>
      </c>
      <c r="C188" s="49" t="s">
        <v>20</v>
      </c>
      <c r="D188" s="49" t="s">
        <v>136</v>
      </c>
      <c r="E188" s="49" t="s">
        <v>135</v>
      </c>
      <c r="F188" s="49" t="s">
        <v>295</v>
      </c>
      <c r="G188" s="49" t="s">
        <v>296</v>
      </c>
      <c r="H188" s="49">
        <v>147</v>
      </c>
      <c r="I188" s="49" t="s">
        <v>185</v>
      </c>
      <c r="J188" s="49" t="s">
        <v>133</v>
      </c>
      <c r="K188" s="49" t="s">
        <v>158</v>
      </c>
      <c r="P188" s="49" t="s">
        <v>302</v>
      </c>
      <c r="Q188" s="49" t="s">
        <v>131</v>
      </c>
      <c r="R188" s="49" t="s">
        <v>176</v>
      </c>
      <c r="S188" s="49" t="s">
        <v>175</v>
      </c>
      <c r="AB188" s="49" t="s">
        <v>128</v>
      </c>
      <c r="AC188" s="49">
        <v>2010</v>
      </c>
      <c r="AD188" s="146">
        <v>0</v>
      </c>
      <c r="AE188" s="49" t="s">
        <v>179</v>
      </c>
      <c r="AF188" s="49" t="s">
        <v>858</v>
      </c>
      <c r="AG188" s="146">
        <f>(AD189+AD190+AD191)*( 1 +AD199/(AD198-AD199))</f>
        <v>354.54359749739319</v>
      </c>
      <c r="AH188" s="49" t="s">
        <v>311</v>
      </c>
    </row>
    <row r="189" spans="1:34" s="49" customFormat="1" x14ac:dyDescent="0.25">
      <c r="A189" s="49" t="s">
        <v>137</v>
      </c>
      <c r="B189" s="49" t="s">
        <v>19</v>
      </c>
      <c r="C189" s="49" t="s">
        <v>20</v>
      </c>
      <c r="D189" s="49" t="s">
        <v>136</v>
      </c>
      <c r="E189" s="49" t="s">
        <v>135</v>
      </c>
      <c r="F189" s="49" t="s">
        <v>295</v>
      </c>
      <c r="G189" s="49" t="s">
        <v>296</v>
      </c>
      <c r="H189" s="49">
        <v>147</v>
      </c>
      <c r="I189" s="49" t="s">
        <v>185</v>
      </c>
      <c r="J189" s="49" t="s">
        <v>133</v>
      </c>
      <c r="K189" s="49" t="s">
        <v>158</v>
      </c>
      <c r="P189" s="49" t="s">
        <v>302</v>
      </c>
      <c r="Q189" s="49" t="s">
        <v>131</v>
      </c>
      <c r="R189" s="49" t="s">
        <v>174</v>
      </c>
      <c r="S189" s="49" t="s">
        <v>173</v>
      </c>
      <c r="AB189" s="49" t="s">
        <v>128</v>
      </c>
      <c r="AC189" s="49">
        <v>2010</v>
      </c>
      <c r="AD189" s="146">
        <v>42.7</v>
      </c>
      <c r="AF189" s="49" t="s">
        <v>859</v>
      </c>
      <c r="AG189" s="146">
        <f>(AD188+AD192+AD193+AD194+AD195+AD196+AD197)*( 1 +AD199/(AD198-AD199))</f>
        <v>1129.5564025026069</v>
      </c>
      <c r="AH189" s="49" t="s">
        <v>311</v>
      </c>
    </row>
    <row r="190" spans="1:34" s="49" customFormat="1" x14ac:dyDescent="0.25">
      <c r="A190" s="49" t="s">
        <v>137</v>
      </c>
      <c r="B190" s="49" t="s">
        <v>19</v>
      </c>
      <c r="C190" s="49" t="s">
        <v>20</v>
      </c>
      <c r="D190" s="49" t="s">
        <v>136</v>
      </c>
      <c r="E190" s="49" t="s">
        <v>135</v>
      </c>
      <c r="F190" s="49" t="s">
        <v>295</v>
      </c>
      <c r="G190" s="49" t="s">
        <v>296</v>
      </c>
      <c r="H190" s="49">
        <v>147</v>
      </c>
      <c r="I190" s="49" t="s">
        <v>185</v>
      </c>
      <c r="J190" s="49" t="s">
        <v>133</v>
      </c>
      <c r="K190" s="49" t="s">
        <v>158</v>
      </c>
      <c r="P190" s="49" t="s">
        <v>302</v>
      </c>
      <c r="Q190" s="49" t="s">
        <v>131</v>
      </c>
      <c r="R190" s="49" t="s">
        <v>172</v>
      </c>
      <c r="S190" s="49" t="s">
        <v>153</v>
      </c>
      <c r="AB190" s="49" t="s">
        <v>128</v>
      </c>
      <c r="AC190" s="49">
        <v>2010</v>
      </c>
      <c r="AD190" s="146">
        <v>92.9</v>
      </c>
      <c r="AF190" s="49" t="s">
        <v>862</v>
      </c>
      <c r="AG190" s="146">
        <f>AD188+AD189+AD190+AD191+ AD192+AD193+AD194+AD195+AD196+AD197+AD199</f>
        <v>1484.1000000000001</v>
      </c>
      <c r="AH190" s="49" t="s">
        <v>311</v>
      </c>
    </row>
    <row r="191" spans="1:34" s="49" customFormat="1" x14ac:dyDescent="0.25">
      <c r="A191" s="49" t="s">
        <v>137</v>
      </c>
      <c r="B191" s="49" t="s">
        <v>19</v>
      </c>
      <c r="C191" s="49" t="s">
        <v>20</v>
      </c>
      <c r="D191" s="49" t="s">
        <v>136</v>
      </c>
      <c r="E191" s="49" t="s">
        <v>135</v>
      </c>
      <c r="F191" s="49" t="s">
        <v>295</v>
      </c>
      <c r="G191" s="49" t="s">
        <v>296</v>
      </c>
      <c r="H191" s="49">
        <v>147</v>
      </c>
      <c r="I191" s="49" t="s">
        <v>185</v>
      </c>
      <c r="J191" s="49" t="s">
        <v>133</v>
      </c>
      <c r="K191" s="49" t="s">
        <v>158</v>
      </c>
      <c r="P191" s="49" t="s">
        <v>302</v>
      </c>
      <c r="Q191" s="49" t="s">
        <v>131</v>
      </c>
      <c r="R191" s="49" t="s">
        <v>171</v>
      </c>
      <c r="S191" s="49" t="s">
        <v>151</v>
      </c>
      <c r="AB191" s="49" t="s">
        <v>128</v>
      </c>
      <c r="AC191" s="49">
        <v>2010</v>
      </c>
      <c r="AD191" s="146">
        <v>93.5</v>
      </c>
      <c r="AG191" s="146"/>
      <c r="AH191" s="49" t="s">
        <v>311</v>
      </c>
    </row>
    <row r="192" spans="1:34" s="49" customFormat="1" x14ac:dyDescent="0.25">
      <c r="A192" s="49" t="s">
        <v>137</v>
      </c>
      <c r="B192" s="49" t="s">
        <v>19</v>
      </c>
      <c r="C192" s="49" t="s">
        <v>20</v>
      </c>
      <c r="D192" s="49" t="s">
        <v>136</v>
      </c>
      <c r="E192" s="49" t="s">
        <v>135</v>
      </c>
      <c r="F192" s="49" t="s">
        <v>295</v>
      </c>
      <c r="G192" s="49" t="s">
        <v>296</v>
      </c>
      <c r="H192" s="49">
        <v>147</v>
      </c>
      <c r="I192" s="49" t="s">
        <v>185</v>
      </c>
      <c r="J192" s="49" t="s">
        <v>133</v>
      </c>
      <c r="K192" s="49" t="s">
        <v>158</v>
      </c>
      <c r="P192" s="49" t="s">
        <v>302</v>
      </c>
      <c r="Q192" s="49" t="s">
        <v>131</v>
      </c>
      <c r="R192" s="49" t="s">
        <v>170</v>
      </c>
      <c r="S192" s="49" t="s">
        <v>169</v>
      </c>
      <c r="AB192" s="49" t="s">
        <v>128</v>
      </c>
      <c r="AC192" s="49">
        <v>2010</v>
      </c>
      <c r="AD192" s="146">
        <v>127.1</v>
      </c>
      <c r="AG192" s="146"/>
      <c r="AH192" s="49" t="s">
        <v>311</v>
      </c>
    </row>
    <row r="193" spans="1:34" s="49" customFormat="1" x14ac:dyDescent="0.25">
      <c r="A193" s="49" t="s">
        <v>137</v>
      </c>
      <c r="B193" s="49" t="s">
        <v>19</v>
      </c>
      <c r="C193" s="49" t="s">
        <v>20</v>
      </c>
      <c r="D193" s="49" t="s">
        <v>136</v>
      </c>
      <c r="E193" s="49" t="s">
        <v>135</v>
      </c>
      <c r="F193" s="49" t="s">
        <v>295</v>
      </c>
      <c r="G193" s="49" t="s">
        <v>296</v>
      </c>
      <c r="H193" s="49">
        <v>147</v>
      </c>
      <c r="I193" s="49" t="s">
        <v>185</v>
      </c>
      <c r="J193" s="49" t="s">
        <v>133</v>
      </c>
      <c r="K193" s="49" t="s">
        <v>158</v>
      </c>
      <c r="P193" s="49" t="s">
        <v>302</v>
      </c>
      <c r="Q193" s="49" t="s">
        <v>131</v>
      </c>
      <c r="R193" s="49" t="s">
        <v>168</v>
      </c>
      <c r="S193" s="49" t="s">
        <v>167</v>
      </c>
      <c r="AB193" s="49" t="s">
        <v>128</v>
      </c>
      <c r="AC193" s="49">
        <v>2010</v>
      </c>
      <c r="AD193" s="146">
        <v>160.1</v>
      </c>
      <c r="AG193" s="146"/>
      <c r="AH193" s="49" t="s">
        <v>311</v>
      </c>
    </row>
    <row r="194" spans="1:34" s="49" customFormat="1" x14ac:dyDescent="0.25">
      <c r="A194" s="49" t="s">
        <v>137</v>
      </c>
      <c r="B194" s="49" t="s">
        <v>19</v>
      </c>
      <c r="C194" s="49" t="s">
        <v>20</v>
      </c>
      <c r="D194" s="49" t="s">
        <v>136</v>
      </c>
      <c r="E194" s="49" t="s">
        <v>135</v>
      </c>
      <c r="F194" s="49" t="s">
        <v>295</v>
      </c>
      <c r="G194" s="49" t="s">
        <v>296</v>
      </c>
      <c r="H194" s="49">
        <v>147</v>
      </c>
      <c r="I194" s="49" t="s">
        <v>185</v>
      </c>
      <c r="J194" s="49" t="s">
        <v>133</v>
      </c>
      <c r="K194" s="49" t="s">
        <v>158</v>
      </c>
      <c r="P194" s="49" t="s">
        <v>302</v>
      </c>
      <c r="Q194" s="49" t="s">
        <v>131</v>
      </c>
      <c r="R194" s="49" t="s">
        <v>166</v>
      </c>
      <c r="S194" s="49" t="s">
        <v>165</v>
      </c>
      <c r="AB194" s="49" t="s">
        <v>128</v>
      </c>
      <c r="AC194" s="49">
        <v>2010</v>
      </c>
      <c r="AD194" s="146">
        <v>24.4</v>
      </c>
      <c r="AG194" s="146"/>
      <c r="AH194" s="49" t="s">
        <v>311</v>
      </c>
    </row>
    <row r="195" spans="1:34" s="49" customFormat="1" x14ac:dyDescent="0.25">
      <c r="A195" s="49" t="s">
        <v>137</v>
      </c>
      <c r="B195" s="49" t="s">
        <v>19</v>
      </c>
      <c r="C195" s="49" t="s">
        <v>20</v>
      </c>
      <c r="D195" s="49" t="s">
        <v>136</v>
      </c>
      <c r="E195" s="49" t="s">
        <v>135</v>
      </c>
      <c r="F195" s="49" t="s">
        <v>295</v>
      </c>
      <c r="G195" s="49" t="s">
        <v>296</v>
      </c>
      <c r="H195" s="49">
        <v>147</v>
      </c>
      <c r="I195" s="49" t="s">
        <v>185</v>
      </c>
      <c r="J195" s="49" t="s">
        <v>133</v>
      </c>
      <c r="K195" s="49" t="s">
        <v>158</v>
      </c>
      <c r="P195" s="49" t="s">
        <v>302</v>
      </c>
      <c r="Q195" s="49" t="s">
        <v>131</v>
      </c>
      <c r="R195" s="49" t="s">
        <v>164</v>
      </c>
      <c r="S195" s="49" t="s">
        <v>143</v>
      </c>
      <c r="AB195" s="49" t="s">
        <v>128</v>
      </c>
      <c r="AC195" s="49">
        <v>2010</v>
      </c>
      <c r="AD195" s="146">
        <v>140.19999999999999</v>
      </c>
      <c r="AG195" s="146"/>
      <c r="AH195" s="49" t="s">
        <v>311</v>
      </c>
    </row>
    <row r="196" spans="1:34" s="49" customFormat="1" x14ac:dyDescent="0.25">
      <c r="A196" s="49" t="s">
        <v>137</v>
      </c>
      <c r="B196" s="49" t="s">
        <v>19</v>
      </c>
      <c r="C196" s="49" t="s">
        <v>20</v>
      </c>
      <c r="D196" s="49" t="s">
        <v>136</v>
      </c>
      <c r="E196" s="49" t="s">
        <v>135</v>
      </c>
      <c r="F196" s="49" t="s">
        <v>295</v>
      </c>
      <c r="G196" s="49" t="s">
        <v>296</v>
      </c>
      <c r="H196" s="49">
        <v>147</v>
      </c>
      <c r="I196" s="49" t="s">
        <v>185</v>
      </c>
      <c r="J196" s="49" t="s">
        <v>133</v>
      </c>
      <c r="K196" s="49" t="s">
        <v>158</v>
      </c>
      <c r="P196" s="49" t="s">
        <v>302</v>
      </c>
      <c r="Q196" s="49" t="s">
        <v>131</v>
      </c>
      <c r="R196" s="49" t="s">
        <v>163</v>
      </c>
      <c r="S196" s="49" t="s">
        <v>162</v>
      </c>
      <c r="AB196" s="49" t="s">
        <v>128</v>
      </c>
      <c r="AC196" s="49">
        <v>2010</v>
      </c>
      <c r="AD196" s="146">
        <v>107.7</v>
      </c>
      <c r="AG196" s="146"/>
      <c r="AH196" s="49" t="s">
        <v>311</v>
      </c>
    </row>
    <row r="197" spans="1:34" s="49" customFormat="1" x14ac:dyDescent="0.25">
      <c r="A197" s="49" t="s">
        <v>137</v>
      </c>
      <c r="B197" s="49" t="s">
        <v>19</v>
      </c>
      <c r="C197" s="49" t="s">
        <v>20</v>
      </c>
      <c r="D197" s="49" t="s">
        <v>136</v>
      </c>
      <c r="E197" s="49" t="s">
        <v>135</v>
      </c>
      <c r="F197" s="49" t="s">
        <v>295</v>
      </c>
      <c r="G197" s="49" t="s">
        <v>296</v>
      </c>
      <c r="H197" s="49">
        <v>147</v>
      </c>
      <c r="I197" s="49" t="s">
        <v>185</v>
      </c>
      <c r="J197" s="49" t="s">
        <v>133</v>
      </c>
      <c r="K197" s="49" t="s">
        <v>158</v>
      </c>
      <c r="P197" s="49" t="s">
        <v>302</v>
      </c>
      <c r="Q197" s="49" t="s">
        <v>131</v>
      </c>
      <c r="R197" s="49" t="s">
        <v>161</v>
      </c>
      <c r="S197" s="49" t="s">
        <v>139</v>
      </c>
      <c r="AB197" s="49" t="s">
        <v>128</v>
      </c>
      <c r="AC197" s="49">
        <v>2010</v>
      </c>
      <c r="AD197" s="146">
        <v>170.4</v>
      </c>
      <c r="AG197" s="146"/>
      <c r="AH197" s="49" t="s">
        <v>311</v>
      </c>
    </row>
    <row r="198" spans="1:34" s="49" customFormat="1" x14ac:dyDescent="0.25">
      <c r="A198" s="49" t="s">
        <v>137</v>
      </c>
      <c r="B198" s="49" t="s">
        <v>19</v>
      </c>
      <c r="C198" s="49" t="s">
        <v>20</v>
      </c>
      <c r="D198" s="49" t="s">
        <v>136</v>
      </c>
      <c r="E198" s="49" t="s">
        <v>135</v>
      </c>
      <c r="F198" s="49" t="s">
        <v>295</v>
      </c>
      <c r="G198" s="49" t="s">
        <v>296</v>
      </c>
      <c r="H198" s="49">
        <v>147</v>
      </c>
      <c r="I198" s="49" t="s">
        <v>185</v>
      </c>
      <c r="J198" s="49" t="s">
        <v>133</v>
      </c>
      <c r="K198" s="49" t="s">
        <v>158</v>
      </c>
      <c r="P198" s="49" t="s">
        <v>302</v>
      </c>
      <c r="Q198" s="49" t="s">
        <v>131</v>
      </c>
      <c r="R198" s="49" t="s">
        <v>160</v>
      </c>
      <c r="S198" s="49" t="s">
        <v>131</v>
      </c>
      <c r="AB198" s="49" t="s">
        <v>128</v>
      </c>
      <c r="AC198" s="49">
        <v>2010</v>
      </c>
      <c r="AD198" s="146">
        <v>1484.1</v>
      </c>
      <c r="AG198" s="146"/>
      <c r="AH198" s="49" t="s">
        <v>311</v>
      </c>
    </row>
    <row r="199" spans="1:34" s="49" customFormat="1" x14ac:dyDescent="0.25">
      <c r="A199" s="49" t="s">
        <v>137</v>
      </c>
      <c r="B199" s="49" t="s">
        <v>19</v>
      </c>
      <c r="C199" s="49" t="s">
        <v>20</v>
      </c>
      <c r="D199" s="49" t="s">
        <v>136</v>
      </c>
      <c r="E199" s="49" t="s">
        <v>135</v>
      </c>
      <c r="F199" s="49" t="s">
        <v>295</v>
      </c>
      <c r="G199" s="49" t="s">
        <v>296</v>
      </c>
      <c r="H199" s="49">
        <v>147</v>
      </c>
      <c r="I199" s="49" t="s">
        <v>185</v>
      </c>
      <c r="J199" s="49" t="s">
        <v>133</v>
      </c>
      <c r="K199" s="49" t="s">
        <v>158</v>
      </c>
      <c r="P199" s="49" t="s">
        <v>302</v>
      </c>
      <c r="Q199" s="49" t="s">
        <v>131</v>
      </c>
      <c r="R199" s="49" t="s">
        <v>157</v>
      </c>
      <c r="S199" s="49" t="s">
        <v>129</v>
      </c>
      <c r="AB199" s="49" t="s">
        <v>128</v>
      </c>
      <c r="AC199" s="49">
        <v>2010</v>
      </c>
      <c r="AD199" s="146">
        <v>525.1</v>
      </c>
      <c r="AG199" s="146"/>
      <c r="AH199" s="49" t="s">
        <v>311</v>
      </c>
    </row>
    <row r="200" spans="1:34" x14ac:dyDescent="0.25">
      <c r="A200" t="s">
        <v>137</v>
      </c>
      <c r="B200" t="s">
        <v>79</v>
      </c>
      <c r="C200" t="s">
        <v>80</v>
      </c>
      <c r="D200" t="s">
        <v>136</v>
      </c>
      <c r="E200" t="s">
        <v>135</v>
      </c>
      <c r="F200" t="s">
        <v>295</v>
      </c>
      <c r="G200" t="s">
        <v>296</v>
      </c>
      <c r="H200">
        <v>253</v>
      </c>
      <c r="I200" t="s">
        <v>416</v>
      </c>
      <c r="J200" t="s">
        <v>133</v>
      </c>
      <c r="K200" t="s">
        <v>132</v>
      </c>
      <c r="P200" t="s">
        <v>297</v>
      </c>
      <c r="Q200" t="s">
        <v>298</v>
      </c>
      <c r="R200" t="s">
        <v>156</v>
      </c>
      <c r="S200" t="s">
        <v>155</v>
      </c>
      <c r="AB200" t="s">
        <v>128</v>
      </c>
      <c r="AC200">
        <v>2010</v>
      </c>
      <c r="AD200" s="145">
        <v>5043</v>
      </c>
      <c r="AH200" t="s">
        <v>312</v>
      </c>
    </row>
    <row r="201" spans="1:34" x14ac:dyDescent="0.25">
      <c r="A201" t="s">
        <v>137</v>
      </c>
      <c r="B201" t="s">
        <v>79</v>
      </c>
      <c r="C201" t="s">
        <v>80</v>
      </c>
      <c r="D201" t="s">
        <v>136</v>
      </c>
      <c r="E201" t="s">
        <v>135</v>
      </c>
      <c r="F201" t="s">
        <v>295</v>
      </c>
      <c r="G201" t="s">
        <v>296</v>
      </c>
      <c r="H201">
        <v>253</v>
      </c>
      <c r="I201" t="s">
        <v>416</v>
      </c>
      <c r="J201" t="s">
        <v>133</v>
      </c>
      <c r="K201" t="s">
        <v>132</v>
      </c>
      <c r="P201" t="s">
        <v>297</v>
      </c>
      <c r="Q201" t="s">
        <v>298</v>
      </c>
      <c r="R201" t="s">
        <v>154</v>
      </c>
      <c r="S201" t="s">
        <v>153</v>
      </c>
      <c r="AB201" t="s">
        <v>128</v>
      </c>
      <c r="AC201">
        <v>2010</v>
      </c>
      <c r="AD201" s="145">
        <v>10756</v>
      </c>
      <c r="AH201" t="s">
        <v>312</v>
      </c>
    </row>
    <row r="202" spans="1:34" x14ac:dyDescent="0.25">
      <c r="A202" t="s">
        <v>137</v>
      </c>
      <c r="B202" t="s">
        <v>79</v>
      </c>
      <c r="C202" t="s">
        <v>80</v>
      </c>
      <c r="D202" t="s">
        <v>136</v>
      </c>
      <c r="E202" t="s">
        <v>135</v>
      </c>
      <c r="F202" t="s">
        <v>295</v>
      </c>
      <c r="G202" t="s">
        <v>296</v>
      </c>
      <c r="H202">
        <v>253</v>
      </c>
      <c r="I202" t="s">
        <v>416</v>
      </c>
      <c r="J202" t="s">
        <v>133</v>
      </c>
      <c r="K202" t="s">
        <v>132</v>
      </c>
      <c r="P202" t="s">
        <v>297</v>
      </c>
      <c r="Q202" t="s">
        <v>298</v>
      </c>
      <c r="R202" t="s">
        <v>152</v>
      </c>
      <c r="S202" t="s">
        <v>151</v>
      </c>
      <c r="AB202" t="s">
        <v>128</v>
      </c>
      <c r="AC202">
        <v>2010</v>
      </c>
      <c r="AD202" s="145">
        <v>12451</v>
      </c>
      <c r="AH202" t="s">
        <v>312</v>
      </c>
    </row>
    <row r="203" spans="1:34" x14ac:dyDescent="0.25">
      <c r="A203" t="s">
        <v>137</v>
      </c>
      <c r="B203" t="s">
        <v>79</v>
      </c>
      <c r="C203" t="s">
        <v>80</v>
      </c>
      <c r="D203" t="s">
        <v>136</v>
      </c>
      <c r="E203" t="s">
        <v>135</v>
      </c>
      <c r="F203" t="s">
        <v>295</v>
      </c>
      <c r="G203" t="s">
        <v>296</v>
      </c>
      <c r="H203">
        <v>253</v>
      </c>
      <c r="I203" t="s">
        <v>416</v>
      </c>
      <c r="J203" t="s">
        <v>133</v>
      </c>
      <c r="K203" t="s">
        <v>132</v>
      </c>
      <c r="P203" t="s">
        <v>297</v>
      </c>
      <c r="Q203" t="s">
        <v>298</v>
      </c>
      <c r="R203" t="s">
        <v>150</v>
      </c>
      <c r="S203" t="s">
        <v>149</v>
      </c>
      <c r="AB203" t="s">
        <v>128</v>
      </c>
      <c r="AC203">
        <v>2010</v>
      </c>
      <c r="AD203" s="145">
        <v>14536</v>
      </c>
      <c r="AH203" t="s">
        <v>312</v>
      </c>
    </row>
    <row r="204" spans="1:34" x14ac:dyDescent="0.25">
      <c r="A204" t="s">
        <v>137</v>
      </c>
      <c r="B204" t="s">
        <v>79</v>
      </c>
      <c r="C204" t="s">
        <v>80</v>
      </c>
      <c r="D204" t="s">
        <v>136</v>
      </c>
      <c r="E204" t="s">
        <v>135</v>
      </c>
      <c r="F204" t="s">
        <v>295</v>
      </c>
      <c r="G204" t="s">
        <v>296</v>
      </c>
      <c r="H204">
        <v>253</v>
      </c>
      <c r="I204" t="s">
        <v>416</v>
      </c>
      <c r="J204" t="s">
        <v>133</v>
      </c>
      <c r="K204" t="s">
        <v>132</v>
      </c>
      <c r="P204" t="s">
        <v>297</v>
      </c>
      <c r="Q204" t="s">
        <v>298</v>
      </c>
      <c r="R204" t="s">
        <v>148</v>
      </c>
      <c r="S204" t="s">
        <v>147</v>
      </c>
      <c r="AB204" t="s">
        <v>128</v>
      </c>
      <c r="AC204">
        <v>2010</v>
      </c>
      <c r="AD204" s="145">
        <v>27101</v>
      </c>
      <c r="AH204" t="s">
        <v>312</v>
      </c>
    </row>
    <row r="205" spans="1:34" x14ac:dyDescent="0.25">
      <c r="A205" t="s">
        <v>137</v>
      </c>
      <c r="B205" t="s">
        <v>79</v>
      </c>
      <c r="C205" t="s">
        <v>80</v>
      </c>
      <c r="D205" t="s">
        <v>136</v>
      </c>
      <c r="E205" t="s">
        <v>135</v>
      </c>
      <c r="F205" t="s">
        <v>295</v>
      </c>
      <c r="G205" t="s">
        <v>296</v>
      </c>
      <c r="H205">
        <v>253</v>
      </c>
      <c r="I205" t="s">
        <v>416</v>
      </c>
      <c r="J205" t="s">
        <v>133</v>
      </c>
      <c r="K205" t="s">
        <v>132</v>
      </c>
      <c r="P205" t="s">
        <v>297</v>
      </c>
      <c r="Q205" t="s">
        <v>298</v>
      </c>
      <c r="R205" t="s">
        <v>146</v>
      </c>
      <c r="S205" t="s">
        <v>145</v>
      </c>
      <c r="AB205" t="s">
        <v>128</v>
      </c>
      <c r="AC205">
        <v>2010</v>
      </c>
      <c r="AD205" s="145">
        <v>0.372</v>
      </c>
      <c r="AE205" t="s">
        <v>179</v>
      </c>
      <c r="AH205" t="s">
        <v>312</v>
      </c>
    </row>
    <row r="206" spans="1:34" x14ac:dyDescent="0.25">
      <c r="A206" t="s">
        <v>137</v>
      </c>
      <c r="B206" t="s">
        <v>79</v>
      </c>
      <c r="C206" t="s">
        <v>80</v>
      </c>
      <c r="D206" t="s">
        <v>136</v>
      </c>
      <c r="E206" t="s">
        <v>135</v>
      </c>
      <c r="F206" t="s">
        <v>295</v>
      </c>
      <c r="G206" t="s">
        <v>296</v>
      </c>
      <c r="H206">
        <v>253</v>
      </c>
      <c r="I206" t="s">
        <v>416</v>
      </c>
      <c r="J206" t="s">
        <v>133</v>
      </c>
      <c r="K206" t="s">
        <v>132</v>
      </c>
      <c r="P206" t="s">
        <v>297</v>
      </c>
      <c r="Q206" t="s">
        <v>298</v>
      </c>
      <c r="R206" t="s">
        <v>144</v>
      </c>
      <c r="S206" t="s">
        <v>143</v>
      </c>
      <c r="AB206" t="s">
        <v>128</v>
      </c>
      <c r="AC206">
        <v>2010</v>
      </c>
      <c r="AD206" s="145">
        <v>7173</v>
      </c>
      <c r="AH206" t="s">
        <v>312</v>
      </c>
    </row>
    <row r="207" spans="1:34" x14ac:dyDescent="0.25">
      <c r="A207" t="s">
        <v>137</v>
      </c>
      <c r="B207" t="s">
        <v>79</v>
      </c>
      <c r="C207" t="s">
        <v>80</v>
      </c>
      <c r="D207" t="s">
        <v>136</v>
      </c>
      <c r="E207" t="s">
        <v>135</v>
      </c>
      <c r="F207" t="s">
        <v>295</v>
      </c>
      <c r="G207" t="s">
        <v>296</v>
      </c>
      <c r="H207">
        <v>253</v>
      </c>
      <c r="I207" t="s">
        <v>416</v>
      </c>
      <c r="J207" t="s">
        <v>133</v>
      </c>
      <c r="K207" t="s">
        <v>132</v>
      </c>
      <c r="P207" t="s">
        <v>297</v>
      </c>
      <c r="Q207" t="s">
        <v>298</v>
      </c>
      <c r="R207" t="s">
        <v>142</v>
      </c>
      <c r="S207" t="s">
        <v>141</v>
      </c>
      <c r="AB207" t="s">
        <v>128</v>
      </c>
      <c r="AC207">
        <v>2010</v>
      </c>
      <c r="AD207" s="145">
        <v>3652</v>
      </c>
      <c r="AE207" t="s">
        <v>179</v>
      </c>
      <c r="AH207" t="s">
        <v>312</v>
      </c>
    </row>
    <row r="208" spans="1:34" x14ac:dyDescent="0.25">
      <c r="A208" t="s">
        <v>137</v>
      </c>
      <c r="B208" t="s">
        <v>79</v>
      </c>
      <c r="C208" t="s">
        <v>80</v>
      </c>
      <c r="D208" t="s">
        <v>136</v>
      </c>
      <c r="E208" t="s">
        <v>135</v>
      </c>
      <c r="F208" t="s">
        <v>295</v>
      </c>
      <c r="G208" t="s">
        <v>296</v>
      </c>
      <c r="H208">
        <v>253</v>
      </c>
      <c r="I208" t="s">
        <v>416</v>
      </c>
      <c r="J208" t="s">
        <v>133</v>
      </c>
      <c r="K208" t="s">
        <v>132</v>
      </c>
      <c r="P208" t="s">
        <v>297</v>
      </c>
      <c r="Q208" t="s">
        <v>298</v>
      </c>
      <c r="R208" t="s">
        <v>140</v>
      </c>
      <c r="S208" t="s">
        <v>139</v>
      </c>
      <c r="AB208" t="s">
        <v>128</v>
      </c>
      <c r="AC208">
        <v>2010</v>
      </c>
      <c r="AD208" s="145">
        <v>6956</v>
      </c>
      <c r="AH208" t="s">
        <v>312</v>
      </c>
    </row>
    <row r="209" spans="1:34" x14ac:dyDescent="0.25">
      <c r="A209" t="s">
        <v>137</v>
      </c>
      <c r="B209" t="s">
        <v>79</v>
      </c>
      <c r="C209" t="s">
        <v>80</v>
      </c>
      <c r="D209" t="s">
        <v>136</v>
      </c>
      <c r="E209" t="s">
        <v>135</v>
      </c>
      <c r="F209" t="s">
        <v>295</v>
      </c>
      <c r="G209" t="s">
        <v>296</v>
      </c>
      <c r="H209">
        <v>253</v>
      </c>
      <c r="I209" t="s">
        <v>416</v>
      </c>
      <c r="J209" t="s">
        <v>133</v>
      </c>
      <c r="K209" t="s">
        <v>132</v>
      </c>
      <c r="P209" t="s">
        <v>297</v>
      </c>
      <c r="Q209" t="s">
        <v>298</v>
      </c>
      <c r="R209" t="s">
        <v>138</v>
      </c>
      <c r="S209" t="s">
        <v>131</v>
      </c>
      <c r="AB209" t="s">
        <v>128</v>
      </c>
      <c r="AC209">
        <v>2010</v>
      </c>
      <c r="AD209" s="145">
        <v>102737</v>
      </c>
      <c r="AH209" t="s">
        <v>312</v>
      </c>
    </row>
    <row r="210" spans="1:34" x14ac:dyDescent="0.25">
      <c r="A210" t="s">
        <v>137</v>
      </c>
      <c r="B210" t="s">
        <v>79</v>
      </c>
      <c r="C210" t="s">
        <v>80</v>
      </c>
      <c r="D210" t="s">
        <v>136</v>
      </c>
      <c r="E210" t="s">
        <v>135</v>
      </c>
      <c r="F210" t="s">
        <v>295</v>
      </c>
      <c r="G210" t="s">
        <v>296</v>
      </c>
      <c r="H210">
        <v>253</v>
      </c>
      <c r="I210" t="s">
        <v>416</v>
      </c>
      <c r="J210" t="s">
        <v>133</v>
      </c>
      <c r="K210" t="s">
        <v>132</v>
      </c>
      <c r="P210" t="s">
        <v>297</v>
      </c>
      <c r="Q210" t="s">
        <v>298</v>
      </c>
      <c r="R210" t="s">
        <v>130</v>
      </c>
      <c r="S210" t="s">
        <v>129</v>
      </c>
      <c r="AB210" t="s">
        <v>128</v>
      </c>
      <c r="AC210">
        <v>2010</v>
      </c>
      <c r="AD210" s="145">
        <v>14697</v>
      </c>
      <c r="AE210" t="s">
        <v>179</v>
      </c>
      <c r="AH210" t="s">
        <v>312</v>
      </c>
    </row>
    <row r="211" spans="1:34" x14ac:dyDescent="0.25">
      <c r="A211" t="s">
        <v>137</v>
      </c>
      <c r="B211" t="s">
        <v>79</v>
      </c>
      <c r="C211" t="s">
        <v>80</v>
      </c>
      <c r="D211" t="s">
        <v>136</v>
      </c>
      <c r="E211" t="s">
        <v>135</v>
      </c>
      <c r="F211" t="s">
        <v>295</v>
      </c>
      <c r="G211" t="s">
        <v>296</v>
      </c>
      <c r="H211">
        <v>253</v>
      </c>
      <c r="I211" t="s">
        <v>416</v>
      </c>
      <c r="J211" t="s">
        <v>133</v>
      </c>
      <c r="K211" t="s">
        <v>132</v>
      </c>
      <c r="P211" t="s">
        <v>300</v>
      </c>
      <c r="Q211" t="s">
        <v>301</v>
      </c>
      <c r="R211" t="s">
        <v>156</v>
      </c>
      <c r="S211" t="s">
        <v>155</v>
      </c>
      <c r="AB211" t="s">
        <v>128</v>
      </c>
      <c r="AC211">
        <v>2010</v>
      </c>
      <c r="AD211" s="145">
        <v>6082</v>
      </c>
      <c r="AH211" t="s">
        <v>312</v>
      </c>
    </row>
    <row r="212" spans="1:34" x14ac:dyDescent="0.25">
      <c r="A212" t="s">
        <v>137</v>
      </c>
      <c r="B212" t="s">
        <v>79</v>
      </c>
      <c r="C212" t="s">
        <v>80</v>
      </c>
      <c r="D212" t="s">
        <v>136</v>
      </c>
      <c r="E212" t="s">
        <v>135</v>
      </c>
      <c r="F212" t="s">
        <v>295</v>
      </c>
      <c r="G212" t="s">
        <v>296</v>
      </c>
      <c r="H212">
        <v>253</v>
      </c>
      <c r="I212" t="s">
        <v>416</v>
      </c>
      <c r="J212" t="s">
        <v>133</v>
      </c>
      <c r="K212" t="s">
        <v>132</v>
      </c>
      <c r="P212" t="s">
        <v>300</v>
      </c>
      <c r="Q212" t="s">
        <v>301</v>
      </c>
      <c r="R212" t="s">
        <v>154</v>
      </c>
      <c r="S212" t="s">
        <v>153</v>
      </c>
      <c r="AB212" t="s">
        <v>128</v>
      </c>
      <c r="AC212">
        <v>2010</v>
      </c>
      <c r="AD212" s="145">
        <v>12834</v>
      </c>
      <c r="AH212" t="s">
        <v>312</v>
      </c>
    </row>
    <row r="213" spans="1:34" x14ac:dyDescent="0.25">
      <c r="A213" t="s">
        <v>137</v>
      </c>
      <c r="B213" t="s">
        <v>79</v>
      </c>
      <c r="C213" t="s">
        <v>80</v>
      </c>
      <c r="D213" t="s">
        <v>136</v>
      </c>
      <c r="E213" t="s">
        <v>135</v>
      </c>
      <c r="F213" t="s">
        <v>295</v>
      </c>
      <c r="G213" t="s">
        <v>296</v>
      </c>
      <c r="H213">
        <v>253</v>
      </c>
      <c r="I213" t="s">
        <v>416</v>
      </c>
      <c r="J213" t="s">
        <v>133</v>
      </c>
      <c r="K213" t="s">
        <v>132</v>
      </c>
      <c r="P213" t="s">
        <v>300</v>
      </c>
      <c r="Q213" t="s">
        <v>301</v>
      </c>
      <c r="R213" t="s">
        <v>152</v>
      </c>
      <c r="S213" t="s">
        <v>151</v>
      </c>
      <c r="AB213" t="s">
        <v>128</v>
      </c>
      <c r="AC213">
        <v>2010</v>
      </c>
      <c r="AD213" s="145">
        <v>13349</v>
      </c>
      <c r="AH213" t="s">
        <v>312</v>
      </c>
    </row>
    <row r="214" spans="1:34" x14ac:dyDescent="0.25">
      <c r="A214" t="s">
        <v>137</v>
      </c>
      <c r="B214" t="s">
        <v>79</v>
      </c>
      <c r="C214" t="s">
        <v>80</v>
      </c>
      <c r="D214" t="s">
        <v>136</v>
      </c>
      <c r="E214" t="s">
        <v>135</v>
      </c>
      <c r="F214" t="s">
        <v>295</v>
      </c>
      <c r="G214" t="s">
        <v>296</v>
      </c>
      <c r="H214">
        <v>253</v>
      </c>
      <c r="I214" t="s">
        <v>416</v>
      </c>
      <c r="J214" t="s">
        <v>133</v>
      </c>
      <c r="K214" t="s">
        <v>132</v>
      </c>
      <c r="P214" t="s">
        <v>300</v>
      </c>
      <c r="Q214" t="s">
        <v>301</v>
      </c>
      <c r="R214" t="s">
        <v>150</v>
      </c>
      <c r="S214" t="s">
        <v>149</v>
      </c>
      <c r="AB214" t="s">
        <v>128</v>
      </c>
      <c r="AC214">
        <v>2010</v>
      </c>
      <c r="AD214" s="145">
        <v>8653</v>
      </c>
      <c r="AH214" t="s">
        <v>312</v>
      </c>
    </row>
    <row r="215" spans="1:34" x14ac:dyDescent="0.25">
      <c r="A215" t="s">
        <v>137</v>
      </c>
      <c r="B215" t="s">
        <v>79</v>
      </c>
      <c r="C215" t="s">
        <v>80</v>
      </c>
      <c r="D215" t="s">
        <v>136</v>
      </c>
      <c r="E215" t="s">
        <v>135</v>
      </c>
      <c r="F215" t="s">
        <v>295</v>
      </c>
      <c r="G215" t="s">
        <v>296</v>
      </c>
      <c r="H215">
        <v>253</v>
      </c>
      <c r="I215" t="s">
        <v>416</v>
      </c>
      <c r="J215" t="s">
        <v>133</v>
      </c>
      <c r="K215" t="s">
        <v>132</v>
      </c>
      <c r="P215" t="s">
        <v>300</v>
      </c>
      <c r="Q215" t="s">
        <v>301</v>
      </c>
      <c r="R215" t="s">
        <v>148</v>
      </c>
      <c r="S215" t="s">
        <v>147</v>
      </c>
      <c r="AB215" t="s">
        <v>128</v>
      </c>
      <c r="AC215">
        <v>2010</v>
      </c>
      <c r="AD215" s="145">
        <v>13358</v>
      </c>
      <c r="AH215" t="s">
        <v>312</v>
      </c>
    </row>
    <row r="216" spans="1:34" x14ac:dyDescent="0.25">
      <c r="A216" t="s">
        <v>137</v>
      </c>
      <c r="B216" t="s">
        <v>79</v>
      </c>
      <c r="C216" t="s">
        <v>80</v>
      </c>
      <c r="D216" t="s">
        <v>136</v>
      </c>
      <c r="E216" t="s">
        <v>135</v>
      </c>
      <c r="F216" t="s">
        <v>295</v>
      </c>
      <c r="G216" t="s">
        <v>296</v>
      </c>
      <c r="H216">
        <v>253</v>
      </c>
      <c r="I216" t="s">
        <v>416</v>
      </c>
      <c r="J216" t="s">
        <v>133</v>
      </c>
      <c r="K216" t="s">
        <v>132</v>
      </c>
      <c r="P216" t="s">
        <v>300</v>
      </c>
      <c r="Q216" t="s">
        <v>301</v>
      </c>
      <c r="R216" t="s">
        <v>146</v>
      </c>
      <c r="S216" t="s">
        <v>145</v>
      </c>
      <c r="AB216" t="s">
        <v>128</v>
      </c>
      <c r="AC216">
        <v>2010</v>
      </c>
      <c r="AD216" s="145">
        <v>1441</v>
      </c>
      <c r="AE216" t="s">
        <v>179</v>
      </c>
      <c r="AH216" t="s">
        <v>312</v>
      </c>
    </row>
    <row r="217" spans="1:34" x14ac:dyDescent="0.25">
      <c r="A217" t="s">
        <v>137</v>
      </c>
      <c r="B217" t="s">
        <v>79</v>
      </c>
      <c r="C217" t="s">
        <v>80</v>
      </c>
      <c r="D217" t="s">
        <v>136</v>
      </c>
      <c r="E217" t="s">
        <v>135</v>
      </c>
      <c r="F217" t="s">
        <v>295</v>
      </c>
      <c r="G217" t="s">
        <v>296</v>
      </c>
      <c r="H217">
        <v>253</v>
      </c>
      <c r="I217" t="s">
        <v>416</v>
      </c>
      <c r="J217" t="s">
        <v>133</v>
      </c>
      <c r="K217" t="s">
        <v>132</v>
      </c>
      <c r="P217" t="s">
        <v>300</v>
      </c>
      <c r="Q217" t="s">
        <v>301</v>
      </c>
      <c r="R217" t="s">
        <v>144</v>
      </c>
      <c r="S217" t="s">
        <v>143</v>
      </c>
      <c r="AB217" t="s">
        <v>128</v>
      </c>
      <c r="AC217">
        <v>2010</v>
      </c>
      <c r="AD217" s="145">
        <v>20753</v>
      </c>
      <c r="AH217" t="s">
        <v>312</v>
      </c>
    </row>
    <row r="218" spans="1:34" x14ac:dyDescent="0.25">
      <c r="A218" t="s">
        <v>137</v>
      </c>
      <c r="B218" t="s">
        <v>79</v>
      </c>
      <c r="C218" t="s">
        <v>80</v>
      </c>
      <c r="D218" t="s">
        <v>136</v>
      </c>
      <c r="E218" t="s">
        <v>135</v>
      </c>
      <c r="F218" t="s">
        <v>295</v>
      </c>
      <c r="G218" t="s">
        <v>296</v>
      </c>
      <c r="H218">
        <v>253</v>
      </c>
      <c r="I218" t="s">
        <v>416</v>
      </c>
      <c r="J218" t="s">
        <v>133</v>
      </c>
      <c r="K218" t="s">
        <v>132</v>
      </c>
      <c r="P218" t="s">
        <v>300</v>
      </c>
      <c r="Q218" t="s">
        <v>301</v>
      </c>
      <c r="R218" t="s">
        <v>142</v>
      </c>
      <c r="S218" t="s">
        <v>141</v>
      </c>
      <c r="AB218" t="s">
        <v>128</v>
      </c>
      <c r="AC218">
        <v>2010</v>
      </c>
      <c r="AD218" s="145">
        <v>8.27</v>
      </c>
      <c r="AH218" t="s">
        <v>312</v>
      </c>
    </row>
    <row r="219" spans="1:34" x14ac:dyDescent="0.25">
      <c r="A219" t="s">
        <v>137</v>
      </c>
      <c r="B219" t="s">
        <v>79</v>
      </c>
      <c r="C219" t="s">
        <v>80</v>
      </c>
      <c r="D219" t="s">
        <v>136</v>
      </c>
      <c r="E219" t="s">
        <v>135</v>
      </c>
      <c r="F219" t="s">
        <v>295</v>
      </c>
      <c r="G219" t="s">
        <v>296</v>
      </c>
      <c r="H219">
        <v>253</v>
      </c>
      <c r="I219" t="s">
        <v>416</v>
      </c>
      <c r="J219" t="s">
        <v>133</v>
      </c>
      <c r="K219" t="s">
        <v>132</v>
      </c>
      <c r="P219" t="s">
        <v>300</v>
      </c>
      <c r="Q219" t="s">
        <v>301</v>
      </c>
      <c r="R219" t="s">
        <v>140</v>
      </c>
      <c r="S219" t="s">
        <v>139</v>
      </c>
      <c r="AB219" t="s">
        <v>128</v>
      </c>
      <c r="AC219">
        <v>2010</v>
      </c>
      <c r="AD219" s="145">
        <v>4238</v>
      </c>
      <c r="AE219" t="s">
        <v>179</v>
      </c>
      <c r="AH219" t="s">
        <v>312</v>
      </c>
    </row>
    <row r="220" spans="1:34" x14ac:dyDescent="0.25">
      <c r="A220" t="s">
        <v>137</v>
      </c>
      <c r="B220" t="s">
        <v>79</v>
      </c>
      <c r="C220" t="s">
        <v>80</v>
      </c>
      <c r="D220" t="s">
        <v>136</v>
      </c>
      <c r="E220" t="s">
        <v>135</v>
      </c>
      <c r="F220" t="s">
        <v>295</v>
      </c>
      <c r="G220" t="s">
        <v>296</v>
      </c>
      <c r="H220">
        <v>253</v>
      </c>
      <c r="I220" t="s">
        <v>416</v>
      </c>
      <c r="J220" t="s">
        <v>133</v>
      </c>
      <c r="K220" t="s">
        <v>132</v>
      </c>
      <c r="P220" t="s">
        <v>300</v>
      </c>
      <c r="Q220" t="s">
        <v>301</v>
      </c>
      <c r="R220" t="s">
        <v>138</v>
      </c>
      <c r="S220" t="s">
        <v>131</v>
      </c>
      <c r="AB220" t="s">
        <v>128</v>
      </c>
      <c r="AC220">
        <v>2010</v>
      </c>
      <c r="AD220" s="145">
        <v>100803</v>
      </c>
      <c r="AH220" t="s">
        <v>312</v>
      </c>
    </row>
    <row r="221" spans="1:34" x14ac:dyDescent="0.25">
      <c r="A221" t="s">
        <v>137</v>
      </c>
      <c r="B221" t="s">
        <v>79</v>
      </c>
      <c r="C221" t="s">
        <v>80</v>
      </c>
      <c r="D221" t="s">
        <v>136</v>
      </c>
      <c r="E221" t="s">
        <v>135</v>
      </c>
      <c r="F221" t="s">
        <v>295</v>
      </c>
      <c r="G221" t="s">
        <v>296</v>
      </c>
      <c r="H221">
        <v>253</v>
      </c>
      <c r="I221" t="s">
        <v>416</v>
      </c>
      <c r="J221" t="s">
        <v>133</v>
      </c>
      <c r="K221" t="s">
        <v>132</v>
      </c>
      <c r="P221" t="s">
        <v>300</v>
      </c>
      <c r="Q221" t="s">
        <v>301</v>
      </c>
      <c r="R221" t="s">
        <v>130</v>
      </c>
      <c r="S221" t="s">
        <v>129</v>
      </c>
      <c r="AB221" t="s">
        <v>128</v>
      </c>
      <c r="AC221">
        <v>2010</v>
      </c>
      <c r="AD221" s="145">
        <v>11636</v>
      </c>
      <c r="AE221" t="s">
        <v>179</v>
      </c>
      <c r="AH221" t="s">
        <v>312</v>
      </c>
    </row>
    <row r="222" spans="1:34" s="49" customFormat="1" x14ac:dyDescent="0.25">
      <c r="A222" s="49" t="s">
        <v>137</v>
      </c>
      <c r="B222" s="49" t="s">
        <v>79</v>
      </c>
      <c r="C222" s="49" t="s">
        <v>80</v>
      </c>
      <c r="D222" s="49" t="s">
        <v>136</v>
      </c>
      <c r="E222" s="49" t="s">
        <v>135</v>
      </c>
      <c r="F222" s="49" t="s">
        <v>295</v>
      </c>
      <c r="G222" s="49" t="s">
        <v>296</v>
      </c>
      <c r="H222" s="49">
        <v>253</v>
      </c>
      <c r="I222" s="49" t="s">
        <v>416</v>
      </c>
      <c r="J222" s="49" t="s">
        <v>133</v>
      </c>
      <c r="K222" s="49" t="s">
        <v>132</v>
      </c>
      <c r="P222" s="49" t="s">
        <v>302</v>
      </c>
      <c r="Q222" s="49" t="s">
        <v>131</v>
      </c>
      <c r="R222" s="49" t="s">
        <v>156</v>
      </c>
      <c r="S222" s="49" t="s">
        <v>155</v>
      </c>
      <c r="AB222" s="49" t="s">
        <v>128</v>
      </c>
      <c r="AC222" s="49">
        <v>2010</v>
      </c>
      <c r="AD222" s="146">
        <v>11.125</v>
      </c>
      <c r="AF222" s="49" t="s">
        <v>858</v>
      </c>
      <c r="AG222" s="146">
        <f>(AD222+AD223+AD224)*( 1 +AD232/(AD231-AD232))</f>
        <v>69.582489902099795</v>
      </c>
      <c r="AH222" s="49" t="s">
        <v>312</v>
      </c>
    </row>
    <row r="223" spans="1:34" s="49" customFormat="1" x14ac:dyDescent="0.25">
      <c r="A223" s="49" t="s">
        <v>137</v>
      </c>
      <c r="B223" s="49" t="s">
        <v>79</v>
      </c>
      <c r="C223" s="49" t="s">
        <v>80</v>
      </c>
      <c r="D223" s="49" t="s">
        <v>136</v>
      </c>
      <c r="E223" s="49" t="s">
        <v>135</v>
      </c>
      <c r="F223" s="49" t="s">
        <v>295</v>
      </c>
      <c r="G223" s="49" t="s">
        <v>296</v>
      </c>
      <c r="H223" s="49">
        <v>253</v>
      </c>
      <c r="I223" s="49" t="s">
        <v>416</v>
      </c>
      <c r="J223" s="49" t="s">
        <v>133</v>
      </c>
      <c r="K223" s="49" t="s">
        <v>132</v>
      </c>
      <c r="P223" s="49" t="s">
        <v>302</v>
      </c>
      <c r="Q223" s="49" t="s">
        <v>131</v>
      </c>
      <c r="R223" s="49" t="s">
        <v>154</v>
      </c>
      <c r="S223" s="49" t="s">
        <v>153</v>
      </c>
      <c r="AB223" s="49" t="s">
        <v>128</v>
      </c>
      <c r="AC223" s="49">
        <v>2010</v>
      </c>
      <c r="AD223" s="146">
        <v>23.59</v>
      </c>
      <c r="AF223" s="49" t="s">
        <v>859</v>
      </c>
      <c r="AG223" s="146">
        <f>(AD225+AD226+AD227+AD228+AD229+AD230)*( 1 +AD232/(AD231-AD232))</f>
        <v>133.95621042046807</v>
      </c>
      <c r="AH223" s="49" t="s">
        <v>312</v>
      </c>
    </row>
    <row r="224" spans="1:34" s="49" customFormat="1" x14ac:dyDescent="0.25">
      <c r="A224" s="49" t="s">
        <v>137</v>
      </c>
      <c r="B224" s="49" t="s">
        <v>79</v>
      </c>
      <c r="C224" s="49" t="s">
        <v>80</v>
      </c>
      <c r="D224" s="49" t="s">
        <v>136</v>
      </c>
      <c r="E224" s="49" t="s">
        <v>135</v>
      </c>
      <c r="F224" s="49" t="s">
        <v>295</v>
      </c>
      <c r="G224" s="49" t="s">
        <v>296</v>
      </c>
      <c r="H224" s="49">
        <v>253</v>
      </c>
      <c r="I224" s="49" t="s">
        <v>416</v>
      </c>
      <c r="J224" s="49" t="s">
        <v>133</v>
      </c>
      <c r="K224" s="49" t="s">
        <v>132</v>
      </c>
      <c r="P224" s="49" t="s">
        <v>302</v>
      </c>
      <c r="Q224" s="49" t="s">
        <v>131</v>
      </c>
      <c r="R224" s="49" t="s">
        <v>152</v>
      </c>
      <c r="S224" s="49" t="s">
        <v>151</v>
      </c>
      <c r="AB224" s="49" t="s">
        <v>128</v>
      </c>
      <c r="AC224" s="49">
        <v>2010</v>
      </c>
      <c r="AD224" s="146">
        <v>25.8</v>
      </c>
      <c r="AF224" s="49" t="s">
        <v>862</v>
      </c>
      <c r="AG224" s="146">
        <f>AD222+AD223+AD224+AD225+ AD226+AD227+AD228+AD229+AD230+AD232</f>
        <v>203.53900000000002</v>
      </c>
      <c r="AH224" s="49" t="s">
        <v>312</v>
      </c>
    </row>
    <row r="225" spans="1:34" s="49" customFormat="1" x14ac:dyDescent="0.25">
      <c r="A225" s="49" t="s">
        <v>137</v>
      </c>
      <c r="B225" s="49" t="s">
        <v>79</v>
      </c>
      <c r="C225" s="49" t="s">
        <v>80</v>
      </c>
      <c r="D225" s="49" t="s">
        <v>136</v>
      </c>
      <c r="E225" s="49" t="s">
        <v>135</v>
      </c>
      <c r="F225" s="49" t="s">
        <v>295</v>
      </c>
      <c r="G225" s="49" t="s">
        <v>296</v>
      </c>
      <c r="H225" s="49">
        <v>253</v>
      </c>
      <c r="I225" s="49" t="s">
        <v>416</v>
      </c>
      <c r="J225" s="49" t="s">
        <v>133</v>
      </c>
      <c r="K225" s="49" t="s">
        <v>132</v>
      </c>
      <c r="P225" s="49" t="s">
        <v>302</v>
      </c>
      <c r="Q225" s="49" t="s">
        <v>131</v>
      </c>
      <c r="R225" s="49" t="s">
        <v>150</v>
      </c>
      <c r="S225" s="49" t="s">
        <v>149</v>
      </c>
      <c r="AB225" s="49" t="s">
        <v>128</v>
      </c>
      <c r="AC225" s="49">
        <v>2010</v>
      </c>
      <c r="AD225" s="146">
        <v>23.189</v>
      </c>
      <c r="AG225" s="146"/>
      <c r="AH225" s="49" t="s">
        <v>312</v>
      </c>
    </row>
    <row r="226" spans="1:34" s="49" customFormat="1" x14ac:dyDescent="0.25">
      <c r="A226" s="49" t="s">
        <v>137</v>
      </c>
      <c r="B226" s="49" t="s">
        <v>79</v>
      </c>
      <c r="C226" s="49" t="s">
        <v>80</v>
      </c>
      <c r="D226" s="49" t="s">
        <v>136</v>
      </c>
      <c r="E226" s="49" t="s">
        <v>135</v>
      </c>
      <c r="F226" s="49" t="s">
        <v>295</v>
      </c>
      <c r="G226" s="49" t="s">
        <v>296</v>
      </c>
      <c r="H226" s="49">
        <v>253</v>
      </c>
      <c r="I226" s="49" t="s">
        <v>416</v>
      </c>
      <c r="J226" s="49" t="s">
        <v>133</v>
      </c>
      <c r="K226" s="49" t="s">
        <v>132</v>
      </c>
      <c r="P226" s="49" t="s">
        <v>302</v>
      </c>
      <c r="Q226" s="49" t="s">
        <v>131</v>
      </c>
      <c r="R226" s="49" t="s">
        <v>148</v>
      </c>
      <c r="S226" s="49" t="s">
        <v>147</v>
      </c>
      <c r="AB226" s="49" t="s">
        <v>128</v>
      </c>
      <c r="AC226" s="49">
        <v>2010</v>
      </c>
      <c r="AD226" s="146">
        <v>40.457999999999998</v>
      </c>
      <c r="AG226" s="146"/>
      <c r="AH226" s="49" t="s">
        <v>312</v>
      </c>
    </row>
    <row r="227" spans="1:34" s="49" customFormat="1" x14ac:dyDescent="0.25">
      <c r="A227" s="49" t="s">
        <v>137</v>
      </c>
      <c r="B227" s="49" t="s">
        <v>79</v>
      </c>
      <c r="C227" s="49" t="s">
        <v>80</v>
      </c>
      <c r="D227" s="49" t="s">
        <v>136</v>
      </c>
      <c r="E227" s="49" t="s">
        <v>135</v>
      </c>
      <c r="F227" s="49" t="s">
        <v>295</v>
      </c>
      <c r="G227" s="49" t="s">
        <v>296</v>
      </c>
      <c r="H227" s="49">
        <v>253</v>
      </c>
      <c r="I227" s="49" t="s">
        <v>416</v>
      </c>
      <c r="J227" s="49" t="s">
        <v>133</v>
      </c>
      <c r="K227" s="49" t="s">
        <v>132</v>
      </c>
      <c r="P227" s="49" t="s">
        <v>302</v>
      </c>
      <c r="Q227" s="49" t="s">
        <v>131</v>
      </c>
      <c r="R227" s="49" t="s">
        <v>146</v>
      </c>
      <c r="S227" s="49" t="s">
        <v>145</v>
      </c>
      <c r="AB227" s="49" t="s">
        <v>128</v>
      </c>
      <c r="AC227" s="49">
        <v>2010</v>
      </c>
      <c r="AD227" s="146">
        <v>1.8129999999999999</v>
      </c>
      <c r="AE227" s="49" t="s">
        <v>179</v>
      </c>
      <c r="AG227" s="146"/>
      <c r="AH227" s="49" t="s">
        <v>312</v>
      </c>
    </row>
    <row r="228" spans="1:34" s="49" customFormat="1" x14ac:dyDescent="0.25">
      <c r="A228" s="49" t="s">
        <v>137</v>
      </c>
      <c r="B228" s="49" t="s">
        <v>79</v>
      </c>
      <c r="C228" s="49" t="s">
        <v>80</v>
      </c>
      <c r="D228" s="49" t="s">
        <v>136</v>
      </c>
      <c r="E228" s="49" t="s">
        <v>135</v>
      </c>
      <c r="F228" s="49" t="s">
        <v>295</v>
      </c>
      <c r="G228" s="49" t="s">
        <v>296</v>
      </c>
      <c r="H228" s="49">
        <v>253</v>
      </c>
      <c r="I228" s="49" t="s">
        <v>416</v>
      </c>
      <c r="J228" s="49" t="s">
        <v>133</v>
      </c>
      <c r="K228" s="49" t="s">
        <v>132</v>
      </c>
      <c r="P228" s="49" t="s">
        <v>302</v>
      </c>
      <c r="Q228" s="49" t="s">
        <v>131</v>
      </c>
      <c r="R228" s="49" t="s">
        <v>144</v>
      </c>
      <c r="S228" s="49" t="s">
        <v>143</v>
      </c>
      <c r="AB228" s="49" t="s">
        <v>128</v>
      </c>
      <c r="AC228" s="49">
        <v>2010</v>
      </c>
      <c r="AD228" s="146">
        <v>27.925999999999998</v>
      </c>
      <c r="AG228" s="146"/>
      <c r="AH228" s="49" t="s">
        <v>312</v>
      </c>
    </row>
    <row r="229" spans="1:34" s="49" customFormat="1" x14ac:dyDescent="0.25">
      <c r="A229" s="49" t="s">
        <v>137</v>
      </c>
      <c r="B229" s="49" t="s">
        <v>79</v>
      </c>
      <c r="C229" s="49" t="s">
        <v>80</v>
      </c>
      <c r="D229" s="49" t="s">
        <v>136</v>
      </c>
      <c r="E229" s="49" t="s">
        <v>135</v>
      </c>
      <c r="F229" s="49" t="s">
        <v>295</v>
      </c>
      <c r="G229" s="49" t="s">
        <v>296</v>
      </c>
      <c r="H229" s="49">
        <v>253</v>
      </c>
      <c r="I229" s="49" t="s">
        <v>416</v>
      </c>
      <c r="J229" s="49" t="s">
        <v>133</v>
      </c>
      <c r="K229" s="49" t="s">
        <v>132</v>
      </c>
      <c r="P229" s="49" t="s">
        <v>302</v>
      </c>
      <c r="Q229" s="49" t="s">
        <v>131</v>
      </c>
      <c r="R229" s="49" t="s">
        <v>142</v>
      </c>
      <c r="S229" s="49" t="s">
        <v>141</v>
      </c>
      <c r="AB229" s="49" t="s">
        <v>128</v>
      </c>
      <c r="AC229" s="49">
        <v>2010</v>
      </c>
      <c r="AD229" s="146">
        <v>11.920999999999999</v>
      </c>
      <c r="AG229" s="146"/>
      <c r="AH229" s="49" t="s">
        <v>312</v>
      </c>
    </row>
    <row r="230" spans="1:34" s="49" customFormat="1" x14ac:dyDescent="0.25">
      <c r="A230" s="49" t="s">
        <v>137</v>
      </c>
      <c r="B230" s="49" t="s">
        <v>79</v>
      </c>
      <c r="C230" s="49" t="s">
        <v>80</v>
      </c>
      <c r="D230" s="49" t="s">
        <v>136</v>
      </c>
      <c r="E230" s="49" t="s">
        <v>135</v>
      </c>
      <c r="F230" s="49" t="s">
        <v>295</v>
      </c>
      <c r="G230" s="49" t="s">
        <v>296</v>
      </c>
      <c r="H230" s="49">
        <v>253</v>
      </c>
      <c r="I230" s="49" t="s">
        <v>416</v>
      </c>
      <c r="J230" s="49" t="s">
        <v>133</v>
      </c>
      <c r="K230" s="49" t="s">
        <v>132</v>
      </c>
      <c r="P230" s="49" t="s">
        <v>302</v>
      </c>
      <c r="Q230" s="49" t="s">
        <v>131</v>
      </c>
      <c r="R230" s="49" t="s">
        <v>140</v>
      </c>
      <c r="S230" s="49" t="s">
        <v>139</v>
      </c>
      <c r="AB230" s="49" t="s">
        <v>128</v>
      </c>
      <c r="AC230" s="49">
        <v>2010</v>
      </c>
      <c r="AD230" s="146">
        <v>11.193</v>
      </c>
      <c r="AG230" s="146"/>
      <c r="AH230" s="49" t="s">
        <v>312</v>
      </c>
    </row>
    <row r="231" spans="1:34" s="49" customFormat="1" x14ac:dyDescent="0.25">
      <c r="A231" s="49" t="s">
        <v>137</v>
      </c>
      <c r="B231" s="49" t="s">
        <v>79</v>
      </c>
      <c r="C231" s="49" t="s">
        <v>80</v>
      </c>
      <c r="D231" s="49" t="s">
        <v>136</v>
      </c>
      <c r="E231" s="49" t="s">
        <v>135</v>
      </c>
      <c r="F231" s="49" t="s">
        <v>295</v>
      </c>
      <c r="G231" s="49" t="s">
        <v>296</v>
      </c>
      <c r="H231" s="49">
        <v>253</v>
      </c>
      <c r="I231" s="49" t="s">
        <v>416</v>
      </c>
      <c r="J231" s="49" t="s">
        <v>133</v>
      </c>
      <c r="K231" s="49" t="s">
        <v>132</v>
      </c>
      <c r="P231" s="49" t="s">
        <v>302</v>
      </c>
      <c r="Q231" s="49" t="s">
        <v>131</v>
      </c>
      <c r="R231" s="49" t="s">
        <v>138</v>
      </c>
      <c r="S231" s="49" t="s">
        <v>131</v>
      </c>
      <c r="AB231" s="49" t="s">
        <v>128</v>
      </c>
      <c r="AC231" s="49">
        <v>2010</v>
      </c>
      <c r="AD231" s="146">
        <v>203.541</v>
      </c>
      <c r="AG231" s="146"/>
      <c r="AH231" s="49" t="s">
        <v>312</v>
      </c>
    </row>
    <row r="232" spans="1:34" s="49" customFormat="1" x14ac:dyDescent="0.25">
      <c r="A232" s="49" t="s">
        <v>137</v>
      </c>
      <c r="B232" s="49" t="s">
        <v>79</v>
      </c>
      <c r="C232" s="49" t="s">
        <v>80</v>
      </c>
      <c r="D232" s="49" t="s">
        <v>136</v>
      </c>
      <c r="E232" s="49" t="s">
        <v>135</v>
      </c>
      <c r="F232" s="49" t="s">
        <v>295</v>
      </c>
      <c r="G232" s="49" t="s">
        <v>296</v>
      </c>
      <c r="H232" s="49">
        <v>253</v>
      </c>
      <c r="I232" s="49" t="s">
        <v>416</v>
      </c>
      <c r="J232" s="49" t="s">
        <v>133</v>
      </c>
      <c r="K232" s="49" t="s">
        <v>132</v>
      </c>
      <c r="P232" s="49" t="s">
        <v>302</v>
      </c>
      <c r="Q232" s="49" t="s">
        <v>131</v>
      </c>
      <c r="R232" s="49" t="s">
        <v>130</v>
      </c>
      <c r="S232" s="49" t="s">
        <v>129</v>
      </c>
      <c r="AB232" s="49" t="s">
        <v>128</v>
      </c>
      <c r="AC232" s="49">
        <v>2010</v>
      </c>
      <c r="AD232" s="146">
        <v>26.524000000000001</v>
      </c>
      <c r="AE232" s="49" t="s">
        <v>179</v>
      </c>
      <c r="AG232" s="146"/>
      <c r="AH232" s="49" t="s">
        <v>312</v>
      </c>
    </row>
    <row r="233" spans="1:34" x14ac:dyDescent="0.25">
      <c r="A233" t="s">
        <v>137</v>
      </c>
      <c r="B233" t="s">
        <v>25</v>
      </c>
      <c r="C233" t="s">
        <v>26</v>
      </c>
      <c r="D233" t="s">
        <v>136</v>
      </c>
      <c r="E233" t="s">
        <v>135</v>
      </c>
      <c r="F233" t="s">
        <v>295</v>
      </c>
      <c r="G233" t="s">
        <v>296</v>
      </c>
      <c r="H233">
        <v>460</v>
      </c>
      <c r="I233" t="s">
        <v>248</v>
      </c>
      <c r="J233" t="s">
        <v>133</v>
      </c>
      <c r="K233" t="s">
        <v>158</v>
      </c>
      <c r="P233" t="s">
        <v>297</v>
      </c>
      <c r="Q233" t="s">
        <v>298</v>
      </c>
      <c r="R233" t="s">
        <v>176</v>
      </c>
      <c r="S233" t="s">
        <v>175</v>
      </c>
      <c r="AB233" t="s">
        <v>128</v>
      </c>
      <c r="AC233">
        <v>2010</v>
      </c>
      <c r="AD233" s="145">
        <v>0</v>
      </c>
      <c r="AH233" t="s">
        <v>313</v>
      </c>
    </row>
    <row r="234" spans="1:34" x14ac:dyDescent="0.25">
      <c r="A234" t="s">
        <v>137</v>
      </c>
      <c r="B234" t="s">
        <v>25</v>
      </c>
      <c r="C234" t="s">
        <v>26</v>
      </c>
      <c r="D234" t="s">
        <v>136</v>
      </c>
      <c r="E234" t="s">
        <v>135</v>
      </c>
      <c r="F234" t="s">
        <v>295</v>
      </c>
      <c r="G234" t="s">
        <v>296</v>
      </c>
      <c r="H234">
        <v>460</v>
      </c>
      <c r="I234" t="s">
        <v>248</v>
      </c>
      <c r="J234" t="s">
        <v>133</v>
      </c>
      <c r="K234" t="s">
        <v>158</v>
      </c>
      <c r="P234" t="s">
        <v>297</v>
      </c>
      <c r="Q234" t="s">
        <v>298</v>
      </c>
      <c r="R234" t="s">
        <v>174</v>
      </c>
      <c r="S234" t="s">
        <v>173</v>
      </c>
      <c r="AB234" t="s">
        <v>128</v>
      </c>
      <c r="AC234">
        <v>2010</v>
      </c>
      <c r="AD234" s="145">
        <v>0.76100000000000001</v>
      </c>
      <c r="AH234" t="s">
        <v>313</v>
      </c>
    </row>
    <row r="235" spans="1:34" x14ac:dyDescent="0.25">
      <c r="A235" t="s">
        <v>137</v>
      </c>
      <c r="B235" t="s">
        <v>25</v>
      </c>
      <c r="C235" t="s">
        <v>26</v>
      </c>
      <c r="D235" t="s">
        <v>136</v>
      </c>
      <c r="E235" t="s">
        <v>135</v>
      </c>
      <c r="F235" t="s">
        <v>295</v>
      </c>
      <c r="G235" t="s">
        <v>296</v>
      </c>
      <c r="H235">
        <v>460</v>
      </c>
      <c r="I235" t="s">
        <v>248</v>
      </c>
      <c r="J235" t="s">
        <v>133</v>
      </c>
      <c r="K235" t="s">
        <v>158</v>
      </c>
      <c r="P235" t="s">
        <v>297</v>
      </c>
      <c r="Q235" t="s">
        <v>298</v>
      </c>
      <c r="R235" t="s">
        <v>172</v>
      </c>
      <c r="S235" t="s">
        <v>153</v>
      </c>
      <c r="AB235" t="s">
        <v>128</v>
      </c>
      <c r="AC235">
        <v>2010</v>
      </c>
      <c r="AD235" s="145">
        <v>13001</v>
      </c>
      <c r="AH235" t="s">
        <v>313</v>
      </c>
    </row>
    <row r="236" spans="1:34" x14ac:dyDescent="0.25">
      <c r="A236" t="s">
        <v>137</v>
      </c>
      <c r="B236" t="s">
        <v>25</v>
      </c>
      <c r="C236" t="s">
        <v>26</v>
      </c>
      <c r="D236" t="s">
        <v>136</v>
      </c>
      <c r="E236" t="s">
        <v>135</v>
      </c>
      <c r="F236" t="s">
        <v>295</v>
      </c>
      <c r="G236" t="s">
        <v>296</v>
      </c>
      <c r="H236">
        <v>460</v>
      </c>
      <c r="I236" t="s">
        <v>248</v>
      </c>
      <c r="J236" t="s">
        <v>133</v>
      </c>
      <c r="K236" t="s">
        <v>158</v>
      </c>
      <c r="P236" t="s">
        <v>297</v>
      </c>
      <c r="Q236" t="s">
        <v>298</v>
      </c>
      <c r="R236" t="s">
        <v>171</v>
      </c>
      <c r="S236" t="s">
        <v>151</v>
      </c>
      <c r="AB236" t="s">
        <v>128</v>
      </c>
      <c r="AC236">
        <v>2010</v>
      </c>
      <c r="AD236" s="145">
        <v>29147</v>
      </c>
      <c r="AH236" t="s">
        <v>313</v>
      </c>
    </row>
    <row r="237" spans="1:34" x14ac:dyDescent="0.25">
      <c r="A237" t="s">
        <v>137</v>
      </c>
      <c r="B237" t="s">
        <v>25</v>
      </c>
      <c r="C237" t="s">
        <v>26</v>
      </c>
      <c r="D237" t="s">
        <v>136</v>
      </c>
      <c r="E237" t="s">
        <v>135</v>
      </c>
      <c r="F237" t="s">
        <v>295</v>
      </c>
      <c r="G237" t="s">
        <v>296</v>
      </c>
      <c r="H237">
        <v>460</v>
      </c>
      <c r="I237" t="s">
        <v>248</v>
      </c>
      <c r="J237" t="s">
        <v>133</v>
      </c>
      <c r="K237" t="s">
        <v>158</v>
      </c>
      <c r="P237" t="s">
        <v>297</v>
      </c>
      <c r="Q237" t="s">
        <v>298</v>
      </c>
      <c r="R237" t="s">
        <v>170</v>
      </c>
      <c r="S237" t="s">
        <v>169</v>
      </c>
      <c r="AB237" t="s">
        <v>128</v>
      </c>
      <c r="AC237">
        <v>2010</v>
      </c>
      <c r="AD237" s="145">
        <v>35874</v>
      </c>
      <c r="AH237" t="s">
        <v>313</v>
      </c>
    </row>
    <row r="238" spans="1:34" x14ac:dyDescent="0.25">
      <c r="A238" t="s">
        <v>137</v>
      </c>
      <c r="B238" t="s">
        <v>25</v>
      </c>
      <c r="C238" t="s">
        <v>26</v>
      </c>
      <c r="D238" t="s">
        <v>136</v>
      </c>
      <c r="E238" t="s">
        <v>135</v>
      </c>
      <c r="F238" t="s">
        <v>295</v>
      </c>
      <c r="G238" t="s">
        <v>296</v>
      </c>
      <c r="H238">
        <v>460</v>
      </c>
      <c r="I238" t="s">
        <v>248</v>
      </c>
      <c r="J238" t="s">
        <v>133</v>
      </c>
      <c r="K238" t="s">
        <v>158</v>
      </c>
      <c r="P238" t="s">
        <v>297</v>
      </c>
      <c r="Q238" t="s">
        <v>298</v>
      </c>
      <c r="R238" t="s">
        <v>168</v>
      </c>
      <c r="S238" t="s">
        <v>167</v>
      </c>
      <c r="AB238" t="s">
        <v>128</v>
      </c>
      <c r="AC238">
        <v>2010</v>
      </c>
      <c r="AD238" s="145">
        <v>63408</v>
      </c>
      <c r="AH238" t="s">
        <v>313</v>
      </c>
    </row>
    <row r="239" spans="1:34" x14ac:dyDescent="0.25">
      <c r="A239" t="s">
        <v>137</v>
      </c>
      <c r="B239" t="s">
        <v>25</v>
      </c>
      <c r="C239" t="s">
        <v>26</v>
      </c>
      <c r="D239" t="s">
        <v>136</v>
      </c>
      <c r="E239" t="s">
        <v>135</v>
      </c>
      <c r="F239" t="s">
        <v>295</v>
      </c>
      <c r="G239" t="s">
        <v>296</v>
      </c>
      <c r="H239">
        <v>460</v>
      </c>
      <c r="I239" t="s">
        <v>248</v>
      </c>
      <c r="J239" t="s">
        <v>133</v>
      </c>
      <c r="K239" t="s">
        <v>158</v>
      </c>
      <c r="P239" t="s">
        <v>297</v>
      </c>
      <c r="Q239" t="s">
        <v>298</v>
      </c>
      <c r="R239" t="s">
        <v>166</v>
      </c>
      <c r="S239" t="s">
        <v>165</v>
      </c>
      <c r="AB239" t="s">
        <v>128</v>
      </c>
      <c r="AC239">
        <v>2010</v>
      </c>
      <c r="AD239" s="145">
        <v>1391</v>
      </c>
      <c r="AH239" t="s">
        <v>313</v>
      </c>
    </row>
    <row r="240" spans="1:34" x14ac:dyDescent="0.25">
      <c r="A240" t="s">
        <v>137</v>
      </c>
      <c r="B240" t="s">
        <v>25</v>
      </c>
      <c r="C240" t="s">
        <v>26</v>
      </c>
      <c r="D240" t="s">
        <v>136</v>
      </c>
      <c r="E240" t="s">
        <v>135</v>
      </c>
      <c r="F240" t="s">
        <v>295</v>
      </c>
      <c r="G240" t="s">
        <v>296</v>
      </c>
      <c r="H240">
        <v>460</v>
      </c>
      <c r="I240" t="s">
        <v>248</v>
      </c>
      <c r="J240" t="s">
        <v>133</v>
      </c>
      <c r="K240" t="s">
        <v>158</v>
      </c>
      <c r="P240" t="s">
        <v>297</v>
      </c>
      <c r="Q240" t="s">
        <v>298</v>
      </c>
      <c r="R240" t="s">
        <v>164</v>
      </c>
      <c r="S240" t="s">
        <v>143</v>
      </c>
      <c r="AB240" t="s">
        <v>128</v>
      </c>
      <c r="AC240">
        <v>2010</v>
      </c>
      <c r="AD240" s="145">
        <v>5753</v>
      </c>
      <c r="AH240" t="s">
        <v>313</v>
      </c>
    </row>
    <row r="241" spans="1:34" x14ac:dyDescent="0.25">
      <c r="A241" t="s">
        <v>137</v>
      </c>
      <c r="B241" t="s">
        <v>25</v>
      </c>
      <c r="C241" t="s">
        <v>26</v>
      </c>
      <c r="D241" t="s">
        <v>136</v>
      </c>
      <c r="E241" t="s">
        <v>135</v>
      </c>
      <c r="F241" t="s">
        <v>295</v>
      </c>
      <c r="G241" t="s">
        <v>296</v>
      </c>
      <c r="H241">
        <v>460</v>
      </c>
      <c r="I241" t="s">
        <v>248</v>
      </c>
      <c r="J241" t="s">
        <v>133</v>
      </c>
      <c r="K241" t="s">
        <v>158</v>
      </c>
      <c r="P241" t="s">
        <v>297</v>
      </c>
      <c r="Q241" t="s">
        <v>298</v>
      </c>
      <c r="R241" t="s">
        <v>163</v>
      </c>
      <c r="S241" t="s">
        <v>162</v>
      </c>
      <c r="AB241" t="s">
        <v>128</v>
      </c>
      <c r="AC241">
        <v>2010</v>
      </c>
      <c r="AD241" s="145">
        <v>3282</v>
      </c>
      <c r="AH241" t="s">
        <v>313</v>
      </c>
    </row>
    <row r="242" spans="1:34" x14ac:dyDescent="0.25">
      <c r="A242" t="s">
        <v>137</v>
      </c>
      <c r="B242" t="s">
        <v>25</v>
      </c>
      <c r="C242" t="s">
        <v>26</v>
      </c>
      <c r="D242" t="s">
        <v>136</v>
      </c>
      <c r="E242" t="s">
        <v>135</v>
      </c>
      <c r="F242" t="s">
        <v>295</v>
      </c>
      <c r="G242" t="s">
        <v>296</v>
      </c>
      <c r="H242">
        <v>460</v>
      </c>
      <c r="I242" t="s">
        <v>248</v>
      </c>
      <c r="J242" t="s">
        <v>133</v>
      </c>
      <c r="K242" t="s">
        <v>158</v>
      </c>
      <c r="P242" t="s">
        <v>297</v>
      </c>
      <c r="Q242" t="s">
        <v>298</v>
      </c>
      <c r="R242" t="s">
        <v>161</v>
      </c>
      <c r="S242" t="s">
        <v>139</v>
      </c>
      <c r="AB242" t="s">
        <v>128</v>
      </c>
      <c r="AC242">
        <v>2010</v>
      </c>
      <c r="AD242" s="145">
        <v>70217</v>
      </c>
      <c r="AH242" t="s">
        <v>313</v>
      </c>
    </row>
    <row r="243" spans="1:34" x14ac:dyDescent="0.25">
      <c r="A243" t="s">
        <v>137</v>
      </c>
      <c r="B243" t="s">
        <v>25</v>
      </c>
      <c r="C243" t="s">
        <v>26</v>
      </c>
      <c r="D243" t="s">
        <v>136</v>
      </c>
      <c r="E243" t="s">
        <v>135</v>
      </c>
      <c r="F243" t="s">
        <v>295</v>
      </c>
      <c r="G243" t="s">
        <v>296</v>
      </c>
      <c r="H243">
        <v>460</v>
      </c>
      <c r="I243" t="s">
        <v>248</v>
      </c>
      <c r="J243" t="s">
        <v>133</v>
      </c>
      <c r="K243" t="s">
        <v>158</v>
      </c>
      <c r="P243" t="s">
        <v>297</v>
      </c>
      <c r="Q243" t="s">
        <v>298</v>
      </c>
      <c r="R243" t="s">
        <v>160</v>
      </c>
      <c r="S243" t="s">
        <v>131</v>
      </c>
      <c r="AB243" t="s">
        <v>128</v>
      </c>
      <c r="AC243">
        <v>2010</v>
      </c>
      <c r="AD243" s="145">
        <v>222835</v>
      </c>
      <c r="AH243" t="s">
        <v>313</v>
      </c>
    </row>
    <row r="244" spans="1:34" x14ac:dyDescent="0.25">
      <c r="A244" t="s">
        <v>137</v>
      </c>
      <c r="B244" t="s">
        <v>25</v>
      </c>
      <c r="C244" t="s">
        <v>26</v>
      </c>
      <c r="D244" t="s">
        <v>136</v>
      </c>
      <c r="E244" t="s">
        <v>135</v>
      </c>
      <c r="F244" t="s">
        <v>295</v>
      </c>
      <c r="G244" t="s">
        <v>296</v>
      </c>
      <c r="H244">
        <v>460</v>
      </c>
      <c r="I244" t="s">
        <v>248</v>
      </c>
      <c r="J244" t="s">
        <v>133</v>
      </c>
      <c r="K244" t="s">
        <v>158</v>
      </c>
      <c r="P244" t="s">
        <v>300</v>
      </c>
      <c r="Q244" t="s">
        <v>301</v>
      </c>
      <c r="R244" t="s">
        <v>176</v>
      </c>
      <c r="S244" t="s">
        <v>175</v>
      </c>
      <c r="AB244" t="s">
        <v>128</v>
      </c>
      <c r="AC244">
        <v>2010</v>
      </c>
      <c r="AD244" s="145">
        <v>0.20799999999999999</v>
      </c>
      <c r="AH244" t="s">
        <v>313</v>
      </c>
    </row>
    <row r="245" spans="1:34" x14ac:dyDescent="0.25">
      <c r="A245" t="s">
        <v>137</v>
      </c>
      <c r="B245" t="s">
        <v>25</v>
      </c>
      <c r="C245" t="s">
        <v>26</v>
      </c>
      <c r="D245" t="s">
        <v>136</v>
      </c>
      <c r="E245" t="s">
        <v>135</v>
      </c>
      <c r="F245" t="s">
        <v>295</v>
      </c>
      <c r="G245" t="s">
        <v>296</v>
      </c>
      <c r="H245">
        <v>460</v>
      </c>
      <c r="I245" t="s">
        <v>248</v>
      </c>
      <c r="J245" t="s">
        <v>133</v>
      </c>
      <c r="K245" t="s">
        <v>158</v>
      </c>
      <c r="P245" t="s">
        <v>300</v>
      </c>
      <c r="Q245" t="s">
        <v>301</v>
      </c>
      <c r="R245" t="s">
        <v>174</v>
      </c>
      <c r="S245" t="s">
        <v>173</v>
      </c>
      <c r="AB245" t="s">
        <v>128</v>
      </c>
      <c r="AC245">
        <v>2010</v>
      </c>
      <c r="AD245" s="145">
        <v>2104</v>
      </c>
      <c r="AH245" t="s">
        <v>313</v>
      </c>
    </row>
    <row r="246" spans="1:34" x14ac:dyDescent="0.25">
      <c r="A246" t="s">
        <v>137</v>
      </c>
      <c r="B246" t="s">
        <v>25</v>
      </c>
      <c r="C246" t="s">
        <v>26</v>
      </c>
      <c r="D246" t="s">
        <v>136</v>
      </c>
      <c r="E246" t="s">
        <v>135</v>
      </c>
      <c r="F246" t="s">
        <v>295</v>
      </c>
      <c r="G246" t="s">
        <v>296</v>
      </c>
      <c r="H246">
        <v>460</v>
      </c>
      <c r="I246" t="s">
        <v>248</v>
      </c>
      <c r="J246" t="s">
        <v>133</v>
      </c>
      <c r="K246" t="s">
        <v>158</v>
      </c>
      <c r="P246" t="s">
        <v>300</v>
      </c>
      <c r="Q246" t="s">
        <v>301</v>
      </c>
      <c r="R246" t="s">
        <v>172</v>
      </c>
      <c r="S246" t="s">
        <v>153</v>
      </c>
      <c r="AB246" t="s">
        <v>128</v>
      </c>
      <c r="AC246">
        <v>2010</v>
      </c>
      <c r="AD246" s="145">
        <v>14121</v>
      </c>
      <c r="AH246" t="s">
        <v>313</v>
      </c>
    </row>
    <row r="247" spans="1:34" x14ac:dyDescent="0.25">
      <c r="A247" t="s">
        <v>137</v>
      </c>
      <c r="B247" t="s">
        <v>25</v>
      </c>
      <c r="C247" t="s">
        <v>26</v>
      </c>
      <c r="D247" t="s">
        <v>136</v>
      </c>
      <c r="E247" t="s">
        <v>135</v>
      </c>
      <c r="F247" t="s">
        <v>295</v>
      </c>
      <c r="G247" t="s">
        <v>296</v>
      </c>
      <c r="H247">
        <v>460</v>
      </c>
      <c r="I247" t="s">
        <v>248</v>
      </c>
      <c r="J247" t="s">
        <v>133</v>
      </c>
      <c r="K247" t="s">
        <v>158</v>
      </c>
      <c r="P247" t="s">
        <v>300</v>
      </c>
      <c r="Q247" t="s">
        <v>301</v>
      </c>
      <c r="R247" t="s">
        <v>171</v>
      </c>
      <c r="S247" t="s">
        <v>151</v>
      </c>
      <c r="AB247" t="s">
        <v>128</v>
      </c>
      <c r="AC247">
        <v>2010</v>
      </c>
      <c r="AD247" s="145">
        <v>23.85</v>
      </c>
      <c r="AH247" t="s">
        <v>313</v>
      </c>
    </row>
    <row r="248" spans="1:34" x14ac:dyDescent="0.25">
      <c r="A248" t="s">
        <v>137</v>
      </c>
      <c r="B248" t="s">
        <v>25</v>
      </c>
      <c r="C248" t="s">
        <v>26</v>
      </c>
      <c r="D248" t="s">
        <v>136</v>
      </c>
      <c r="E248" t="s">
        <v>135</v>
      </c>
      <c r="F248" t="s">
        <v>295</v>
      </c>
      <c r="G248" t="s">
        <v>296</v>
      </c>
      <c r="H248">
        <v>460</v>
      </c>
      <c r="I248" t="s">
        <v>248</v>
      </c>
      <c r="J248" t="s">
        <v>133</v>
      </c>
      <c r="K248" t="s">
        <v>158</v>
      </c>
      <c r="P248" t="s">
        <v>300</v>
      </c>
      <c r="Q248" t="s">
        <v>301</v>
      </c>
      <c r="R248" t="s">
        <v>170</v>
      </c>
      <c r="S248" t="s">
        <v>169</v>
      </c>
      <c r="AB248" t="s">
        <v>128</v>
      </c>
      <c r="AC248">
        <v>2010</v>
      </c>
      <c r="AD248" s="145">
        <v>24831</v>
      </c>
      <c r="AH248" t="s">
        <v>313</v>
      </c>
    </row>
    <row r="249" spans="1:34" x14ac:dyDescent="0.25">
      <c r="A249" t="s">
        <v>137</v>
      </c>
      <c r="B249" t="s">
        <v>25</v>
      </c>
      <c r="C249" t="s">
        <v>26</v>
      </c>
      <c r="D249" t="s">
        <v>136</v>
      </c>
      <c r="E249" t="s">
        <v>135</v>
      </c>
      <c r="F249" t="s">
        <v>295</v>
      </c>
      <c r="G249" t="s">
        <v>296</v>
      </c>
      <c r="H249">
        <v>460</v>
      </c>
      <c r="I249" t="s">
        <v>248</v>
      </c>
      <c r="J249" t="s">
        <v>133</v>
      </c>
      <c r="K249" t="s">
        <v>158</v>
      </c>
      <c r="P249" t="s">
        <v>300</v>
      </c>
      <c r="Q249" t="s">
        <v>301</v>
      </c>
      <c r="R249" t="s">
        <v>168</v>
      </c>
      <c r="S249" t="s">
        <v>167</v>
      </c>
      <c r="AB249" t="s">
        <v>128</v>
      </c>
      <c r="AC249">
        <v>2010</v>
      </c>
      <c r="AD249" s="145">
        <v>20282</v>
      </c>
      <c r="AH249" t="s">
        <v>313</v>
      </c>
    </row>
    <row r="250" spans="1:34" x14ac:dyDescent="0.25">
      <c r="A250" t="s">
        <v>137</v>
      </c>
      <c r="B250" t="s">
        <v>25</v>
      </c>
      <c r="C250" t="s">
        <v>26</v>
      </c>
      <c r="D250" t="s">
        <v>136</v>
      </c>
      <c r="E250" t="s">
        <v>135</v>
      </c>
      <c r="F250" t="s">
        <v>295</v>
      </c>
      <c r="G250" t="s">
        <v>296</v>
      </c>
      <c r="H250">
        <v>460</v>
      </c>
      <c r="I250" t="s">
        <v>248</v>
      </c>
      <c r="J250" t="s">
        <v>133</v>
      </c>
      <c r="K250" t="s">
        <v>158</v>
      </c>
      <c r="P250" t="s">
        <v>300</v>
      </c>
      <c r="Q250" t="s">
        <v>301</v>
      </c>
      <c r="R250" t="s">
        <v>166</v>
      </c>
      <c r="S250" t="s">
        <v>165</v>
      </c>
      <c r="AB250" t="s">
        <v>128</v>
      </c>
      <c r="AC250">
        <v>2010</v>
      </c>
      <c r="AD250" s="145">
        <v>3812</v>
      </c>
      <c r="AH250" t="s">
        <v>313</v>
      </c>
    </row>
    <row r="251" spans="1:34" x14ac:dyDescent="0.25">
      <c r="A251" t="s">
        <v>137</v>
      </c>
      <c r="B251" t="s">
        <v>25</v>
      </c>
      <c r="C251" t="s">
        <v>26</v>
      </c>
      <c r="D251" t="s">
        <v>136</v>
      </c>
      <c r="E251" t="s">
        <v>135</v>
      </c>
      <c r="F251" t="s">
        <v>295</v>
      </c>
      <c r="G251" t="s">
        <v>296</v>
      </c>
      <c r="H251">
        <v>460</v>
      </c>
      <c r="I251" t="s">
        <v>248</v>
      </c>
      <c r="J251" t="s">
        <v>133</v>
      </c>
      <c r="K251" t="s">
        <v>158</v>
      </c>
      <c r="P251" t="s">
        <v>300</v>
      </c>
      <c r="Q251" t="s">
        <v>301</v>
      </c>
      <c r="R251" t="s">
        <v>164</v>
      </c>
      <c r="S251" t="s">
        <v>143</v>
      </c>
      <c r="AB251" t="s">
        <v>128</v>
      </c>
      <c r="AC251">
        <v>2010</v>
      </c>
      <c r="AD251" s="145">
        <v>59218</v>
      </c>
      <c r="AH251" t="s">
        <v>313</v>
      </c>
    </row>
    <row r="252" spans="1:34" x14ac:dyDescent="0.25">
      <c r="A252" t="s">
        <v>137</v>
      </c>
      <c r="B252" t="s">
        <v>25</v>
      </c>
      <c r="C252" t="s">
        <v>26</v>
      </c>
      <c r="D252" t="s">
        <v>136</v>
      </c>
      <c r="E252" t="s">
        <v>135</v>
      </c>
      <c r="F252" t="s">
        <v>295</v>
      </c>
      <c r="G252" t="s">
        <v>296</v>
      </c>
      <c r="H252">
        <v>460</v>
      </c>
      <c r="I252" t="s">
        <v>248</v>
      </c>
      <c r="J252" t="s">
        <v>133</v>
      </c>
      <c r="K252" t="s">
        <v>158</v>
      </c>
      <c r="P252" t="s">
        <v>300</v>
      </c>
      <c r="Q252" t="s">
        <v>301</v>
      </c>
      <c r="R252" t="s">
        <v>163</v>
      </c>
      <c r="S252" t="s">
        <v>162</v>
      </c>
      <c r="AB252" t="s">
        <v>128</v>
      </c>
      <c r="AC252">
        <v>2010</v>
      </c>
      <c r="AD252" s="145">
        <v>26959</v>
      </c>
      <c r="AH252" t="s">
        <v>313</v>
      </c>
    </row>
    <row r="253" spans="1:34" x14ac:dyDescent="0.25">
      <c r="A253" t="s">
        <v>137</v>
      </c>
      <c r="B253" t="s">
        <v>25</v>
      </c>
      <c r="C253" t="s">
        <v>26</v>
      </c>
      <c r="D253" t="s">
        <v>136</v>
      </c>
      <c r="E253" t="s">
        <v>135</v>
      </c>
      <c r="F253" t="s">
        <v>295</v>
      </c>
      <c r="G253" t="s">
        <v>296</v>
      </c>
      <c r="H253">
        <v>460</v>
      </c>
      <c r="I253" t="s">
        <v>248</v>
      </c>
      <c r="J253" t="s">
        <v>133</v>
      </c>
      <c r="K253" t="s">
        <v>158</v>
      </c>
      <c r="P253" t="s">
        <v>300</v>
      </c>
      <c r="Q253" t="s">
        <v>301</v>
      </c>
      <c r="R253" t="s">
        <v>161</v>
      </c>
      <c r="S253" t="s">
        <v>139</v>
      </c>
      <c r="AB253" t="s">
        <v>128</v>
      </c>
      <c r="AC253">
        <v>2010</v>
      </c>
      <c r="AD253" s="145">
        <v>79774</v>
      </c>
      <c r="AH253" t="s">
        <v>313</v>
      </c>
    </row>
    <row r="254" spans="1:34" x14ac:dyDescent="0.25">
      <c r="A254" t="s">
        <v>137</v>
      </c>
      <c r="B254" t="s">
        <v>25</v>
      </c>
      <c r="C254" t="s">
        <v>26</v>
      </c>
      <c r="D254" t="s">
        <v>136</v>
      </c>
      <c r="E254" t="s">
        <v>135</v>
      </c>
      <c r="F254" t="s">
        <v>295</v>
      </c>
      <c r="G254" t="s">
        <v>296</v>
      </c>
      <c r="H254">
        <v>460</v>
      </c>
      <c r="I254" t="s">
        <v>248</v>
      </c>
      <c r="J254" t="s">
        <v>133</v>
      </c>
      <c r="K254" t="s">
        <v>158</v>
      </c>
      <c r="P254" t="s">
        <v>300</v>
      </c>
      <c r="Q254" t="s">
        <v>301</v>
      </c>
      <c r="R254" t="s">
        <v>160</v>
      </c>
      <c r="S254" t="s">
        <v>131</v>
      </c>
      <c r="AB254" t="s">
        <v>128</v>
      </c>
      <c r="AC254">
        <v>2010</v>
      </c>
      <c r="AD254" s="145">
        <v>255159</v>
      </c>
      <c r="AH254" t="s">
        <v>313</v>
      </c>
    </row>
    <row r="255" spans="1:34" s="49" customFormat="1" x14ac:dyDescent="0.25">
      <c r="A255" s="49" t="s">
        <v>137</v>
      </c>
      <c r="B255" s="49" t="s">
        <v>25</v>
      </c>
      <c r="C255" s="49" t="s">
        <v>26</v>
      </c>
      <c r="D255" s="49" t="s">
        <v>136</v>
      </c>
      <c r="E255" s="49" t="s">
        <v>135</v>
      </c>
      <c r="F255" s="49" t="s">
        <v>295</v>
      </c>
      <c r="G255" s="49" t="s">
        <v>296</v>
      </c>
      <c r="H255" s="49">
        <v>460</v>
      </c>
      <c r="I255" s="49" t="s">
        <v>248</v>
      </c>
      <c r="J255" s="49" t="s">
        <v>133</v>
      </c>
      <c r="K255" s="49" t="s">
        <v>158</v>
      </c>
      <c r="P255" s="49" t="s">
        <v>302</v>
      </c>
      <c r="Q255" s="49" t="s">
        <v>131</v>
      </c>
      <c r="R255" s="49" t="s">
        <v>176</v>
      </c>
      <c r="S255" s="49" t="s">
        <v>175</v>
      </c>
      <c r="AB255" s="49" t="s">
        <v>128</v>
      </c>
      <c r="AC255" s="49">
        <v>2010</v>
      </c>
      <c r="AD255" s="146">
        <v>208</v>
      </c>
      <c r="AF255" s="49" t="s">
        <v>858</v>
      </c>
      <c r="AG255" s="146">
        <f>(AD256+AD257+AD258)/1000</f>
        <v>82.983999999999995</v>
      </c>
      <c r="AH255" s="49" t="s">
        <v>313</v>
      </c>
    </row>
    <row r="256" spans="1:34" s="49" customFormat="1" x14ac:dyDescent="0.25">
      <c r="A256" s="49" t="s">
        <v>137</v>
      </c>
      <c r="B256" s="49" t="s">
        <v>25</v>
      </c>
      <c r="C256" s="49" t="s">
        <v>26</v>
      </c>
      <c r="D256" s="49" t="s">
        <v>136</v>
      </c>
      <c r="E256" s="49" t="s">
        <v>135</v>
      </c>
      <c r="F256" s="49" t="s">
        <v>295</v>
      </c>
      <c r="G256" s="49" t="s">
        <v>296</v>
      </c>
      <c r="H256" s="49">
        <v>460</v>
      </c>
      <c r="I256" s="49" t="s">
        <v>248</v>
      </c>
      <c r="J256" s="49" t="s">
        <v>133</v>
      </c>
      <c r="K256" s="49" t="s">
        <v>158</v>
      </c>
      <c r="P256" s="49" t="s">
        <v>302</v>
      </c>
      <c r="Q256" s="49" t="s">
        <v>131</v>
      </c>
      <c r="R256" s="49" t="s">
        <v>174</v>
      </c>
      <c r="S256" s="49" t="s">
        <v>173</v>
      </c>
      <c r="AB256" s="49" t="s">
        <v>128</v>
      </c>
      <c r="AC256" s="49">
        <v>2010</v>
      </c>
      <c r="AD256" s="146">
        <v>2865</v>
      </c>
      <c r="AF256" s="49" t="s">
        <v>859</v>
      </c>
      <c r="AG256" s="146">
        <f>(AD255+AD259+AD260+AD261+AD262+AD263+AD264)/1000</f>
        <v>395.01</v>
      </c>
      <c r="AH256" s="49" t="s">
        <v>313</v>
      </c>
    </row>
    <row r="257" spans="1:34" s="49" customFormat="1" x14ac:dyDescent="0.25">
      <c r="A257" s="49" t="s">
        <v>137</v>
      </c>
      <c r="B257" s="49" t="s">
        <v>25</v>
      </c>
      <c r="C257" s="49" t="s">
        <v>26</v>
      </c>
      <c r="D257" s="49" t="s">
        <v>136</v>
      </c>
      <c r="E257" s="49" t="s">
        <v>135</v>
      </c>
      <c r="F257" s="49" t="s">
        <v>295</v>
      </c>
      <c r="G257" s="49" t="s">
        <v>296</v>
      </c>
      <c r="H257" s="49">
        <v>460</v>
      </c>
      <c r="I257" s="49" t="s">
        <v>248</v>
      </c>
      <c r="J257" s="49" t="s">
        <v>133</v>
      </c>
      <c r="K257" s="49" t="s">
        <v>158</v>
      </c>
      <c r="P257" s="49" t="s">
        <v>302</v>
      </c>
      <c r="Q257" s="49" t="s">
        <v>131</v>
      </c>
      <c r="R257" s="49" t="s">
        <v>172</v>
      </c>
      <c r="S257" s="49" t="s">
        <v>153</v>
      </c>
      <c r="AB257" s="49" t="s">
        <v>128</v>
      </c>
      <c r="AC257" s="49">
        <v>2010</v>
      </c>
      <c r="AD257" s="146">
        <v>27122</v>
      </c>
      <c r="AF257" s="49" t="s">
        <v>862</v>
      </c>
      <c r="AG257" s="146">
        <f>(AD255+AD256+AD257+AD258+ AD259+AD260+AD261+AD262+AD263+AD264)/1000</f>
        <v>477.99400000000003</v>
      </c>
      <c r="AH257" s="49" t="s">
        <v>313</v>
      </c>
    </row>
    <row r="258" spans="1:34" s="49" customFormat="1" x14ac:dyDescent="0.25">
      <c r="A258" s="49" t="s">
        <v>137</v>
      </c>
      <c r="B258" s="49" t="s">
        <v>25</v>
      </c>
      <c r="C258" s="49" t="s">
        <v>26</v>
      </c>
      <c r="D258" s="49" t="s">
        <v>136</v>
      </c>
      <c r="E258" s="49" t="s">
        <v>135</v>
      </c>
      <c r="F258" s="49" t="s">
        <v>295</v>
      </c>
      <c r="G258" s="49" t="s">
        <v>296</v>
      </c>
      <c r="H258" s="49">
        <v>460</v>
      </c>
      <c r="I258" s="49" t="s">
        <v>248</v>
      </c>
      <c r="J258" s="49" t="s">
        <v>133</v>
      </c>
      <c r="K258" s="49" t="s">
        <v>158</v>
      </c>
      <c r="P258" s="49" t="s">
        <v>302</v>
      </c>
      <c r="Q258" s="49" t="s">
        <v>131</v>
      </c>
      <c r="R258" s="49" t="s">
        <v>171</v>
      </c>
      <c r="S258" s="49" t="s">
        <v>151</v>
      </c>
      <c r="AB258" s="49" t="s">
        <v>128</v>
      </c>
      <c r="AC258" s="49">
        <v>2010</v>
      </c>
      <c r="AD258" s="146">
        <v>52997</v>
      </c>
      <c r="AG258" s="146"/>
      <c r="AH258" s="49" t="s">
        <v>313</v>
      </c>
    </row>
    <row r="259" spans="1:34" s="49" customFormat="1" x14ac:dyDescent="0.25">
      <c r="A259" s="49" t="s">
        <v>137</v>
      </c>
      <c r="B259" s="49" t="s">
        <v>25</v>
      </c>
      <c r="C259" s="49" t="s">
        <v>26</v>
      </c>
      <c r="D259" s="49" t="s">
        <v>136</v>
      </c>
      <c r="E259" s="49" t="s">
        <v>135</v>
      </c>
      <c r="F259" s="49" t="s">
        <v>295</v>
      </c>
      <c r="G259" s="49" t="s">
        <v>296</v>
      </c>
      <c r="H259" s="49">
        <v>460</v>
      </c>
      <c r="I259" s="49" t="s">
        <v>248</v>
      </c>
      <c r="J259" s="49" t="s">
        <v>133</v>
      </c>
      <c r="K259" s="49" t="s">
        <v>158</v>
      </c>
      <c r="P259" s="49" t="s">
        <v>302</v>
      </c>
      <c r="Q259" s="49" t="s">
        <v>131</v>
      </c>
      <c r="R259" s="49" t="s">
        <v>170</v>
      </c>
      <c r="S259" s="49" t="s">
        <v>169</v>
      </c>
      <c r="AB259" s="49" t="s">
        <v>128</v>
      </c>
      <c r="AC259" s="49">
        <v>2010</v>
      </c>
      <c r="AD259" s="146">
        <v>60705</v>
      </c>
      <c r="AG259" s="146"/>
      <c r="AH259" s="49" t="s">
        <v>313</v>
      </c>
    </row>
    <row r="260" spans="1:34" s="49" customFormat="1" x14ac:dyDescent="0.25">
      <c r="A260" s="49" t="s">
        <v>137</v>
      </c>
      <c r="B260" s="49" t="s">
        <v>25</v>
      </c>
      <c r="C260" s="49" t="s">
        <v>26</v>
      </c>
      <c r="D260" s="49" t="s">
        <v>136</v>
      </c>
      <c r="E260" s="49" t="s">
        <v>135</v>
      </c>
      <c r="F260" s="49" t="s">
        <v>295</v>
      </c>
      <c r="G260" s="49" t="s">
        <v>296</v>
      </c>
      <c r="H260" s="49">
        <v>460</v>
      </c>
      <c r="I260" s="49" t="s">
        <v>248</v>
      </c>
      <c r="J260" s="49" t="s">
        <v>133</v>
      </c>
      <c r="K260" s="49" t="s">
        <v>158</v>
      </c>
      <c r="P260" s="49" t="s">
        <v>302</v>
      </c>
      <c r="Q260" s="49" t="s">
        <v>131</v>
      </c>
      <c r="R260" s="49" t="s">
        <v>168</v>
      </c>
      <c r="S260" s="49" t="s">
        <v>167</v>
      </c>
      <c r="AB260" s="49" t="s">
        <v>128</v>
      </c>
      <c r="AC260" s="49">
        <v>2010</v>
      </c>
      <c r="AD260" s="146">
        <v>83691</v>
      </c>
      <c r="AG260" s="146"/>
      <c r="AH260" s="49" t="s">
        <v>313</v>
      </c>
    </row>
    <row r="261" spans="1:34" s="49" customFormat="1" x14ac:dyDescent="0.25">
      <c r="A261" s="49" t="s">
        <v>137</v>
      </c>
      <c r="B261" s="49" t="s">
        <v>25</v>
      </c>
      <c r="C261" s="49" t="s">
        <v>26</v>
      </c>
      <c r="D261" s="49" t="s">
        <v>136</v>
      </c>
      <c r="E261" s="49" t="s">
        <v>135</v>
      </c>
      <c r="F261" s="49" t="s">
        <v>295</v>
      </c>
      <c r="G261" s="49" t="s">
        <v>296</v>
      </c>
      <c r="H261" s="49">
        <v>460</v>
      </c>
      <c r="I261" s="49" t="s">
        <v>248</v>
      </c>
      <c r="J261" s="49" t="s">
        <v>133</v>
      </c>
      <c r="K261" s="49" t="s">
        <v>158</v>
      </c>
      <c r="P261" s="49" t="s">
        <v>302</v>
      </c>
      <c r="Q261" s="49" t="s">
        <v>131</v>
      </c>
      <c r="R261" s="49" t="s">
        <v>166</v>
      </c>
      <c r="S261" s="49" t="s">
        <v>165</v>
      </c>
      <c r="AB261" s="49" t="s">
        <v>128</v>
      </c>
      <c r="AC261" s="49">
        <v>2010</v>
      </c>
      <c r="AD261" s="146">
        <v>5203</v>
      </c>
      <c r="AG261" s="146"/>
      <c r="AH261" s="49" t="s">
        <v>313</v>
      </c>
    </row>
    <row r="262" spans="1:34" s="49" customFormat="1" x14ac:dyDescent="0.25">
      <c r="A262" s="49" t="s">
        <v>137</v>
      </c>
      <c r="B262" s="49" t="s">
        <v>25</v>
      </c>
      <c r="C262" s="49" t="s">
        <v>26</v>
      </c>
      <c r="D262" s="49" t="s">
        <v>136</v>
      </c>
      <c r="E262" s="49" t="s">
        <v>135</v>
      </c>
      <c r="F262" s="49" t="s">
        <v>295</v>
      </c>
      <c r="G262" s="49" t="s">
        <v>296</v>
      </c>
      <c r="H262" s="49">
        <v>460</v>
      </c>
      <c r="I262" s="49" t="s">
        <v>248</v>
      </c>
      <c r="J262" s="49" t="s">
        <v>133</v>
      </c>
      <c r="K262" s="49" t="s">
        <v>158</v>
      </c>
      <c r="P262" s="49" t="s">
        <v>302</v>
      </c>
      <c r="Q262" s="49" t="s">
        <v>131</v>
      </c>
      <c r="R262" s="49" t="s">
        <v>164</v>
      </c>
      <c r="S262" s="49" t="s">
        <v>143</v>
      </c>
      <c r="AB262" s="49" t="s">
        <v>128</v>
      </c>
      <c r="AC262" s="49">
        <v>2010</v>
      </c>
      <c r="AD262" s="146">
        <v>64971</v>
      </c>
      <c r="AG262" s="146"/>
      <c r="AH262" s="49" t="s">
        <v>313</v>
      </c>
    </row>
    <row r="263" spans="1:34" s="49" customFormat="1" x14ac:dyDescent="0.25">
      <c r="A263" s="49" t="s">
        <v>137</v>
      </c>
      <c r="B263" s="49" t="s">
        <v>25</v>
      </c>
      <c r="C263" s="49" t="s">
        <v>26</v>
      </c>
      <c r="D263" s="49" t="s">
        <v>136</v>
      </c>
      <c r="E263" s="49" t="s">
        <v>135</v>
      </c>
      <c r="F263" s="49" t="s">
        <v>295</v>
      </c>
      <c r="G263" s="49" t="s">
        <v>296</v>
      </c>
      <c r="H263" s="49">
        <v>460</v>
      </c>
      <c r="I263" s="49" t="s">
        <v>248</v>
      </c>
      <c r="J263" s="49" t="s">
        <v>133</v>
      </c>
      <c r="K263" s="49" t="s">
        <v>158</v>
      </c>
      <c r="P263" s="49" t="s">
        <v>302</v>
      </c>
      <c r="Q263" s="49" t="s">
        <v>131</v>
      </c>
      <c r="R263" s="49" t="s">
        <v>163</v>
      </c>
      <c r="S263" s="49" t="s">
        <v>162</v>
      </c>
      <c r="AB263" s="49" t="s">
        <v>128</v>
      </c>
      <c r="AC263" s="49">
        <v>2010</v>
      </c>
      <c r="AD263" s="146">
        <v>30241</v>
      </c>
      <c r="AG263" s="146"/>
      <c r="AH263" s="49" t="s">
        <v>313</v>
      </c>
    </row>
    <row r="264" spans="1:34" s="49" customFormat="1" x14ac:dyDescent="0.25">
      <c r="A264" s="49" t="s">
        <v>137</v>
      </c>
      <c r="B264" s="49" t="s">
        <v>25</v>
      </c>
      <c r="C264" s="49" t="s">
        <v>26</v>
      </c>
      <c r="D264" s="49" t="s">
        <v>136</v>
      </c>
      <c r="E264" s="49" t="s">
        <v>135</v>
      </c>
      <c r="F264" s="49" t="s">
        <v>295</v>
      </c>
      <c r="G264" s="49" t="s">
        <v>296</v>
      </c>
      <c r="H264" s="49">
        <v>460</v>
      </c>
      <c r="I264" s="49" t="s">
        <v>248</v>
      </c>
      <c r="J264" s="49" t="s">
        <v>133</v>
      </c>
      <c r="K264" s="49" t="s">
        <v>158</v>
      </c>
      <c r="P264" s="49" t="s">
        <v>302</v>
      </c>
      <c r="Q264" s="49" t="s">
        <v>131</v>
      </c>
      <c r="R264" s="49" t="s">
        <v>161</v>
      </c>
      <c r="S264" s="49" t="s">
        <v>139</v>
      </c>
      <c r="AB264" s="49" t="s">
        <v>128</v>
      </c>
      <c r="AC264" s="49">
        <v>2010</v>
      </c>
      <c r="AD264" s="146">
        <v>149991</v>
      </c>
      <c r="AG264" s="146"/>
      <c r="AH264" s="49" t="s">
        <v>313</v>
      </c>
    </row>
    <row r="265" spans="1:34" s="49" customFormat="1" x14ac:dyDescent="0.25">
      <c r="A265" s="49" t="s">
        <v>137</v>
      </c>
      <c r="B265" s="49" t="s">
        <v>25</v>
      </c>
      <c r="C265" s="49" t="s">
        <v>26</v>
      </c>
      <c r="D265" s="49" t="s">
        <v>136</v>
      </c>
      <c r="E265" s="49" t="s">
        <v>135</v>
      </c>
      <c r="F265" s="49" t="s">
        <v>295</v>
      </c>
      <c r="G265" s="49" t="s">
        <v>296</v>
      </c>
      <c r="H265" s="49">
        <v>460</v>
      </c>
      <c r="I265" s="49" t="s">
        <v>248</v>
      </c>
      <c r="J265" s="49" t="s">
        <v>133</v>
      </c>
      <c r="K265" s="49" t="s">
        <v>158</v>
      </c>
      <c r="P265" s="49" t="s">
        <v>302</v>
      </c>
      <c r="Q265" s="49" t="s">
        <v>131</v>
      </c>
      <c r="R265" s="49" t="s">
        <v>160</v>
      </c>
      <c r="S265" s="49" t="s">
        <v>131</v>
      </c>
      <c r="AB265" s="49" t="s">
        <v>128</v>
      </c>
      <c r="AC265" s="49">
        <v>2010</v>
      </c>
      <c r="AD265" s="146">
        <v>477994</v>
      </c>
      <c r="AG265" s="146"/>
      <c r="AH265" s="49" t="s">
        <v>313</v>
      </c>
    </row>
    <row r="266" spans="1:34" x14ac:dyDescent="0.25">
      <c r="A266" t="s">
        <v>137</v>
      </c>
      <c r="B266" t="s">
        <v>314</v>
      </c>
      <c r="C266" t="s">
        <v>315</v>
      </c>
      <c r="D266" t="s">
        <v>136</v>
      </c>
      <c r="E266" t="s">
        <v>135</v>
      </c>
      <c r="F266" t="s">
        <v>295</v>
      </c>
      <c r="G266" t="s">
        <v>296</v>
      </c>
      <c r="H266">
        <v>358</v>
      </c>
      <c r="I266" t="s">
        <v>316</v>
      </c>
      <c r="J266" t="s">
        <v>133</v>
      </c>
      <c r="K266" t="s">
        <v>158</v>
      </c>
      <c r="P266" t="s">
        <v>297</v>
      </c>
      <c r="Q266" t="s">
        <v>298</v>
      </c>
      <c r="R266" t="s">
        <v>176</v>
      </c>
      <c r="S266" t="s">
        <v>175</v>
      </c>
      <c r="AB266" t="s">
        <v>128</v>
      </c>
      <c r="AC266">
        <v>2010</v>
      </c>
      <c r="AD266" s="145">
        <v>197693</v>
      </c>
      <c r="AH266" t="s">
        <v>317</v>
      </c>
    </row>
    <row r="267" spans="1:34" x14ac:dyDescent="0.25">
      <c r="A267" t="s">
        <v>137</v>
      </c>
      <c r="B267" t="s">
        <v>314</v>
      </c>
      <c r="C267" t="s">
        <v>315</v>
      </c>
      <c r="D267" t="s">
        <v>136</v>
      </c>
      <c r="E267" t="s">
        <v>135</v>
      </c>
      <c r="F267" t="s">
        <v>295</v>
      </c>
      <c r="G267" t="s">
        <v>296</v>
      </c>
      <c r="H267">
        <v>358</v>
      </c>
      <c r="I267" t="s">
        <v>316</v>
      </c>
      <c r="J267" t="s">
        <v>133</v>
      </c>
      <c r="K267" t="s">
        <v>158</v>
      </c>
      <c r="P267" t="s">
        <v>297</v>
      </c>
      <c r="Q267" t="s">
        <v>298</v>
      </c>
      <c r="R267" t="s">
        <v>174</v>
      </c>
      <c r="S267" t="s">
        <v>173</v>
      </c>
      <c r="AB267" t="s">
        <v>128</v>
      </c>
      <c r="AC267">
        <v>2010</v>
      </c>
      <c r="AD267" s="145">
        <v>608912</v>
      </c>
      <c r="AH267" t="s">
        <v>317</v>
      </c>
    </row>
    <row r="268" spans="1:34" x14ac:dyDescent="0.25">
      <c r="A268" t="s">
        <v>137</v>
      </c>
      <c r="B268" t="s">
        <v>314</v>
      </c>
      <c r="C268" t="s">
        <v>315</v>
      </c>
      <c r="D268" t="s">
        <v>136</v>
      </c>
      <c r="E268" t="s">
        <v>135</v>
      </c>
      <c r="F268" t="s">
        <v>295</v>
      </c>
      <c r="G268" t="s">
        <v>296</v>
      </c>
      <c r="H268">
        <v>358</v>
      </c>
      <c r="I268" t="s">
        <v>316</v>
      </c>
      <c r="J268" t="s">
        <v>133</v>
      </c>
      <c r="K268" t="s">
        <v>158</v>
      </c>
      <c r="P268" t="s">
        <v>297</v>
      </c>
      <c r="Q268" t="s">
        <v>298</v>
      </c>
      <c r="R268" t="s">
        <v>172</v>
      </c>
      <c r="S268" t="s">
        <v>153</v>
      </c>
      <c r="AB268" t="s">
        <v>128</v>
      </c>
      <c r="AC268">
        <v>2010</v>
      </c>
      <c r="AD268" s="145">
        <v>179501</v>
      </c>
      <c r="AH268" t="s">
        <v>317</v>
      </c>
    </row>
    <row r="269" spans="1:34" x14ac:dyDescent="0.25">
      <c r="A269" t="s">
        <v>137</v>
      </c>
      <c r="B269" t="s">
        <v>314</v>
      </c>
      <c r="C269" t="s">
        <v>315</v>
      </c>
      <c r="D269" t="s">
        <v>136</v>
      </c>
      <c r="E269" t="s">
        <v>135</v>
      </c>
      <c r="F269" t="s">
        <v>295</v>
      </c>
      <c r="G269" t="s">
        <v>296</v>
      </c>
      <c r="H269">
        <v>358</v>
      </c>
      <c r="I269" t="s">
        <v>316</v>
      </c>
      <c r="J269" t="s">
        <v>133</v>
      </c>
      <c r="K269" t="s">
        <v>158</v>
      </c>
      <c r="P269" t="s">
        <v>297</v>
      </c>
      <c r="Q269" t="s">
        <v>298</v>
      </c>
      <c r="R269" t="s">
        <v>171</v>
      </c>
      <c r="S269" t="s">
        <v>151</v>
      </c>
      <c r="AB269" t="s">
        <v>128</v>
      </c>
      <c r="AC269">
        <v>2010</v>
      </c>
      <c r="AD269" s="145">
        <v>944497</v>
      </c>
      <c r="AH269" t="s">
        <v>317</v>
      </c>
    </row>
    <row r="270" spans="1:34" x14ac:dyDescent="0.25">
      <c r="A270" t="s">
        <v>137</v>
      </c>
      <c r="B270" t="s">
        <v>314</v>
      </c>
      <c r="C270" t="s">
        <v>315</v>
      </c>
      <c r="D270" t="s">
        <v>136</v>
      </c>
      <c r="E270" t="s">
        <v>135</v>
      </c>
      <c r="F270" t="s">
        <v>295</v>
      </c>
      <c r="G270" t="s">
        <v>296</v>
      </c>
      <c r="H270">
        <v>358</v>
      </c>
      <c r="I270" t="s">
        <v>316</v>
      </c>
      <c r="J270" t="s">
        <v>133</v>
      </c>
      <c r="K270" t="s">
        <v>158</v>
      </c>
      <c r="P270" t="s">
        <v>297</v>
      </c>
      <c r="Q270" t="s">
        <v>298</v>
      </c>
      <c r="R270" t="s">
        <v>170</v>
      </c>
      <c r="S270" t="s">
        <v>169</v>
      </c>
      <c r="AB270" t="s">
        <v>128</v>
      </c>
      <c r="AC270">
        <v>2010</v>
      </c>
      <c r="AD270" s="145">
        <v>1874038</v>
      </c>
      <c r="AH270" t="s">
        <v>317</v>
      </c>
    </row>
    <row r="271" spans="1:34" x14ac:dyDescent="0.25">
      <c r="A271" t="s">
        <v>137</v>
      </c>
      <c r="B271" t="s">
        <v>314</v>
      </c>
      <c r="C271" t="s">
        <v>315</v>
      </c>
      <c r="D271" t="s">
        <v>136</v>
      </c>
      <c r="E271" t="s">
        <v>135</v>
      </c>
      <c r="F271" t="s">
        <v>295</v>
      </c>
      <c r="G271" t="s">
        <v>296</v>
      </c>
      <c r="H271">
        <v>358</v>
      </c>
      <c r="I271" t="s">
        <v>316</v>
      </c>
      <c r="J271" t="s">
        <v>133</v>
      </c>
      <c r="K271" t="s">
        <v>158</v>
      </c>
      <c r="P271" t="s">
        <v>297</v>
      </c>
      <c r="Q271" t="s">
        <v>298</v>
      </c>
      <c r="R271" t="s">
        <v>168</v>
      </c>
      <c r="S271" t="s">
        <v>167</v>
      </c>
      <c r="AB271" t="s">
        <v>128</v>
      </c>
      <c r="AC271">
        <v>2010</v>
      </c>
      <c r="AD271" s="145">
        <v>2483698</v>
      </c>
      <c r="AH271" t="s">
        <v>317</v>
      </c>
    </row>
    <row r="272" spans="1:34" x14ac:dyDescent="0.25">
      <c r="A272" t="s">
        <v>137</v>
      </c>
      <c r="B272" t="s">
        <v>314</v>
      </c>
      <c r="C272" t="s">
        <v>315</v>
      </c>
      <c r="D272" t="s">
        <v>136</v>
      </c>
      <c r="E272" t="s">
        <v>135</v>
      </c>
      <c r="F272" t="s">
        <v>295</v>
      </c>
      <c r="G272" t="s">
        <v>296</v>
      </c>
      <c r="H272">
        <v>358</v>
      </c>
      <c r="I272" t="s">
        <v>316</v>
      </c>
      <c r="J272" t="s">
        <v>133</v>
      </c>
      <c r="K272" t="s">
        <v>158</v>
      </c>
      <c r="P272" t="s">
        <v>297</v>
      </c>
      <c r="Q272" t="s">
        <v>298</v>
      </c>
      <c r="R272" t="s">
        <v>166</v>
      </c>
      <c r="S272" t="s">
        <v>165</v>
      </c>
      <c r="AB272" t="s">
        <v>128</v>
      </c>
      <c r="AC272">
        <v>2010</v>
      </c>
      <c r="AD272" s="145">
        <v>442551</v>
      </c>
      <c r="AH272" t="s">
        <v>317</v>
      </c>
    </row>
    <row r="273" spans="1:34" x14ac:dyDescent="0.25">
      <c r="A273" t="s">
        <v>137</v>
      </c>
      <c r="B273" t="s">
        <v>314</v>
      </c>
      <c r="C273" t="s">
        <v>315</v>
      </c>
      <c r="D273" t="s">
        <v>136</v>
      </c>
      <c r="E273" t="s">
        <v>135</v>
      </c>
      <c r="F273" t="s">
        <v>295</v>
      </c>
      <c r="G273" t="s">
        <v>296</v>
      </c>
      <c r="H273">
        <v>358</v>
      </c>
      <c r="I273" t="s">
        <v>316</v>
      </c>
      <c r="J273" t="s">
        <v>133</v>
      </c>
      <c r="K273" t="s">
        <v>158</v>
      </c>
      <c r="P273" t="s">
        <v>297</v>
      </c>
      <c r="Q273" t="s">
        <v>298</v>
      </c>
      <c r="R273" t="s">
        <v>164</v>
      </c>
      <c r="S273" t="s">
        <v>143</v>
      </c>
      <c r="AB273" t="s">
        <v>128</v>
      </c>
      <c r="AC273">
        <v>2010</v>
      </c>
      <c r="AD273" s="145">
        <v>725024</v>
      </c>
      <c r="AH273" t="s">
        <v>317</v>
      </c>
    </row>
    <row r="274" spans="1:34" x14ac:dyDescent="0.25">
      <c r="A274" t="s">
        <v>137</v>
      </c>
      <c r="B274" t="s">
        <v>314</v>
      </c>
      <c r="C274" t="s">
        <v>315</v>
      </c>
      <c r="D274" t="s">
        <v>136</v>
      </c>
      <c r="E274" t="s">
        <v>135</v>
      </c>
      <c r="F274" t="s">
        <v>295</v>
      </c>
      <c r="G274" t="s">
        <v>296</v>
      </c>
      <c r="H274">
        <v>358</v>
      </c>
      <c r="I274" t="s">
        <v>316</v>
      </c>
      <c r="J274" t="s">
        <v>133</v>
      </c>
      <c r="K274" t="s">
        <v>158</v>
      </c>
      <c r="P274" t="s">
        <v>297</v>
      </c>
      <c r="Q274" t="s">
        <v>298</v>
      </c>
      <c r="R274" t="s">
        <v>163</v>
      </c>
      <c r="S274" t="s">
        <v>162</v>
      </c>
      <c r="AB274" t="s">
        <v>128</v>
      </c>
      <c r="AC274">
        <v>2010</v>
      </c>
      <c r="AD274" s="145">
        <v>70871</v>
      </c>
      <c r="AH274" t="s">
        <v>317</v>
      </c>
    </row>
    <row r="275" spans="1:34" x14ac:dyDescent="0.25">
      <c r="A275" t="s">
        <v>137</v>
      </c>
      <c r="B275" t="s">
        <v>314</v>
      </c>
      <c r="C275" t="s">
        <v>315</v>
      </c>
      <c r="D275" t="s">
        <v>136</v>
      </c>
      <c r="E275" t="s">
        <v>135</v>
      </c>
      <c r="F275" t="s">
        <v>295</v>
      </c>
      <c r="G275" t="s">
        <v>296</v>
      </c>
      <c r="H275">
        <v>358</v>
      </c>
      <c r="I275" t="s">
        <v>316</v>
      </c>
      <c r="J275" t="s">
        <v>133</v>
      </c>
      <c r="K275" t="s">
        <v>158</v>
      </c>
      <c r="P275" t="s">
        <v>297</v>
      </c>
      <c r="Q275" t="s">
        <v>298</v>
      </c>
      <c r="R275" t="s">
        <v>161</v>
      </c>
      <c r="S275" t="s">
        <v>139</v>
      </c>
      <c r="AB275" t="s">
        <v>128</v>
      </c>
      <c r="AC275">
        <v>2010</v>
      </c>
      <c r="AD275" s="145">
        <v>217295</v>
      </c>
      <c r="AH275" t="s">
        <v>317</v>
      </c>
    </row>
    <row r="276" spans="1:34" x14ac:dyDescent="0.25">
      <c r="A276" t="s">
        <v>137</v>
      </c>
      <c r="B276" t="s">
        <v>314</v>
      </c>
      <c r="C276" t="s">
        <v>315</v>
      </c>
      <c r="D276" t="s">
        <v>136</v>
      </c>
      <c r="E276" t="s">
        <v>135</v>
      </c>
      <c r="F276" t="s">
        <v>295</v>
      </c>
      <c r="G276" t="s">
        <v>296</v>
      </c>
      <c r="H276">
        <v>358</v>
      </c>
      <c r="I276" t="s">
        <v>316</v>
      </c>
      <c r="J276" t="s">
        <v>133</v>
      </c>
      <c r="K276" t="s">
        <v>158</v>
      </c>
      <c r="P276" t="s">
        <v>297</v>
      </c>
      <c r="Q276" t="s">
        <v>298</v>
      </c>
      <c r="R276" t="s">
        <v>160</v>
      </c>
      <c r="S276" t="s">
        <v>131</v>
      </c>
      <c r="AB276" t="s">
        <v>128</v>
      </c>
      <c r="AC276">
        <v>2010</v>
      </c>
      <c r="AD276" s="145">
        <v>7763348</v>
      </c>
      <c r="AH276" t="s">
        <v>317</v>
      </c>
    </row>
    <row r="277" spans="1:34" x14ac:dyDescent="0.25">
      <c r="A277" t="s">
        <v>137</v>
      </c>
      <c r="B277" t="s">
        <v>314</v>
      </c>
      <c r="C277" t="s">
        <v>315</v>
      </c>
      <c r="D277" t="s">
        <v>136</v>
      </c>
      <c r="E277" t="s">
        <v>135</v>
      </c>
      <c r="F277" t="s">
        <v>295</v>
      </c>
      <c r="G277" t="s">
        <v>296</v>
      </c>
      <c r="H277">
        <v>358</v>
      </c>
      <c r="I277" t="s">
        <v>316</v>
      </c>
      <c r="J277" t="s">
        <v>133</v>
      </c>
      <c r="K277" t="s">
        <v>158</v>
      </c>
      <c r="P277" t="s">
        <v>297</v>
      </c>
      <c r="Q277" t="s">
        <v>298</v>
      </c>
      <c r="R277" t="s">
        <v>157</v>
      </c>
      <c r="S277" t="s">
        <v>129</v>
      </c>
      <c r="AB277" t="s">
        <v>128</v>
      </c>
      <c r="AC277">
        <v>2010</v>
      </c>
      <c r="AD277" s="145">
        <v>19.27</v>
      </c>
      <c r="AH277" t="s">
        <v>317</v>
      </c>
    </row>
    <row r="278" spans="1:34" x14ac:dyDescent="0.25">
      <c r="A278" t="s">
        <v>137</v>
      </c>
      <c r="B278" t="s">
        <v>314</v>
      </c>
      <c r="C278" t="s">
        <v>315</v>
      </c>
      <c r="D278" t="s">
        <v>136</v>
      </c>
      <c r="E278" t="s">
        <v>135</v>
      </c>
      <c r="F278" t="s">
        <v>295</v>
      </c>
      <c r="G278" t="s">
        <v>296</v>
      </c>
      <c r="H278">
        <v>358</v>
      </c>
      <c r="I278" t="s">
        <v>316</v>
      </c>
      <c r="J278" t="s">
        <v>133</v>
      </c>
      <c r="K278" t="s">
        <v>158</v>
      </c>
      <c r="P278" t="s">
        <v>300</v>
      </c>
      <c r="Q278" t="s">
        <v>301</v>
      </c>
      <c r="R278" t="s">
        <v>176</v>
      </c>
      <c r="S278" t="s">
        <v>175</v>
      </c>
      <c r="AB278" t="s">
        <v>128</v>
      </c>
      <c r="AC278">
        <v>2010</v>
      </c>
      <c r="AD278" s="145">
        <v>457568</v>
      </c>
      <c r="AH278" t="s">
        <v>317</v>
      </c>
    </row>
    <row r="279" spans="1:34" x14ac:dyDescent="0.25">
      <c r="A279" t="s">
        <v>137</v>
      </c>
      <c r="B279" t="s">
        <v>314</v>
      </c>
      <c r="C279" t="s">
        <v>315</v>
      </c>
      <c r="D279" t="s">
        <v>136</v>
      </c>
      <c r="E279" t="s">
        <v>135</v>
      </c>
      <c r="F279" t="s">
        <v>295</v>
      </c>
      <c r="G279" t="s">
        <v>296</v>
      </c>
      <c r="H279">
        <v>358</v>
      </c>
      <c r="I279" t="s">
        <v>316</v>
      </c>
      <c r="J279" t="s">
        <v>133</v>
      </c>
      <c r="K279" t="s">
        <v>158</v>
      </c>
      <c r="P279" t="s">
        <v>300</v>
      </c>
      <c r="Q279" t="s">
        <v>301</v>
      </c>
      <c r="R279" t="s">
        <v>174</v>
      </c>
      <c r="S279" t="s">
        <v>173</v>
      </c>
      <c r="AB279" t="s">
        <v>128</v>
      </c>
      <c r="AC279">
        <v>2010</v>
      </c>
      <c r="AD279" s="145">
        <v>537408</v>
      </c>
      <c r="AH279" t="s">
        <v>317</v>
      </c>
    </row>
    <row r="280" spans="1:34" x14ac:dyDescent="0.25">
      <c r="A280" t="s">
        <v>137</v>
      </c>
      <c r="B280" t="s">
        <v>314</v>
      </c>
      <c r="C280" t="s">
        <v>315</v>
      </c>
      <c r="D280" t="s">
        <v>136</v>
      </c>
      <c r="E280" t="s">
        <v>135</v>
      </c>
      <c r="F280" t="s">
        <v>295</v>
      </c>
      <c r="G280" t="s">
        <v>296</v>
      </c>
      <c r="H280">
        <v>358</v>
      </c>
      <c r="I280" t="s">
        <v>316</v>
      </c>
      <c r="J280" t="s">
        <v>133</v>
      </c>
      <c r="K280" t="s">
        <v>158</v>
      </c>
      <c r="P280" t="s">
        <v>300</v>
      </c>
      <c r="Q280" t="s">
        <v>301</v>
      </c>
      <c r="R280" t="s">
        <v>172</v>
      </c>
      <c r="S280" t="s">
        <v>153</v>
      </c>
      <c r="AB280" t="s">
        <v>128</v>
      </c>
      <c r="AC280">
        <v>2010</v>
      </c>
      <c r="AD280" s="145">
        <v>287078</v>
      </c>
      <c r="AH280" t="s">
        <v>317</v>
      </c>
    </row>
    <row r="281" spans="1:34" x14ac:dyDescent="0.25">
      <c r="A281" t="s">
        <v>137</v>
      </c>
      <c r="B281" t="s">
        <v>314</v>
      </c>
      <c r="C281" t="s">
        <v>315</v>
      </c>
      <c r="D281" t="s">
        <v>136</v>
      </c>
      <c r="E281" t="s">
        <v>135</v>
      </c>
      <c r="F281" t="s">
        <v>295</v>
      </c>
      <c r="G281" t="s">
        <v>296</v>
      </c>
      <c r="H281">
        <v>358</v>
      </c>
      <c r="I281" t="s">
        <v>316</v>
      </c>
      <c r="J281" t="s">
        <v>133</v>
      </c>
      <c r="K281" t="s">
        <v>158</v>
      </c>
      <c r="P281" t="s">
        <v>300</v>
      </c>
      <c r="Q281" t="s">
        <v>301</v>
      </c>
      <c r="R281" t="s">
        <v>171</v>
      </c>
      <c r="S281" t="s">
        <v>151</v>
      </c>
      <c r="AB281" t="s">
        <v>128</v>
      </c>
      <c r="AC281">
        <v>2010</v>
      </c>
      <c r="AD281" s="145">
        <v>673803</v>
      </c>
      <c r="AH281" t="s">
        <v>317</v>
      </c>
    </row>
    <row r="282" spans="1:34" x14ac:dyDescent="0.25">
      <c r="A282" t="s">
        <v>137</v>
      </c>
      <c r="B282" t="s">
        <v>314</v>
      </c>
      <c r="C282" t="s">
        <v>315</v>
      </c>
      <c r="D282" t="s">
        <v>136</v>
      </c>
      <c r="E282" t="s">
        <v>135</v>
      </c>
      <c r="F282" t="s">
        <v>295</v>
      </c>
      <c r="G282" t="s">
        <v>296</v>
      </c>
      <c r="H282">
        <v>358</v>
      </c>
      <c r="I282" t="s">
        <v>316</v>
      </c>
      <c r="J282" t="s">
        <v>133</v>
      </c>
      <c r="K282" t="s">
        <v>158</v>
      </c>
      <c r="P282" t="s">
        <v>300</v>
      </c>
      <c r="Q282" t="s">
        <v>301</v>
      </c>
      <c r="R282" t="s">
        <v>170</v>
      </c>
      <c r="S282" t="s">
        <v>169</v>
      </c>
      <c r="AB282" t="s">
        <v>128</v>
      </c>
      <c r="AC282">
        <v>2010</v>
      </c>
      <c r="AD282" s="145">
        <v>1580447</v>
      </c>
      <c r="AH282" t="s">
        <v>317</v>
      </c>
    </row>
    <row r="283" spans="1:34" x14ac:dyDescent="0.25">
      <c r="A283" t="s">
        <v>137</v>
      </c>
      <c r="B283" t="s">
        <v>314</v>
      </c>
      <c r="C283" t="s">
        <v>315</v>
      </c>
      <c r="D283" t="s">
        <v>136</v>
      </c>
      <c r="E283" t="s">
        <v>135</v>
      </c>
      <c r="F283" t="s">
        <v>295</v>
      </c>
      <c r="G283" t="s">
        <v>296</v>
      </c>
      <c r="H283">
        <v>358</v>
      </c>
      <c r="I283" t="s">
        <v>316</v>
      </c>
      <c r="J283" t="s">
        <v>133</v>
      </c>
      <c r="K283" t="s">
        <v>158</v>
      </c>
      <c r="P283" t="s">
        <v>300</v>
      </c>
      <c r="Q283" t="s">
        <v>301</v>
      </c>
      <c r="R283" t="s">
        <v>168</v>
      </c>
      <c r="S283" t="s">
        <v>167</v>
      </c>
      <c r="AB283" t="s">
        <v>128</v>
      </c>
      <c r="AC283">
        <v>2010</v>
      </c>
      <c r="AD283" s="145">
        <v>933867</v>
      </c>
      <c r="AH283" t="s">
        <v>317</v>
      </c>
    </row>
    <row r="284" spans="1:34" x14ac:dyDescent="0.25">
      <c r="A284" t="s">
        <v>137</v>
      </c>
      <c r="B284" t="s">
        <v>314</v>
      </c>
      <c r="C284" t="s">
        <v>315</v>
      </c>
      <c r="D284" t="s">
        <v>136</v>
      </c>
      <c r="E284" t="s">
        <v>135</v>
      </c>
      <c r="F284" t="s">
        <v>295</v>
      </c>
      <c r="G284" t="s">
        <v>296</v>
      </c>
      <c r="H284">
        <v>358</v>
      </c>
      <c r="I284" t="s">
        <v>316</v>
      </c>
      <c r="J284" t="s">
        <v>133</v>
      </c>
      <c r="K284" t="s">
        <v>158</v>
      </c>
      <c r="P284" t="s">
        <v>300</v>
      </c>
      <c r="Q284" t="s">
        <v>301</v>
      </c>
      <c r="R284" t="s">
        <v>166</v>
      </c>
      <c r="S284" t="s">
        <v>165</v>
      </c>
      <c r="AB284" t="s">
        <v>128</v>
      </c>
      <c r="AC284">
        <v>2010</v>
      </c>
      <c r="AD284" s="145">
        <v>3014483</v>
      </c>
      <c r="AH284" t="s">
        <v>317</v>
      </c>
    </row>
    <row r="285" spans="1:34" x14ac:dyDescent="0.25">
      <c r="A285" t="s">
        <v>137</v>
      </c>
      <c r="B285" t="s">
        <v>314</v>
      </c>
      <c r="C285" t="s">
        <v>315</v>
      </c>
      <c r="D285" t="s">
        <v>136</v>
      </c>
      <c r="E285" t="s">
        <v>135</v>
      </c>
      <c r="F285" t="s">
        <v>295</v>
      </c>
      <c r="G285" t="s">
        <v>296</v>
      </c>
      <c r="H285">
        <v>358</v>
      </c>
      <c r="I285" t="s">
        <v>316</v>
      </c>
      <c r="J285" t="s">
        <v>133</v>
      </c>
      <c r="K285" t="s">
        <v>158</v>
      </c>
      <c r="P285" t="s">
        <v>300</v>
      </c>
      <c r="Q285" t="s">
        <v>301</v>
      </c>
      <c r="R285" t="s">
        <v>164</v>
      </c>
      <c r="S285" t="s">
        <v>143</v>
      </c>
      <c r="AB285" t="s">
        <v>128</v>
      </c>
      <c r="AC285">
        <v>2010</v>
      </c>
      <c r="AD285" s="145">
        <v>484893</v>
      </c>
      <c r="AH285" t="s">
        <v>317</v>
      </c>
    </row>
    <row r="286" spans="1:34" x14ac:dyDescent="0.25">
      <c r="A286" t="s">
        <v>137</v>
      </c>
      <c r="B286" t="s">
        <v>314</v>
      </c>
      <c r="C286" t="s">
        <v>315</v>
      </c>
      <c r="D286" t="s">
        <v>136</v>
      </c>
      <c r="E286" t="s">
        <v>135</v>
      </c>
      <c r="F286" t="s">
        <v>295</v>
      </c>
      <c r="G286" t="s">
        <v>296</v>
      </c>
      <c r="H286">
        <v>358</v>
      </c>
      <c r="I286" t="s">
        <v>316</v>
      </c>
      <c r="J286" t="s">
        <v>133</v>
      </c>
      <c r="K286" t="s">
        <v>158</v>
      </c>
      <c r="P286" t="s">
        <v>300</v>
      </c>
      <c r="Q286" t="s">
        <v>301</v>
      </c>
      <c r="R286" t="s">
        <v>163</v>
      </c>
      <c r="S286" t="s">
        <v>162</v>
      </c>
      <c r="AB286" t="s">
        <v>128</v>
      </c>
      <c r="AC286">
        <v>2010</v>
      </c>
      <c r="AD286" s="145">
        <v>867765</v>
      </c>
      <c r="AH286" t="s">
        <v>317</v>
      </c>
    </row>
    <row r="287" spans="1:34" x14ac:dyDescent="0.25">
      <c r="A287" t="s">
        <v>137</v>
      </c>
      <c r="B287" t="s">
        <v>314</v>
      </c>
      <c r="C287" t="s">
        <v>315</v>
      </c>
      <c r="D287" t="s">
        <v>136</v>
      </c>
      <c r="E287" t="s">
        <v>135</v>
      </c>
      <c r="F287" t="s">
        <v>295</v>
      </c>
      <c r="G287" t="s">
        <v>296</v>
      </c>
      <c r="H287">
        <v>358</v>
      </c>
      <c r="I287" t="s">
        <v>316</v>
      </c>
      <c r="J287" t="s">
        <v>133</v>
      </c>
      <c r="K287" t="s">
        <v>158</v>
      </c>
      <c r="P287" t="s">
        <v>300</v>
      </c>
      <c r="Q287" t="s">
        <v>301</v>
      </c>
      <c r="R287" t="s">
        <v>161</v>
      </c>
      <c r="S287" t="s">
        <v>139</v>
      </c>
      <c r="AB287" t="s">
        <v>128</v>
      </c>
      <c r="AC287">
        <v>2010</v>
      </c>
      <c r="AD287" s="145">
        <v>2488766</v>
      </c>
      <c r="AH287" t="s">
        <v>317</v>
      </c>
    </row>
    <row r="288" spans="1:34" x14ac:dyDescent="0.25">
      <c r="A288" t="s">
        <v>137</v>
      </c>
      <c r="B288" t="s">
        <v>314</v>
      </c>
      <c r="C288" t="s">
        <v>315</v>
      </c>
      <c r="D288" t="s">
        <v>136</v>
      </c>
      <c r="E288" t="s">
        <v>135</v>
      </c>
      <c r="F288" t="s">
        <v>295</v>
      </c>
      <c r="G288" t="s">
        <v>296</v>
      </c>
      <c r="H288">
        <v>358</v>
      </c>
      <c r="I288" t="s">
        <v>316</v>
      </c>
      <c r="J288" t="s">
        <v>133</v>
      </c>
      <c r="K288" t="s">
        <v>158</v>
      </c>
      <c r="P288" t="s">
        <v>300</v>
      </c>
      <c r="Q288" t="s">
        <v>301</v>
      </c>
      <c r="R288" t="s">
        <v>160</v>
      </c>
      <c r="S288" t="s">
        <v>131</v>
      </c>
      <c r="AB288" t="s">
        <v>128</v>
      </c>
      <c r="AC288">
        <v>2010</v>
      </c>
      <c r="AD288" s="145">
        <v>11451859</v>
      </c>
      <c r="AH288" t="s">
        <v>317</v>
      </c>
    </row>
    <row r="289" spans="1:34" x14ac:dyDescent="0.25">
      <c r="A289" t="s">
        <v>137</v>
      </c>
      <c r="B289" t="s">
        <v>314</v>
      </c>
      <c r="C289" t="s">
        <v>315</v>
      </c>
      <c r="D289" t="s">
        <v>136</v>
      </c>
      <c r="E289" t="s">
        <v>135</v>
      </c>
      <c r="F289" t="s">
        <v>295</v>
      </c>
      <c r="G289" t="s">
        <v>296</v>
      </c>
      <c r="H289">
        <v>358</v>
      </c>
      <c r="I289" t="s">
        <v>316</v>
      </c>
      <c r="J289" t="s">
        <v>133</v>
      </c>
      <c r="K289" t="s">
        <v>158</v>
      </c>
      <c r="P289" t="s">
        <v>300</v>
      </c>
      <c r="Q289" t="s">
        <v>301</v>
      </c>
      <c r="R289" t="s">
        <v>157</v>
      </c>
      <c r="S289" t="s">
        <v>129</v>
      </c>
      <c r="AB289" t="s">
        <v>128</v>
      </c>
      <c r="AC289">
        <v>2010</v>
      </c>
      <c r="AD289" s="145">
        <v>125782</v>
      </c>
      <c r="AH289" t="s">
        <v>317</v>
      </c>
    </row>
    <row r="290" spans="1:34" s="49" customFormat="1" x14ac:dyDescent="0.25">
      <c r="A290" s="49" t="s">
        <v>137</v>
      </c>
      <c r="B290" s="49" t="s">
        <v>314</v>
      </c>
      <c r="C290" s="49" t="s">
        <v>315</v>
      </c>
      <c r="D290" s="49" t="s">
        <v>136</v>
      </c>
      <c r="E290" s="49" t="s">
        <v>135</v>
      </c>
      <c r="F290" s="49" t="s">
        <v>295</v>
      </c>
      <c r="G290" s="49" t="s">
        <v>296</v>
      </c>
      <c r="H290" s="49">
        <v>358</v>
      </c>
      <c r="I290" s="49" t="s">
        <v>316</v>
      </c>
      <c r="J290" s="49" t="s">
        <v>133</v>
      </c>
      <c r="K290" s="49" t="s">
        <v>158</v>
      </c>
      <c r="P290" s="49" t="s">
        <v>302</v>
      </c>
      <c r="Q290" s="49" t="s">
        <v>131</v>
      </c>
      <c r="R290" s="49" t="s">
        <v>176</v>
      </c>
      <c r="S290" s="49" t="s">
        <v>175</v>
      </c>
      <c r="AB290" s="49" t="s">
        <v>128</v>
      </c>
      <c r="AC290" s="49">
        <v>2010</v>
      </c>
      <c r="AD290" s="146">
        <v>65.5261</v>
      </c>
      <c r="AF290" s="49" t="s">
        <v>858</v>
      </c>
      <c r="AG290" s="146">
        <f>(AD291+AD292+AD293)*( 1 +AD301/(AD300-AD301))</f>
        <v>237.91050786688294</v>
      </c>
      <c r="AH290" s="49" t="s">
        <v>317</v>
      </c>
    </row>
    <row r="291" spans="1:34" s="49" customFormat="1" x14ac:dyDescent="0.25">
      <c r="A291" s="49" t="s">
        <v>137</v>
      </c>
      <c r="B291" s="49" t="s">
        <v>314</v>
      </c>
      <c r="C291" s="49" t="s">
        <v>315</v>
      </c>
      <c r="D291" s="49" t="s">
        <v>136</v>
      </c>
      <c r="E291" s="49" t="s">
        <v>135</v>
      </c>
      <c r="F291" s="49" t="s">
        <v>295</v>
      </c>
      <c r="G291" s="49" t="s">
        <v>296</v>
      </c>
      <c r="H291" s="49">
        <v>358</v>
      </c>
      <c r="I291" s="49" t="s">
        <v>316</v>
      </c>
      <c r="J291" s="49" t="s">
        <v>133</v>
      </c>
      <c r="K291" s="49" t="s">
        <v>158</v>
      </c>
      <c r="P291" s="49" t="s">
        <v>302</v>
      </c>
      <c r="Q291" s="49" t="s">
        <v>131</v>
      </c>
      <c r="R291" s="49" t="s">
        <v>174</v>
      </c>
      <c r="S291" s="49" t="s">
        <v>173</v>
      </c>
      <c r="AB291" s="49" t="s">
        <v>128</v>
      </c>
      <c r="AC291" s="49">
        <v>2010</v>
      </c>
      <c r="AD291" s="146">
        <v>11.463190000000001</v>
      </c>
      <c r="AF291" s="49" t="s">
        <v>859</v>
      </c>
      <c r="AG291" s="146">
        <f>(AD290+AD294+AD295+AD296+AD297+AD298+AD299)*( 1 +AD301/(AD300-AD301))</f>
        <v>1713.2238543860947</v>
      </c>
      <c r="AH291" s="49" t="s">
        <v>317</v>
      </c>
    </row>
    <row r="292" spans="1:34" s="49" customFormat="1" x14ac:dyDescent="0.25">
      <c r="A292" s="49" t="s">
        <v>137</v>
      </c>
      <c r="B292" s="49" t="s">
        <v>314</v>
      </c>
      <c r="C292" s="49" t="s">
        <v>315</v>
      </c>
      <c r="D292" s="49" t="s">
        <v>136</v>
      </c>
      <c r="E292" s="49" t="s">
        <v>135</v>
      </c>
      <c r="F292" s="49" t="s">
        <v>295</v>
      </c>
      <c r="G292" s="49" t="s">
        <v>296</v>
      </c>
      <c r="H292" s="49">
        <v>358</v>
      </c>
      <c r="I292" s="49" t="s">
        <v>316</v>
      </c>
      <c r="J292" s="49" t="s">
        <v>133</v>
      </c>
      <c r="K292" s="49" t="s">
        <v>158</v>
      </c>
      <c r="P292" s="49" t="s">
        <v>302</v>
      </c>
      <c r="Q292" s="49" t="s">
        <v>131</v>
      </c>
      <c r="R292" s="49" t="s">
        <v>172</v>
      </c>
      <c r="S292" s="49" t="s">
        <v>153</v>
      </c>
      <c r="AB292" s="49" t="s">
        <v>128</v>
      </c>
      <c r="AC292" s="49">
        <v>2010</v>
      </c>
      <c r="AD292" s="146">
        <v>46.657899999999998</v>
      </c>
      <c r="AF292" s="49" t="s">
        <v>862</v>
      </c>
      <c r="AG292" s="146">
        <f>AD290+AD291+AD292+AD293+ AD294+AD295+AD296+AD297+AD298+AD299+AD301</f>
        <v>1948.8988899999999</v>
      </c>
      <c r="AH292" s="49" t="s">
        <v>317</v>
      </c>
    </row>
    <row r="293" spans="1:34" s="49" customFormat="1" x14ac:dyDescent="0.25">
      <c r="A293" s="49" t="s">
        <v>137</v>
      </c>
      <c r="B293" s="49" t="s">
        <v>314</v>
      </c>
      <c r="C293" s="49" t="s">
        <v>315</v>
      </c>
      <c r="D293" s="49" t="s">
        <v>136</v>
      </c>
      <c r="E293" s="49" t="s">
        <v>135</v>
      </c>
      <c r="F293" s="49" t="s">
        <v>295</v>
      </c>
      <c r="G293" s="49" t="s">
        <v>296</v>
      </c>
      <c r="H293" s="49">
        <v>358</v>
      </c>
      <c r="I293" s="49" t="s">
        <v>316</v>
      </c>
      <c r="J293" s="49" t="s">
        <v>133</v>
      </c>
      <c r="K293" s="49" t="s">
        <v>158</v>
      </c>
      <c r="P293" s="49" t="s">
        <v>302</v>
      </c>
      <c r="Q293" s="49" t="s">
        <v>131</v>
      </c>
      <c r="R293" s="49" t="s">
        <v>171</v>
      </c>
      <c r="S293" s="49" t="s">
        <v>151</v>
      </c>
      <c r="AB293" s="49" t="s">
        <v>128</v>
      </c>
      <c r="AC293" s="49">
        <v>2010</v>
      </c>
      <c r="AD293" s="146">
        <v>161.83000000000001</v>
      </c>
      <c r="AG293" s="146"/>
      <c r="AH293" s="49" t="s">
        <v>317</v>
      </c>
    </row>
    <row r="294" spans="1:34" s="49" customFormat="1" x14ac:dyDescent="0.25">
      <c r="A294" s="49" t="s">
        <v>137</v>
      </c>
      <c r="B294" s="49" t="s">
        <v>314</v>
      </c>
      <c r="C294" s="49" t="s">
        <v>315</v>
      </c>
      <c r="D294" s="49" t="s">
        <v>136</v>
      </c>
      <c r="E294" s="49" t="s">
        <v>135</v>
      </c>
      <c r="F294" s="49" t="s">
        <v>295</v>
      </c>
      <c r="G294" s="49" t="s">
        <v>296</v>
      </c>
      <c r="H294" s="49">
        <v>358</v>
      </c>
      <c r="I294" s="49" t="s">
        <v>316</v>
      </c>
      <c r="J294" s="49" t="s">
        <v>133</v>
      </c>
      <c r="K294" s="49" t="s">
        <v>158</v>
      </c>
      <c r="P294" s="49" t="s">
        <v>302</v>
      </c>
      <c r="Q294" s="49" t="s">
        <v>131</v>
      </c>
      <c r="R294" s="49" t="s">
        <v>170</v>
      </c>
      <c r="S294" s="49" t="s">
        <v>169</v>
      </c>
      <c r="AB294" s="49" t="s">
        <v>128</v>
      </c>
      <c r="AC294" s="49">
        <v>2010</v>
      </c>
      <c r="AD294" s="146">
        <v>345.44850000000002</v>
      </c>
      <c r="AG294" s="146"/>
      <c r="AH294" s="49" t="s">
        <v>317</v>
      </c>
    </row>
    <row r="295" spans="1:34" s="49" customFormat="1" x14ac:dyDescent="0.25">
      <c r="A295" s="49" t="s">
        <v>137</v>
      </c>
      <c r="B295" s="49" t="s">
        <v>314</v>
      </c>
      <c r="C295" s="49" t="s">
        <v>315</v>
      </c>
      <c r="D295" s="49" t="s">
        <v>136</v>
      </c>
      <c r="E295" s="49" t="s">
        <v>135</v>
      </c>
      <c r="F295" s="49" t="s">
        <v>295</v>
      </c>
      <c r="G295" s="49" t="s">
        <v>296</v>
      </c>
      <c r="H295" s="49">
        <v>358</v>
      </c>
      <c r="I295" s="49" t="s">
        <v>316</v>
      </c>
      <c r="J295" s="49" t="s">
        <v>133</v>
      </c>
      <c r="K295" s="49" t="s">
        <v>158</v>
      </c>
      <c r="P295" s="49" t="s">
        <v>302</v>
      </c>
      <c r="Q295" s="49" t="s">
        <v>131</v>
      </c>
      <c r="R295" s="49" t="s">
        <v>168</v>
      </c>
      <c r="S295" s="49" t="s">
        <v>167</v>
      </c>
      <c r="AB295" s="49" t="s">
        <v>128</v>
      </c>
      <c r="AC295" s="49">
        <v>2010</v>
      </c>
      <c r="AD295" s="146">
        <v>341.75639999999999</v>
      </c>
      <c r="AG295" s="146"/>
      <c r="AH295" s="49" t="s">
        <v>317</v>
      </c>
    </row>
    <row r="296" spans="1:34" s="49" customFormat="1" x14ac:dyDescent="0.25">
      <c r="A296" s="49" t="s">
        <v>137</v>
      </c>
      <c r="B296" s="49" t="s">
        <v>314</v>
      </c>
      <c r="C296" s="49" t="s">
        <v>315</v>
      </c>
      <c r="D296" s="49" t="s">
        <v>136</v>
      </c>
      <c r="E296" s="49" t="s">
        <v>135</v>
      </c>
      <c r="F296" s="49" t="s">
        <v>295</v>
      </c>
      <c r="G296" s="49" t="s">
        <v>296</v>
      </c>
      <c r="H296" s="49">
        <v>358</v>
      </c>
      <c r="I296" s="49" t="s">
        <v>316</v>
      </c>
      <c r="J296" s="49" t="s">
        <v>133</v>
      </c>
      <c r="K296" s="49" t="s">
        <v>158</v>
      </c>
      <c r="P296" s="49" t="s">
        <v>302</v>
      </c>
      <c r="Q296" s="49" t="s">
        <v>131</v>
      </c>
      <c r="R296" s="49" t="s">
        <v>166</v>
      </c>
      <c r="S296" s="49" t="s">
        <v>165</v>
      </c>
      <c r="AB296" s="49" t="s">
        <v>128</v>
      </c>
      <c r="AC296" s="49">
        <v>2010</v>
      </c>
      <c r="AD296" s="146">
        <v>345.70350000000002</v>
      </c>
      <c r="AG296" s="146"/>
      <c r="AH296" s="49" t="s">
        <v>317</v>
      </c>
    </row>
    <row r="297" spans="1:34" s="49" customFormat="1" x14ac:dyDescent="0.25">
      <c r="A297" s="49" t="s">
        <v>137</v>
      </c>
      <c r="B297" s="49" t="s">
        <v>314</v>
      </c>
      <c r="C297" s="49" t="s">
        <v>315</v>
      </c>
      <c r="D297" s="49" t="s">
        <v>136</v>
      </c>
      <c r="E297" s="49" t="s">
        <v>135</v>
      </c>
      <c r="F297" s="49" t="s">
        <v>295</v>
      </c>
      <c r="G297" s="49" t="s">
        <v>296</v>
      </c>
      <c r="H297" s="49">
        <v>358</v>
      </c>
      <c r="I297" s="49" t="s">
        <v>316</v>
      </c>
      <c r="J297" s="49" t="s">
        <v>133</v>
      </c>
      <c r="K297" s="49" t="s">
        <v>158</v>
      </c>
      <c r="P297" s="49" t="s">
        <v>302</v>
      </c>
      <c r="Q297" s="49" t="s">
        <v>131</v>
      </c>
      <c r="R297" s="49" t="s">
        <v>164</v>
      </c>
      <c r="S297" s="49" t="s">
        <v>143</v>
      </c>
      <c r="AB297" s="49" t="s">
        <v>128</v>
      </c>
      <c r="AC297" s="49">
        <v>2010</v>
      </c>
      <c r="AD297" s="146">
        <v>120.99169999999999</v>
      </c>
      <c r="AG297" s="146"/>
      <c r="AH297" s="49" t="s">
        <v>317</v>
      </c>
    </row>
    <row r="298" spans="1:34" s="49" customFormat="1" x14ac:dyDescent="0.25">
      <c r="A298" s="49" t="s">
        <v>137</v>
      </c>
      <c r="B298" s="49" t="s">
        <v>314</v>
      </c>
      <c r="C298" s="49" t="s">
        <v>315</v>
      </c>
      <c r="D298" s="49" t="s">
        <v>136</v>
      </c>
      <c r="E298" s="49" t="s">
        <v>135</v>
      </c>
      <c r="F298" s="49" t="s">
        <v>295</v>
      </c>
      <c r="G298" s="49" t="s">
        <v>296</v>
      </c>
      <c r="H298" s="49">
        <v>358</v>
      </c>
      <c r="I298" s="49" t="s">
        <v>316</v>
      </c>
      <c r="J298" s="49" t="s">
        <v>133</v>
      </c>
      <c r="K298" s="49" t="s">
        <v>158</v>
      </c>
      <c r="P298" s="49" t="s">
        <v>302</v>
      </c>
      <c r="Q298" s="49" t="s">
        <v>131</v>
      </c>
      <c r="R298" s="49" t="s">
        <v>163</v>
      </c>
      <c r="S298" s="49" t="s">
        <v>162</v>
      </c>
      <c r="AB298" s="49" t="s">
        <v>128</v>
      </c>
      <c r="AC298" s="49">
        <v>2010</v>
      </c>
      <c r="AD298" s="146">
        <v>93.863500000000002</v>
      </c>
      <c r="AG298" s="146"/>
      <c r="AH298" s="49" t="s">
        <v>317</v>
      </c>
    </row>
    <row r="299" spans="1:34" s="49" customFormat="1" x14ac:dyDescent="0.25">
      <c r="A299" s="49" t="s">
        <v>137</v>
      </c>
      <c r="B299" s="49" t="s">
        <v>314</v>
      </c>
      <c r="C299" s="49" t="s">
        <v>315</v>
      </c>
      <c r="D299" s="49" t="s">
        <v>136</v>
      </c>
      <c r="E299" s="49" t="s">
        <v>135</v>
      </c>
      <c r="F299" s="49" t="s">
        <v>295</v>
      </c>
      <c r="G299" s="49" t="s">
        <v>296</v>
      </c>
      <c r="H299" s="49">
        <v>358</v>
      </c>
      <c r="I299" s="49" t="s">
        <v>316</v>
      </c>
      <c r="J299" s="49" t="s">
        <v>133</v>
      </c>
      <c r="K299" s="49" t="s">
        <v>158</v>
      </c>
      <c r="P299" s="49" t="s">
        <v>302</v>
      </c>
      <c r="Q299" s="49" t="s">
        <v>131</v>
      </c>
      <c r="R299" s="49" t="s">
        <v>161</v>
      </c>
      <c r="S299" s="49" t="s">
        <v>139</v>
      </c>
      <c r="AB299" s="49" t="s">
        <v>128</v>
      </c>
      <c r="AC299" s="49">
        <v>2010</v>
      </c>
      <c r="AD299" s="146">
        <v>270.60610000000003</v>
      </c>
      <c r="AG299" s="146"/>
      <c r="AH299" s="49" t="s">
        <v>317</v>
      </c>
    </row>
    <row r="300" spans="1:34" s="49" customFormat="1" x14ac:dyDescent="0.25">
      <c r="A300" s="49" t="s">
        <v>137</v>
      </c>
      <c r="B300" s="49" t="s">
        <v>314</v>
      </c>
      <c r="C300" s="49" t="s">
        <v>315</v>
      </c>
      <c r="D300" s="49" t="s">
        <v>136</v>
      </c>
      <c r="E300" s="49" t="s">
        <v>135</v>
      </c>
      <c r="F300" s="49" t="s">
        <v>295</v>
      </c>
      <c r="G300" s="49" t="s">
        <v>296</v>
      </c>
      <c r="H300" s="49">
        <v>358</v>
      </c>
      <c r="I300" s="49" t="s">
        <v>316</v>
      </c>
      <c r="J300" s="49" t="s">
        <v>133</v>
      </c>
      <c r="K300" s="49" t="s">
        <v>158</v>
      </c>
      <c r="P300" s="49" t="s">
        <v>302</v>
      </c>
      <c r="Q300" s="49" t="s">
        <v>131</v>
      </c>
      <c r="R300" s="49" t="s">
        <v>160</v>
      </c>
      <c r="S300" s="49" t="s">
        <v>131</v>
      </c>
      <c r="AB300" s="49" t="s">
        <v>128</v>
      </c>
      <c r="AC300" s="49">
        <v>2010</v>
      </c>
      <c r="AD300" s="146">
        <v>1921.5208</v>
      </c>
      <c r="AG300" s="146"/>
      <c r="AH300" s="49" t="s">
        <v>317</v>
      </c>
    </row>
    <row r="301" spans="1:34" s="49" customFormat="1" x14ac:dyDescent="0.25">
      <c r="A301" s="49" t="s">
        <v>137</v>
      </c>
      <c r="B301" s="49" t="s">
        <v>314</v>
      </c>
      <c r="C301" s="49" t="s">
        <v>315</v>
      </c>
      <c r="D301" s="49" t="s">
        <v>136</v>
      </c>
      <c r="E301" s="49" t="s">
        <v>135</v>
      </c>
      <c r="F301" s="49" t="s">
        <v>295</v>
      </c>
      <c r="G301" s="49" t="s">
        <v>296</v>
      </c>
      <c r="H301" s="49">
        <v>358</v>
      </c>
      <c r="I301" s="49" t="s">
        <v>316</v>
      </c>
      <c r="J301" s="49" t="s">
        <v>133</v>
      </c>
      <c r="K301" s="49" t="s">
        <v>158</v>
      </c>
      <c r="P301" s="49" t="s">
        <v>302</v>
      </c>
      <c r="Q301" s="49" t="s">
        <v>131</v>
      </c>
      <c r="R301" s="49" t="s">
        <v>157</v>
      </c>
      <c r="S301" s="49" t="s">
        <v>129</v>
      </c>
      <c r="AB301" s="49" t="s">
        <v>128</v>
      </c>
      <c r="AC301" s="49">
        <v>2010</v>
      </c>
      <c r="AD301" s="146">
        <v>145.05199999999999</v>
      </c>
      <c r="AG301" s="146"/>
      <c r="AH301" s="49" t="s">
        <v>317</v>
      </c>
    </row>
    <row r="302" spans="1:34" x14ac:dyDescent="0.25">
      <c r="A302" t="s">
        <v>137</v>
      </c>
      <c r="B302" t="s">
        <v>39</v>
      </c>
      <c r="C302" t="s">
        <v>40</v>
      </c>
      <c r="D302" t="s">
        <v>136</v>
      </c>
      <c r="E302" t="s">
        <v>135</v>
      </c>
      <c r="F302" t="s">
        <v>295</v>
      </c>
      <c r="G302" t="s">
        <v>296</v>
      </c>
      <c r="H302">
        <v>36</v>
      </c>
      <c r="I302" t="s">
        <v>185</v>
      </c>
      <c r="J302" t="s">
        <v>133</v>
      </c>
      <c r="K302" t="s">
        <v>132</v>
      </c>
      <c r="P302" t="s">
        <v>297</v>
      </c>
      <c r="Q302" t="s">
        <v>298</v>
      </c>
      <c r="R302" t="s">
        <v>183</v>
      </c>
      <c r="S302" t="s">
        <v>182</v>
      </c>
      <c r="AB302" t="s">
        <v>128</v>
      </c>
      <c r="AC302">
        <v>2010</v>
      </c>
      <c r="AD302" s="145">
        <v>0</v>
      </c>
      <c r="AH302" t="s">
        <v>318</v>
      </c>
    </row>
    <row r="303" spans="1:34" x14ac:dyDescent="0.25">
      <c r="A303" t="s">
        <v>137</v>
      </c>
      <c r="B303" t="s">
        <v>39</v>
      </c>
      <c r="C303" t="s">
        <v>40</v>
      </c>
      <c r="D303" t="s">
        <v>136</v>
      </c>
      <c r="E303" t="s">
        <v>135</v>
      </c>
      <c r="F303" t="s">
        <v>295</v>
      </c>
      <c r="G303" t="s">
        <v>296</v>
      </c>
      <c r="H303">
        <v>36</v>
      </c>
      <c r="I303" t="s">
        <v>185</v>
      </c>
      <c r="J303" t="s">
        <v>133</v>
      </c>
      <c r="K303" t="s">
        <v>132</v>
      </c>
      <c r="P303" t="s">
        <v>297</v>
      </c>
      <c r="Q303" t="s">
        <v>298</v>
      </c>
      <c r="R303" t="s">
        <v>156</v>
      </c>
      <c r="S303" t="s">
        <v>155</v>
      </c>
      <c r="AB303" t="s">
        <v>128</v>
      </c>
      <c r="AC303">
        <v>2010</v>
      </c>
      <c r="AD303" s="145">
        <v>4.8000000000000001E-2</v>
      </c>
      <c r="AH303" t="s">
        <v>318</v>
      </c>
    </row>
    <row r="304" spans="1:34" x14ac:dyDescent="0.25">
      <c r="A304" t="s">
        <v>137</v>
      </c>
      <c r="B304" t="s">
        <v>39</v>
      </c>
      <c r="C304" t="s">
        <v>40</v>
      </c>
      <c r="D304" t="s">
        <v>136</v>
      </c>
      <c r="E304" t="s">
        <v>135</v>
      </c>
      <c r="F304" t="s">
        <v>295</v>
      </c>
      <c r="G304" t="s">
        <v>296</v>
      </c>
      <c r="H304">
        <v>36</v>
      </c>
      <c r="I304" t="s">
        <v>185</v>
      </c>
      <c r="J304" t="s">
        <v>133</v>
      </c>
      <c r="K304" t="s">
        <v>132</v>
      </c>
      <c r="P304" t="s">
        <v>297</v>
      </c>
      <c r="Q304" t="s">
        <v>298</v>
      </c>
      <c r="R304" t="s">
        <v>154</v>
      </c>
      <c r="S304" t="s">
        <v>153</v>
      </c>
      <c r="AB304" t="s">
        <v>128</v>
      </c>
      <c r="AC304">
        <v>2010</v>
      </c>
      <c r="AD304" s="145">
        <v>1048</v>
      </c>
      <c r="AH304" t="s">
        <v>318</v>
      </c>
    </row>
    <row r="305" spans="1:34" x14ac:dyDescent="0.25">
      <c r="A305" t="s">
        <v>137</v>
      </c>
      <c r="B305" t="s">
        <v>39</v>
      </c>
      <c r="C305" t="s">
        <v>40</v>
      </c>
      <c r="D305" t="s">
        <v>136</v>
      </c>
      <c r="E305" t="s">
        <v>135</v>
      </c>
      <c r="F305" t="s">
        <v>295</v>
      </c>
      <c r="G305" t="s">
        <v>296</v>
      </c>
      <c r="H305">
        <v>36</v>
      </c>
      <c r="I305" t="s">
        <v>185</v>
      </c>
      <c r="J305" t="s">
        <v>133</v>
      </c>
      <c r="K305" t="s">
        <v>132</v>
      </c>
      <c r="P305" t="s">
        <v>297</v>
      </c>
      <c r="Q305" t="s">
        <v>298</v>
      </c>
      <c r="R305" t="s">
        <v>152</v>
      </c>
      <c r="S305" t="s">
        <v>151</v>
      </c>
      <c r="AB305" t="s">
        <v>128</v>
      </c>
      <c r="AC305">
        <v>2010</v>
      </c>
      <c r="AD305" s="145">
        <v>0.75800000000000001</v>
      </c>
      <c r="AH305" t="s">
        <v>318</v>
      </c>
    </row>
    <row r="306" spans="1:34" x14ac:dyDescent="0.25">
      <c r="A306" t="s">
        <v>137</v>
      </c>
      <c r="B306" t="s">
        <v>39</v>
      </c>
      <c r="C306" t="s">
        <v>40</v>
      </c>
      <c r="D306" t="s">
        <v>136</v>
      </c>
      <c r="E306" t="s">
        <v>135</v>
      </c>
      <c r="F306" t="s">
        <v>295</v>
      </c>
      <c r="G306" t="s">
        <v>296</v>
      </c>
      <c r="H306">
        <v>36</v>
      </c>
      <c r="I306" t="s">
        <v>185</v>
      </c>
      <c r="J306" t="s">
        <v>133</v>
      </c>
      <c r="K306" t="s">
        <v>132</v>
      </c>
      <c r="P306" t="s">
        <v>297</v>
      </c>
      <c r="Q306" t="s">
        <v>298</v>
      </c>
      <c r="R306" t="s">
        <v>150</v>
      </c>
      <c r="S306" t="s">
        <v>149</v>
      </c>
      <c r="AB306" t="s">
        <v>128</v>
      </c>
      <c r="AC306">
        <v>2010</v>
      </c>
      <c r="AD306" s="145">
        <v>2504</v>
      </c>
      <c r="AH306" t="s">
        <v>318</v>
      </c>
    </row>
    <row r="307" spans="1:34" x14ac:dyDescent="0.25">
      <c r="A307" t="s">
        <v>137</v>
      </c>
      <c r="B307" t="s">
        <v>39</v>
      </c>
      <c r="C307" t="s">
        <v>40</v>
      </c>
      <c r="D307" t="s">
        <v>136</v>
      </c>
      <c r="E307" t="s">
        <v>135</v>
      </c>
      <c r="F307" t="s">
        <v>295</v>
      </c>
      <c r="G307" t="s">
        <v>296</v>
      </c>
      <c r="H307">
        <v>36</v>
      </c>
      <c r="I307" t="s">
        <v>185</v>
      </c>
      <c r="J307" t="s">
        <v>133</v>
      </c>
      <c r="K307" t="s">
        <v>132</v>
      </c>
      <c r="P307" t="s">
        <v>297</v>
      </c>
      <c r="Q307" t="s">
        <v>298</v>
      </c>
      <c r="R307" t="s">
        <v>148</v>
      </c>
      <c r="S307" t="s">
        <v>147</v>
      </c>
      <c r="AB307" t="s">
        <v>128</v>
      </c>
      <c r="AC307">
        <v>2010</v>
      </c>
      <c r="AD307" s="145">
        <v>3026</v>
      </c>
      <c r="AH307" t="s">
        <v>318</v>
      </c>
    </row>
    <row r="308" spans="1:34" x14ac:dyDescent="0.25">
      <c r="A308" t="s">
        <v>137</v>
      </c>
      <c r="B308" t="s">
        <v>39</v>
      </c>
      <c r="C308" t="s">
        <v>40</v>
      </c>
      <c r="D308" t="s">
        <v>136</v>
      </c>
      <c r="E308" t="s">
        <v>135</v>
      </c>
      <c r="F308" t="s">
        <v>295</v>
      </c>
      <c r="G308" t="s">
        <v>296</v>
      </c>
      <c r="H308">
        <v>36</v>
      </c>
      <c r="I308" t="s">
        <v>185</v>
      </c>
      <c r="J308" t="s">
        <v>133</v>
      </c>
      <c r="K308" t="s">
        <v>132</v>
      </c>
      <c r="P308" t="s">
        <v>297</v>
      </c>
      <c r="Q308" t="s">
        <v>298</v>
      </c>
      <c r="R308" t="s">
        <v>146</v>
      </c>
      <c r="S308" t="s">
        <v>145</v>
      </c>
      <c r="AB308" t="s">
        <v>128</v>
      </c>
      <c r="AC308">
        <v>2010</v>
      </c>
      <c r="AD308" s="145">
        <v>0</v>
      </c>
      <c r="AH308" t="s">
        <v>318</v>
      </c>
    </row>
    <row r="309" spans="1:34" x14ac:dyDescent="0.25">
      <c r="A309" t="s">
        <v>137</v>
      </c>
      <c r="B309" t="s">
        <v>39</v>
      </c>
      <c r="C309" t="s">
        <v>40</v>
      </c>
      <c r="D309" t="s">
        <v>136</v>
      </c>
      <c r="E309" t="s">
        <v>135</v>
      </c>
      <c r="F309" t="s">
        <v>295</v>
      </c>
      <c r="G309" t="s">
        <v>296</v>
      </c>
      <c r="H309">
        <v>36</v>
      </c>
      <c r="I309" t="s">
        <v>185</v>
      </c>
      <c r="J309" t="s">
        <v>133</v>
      </c>
      <c r="K309" t="s">
        <v>132</v>
      </c>
      <c r="P309" t="s">
        <v>297</v>
      </c>
      <c r="Q309" t="s">
        <v>298</v>
      </c>
      <c r="R309" t="s">
        <v>144</v>
      </c>
      <c r="S309" t="s">
        <v>143</v>
      </c>
      <c r="AB309" t="s">
        <v>128</v>
      </c>
      <c r="AC309">
        <v>2010</v>
      </c>
      <c r="AD309" s="145">
        <v>5.8000000000000003E-2</v>
      </c>
      <c r="AH309" t="s">
        <v>318</v>
      </c>
    </row>
    <row r="310" spans="1:34" x14ac:dyDescent="0.25">
      <c r="A310" t="s">
        <v>137</v>
      </c>
      <c r="B310" t="s">
        <v>39</v>
      </c>
      <c r="C310" t="s">
        <v>40</v>
      </c>
      <c r="D310" t="s">
        <v>136</v>
      </c>
      <c r="E310" t="s">
        <v>135</v>
      </c>
      <c r="F310" t="s">
        <v>295</v>
      </c>
      <c r="G310" t="s">
        <v>296</v>
      </c>
      <c r="H310">
        <v>36</v>
      </c>
      <c r="I310" t="s">
        <v>185</v>
      </c>
      <c r="J310" t="s">
        <v>133</v>
      </c>
      <c r="K310" t="s">
        <v>132</v>
      </c>
      <c r="P310" t="s">
        <v>297</v>
      </c>
      <c r="Q310" t="s">
        <v>298</v>
      </c>
      <c r="R310" t="s">
        <v>142</v>
      </c>
      <c r="S310" t="s">
        <v>141</v>
      </c>
      <c r="AB310" t="s">
        <v>128</v>
      </c>
      <c r="AC310">
        <v>2010</v>
      </c>
      <c r="AD310" s="145">
        <v>0.246</v>
      </c>
      <c r="AH310" t="s">
        <v>318</v>
      </c>
    </row>
    <row r="311" spans="1:34" x14ac:dyDescent="0.25">
      <c r="A311" t="s">
        <v>137</v>
      </c>
      <c r="B311" t="s">
        <v>39</v>
      </c>
      <c r="C311" t="s">
        <v>40</v>
      </c>
      <c r="D311" t="s">
        <v>136</v>
      </c>
      <c r="E311" t="s">
        <v>135</v>
      </c>
      <c r="F311" t="s">
        <v>295</v>
      </c>
      <c r="G311" t="s">
        <v>296</v>
      </c>
      <c r="H311">
        <v>36</v>
      </c>
      <c r="I311" t="s">
        <v>185</v>
      </c>
      <c r="J311" t="s">
        <v>133</v>
      </c>
      <c r="K311" t="s">
        <v>132</v>
      </c>
      <c r="P311" t="s">
        <v>297</v>
      </c>
      <c r="Q311" t="s">
        <v>298</v>
      </c>
      <c r="R311" t="s">
        <v>140</v>
      </c>
      <c r="S311" t="s">
        <v>139</v>
      </c>
      <c r="AB311" t="s">
        <v>128</v>
      </c>
      <c r="AC311">
        <v>2010</v>
      </c>
      <c r="AD311" s="145">
        <v>1742</v>
      </c>
      <c r="AH311" t="s">
        <v>318</v>
      </c>
    </row>
    <row r="312" spans="1:34" x14ac:dyDescent="0.25">
      <c r="A312" t="s">
        <v>137</v>
      </c>
      <c r="B312" t="s">
        <v>39</v>
      </c>
      <c r="C312" t="s">
        <v>40</v>
      </c>
      <c r="D312" t="s">
        <v>136</v>
      </c>
      <c r="E312" t="s">
        <v>135</v>
      </c>
      <c r="F312" t="s">
        <v>295</v>
      </c>
      <c r="G312" t="s">
        <v>296</v>
      </c>
      <c r="H312">
        <v>36</v>
      </c>
      <c r="I312" t="s">
        <v>185</v>
      </c>
      <c r="J312" t="s">
        <v>133</v>
      </c>
      <c r="K312" t="s">
        <v>132</v>
      </c>
      <c r="P312" t="s">
        <v>297</v>
      </c>
      <c r="Q312" t="s">
        <v>298</v>
      </c>
      <c r="R312" t="s">
        <v>138</v>
      </c>
      <c r="S312" t="s">
        <v>131</v>
      </c>
      <c r="AB312" t="s">
        <v>128</v>
      </c>
      <c r="AC312">
        <v>2010</v>
      </c>
      <c r="AD312" s="145">
        <v>11946</v>
      </c>
      <c r="AH312" t="s">
        <v>318</v>
      </c>
    </row>
    <row r="313" spans="1:34" x14ac:dyDescent="0.25">
      <c r="A313" t="s">
        <v>137</v>
      </c>
      <c r="B313" t="s">
        <v>39</v>
      </c>
      <c r="C313" t="s">
        <v>40</v>
      </c>
      <c r="D313" t="s">
        <v>136</v>
      </c>
      <c r="E313" t="s">
        <v>135</v>
      </c>
      <c r="F313" t="s">
        <v>295</v>
      </c>
      <c r="G313" t="s">
        <v>296</v>
      </c>
      <c r="H313">
        <v>36</v>
      </c>
      <c r="I313" t="s">
        <v>185</v>
      </c>
      <c r="J313" t="s">
        <v>133</v>
      </c>
      <c r="K313" t="s">
        <v>132</v>
      </c>
      <c r="P313" t="s">
        <v>297</v>
      </c>
      <c r="Q313" t="s">
        <v>298</v>
      </c>
      <c r="R313" t="s">
        <v>130</v>
      </c>
      <c r="S313" t="s">
        <v>129</v>
      </c>
      <c r="AB313" t="s">
        <v>128</v>
      </c>
      <c r="AC313">
        <v>2010</v>
      </c>
      <c r="AD313" s="145">
        <v>2517</v>
      </c>
      <c r="AH313" t="s">
        <v>318</v>
      </c>
    </row>
    <row r="314" spans="1:34" x14ac:dyDescent="0.25">
      <c r="A314" t="s">
        <v>137</v>
      </c>
      <c r="B314" t="s">
        <v>39</v>
      </c>
      <c r="C314" t="s">
        <v>40</v>
      </c>
      <c r="D314" t="s">
        <v>136</v>
      </c>
      <c r="E314" t="s">
        <v>135</v>
      </c>
      <c r="F314" t="s">
        <v>295</v>
      </c>
      <c r="G314" t="s">
        <v>296</v>
      </c>
      <c r="H314">
        <v>36</v>
      </c>
      <c r="I314" t="s">
        <v>185</v>
      </c>
      <c r="J314" t="s">
        <v>133</v>
      </c>
      <c r="K314" t="s">
        <v>132</v>
      </c>
      <c r="P314" t="s">
        <v>300</v>
      </c>
      <c r="Q314" t="s">
        <v>301</v>
      </c>
      <c r="R314" t="s">
        <v>183</v>
      </c>
      <c r="S314" t="s">
        <v>182</v>
      </c>
      <c r="AB314" t="s">
        <v>128</v>
      </c>
      <c r="AC314">
        <v>2010</v>
      </c>
      <c r="AD314" s="145">
        <v>0</v>
      </c>
      <c r="AH314" t="s">
        <v>318</v>
      </c>
    </row>
    <row r="315" spans="1:34" x14ac:dyDescent="0.25">
      <c r="A315" t="s">
        <v>137</v>
      </c>
      <c r="B315" t="s">
        <v>39</v>
      </c>
      <c r="C315" t="s">
        <v>40</v>
      </c>
      <c r="D315" t="s">
        <v>136</v>
      </c>
      <c r="E315" t="s">
        <v>135</v>
      </c>
      <c r="F315" t="s">
        <v>295</v>
      </c>
      <c r="G315" t="s">
        <v>296</v>
      </c>
      <c r="H315">
        <v>36</v>
      </c>
      <c r="I315" t="s">
        <v>185</v>
      </c>
      <c r="J315" t="s">
        <v>133</v>
      </c>
      <c r="K315" t="s">
        <v>132</v>
      </c>
      <c r="P315" t="s">
        <v>300</v>
      </c>
      <c r="Q315" t="s">
        <v>301</v>
      </c>
      <c r="R315" t="s">
        <v>156</v>
      </c>
      <c r="S315" t="s">
        <v>155</v>
      </c>
      <c r="AB315" t="s">
        <v>128</v>
      </c>
      <c r="AC315">
        <v>2010</v>
      </c>
      <c r="AD315" s="145">
        <v>0.52200000000000002</v>
      </c>
      <c r="AH315" t="s">
        <v>318</v>
      </c>
    </row>
    <row r="316" spans="1:34" x14ac:dyDescent="0.25">
      <c r="A316" t="s">
        <v>137</v>
      </c>
      <c r="B316" t="s">
        <v>39</v>
      </c>
      <c r="C316" t="s">
        <v>40</v>
      </c>
      <c r="D316" t="s">
        <v>136</v>
      </c>
      <c r="E316" t="s">
        <v>135</v>
      </c>
      <c r="F316" t="s">
        <v>295</v>
      </c>
      <c r="G316" t="s">
        <v>296</v>
      </c>
      <c r="H316">
        <v>36</v>
      </c>
      <c r="I316" t="s">
        <v>185</v>
      </c>
      <c r="J316" t="s">
        <v>133</v>
      </c>
      <c r="K316" t="s">
        <v>132</v>
      </c>
      <c r="P316" t="s">
        <v>300</v>
      </c>
      <c r="Q316" t="s">
        <v>301</v>
      </c>
      <c r="R316" t="s">
        <v>154</v>
      </c>
      <c r="S316" t="s">
        <v>153</v>
      </c>
      <c r="AB316" t="s">
        <v>128</v>
      </c>
      <c r="AC316">
        <v>2010</v>
      </c>
      <c r="AD316" s="145">
        <v>0.437</v>
      </c>
      <c r="AH316" t="s">
        <v>318</v>
      </c>
    </row>
    <row r="317" spans="1:34" x14ac:dyDescent="0.25">
      <c r="A317" t="s">
        <v>137</v>
      </c>
      <c r="B317" t="s">
        <v>39</v>
      </c>
      <c r="C317" t="s">
        <v>40</v>
      </c>
      <c r="D317" t="s">
        <v>136</v>
      </c>
      <c r="E317" t="s">
        <v>135</v>
      </c>
      <c r="F317" t="s">
        <v>295</v>
      </c>
      <c r="G317" t="s">
        <v>296</v>
      </c>
      <c r="H317">
        <v>36</v>
      </c>
      <c r="I317" t="s">
        <v>185</v>
      </c>
      <c r="J317" t="s">
        <v>133</v>
      </c>
      <c r="K317" t="s">
        <v>132</v>
      </c>
      <c r="P317" t="s">
        <v>300</v>
      </c>
      <c r="Q317" t="s">
        <v>301</v>
      </c>
      <c r="R317" t="s">
        <v>152</v>
      </c>
      <c r="S317" t="s">
        <v>151</v>
      </c>
      <c r="AB317" t="s">
        <v>128</v>
      </c>
      <c r="AC317">
        <v>2010</v>
      </c>
      <c r="AD317" s="145">
        <v>0.81599999999999995</v>
      </c>
      <c r="AH317" t="s">
        <v>318</v>
      </c>
    </row>
    <row r="318" spans="1:34" x14ac:dyDescent="0.25">
      <c r="A318" t="s">
        <v>137</v>
      </c>
      <c r="B318" t="s">
        <v>39</v>
      </c>
      <c r="C318" t="s">
        <v>40</v>
      </c>
      <c r="D318" t="s">
        <v>136</v>
      </c>
      <c r="E318" t="s">
        <v>135</v>
      </c>
      <c r="F318" t="s">
        <v>295</v>
      </c>
      <c r="G318" t="s">
        <v>296</v>
      </c>
      <c r="H318">
        <v>36</v>
      </c>
      <c r="I318" t="s">
        <v>185</v>
      </c>
      <c r="J318" t="s">
        <v>133</v>
      </c>
      <c r="K318" t="s">
        <v>132</v>
      </c>
      <c r="P318" t="s">
        <v>300</v>
      </c>
      <c r="Q318" t="s">
        <v>301</v>
      </c>
      <c r="R318" t="s">
        <v>150</v>
      </c>
      <c r="S318" t="s">
        <v>149</v>
      </c>
      <c r="AB318" t="s">
        <v>128</v>
      </c>
      <c r="AC318">
        <v>2010</v>
      </c>
      <c r="AD318" s="145">
        <v>0.76</v>
      </c>
      <c r="AH318" t="s">
        <v>318</v>
      </c>
    </row>
    <row r="319" spans="1:34" x14ac:dyDescent="0.25">
      <c r="A319" t="s">
        <v>137</v>
      </c>
      <c r="B319" t="s">
        <v>39</v>
      </c>
      <c r="C319" t="s">
        <v>40</v>
      </c>
      <c r="D319" t="s">
        <v>136</v>
      </c>
      <c r="E319" t="s">
        <v>135</v>
      </c>
      <c r="F319" t="s">
        <v>295</v>
      </c>
      <c r="G319" t="s">
        <v>296</v>
      </c>
      <c r="H319">
        <v>36</v>
      </c>
      <c r="I319" t="s">
        <v>185</v>
      </c>
      <c r="J319" t="s">
        <v>133</v>
      </c>
      <c r="K319" t="s">
        <v>132</v>
      </c>
      <c r="P319" t="s">
        <v>300</v>
      </c>
      <c r="Q319" t="s">
        <v>301</v>
      </c>
      <c r="R319" t="s">
        <v>148</v>
      </c>
      <c r="S319" t="s">
        <v>147</v>
      </c>
      <c r="AB319" t="s">
        <v>128</v>
      </c>
      <c r="AC319">
        <v>2010</v>
      </c>
      <c r="AD319" s="145">
        <v>1685</v>
      </c>
      <c r="AH319" t="s">
        <v>318</v>
      </c>
    </row>
    <row r="320" spans="1:34" x14ac:dyDescent="0.25">
      <c r="A320" t="s">
        <v>137</v>
      </c>
      <c r="B320" t="s">
        <v>39</v>
      </c>
      <c r="C320" t="s">
        <v>40</v>
      </c>
      <c r="D320" t="s">
        <v>136</v>
      </c>
      <c r="E320" t="s">
        <v>135</v>
      </c>
      <c r="F320" t="s">
        <v>295</v>
      </c>
      <c r="G320" t="s">
        <v>296</v>
      </c>
      <c r="H320">
        <v>36</v>
      </c>
      <c r="I320" t="s">
        <v>185</v>
      </c>
      <c r="J320" t="s">
        <v>133</v>
      </c>
      <c r="K320" t="s">
        <v>132</v>
      </c>
      <c r="P320" t="s">
        <v>300</v>
      </c>
      <c r="Q320" t="s">
        <v>301</v>
      </c>
      <c r="R320" t="s">
        <v>146</v>
      </c>
      <c r="S320" t="s">
        <v>145</v>
      </c>
      <c r="AB320" t="s">
        <v>128</v>
      </c>
      <c r="AC320">
        <v>2010</v>
      </c>
      <c r="AD320" s="145">
        <v>5.2999999999999999E-2</v>
      </c>
      <c r="AH320" t="s">
        <v>318</v>
      </c>
    </row>
    <row r="321" spans="1:34" x14ac:dyDescent="0.25">
      <c r="A321" t="s">
        <v>137</v>
      </c>
      <c r="B321" t="s">
        <v>39</v>
      </c>
      <c r="C321" t="s">
        <v>40</v>
      </c>
      <c r="D321" t="s">
        <v>136</v>
      </c>
      <c r="E321" t="s">
        <v>135</v>
      </c>
      <c r="F321" t="s">
        <v>295</v>
      </c>
      <c r="G321" t="s">
        <v>296</v>
      </c>
      <c r="H321">
        <v>36</v>
      </c>
      <c r="I321" t="s">
        <v>185</v>
      </c>
      <c r="J321" t="s">
        <v>133</v>
      </c>
      <c r="K321" t="s">
        <v>132</v>
      </c>
      <c r="P321" t="s">
        <v>300</v>
      </c>
      <c r="Q321" t="s">
        <v>301</v>
      </c>
      <c r="R321" t="s">
        <v>144</v>
      </c>
      <c r="S321" t="s">
        <v>143</v>
      </c>
      <c r="AB321" t="s">
        <v>128</v>
      </c>
      <c r="AC321">
        <v>2010</v>
      </c>
      <c r="AD321" s="145">
        <v>3912</v>
      </c>
      <c r="AH321" t="s">
        <v>318</v>
      </c>
    </row>
    <row r="322" spans="1:34" x14ac:dyDescent="0.25">
      <c r="A322" t="s">
        <v>137</v>
      </c>
      <c r="B322" t="s">
        <v>39</v>
      </c>
      <c r="C322" t="s">
        <v>40</v>
      </c>
      <c r="D322" t="s">
        <v>136</v>
      </c>
      <c r="E322" t="s">
        <v>135</v>
      </c>
      <c r="F322" t="s">
        <v>295</v>
      </c>
      <c r="G322" t="s">
        <v>296</v>
      </c>
      <c r="H322">
        <v>36</v>
      </c>
      <c r="I322" t="s">
        <v>185</v>
      </c>
      <c r="J322" t="s">
        <v>133</v>
      </c>
      <c r="K322" t="s">
        <v>132</v>
      </c>
      <c r="P322" t="s">
        <v>300</v>
      </c>
      <c r="Q322" t="s">
        <v>301</v>
      </c>
      <c r="R322" t="s">
        <v>142</v>
      </c>
      <c r="S322" t="s">
        <v>141</v>
      </c>
      <c r="AB322" t="s">
        <v>128</v>
      </c>
      <c r="AC322">
        <v>2010</v>
      </c>
      <c r="AD322" s="145">
        <v>0.85199999999999998</v>
      </c>
      <c r="AH322" t="s">
        <v>318</v>
      </c>
    </row>
    <row r="323" spans="1:34" x14ac:dyDescent="0.25">
      <c r="A323" t="s">
        <v>137</v>
      </c>
      <c r="B323" t="s">
        <v>39</v>
      </c>
      <c r="C323" t="s">
        <v>40</v>
      </c>
      <c r="D323" t="s">
        <v>136</v>
      </c>
      <c r="E323" t="s">
        <v>135</v>
      </c>
      <c r="F323" t="s">
        <v>295</v>
      </c>
      <c r="G323" t="s">
        <v>296</v>
      </c>
      <c r="H323">
        <v>36</v>
      </c>
      <c r="I323" t="s">
        <v>185</v>
      </c>
      <c r="J323" t="s">
        <v>133</v>
      </c>
      <c r="K323" t="s">
        <v>132</v>
      </c>
      <c r="P323" t="s">
        <v>300</v>
      </c>
      <c r="Q323" t="s">
        <v>301</v>
      </c>
      <c r="R323" t="s">
        <v>140</v>
      </c>
      <c r="S323" t="s">
        <v>139</v>
      </c>
      <c r="AB323" t="s">
        <v>128</v>
      </c>
      <c r="AC323">
        <v>2010</v>
      </c>
      <c r="AD323" s="145">
        <v>2833</v>
      </c>
      <c r="AH323" t="s">
        <v>318</v>
      </c>
    </row>
    <row r="324" spans="1:34" x14ac:dyDescent="0.25">
      <c r="A324" t="s">
        <v>137</v>
      </c>
      <c r="B324" t="s">
        <v>39</v>
      </c>
      <c r="C324" t="s">
        <v>40</v>
      </c>
      <c r="D324" t="s">
        <v>136</v>
      </c>
      <c r="E324" t="s">
        <v>135</v>
      </c>
      <c r="F324" t="s">
        <v>295</v>
      </c>
      <c r="G324" t="s">
        <v>296</v>
      </c>
      <c r="H324">
        <v>36</v>
      </c>
      <c r="I324" t="s">
        <v>185</v>
      </c>
      <c r="J324" t="s">
        <v>133</v>
      </c>
      <c r="K324" t="s">
        <v>132</v>
      </c>
      <c r="P324" t="s">
        <v>300</v>
      </c>
      <c r="Q324" t="s">
        <v>301</v>
      </c>
      <c r="R324" t="s">
        <v>138</v>
      </c>
      <c r="S324" t="s">
        <v>131</v>
      </c>
      <c r="AB324" t="s">
        <v>128</v>
      </c>
      <c r="AC324">
        <v>2010</v>
      </c>
      <c r="AD324" s="145">
        <v>13425</v>
      </c>
      <c r="AH324" t="s">
        <v>318</v>
      </c>
    </row>
    <row r="325" spans="1:34" x14ac:dyDescent="0.25">
      <c r="A325" t="s">
        <v>137</v>
      </c>
      <c r="B325" t="s">
        <v>39</v>
      </c>
      <c r="C325" t="s">
        <v>40</v>
      </c>
      <c r="D325" t="s">
        <v>136</v>
      </c>
      <c r="E325" t="s">
        <v>135</v>
      </c>
      <c r="F325" t="s">
        <v>295</v>
      </c>
      <c r="G325" t="s">
        <v>296</v>
      </c>
      <c r="H325">
        <v>36</v>
      </c>
      <c r="I325" t="s">
        <v>185</v>
      </c>
      <c r="J325" t="s">
        <v>133</v>
      </c>
      <c r="K325" t="s">
        <v>132</v>
      </c>
      <c r="P325" t="s">
        <v>300</v>
      </c>
      <c r="Q325" t="s">
        <v>301</v>
      </c>
      <c r="R325" t="s">
        <v>130</v>
      </c>
      <c r="S325" t="s">
        <v>129</v>
      </c>
      <c r="AB325" t="s">
        <v>128</v>
      </c>
      <c r="AC325">
        <v>2010</v>
      </c>
      <c r="AD325" s="145">
        <v>1554</v>
      </c>
      <c r="AH325" t="s">
        <v>318</v>
      </c>
    </row>
    <row r="326" spans="1:34" s="49" customFormat="1" x14ac:dyDescent="0.25">
      <c r="A326" s="49" t="s">
        <v>137</v>
      </c>
      <c r="B326" s="49" t="s">
        <v>39</v>
      </c>
      <c r="C326" s="49" t="s">
        <v>40</v>
      </c>
      <c r="D326" s="49" t="s">
        <v>136</v>
      </c>
      <c r="E326" s="49" t="s">
        <v>135</v>
      </c>
      <c r="F326" s="49" t="s">
        <v>295</v>
      </c>
      <c r="G326" s="49" t="s">
        <v>296</v>
      </c>
      <c r="H326" s="49">
        <v>36</v>
      </c>
      <c r="I326" s="49" t="s">
        <v>185</v>
      </c>
      <c r="J326" s="49" t="s">
        <v>133</v>
      </c>
      <c r="K326" s="49" t="s">
        <v>132</v>
      </c>
      <c r="P326" s="49" t="s">
        <v>302</v>
      </c>
      <c r="Q326" s="49" t="s">
        <v>131</v>
      </c>
      <c r="R326" s="49" t="s">
        <v>183</v>
      </c>
      <c r="S326" s="49" t="s">
        <v>182</v>
      </c>
      <c r="AB326" s="49" t="s">
        <v>128</v>
      </c>
      <c r="AC326" s="49">
        <v>2010</v>
      </c>
      <c r="AD326" s="146">
        <v>0</v>
      </c>
      <c r="AF326" s="49" t="s">
        <v>858</v>
      </c>
      <c r="AG326" s="146">
        <f>(AD327+AD328+AD329)*( 1 +AD337/(AD336-AD337))</f>
        <v>4.3223635339404742</v>
      </c>
      <c r="AH326" s="49" t="s">
        <v>318</v>
      </c>
    </row>
    <row r="327" spans="1:34" s="49" customFormat="1" x14ac:dyDescent="0.25">
      <c r="A327" s="49" t="s">
        <v>137</v>
      </c>
      <c r="B327" s="49" t="s">
        <v>39</v>
      </c>
      <c r="C327" s="49" t="s">
        <v>40</v>
      </c>
      <c r="D327" s="49" t="s">
        <v>136</v>
      </c>
      <c r="E327" s="49" t="s">
        <v>135</v>
      </c>
      <c r="F327" s="49" t="s">
        <v>295</v>
      </c>
      <c r="G327" s="49" t="s">
        <v>296</v>
      </c>
      <c r="H327" s="49">
        <v>36</v>
      </c>
      <c r="I327" s="49" t="s">
        <v>185</v>
      </c>
      <c r="J327" s="49" t="s">
        <v>133</v>
      </c>
      <c r="K327" s="49" t="s">
        <v>132</v>
      </c>
      <c r="P327" s="49" t="s">
        <v>302</v>
      </c>
      <c r="Q327" s="49" t="s">
        <v>131</v>
      </c>
      <c r="R327" s="49" t="s">
        <v>156</v>
      </c>
      <c r="S327" s="49" t="s">
        <v>155</v>
      </c>
      <c r="AB327" s="49" t="s">
        <v>128</v>
      </c>
      <c r="AC327" s="49">
        <v>2010</v>
      </c>
      <c r="AD327" s="146">
        <v>0.57099999999999995</v>
      </c>
      <c r="AF327" s="49" t="s">
        <v>859</v>
      </c>
      <c r="AG327" s="146">
        <f>(AD326+AD330+AD331+AD332+AD333+AD334+AD335)*( 1 +AD337/(AD336-AD337))</f>
        <v>21.048445404187405</v>
      </c>
      <c r="AH327" s="49" t="s">
        <v>318</v>
      </c>
    </row>
    <row r="328" spans="1:34" s="49" customFormat="1" x14ac:dyDescent="0.25">
      <c r="A328" s="49" t="s">
        <v>137</v>
      </c>
      <c r="B328" s="49" t="s">
        <v>39</v>
      </c>
      <c r="C328" s="49" t="s">
        <v>40</v>
      </c>
      <c r="D328" s="49" t="s">
        <v>136</v>
      </c>
      <c r="E328" s="49" t="s">
        <v>135</v>
      </c>
      <c r="F328" s="49" t="s">
        <v>295</v>
      </c>
      <c r="G328" s="49" t="s">
        <v>296</v>
      </c>
      <c r="H328" s="49">
        <v>36</v>
      </c>
      <c r="I328" s="49" t="s">
        <v>185</v>
      </c>
      <c r="J328" s="49" t="s">
        <v>133</v>
      </c>
      <c r="K328" s="49" t="s">
        <v>132</v>
      </c>
      <c r="P328" s="49" t="s">
        <v>302</v>
      </c>
      <c r="Q328" s="49" t="s">
        <v>131</v>
      </c>
      <c r="R328" s="49" t="s">
        <v>154</v>
      </c>
      <c r="S328" s="49" t="s">
        <v>153</v>
      </c>
      <c r="AB328" s="49" t="s">
        <v>128</v>
      </c>
      <c r="AC328" s="49">
        <v>2010</v>
      </c>
      <c r="AD328" s="146">
        <v>1.484</v>
      </c>
      <c r="AF328" s="49" t="s">
        <v>862</v>
      </c>
      <c r="AG328" s="146">
        <f>AD326+AD327+AD328+AD329+ AD330+AD331+AD332+AD333+AD334+AD335+AD337</f>
        <v>25.371000000000002</v>
      </c>
      <c r="AH328" s="49" t="s">
        <v>318</v>
      </c>
    </row>
    <row r="329" spans="1:34" s="49" customFormat="1" x14ac:dyDescent="0.25">
      <c r="A329" s="49" t="s">
        <v>137</v>
      </c>
      <c r="B329" s="49" t="s">
        <v>39</v>
      </c>
      <c r="C329" s="49" t="s">
        <v>40</v>
      </c>
      <c r="D329" s="49" t="s">
        <v>136</v>
      </c>
      <c r="E329" s="49" t="s">
        <v>135</v>
      </c>
      <c r="F329" s="49" t="s">
        <v>295</v>
      </c>
      <c r="G329" s="49" t="s">
        <v>296</v>
      </c>
      <c r="H329" s="49">
        <v>36</v>
      </c>
      <c r="I329" s="49" t="s">
        <v>185</v>
      </c>
      <c r="J329" s="49" t="s">
        <v>133</v>
      </c>
      <c r="K329" s="49" t="s">
        <v>132</v>
      </c>
      <c r="P329" s="49" t="s">
        <v>302</v>
      </c>
      <c r="Q329" s="49" t="s">
        <v>131</v>
      </c>
      <c r="R329" s="49" t="s">
        <v>152</v>
      </c>
      <c r="S329" s="49" t="s">
        <v>151</v>
      </c>
      <c r="AB329" s="49" t="s">
        <v>128</v>
      </c>
      <c r="AC329" s="49">
        <v>2010</v>
      </c>
      <c r="AD329" s="146">
        <v>1.5740000000000001</v>
      </c>
      <c r="AG329" s="146"/>
      <c r="AH329" s="49" t="s">
        <v>318</v>
      </c>
    </row>
    <row r="330" spans="1:34" s="49" customFormat="1" x14ac:dyDescent="0.25">
      <c r="A330" s="49" t="s">
        <v>137</v>
      </c>
      <c r="B330" s="49" t="s">
        <v>39</v>
      </c>
      <c r="C330" s="49" t="s">
        <v>40</v>
      </c>
      <c r="D330" s="49" t="s">
        <v>136</v>
      </c>
      <c r="E330" s="49" t="s">
        <v>135</v>
      </c>
      <c r="F330" s="49" t="s">
        <v>295</v>
      </c>
      <c r="G330" s="49" t="s">
        <v>296</v>
      </c>
      <c r="H330" s="49">
        <v>36</v>
      </c>
      <c r="I330" s="49" t="s">
        <v>185</v>
      </c>
      <c r="J330" s="49" t="s">
        <v>133</v>
      </c>
      <c r="K330" s="49" t="s">
        <v>132</v>
      </c>
      <c r="P330" s="49" t="s">
        <v>302</v>
      </c>
      <c r="Q330" s="49" t="s">
        <v>131</v>
      </c>
      <c r="R330" s="49" t="s">
        <v>150</v>
      </c>
      <c r="S330" s="49" t="s">
        <v>149</v>
      </c>
      <c r="AB330" s="49" t="s">
        <v>128</v>
      </c>
      <c r="AC330" s="49">
        <v>2010</v>
      </c>
      <c r="AD330" s="146">
        <v>3.2650000000000001</v>
      </c>
      <c r="AG330" s="146"/>
      <c r="AH330" s="49" t="s">
        <v>318</v>
      </c>
    </row>
    <row r="331" spans="1:34" s="49" customFormat="1" x14ac:dyDescent="0.25">
      <c r="A331" s="49" t="s">
        <v>137</v>
      </c>
      <c r="B331" s="49" t="s">
        <v>39</v>
      </c>
      <c r="C331" s="49" t="s">
        <v>40</v>
      </c>
      <c r="D331" s="49" t="s">
        <v>136</v>
      </c>
      <c r="E331" s="49" t="s">
        <v>135</v>
      </c>
      <c r="F331" s="49" t="s">
        <v>295</v>
      </c>
      <c r="G331" s="49" t="s">
        <v>296</v>
      </c>
      <c r="H331" s="49">
        <v>36</v>
      </c>
      <c r="I331" s="49" t="s">
        <v>185</v>
      </c>
      <c r="J331" s="49" t="s">
        <v>133</v>
      </c>
      <c r="K331" s="49" t="s">
        <v>132</v>
      </c>
      <c r="P331" s="49" t="s">
        <v>302</v>
      </c>
      <c r="Q331" s="49" t="s">
        <v>131</v>
      </c>
      <c r="R331" s="49" t="s">
        <v>148</v>
      </c>
      <c r="S331" s="49" t="s">
        <v>147</v>
      </c>
      <c r="AB331" s="49" t="s">
        <v>128</v>
      </c>
      <c r="AC331" s="49">
        <v>2010</v>
      </c>
      <c r="AD331" s="146">
        <v>4.7110000000000003</v>
      </c>
      <c r="AG331" s="146"/>
      <c r="AH331" s="49" t="s">
        <v>318</v>
      </c>
    </row>
    <row r="332" spans="1:34" s="49" customFormat="1" x14ac:dyDescent="0.25">
      <c r="A332" s="49" t="s">
        <v>137</v>
      </c>
      <c r="B332" s="49" t="s">
        <v>39</v>
      </c>
      <c r="C332" s="49" t="s">
        <v>40</v>
      </c>
      <c r="D332" s="49" t="s">
        <v>136</v>
      </c>
      <c r="E332" s="49" t="s">
        <v>135</v>
      </c>
      <c r="F332" s="49" t="s">
        <v>295</v>
      </c>
      <c r="G332" s="49" t="s">
        <v>296</v>
      </c>
      <c r="H332" s="49">
        <v>36</v>
      </c>
      <c r="I332" s="49" t="s">
        <v>185</v>
      </c>
      <c r="J332" s="49" t="s">
        <v>133</v>
      </c>
      <c r="K332" s="49" t="s">
        <v>132</v>
      </c>
      <c r="P332" s="49" t="s">
        <v>302</v>
      </c>
      <c r="Q332" s="49" t="s">
        <v>131</v>
      </c>
      <c r="R332" s="49" t="s">
        <v>146</v>
      </c>
      <c r="S332" s="49" t="s">
        <v>145</v>
      </c>
      <c r="AB332" s="49" t="s">
        <v>128</v>
      </c>
      <c r="AC332" s="49">
        <v>2010</v>
      </c>
      <c r="AD332" s="146">
        <v>5.2999999999999999E-2</v>
      </c>
      <c r="AG332" s="146"/>
      <c r="AH332" s="49" t="s">
        <v>318</v>
      </c>
    </row>
    <row r="333" spans="1:34" s="49" customFormat="1" x14ac:dyDescent="0.25">
      <c r="A333" s="49" t="s">
        <v>137</v>
      </c>
      <c r="B333" s="49" t="s">
        <v>39</v>
      </c>
      <c r="C333" s="49" t="s">
        <v>40</v>
      </c>
      <c r="D333" s="49" t="s">
        <v>136</v>
      </c>
      <c r="E333" s="49" t="s">
        <v>135</v>
      </c>
      <c r="F333" s="49" t="s">
        <v>295</v>
      </c>
      <c r="G333" s="49" t="s">
        <v>296</v>
      </c>
      <c r="H333" s="49">
        <v>36</v>
      </c>
      <c r="I333" s="49" t="s">
        <v>185</v>
      </c>
      <c r="J333" s="49" t="s">
        <v>133</v>
      </c>
      <c r="K333" s="49" t="s">
        <v>132</v>
      </c>
      <c r="P333" s="49" t="s">
        <v>302</v>
      </c>
      <c r="Q333" s="49" t="s">
        <v>131</v>
      </c>
      <c r="R333" s="49" t="s">
        <v>144</v>
      </c>
      <c r="S333" s="49" t="s">
        <v>143</v>
      </c>
      <c r="AB333" s="49" t="s">
        <v>128</v>
      </c>
      <c r="AC333" s="49">
        <v>2010</v>
      </c>
      <c r="AD333" s="146">
        <v>3.97</v>
      </c>
      <c r="AG333" s="146"/>
      <c r="AH333" s="49" t="s">
        <v>318</v>
      </c>
    </row>
    <row r="334" spans="1:34" s="49" customFormat="1" x14ac:dyDescent="0.25">
      <c r="A334" s="49" t="s">
        <v>137</v>
      </c>
      <c r="B334" s="49" t="s">
        <v>39</v>
      </c>
      <c r="C334" s="49" t="s">
        <v>40</v>
      </c>
      <c r="D334" s="49" t="s">
        <v>136</v>
      </c>
      <c r="E334" s="49" t="s">
        <v>135</v>
      </c>
      <c r="F334" s="49" t="s">
        <v>295</v>
      </c>
      <c r="G334" s="49" t="s">
        <v>296</v>
      </c>
      <c r="H334" s="49">
        <v>36</v>
      </c>
      <c r="I334" s="49" t="s">
        <v>185</v>
      </c>
      <c r="J334" s="49" t="s">
        <v>133</v>
      </c>
      <c r="K334" s="49" t="s">
        <v>132</v>
      </c>
      <c r="P334" s="49" t="s">
        <v>302</v>
      </c>
      <c r="Q334" s="49" t="s">
        <v>131</v>
      </c>
      <c r="R334" s="49" t="s">
        <v>142</v>
      </c>
      <c r="S334" s="49" t="s">
        <v>141</v>
      </c>
      <c r="AB334" s="49" t="s">
        <v>128</v>
      </c>
      <c r="AC334" s="49">
        <v>2010</v>
      </c>
      <c r="AD334" s="146">
        <v>1.0980000000000001</v>
      </c>
      <c r="AG334" s="146"/>
      <c r="AH334" s="49" t="s">
        <v>318</v>
      </c>
    </row>
    <row r="335" spans="1:34" s="49" customFormat="1" x14ac:dyDescent="0.25">
      <c r="A335" s="49" t="s">
        <v>137</v>
      </c>
      <c r="B335" s="49" t="s">
        <v>39</v>
      </c>
      <c r="C335" s="49" t="s">
        <v>40</v>
      </c>
      <c r="D335" s="49" t="s">
        <v>136</v>
      </c>
      <c r="E335" s="49" t="s">
        <v>135</v>
      </c>
      <c r="F335" s="49" t="s">
        <v>295</v>
      </c>
      <c r="G335" s="49" t="s">
        <v>296</v>
      </c>
      <c r="H335" s="49">
        <v>36</v>
      </c>
      <c r="I335" s="49" t="s">
        <v>185</v>
      </c>
      <c r="J335" s="49" t="s">
        <v>133</v>
      </c>
      <c r="K335" s="49" t="s">
        <v>132</v>
      </c>
      <c r="P335" s="49" t="s">
        <v>302</v>
      </c>
      <c r="Q335" s="49" t="s">
        <v>131</v>
      </c>
      <c r="R335" s="49" t="s">
        <v>140</v>
      </c>
      <c r="S335" s="49" t="s">
        <v>139</v>
      </c>
      <c r="AB335" s="49" t="s">
        <v>128</v>
      </c>
      <c r="AC335" s="49">
        <v>2010</v>
      </c>
      <c r="AD335" s="146">
        <v>4.5750000000000002</v>
      </c>
      <c r="AG335" s="146"/>
      <c r="AH335" s="49" t="s">
        <v>318</v>
      </c>
    </row>
    <row r="336" spans="1:34" s="49" customFormat="1" x14ac:dyDescent="0.25">
      <c r="A336" s="49" t="s">
        <v>137</v>
      </c>
      <c r="B336" s="49" t="s">
        <v>39</v>
      </c>
      <c r="C336" s="49" t="s">
        <v>40</v>
      </c>
      <c r="D336" s="49" t="s">
        <v>136</v>
      </c>
      <c r="E336" s="49" t="s">
        <v>135</v>
      </c>
      <c r="F336" s="49" t="s">
        <v>295</v>
      </c>
      <c r="G336" s="49" t="s">
        <v>296</v>
      </c>
      <c r="H336" s="49">
        <v>36</v>
      </c>
      <c r="I336" s="49" t="s">
        <v>185</v>
      </c>
      <c r="J336" s="49" t="s">
        <v>133</v>
      </c>
      <c r="K336" s="49" t="s">
        <v>132</v>
      </c>
      <c r="P336" s="49" t="s">
        <v>302</v>
      </c>
      <c r="Q336" s="49" t="s">
        <v>131</v>
      </c>
      <c r="R336" s="49" t="s">
        <v>138</v>
      </c>
      <c r="S336" s="49" t="s">
        <v>131</v>
      </c>
      <c r="AB336" s="49" t="s">
        <v>128</v>
      </c>
      <c r="AC336" s="49">
        <v>2010</v>
      </c>
      <c r="AD336" s="146">
        <v>25.372</v>
      </c>
      <c r="AG336" s="146"/>
      <c r="AH336" s="49" t="s">
        <v>318</v>
      </c>
    </row>
    <row r="337" spans="1:34" s="49" customFormat="1" x14ac:dyDescent="0.25">
      <c r="A337" s="49" t="s">
        <v>137</v>
      </c>
      <c r="B337" s="49" t="s">
        <v>39</v>
      </c>
      <c r="C337" s="49" t="s">
        <v>40</v>
      </c>
      <c r="D337" s="49" t="s">
        <v>136</v>
      </c>
      <c r="E337" s="49" t="s">
        <v>135</v>
      </c>
      <c r="F337" s="49" t="s">
        <v>295</v>
      </c>
      <c r="G337" s="49" t="s">
        <v>296</v>
      </c>
      <c r="H337" s="49">
        <v>36</v>
      </c>
      <c r="I337" s="49" t="s">
        <v>185</v>
      </c>
      <c r="J337" s="49" t="s">
        <v>133</v>
      </c>
      <c r="K337" s="49" t="s">
        <v>132</v>
      </c>
      <c r="P337" s="49" t="s">
        <v>302</v>
      </c>
      <c r="Q337" s="49" t="s">
        <v>131</v>
      </c>
      <c r="R337" s="49" t="s">
        <v>130</v>
      </c>
      <c r="S337" s="49" t="s">
        <v>129</v>
      </c>
      <c r="AB337" s="49" t="s">
        <v>128</v>
      </c>
      <c r="AC337" s="49">
        <v>2010</v>
      </c>
      <c r="AD337" s="146">
        <v>4.07</v>
      </c>
      <c r="AG337" s="146"/>
      <c r="AH337" s="49" t="s">
        <v>318</v>
      </c>
    </row>
    <row r="338" spans="1:34" x14ac:dyDescent="0.25">
      <c r="A338" t="s">
        <v>137</v>
      </c>
      <c r="B338" t="s">
        <v>41</v>
      </c>
      <c r="C338" t="s">
        <v>116</v>
      </c>
      <c r="D338" t="s">
        <v>136</v>
      </c>
      <c r="E338" t="s">
        <v>135</v>
      </c>
      <c r="F338" t="s">
        <v>295</v>
      </c>
      <c r="G338" t="s">
        <v>296</v>
      </c>
      <c r="H338">
        <v>149</v>
      </c>
      <c r="I338" t="s">
        <v>244</v>
      </c>
      <c r="J338" t="s">
        <v>133</v>
      </c>
      <c r="K338" t="s">
        <v>158</v>
      </c>
      <c r="P338" t="s">
        <v>297</v>
      </c>
      <c r="Q338" t="s">
        <v>298</v>
      </c>
      <c r="R338" t="s">
        <v>176</v>
      </c>
      <c r="S338" t="s">
        <v>175</v>
      </c>
      <c r="AB338" t="s">
        <v>128</v>
      </c>
      <c r="AC338">
        <v>2010</v>
      </c>
      <c r="AD338" s="145">
        <v>0</v>
      </c>
      <c r="AE338" t="s">
        <v>196</v>
      </c>
      <c r="AH338" t="s">
        <v>319</v>
      </c>
    </row>
    <row r="339" spans="1:34" x14ac:dyDescent="0.25">
      <c r="A339" t="s">
        <v>137</v>
      </c>
      <c r="B339" t="s">
        <v>41</v>
      </c>
      <c r="C339" t="s">
        <v>116</v>
      </c>
      <c r="D339" t="s">
        <v>136</v>
      </c>
      <c r="E339" t="s">
        <v>135</v>
      </c>
      <c r="F339" t="s">
        <v>295</v>
      </c>
      <c r="G339" t="s">
        <v>296</v>
      </c>
      <c r="H339">
        <v>149</v>
      </c>
      <c r="I339" t="s">
        <v>244</v>
      </c>
      <c r="J339" t="s">
        <v>133</v>
      </c>
      <c r="K339" t="s">
        <v>158</v>
      </c>
      <c r="P339" t="s">
        <v>297</v>
      </c>
      <c r="Q339" t="s">
        <v>298</v>
      </c>
      <c r="R339" t="s">
        <v>174</v>
      </c>
      <c r="S339" t="s">
        <v>173</v>
      </c>
      <c r="AB339" t="s">
        <v>128</v>
      </c>
      <c r="AC339">
        <v>2010</v>
      </c>
      <c r="AD339" s="145">
        <v>1853</v>
      </c>
      <c r="AH339" t="s">
        <v>319</v>
      </c>
    </row>
    <row r="340" spans="1:34" x14ac:dyDescent="0.25">
      <c r="A340" t="s">
        <v>137</v>
      </c>
      <c r="B340" t="s">
        <v>41</v>
      </c>
      <c r="C340" t="s">
        <v>116</v>
      </c>
      <c r="D340" t="s">
        <v>136</v>
      </c>
      <c r="E340" t="s">
        <v>135</v>
      </c>
      <c r="F340" t="s">
        <v>295</v>
      </c>
      <c r="G340" t="s">
        <v>296</v>
      </c>
      <c r="H340">
        <v>149</v>
      </c>
      <c r="I340" t="s">
        <v>244</v>
      </c>
      <c r="J340" t="s">
        <v>133</v>
      </c>
      <c r="K340" t="s">
        <v>158</v>
      </c>
      <c r="P340" t="s">
        <v>297</v>
      </c>
      <c r="Q340" t="s">
        <v>298</v>
      </c>
      <c r="R340" t="s">
        <v>172</v>
      </c>
      <c r="S340" t="s">
        <v>153</v>
      </c>
      <c r="AB340" t="s">
        <v>128</v>
      </c>
      <c r="AC340">
        <v>2010</v>
      </c>
      <c r="AD340" s="145">
        <v>3989</v>
      </c>
      <c r="AH340" t="s">
        <v>319</v>
      </c>
    </row>
    <row r="341" spans="1:34" x14ac:dyDescent="0.25">
      <c r="A341" t="s">
        <v>137</v>
      </c>
      <c r="B341" t="s">
        <v>41</v>
      </c>
      <c r="C341" t="s">
        <v>116</v>
      </c>
      <c r="D341" t="s">
        <v>136</v>
      </c>
      <c r="E341" t="s">
        <v>135</v>
      </c>
      <c r="F341" t="s">
        <v>295</v>
      </c>
      <c r="G341" t="s">
        <v>296</v>
      </c>
      <c r="H341">
        <v>149</v>
      </c>
      <c r="I341" t="s">
        <v>244</v>
      </c>
      <c r="J341" t="s">
        <v>133</v>
      </c>
      <c r="K341" t="s">
        <v>158</v>
      </c>
      <c r="P341" t="s">
        <v>297</v>
      </c>
      <c r="Q341" t="s">
        <v>298</v>
      </c>
      <c r="R341" t="s">
        <v>171</v>
      </c>
      <c r="S341" t="s">
        <v>151</v>
      </c>
      <c r="AB341" t="s">
        <v>128</v>
      </c>
      <c r="AC341">
        <v>2010</v>
      </c>
      <c r="AD341" s="145">
        <v>21039</v>
      </c>
      <c r="AH341" t="s">
        <v>319</v>
      </c>
    </row>
    <row r="342" spans="1:34" x14ac:dyDescent="0.25">
      <c r="A342" t="s">
        <v>137</v>
      </c>
      <c r="B342" t="s">
        <v>41</v>
      </c>
      <c r="C342" t="s">
        <v>116</v>
      </c>
      <c r="D342" t="s">
        <v>136</v>
      </c>
      <c r="E342" t="s">
        <v>135</v>
      </c>
      <c r="F342" t="s">
        <v>295</v>
      </c>
      <c r="G342" t="s">
        <v>296</v>
      </c>
      <c r="H342">
        <v>149</v>
      </c>
      <c r="I342" t="s">
        <v>244</v>
      </c>
      <c r="J342" t="s">
        <v>133</v>
      </c>
      <c r="K342" t="s">
        <v>158</v>
      </c>
      <c r="P342" t="s">
        <v>297</v>
      </c>
      <c r="Q342" t="s">
        <v>298</v>
      </c>
      <c r="R342" t="s">
        <v>170</v>
      </c>
      <c r="S342" t="s">
        <v>169</v>
      </c>
      <c r="AB342" t="s">
        <v>128</v>
      </c>
      <c r="AC342">
        <v>2010</v>
      </c>
      <c r="AD342" s="145">
        <v>18.53</v>
      </c>
      <c r="AH342" t="s">
        <v>319</v>
      </c>
    </row>
    <row r="343" spans="1:34" x14ac:dyDescent="0.25">
      <c r="A343" t="s">
        <v>137</v>
      </c>
      <c r="B343" t="s">
        <v>41</v>
      </c>
      <c r="C343" t="s">
        <v>116</v>
      </c>
      <c r="D343" t="s">
        <v>136</v>
      </c>
      <c r="E343" t="s">
        <v>135</v>
      </c>
      <c r="F343" t="s">
        <v>295</v>
      </c>
      <c r="G343" t="s">
        <v>296</v>
      </c>
      <c r="H343">
        <v>149</v>
      </c>
      <c r="I343" t="s">
        <v>244</v>
      </c>
      <c r="J343" t="s">
        <v>133</v>
      </c>
      <c r="K343" t="s">
        <v>158</v>
      </c>
      <c r="P343" t="s">
        <v>297</v>
      </c>
      <c r="Q343" t="s">
        <v>298</v>
      </c>
      <c r="R343" t="s">
        <v>168</v>
      </c>
      <c r="S343" t="s">
        <v>167</v>
      </c>
      <c r="AB343" t="s">
        <v>128</v>
      </c>
      <c r="AC343">
        <v>2010</v>
      </c>
      <c r="AD343" s="145">
        <v>41839</v>
      </c>
      <c r="AH343" t="s">
        <v>319</v>
      </c>
    </row>
    <row r="344" spans="1:34" x14ac:dyDescent="0.25">
      <c r="A344" t="s">
        <v>137</v>
      </c>
      <c r="B344" t="s">
        <v>41</v>
      </c>
      <c r="C344" t="s">
        <v>116</v>
      </c>
      <c r="D344" t="s">
        <v>136</v>
      </c>
      <c r="E344" t="s">
        <v>135</v>
      </c>
      <c r="F344" t="s">
        <v>295</v>
      </c>
      <c r="G344" t="s">
        <v>296</v>
      </c>
      <c r="H344">
        <v>149</v>
      </c>
      <c r="I344" t="s">
        <v>244</v>
      </c>
      <c r="J344" t="s">
        <v>133</v>
      </c>
      <c r="K344" t="s">
        <v>158</v>
      </c>
      <c r="P344" t="s">
        <v>297</v>
      </c>
      <c r="Q344" t="s">
        <v>298</v>
      </c>
      <c r="R344" t="s">
        <v>166</v>
      </c>
      <c r="S344" t="s">
        <v>165</v>
      </c>
      <c r="AB344" t="s">
        <v>128</v>
      </c>
      <c r="AC344">
        <v>2010</v>
      </c>
      <c r="AD344" s="145">
        <v>2512</v>
      </c>
      <c r="AH344" t="s">
        <v>319</v>
      </c>
    </row>
    <row r="345" spans="1:34" x14ac:dyDescent="0.25">
      <c r="A345" t="s">
        <v>137</v>
      </c>
      <c r="B345" t="s">
        <v>41</v>
      </c>
      <c r="C345" t="s">
        <v>116</v>
      </c>
      <c r="D345" t="s">
        <v>136</v>
      </c>
      <c r="E345" t="s">
        <v>135</v>
      </c>
      <c r="F345" t="s">
        <v>295</v>
      </c>
      <c r="G345" t="s">
        <v>296</v>
      </c>
      <c r="H345">
        <v>149</v>
      </c>
      <c r="I345" t="s">
        <v>244</v>
      </c>
      <c r="J345" t="s">
        <v>133</v>
      </c>
      <c r="K345" t="s">
        <v>158</v>
      </c>
      <c r="P345" t="s">
        <v>297</v>
      </c>
      <c r="Q345" t="s">
        <v>298</v>
      </c>
      <c r="R345" t="s">
        <v>164</v>
      </c>
      <c r="S345" t="s">
        <v>143</v>
      </c>
      <c r="AB345" t="s">
        <v>128</v>
      </c>
      <c r="AC345">
        <v>2010</v>
      </c>
      <c r="AD345" s="145">
        <v>11541</v>
      </c>
      <c r="AH345" t="s">
        <v>319</v>
      </c>
    </row>
    <row r="346" spans="1:34" x14ac:dyDescent="0.25">
      <c r="A346" t="s">
        <v>137</v>
      </c>
      <c r="B346" t="s">
        <v>41</v>
      </c>
      <c r="C346" t="s">
        <v>116</v>
      </c>
      <c r="D346" t="s">
        <v>136</v>
      </c>
      <c r="E346" t="s">
        <v>135</v>
      </c>
      <c r="F346" t="s">
        <v>295</v>
      </c>
      <c r="G346" t="s">
        <v>296</v>
      </c>
      <c r="H346">
        <v>149</v>
      </c>
      <c r="I346" t="s">
        <v>244</v>
      </c>
      <c r="J346" t="s">
        <v>133</v>
      </c>
      <c r="K346" t="s">
        <v>158</v>
      </c>
      <c r="P346" t="s">
        <v>297</v>
      </c>
      <c r="Q346" t="s">
        <v>298</v>
      </c>
      <c r="R346" t="s">
        <v>163</v>
      </c>
      <c r="S346" t="s">
        <v>162</v>
      </c>
      <c r="AB346" t="s">
        <v>128</v>
      </c>
      <c r="AC346">
        <v>2010</v>
      </c>
      <c r="AD346" s="145">
        <v>25199</v>
      </c>
      <c r="AH346" t="s">
        <v>319</v>
      </c>
    </row>
    <row r="347" spans="1:34" x14ac:dyDescent="0.25">
      <c r="A347" t="s">
        <v>137</v>
      </c>
      <c r="B347" t="s">
        <v>41</v>
      </c>
      <c r="C347" t="s">
        <v>116</v>
      </c>
      <c r="D347" t="s">
        <v>136</v>
      </c>
      <c r="E347" t="s">
        <v>135</v>
      </c>
      <c r="F347" t="s">
        <v>295</v>
      </c>
      <c r="G347" t="s">
        <v>296</v>
      </c>
      <c r="H347">
        <v>149</v>
      </c>
      <c r="I347" t="s">
        <v>244</v>
      </c>
      <c r="J347" t="s">
        <v>133</v>
      </c>
      <c r="K347" t="s">
        <v>158</v>
      </c>
      <c r="P347" t="s">
        <v>297</v>
      </c>
      <c r="Q347" t="s">
        <v>298</v>
      </c>
      <c r="R347" t="s">
        <v>161</v>
      </c>
      <c r="S347" t="s">
        <v>139</v>
      </c>
      <c r="AB347" t="s">
        <v>128</v>
      </c>
      <c r="AC347">
        <v>2010</v>
      </c>
      <c r="AD347" s="145">
        <v>28385</v>
      </c>
      <c r="AH347" t="s">
        <v>319</v>
      </c>
    </row>
    <row r="348" spans="1:34" x14ac:dyDescent="0.25">
      <c r="A348" t="s">
        <v>137</v>
      </c>
      <c r="B348" t="s">
        <v>41</v>
      </c>
      <c r="C348" t="s">
        <v>116</v>
      </c>
      <c r="D348" t="s">
        <v>136</v>
      </c>
      <c r="E348" t="s">
        <v>135</v>
      </c>
      <c r="F348" t="s">
        <v>295</v>
      </c>
      <c r="G348" t="s">
        <v>296</v>
      </c>
      <c r="H348">
        <v>149</v>
      </c>
      <c r="I348" t="s">
        <v>244</v>
      </c>
      <c r="J348" t="s">
        <v>133</v>
      </c>
      <c r="K348" t="s">
        <v>158</v>
      </c>
      <c r="P348" t="s">
        <v>297</v>
      </c>
      <c r="Q348" t="s">
        <v>298</v>
      </c>
      <c r="R348" t="s">
        <v>160</v>
      </c>
      <c r="S348" t="s">
        <v>131</v>
      </c>
      <c r="AB348" t="s">
        <v>128</v>
      </c>
      <c r="AC348">
        <v>2010</v>
      </c>
      <c r="AD348" s="145">
        <v>192887</v>
      </c>
      <c r="AH348" t="s">
        <v>319</v>
      </c>
    </row>
    <row r="349" spans="1:34" x14ac:dyDescent="0.25">
      <c r="A349" t="s">
        <v>137</v>
      </c>
      <c r="B349" t="s">
        <v>41</v>
      </c>
      <c r="C349" t="s">
        <v>116</v>
      </c>
      <c r="D349" t="s">
        <v>136</v>
      </c>
      <c r="E349" t="s">
        <v>135</v>
      </c>
      <c r="F349" t="s">
        <v>295</v>
      </c>
      <c r="G349" t="s">
        <v>296</v>
      </c>
      <c r="H349">
        <v>149</v>
      </c>
      <c r="I349" t="s">
        <v>244</v>
      </c>
      <c r="J349" t="s">
        <v>133</v>
      </c>
      <c r="K349" t="s">
        <v>158</v>
      </c>
      <c r="P349" t="s">
        <v>297</v>
      </c>
      <c r="Q349" t="s">
        <v>298</v>
      </c>
      <c r="R349" t="s">
        <v>157</v>
      </c>
      <c r="S349" t="s">
        <v>129</v>
      </c>
      <c r="AB349" t="s">
        <v>128</v>
      </c>
      <c r="AC349">
        <v>2010</v>
      </c>
      <c r="AD349" s="145">
        <v>38</v>
      </c>
      <c r="AH349" t="s">
        <v>319</v>
      </c>
    </row>
    <row r="350" spans="1:34" x14ac:dyDescent="0.25">
      <c r="A350" t="s">
        <v>137</v>
      </c>
      <c r="B350" t="s">
        <v>41</v>
      </c>
      <c r="C350" t="s">
        <v>116</v>
      </c>
      <c r="D350" t="s">
        <v>136</v>
      </c>
      <c r="E350" t="s">
        <v>135</v>
      </c>
      <c r="F350" t="s">
        <v>295</v>
      </c>
      <c r="G350" t="s">
        <v>296</v>
      </c>
      <c r="H350">
        <v>149</v>
      </c>
      <c r="I350" t="s">
        <v>244</v>
      </c>
      <c r="J350" t="s">
        <v>133</v>
      </c>
      <c r="K350" t="s">
        <v>158</v>
      </c>
      <c r="P350" t="s">
        <v>300</v>
      </c>
      <c r="Q350" t="s">
        <v>301</v>
      </c>
      <c r="R350" t="s">
        <v>176</v>
      </c>
      <c r="S350" t="s">
        <v>175</v>
      </c>
      <c r="AB350" t="s">
        <v>128</v>
      </c>
      <c r="AC350">
        <v>2010</v>
      </c>
      <c r="AD350" s="145">
        <v>1177</v>
      </c>
      <c r="AH350" t="s">
        <v>319</v>
      </c>
    </row>
    <row r="351" spans="1:34" x14ac:dyDescent="0.25">
      <c r="A351" t="s">
        <v>137</v>
      </c>
      <c r="B351" t="s">
        <v>41</v>
      </c>
      <c r="C351" t="s">
        <v>116</v>
      </c>
      <c r="D351" t="s">
        <v>136</v>
      </c>
      <c r="E351" t="s">
        <v>135</v>
      </c>
      <c r="F351" t="s">
        <v>295</v>
      </c>
      <c r="G351" t="s">
        <v>296</v>
      </c>
      <c r="H351">
        <v>149</v>
      </c>
      <c r="I351" t="s">
        <v>244</v>
      </c>
      <c r="J351" t="s">
        <v>133</v>
      </c>
      <c r="K351" t="s">
        <v>158</v>
      </c>
      <c r="P351" t="s">
        <v>300</v>
      </c>
      <c r="Q351" t="s">
        <v>301</v>
      </c>
      <c r="R351" t="s">
        <v>174</v>
      </c>
      <c r="S351" t="s">
        <v>173</v>
      </c>
      <c r="AB351" t="s">
        <v>128</v>
      </c>
      <c r="AC351">
        <v>2010</v>
      </c>
      <c r="AD351" s="145">
        <v>2354</v>
      </c>
      <c r="AH351" t="s">
        <v>319</v>
      </c>
    </row>
    <row r="352" spans="1:34" x14ac:dyDescent="0.25">
      <c r="A352" t="s">
        <v>137</v>
      </c>
      <c r="B352" t="s">
        <v>41</v>
      </c>
      <c r="C352" t="s">
        <v>116</v>
      </c>
      <c r="D352" t="s">
        <v>136</v>
      </c>
      <c r="E352" t="s">
        <v>135</v>
      </c>
      <c r="F352" t="s">
        <v>295</v>
      </c>
      <c r="G352" t="s">
        <v>296</v>
      </c>
      <c r="H352">
        <v>149</v>
      </c>
      <c r="I352" t="s">
        <v>244</v>
      </c>
      <c r="J352" t="s">
        <v>133</v>
      </c>
      <c r="K352" t="s">
        <v>158</v>
      </c>
      <c r="P352" t="s">
        <v>300</v>
      </c>
      <c r="Q352" t="s">
        <v>301</v>
      </c>
      <c r="R352" t="s">
        <v>172</v>
      </c>
      <c r="S352" t="s">
        <v>153</v>
      </c>
      <c r="AB352" t="s">
        <v>128</v>
      </c>
      <c r="AC352">
        <v>2010</v>
      </c>
      <c r="AD352" s="145">
        <v>3678</v>
      </c>
      <c r="AH352" t="s">
        <v>319</v>
      </c>
    </row>
    <row r="353" spans="1:34" x14ac:dyDescent="0.25">
      <c r="A353" t="s">
        <v>137</v>
      </c>
      <c r="B353" t="s">
        <v>41</v>
      </c>
      <c r="C353" t="s">
        <v>116</v>
      </c>
      <c r="D353" t="s">
        <v>136</v>
      </c>
      <c r="E353" t="s">
        <v>135</v>
      </c>
      <c r="F353" t="s">
        <v>295</v>
      </c>
      <c r="G353" t="s">
        <v>296</v>
      </c>
      <c r="H353">
        <v>149</v>
      </c>
      <c r="I353" t="s">
        <v>244</v>
      </c>
      <c r="J353" t="s">
        <v>133</v>
      </c>
      <c r="K353" t="s">
        <v>158</v>
      </c>
      <c r="P353" t="s">
        <v>300</v>
      </c>
      <c r="Q353" t="s">
        <v>301</v>
      </c>
      <c r="R353" t="s">
        <v>171</v>
      </c>
      <c r="S353" t="s">
        <v>151</v>
      </c>
      <c r="AB353" t="s">
        <v>128</v>
      </c>
      <c r="AC353">
        <v>2010</v>
      </c>
      <c r="AD353" s="145">
        <v>16045</v>
      </c>
      <c r="AH353" t="s">
        <v>319</v>
      </c>
    </row>
    <row r="354" spans="1:34" x14ac:dyDescent="0.25">
      <c r="A354" t="s">
        <v>137</v>
      </c>
      <c r="B354" t="s">
        <v>41</v>
      </c>
      <c r="C354" t="s">
        <v>116</v>
      </c>
      <c r="D354" t="s">
        <v>136</v>
      </c>
      <c r="E354" t="s">
        <v>135</v>
      </c>
      <c r="F354" t="s">
        <v>295</v>
      </c>
      <c r="G354" t="s">
        <v>296</v>
      </c>
      <c r="H354">
        <v>149</v>
      </c>
      <c r="I354" t="s">
        <v>244</v>
      </c>
      <c r="J354" t="s">
        <v>133</v>
      </c>
      <c r="K354" t="s">
        <v>158</v>
      </c>
      <c r="P354" t="s">
        <v>300</v>
      </c>
      <c r="Q354" t="s">
        <v>301</v>
      </c>
      <c r="R354" t="s">
        <v>170</v>
      </c>
      <c r="S354" t="s">
        <v>169</v>
      </c>
      <c r="AB354" t="s">
        <v>128</v>
      </c>
      <c r="AC354">
        <v>2010</v>
      </c>
      <c r="AD354" s="145">
        <v>4971</v>
      </c>
      <c r="AH354" t="s">
        <v>319</v>
      </c>
    </row>
    <row r="355" spans="1:34" x14ac:dyDescent="0.25">
      <c r="A355" t="s">
        <v>137</v>
      </c>
      <c r="B355" t="s">
        <v>41</v>
      </c>
      <c r="C355" t="s">
        <v>116</v>
      </c>
      <c r="D355" t="s">
        <v>136</v>
      </c>
      <c r="E355" t="s">
        <v>135</v>
      </c>
      <c r="F355" t="s">
        <v>295</v>
      </c>
      <c r="G355" t="s">
        <v>296</v>
      </c>
      <c r="H355">
        <v>149</v>
      </c>
      <c r="I355" t="s">
        <v>244</v>
      </c>
      <c r="J355" t="s">
        <v>133</v>
      </c>
      <c r="K355" t="s">
        <v>158</v>
      </c>
      <c r="P355" t="s">
        <v>300</v>
      </c>
      <c r="Q355" t="s">
        <v>301</v>
      </c>
      <c r="R355" t="s">
        <v>168</v>
      </c>
      <c r="S355" t="s">
        <v>167</v>
      </c>
      <c r="AB355" t="s">
        <v>128</v>
      </c>
      <c r="AC355">
        <v>2010</v>
      </c>
      <c r="AD355" s="145">
        <v>13176</v>
      </c>
      <c r="AH355" t="s">
        <v>319</v>
      </c>
    </row>
    <row r="356" spans="1:34" x14ac:dyDescent="0.25">
      <c r="A356" t="s">
        <v>137</v>
      </c>
      <c r="B356" t="s">
        <v>41</v>
      </c>
      <c r="C356" t="s">
        <v>116</v>
      </c>
      <c r="D356" t="s">
        <v>136</v>
      </c>
      <c r="E356" t="s">
        <v>135</v>
      </c>
      <c r="F356" t="s">
        <v>295</v>
      </c>
      <c r="G356" t="s">
        <v>296</v>
      </c>
      <c r="H356">
        <v>149</v>
      </c>
      <c r="I356" t="s">
        <v>244</v>
      </c>
      <c r="J356" t="s">
        <v>133</v>
      </c>
      <c r="K356" t="s">
        <v>158</v>
      </c>
      <c r="P356" t="s">
        <v>300</v>
      </c>
      <c r="Q356" t="s">
        <v>301</v>
      </c>
      <c r="R356" t="s">
        <v>166</v>
      </c>
      <c r="S356" t="s">
        <v>165</v>
      </c>
      <c r="AB356" t="s">
        <v>128</v>
      </c>
      <c r="AC356">
        <v>2010</v>
      </c>
      <c r="AD356" s="145">
        <v>2296</v>
      </c>
      <c r="AH356" t="s">
        <v>319</v>
      </c>
    </row>
    <row r="357" spans="1:34" x14ac:dyDescent="0.25">
      <c r="A357" t="s">
        <v>137</v>
      </c>
      <c r="B357" t="s">
        <v>41</v>
      </c>
      <c r="C357" t="s">
        <v>116</v>
      </c>
      <c r="D357" t="s">
        <v>136</v>
      </c>
      <c r="E357" t="s">
        <v>135</v>
      </c>
      <c r="F357" t="s">
        <v>295</v>
      </c>
      <c r="G357" t="s">
        <v>296</v>
      </c>
      <c r="H357">
        <v>149</v>
      </c>
      <c r="I357" t="s">
        <v>244</v>
      </c>
      <c r="J357" t="s">
        <v>133</v>
      </c>
      <c r="K357" t="s">
        <v>158</v>
      </c>
      <c r="P357" t="s">
        <v>300</v>
      </c>
      <c r="Q357" t="s">
        <v>301</v>
      </c>
      <c r="R357" t="s">
        <v>164</v>
      </c>
      <c r="S357" t="s">
        <v>143</v>
      </c>
      <c r="AB357" t="s">
        <v>128</v>
      </c>
      <c r="AC357">
        <v>2010</v>
      </c>
      <c r="AD357" s="145">
        <v>53482</v>
      </c>
      <c r="AH357" t="s">
        <v>319</v>
      </c>
    </row>
    <row r="358" spans="1:34" x14ac:dyDescent="0.25">
      <c r="A358" t="s">
        <v>137</v>
      </c>
      <c r="B358" t="s">
        <v>41</v>
      </c>
      <c r="C358" t="s">
        <v>116</v>
      </c>
      <c r="D358" t="s">
        <v>136</v>
      </c>
      <c r="E358" t="s">
        <v>135</v>
      </c>
      <c r="F358" t="s">
        <v>295</v>
      </c>
      <c r="G358" t="s">
        <v>296</v>
      </c>
      <c r="H358">
        <v>149</v>
      </c>
      <c r="I358" t="s">
        <v>244</v>
      </c>
      <c r="J358" t="s">
        <v>133</v>
      </c>
      <c r="K358" t="s">
        <v>158</v>
      </c>
      <c r="P358" t="s">
        <v>300</v>
      </c>
      <c r="Q358" t="s">
        <v>301</v>
      </c>
      <c r="R358" t="s">
        <v>163</v>
      </c>
      <c r="S358" t="s">
        <v>162</v>
      </c>
      <c r="AB358" t="s">
        <v>128</v>
      </c>
      <c r="AC358">
        <v>2010</v>
      </c>
      <c r="AD358" s="145">
        <v>32.409999999999997</v>
      </c>
      <c r="AH358" t="s">
        <v>319</v>
      </c>
    </row>
    <row r="359" spans="1:34" x14ac:dyDescent="0.25">
      <c r="A359" t="s">
        <v>137</v>
      </c>
      <c r="B359" t="s">
        <v>41</v>
      </c>
      <c r="C359" t="s">
        <v>116</v>
      </c>
      <c r="D359" t="s">
        <v>136</v>
      </c>
      <c r="E359" t="s">
        <v>135</v>
      </c>
      <c r="F359" t="s">
        <v>295</v>
      </c>
      <c r="G359" t="s">
        <v>296</v>
      </c>
      <c r="H359">
        <v>149</v>
      </c>
      <c r="I359" t="s">
        <v>244</v>
      </c>
      <c r="J359" t="s">
        <v>133</v>
      </c>
      <c r="K359" t="s">
        <v>158</v>
      </c>
      <c r="P359" t="s">
        <v>300</v>
      </c>
      <c r="Q359" t="s">
        <v>301</v>
      </c>
      <c r="R359" t="s">
        <v>161</v>
      </c>
      <c r="S359" t="s">
        <v>139</v>
      </c>
      <c r="AB359" t="s">
        <v>128</v>
      </c>
      <c r="AC359">
        <v>2010</v>
      </c>
      <c r="AD359" s="145">
        <v>26544</v>
      </c>
      <c r="AH359" t="s">
        <v>319</v>
      </c>
    </row>
    <row r="360" spans="1:34" x14ac:dyDescent="0.25">
      <c r="A360" t="s">
        <v>137</v>
      </c>
      <c r="B360" t="s">
        <v>41</v>
      </c>
      <c r="C360" t="s">
        <v>116</v>
      </c>
      <c r="D360" t="s">
        <v>136</v>
      </c>
      <c r="E360" t="s">
        <v>135</v>
      </c>
      <c r="F360" t="s">
        <v>295</v>
      </c>
      <c r="G360" t="s">
        <v>296</v>
      </c>
      <c r="H360">
        <v>149</v>
      </c>
      <c r="I360" t="s">
        <v>244</v>
      </c>
      <c r="J360" t="s">
        <v>133</v>
      </c>
      <c r="K360" t="s">
        <v>158</v>
      </c>
      <c r="P360" t="s">
        <v>300</v>
      </c>
      <c r="Q360" t="s">
        <v>301</v>
      </c>
      <c r="R360" t="s">
        <v>160</v>
      </c>
      <c r="S360" t="s">
        <v>131</v>
      </c>
      <c r="AB360" t="s">
        <v>128</v>
      </c>
      <c r="AC360">
        <v>2010</v>
      </c>
      <c r="AD360" s="145">
        <v>190763</v>
      </c>
      <c r="AH360" t="s">
        <v>319</v>
      </c>
    </row>
    <row r="361" spans="1:34" x14ac:dyDescent="0.25">
      <c r="A361" t="s">
        <v>137</v>
      </c>
      <c r="B361" t="s">
        <v>41</v>
      </c>
      <c r="C361" t="s">
        <v>116</v>
      </c>
      <c r="D361" t="s">
        <v>136</v>
      </c>
      <c r="E361" t="s">
        <v>135</v>
      </c>
      <c r="F361" t="s">
        <v>295</v>
      </c>
      <c r="G361" t="s">
        <v>296</v>
      </c>
      <c r="H361">
        <v>149</v>
      </c>
      <c r="I361" t="s">
        <v>244</v>
      </c>
      <c r="J361" t="s">
        <v>133</v>
      </c>
      <c r="K361" t="s">
        <v>158</v>
      </c>
      <c r="P361" t="s">
        <v>300</v>
      </c>
      <c r="Q361" t="s">
        <v>301</v>
      </c>
      <c r="R361" t="s">
        <v>157</v>
      </c>
      <c r="S361" t="s">
        <v>129</v>
      </c>
      <c r="AB361" t="s">
        <v>128</v>
      </c>
      <c r="AC361">
        <v>2010</v>
      </c>
      <c r="AD361" s="145">
        <v>34631</v>
      </c>
      <c r="AH361" t="s">
        <v>319</v>
      </c>
    </row>
    <row r="362" spans="1:34" s="49" customFormat="1" x14ac:dyDescent="0.25">
      <c r="A362" s="49" t="s">
        <v>137</v>
      </c>
      <c r="B362" s="49" t="s">
        <v>41</v>
      </c>
      <c r="C362" s="49" t="s">
        <v>116</v>
      </c>
      <c r="D362" s="49" t="s">
        <v>136</v>
      </c>
      <c r="E362" s="49" t="s">
        <v>135</v>
      </c>
      <c r="F362" s="49" t="s">
        <v>295</v>
      </c>
      <c r="G362" s="49" t="s">
        <v>296</v>
      </c>
      <c r="H362" s="49">
        <v>149</v>
      </c>
      <c r="I362" s="49" t="s">
        <v>244</v>
      </c>
      <c r="J362" s="49" t="s">
        <v>133</v>
      </c>
      <c r="K362" s="49" t="s">
        <v>158</v>
      </c>
      <c r="P362" s="49" t="s">
        <v>302</v>
      </c>
      <c r="Q362" s="49" t="s">
        <v>131</v>
      </c>
      <c r="R362" s="49" t="s">
        <v>176</v>
      </c>
      <c r="S362" s="49" t="s">
        <v>175</v>
      </c>
      <c r="AB362" s="49" t="s">
        <v>128</v>
      </c>
      <c r="AC362" s="49">
        <v>2010</v>
      </c>
      <c r="AD362" s="146">
        <v>1.177</v>
      </c>
      <c r="AF362" s="49" t="s">
        <v>858</v>
      </c>
      <c r="AG362" s="146">
        <f>(AD363+AD364+AD365)*( 1 +AD373/(AD372-AD373))</f>
        <v>60.388495236625417</v>
      </c>
      <c r="AH362" s="49" t="s">
        <v>319</v>
      </c>
    </row>
    <row r="363" spans="1:34" s="49" customFormat="1" x14ac:dyDescent="0.25">
      <c r="A363" s="49" t="s">
        <v>137</v>
      </c>
      <c r="B363" s="49" t="s">
        <v>41</v>
      </c>
      <c r="C363" s="49" t="s">
        <v>116</v>
      </c>
      <c r="D363" s="49" t="s">
        <v>136</v>
      </c>
      <c r="E363" s="49" t="s">
        <v>135</v>
      </c>
      <c r="F363" s="49" t="s">
        <v>295</v>
      </c>
      <c r="G363" s="49" t="s">
        <v>296</v>
      </c>
      <c r="H363" s="49">
        <v>149</v>
      </c>
      <c r="I363" s="49" t="s">
        <v>244</v>
      </c>
      <c r="J363" s="49" t="s">
        <v>133</v>
      </c>
      <c r="K363" s="49" t="s">
        <v>158</v>
      </c>
      <c r="P363" s="49" t="s">
        <v>302</v>
      </c>
      <c r="Q363" s="49" t="s">
        <v>131</v>
      </c>
      <c r="R363" s="49" t="s">
        <v>174</v>
      </c>
      <c r="S363" s="49" t="s">
        <v>173</v>
      </c>
      <c r="AB363" s="49" t="s">
        <v>128</v>
      </c>
      <c r="AC363" s="49">
        <v>2010</v>
      </c>
      <c r="AD363" s="146">
        <v>4.2060000000000004</v>
      </c>
      <c r="AF363" s="49" t="s">
        <v>859</v>
      </c>
      <c r="AG363" s="146">
        <f>(AD362+AD366+AD367+AD368+AD369+AD370+AD371)*( 1 +AD373/(AD372-AD373))</f>
        <v>323.26150476337455</v>
      </c>
      <c r="AH363" s="49" t="s">
        <v>319</v>
      </c>
    </row>
    <row r="364" spans="1:34" s="49" customFormat="1" x14ac:dyDescent="0.25">
      <c r="A364" s="49" t="s">
        <v>137</v>
      </c>
      <c r="B364" s="49" t="s">
        <v>41</v>
      </c>
      <c r="C364" s="49" t="s">
        <v>116</v>
      </c>
      <c r="D364" s="49" t="s">
        <v>136</v>
      </c>
      <c r="E364" s="49" t="s">
        <v>135</v>
      </c>
      <c r="F364" s="49" t="s">
        <v>295</v>
      </c>
      <c r="G364" s="49" t="s">
        <v>296</v>
      </c>
      <c r="H364" s="49">
        <v>149</v>
      </c>
      <c r="I364" s="49" t="s">
        <v>244</v>
      </c>
      <c r="J364" s="49" t="s">
        <v>133</v>
      </c>
      <c r="K364" s="49" t="s">
        <v>158</v>
      </c>
      <c r="P364" s="49" t="s">
        <v>302</v>
      </c>
      <c r="Q364" s="49" t="s">
        <v>131</v>
      </c>
      <c r="R364" s="49" t="s">
        <v>172</v>
      </c>
      <c r="S364" s="49" t="s">
        <v>153</v>
      </c>
      <c r="AB364" s="49" t="s">
        <v>128</v>
      </c>
      <c r="AC364" s="49">
        <v>2010</v>
      </c>
      <c r="AD364" s="146">
        <v>7.6660000000000004</v>
      </c>
      <c r="AF364" s="49" t="s">
        <v>862</v>
      </c>
      <c r="AG364" s="146">
        <f>AD362+AD363+AD364+AD365+ AD366+AD367+AD368+AD369+AD370+AD371+AD373</f>
        <v>383.65</v>
      </c>
      <c r="AH364" s="49" t="s">
        <v>319</v>
      </c>
    </row>
    <row r="365" spans="1:34" s="49" customFormat="1" x14ac:dyDescent="0.25">
      <c r="A365" s="49" t="s">
        <v>137</v>
      </c>
      <c r="B365" s="49" t="s">
        <v>41</v>
      </c>
      <c r="C365" s="49" t="s">
        <v>116</v>
      </c>
      <c r="D365" s="49" t="s">
        <v>136</v>
      </c>
      <c r="E365" s="49" t="s">
        <v>135</v>
      </c>
      <c r="F365" s="49" t="s">
        <v>295</v>
      </c>
      <c r="G365" s="49" t="s">
        <v>296</v>
      </c>
      <c r="H365" s="49">
        <v>149</v>
      </c>
      <c r="I365" s="49" t="s">
        <v>244</v>
      </c>
      <c r="J365" s="49" t="s">
        <v>133</v>
      </c>
      <c r="K365" s="49" t="s">
        <v>158</v>
      </c>
      <c r="P365" s="49" t="s">
        <v>302</v>
      </c>
      <c r="Q365" s="49" t="s">
        <v>131</v>
      </c>
      <c r="R365" s="49" t="s">
        <v>171</v>
      </c>
      <c r="S365" s="49" t="s">
        <v>151</v>
      </c>
      <c r="AB365" s="49" t="s">
        <v>128</v>
      </c>
      <c r="AC365" s="49">
        <v>2010</v>
      </c>
      <c r="AD365" s="146">
        <v>37.084000000000003</v>
      </c>
      <c r="AG365" s="146"/>
      <c r="AH365" s="49" t="s">
        <v>319</v>
      </c>
    </row>
    <row r="366" spans="1:34" s="49" customFormat="1" x14ac:dyDescent="0.25">
      <c r="A366" s="49" t="s">
        <v>137</v>
      </c>
      <c r="B366" s="49" t="s">
        <v>41</v>
      </c>
      <c r="C366" s="49" t="s">
        <v>116</v>
      </c>
      <c r="D366" s="49" t="s">
        <v>136</v>
      </c>
      <c r="E366" s="49" t="s">
        <v>135</v>
      </c>
      <c r="F366" s="49" t="s">
        <v>295</v>
      </c>
      <c r="G366" s="49" t="s">
        <v>296</v>
      </c>
      <c r="H366" s="49">
        <v>149</v>
      </c>
      <c r="I366" s="49" t="s">
        <v>244</v>
      </c>
      <c r="J366" s="49" t="s">
        <v>133</v>
      </c>
      <c r="K366" s="49" t="s">
        <v>158</v>
      </c>
      <c r="P366" s="49" t="s">
        <v>302</v>
      </c>
      <c r="Q366" s="49" t="s">
        <v>131</v>
      </c>
      <c r="R366" s="49" t="s">
        <v>170</v>
      </c>
      <c r="S366" s="49" t="s">
        <v>169</v>
      </c>
      <c r="AB366" s="49" t="s">
        <v>128</v>
      </c>
      <c r="AC366" s="49">
        <v>2010</v>
      </c>
      <c r="AD366" s="146">
        <v>23.501999999999999</v>
      </c>
      <c r="AG366" s="146"/>
      <c r="AH366" s="49" t="s">
        <v>319</v>
      </c>
    </row>
    <row r="367" spans="1:34" s="49" customFormat="1" x14ac:dyDescent="0.25">
      <c r="A367" s="49" t="s">
        <v>137</v>
      </c>
      <c r="B367" s="49" t="s">
        <v>41</v>
      </c>
      <c r="C367" s="49" t="s">
        <v>116</v>
      </c>
      <c r="D367" s="49" t="s">
        <v>136</v>
      </c>
      <c r="E367" s="49" t="s">
        <v>135</v>
      </c>
      <c r="F367" s="49" t="s">
        <v>295</v>
      </c>
      <c r="G367" s="49" t="s">
        <v>296</v>
      </c>
      <c r="H367" s="49">
        <v>149</v>
      </c>
      <c r="I367" s="49" t="s">
        <v>244</v>
      </c>
      <c r="J367" s="49" t="s">
        <v>133</v>
      </c>
      <c r="K367" s="49" t="s">
        <v>158</v>
      </c>
      <c r="P367" s="49" t="s">
        <v>302</v>
      </c>
      <c r="Q367" s="49" t="s">
        <v>131</v>
      </c>
      <c r="R367" s="49" t="s">
        <v>168</v>
      </c>
      <c r="S367" s="49" t="s">
        <v>167</v>
      </c>
      <c r="AB367" s="49" t="s">
        <v>128</v>
      </c>
      <c r="AC367" s="49">
        <v>2010</v>
      </c>
      <c r="AD367" s="146">
        <v>55.015000000000001</v>
      </c>
      <c r="AG367" s="146"/>
      <c r="AH367" s="49" t="s">
        <v>319</v>
      </c>
    </row>
    <row r="368" spans="1:34" s="49" customFormat="1" x14ac:dyDescent="0.25">
      <c r="A368" s="49" t="s">
        <v>137</v>
      </c>
      <c r="B368" s="49" t="s">
        <v>41</v>
      </c>
      <c r="C368" s="49" t="s">
        <v>116</v>
      </c>
      <c r="D368" s="49" t="s">
        <v>136</v>
      </c>
      <c r="E368" s="49" t="s">
        <v>135</v>
      </c>
      <c r="F368" s="49" t="s">
        <v>295</v>
      </c>
      <c r="G368" s="49" t="s">
        <v>296</v>
      </c>
      <c r="H368" s="49">
        <v>149</v>
      </c>
      <c r="I368" s="49" t="s">
        <v>244</v>
      </c>
      <c r="J368" s="49" t="s">
        <v>133</v>
      </c>
      <c r="K368" s="49" t="s">
        <v>158</v>
      </c>
      <c r="P368" s="49" t="s">
        <v>302</v>
      </c>
      <c r="Q368" s="49" t="s">
        <v>131</v>
      </c>
      <c r="R368" s="49" t="s">
        <v>166</v>
      </c>
      <c r="S368" s="49" t="s">
        <v>165</v>
      </c>
      <c r="AB368" s="49" t="s">
        <v>128</v>
      </c>
      <c r="AC368" s="49">
        <v>2010</v>
      </c>
      <c r="AD368" s="146">
        <v>4.8070000000000004</v>
      </c>
      <c r="AG368" s="146"/>
      <c r="AH368" s="49" t="s">
        <v>319</v>
      </c>
    </row>
    <row r="369" spans="1:34" s="49" customFormat="1" x14ac:dyDescent="0.25">
      <c r="A369" s="49" t="s">
        <v>137</v>
      </c>
      <c r="B369" s="49" t="s">
        <v>41</v>
      </c>
      <c r="C369" s="49" t="s">
        <v>116</v>
      </c>
      <c r="D369" s="49" t="s">
        <v>136</v>
      </c>
      <c r="E369" s="49" t="s">
        <v>135</v>
      </c>
      <c r="F369" s="49" t="s">
        <v>295</v>
      </c>
      <c r="G369" s="49" t="s">
        <v>296</v>
      </c>
      <c r="H369" s="49">
        <v>149</v>
      </c>
      <c r="I369" s="49" t="s">
        <v>244</v>
      </c>
      <c r="J369" s="49" t="s">
        <v>133</v>
      </c>
      <c r="K369" s="49" t="s">
        <v>158</v>
      </c>
      <c r="P369" s="49" t="s">
        <v>302</v>
      </c>
      <c r="Q369" s="49" t="s">
        <v>131</v>
      </c>
      <c r="R369" s="49" t="s">
        <v>164</v>
      </c>
      <c r="S369" s="49" t="s">
        <v>143</v>
      </c>
      <c r="AB369" s="49" t="s">
        <v>128</v>
      </c>
      <c r="AC369" s="49">
        <v>2010</v>
      </c>
      <c r="AD369" s="146">
        <v>65.022999999999996</v>
      </c>
      <c r="AG369" s="146"/>
      <c r="AH369" s="49" t="s">
        <v>319</v>
      </c>
    </row>
    <row r="370" spans="1:34" s="49" customFormat="1" x14ac:dyDescent="0.25">
      <c r="A370" s="49" t="s">
        <v>137</v>
      </c>
      <c r="B370" s="49" t="s">
        <v>41</v>
      </c>
      <c r="C370" s="49" t="s">
        <v>116</v>
      </c>
      <c r="D370" s="49" t="s">
        <v>136</v>
      </c>
      <c r="E370" s="49" t="s">
        <v>135</v>
      </c>
      <c r="F370" s="49" t="s">
        <v>295</v>
      </c>
      <c r="G370" s="49" t="s">
        <v>296</v>
      </c>
      <c r="H370" s="49">
        <v>149</v>
      </c>
      <c r="I370" s="49" t="s">
        <v>244</v>
      </c>
      <c r="J370" s="49" t="s">
        <v>133</v>
      </c>
      <c r="K370" s="49" t="s">
        <v>158</v>
      </c>
      <c r="P370" s="49" t="s">
        <v>302</v>
      </c>
      <c r="Q370" s="49" t="s">
        <v>131</v>
      </c>
      <c r="R370" s="49" t="s">
        <v>163</v>
      </c>
      <c r="S370" s="49" t="s">
        <v>162</v>
      </c>
      <c r="AB370" s="49" t="s">
        <v>128</v>
      </c>
      <c r="AC370" s="49">
        <v>2010</v>
      </c>
      <c r="AD370" s="146">
        <v>57.609000000000002</v>
      </c>
      <c r="AG370" s="146"/>
      <c r="AH370" s="49" t="s">
        <v>319</v>
      </c>
    </row>
    <row r="371" spans="1:34" s="49" customFormat="1" x14ac:dyDescent="0.25">
      <c r="A371" s="49" t="s">
        <v>137</v>
      </c>
      <c r="B371" s="49" t="s">
        <v>41</v>
      </c>
      <c r="C371" s="49" t="s">
        <v>116</v>
      </c>
      <c r="D371" s="49" t="s">
        <v>136</v>
      </c>
      <c r="E371" s="49" t="s">
        <v>135</v>
      </c>
      <c r="F371" s="49" t="s">
        <v>295</v>
      </c>
      <c r="G371" s="49" t="s">
        <v>296</v>
      </c>
      <c r="H371" s="49">
        <v>149</v>
      </c>
      <c r="I371" s="49" t="s">
        <v>244</v>
      </c>
      <c r="J371" s="49" t="s">
        <v>133</v>
      </c>
      <c r="K371" s="49" t="s">
        <v>158</v>
      </c>
      <c r="P371" s="49" t="s">
        <v>302</v>
      </c>
      <c r="Q371" s="49" t="s">
        <v>131</v>
      </c>
      <c r="R371" s="49" t="s">
        <v>161</v>
      </c>
      <c r="S371" s="49" t="s">
        <v>139</v>
      </c>
      <c r="AB371" s="49" t="s">
        <v>128</v>
      </c>
      <c r="AC371" s="49">
        <v>2010</v>
      </c>
      <c r="AD371" s="146">
        <v>54.93</v>
      </c>
      <c r="AG371" s="146"/>
      <c r="AH371" s="49" t="s">
        <v>319</v>
      </c>
    </row>
    <row r="372" spans="1:34" s="49" customFormat="1" x14ac:dyDescent="0.25">
      <c r="A372" s="49" t="s">
        <v>137</v>
      </c>
      <c r="B372" s="49" t="s">
        <v>41</v>
      </c>
      <c r="C372" s="49" t="s">
        <v>116</v>
      </c>
      <c r="D372" s="49" t="s">
        <v>136</v>
      </c>
      <c r="E372" s="49" t="s">
        <v>135</v>
      </c>
      <c r="F372" s="49" t="s">
        <v>295</v>
      </c>
      <c r="G372" s="49" t="s">
        <v>296</v>
      </c>
      <c r="H372" s="49">
        <v>149</v>
      </c>
      <c r="I372" s="49" t="s">
        <v>244</v>
      </c>
      <c r="J372" s="49" t="s">
        <v>133</v>
      </c>
      <c r="K372" s="49" t="s">
        <v>158</v>
      </c>
      <c r="P372" s="49" t="s">
        <v>302</v>
      </c>
      <c r="Q372" s="49" t="s">
        <v>131</v>
      </c>
      <c r="R372" s="49" t="s">
        <v>160</v>
      </c>
      <c r="S372" s="49" t="s">
        <v>131</v>
      </c>
      <c r="AB372" s="49" t="s">
        <v>128</v>
      </c>
      <c r="AC372" s="49">
        <v>2010</v>
      </c>
      <c r="AD372" s="146">
        <v>383.65</v>
      </c>
      <c r="AG372" s="146"/>
      <c r="AH372" s="49" t="s">
        <v>319</v>
      </c>
    </row>
    <row r="373" spans="1:34" s="49" customFormat="1" x14ac:dyDescent="0.25">
      <c r="A373" s="49" t="s">
        <v>137</v>
      </c>
      <c r="B373" s="49" t="s">
        <v>41</v>
      </c>
      <c r="C373" s="49" t="s">
        <v>116</v>
      </c>
      <c r="D373" s="49" t="s">
        <v>136</v>
      </c>
      <c r="E373" s="49" t="s">
        <v>135</v>
      </c>
      <c r="F373" s="49" t="s">
        <v>295</v>
      </c>
      <c r="G373" s="49" t="s">
        <v>296</v>
      </c>
      <c r="H373" s="49">
        <v>149</v>
      </c>
      <c r="I373" s="49" t="s">
        <v>244</v>
      </c>
      <c r="J373" s="49" t="s">
        <v>133</v>
      </c>
      <c r="K373" s="49" t="s">
        <v>158</v>
      </c>
      <c r="P373" s="49" t="s">
        <v>302</v>
      </c>
      <c r="Q373" s="49" t="s">
        <v>131</v>
      </c>
      <c r="R373" s="49" t="s">
        <v>157</v>
      </c>
      <c r="S373" s="49" t="s">
        <v>129</v>
      </c>
      <c r="AB373" s="49" t="s">
        <v>128</v>
      </c>
      <c r="AC373" s="49">
        <v>2010</v>
      </c>
      <c r="AD373" s="146">
        <v>72.631</v>
      </c>
      <c r="AG373" s="146"/>
      <c r="AH373" s="49" t="s">
        <v>319</v>
      </c>
    </row>
    <row r="374" spans="1:34" x14ac:dyDescent="0.25">
      <c r="A374" t="s">
        <v>137</v>
      </c>
      <c r="B374" t="s">
        <v>48</v>
      </c>
      <c r="C374" t="s">
        <v>49</v>
      </c>
      <c r="D374" t="s">
        <v>136</v>
      </c>
      <c r="E374" t="s">
        <v>135</v>
      </c>
      <c r="F374" t="s">
        <v>295</v>
      </c>
      <c r="G374" t="s">
        <v>296</v>
      </c>
      <c r="H374">
        <v>162</v>
      </c>
      <c r="I374" t="s">
        <v>243</v>
      </c>
      <c r="J374" t="s">
        <v>133</v>
      </c>
      <c r="K374" t="s">
        <v>132</v>
      </c>
      <c r="P374" t="s">
        <v>297</v>
      </c>
      <c r="Q374" t="s">
        <v>298</v>
      </c>
      <c r="R374" t="s">
        <v>183</v>
      </c>
      <c r="S374" t="s">
        <v>182</v>
      </c>
      <c r="AB374" t="s">
        <v>128</v>
      </c>
      <c r="AC374">
        <v>2010</v>
      </c>
      <c r="AD374" s="145">
        <v>36.5</v>
      </c>
      <c r="AH374" t="s">
        <v>320</v>
      </c>
    </row>
    <row r="375" spans="1:34" x14ac:dyDescent="0.25">
      <c r="A375" t="s">
        <v>137</v>
      </c>
      <c r="B375" t="s">
        <v>48</v>
      </c>
      <c r="C375" t="s">
        <v>49</v>
      </c>
      <c r="D375" t="s">
        <v>136</v>
      </c>
      <c r="E375" t="s">
        <v>135</v>
      </c>
      <c r="F375" t="s">
        <v>295</v>
      </c>
      <c r="G375" t="s">
        <v>296</v>
      </c>
      <c r="H375">
        <v>162</v>
      </c>
      <c r="I375" t="s">
        <v>243</v>
      </c>
      <c r="J375" t="s">
        <v>133</v>
      </c>
      <c r="K375" t="s">
        <v>132</v>
      </c>
      <c r="P375" t="s">
        <v>297</v>
      </c>
      <c r="Q375" t="s">
        <v>298</v>
      </c>
      <c r="R375" t="s">
        <v>156</v>
      </c>
      <c r="S375" t="s">
        <v>155</v>
      </c>
      <c r="AB375" t="s">
        <v>128</v>
      </c>
      <c r="AC375">
        <v>2010</v>
      </c>
      <c r="AD375" s="145">
        <v>7.9</v>
      </c>
      <c r="AH375" t="s">
        <v>320</v>
      </c>
    </row>
    <row r="376" spans="1:34" x14ac:dyDescent="0.25">
      <c r="A376" t="s">
        <v>137</v>
      </c>
      <c r="B376" t="s">
        <v>48</v>
      </c>
      <c r="C376" t="s">
        <v>49</v>
      </c>
      <c r="D376" t="s">
        <v>136</v>
      </c>
      <c r="E376" t="s">
        <v>135</v>
      </c>
      <c r="F376" t="s">
        <v>295</v>
      </c>
      <c r="G376" t="s">
        <v>296</v>
      </c>
      <c r="H376">
        <v>162</v>
      </c>
      <c r="I376" t="s">
        <v>243</v>
      </c>
      <c r="J376" t="s">
        <v>133</v>
      </c>
      <c r="K376" t="s">
        <v>132</v>
      </c>
      <c r="P376" t="s">
        <v>297</v>
      </c>
      <c r="Q376" t="s">
        <v>298</v>
      </c>
      <c r="R376" t="s">
        <v>154</v>
      </c>
      <c r="S376" t="s">
        <v>153</v>
      </c>
      <c r="AB376" t="s">
        <v>128</v>
      </c>
      <c r="AC376">
        <v>2010</v>
      </c>
      <c r="AD376" s="145">
        <v>12.7</v>
      </c>
      <c r="AH376" t="s">
        <v>320</v>
      </c>
    </row>
    <row r="377" spans="1:34" x14ac:dyDescent="0.25">
      <c r="A377" t="s">
        <v>137</v>
      </c>
      <c r="B377" t="s">
        <v>48</v>
      </c>
      <c r="C377" t="s">
        <v>49</v>
      </c>
      <c r="D377" t="s">
        <v>136</v>
      </c>
      <c r="E377" t="s">
        <v>135</v>
      </c>
      <c r="F377" t="s">
        <v>295</v>
      </c>
      <c r="G377" t="s">
        <v>296</v>
      </c>
      <c r="H377">
        <v>162</v>
      </c>
      <c r="I377" t="s">
        <v>243</v>
      </c>
      <c r="J377" t="s">
        <v>133</v>
      </c>
      <c r="K377" t="s">
        <v>132</v>
      </c>
      <c r="P377" t="s">
        <v>297</v>
      </c>
      <c r="Q377" t="s">
        <v>298</v>
      </c>
      <c r="R377" t="s">
        <v>152</v>
      </c>
      <c r="S377" t="s">
        <v>151</v>
      </c>
      <c r="AB377" t="s">
        <v>128</v>
      </c>
      <c r="AC377">
        <v>2010</v>
      </c>
      <c r="AD377" s="145">
        <v>38.799999999999997</v>
      </c>
      <c r="AH377" t="s">
        <v>320</v>
      </c>
    </row>
    <row r="378" spans="1:34" x14ac:dyDescent="0.25">
      <c r="A378" t="s">
        <v>137</v>
      </c>
      <c r="B378" t="s">
        <v>48</v>
      </c>
      <c r="C378" t="s">
        <v>49</v>
      </c>
      <c r="D378" t="s">
        <v>136</v>
      </c>
      <c r="E378" t="s">
        <v>135</v>
      </c>
      <c r="F378" t="s">
        <v>295</v>
      </c>
      <c r="G378" t="s">
        <v>296</v>
      </c>
      <c r="H378">
        <v>162</v>
      </c>
      <c r="I378" t="s">
        <v>243</v>
      </c>
      <c r="J378" t="s">
        <v>133</v>
      </c>
      <c r="K378" t="s">
        <v>132</v>
      </c>
      <c r="P378" t="s">
        <v>297</v>
      </c>
      <c r="Q378" t="s">
        <v>298</v>
      </c>
      <c r="R378" t="s">
        <v>150</v>
      </c>
      <c r="S378" t="s">
        <v>149</v>
      </c>
      <c r="AB378" t="s">
        <v>128</v>
      </c>
      <c r="AC378">
        <v>2010</v>
      </c>
      <c r="AD378" s="145">
        <v>58.5</v>
      </c>
      <c r="AH378" t="s">
        <v>320</v>
      </c>
    </row>
    <row r="379" spans="1:34" x14ac:dyDescent="0.25">
      <c r="A379" t="s">
        <v>137</v>
      </c>
      <c r="B379" t="s">
        <v>48</v>
      </c>
      <c r="C379" t="s">
        <v>49</v>
      </c>
      <c r="D379" t="s">
        <v>136</v>
      </c>
      <c r="E379" t="s">
        <v>135</v>
      </c>
      <c r="F379" t="s">
        <v>295</v>
      </c>
      <c r="G379" t="s">
        <v>296</v>
      </c>
      <c r="H379">
        <v>162</v>
      </c>
      <c r="I379" t="s">
        <v>243</v>
      </c>
      <c r="J379" t="s">
        <v>133</v>
      </c>
      <c r="K379" t="s">
        <v>132</v>
      </c>
      <c r="P379" t="s">
        <v>297</v>
      </c>
      <c r="Q379" t="s">
        <v>298</v>
      </c>
      <c r="R379" t="s">
        <v>148</v>
      </c>
      <c r="S379" t="s">
        <v>147</v>
      </c>
      <c r="AB379" t="s">
        <v>128</v>
      </c>
      <c r="AC379">
        <v>2010</v>
      </c>
      <c r="AD379" s="145">
        <v>78.099999999999994</v>
      </c>
      <c r="AH379" t="s">
        <v>320</v>
      </c>
    </row>
    <row r="380" spans="1:34" x14ac:dyDescent="0.25">
      <c r="A380" t="s">
        <v>137</v>
      </c>
      <c r="B380" t="s">
        <v>48</v>
      </c>
      <c r="C380" t="s">
        <v>49</v>
      </c>
      <c r="D380" t="s">
        <v>136</v>
      </c>
      <c r="E380" t="s">
        <v>135</v>
      </c>
      <c r="F380" t="s">
        <v>295</v>
      </c>
      <c r="G380" t="s">
        <v>296</v>
      </c>
      <c r="H380">
        <v>162</v>
      </c>
      <c r="I380" t="s">
        <v>243</v>
      </c>
      <c r="J380" t="s">
        <v>133</v>
      </c>
      <c r="K380" t="s">
        <v>132</v>
      </c>
      <c r="P380" t="s">
        <v>297</v>
      </c>
      <c r="Q380" t="s">
        <v>298</v>
      </c>
      <c r="R380" t="s">
        <v>146</v>
      </c>
      <c r="S380" t="s">
        <v>145</v>
      </c>
      <c r="AB380" t="s">
        <v>128</v>
      </c>
      <c r="AC380">
        <v>2010</v>
      </c>
      <c r="AD380" s="145">
        <v>189.3</v>
      </c>
      <c r="AH380" t="s">
        <v>320</v>
      </c>
    </row>
    <row r="381" spans="1:34" x14ac:dyDescent="0.25">
      <c r="A381" t="s">
        <v>137</v>
      </c>
      <c r="B381" t="s">
        <v>48</v>
      </c>
      <c r="C381" t="s">
        <v>49</v>
      </c>
      <c r="D381" t="s">
        <v>136</v>
      </c>
      <c r="E381" t="s">
        <v>135</v>
      </c>
      <c r="F381" t="s">
        <v>295</v>
      </c>
      <c r="G381" t="s">
        <v>296</v>
      </c>
      <c r="H381">
        <v>162</v>
      </c>
      <c r="I381" t="s">
        <v>243</v>
      </c>
      <c r="J381" t="s">
        <v>133</v>
      </c>
      <c r="K381" t="s">
        <v>132</v>
      </c>
      <c r="P381" t="s">
        <v>297</v>
      </c>
      <c r="Q381" t="s">
        <v>298</v>
      </c>
      <c r="R381" t="s">
        <v>144</v>
      </c>
      <c r="S381" t="s">
        <v>143</v>
      </c>
      <c r="AB381" t="s">
        <v>128</v>
      </c>
      <c r="AC381">
        <v>2010</v>
      </c>
      <c r="AD381" s="145">
        <v>266.39999999999998</v>
      </c>
      <c r="AH381" t="s">
        <v>320</v>
      </c>
    </row>
    <row r="382" spans="1:34" x14ac:dyDescent="0.25">
      <c r="A382" t="s">
        <v>137</v>
      </c>
      <c r="B382" t="s">
        <v>48</v>
      </c>
      <c r="C382" t="s">
        <v>49</v>
      </c>
      <c r="D382" t="s">
        <v>136</v>
      </c>
      <c r="E382" t="s">
        <v>135</v>
      </c>
      <c r="F382" t="s">
        <v>295</v>
      </c>
      <c r="G382" t="s">
        <v>296</v>
      </c>
      <c r="H382">
        <v>162</v>
      </c>
      <c r="I382" t="s">
        <v>243</v>
      </c>
      <c r="J382" t="s">
        <v>133</v>
      </c>
      <c r="K382" t="s">
        <v>132</v>
      </c>
      <c r="P382" t="s">
        <v>297</v>
      </c>
      <c r="Q382" t="s">
        <v>298</v>
      </c>
      <c r="R382" t="s">
        <v>142</v>
      </c>
      <c r="S382" t="s">
        <v>141</v>
      </c>
      <c r="AB382" t="s">
        <v>128</v>
      </c>
      <c r="AC382">
        <v>2010</v>
      </c>
      <c r="AD382" s="145">
        <v>155.80000000000001</v>
      </c>
      <c r="AH382" t="s">
        <v>320</v>
      </c>
    </row>
    <row r="383" spans="1:34" x14ac:dyDescent="0.25">
      <c r="A383" t="s">
        <v>137</v>
      </c>
      <c r="B383" t="s">
        <v>48</v>
      </c>
      <c r="C383" t="s">
        <v>49</v>
      </c>
      <c r="D383" t="s">
        <v>136</v>
      </c>
      <c r="E383" t="s">
        <v>135</v>
      </c>
      <c r="F383" t="s">
        <v>295</v>
      </c>
      <c r="G383" t="s">
        <v>296</v>
      </c>
      <c r="H383">
        <v>162</v>
      </c>
      <c r="I383" t="s">
        <v>243</v>
      </c>
      <c r="J383" t="s">
        <v>133</v>
      </c>
      <c r="K383" t="s">
        <v>132</v>
      </c>
      <c r="P383" t="s">
        <v>297</v>
      </c>
      <c r="Q383" t="s">
        <v>298</v>
      </c>
      <c r="R383" t="s">
        <v>140</v>
      </c>
      <c r="S383" t="s">
        <v>139</v>
      </c>
      <c r="AB383" t="s">
        <v>128</v>
      </c>
      <c r="AC383">
        <v>2010</v>
      </c>
      <c r="AD383" s="145">
        <v>217.2</v>
      </c>
      <c r="AH383" t="s">
        <v>320</v>
      </c>
    </row>
    <row r="384" spans="1:34" x14ac:dyDescent="0.25">
      <c r="A384" t="s">
        <v>137</v>
      </c>
      <c r="B384" t="s">
        <v>48</v>
      </c>
      <c r="C384" t="s">
        <v>49</v>
      </c>
      <c r="D384" t="s">
        <v>136</v>
      </c>
      <c r="E384" t="s">
        <v>135</v>
      </c>
      <c r="F384" t="s">
        <v>295</v>
      </c>
      <c r="G384" t="s">
        <v>296</v>
      </c>
      <c r="H384">
        <v>162</v>
      </c>
      <c r="I384" t="s">
        <v>243</v>
      </c>
      <c r="J384" t="s">
        <v>133</v>
      </c>
      <c r="K384" t="s">
        <v>132</v>
      </c>
      <c r="P384" t="s">
        <v>297</v>
      </c>
      <c r="Q384" t="s">
        <v>298</v>
      </c>
      <c r="R384" t="s">
        <v>138</v>
      </c>
      <c r="S384" t="s">
        <v>131</v>
      </c>
      <c r="AB384" t="s">
        <v>128</v>
      </c>
      <c r="AC384">
        <v>2010</v>
      </c>
      <c r="AD384" s="145">
        <v>1250.0999999999999</v>
      </c>
      <c r="AH384" t="s">
        <v>320</v>
      </c>
    </row>
    <row r="385" spans="1:34" x14ac:dyDescent="0.25">
      <c r="A385" t="s">
        <v>137</v>
      </c>
      <c r="B385" t="s">
        <v>48</v>
      </c>
      <c r="C385" t="s">
        <v>49</v>
      </c>
      <c r="D385" t="s">
        <v>136</v>
      </c>
      <c r="E385" t="s">
        <v>135</v>
      </c>
      <c r="F385" t="s">
        <v>295</v>
      </c>
      <c r="G385" t="s">
        <v>296</v>
      </c>
      <c r="H385">
        <v>162</v>
      </c>
      <c r="I385" t="s">
        <v>243</v>
      </c>
      <c r="J385" t="s">
        <v>133</v>
      </c>
      <c r="K385" t="s">
        <v>132</v>
      </c>
      <c r="P385" t="s">
        <v>297</v>
      </c>
      <c r="Q385" t="s">
        <v>298</v>
      </c>
      <c r="R385" t="s">
        <v>130</v>
      </c>
      <c r="S385" t="s">
        <v>129</v>
      </c>
      <c r="AB385" t="s">
        <v>128</v>
      </c>
      <c r="AC385">
        <v>2010</v>
      </c>
      <c r="AD385" s="145">
        <v>188.9</v>
      </c>
      <c r="AH385" t="s">
        <v>320</v>
      </c>
    </row>
    <row r="386" spans="1:34" x14ac:dyDescent="0.25">
      <c r="A386" t="s">
        <v>137</v>
      </c>
      <c r="B386" t="s">
        <v>48</v>
      </c>
      <c r="C386" t="s">
        <v>49</v>
      </c>
      <c r="D386" t="s">
        <v>136</v>
      </c>
      <c r="E386" t="s">
        <v>135</v>
      </c>
      <c r="F386" t="s">
        <v>295</v>
      </c>
      <c r="G386" t="s">
        <v>296</v>
      </c>
      <c r="H386">
        <v>162</v>
      </c>
      <c r="I386" t="s">
        <v>243</v>
      </c>
      <c r="J386" t="s">
        <v>133</v>
      </c>
      <c r="K386" t="s">
        <v>132</v>
      </c>
      <c r="P386" t="s">
        <v>300</v>
      </c>
      <c r="Q386" t="s">
        <v>301</v>
      </c>
      <c r="R386" t="s">
        <v>183</v>
      </c>
      <c r="S386" t="s">
        <v>182</v>
      </c>
      <c r="AB386" t="s">
        <v>128</v>
      </c>
      <c r="AC386">
        <v>2010</v>
      </c>
      <c r="AD386" s="145">
        <v>79.5</v>
      </c>
      <c r="AH386" t="s">
        <v>320</v>
      </c>
    </row>
    <row r="387" spans="1:34" x14ac:dyDescent="0.25">
      <c r="A387" t="s">
        <v>137</v>
      </c>
      <c r="B387" t="s">
        <v>48</v>
      </c>
      <c r="C387" t="s">
        <v>49</v>
      </c>
      <c r="D387" t="s">
        <v>136</v>
      </c>
      <c r="E387" t="s">
        <v>135</v>
      </c>
      <c r="F387" t="s">
        <v>295</v>
      </c>
      <c r="G387" t="s">
        <v>296</v>
      </c>
      <c r="H387">
        <v>162</v>
      </c>
      <c r="I387" t="s">
        <v>243</v>
      </c>
      <c r="J387" t="s">
        <v>133</v>
      </c>
      <c r="K387" t="s">
        <v>132</v>
      </c>
      <c r="P387" t="s">
        <v>300</v>
      </c>
      <c r="Q387" t="s">
        <v>301</v>
      </c>
      <c r="R387" t="s">
        <v>156</v>
      </c>
      <c r="S387" t="s">
        <v>155</v>
      </c>
      <c r="AB387" t="s">
        <v>128</v>
      </c>
      <c r="AC387">
        <v>2010</v>
      </c>
      <c r="AD387" s="145">
        <v>28.3</v>
      </c>
      <c r="AH387" t="s">
        <v>320</v>
      </c>
    </row>
    <row r="388" spans="1:34" x14ac:dyDescent="0.25">
      <c r="A388" t="s">
        <v>137</v>
      </c>
      <c r="B388" t="s">
        <v>48</v>
      </c>
      <c r="C388" t="s">
        <v>49</v>
      </c>
      <c r="D388" t="s">
        <v>136</v>
      </c>
      <c r="E388" t="s">
        <v>135</v>
      </c>
      <c r="F388" t="s">
        <v>295</v>
      </c>
      <c r="G388" t="s">
        <v>296</v>
      </c>
      <c r="H388">
        <v>162</v>
      </c>
      <c r="I388" t="s">
        <v>243</v>
      </c>
      <c r="J388" t="s">
        <v>133</v>
      </c>
      <c r="K388" t="s">
        <v>132</v>
      </c>
      <c r="P388" t="s">
        <v>300</v>
      </c>
      <c r="Q388" t="s">
        <v>301</v>
      </c>
      <c r="R388" t="s">
        <v>154</v>
      </c>
      <c r="S388" t="s">
        <v>153</v>
      </c>
      <c r="AB388" t="s">
        <v>128</v>
      </c>
      <c r="AC388">
        <v>2010</v>
      </c>
      <c r="AD388" s="145">
        <v>159.69999999999999</v>
      </c>
      <c r="AH388" t="s">
        <v>320</v>
      </c>
    </row>
    <row r="389" spans="1:34" x14ac:dyDescent="0.25">
      <c r="A389" t="s">
        <v>137</v>
      </c>
      <c r="B389" t="s">
        <v>48</v>
      </c>
      <c r="C389" t="s">
        <v>49</v>
      </c>
      <c r="D389" t="s">
        <v>136</v>
      </c>
      <c r="E389" t="s">
        <v>135</v>
      </c>
      <c r="F389" t="s">
        <v>295</v>
      </c>
      <c r="G389" t="s">
        <v>296</v>
      </c>
      <c r="H389">
        <v>162</v>
      </c>
      <c r="I389" t="s">
        <v>243</v>
      </c>
      <c r="J389" t="s">
        <v>133</v>
      </c>
      <c r="K389" t="s">
        <v>132</v>
      </c>
      <c r="P389" t="s">
        <v>300</v>
      </c>
      <c r="Q389" t="s">
        <v>301</v>
      </c>
      <c r="R389" t="s">
        <v>152</v>
      </c>
      <c r="S389" t="s">
        <v>151</v>
      </c>
      <c r="AB389" t="s">
        <v>128</v>
      </c>
      <c r="AC389">
        <v>2010</v>
      </c>
      <c r="AD389" s="145">
        <v>71.5</v>
      </c>
      <c r="AH389" t="s">
        <v>320</v>
      </c>
    </row>
    <row r="390" spans="1:34" x14ac:dyDescent="0.25">
      <c r="A390" t="s">
        <v>137</v>
      </c>
      <c r="B390" t="s">
        <v>48</v>
      </c>
      <c r="C390" t="s">
        <v>49</v>
      </c>
      <c r="D390" t="s">
        <v>136</v>
      </c>
      <c r="E390" t="s">
        <v>135</v>
      </c>
      <c r="F390" t="s">
        <v>295</v>
      </c>
      <c r="G390" t="s">
        <v>296</v>
      </c>
      <c r="H390">
        <v>162</v>
      </c>
      <c r="I390" t="s">
        <v>243</v>
      </c>
      <c r="J390" t="s">
        <v>133</v>
      </c>
      <c r="K390" t="s">
        <v>132</v>
      </c>
      <c r="P390" t="s">
        <v>300</v>
      </c>
      <c r="Q390" t="s">
        <v>301</v>
      </c>
      <c r="R390" t="s">
        <v>150</v>
      </c>
      <c r="S390" t="s">
        <v>149</v>
      </c>
      <c r="AB390" t="s">
        <v>128</v>
      </c>
      <c r="AC390">
        <v>2010</v>
      </c>
      <c r="AD390" s="145">
        <v>220.3</v>
      </c>
      <c r="AH390" t="s">
        <v>320</v>
      </c>
    </row>
    <row r="391" spans="1:34" x14ac:dyDescent="0.25">
      <c r="A391" t="s">
        <v>137</v>
      </c>
      <c r="B391" t="s">
        <v>48</v>
      </c>
      <c r="C391" t="s">
        <v>49</v>
      </c>
      <c r="D391" t="s">
        <v>136</v>
      </c>
      <c r="E391" t="s">
        <v>135</v>
      </c>
      <c r="F391" t="s">
        <v>295</v>
      </c>
      <c r="G391" t="s">
        <v>296</v>
      </c>
      <c r="H391">
        <v>162</v>
      </c>
      <c r="I391" t="s">
        <v>243</v>
      </c>
      <c r="J391" t="s">
        <v>133</v>
      </c>
      <c r="K391" t="s">
        <v>132</v>
      </c>
      <c r="P391" t="s">
        <v>300</v>
      </c>
      <c r="Q391" t="s">
        <v>301</v>
      </c>
      <c r="R391" t="s">
        <v>148</v>
      </c>
      <c r="S391" t="s">
        <v>147</v>
      </c>
      <c r="AB391" t="s">
        <v>128</v>
      </c>
      <c r="AC391">
        <v>2010</v>
      </c>
      <c r="AD391" s="145">
        <v>208.6</v>
      </c>
      <c r="AH391" t="s">
        <v>320</v>
      </c>
    </row>
    <row r="392" spans="1:34" x14ac:dyDescent="0.25">
      <c r="A392" t="s">
        <v>137</v>
      </c>
      <c r="B392" t="s">
        <v>48</v>
      </c>
      <c r="C392" t="s">
        <v>49</v>
      </c>
      <c r="D392" t="s">
        <v>136</v>
      </c>
      <c r="E392" t="s">
        <v>135</v>
      </c>
      <c r="F392" t="s">
        <v>295</v>
      </c>
      <c r="G392" t="s">
        <v>296</v>
      </c>
      <c r="H392">
        <v>162</v>
      </c>
      <c r="I392" t="s">
        <v>243</v>
      </c>
      <c r="J392" t="s">
        <v>133</v>
      </c>
      <c r="K392" t="s">
        <v>132</v>
      </c>
      <c r="P392" t="s">
        <v>300</v>
      </c>
      <c r="Q392" t="s">
        <v>301</v>
      </c>
      <c r="R392" t="s">
        <v>146</v>
      </c>
      <c r="S392" t="s">
        <v>145</v>
      </c>
      <c r="AB392" t="s">
        <v>128</v>
      </c>
      <c r="AC392">
        <v>2010</v>
      </c>
      <c r="AD392" s="145">
        <v>154</v>
      </c>
      <c r="AH392" t="s">
        <v>320</v>
      </c>
    </row>
    <row r="393" spans="1:34" x14ac:dyDescent="0.25">
      <c r="A393" t="s">
        <v>137</v>
      </c>
      <c r="B393" t="s">
        <v>48</v>
      </c>
      <c r="C393" t="s">
        <v>49</v>
      </c>
      <c r="D393" t="s">
        <v>136</v>
      </c>
      <c r="E393" t="s">
        <v>135</v>
      </c>
      <c r="F393" t="s">
        <v>295</v>
      </c>
      <c r="G393" t="s">
        <v>296</v>
      </c>
      <c r="H393">
        <v>162</v>
      </c>
      <c r="I393" t="s">
        <v>243</v>
      </c>
      <c r="J393" t="s">
        <v>133</v>
      </c>
      <c r="K393" t="s">
        <v>132</v>
      </c>
      <c r="P393" t="s">
        <v>300</v>
      </c>
      <c r="Q393" t="s">
        <v>301</v>
      </c>
      <c r="R393" t="s">
        <v>144</v>
      </c>
      <c r="S393" t="s">
        <v>143</v>
      </c>
      <c r="AB393" t="s">
        <v>128</v>
      </c>
      <c r="AC393">
        <v>2010</v>
      </c>
      <c r="AD393" s="145">
        <v>385.7</v>
      </c>
      <c r="AH393" t="s">
        <v>320</v>
      </c>
    </row>
    <row r="394" spans="1:34" x14ac:dyDescent="0.25">
      <c r="A394" t="s">
        <v>137</v>
      </c>
      <c r="B394" t="s">
        <v>48</v>
      </c>
      <c r="C394" t="s">
        <v>49</v>
      </c>
      <c r="D394" t="s">
        <v>136</v>
      </c>
      <c r="E394" t="s">
        <v>135</v>
      </c>
      <c r="F394" t="s">
        <v>295</v>
      </c>
      <c r="G394" t="s">
        <v>296</v>
      </c>
      <c r="H394">
        <v>162</v>
      </c>
      <c r="I394" t="s">
        <v>243</v>
      </c>
      <c r="J394" t="s">
        <v>133</v>
      </c>
      <c r="K394" t="s">
        <v>132</v>
      </c>
      <c r="P394" t="s">
        <v>300</v>
      </c>
      <c r="Q394" t="s">
        <v>301</v>
      </c>
      <c r="R394" t="s">
        <v>142</v>
      </c>
      <c r="S394" t="s">
        <v>141</v>
      </c>
      <c r="AB394" t="s">
        <v>128</v>
      </c>
      <c r="AC394">
        <v>2010</v>
      </c>
      <c r="AD394" s="145">
        <v>81.5</v>
      </c>
      <c r="AH394" t="s">
        <v>320</v>
      </c>
    </row>
    <row r="395" spans="1:34" x14ac:dyDescent="0.25">
      <c r="A395" t="s">
        <v>137</v>
      </c>
      <c r="B395" t="s">
        <v>48</v>
      </c>
      <c r="C395" t="s">
        <v>49</v>
      </c>
      <c r="D395" t="s">
        <v>136</v>
      </c>
      <c r="E395" t="s">
        <v>135</v>
      </c>
      <c r="F395" t="s">
        <v>295</v>
      </c>
      <c r="G395" t="s">
        <v>296</v>
      </c>
      <c r="H395">
        <v>162</v>
      </c>
      <c r="I395" t="s">
        <v>243</v>
      </c>
      <c r="J395" t="s">
        <v>133</v>
      </c>
      <c r="K395" t="s">
        <v>132</v>
      </c>
      <c r="P395" t="s">
        <v>300</v>
      </c>
      <c r="Q395" t="s">
        <v>301</v>
      </c>
      <c r="R395" t="s">
        <v>140</v>
      </c>
      <c r="S395" t="s">
        <v>139</v>
      </c>
      <c r="AB395" t="s">
        <v>128</v>
      </c>
      <c r="AC395">
        <v>2010</v>
      </c>
      <c r="AD395" s="145">
        <v>108.6</v>
      </c>
      <c r="AH395" t="s">
        <v>320</v>
      </c>
    </row>
    <row r="396" spans="1:34" x14ac:dyDescent="0.25">
      <c r="A396" t="s">
        <v>137</v>
      </c>
      <c r="B396" t="s">
        <v>48</v>
      </c>
      <c r="C396" t="s">
        <v>49</v>
      </c>
      <c r="D396" t="s">
        <v>136</v>
      </c>
      <c r="E396" t="s">
        <v>135</v>
      </c>
      <c r="F396" t="s">
        <v>295</v>
      </c>
      <c r="G396" t="s">
        <v>296</v>
      </c>
      <c r="H396">
        <v>162</v>
      </c>
      <c r="I396" t="s">
        <v>243</v>
      </c>
      <c r="J396" t="s">
        <v>133</v>
      </c>
      <c r="K396" t="s">
        <v>132</v>
      </c>
      <c r="P396" t="s">
        <v>300</v>
      </c>
      <c r="Q396" t="s">
        <v>301</v>
      </c>
      <c r="R396" t="s">
        <v>138</v>
      </c>
      <c r="S396" t="s">
        <v>131</v>
      </c>
      <c r="AB396" t="s">
        <v>128</v>
      </c>
      <c r="AC396">
        <v>2010</v>
      </c>
      <c r="AD396" s="145">
        <v>1698.2</v>
      </c>
      <c r="AH396" t="s">
        <v>320</v>
      </c>
    </row>
    <row r="397" spans="1:34" x14ac:dyDescent="0.25">
      <c r="A397" t="s">
        <v>137</v>
      </c>
      <c r="B397" t="s">
        <v>48</v>
      </c>
      <c r="C397" t="s">
        <v>49</v>
      </c>
      <c r="D397" t="s">
        <v>136</v>
      </c>
      <c r="E397" t="s">
        <v>135</v>
      </c>
      <c r="F397" t="s">
        <v>295</v>
      </c>
      <c r="G397" t="s">
        <v>296</v>
      </c>
      <c r="H397">
        <v>162</v>
      </c>
      <c r="I397" t="s">
        <v>243</v>
      </c>
      <c r="J397" t="s">
        <v>133</v>
      </c>
      <c r="K397" t="s">
        <v>132</v>
      </c>
      <c r="P397" t="s">
        <v>300</v>
      </c>
      <c r="Q397" t="s">
        <v>301</v>
      </c>
      <c r="R397" t="s">
        <v>130</v>
      </c>
      <c r="S397" t="s">
        <v>129</v>
      </c>
      <c r="AB397" t="s">
        <v>128</v>
      </c>
      <c r="AC397">
        <v>2010</v>
      </c>
      <c r="AD397" s="145">
        <v>200.5</v>
      </c>
      <c r="AH397" t="s">
        <v>320</v>
      </c>
    </row>
    <row r="398" spans="1:34" s="49" customFormat="1" x14ac:dyDescent="0.25">
      <c r="A398" s="49" t="s">
        <v>137</v>
      </c>
      <c r="B398" s="49" t="s">
        <v>48</v>
      </c>
      <c r="C398" s="49" t="s">
        <v>49</v>
      </c>
      <c r="D398" s="49" t="s">
        <v>136</v>
      </c>
      <c r="E398" s="49" t="s">
        <v>135</v>
      </c>
      <c r="F398" s="49" t="s">
        <v>295</v>
      </c>
      <c r="G398" s="49" t="s">
        <v>296</v>
      </c>
      <c r="H398" s="49">
        <v>162</v>
      </c>
      <c r="I398" s="49" t="s">
        <v>243</v>
      </c>
      <c r="J398" s="49" t="s">
        <v>133</v>
      </c>
      <c r="K398" s="49" t="s">
        <v>132</v>
      </c>
      <c r="P398" s="49" t="s">
        <v>302</v>
      </c>
      <c r="Q398" s="49" t="s">
        <v>131</v>
      </c>
      <c r="R398" s="49" t="s">
        <v>183</v>
      </c>
      <c r="S398" s="49" t="s">
        <v>182</v>
      </c>
      <c r="AB398" s="49" t="s">
        <v>128</v>
      </c>
      <c r="AC398" s="49">
        <v>2010</v>
      </c>
      <c r="AD398" s="146">
        <v>116</v>
      </c>
      <c r="AF398" s="49" t="s">
        <v>858</v>
      </c>
      <c r="AG398" s="146">
        <f>(AD399+AD400+AD401)*( 1 +AD409/(AD408-AD409))</f>
        <v>367.2823170731707</v>
      </c>
      <c r="AH398" s="49" t="s">
        <v>320</v>
      </c>
    </row>
    <row r="399" spans="1:34" s="49" customFormat="1" x14ac:dyDescent="0.25">
      <c r="A399" s="49" t="s">
        <v>137</v>
      </c>
      <c r="B399" s="49" t="s">
        <v>48</v>
      </c>
      <c r="C399" s="49" t="s">
        <v>49</v>
      </c>
      <c r="D399" s="49" t="s">
        <v>136</v>
      </c>
      <c r="E399" s="49" t="s">
        <v>135</v>
      </c>
      <c r="F399" s="49" t="s">
        <v>295</v>
      </c>
      <c r="G399" s="49" t="s">
        <v>296</v>
      </c>
      <c r="H399" s="49">
        <v>162</v>
      </c>
      <c r="I399" s="49" t="s">
        <v>243</v>
      </c>
      <c r="J399" s="49" t="s">
        <v>133</v>
      </c>
      <c r="K399" s="49" t="s">
        <v>132</v>
      </c>
      <c r="P399" s="49" t="s">
        <v>302</v>
      </c>
      <c r="Q399" s="49" t="s">
        <v>131</v>
      </c>
      <c r="R399" s="49" t="s">
        <v>156</v>
      </c>
      <c r="S399" s="49" t="s">
        <v>155</v>
      </c>
      <c r="AB399" s="49" t="s">
        <v>128</v>
      </c>
      <c r="AC399" s="49">
        <v>2010</v>
      </c>
      <c r="AD399" s="146">
        <v>36.200000000000003</v>
      </c>
      <c r="AF399" s="49" t="s">
        <v>859</v>
      </c>
      <c r="AG399" s="146">
        <f>(AD398+AD402+AD403+AD404+AD405+AD406+AD407)*( 1 +AD409/(AD408-AD409))</f>
        <v>2581.1176829268293</v>
      </c>
      <c r="AH399" s="49" t="s">
        <v>320</v>
      </c>
    </row>
    <row r="400" spans="1:34" s="49" customFormat="1" x14ac:dyDescent="0.25">
      <c r="A400" s="49" t="s">
        <v>137</v>
      </c>
      <c r="B400" s="49" t="s">
        <v>48</v>
      </c>
      <c r="C400" s="49" t="s">
        <v>49</v>
      </c>
      <c r="D400" s="49" t="s">
        <v>136</v>
      </c>
      <c r="E400" s="49" t="s">
        <v>135</v>
      </c>
      <c r="F400" s="49" t="s">
        <v>295</v>
      </c>
      <c r="G400" s="49" t="s">
        <v>296</v>
      </c>
      <c r="H400" s="49">
        <v>162</v>
      </c>
      <c r="I400" s="49" t="s">
        <v>243</v>
      </c>
      <c r="J400" s="49" t="s">
        <v>133</v>
      </c>
      <c r="K400" s="49" t="s">
        <v>132</v>
      </c>
      <c r="P400" s="49" t="s">
        <v>302</v>
      </c>
      <c r="Q400" s="49" t="s">
        <v>131</v>
      </c>
      <c r="R400" s="49" t="s">
        <v>154</v>
      </c>
      <c r="S400" s="49" t="s">
        <v>153</v>
      </c>
      <c r="AB400" s="49" t="s">
        <v>128</v>
      </c>
      <c r="AC400" s="49">
        <v>2010</v>
      </c>
      <c r="AD400" s="146">
        <v>172.3</v>
      </c>
      <c r="AF400" s="49" t="s">
        <v>862</v>
      </c>
      <c r="AG400" s="146">
        <f>AD398+AD399+AD400+AD401+ AD402+AD403+AD404+AD405+AD406+AD407+AD409</f>
        <v>2948.4</v>
      </c>
      <c r="AH400" s="49" t="s">
        <v>320</v>
      </c>
    </row>
    <row r="401" spans="1:34" s="49" customFormat="1" x14ac:dyDescent="0.25">
      <c r="A401" s="49" t="s">
        <v>137</v>
      </c>
      <c r="B401" s="49" t="s">
        <v>48</v>
      </c>
      <c r="C401" s="49" t="s">
        <v>49</v>
      </c>
      <c r="D401" s="49" t="s">
        <v>136</v>
      </c>
      <c r="E401" s="49" t="s">
        <v>135</v>
      </c>
      <c r="F401" s="49" t="s">
        <v>295</v>
      </c>
      <c r="G401" s="49" t="s">
        <v>296</v>
      </c>
      <c r="H401" s="49">
        <v>162</v>
      </c>
      <c r="I401" s="49" t="s">
        <v>243</v>
      </c>
      <c r="J401" s="49" t="s">
        <v>133</v>
      </c>
      <c r="K401" s="49" t="s">
        <v>132</v>
      </c>
      <c r="P401" s="49" t="s">
        <v>302</v>
      </c>
      <c r="Q401" s="49" t="s">
        <v>131</v>
      </c>
      <c r="R401" s="49" t="s">
        <v>152</v>
      </c>
      <c r="S401" s="49" t="s">
        <v>151</v>
      </c>
      <c r="AB401" s="49" t="s">
        <v>128</v>
      </c>
      <c r="AC401" s="49">
        <v>2010</v>
      </c>
      <c r="AD401" s="146">
        <v>110.2</v>
      </c>
      <c r="AG401" s="146"/>
      <c r="AH401" s="49" t="s">
        <v>320</v>
      </c>
    </row>
    <row r="402" spans="1:34" s="49" customFormat="1" x14ac:dyDescent="0.25">
      <c r="A402" s="49" t="s">
        <v>137</v>
      </c>
      <c r="B402" s="49" t="s">
        <v>48</v>
      </c>
      <c r="C402" s="49" t="s">
        <v>49</v>
      </c>
      <c r="D402" s="49" t="s">
        <v>136</v>
      </c>
      <c r="E402" s="49" t="s">
        <v>135</v>
      </c>
      <c r="F402" s="49" t="s">
        <v>295</v>
      </c>
      <c r="G402" s="49" t="s">
        <v>296</v>
      </c>
      <c r="H402" s="49">
        <v>162</v>
      </c>
      <c r="I402" s="49" t="s">
        <v>243</v>
      </c>
      <c r="J402" s="49" t="s">
        <v>133</v>
      </c>
      <c r="K402" s="49" t="s">
        <v>132</v>
      </c>
      <c r="P402" s="49" t="s">
        <v>302</v>
      </c>
      <c r="Q402" s="49" t="s">
        <v>131</v>
      </c>
      <c r="R402" s="49" t="s">
        <v>150</v>
      </c>
      <c r="S402" s="49" t="s">
        <v>149</v>
      </c>
      <c r="AB402" s="49" t="s">
        <v>128</v>
      </c>
      <c r="AC402" s="49">
        <v>2010</v>
      </c>
      <c r="AD402" s="146">
        <v>278.8</v>
      </c>
      <c r="AG402" s="146"/>
      <c r="AH402" s="49" t="s">
        <v>320</v>
      </c>
    </row>
    <row r="403" spans="1:34" s="49" customFormat="1" x14ac:dyDescent="0.25">
      <c r="A403" s="49" t="s">
        <v>137</v>
      </c>
      <c r="B403" s="49" t="s">
        <v>48</v>
      </c>
      <c r="C403" s="49" t="s">
        <v>49</v>
      </c>
      <c r="D403" s="49" t="s">
        <v>136</v>
      </c>
      <c r="E403" s="49" t="s">
        <v>135</v>
      </c>
      <c r="F403" s="49" t="s">
        <v>295</v>
      </c>
      <c r="G403" s="49" t="s">
        <v>296</v>
      </c>
      <c r="H403" s="49">
        <v>162</v>
      </c>
      <c r="I403" s="49" t="s">
        <v>243</v>
      </c>
      <c r="J403" s="49" t="s">
        <v>133</v>
      </c>
      <c r="K403" s="49" t="s">
        <v>132</v>
      </c>
      <c r="P403" s="49" t="s">
        <v>302</v>
      </c>
      <c r="Q403" s="49" t="s">
        <v>131</v>
      </c>
      <c r="R403" s="49" t="s">
        <v>148</v>
      </c>
      <c r="S403" s="49" t="s">
        <v>147</v>
      </c>
      <c r="AB403" s="49" t="s">
        <v>128</v>
      </c>
      <c r="AC403" s="49">
        <v>2010</v>
      </c>
      <c r="AD403" s="146">
        <v>286.60000000000002</v>
      </c>
      <c r="AG403" s="146"/>
      <c r="AH403" s="49" t="s">
        <v>320</v>
      </c>
    </row>
    <row r="404" spans="1:34" s="49" customFormat="1" x14ac:dyDescent="0.25">
      <c r="A404" s="49" t="s">
        <v>137</v>
      </c>
      <c r="B404" s="49" t="s">
        <v>48</v>
      </c>
      <c r="C404" s="49" t="s">
        <v>49</v>
      </c>
      <c r="D404" s="49" t="s">
        <v>136</v>
      </c>
      <c r="E404" s="49" t="s">
        <v>135</v>
      </c>
      <c r="F404" s="49" t="s">
        <v>295</v>
      </c>
      <c r="G404" s="49" t="s">
        <v>296</v>
      </c>
      <c r="H404" s="49">
        <v>162</v>
      </c>
      <c r="I404" s="49" t="s">
        <v>243</v>
      </c>
      <c r="J404" s="49" t="s">
        <v>133</v>
      </c>
      <c r="K404" s="49" t="s">
        <v>132</v>
      </c>
      <c r="P404" s="49" t="s">
        <v>302</v>
      </c>
      <c r="Q404" s="49" t="s">
        <v>131</v>
      </c>
      <c r="R404" s="49" t="s">
        <v>146</v>
      </c>
      <c r="S404" s="49" t="s">
        <v>145</v>
      </c>
      <c r="AB404" s="49" t="s">
        <v>128</v>
      </c>
      <c r="AC404" s="49">
        <v>2010</v>
      </c>
      <c r="AD404" s="146">
        <v>343.2</v>
      </c>
      <c r="AG404" s="146"/>
      <c r="AH404" s="49" t="s">
        <v>320</v>
      </c>
    </row>
    <row r="405" spans="1:34" s="49" customFormat="1" x14ac:dyDescent="0.25">
      <c r="A405" s="49" t="s">
        <v>137</v>
      </c>
      <c r="B405" s="49" t="s">
        <v>48</v>
      </c>
      <c r="C405" s="49" t="s">
        <v>49</v>
      </c>
      <c r="D405" s="49" t="s">
        <v>136</v>
      </c>
      <c r="E405" s="49" t="s">
        <v>135</v>
      </c>
      <c r="F405" s="49" t="s">
        <v>295</v>
      </c>
      <c r="G405" s="49" t="s">
        <v>296</v>
      </c>
      <c r="H405" s="49">
        <v>162</v>
      </c>
      <c r="I405" s="49" t="s">
        <v>243</v>
      </c>
      <c r="J405" s="49" t="s">
        <v>133</v>
      </c>
      <c r="K405" s="49" t="s">
        <v>132</v>
      </c>
      <c r="P405" s="49" t="s">
        <v>302</v>
      </c>
      <c r="Q405" s="49" t="s">
        <v>131</v>
      </c>
      <c r="R405" s="49" t="s">
        <v>144</v>
      </c>
      <c r="S405" s="49" t="s">
        <v>143</v>
      </c>
      <c r="AB405" s="49" t="s">
        <v>128</v>
      </c>
      <c r="AC405" s="49">
        <v>2010</v>
      </c>
      <c r="AD405" s="146">
        <v>652.1</v>
      </c>
      <c r="AG405" s="146"/>
      <c r="AH405" s="49" t="s">
        <v>320</v>
      </c>
    </row>
    <row r="406" spans="1:34" s="49" customFormat="1" x14ac:dyDescent="0.25">
      <c r="A406" s="49" t="s">
        <v>137</v>
      </c>
      <c r="B406" s="49" t="s">
        <v>48</v>
      </c>
      <c r="C406" s="49" t="s">
        <v>49</v>
      </c>
      <c r="D406" s="49" t="s">
        <v>136</v>
      </c>
      <c r="E406" s="49" t="s">
        <v>135</v>
      </c>
      <c r="F406" s="49" t="s">
        <v>295</v>
      </c>
      <c r="G406" s="49" t="s">
        <v>296</v>
      </c>
      <c r="H406" s="49">
        <v>162</v>
      </c>
      <c r="I406" s="49" t="s">
        <v>243</v>
      </c>
      <c r="J406" s="49" t="s">
        <v>133</v>
      </c>
      <c r="K406" s="49" t="s">
        <v>132</v>
      </c>
      <c r="P406" s="49" t="s">
        <v>302</v>
      </c>
      <c r="Q406" s="49" t="s">
        <v>131</v>
      </c>
      <c r="R406" s="49" t="s">
        <v>142</v>
      </c>
      <c r="S406" s="49" t="s">
        <v>141</v>
      </c>
      <c r="AB406" s="49" t="s">
        <v>128</v>
      </c>
      <c r="AC406" s="49">
        <v>2010</v>
      </c>
      <c r="AD406" s="146">
        <v>237.3</v>
      </c>
      <c r="AG406" s="146"/>
      <c r="AH406" s="49" t="s">
        <v>320</v>
      </c>
    </row>
    <row r="407" spans="1:34" s="49" customFormat="1" x14ac:dyDescent="0.25">
      <c r="A407" s="49" t="s">
        <v>137</v>
      </c>
      <c r="B407" s="49" t="s">
        <v>48</v>
      </c>
      <c r="C407" s="49" t="s">
        <v>49</v>
      </c>
      <c r="D407" s="49" t="s">
        <v>136</v>
      </c>
      <c r="E407" s="49" t="s">
        <v>135</v>
      </c>
      <c r="F407" s="49" t="s">
        <v>295</v>
      </c>
      <c r="G407" s="49" t="s">
        <v>296</v>
      </c>
      <c r="H407" s="49">
        <v>162</v>
      </c>
      <c r="I407" s="49" t="s">
        <v>243</v>
      </c>
      <c r="J407" s="49" t="s">
        <v>133</v>
      </c>
      <c r="K407" s="49" t="s">
        <v>132</v>
      </c>
      <c r="P407" s="49" t="s">
        <v>302</v>
      </c>
      <c r="Q407" s="49" t="s">
        <v>131</v>
      </c>
      <c r="R407" s="49" t="s">
        <v>140</v>
      </c>
      <c r="S407" s="49" t="s">
        <v>139</v>
      </c>
      <c r="AB407" s="49" t="s">
        <v>128</v>
      </c>
      <c r="AC407" s="49">
        <v>2010</v>
      </c>
      <c r="AD407" s="146">
        <v>325.7</v>
      </c>
      <c r="AG407" s="146"/>
      <c r="AH407" s="49" t="s">
        <v>320</v>
      </c>
    </row>
    <row r="408" spans="1:34" s="49" customFormat="1" x14ac:dyDescent="0.25">
      <c r="A408" s="49" t="s">
        <v>137</v>
      </c>
      <c r="B408" s="49" t="s">
        <v>48</v>
      </c>
      <c r="C408" s="49" t="s">
        <v>49</v>
      </c>
      <c r="D408" s="49" t="s">
        <v>136</v>
      </c>
      <c r="E408" s="49" t="s">
        <v>135</v>
      </c>
      <c r="F408" s="49" t="s">
        <v>295</v>
      </c>
      <c r="G408" s="49" t="s">
        <v>296</v>
      </c>
      <c r="H408" s="49">
        <v>162</v>
      </c>
      <c r="I408" s="49" t="s">
        <v>243</v>
      </c>
      <c r="J408" s="49" t="s">
        <v>133</v>
      </c>
      <c r="K408" s="49" t="s">
        <v>132</v>
      </c>
      <c r="P408" s="49" t="s">
        <v>302</v>
      </c>
      <c r="Q408" s="49" t="s">
        <v>131</v>
      </c>
      <c r="R408" s="49" t="s">
        <v>138</v>
      </c>
      <c r="S408" s="49" t="s">
        <v>131</v>
      </c>
      <c r="AB408" s="49" t="s">
        <v>128</v>
      </c>
      <c r="AC408" s="49">
        <v>2010</v>
      </c>
      <c r="AD408" s="146">
        <v>2948.4</v>
      </c>
      <c r="AG408" s="146"/>
      <c r="AH408" s="49" t="s">
        <v>320</v>
      </c>
    </row>
    <row r="409" spans="1:34" s="49" customFormat="1" x14ac:dyDescent="0.25">
      <c r="A409" s="49" t="s">
        <v>137</v>
      </c>
      <c r="B409" s="49" t="s">
        <v>48</v>
      </c>
      <c r="C409" s="49" t="s">
        <v>49</v>
      </c>
      <c r="D409" s="49" t="s">
        <v>136</v>
      </c>
      <c r="E409" s="49" t="s">
        <v>135</v>
      </c>
      <c r="F409" s="49" t="s">
        <v>295</v>
      </c>
      <c r="G409" s="49" t="s">
        <v>296</v>
      </c>
      <c r="H409" s="49">
        <v>162</v>
      </c>
      <c r="I409" s="49" t="s">
        <v>243</v>
      </c>
      <c r="J409" s="49" t="s">
        <v>133</v>
      </c>
      <c r="K409" s="49" t="s">
        <v>132</v>
      </c>
      <c r="P409" s="49" t="s">
        <v>302</v>
      </c>
      <c r="Q409" s="49" t="s">
        <v>131</v>
      </c>
      <c r="R409" s="49" t="s">
        <v>130</v>
      </c>
      <c r="S409" s="49" t="s">
        <v>129</v>
      </c>
      <c r="AB409" s="49" t="s">
        <v>128</v>
      </c>
      <c r="AC409" s="49">
        <v>2010</v>
      </c>
      <c r="AD409" s="146">
        <v>390</v>
      </c>
      <c r="AG409" s="146"/>
      <c r="AH409" s="49" t="s">
        <v>320</v>
      </c>
    </row>
    <row r="410" spans="1:34" x14ac:dyDescent="0.25">
      <c r="A410" t="s">
        <v>137</v>
      </c>
      <c r="B410" t="s">
        <v>42</v>
      </c>
      <c r="C410" t="s">
        <v>43</v>
      </c>
      <c r="D410" t="s">
        <v>136</v>
      </c>
      <c r="E410" t="s">
        <v>135</v>
      </c>
      <c r="F410" t="s">
        <v>295</v>
      </c>
      <c r="G410" t="s">
        <v>296</v>
      </c>
      <c r="H410">
        <v>769</v>
      </c>
      <c r="I410" t="s">
        <v>180</v>
      </c>
      <c r="J410" t="s">
        <v>133</v>
      </c>
      <c r="K410" t="s">
        <v>132</v>
      </c>
      <c r="P410" t="s">
        <v>297</v>
      </c>
      <c r="Q410" t="s">
        <v>298</v>
      </c>
      <c r="R410" t="s">
        <v>154</v>
      </c>
      <c r="S410" t="s">
        <v>153</v>
      </c>
      <c r="AB410" t="s">
        <v>128</v>
      </c>
      <c r="AC410">
        <v>2010</v>
      </c>
      <c r="AD410" s="145">
        <v>5.4</v>
      </c>
      <c r="AH410" t="s">
        <v>321</v>
      </c>
    </row>
    <row r="411" spans="1:34" x14ac:dyDescent="0.25">
      <c r="A411" t="s">
        <v>137</v>
      </c>
      <c r="B411" t="s">
        <v>42</v>
      </c>
      <c r="C411" t="s">
        <v>43</v>
      </c>
      <c r="D411" t="s">
        <v>136</v>
      </c>
      <c r="E411" t="s">
        <v>135</v>
      </c>
      <c r="F411" t="s">
        <v>295</v>
      </c>
      <c r="G411" t="s">
        <v>296</v>
      </c>
      <c r="H411">
        <v>769</v>
      </c>
      <c r="I411" t="s">
        <v>180</v>
      </c>
      <c r="J411" t="s">
        <v>133</v>
      </c>
      <c r="K411" t="s">
        <v>132</v>
      </c>
      <c r="P411" t="s">
        <v>297</v>
      </c>
      <c r="Q411" t="s">
        <v>298</v>
      </c>
      <c r="R411" t="s">
        <v>152</v>
      </c>
      <c r="S411" t="s">
        <v>151</v>
      </c>
      <c r="AB411" t="s">
        <v>128</v>
      </c>
      <c r="AC411">
        <v>2010</v>
      </c>
      <c r="AD411" s="145">
        <v>14.2</v>
      </c>
      <c r="AH411" t="s">
        <v>321</v>
      </c>
    </row>
    <row r="412" spans="1:34" x14ac:dyDescent="0.25">
      <c r="A412" t="s">
        <v>137</v>
      </c>
      <c r="B412" t="s">
        <v>42</v>
      </c>
      <c r="C412" t="s">
        <v>43</v>
      </c>
      <c r="D412" t="s">
        <v>136</v>
      </c>
      <c r="E412" t="s">
        <v>135</v>
      </c>
      <c r="F412" t="s">
        <v>295</v>
      </c>
      <c r="G412" t="s">
        <v>296</v>
      </c>
      <c r="H412">
        <v>769</v>
      </c>
      <c r="I412" t="s">
        <v>180</v>
      </c>
      <c r="J412" t="s">
        <v>133</v>
      </c>
      <c r="K412" t="s">
        <v>132</v>
      </c>
      <c r="P412" t="s">
        <v>297</v>
      </c>
      <c r="Q412" t="s">
        <v>298</v>
      </c>
      <c r="R412" t="s">
        <v>150</v>
      </c>
      <c r="S412" t="s">
        <v>149</v>
      </c>
      <c r="AB412" t="s">
        <v>128</v>
      </c>
      <c r="AC412">
        <v>2010</v>
      </c>
      <c r="AD412" s="145">
        <v>11.8</v>
      </c>
      <c r="AH412" t="s">
        <v>321</v>
      </c>
    </row>
    <row r="413" spans="1:34" x14ac:dyDescent="0.25">
      <c r="A413" t="s">
        <v>137</v>
      </c>
      <c r="B413" t="s">
        <v>42</v>
      </c>
      <c r="C413" t="s">
        <v>43</v>
      </c>
      <c r="D413" t="s">
        <v>136</v>
      </c>
      <c r="E413" t="s">
        <v>135</v>
      </c>
      <c r="F413" t="s">
        <v>295</v>
      </c>
      <c r="G413" t="s">
        <v>296</v>
      </c>
      <c r="H413">
        <v>769</v>
      </c>
      <c r="I413" t="s">
        <v>180</v>
      </c>
      <c r="J413" t="s">
        <v>133</v>
      </c>
      <c r="K413" t="s">
        <v>132</v>
      </c>
      <c r="P413" t="s">
        <v>297</v>
      </c>
      <c r="Q413" t="s">
        <v>298</v>
      </c>
      <c r="R413" t="s">
        <v>148</v>
      </c>
      <c r="S413" t="s">
        <v>147</v>
      </c>
      <c r="AB413" t="s">
        <v>128</v>
      </c>
      <c r="AC413">
        <v>2010</v>
      </c>
      <c r="AD413" s="145">
        <v>22.4</v>
      </c>
      <c r="AH413" t="s">
        <v>321</v>
      </c>
    </row>
    <row r="414" spans="1:34" x14ac:dyDescent="0.25">
      <c r="A414" t="s">
        <v>137</v>
      </c>
      <c r="B414" t="s">
        <v>42</v>
      </c>
      <c r="C414" t="s">
        <v>43</v>
      </c>
      <c r="D414" t="s">
        <v>136</v>
      </c>
      <c r="E414" t="s">
        <v>135</v>
      </c>
      <c r="F414" t="s">
        <v>295</v>
      </c>
      <c r="G414" t="s">
        <v>296</v>
      </c>
      <c r="H414">
        <v>769</v>
      </c>
      <c r="I414" t="s">
        <v>180</v>
      </c>
      <c r="J414" t="s">
        <v>133</v>
      </c>
      <c r="K414" t="s">
        <v>132</v>
      </c>
      <c r="P414" t="s">
        <v>297</v>
      </c>
      <c r="Q414" t="s">
        <v>298</v>
      </c>
      <c r="R414" t="s">
        <v>146</v>
      </c>
      <c r="S414" t="s">
        <v>145</v>
      </c>
      <c r="AB414" t="s">
        <v>128</v>
      </c>
      <c r="AC414">
        <v>2010</v>
      </c>
      <c r="AD414" s="145">
        <v>0</v>
      </c>
      <c r="AE414" t="s">
        <v>179</v>
      </c>
      <c r="AH414" t="s">
        <v>321</v>
      </c>
    </row>
    <row r="415" spans="1:34" x14ac:dyDescent="0.25">
      <c r="A415" t="s">
        <v>137</v>
      </c>
      <c r="B415" t="s">
        <v>42</v>
      </c>
      <c r="C415" t="s">
        <v>43</v>
      </c>
      <c r="D415" t="s">
        <v>136</v>
      </c>
      <c r="E415" t="s">
        <v>135</v>
      </c>
      <c r="F415" t="s">
        <v>295</v>
      </c>
      <c r="G415" t="s">
        <v>296</v>
      </c>
      <c r="H415">
        <v>769</v>
      </c>
      <c r="I415" t="s">
        <v>180</v>
      </c>
      <c r="J415" t="s">
        <v>133</v>
      </c>
      <c r="K415" t="s">
        <v>132</v>
      </c>
      <c r="P415" t="s">
        <v>297</v>
      </c>
      <c r="Q415" t="s">
        <v>298</v>
      </c>
      <c r="R415" t="s">
        <v>142</v>
      </c>
      <c r="S415" t="s">
        <v>141</v>
      </c>
      <c r="AB415" t="s">
        <v>128</v>
      </c>
      <c r="AC415">
        <v>2010</v>
      </c>
      <c r="AD415" s="145">
        <v>3.8</v>
      </c>
      <c r="AH415" t="s">
        <v>321</v>
      </c>
    </row>
    <row r="416" spans="1:34" x14ac:dyDescent="0.25">
      <c r="A416" t="s">
        <v>137</v>
      </c>
      <c r="B416" t="s">
        <v>42</v>
      </c>
      <c r="C416" t="s">
        <v>43</v>
      </c>
      <c r="D416" t="s">
        <v>136</v>
      </c>
      <c r="E416" t="s">
        <v>135</v>
      </c>
      <c r="F416" t="s">
        <v>295</v>
      </c>
      <c r="G416" t="s">
        <v>296</v>
      </c>
      <c r="H416">
        <v>769</v>
      </c>
      <c r="I416" t="s">
        <v>180</v>
      </c>
      <c r="J416" t="s">
        <v>133</v>
      </c>
      <c r="K416" t="s">
        <v>132</v>
      </c>
      <c r="P416" t="s">
        <v>297</v>
      </c>
      <c r="Q416" t="s">
        <v>298</v>
      </c>
      <c r="R416" t="s">
        <v>140</v>
      </c>
      <c r="S416" t="s">
        <v>139</v>
      </c>
      <c r="AB416" t="s">
        <v>128</v>
      </c>
      <c r="AC416">
        <v>2010</v>
      </c>
      <c r="AD416" s="145">
        <v>14.7</v>
      </c>
      <c r="AH416" t="s">
        <v>321</v>
      </c>
    </row>
    <row r="417" spans="1:34" x14ac:dyDescent="0.25">
      <c r="A417" t="s">
        <v>137</v>
      </c>
      <c r="B417" t="s">
        <v>42</v>
      </c>
      <c r="C417" t="s">
        <v>43</v>
      </c>
      <c r="D417" t="s">
        <v>136</v>
      </c>
      <c r="E417" t="s">
        <v>135</v>
      </c>
      <c r="F417" t="s">
        <v>295</v>
      </c>
      <c r="G417" t="s">
        <v>296</v>
      </c>
      <c r="H417">
        <v>769</v>
      </c>
      <c r="I417" t="s">
        <v>180</v>
      </c>
      <c r="J417" t="s">
        <v>133</v>
      </c>
      <c r="K417" t="s">
        <v>132</v>
      </c>
      <c r="P417" t="s">
        <v>297</v>
      </c>
      <c r="Q417" t="s">
        <v>298</v>
      </c>
      <c r="R417" t="s">
        <v>138</v>
      </c>
      <c r="S417" t="s">
        <v>131</v>
      </c>
      <c r="AB417" t="s">
        <v>128</v>
      </c>
      <c r="AC417">
        <v>2010</v>
      </c>
      <c r="AD417" s="145">
        <v>89.3</v>
      </c>
      <c r="AH417" t="s">
        <v>321</v>
      </c>
    </row>
    <row r="418" spans="1:34" x14ac:dyDescent="0.25">
      <c r="A418" t="s">
        <v>137</v>
      </c>
      <c r="B418" t="s">
        <v>42</v>
      </c>
      <c r="C418" t="s">
        <v>43</v>
      </c>
      <c r="D418" t="s">
        <v>136</v>
      </c>
      <c r="E418" t="s">
        <v>135</v>
      </c>
      <c r="F418" t="s">
        <v>295</v>
      </c>
      <c r="G418" t="s">
        <v>296</v>
      </c>
      <c r="H418">
        <v>769</v>
      </c>
      <c r="I418" t="s">
        <v>180</v>
      </c>
      <c r="J418" t="s">
        <v>133</v>
      </c>
      <c r="K418" t="s">
        <v>132</v>
      </c>
      <c r="P418" t="s">
        <v>297</v>
      </c>
      <c r="Q418" t="s">
        <v>298</v>
      </c>
      <c r="R418" t="s">
        <v>130</v>
      </c>
      <c r="S418" t="s">
        <v>129</v>
      </c>
      <c r="AB418" t="s">
        <v>128</v>
      </c>
      <c r="AC418">
        <v>2010</v>
      </c>
      <c r="AD418" s="145">
        <v>14</v>
      </c>
      <c r="AH418" t="s">
        <v>321</v>
      </c>
    </row>
    <row r="419" spans="1:34" x14ac:dyDescent="0.25">
      <c r="A419" t="s">
        <v>137</v>
      </c>
      <c r="B419" t="s">
        <v>42</v>
      </c>
      <c r="C419" t="s">
        <v>43</v>
      </c>
      <c r="D419" t="s">
        <v>136</v>
      </c>
      <c r="E419" t="s">
        <v>135</v>
      </c>
      <c r="F419" t="s">
        <v>295</v>
      </c>
      <c r="G419" t="s">
        <v>296</v>
      </c>
      <c r="H419">
        <v>769</v>
      </c>
      <c r="I419" t="s">
        <v>180</v>
      </c>
      <c r="J419" t="s">
        <v>133</v>
      </c>
      <c r="K419" t="s">
        <v>132</v>
      </c>
      <c r="P419" t="s">
        <v>300</v>
      </c>
      <c r="Q419" t="s">
        <v>301</v>
      </c>
      <c r="R419" t="s">
        <v>156</v>
      </c>
      <c r="S419" t="s">
        <v>155</v>
      </c>
      <c r="AB419" t="s">
        <v>128</v>
      </c>
      <c r="AC419">
        <v>2010</v>
      </c>
      <c r="AD419" s="145">
        <v>3.7</v>
      </c>
      <c r="AH419" t="s">
        <v>321</v>
      </c>
    </row>
    <row r="420" spans="1:34" x14ac:dyDescent="0.25">
      <c r="A420" t="s">
        <v>137</v>
      </c>
      <c r="B420" t="s">
        <v>42</v>
      </c>
      <c r="C420" t="s">
        <v>43</v>
      </c>
      <c r="D420" t="s">
        <v>136</v>
      </c>
      <c r="E420" t="s">
        <v>135</v>
      </c>
      <c r="F420" t="s">
        <v>295</v>
      </c>
      <c r="G420" t="s">
        <v>296</v>
      </c>
      <c r="H420">
        <v>769</v>
      </c>
      <c r="I420" t="s">
        <v>180</v>
      </c>
      <c r="J420" t="s">
        <v>133</v>
      </c>
      <c r="K420" t="s">
        <v>132</v>
      </c>
      <c r="P420" t="s">
        <v>300</v>
      </c>
      <c r="Q420" t="s">
        <v>301</v>
      </c>
      <c r="R420" t="s">
        <v>154</v>
      </c>
      <c r="S420" t="s">
        <v>153</v>
      </c>
      <c r="AB420" t="s">
        <v>128</v>
      </c>
      <c r="AC420">
        <v>2010</v>
      </c>
      <c r="AD420" s="145">
        <v>9</v>
      </c>
      <c r="AH420" t="s">
        <v>321</v>
      </c>
    </row>
    <row r="421" spans="1:34" x14ac:dyDescent="0.25">
      <c r="A421" t="s">
        <v>137</v>
      </c>
      <c r="B421" t="s">
        <v>42</v>
      </c>
      <c r="C421" t="s">
        <v>43</v>
      </c>
      <c r="D421" t="s">
        <v>136</v>
      </c>
      <c r="E421" t="s">
        <v>135</v>
      </c>
      <c r="F421" t="s">
        <v>295</v>
      </c>
      <c r="G421" t="s">
        <v>296</v>
      </c>
      <c r="H421">
        <v>769</v>
      </c>
      <c r="I421" t="s">
        <v>180</v>
      </c>
      <c r="J421" t="s">
        <v>133</v>
      </c>
      <c r="K421" t="s">
        <v>132</v>
      </c>
      <c r="P421" t="s">
        <v>300</v>
      </c>
      <c r="Q421" t="s">
        <v>301</v>
      </c>
      <c r="R421" t="s">
        <v>152</v>
      </c>
      <c r="S421" t="s">
        <v>151</v>
      </c>
      <c r="AB421" t="s">
        <v>128</v>
      </c>
      <c r="AC421">
        <v>2010</v>
      </c>
      <c r="AD421" s="145">
        <v>13.2</v>
      </c>
      <c r="AH421" t="s">
        <v>321</v>
      </c>
    </row>
    <row r="422" spans="1:34" x14ac:dyDescent="0.25">
      <c r="A422" t="s">
        <v>137</v>
      </c>
      <c r="B422" t="s">
        <v>42</v>
      </c>
      <c r="C422" t="s">
        <v>43</v>
      </c>
      <c r="D422" t="s">
        <v>136</v>
      </c>
      <c r="E422" t="s">
        <v>135</v>
      </c>
      <c r="F422" t="s">
        <v>295</v>
      </c>
      <c r="G422" t="s">
        <v>296</v>
      </c>
      <c r="H422">
        <v>769</v>
      </c>
      <c r="I422" t="s">
        <v>180</v>
      </c>
      <c r="J422" t="s">
        <v>133</v>
      </c>
      <c r="K422" t="s">
        <v>132</v>
      </c>
      <c r="P422" t="s">
        <v>300</v>
      </c>
      <c r="Q422" t="s">
        <v>301</v>
      </c>
      <c r="R422" t="s">
        <v>150</v>
      </c>
      <c r="S422" t="s">
        <v>149</v>
      </c>
      <c r="AB422" t="s">
        <v>128</v>
      </c>
      <c r="AC422">
        <v>2010</v>
      </c>
      <c r="AD422" s="145">
        <v>6.5</v>
      </c>
      <c r="AH422" t="s">
        <v>321</v>
      </c>
    </row>
    <row r="423" spans="1:34" x14ac:dyDescent="0.25">
      <c r="A423" t="s">
        <v>137</v>
      </c>
      <c r="B423" t="s">
        <v>42</v>
      </c>
      <c r="C423" t="s">
        <v>43</v>
      </c>
      <c r="D423" t="s">
        <v>136</v>
      </c>
      <c r="E423" t="s">
        <v>135</v>
      </c>
      <c r="F423" t="s">
        <v>295</v>
      </c>
      <c r="G423" t="s">
        <v>296</v>
      </c>
      <c r="H423">
        <v>769</v>
      </c>
      <c r="I423" t="s">
        <v>180</v>
      </c>
      <c r="J423" t="s">
        <v>133</v>
      </c>
      <c r="K423" t="s">
        <v>132</v>
      </c>
      <c r="P423" t="s">
        <v>300</v>
      </c>
      <c r="Q423" t="s">
        <v>301</v>
      </c>
      <c r="R423" t="s">
        <v>148</v>
      </c>
      <c r="S423" t="s">
        <v>147</v>
      </c>
      <c r="AB423" t="s">
        <v>128</v>
      </c>
      <c r="AC423">
        <v>2010</v>
      </c>
      <c r="AD423" s="145">
        <v>12.7</v>
      </c>
      <c r="AH423" t="s">
        <v>321</v>
      </c>
    </row>
    <row r="424" spans="1:34" x14ac:dyDescent="0.25">
      <c r="A424" t="s">
        <v>137</v>
      </c>
      <c r="B424" t="s">
        <v>42</v>
      </c>
      <c r="C424" t="s">
        <v>43</v>
      </c>
      <c r="D424" t="s">
        <v>136</v>
      </c>
      <c r="E424" t="s">
        <v>135</v>
      </c>
      <c r="F424" t="s">
        <v>295</v>
      </c>
      <c r="G424" t="s">
        <v>296</v>
      </c>
      <c r="H424">
        <v>769</v>
      </c>
      <c r="I424" t="s">
        <v>180</v>
      </c>
      <c r="J424" t="s">
        <v>133</v>
      </c>
      <c r="K424" t="s">
        <v>132</v>
      </c>
      <c r="P424" t="s">
        <v>300</v>
      </c>
      <c r="Q424" t="s">
        <v>301</v>
      </c>
      <c r="R424" t="s">
        <v>146</v>
      </c>
      <c r="S424" t="s">
        <v>145</v>
      </c>
      <c r="AB424" t="s">
        <v>128</v>
      </c>
      <c r="AC424">
        <v>2010</v>
      </c>
      <c r="AD424" s="145">
        <v>0</v>
      </c>
      <c r="AE424" t="s">
        <v>179</v>
      </c>
      <c r="AH424" t="s">
        <v>321</v>
      </c>
    </row>
    <row r="425" spans="1:34" x14ac:dyDescent="0.25">
      <c r="A425" t="s">
        <v>137</v>
      </c>
      <c r="B425" t="s">
        <v>42</v>
      </c>
      <c r="C425" t="s">
        <v>43</v>
      </c>
      <c r="D425" t="s">
        <v>136</v>
      </c>
      <c r="E425" t="s">
        <v>135</v>
      </c>
      <c r="F425" t="s">
        <v>295</v>
      </c>
      <c r="G425" t="s">
        <v>296</v>
      </c>
      <c r="H425">
        <v>769</v>
      </c>
      <c r="I425" t="s">
        <v>180</v>
      </c>
      <c r="J425" t="s">
        <v>133</v>
      </c>
      <c r="K425" t="s">
        <v>132</v>
      </c>
      <c r="P425" t="s">
        <v>300</v>
      </c>
      <c r="Q425" t="s">
        <v>301</v>
      </c>
      <c r="R425" t="s">
        <v>144</v>
      </c>
      <c r="S425" t="s">
        <v>143</v>
      </c>
      <c r="AB425" t="s">
        <v>128</v>
      </c>
      <c r="AC425">
        <v>2010</v>
      </c>
      <c r="AD425" s="145">
        <v>24</v>
      </c>
      <c r="AH425" t="s">
        <v>321</v>
      </c>
    </row>
    <row r="426" spans="1:34" x14ac:dyDescent="0.25">
      <c r="A426" t="s">
        <v>137</v>
      </c>
      <c r="B426" t="s">
        <v>42</v>
      </c>
      <c r="C426" t="s">
        <v>43</v>
      </c>
      <c r="D426" t="s">
        <v>136</v>
      </c>
      <c r="E426" t="s">
        <v>135</v>
      </c>
      <c r="F426" t="s">
        <v>295</v>
      </c>
      <c r="G426" t="s">
        <v>296</v>
      </c>
      <c r="H426">
        <v>769</v>
      </c>
      <c r="I426" t="s">
        <v>180</v>
      </c>
      <c r="J426" t="s">
        <v>133</v>
      </c>
      <c r="K426" t="s">
        <v>132</v>
      </c>
      <c r="P426" t="s">
        <v>300</v>
      </c>
      <c r="Q426" t="s">
        <v>301</v>
      </c>
      <c r="R426" t="s">
        <v>142</v>
      </c>
      <c r="S426" t="s">
        <v>141</v>
      </c>
      <c r="AB426" t="s">
        <v>128</v>
      </c>
      <c r="AC426">
        <v>2010</v>
      </c>
      <c r="AD426" s="145">
        <v>16</v>
      </c>
      <c r="AH426" t="s">
        <v>321</v>
      </c>
    </row>
    <row r="427" spans="1:34" x14ac:dyDescent="0.25">
      <c r="A427" t="s">
        <v>137</v>
      </c>
      <c r="B427" t="s">
        <v>42</v>
      </c>
      <c r="C427" t="s">
        <v>43</v>
      </c>
      <c r="D427" t="s">
        <v>136</v>
      </c>
      <c r="E427" t="s">
        <v>135</v>
      </c>
      <c r="F427" t="s">
        <v>295</v>
      </c>
      <c r="G427" t="s">
        <v>296</v>
      </c>
      <c r="H427">
        <v>769</v>
      </c>
      <c r="I427" t="s">
        <v>180</v>
      </c>
      <c r="J427" t="s">
        <v>133</v>
      </c>
      <c r="K427" t="s">
        <v>132</v>
      </c>
      <c r="P427" t="s">
        <v>300</v>
      </c>
      <c r="Q427" t="s">
        <v>301</v>
      </c>
      <c r="R427" t="s">
        <v>140</v>
      </c>
      <c r="S427" t="s">
        <v>139</v>
      </c>
      <c r="AB427" t="s">
        <v>128</v>
      </c>
      <c r="AC427">
        <v>2010</v>
      </c>
      <c r="AD427" s="145">
        <v>26.3</v>
      </c>
      <c r="AH427" t="s">
        <v>321</v>
      </c>
    </row>
    <row r="428" spans="1:34" x14ac:dyDescent="0.25">
      <c r="A428" t="s">
        <v>137</v>
      </c>
      <c r="B428" t="s">
        <v>42</v>
      </c>
      <c r="C428" t="s">
        <v>43</v>
      </c>
      <c r="D428" t="s">
        <v>136</v>
      </c>
      <c r="E428" t="s">
        <v>135</v>
      </c>
      <c r="F428" t="s">
        <v>295</v>
      </c>
      <c r="G428" t="s">
        <v>296</v>
      </c>
      <c r="H428">
        <v>769</v>
      </c>
      <c r="I428" t="s">
        <v>180</v>
      </c>
      <c r="J428" t="s">
        <v>133</v>
      </c>
      <c r="K428" t="s">
        <v>132</v>
      </c>
      <c r="P428" t="s">
        <v>300</v>
      </c>
      <c r="Q428" t="s">
        <v>301</v>
      </c>
      <c r="R428" t="s">
        <v>138</v>
      </c>
      <c r="S428" t="s">
        <v>131</v>
      </c>
      <c r="AB428" t="s">
        <v>128</v>
      </c>
      <c r="AC428">
        <v>2010</v>
      </c>
      <c r="AD428" s="145">
        <v>129</v>
      </c>
      <c r="AH428" t="s">
        <v>321</v>
      </c>
    </row>
    <row r="429" spans="1:34" x14ac:dyDescent="0.25">
      <c r="A429" t="s">
        <v>137</v>
      </c>
      <c r="B429" t="s">
        <v>42</v>
      </c>
      <c r="C429" t="s">
        <v>43</v>
      </c>
      <c r="D429" t="s">
        <v>136</v>
      </c>
      <c r="E429" t="s">
        <v>135</v>
      </c>
      <c r="F429" t="s">
        <v>295</v>
      </c>
      <c r="G429" t="s">
        <v>296</v>
      </c>
      <c r="H429">
        <v>769</v>
      </c>
      <c r="I429" t="s">
        <v>180</v>
      </c>
      <c r="J429" t="s">
        <v>133</v>
      </c>
      <c r="K429" t="s">
        <v>132</v>
      </c>
      <c r="P429" t="s">
        <v>300</v>
      </c>
      <c r="Q429" t="s">
        <v>301</v>
      </c>
      <c r="R429" t="s">
        <v>130</v>
      </c>
      <c r="S429" t="s">
        <v>129</v>
      </c>
      <c r="AB429" t="s">
        <v>128</v>
      </c>
      <c r="AC429">
        <v>2010</v>
      </c>
      <c r="AD429" s="145">
        <v>15.7</v>
      </c>
      <c r="AH429" t="s">
        <v>321</v>
      </c>
    </row>
    <row r="430" spans="1:34" s="49" customFormat="1" x14ac:dyDescent="0.25">
      <c r="A430" s="49" t="s">
        <v>137</v>
      </c>
      <c r="B430" s="49" t="s">
        <v>42</v>
      </c>
      <c r="C430" s="49" t="s">
        <v>43</v>
      </c>
      <c r="D430" s="49" t="s">
        <v>136</v>
      </c>
      <c r="E430" s="49" t="s">
        <v>135</v>
      </c>
      <c r="F430" s="49" t="s">
        <v>295</v>
      </c>
      <c r="G430" s="49" t="s">
        <v>296</v>
      </c>
      <c r="H430" s="49">
        <v>769</v>
      </c>
      <c r="I430" s="49" t="s">
        <v>180</v>
      </c>
      <c r="J430" s="49" t="s">
        <v>133</v>
      </c>
      <c r="K430" s="49" t="s">
        <v>132</v>
      </c>
      <c r="P430" s="49" t="s">
        <v>302</v>
      </c>
      <c r="Q430" s="49" t="s">
        <v>131</v>
      </c>
      <c r="R430" s="49" t="s">
        <v>156</v>
      </c>
      <c r="S430" s="49" t="s">
        <v>155</v>
      </c>
      <c r="AB430" s="49" t="s">
        <v>128</v>
      </c>
      <c r="AC430" s="49">
        <v>2010</v>
      </c>
      <c r="AD430" s="146">
        <v>4.4000000000000004</v>
      </c>
      <c r="AF430" s="49" t="s">
        <v>858</v>
      </c>
      <c r="AG430" s="146">
        <f>(AD430+AD431+AD432)*( 1 +AD440/(AG432-AD440))</f>
        <v>53.585037674919263</v>
      </c>
      <c r="AH430" s="49" t="s">
        <v>321</v>
      </c>
    </row>
    <row r="431" spans="1:34" s="49" customFormat="1" x14ac:dyDescent="0.25">
      <c r="A431" s="49" t="s">
        <v>137</v>
      </c>
      <c r="B431" s="49" t="s">
        <v>42</v>
      </c>
      <c r="C431" s="49" t="s">
        <v>43</v>
      </c>
      <c r="D431" s="49" t="s">
        <v>136</v>
      </c>
      <c r="E431" s="49" t="s">
        <v>135</v>
      </c>
      <c r="F431" s="49" t="s">
        <v>295</v>
      </c>
      <c r="G431" s="49" t="s">
        <v>296</v>
      </c>
      <c r="H431" s="49">
        <v>769</v>
      </c>
      <c r="I431" s="49" t="s">
        <v>180</v>
      </c>
      <c r="J431" s="49" t="s">
        <v>133</v>
      </c>
      <c r="K431" s="49" t="s">
        <v>132</v>
      </c>
      <c r="P431" s="49" t="s">
        <v>302</v>
      </c>
      <c r="Q431" s="49" t="s">
        <v>131</v>
      </c>
      <c r="R431" s="49" t="s">
        <v>154</v>
      </c>
      <c r="S431" s="49" t="s">
        <v>153</v>
      </c>
      <c r="AB431" s="49" t="s">
        <v>128</v>
      </c>
      <c r="AC431" s="49">
        <v>2010</v>
      </c>
      <c r="AD431" s="146">
        <v>14.4</v>
      </c>
      <c r="AF431" s="49" t="s">
        <v>859</v>
      </c>
      <c r="AG431" s="146">
        <f>(AD433+AD434+AD435+AD436+AD437+AD438)*( 1 +AD440/(AG432-AD440))</f>
        <v>161.91496232508075</v>
      </c>
      <c r="AH431" s="49" t="s">
        <v>321</v>
      </c>
    </row>
    <row r="432" spans="1:34" s="49" customFormat="1" x14ac:dyDescent="0.25">
      <c r="A432" s="49" t="s">
        <v>137</v>
      </c>
      <c r="B432" s="49" t="s">
        <v>42</v>
      </c>
      <c r="C432" s="49" t="s">
        <v>43</v>
      </c>
      <c r="D432" s="49" t="s">
        <v>136</v>
      </c>
      <c r="E432" s="49" t="s">
        <v>135</v>
      </c>
      <c r="F432" s="49" t="s">
        <v>295</v>
      </c>
      <c r="G432" s="49" t="s">
        <v>296</v>
      </c>
      <c r="H432" s="49">
        <v>769</v>
      </c>
      <c r="I432" s="49" t="s">
        <v>180</v>
      </c>
      <c r="J432" s="49" t="s">
        <v>133</v>
      </c>
      <c r="K432" s="49" t="s">
        <v>132</v>
      </c>
      <c r="P432" s="49" t="s">
        <v>302</v>
      </c>
      <c r="Q432" s="49" t="s">
        <v>131</v>
      </c>
      <c r="R432" s="49" t="s">
        <v>152</v>
      </c>
      <c r="S432" s="49" t="s">
        <v>151</v>
      </c>
      <c r="AB432" s="49" t="s">
        <v>128</v>
      </c>
      <c r="AC432" s="49">
        <v>2010</v>
      </c>
      <c r="AD432" s="146">
        <v>27.4</v>
      </c>
      <c r="AF432" s="49" t="s">
        <v>862</v>
      </c>
      <c r="AG432" s="146">
        <f>AD430+AD431+AD432+AD433+ AD434+AD435+AD436+AD437+AD438+AD440</f>
        <v>215.49999999999997</v>
      </c>
      <c r="AH432" s="49" t="s">
        <v>321</v>
      </c>
    </row>
    <row r="433" spans="1:34" s="49" customFormat="1" x14ac:dyDescent="0.25">
      <c r="A433" s="49" t="s">
        <v>137</v>
      </c>
      <c r="B433" s="49" t="s">
        <v>42</v>
      </c>
      <c r="C433" s="49" t="s">
        <v>43</v>
      </c>
      <c r="D433" s="49" t="s">
        <v>136</v>
      </c>
      <c r="E433" s="49" t="s">
        <v>135</v>
      </c>
      <c r="F433" s="49" t="s">
        <v>295</v>
      </c>
      <c r="G433" s="49" t="s">
        <v>296</v>
      </c>
      <c r="H433" s="49">
        <v>769</v>
      </c>
      <c r="I433" s="49" t="s">
        <v>180</v>
      </c>
      <c r="J433" s="49" t="s">
        <v>133</v>
      </c>
      <c r="K433" s="49" t="s">
        <v>132</v>
      </c>
      <c r="P433" s="49" t="s">
        <v>302</v>
      </c>
      <c r="Q433" s="49" t="s">
        <v>131</v>
      </c>
      <c r="R433" s="49" t="s">
        <v>150</v>
      </c>
      <c r="S433" s="49" t="s">
        <v>149</v>
      </c>
      <c r="AB433" s="49" t="s">
        <v>128</v>
      </c>
      <c r="AC433" s="49">
        <v>2010</v>
      </c>
      <c r="AD433" s="146">
        <v>18.2</v>
      </c>
      <c r="AG433" s="146"/>
      <c r="AH433" s="49" t="s">
        <v>321</v>
      </c>
    </row>
    <row r="434" spans="1:34" s="49" customFormat="1" x14ac:dyDescent="0.25">
      <c r="A434" s="49" t="s">
        <v>137</v>
      </c>
      <c r="B434" s="49" t="s">
        <v>42</v>
      </c>
      <c r="C434" s="49" t="s">
        <v>43</v>
      </c>
      <c r="D434" s="49" t="s">
        <v>136</v>
      </c>
      <c r="E434" s="49" t="s">
        <v>135</v>
      </c>
      <c r="F434" s="49" t="s">
        <v>295</v>
      </c>
      <c r="G434" s="49" t="s">
        <v>296</v>
      </c>
      <c r="H434" s="49">
        <v>769</v>
      </c>
      <c r="I434" s="49" t="s">
        <v>180</v>
      </c>
      <c r="J434" s="49" t="s">
        <v>133</v>
      </c>
      <c r="K434" s="49" t="s">
        <v>132</v>
      </c>
      <c r="P434" s="49" t="s">
        <v>302</v>
      </c>
      <c r="Q434" s="49" t="s">
        <v>131</v>
      </c>
      <c r="R434" s="49" t="s">
        <v>148</v>
      </c>
      <c r="S434" s="49" t="s">
        <v>147</v>
      </c>
      <c r="AB434" s="49" t="s">
        <v>128</v>
      </c>
      <c r="AC434" s="49">
        <v>2010</v>
      </c>
      <c r="AD434" s="146">
        <v>35.1</v>
      </c>
      <c r="AG434" s="146"/>
      <c r="AH434" s="49" t="s">
        <v>321</v>
      </c>
    </row>
    <row r="435" spans="1:34" s="49" customFormat="1" x14ac:dyDescent="0.25">
      <c r="A435" s="49" t="s">
        <v>137</v>
      </c>
      <c r="B435" s="49" t="s">
        <v>42</v>
      </c>
      <c r="C435" s="49" t="s">
        <v>43</v>
      </c>
      <c r="D435" s="49" t="s">
        <v>136</v>
      </c>
      <c r="E435" s="49" t="s">
        <v>135</v>
      </c>
      <c r="F435" s="49" t="s">
        <v>295</v>
      </c>
      <c r="G435" s="49" t="s">
        <v>296</v>
      </c>
      <c r="H435" s="49">
        <v>769</v>
      </c>
      <c r="I435" s="49" t="s">
        <v>180</v>
      </c>
      <c r="J435" s="49" t="s">
        <v>133</v>
      </c>
      <c r="K435" s="49" t="s">
        <v>132</v>
      </c>
      <c r="P435" s="49" t="s">
        <v>302</v>
      </c>
      <c r="Q435" s="49" t="s">
        <v>131</v>
      </c>
      <c r="R435" s="49" t="s">
        <v>146</v>
      </c>
      <c r="S435" s="49" t="s">
        <v>145</v>
      </c>
      <c r="AB435" s="49" t="s">
        <v>128</v>
      </c>
      <c r="AC435" s="49">
        <v>2010</v>
      </c>
      <c r="AD435" s="146">
        <v>0</v>
      </c>
      <c r="AE435" s="49" t="s">
        <v>179</v>
      </c>
      <c r="AG435" s="146"/>
      <c r="AH435" s="49" t="s">
        <v>321</v>
      </c>
    </row>
    <row r="436" spans="1:34" s="49" customFormat="1" x14ac:dyDescent="0.25">
      <c r="A436" s="49" t="s">
        <v>137</v>
      </c>
      <c r="B436" s="49" t="s">
        <v>42</v>
      </c>
      <c r="C436" s="49" t="s">
        <v>43</v>
      </c>
      <c r="D436" s="49" t="s">
        <v>136</v>
      </c>
      <c r="E436" s="49" t="s">
        <v>135</v>
      </c>
      <c r="F436" s="49" t="s">
        <v>295</v>
      </c>
      <c r="G436" s="49" t="s">
        <v>296</v>
      </c>
      <c r="H436" s="49">
        <v>769</v>
      </c>
      <c r="I436" s="49" t="s">
        <v>180</v>
      </c>
      <c r="J436" s="49" t="s">
        <v>133</v>
      </c>
      <c r="K436" s="49" t="s">
        <v>132</v>
      </c>
      <c r="P436" s="49" t="s">
        <v>302</v>
      </c>
      <c r="Q436" s="49" t="s">
        <v>131</v>
      </c>
      <c r="R436" s="49" t="s">
        <v>144</v>
      </c>
      <c r="S436" s="49" t="s">
        <v>143</v>
      </c>
      <c r="AB436" s="49" t="s">
        <v>128</v>
      </c>
      <c r="AC436" s="49">
        <v>2010</v>
      </c>
      <c r="AD436" s="146">
        <v>25.6</v>
      </c>
      <c r="AG436" s="146"/>
      <c r="AH436" s="49" t="s">
        <v>321</v>
      </c>
    </row>
    <row r="437" spans="1:34" s="49" customFormat="1" x14ac:dyDescent="0.25">
      <c r="A437" s="49" t="s">
        <v>137</v>
      </c>
      <c r="B437" s="49" t="s">
        <v>42</v>
      </c>
      <c r="C437" s="49" t="s">
        <v>43</v>
      </c>
      <c r="D437" s="49" t="s">
        <v>136</v>
      </c>
      <c r="E437" s="49" t="s">
        <v>135</v>
      </c>
      <c r="F437" s="49" t="s">
        <v>295</v>
      </c>
      <c r="G437" s="49" t="s">
        <v>296</v>
      </c>
      <c r="H437" s="49">
        <v>769</v>
      </c>
      <c r="I437" s="49" t="s">
        <v>180</v>
      </c>
      <c r="J437" s="49" t="s">
        <v>133</v>
      </c>
      <c r="K437" s="49" t="s">
        <v>132</v>
      </c>
      <c r="P437" s="49" t="s">
        <v>302</v>
      </c>
      <c r="Q437" s="49" t="s">
        <v>131</v>
      </c>
      <c r="R437" s="49" t="s">
        <v>142</v>
      </c>
      <c r="S437" s="49" t="s">
        <v>141</v>
      </c>
      <c r="AB437" s="49" t="s">
        <v>128</v>
      </c>
      <c r="AC437" s="49">
        <v>2010</v>
      </c>
      <c r="AD437" s="146">
        <v>19.7</v>
      </c>
      <c r="AG437" s="146"/>
      <c r="AH437" s="49" t="s">
        <v>321</v>
      </c>
    </row>
    <row r="438" spans="1:34" s="49" customFormat="1" x14ac:dyDescent="0.25">
      <c r="A438" s="49" t="s">
        <v>137</v>
      </c>
      <c r="B438" s="49" t="s">
        <v>42</v>
      </c>
      <c r="C438" s="49" t="s">
        <v>43</v>
      </c>
      <c r="D438" s="49" t="s">
        <v>136</v>
      </c>
      <c r="E438" s="49" t="s">
        <v>135</v>
      </c>
      <c r="F438" s="49" t="s">
        <v>295</v>
      </c>
      <c r="G438" s="49" t="s">
        <v>296</v>
      </c>
      <c r="H438" s="49">
        <v>769</v>
      </c>
      <c r="I438" s="49" t="s">
        <v>180</v>
      </c>
      <c r="J438" s="49" t="s">
        <v>133</v>
      </c>
      <c r="K438" s="49" t="s">
        <v>132</v>
      </c>
      <c r="P438" s="49" t="s">
        <v>302</v>
      </c>
      <c r="Q438" s="49" t="s">
        <v>131</v>
      </c>
      <c r="R438" s="49" t="s">
        <v>140</v>
      </c>
      <c r="S438" s="49" t="s">
        <v>139</v>
      </c>
      <c r="AB438" s="49" t="s">
        <v>128</v>
      </c>
      <c r="AC438" s="49">
        <v>2010</v>
      </c>
      <c r="AD438" s="146">
        <v>41</v>
      </c>
      <c r="AG438" s="146"/>
      <c r="AH438" s="49" t="s">
        <v>321</v>
      </c>
    </row>
    <row r="439" spans="1:34" s="49" customFormat="1" x14ac:dyDescent="0.25">
      <c r="A439" s="49" t="s">
        <v>137</v>
      </c>
      <c r="B439" s="49" t="s">
        <v>42</v>
      </c>
      <c r="C439" s="49" t="s">
        <v>43</v>
      </c>
      <c r="D439" s="49" t="s">
        <v>136</v>
      </c>
      <c r="E439" s="49" t="s">
        <v>135</v>
      </c>
      <c r="F439" s="49" t="s">
        <v>295</v>
      </c>
      <c r="G439" s="49" t="s">
        <v>296</v>
      </c>
      <c r="H439" s="49">
        <v>769</v>
      </c>
      <c r="I439" s="49" t="s">
        <v>180</v>
      </c>
      <c r="J439" s="49" t="s">
        <v>133</v>
      </c>
      <c r="K439" s="49" t="s">
        <v>132</v>
      </c>
      <c r="P439" s="49" t="s">
        <v>302</v>
      </c>
      <c r="Q439" s="49" t="s">
        <v>131</v>
      </c>
      <c r="R439" s="49" t="s">
        <v>138</v>
      </c>
      <c r="S439" s="49" t="s">
        <v>131</v>
      </c>
      <c r="AB439" s="49" t="s">
        <v>128</v>
      </c>
      <c r="AC439" s="49">
        <v>2010</v>
      </c>
      <c r="AD439" s="146">
        <v>218.3</v>
      </c>
      <c r="AG439" s="146"/>
      <c r="AH439" s="49" t="s">
        <v>321</v>
      </c>
    </row>
    <row r="440" spans="1:34" s="49" customFormat="1" x14ac:dyDescent="0.25">
      <c r="A440" s="49" t="s">
        <v>137</v>
      </c>
      <c r="B440" s="49" t="s">
        <v>42</v>
      </c>
      <c r="C440" s="49" t="s">
        <v>43</v>
      </c>
      <c r="D440" s="49" t="s">
        <v>136</v>
      </c>
      <c r="E440" s="49" t="s">
        <v>135</v>
      </c>
      <c r="F440" s="49" t="s">
        <v>295</v>
      </c>
      <c r="G440" s="49" t="s">
        <v>296</v>
      </c>
      <c r="H440" s="49">
        <v>769</v>
      </c>
      <c r="I440" s="49" t="s">
        <v>180</v>
      </c>
      <c r="J440" s="49" t="s">
        <v>133</v>
      </c>
      <c r="K440" s="49" t="s">
        <v>132</v>
      </c>
      <c r="P440" s="49" t="s">
        <v>302</v>
      </c>
      <c r="Q440" s="49" t="s">
        <v>131</v>
      </c>
      <c r="R440" s="49" t="s">
        <v>130</v>
      </c>
      <c r="S440" s="49" t="s">
        <v>129</v>
      </c>
      <c r="AB440" s="49" t="s">
        <v>128</v>
      </c>
      <c r="AC440" s="49">
        <v>2010</v>
      </c>
      <c r="AD440" s="146">
        <v>29.7</v>
      </c>
      <c r="AG440" s="146"/>
      <c r="AH440" s="49" t="s">
        <v>321</v>
      </c>
    </row>
    <row r="441" spans="1:34" x14ac:dyDescent="0.25">
      <c r="A441" t="s">
        <v>137</v>
      </c>
      <c r="B441" t="s">
        <v>242</v>
      </c>
      <c r="C441" t="s">
        <v>241</v>
      </c>
      <c r="D441" t="s">
        <v>136</v>
      </c>
      <c r="E441" t="s">
        <v>135</v>
      </c>
      <c r="F441" t="s">
        <v>295</v>
      </c>
      <c r="G441" t="s">
        <v>296</v>
      </c>
      <c r="H441">
        <v>3</v>
      </c>
      <c r="I441" t="s">
        <v>240</v>
      </c>
      <c r="J441" t="s">
        <v>133</v>
      </c>
      <c r="K441" t="s">
        <v>158</v>
      </c>
      <c r="P441" t="s">
        <v>297</v>
      </c>
      <c r="Q441" t="s">
        <v>298</v>
      </c>
      <c r="R441" t="s">
        <v>176</v>
      </c>
      <c r="S441" t="s">
        <v>175</v>
      </c>
      <c r="AB441" t="s">
        <v>128</v>
      </c>
      <c r="AC441">
        <v>2010</v>
      </c>
      <c r="AD441" s="145">
        <v>0</v>
      </c>
      <c r="AE441" t="s">
        <v>196</v>
      </c>
      <c r="AH441" t="s">
        <v>322</v>
      </c>
    </row>
    <row r="442" spans="1:34" x14ac:dyDescent="0.25">
      <c r="A442" t="s">
        <v>137</v>
      </c>
      <c r="B442" t="s">
        <v>242</v>
      </c>
      <c r="C442" t="s">
        <v>241</v>
      </c>
      <c r="D442" t="s">
        <v>136</v>
      </c>
      <c r="E442" t="s">
        <v>135</v>
      </c>
      <c r="F442" t="s">
        <v>295</v>
      </c>
      <c r="G442" t="s">
        <v>296</v>
      </c>
      <c r="H442">
        <v>3</v>
      </c>
      <c r="I442" t="s">
        <v>240</v>
      </c>
      <c r="J442" t="s">
        <v>133</v>
      </c>
      <c r="K442" t="s">
        <v>158</v>
      </c>
      <c r="P442" t="s">
        <v>297</v>
      </c>
      <c r="Q442" t="s">
        <v>298</v>
      </c>
      <c r="R442" t="s">
        <v>174</v>
      </c>
      <c r="S442" t="s">
        <v>173</v>
      </c>
      <c r="AB442" t="s">
        <v>128</v>
      </c>
      <c r="AC442">
        <v>2010</v>
      </c>
      <c r="AD442" s="145">
        <v>0.72199999999999998</v>
      </c>
      <c r="AH442" t="s">
        <v>322</v>
      </c>
    </row>
    <row r="443" spans="1:34" x14ac:dyDescent="0.25">
      <c r="A443" t="s">
        <v>137</v>
      </c>
      <c r="B443" t="s">
        <v>242</v>
      </c>
      <c r="C443" t="s">
        <v>241</v>
      </c>
      <c r="D443" t="s">
        <v>136</v>
      </c>
      <c r="E443" t="s">
        <v>135</v>
      </c>
      <c r="F443" t="s">
        <v>295</v>
      </c>
      <c r="G443" t="s">
        <v>296</v>
      </c>
      <c r="H443">
        <v>3</v>
      </c>
      <c r="I443" t="s">
        <v>240</v>
      </c>
      <c r="J443" t="s">
        <v>133</v>
      </c>
      <c r="K443" t="s">
        <v>158</v>
      </c>
      <c r="P443" t="s">
        <v>297</v>
      </c>
      <c r="Q443" t="s">
        <v>298</v>
      </c>
      <c r="R443" t="s">
        <v>172</v>
      </c>
      <c r="S443" t="s">
        <v>153</v>
      </c>
      <c r="AB443" t="s">
        <v>128</v>
      </c>
      <c r="AC443">
        <v>2010</v>
      </c>
      <c r="AD443" s="145">
        <v>8047</v>
      </c>
      <c r="AH443" t="s">
        <v>322</v>
      </c>
    </row>
    <row r="444" spans="1:34" x14ac:dyDescent="0.25">
      <c r="A444" t="s">
        <v>137</v>
      </c>
      <c r="B444" t="s">
        <v>242</v>
      </c>
      <c r="C444" t="s">
        <v>241</v>
      </c>
      <c r="D444" t="s">
        <v>136</v>
      </c>
      <c r="E444" t="s">
        <v>135</v>
      </c>
      <c r="F444" t="s">
        <v>295</v>
      </c>
      <c r="G444" t="s">
        <v>296</v>
      </c>
      <c r="H444">
        <v>3</v>
      </c>
      <c r="I444" t="s">
        <v>240</v>
      </c>
      <c r="J444" t="s">
        <v>133</v>
      </c>
      <c r="K444" t="s">
        <v>158</v>
      </c>
      <c r="P444" t="s">
        <v>297</v>
      </c>
      <c r="Q444" t="s">
        <v>298</v>
      </c>
      <c r="R444" t="s">
        <v>171</v>
      </c>
      <c r="S444" t="s">
        <v>151</v>
      </c>
      <c r="AB444" t="s">
        <v>128</v>
      </c>
      <c r="AC444">
        <v>2010</v>
      </c>
      <c r="AD444" s="145">
        <v>17778</v>
      </c>
      <c r="AH444" t="s">
        <v>322</v>
      </c>
    </row>
    <row r="445" spans="1:34" x14ac:dyDescent="0.25">
      <c r="A445" t="s">
        <v>137</v>
      </c>
      <c r="B445" t="s">
        <v>242</v>
      </c>
      <c r="C445" t="s">
        <v>241</v>
      </c>
      <c r="D445" t="s">
        <v>136</v>
      </c>
      <c r="E445" t="s">
        <v>135</v>
      </c>
      <c r="F445" t="s">
        <v>295</v>
      </c>
      <c r="G445" t="s">
        <v>296</v>
      </c>
      <c r="H445">
        <v>3</v>
      </c>
      <c r="I445" t="s">
        <v>240</v>
      </c>
      <c r="J445" t="s">
        <v>133</v>
      </c>
      <c r="K445" t="s">
        <v>158</v>
      </c>
      <c r="P445" t="s">
        <v>297</v>
      </c>
      <c r="Q445" t="s">
        <v>298</v>
      </c>
      <c r="R445" t="s">
        <v>170</v>
      </c>
      <c r="S445" t="s">
        <v>169</v>
      </c>
      <c r="AB445" t="s">
        <v>128</v>
      </c>
      <c r="AC445">
        <v>2010</v>
      </c>
      <c r="AD445" s="145">
        <v>39944</v>
      </c>
      <c r="AH445" t="s">
        <v>322</v>
      </c>
    </row>
    <row r="446" spans="1:34" x14ac:dyDescent="0.25">
      <c r="A446" t="s">
        <v>137</v>
      </c>
      <c r="B446" t="s">
        <v>242</v>
      </c>
      <c r="C446" t="s">
        <v>241</v>
      </c>
      <c r="D446" t="s">
        <v>136</v>
      </c>
      <c r="E446" t="s">
        <v>135</v>
      </c>
      <c r="F446" t="s">
        <v>295</v>
      </c>
      <c r="G446" t="s">
        <v>296</v>
      </c>
      <c r="H446">
        <v>3</v>
      </c>
      <c r="I446" t="s">
        <v>240</v>
      </c>
      <c r="J446" t="s">
        <v>133</v>
      </c>
      <c r="K446" t="s">
        <v>158</v>
      </c>
      <c r="P446" t="s">
        <v>297</v>
      </c>
      <c r="Q446" t="s">
        <v>298</v>
      </c>
      <c r="R446" t="s">
        <v>168</v>
      </c>
      <c r="S446" t="s">
        <v>167</v>
      </c>
      <c r="AB446" t="s">
        <v>128</v>
      </c>
      <c r="AC446">
        <v>2010</v>
      </c>
      <c r="AD446" s="145">
        <v>36889</v>
      </c>
      <c r="AH446" t="s">
        <v>322</v>
      </c>
    </row>
    <row r="447" spans="1:34" x14ac:dyDescent="0.25">
      <c r="A447" t="s">
        <v>137</v>
      </c>
      <c r="B447" t="s">
        <v>242</v>
      </c>
      <c r="C447" t="s">
        <v>241</v>
      </c>
      <c r="D447" t="s">
        <v>136</v>
      </c>
      <c r="E447" t="s">
        <v>135</v>
      </c>
      <c r="F447" t="s">
        <v>295</v>
      </c>
      <c r="G447" t="s">
        <v>296</v>
      </c>
      <c r="H447">
        <v>3</v>
      </c>
      <c r="I447" t="s">
        <v>240</v>
      </c>
      <c r="J447" t="s">
        <v>133</v>
      </c>
      <c r="K447" t="s">
        <v>158</v>
      </c>
      <c r="P447" t="s">
        <v>297</v>
      </c>
      <c r="Q447" t="s">
        <v>298</v>
      </c>
      <c r="R447" t="s">
        <v>166</v>
      </c>
      <c r="S447" t="s">
        <v>165</v>
      </c>
      <c r="AB447" t="s">
        <v>128</v>
      </c>
      <c r="AC447">
        <v>2010</v>
      </c>
      <c r="AD447" s="145">
        <v>2.4E-2</v>
      </c>
      <c r="AH447" t="s">
        <v>322</v>
      </c>
    </row>
    <row r="448" spans="1:34" x14ac:dyDescent="0.25">
      <c r="A448" t="s">
        <v>137</v>
      </c>
      <c r="B448" t="s">
        <v>242</v>
      </c>
      <c r="C448" t="s">
        <v>241</v>
      </c>
      <c r="D448" t="s">
        <v>136</v>
      </c>
      <c r="E448" t="s">
        <v>135</v>
      </c>
      <c r="F448" t="s">
        <v>295</v>
      </c>
      <c r="G448" t="s">
        <v>296</v>
      </c>
      <c r="H448">
        <v>3</v>
      </c>
      <c r="I448" t="s">
        <v>240</v>
      </c>
      <c r="J448" t="s">
        <v>133</v>
      </c>
      <c r="K448" t="s">
        <v>158</v>
      </c>
      <c r="P448" t="s">
        <v>297</v>
      </c>
      <c r="Q448" t="s">
        <v>298</v>
      </c>
      <c r="R448" t="s">
        <v>164</v>
      </c>
      <c r="S448" t="s">
        <v>143</v>
      </c>
      <c r="AB448" t="s">
        <v>128</v>
      </c>
      <c r="AC448">
        <v>2010</v>
      </c>
      <c r="AD448" s="145">
        <v>2.83</v>
      </c>
      <c r="AH448" t="s">
        <v>322</v>
      </c>
    </row>
    <row r="449" spans="1:34" x14ac:dyDescent="0.25">
      <c r="A449" t="s">
        <v>137</v>
      </c>
      <c r="B449" t="s">
        <v>242</v>
      </c>
      <c r="C449" t="s">
        <v>241</v>
      </c>
      <c r="D449" t="s">
        <v>136</v>
      </c>
      <c r="E449" t="s">
        <v>135</v>
      </c>
      <c r="F449" t="s">
        <v>295</v>
      </c>
      <c r="G449" t="s">
        <v>296</v>
      </c>
      <c r="H449">
        <v>3</v>
      </c>
      <c r="I449" t="s">
        <v>240</v>
      </c>
      <c r="J449" t="s">
        <v>133</v>
      </c>
      <c r="K449" t="s">
        <v>158</v>
      </c>
      <c r="P449" t="s">
        <v>297</v>
      </c>
      <c r="Q449" t="s">
        <v>298</v>
      </c>
      <c r="R449" t="s">
        <v>163</v>
      </c>
      <c r="S449" t="s">
        <v>162</v>
      </c>
      <c r="AB449" t="s">
        <v>128</v>
      </c>
      <c r="AC449">
        <v>2010</v>
      </c>
      <c r="AD449" s="145">
        <v>19769</v>
      </c>
      <c r="AH449" t="s">
        <v>322</v>
      </c>
    </row>
    <row r="450" spans="1:34" x14ac:dyDescent="0.25">
      <c r="A450" t="s">
        <v>137</v>
      </c>
      <c r="B450" t="s">
        <v>242</v>
      </c>
      <c r="C450" t="s">
        <v>241</v>
      </c>
      <c r="D450" t="s">
        <v>136</v>
      </c>
      <c r="E450" t="s">
        <v>135</v>
      </c>
      <c r="F450" t="s">
        <v>295</v>
      </c>
      <c r="G450" t="s">
        <v>296</v>
      </c>
      <c r="H450">
        <v>3</v>
      </c>
      <c r="I450" t="s">
        <v>240</v>
      </c>
      <c r="J450" t="s">
        <v>133</v>
      </c>
      <c r="K450" t="s">
        <v>158</v>
      </c>
      <c r="P450" t="s">
        <v>297</v>
      </c>
      <c r="Q450" t="s">
        <v>298</v>
      </c>
      <c r="R450" t="s">
        <v>161</v>
      </c>
      <c r="S450" t="s">
        <v>139</v>
      </c>
      <c r="AB450" t="s">
        <v>128</v>
      </c>
      <c r="AC450">
        <v>2010</v>
      </c>
      <c r="AD450" s="145">
        <v>51418</v>
      </c>
      <c r="AH450" t="s">
        <v>322</v>
      </c>
    </row>
    <row r="451" spans="1:34" x14ac:dyDescent="0.25">
      <c r="A451" t="s">
        <v>137</v>
      </c>
      <c r="B451" t="s">
        <v>242</v>
      </c>
      <c r="C451" t="s">
        <v>241</v>
      </c>
      <c r="D451" t="s">
        <v>136</v>
      </c>
      <c r="E451" t="s">
        <v>135</v>
      </c>
      <c r="F451" t="s">
        <v>295</v>
      </c>
      <c r="G451" t="s">
        <v>296</v>
      </c>
      <c r="H451">
        <v>3</v>
      </c>
      <c r="I451" t="s">
        <v>240</v>
      </c>
      <c r="J451" t="s">
        <v>133</v>
      </c>
      <c r="K451" t="s">
        <v>158</v>
      </c>
      <c r="P451" t="s">
        <v>297</v>
      </c>
      <c r="Q451" t="s">
        <v>298</v>
      </c>
      <c r="R451" t="s">
        <v>160</v>
      </c>
      <c r="S451" t="s">
        <v>131</v>
      </c>
      <c r="AB451" t="s">
        <v>128</v>
      </c>
      <c r="AC451">
        <v>2010</v>
      </c>
      <c r="AD451" s="145">
        <v>177421</v>
      </c>
      <c r="AH451" t="s">
        <v>322</v>
      </c>
    </row>
    <row r="452" spans="1:34" x14ac:dyDescent="0.25">
      <c r="A452" t="s">
        <v>137</v>
      </c>
      <c r="B452" t="s">
        <v>242</v>
      </c>
      <c r="C452" t="s">
        <v>241</v>
      </c>
      <c r="D452" t="s">
        <v>136</v>
      </c>
      <c r="E452" t="s">
        <v>135</v>
      </c>
      <c r="F452" t="s">
        <v>295</v>
      </c>
      <c r="G452" t="s">
        <v>296</v>
      </c>
      <c r="H452">
        <v>3</v>
      </c>
      <c r="I452" t="s">
        <v>240</v>
      </c>
      <c r="J452" t="s">
        <v>133</v>
      </c>
      <c r="K452" t="s">
        <v>158</v>
      </c>
      <c r="P452" t="s">
        <v>297</v>
      </c>
      <c r="Q452" t="s">
        <v>298</v>
      </c>
      <c r="R452" t="s">
        <v>157</v>
      </c>
      <c r="S452" t="s">
        <v>129</v>
      </c>
      <c r="AB452" t="s">
        <v>128</v>
      </c>
      <c r="AC452">
        <v>2010</v>
      </c>
      <c r="AD452" s="145">
        <v>0</v>
      </c>
      <c r="AE452" t="s">
        <v>196</v>
      </c>
      <c r="AH452" t="s">
        <v>322</v>
      </c>
    </row>
    <row r="453" spans="1:34" x14ac:dyDescent="0.25">
      <c r="A453" t="s">
        <v>137</v>
      </c>
      <c r="B453" t="s">
        <v>242</v>
      </c>
      <c r="C453" t="s">
        <v>241</v>
      </c>
      <c r="D453" t="s">
        <v>136</v>
      </c>
      <c r="E453" t="s">
        <v>135</v>
      </c>
      <c r="F453" t="s">
        <v>295</v>
      </c>
      <c r="G453" t="s">
        <v>296</v>
      </c>
      <c r="H453">
        <v>3</v>
      </c>
      <c r="I453" t="s">
        <v>240</v>
      </c>
      <c r="J453" t="s">
        <v>133</v>
      </c>
      <c r="K453" t="s">
        <v>158</v>
      </c>
      <c r="P453" t="s">
        <v>300</v>
      </c>
      <c r="Q453" t="s">
        <v>301</v>
      </c>
      <c r="R453" t="s">
        <v>176</v>
      </c>
      <c r="S453" t="s">
        <v>175</v>
      </c>
      <c r="AB453" t="s">
        <v>128</v>
      </c>
      <c r="AC453">
        <v>2010</v>
      </c>
      <c r="AD453" s="145">
        <v>0.61599999999999999</v>
      </c>
      <c r="AH453" t="s">
        <v>322</v>
      </c>
    </row>
    <row r="454" spans="1:34" x14ac:dyDescent="0.25">
      <c r="A454" t="s">
        <v>137</v>
      </c>
      <c r="B454" t="s">
        <v>242</v>
      </c>
      <c r="C454" t="s">
        <v>241</v>
      </c>
      <c r="D454" t="s">
        <v>136</v>
      </c>
      <c r="E454" t="s">
        <v>135</v>
      </c>
      <c r="F454" t="s">
        <v>295</v>
      </c>
      <c r="G454" t="s">
        <v>296</v>
      </c>
      <c r="H454">
        <v>3</v>
      </c>
      <c r="I454" t="s">
        <v>240</v>
      </c>
      <c r="J454" t="s">
        <v>133</v>
      </c>
      <c r="K454" t="s">
        <v>158</v>
      </c>
      <c r="P454" t="s">
        <v>300</v>
      </c>
      <c r="Q454" t="s">
        <v>301</v>
      </c>
      <c r="R454" t="s">
        <v>174</v>
      </c>
      <c r="S454" t="s">
        <v>173</v>
      </c>
      <c r="AB454" t="s">
        <v>128</v>
      </c>
      <c r="AC454">
        <v>2010</v>
      </c>
      <c r="AD454" s="145">
        <v>4505</v>
      </c>
      <c r="AH454" t="s">
        <v>322</v>
      </c>
    </row>
    <row r="455" spans="1:34" x14ac:dyDescent="0.25">
      <c r="A455" t="s">
        <v>137</v>
      </c>
      <c r="B455" t="s">
        <v>242</v>
      </c>
      <c r="C455" t="s">
        <v>241</v>
      </c>
      <c r="D455" t="s">
        <v>136</v>
      </c>
      <c r="E455" t="s">
        <v>135</v>
      </c>
      <c r="F455" t="s">
        <v>295</v>
      </c>
      <c r="G455" t="s">
        <v>296</v>
      </c>
      <c r="H455">
        <v>3</v>
      </c>
      <c r="I455" t="s">
        <v>240</v>
      </c>
      <c r="J455" t="s">
        <v>133</v>
      </c>
      <c r="K455" t="s">
        <v>158</v>
      </c>
      <c r="P455" t="s">
        <v>300</v>
      </c>
      <c r="Q455" t="s">
        <v>301</v>
      </c>
      <c r="R455" t="s">
        <v>172</v>
      </c>
      <c r="S455" t="s">
        <v>153</v>
      </c>
      <c r="AB455" t="s">
        <v>128</v>
      </c>
      <c r="AC455">
        <v>2010</v>
      </c>
      <c r="AD455" s="145">
        <v>3839</v>
      </c>
      <c r="AH455" t="s">
        <v>322</v>
      </c>
    </row>
    <row r="456" spans="1:34" x14ac:dyDescent="0.25">
      <c r="A456" t="s">
        <v>137</v>
      </c>
      <c r="B456" t="s">
        <v>242</v>
      </c>
      <c r="C456" t="s">
        <v>241</v>
      </c>
      <c r="D456" t="s">
        <v>136</v>
      </c>
      <c r="E456" t="s">
        <v>135</v>
      </c>
      <c r="F456" t="s">
        <v>295</v>
      </c>
      <c r="G456" t="s">
        <v>296</v>
      </c>
      <c r="H456">
        <v>3</v>
      </c>
      <c r="I456" t="s">
        <v>240</v>
      </c>
      <c r="J456" t="s">
        <v>133</v>
      </c>
      <c r="K456" t="s">
        <v>158</v>
      </c>
      <c r="P456" t="s">
        <v>300</v>
      </c>
      <c r="Q456" t="s">
        <v>301</v>
      </c>
      <c r="R456" t="s">
        <v>171</v>
      </c>
      <c r="S456" t="s">
        <v>151</v>
      </c>
      <c r="AB456" t="s">
        <v>128</v>
      </c>
      <c r="AC456">
        <v>2010</v>
      </c>
      <c r="AD456" s="145">
        <v>9535</v>
      </c>
      <c r="AH456" t="s">
        <v>322</v>
      </c>
    </row>
    <row r="457" spans="1:34" x14ac:dyDescent="0.25">
      <c r="A457" t="s">
        <v>137</v>
      </c>
      <c r="B457" t="s">
        <v>242</v>
      </c>
      <c r="C457" t="s">
        <v>241</v>
      </c>
      <c r="D457" t="s">
        <v>136</v>
      </c>
      <c r="E457" t="s">
        <v>135</v>
      </c>
      <c r="F457" t="s">
        <v>295</v>
      </c>
      <c r="G457" t="s">
        <v>296</v>
      </c>
      <c r="H457">
        <v>3</v>
      </c>
      <c r="I457" t="s">
        <v>240</v>
      </c>
      <c r="J457" t="s">
        <v>133</v>
      </c>
      <c r="K457" t="s">
        <v>158</v>
      </c>
      <c r="P457" t="s">
        <v>300</v>
      </c>
      <c r="Q457" t="s">
        <v>301</v>
      </c>
      <c r="R457" t="s">
        <v>170</v>
      </c>
      <c r="S457" t="s">
        <v>169</v>
      </c>
      <c r="AB457" t="s">
        <v>128</v>
      </c>
      <c r="AC457">
        <v>2010</v>
      </c>
      <c r="AD457" s="145">
        <v>9542</v>
      </c>
      <c r="AH457" t="s">
        <v>322</v>
      </c>
    </row>
    <row r="458" spans="1:34" x14ac:dyDescent="0.25">
      <c r="A458" t="s">
        <v>137</v>
      </c>
      <c r="B458" t="s">
        <v>242</v>
      </c>
      <c r="C458" t="s">
        <v>241</v>
      </c>
      <c r="D458" t="s">
        <v>136</v>
      </c>
      <c r="E458" t="s">
        <v>135</v>
      </c>
      <c r="F458" t="s">
        <v>295</v>
      </c>
      <c r="G458" t="s">
        <v>296</v>
      </c>
      <c r="H458">
        <v>3</v>
      </c>
      <c r="I458" t="s">
        <v>240</v>
      </c>
      <c r="J458" t="s">
        <v>133</v>
      </c>
      <c r="K458" t="s">
        <v>158</v>
      </c>
      <c r="P458" t="s">
        <v>300</v>
      </c>
      <c r="Q458" t="s">
        <v>301</v>
      </c>
      <c r="R458" t="s">
        <v>168</v>
      </c>
      <c r="S458" t="s">
        <v>167</v>
      </c>
      <c r="AB458" t="s">
        <v>128</v>
      </c>
      <c r="AC458">
        <v>2010</v>
      </c>
      <c r="AD458" s="145">
        <v>26191</v>
      </c>
      <c r="AH458" t="s">
        <v>322</v>
      </c>
    </row>
    <row r="459" spans="1:34" x14ac:dyDescent="0.25">
      <c r="A459" t="s">
        <v>137</v>
      </c>
      <c r="B459" t="s">
        <v>242</v>
      </c>
      <c r="C459" t="s">
        <v>241</v>
      </c>
      <c r="D459" t="s">
        <v>136</v>
      </c>
      <c r="E459" t="s">
        <v>135</v>
      </c>
      <c r="F459" t="s">
        <v>295</v>
      </c>
      <c r="G459" t="s">
        <v>296</v>
      </c>
      <c r="H459">
        <v>3</v>
      </c>
      <c r="I459" t="s">
        <v>240</v>
      </c>
      <c r="J459" t="s">
        <v>133</v>
      </c>
      <c r="K459" t="s">
        <v>158</v>
      </c>
      <c r="P459" t="s">
        <v>300</v>
      </c>
      <c r="Q459" t="s">
        <v>301</v>
      </c>
      <c r="R459" t="s">
        <v>166</v>
      </c>
      <c r="S459" t="s">
        <v>165</v>
      </c>
      <c r="AB459" t="s">
        <v>128</v>
      </c>
      <c r="AC459">
        <v>2010</v>
      </c>
      <c r="AD459" s="145">
        <v>3722</v>
      </c>
      <c r="AH459" t="s">
        <v>322</v>
      </c>
    </row>
    <row r="460" spans="1:34" x14ac:dyDescent="0.25">
      <c r="A460" t="s">
        <v>137</v>
      </c>
      <c r="B460" t="s">
        <v>242</v>
      </c>
      <c r="C460" t="s">
        <v>241</v>
      </c>
      <c r="D460" t="s">
        <v>136</v>
      </c>
      <c r="E460" t="s">
        <v>135</v>
      </c>
      <c r="F460" t="s">
        <v>295</v>
      </c>
      <c r="G460" t="s">
        <v>296</v>
      </c>
      <c r="H460">
        <v>3</v>
      </c>
      <c r="I460" t="s">
        <v>240</v>
      </c>
      <c r="J460" t="s">
        <v>133</v>
      </c>
      <c r="K460" t="s">
        <v>158</v>
      </c>
      <c r="P460" t="s">
        <v>300</v>
      </c>
      <c r="Q460" t="s">
        <v>301</v>
      </c>
      <c r="R460" t="s">
        <v>164</v>
      </c>
      <c r="S460" t="s">
        <v>143</v>
      </c>
      <c r="AB460" t="s">
        <v>128</v>
      </c>
      <c r="AC460">
        <v>2010</v>
      </c>
      <c r="AD460" s="145">
        <v>30014</v>
      </c>
      <c r="AH460" t="s">
        <v>322</v>
      </c>
    </row>
    <row r="461" spans="1:34" x14ac:dyDescent="0.25">
      <c r="A461" t="s">
        <v>137</v>
      </c>
      <c r="B461" t="s">
        <v>242</v>
      </c>
      <c r="C461" t="s">
        <v>241</v>
      </c>
      <c r="D461" t="s">
        <v>136</v>
      </c>
      <c r="E461" t="s">
        <v>135</v>
      </c>
      <c r="F461" t="s">
        <v>295</v>
      </c>
      <c r="G461" t="s">
        <v>296</v>
      </c>
      <c r="H461">
        <v>3</v>
      </c>
      <c r="I461" t="s">
        <v>240</v>
      </c>
      <c r="J461" t="s">
        <v>133</v>
      </c>
      <c r="K461" t="s">
        <v>158</v>
      </c>
      <c r="P461" t="s">
        <v>300</v>
      </c>
      <c r="Q461" t="s">
        <v>301</v>
      </c>
      <c r="R461" t="s">
        <v>163</v>
      </c>
      <c r="S461" t="s">
        <v>162</v>
      </c>
      <c r="AB461" t="s">
        <v>128</v>
      </c>
      <c r="AC461">
        <v>2010</v>
      </c>
      <c r="AD461" s="145">
        <v>16765</v>
      </c>
      <c r="AH461" t="s">
        <v>322</v>
      </c>
    </row>
    <row r="462" spans="1:34" x14ac:dyDescent="0.25">
      <c r="A462" t="s">
        <v>137</v>
      </c>
      <c r="B462" t="s">
        <v>242</v>
      </c>
      <c r="C462" t="s">
        <v>241</v>
      </c>
      <c r="D462" t="s">
        <v>136</v>
      </c>
      <c r="E462" t="s">
        <v>135</v>
      </c>
      <c r="F462" t="s">
        <v>295</v>
      </c>
      <c r="G462" t="s">
        <v>296</v>
      </c>
      <c r="H462">
        <v>3</v>
      </c>
      <c r="I462" t="s">
        <v>240</v>
      </c>
      <c r="J462" t="s">
        <v>133</v>
      </c>
      <c r="K462" t="s">
        <v>158</v>
      </c>
      <c r="P462" t="s">
        <v>300</v>
      </c>
      <c r="Q462" t="s">
        <v>301</v>
      </c>
      <c r="R462" t="s">
        <v>161</v>
      </c>
      <c r="S462" t="s">
        <v>139</v>
      </c>
      <c r="AB462" t="s">
        <v>128</v>
      </c>
      <c r="AC462">
        <v>2010</v>
      </c>
      <c r="AD462" s="145">
        <v>31905</v>
      </c>
      <c r="AH462" t="s">
        <v>322</v>
      </c>
    </row>
    <row r="463" spans="1:34" x14ac:dyDescent="0.25">
      <c r="A463" t="s">
        <v>137</v>
      </c>
      <c r="B463" t="s">
        <v>242</v>
      </c>
      <c r="C463" t="s">
        <v>241</v>
      </c>
      <c r="D463" t="s">
        <v>136</v>
      </c>
      <c r="E463" t="s">
        <v>135</v>
      </c>
      <c r="F463" t="s">
        <v>295</v>
      </c>
      <c r="G463" t="s">
        <v>296</v>
      </c>
      <c r="H463">
        <v>3</v>
      </c>
      <c r="I463" t="s">
        <v>240</v>
      </c>
      <c r="J463" t="s">
        <v>133</v>
      </c>
      <c r="K463" t="s">
        <v>158</v>
      </c>
      <c r="P463" t="s">
        <v>300</v>
      </c>
      <c r="Q463" t="s">
        <v>301</v>
      </c>
      <c r="R463" t="s">
        <v>160</v>
      </c>
      <c r="S463" t="s">
        <v>131</v>
      </c>
      <c r="AB463" t="s">
        <v>128</v>
      </c>
      <c r="AC463">
        <v>2010</v>
      </c>
      <c r="AD463" s="145">
        <v>136634</v>
      </c>
      <c r="AH463" t="s">
        <v>322</v>
      </c>
    </row>
    <row r="464" spans="1:34" x14ac:dyDescent="0.25">
      <c r="A464" t="s">
        <v>137</v>
      </c>
      <c r="B464" t="s">
        <v>242</v>
      </c>
      <c r="C464" t="s">
        <v>241</v>
      </c>
      <c r="D464" t="s">
        <v>136</v>
      </c>
      <c r="E464" t="s">
        <v>135</v>
      </c>
      <c r="F464" t="s">
        <v>295</v>
      </c>
      <c r="G464" t="s">
        <v>296</v>
      </c>
      <c r="H464">
        <v>3</v>
      </c>
      <c r="I464" t="s">
        <v>240</v>
      </c>
      <c r="J464" t="s">
        <v>133</v>
      </c>
      <c r="K464" t="s">
        <v>158</v>
      </c>
      <c r="P464" t="s">
        <v>300</v>
      </c>
      <c r="Q464" t="s">
        <v>301</v>
      </c>
      <c r="R464" t="s">
        <v>157</v>
      </c>
      <c r="S464" t="s">
        <v>129</v>
      </c>
      <c r="AB464" t="s">
        <v>128</v>
      </c>
      <c r="AC464">
        <v>2010</v>
      </c>
      <c r="AD464" s="145">
        <v>0</v>
      </c>
      <c r="AE464" t="s">
        <v>196</v>
      </c>
      <c r="AH464" t="s">
        <v>322</v>
      </c>
    </row>
    <row r="465" spans="1:34" x14ac:dyDescent="0.25">
      <c r="A465" t="s">
        <v>137</v>
      </c>
      <c r="B465" t="s">
        <v>242</v>
      </c>
      <c r="C465" t="s">
        <v>241</v>
      </c>
      <c r="D465" t="s">
        <v>136</v>
      </c>
      <c r="E465" t="s">
        <v>135</v>
      </c>
      <c r="F465" t="s">
        <v>295</v>
      </c>
      <c r="G465" t="s">
        <v>296</v>
      </c>
      <c r="H465">
        <v>3</v>
      </c>
      <c r="I465" t="s">
        <v>240</v>
      </c>
      <c r="J465" t="s">
        <v>133</v>
      </c>
      <c r="K465" t="s">
        <v>158</v>
      </c>
      <c r="P465" t="s">
        <v>302</v>
      </c>
      <c r="Q465" t="s">
        <v>131</v>
      </c>
      <c r="R465" t="s">
        <v>176</v>
      </c>
      <c r="S465" t="s">
        <v>175</v>
      </c>
      <c r="AB465" t="s">
        <v>128</v>
      </c>
      <c r="AC465">
        <v>2010</v>
      </c>
      <c r="AD465" s="145">
        <v>0.61599999999999999</v>
      </c>
      <c r="AH465" t="s">
        <v>322</v>
      </c>
    </row>
    <row r="466" spans="1:34" x14ac:dyDescent="0.25">
      <c r="A466" t="s">
        <v>137</v>
      </c>
      <c r="B466" t="s">
        <v>242</v>
      </c>
      <c r="C466" t="s">
        <v>241</v>
      </c>
      <c r="D466" t="s">
        <v>136</v>
      </c>
      <c r="E466" t="s">
        <v>135</v>
      </c>
      <c r="F466" t="s">
        <v>295</v>
      </c>
      <c r="G466" t="s">
        <v>296</v>
      </c>
      <c r="H466">
        <v>3</v>
      </c>
      <c r="I466" t="s">
        <v>240</v>
      </c>
      <c r="J466" t="s">
        <v>133</v>
      </c>
      <c r="K466" t="s">
        <v>158</v>
      </c>
      <c r="P466" t="s">
        <v>302</v>
      </c>
      <c r="Q466" t="s">
        <v>131</v>
      </c>
      <c r="R466" t="s">
        <v>174</v>
      </c>
      <c r="S466" t="s">
        <v>173</v>
      </c>
      <c r="AB466" t="s">
        <v>128</v>
      </c>
      <c r="AC466">
        <v>2010</v>
      </c>
      <c r="AD466" s="145">
        <v>5227</v>
      </c>
      <c r="AH466" t="s">
        <v>322</v>
      </c>
    </row>
    <row r="467" spans="1:34" x14ac:dyDescent="0.25">
      <c r="A467" t="s">
        <v>137</v>
      </c>
      <c r="B467" t="s">
        <v>242</v>
      </c>
      <c r="C467" t="s">
        <v>241</v>
      </c>
      <c r="D467" t="s">
        <v>136</v>
      </c>
      <c r="E467" t="s">
        <v>135</v>
      </c>
      <c r="F467" t="s">
        <v>295</v>
      </c>
      <c r="G467" t="s">
        <v>296</v>
      </c>
      <c r="H467">
        <v>3</v>
      </c>
      <c r="I467" t="s">
        <v>240</v>
      </c>
      <c r="J467" t="s">
        <v>133</v>
      </c>
      <c r="K467" t="s">
        <v>158</v>
      </c>
      <c r="P467" t="s">
        <v>302</v>
      </c>
      <c r="Q467" t="s">
        <v>131</v>
      </c>
      <c r="R467" t="s">
        <v>172</v>
      </c>
      <c r="S467" t="s">
        <v>153</v>
      </c>
      <c r="AB467" t="s">
        <v>128</v>
      </c>
      <c r="AC467">
        <v>2010</v>
      </c>
      <c r="AD467" s="145">
        <v>11886</v>
      </c>
      <c r="AH467" t="s">
        <v>322</v>
      </c>
    </row>
    <row r="468" spans="1:34" x14ac:dyDescent="0.25">
      <c r="A468" t="s">
        <v>137</v>
      </c>
      <c r="B468" t="s">
        <v>242</v>
      </c>
      <c r="C468" t="s">
        <v>241</v>
      </c>
      <c r="D468" t="s">
        <v>136</v>
      </c>
      <c r="E468" t="s">
        <v>135</v>
      </c>
      <c r="F468" t="s">
        <v>295</v>
      </c>
      <c r="G468" t="s">
        <v>296</v>
      </c>
      <c r="H468">
        <v>3</v>
      </c>
      <c r="I468" t="s">
        <v>240</v>
      </c>
      <c r="J468" t="s">
        <v>133</v>
      </c>
      <c r="K468" t="s">
        <v>158</v>
      </c>
      <c r="P468" t="s">
        <v>302</v>
      </c>
      <c r="Q468" t="s">
        <v>131</v>
      </c>
      <c r="R468" t="s">
        <v>171</v>
      </c>
      <c r="S468" t="s">
        <v>151</v>
      </c>
      <c r="AB468" t="s">
        <v>128</v>
      </c>
      <c r="AC468">
        <v>2010</v>
      </c>
      <c r="AD468" s="145">
        <v>27313</v>
      </c>
      <c r="AH468" t="s">
        <v>322</v>
      </c>
    </row>
    <row r="469" spans="1:34" x14ac:dyDescent="0.25">
      <c r="A469" t="s">
        <v>137</v>
      </c>
      <c r="B469" t="s">
        <v>242</v>
      </c>
      <c r="C469" t="s">
        <v>241</v>
      </c>
      <c r="D469" t="s">
        <v>136</v>
      </c>
      <c r="E469" t="s">
        <v>135</v>
      </c>
      <c r="F469" t="s">
        <v>295</v>
      </c>
      <c r="G469" t="s">
        <v>296</v>
      </c>
      <c r="H469">
        <v>3</v>
      </c>
      <c r="I469" t="s">
        <v>240</v>
      </c>
      <c r="J469" t="s">
        <v>133</v>
      </c>
      <c r="K469" t="s">
        <v>158</v>
      </c>
      <c r="P469" t="s">
        <v>302</v>
      </c>
      <c r="Q469" t="s">
        <v>131</v>
      </c>
      <c r="R469" t="s">
        <v>170</v>
      </c>
      <c r="S469" t="s">
        <v>169</v>
      </c>
      <c r="AB469" t="s">
        <v>128</v>
      </c>
      <c r="AC469">
        <v>2010</v>
      </c>
      <c r="AD469" s="145">
        <v>49486</v>
      </c>
      <c r="AH469" t="s">
        <v>322</v>
      </c>
    </row>
    <row r="470" spans="1:34" x14ac:dyDescent="0.25">
      <c r="A470" t="s">
        <v>137</v>
      </c>
      <c r="B470" t="s">
        <v>242</v>
      </c>
      <c r="C470" t="s">
        <v>241</v>
      </c>
      <c r="D470" t="s">
        <v>136</v>
      </c>
      <c r="E470" t="s">
        <v>135</v>
      </c>
      <c r="F470" t="s">
        <v>295</v>
      </c>
      <c r="G470" t="s">
        <v>296</v>
      </c>
      <c r="H470">
        <v>3</v>
      </c>
      <c r="I470" t="s">
        <v>240</v>
      </c>
      <c r="J470" t="s">
        <v>133</v>
      </c>
      <c r="K470" t="s">
        <v>158</v>
      </c>
      <c r="P470" t="s">
        <v>302</v>
      </c>
      <c r="Q470" t="s">
        <v>131</v>
      </c>
      <c r="R470" t="s">
        <v>168</v>
      </c>
      <c r="S470" t="s">
        <v>167</v>
      </c>
      <c r="AB470" t="s">
        <v>128</v>
      </c>
      <c r="AC470">
        <v>2010</v>
      </c>
      <c r="AD470" s="145">
        <v>63.08</v>
      </c>
      <c r="AH470" t="s">
        <v>322</v>
      </c>
    </row>
    <row r="471" spans="1:34" x14ac:dyDescent="0.25">
      <c r="A471" t="s">
        <v>137</v>
      </c>
      <c r="B471" t="s">
        <v>242</v>
      </c>
      <c r="C471" t="s">
        <v>241</v>
      </c>
      <c r="D471" t="s">
        <v>136</v>
      </c>
      <c r="E471" t="s">
        <v>135</v>
      </c>
      <c r="F471" t="s">
        <v>295</v>
      </c>
      <c r="G471" t="s">
        <v>296</v>
      </c>
      <c r="H471">
        <v>3</v>
      </c>
      <c r="I471" t="s">
        <v>240</v>
      </c>
      <c r="J471" t="s">
        <v>133</v>
      </c>
      <c r="K471" t="s">
        <v>158</v>
      </c>
      <c r="P471" t="s">
        <v>302</v>
      </c>
      <c r="Q471" t="s">
        <v>131</v>
      </c>
      <c r="R471" t="s">
        <v>166</v>
      </c>
      <c r="S471" t="s">
        <v>165</v>
      </c>
      <c r="AB471" t="s">
        <v>128</v>
      </c>
      <c r="AC471">
        <v>2010</v>
      </c>
      <c r="AD471" s="145">
        <v>3746</v>
      </c>
      <c r="AH471" t="s">
        <v>322</v>
      </c>
    </row>
    <row r="472" spans="1:34" x14ac:dyDescent="0.25">
      <c r="A472" t="s">
        <v>137</v>
      </c>
      <c r="B472" t="s">
        <v>242</v>
      </c>
      <c r="C472" t="s">
        <v>241</v>
      </c>
      <c r="D472" t="s">
        <v>136</v>
      </c>
      <c r="E472" t="s">
        <v>135</v>
      </c>
      <c r="F472" t="s">
        <v>295</v>
      </c>
      <c r="G472" t="s">
        <v>296</v>
      </c>
      <c r="H472">
        <v>3</v>
      </c>
      <c r="I472" t="s">
        <v>240</v>
      </c>
      <c r="J472" t="s">
        <v>133</v>
      </c>
      <c r="K472" t="s">
        <v>158</v>
      </c>
      <c r="P472" t="s">
        <v>302</v>
      </c>
      <c r="Q472" t="s">
        <v>131</v>
      </c>
      <c r="R472" t="s">
        <v>164</v>
      </c>
      <c r="S472" t="s">
        <v>143</v>
      </c>
      <c r="AB472" t="s">
        <v>128</v>
      </c>
      <c r="AC472">
        <v>2010</v>
      </c>
      <c r="AD472" s="145">
        <v>32844</v>
      </c>
      <c r="AH472" t="s">
        <v>322</v>
      </c>
    </row>
    <row r="473" spans="1:34" x14ac:dyDescent="0.25">
      <c r="A473" t="s">
        <v>137</v>
      </c>
      <c r="B473" t="s">
        <v>242</v>
      </c>
      <c r="C473" t="s">
        <v>241</v>
      </c>
      <c r="D473" t="s">
        <v>136</v>
      </c>
      <c r="E473" t="s">
        <v>135</v>
      </c>
      <c r="F473" t="s">
        <v>295</v>
      </c>
      <c r="G473" t="s">
        <v>296</v>
      </c>
      <c r="H473">
        <v>3</v>
      </c>
      <c r="I473" t="s">
        <v>240</v>
      </c>
      <c r="J473" t="s">
        <v>133</v>
      </c>
      <c r="K473" t="s">
        <v>158</v>
      </c>
      <c r="P473" t="s">
        <v>302</v>
      </c>
      <c r="Q473" t="s">
        <v>131</v>
      </c>
      <c r="R473" t="s">
        <v>163</v>
      </c>
      <c r="S473" t="s">
        <v>162</v>
      </c>
      <c r="AB473" t="s">
        <v>128</v>
      </c>
      <c r="AC473">
        <v>2010</v>
      </c>
      <c r="AD473" s="145">
        <v>36534</v>
      </c>
      <c r="AH473" t="s">
        <v>322</v>
      </c>
    </row>
    <row r="474" spans="1:34" x14ac:dyDescent="0.25">
      <c r="A474" t="s">
        <v>137</v>
      </c>
      <c r="B474" t="s">
        <v>242</v>
      </c>
      <c r="C474" t="s">
        <v>241</v>
      </c>
      <c r="D474" t="s">
        <v>136</v>
      </c>
      <c r="E474" t="s">
        <v>135</v>
      </c>
      <c r="F474" t="s">
        <v>295</v>
      </c>
      <c r="G474" t="s">
        <v>296</v>
      </c>
      <c r="H474">
        <v>3</v>
      </c>
      <c r="I474" t="s">
        <v>240</v>
      </c>
      <c r="J474" t="s">
        <v>133</v>
      </c>
      <c r="K474" t="s">
        <v>158</v>
      </c>
      <c r="P474" t="s">
        <v>302</v>
      </c>
      <c r="Q474" t="s">
        <v>131</v>
      </c>
      <c r="R474" t="s">
        <v>161</v>
      </c>
      <c r="S474" t="s">
        <v>139</v>
      </c>
      <c r="AB474" t="s">
        <v>128</v>
      </c>
      <c r="AC474">
        <v>2010</v>
      </c>
      <c r="AD474" s="145">
        <v>83323</v>
      </c>
      <c r="AH474" t="s">
        <v>322</v>
      </c>
    </row>
    <row r="475" spans="1:34" x14ac:dyDescent="0.25">
      <c r="A475" t="s">
        <v>137</v>
      </c>
      <c r="B475" t="s">
        <v>242</v>
      </c>
      <c r="C475" t="s">
        <v>241</v>
      </c>
      <c r="D475" t="s">
        <v>136</v>
      </c>
      <c r="E475" t="s">
        <v>135</v>
      </c>
      <c r="F475" t="s">
        <v>295</v>
      </c>
      <c r="G475" t="s">
        <v>296</v>
      </c>
      <c r="H475">
        <v>3</v>
      </c>
      <c r="I475" t="s">
        <v>240</v>
      </c>
      <c r="J475" t="s">
        <v>133</v>
      </c>
      <c r="K475" t="s">
        <v>158</v>
      </c>
      <c r="P475" t="s">
        <v>302</v>
      </c>
      <c r="Q475" t="s">
        <v>131</v>
      </c>
      <c r="R475" t="s">
        <v>160</v>
      </c>
      <c r="S475" t="s">
        <v>131</v>
      </c>
      <c r="AB475" t="s">
        <v>128</v>
      </c>
      <c r="AC475">
        <v>2010</v>
      </c>
      <c r="AD475" s="145">
        <v>314055</v>
      </c>
      <c r="AH475" t="s">
        <v>322</v>
      </c>
    </row>
    <row r="476" spans="1:34" x14ac:dyDescent="0.25">
      <c r="A476" t="s">
        <v>137</v>
      </c>
      <c r="B476" t="s">
        <v>242</v>
      </c>
      <c r="C476" t="s">
        <v>241</v>
      </c>
      <c r="D476" t="s">
        <v>136</v>
      </c>
      <c r="E476" t="s">
        <v>135</v>
      </c>
      <c r="F476" t="s">
        <v>295</v>
      </c>
      <c r="G476" t="s">
        <v>296</v>
      </c>
      <c r="H476">
        <v>3</v>
      </c>
      <c r="I476" t="s">
        <v>240</v>
      </c>
      <c r="J476" t="s">
        <v>133</v>
      </c>
      <c r="K476" t="s">
        <v>158</v>
      </c>
      <c r="P476" t="s">
        <v>302</v>
      </c>
      <c r="Q476" t="s">
        <v>131</v>
      </c>
      <c r="R476" t="s">
        <v>157</v>
      </c>
      <c r="S476" t="s">
        <v>129</v>
      </c>
      <c r="AB476" t="s">
        <v>128</v>
      </c>
      <c r="AC476">
        <v>2010</v>
      </c>
      <c r="AD476" s="145">
        <v>0</v>
      </c>
      <c r="AE476" t="s">
        <v>196</v>
      </c>
      <c r="AH476" t="s">
        <v>322</v>
      </c>
    </row>
    <row r="477" spans="1:34" x14ac:dyDescent="0.25">
      <c r="A477" t="s">
        <v>137</v>
      </c>
      <c r="B477" t="s">
        <v>323</v>
      </c>
      <c r="C477" t="s">
        <v>324</v>
      </c>
      <c r="D477" t="s">
        <v>136</v>
      </c>
      <c r="E477" t="s">
        <v>135</v>
      </c>
      <c r="F477" t="s">
        <v>295</v>
      </c>
      <c r="G477" t="s">
        <v>296</v>
      </c>
      <c r="H477">
        <v>582</v>
      </c>
      <c r="I477" t="s">
        <v>325</v>
      </c>
      <c r="J477" t="s">
        <v>133</v>
      </c>
      <c r="K477" t="s">
        <v>132</v>
      </c>
      <c r="P477" t="s">
        <v>297</v>
      </c>
      <c r="Q477" t="s">
        <v>298</v>
      </c>
      <c r="R477" t="s">
        <v>156</v>
      </c>
      <c r="S477" t="s">
        <v>155</v>
      </c>
      <c r="AB477" t="s">
        <v>128</v>
      </c>
      <c r="AC477">
        <v>2010</v>
      </c>
      <c r="AD477" s="145">
        <v>5.4</v>
      </c>
      <c r="AH477" t="s">
        <v>326</v>
      </c>
    </row>
    <row r="478" spans="1:34" x14ac:dyDescent="0.25">
      <c r="A478" t="s">
        <v>137</v>
      </c>
      <c r="B478" t="s">
        <v>323</v>
      </c>
      <c r="C478" t="s">
        <v>324</v>
      </c>
      <c r="D478" t="s">
        <v>136</v>
      </c>
      <c r="E478" t="s">
        <v>135</v>
      </c>
      <c r="F478" t="s">
        <v>295</v>
      </c>
      <c r="G478" t="s">
        <v>296</v>
      </c>
      <c r="H478">
        <v>582</v>
      </c>
      <c r="I478" t="s">
        <v>325</v>
      </c>
      <c r="J478" t="s">
        <v>133</v>
      </c>
      <c r="K478" t="s">
        <v>132</v>
      </c>
      <c r="P478" t="s">
        <v>297</v>
      </c>
      <c r="Q478" t="s">
        <v>298</v>
      </c>
      <c r="R478" t="s">
        <v>154</v>
      </c>
      <c r="S478" t="s">
        <v>153</v>
      </c>
      <c r="AB478" t="s">
        <v>128</v>
      </c>
      <c r="AC478">
        <v>2010</v>
      </c>
      <c r="AD478" s="145">
        <v>35.200000000000003</v>
      </c>
      <c r="AH478" t="s">
        <v>326</v>
      </c>
    </row>
    <row r="479" spans="1:34" x14ac:dyDescent="0.25">
      <c r="A479" t="s">
        <v>137</v>
      </c>
      <c r="B479" t="s">
        <v>323</v>
      </c>
      <c r="C479" t="s">
        <v>324</v>
      </c>
      <c r="D479" t="s">
        <v>136</v>
      </c>
      <c r="E479" t="s">
        <v>135</v>
      </c>
      <c r="F479" t="s">
        <v>295</v>
      </c>
      <c r="G479" t="s">
        <v>296</v>
      </c>
      <c r="H479">
        <v>582</v>
      </c>
      <c r="I479" t="s">
        <v>325</v>
      </c>
      <c r="J479" t="s">
        <v>133</v>
      </c>
      <c r="K479" t="s">
        <v>132</v>
      </c>
      <c r="P479" t="s">
        <v>297</v>
      </c>
      <c r="Q479" t="s">
        <v>298</v>
      </c>
      <c r="R479" t="s">
        <v>152</v>
      </c>
      <c r="S479" t="s">
        <v>151</v>
      </c>
      <c r="AB479" t="s">
        <v>128</v>
      </c>
      <c r="AC479">
        <v>2010</v>
      </c>
      <c r="AD479" s="145">
        <v>22</v>
      </c>
      <c r="AH479" t="s">
        <v>326</v>
      </c>
    </row>
    <row r="480" spans="1:34" x14ac:dyDescent="0.25">
      <c r="A480" t="s">
        <v>137</v>
      </c>
      <c r="B480" t="s">
        <v>323</v>
      </c>
      <c r="C480" t="s">
        <v>324</v>
      </c>
      <c r="D480" t="s">
        <v>136</v>
      </c>
      <c r="E480" t="s">
        <v>135</v>
      </c>
      <c r="F480" t="s">
        <v>295</v>
      </c>
      <c r="G480" t="s">
        <v>296</v>
      </c>
      <c r="H480">
        <v>582</v>
      </c>
      <c r="I480" t="s">
        <v>325</v>
      </c>
      <c r="J480" t="s">
        <v>133</v>
      </c>
      <c r="K480" t="s">
        <v>132</v>
      </c>
      <c r="P480" t="s">
        <v>297</v>
      </c>
      <c r="Q480" t="s">
        <v>298</v>
      </c>
      <c r="R480" t="s">
        <v>150</v>
      </c>
      <c r="S480" t="s">
        <v>149</v>
      </c>
      <c r="AB480" t="s">
        <v>128</v>
      </c>
      <c r="AC480">
        <v>2010</v>
      </c>
      <c r="AD480" s="145">
        <v>15.8</v>
      </c>
      <c r="AH480" t="s">
        <v>326</v>
      </c>
    </row>
    <row r="481" spans="1:34" x14ac:dyDescent="0.25">
      <c r="A481" t="s">
        <v>137</v>
      </c>
      <c r="B481" t="s">
        <v>323</v>
      </c>
      <c r="C481" t="s">
        <v>324</v>
      </c>
      <c r="D481" t="s">
        <v>136</v>
      </c>
      <c r="E481" t="s">
        <v>135</v>
      </c>
      <c r="F481" t="s">
        <v>295</v>
      </c>
      <c r="G481" t="s">
        <v>296</v>
      </c>
      <c r="H481">
        <v>582</v>
      </c>
      <c r="I481" t="s">
        <v>325</v>
      </c>
      <c r="J481" t="s">
        <v>133</v>
      </c>
      <c r="K481" t="s">
        <v>132</v>
      </c>
      <c r="P481" t="s">
        <v>297</v>
      </c>
      <c r="Q481" t="s">
        <v>298</v>
      </c>
      <c r="R481" t="s">
        <v>148</v>
      </c>
      <c r="S481" t="s">
        <v>147</v>
      </c>
      <c r="AB481" t="s">
        <v>128</v>
      </c>
      <c r="AC481">
        <v>2010</v>
      </c>
      <c r="AD481" s="145">
        <v>15.3</v>
      </c>
      <c r="AH481" t="s">
        <v>326</v>
      </c>
    </row>
    <row r="482" spans="1:34" x14ac:dyDescent="0.25">
      <c r="A482" t="s">
        <v>137</v>
      </c>
      <c r="B482" t="s">
        <v>323</v>
      </c>
      <c r="C482" t="s">
        <v>324</v>
      </c>
      <c r="D482" t="s">
        <v>136</v>
      </c>
      <c r="E482" t="s">
        <v>135</v>
      </c>
      <c r="F482" t="s">
        <v>295</v>
      </c>
      <c r="G482" t="s">
        <v>296</v>
      </c>
      <c r="H482">
        <v>582</v>
      </c>
      <c r="I482" t="s">
        <v>325</v>
      </c>
      <c r="J482" t="s">
        <v>133</v>
      </c>
      <c r="K482" t="s">
        <v>132</v>
      </c>
      <c r="P482" t="s">
        <v>297</v>
      </c>
      <c r="Q482" t="s">
        <v>298</v>
      </c>
      <c r="R482" t="s">
        <v>146</v>
      </c>
      <c r="S482" t="s">
        <v>145</v>
      </c>
      <c r="AB482" t="s">
        <v>128</v>
      </c>
      <c r="AC482">
        <v>2010</v>
      </c>
      <c r="AD482" s="145">
        <v>6.1</v>
      </c>
      <c r="AH482" t="s">
        <v>326</v>
      </c>
    </row>
    <row r="483" spans="1:34" x14ac:dyDescent="0.25">
      <c r="A483" t="s">
        <v>137</v>
      </c>
      <c r="B483" t="s">
        <v>323</v>
      </c>
      <c r="C483" t="s">
        <v>324</v>
      </c>
      <c r="D483" t="s">
        <v>136</v>
      </c>
      <c r="E483" t="s">
        <v>135</v>
      </c>
      <c r="F483" t="s">
        <v>295</v>
      </c>
      <c r="G483" t="s">
        <v>296</v>
      </c>
      <c r="H483">
        <v>582</v>
      </c>
      <c r="I483" t="s">
        <v>325</v>
      </c>
      <c r="J483" t="s">
        <v>133</v>
      </c>
      <c r="K483" t="s">
        <v>132</v>
      </c>
      <c r="P483" t="s">
        <v>297</v>
      </c>
      <c r="Q483" t="s">
        <v>298</v>
      </c>
      <c r="R483" t="s">
        <v>144</v>
      </c>
      <c r="S483" t="s">
        <v>143</v>
      </c>
      <c r="AB483" t="s">
        <v>128</v>
      </c>
      <c r="AC483">
        <v>2010</v>
      </c>
      <c r="AD483" s="145">
        <v>2.9</v>
      </c>
      <c r="AH483" t="s">
        <v>326</v>
      </c>
    </row>
    <row r="484" spans="1:34" x14ac:dyDescent="0.25">
      <c r="A484" t="s">
        <v>137</v>
      </c>
      <c r="B484" t="s">
        <v>323</v>
      </c>
      <c r="C484" t="s">
        <v>324</v>
      </c>
      <c r="D484" t="s">
        <v>136</v>
      </c>
      <c r="E484" t="s">
        <v>135</v>
      </c>
      <c r="F484" t="s">
        <v>295</v>
      </c>
      <c r="G484" t="s">
        <v>296</v>
      </c>
      <c r="H484">
        <v>582</v>
      </c>
      <c r="I484" t="s">
        <v>325</v>
      </c>
      <c r="J484" t="s">
        <v>133</v>
      </c>
      <c r="K484" t="s">
        <v>132</v>
      </c>
      <c r="P484" t="s">
        <v>297</v>
      </c>
      <c r="Q484" t="s">
        <v>298</v>
      </c>
      <c r="R484" t="s">
        <v>142</v>
      </c>
      <c r="S484" t="s">
        <v>141</v>
      </c>
      <c r="AB484" t="s">
        <v>128</v>
      </c>
      <c r="AC484">
        <v>2010</v>
      </c>
      <c r="AD484" s="145">
        <v>9.1</v>
      </c>
      <c r="AH484" t="s">
        <v>326</v>
      </c>
    </row>
    <row r="485" spans="1:34" x14ac:dyDescent="0.25">
      <c r="A485" t="s">
        <v>137</v>
      </c>
      <c r="B485" t="s">
        <v>323</v>
      </c>
      <c r="C485" t="s">
        <v>324</v>
      </c>
      <c r="D485" t="s">
        <v>136</v>
      </c>
      <c r="E485" t="s">
        <v>135</v>
      </c>
      <c r="F485" t="s">
        <v>295</v>
      </c>
      <c r="G485" t="s">
        <v>296</v>
      </c>
      <c r="H485">
        <v>582</v>
      </c>
      <c r="I485" t="s">
        <v>325</v>
      </c>
      <c r="J485" t="s">
        <v>133</v>
      </c>
      <c r="K485" t="s">
        <v>132</v>
      </c>
      <c r="P485" t="s">
        <v>297</v>
      </c>
      <c r="Q485" t="s">
        <v>298</v>
      </c>
      <c r="R485" t="s">
        <v>140</v>
      </c>
      <c r="S485" t="s">
        <v>139</v>
      </c>
      <c r="AB485" t="s">
        <v>128</v>
      </c>
      <c r="AC485">
        <v>2010</v>
      </c>
      <c r="AD485" s="145">
        <v>4.2</v>
      </c>
      <c r="AH485" t="s">
        <v>326</v>
      </c>
    </row>
    <row r="486" spans="1:34" x14ac:dyDescent="0.25">
      <c r="A486" t="s">
        <v>137</v>
      </c>
      <c r="B486" t="s">
        <v>323</v>
      </c>
      <c r="C486" t="s">
        <v>324</v>
      </c>
      <c r="D486" t="s">
        <v>136</v>
      </c>
      <c r="E486" t="s">
        <v>135</v>
      </c>
      <c r="F486" t="s">
        <v>295</v>
      </c>
      <c r="G486" t="s">
        <v>296</v>
      </c>
      <c r="H486">
        <v>582</v>
      </c>
      <c r="I486" t="s">
        <v>325</v>
      </c>
      <c r="J486" t="s">
        <v>133</v>
      </c>
      <c r="K486" t="s">
        <v>132</v>
      </c>
      <c r="P486" t="s">
        <v>297</v>
      </c>
      <c r="Q486" t="s">
        <v>298</v>
      </c>
      <c r="R486" t="s">
        <v>138</v>
      </c>
      <c r="S486" t="s">
        <v>131</v>
      </c>
      <c r="AB486" t="s">
        <v>128</v>
      </c>
      <c r="AC486">
        <v>2010</v>
      </c>
      <c r="AD486" s="145">
        <v>123.3</v>
      </c>
      <c r="AH486" t="s">
        <v>326</v>
      </c>
    </row>
    <row r="487" spans="1:34" x14ac:dyDescent="0.25">
      <c r="A487" t="s">
        <v>137</v>
      </c>
      <c r="B487" t="s">
        <v>323</v>
      </c>
      <c r="C487" t="s">
        <v>324</v>
      </c>
      <c r="D487" t="s">
        <v>136</v>
      </c>
      <c r="E487" t="s">
        <v>135</v>
      </c>
      <c r="F487" t="s">
        <v>295</v>
      </c>
      <c r="G487" t="s">
        <v>296</v>
      </c>
      <c r="H487">
        <v>582</v>
      </c>
      <c r="I487" t="s">
        <v>325</v>
      </c>
      <c r="J487" t="s">
        <v>133</v>
      </c>
      <c r="K487" t="s">
        <v>132</v>
      </c>
      <c r="P487" t="s">
        <v>297</v>
      </c>
      <c r="Q487" t="s">
        <v>298</v>
      </c>
      <c r="R487" t="s">
        <v>130</v>
      </c>
      <c r="S487" t="s">
        <v>129</v>
      </c>
      <c r="AB487" t="s">
        <v>128</v>
      </c>
      <c r="AC487">
        <v>2010</v>
      </c>
      <c r="AD487" s="145">
        <v>7.3</v>
      </c>
      <c r="AH487" t="s">
        <v>326</v>
      </c>
    </row>
    <row r="488" spans="1:34" x14ac:dyDescent="0.25">
      <c r="A488" t="s">
        <v>137</v>
      </c>
      <c r="B488" t="s">
        <v>323</v>
      </c>
      <c r="C488" t="s">
        <v>324</v>
      </c>
      <c r="D488" t="s">
        <v>136</v>
      </c>
      <c r="E488" t="s">
        <v>135</v>
      </c>
      <c r="F488" t="s">
        <v>295</v>
      </c>
      <c r="G488" t="s">
        <v>296</v>
      </c>
      <c r="H488">
        <v>582</v>
      </c>
      <c r="I488" t="s">
        <v>325</v>
      </c>
      <c r="J488" t="s">
        <v>133</v>
      </c>
      <c r="K488" t="s">
        <v>132</v>
      </c>
      <c r="P488" t="s">
        <v>300</v>
      </c>
      <c r="Q488" t="s">
        <v>301</v>
      </c>
      <c r="R488" t="s">
        <v>156</v>
      </c>
      <c r="S488" t="s">
        <v>155</v>
      </c>
      <c r="AB488" t="s">
        <v>128</v>
      </c>
      <c r="AC488">
        <v>2010</v>
      </c>
      <c r="AD488" s="145">
        <v>8.4</v>
      </c>
      <c r="AH488" t="s">
        <v>326</v>
      </c>
    </row>
    <row r="489" spans="1:34" x14ac:dyDescent="0.25">
      <c r="A489" t="s">
        <v>137</v>
      </c>
      <c r="B489" t="s">
        <v>323</v>
      </c>
      <c r="C489" t="s">
        <v>324</v>
      </c>
      <c r="D489" t="s">
        <v>136</v>
      </c>
      <c r="E489" t="s">
        <v>135</v>
      </c>
      <c r="F489" t="s">
        <v>295</v>
      </c>
      <c r="G489" t="s">
        <v>296</v>
      </c>
      <c r="H489">
        <v>582</v>
      </c>
      <c r="I489" t="s">
        <v>325</v>
      </c>
      <c r="J489" t="s">
        <v>133</v>
      </c>
      <c r="K489" t="s">
        <v>132</v>
      </c>
      <c r="P489" t="s">
        <v>300</v>
      </c>
      <c r="Q489" t="s">
        <v>301</v>
      </c>
      <c r="R489" t="s">
        <v>154</v>
      </c>
      <c r="S489" t="s">
        <v>153</v>
      </c>
      <c r="AB489" t="s">
        <v>128</v>
      </c>
      <c r="AC489">
        <v>2010</v>
      </c>
      <c r="AD489" s="145">
        <v>29.6</v>
      </c>
      <c r="AH489" t="s">
        <v>326</v>
      </c>
    </row>
    <row r="490" spans="1:34" x14ac:dyDescent="0.25">
      <c r="A490" t="s">
        <v>137</v>
      </c>
      <c r="B490" t="s">
        <v>323</v>
      </c>
      <c r="C490" t="s">
        <v>324</v>
      </c>
      <c r="D490" t="s">
        <v>136</v>
      </c>
      <c r="E490" t="s">
        <v>135</v>
      </c>
      <c r="F490" t="s">
        <v>295</v>
      </c>
      <c r="G490" t="s">
        <v>296</v>
      </c>
      <c r="H490">
        <v>582</v>
      </c>
      <c r="I490" t="s">
        <v>325</v>
      </c>
      <c r="J490" t="s">
        <v>133</v>
      </c>
      <c r="K490" t="s">
        <v>132</v>
      </c>
      <c r="P490" t="s">
        <v>300</v>
      </c>
      <c r="Q490" t="s">
        <v>301</v>
      </c>
      <c r="R490" t="s">
        <v>152</v>
      </c>
      <c r="S490" t="s">
        <v>151</v>
      </c>
      <c r="AB490" t="s">
        <v>128</v>
      </c>
      <c r="AC490">
        <v>2010</v>
      </c>
      <c r="AD490" s="145">
        <v>22.2</v>
      </c>
      <c r="AH490" t="s">
        <v>326</v>
      </c>
    </row>
    <row r="491" spans="1:34" x14ac:dyDescent="0.25">
      <c r="A491" t="s">
        <v>137</v>
      </c>
      <c r="B491" t="s">
        <v>323</v>
      </c>
      <c r="C491" t="s">
        <v>324</v>
      </c>
      <c r="D491" t="s">
        <v>136</v>
      </c>
      <c r="E491" t="s">
        <v>135</v>
      </c>
      <c r="F491" t="s">
        <v>295</v>
      </c>
      <c r="G491" t="s">
        <v>296</v>
      </c>
      <c r="H491">
        <v>582</v>
      </c>
      <c r="I491" t="s">
        <v>325</v>
      </c>
      <c r="J491" t="s">
        <v>133</v>
      </c>
      <c r="K491" t="s">
        <v>132</v>
      </c>
      <c r="P491" t="s">
        <v>300</v>
      </c>
      <c r="Q491" t="s">
        <v>301</v>
      </c>
      <c r="R491" t="s">
        <v>150</v>
      </c>
      <c r="S491" t="s">
        <v>149</v>
      </c>
      <c r="AB491" t="s">
        <v>128</v>
      </c>
      <c r="AC491">
        <v>2010</v>
      </c>
      <c r="AD491" s="145">
        <v>12.8</v>
      </c>
      <c r="AH491" t="s">
        <v>326</v>
      </c>
    </row>
    <row r="492" spans="1:34" x14ac:dyDescent="0.25">
      <c r="A492" t="s">
        <v>137</v>
      </c>
      <c r="B492" t="s">
        <v>323</v>
      </c>
      <c r="C492" t="s">
        <v>324</v>
      </c>
      <c r="D492" t="s">
        <v>136</v>
      </c>
      <c r="E492" t="s">
        <v>135</v>
      </c>
      <c r="F492" t="s">
        <v>295</v>
      </c>
      <c r="G492" t="s">
        <v>296</v>
      </c>
      <c r="H492">
        <v>582</v>
      </c>
      <c r="I492" t="s">
        <v>325</v>
      </c>
      <c r="J492" t="s">
        <v>133</v>
      </c>
      <c r="K492" t="s">
        <v>132</v>
      </c>
      <c r="P492" t="s">
        <v>300</v>
      </c>
      <c r="Q492" t="s">
        <v>301</v>
      </c>
      <c r="R492" t="s">
        <v>148</v>
      </c>
      <c r="S492" t="s">
        <v>147</v>
      </c>
      <c r="AB492" t="s">
        <v>128</v>
      </c>
      <c r="AC492">
        <v>2010</v>
      </c>
      <c r="AD492" s="145">
        <v>50.9</v>
      </c>
      <c r="AH492" t="s">
        <v>326</v>
      </c>
    </row>
    <row r="493" spans="1:34" x14ac:dyDescent="0.25">
      <c r="A493" t="s">
        <v>137</v>
      </c>
      <c r="B493" t="s">
        <v>323</v>
      </c>
      <c r="C493" t="s">
        <v>324</v>
      </c>
      <c r="D493" t="s">
        <v>136</v>
      </c>
      <c r="E493" t="s">
        <v>135</v>
      </c>
      <c r="F493" t="s">
        <v>295</v>
      </c>
      <c r="G493" t="s">
        <v>296</v>
      </c>
      <c r="H493">
        <v>582</v>
      </c>
      <c r="I493" t="s">
        <v>325</v>
      </c>
      <c r="J493" t="s">
        <v>133</v>
      </c>
      <c r="K493" t="s">
        <v>132</v>
      </c>
      <c r="P493" t="s">
        <v>300</v>
      </c>
      <c r="Q493" t="s">
        <v>301</v>
      </c>
      <c r="R493" t="s">
        <v>146</v>
      </c>
      <c r="S493" t="s">
        <v>145</v>
      </c>
      <c r="AB493" t="s">
        <v>128</v>
      </c>
      <c r="AC493">
        <v>2010</v>
      </c>
      <c r="AD493" s="145">
        <v>7.8</v>
      </c>
      <c r="AH493" t="s">
        <v>326</v>
      </c>
    </row>
    <row r="494" spans="1:34" x14ac:dyDescent="0.25">
      <c r="A494" t="s">
        <v>137</v>
      </c>
      <c r="B494" t="s">
        <v>323</v>
      </c>
      <c r="C494" t="s">
        <v>324</v>
      </c>
      <c r="D494" t="s">
        <v>136</v>
      </c>
      <c r="E494" t="s">
        <v>135</v>
      </c>
      <c r="F494" t="s">
        <v>295</v>
      </c>
      <c r="G494" t="s">
        <v>296</v>
      </c>
      <c r="H494">
        <v>582</v>
      </c>
      <c r="I494" t="s">
        <v>325</v>
      </c>
      <c r="J494" t="s">
        <v>133</v>
      </c>
      <c r="K494" t="s">
        <v>132</v>
      </c>
      <c r="P494" t="s">
        <v>300</v>
      </c>
      <c r="Q494" t="s">
        <v>301</v>
      </c>
      <c r="R494" t="s">
        <v>144</v>
      </c>
      <c r="S494" t="s">
        <v>143</v>
      </c>
      <c r="AB494" t="s">
        <v>128</v>
      </c>
      <c r="AC494">
        <v>2010</v>
      </c>
      <c r="AD494" s="145">
        <v>65.2</v>
      </c>
      <c r="AH494" t="s">
        <v>326</v>
      </c>
    </row>
    <row r="495" spans="1:34" x14ac:dyDescent="0.25">
      <c r="A495" t="s">
        <v>137</v>
      </c>
      <c r="B495" t="s">
        <v>323</v>
      </c>
      <c r="C495" t="s">
        <v>324</v>
      </c>
      <c r="D495" t="s">
        <v>136</v>
      </c>
      <c r="E495" t="s">
        <v>135</v>
      </c>
      <c r="F495" t="s">
        <v>295</v>
      </c>
      <c r="G495" t="s">
        <v>296</v>
      </c>
      <c r="H495">
        <v>582</v>
      </c>
      <c r="I495" t="s">
        <v>325</v>
      </c>
      <c r="J495" t="s">
        <v>133</v>
      </c>
      <c r="K495" t="s">
        <v>132</v>
      </c>
      <c r="P495" t="s">
        <v>300</v>
      </c>
      <c r="Q495" t="s">
        <v>301</v>
      </c>
      <c r="R495" t="s">
        <v>142</v>
      </c>
      <c r="S495" t="s">
        <v>141</v>
      </c>
      <c r="AB495" t="s">
        <v>128</v>
      </c>
      <c r="AC495">
        <v>2010</v>
      </c>
      <c r="AD495" s="145">
        <v>25.2</v>
      </c>
      <c r="AH495" t="s">
        <v>326</v>
      </c>
    </row>
    <row r="496" spans="1:34" x14ac:dyDescent="0.25">
      <c r="A496" t="s">
        <v>137</v>
      </c>
      <c r="B496" t="s">
        <v>323</v>
      </c>
      <c r="C496" t="s">
        <v>324</v>
      </c>
      <c r="D496" t="s">
        <v>136</v>
      </c>
      <c r="E496" t="s">
        <v>135</v>
      </c>
      <c r="F496" t="s">
        <v>295</v>
      </c>
      <c r="G496" t="s">
        <v>296</v>
      </c>
      <c r="H496">
        <v>582</v>
      </c>
      <c r="I496" t="s">
        <v>325</v>
      </c>
      <c r="J496" t="s">
        <v>133</v>
      </c>
      <c r="K496" t="s">
        <v>132</v>
      </c>
      <c r="P496" t="s">
        <v>300</v>
      </c>
      <c r="Q496" t="s">
        <v>301</v>
      </c>
      <c r="R496" t="s">
        <v>140</v>
      </c>
      <c r="S496" t="s">
        <v>139</v>
      </c>
      <c r="AB496" t="s">
        <v>128</v>
      </c>
      <c r="AC496">
        <v>2010</v>
      </c>
      <c r="AD496" s="145">
        <v>18.5</v>
      </c>
      <c r="AH496" t="s">
        <v>326</v>
      </c>
    </row>
    <row r="497" spans="1:34" x14ac:dyDescent="0.25">
      <c r="A497" t="s">
        <v>137</v>
      </c>
      <c r="B497" t="s">
        <v>323</v>
      </c>
      <c r="C497" t="s">
        <v>324</v>
      </c>
      <c r="D497" t="s">
        <v>136</v>
      </c>
      <c r="E497" t="s">
        <v>135</v>
      </c>
      <c r="F497" t="s">
        <v>295</v>
      </c>
      <c r="G497" t="s">
        <v>296</v>
      </c>
      <c r="H497">
        <v>582</v>
      </c>
      <c r="I497" t="s">
        <v>325</v>
      </c>
      <c r="J497" t="s">
        <v>133</v>
      </c>
      <c r="K497" t="s">
        <v>132</v>
      </c>
      <c r="P497" t="s">
        <v>300</v>
      </c>
      <c r="Q497" t="s">
        <v>301</v>
      </c>
      <c r="R497" t="s">
        <v>138</v>
      </c>
      <c r="S497" t="s">
        <v>131</v>
      </c>
      <c r="AB497" t="s">
        <v>128</v>
      </c>
      <c r="AC497">
        <v>2010</v>
      </c>
      <c r="AD497" s="145">
        <v>249.5</v>
      </c>
      <c r="AH497" t="s">
        <v>326</v>
      </c>
    </row>
    <row r="498" spans="1:34" x14ac:dyDescent="0.25">
      <c r="A498" t="s">
        <v>137</v>
      </c>
      <c r="B498" t="s">
        <v>323</v>
      </c>
      <c r="C498" t="s">
        <v>324</v>
      </c>
      <c r="D498" t="s">
        <v>136</v>
      </c>
      <c r="E498" t="s">
        <v>135</v>
      </c>
      <c r="F498" t="s">
        <v>295</v>
      </c>
      <c r="G498" t="s">
        <v>296</v>
      </c>
      <c r="H498">
        <v>582</v>
      </c>
      <c r="I498" t="s">
        <v>325</v>
      </c>
      <c r="J498" t="s">
        <v>133</v>
      </c>
      <c r="K498" t="s">
        <v>132</v>
      </c>
      <c r="P498" t="s">
        <v>300</v>
      </c>
      <c r="Q498" t="s">
        <v>301</v>
      </c>
      <c r="R498" t="s">
        <v>130</v>
      </c>
      <c r="S498" t="s">
        <v>129</v>
      </c>
      <c r="AB498" t="s">
        <v>128</v>
      </c>
      <c r="AC498">
        <v>2010</v>
      </c>
      <c r="AD498" s="145">
        <v>8.9</v>
      </c>
      <c r="AH498" t="s">
        <v>326</v>
      </c>
    </row>
    <row r="499" spans="1:34" s="49" customFormat="1" x14ac:dyDescent="0.25">
      <c r="A499" s="49" t="s">
        <v>137</v>
      </c>
      <c r="B499" s="49" t="s">
        <v>323</v>
      </c>
      <c r="C499" s="49" t="s">
        <v>324</v>
      </c>
      <c r="D499" s="49" t="s">
        <v>136</v>
      </c>
      <c r="E499" s="49" t="s">
        <v>135</v>
      </c>
      <c r="F499" s="49" t="s">
        <v>295</v>
      </c>
      <c r="G499" s="49" t="s">
        <v>296</v>
      </c>
      <c r="H499" s="49">
        <v>582</v>
      </c>
      <c r="I499" s="49" t="s">
        <v>325</v>
      </c>
      <c r="J499" s="49" t="s">
        <v>133</v>
      </c>
      <c r="K499" s="49" t="s">
        <v>132</v>
      </c>
      <c r="P499" s="49" t="s">
        <v>302</v>
      </c>
      <c r="Q499" s="49" t="s">
        <v>131</v>
      </c>
      <c r="R499" s="49" t="s">
        <v>156</v>
      </c>
      <c r="S499" s="49" t="s">
        <v>155</v>
      </c>
      <c r="AB499" s="49" t="s">
        <v>128</v>
      </c>
      <c r="AC499" s="49">
        <v>2010</v>
      </c>
      <c r="AD499" s="146">
        <v>13.8</v>
      </c>
      <c r="AF499" s="49" t="s">
        <v>858</v>
      </c>
      <c r="AG499" s="146">
        <f>(AD499+AD500+AD501)*( 1 +AD509/(AD508-AD509))</f>
        <v>128.37868760515985</v>
      </c>
      <c r="AH499" s="49" t="s">
        <v>326</v>
      </c>
    </row>
    <row r="500" spans="1:34" s="49" customFormat="1" x14ac:dyDescent="0.25">
      <c r="A500" s="49" t="s">
        <v>137</v>
      </c>
      <c r="B500" s="49" t="s">
        <v>323</v>
      </c>
      <c r="C500" s="49" t="s">
        <v>324</v>
      </c>
      <c r="D500" s="49" t="s">
        <v>136</v>
      </c>
      <c r="E500" s="49" t="s">
        <v>135</v>
      </c>
      <c r="F500" s="49" t="s">
        <v>295</v>
      </c>
      <c r="G500" s="49" t="s">
        <v>296</v>
      </c>
      <c r="H500" s="49">
        <v>582</v>
      </c>
      <c r="I500" s="49" t="s">
        <v>325</v>
      </c>
      <c r="J500" s="49" t="s">
        <v>133</v>
      </c>
      <c r="K500" s="49" t="s">
        <v>132</v>
      </c>
      <c r="P500" s="49" t="s">
        <v>302</v>
      </c>
      <c r="Q500" s="49" t="s">
        <v>131</v>
      </c>
      <c r="R500" s="49" t="s">
        <v>154</v>
      </c>
      <c r="S500" s="49" t="s">
        <v>153</v>
      </c>
      <c r="AB500" s="49" t="s">
        <v>128</v>
      </c>
      <c r="AC500" s="49">
        <v>2010</v>
      </c>
      <c r="AD500" s="146">
        <v>64.8</v>
      </c>
      <c r="AF500" s="49" t="s">
        <v>859</v>
      </c>
      <c r="AG500" s="146">
        <f>(AD502+AD503+AD504+AD505+AD506+AD507)*( 1 +AD509/(AD508-AD509))</f>
        <v>244.42131239484019</v>
      </c>
      <c r="AH500" s="49" t="s">
        <v>326</v>
      </c>
    </row>
    <row r="501" spans="1:34" s="49" customFormat="1" x14ac:dyDescent="0.25">
      <c r="A501" s="49" t="s">
        <v>137</v>
      </c>
      <c r="B501" s="49" t="s">
        <v>323</v>
      </c>
      <c r="C501" s="49" t="s">
        <v>324</v>
      </c>
      <c r="D501" s="49" t="s">
        <v>136</v>
      </c>
      <c r="E501" s="49" t="s">
        <v>135</v>
      </c>
      <c r="F501" s="49" t="s">
        <v>295</v>
      </c>
      <c r="G501" s="49" t="s">
        <v>296</v>
      </c>
      <c r="H501" s="49">
        <v>582</v>
      </c>
      <c r="I501" s="49" t="s">
        <v>325</v>
      </c>
      <c r="J501" s="49" t="s">
        <v>133</v>
      </c>
      <c r="K501" s="49" t="s">
        <v>132</v>
      </c>
      <c r="P501" s="49" t="s">
        <v>302</v>
      </c>
      <c r="Q501" s="49" t="s">
        <v>131</v>
      </c>
      <c r="R501" s="49" t="s">
        <v>152</v>
      </c>
      <c r="S501" s="49" t="s">
        <v>151</v>
      </c>
      <c r="AB501" s="49" t="s">
        <v>128</v>
      </c>
      <c r="AC501" s="49">
        <v>2010</v>
      </c>
      <c r="AD501" s="146">
        <v>44.2</v>
      </c>
      <c r="AF501" s="49" t="s">
        <v>862</v>
      </c>
      <c r="AG501" s="146">
        <f>AD499+AD500+AD501+AD502+ AD503+AD504+AD505+AD506+AD507+AD509</f>
        <v>372.8</v>
      </c>
      <c r="AH501" s="49" t="s">
        <v>326</v>
      </c>
    </row>
    <row r="502" spans="1:34" s="49" customFormat="1" x14ac:dyDescent="0.25">
      <c r="A502" s="49" t="s">
        <v>137</v>
      </c>
      <c r="B502" s="49" t="s">
        <v>323</v>
      </c>
      <c r="C502" s="49" t="s">
        <v>324</v>
      </c>
      <c r="D502" s="49" t="s">
        <v>136</v>
      </c>
      <c r="E502" s="49" t="s">
        <v>135</v>
      </c>
      <c r="F502" s="49" t="s">
        <v>295</v>
      </c>
      <c r="G502" s="49" t="s">
        <v>296</v>
      </c>
      <c r="H502" s="49">
        <v>582</v>
      </c>
      <c r="I502" s="49" t="s">
        <v>325</v>
      </c>
      <c r="J502" s="49" t="s">
        <v>133</v>
      </c>
      <c r="K502" s="49" t="s">
        <v>132</v>
      </c>
      <c r="P502" s="49" t="s">
        <v>302</v>
      </c>
      <c r="Q502" s="49" t="s">
        <v>131</v>
      </c>
      <c r="R502" s="49" t="s">
        <v>150</v>
      </c>
      <c r="S502" s="49" t="s">
        <v>149</v>
      </c>
      <c r="AB502" s="49" t="s">
        <v>128</v>
      </c>
      <c r="AC502" s="49">
        <v>2010</v>
      </c>
      <c r="AD502" s="146">
        <v>28.6</v>
      </c>
      <c r="AG502" s="146"/>
      <c r="AH502" s="49" t="s">
        <v>326</v>
      </c>
    </row>
    <row r="503" spans="1:34" s="49" customFormat="1" x14ac:dyDescent="0.25">
      <c r="A503" s="49" t="s">
        <v>137</v>
      </c>
      <c r="B503" s="49" t="s">
        <v>323</v>
      </c>
      <c r="C503" s="49" t="s">
        <v>324</v>
      </c>
      <c r="D503" s="49" t="s">
        <v>136</v>
      </c>
      <c r="E503" s="49" t="s">
        <v>135</v>
      </c>
      <c r="F503" s="49" t="s">
        <v>295</v>
      </c>
      <c r="G503" s="49" t="s">
        <v>296</v>
      </c>
      <c r="H503" s="49">
        <v>582</v>
      </c>
      <c r="I503" s="49" t="s">
        <v>325</v>
      </c>
      <c r="J503" s="49" t="s">
        <v>133</v>
      </c>
      <c r="K503" s="49" t="s">
        <v>132</v>
      </c>
      <c r="P503" s="49" t="s">
        <v>302</v>
      </c>
      <c r="Q503" s="49" t="s">
        <v>131</v>
      </c>
      <c r="R503" s="49" t="s">
        <v>148</v>
      </c>
      <c r="S503" s="49" t="s">
        <v>147</v>
      </c>
      <c r="AB503" s="49" t="s">
        <v>128</v>
      </c>
      <c r="AC503" s="49">
        <v>2010</v>
      </c>
      <c r="AD503" s="146">
        <v>66.2</v>
      </c>
      <c r="AG503" s="146"/>
      <c r="AH503" s="49" t="s">
        <v>326</v>
      </c>
    </row>
    <row r="504" spans="1:34" s="49" customFormat="1" x14ac:dyDescent="0.25">
      <c r="A504" s="49" t="s">
        <v>137</v>
      </c>
      <c r="B504" s="49" t="s">
        <v>323</v>
      </c>
      <c r="C504" s="49" t="s">
        <v>324</v>
      </c>
      <c r="D504" s="49" t="s">
        <v>136</v>
      </c>
      <c r="E504" s="49" t="s">
        <v>135</v>
      </c>
      <c r="F504" s="49" t="s">
        <v>295</v>
      </c>
      <c r="G504" s="49" t="s">
        <v>296</v>
      </c>
      <c r="H504" s="49">
        <v>582</v>
      </c>
      <c r="I504" s="49" t="s">
        <v>325</v>
      </c>
      <c r="J504" s="49" t="s">
        <v>133</v>
      </c>
      <c r="K504" s="49" t="s">
        <v>132</v>
      </c>
      <c r="P504" s="49" t="s">
        <v>302</v>
      </c>
      <c r="Q504" s="49" t="s">
        <v>131</v>
      </c>
      <c r="R504" s="49" t="s">
        <v>146</v>
      </c>
      <c r="S504" s="49" t="s">
        <v>145</v>
      </c>
      <c r="AB504" s="49" t="s">
        <v>128</v>
      </c>
      <c r="AC504" s="49">
        <v>2010</v>
      </c>
      <c r="AD504" s="146">
        <v>13.9</v>
      </c>
      <c r="AG504" s="146"/>
      <c r="AH504" s="49" t="s">
        <v>326</v>
      </c>
    </row>
    <row r="505" spans="1:34" s="49" customFormat="1" x14ac:dyDescent="0.25">
      <c r="A505" s="49" t="s">
        <v>137</v>
      </c>
      <c r="B505" s="49" t="s">
        <v>323</v>
      </c>
      <c r="C505" s="49" t="s">
        <v>324</v>
      </c>
      <c r="D505" s="49" t="s">
        <v>136</v>
      </c>
      <c r="E505" s="49" t="s">
        <v>135</v>
      </c>
      <c r="F505" s="49" t="s">
        <v>295</v>
      </c>
      <c r="G505" s="49" t="s">
        <v>296</v>
      </c>
      <c r="H505" s="49">
        <v>582</v>
      </c>
      <c r="I505" s="49" t="s">
        <v>325</v>
      </c>
      <c r="J505" s="49" t="s">
        <v>133</v>
      </c>
      <c r="K505" s="49" t="s">
        <v>132</v>
      </c>
      <c r="P505" s="49" t="s">
        <v>302</v>
      </c>
      <c r="Q505" s="49" t="s">
        <v>131</v>
      </c>
      <c r="R505" s="49" t="s">
        <v>144</v>
      </c>
      <c r="S505" s="49" t="s">
        <v>143</v>
      </c>
      <c r="AB505" s="49" t="s">
        <v>128</v>
      </c>
      <c r="AC505" s="49">
        <v>2010</v>
      </c>
      <c r="AD505" s="146">
        <v>68.099999999999994</v>
      </c>
      <c r="AG505" s="146"/>
      <c r="AH505" s="49" t="s">
        <v>326</v>
      </c>
    </row>
    <row r="506" spans="1:34" s="49" customFormat="1" x14ac:dyDescent="0.25">
      <c r="A506" s="49" t="s">
        <v>137</v>
      </c>
      <c r="B506" s="49" t="s">
        <v>323</v>
      </c>
      <c r="C506" s="49" t="s">
        <v>324</v>
      </c>
      <c r="D506" s="49" t="s">
        <v>136</v>
      </c>
      <c r="E506" s="49" t="s">
        <v>135</v>
      </c>
      <c r="F506" s="49" t="s">
        <v>295</v>
      </c>
      <c r="G506" s="49" t="s">
        <v>296</v>
      </c>
      <c r="H506" s="49">
        <v>582</v>
      </c>
      <c r="I506" s="49" t="s">
        <v>325</v>
      </c>
      <c r="J506" s="49" t="s">
        <v>133</v>
      </c>
      <c r="K506" s="49" t="s">
        <v>132</v>
      </c>
      <c r="P506" s="49" t="s">
        <v>302</v>
      </c>
      <c r="Q506" s="49" t="s">
        <v>131</v>
      </c>
      <c r="R506" s="49" t="s">
        <v>142</v>
      </c>
      <c r="S506" s="49" t="s">
        <v>141</v>
      </c>
      <c r="AB506" s="49" t="s">
        <v>128</v>
      </c>
      <c r="AC506" s="49">
        <v>2010</v>
      </c>
      <c r="AD506" s="146">
        <v>34.299999999999997</v>
      </c>
      <c r="AG506" s="146"/>
      <c r="AH506" s="49" t="s">
        <v>326</v>
      </c>
    </row>
    <row r="507" spans="1:34" s="49" customFormat="1" x14ac:dyDescent="0.25">
      <c r="A507" s="49" t="s">
        <v>137</v>
      </c>
      <c r="B507" s="49" t="s">
        <v>323</v>
      </c>
      <c r="C507" s="49" t="s">
        <v>324</v>
      </c>
      <c r="D507" s="49" t="s">
        <v>136</v>
      </c>
      <c r="E507" s="49" t="s">
        <v>135</v>
      </c>
      <c r="F507" s="49" t="s">
        <v>295</v>
      </c>
      <c r="G507" s="49" t="s">
        <v>296</v>
      </c>
      <c r="H507" s="49">
        <v>582</v>
      </c>
      <c r="I507" s="49" t="s">
        <v>325</v>
      </c>
      <c r="J507" s="49" t="s">
        <v>133</v>
      </c>
      <c r="K507" s="49" t="s">
        <v>132</v>
      </c>
      <c r="P507" s="49" t="s">
        <v>302</v>
      </c>
      <c r="Q507" s="49" t="s">
        <v>131</v>
      </c>
      <c r="R507" s="49" t="s">
        <v>140</v>
      </c>
      <c r="S507" s="49" t="s">
        <v>139</v>
      </c>
      <c r="AB507" s="49" t="s">
        <v>128</v>
      </c>
      <c r="AC507" s="49">
        <v>2010</v>
      </c>
      <c r="AD507" s="146">
        <v>22.7</v>
      </c>
      <c r="AG507" s="146"/>
      <c r="AH507" s="49" t="s">
        <v>326</v>
      </c>
    </row>
    <row r="508" spans="1:34" s="49" customFormat="1" x14ac:dyDescent="0.25">
      <c r="A508" s="49" t="s">
        <v>137</v>
      </c>
      <c r="B508" s="49" t="s">
        <v>323</v>
      </c>
      <c r="C508" s="49" t="s">
        <v>324</v>
      </c>
      <c r="D508" s="49" t="s">
        <v>136</v>
      </c>
      <c r="E508" s="49" t="s">
        <v>135</v>
      </c>
      <c r="F508" s="49" t="s">
        <v>295</v>
      </c>
      <c r="G508" s="49" t="s">
        <v>296</v>
      </c>
      <c r="H508" s="49">
        <v>582</v>
      </c>
      <c r="I508" s="49" t="s">
        <v>325</v>
      </c>
      <c r="J508" s="49" t="s">
        <v>133</v>
      </c>
      <c r="K508" s="49" t="s">
        <v>132</v>
      </c>
      <c r="P508" s="49" t="s">
        <v>302</v>
      </c>
      <c r="Q508" s="49" t="s">
        <v>131</v>
      </c>
      <c r="R508" s="49" t="s">
        <v>138</v>
      </c>
      <c r="S508" s="49" t="s">
        <v>131</v>
      </c>
      <c r="AB508" s="49" t="s">
        <v>128</v>
      </c>
      <c r="AC508" s="49">
        <v>2010</v>
      </c>
      <c r="AD508" s="146">
        <v>372.8</v>
      </c>
      <c r="AG508" s="146"/>
      <c r="AH508" s="49" t="s">
        <v>326</v>
      </c>
    </row>
    <row r="509" spans="1:34" s="49" customFormat="1" x14ac:dyDescent="0.25">
      <c r="A509" s="49" t="s">
        <v>137</v>
      </c>
      <c r="B509" s="49" t="s">
        <v>323</v>
      </c>
      <c r="C509" s="49" t="s">
        <v>324</v>
      </c>
      <c r="D509" s="49" t="s">
        <v>136</v>
      </c>
      <c r="E509" s="49" t="s">
        <v>135</v>
      </c>
      <c r="F509" s="49" t="s">
        <v>295</v>
      </c>
      <c r="G509" s="49" t="s">
        <v>296</v>
      </c>
      <c r="H509" s="49">
        <v>582</v>
      </c>
      <c r="I509" s="49" t="s">
        <v>325</v>
      </c>
      <c r="J509" s="49" t="s">
        <v>133</v>
      </c>
      <c r="K509" s="49" t="s">
        <v>132</v>
      </c>
      <c r="P509" s="49" t="s">
        <v>302</v>
      </c>
      <c r="Q509" s="49" t="s">
        <v>131</v>
      </c>
      <c r="R509" s="49" t="s">
        <v>130</v>
      </c>
      <c r="S509" s="49" t="s">
        <v>129</v>
      </c>
      <c r="AB509" s="49" t="s">
        <v>128</v>
      </c>
      <c r="AC509" s="49">
        <v>2010</v>
      </c>
      <c r="AD509" s="146">
        <v>16.2</v>
      </c>
      <c r="AG509" s="146"/>
      <c r="AH509" s="49" t="s">
        <v>326</v>
      </c>
    </row>
    <row r="510" spans="1:34" x14ac:dyDescent="0.25">
      <c r="A510" t="s">
        <v>137</v>
      </c>
      <c r="B510" t="s">
        <v>74</v>
      </c>
      <c r="C510" t="s">
        <v>75</v>
      </c>
      <c r="D510" t="s">
        <v>136</v>
      </c>
      <c r="E510" t="s">
        <v>135</v>
      </c>
      <c r="F510" t="s">
        <v>295</v>
      </c>
      <c r="G510" t="s">
        <v>296</v>
      </c>
      <c r="H510">
        <v>246</v>
      </c>
      <c r="I510" t="s">
        <v>433</v>
      </c>
      <c r="J510" t="s">
        <v>133</v>
      </c>
      <c r="K510" t="s">
        <v>132</v>
      </c>
      <c r="P510" t="s">
        <v>297</v>
      </c>
      <c r="Q510" t="s">
        <v>298</v>
      </c>
      <c r="R510" t="s">
        <v>183</v>
      </c>
      <c r="S510" t="s">
        <v>182</v>
      </c>
      <c r="AB510" t="s">
        <v>128</v>
      </c>
      <c r="AC510">
        <v>2010</v>
      </c>
      <c r="AD510" s="145">
        <v>0.2</v>
      </c>
      <c r="AH510" t="s">
        <v>327</v>
      </c>
    </row>
    <row r="511" spans="1:34" x14ac:dyDescent="0.25">
      <c r="A511" t="s">
        <v>137</v>
      </c>
      <c r="B511" t="s">
        <v>74</v>
      </c>
      <c r="C511" t="s">
        <v>75</v>
      </c>
      <c r="D511" t="s">
        <v>136</v>
      </c>
      <c r="E511" t="s">
        <v>135</v>
      </c>
      <c r="F511" t="s">
        <v>295</v>
      </c>
      <c r="G511" t="s">
        <v>296</v>
      </c>
      <c r="H511">
        <v>246</v>
      </c>
      <c r="I511" t="s">
        <v>433</v>
      </c>
      <c r="J511" t="s">
        <v>133</v>
      </c>
      <c r="K511" t="s">
        <v>132</v>
      </c>
      <c r="P511" t="s">
        <v>297</v>
      </c>
      <c r="Q511" t="s">
        <v>298</v>
      </c>
      <c r="R511" t="s">
        <v>156</v>
      </c>
      <c r="S511" t="s">
        <v>155</v>
      </c>
      <c r="AB511" t="s">
        <v>128</v>
      </c>
      <c r="AC511">
        <v>2010</v>
      </c>
      <c r="AD511" s="145">
        <v>13.1</v>
      </c>
      <c r="AH511" t="s">
        <v>327</v>
      </c>
    </row>
    <row r="512" spans="1:34" x14ac:dyDescent="0.25">
      <c r="A512" t="s">
        <v>137</v>
      </c>
      <c r="B512" t="s">
        <v>74</v>
      </c>
      <c r="C512" t="s">
        <v>75</v>
      </c>
      <c r="D512" t="s">
        <v>136</v>
      </c>
      <c r="E512" t="s">
        <v>135</v>
      </c>
      <c r="F512" t="s">
        <v>295</v>
      </c>
      <c r="G512" t="s">
        <v>296</v>
      </c>
      <c r="H512">
        <v>246</v>
      </c>
      <c r="I512" t="s">
        <v>433</v>
      </c>
      <c r="J512" t="s">
        <v>133</v>
      </c>
      <c r="K512" t="s">
        <v>132</v>
      </c>
      <c r="P512" t="s">
        <v>297</v>
      </c>
      <c r="Q512" t="s">
        <v>298</v>
      </c>
      <c r="R512" t="s">
        <v>154</v>
      </c>
      <c r="S512" t="s">
        <v>153</v>
      </c>
      <c r="AB512" t="s">
        <v>128</v>
      </c>
      <c r="AC512">
        <v>2010</v>
      </c>
      <c r="AD512" s="145">
        <v>60.7</v>
      </c>
      <c r="AH512" t="s">
        <v>327</v>
      </c>
    </row>
    <row r="513" spans="1:34" x14ac:dyDescent="0.25">
      <c r="A513" t="s">
        <v>137</v>
      </c>
      <c r="B513" t="s">
        <v>74</v>
      </c>
      <c r="C513" t="s">
        <v>75</v>
      </c>
      <c r="D513" t="s">
        <v>136</v>
      </c>
      <c r="E513" t="s">
        <v>135</v>
      </c>
      <c r="F513" t="s">
        <v>295</v>
      </c>
      <c r="G513" t="s">
        <v>296</v>
      </c>
      <c r="H513">
        <v>246</v>
      </c>
      <c r="I513" t="s">
        <v>433</v>
      </c>
      <c r="J513" t="s">
        <v>133</v>
      </c>
      <c r="K513" t="s">
        <v>132</v>
      </c>
      <c r="P513" t="s">
        <v>297</v>
      </c>
      <c r="Q513" t="s">
        <v>298</v>
      </c>
      <c r="R513" t="s">
        <v>152</v>
      </c>
      <c r="S513" t="s">
        <v>151</v>
      </c>
      <c r="AB513" t="s">
        <v>128</v>
      </c>
      <c r="AC513">
        <v>2010</v>
      </c>
      <c r="AD513" s="145">
        <v>96.8</v>
      </c>
      <c r="AH513" t="s">
        <v>327</v>
      </c>
    </row>
    <row r="514" spans="1:34" x14ac:dyDescent="0.25">
      <c r="A514" t="s">
        <v>137</v>
      </c>
      <c r="B514" t="s">
        <v>74</v>
      </c>
      <c r="C514" t="s">
        <v>75</v>
      </c>
      <c r="D514" t="s">
        <v>136</v>
      </c>
      <c r="E514" t="s">
        <v>135</v>
      </c>
      <c r="F514" t="s">
        <v>295</v>
      </c>
      <c r="G514" t="s">
        <v>296</v>
      </c>
      <c r="H514">
        <v>246</v>
      </c>
      <c r="I514" t="s">
        <v>433</v>
      </c>
      <c r="J514" t="s">
        <v>133</v>
      </c>
      <c r="K514" t="s">
        <v>132</v>
      </c>
      <c r="P514" t="s">
        <v>297</v>
      </c>
      <c r="Q514" t="s">
        <v>298</v>
      </c>
      <c r="R514" t="s">
        <v>150</v>
      </c>
      <c r="S514" t="s">
        <v>149</v>
      </c>
      <c r="AB514" t="s">
        <v>128</v>
      </c>
      <c r="AC514">
        <v>2010</v>
      </c>
      <c r="AD514" s="145">
        <v>125.6</v>
      </c>
      <c r="AH514" t="s">
        <v>327</v>
      </c>
    </row>
    <row r="515" spans="1:34" x14ac:dyDescent="0.25">
      <c r="A515" t="s">
        <v>137</v>
      </c>
      <c r="B515" t="s">
        <v>74</v>
      </c>
      <c r="C515" t="s">
        <v>75</v>
      </c>
      <c r="D515" t="s">
        <v>136</v>
      </c>
      <c r="E515" t="s">
        <v>135</v>
      </c>
      <c r="F515" t="s">
        <v>295</v>
      </c>
      <c r="G515" t="s">
        <v>296</v>
      </c>
      <c r="H515">
        <v>246</v>
      </c>
      <c r="I515" t="s">
        <v>433</v>
      </c>
      <c r="J515" t="s">
        <v>133</v>
      </c>
      <c r="K515" t="s">
        <v>132</v>
      </c>
      <c r="P515" t="s">
        <v>297</v>
      </c>
      <c r="Q515" t="s">
        <v>298</v>
      </c>
      <c r="R515" t="s">
        <v>148</v>
      </c>
      <c r="S515" t="s">
        <v>147</v>
      </c>
      <c r="AB515" t="s">
        <v>128</v>
      </c>
      <c r="AC515">
        <v>2010</v>
      </c>
      <c r="AD515" s="145">
        <v>316.60000000000002</v>
      </c>
      <c r="AH515" t="s">
        <v>327</v>
      </c>
    </row>
    <row r="516" spans="1:34" x14ac:dyDescent="0.25">
      <c r="A516" t="s">
        <v>137</v>
      </c>
      <c r="B516" t="s">
        <v>74</v>
      </c>
      <c r="C516" t="s">
        <v>75</v>
      </c>
      <c r="D516" t="s">
        <v>136</v>
      </c>
      <c r="E516" t="s">
        <v>135</v>
      </c>
      <c r="F516" t="s">
        <v>295</v>
      </c>
      <c r="G516" t="s">
        <v>296</v>
      </c>
      <c r="H516">
        <v>246</v>
      </c>
      <c r="I516" t="s">
        <v>433</v>
      </c>
      <c r="J516" t="s">
        <v>133</v>
      </c>
      <c r="K516" t="s">
        <v>132</v>
      </c>
      <c r="P516" t="s">
        <v>297</v>
      </c>
      <c r="Q516" t="s">
        <v>298</v>
      </c>
      <c r="R516" t="s">
        <v>146</v>
      </c>
      <c r="S516" t="s">
        <v>145</v>
      </c>
      <c r="AB516" t="s">
        <v>128</v>
      </c>
      <c r="AC516">
        <v>2010</v>
      </c>
      <c r="AD516" s="145">
        <v>6.1</v>
      </c>
      <c r="AH516" t="s">
        <v>327</v>
      </c>
    </row>
    <row r="517" spans="1:34" x14ac:dyDescent="0.25">
      <c r="A517" t="s">
        <v>137</v>
      </c>
      <c r="B517" t="s">
        <v>74</v>
      </c>
      <c r="C517" t="s">
        <v>75</v>
      </c>
      <c r="D517" t="s">
        <v>136</v>
      </c>
      <c r="E517" t="s">
        <v>135</v>
      </c>
      <c r="F517" t="s">
        <v>295</v>
      </c>
      <c r="G517" t="s">
        <v>296</v>
      </c>
      <c r="H517">
        <v>246</v>
      </c>
      <c r="I517" t="s">
        <v>433</v>
      </c>
      <c r="J517" t="s">
        <v>133</v>
      </c>
      <c r="K517" t="s">
        <v>132</v>
      </c>
      <c r="P517" t="s">
        <v>297</v>
      </c>
      <c r="Q517" t="s">
        <v>298</v>
      </c>
      <c r="R517" t="s">
        <v>144</v>
      </c>
      <c r="S517" t="s">
        <v>143</v>
      </c>
      <c r="AB517" t="s">
        <v>128</v>
      </c>
      <c r="AC517">
        <v>2010</v>
      </c>
      <c r="AD517" s="145">
        <v>30.4</v>
      </c>
      <c r="AH517" t="s">
        <v>327</v>
      </c>
    </row>
    <row r="518" spans="1:34" x14ac:dyDescent="0.25">
      <c r="A518" t="s">
        <v>137</v>
      </c>
      <c r="B518" t="s">
        <v>74</v>
      </c>
      <c r="C518" t="s">
        <v>75</v>
      </c>
      <c r="D518" t="s">
        <v>136</v>
      </c>
      <c r="E518" t="s">
        <v>135</v>
      </c>
      <c r="F518" t="s">
        <v>295</v>
      </c>
      <c r="G518" t="s">
        <v>296</v>
      </c>
      <c r="H518">
        <v>246</v>
      </c>
      <c r="I518" t="s">
        <v>433</v>
      </c>
      <c r="J518" t="s">
        <v>133</v>
      </c>
      <c r="K518" t="s">
        <v>132</v>
      </c>
      <c r="P518" t="s">
        <v>297</v>
      </c>
      <c r="Q518" t="s">
        <v>298</v>
      </c>
      <c r="R518" t="s">
        <v>142</v>
      </c>
      <c r="S518" t="s">
        <v>141</v>
      </c>
      <c r="AB518" t="s">
        <v>128</v>
      </c>
      <c r="AC518">
        <v>2010</v>
      </c>
      <c r="AD518" s="145">
        <v>29.5</v>
      </c>
      <c r="AH518" t="s">
        <v>327</v>
      </c>
    </row>
    <row r="519" spans="1:34" x14ac:dyDescent="0.25">
      <c r="A519" t="s">
        <v>137</v>
      </c>
      <c r="B519" t="s">
        <v>74</v>
      </c>
      <c r="C519" t="s">
        <v>75</v>
      </c>
      <c r="D519" t="s">
        <v>136</v>
      </c>
      <c r="E519" t="s">
        <v>135</v>
      </c>
      <c r="F519" t="s">
        <v>295</v>
      </c>
      <c r="G519" t="s">
        <v>296</v>
      </c>
      <c r="H519">
        <v>246</v>
      </c>
      <c r="I519" t="s">
        <v>433</v>
      </c>
      <c r="J519" t="s">
        <v>133</v>
      </c>
      <c r="K519" t="s">
        <v>132</v>
      </c>
      <c r="P519" t="s">
        <v>297</v>
      </c>
      <c r="Q519" t="s">
        <v>298</v>
      </c>
      <c r="R519" t="s">
        <v>140</v>
      </c>
      <c r="S519" t="s">
        <v>139</v>
      </c>
      <c r="AB519" t="s">
        <v>128</v>
      </c>
      <c r="AC519">
        <v>2010</v>
      </c>
      <c r="AD519" s="145">
        <v>326.89999999999998</v>
      </c>
      <c r="AH519" t="s">
        <v>327</v>
      </c>
    </row>
    <row r="520" spans="1:34" x14ac:dyDescent="0.25">
      <c r="A520" t="s">
        <v>137</v>
      </c>
      <c r="B520" t="s">
        <v>74</v>
      </c>
      <c r="C520" t="s">
        <v>75</v>
      </c>
      <c r="D520" t="s">
        <v>136</v>
      </c>
      <c r="E520" t="s">
        <v>135</v>
      </c>
      <c r="F520" t="s">
        <v>295</v>
      </c>
      <c r="G520" t="s">
        <v>296</v>
      </c>
      <c r="H520">
        <v>246</v>
      </c>
      <c r="I520" t="s">
        <v>433</v>
      </c>
      <c r="J520" t="s">
        <v>133</v>
      </c>
      <c r="K520" t="s">
        <v>132</v>
      </c>
      <c r="P520" t="s">
        <v>297</v>
      </c>
      <c r="Q520" t="s">
        <v>298</v>
      </c>
      <c r="R520" t="s">
        <v>138</v>
      </c>
      <c r="S520" t="s">
        <v>131</v>
      </c>
      <c r="AB520" t="s">
        <v>128</v>
      </c>
      <c r="AC520">
        <v>2010</v>
      </c>
      <c r="AD520" s="145">
        <v>2103.1</v>
      </c>
      <c r="AH520" t="s">
        <v>327</v>
      </c>
    </row>
    <row r="521" spans="1:34" x14ac:dyDescent="0.25">
      <c r="A521" t="s">
        <v>137</v>
      </c>
      <c r="B521" t="s">
        <v>74</v>
      </c>
      <c r="C521" t="s">
        <v>75</v>
      </c>
      <c r="D521" t="s">
        <v>136</v>
      </c>
      <c r="E521" t="s">
        <v>135</v>
      </c>
      <c r="F521" t="s">
        <v>295</v>
      </c>
      <c r="G521" t="s">
        <v>296</v>
      </c>
      <c r="H521">
        <v>246</v>
      </c>
      <c r="I521" t="s">
        <v>433</v>
      </c>
      <c r="J521" t="s">
        <v>133</v>
      </c>
      <c r="K521" t="s">
        <v>132</v>
      </c>
      <c r="P521" t="s">
        <v>297</v>
      </c>
      <c r="Q521" t="s">
        <v>298</v>
      </c>
      <c r="R521" t="s">
        <v>130</v>
      </c>
      <c r="S521" t="s">
        <v>129</v>
      </c>
      <c r="AB521" t="s">
        <v>128</v>
      </c>
      <c r="AC521">
        <v>2010</v>
      </c>
      <c r="AD521" s="145">
        <v>1097.3</v>
      </c>
      <c r="AH521" t="s">
        <v>327</v>
      </c>
    </row>
    <row r="522" spans="1:34" x14ac:dyDescent="0.25">
      <c r="A522" t="s">
        <v>137</v>
      </c>
      <c r="B522" t="s">
        <v>74</v>
      </c>
      <c r="C522" t="s">
        <v>75</v>
      </c>
      <c r="D522" t="s">
        <v>136</v>
      </c>
      <c r="E522" t="s">
        <v>135</v>
      </c>
      <c r="F522" t="s">
        <v>295</v>
      </c>
      <c r="G522" t="s">
        <v>296</v>
      </c>
      <c r="H522">
        <v>246</v>
      </c>
      <c r="I522" t="s">
        <v>433</v>
      </c>
      <c r="J522" t="s">
        <v>133</v>
      </c>
      <c r="K522" t="s">
        <v>132</v>
      </c>
      <c r="P522" t="s">
        <v>300</v>
      </c>
      <c r="Q522" t="s">
        <v>301</v>
      </c>
      <c r="R522" t="s">
        <v>183</v>
      </c>
      <c r="S522" t="s">
        <v>182</v>
      </c>
      <c r="AB522" t="s">
        <v>128</v>
      </c>
      <c r="AC522">
        <v>2010</v>
      </c>
      <c r="AD522" s="145">
        <v>1.2</v>
      </c>
      <c r="AH522" t="s">
        <v>327</v>
      </c>
    </row>
    <row r="523" spans="1:34" x14ac:dyDescent="0.25">
      <c r="A523" t="s">
        <v>137</v>
      </c>
      <c r="B523" t="s">
        <v>74</v>
      </c>
      <c r="C523" t="s">
        <v>75</v>
      </c>
      <c r="D523" t="s">
        <v>136</v>
      </c>
      <c r="E523" t="s">
        <v>135</v>
      </c>
      <c r="F523" t="s">
        <v>295</v>
      </c>
      <c r="G523" t="s">
        <v>296</v>
      </c>
      <c r="H523">
        <v>246</v>
      </c>
      <c r="I523" t="s">
        <v>433</v>
      </c>
      <c r="J523" t="s">
        <v>133</v>
      </c>
      <c r="K523" t="s">
        <v>132</v>
      </c>
      <c r="P523" t="s">
        <v>300</v>
      </c>
      <c r="Q523" t="s">
        <v>301</v>
      </c>
      <c r="R523" t="s">
        <v>156</v>
      </c>
      <c r="S523" t="s">
        <v>155</v>
      </c>
      <c r="AB523" t="s">
        <v>128</v>
      </c>
      <c r="AC523">
        <v>2010</v>
      </c>
      <c r="AD523" s="145">
        <v>25.1</v>
      </c>
      <c r="AH523" t="s">
        <v>327</v>
      </c>
    </row>
    <row r="524" spans="1:34" x14ac:dyDescent="0.25">
      <c r="A524" t="s">
        <v>137</v>
      </c>
      <c r="B524" t="s">
        <v>74</v>
      </c>
      <c r="C524" t="s">
        <v>75</v>
      </c>
      <c r="D524" t="s">
        <v>136</v>
      </c>
      <c r="E524" t="s">
        <v>135</v>
      </c>
      <c r="F524" t="s">
        <v>295</v>
      </c>
      <c r="G524" t="s">
        <v>296</v>
      </c>
      <c r="H524">
        <v>246</v>
      </c>
      <c r="I524" t="s">
        <v>433</v>
      </c>
      <c r="J524" t="s">
        <v>133</v>
      </c>
      <c r="K524" t="s">
        <v>132</v>
      </c>
      <c r="P524" t="s">
        <v>300</v>
      </c>
      <c r="Q524" t="s">
        <v>301</v>
      </c>
      <c r="R524" t="s">
        <v>154</v>
      </c>
      <c r="S524" t="s">
        <v>153</v>
      </c>
      <c r="AB524" t="s">
        <v>128</v>
      </c>
      <c r="AC524">
        <v>2010</v>
      </c>
      <c r="AD524" s="145">
        <v>42.6</v>
      </c>
      <c r="AH524" t="s">
        <v>327</v>
      </c>
    </row>
    <row r="525" spans="1:34" x14ac:dyDescent="0.25">
      <c r="A525" t="s">
        <v>137</v>
      </c>
      <c r="B525" t="s">
        <v>74</v>
      </c>
      <c r="C525" t="s">
        <v>75</v>
      </c>
      <c r="D525" t="s">
        <v>136</v>
      </c>
      <c r="E525" t="s">
        <v>135</v>
      </c>
      <c r="F525" t="s">
        <v>295</v>
      </c>
      <c r="G525" t="s">
        <v>296</v>
      </c>
      <c r="H525">
        <v>246</v>
      </c>
      <c r="I525" t="s">
        <v>433</v>
      </c>
      <c r="J525" t="s">
        <v>133</v>
      </c>
      <c r="K525" t="s">
        <v>132</v>
      </c>
      <c r="P525" t="s">
        <v>300</v>
      </c>
      <c r="Q525" t="s">
        <v>301</v>
      </c>
      <c r="R525" t="s">
        <v>152</v>
      </c>
      <c r="S525" t="s">
        <v>151</v>
      </c>
      <c r="AB525" t="s">
        <v>128</v>
      </c>
      <c r="AC525">
        <v>2010</v>
      </c>
      <c r="AD525" s="145">
        <v>97.8</v>
      </c>
      <c r="AH525" t="s">
        <v>327</v>
      </c>
    </row>
    <row r="526" spans="1:34" x14ac:dyDescent="0.25">
      <c r="A526" t="s">
        <v>137</v>
      </c>
      <c r="B526" t="s">
        <v>74</v>
      </c>
      <c r="C526" t="s">
        <v>75</v>
      </c>
      <c r="D526" t="s">
        <v>136</v>
      </c>
      <c r="E526" t="s">
        <v>135</v>
      </c>
      <c r="F526" t="s">
        <v>295</v>
      </c>
      <c r="G526" t="s">
        <v>296</v>
      </c>
      <c r="H526">
        <v>246</v>
      </c>
      <c r="I526" t="s">
        <v>433</v>
      </c>
      <c r="J526" t="s">
        <v>133</v>
      </c>
      <c r="K526" t="s">
        <v>132</v>
      </c>
      <c r="P526" t="s">
        <v>300</v>
      </c>
      <c r="Q526" t="s">
        <v>301</v>
      </c>
      <c r="R526" t="s">
        <v>150</v>
      </c>
      <c r="S526" t="s">
        <v>149</v>
      </c>
      <c r="AB526" t="s">
        <v>128</v>
      </c>
      <c r="AC526">
        <v>2010</v>
      </c>
      <c r="AD526" s="145">
        <v>50.7</v>
      </c>
      <c r="AH526" t="s">
        <v>327</v>
      </c>
    </row>
    <row r="527" spans="1:34" x14ac:dyDescent="0.25">
      <c r="A527" t="s">
        <v>137</v>
      </c>
      <c r="B527" t="s">
        <v>74</v>
      </c>
      <c r="C527" t="s">
        <v>75</v>
      </c>
      <c r="D527" t="s">
        <v>136</v>
      </c>
      <c r="E527" t="s">
        <v>135</v>
      </c>
      <c r="F527" t="s">
        <v>295</v>
      </c>
      <c r="G527" t="s">
        <v>296</v>
      </c>
      <c r="H527">
        <v>246</v>
      </c>
      <c r="I527" t="s">
        <v>433</v>
      </c>
      <c r="J527" t="s">
        <v>133</v>
      </c>
      <c r="K527" t="s">
        <v>132</v>
      </c>
      <c r="P527" t="s">
        <v>300</v>
      </c>
      <c r="Q527" t="s">
        <v>301</v>
      </c>
      <c r="R527" t="s">
        <v>148</v>
      </c>
      <c r="S527" t="s">
        <v>147</v>
      </c>
      <c r="AB527" t="s">
        <v>128</v>
      </c>
      <c r="AC527">
        <v>2010</v>
      </c>
      <c r="AD527" s="145">
        <v>162.30000000000001</v>
      </c>
      <c r="AH527" t="s">
        <v>327</v>
      </c>
    </row>
    <row r="528" spans="1:34" x14ac:dyDescent="0.25">
      <c r="A528" t="s">
        <v>137</v>
      </c>
      <c r="B528" t="s">
        <v>74</v>
      </c>
      <c r="C528" t="s">
        <v>75</v>
      </c>
      <c r="D528" t="s">
        <v>136</v>
      </c>
      <c r="E528" t="s">
        <v>135</v>
      </c>
      <c r="F528" t="s">
        <v>295</v>
      </c>
      <c r="G528" t="s">
        <v>296</v>
      </c>
      <c r="H528">
        <v>246</v>
      </c>
      <c r="I528" t="s">
        <v>433</v>
      </c>
      <c r="J528" t="s">
        <v>133</v>
      </c>
      <c r="K528" t="s">
        <v>132</v>
      </c>
      <c r="P528" t="s">
        <v>300</v>
      </c>
      <c r="Q528" t="s">
        <v>301</v>
      </c>
      <c r="R528" t="s">
        <v>146</v>
      </c>
      <c r="S528" t="s">
        <v>145</v>
      </c>
      <c r="AB528" t="s">
        <v>128</v>
      </c>
      <c r="AC528">
        <v>2010</v>
      </c>
      <c r="AD528" s="145">
        <v>27.5</v>
      </c>
      <c r="AH528" t="s">
        <v>327</v>
      </c>
    </row>
    <row r="529" spans="1:34" x14ac:dyDescent="0.25">
      <c r="A529" t="s">
        <v>137</v>
      </c>
      <c r="B529" t="s">
        <v>74</v>
      </c>
      <c r="C529" t="s">
        <v>75</v>
      </c>
      <c r="D529" t="s">
        <v>136</v>
      </c>
      <c r="E529" t="s">
        <v>135</v>
      </c>
      <c r="F529" t="s">
        <v>295</v>
      </c>
      <c r="G529" t="s">
        <v>296</v>
      </c>
      <c r="H529">
        <v>246</v>
      </c>
      <c r="I529" t="s">
        <v>433</v>
      </c>
      <c r="J529" t="s">
        <v>133</v>
      </c>
      <c r="K529" t="s">
        <v>132</v>
      </c>
      <c r="P529" t="s">
        <v>300</v>
      </c>
      <c r="Q529" t="s">
        <v>301</v>
      </c>
      <c r="R529" t="s">
        <v>144</v>
      </c>
      <c r="S529" t="s">
        <v>143</v>
      </c>
      <c r="AB529" t="s">
        <v>128</v>
      </c>
      <c r="AC529">
        <v>2010</v>
      </c>
      <c r="AD529" s="145">
        <v>486.6</v>
      </c>
      <c r="AH529" t="s">
        <v>327</v>
      </c>
    </row>
    <row r="530" spans="1:34" x14ac:dyDescent="0.25">
      <c r="A530" t="s">
        <v>137</v>
      </c>
      <c r="B530" t="s">
        <v>74</v>
      </c>
      <c r="C530" t="s">
        <v>75</v>
      </c>
      <c r="D530" t="s">
        <v>136</v>
      </c>
      <c r="E530" t="s">
        <v>135</v>
      </c>
      <c r="F530" t="s">
        <v>295</v>
      </c>
      <c r="G530" t="s">
        <v>296</v>
      </c>
      <c r="H530">
        <v>246</v>
      </c>
      <c r="I530" t="s">
        <v>433</v>
      </c>
      <c r="J530" t="s">
        <v>133</v>
      </c>
      <c r="K530" t="s">
        <v>132</v>
      </c>
      <c r="P530" t="s">
        <v>300</v>
      </c>
      <c r="Q530" t="s">
        <v>301</v>
      </c>
      <c r="R530" t="s">
        <v>142</v>
      </c>
      <c r="S530" t="s">
        <v>141</v>
      </c>
      <c r="AB530" t="s">
        <v>128</v>
      </c>
      <c r="AC530">
        <v>2010</v>
      </c>
      <c r="AD530" s="145">
        <v>145.4</v>
      </c>
      <c r="AH530" t="s">
        <v>327</v>
      </c>
    </row>
    <row r="531" spans="1:34" x14ac:dyDescent="0.25">
      <c r="A531" t="s">
        <v>137</v>
      </c>
      <c r="B531" t="s">
        <v>74</v>
      </c>
      <c r="C531" t="s">
        <v>75</v>
      </c>
      <c r="D531" t="s">
        <v>136</v>
      </c>
      <c r="E531" t="s">
        <v>135</v>
      </c>
      <c r="F531" t="s">
        <v>295</v>
      </c>
      <c r="G531" t="s">
        <v>296</v>
      </c>
      <c r="H531">
        <v>246</v>
      </c>
      <c r="I531" t="s">
        <v>433</v>
      </c>
      <c r="J531" t="s">
        <v>133</v>
      </c>
      <c r="K531" t="s">
        <v>132</v>
      </c>
      <c r="P531" t="s">
        <v>300</v>
      </c>
      <c r="Q531" t="s">
        <v>301</v>
      </c>
      <c r="R531" t="s">
        <v>140</v>
      </c>
      <c r="S531" t="s">
        <v>139</v>
      </c>
      <c r="AB531" t="s">
        <v>128</v>
      </c>
      <c r="AC531">
        <v>2010</v>
      </c>
      <c r="AD531" s="145">
        <v>378.6</v>
      </c>
      <c r="AH531" t="s">
        <v>327</v>
      </c>
    </row>
    <row r="532" spans="1:34" x14ac:dyDescent="0.25">
      <c r="A532" t="s">
        <v>137</v>
      </c>
      <c r="B532" t="s">
        <v>74</v>
      </c>
      <c r="C532" t="s">
        <v>75</v>
      </c>
      <c r="D532" t="s">
        <v>136</v>
      </c>
      <c r="E532" t="s">
        <v>135</v>
      </c>
      <c r="F532" t="s">
        <v>295</v>
      </c>
      <c r="G532" t="s">
        <v>296</v>
      </c>
      <c r="H532">
        <v>246</v>
      </c>
      <c r="I532" t="s">
        <v>433</v>
      </c>
      <c r="J532" t="s">
        <v>133</v>
      </c>
      <c r="K532" t="s">
        <v>132</v>
      </c>
      <c r="P532" t="s">
        <v>300</v>
      </c>
      <c r="Q532" t="s">
        <v>301</v>
      </c>
      <c r="R532" t="s">
        <v>138</v>
      </c>
      <c r="S532" t="s">
        <v>131</v>
      </c>
      <c r="AB532" t="s">
        <v>128</v>
      </c>
      <c r="AC532">
        <v>2010</v>
      </c>
      <c r="AD532" s="145">
        <v>2529.3000000000002</v>
      </c>
      <c r="AH532" t="s">
        <v>327</v>
      </c>
    </row>
    <row r="533" spans="1:34" x14ac:dyDescent="0.25">
      <c r="A533" t="s">
        <v>137</v>
      </c>
      <c r="B533" t="s">
        <v>74</v>
      </c>
      <c r="C533" t="s">
        <v>75</v>
      </c>
      <c r="D533" t="s">
        <v>136</v>
      </c>
      <c r="E533" t="s">
        <v>135</v>
      </c>
      <c r="F533" t="s">
        <v>295</v>
      </c>
      <c r="G533" t="s">
        <v>296</v>
      </c>
      <c r="H533">
        <v>246</v>
      </c>
      <c r="I533" t="s">
        <v>433</v>
      </c>
      <c r="J533" t="s">
        <v>133</v>
      </c>
      <c r="K533" t="s">
        <v>132</v>
      </c>
      <c r="P533" t="s">
        <v>300</v>
      </c>
      <c r="Q533" t="s">
        <v>301</v>
      </c>
      <c r="R533" t="s">
        <v>130</v>
      </c>
      <c r="S533" t="s">
        <v>129</v>
      </c>
      <c r="AB533" t="s">
        <v>128</v>
      </c>
      <c r="AC533">
        <v>2010</v>
      </c>
      <c r="AD533" s="145">
        <v>1111.4000000000001</v>
      </c>
      <c r="AH533" t="s">
        <v>327</v>
      </c>
    </row>
    <row r="534" spans="1:34" s="49" customFormat="1" x14ac:dyDescent="0.25">
      <c r="A534" s="49" t="s">
        <v>137</v>
      </c>
      <c r="B534" s="49" t="s">
        <v>74</v>
      </c>
      <c r="C534" s="49" t="s">
        <v>75</v>
      </c>
      <c r="D534" s="49" t="s">
        <v>136</v>
      </c>
      <c r="E534" s="49" t="s">
        <v>135</v>
      </c>
      <c r="F534" s="49" t="s">
        <v>295</v>
      </c>
      <c r="G534" s="49" t="s">
        <v>296</v>
      </c>
      <c r="H534" s="49">
        <v>246</v>
      </c>
      <c r="I534" s="49" t="s">
        <v>433</v>
      </c>
      <c r="J534" s="49" t="s">
        <v>133</v>
      </c>
      <c r="K534" s="49" t="s">
        <v>132</v>
      </c>
      <c r="P534" s="49" t="s">
        <v>302</v>
      </c>
      <c r="Q534" s="49" t="s">
        <v>131</v>
      </c>
      <c r="R534" s="49" t="s">
        <v>183</v>
      </c>
      <c r="S534" s="49" t="s">
        <v>182</v>
      </c>
      <c r="AB534" s="49" t="s">
        <v>128</v>
      </c>
      <c r="AC534" s="49">
        <v>2010</v>
      </c>
      <c r="AD534" s="146">
        <v>1.4</v>
      </c>
      <c r="AF534" s="49" t="s">
        <v>858</v>
      </c>
      <c r="AG534" s="146">
        <f>(AD535+AD536+AD537)*( 1 +AD545/(AD544-AD545))</f>
        <v>642.35895700965432</v>
      </c>
      <c r="AH534" s="49" t="s">
        <v>327</v>
      </c>
    </row>
    <row r="535" spans="1:34" s="49" customFormat="1" x14ac:dyDescent="0.25">
      <c r="A535" s="49" t="s">
        <v>137</v>
      </c>
      <c r="B535" s="49" t="s">
        <v>74</v>
      </c>
      <c r="C535" s="49" t="s">
        <v>75</v>
      </c>
      <c r="D535" s="49" t="s">
        <v>136</v>
      </c>
      <c r="E535" s="49" t="s">
        <v>135</v>
      </c>
      <c r="F535" s="49" t="s">
        <v>295</v>
      </c>
      <c r="G535" s="49" t="s">
        <v>296</v>
      </c>
      <c r="H535" s="49">
        <v>246</v>
      </c>
      <c r="I535" s="49" t="s">
        <v>433</v>
      </c>
      <c r="J535" s="49" t="s">
        <v>133</v>
      </c>
      <c r="K535" s="49" t="s">
        <v>132</v>
      </c>
      <c r="P535" s="49" t="s">
        <v>302</v>
      </c>
      <c r="Q535" s="49" t="s">
        <v>131</v>
      </c>
      <c r="R535" s="49" t="s">
        <v>156</v>
      </c>
      <c r="S535" s="49" t="s">
        <v>155</v>
      </c>
      <c r="AB535" s="49" t="s">
        <v>128</v>
      </c>
      <c r="AC535" s="49">
        <v>2010</v>
      </c>
      <c r="AD535" s="146">
        <v>38.299999999999997</v>
      </c>
      <c r="AF535" s="49" t="s">
        <v>859</v>
      </c>
      <c r="AG535" s="146">
        <f>(AD534+AD538+AD539+AD540+AD541+AD542+AD543)*( 1 +AD545/(AD544-AD545))</f>
        <v>3990.0410429903463</v>
      </c>
      <c r="AH535" s="49" t="s">
        <v>327</v>
      </c>
    </row>
    <row r="536" spans="1:34" s="49" customFormat="1" x14ac:dyDescent="0.25">
      <c r="A536" s="49" t="s">
        <v>137</v>
      </c>
      <c r="B536" s="49" t="s">
        <v>74</v>
      </c>
      <c r="C536" s="49" t="s">
        <v>75</v>
      </c>
      <c r="D536" s="49" t="s">
        <v>136</v>
      </c>
      <c r="E536" s="49" t="s">
        <v>135</v>
      </c>
      <c r="F536" s="49" t="s">
        <v>295</v>
      </c>
      <c r="G536" s="49" t="s">
        <v>296</v>
      </c>
      <c r="H536" s="49">
        <v>246</v>
      </c>
      <c r="I536" s="49" t="s">
        <v>433</v>
      </c>
      <c r="J536" s="49" t="s">
        <v>133</v>
      </c>
      <c r="K536" s="49" t="s">
        <v>132</v>
      </c>
      <c r="P536" s="49" t="s">
        <v>302</v>
      </c>
      <c r="Q536" s="49" t="s">
        <v>131</v>
      </c>
      <c r="R536" s="49" t="s">
        <v>154</v>
      </c>
      <c r="S536" s="49" t="s">
        <v>153</v>
      </c>
      <c r="AB536" s="49" t="s">
        <v>128</v>
      </c>
      <c r="AC536" s="49">
        <v>2010</v>
      </c>
      <c r="AD536" s="146">
        <v>103.2</v>
      </c>
      <c r="AF536" s="49" t="s">
        <v>862</v>
      </c>
      <c r="AG536" s="146">
        <f>AD534+AD535+AD536+AD537+ AD538+AD539+AD540+AD541+AD542+AD543+AD545</f>
        <v>4632.3999999999996</v>
      </c>
      <c r="AH536" s="49" t="s">
        <v>327</v>
      </c>
    </row>
    <row r="537" spans="1:34" s="49" customFormat="1" x14ac:dyDescent="0.25">
      <c r="A537" s="49" t="s">
        <v>137</v>
      </c>
      <c r="B537" s="49" t="s">
        <v>74</v>
      </c>
      <c r="C537" s="49" t="s">
        <v>75</v>
      </c>
      <c r="D537" s="49" t="s">
        <v>136</v>
      </c>
      <c r="E537" s="49" t="s">
        <v>135</v>
      </c>
      <c r="F537" s="49" t="s">
        <v>295</v>
      </c>
      <c r="G537" s="49" t="s">
        <v>296</v>
      </c>
      <c r="H537" s="49">
        <v>246</v>
      </c>
      <c r="I537" s="49" t="s">
        <v>433</v>
      </c>
      <c r="J537" s="49" t="s">
        <v>133</v>
      </c>
      <c r="K537" s="49" t="s">
        <v>132</v>
      </c>
      <c r="P537" s="49" t="s">
        <v>302</v>
      </c>
      <c r="Q537" s="49" t="s">
        <v>131</v>
      </c>
      <c r="R537" s="49" t="s">
        <v>152</v>
      </c>
      <c r="S537" s="49" t="s">
        <v>151</v>
      </c>
      <c r="AB537" s="49" t="s">
        <v>128</v>
      </c>
      <c r="AC537" s="49">
        <v>2010</v>
      </c>
      <c r="AD537" s="146">
        <v>194.6</v>
      </c>
      <c r="AG537" s="146"/>
      <c r="AH537" s="49" t="s">
        <v>327</v>
      </c>
    </row>
    <row r="538" spans="1:34" s="49" customFormat="1" x14ac:dyDescent="0.25">
      <c r="A538" s="49" t="s">
        <v>137</v>
      </c>
      <c r="B538" s="49" t="s">
        <v>74</v>
      </c>
      <c r="C538" s="49" t="s">
        <v>75</v>
      </c>
      <c r="D538" s="49" t="s">
        <v>136</v>
      </c>
      <c r="E538" s="49" t="s">
        <v>135</v>
      </c>
      <c r="F538" s="49" t="s">
        <v>295</v>
      </c>
      <c r="G538" s="49" t="s">
        <v>296</v>
      </c>
      <c r="H538" s="49">
        <v>246</v>
      </c>
      <c r="I538" s="49" t="s">
        <v>433</v>
      </c>
      <c r="J538" s="49" t="s">
        <v>133</v>
      </c>
      <c r="K538" s="49" t="s">
        <v>132</v>
      </c>
      <c r="P538" s="49" t="s">
        <v>302</v>
      </c>
      <c r="Q538" s="49" t="s">
        <v>131</v>
      </c>
      <c r="R538" s="49" t="s">
        <v>150</v>
      </c>
      <c r="S538" s="49" t="s">
        <v>149</v>
      </c>
      <c r="AB538" s="49" t="s">
        <v>128</v>
      </c>
      <c r="AC538" s="49">
        <v>2010</v>
      </c>
      <c r="AD538" s="146">
        <v>176.3</v>
      </c>
      <c r="AG538" s="146"/>
      <c r="AH538" s="49" t="s">
        <v>327</v>
      </c>
    </row>
    <row r="539" spans="1:34" s="49" customFormat="1" x14ac:dyDescent="0.25">
      <c r="A539" s="49" t="s">
        <v>137</v>
      </c>
      <c r="B539" s="49" t="s">
        <v>74</v>
      </c>
      <c r="C539" s="49" t="s">
        <v>75</v>
      </c>
      <c r="D539" s="49" t="s">
        <v>136</v>
      </c>
      <c r="E539" s="49" t="s">
        <v>135</v>
      </c>
      <c r="F539" s="49" t="s">
        <v>295</v>
      </c>
      <c r="G539" s="49" t="s">
        <v>296</v>
      </c>
      <c r="H539" s="49">
        <v>246</v>
      </c>
      <c r="I539" s="49" t="s">
        <v>433</v>
      </c>
      <c r="J539" s="49" t="s">
        <v>133</v>
      </c>
      <c r="K539" s="49" t="s">
        <v>132</v>
      </c>
      <c r="P539" s="49" t="s">
        <v>302</v>
      </c>
      <c r="Q539" s="49" t="s">
        <v>131</v>
      </c>
      <c r="R539" s="49" t="s">
        <v>148</v>
      </c>
      <c r="S539" s="49" t="s">
        <v>147</v>
      </c>
      <c r="AB539" s="49" t="s">
        <v>128</v>
      </c>
      <c r="AC539" s="49">
        <v>2010</v>
      </c>
      <c r="AD539" s="146">
        <v>479</v>
      </c>
      <c r="AG539" s="146"/>
      <c r="AH539" s="49" t="s">
        <v>327</v>
      </c>
    </row>
    <row r="540" spans="1:34" s="49" customFormat="1" x14ac:dyDescent="0.25">
      <c r="A540" s="49" t="s">
        <v>137</v>
      </c>
      <c r="B540" s="49" t="s">
        <v>74</v>
      </c>
      <c r="C540" s="49" t="s">
        <v>75</v>
      </c>
      <c r="D540" s="49" t="s">
        <v>136</v>
      </c>
      <c r="E540" s="49" t="s">
        <v>135</v>
      </c>
      <c r="F540" s="49" t="s">
        <v>295</v>
      </c>
      <c r="G540" s="49" t="s">
        <v>296</v>
      </c>
      <c r="H540" s="49">
        <v>246</v>
      </c>
      <c r="I540" s="49" t="s">
        <v>433</v>
      </c>
      <c r="J540" s="49" t="s">
        <v>133</v>
      </c>
      <c r="K540" s="49" t="s">
        <v>132</v>
      </c>
      <c r="P540" s="49" t="s">
        <v>302</v>
      </c>
      <c r="Q540" s="49" t="s">
        <v>131</v>
      </c>
      <c r="R540" s="49" t="s">
        <v>146</v>
      </c>
      <c r="S540" s="49" t="s">
        <v>145</v>
      </c>
      <c r="AB540" s="49" t="s">
        <v>128</v>
      </c>
      <c r="AC540" s="49">
        <v>2010</v>
      </c>
      <c r="AD540" s="146">
        <v>33.6</v>
      </c>
      <c r="AG540" s="146"/>
      <c r="AH540" s="49" t="s">
        <v>327</v>
      </c>
    </row>
    <row r="541" spans="1:34" s="49" customFormat="1" x14ac:dyDescent="0.25">
      <c r="A541" s="49" t="s">
        <v>137</v>
      </c>
      <c r="B541" s="49" t="s">
        <v>74</v>
      </c>
      <c r="C541" s="49" t="s">
        <v>75</v>
      </c>
      <c r="D541" s="49" t="s">
        <v>136</v>
      </c>
      <c r="E541" s="49" t="s">
        <v>135</v>
      </c>
      <c r="F541" s="49" t="s">
        <v>295</v>
      </c>
      <c r="G541" s="49" t="s">
        <v>296</v>
      </c>
      <c r="H541" s="49">
        <v>246</v>
      </c>
      <c r="I541" s="49" t="s">
        <v>433</v>
      </c>
      <c r="J541" s="49" t="s">
        <v>133</v>
      </c>
      <c r="K541" s="49" t="s">
        <v>132</v>
      </c>
      <c r="P541" s="49" t="s">
        <v>302</v>
      </c>
      <c r="Q541" s="49" t="s">
        <v>131</v>
      </c>
      <c r="R541" s="49" t="s">
        <v>144</v>
      </c>
      <c r="S541" s="49" t="s">
        <v>143</v>
      </c>
      <c r="AB541" s="49" t="s">
        <v>128</v>
      </c>
      <c r="AC541" s="49">
        <v>2010</v>
      </c>
      <c r="AD541" s="146">
        <v>517</v>
      </c>
      <c r="AG541" s="146"/>
      <c r="AH541" s="49" t="s">
        <v>327</v>
      </c>
    </row>
    <row r="542" spans="1:34" s="49" customFormat="1" x14ac:dyDescent="0.25">
      <c r="A542" s="49" t="s">
        <v>137</v>
      </c>
      <c r="B542" s="49" t="s">
        <v>74</v>
      </c>
      <c r="C542" s="49" t="s">
        <v>75</v>
      </c>
      <c r="D542" s="49" t="s">
        <v>136</v>
      </c>
      <c r="E542" s="49" t="s">
        <v>135</v>
      </c>
      <c r="F542" s="49" t="s">
        <v>295</v>
      </c>
      <c r="G542" s="49" t="s">
        <v>296</v>
      </c>
      <c r="H542" s="49">
        <v>246</v>
      </c>
      <c r="I542" s="49" t="s">
        <v>433</v>
      </c>
      <c r="J542" s="49" t="s">
        <v>133</v>
      </c>
      <c r="K542" s="49" t="s">
        <v>132</v>
      </c>
      <c r="P542" s="49" t="s">
        <v>302</v>
      </c>
      <c r="Q542" s="49" t="s">
        <v>131</v>
      </c>
      <c r="R542" s="49" t="s">
        <v>142</v>
      </c>
      <c r="S542" s="49" t="s">
        <v>141</v>
      </c>
      <c r="AB542" s="49" t="s">
        <v>128</v>
      </c>
      <c r="AC542" s="49">
        <v>2010</v>
      </c>
      <c r="AD542" s="146">
        <v>174.9</v>
      </c>
      <c r="AG542" s="146"/>
      <c r="AH542" s="49" t="s">
        <v>327</v>
      </c>
    </row>
    <row r="543" spans="1:34" s="49" customFormat="1" x14ac:dyDescent="0.25">
      <c r="A543" s="49" t="s">
        <v>137</v>
      </c>
      <c r="B543" s="49" t="s">
        <v>74</v>
      </c>
      <c r="C543" s="49" t="s">
        <v>75</v>
      </c>
      <c r="D543" s="49" t="s">
        <v>136</v>
      </c>
      <c r="E543" s="49" t="s">
        <v>135</v>
      </c>
      <c r="F543" s="49" t="s">
        <v>295</v>
      </c>
      <c r="G543" s="49" t="s">
        <v>296</v>
      </c>
      <c r="H543" s="49">
        <v>246</v>
      </c>
      <c r="I543" s="49" t="s">
        <v>433</v>
      </c>
      <c r="J543" s="49" t="s">
        <v>133</v>
      </c>
      <c r="K543" s="49" t="s">
        <v>132</v>
      </c>
      <c r="P543" s="49" t="s">
        <v>302</v>
      </c>
      <c r="Q543" s="49" t="s">
        <v>131</v>
      </c>
      <c r="R543" s="49" t="s">
        <v>140</v>
      </c>
      <c r="S543" s="49" t="s">
        <v>139</v>
      </c>
      <c r="AB543" s="49" t="s">
        <v>128</v>
      </c>
      <c r="AC543" s="49">
        <v>2010</v>
      </c>
      <c r="AD543" s="146">
        <v>705.5</v>
      </c>
      <c r="AG543" s="146"/>
      <c r="AH543" s="49" t="s">
        <v>327</v>
      </c>
    </row>
    <row r="544" spans="1:34" s="49" customFormat="1" x14ac:dyDescent="0.25">
      <c r="A544" s="49" t="s">
        <v>137</v>
      </c>
      <c r="B544" s="49" t="s">
        <v>74</v>
      </c>
      <c r="C544" s="49" t="s">
        <v>75</v>
      </c>
      <c r="D544" s="49" t="s">
        <v>136</v>
      </c>
      <c r="E544" s="49" t="s">
        <v>135</v>
      </c>
      <c r="F544" s="49" t="s">
        <v>295</v>
      </c>
      <c r="G544" s="49" t="s">
        <v>296</v>
      </c>
      <c r="H544" s="49">
        <v>246</v>
      </c>
      <c r="I544" s="49" t="s">
        <v>433</v>
      </c>
      <c r="J544" s="49" t="s">
        <v>133</v>
      </c>
      <c r="K544" s="49" t="s">
        <v>132</v>
      </c>
      <c r="P544" s="49" t="s">
        <v>302</v>
      </c>
      <c r="Q544" s="49" t="s">
        <v>131</v>
      </c>
      <c r="R544" s="49" t="s">
        <v>138</v>
      </c>
      <c r="S544" s="49" t="s">
        <v>131</v>
      </c>
      <c r="AB544" s="49" t="s">
        <v>128</v>
      </c>
      <c r="AC544" s="49">
        <v>2010</v>
      </c>
      <c r="AD544" s="146">
        <v>4632.3999999999996</v>
      </c>
      <c r="AG544" s="146"/>
      <c r="AH544" s="49" t="s">
        <v>327</v>
      </c>
    </row>
    <row r="545" spans="1:34" s="49" customFormat="1" x14ac:dyDescent="0.25">
      <c r="A545" s="49" t="s">
        <v>137</v>
      </c>
      <c r="B545" s="49" t="s">
        <v>74</v>
      </c>
      <c r="C545" s="49" t="s">
        <v>75</v>
      </c>
      <c r="D545" s="49" t="s">
        <v>136</v>
      </c>
      <c r="E545" s="49" t="s">
        <v>135</v>
      </c>
      <c r="F545" s="49" t="s">
        <v>295</v>
      </c>
      <c r="G545" s="49" t="s">
        <v>296</v>
      </c>
      <c r="H545" s="49">
        <v>246</v>
      </c>
      <c r="I545" s="49" t="s">
        <v>433</v>
      </c>
      <c r="J545" s="49" t="s">
        <v>133</v>
      </c>
      <c r="K545" s="49" t="s">
        <v>132</v>
      </c>
      <c r="P545" s="49" t="s">
        <v>302</v>
      </c>
      <c r="Q545" s="49" t="s">
        <v>131</v>
      </c>
      <c r="R545" s="49" t="s">
        <v>130</v>
      </c>
      <c r="S545" s="49" t="s">
        <v>129</v>
      </c>
      <c r="AB545" s="49" t="s">
        <v>128</v>
      </c>
      <c r="AC545" s="49">
        <v>2010</v>
      </c>
      <c r="AD545" s="146">
        <v>2208.6</v>
      </c>
      <c r="AG545" s="146"/>
      <c r="AH545" s="49" t="s">
        <v>327</v>
      </c>
    </row>
    <row r="546" spans="1:34" x14ac:dyDescent="0.25">
      <c r="A546" t="s">
        <v>137</v>
      </c>
      <c r="B546" t="s">
        <v>44</v>
      </c>
      <c r="C546" t="s">
        <v>45</v>
      </c>
      <c r="D546" t="s">
        <v>136</v>
      </c>
      <c r="E546" t="s">
        <v>135</v>
      </c>
      <c r="F546" t="s">
        <v>295</v>
      </c>
      <c r="G546" t="s">
        <v>296</v>
      </c>
      <c r="H546">
        <v>42</v>
      </c>
      <c r="I546" t="s">
        <v>238</v>
      </c>
      <c r="J546" t="s">
        <v>133</v>
      </c>
      <c r="K546" t="s">
        <v>132</v>
      </c>
      <c r="P546" t="s">
        <v>297</v>
      </c>
      <c r="Q546" t="s">
        <v>298</v>
      </c>
      <c r="R546" t="s">
        <v>183</v>
      </c>
      <c r="S546" t="s">
        <v>182</v>
      </c>
      <c r="AB546" t="s">
        <v>128</v>
      </c>
      <c r="AC546">
        <v>2010</v>
      </c>
      <c r="AD546" s="145">
        <v>0</v>
      </c>
      <c r="AE546" t="s">
        <v>179</v>
      </c>
      <c r="AH546" t="s">
        <v>328</v>
      </c>
    </row>
    <row r="547" spans="1:34" x14ac:dyDescent="0.25">
      <c r="A547" t="s">
        <v>137</v>
      </c>
      <c r="B547" t="s">
        <v>44</v>
      </c>
      <c r="C547" t="s">
        <v>45</v>
      </c>
      <c r="D547" t="s">
        <v>136</v>
      </c>
      <c r="E547" t="s">
        <v>135</v>
      </c>
      <c r="F547" t="s">
        <v>295</v>
      </c>
      <c r="G547" t="s">
        <v>296</v>
      </c>
      <c r="H547">
        <v>42</v>
      </c>
      <c r="I547" t="s">
        <v>238</v>
      </c>
      <c r="J547" t="s">
        <v>133</v>
      </c>
      <c r="K547" t="s">
        <v>132</v>
      </c>
      <c r="P547" t="s">
        <v>297</v>
      </c>
      <c r="Q547" t="s">
        <v>298</v>
      </c>
      <c r="R547" t="s">
        <v>156</v>
      </c>
      <c r="S547" t="s">
        <v>155</v>
      </c>
      <c r="AB547" t="s">
        <v>128</v>
      </c>
      <c r="AC547">
        <v>2010</v>
      </c>
      <c r="AD547" s="145">
        <v>1.6</v>
      </c>
      <c r="AH547" t="s">
        <v>328</v>
      </c>
    </row>
    <row r="548" spans="1:34" x14ac:dyDescent="0.25">
      <c r="A548" t="s">
        <v>137</v>
      </c>
      <c r="B548" t="s">
        <v>44</v>
      </c>
      <c r="C548" t="s">
        <v>45</v>
      </c>
      <c r="D548" t="s">
        <v>136</v>
      </c>
      <c r="E548" t="s">
        <v>135</v>
      </c>
      <c r="F548" t="s">
        <v>295</v>
      </c>
      <c r="G548" t="s">
        <v>296</v>
      </c>
      <c r="H548">
        <v>42</v>
      </c>
      <c r="I548" t="s">
        <v>238</v>
      </c>
      <c r="J548" t="s">
        <v>133</v>
      </c>
      <c r="K548" t="s">
        <v>132</v>
      </c>
      <c r="P548" t="s">
        <v>297</v>
      </c>
      <c r="Q548" t="s">
        <v>298</v>
      </c>
      <c r="R548" t="s">
        <v>154</v>
      </c>
      <c r="S548" t="s">
        <v>153</v>
      </c>
      <c r="AB548" t="s">
        <v>128</v>
      </c>
      <c r="AC548">
        <v>2010</v>
      </c>
      <c r="AD548" s="145">
        <v>4</v>
      </c>
      <c r="AH548" t="s">
        <v>328</v>
      </c>
    </row>
    <row r="549" spans="1:34" x14ac:dyDescent="0.25">
      <c r="A549" t="s">
        <v>137</v>
      </c>
      <c r="B549" t="s">
        <v>44</v>
      </c>
      <c r="C549" t="s">
        <v>45</v>
      </c>
      <c r="D549" t="s">
        <v>136</v>
      </c>
      <c r="E549" t="s">
        <v>135</v>
      </c>
      <c r="F549" t="s">
        <v>295</v>
      </c>
      <c r="G549" t="s">
        <v>296</v>
      </c>
      <c r="H549">
        <v>42</v>
      </c>
      <c r="I549" t="s">
        <v>238</v>
      </c>
      <c r="J549" t="s">
        <v>133</v>
      </c>
      <c r="K549" t="s">
        <v>132</v>
      </c>
      <c r="P549" t="s">
        <v>297</v>
      </c>
      <c r="Q549" t="s">
        <v>298</v>
      </c>
      <c r="R549" t="s">
        <v>152</v>
      </c>
      <c r="S549" t="s">
        <v>151</v>
      </c>
      <c r="AB549" t="s">
        <v>128</v>
      </c>
      <c r="AC549">
        <v>2010</v>
      </c>
      <c r="AD549" s="145">
        <v>4</v>
      </c>
      <c r="AH549" t="s">
        <v>328</v>
      </c>
    </row>
    <row r="550" spans="1:34" x14ac:dyDescent="0.25">
      <c r="A550" t="s">
        <v>137</v>
      </c>
      <c r="B550" t="s">
        <v>44</v>
      </c>
      <c r="C550" t="s">
        <v>45</v>
      </c>
      <c r="D550" t="s">
        <v>136</v>
      </c>
      <c r="E550" t="s">
        <v>135</v>
      </c>
      <c r="F550" t="s">
        <v>295</v>
      </c>
      <c r="G550" t="s">
        <v>296</v>
      </c>
      <c r="H550">
        <v>42</v>
      </c>
      <c r="I550" t="s">
        <v>238</v>
      </c>
      <c r="J550" t="s">
        <v>133</v>
      </c>
      <c r="K550" t="s">
        <v>132</v>
      </c>
      <c r="P550" t="s">
        <v>297</v>
      </c>
      <c r="Q550" t="s">
        <v>298</v>
      </c>
      <c r="R550" t="s">
        <v>150</v>
      </c>
      <c r="S550" t="s">
        <v>149</v>
      </c>
      <c r="AB550" t="s">
        <v>128</v>
      </c>
      <c r="AC550">
        <v>2010</v>
      </c>
      <c r="AD550" s="145">
        <v>2.9</v>
      </c>
      <c r="AH550" t="s">
        <v>328</v>
      </c>
    </row>
    <row r="551" spans="1:34" x14ac:dyDescent="0.25">
      <c r="A551" t="s">
        <v>137</v>
      </c>
      <c r="B551" t="s">
        <v>44</v>
      </c>
      <c r="C551" t="s">
        <v>45</v>
      </c>
      <c r="D551" t="s">
        <v>136</v>
      </c>
      <c r="E551" t="s">
        <v>135</v>
      </c>
      <c r="F551" t="s">
        <v>295</v>
      </c>
      <c r="G551" t="s">
        <v>296</v>
      </c>
      <c r="H551">
        <v>42</v>
      </c>
      <c r="I551" t="s">
        <v>238</v>
      </c>
      <c r="J551" t="s">
        <v>133</v>
      </c>
      <c r="K551" t="s">
        <v>132</v>
      </c>
      <c r="P551" t="s">
        <v>297</v>
      </c>
      <c r="Q551" t="s">
        <v>298</v>
      </c>
      <c r="R551" t="s">
        <v>148</v>
      </c>
      <c r="S551" t="s">
        <v>147</v>
      </c>
      <c r="AB551" t="s">
        <v>128</v>
      </c>
      <c r="AC551">
        <v>2010</v>
      </c>
      <c r="AD551" s="145">
        <v>12.7</v>
      </c>
      <c r="AH551" t="s">
        <v>328</v>
      </c>
    </row>
    <row r="552" spans="1:34" x14ac:dyDescent="0.25">
      <c r="A552" t="s">
        <v>137</v>
      </c>
      <c r="B552" t="s">
        <v>44</v>
      </c>
      <c r="C552" t="s">
        <v>45</v>
      </c>
      <c r="D552" t="s">
        <v>136</v>
      </c>
      <c r="E552" t="s">
        <v>135</v>
      </c>
      <c r="F552" t="s">
        <v>295</v>
      </c>
      <c r="G552" t="s">
        <v>296</v>
      </c>
      <c r="H552">
        <v>42</v>
      </c>
      <c r="I552" t="s">
        <v>238</v>
      </c>
      <c r="J552" t="s">
        <v>133</v>
      </c>
      <c r="K552" t="s">
        <v>132</v>
      </c>
      <c r="P552" t="s">
        <v>297</v>
      </c>
      <c r="Q552" t="s">
        <v>298</v>
      </c>
      <c r="R552" t="s">
        <v>146</v>
      </c>
      <c r="S552" t="s">
        <v>145</v>
      </c>
      <c r="AB552" t="s">
        <v>128</v>
      </c>
      <c r="AC552">
        <v>2010</v>
      </c>
      <c r="AD552" s="145">
        <v>0</v>
      </c>
      <c r="AE552" t="s">
        <v>179</v>
      </c>
      <c r="AH552" t="s">
        <v>328</v>
      </c>
    </row>
    <row r="553" spans="1:34" x14ac:dyDescent="0.25">
      <c r="A553" t="s">
        <v>137</v>
      </c>
      <c r="B553" t="s">
        <v>44</v>
      </c>
      <c r="C553" t="s">
        <v>45</v>
      </c>
      <c r="D553" t="s">
        <v>136</v>
      </c>
      <c r="E553" t="s">
        <v>135</v>
      </c>
      <c r="F553" t="s">
        <v>295</v>
      </c>
      <c r="G553" t="s">
        <v>296</v>
      </c>
      <c r="H553">
        <v>42</v>
      </c>
      <c r="I553" t="s">
        <v>238</v>
      </c>
      <c r="J553" t="s">
        <v>133</v>
      </c>
      <c r="K553" t="s">
        <v>132</v>
      </c>
      <c r="P553" t="s">
        <v>297</v>
      </c>
      <c r="Q553" t="s">
        <v>298</v>
      </c>
      <c r="R553" t="s">
        <v>144</v>
      </c>
      <c r="S553" t="s">
        <v>143</v>
      </c>
      <c r="AB553" t="s">
        <v>128</v>
      </c>
      <c r="AC553">
        <v>2010</v>
      </c>
      <c r="AD553" s="145">
        <v>3.7</v>
      </c>
      <c r="AH553" t="s">
        <v>328</v>
      </c>
    </row>
    <row r="554" spans="1:34" x14ac:dyDescent="0.25">
      <c r="A554" t="s">
        <v>137</v>
      </c>
      <c r="B554" t="s">
        <v>44</v>
      </c>
      <c r="C554" t="s">
        <v>45</v>
      </c>
      <c r="D554" t="s">
        <v>136</v>
      </c>
      <c r="E554" t="s">
        <v>135</v>
      </c>
      <c r="F554" t="s">
        <v>295</v>
      </c>
      <c r="G554" t="s">
        <v>296</v>
      </c>
      <c r="H554">
        <v>42</v>
      </c>
      <c r="I554" t="s">
        <v>238</v>
      </c>
      <c r="J554" t="s">
        <v>133</v>
      </c>
      <c r="K554" t="s">
        <v>132</v>
      </c>
      <c r="P554" t="s">
        <v>297</v>
      </c>
      <c r="Q554" t="s">
        <v>298</v>
      </c>
      <c r="R554" t="s">
        <v>142</v>
      </c>
      <c r="S554" t="s">
        <v>141</v>
      </c>
      <c r="AB554" t="s">
        <v>128</v>
      </c>
      <c r="AC554">
        <v>2010</v>
      </c>
      <c r="AD554" s="145">
        <v>7.4</v>
      </c>
      <c r="AH554" t="s">
        <v>328</v>
      </c>
    </row>
    <row r="555" spans="1:34" x14ac:dyDescent="0.25">
      <c r="A555" t="s">
        <v>137</v>
      </c>
      <c r="B555" t="s">
        <v>44</v>
      </c>
      <c r="C555" t="s">
        <v>45</v>
      </c>
      <c r="D555" t="s">
        <v>136</v>
      </c>
      <c r="E555" t="s">
        <v>135</v>
      </c>
      <c r="F555" t="s">
        <v>295</v>
      </c>
      <c r="G555" t="s">
        <v>296</v>
      </c>
      <c r="H555">
        <v>42</v>
      </c>
      <c r="I555" t="s">
        <v>238</v>
      </c>
      <c r="J555" t="s">
        <v>133</v>
      </c>
      <c r="K555" t="s">
        <v>132</v>
      </c>
      <c r="P555" t="s">
        <v>297</v>
      </c>
      <c r="Q555" t="s">
        <v>298</v>
      </c>
      <c r="R555" t="s">
        <v>140</v>
      </c>
      <c r="S555" t="s">
        <v>139</v>
      </c>
      <c r="AB555" t="s">
        <v>128</v>
      </c>
      <c r="AC555">
        <v>2010</v>
      </c>
      <c r="AD555" s="145">
        <v>7.5</v>
      </c>
      <c r="AH555" t="s">
        <v>328</v>
      </c>
    </row>
    <row r="556" spans="1:34" x14ac:dyDescent="0.25">
      <c r="A556" t="s">
        <v>137</v>
      </c>
      <c r="B556" t="s">
        <v>44</v>
      </c>
      <c r="C556" t="s">
        <v>45</v>
      </c>
      <c r="D556" t="s">
        <v>136</v>
      </c>
      <c r="E556" t="s">
        <v>135</v>
      </c>
      <c r="F556" t="s">
        <v>295</v>
      </c>
      <c r="G556" t="s">
        <v>296</v>
      </c>
      <c r="H556">
        <v>42</v>
      </c>
      <c r="I556" t="s">
        <v>238</v>
      </c>
      <c r="J556" t="s">
        <v>133</v>
      </c>
      <c r="K556" t="s">
        <v>132</v>
      </c>
      <c r="P556" t="s">
        <v>297</v>
      </c>
      <c r="Q556" t="s">
        <v>298</v>
      </c>
      <c r="R556" t="s">
        <v>138</v>
      </c>
      <c r="S556" t="s">
        <v>131</v>
      </c>
      <c r="AB556" t="s">
        <v>128</v>
      </c>
      <c r="AC556">
        <v>2010</v>
      </c>
      <c r="AD556" s="145">
        <v>49.4</v>
      </c>
      <c r="AH556" t="s">
        <v>328</v>
      </c>
    </row>
    <row r="557" spans="1:34" x14ac:dyDescent="0.25">
      <c r="A557" t="s">
        <v>137</v>
      </c>
      <c r="B557" t="s">
        <v>44</v>
      </c>
      <c r="C557" t="s">
        <v>45</v>
      </c>
      <c r="D557" t="s">
        <v>136</v>
      </c>
      <c r="E557" t="s">
        <v>135</v>
      </c>
      <c r="F557" t="s">
        <v>295</v>
      </c>
      <c r="G557" t="s">
        <v>296</v>
      </c>
      <c r="H557">
        <v>42</v>
      </c>
      <c r="I557" t="s">
        <v>238</v>
      </c>
      <c r="J557" t="s">
        <v>133</v>
      </c>
      <c r="K557" t="s">
        <v>132</v>
      </c>
      <c r="P557" t="s">
        <v>297</v>
      </c>
      <c r="Q557" t="s">
        <v>298</v>
      </c>
      <c r="R557" t="s">
        <v>130</v>
      </c>
      <c r="S557" t="s">
        <v>129</v>
      </c>
      <c r="AB557" t="s">
        <v>128</v>
      </c>
      <c r="AC557">
        <v>2010</v>
      </c>
      <c r="AD557" s="145">
        <v>4.9000000000000004</v>
      </c>
      <c r="AH557" t="s">
        <v>328</v>
      </c>
    </row>
    <row r="558" spans="1:34" x14ac:dyDescent="0.25">
      <c r="A558" t="s">
        <v>137</v>
      </c>
      <c r="B558" t="s">
        <v>44</v>
      </c>
      <c r="C558" t="s">
        <v>45</v>
      </c>
      <c r="D558" t="s">
        <v>136</v>
      </c>
      <c r="E558" t="s">
        <v>135</v>
      </c>
      <c r="F558" t="s">
        <v>295</v>
      </c>
      <c r="G558" t="s">
        <v>296</v>
      </c>
      <c r="H558">
        <v>42</v>
      </c>
      <c r="I558" t="s">
        <v>238</v>
      </c>
      <c r="J558" t="s">
        <v>133</v>
      </c>
      <c r="K558" t="s">
        <v>132</v>
      </c>
      <c r="P558" t="s">
        <v>300</v>
      </c>
      <c r="Q558" t="s">
        <v>301</v>
      </c>
      <c r="R558" t="s">
        <v>183</v>
      </c>
      <c r="S558" t="s">
        <v>182</v>
      </c>
      <c r="AB558" t="s">
        <v>128</v>
      </c>
      <c r="AC558">
        <v>2010</v>
      </c>
      <c r="AD558" s="145">
        <v>0</v>
      </c>
      <c r="AE558" t="s">
        <v>179</v>
      </c>
      <c r="AH558" t="s">
        <v>328</v>
      </c>
    </row>
    <row r="559" spans="1:34" x14ac:dyDescent="0.25">
      <c r="A559" t="s">
        <v>137</v>
      </c>
      <c r="B559" t="s">
        <v>44</v>
      </c>
      <c r="C559" t="s">
        <v>45</v>
      </c>
      <c r="D559" t="s">
        <v>136</v>
      </c>
      <c r="E559" t="s">
        <v>135</v>
      </c>
      <c r="F559" t="s">
        <v>295</v>
      </c>
      <c r="G559" t="s">
        <v>296</v>
      </c>
      <c r="H559">
        <v>42</v>
      </c>
      <c r="I559" t="s">
        <v>238</v>
      </c>
      <c r="J559" t="s">
        <v>133</v>
      </c>
      <c r="K559" t="s">
        <v>132</v>
      </c>
      <c r="P559" t="s">
        <v>300</v>
      </c>
      <c r="Q559" t="s">
        <v>301</v>
      </c>
      <c r="R559" t="s">
        <v>156</v>
      </c>
      <c r="S559" t="s">
        <v>155</v>
      </c>
      <c r="AB559" t="s">
        <v>128</v>
      </c>
      <c r="AC559">
        <v>2010</v>
      </c>
      <c r="AD559" s="145">
        <v>3.4</v>
      </c>
      <c r="AH559" t="s">
        <v>328</v>
      </c>
    </row>
    <row r="560" spans="1:34" x14ac:dyDescent="0.25">
      <c r="A560" t="s">
        <v>137</v>
      </c>
      <c r="B560" t="s">
        <v>44</v>
      </c>
      <c r="C560" t="s">
        <v>45</v>
      </c>
      <c r="D560" t="s">
        <v>136</v>
      </c>
      <c r="E560" t="s">
        <v>135</v>
      </c>
      <c r="F560" t="s">
        <v>295</v>
      </c>
      <c r="G560" t="s">
        <v>296</v>
      </c>
      <c r="H560">
        <v>42</v>
      </c>
      <c r="I560" t="s">
        <v>238</v>
      </c>
      <c r="J560" t="s">
        <v>133</v>
      </c>
      <c r="K560" t="s">
        <v>132</v>
      </c>
      <c r="P560" t="s">
        <v>300</v>
      </c>
      <c r="Q560" t="s">
        <v>301</v>
      </c>
      <c r="R560" t="s">
        <v>154</v>
      </c>
      <c r="S560" t="s">
        <v>153</v>
      </c>
      <c r="AB560" t="s">
        <v>128</v>
      </c>
      <c r="AC560">
        <v>2010</v>
      </c>
      <c r="AD560" s="145">
        <v>3.2</v>
      </c>
      <c r="AH560" t="s">
        <v>328</v>
      </c>
    </row>
    <row r="561" spans="1:34" x14ac:dyDescent="0.25">
      <c r="A561" t="s">
        <v>137</v>
      </c>
      <c r="B561" t="s">
        <v>44</v>
      </c>
      <c r="C561" t="s">
        <v>45</v>
      </c>
      <c r="D561" t="s">
        <v>136</v>
      </c>
      <c r="E561" t="s">
        <v>135</v>
      </c>
      <c r="F561" t="s">
        <v>295</v>
      </c>
      <c r="G561" t="s">
        <v>296</v>
      </c>
      <c r="H561">
        <v>42</v>
      </c>
      <c r="I561" t="s">
        <v>238</v>
      </c>
      <c r="J561" t="s">
        <v>133</v>
      </c>
      <c r="K561" t="s">
        <v>132</v>
      </c>
      <c r="P561" t="s">
        <v>300</v>
      </c>
      <c r="Q561" t="s">
        <v>301</v>
      </c>
      <c r="R561" t="s">
        <v>152</v>
      </c>
      <c r="S561" t="s">
        <v>151</v>
      </c>
      <c r="AB561" t="s">
        <v>128</v>
      </c>
      <c r="AC561">
        <v>2010</v>
      </c>
      <c r="AD561" s="145">
        <v>3.4</v>
      </c>
      <c r="AH561" t="s">
        <v>328</v>
      </c>
    </row>
    <row r="562" spans="1:34" x14ac:dyDescent="0.25">
      <c r="A562" t="s">
        <v>137</v>
      </c>
      <c r="B562" t="s">
        <v>44</v>
      </c>
      <c r="C562" t="s">
        <v>45</v>
      </c>
      <c r="D562" t="s">
        <v>136</v>
      </c>
      <c r="E562" t="s">
        <v>135</v>
      </c>
      <c r="F562" t="s">
        <v>295</v>
      </c>
      <c r="G562" t="s">
        <v>296</v>
      </c>
      <c r="H562">
        <v>42</v>
      </c>
      <c r="I562" t="s">
        <v>238</v>
      </c>
      <c r="J562" t="s">
        <v>133</v>
      </c>
      <c r="K562" t="s">
        <v>132</v>
      </c>
      <c r="P562" t="s">
        <v>300</v>
      </c>
      <c r="Q562" t="s">
        <v>301</v>
      </c>
      <c r="R562" t="s">
        <v>150</v>
      </c>
      <c r="S562" t="s">
        <v>149</v>
      </c>
      <c r="AB562" t="s">
        <v>128</v>
      </c>
      <c r="AC562">
        <v>2010</v>
      </c>
      <c r="AD562" s="145">
        <v>1.4</v>
      </c>
      <c r="AH562" t="s">
        <v>328</v>
      </c>
    </row>
    <row r="563" spans="1:34" x14ac:dyDescent="0.25">
      <c r="A563" t="s">
        <v>137</v>
      </c>
      <c r="B563" t="s">
        <v>44</v>
      </c>
      <c r="C563" t="s">
        <v>45</v>
      </c>
      <c r="D563" t="s">
        <v>136</v>
      </c>
      <c r="E563" t="s">
        <v>135</v>
      </c>
      <c r="F563" t="s">
        <v>295</v>
      </c>
      <c r="G563" t="s">
        <v>296</v>
      </c>
      <c r="H563">
        <v>42</v>
      </c>
      <c r="I563" t="s">
        <v>238</v>
      </c>
      <c r="J563" t="s">
        <v>133</v>
      </c>
      <c r="K563" t="s">
        <v>132</v>
      </c>
      <c r="P563" t="s">
        <v>300</v>
      </c>
      <c r="Q563" t="s">
        <v>301</v>
      </c>
      <c r="R563" t="s">
        <v>148</v>
      </c>
      <c r="S563" t="s">
        <v>147</v>
      </c>
      <c r="AB563" t="s">
        <v>128</v>
      </c>
      <c r="AC563">
        <v>2010</v>
      </c>
      <c r="AD563" s="145">
        <v>5.0999999999999996</v>
      </c>
      <c r="AH563" t="s">
        <v>328</v>
      </c>
    </row>
    <row r="564" spans="1:34" x14ac:dyDescent="0.25">
      <c r="A564" t="s">
        <v>137</v>
      </c>
      <c r="B564" t="s">
        <v>44</v>
      </c>
      <c r="C564" t="s">
        <v>45</v>
      </c>
      <c r="D564" t="s">
        <v>136</v>
      </c>
      <c r="E564" t="s">
        <v>135</v>
      </c>
      <c r="F564" t="s">
        <v>295</v>
      </c>
      <c r="G564" t="s">
        <v>296</v>
      </c>
      <c r="H564">
        <v>42</v>
      </c>
      <c r="I564" t="s">
        <v>238</v>
      </c>
      <c r="J564" t="s">
        <v>133</v>
      </c>
      <c r="K564" t="s">
        <v>132</v>
      </c>
      <c r="P564" t="s">
        <v>300</v>
      </c>
      <c r="Q564" t="s">
        <v>301</v>
      </c>
      <c r="R564" t="s">
        <v>146</v>
      </c>
      <c r="S564" t="s">
        <v>145</v>
      </c>
      <c r="AB564" t="s">
        <v>128</v>
      </c>
      <c r="AC564">
        <v>2010</v>
      </c>
      <c r="AD564" s="145">
        <v>0</v>
      </c>
      <c r="AE564" t="s">
        <v>179</v>
      </c>
      <c r="AH564" t="s">
        <v>328</v>
      </c>
    </row>
    <row r="565" spans="1:34" x14ac:dyDescent="0.25">
      <c r="A565" t="s">
        <v>137</v>
      </c>
      <c r="B565" t="s">
        <v>44</v>
      </c>
      <c r="C565" t="s">
        <v>45</v>
      </c>
      <c r="D565" t="s">
        <v>136</v>
      </c>
      <c r="E565" t="s">
        <v>135</v>
      </c>
      <c r="F565" t="s">
        <v>295</v>
      </c>
      <c r="G565" t="s">
        <v>296</v>
      </c>
      <c r="H565">
        <v>42</v>
      </c>
      <c r="I565" t="s">
        <v>238</v>
      </c>
      <c r="J565" t="s">
        <v>133</v>
      </c>
      <c r="K565" t="s">
        <v>132</v>
      </c>
      <c r="P565" t="s">
        <v>300</v>
      </c>
      <c r="Q565" t="s">
        <v>301</v>
      </c>
      <c r="R565" t="s">
        <v>144</v>
      </c>
      <c r="S565" t="s">
        <v>143</v>
      </c>
      <c r="AB565" t="s">
        <v>128</v>
      </c>
      <c r="AC565">
        <v>2010</v>
      </c>
      <c r="AD565" s="145">
        <v>25.4</v>
      </c>
      <c r="AH565" t="s">
        <v>328</v>
      </c>
    </row>
    <row r="566" spans="1:34" x14ac:dyDescent="0.25">
      <c r="A566" t="s">
        <v>137</v>
      </c>
      <c r="B566" t="s">
        <v>44</v>
      </c>
      <c r="C566" t="s">
        <v>45</v>
      </c>
      <c r="D566" t="s">
        <v>136</v>
      </c>
      <c r="E566" t="s">
        <v>135</v>
      </c>
      <c r="F566" t="s">
        <v>295</v>
      </c>
      <c r="G566" t="s">
        <v>296</v>
      </c>
      <c r="H566">
        <v>42</v>
      </c>
      <c r="I566" t="s">
        <v>238</v>
      </c>
      <c r="J566" t="s">
        <v>133</v>
      </c>
      <c r="K566" t="s">
        <v>132</v>
      </c>
      <c r="P566" t="s">
        <v>300</v>
      </c>
      <c r="Q566" t="s">
        <v>301</v>
      </c>
      <c r="R566" t="s">
        <v>142</v>
      </c>
      <c r="S566" t="s">
        <v>141</v>
      </c>
      <c r="AB566" t="s">
        <v>128</v>
      </c>
      <c r="AC566">
        <v>2010</v>
      </c>
      <c r="AD566" s="145">
        <v>8.9</v>
      </c>
      <c r="AH566" t="s">
        <v>328</v>
      </c>
    </row>
    <row r="567" spans="1:34" x14ac:dyDescent="0.25">
      <c r="A567" t="s">
        <v>137</v>
      </c>
      <c r="B567" t="s">
        <v>44</v>
      </c>
      <c r="C567" t="s">
        <v>45</v>
      </c>
      <c r="D567" t="s">
        <v>136</v>
      </c>
      <c r="E567" t="s">
        <v>135</v>
      </c>
      <c r="F567" t="s">
        <v>295</v>
      </c>
      <c r="G567" t="s">
        <v>296</v>
      </c>
      <c r="H567">
        <v>42</v>
      </c>
      <c r="I567" t="s">
        <v>238</v>
      </c>
      <c r="J567" t="s">
        <v>133</v>
      </c>
      <c r="K567" t="s">
        <v>132</v>
      </c>
      <c r="P567" t="s">
        <v>300</v>
      </c>
      <c r="Q567" t="s">
        <v>301</v>
      </c>
      <c r="R567" t="s">
        <v>140</v>
      </c>
      <c r="S567" t="s">
        <v>139</v>
      </c>
      <c r="AB567" t="s">
        <v>128</v>
      </c>
      <c r="AC567">
        <v>2010</v>
      </c>
      <c r="AD567" s="145">
        <v>7.9</v>
      </c>
      <c r="AH567" t="s">
        <v>328</v>
      </c>
    </row>
    <row r="568" spans="1:34" x14ac:dyDescent="0.25">
      <c r="A568" t="s">
        <v>137</v>
      </c>
      <c r="B568" t="s">
        <v>44</v>
      </c>
      <c r="C568" t="s">
        <v>45</v>
      </c>
      <c r="D568" t="s">
        <v>136</v>
      </c>
      <c r="E568" t="s">
        <v>135</v>
      </c>
      <c r="F568" t="s">
        <v>295</v>
      </c>
      <c r="G568" t="s">
        <v>296</v>
      </c>
      <c r="H568">
        <v>42</v>
      </c>
      <c r="I568" t="s">
        <v>238</v>
      </c>
      <c r="J568" t="s">
        <v>133</v>
      </c>
      <c r="K568" t="s">
        <v>132</v>
      </c>
      <c r="P568" t="s">
        <v>300</v>
      </c>
      <c r="Q568" t="s">
        <v>301</v>
      </c>
      <c r="R568" t="s">
        <v>138</v>
      </c>
      <c r="S568" t="s">
        <v>131</v>
      </c>
      <c r="AB568" t="s">
        <v>128</v>
      </c>
      <c r="AC568">
        <v>2010</v>
      </c>
      <c r="AD568" s="145">
        <v>66.5</v>
      </c>
      <c r="AH568" t="s">
        <v>328</v>
      </c>
    </row>
    <row r="569" spans="1:34" x14ac:dyDescent="0.25">
      <c r="A569" t="s">
        <v>137</v>
      </c>
      <c r="B569" t="s">
        <v>44</v>
      </c>
      <c r="C569" t="s">
        <v>45</v>
      </c>
      <c r="D569" t="s">
        <v>136</v>
      </c>
      <c r="E569" t="s">
        <v>135</v>
      </c>
      <c r="F569" t="s">
        <v>295</v>
      </c>
      <c r="G569" t="s">
        <v>296</v>
      </c>
      <c r="H569">
        <v>42</v>
      </c>
      <c r="I569" t="s">
        <v>238</v>
      </c>
      <c r="J569" t="s">
        <v>133</v>
      </c>
      <c r="K569" t="s">
        <v>132</v>
      </c>
      <c r="P569" t="s">
        <v>300</v>
      </c>
      <c r="Q569" t="s">
        <v>301</v>
      </c>
      <c r="R569" t="s">
        <v>130</v>
      </c>
      <c r="S569" t="s">
        <v>129</v>
      </c>
      <c r="AB569" t="s">
        <v>128</v>
      </c>
      <c r="AC569">
        <v>2010</v>
      </c>
      <c r="AD569" s="145">
        <v>7</v>
      </c>
      <c r="AH569" t="s">
        <v>328</v>
      </c>
    </row>
    <row r="570" spans="1:34" s="49" customFormat="1" x14ac:dyDescent="0.25">
      <c r="A570" s="49" t="s">
        <v>137</v>
      </c>
      <c r="B570" s="49" t="s">
        <v>44</v>
      </c>
      <c r="C570" s="49" t="s">
        <v>45</v>
      </c>
      <c r="D570" s="49" t="s">
        <v>136</v>
      </c>
      <c r="E570" s="49" t="s">
        <v>135</v>
      </c>
      <c r="F570" s="49" t="s">
        <v>295</v>
      </c>
      <c r="G570" s="49" t="s">
        <v>296</v>
      </c>
      <c r="H570" s="49">
        <v>42</v>
      </c>
      <c r="I570" s="49" t="s">
        <v>238</v>
      </c>
      <c r="J570" s="49" t="s">
        <v>133</v>
      </c>
      <c r="K570" s="49" t="s">
        <v>132</v>
      </c>
      <c r="P570" s="49" t="s">
        <v>302</v>
      </c>
      <c r="Q570" s="49" t="s">
        <v>131</v>
      </c>
      <c r="R570" s="49" t="s">
        <v>183</v>
      </c>
      <c r="S570" s="49" t="s">
        <v>182</v>
      </c>
      <c r="AB570" s="49" t="s">
        <v>128</v>
      </c>
      <c r="AC570" s="49">
        <v>2010</v>
      </c>
      <c r="AD570" s="146">
        <v>0</v>
      </c>
      <c r="AE570" s="49" t="s">
        <v>179</v>
      </c>
      <c r="AF570" s="49" t="s">
        <v>858</v>
      </c>
      <c r="AG570" s="146">
        <f>(AD571+AD572+AD573)*( 1 +AD581/(AD580-AD581))</f>
        <v>21.863715110683351</v>
      </c>
      <c r="AH570" s="49" t="s">
        <v>328</v>
      </c>
    </row>
    <row r="571" spans="1:34" s="49" customFormat="1" x14ac:dyDescent="0.25">
      <c r="A571" s="49" t="s">
        <v>137</v>
      </c>
      <c r="B571" s="49" t="s">
        <v>44</v>
      </c>
      <c r="C571" s="49" t="s">
        <v>45</v>
      </c>
      <c r="D571" s="49" t="s">
        <v>136</v>
      </c>
      <c r="E571" s="49" t="s">
        <v>135</v>
      </c>
      <c r="F571" s="49" t="s">
        <v>295</v>
      </c>
      <c r="G571" s="49" t="s">
        <v>296</v>
      </c>
      <c r="H571" s="49">
        <v>42</v>
      </c>
      <c r="I571" s="49" t="s">
        <v>238</v>
      </c>
      <c r="J571" s="49" t="s">
        <v>133</v>
      </c>
      <c r="K571" s="49" t="s">
        <v>132</v>
      </c>
      <c r="P571" s="49" t="s">
        <v>302</v>
      </c>
      <c r="Q571" s="49" t="s">
        <v>131</v>
      </c>
      <c r="R571" s="49" t="s">
        <v>156</v>
      </c>
      <c r="S571" s="49" t="s">
        <v>155</v>
      </c>
      <c r="AB571" s="49" t="s">
        <v>128</v>
      </c>
      <c r="AC571" s="49">
        <v>2010</v>
      </c>
      <c r="AD571" s="146">
        <v>5</v>
      </c>
      <c r="AF571" s="49" t="s">
        <v>859</v>
      </c>
      <c r="AG571" s="146">
        <f>(AD570+AD574+AD575+AD576+AD577+AD578+AD579)*( 1 +AD581/(AD580-AD581))</f>
        <v>94.147834456207903</v>
      </c>
      <c r="AH571" s="49" t="s">
        <v>328</v>
      </c>
    </row>
    <row r="572" spans="1:34" s="49" customFormat="1" x14ac:dyDescent="0.25">
      <c r="A572" s="49" t="s">
        <v>137</v>
      </c>
      <c r="B572" s="49" t="s">
        <v>44</v>
      </c>
      <c r="C572" s="49" t="s">
        <v>45</v>
      </c>
      <c r="D572" s="49" t="s">
        <v>136</v>
      </c>
      <c r="E572" s="49" t="s">
        <v>135</v>
      </c>
      <c r="F572" s="49" t="s">
        <v>295</v>
      </c>
      <c r="G572" s="49" t="s">
        <v>296</v>
      </c>
      <c r="H572" s="49">
        <v>42</v>
      </c>
      <c r="I572" s="49" t="s">
        <v>238</v>
      </c>
      <c r="J572" s="49" t="s">
        <v>133</v>
      </c>
      <c r="K572" s="49" t="s">
        <v>132</v>
      </c>
      <c r="P572" s="49" t="s">
        <v>302</v>
      </c>
      <c r="Q572" s="49" t="s">
        <v>131</v>
      </c>
      <c r="R572" s="49" t="s">
        <v>154</v>
      </c>
      <c r="S572" s="49" t="s">
        <v>153</v>
      </c>
      <c r="AB572" s="49" t="s">
        <v>128</v>
      </c>
      <c r="AC572" s="49">
        <v>2010</v>
      </c>
      <c r="AD572" s="146">
        <v>7.2</v>
      </c>
      <c r="AF572" s="49" t="s">
        <v>862</v>
      </c>
      <c r="AG572" s="146">
        <f>AD570+AD571+AD572+AD573+ AD574+AD575+AD576+AD577+AD578+AD579+AD581</f>
        <v>116.00000000000001</v>
      </c>
      <c r="AH572" s="49" t="s">
        <v>328</v>
      </c>
    </row>
    <row r="573" spans="1:34" s="49" customFormat="1" x14ac:dyDescent="0.25">
      <c r="A573" s="49" t="s">
        <v>137</v>
      </c>
      <c r="B573" s="49" t="s">
        <v>44</v>
      </c>
      <c r="C573" s="49" t="s">
        <v>45</v>
      </c>
      <c r="D573" s="49" t="s">
        <v>136</v>
      </c>
      <c r="E573" s="49" t="s">
        <v>135</v>
      </c>
      <c r="F573" s="49" t="s">
        <v>295</v>
      </c>
      <c r="G573" s="49" t="s">
        <v>296</v>
      </c>
      <c r="H573" s="49">
        <v>42</v>
      </c>
      <c r="I573" s="49" t="s">
        <v>238</v>
      </c>
      <c r="J573" s="49" t="s">
        <v>133</v>
      </c>
      <c r="K573" s="49" t="s">
        <v>132</v>
      </c>
      <c r="P573" s="49" t="s">
        <v>302</v>
      </c>
      <c r="Q573" s="49" t="s">
        <v>131</v>
      </c>
      <c r="R573" s="49" t="s">
        <v>152</v>
      </c>
      <c r="S573" s="49" t="s">
        <v>151</v>
      </c>
      <c r="AB573" s="49" t="s">
        <v>128</v>
      </c>
      <c r="AC573" s="49">
        <v>2010</v>
      </c>
      <c r="AD573" s="146">
        <v>7.4</v>
      </c>
      <c r="AG573" s="146"/>
      <c r="AH573" s="49" t="s">
        <v>328</v>
      </c>
    </row>
    <row r="574" spans="1:34" s="49" customFormat="1" x14ac:dyDescent="0.25">
      <c r="A574" s="49" t="s">
        <v>137</v>
      </c>
      <c r="B574" s="49" t="s">
        <v>44</v>
      </c>
      <c r="C574" s="49" t="s">
        <v>45</v>
      </c>
      <c r="D574" s="49" t="s">
        <v>136</v>
      </c>
      <c r="E574" s="49" t="s">
        <v>135</v>
      </c>
      <c r="F574" s="49" t="s">
        <v>295</v>
      </c>
      <c r="G574" s="49" t="s">
        <v>296</v>
      </c>
      <c r="H574" s="49">
        <v>42</v>
      </c>
      <c r="I574" s="49" t="s">
        <v>238</v>
      </c>
      <c r="J574" s="49" t="s">
        <v>133</v>
      </c>
      <c r="K574" s="49" t="s">
        <v>132</v>
      </c>
      <c r="P574" s="49" t="s">
        <v>302</v>
      </c>
      <c r="Q574" s="49" t="s">
        <v>131</v>
      </c>
      <c r="R574" s="49" t="s">
        <v>150</v>
      </c>
      <c r="S574" s="49" t="s">
        <v>149</v>
      </c>
      <c r="AB574" s="49" t="s">
        <v>128</v>
      </c>
      <c r="AC574" s="49">
        <v>2010</v>
      </c>
      <c r="AD574" s="146">
        <v>4.3</v>
      </c>
      <c r="AG574" s="146"/>
      <c r="AH574" s="49" t="s">
        <v>328</v>
      </c>
    </row>
    <row r="575" spans="1:34" s="49" customFormat="1" x14ac:dyDescent="0.25">
      <c r="A575" s="49" t="s">
        <v>137</v>
      </c>
      <c r="B575" s="49" t="s">
        <v>44</v>
      </c>
      <c r="C575" s="49" t="s">
        <v>45</v>
      </c>
      <c r="D575" s="49" t="s">
        <v>136</v>
      </c>
      <c r="E575" s="49" t="s">
        <v>135</v>
      </c>
      <c r="F575" s="49" t="s">
        <v>295</v>
      </c>
      <c r="G575" s="49" t="s">
        <v>296</v>
      </c>
      <c r="H575" s="49">
        <v>42</v>
      </c>
      <c r="I575" s="49" t="s">
        <v>238</v>
      </c>
      <c r="J575" s="49" t="s">
        <v>133</v>
      </c>
      <c r="K575" s="49" t="s">
        <v>132</v>
      </c>
      <c r="P575" s="49" t="s">
        <v>302</v>
      </c>
      <c r="Q575" s="49" t="s">
        <v>131</v>
      </c>
      <c r="R575" s="49" t="s">
        <v>148</v>
      </c>
      <c r="S575" s="49" t="s">
        <v>147</v>
      </c>
      <c r="AB575" s="49" t="s">
        <v>128</v>
      </c>
      <c r="AC575" s="49">
        <v>2010</v>
      </c>
      <c r="AD575" s="146">
        <v>17.8</v>
      </c>
      <c r="AG575" s="146"/>
      <c r="AH575" s="49" t="s">
        <v>328</v>
      </c>
    </row>
    <row r="576" spans="1:34" s="49" customFormat="1" x14ac:dyDescent="0.25">
      <c r="A576" s="49" t="s">
        <v>137</v>
      </c>
      <c r="B576" s="49" t="s">
        <v>44</v>
      </c>
      <c r="C576" s="49" t="s">
        <v>45</v>
      </c>
      <c r="D576" s="49" t="s">
        <v>136</v>
      </c>
      <c r="E576" s="49" t="s">
        <v>135</v>
      </c>
      <c r="F576" s="49" t="s">
        <v>295</v>
      </c>
      <c r="G576" s="49" t="s">
        <v>296</v>
      </c>
      <c r="H576" s="49">
        <v>42</v>
      </c>
      <c r="I576" s="49" t="s">
        <v>238</v>
      </c>
      <c r="J576" s="49" t="s">
        <v>133</v>
      </c>
      <c r="K576" s="49" t="s">
        <v>132</v>
      </c>
      <c r="P576" s="49" t="s">
        <v>302</v>
      </c>
      <c r="Q576" s="49" t="s">
        <v>131</v>
      </c>
      <c r="R576" s="49" t="s">
        <v>146</v>
      </c>
      <c r="S576" s="49" t="s">
        <v>145</v>
      </c>
      <c r="AB576" s="49" t="s">
        <v>128</v>
      </c>
      <c r="AC576" s="49">
        <v>2010</v>
      </c>
      <c r="AD576" s="146">
        <v>1.5</v>
      </c>
      <c r="AG576" s="146"/>
      <c r="AH576" s="49" t="s">
        <v>328</v>
      </c>
    </row>
    <row r="577" spans="1:34" s="49" customFormat="1" x14ac:dyDescent="0.25">
      <c r="A577" s="49" t="s">
        <v>137</v>
      </c>
      <c r="B577" s="49" t="s">
        <v>44</v>
      </c>
      <c r="C577" s="49" t="s">
        <v>45</v>
      </c>
      <c r="D577" s="49" t="s">
        <v>136</v>
      </c>
      <c r="E577" s="49" t="s">
        <v>135</v>
      </c>
      <c r="F577" s="49" t="s">
        <v>295</v>
      </c>
      <c r="G577" s="49" t="s">
        <v>296</v>
      </c>
      <c r="H577" s="49">
        <v>42</v>
      </c>
      <c r="I577" s="49" t="s">
        <v>238</v>
      </c>
      <c r="J577" s="49" t="s">
        <v>133</v>
      </c>
      <c r="K577" s="49" t="s">
        <v>132</v>
      </c>
      <c r="P577" s="49" t="s">
        <v>302</v>
      </c>
      <c r="Q577" s="49" t="s">
        <v>131</v>
      </c>
      <c r="R577" s="49" t="s">
        <v>144</v>
      </c>
      <c r="S577" s="49" t="s">
        <v>143</v>
      </c>
      <c r="AB577" s="49" t="s">
        <v>128</v>
      </c>
      <c r="AC577" s="49">
        <v>2010</v>
      </c>
      <c r="AD577" s="146">
        <v>29.1</v>
      </c>
      <c r="AG577" s="146"/>
      <c r="AH577" s="49" t="s">
        <v>328</v>
      </c>
    </row>
    <row r="578" spans="1:34" s="49" customFormat="1" x14ac:dyDescent="0.25">
      <c r="A578" s="49" t="s">
        <v>137</v>
      </c>
      <c r="B578" s="49" t="s">
        <v>44</v>
      </c>
      <c r="C578" s="49" t="s">
        <v>45</v>
      </c>
      <c r="D578" s="49" t="s">
        <v>136</v>
      </c>
      <c r="E578" s="49" t="s">
        <v>135</v>
      </c>
      <c r="F578" s="49" t="s">
        <v>295</v>
      </c>
      <c r="G578" s="49" t="s">
        <v>296</v>
      </c>
      <c r="H578" s="49">
        <v>42</v>
      </c>
      <c r="I578" s="49" t="s">
        <v>238</v>
      </c>
      <c r="J578" s="49" t="s">
        <v>133</v>
      </c>
      <c r="K578" s="49" t="s">
        <v>132</v>
      </c>
      <c r="P578" s="49" t="s">
        <v>302</v>
      </c>
      <c r="Q578" s="49" t="s">
        <v>131</v>
      </c>
      <c r="R578" s="49" t="s">
        <v>142</v>
      </c>
      <c r="S578" s="49" t="s">
        <v>141</v>
      </c>
      <c r="AB578" s="49" t="s">
        <v>128</v>
      </c>
      <c r="AC578" s="49">
        <v>2010</v>
      </c>
      <c r="AD578" s="146">
        <v>16.3</v>
      </c>
      <c r="AG578" s="146"/>
      <c r="AH578" s="49" t="s">
        <v>328</v>
      </c>
    </row>
    <row r="579" spans="1:34" s="49" customFormat="1" x14ac:dyDescent="0.25">
      <c r="A579" s="49" t="s">
        <v>137</v>
      </c>
      <c r="B579" s="49" t="s">
        <v>44</v>
      </c>
      <c r="C579" s="49" t="s">
        <v>45</v>
      </c>
      <c r="D579" s="49" t="s">
        <v>136</v>
      </c>
      <c r="E579" s="49" t="s">
        <v>135</v>
      </c>
      <c r="F579" s="49" t="s">
        <v>295</v>
      </c>
      <c r="G579" s="49" t="s">
        <v>296</v>
      </c>
      <c r="H579" s="49">
        <v>42</v>
      </c>
      <c r="I579" s="49" t="s">
        <v>238</v>
      </c>
      <c r="J579" s="49" t="s">
        <v>133</v>
      </c>
      <c r="K579" s="49" t="s">
        <v>132</v>
      </c>
      <c r="P579" s="49" t="s">
        <v>302</v>
      </c>
      <c r="Q579" s="49" t="s">
        <v>131</v>
      </c>
      <c r="R579" s="49" t="s">
        <v>140</v>
      </c>
      <c r="S579" s="49" t="s">
        <v>139</v>
      </c>
      <c r="AB579" s="49" t="s">
        <v>128</v>
      </c>
      <c r="AC579" s="49">
        <v>2010</v>
      </c>
      <c r="AD579" s="146">
        <v>15.4</v>
      </c>
      <c r="AG579" s="146"/>
      <c r="AH579" s="49" t="s">
        <v>328</v>
      </c>
    </row>
    <row r="580" spans="1:34" s="49" customFormat="1" x14ac:dyDescent="0.25">
      <c r="A580" s="49" t="s">
        <v>137</v>
      </c>
      <c r="B580" s="49" t="s">
        <v>44</v>
      </c>
      <c r="C580" s="49" t="s">
        <v>45</v>
      </c>
      <c r="D580" s="49" t="s">
        <v>136</v>
      </c>
      <c r="E580" s="49" t="s">
        <v>135</v>
      </c>
      <c r="F580" s="49" t="s">
        <v>295</v>
      </c>
      <c r="G580" s="49" t="s">
        <v>296</v>
      </c>
      <c r="H580" s="49">
        <v>42</v>
      </c>
      <c r="I580" s="49" t="s">
        <v>238</v>
      </c>
      <c r="J580" s="49" t="s">
        <v>133</v>
      </c>
      <c r="K580" s="49" t="s">
        <v>132</v>
      </c>
      <c r="P580" s="49" t="s">
        <v>302</v>
      </c>
      <c r="Q580" s="49" t="s">
        <v>131</v>
      </c>
      <c r="R580" s="49" t="s">
        <v>138</v>
      </c>
      <c r="S580" s="49" t="s">
        <v>131</v>
      </c>
      <c r="AB580" s="49" t="s">
        <v>128</v>
      </c>
      <c r="AC580" s="49">
        <v>2010</v>
      </c>
      <c r="AD580" s="146">
        <v>115.9</v>
      </c>
      <c r="AG580" s="146"/>
      <c r="AH580" s="49" t="s">
        <v>328</v>
      </c>
    </row>
    <row r="581" spans="1:34" s="49" customFormat="1" x14ac:dyDescent="0.25">
      <c r="A581" s="49" t="s">
        <v>137</v>
      </c>
      <c r="B581" s="49" t="s">
        <v>44</v>
      </c>
      <c r="C581" s="49" t="s">
        <v>45</v>
      </c>
      <c r="D581" s="49" t="s">
        <v>136</v>
      </c>
      <c r="E581" s="49" t="s">
        <v>135</v>
      </c>
      <c r="F581" s="49" t="s">
        <v>295</v>
      </c>
      <c r="G581" s="49" t="s">
        <v>296</v>
      </c>
      <c r="H581" s="49">
        <v>42</v>
      </c>
      <c r="I581" s="49" t="s">
        <v>238</v>
      </c>
      <c r="J581" s="49" t="s">
        <v>133</v>
      </c>
      <c r="K581" s="49" t="s">
        <v>132</v>
      </c>
      <c r="P581" s="49" t="s">
        <v>302</v>
      </c>
      <c r="Q581" s="49" t="s">
        <v>131</v>
      </c>
      <c r="R581" s="49" t="s">
        <v>130</v>
      </c>
      <c r="S581" s="49" t="s">
        <v>129</v>
      </c>
      <c r="AB581" s="49" t="s">
        <v>128</v>
      </c>
      <c r="AC581" s="49">
        <v>2010</v>
      </c>
      <c r="AD581" s="146">
        <v>12</v>
      </c>
      <c r="AG581" s="146"/>
      <c r="AH581" s="49" t="s">
        <v>328</v>
      </c>
    </row>
    <row r="582" spans="1:34" x14ac:dyDescent="0.25">
      <c r="A582" t="s">
        <v>137</v>
      </c>
      <c r="B582" t="s">
        <v>46</v>
      </c>
      <c r="C582" t="s">
        <v>1</v>
      </c>
      <c r="D582" t="s">
        <v>136</v>
      </c>
      <c r="E582" t="s">
        <v>135</v>
      </c>
      <c r="F582" t="s">
        <v>295</v>
      </c>
      <c r="G582" t="s">
        <v>296</v>
      </c>
      <c r="H582">
        <v>770</v>
      </c>
      <c r="I582" t="s">
        <v>180</v>
      </c>
      <c r="J582" t="s">
        <v>133</v>
      </c>
      <c r="K582" t="s">
        <v>132</v>
      </c>
      <c r="P582" t="s">
        <v>297</v>
      </c>
      <c r="Q582" t="s">
        <v>298</v>
      </c>
      <c r="R582" t="s">
        <v>156</v>
      </c>
      <c r="S582" t="s">
        <v>155</v>
      </c>
      <c r="AB582" t="s">
        <v>128</v>
      </c>
      <c r="AC582">
        <v>2010</v>
      </c>
      <c r="AD582" s="145">
        <v>1.8</v>
      </c>
      <c r="AH582" t="s">
        <v>329</v>
      </c>
    </row>
    <row r="583" spans="1:34" x14ac:dyDescent="0.25">
      <c r="A583" t="s">
        <v>137</v>
      </c>
      <c r="B583" t="s">
        <v>46</v>
      </c>
      <c r="C583" t="s">
        <v>1</v>
      </c>
      <c r="D583" t="s">
        <v>136</v>
      </c>
      <c r="E583" t="s">
        <v>135</v>
      </c>
      <c r="F583" t="s">
        <v>295</v>
      </c>
      <c r="G583" t="s">
        <v>296</v>
      </c>
      <c r="H583">
        <v>770</v>
      </c>
      <c r="I583" t="s">
        <v>180</v>
      </c>
      <c r="J583" t="s">
        <v>133</v>
      </c>
      <c r="K583" t="s">
        <v>132</v>
      </c>
      <c r="P583" t="s">
        <v>297</v>
      </c>
      <c r="Q583" t="s">
        <v>298</v>
      </c>
      <c r="R583" t="s">
        <v>154</v>
      </c>
      <c r="S583" t="s">
        <v>153</v>
      </c>
      <c r="AB583" t="s">
        <v>128</v>
      </c>
      <c r="AC583">
        <v>2010</v>
      </c>
      <c r="AD583" s="145">
        <v>5.9</v>
      </c>
      <c r="AH583" t="s">
        <v>329</v>
      </c>
    </row>
    <row r="584" spans="1:34" x14ac:dyDescent="0.25">
      <c r="A584" t="s">
        <v>137</v>
      </c>
      <c r="B584" t="s">
        <v>46</v>
      </c>
      <c r="C584" t="s">
        <v>1</v>
      </c>
      <c r="D584" t="s">
        <v>136</v>
      </c>
      <c r="E584" t="s">
        <v>135</v>
      </c>
      <c r="F584" t="s">
        <v>295</v>
      </c>
      <c r="G584" t="s">
        <v>296</v>
      </c>
      <c r="H584">
        <v>770</v>
      </c>
      <c r="I584" t="s">
        <v>180</v>
      </c>
      <c r="J584" t="s">
        <v>133</v>
      </c>
      <c r="K584" t="s">
        <v>132</v>
      </c>
      <c r="P584" t="s">
        <v>297</v>
      </c>
      <c r="Q584" t="s">
        <v>298</v>
      </c>
      <c r="R584" t="s">
        <v>152</v>
      </c>
      <c r="S584" t="s">
        <v>151</v>
      </c>
      <c r="AB584" t="s">
        <v>128</v>
      </c>
      <c r="AC584">
        <v>2010</v>
      </c>
      <c r="AD584" s="145">
        <v>6.7</v>
      </c>
      <c r="AH584" t="s">
        <v>329</v>
      </c>
    </row>
    <row r="585" spans="1:34" x14ac:dyDescent="0.25">
      <c r="A585" t="s">
        <v>137</v>
      </c>
      <c r="B585" t="s">
        <v>46</v>
      </c>
      <c r="C585" t="s">
        <v>1</v>
      </c>
      <c r="D585" t="s">
        <v>136</v>
      </c>
      <c r="E585" t="s">
        <v>135</v>
      </c>
      <c r="F585" t="s">
        <v>295</v>
      </c>
      <c r="G585" t="s">
        <v>296</v>
      </c>
      <c r="H585">
        <v>770</v>
      </c>
      <c r="I585" t="s">
        <v>180</v>
      </c>
      <c r="J585" t="s">
        <v>133</v>
      </c>
      <c r="K585" t="s">
        <v>132</v>
      </c>
      <c r="P585" t="s">
        <v>297</v>
      </c>
      <c r="Q585" t="s">
        <v>298</v>
      </c>
      <c r="R585" t="s">
        <v>150</v>
      </c>
      <c r="S585" t="s">
        <v>149</v>
      </c>
      <c r="AB585" t="s">
        <v>128</v>
      </c>
      <c r="AC585">
        <v>2010</v>
      </c>
      <c r="AD585" s="145">
        <v>5.2</v>
      </c>
      <c r="AH585" t="s">
        <v>329</v>
      </c>
    </row>
    <row r="586" spans="1:34" x14ac:dyDescent="0.25">
      <c r="A586" t="s">
        <v>137</v>
      </c>
      <c r="B586" t="s">
        <v>46</v>
      </c>
      <c r="C586" t="s">
        <v>1</v>
      </c>
      <c r="D586" t="s">
        <v>136</v>
      </c>
      <c r="E586" t="s">
        <v>135</v>
      </c>
      <c r="F586" t="s">
        <v>295</v>
      </c>
      <c r="G586" t="s">
        <v>296</v>
      </c>
      <c r="H586">
        <v>770</v>
      </c>
      <c r="I586" t="s">
        <v>180</v>
      </c>
      <c r="J586" t="s">
        <v>133</v>
      </c>
      <c r="K586" t="s">
        <v>132</v>
      </c>
      <c r="P586" t="s">
        <v>297</v>
      </c>
      <c r="Q586" t="s">
        <v>298</v>
      </c>
      <c r="R586" t="s">
        <v>148</v>
      </c>
      <c r="S586" t="s">
        <v>147</v>
      </c>
      <c r="AB586" t="s">
        <v>128</v>
      </c>
      <c r="AC586">
        <v>2010</v>
      </c>
      <c r="AD586" s="145">
        <v>15.8</v>
      </c>
      <c r="AH586" t="s">
        <v>329</v>
      </c>
    </row>
    <row r="587" spans="1:34" x14ac:dyDescent="0.25">
      <c r="A587" t="s">
        <v>137</v>
      </c>
      <c r="B587" t="s">
        <v>46</v>
      </c>
      <c r="C587" t="s">
        <v>1</v>
      </c>
      <c r="D587" t="s">
        <v>136</v>
      </c>
      <c r="E587" t="s">
        <v>135</v>
      </c>
      <c r="F587" t="s">
        <v>295</v>
      </c>
      <c r="G587" t="s">
        <v>296</v>
      </c>
      <c r="H587">
        <v>770</v>
      </c>
      <c r="I587" t="s">
        <v>180</v>
      </c>
      <c r="J587" t="s">
        <v>133</v>
      </c>
      <c r="K587" t="s">
        <v>132</v>
      </c>
      <c r="P587" t="s">
        <v>297</v>
      </c>
      <c r="Q587" t="s">
        <v>298</v>
      </c>
      <c r="R587" t="s">
        <v>146</v>
      </c>
      <c r="S587" t="s">
        <v>145</v>
      </c>
      <c r="AB587" t="s">
        <v>128</v>
      </c>
      <c r="AC587">
        <v>2010</v>
      </c>
      <c r="AD587" s="145">
        <v>2.1</v>
      </c>
      <c r="AH587" t="s">
        <v>329</v>
      </c>
    </row>
    <row r="588" spans="1:34" x14ac:dyDescent="0.25">
      <c r="A588" t="s">
        <v>137</v>
      </c>
      <c r="B588" t="s">
        <v>46</v>
      </c>
      <c r="C588" t="s">
        <v>1</v>
      </c>
      <c r="D588" t="s">
        <v>136</v>
      </c>
      <c r="E588" t="s">
        <v>135</v>
      </c>
      <c r="F588" t="s">
        <v>295</v>
      </c>
      <c r="G588" t="s">
        <v>296</v>
      </c>
      <c r="H588">
        <v>770</v>
      </c>
      <c r="I588" t="s">
        <v>180</v>
      </c>
      <c r="J588" t="s">
        <v>133</v>
      </c>
      <c r="K588" t="s">
        <v>132</v>
      </c>
      <c r="P588" t="s">
        <v>297</v>
      </c>
      <c r="Q588" t="s">
        <v>298</v>
      </c>
      <c r="R588" t="s">
        <v>144</v>
      </c>
      <c r="S588" t="s">
        <v>143</v>
      </c>
      <c r="AB588" t="s">
        <v>128</v>
      </c>
      <c r="AC588">
        <v>2010</v>
      </c>
      <c r="AD588" s="145">
        <v>1.7</v>
      </c>
      <c r="AH588" t="s">
        <v>329</v>
      </c>
    </row>
    <row r="589" spans="1:34" x14ac:dyDescent="0.25">
      <c r="A589" t="s">
        <v>137</v>
      </c>
      <c r="B589" t="s">
        <v>46</v>
      </c>
      <c r="C589" t="s">
        <v>1</v>
      </c>
      <c r="D589" t="s">
        <v>136</v>
      </c>
      <c r="E589" t="s">
        <v>135</v>
      </c>
      <c r="F589" t="s">
        <v>295</v>
      </c>
      <c r="G589" t="s">
        <v>296</v>
      </c>
      <c r="H589">
        <v>770</v>
      </c>
      <c r="I589" t="s">
        <v>180</v>
      </c>
      <c r="J589" t="s">
        <v>133</v>
      </c>
      <c r="K589" t="s">
        <v>132</v>
      </c>
      <c r="P589" t="s">
        <v>297</v>
      </c>
      <c r="Q589" t="s">
        <v>298</v>
      </c>
      <c r="R589" t="s">
        <v>142</v>
      </c>
      <c r="S589" t="s">
        <v>141</v>
      </c>
      <c r="AB589" t="s">
        <v>128</v>
      </c>
      <c r="AC589">
        <v>2010</v>
      </c>
      <c r="AD589" s="145">
        <v>2</v>
      </c>
      <c r="AH589" t="s">
        <v>329</v>
      </c>
    </row>
    <row r="590" spans="1:34" x14ac:dyDescent="0.25">
      <c r="A590" t="s">
        <v>137</v>
      </c>
      <c r="B590" t="s">
        <v>46</v>
      </c>
      <c r="C590" t="s">
        <v>1</v>
      </c>
      <c r="D590" t="s">
        <v>136</v>
      </c>
      <c r="E590" t="s">
        <v>135</v>
      </c>
      <c r="F590" t="s">
        <v>295</v>
      </c>
      <c r="G590" t="s">
        <v>296</v>
      </c>
      <c r="H590">
        <v>770</v>
      </c>
      <c r="I590" t="s">
        <v>180</v>
      </c>
      <c r="J590" t="s">
        <v>133</v>
      </c>
      <c r="K590" t="s">
        <v>132</v>
      </c>
      <c r="P590" t="s">
        <v>297</v>
      </c>
      <c r="Q590" t="s">
        <v>298</v>
      </c>
      <c r="R590" t="s">
        <v>140</v>
      </c>
      <c r="S590" t="s">
        <v>139</v>
      </c>
      <c r="AB590" t="s">
        <v>128</v>
      </c>
      <c r="AC590">
        <v>2010</v>
      </c>
      <c r="AD590" s="145">
        <v>10.6</v>
      </c>
      <c r="AH590" t="s">
        <v>329</v>
      </c>
    </row>
    <row r="591" spans="1:34" x14ac:dyDescent="0.25">
      <c r="A591" t="s">
        <v>137</v>
      </c>
      <c r="B591" t="s">
        <v>46</v>
      </c>
      <c r="C591" t="s">
        <v>1</v>
      </c>
      <c r="D591" t="s">
        <v>136</v>
      </c>
      <c r="E591" t="s">
        <v>135</v>
      </c>
      <c r="F591" t="s">
        <v>295</v>
      </c>
      <c r="G591" t="s">
        <v>296</v>
      </c>
      <c r="H591">
        <v>770</v>
      </c>
      <c r="I591" t="s">
        <v>180</v>
      </c>
      <c r="J591" t="s">
        <v>133</v>
      </c>
      <c r="K591" t="s">
        <v>132</v>
      </c>
      <c r="P591" t="s">
        <v>297</v>
      </c>
      <c r="Q591" t="s">
        <v>298</v>
      </c>
      <c r="R591" t="s">
        <v>138</v>
      </c>
      <c r="S591" t="s">
        <v>131</v>
      </c>
      <c r="AB591" t="s">
        <v>128</v>
      </c>
      <c r="AC591">
        <v>2010</v>
      </c>
      <c r="AD591" s="145">
        <v>98.3</v>
      </c>
      <c r="AH591" t="s">
        <v>329</v>
      </c>
    </row>
    <row r="592" spans="1:34" x14ac:dyDescent="0.25">
      <c r="A592" t="s">
        <v>137</v>
      </c>
      <c r="B592" t="s">
        <v>46</v>
      </c>
      <c r="C592" t="s">
        <v>1</v>
      </c>
      <c r="D592" t="s">
        <v>136</v>
      </c>
      <c r="E592" t="s">
        <v>135</v>
      </c>
      <c r="F592" t="s">
        <v>295</v>
      </c>
      <c r="G592" t="s">
        <v>296</v>
      </c>
      <c r="H592">
        <v>770</v>
      </c>
      <c r="I592" t="s">
        <v>180</v>
      </c>
      <c r="J592" t="s">
        <v>133</v>
      </c>
      <c r="K592" t="s">
        <v>132</v>
      </c>
      <c r="P592" t="s">
        <v>297</v>
      </c>
      <c r="Q592" t="s">
        <v>298</v>
      </c>
      <c r="R592" t="s">
        <v>130</v>
      </c>
      <c r="S592" t="s">
        <v>129</v>
      </c>
      <c r="AB592" t="s">
        <v>128</v>
      </c>
      <c r="AC592">
        <v>2010</v>
      </c>
      <c r="AD592" s="145">
        <v>46.5</v>
      </c>
      <c r="AH592" t="s">
        <v>329</v>
      </c>
    </row>
    <row r="593" spans="1:34" x14ac:dyDescent="0.25">
      <c r="A593" t="s">
        <v>137</v>
      </c>
      <c r="B593" t="s">
        <v>46</v>
      </c>
      <c r="C593" t="s">
        <v>1</v>
      </c>
      <c r="D593" t="s">
        <v>136</v>
      </c>
      <c r="E593" t="s">
        <v>135</v>
      </c>
      <c r="F593" t="s">
        <v>295</v>
      </c>
      <c r="G593" t="s">
        <v>296</v>
      </c>
      <c r="H593">
        <v>770</v>
      </c>
      <c r="I593" t="s">
        <v>180</v>
      </c>
      <c r="J593" t="s">
        <v>133</v>
      </c>
      <c r="K593" t="s">
        <v>132</v>
      </c>
      <c r="P593" t="s">
        <v>300</v>
      </c>
      <c r="Q593" t="s">
        <v>301</v>
      </c>
      <c r="R593" t="s">
        <v>156</v>
      </c>
      <c r="S593" t="s">
        <v>155</v>
      </c>
      <c r="AB593" t="s">
        <v>128</v>
      </c>
      <c r="AC593">
        <v>2010</v>
      </c>
      <c r="AD593" s="145">
        <v>2.9</v>
      </c>
      <c r="AH593" t="s">
        <v>329</v>
      </c>
    </row>
    <row r="594" spans="1:34" x14ac:dyDescent="0.25">
      <c r="A594" t="s">
        <v>137</v>
      </c>
      <c r="B594" t="s">
        <v>46</v>
      </c>
      <c r="C594" t="s">
        <v>1</v>
      </c>
      <c r="D594" t="s">
        <v>136</v>
      </c>
      <c r="E594" t="s">
        <v>135</v>
      </c>
      <c r="F594" t="s">
        <v>295</v>
      </c>
      <c r="G594" t="s">
        <v>296</v>
      </c>
      <c r="H594">
        <v>770</v>
      </c>
      <c r="I594" t="s">
        <v>180</v>
      </c>
      <c r="J594" t="s">
        <v>133</v>
      </c>
      <c r="K594" t="s">
        <v>132</v>
      </c>
      <c r="P594" t="s">
        <v>300</v>
      </c>
      <c r="Q594" t="s">
        <v>301</v>
      </c>
      <c r="R594" t="s">
        <v>154</v>
      </c>
      <c r="S594" t="s">
        <v>153</v>
      </c>
      <c r="AB594" t="s">
        <v>128</v>
      </c>
      <c r="AC594">
        <v>2010</v>
      </c>
      <c r="AD594" s="145">
        <v>6.4</v>
      </c>
      <c r="AH594" t="s">
        <v>329</v>
      </c>
    </row>
    <row r="595" spans="1:34" x14ac:dyDescent="0.25">
      <c r="A595" t="s">
        <v>137</v>
      </c>
      <c r="B595" t="s">
        <v>46</v>
      </c>
      <c r="C595" t="s">
        <v>1</v>
      </c>
      <c r="D595" t="s">
        <v>136</v>
      </c>
      <c r="E595" t="s">
        <v>135</v>
      </c>
      <c r="F595" t="s">
        <v>295</v>
      </c>
      <c r="G595" t="s">
        <v>296</v>
      </c>
      <c r="H595">
        <v>770</v>
      </c>
      <c r="I595" t="s">
        <v>180</v>
      </c>
      <c r="J595" t="s">
        <v>133</v>
      </c>
      <c r="K595" t="s">
        <v>132</v>
      </c>
      <c r="P595" t="s">
        <v>300</v>
      </c>
      <c r="Q595" t="s">
        <v>301</v>
      </c>
      <c r="R595" t="s">
        <v>152</v>
      </c>
      <c r="S595" t="s">
        <v>151</v>
      </c>
      <c r="AB595" t="s">
        <v>128</v>
      </c>
      <c r="AC595">
        <v>2010</v>
      </c>
      <c r="AD595" s="145">
        <v>6.1</v>
      </c>
      <c r="AH595" t="s">
        <v>329</v>
      </c>
    </row>
    <row r="596" spans="1:34" x14ac:dyDescent="0.25">
      <c r="A596" t="s">
        <v>137</v>
      </c>
      <c r="B596" t="s">
        <v>46</v>
      </c>
      <c r="C596" t="s">
        <v>1</v>
      </c>
      <c r="D596" t="s">
        <v>136</v>
      </c>
      <c r="E596" t="s">
        <v>135</v>
      </c>
      <c r="F596" t="s">
        <v>295</v>
      </c>
      <c r="G596" t="s">
        <v>296</v>
      </c>
      <c r="H596">
        <v>770</v>
      </c>
      <c r="I596" t="s">
        <v>180</v>
      </c>
      <c r="J596" t="s">
        <v>133</v>
      </c>
      <c r="K596" t="s">
        <v>132</v>
      </c>
      <c r="P596" t="s">
        <v>300</v>
      </c>
      <c r="Q596" t="s">
        <v>301</v>
      </c>
      <c r="R596" t="s">
        <v>150</v>
      </c>
      <c r="S596" t="s">
        <v>149</v>
      </c>
      <c r="AB596" t="s">
        <v>128</v>
      </c>
      <c r="AC596">
        <v>2010</v>
      </c>
      <c r="AD596" s="145">
        <v>2.4</v>
      </c>
      <c r="AH596" t="s">
        <v>329</v>
      </c>
    </row>
    <row r="597" spans="1:34" x14ac:dyDescent="0.25">
      <c r="A597" t="s">
        <v>137</v>
      </c>
      <c r="B597" t="s">
        <v>46</v>
      </c>
      <c r="C597" t="s">
        <v>1</v>
      </c>
      <c r="D597" t="s">
        <v>136</v>
      </c>
      <c r="E597" t="s">
        <v>135</v>
      </c>
      <c r="F597" t="s">
        <v>295</v>
      </c>
      <c r="G597" t="s">
        <v>296</v>
      </c>
      <c r="H597">
        <v>770</v>
      </c>
      <c r="I597" t="s">
        <v>180</v>
      </c>
      <c r="J597" t="s">
        <v>133</v>
      </c>
      <c r="K597" t="s">
        <v>132</v>
      </c>
      <c r="P597" t="s">
        <v>300</v>
      </c>
      <c r="Q597" t="s">
        <v>301</v>
      </c>
      <c r="R597" t="s">
        <v>148</v>
      </c>
      <c r="S597" t="s">
        <v>147</v>
      </c>
      <c r="AB597" t="s">
        <v>128</v>
      </c>
      <c r="AC597">
        <v>2010</v>
      </c>
      <c r="AD597" s="145">
        <v>5.7</v>
      </c>
      <c r="AH597" t="s">
        <v>329</v>
      </c>
    </row>
    <row r="598" spans="1:34" x14ac:dyDescent="0.25">
      <c r="A598" t="s">
        <v>137</v>
      </c>
      <c r="B598" t="s">
        <v>46</v>
      </c>
      <c r="C598" t="s">
        <v>1</v>
      </c>
      <c r="D598" t="s">
        <v>136</v>
      </c>
      <c r="E598" t="s">
        <v>135</v>
      </c>
      <c r="F598" t="s">
        <v>295</v>
      </c>
      <c r="G598" t="s">
        <v>296</v>
      </c>
      <c r="H598">
        <v>770</v>
      </c>
      <c r="I598" t="s">
        <v>180</v>
      </c>
      <c r="J598" t="s">
        <v>133</v>
      </c>
      <c r="K598" t="s">
        <v>132</v>
      </c>
      <c r="P598" t="s">
        <v>300</v>
      </c>
      <c r="Q598" t="s">
        <v>301</v>
      </c>
      <c r="R598" t="s">
        <v>146</v>
      </c>
      <c r="S598" t="s">
        <v>145</v>
      </c>
      <c r="AB598" t="s">
        <v>128</v>
      </c>
      <c r="AC598">
        <v>2010</v>
      </c>
      <c r="AD598" s="145">
        <v>3</v>
      </c>
      <c r="AH598" t="s">
        <v>329</v>
      </c>
    </row>
    <row r="599" spans="1:34" x14ac:dyDescent="0.25">
      <c r="A599" t="s">
        <v>137</v>
      </c>
      <c r="B599" t="s">
        <v>46</v>
      </c>
      <c r="C599" t="s">
        <v>1</v>
      </c>
      <c r="D599" t="s">
        <v>136</v>
      </c>
      <c r="E599" t="s">
        <v>135</v>
      </c>
      <c r="F599" t="s">
        <v>295</v>
      </c>
      <c r="G599" t="s">
        <v>296</v>
      </c>
      <c r="H599">
        <v>770</v>
      </c>
      <c r="I599" t="s">
        <v>180</v>
      </c>
      <c r="J599" t="s">
        <v>133</v>
      </c>
      <c r="K599" t="s">
        <v>132</v>
      </c>
      <c r="P599" t="s">
        <v>300</v>
      </c>
      <c r="Q599" t="s">
        <v>301</v>
      </c>
      <c r="R599" t="s">
        <v>144</v>
      </c>
      <c r="S599" t="s">
        <v>143</v>
      </c>
      <c r="AB599" t="s">
        <v>128</v>
      </c>
      <c r="AC599">
        <v>2010</v>
      </c>
      <c r="AD599" s="145">
        <v>17.5</v>
      </c>
      <c r="AH599" t="s">
        <v>329</v>
      </c>
    </row>
    <row r="600" spans="1:34" x14ac:dyDescent="0.25">
      <c r="A600" t="s">
        <v>137</v>
      </c>
      <c r="B600" t="s">
        <v>46</v>
      </c>
      <c r="C600" t="s">
        <v>1</v>
      </c>
      <c r="D600" t="s">
        <v>136</v>
      </c>
      <c r="E600" t="s">
        <v>135</v>
      </c>
      <c r="F600" t="s">
        <v>295</v>
      </c>
      <c r="G600" t="s">
        <v>296</v>
      </c>
      <c r="H600">
        <v>770</v>
      </c>
      <c r="I600" t="s">
        <v>180</v>
      </c>
      <c r="J600" t="s">
        <v>133</v>
      </c>
      <c r="K600" t="s">
        <v>132</v>
      </c>
      <c r="P600" t="s">
        <v>300</v>
      </c>
      <c r="Q600" t="s">
        <v>301</v>
      </c>
      <c r="R600" t="s">
        <v>142</v>
      </c>
      <c r="S600" t="s">
        <v>141</v>
      </c>
      <c r="AB600" t="s">
        <v>128</v>
      </c>
      <c r="AC600">
        <v>2010</v>
      </c>
      <c r="AD600" s="145">
        <v>9</v>
      </c>
      <c r="AH600" t="s">
        <v>329</v>
      </c>
    </row>
    <row r="601" spans="1:34" x14ac:dyDescent="0.25">
      <c r="A601" t="s">
        <v>137</v>
      </c>
      <c r="B601" t="s">
        <v>46</v>
      </c>
      <c r="C601" t="s">
        <v>1</v>
      </c>
      <c r="D601" t="s">
        <v>136</v>
      </c>
      <c r="E601" t="s">
        <v>135</v>
      </c>
      <c r="F601" t="s">
        <v>295</v>
      </c>
      <c r="G601" t="s">
        <v>296</v>
      </c>
      <c r="H601">
        <v>770</v>
      </c>
      <c r="I601" t="s">
        <v>180</v>
      </c>
      <c r="J601" t="s">
        <v>133</v>
      </c>
      <c r="K601" t="s">
        <v>132</v>
      </c>
      <c r="P601" t="s">
        <v>300</v>
      </c>
      <c r="Q601" t="s">
        <v>301</v>
      </c>
      <c r="R601" t="s">
        <v>140</v>
      </c>
      <c r="S601" t="s">
        <v>139</v>
      </c>
      <c r="AB601" t="s">
        <v>128</v>
      </c>
      <c r="AC601">
        <v>2010</v>
      </c>
      <c r="AD601" s="145">
        <v>9.9</v>
      </c>
      <c r="AH601" t="s">
        <v>329</v>
      </c>
    </row>
    <row r="602" spans="1:34" x14ac:dyDescent="0.25">
      <c r="A602" t="s">
        <v>137</v>
      </c>
      <c r="B602" t="s">
        <v>46</v>
      </c>
      <c r="C602" t="s">
        <v>1</v>
      </c>
      <c r="D602" t="s">
        <v>136</v>
      </c>
      <c r="E602" t="s">
        <v>135</v>
      </c>
      <c r="F602" t="s">
        <v>295</v>
      </c>
      <c r="G602" t="s">
        <v>296</v>
      </c>
      <c r="H602">
        <v>770</v>
      </c>
      <c r="I602" t="s">
        <v>180</v>
      </c>
      <c r="J602" t="s">
        <v>133</v>
      </c>
      <c r="K602" t="s">
        <v>132</v>
      </c>
      <c r="P602" t="s">
        <v>300</v>
      </c>
      <c r="Q602" t="s">
        <v>301</v>
      </c>
      <c r="R602" t="s">
        <v>138</v>
      </c>
      <c r="S602" t="s">
        <v>131</v>
      </c>
      <c r="AB602" t="s">
        <v>128</v>
      </c>
      <c r="AC602">
        <v>2010</v>
      </c>
      <c r="AD602" s="145">
        <v>125.9</v>
      </c>
      <c r="AH602" t="s">
        <v>329</v>
      </c>
    </row>
    <row r="603" spans="1:34" x14ac:dyDescent="0.25">
      <c r="A603" t="s">
        <v>137</v>
      </c>
      <c r="B603" t="s">
        <v>46</v>
      </c>
      <c r="C603" t="s">
        <v>1</v>
      </c>
      <c r="D603" t="s">
        <v>136</v>
      </c>
      <c r="E603" t="s">
        <v>135</v>
      </c>
      <c r="F603" t="s">
        <v>295</v>
      </c>
      <c r="G603" t="s">
        <v>296</v>
      </c>
      <c r="H603">
        <v>770</v>
      </c>
      <c r="I603" t="s">
        <v>180</v>
      </c>
      <c r="J603" t="s">
        <v>133</v>
      </c>
      <c r="K603" t="s">
        <v>132</v>
      </c>
      <c r="P603" t="s">
        <v>300</v>
      </c>
      <c r="Q603" t="s">
        <v>301</v>
      </c>
      <c r="R603" t="s">
        <v>130</v>
      </c>
      <c r="S603" t="s">
        <v>129</v>
      </c>
      <c r="AB603" t="s">
        <v>128</v>
      </c>
      <c r="AC603">
        <v>2010</v>
      </c>
      <c r="AD603" s="145">
        <v>63</v>
      </c>
      <c r="AH603" t="s">
        <v>329</v>
      </c>
    </row>
    <row r="604" spans="1:34" s="49" customFormat="1" x14ac:dyDescent="0.25">
      <c r="A604" s="49" t="s">
        <v>137</v>
      </c>
      <c r="B604" s="49" t="s">
        <v>46</v>
      </c>
      <c r="C604" s="49" t="s">
        <v>1</v>
      </c>
      <c r="D604" s="49" t="s">
        <v>136</v>
      </c>
      <c r="E604" s="49" t="s">
        <v>135</v>
      </c>
      <c r="F604" s="49" t="s">
        <v>295</v>
      </c>
      <c r="G604" s="49" t="s">
        <v>296</v>
      </c>
      <c r="H604" s="49">
        <v>770</v>
      </c>
      <c r="I604" s="49" t="s">
        <v>180</v>
      </c>
      <c r="J604" s="49" t="s">
        <v>133</v>
      </c>
      <c r="K604" s="49" t="s">
        <v>132</v>
      </c>
      <c r="P604" s="49" t="s">
        <v>302</v>
      </c>
      <c r="Q604" s="49" t="s">
        <v>131</v>
      </c>
      <c r="R604" s="49" t="s">
        <v>156</v>
      </c>
      <c r="S604" s="49" t="s">
        <v>155</v>
      </c>
      <c r="AB604" s="49" t="s">
        <v>128</v>
      </c>
      <c r="AC604" s="49">
        <v>2010</v>
      </c>
      <c r="AD604" s="146">
        <v>4.7</v>
      </c>
      <c r="AF604" s="49" t="s">
        <v>858</v>
      </c>
      <c r="AG604" s="146">
        <f>(AD604+AD605+AD606)*( 1 +AD614/(AD613-AD614))</f>
        <v>58.079424585876197</v>
      </c>
      <c r="AH604" s="49" t="s">
        <v>329</v>
      </c>
    </row>
    <row r="605" spans="1:34" s="49" customFormat="1" x14ac:dyDescent="0.25">
      <c r="A605" s="49" t="s">
        <v>137</v>
      </c>
      <c r="B605" s="49" t="s">
        <v>46</v>
      </c>
      <c r="C605" s="49" t="s">
        <v>1</v>
      </c>
      <c r="D605" s="49" t="s">
        <v>136</v>
      </c>
      <c r="E605" s="49" t="s">
        <v>135</v>
      </c>
      <c r="F605" s="49" t="s">
        <v>295</v>
      </c>
      <c r="G605" s="49" t="s">
        <v>296</v>
      </c>
      <c r="H605" s="49">
        <v>770</v>
      </c>
      <c r="I605" s="49" t="s">
        <v>180</v>
      </c>
      <c r="J605" s="49" t="s">
        <v>133</v>
      </c>
      <c r="K605" s="49" t="s">
        <v>132</v>
      </c>
      <c r="P605" s="49" t="s">
        <v>302</v>
      </c>
      <c r="Q605" s="49" t="s">
        <v>131</v>
      </c>
      <c r="R605" s="49" t="s">
        <v>154</v>
      </c>
      <c r="S605" s="49" t="s">
        <v>153</v>
      </c>
      <c r="AB605" s="49" t="s">
        <v>128</v>
      </c>
      <c r="AC605" s="49">
        <v>2010</v>
      </c>
      <c r="AD605" s="146">
        <v>12.3</v>
      </c>
      <c r="AF605" s="49" t="s">
        <v>859</v>
      </c>
      <c r="AG605" s="146">
        <f>(AD607+AD608+AD609+AD610+AD611+AD612)*( 1 +AD614/(AD613-AD614))</f>
        <v>166.2205754141238</v>
      </c>
      <c r="AH605" s="49" t="s">
        <v>329</v>
      </c>
    </row>
    <row r="606" spans="1:34" s="49" customFormat="1" x14ac:dyDescent="0.25">
      <c r="A606" s="49" t="s">
        <v>137</v>
      </c>
      <c r="B606" s="49" t="s">
        <v>46</v>
      </c>
      <c r="C606" s="49" t="s">
        <v>1</v>
      </c>
      <c r="D606" s="49" t="s">
        <v>136</v>
      </c>
      <c r="E606" s="49" t="s">
        <v>135</v>
      </c>
      <c r="F606" s="49" t="s">
        <v>295</v>
      </c>
      <c r="G606" s="49" t="s">
        <v>296</v>
      </c>
      <c r="H606" s="49">
        <v>770</v>
      </c>
      <c r="I606" s="49" t="s">
        <v>180</v>
      </c>
      <c r="J606" s="49" t="s">
        <v>133</v>
      </c>
      <c r="K606" s="49" t="s">
        <v>132</v>
      </c>
      <c r="P606" s="49" t="s">
        <v>302</v>
      </c>
      <c r="Q606" s="49" t="s">
        <v>131</v>
      </c>
      <c r="R606" s="49" t="s">
        <v>152</v>
      </c>
      <c r="S606" s="49" t="s">
        <v>151</v>
      </c>
      <c r="AB606" s="49" t="s">
        <v>128</v>
      </c>
      <c r="AC606" s="49">
        <v>2010</v>
      </c>
      <c r="AD606" s="146">
        <v>12.7</v>
      </c>
      <c r="AF606" s="49" t="s">
        <v>862</v>
      </c>
      <c r="AG606" s="146">
        <f>AD604+AD605+AD606+AD607+ AD608+AD609+AD610+AD611+AD612+AD614</f>
        <v>224.29999999999998</v>
      </c>
      <c r="AH606" s="49" t="s">
        <v>329</v>
      </c>
    </row>
    <row r="607" spans="1:34" s="49" customFormat="1" x14ac:dyDescent="0.25">
      <c r="A607" s="49" t="s">
        <v>137</v>
      </c>
      <c r="B607" s="49" t="s">
        <v>46</v>
      </c>
      <c r="C607" s="49" t="s">
        <v>1</v>
      </c>
      <c r="D607" s="49" t="s">
        <v>136</v>
      </c>
      <c r="E607" s="49" t="s">
        <v>135</v>
      </c>
      <c r="F607" s="49" t="s">
        <v>295</v>
      </c>
      <c r="G607" s="49" t="s">
        <v>296</v>
      </c>
      <c r="H607" s="49">
        <v>770</v>
      </c>
      <c r="I607" s="49" t="s">
        <v>180</v>
      </c>
      <c r="J607" s="49" t="s">
        <v>133</v>
      </c>
      <c r="K607" s="49" t="s">
        <v>132</v>
      </c>
      <c r="P607" s="49" t="s">
        <v>302</v>
      </c>
      <c r="Q607" s="49" t="s">
        <v>131</v>
      </c>
      <c r="R607" s="49" t="s">
        <v>150</v>
      </c>
      <c r="S607" s="49" t="s">
        <v>149</v>
      </c>
      <c r="AB607" s="49" t="s">
        <v>128</v>
      </c>
      <c r="AC607" s="49">
        <v>2010</v>
      </c>
      <c r="AD607" s="146">
        <v>7.6</v>
      </c>
      <c r="AG607" s="146"/>
      <c r="AH607" s="49" t="s">
        <v>329</v>
      </c>
    </row>
    <row r="608" spans="1:34" s="49" customFormat="1" x14ac:dyDescent="0.25">
      <c r="A608" s="49" t="s">
        <v>137</v>
      </c>
      <c r="B608" s="49" t="s">
        <v>46</v>
      </c>
      <c r="C608" s="49" t="s">
        <v>1</v>
      </c>
      <c r="D608" s="49" t="s">
        <v>136</v>
      </c>
      <c r="E608" s="49" t="s">
        <v>135</v>
      </c>
      <c r="F608" s="49" t="s">
        <v>295</v>
      </c>
      <c r="G608" s="49" t="s">
        <v>296</v>
      </c>
      <c r="H608" s="49">
        <v>770</v>
      </c>
      <c r="I608" s="49" t="s">
        <v>180</v>
      </c>
      <c r="J608" s="49" t="s">
        <v>133</v>
      </c>
      <c r="K608" s="49" t="s">
        <v>132</v>
      </c>
      <c r="P608" s="49" t="s">
        <v>302</v>
      </c>
      <c r="Q608" s="49" t="s">
        <v>131</v>
      </c>
      <c r="R608" s="49" t="s">
        <v>148</v>
      </c>
      <c r="S608" s="49" t="s">
        <v>147</v>
      </c>
      <c r="AB608" s="49" t="s">
        <v>128</v>
      </c>
      <c r="AC608" s="49">
        <v>2010</v>
      </c>
      <c r="AD608" s="146">
        <v>21.5</v>
      </c>
      <c r="AG608" s="146"/>
      <c r="AH608" s="49" t="s">
        <v>329</v>
      </c>
    </row>
    <row r="609" spans="1:34" s="49" customFormat="1" x14ac:dyDescent="0.25">
      <c r="A609" s="49" t="s">
        <v>137</v>
      </c>
      <c r="B609" s="49" t="s">
        <v>46</v>
      </c>
      <c r="C609" s="49" t="s">
        <v>1</v>
      </c>
      <c r="D609" s="49" t="s">
        <v>136</v>
      </c>
      <c r="E609" s="49" t="s">
        <v>135</v>
      </c>
      <c r="F609" s="49" t="s">
        <v>295</v>
      </c>
      <c r="G609" s="49" t="s">
        <v>296</v>
      </c>
      <c r="H609" s="49">
        <v>770</v>
      </c>
      <c r="I609" s="49" t="s">
        <v>180</v>
      </c>
      <c r="J609" s="49" t="s">
        <v>133</v>
      </c>
      <c r="K609" s="49" t="s">
        <v>132</v>
      </c>
      <c r="P609" s="49" t="s">
        <v>302</v>
      </c>
      <c r="Q609" s="49" t="s">
        <v>131</v>
      </c>
      <c r="R609" s="49" t="s">
        <v>146</v>
      </c>
      <c r="S609" s="49" t="s">
        <v>145</v>
      </c>
      <c r="AB609" s="49" t="s">
        <v>128</v>
      </c>
      <c r="AC609" s="49">
        <v>2010</v>
      </c>
      <c r="AD609" s="146">
        <v>5.0999999999999996</v>
      </c>
      <c r="AG609" s="146"/>
      <c r="AH609" s="49" t="s">
        <v>329</v>
      </c>
    </row>
    <row r="610" spans="1:34" s="49" customFormat="1" x14ac:dyDescent="0.25">
      <c r="A610" s="49" t="s">
        <v>137</v>
      </c>
      <c r="B610" s="49" t="s">
        <v>46</v>
      </c>
      <c r="C610" s="49" t="s">
        <v>1</v>
      </c>
      <c r="D610" s="49" t="s">
        <v>136</v>
      </c>
      <c r="E610" s="49" t="s">
        <v>135</v>
      </c>
      <c r="F610" s="49" t="s">
        <v>295</v>
      </c>
      <c r="G610" s="49" t="s">
        <v>296</v>
      </c>
      <c r="H610" s="49">
        <v>770</v>
      </c>
      <c r="I610" s="49" t="s">
        <v>180</v>
      </c>
      <c r="J610" s="49" t="s">
        <v>133</v>
      </c>
      <c r="K610" s="49" t="s">
        <v>132</v>
      </c>
      <c r="P610" s="49" t="s">
        <v>302</v>
      </c>
      <c r="Q610" s="49" t="s">
        <v>131</v>
      </c>
      <c r="R610" s="49" t="s">
        <v>144</v>
      </c>
      <c r="S610" s="49" t="s">
        <v>143</v>
      </c>
      <c r="AB610" s="49" t="s">
        <v>128</v>
      </c>
      <c r="AC610" s="49">
        <v>2010</v>
      </c>
      <c r="AD610" s="146">
        <v>19.2</v>
      </c>
      <c r="AG610" s="146"/>
      <c r="AH610" s="49" t="s">
        <v>329</v>
      </c>
    </row>
    <row r="611" spans="1:34" s="49" customFormat="1" x14ac:dyDescent="0.25">
      <c r="A611" s="49" t="s">
        <v>137</v>
      </c>
      <c r="B611" s="49" t="s">
        <v>46</v>
      </c>
      <c r="C611" s="49" t="s">
        <v>1</v>
      </c>
      <c r="D611" s="49" t="s">
        <v>136</v>
      </c>
      <c r="E611" s="49" t="s">
        <v>135</v>
      </c>
      <c r="F611" s="49" t="s">
        <v>295</v>
      </c>
      <c r="G611" s="49" t="s">
        <v>296</v>
      </c>
      <c r="H611" s="49">
        <v>770</v>
      </c>
      <c r="I611" s="49" t="s">
        <v>180</v>
      </c>
      <c r="J611" s="49" t="s">
        <v>133</v>
      </c>
      <c r="K611" s="49" t="s">
        <v>132</v>
      </c>
      <c r="P611" s="49" t="s">
        <v>302</v>
      </c>
      <c r="Q611" s="49" t="s">
        <v>131</v>
      </c>
      <c r="R611" s="49" t="s">
        <v>142</v>
      </c>
      <c r="S611" s="49" t="s">
        <v>141</v>
      </c>
      <c r="AB611" s="49" t="s">
        <v>128</v>
      </c>
      <c r="AC611" s="49">
        <v>2010</v>
      </c>
      <c r="AD611" s="146">
        <v>11.1</v>
      </c>
      <c r="AG611" s="146"/>
      <c r="AH611" s="49" t="s">
        <v>329</v>
      </c>
    </row>
    <row r="612" spans="1:34" s="49" customFormat="1" x14ac:dyDescent="0.25">
      <c r="A612" s="49" t="s">
        <v>137</v>
      </c>
      <c r="B612" s="49" t="s">
        <v>46</v>
      </c>
      <c r="C612" s="49" t="s">
        <v>1</v>
      </c>
      <c r="D612" s="49" t="s">
        <v>136</v>
      </c>
      <c r="E612" s="49" t="s">
        <v>135</v>
      </c>
      <c r="F612" s="49" t="s">
        <v>295</v>
      </c>
      <c r="G612" s="49" t="s">
        <v>296</v>
      </c>
      <c r="H612" s="49">
        <v>770</v>
      </c>
      <c r="I612" s="49" t="s">
        <v>180</v>
      </c>
      <c r="J612" s="49" t="s">
        <v>133</v>
      </c>
      <c r="K612" s="49" t="s">
        <v>132</v>
      </c>
      <c r="P612" s="49" t="s">
        <v>302</v>
      </c>
      <c r="Q612" s="49" t="s">
        <v>131</v>
      </c>
      <c r="R612" s="49" t="s">
        <v>140</v>
      </c>
      <c r="S612" s="49" t="s">
        <v>139</v>
      </c>
      <c r="AB612" s="49" t="s">
        <v>128</v>
      </c>
      <c r="AC612" s="49">
        <v>2010</v>
      </c>
      <c r="AD612" s="146">
        <v>20.5</v>
      </c>
      <c r="AG612" s="146"/>
      <c r="AH612" s="49" t="s">
        <v>329</v>
      </c>
    </row>
    <row r="613" spans="1:34" s="49" customFormat="1" x14ac:dyDescent="0.25">
      <c r="A613" s="49" t="s">
        <v>137</v>
      </c>
      <c r="B613" s="49" t="s">
        <v>46</v>
      </c>
      <c r="C613" s="49" t="s">
        <v>1</v>
      </c>
      <c r="D613" s="49" t="s">
        <v>136</v>
      </c>
      <c r="E613" s="49" t="s">
        <v>135</v>
      </c>
      <c r="F613" s="49" t="s">
        <v>295</v>
      </c>
      <c r="G613" s="49" t="s">
        <v>296</v>
      </c>
      <c r="H613" s="49">
        <v>770</v>
      </c>
      <c r="I613" s="49" t="s">
        <v>180</v>
      </c>
      <c r="J613" s="49" t="s">
        <v>133</v>
      </c>
      <c r="K613" s="49" t="s">
        <v>132</v>
      </c>
      <c r="P613" s="49" t="s">
        <v>302</v>
      </c>
      <c r="Q613" s="49" t="s">
        <v>131</v>
      </c>
      <c r="R613" s="49" t="s">
        <v>138</v>
      </c>
      <c r="S613" s="49" t="s">
        <v>131</v>
      </c>
      <c r="AB613" s="49" t="s">
        <v>128</v>
      </c>
      <c r="AC613" s="49">
        <v>2010</v>
      </c>
      <c r="AD613" s="146">
        <v>224.3</v>
      </c>
      <c r="AG613" s="146"/>
      <c r="AH613" s="49" t="s">
        <v>329</v>
      </c>
    </row>
    <row r="614" spans="1:34" s="49" customFormat="1" x14ac:dyDescent="0.25">
      <c r="A614" s="49" t="s">
        <v>137</v>
      </c>
      <c r="B614" s="49" t="s">
        <v>46</v>
      </c>
      <c r="C614" s="49" t="s">
        <v>1</v>
      </c>
      <c r="D614" s="49" t="s">
        <v>136</v>
      </c>
      <c r="E614" s="49" t="s">
        <v>135</v>
      </c>
      <c r="F614" s="49" t="s">
        <v>295</v>
      </c>
      <c r="G614" s="49" t="s">
        <v>296</v>
      </c>
      <c r="H614" s="49">
        <v>770</v>
      </c>
      <c r="I614" s="49" t="s">
        <v>180</v>
      </c>
      <c r="J614" s="49" t="s">
        <v>133</v>
      </c>
      <c r="K614" s="49" t="s">
        <v>132</v>
      </c>
      <c r="P614" s="49" t="s">
        <v>302</v>
      </c>
      <c r="Q614" s="49" t="s">
        <v>131</v>
      </c>
      <c r="R614" s="49" t="s">
        <v>130</v>
      </c>
      <c r="S614" s="49" t="s">
        <v>129</v>
      </c>
      <c r="AB614" s="49" t="s">
        <v>128</v>
      </c>
      <c r="AC614" s="49">
        <v>2010</v>
      </c>
      <c r="AD614" s="146">
        <v>109.6</v>
      </c>
      <c r="AG614" s="146"/>
      <c r="AH614" s="49" t="s">
        <v>329</v>
      </c>
    </row>
    <row r="615" spans="1:34" x14ac:dyDescent="0.25">
      <c r="A615" t="s">
        <v>137</v>
      </c>
      <c r="B615" t="s">
        <v>50</v>
      </c>
      <c r="C615" t="s">
        <v>51</v>
      </c>
      <c r="D615" t="s">
        <v>136</v>
      </c>
      <c r="E615" t="s">
        <v>135</v>
      </c>
      <c r="F615" t="s">
        <v>295</v>
      </c>
      <c r="G615" t="s">
        <v>296</v>
      </c>
      <c r="H615">
        <v>317</v>
      </c>
      <c r="I615" t="s">
        <v>185</v>
      </c>
      <c r="J615" t="s">
        <v>133</v>
      </c>
      <c r="K615" t="s">
        <v>132</v>
      </c>
      <c r="P615" t="s">
        <v>297</v>
      </c>
      <c r="Q615" t="s">
        <v>298</v>
      </c>
      <c r="R615" t="s">
        <v>183</v>
      </c>
      <c r="S615" t="s">
        <v>182</v>
      </c>
      <c r="AB615" t="s">
        <v>128</v>
      </c>
      <c r="AC615">
        <v>2010</v>
      </c>
      <c r="AD615" s="145">
        <v>0</v>
      </c>
      <c r="AE615" t="s">
        <v>196</v>
      </c>
      <c r="AH615" t="s">
        <v>330</v>
      </c>
    </row>
    <row r="616" spans="1:34" x14ac:dyDescent="0.25">
      <c r="A616" t="s">
        <v>137</v>
      </c>
      <c r="B616" t="s">
        <v>50</v>
      </c>
      <c r="C616" t="s">
        <v>51</v>
      </c>
      <c r="D616" t="s">
        <v>136</v>
      </c>
      <c r="E616" t="s">
        <v>135</v>
      </c>
      <c r="F616" t="s">
        <v>295</v>
      </c>
      <c r="G616" t="s">
        <v>296</v>
      </c>
      <c r="H616">
        <v>317</v>
      </c>
      <c r="I616" t="s">
        <v>185</v>
      </c>
      <c r="J616" t="s">
        <v>133</v>
      </c>
      <c r="K616" t="s">
        <v>132</v>
      </c>
      <c r="P616" t="s">
        <v>297</v>
      </c>
      <c r="Q616" t="s">
        <v>298</v>
      </c>
      <c r="R616" t="s">
        <v>156</v>
      </c>
      <c r="S616" t="s">
        <v>155</v>
      </c>
      <c r="AB616" t="s">
        <v>128</v>
      </c>
      <c r="AC616">
        <v>2010</v>
      </c>
      <c r="AD616" s="145">
        <v>6581</v>
      </c>
      <c r="AH616" t="s">
        <v>330</v>
      </c>
    </row>
    <row r="617" spans="1:34" x14ac:dyDescent="0.25">
      <c r="A617" t="s">
        <v>137</v>
      </c>
      <c r="B617" t="s">
        <v>50</v>
      </c>
      <c r="C617" t="s">
        <v>51</v>
      </c>
      <c r="D617" t="s">
        <v>136</v>
      </c>
      <c r="E617" t="s">
        <v>135</v>
      </c>
      <c r="F617" t="s">
        <v>295</v>
      </c>
      <c r="G617" t="s">
        <v>296</v>
      </c>
      <c r="H617">
        <v>317</v>
      </c>
      <c r="I617" t="s">
        <v>185</v>
      </c>
      <c r="J617" t="s">
        <v>133</v>
      </c>
      <c r="K617" t="s">
        <v>132</v>
      </c>
      <c r="P617" t="s">
        <v>297</v>
      </c>
      <c r="Q617" t="s">
        <v>298</v>
      </c>
      <c r="R617" t="s">
        <v>154</v>
      </c>
      <c r="S617" t="s">
        <v>153</v>
      </c>
      <c r="AB617" t="s">
        <v>128</v>
      </c>
      <c r="AC617">
        <v>2010</v>
      </c>
      <c r="AD617" s="145">
        <v>14789</v>
      </c>
      <c r="AH617" t="s">
        <v>330</v>
      </c>
    </row>
    <row r="618" spans="1:34" x14ac:dyDescent="0.25">
      <c r="A618" t="s">
        <v>137</v>
      </c>
      <c r="B618" t="s">
        <v>50</v>
      </c>
      <c r="C618" t="s">
        <v>51</v>
      </c>
      <c r="D618" t="s">
        <v>136</v>
      </c>
      <c r="E618" t="s">
        <v>135</v>
      </c>
      <c r="F618" t="s">
        <v>295</v>
      </c>
      <c r="G618" t="s">
        <v>296</v>
      </c>
      <c r="H618">
        <v>317</v>
      </c>
      <c r="I618" t="s">
        <v>185</v>
      </c>
      <c r="J618" t="s">
        <v>133</v>
      </c>
      <c r="K618" t="s">
        <v>132</v>
      </c>
      <c r="P618" t="s">
        <v>297</v>
      </c>
      <c r="Q618" t="s">
        <v>298</v>
      </c>
      <c r="R618" t="s">
        <v>152</v>
      </c>
      <c r="S618" t="s">
        <v>151</v>
      </c>
      <c r="AB618" t="s">
        <v>128</v>
      </c>
      <c r="AC618">
        <v>2010</v>
      </c>
      <c r="AD618" s="145">
        <v>16962</v>
      </c>
      <c r="AH618" t="s">
        <v>330</v>
      </c>
    </row>
    <row r="619" spans="1:34" x14ac:dyDescent="0.25">
      <c r="A619" t="s">
        <v>137</v>
      </c>
      <c r="B619" t="s">
        <v>50</v>
      </c>
      <c r="C619" t="s">
        <v>51</v>
      </c>
      <c r="D619" t="s">
        <v>136</v>
      </c>
      <c r="E619" t="s">
        <v>135</v>
      </c>
      <c r="F619" t="s">
        <v>295</v>
      </c>
      <c r="G619" t="s">
        <v>296</v>
      </c>
      <c r="H619">
        <v>317</v>
      </c>
      <c r="I619" t="s">
        <v>185</v>
      </c>
      <c r="J619" t="s">
        <v>133</v>
      </c>
      <c r="K619" t="s">
        <v>132</v>
      </c>
      <c r="P619" t="s">
        <v>297</v>
      </c>
      <c r="Q619" t="s">
        <v>298</v>
      </c>
      <c r="R619" t="s">
        <v>150</v>
      </c>
      <c r="S619" t="s">
        <v>149</v>
      </c>
      <c r="AB619" t="s">
        <v>128</v>
      </c>
      <c r="AC619">
        <v>2010</v>
      </c>
      <c r="AD619" s="145">
        <v>45242</v>
      </c>
      <c r="AH619" t="s">
        <v>330</v>
      </c>
    </row>
    <row r="620" spans="1:34" x14ac:dyDescent="0.25">
      <c r="A620" t="s">
        <v>137</v>
      </c>
      <c r="B620" t="s">
        <v>50</v>
      </c>
      <c r="C620" t="s">
        <v>51</v>
      </c>
      <c r="D620" t="s">
        <v>136</v>
      </c>
      <c r="E620" t="s">
        <v>135</v>
      </c>
      <c r="F620" t="s">
        <v>295</v>
      </c>
      <c r="G620" t="s">
        <v>296</v>
      </c>
      <c r="H620">
        <v>317</v>
      </c>
      <c r="I620" t="s">
        <v>185</v>
      </c>
      <c r="J620" t="s">
        <v>133</v>
      </c>
      <c r="K620" t="s">
        <v>132</v>
      </c>
      <c r="P620" t="s">
        <v>297</v>
      </c>
      <c r="Q620" t="s">
        <v>298</v>
      </c>
      <c r="R620" t="s">
        <v>148</v>
      </c>
      <c r="S620" t="s">
        <v>147</v>
      </c>
      <c r="AB620" t="s">
        <v>128</v>
      </c>
      <c r="AC620">
        <v>2010</v>
      </c>
      <c r="AD620" s="145">
        <v>64459</v>
      </c>
      <c r="AH620" t="s">
        <v>330</v>
      </c>
    </row>
    <row r="621" spans="1:34" x14ac:dyDescent="0.25">
      <c r="A621" t="s">
        <v>137</v>
      </c>
      <c r="B621" t="s">
        <v>50</v>
      </c>
      <c r="C621" t="s">
        <v>51</v>
      </c>
      <c r="D621" t="s">
        <v>136</v>
      </c>
      <c r="E621" t="s">
        <v>135</v>
      </c>
      <c r="F621" t="s">
        <v>295</v>
      </c>
      <c r="G621" t="s">
        <v>296</v>
      </c>
      <c r="H621">
        <v>317</v>
      </c>
      <c r="I621" t="s">
        <v>185</v>
      </c>
      <c r="J621" t="s">
        <v>133</v>
      </c>
      <c r="K621" t="s">
        <v>132</v>
      </c>
      <c r="P621" t="s">
        <v>297</v>
      </c>
      <c r="Q621" t="s">
        <v>298</v>
      </c>
      <c r="R621" t="s">
        <v>146</v>
      </c>
      <c r="S621" t="s">
        <v>145</v>
      </c>
      <c r="AB621" t="s">
        <v>128</v>
      </c>
      <c r="AC621">
        <v>2010</v>
      </c>
      <c r="AD621" s="145">
        <v>1894</v>
      </c>
      <c r="AH621" t="s">
        <v>330</v>
      </c>
    </row>
    <row r="622" spans="1:34" x14ac:dyDescent="0.25">
      <c r="A622" t="s">
        <v>137</v>
      </c>
      <c r="B622" t="s">
        <v>50</v>
      </c>
      <c r="C622" t="s">
        <v>51</v>
      </c>
      <c r="D622" t="s">
        <v>136</v>
      </c>
      <c r="E622" t="s">
        <v>135</v>
      </c>
      <c r="F622" t="s">
        <v>295</v>
      </c>
      <c r="G622" t="s">
        <v>296</v>
      </c>
      <c r="H622">
        <v>317</v>
      </c>
      <c r="I622" t="s">
        <v>185</v>
      </c>
      <c r="J622" t="s">
        <v>133</v>
      </c>
      <c r="K622" t="s">
        <v>132</v>
      </c>
      <c r="P622" t="s">
        <v>297</v>
      </c>
      <c r="Q622" t="s">
        <v>298</v>
      </c>
      <c r="R622" t="s">
        <v>144</v>
      </c>
      <c r="S622" t="s">
        <v>143</v>
      </c>
      <c r="AB622" t="s">
        <v>128</v>
      </c>
      <c r="AC622">
        <v>2010</v>
      </c>
      <c r="AD622" s="145">
        <v>11198</v>
      </c>
      <c r="AH622" t="s">
        <v>330</v>
      </c>
    </row>
    <row r="623" spans="1:34" x14ac:dyDescent="0.25">
      <c r="A623" t="s">
        <v>137</v>
      </c>
      <c r="B623" t="s">
        <v>50</v>
      </c>
      <c r="C623" t="s">
        <v>51</v>
      </c>
      <c r="D623" t="s">
        <v>136</v>
      </c>
      <c r="E623" t="s">
        <v>135</v>
      </c>
      <c r="F623" t="s">
        <v>295</v>
      </c>
      <c r="G623" t="s">
        <v>296</v>
      </c>
      <c r="H623">
        <v>317</v>
      </c>
      <c r="I623" t="s">
        <v>185</v>
      </c>
      <c r="J623" t="s">
        <v>133</v>
      </c>
      <c r="K623" t="s">
        <v>132</v>
      </c>
      <c r="P623" t="s">
        <v>297</v>
      </c>
      <c r="Q623" t="s">
        <v>298</v>
      </c>
      <c r="R623" t="s">
        <v>142</v>
      </c>
      <c r="S623" t="s">
        <v>141</v>
      </c>
      <c r="AB623" t="s">
        <v>128</v>
      </c>
      <c r="AC623">
        <v>2010</v>
      </c>
      <c r="AD623" s="145">
        <v>7959</v>
      </c>
      <c r="AH623" t="s">
        <v>330</v>
      </c>
    </row>
    <row r="624" spans="1:34" x14ac:dyDescent="0.25">
      <c r="A624" t="s">
        <v>137</v>
      </c>
      <c r="B624" t="s">
        <v>50</v>
      </c>
      <c r="C624" t="s">
        <v>51</v>
      </c>
      <c r="D624" t="s">
        <v>136</v>
      </c>
      <c r="E624" t="s">
        <v>135</v>
      </c>
      <c r="F624" t="s">
        <v>295</v>
      </c>
      <c r="G624" t="s">
        <v>296</v>
      </c>
      <c r="H624">
        <v>317</v>
      </c>
      <c r="I624" t="s">
        <v>185</v>
      </c>
      <c r="J624" t="s">
        <v>133</v>
      </c>
      <c r="K624" t="s">
        <v>132</v>
      </c>
      <c r="P624" t="s">
        <v>297</v>
      </c>
      <c r="Q624" t="s">
        <v>298</v>
      </c>
      <c r="R624" t="s">
        <v>140</v>
      </c>
      <c r="S624" t="s">
        <v>139</v>
      </c>
      <c r="AB624" t="s">
        <v>128</v>
      </c>
      <c r="AC624">
        <v>2010</v>
      </c>
      <c r="AD624" s="145">
        <v>35873</v>
      </c>
      <c r="AH624" t="s">
        <v>330</v>
      </c>
    </row>
    <row r="625" spans="1:34" x14ac:dyDescent="0.25">
      <c r="A625" t="s">
        <v>137</v>
      </c>
      <c r="B625" t="s">
        <v>50</v>
      </c>
      <c r="C625" t="s">
        <v>51</v>
      </c>
      <c r="D625" t="s">
        <v>136</v>
      </c>
      <c r="E625" t="s">
        <v>135</v>
      </c>
      <c r="F625" t="s">
        <v>295</v>
      </c>
      <c r="G625" t="s">
        <v>296</v>
      </c>
      <c r="H625">
        <v>317</v>
      </c>
      <c r="I625" t="s">
        <v>185</v>
      </c>
      <c r="J625" t="s">
        <v>133</v>
      </c>
      <c r="K625" t="s">
        <v>132</v>
      </c>
      <c r="P625" t="s">
        <v>297</v>
      </c>
      <c r="Q625" t="s">
        <v>298</v>
      </c>
      <c r="R625" t="s">
        <v>138</v>
      </c>
      <c r="S625" t="s">
        <v>131</v>
      </c>
      <c r="AB625" t="s">
        <v>128</v>
      </c>
      <c r="AC625">
        <v>2010</v>
      </c>
      <c r="AD625" s="145">
        <v>230445</v>
      </c>
      <c r="AH625" t="s">
        <v>330</v>
      </c>
    </row>
    <row r="626" spans="1:34" x14ac:dyDescent="0.25">
      <c r="A626" t="s">
        <v>137</v>
      </c>
      <c r="B626" t="s">
        <v>50</v>
      </c>
      <c r="C626" t="s">
        <v>51</v>
      </c>
      <c r="D626" t="s">
        <v>136</v>
      </c>
      <c r="E626" t="s">
        <v>135</v>
      </c>
      <c r="F626" t="s">
        <v>295</v>
      </c>
      <c r="G626" t="s">
        <v>296</v>
      </c>
      <c r="H626">
        <v>317</v>
      </c>
      <c r="I626" t="s">
        <v>185</v>
      </c>
      <c r="J626" t="s">
        <v>133</v>
      </c>
      <c r="K626" t="s">
        <v>132</v>
      </c>
      <c r="P626" t="s">
        <v>297</v>
      </c>
      <c r="Q626" t="s">
        <v>298</v>
      </c>
      <c r="R626" t="s">
        <v>130</v>
      </c>
      <c r="S626" t="s">
        <v>129</v>
      </c>
      <c r="AB626" t="s">
        <v>128</v>
      </c>
      <c r="AC626">
        <v>2010</v>
      </c>
      <c r="AD626" s="145">
        <v>25488</v>
      </c>
      <c r="AH626" t="s">
        <v>330</v>
      </c>
    </row>
    <row r="627" spans="1:34" x14ac:dyDescent="0.25">
      <c r="A627" t="s">
        <v>137</v>
      </c>
      <c r="B627" t="s">
        <v>50</v>
      </c>
      <c r="C627" t="s">
        <v>51</v>
      </c>
      <c r="D627" t="s">
        <v>136</v>
      </c>
      <c r="E627" t="s">
        <v>135</v>
      </c>
      <c r="F627" t="s">
        <v>295</v>
      </c>
      <c r="G627" t="s">
        <v>296</v>
      </c>
      <c r="H627">
        <v>317</v>
      </c>
      <c r="I627" t="s">
        <v>185</v>
      </c>
      <c r="J627" t="s">
        <v>133</v>
      </c>
      <c r="K627" t="s">
        <v>132</v>
      </c>
      <c r="P627" t="s">
        <v>300</v>
      </c>
      <c r="Q627" t="s">
        <v>301</v>
      </c>
      <c r="R627" t="s">
        <v>183</v>
      </c>
      <c r="S627" t="s">
        <v>182</v>
      </c>
      <c r="AB627" t="s">
        <v>128</v>
      </c>
      <c r="AC627">
        <v>2010</v>
      </c>
      <c r="AD627" s="145">
        <v>0</v>
      </c>
      <c r="AE627" t="s">
        <v>196</v>
      </c>
      <c r="AH627" t="s">
        <v>330</v>
      </c>
    </row>
    <row r="628" spans="1:34" x14ac:dyDescent="0.25">
      <c r="A628" t="s">
        <v>137</v>
      </c>
      <c r="B628" t="s">
        <v>50</v>
      </c>
      <c r="C628" t="s">
        <v>51</v>
      </c>
      <c r="D628" t="s">
        <v>136</v>
      </c>
      <c r="E628" t="s">
        <v>135</v>
      </c>
      <c r="F628" t="s">
        <v>295</v>
      </c>
      <c r="G628" t="s">
        <v>296</v>
      </c>
      <c r="H628">
        <v>317</v>
      </c>
      <c r="I628" t="s">
        <v>185</v>
      </c>
      <c r="J628" t="s">
        <v>133</v>
      </c>
      <c r="K628" t="s">
        <v>132</v>
      </c>
      <c r="P628" t="s">
        <v>300</v>
      </c>
      <c r="Q628" t="s">
        <v>301</v>
      </c>
      <c r="R628" t="s">
        <v>156</v>
      </c>
      <c r="S628" t="s">
        <v>155</v>
      </c>
      <c r="AB628" t="s">
        <v>128</v>
      </c>
      <c r="AC628">
        <v>2010</v>
      </c>
      <c r="AD628" s="145">
        <v>7066</v>
      </c>
      <c r="AH628" t="s">
        <v>330</v>
      </c>
    </row>
    <row r="629" spans="1:34" x14ac:dyDescent="0.25">
      <c r="A629" t="s">
        <v>137</v>
      </c>
      <c r="B629" t="s">
        <v>50</v>
      </c>
      <c r="C629" t="s">
        <v>51</v>
      </c>
      <c r="D629" t="s">
        <v>136</v>
      </c>
      <c r="E629" t="s">
        <v>135</v>
      </c>
      <c r="F629" t="s">
        <v>295</v>
      </c>
      <c r="G629" t="s">
        <v>296</v>
      </c>
      <c r="H629">
        <v>317</v>
      </c>
      <c r="I629" t="s">
        <v>185</v>
      </c>
      <c r="J629" t="s">
        <v>133</v>
      </c>
      <c r="K629" t="s">
        <v>132</v>
      </c>
      <c r="P629" t="s">
        <v>300</v>
      </c>
      <c r="Q629" t="s">
        <v>301</v>
      </c>
      <c r="R629" t="s">
        <v>154</v>
      </c>
      <c r="S629" t="s">
        <v>153</v>
      </c>
      <c r="AB629" t="s">
        <v>128</v>
      </c>
      <c r="AC629">
        <v>2010</v>
      </c>
      <c r="AD629" s="145">
        <v>10259</v>
      </c>
      <c r="AH629" t="s">
        <v>330</v>
      </c>
    </row>
    <row r="630" spans="1:34" x14ac:dyDescent="0.25">
      <c r="A630" t="s">
        <v>137</v>
      </c>
      <c r="B630" t="s">
        <v>50</v>
      </c>
      <c r="C630" t="s">
        <v>51</v>
      </c>
      <c r="D630" t="s">
        <v>136</v>
      </c>
      <c r="E630" t="s">
        <v>135</v>
      </c>
      <c r="F630" t="s">
        <v>295</v>
      </c>
      <c r="G630" t="s">
        <v>296</v>
      </c>
      <c r="H630">
        <v>317</v>
      </c>
      <c r="I630" t="s">
        <v>185</v>
      </c>
      <c r="J630" t="s">
        <v>133</v>
      </c>
      <c r="K630" t="s">
        <v>132</v>
      </c>
      <c r="P630" t="s">
        <v>300</v>
      </c>
      <c r="Q630" t="s">
        <v>301</v>
      </c>
      <c r="R630" t="s">
        <v>152</v>
      </c>
      <c r="S630" t="s">
        <v>151</v>
      </c>
      <c r="AB630" t="s">
        <v>128</v>
      </c>
      <c r="AC630">
        <v>2010</v>
      </c>
      <c r="AD630" s="145">
        <v>13443</v>
      </c>
      <c r="AH630" t="s">
        <v>330</v>
      </c>
    </row>
    <row r="631" spans="1:34" x14ac:dyDescent="0.25">
      <c r="A631" t="s">
        <v>137</v>
      </c>
      <c r="B631" t="s">
        <v>50</v>
      </c>
      <c r="C631" t="s">
        <v>51</v>
      </c>
      <c r="D631" t="s">
        <v>136</v>
      </c>
      <c r="E631" t="s">
        <v>135</v>
      </c>
      <c r="F631" t="s">
        <v>295</v>
      </c>
      <c r="G631" t="s">
        <v>296</v>
      </c>
      <c r="H631">
        <v>317</v>
      </c>
      <c r="I631" t="s">
        <v>185</v>
      </c>
      <c r="J631" t="s">
        <v>133</v>
      </c>
      <c r="K631" t="s">
        <v>132</v>
      </c>
      <c r="P631" t="s">
        <v>300</v>
      </c>
      <c r="Q631" t="s">
        <v>301</v>
      </c>
      <c r="R631" t="s">
        <v>150</v>
      </c>
      <c r="S631" t="s">
        <v>149</v>
      </c>
      <c r="AB631" t="s">
        <v>128</v>
      </c>
      <c r="AC631">
        <v>2010</v>
      </c>
      <c r="AD631" s="145">
        <v>17918</v>
      </c>
      <c r="AH631" t="s">
        <v>330</v>
      </c>
    </row>
    <row r="632" spans="1:34" x14ac:dyDescent="0.25">
      <c r="A632" t="s">
        <v>137</v>
      </c>
      <c r="B632" t="s">
        <v>50</v>
      </c>
      <c r="C632" t="s">
        <v>51</v>
      </c>
      <c r="D632" t="s">
        <v>136</v>
      </c>
      <c r="E632" t="s">
        <v>135</v>
      </c>
      <c r="F632" t="s">
        <v>295</v>
      </c>
      <c r="G632" t="s">
        <v>296</v>
      </c>
      <c r="H632">
        <v>317</v>
      </c>
      <c r="I632" t="s">
        <v>185</v>
      </c>
      <c r="J632" t="s">
        <v>133</v>
      </c>
      <c r="K632" t="s">
        <v>132</v>
      </c>
      <c r="P632" t="s">
        <v>300</v>
      </c>
      <c r="Q632" t="s">
        <v>301</v>
      </c>
      <c r="R632" t="s">
        <v>148</v>
      </c>
      <c r="S632" t="s">
        <v>147</v>
      </c>
      <c r="AB632" t="s">
        <v>128</v>
      </c>
      <c r="AC632">
        <v>2010</v>
      </c>
      <c r="AD632" s="145">
        <v>34797</v>
      </c>
      <c r="AH632" t="s">
        <v>330</v>
      </c>
    </row>
    <row r="633" spans="1:34" x14ac:dyDescent="0.25">
      <c r="A633" t="s">
        <v>137</v>
      </c>
      <c r="B633" t="s">
        <v>50</v>
      </c>
      <c r="C633" t="s">
        <v>51</v>
      </c>
      <c r="D633" t="s">
        <v>136</v>
      </c>
      <c r="E633" t="s">
        <v>135</v>
      </c>
      <c r="F633" t="s">
        <v>295</v>
      </c>
      <c r="G633" t="s">
        <v>296</v>
      </c>
      <c r="H633">
        <v>317</v>
      </c>
      <c r="I633" t="s">
        <v>185</v>
      </c>
      <c r="J633" t="s">
        <v>133</v>
      </c>
      <c r="K633" t="s">
        <v>132</v>
      </c>
      <c r="P633" t="s">
        <v>300</v>
      </c>
      <c r="Q633" t="s">
        <v>301</v>
      </c>
      <c r="R633" t="s">
        <v>146</v>
      </c>
      <c r="S633" t="s">
        <v>145</v>
      </c>
      <c r="AB633" t="s">
        <v>128</v>
      </c>
      <c r="AC633">
        <v>2010</v>
      </c>
      <c r="AD633" s="145">
        <v>2313</v>
      </c>
      <c r="AH633" t="s">
        <v>330</v>
      </c>
    </row>
    <row r="634" spans="1:34" x14ac:dyDescent="0.25">
      <c r="A634" t="s">
        <v>137</v>
      </c>
      <c r="B634" t="s">
        <v>50</v>
      </c>
      <c r="C634" t="s">
        <v>51</v>
      </c>
      <c r="D634" t="s">
        <v>136</v>
      </c>
      <c r="E634" t="s">
        <v>135</v>
      </c>
      <c r="F634" t="s">
        <v>295</v>
      </c>
      <c r="G634" t="s">
        <v>296</v>
      </c>
      <c r="H634">
        <v>317</v>
      </c>
      <c r="I634" t="s">
        <v>185</v>
      </c>
      <c r="J634" t="s">
        <v>133</v>
      </c>
      <c r="K634" t="s">
        <v>132</v>
      </c>
      <c r="P634" t="s">
        <v>300</v>
      </c>
      <c r="Q634" t="s">
        <v>301</v>
      </c>
      <c r="R634" t="s">
        <v>144</v>
      </c>
      <c r="S634" t="s">
        <v>143</v>
      </c>
      <c r="AB634" t="s">
        <v>128</v>
      </c>
      <c r="AC634">
        <v>2010</v>
      </c>
      <c r="AD634" s="145">
        <v>71545</v>
      </c>
      <c r="AH634" t="s">
        <v>330</v>
      </c>
    </row>
    <row r="635" spans="1:34" x14ac:dyDescent="0.25">
      <c r="A635" t="s">
        <v>137</v>
      </c>
      <c r="B635" t="s">
        <v>50</v>
      </c>
      <c r="C635" t="s">
        <v>51</v>
      </c>
      <c r="D635" t="s">
        <v>136</v>
      </c>
      <c r="E635" t="s">
        <v>135</v>
      </c>
      <c r="F635" t="s">
        <v>295</v>
      </c>
      <c r="G635" t="s">
        <v>296</v>
      </c>
      <c r="H635">
        <v>317</v>
      </c>
      <c r="I635" t="s">
        <v>185</v>
      </c>
      <c r="J635" t="s">
        <v>133</v>
      </c>
      <c r="K635" t="s">
        <v>132</v>
      </c>
      <c r="P635" t="s">
        <v>300</v>
      </c>
      <c r="Q635" t="s">
        <v>301</v>
      </c>
      <c r="R635" t="s">
        <v>142</v>
      </c>
      <c r="S635" t="s">
        <v>141</v>
      </c>
      <c r="AB635" t="s">
        <v>128</v>
      </c>
      <c r="AC635">
        <v>2010</v>
      </c>
      <c r="AD635" s="145">
        <v>28808</v>
      </c>
      <c r="AH635" t="s">
        <v>330</v>
      </c>
    </row>
    <row r="636" spans="1:34" x14ac:dyDescent="0.25">
      <c r="A636" t="s">
        <v>137</v>
      </c>
      <c r="B636" t="s">
        <v>50</v>
      </c>
      <c r="C636" t="s">
        <v>51</v>
      </c>
      <c r="D636" t="s">
        <v>136</v>
      </c>
      <c r="E636" t="s">
        <v>135</v>
      </c>
      <c r="F636" t="s">
        <v>295</v>
      </c>
      <c r="G636" t="s">
        <v>296</v>
      </c>
      <c r="H636">
        <v>317</v>
      </c>
      <c r="I636" t="s">
        <v>185</v>
      </c>
      <c r="J636" t="s">
        <v>133</v>
      </c>
      <c r="K636" t="s">
        <v>132</v>
      </c>
      <c r="P636" t="s">
        <v>300</v>
      </c>
      <c r="Q636" t="s">
        <v>301</v>
      </c>
      <c r="R636" t="s">
        <v>140</v>
      </c>
      <c r="S636" t="s">
        <v>139</v>
      </c>
      <c r="AB636" t="s">
        <v>128</v>
      </c>
      <c r="AC636">
        <v>2010</v>
      </c>
      <c r="AD636" s="145">
        <v>27282</v>
      </c>
      <c r="AH636" t="s">
        <v>330</v>
      </c>
    </row>
    <row r="637" spans="1:34" x14ac:dyDescent="0.25">
      <c r="A637" t="s">
        <v>137</v>
      </c>
      <c r="B637" t="s">
        <v>50</v>
      </c>
      <c r="C637" t="s">
        <v>51</v>
      </c>
      <c r="D637" t="s">
        <v>136</v>
      </c>
      <c r="E637" t="s">
        <v>135</v>
      </c>
      <c r="F637" t="s">
        <v>295</v>
      </c>
      <c r="G637" t="s">
        <v>296</v>
      </c>
      <c r="H637">
        <v>317</v>
      </c>
      <c r="I637" t="s">
        <v>185</v>
      </c>
      <c r="J637" t="s">
        <v>133</v>
      </c>
      <c r="K637" t="s">
        <v>132</v>
      </c>
      <c r="P637" t="s">
        <v>300</v>
      </c>
      <c r="Q637" t="s">
        <v>301</v>
      </c>
      <c r="R637" t="s">
        <v>138</v>
      </c>
      <c r="S637" t="s">
        <v>131</v>
      </c>
      <c r="AB637" t="s">
        <v>128</v>
      </c>
      <c r="AC637">
        <v>2010</v>
      </c>
      <c r="AD637" s="145">
        <v>222135</v>
      </c>
      <c r="AH637" t="s">
        <v>330</v>
      </c>
    </row>
    <row r="638" spans="1:34" x14ac:dyDescent="0.25">
      <c r="A638" t="s">
        <v>137</v>
      </c>
      <c r="B638" t="s">
        <v>50</v>
      </c>
      <c r="C638" t="s">
        <v>51</v>
      </c>
      <c r="D638" t="s">
        <v>136</v>
      </c>
      <c r="E638" t="s">
        <v>135</v>
      </c>
      <c r="F638" t="s">
        <v>295</v>
      </c>
      <c r="G638" t="s">
        <v>296</v>
      </c>
      <c r="H638">
        <v>317</v>
      </c>
      <c r="I638" t="s">
        <v>185</v>
      </c>
      <c r="J638" t="s">
        <v>133</v>
      </c>
      <c r="K638" t="s">
        <v>132</v>
      </c>
      <c r="P638" t="s">
        <v>300</v>
      </c>
      <c r="Q638" t="s">
        <v>301</v>
      </c>
      <c r="R638" t="s">
        <v>130</v>
      </c>
      <c r="S638" t="s">
        <v>129</v>
      </c>
      <c r="AB638" t="s">
        <v>128</v>
      </c>
      <c r="AC638">
        <v>2010</v>
      </c>
      <c r="AD638" s="145">
        <v>8706</v>
      </c>
      <c r="AH638" t="s">
        <v>330</v>
      </c>
    </row>
    <row r="639" spans="1:34" s="49" customFormat="1" x14ac:dyDescent="0.25">
      <c r="A639" s="49" t="s">
        <v>137</v>
      </c>
      <c r="B639" s="49" t="s">
        <v>50</v>
      </c>
      <c r="C639" s="49" t="s">
        <v>51</v>
      </c>
      <c r="D639" s="49" t="s">
        <v>136</v>
      </c>
      <c r="E639" s="49" t="s">
        <v>135</v>
      </c>
      <c r="F639" s="49" t="s">
        <v>295</v>
      </c>
      <c r="G639" s="49" t="s">
        <v>296</v>
      </c>
      <c r="H639" s="49">
        <v>317</v>
      </c>
      <c r="I639" s="49" t="s">
        <v>185</v>
      </c>
      <c r="J639" s="49" t="s">
        <v>133</v>
      </c>
      <c r="K639" s="49" t="s">
        <v>132</v>
      </c>
      <c r="P639" s="49" t="s">
        <v>302</v>
      </c>
      <c r="Q639" s="49" t="s">
        <v>131</v>
      </c>
      <c r="R639" s="49" t="s">
        <v>183</v>
      </c>
      <c r="S639" s="49" t="s">
        <v>182</v>
      </c>
      <c r="AB639" s="49" t="s">
        <v>128</v>
      </c>
      <c r="AC639" s="49">
        <v>2010</v>
      </c>
      <c r="AD639" s="146">
        <v>0</v>
      </c>
      <c r="AE639" s="49" t="s">
        <v>196</v>
      </c>
      <c r="AF639" s="49" t="s">
        <v>858</v>
      </c>
      <c r="AG639" s="146">
        <f>(AD640+AD641+AD642)*( 1 +AD650/(AD649-AD650))</f>
        <v>74.746347678937639</v>
      </c>
      <c r="AH639" s="49" t="s">
        <v>330</v>
      </c>
    </row>
    <row r="640" spans="1:34" s="49" customFormat="1" x14ac:dyDescent="0.25">
      <c r="A640" s="49" t="s">
        <v>137</v>
      </c>
      <c r="B640" s="49" t="s">
        <v>50</v>
      </c>
      <c r="C640" s="49" t="s">
        <v>51</v>
      </c>
      <c r="D640" s="49" t="s">
        <v>136</v>
      </c>
      <c r="E640" s="49" t="s">
        <v>135</v>
      </c>
      <c r="F640" s="49" t="s">
        <v>295</v>
      </c>
      <c r="G640" s="49" t="s">
        <v>296</v>
      </c>
      <c r="H640" s="49">
        <v>317</v>
      </c>
      <c r="I640" s="49" t="s">
        <v>185</v>
      </c>
      <c r="J640" s="49" t="s">
        <v>133</v>
      </c>
      <c r="K640" s="49" t="s">
        <v>132</v>
      </c>
      <c r="P640" s="49" t="s">
        <v>302</v>
      </c>
      <c r="Q640" s="49" t="s">
        <v>131</v>
      </c>
      <c r="R640" s="49" t="s">
        <v>156</v>
      </c>
      <c r="S640" s="49" t="s">
        <v>155</v>
      </c>
      <c r="AB640" s="49" t="s">
        <v>128</v>
      </c>
      <c r="AC640" s="49">
        <v>2010</v>
      </c>
      <c r="AD640" s="146">
        <v>13.646000000000001</v>
      </c>
      <c r="AF640" s="49" t="s">
        <v>859</v>
      </c>
      <c r="AG640" s="146">
        <f>(AD639+AD643+AD644+AD645+AD646+AD647+AD648)*( 1 +AD650/(AD649-AD650))</f>
        <v>377.8336523210624</v>
      </c>
      <c r="AH640" s="49" t="s">
        <v>330</v>
      </c>
    </row>
    <row r="641" spans="1:34" s="49" customFormat="1" x14ac:dyDescent="0.25">
      <c r="A641" s="49" t="s">
        <v>137</v>
      </c>
      <c r="B641" s="49" t="s">
        <v>50</v>
      </c>
      <c r="C641" s="49" t="s">
        <v>51</v>
      </c>
      <c r="D641" s="49" t="s">
        <v>136</v>
      </c>
      <c r="E641" s="49" t="s">
        <v>135</v>
      </c>
      <c r="F641" s="49" t="s">
        <v>295</v>
      </c>
      <c r="G641" s="49" t="s">
        <v>296</v>
      </c>
      <c r="H641" s="49">
        <v>317</v>
      </c>
      <c r="I641" s="49" t="s">
        <v>185</v>
      </c>
      <c r="J641" s="49" t="s">
        <v>133</v>
      </c>
      <c r="K641" s="49" t="s">
        <v>132</v>
      </c>
      <c r="P641" s="49" t="s">
        <v>302</v>
      </c>
      <c r="Q641" s="49" t="s">
        <v>131</v>
      </c>
      <c r="R641" s="49" t="s">
        <v>154</v>
      </c>
      <c r="S641" s="49" t="s">
        <v>153</v>
      </c>
      <c r="AB641" s="49" t="s">
        <v>128</v>
      </c>
      <c r="AC641" s="49">
        <v>2010</v>
      </c>
      <c r="AD641" s="146">
        <v>25.047999999999998</v>
      </c>
      <c r="AF641" s="49" t="s">
        <v>862</v>
      </c>
      <c r="AG641" s="146">
        <f>AD639+AD640+AD641+AD642+ AD643+AD644+AD645+AD646+AD647+AD648+AD650</f>
        <v>452.58</v>
      </c>
      <c r="AH641" s="49" t="s">
        <v>330</v>
      </c>
    </row>
    <row r="642" spans="1:34" s="49" customFormat="1" x14ac:dyDescent="0.25">
      <c r="A642" s="49" t="s">
        <v>137</v>
      </c>
      <c r="B642" s="49" t="s">
        <v>50</v>
      </c>
      <c r="C642" s="49" t="s">
        <v>51</v>
      </c>
      <c r="D642" s="49" t="s">
        <v>136</v>
      </c>
      <c r="E642" s="49" t="s">
        <v>135</v>
      </c>
      <c r="F642" s="49" t="s">
        <v>295</v>
      </c>
      <c r="G642" s="49" t="s">
        <v>296</v>
      </c>
      <c r="H642" s="49">
        <v>317</v>
      </c>
      <c r="I642" s="49" t="s">
        <v>185</v>
      </c>
      <c r="J642" s="49" t="s">
        <v>133</v>
      </c>
      <c r="K642" s="49" t="s">
        <v>132</v>
      </c>
      <c r="P642" s="49" t="s">
        <v>302</v>
      </c>
      <c r="Q642" s="49" t="s">
        <v>131</v>
      </c>
      <c r="R642" s="49" t="s">
        <v>152</v>
      </c>
      <c r="S642" s="49" t="s">
        <v>151</v>
      </c>
      <c r="AB642" s="49" t="s">
        <v>128</v>
      </c>
      <c r="AC642" s="49">
        <v>2010</v>
      </c>
      <c r="AD642" s="146">
        <v>30.405000000000001</v>
      </c>
      <c r="AG642" s="146"/>
      <c r="AH642" s="49" t="s">
        <v>330</v>
      </c>
    </row>
    <row r="643" spans="1:34" s="49" customFormat="1" x14ac:dyDescent="0.25">
      <c r="A643" s="49" t="s">
        <v>137</v>
      </c>
      <c r="B643" s="49" t="s">
        <v>50</v>
      </c>
      <c r="C643" s="49" t="s">
        <v>51</v>
      </c>
      <c r="D643" s="49" t="s">
        <v>136</v>
      </c>
      <c r="E643" s="49" t="s">
        <v>135</v>
      </c>
      <c r="F643" s="49" t="s">
        <v>295</v>
      </c>
      <c r="G643" s="49" t="s">
        <v>296</v>
      </c>
      <c r="H643" s="49">
        <v>317</v>
      </c>
      <c r="I643" s="49" t="s">
        <v>185</v>
      </c>
      <c r="J643" s="49" t="s">
        <v>133</v>
      </c>
      <c r="K643" s="49" t="s">
        <v>132</v>
      </c>
      <c r="P643" s="49" t="s">
        <v>302</v>
      </c>
      <c r="Q643" s="49" t="s">
        <v>131</v>
      </c>
      <c r="R643" s="49" t="s">
        <v>150</v>
      </c>
      <c r="S643" s="49" t="s">
        <v>149</v>
      </c>
      <c r="AB643" s="49" t="s">
        <v>128</v>
      </c>
      <c r="AC643" s="49">
        <v>2010</v>
      </c>
      <c r="AD643" s="146">
        <v>63.161000000000001</v>
      </c>
      <c r="AG643" s="146"/>
      <c r="AH643" s="49" t="s">
        <v>330</v>
      </c>
    </row>
    <row r="644" spans="1:34" s="49" customFormat="1" x14ac:dyDescent="0.25">
      <c r="A644" s="49" t="s">
        <v>137</v>
      </c>
      <c r="B644" s="49" t="s">
        <v>50</v>
      </c>
      <c r="C644" s="49" t="s">
        <v>51</v>
      </c>
      <c r="D644" s="49" t="s">
        <v>136</v>
      </c>
      <c r="E644" s="49" t="s">
        <v>135</v>
      </c>
      <c r="F644" s="49" t="s">
        <v>295</v>
      </c>
      <c r="G644" s="49" t="s">
        <v>296</v>
      </c>
      <c r="H644" s="49">
        <v>317</v>
      </c>
      <c r="I644" s="49" t="s">
        <v>185</v>
      </c>
      <c r="J644" s="49" t="s">
        <v>133</v>
      </c>
      <c r="K644" s="49" t="s">
        <v>132</v>
      </c>
      <c r="P644" s="49" t="s">
        <v>302</v>
      </c>
      <c r="Q644" s="49" t="s">
        <v>131</v>
      </c>
      <c r="R644" s="49" t="s">
        <v>148</v>
      </c>
      <c r="S644" s="49" t="s">
        <v>147</v>
      </c>
      <c r="AB644" s="49" t="s">
        <v>128</v>
      </c>
      <c r="AC644" s="49">
        <v>2010</v>
      </c>
      <c r="AD644" s="146">
        <v>99.254999999999995</v>
      </c>
      <c r="AG644" s="146"/>
      <c r="AH644" s="49" t="s">
        <v>330</v>
      </c>
    </row>
    <row r="645" spans="1:34" s="49" customFormat="1" x14ac:dyDescent="0.25">
      <c r="A645" s="49" t="s">
        <v>137</v>
      </c>
      <c r="B645" s="49" t="s">
        <v>50</v>
      </c>
      <c r="C645" s="49" t="s">
        <v>51</v>
      </c>
      <c r="D645" s="49" t="s">
        <v>136</v>
      </c>
      <c r="E645" s="49" t="s">
        <v>135</v>
      </c>
      <c r="F645" s="49" t="s">
        <v>295</v>
      </c>
      <c r="G645" s="49" t="s">
        <v>296</v>
      </c>
      <c r="H645" s="49">
        <v>317</v>
      </c>
      <c r="I645" s="49" t="s">
        <v>185</v>
      </c>
      <c r="J645" s="49" t="s">
        <v>133</v>
      </c>
      <c r="K645" s="49" t="s">
        <v>132</v>
      </c>
      <c r="P645" s="49" t="s">
        <v>302</v>
      </c>
      <c r="Q645" s="49" t="s">
        <v>131</v>
      </c>
      <c r="R645" s="49" t="s">
        <v>146</v>
      </c>
      <c r="S645" s="49" t="s">
        <v>145</v>
      </c>
      <c r="AB645" s="49" t="s">
        <v>128</v>
      </c>
      <c r="AC645" s="49">
        <v>2010</v>
      </c>
      <c r="AD645" s="146">
        <v>4.2069999999999999</v>
      </c>
      <c r="AG645" s="146"/>
      <c r="AH645" s="49" t="s">
        <v>330</v>
      </c>
    </row>
    <row r="646" spans="1:34" s="49" customFormat="1" x14ac:dyDescent="0.25">
      <c r="A646" s="49" t="s">
        <v>137</v>
      </c>
      <c r="B646" s="49" t="s">
        <v>50</v>
      </c>
      <c r="C646" s="49" t="s">
        <v>51</v>
      </c>
      <c r="D646" s="49" t="s">
        <v>136</v>
      </c>
      <c r="E646" s="49" t="s">
        <v>135</v>
      </c>
      <c r="F646" s="49" t="s">
        <v>295</v>
      </c>
      <c r="G646" s="49" t="s">
        <v>296</v>
      </c>
      <c r="H646" s="49">
        <v>317</v>
      </c>
      <c r="I646" s="49" t="s">
        <v>185</v>
      </c>
      <c r="J646" s="49" t="s">
        <v>133</v>
      </c>
      <c r="K646" s="49" t="s">
        <v>132</v>
      </c>
      <c r="P646" s="49" t="s">
        <v>302</v>
      </c>
      <c r="Q646" s="49" t="s">
        <v>131</v>
      </c>
      <c r="R646" s="49" t="s">
        <v>144</v>
      </c>
      <c r="S646" s="49" t="s">
        <v>143</v>
      </c>
      <c r="AB646" s="49" t="s">
        <v>128</v>
      </c>
      <c r="AC646" s="49">
        <v>2010</v>
      </c>
      <c r="AD646" s="146">
        <v>82.742000000000004</v>
      </c>
      <c r="AG646" s="146"/>
      <c r="AH646" s="49" t="s">
        <v>330</v>
      </c>
    </row>
    <row r="647" spans="1:34" s="49" customFormat="1" x14ac:dyDescent="0.25">
      <c r="A647" s="49" t="s">
        <v>137</v>
      </c>
      <c r="B647" s="49" t="s">
        <v>50</v>
      </c>
      <c r="C647" s="49" t="s">
        <v>51</v>
      </c>
      <c r="D647" s="49" t="s">
        <v>136</v>
      </c>
      <c r="E647" s="49" t="s">
        <v>135</v>
      </c>
      <c r="F647" s="49" t="s">
        <v>295</v>
      </c>
      <c r="G647" s="49" t="s">
        <v>296</v>
      </c>
      <c r="H647" s="49">
        <v>317</v>
      </c>
      <c r="I647" s="49" t="s">
        <v>185</v>
      </c>
      <c r="J647" s="49" t="s">
        <v>133</v>
      </c>
      <c r="K647" s="49" t="s">
        <v>132</v>
      </c>
      <c r="P647" s="49" t="s">
        <v>302</v>
      </c>
      <c r="Q647" s="49" t="s">
        <v>131</v>
      </c>
      <c r="R647" s="49" t="s">
        <v>142</v>
      </c>
      <c r="S647" s="49" t="s">
        <v>141</v>
      </c>
      <c r="AB647" s="49" t="s">
        <v>128</v>
      </c>
      <c r="AC647" s="49">
        <v>2010</v>
      </c>
      <c r="AD647" s="146">
        <v>36.767000000000003</v>
      </c>
      <c r="AG647" s="146"/>
      <c r="AH647" s="49" t="s">
        <v>330</v>
      </c>
    </row>
    <row r="648" spans="1:34" s="49" customFormat="1" x14ac:dyDescent="0.25">
      <c r="A648" s="49" t="s">
        <v>137</v>
      </c>
      <c r="B648" s="49" t="s">
        <v>50</v>
      </c>
      <c r="C648" s="49" t="s">
        <v>51</v>
      </c>
      <c r="D648" s="49" t="s">
        <v>136</v>
      </c>
      <c r="E648" s="49" t="s">
        <v>135</v>
      </c>
      <c r="F648" s="49" t="s">
        <v>295</v>
      </c>
      <c r="G648" s="49" t="s">
        <v>296</v>
      </c>
      <c r="H648" s="49">
        <v>317</v>
      </c>
      <c r="I648" s="49" t="s">
        <v>185</v>
      </c>
      <c r="J648" s="49" t="s">
        <v>133</v>
      </c>
      <c r="K648" s="49" t="s">
        <v>132</v>
      </c>
      <c r="P648" s="49" t="s">
        <v>302</v>
      </c>
      <c r="Q648" s="49" t="s">
        <v>131</v>
      </c>
      <c r="R648" s="49" t="s">
        <v>140</v>
      </c>
      <c r="S648" s="49" t="s">
        <v>139</v>
      </c>
      <c r="AB648" s="49" t="s">
        <v>128</v>
      </c>
      <c r="AC648" s="49">
        <v>2010</v>
      </c>
      <c r="AD648" s="146">
        <v>63.155000000000001</v>
      </c>
      <c r="AG648" s="146"/>
      <c r="AH648" s="49" t="s">
        <v>330</v>
      </c>
    </row>
    <row r="649" spans="1:34" s="49" customFormat="1" x14ac:dyDescent="0.25">
      <c r="A649" s="49" t="s">
        <v>137</v>
      </c>
      <c r="B649" s="49" t="s">
        <v>50</v>
      </c>
      <c r="C649" s="49" t="s">
        <v>51</v>
      </c>
      <c r="D649" s="49" t="s">
        <v>136</v>
      </c>
      <c r="E649" s="49" t="s">
        <v>135</v>
      </c>
      <c r="F649" s="49" t="s">
        <v>295</v>
      </c>
      <c r="G649" s="49" t="s">
        <v>296</v>
      </c>
      <c r="H649" s="49">
        <v>317</v>
      </c>
      <c r="I649" s="49" t="s">
        <v>185</v>
      </c>
      <c r="J649" s="49" t="s">
        <v>133</v>
      </c>
      <c r="K649" s="49" t="s">
        <v>132</v>
      </c>
      <c r="P649" s="49" t="s">
        <v>302</v>
      </c>
      <c r="Q649" s="49" t="s">
        <v>131</v>
      </c>
      <c r="R649" s="49" t="s">
        <v>138</v>
      </c>
      <c r="S649" s="49" t="s">
        <v>131</v>
      </c>
      <c r="AB649" s="49" t="s">
        <v>128</v>
      </c>
      <c r="AC649" s="49">
        <v>2010</v>
      </c>
      <c r="AD649" s="146">
        <v>452.58</v>
      </c>
      <c r="AG649" s="146"/>
      <c r="AH649" s="49" t="s">
        <v>330</v>
      </c>
    </row>
    <row r="650" spans="1:34" s="49" customFormat="1" x14ac:dyDescent="0.25">
      <c r="A650" s="49" t="s">
        <v>137</v>
      </c>
      <c r="B650" s="49" t="s">
        <v>50</v>
      </c>
      <c r="C650" s="49" t="s">
        <v>51</v>
      </c>
      <c r="D650" s="49" t="s">
        <v>136</v>
      </c>
      <c r="E650" s="49" t="s">
        <v>135</v>
      </c>
      <c r="F650" s="49" t="s">
        <v>295</v>
      </c>
      <c r="G650" s="49" t="s">
        <v>296</v>
      </c>
      <c r="H650" s="49">
        <v>317</v>
      </c>
      <c r="I650" s="49" t="s">
        <v>185</v>
      </c>
      <c r="J650" s="49" t="s">
        <v>133</v>
      </c>
      <c r="K650" s="49" t="s">
        <v>132</v>
      </c>
      <c r="P650" s="49" t="s">
        <v>302</v>
      </c>
      <c r="Q650" s="49" t="s">
        <v>131</v>
      </c>
      <c r="R650" s="49" t="s">
        <v>130</v>
      </c>
      <c r="S650" s="49" t="s">
        <v>129</v>
      </c>
      <c r="AB650" s="49" t="s">
        <v>128</v>
      </c>
      <c r="AC650" s="49">
        <v>2010</v>
      </c>
      <c r="AD650" s="146">
        <v>34.194000000000003</v>
      </c>
      <c r="AG650" s="146"/>
      <c r="AH650" s="49" t="s">
        <v>330</v>
      </c>
    </row>
    <row r="651" spans="1:34" x14ac:dyDescent="0.25">
      <c r="A651" t="s">
        <v>137</v>
      </c>
      <c r="B651" t="s">
        <v>5</v>
      </c>
      <c r="C651" t="s">
        <v>235</v>
      </c>
      <c r="D651" t="s">
        <v>136</v>
      </c>
      <c r="E651" t="s">
        <v>135</v>
      </c>
      <c r="F651" t="s">
        <v>295</v>
      </c>
      <c r="G651" t="s">
        <v>296</v>
      </c>
      <c r="H651">
        <v>231</v>
      </c>
      <c r="I651" t="s">
        <v>234</v>
      </c>
      <c r="J651" t="s">
        <v>133</v>
      </c>
      <c r="K651" t="s">
        <v>158</v>
      </c>
      <c r="P651" t="s">
        <v>297</v>
      </c>
      <c r="Q651" t="s">
        <v>298</v>
      </c>
      <c r="R651" t="s">
        <v>174</v>
      </c>
      <c r="S651" t="s">
        <v>173</v>
      </c>
      <c r="AB651" t="s">
        <v>128</v>
      </c>
      <c r="AC651">
        <v>2010</v>
      </c>
      <c r="AD651" s="145">
        <v>1.1000000000000001</v>
      </c>
      <c r="AH651" t="s">
        <v>331</v>
      </c>
    </row>
    <row r="652" spans="1:34" x14ac:dyDescent="0.25">
      <c r="A652" t="s">
        <v>137</v>
      </c>
      <c r="B652" t="s">
        <v>5</v>
      </c>
      <c r="C652" t="s">
        <v>235</v>
      </c>
      <c r="D652" t="s">
        <v>136</v>
      </c>
      <c r="E652" t="s">
        <v>135</v>
      </c>
      <c r="F652" t="s">
        <v>295</v>
      </c>
      <c r="G652" t="s">
        <v>296</v>
      </c>
      <c r="H652">
        <v>231</v>
      </c>
      <c r="I652" t="s">
        <v>234</v>
      </c>
      <c r="J652" t="s">
        <v>133</v>
      </c>
      <c r="K652" t="s">
        <v>158</v>
      </c>
      <c r="P652" t="s">
        <v>297</v>
      </c>
      <c r="Q652" t="s">
        <v>298</v>
      </c>
      <c r="R652" t="s">
        <v>172</v>
      </c>
      <c r="S652" t="s">
        <v>153</v>
      </c>
      <c r="AB652" t="s">
        <v>128</v>
      </c>
      <c r="AC652">
        <v>2010</v>
      </c>
      <c r="AD652" s="145">
        <v>1.2</v>
      </c>
      <c r="AH652" t="s">
        <v>331</v>
      </c>
    </row>
    <row r="653" spans="1:34" x14ac:dyDescent="0.25">
      <c r="A653" t="s">
        <v>137</v>
      </c>
      <c r="B653" t="s">
        <v>5</v>
      </c>
      <c r="C653" t="s">
        <v>235</v>
      </c>
      <c r="D653" t="s">
        <v>136</v>
      </c>
      <c r="E653" t="s">
        <v>135</v>
      </c>
      <c r="F653" t="s">
        <v>295</v>
      </c>
      <c r="G653" t="s">
        <v>296</v>
      </c>
      <c r="H653">
        <v>231</v>
      </c>
      <c r="I653" t="s">
        <v>234</v>
      </c>
      <c r="J653" t="s">
        <v>133</v>
      </c>
      <c r="K653" t="s">
        <v>158</v>
      </c>
      <c r="P653" t="s">
        <v>297</v>
      </c>
      <c r="Q653" t="s">
        <v>298</v>
      </c>
      <c r="R653" t="s">
        <v>171</v>
      </c>
      <c r="S653" t="s">
        <v>151</v>
      </c>
      <c r="AB653" t="s">
        <v>128</v>
      </c>
      <c r="AC653">
        <v>2010</v>
      </c>
      <c r="AD653" s="145">
        <v>7.3</v>
      </c>
      <c r="AH653" t="s">
        <v>331</v>
      </c>
    </row>
    <row r="654" spans="1:34" x14ac:dyDescent="0.25">
      <c r="A654" t="s">
        <v>137</v>
      </c>
      <c r="B654" t="s">
        <v>5</v>
      </c>
      <c r="C654" t="s">
        <v>235</v>
      </c>
      <c r="D654" t="s">
        <v>136</v>
      </c>
      <c r="E654" t="s">
        <v>135</v>
      </c>
      <c r="F654" t="s">
        <v>295</v>
      </c>
      <c r="G654" t="s">
        <v>296</v>
      </c>
      <c r="H654">
        <v>231</v>
      </c>
      <c r="I654" t="s">
        <v>234</v>
      </c>
      <c r="J654" t="s">
        <v>133</v>
      </c>
      <c r="K654" t="s">
        <v>158</v>
      </c>
      <c r="P654" t="s">
        <v>297</v>
      </c>
      <c r="Q654" t="s">
        <v>298</v>
      </c>
      <c r="R654" t="s">
        <v>170</v>
      </c>
      <c r="S654" t="s">
        <v>169</v>
      </c>
      <c r="AB654" t="s">
        <v>128</v>
      </c>
      <c r="AC654">
        <v>2010</v>
      </c>
      <c r="AD654" s="145">
        <v>16.100000000000001</v>
      </c>
      <c r="AH654" t="s">
        <v>331</v>
      </c>
    </row>
    <row r="655" spans="1:34" x14ac:dyDescent="0.25">
      <c r="A655" t="s">
        <v>137</v>
      </c>
      <c r="B655" t="s">
        <v>5</v>
      </c>
      <c r="C655" t="s">
        <v>235</v>
      </c>
      <c r="D655" t="s">
        <v>136</v>
      </c>
      <c r="E655" t="s">
        <v>135</v>
      </c>
      <c r="F655" t="s">
        <v>295</v>
      </c>
      <c r="G655" t="s">
        <v>296</v>
      </c>
      <c r="H655">
        <v>231</v>
      </c>
      <c r="I655" t="s">
        <v>234</v>
      </c>
      <c r="J655" t="s">
        <v>133</v>
      </c>
      <c r="K655" t="s">
        <v>158</v>
      </c>
      <c r="P655" t="s">
        <v>297</v>
      </c>
      <c r="Q655" t="s">
        <v>298</v>
      </c>
      <c r="R655" t="s">
        <v>168</v>
      </c>
      <c r="S655" t="s">
        <v>167</v>
      </c>
      <c r="AB655" t="s">
        <v>128</v>
      </c>
      <c r="AC655">
        <v>2010</v>
      </c>
      <c r="AD655" s="145">
        <v>16.399999999999999</v>
      </c>
      <c r="AH655" t="s">
        <v>331</v>
      </c>
    </row>
    <row r="656" spans="1:34" x14ac:dyDescent="0.25">
      <c r="A656" t="s">
        <v>137</v>
      </c>
      <c r="B656" t="s">
        <v>5</v>
      </c>
      <c r="C656" t="s">
        <v>235</v>
      </c>
      <c r="D656" t="s">
        <v>136</v>
      </c>
      <c r="E656" t="s">
        <v>135</v>
      </c>
      <c r="F656" t="s">
        <v>295</v>
      </c>
      <c r="G656" t="s">
        <v>296</v>
      </c>
      <c r="H656">
        <v>231</v>
      </c>
      <c r="I656" t="s">
        <v>234</v>
      </c>
      <c r="J656" t="s">
        <v>133</v>
      </c>
      <c r="K656" t="s">
        <v>158</v>
      </c>
      <c r="P656" t="s">
        <v>297</v>
      </c>
      <c r="Q656" t="s">
        <v>298</v>
      </c>
      <c r="R656" t="s">
        <v>163</v>
      </c>
      <c r="S656" t="s">
        <v>162</v>
      </c>
      <c r="AB656" t="s">
        <v>128</v>
      </c>
      <c r="AC656">
        <v>2010</v>
      </c>
      <c r="AD656" s="145">
        <v>0.6</v>
      </c>
      <c r="AH656" t="s">
        <v>331</v>
      </c>
    </row>
    <row r="657" spans="1:34" x14ac:dyDescent="0.25">
      <c r="A657" t="s">
        <v>137</v>
      </c>
      <c r="B657" t="s">
        <v>5</v>
      </c>
      <c r="C657" t="s">
        <v>235</v>
      </c>
      <c r="D657" t="s">
        <v>136</v>
      </c>
      <c r="E657" t="s">
        <v>135</v>
      </c>
      <c r="F657" t="s">
        <v>295</v>
      </c>
      <c r="G657" t="s">
        <v>296</v>
      </c>
      <c r="H657">
        <v>231</v>
      </c>
      <c r="I657" t="s">
        <v>234</v>
      </c>
      <c r="J657" t="s">
        <v>133</v>
      </c>
      <c r="K657" t="s">
        <v>158</v>
      </c>
      <c r="P657" t="s">
        <v>297</v>
      </c>
      <c r="Q657" t="s">
        <v>298</v>
      </c>
      <c r="R657" t="s">
        <v>161</v>
      </c>
      <c r="S657" t="s">
        <v>139</v>
      </c>
      <c r="AB657" t="s">
        <v>128</v>
      </c>
      <c r="AC657">
        <v>2010</v>
      </c>
      <c r="AD657" s="145">
        <v>7.8</v>
      </c>
      <c r="AH657" t="s">
        <v>331</v>
      </c>
    </row>
    <row r="658" spans="1:34" x14ac:dyDescent="0.25">
      <c r="A658" t="s">
        <v>137</v>
      </c>
      <c r="B658" t="s">
        <v>5</v>
      </c>
      <c r="C658" t="s">
        <v>235</v>
      </c>
      <c r="D658" t="s">
        <v>136</v>
      </c>
      <c r="E658" t="s">
        <v>135</v>
      </c>
      <c r="F658" t="s">
        <v>295</v>
      </c>
      <c r="G658" t="s">
        <v>296</v>
      </c>
      <c r="H658">
        <v>231</v>
      </c>
      <c r="I658" t="s">
        <v>234</v>
      </c>
      <c r="J658" t="s">
        <v>133</v>
      </c>
      <c r="K658" t="s">
        <v>158</v>
      </c>
      <c r="P658" t="s">
        <v>297</v>
      </c>
      <c r="Q658" t="s">
        <v>298</v>
      </c>
      <c r="R658" t="s">
        <v>160</v>
      </c>
      <c r="S658" t="s">
        <v>131</v>
      </c>
      <c r="AB658" t="s">
        <v>128</v>
      </c>
      <c r="AC658">
        <v>2010</v>
      </c>
      <c r="AD658" s="145">
        <v>59.5</v>
      </c>
      <c r="AH658" t="s">
        <v>331</v>
      </c>
    </row>
    <row r="659" spans="1:34" x14ac:dyDescent="0.25">
      <c r="A659" t="s">
        <v>137</v>
      </c>
      <c r="B659" t="s">
        <v>5</v>
      </c>
      <c r="C659" t="s">
        <v>235</v>
      </c>
      <c r="D659" t="s">
        <v>136</v>
      </c>
      <c r="E659" t="s">
        <v>135</v>
      </c>
      <c r="F659" t="s">
        <v>295</v>
      </c>
      <c r="G659" t="s">
        <v>296</v>
      </c>
      <c r="H659">
        <v>231</v>
      </c>
      <c r="I659" t="s">
        <v>234</v>
      </c>
      <c r="J659" t="s">
        <v>133</v>
      </c>
      <c r="K659" t="s">
        <v>158</v>
      </c>
      <c r="P659" t="s">
        <v>297</v>
      </c>
      <c r="Q659" t="s">
        <v>298</v>
      </c>
      <c r="R659" t="s">
        <v>157</v>
      </c>
      <c r="S659" t="s">
        <v>129</v>
      </c>
      <c r="AB659" t="s">
        <v>128</v>
      </c>
      <c r="AC659">
        <v>2010</v>
      </c>
      <c r="AD659" s="145">
        <v>9</v>
      </c>
      <c r="AH659" t="s">
        <v>331</v>
      </c>
    </row>
    <row r="660" spans="1:34" x14ac:dyDescent="0.25">
      <c r="A660" t="s">
        <v>137</v>
      </c>
      <c r="B660" t="s">
        <v>5</v>
      </c>
      <c r="C660" t="s">
        <v>235</v>
      </c>
      <c r="D660" t="s">
        <v>136</v>
      </c>
      <c r="E660" t="s">
        <v>135</v>
      </c>
      <c r="F660" t="s">
        <v>295</v>
      </c>
      <c r="G660" t="s">
        <v>296</v>
      </c>
      <c r="H660">
        <v>231</v>
      </c>
      <c r="I660" t="s">
        <v>234</v>
      </c>
      <c r="J660" t="s">
        <v>133</v>
      </c>
      <c r="K660" t="s">
        <v>158</v>
      </c>
      <c r="P660" t="s">
        <v>300</v>
      </c>
      <c r="Q660" t="s">
        <v>301</v>
      </c>
      <c r="R660" t="s">
        <v>174</v>
      </c>
      <c r="S660" t="s">
        <v>173</v>
      </c>
      <c r="AB660" t="s">
        <v>128</v>
      </c>
      <c r="AC660">
        <v>2010</v>
      </c>
      <c r="AD660" s="145">
        <v>5.0999999999999996</v>
      </c>
      <c r="AH660" t="s">
        <v>331</v>
      </c>
    </row>
    <row r="661" spans="1:34" x14ac:dyDescent="0.25">
      <c r="A661" t="s">
        <v>137</v>
      </c>
      <c r="B661" t="s">
        <v>5</v>
      </c>
      <c r="C661" t="s">
        <v>235</v>
      </c>
      <c r="D661" t="s">
        <v>136</v>
      </c>
      <c r="E661" t="s">
        <v>135</v>
      </c>
      <c r="F661" t="s">
        <v>295</v>
      </c>
      <c r="G661" t="s">
        <v>296</v>
      </c>
      <c r="H661">
        <v>231</v>
      </c>
      <c r="I661" t="s">
        <v>234</v>
      </c>
      <c r="J661" t="s">
        <v>133</v>
      </c>
      <c r="K661" t="s">
        <v>158</v>
      </c>
      <c r="P661" t="s">
        <v>300</v>
      </c>
      <c r="Q661" t="s">
        <v>301</v>
      </c>
      <c r="R661" t="s">
        <v>172</v>
      </c>
      <c r="S661" t="s">
        <v>153</v>
      </c>
      <c r="AB661" t="s">
        <v>128</v>
      </c>
      <c r="AC661">
        <v>2010</v>
      </c>
      <c r="AD661" s="145">
        <v>3.1</v>
      </c>
      <c r="AH661" t="s">
        <v>331</v>
      </c>
    </row>
    <row r="662" spans="1:34" x14ac:dyDescent="0.25">
      <c r="A662" t="s">
        <v>137</v>
      </c>
      <c r="B662" t="s">
        <v>5</v>
      </c>
      <c r="C662" t="s">
        <v>235</v>
      </c>
      <c r="D662" t="s">
        <v>136</v>
      </c>
      <c r="E662" t="s">
        <v>135</v>
      </c>
      <c r="F662" t="s">
        <v>295</v>
      </c>
      <c r="G662" t="s">
        <v>296</v>
      </c>
      <c r="H662">
        <v>231</v>
      </c>
      <c r="I662" t="s">
        <v>234</v>
      </c>
      <c r="J662" t="s">
        <v>133</v>
      </c>
      <c r="K662" t="s">
        <v>158</v>
      </c>
      <c r="P662" t="s">
        <v>300</v>
      </c>
      <c r="Q662" t="s">
        <v>301</v>
      </c>
      <c r="R662" t="s">
        <v>171</v>
      </c>
      <c r="S662" t="s">
        <v>151</v>
      </c>
      <c r="AB662" t="s">
        <v>128</v>
      </c>
      <c r="AC662">
        <v>2010</v>
      </c>
      <c r="AD662" s="145">
        <v>13.1</v>
      </c>
      <c r="AH662" t="s">
        <v>331</v>
      </c>
    </row>
    <row r="663" spans="1:34" x14ac:dyDescent="0.25">
      <c r="A663" t="s">
        <v>137</v>
      </c>
      <c r="B663" t="s">
        <v>5</v>
      </c>
      <c r="C663" t="s">
        <v>235</v>
      </c>
      <c r="D663" t="s">
        <v>136</v>
      </c>
      <c r="E663" t="s">
        <v>135</v>
      </c>
      <c r="F663" t="s">
        <v>295</v>
      </c>
      <c r="G663" t="s">
        <v>296</v>
      </c>
      <c r="H663">
        <v>231</v>
      </c>
      <c r="I663" t="s">
        <v>234</v>
      </c>
      <c r="J663" t="s">
        <v>133</v>
      </c>
      <c r="K663" t="s">
        <v>158</v>
      </c>
      <c r="P663" t="s">
        <v>300</v>
      </c>
      <c r="Q663" t="s">
        <v>301</v>
      </c>
      <c r="R663" t="s">
        <v>170</v>
      </c>
      <c r="S663" t="s">
        <v>169</v>
      </c>
      <c r="AB663" t="s">
        <v>128</v>
      </c>
      <c r="AC663">
        <v>2010</v>
      </c>
      <c r="AD663" s="145">
        <v>8.6</v>
      </c>
      <c r="AH663" t="s">
        <v>331</v>
      </c>
    </row>
    <row r="664" spans="1:34" x14ac:dyDescent="0.25">
      <c r="A664" t="s">
        <v>137</v>
      </c>
      <c r="B664" t="s">
        <v>5</v>
      </c>
      <c r="C664" t="s">
        <v>235</v>
      </c>
      <c r="D664" t="s">
        <v>136</v>
      </c>
      <c r="E664" t="s">
        <v>135</v>
      </c>
      <c r="F664" t="s">
        <v>295</v>
      </c>
      <c r="G664" t="s">
        <v>296</v>
      </c>
      <c r="H664">
        <v>231</v>
      </c>
      <c r="I664" t="s">
        <v>234</v>
      </c>
      <c r="J664" t="s">
        <v>133</v>
      </c>
      <c r="K664" t="s">
        <v>158</v>
      </c>
      <c r="P664" t="s">
        <v>300</v>
      </c>
      <c r="Q664" t="s">
        <v>301</v>
      </c>
      <c r="R664" t="s">
        <v>168</v>
      </c>
      <c r="S664" t="s">
        <v>167</v>
      </c>
      <c r="AB664" t="s">
        <v>128</v>
      </c>
      <c r="AC664">
        <v>2010</v>
      </c>
      <c r="AD664" s="145">
        <v>15.6</v>
      </c>
      <c r="AH664" t="s">
        <v>331</v>
      </c>
    </row>
    <row r="665" spans="1:34" x14ac:dyDescent="0.25">
      <c r="A665" t="s">
        <v>137</v>
      </c>
      <c r="B665" t="s">
        <v>5</v>
      </c>
      <c r="C665" t="s">
        <v>235</v>
      </c>
      <c r="D665" t="s">
        <v>136</v>
      </c>
      <c r="E665" t="s">
        <v>135</v>
      </c>
      <c r="F665" t="s">
        <v>295</v>
      </c>
      <c r="G665" t="s">
        <v>296</v>
      </c>
      <c r="H665">
        <v>231</v>
      </c>
      <c r="I665" t="s">
        <v>234</v>
      </c>
      <c r="J665" t="s">
        <v>133</v>
      </c>
      <c r="K665" t="s">
        <v>158</v>
      </c>
      <c r="P665" t="s">
        <v>300</v>
      </c>
      <c r="Q665" t="s">
        <v>301</v>
      </c>
      <c r="R665" t="s">
        <v>164</v>
      </c>
      <c r="S665" t="s">
        <v>143</v>
      </c>
      <c r="AB665" t="s">
        <v>128</v>
      </c>
      <c r="AC665">
        <v>2010</v>
      </c>
      <c r="AD665" s="145">
        <v>14</v>
      </c>
      <c r="AH665" t="s">
        <v>331</v>
      </c>
    </row>
    <row r="666" spans="1:34" x14ac:dyDescent="0.25">
      <c r="A666" t="s">
        <v>137</v>
      </c>
      <c r="B666" t="s">
        <v>5</v>
      </c>
      <c r="C666" t="s">
        <v>235</v>
      </c>
      <c r="D666" t="s">
        <v>136</v>
      </c>
      <c r="E666" t="s">
        <v>135</v>
      </c>
      <c r="F666" t="s">
        <v>295</v>
      </c>
      <c r="G666" t="s">
        <v>296</v>
      </c>
      <c r="H666">
        <v>231</v>
      </c>
      <c r="I666" t="s">
        <v>234</v>
      </c>
      <c r="J666" t="s">
        <v>133</v>
      </c>
      <c r="K666" t="s">
        <v>158</v>
      </c>
      <c r="P666" t="s">
        <v>300</v>
      </c>
      <c r="Q666" t="s">
        <v>301</v>
      </c>
      <c r="R666" t="s">
        <v>163</v>
      </c>
      <c r="S666" t="s">
        <v>162</v>
      </c>
      <c r="AB666" t="s">
        <v>128</v>
      </c>
      <c r="AC666">
        <v>2010</v>
      </c>
      <c r="AD666" s="145">
        <v>6.4</v>
      </c>
      <c r="AH666" t="s">
        <v>331</v>
      </c>
    </row>
    <row r="667" spans="1:34" x14ac:dyDescent="0.25">
      <c r="A667" t="s">
        <v>137</v>
      </c>
      <c r="B667" t="s">
        <v>5</v>
      </c>
      <c r="C667" t="s">
        <v>235</v>
      </c>
      <c r="D667" t="s">
        <v>136</v>
      </c>
      <c r="E667" t="s">
        <v>135</v>
      </c>
      <c r="F667" t="s">
        <v>295</v>
      </c>
      <c r="G667" t="s">
        <v>296</v>
      </c>
      <c r="H667">
        <v>231</v>
      </c>
      <c r="I667" t="s">
        <v>234</v>
      </c>
      <c r="J667" t="s">
        <v>133</v>
      </c>
      <c r="K667" t="s">
        <v>158</v>
      </c>
      <c r="P667" t="s">
        <v>300</v>
      </c>
      <c r="Q667" t="s">
        <v>301</v>
      </c>
      <c r="R667" t="s">
        <v>161</v>
      </c>
      <c r="S667" t="s">
        <v>139</v>
      </c>
      <c r="AB667" t="s">
        <v>128</v>
      </c>
      <c r="AC667">
        <v>2010</v>
      </c>
      <c r="AD667" s="145">
        <v>22.6</v>
      </c>
      <c r="AH667" t="s">
        <v>331</v>
      </c>
    </row>
    <row r="668" spans="1:34" x14ac:dyDescent="0.25">
      <c r="A668" t="s">
        <v>137</v>
      </c>
      <c r="B668" t="s">
        <v>5</v>
      </c>
      <c r="C668" t="s">
        <v>235</v>
      </c>
      <c r="D668" t="s">
        <v>136</v>
      </c>
      <c r="E668" t="s">
        <v>135</v>
      </c>
      <c r="F668" t="s">
        <v>295</v>
      </c>
      <c r="G668" t="s">
        <v>296</v>
      </c>
      <c r="H668">
        <v>231</v>
      </c>
      <c r="I668" t="s">
        <v>234</v>
      </c>
      <c r="J668" t="s">
        <v>133</v>
      </c>
      <c r="K668" t="s">
        <v>158</v>
      </c>
      <c r="P668" t="s">
        <v>300</v>
      </c>
      <c r="Q668" t="s">
        <v>301</v>
      </c>
      <c r="R668" t="s">
        <v>160</v>
      </c>
      <c r="S668" t="s">
        <v>131</v>
      </c>
      <c r="AB668" t="s">
        <v>128</v>
      </c>
      <c r="AC668">
        <v>2010</v>
      </c>
      <c r="AD668" s="145">
        <v>97.6</v>
      </c>
      <c r="AH668" t="s">
        <v>331</v>
      </c>
    </row>
    <row r="669" spans="1:34" x14ac:dyDescent="0.25">
      <c r="A669" t="s">
        <v>137</v>
      </c>
      <c r="B669" t="s">
        <v>5</v>
      </c>
      <c r="C669" t="s">
        <v>235</v>
      </c>
      <c r="D669" t="s">
        <v>136</v>
      </c>
      <c r="E669" t="s">
        <v>135</v>
      </c>
      <c r="F669" t="s">
        <v>295</v>
      </c>
      <c r="G669" t="s">
        <v>296</v>
      </c>
      <c r="H669">
        <v>231</v>
      </c>
      <c r="I669" t="s">
        <v>234</v>
      </c>
      <c r="J669" t="s">
        <v>133</v>
      </c>
      <c r="K669" t="s">
        <v>158</v>
      </c>
      <c r="P669" t="s">
        <v>300</v>
      </c>
      <c r="Q669" t="s">
        <v>301</v>
      </c>
      <c r="R669" t="s">
        <v>157</v>
      </c>
      <c r="S669" t="s">
        <v>129</v>
      </c>
      <c r="AB669" t="s">
        <v>128</v>
      </c>
      <c r="AC669">
        <v>2010</v>
      </c>
      <c r="AD669" s="145">
        <v>9.1</v>
      </c>
      <c r="AH669" t="s">
        <v>331</v>
      </c>
    </row>
    <row r="670" spans="1:34" s="49" customFormat="1" x14ac:dyDescent="0.25">
      <c r="A670" s="49" t="s">
        <v>137</v>
      </c>
      <c r="B670" s="49" t="s">
        <v>5</v>
      </c>
      <c r="C670" s="49" t="s">
        <v>235</v>
      </c>
      <c r="D670" s="49" t="s">
        <v>136</v>
      </c>
      <c r="E670" s="49" t="s">
        <v>135</v>
      </c>
      <c r="F670" s="49" t="s">
        <v>295</v>
      </c>
      <c r="G670" s="49" t="s">
        <v>296</v>
      </c>
      <c r="H670" s="49">
        <v>231</v>
      </c>
      <c r="I670" s="49" t="s">
        <v>234</v>
      </c>
      <c r="J670" s="49" t="s">
        <v>133</v>
      </c>
      <c r="K670" s="49" t="s">
        <v>158</v>
      </c>
      <c r="P670" s="49" t="s">
        <v>302</v>
      </c>
      <c r="Q670" s="49" t="s">
        <v>131</v>
      </c>
      <c r="R670" s="49" t="s">
        <v>174</v>
      </c>
      <c r="S670" s="49" t="s">
        <v>173</v>
      </c>
      <c r="AB670" s="49" t="s">
        <v>128</v>
      </c>
      <c r="AC670" s="49">
        <v>2010</v>
      </c>
      <c r="AD670" s="146">
        <v>6.1</v>
      </c>
      <c r="AF670" s="49" t="s">
        <v>858</v>
      </c>
      <c r="AG670" s="146">
        <f>(AD670+AD671+AD672)*( 1 +AD679/(AD678-AD679))</f>
        <v>34.807764198418404</v>
      </c>
      <c r="AH670" s="49" t="s">
        <v>331</v>
      </c>
    </row>
    <row r="671" spans="1:34" s="49" customFormat="1" x14ac:dyDescent="0.25">
      <c r="A671" s="49" t="s">
        <v>137</v>
      </c>
      <c r="B671" s="49" t="s">
        <v>5</v>
      </c>
      <c r="C671" s="49" t="s">
        <v>235</v>
      </c>
      <c r="D671" s="49" t="s">
        <v>136</v>
      </c>
      <c r="E671" s="49" t="s">
        <v>135</v>
      </c>
      <c r="F671" s="49" t="s">
        <v>295</v>
      </c>
      <c r="G671" s="49" t="s">
        <v>296</v>
      </c>
      <c r="H671" s="49">
        <v>231</v>
      </c>
      <c r="I671" s="49" t="s">
        <v>234</v>
      </c>
      <c r="J671" s="49" t="s">
        <v>133</v>
      </c>
      <c r="K671" s="49" t="s">
        <v>158</v>
      </c>
      <c r="P671" s="49" t="s">
        <v>302</v>
      </c>
      <c r="Q671" s="49" t="s">
        <v>131</v>
      </c>
      <c r="R671" s="49" t="s">
        <v>172</v>
      </c>
      <c r="S671" s="49" t="s">
        <v>153</v>
      </c>
      <c r="AB671" s="49" t="s">
        <v>128</v>
      </c>
      <c r="AC671" s="49">
        <v>2010</v>
      </c>
      <c r="AD671" s="146">
        <v>4.3</v>
      </c>
      <c r="AF671" s="49" t="s">
        <v>859</v>
      </c>
      <c r="AG671" s="146">
        <f>(AD673+AD674+AD675+AD676+AD677)*( 1 +AD679/(AD678-AD679))</f>
        <v>122.39223580158159</v>
      </c>
      <c r="AH671" s="49" t="s">
        <v>331</v>
      </c>
    </row>
    <row r="672" spans="1:34" s="49" customFormat="1" x14ac:dyDescent="0.25">
      <c r="A672" s="49" t="s">
        <v>137</v>
      </c>
      <c r="B672" s="49" t="s">
        <v>5</v>
      </c>
      <c r="C672" s="49" t="s">
        <v>235</v>
      </c>
      <c r="D672" s="49" t="s">
        <v>136</v>
      </c>
      <c r="E672" s="49" t="s">
        <v>135</v>
      </c>
      <c r="F672" s="49" t="s">
        <v>295</v>
      </c>
      <c r="G672" s="49" t="s">
        <v>296</v>
      </c>
      <c r="H672" s="49">
        <v>231</v>
      </c>
      <c r="I672" s="49" t="s">
        <v>234</v>
      </c>
      <c r="J672" s="49" t="s">
        <v>133</v>
      </c>
      <c r="K672" s="49" t="s">
        <v>158</v>
      </c>
      <c r="P672" s="49" t="s">
        <v>302</v>
      </c>
      <c r="Q672" s="49" t="s">
        <v>131</v>
      </c>
      <c r="R672" s="49" t="s">
        <v>171</v>
      </c>
      <c r="S672" s="49" t="s">
        <v>151</v>
      </c>
      <c r="AB672" s="49" t="s">
        <v>128</v>
      </c>
      <c r="AC672" s="49">
        <v>2010</v>
      </c>
      <c r="AD672" s="146">
        <v>20.399999999999999</v>
      </c>
      <c r="AF672" s="49" t="s">
        <v>862</v>
      </c>
      <c r="AG672" s="146">
        <f>AD670+AD671+AD672+AD673+ AD674+AD675+AD676+AD677+AD679</f>
        <v>157.19999999999999</v>
      </c>
      <c r="AH672" s="49" t="s">
        <v>331</v>
      </c>
    </row>
    <row r="673" spans="1:34" s="49" customFormat="1" x14ac:dyDescent="0.25">
      <c r="A673" s="49" t="s">
        <v>137</v>
      </c>
      <c r="B673" s="49" t="s">
        <v>5</v>
      </c>
      <c r="C673" s="49" t="s">
        <v>235</v>
      </c>
      <c r="D673" s="49" t="s">
        <v>136</v>
      </c>
      <c r="E673" s="49" t="s">
        <v>135</v>
      </c>
      <c r="F673" s="49" t="s">
        <v>295</v>
      </c>
      <c r="G673" s="49" t="s">
        <v>296</v>
      </c>
      <c r="H673" s="49">
        <v>231</v>
      </c>
      <c r="I673" s="49" t="s">
        <v>234</v>
      </c>
      <c r="J673" s="49" t="s">
        <v>133</v>
      </c>
      <c r="K673" s="49" t="s">
        <v>158</v>
      </c>
      <c r="P673" s="49" t="s">
        <v>302</v>
      </c>
      <c r="Q673" s="49" t="s">
        <v>131</v>
      </c>
      <c r="R673" s="49" t="s">
        <v>170</v>
      </c>
      <c r="S673" s="49" t="s">
        <v>169</v>
      </c>
      <c r="AB673" s="49" t="s">
        <v>128</v>
      </c>
      <c r="AC673" s="49">
        <v>2010</v>
      </c>
      <c r="AD673" s="146">
        <v>24.7</v>
      </c>
      <c r="AG673" s="146"/>
      <c r="AH673" s="49" t="s">
        <v>331</v>
      </c>
    </row>
    <row r="674" spans="1:34" s="49" customFormat="1" x14ac:dyDescent="0.25">
      <c r="A674" s="49" t="s">
        <v>137</v>
      </c>
      <c r="B674" s="49" t="s">
        <v>5</v>
      </c>
      <c r="C674" s="49" t="s">
        <v>235</v>
      </c>
      <c r="D674" s="49" t="s">
        <v>136</v>
      </c>
      <c r="E674" s="49" t="s">
        <v>135</v>
      </c>
      <c r="F674" s="49" t="s">
        <v>295</v>
      </c>
      <c r="G674" s="49" t="s">
        <v>296</v>
      </c>
      <c r="H674" s="49">
        <v>231</v>
      </c>
      <c r="I674" s="49" t="s">
        <v>234</v>
      </c>
      <c r="J674" s="49" t="s">
        <v>133</v>
      </c>
      <c r="K674" s="49" t="s">
        <v>158</v>
      </c>
      <c r="P674" s="49" t="s">
        <v>302</v>
      </c>
      <c r="Q674" s="49" t="s">
        <v>131</v>
      </c>
      <c r="R674" s="49" t="s">
        <v>168</v>
      </c>
      <c r="S674" s="49" t="s">
        <v>167</v>
      </c>
      <c r="AB674" s="49" t="s">
        <v>128</v>
      </c>
      <c r="AC674" s="49">
        <v>2010</v>
      </c>
      <c r="AD674" s="146">
        <v>31.9</v>
      </c>
      <c r="AG674" s="146"/>
      <c r="AH674" s="49" t="s">
        <v>331</v>
      </c>
    </row>
    <row r="675" spans="1:34" s="49" customFormat="1" x14ac:dyDescent="0.25">
      <c r="A675" s="49" t="s">
        <v>137</v>
      </c>
      <c r="B675" s="49" t="s">
        <v>5</v>
      </c>
      <c r="C675" s="49" t="s">
        <v>235</v>
      </c>
      <c r="D675" s="49" t="s">
        <v>136</v>
      </c>
      <c r="E675" s="49" t="s">
        <v>135</v>
      </c>
      <c r="F675" s="49" t="s">
        <v>295</v>
      </c>
      <c r="G675" s="49" t="s">
        <v>296</v>
      </c>
      <c r="H675" s="49">
        <v>231</v>
      </c>
      <c r="I675" s="49" t="s">
        <v>234</v>
      </c>
      <c r="J675" s="49" t="s">
        <v>133</v>
      </c>
      <c r="K675" s="49" t="s">
        <v>158</v>
      </c>
      <c r="P675" s="49" t="s">
        <v>302</v>
      </c>
      <c r="Q675" s="49" t="s">
        <v>131</v>
      </c>
      <c r="R675" s="49" t="s">
        <v>164</v>
      </c>
      <c r="S675" s="49" t="s">
        <v>143</v>
      </c>
      <c r="AB675" s="49" t="s">
        <v>128</v>
      </c>
      <c r="AC675" s="49">
        <v>2010</v>
      </c>
      <c r="AD675" s="146">
        <v>14.3</v>
      </c>
      <c r="AG675" s="146"/>
      <c r="AH675" s="49" t="s">
        <v>331</v>
      </c>
    </row>
    <row r="676" spans="1:34" s="49" customFormat="1" x14ac:dyDescent="0.25">
      <c r="A676" s="49" t="s">
        <v>137</v>
      </c>
      <c r="B676" s="49" t="s">
        <v>5</v>
      </c>
      <c r="C676" s="49" t="s">
        <v>235</v>
      </c>
      <c r="D676" s="49" t="s">
        <v>136</v>
      </c>
      <c r="E676" s="49" t="s">
        <v>135</v>
      </c>
      <c r="F676" s="49" t="s">
        <v>295</v>
      </c>
      <c r="G676" s="49" t="s">
        <v>296</v>
      </c>
      <c r="H676" s="49">
        <v>231</v>
      </c>
      <c r="I676" s="49" t="s">
        <v>234</v>
      </c>
      <c r="J676" s="49" t="s">
        <v>133</v>
      </c>
      <c r="K676" s="49" t="s">
        <v>158</v>
      </c>
      <c r="P676" s="49" t="s">
        <v>302</v>
      </c>
      <c r="Q676" s="49" t="s">
        <v>131</v>
      </c>
      <c r="R676" s="49" t="s">
        <v>163</v>
      </c>
      <c r="S676" s="49" t="s">
        <v>162</v>
      </c>
      <c r="AB676" s="49" t="s">
        <v>128</v>
      </c>
      <c r="AC676" s="49">
        <v>2010</v>
      </c>
      <c r="AD676" s="146">
        <v>7</v>
      </c>
      <c r="AG676" s="146"/>
      <c r="AH676" s="49" t="s">
        <v>331</v>
      </c>
    </row>
    <row r="677" spans="1:34" s="49" customFormat="1" x14ac:dyDescent="0.25">
      <c r="A677" s="49" t="s">
        <v>137</v>
      </c>
      <c r="B677" s="49" t="s">
        <v>5</v>
      </c>
      <c r="C677" s="49" t="s">
        <v>235</v>
      </c>
      <c r="D677" s="49" t="s">
        <v>136</v>
      </c>
      <c r="E677" s="49" t="s">
        <v>135</v>
      </c>
      <c r="F677" s="49" t="s">
        <v>295</v>
      </c>
      <c r="G677" s="49" t="s">
        <v>296</v>
      </c>
      <c r="H677" s="49">
        <v>231</v>
      </c>
      <c r="I677" s="49" t="s">
        <v>234</v>
      </c>
      <c r="J677" s="49" t="s">
        <v>133</v>
      </c>
      <c r="K677" s="49" t="s">
        <v>158</v>
      </c>
      <c r="P677" s="49" t="s">
        <v>302</v>
      </c>
      <c r="Q677" s="49" t="s">
        <v>131</v>
      </c>
      <c r="R677" s="49" t="s">
        <v>161</v>
      </c>
      <c r="S677" s="49" t="s">
        <v>139</v>
      </c>
      <c r="AB677" s="49" t="s">
        <v>128</v>
      </c>
      <c r="AC677" s="49">
        <v>2010</v>
      </c>
      <c r="AD677" s="146">
        <v>30.4</v>
      </c>
      <c r="AG677" s="146"/>
      <c r="AH677" s="49" t="s">
        <v>331</v>
      </c>
    </row>
    <row r="678" spans="1:34" s="49" customFormat="1" x14ac:dyDescent="0.25">
      <c r="A678" s="49" t="s">
        <v>137</v>
      </c>
      <c r="B678" s="49" t="s">
        <v>5</v>
      </c>
      <c r="C678" s="49" t="s">
        <v>235</v>
      </c>
      <c r="D678" s="49" t="s">
        <v>136</v>
      </c>
      <c r="E678" s="49" t="s">
        <v>135</v>
      </c>
      <c r="F678" s="49" t="s">
        <v>295</v>
      </c>
      <c r="G678" s="49" t="s">
        <v>296</v>
      </c>
      <c r="H678" s="49">
        <v>231</v>
      </c>
      <c r="I678" s="49" t="s">
        <v>234</v>
      </c>
      <c r="J678" s="49" t="s">
        <v>133</v>
      </c>
      <c r="K678" s="49" t="s">
        <v>158</v>
      </c>
      <c r="P678" s="49" t="s">
        <v>302</v>
      </c>
      <c r="Q678" s="49" t="s">
        <v>131</v>
      </c>
      <c r="R678" s="49" t="s">
        <v>160</v>
      </c>
      <c r="S678" s="49" t="s">
        <v>131</v>
      </c>
      <c r="AB678" s="49" t="s">
        <v>128</v>
      </c>
      <c r="AC678" s="49">
        <v>2010</v>
      </c>
      <c r="AD678" s="146">
        <v>157.19999999999999</v>
      </c>
      <c r="AG678" s="146"/>
      <c r="AH678" s="49" t="s">
        <v>331</v>
      </c>
    </row>
    <row r="679" spans="1:34" s="49" customFormat="1" x14ac:dyDescent="0.25">
      <c r="A679" s="49" t="s">
        <v>137</v>
      </c>
      <c r="B679" s="49" t="s">
        <v>5</v>
      </c>
      <c r="C679" s="49" t="s">
        <v>235</v>
      </c>
      <c r="D679" s="49" t="s">
        <v>136</v>
      </c>
      <c r="E679" s="49" t="s">
        <v>135</v>
      </c>
      <c r="F679" s="49" t="s">
        <v>295</v>
      </c>
      <c r="G679" s="49" t="s">
        <v>296</v>
      </c>
      <c r="H679" s="49">
        <v>231</v>
      </c>
      <c r="I679" s="49" t="s">
        <v>234</v>
      </c>
      <c r="J679" s="49" t="s">
        <v>133</v>
      </c>
      <c r="K679" s="49" t="s">
        <v>158</v>
      </c>
      <c r="P679" s="49" t="s">
        <v>302</v>
      </c>
      <c r="Q679" s="49" t="s">
        <v>131</v>
      </c>
      <c r="R679" s="49" t="s">
        <v>157</v>
      </c>
      <c r="S679" s="49" t="s">
        <v>129</v>
      </c>
      <c r="AB679" s="49" t="s">
        <v>128</v>
      </c>
      <c r="AC679" s="49">
        <v>2010</v>
      </c>
      <c r="AD679" s="146">
        <v>18.100000000000001</v>
      </c>
      <c r="AG679" s="146"/>
      <c r="AH679" s="49" t="s">
        <v>331</v>
      </c>
    </row>
    <row r="680" spans="1:34" s="12" customFormat="1" x14ac:dyDescent="0.25">
      <c r="A680" s="12" t="s">
        <v>137</v>
      </c>
      <c r="B680" s="12" t="s">
        <v>332</v>
      </c>
      <c r="C680" s="12" t="s">
        <v>333</v>
      </c>
      <c r="D680" s="12" t="s">
        <v>136</v>
      </c>
      <c r="E680" s="12" t="s">
        <v>135</v>
      </c>
      <c r="F680" s="12" t="s">
        <v>295</v>
      </c>
      <c r="G680" s="12" t="s">
        <v>296</v>
      </c>
      <c r="H680" s="12">
        <v>561</v>
      </c>
      <c r="I680" s="12" t="s">
        <v>187</v>
      </c>
      <c r="J680" s="12" t="s">
        <v>133</v>
      </c>
      <c r="K680" s="12" t="s">
        <v>132</v>
      </c>
      <c r="P680" s="12" t="s">
        <v>297</v>
      </c>
      <c r="Q680" s="12" t="s">
        <v>298</v>
      </c>
      <c r="R680" s="12" t="s">
        <v>152</v>
      </c>
      <c r="S680" s="12" t="s">
        <v>151</v>
      </c>
      <c r="AB680" s="12" t="s">
        <v>128</v>
      </c>
      <c r="AC680" s="12">
        <v>2010</v>
      </c>
      <c r="AD680" s="148">
        <v>6546</v>
      </c>
      <c r="AE680" s="12" t="s">
        <v>179</v>
      </c>
      <c r="AG680" s="148"/>
      <c r="AH680" s="12" t="s">
        <v>334</v>
      </c>
    </row>
    <row r="681" spans="1:34" x14ac:dyDescent="0.25">
      <c r="A681" t="s">
        <v>137</v>
      </c>
      <c r="B681" t="s">
        <v>332</v>
      </c>
      <c r="C681" t="s">
        <v>333</v>
      </c>
      <c r="D681" t="s">
        <v>136</v>
      </c>
      <c r="E681" t="s">
        <v>135</v>
      </c>
      <c r="F681" t="s">
        <v>295</v>
      </c>
      <c r="G681" t="s">
        <v>296</v>
      </c>
      <c r="H681">
        <v>561</v>
      </c>
      <c r="I681" t="s">
        <v>187</v>
      </c>
      <c r="J681" t="s">
        <v>133</v>
      </c>
      <c r="K681" t="s">
        <v>132</v>
      </c>
      <c r="P681" t="s">
        <v>297</v>
      </c>
      <c r="Q681" t="s">
        <v>298</v>
      </c>
      <c r="R681" t="s">
        <v>150</v>
      </c>
      <c r="S681" t="s">
        <v>149</v>
      </c>
      <c r="AB681" t="s">
        <v>128</v>
      </c>
      <c r="AC681">
        <v>2010</v>
      </c>
      <c r="AD681" s="145">
        <v>12032</v>
      </c>
      <c r="AE681" t="s">
        <v>179</v>
      </c>
      <c r="AH681" t="s">
        <v>334</v>
      </c>
    </row>
    <row r="682" spans="1:34" x14ac:dyDescent="0.25">
      <c r="A682" t="s">
        <v>137</v>
      </c>
      <c r="B682" t="s">
        <v>332</v>
      </c>
      <c r="C682" t="s">
        <v>333</v>
      </c>
      <c r="D682" t="s">
        <v>136</v>
      </c>
      <c r="E682" t="s">
        <v>135</v>
      </c>
      <c r="F682" t="s">
        <v>295</v>
      </c>
      <c r="G682" t="s">
        <v>296</v>
      </c>
      <c r="H682">
        <v>561</v>
      </c>
      <c r="I682" t="s">
        <v>187</v>
      </c>
      <c r="J682" t="s">
        <v>133</v>
      </c>
      <c r="K682" t="s">
        <v>132</v>
      </c>
      <c r="P682" t="s">
        <v>297</v>
      </c>
      <c r="Q682" t="s">
        <v>298</v>
      </c>
      <c r="R682" t="s">
        <v>148</v>
      </c>
      <c r="S682" t="s">
        <v>147</v>
      </c>
      <c r="AB682" t="s">
        <v>128</v>
      </c>
      <c r="AC682">
        <v>2010</v>
      </c>
      <c r="AD682" s="145">
        <v>23356</v>
      </c>
      <c r="AE682" t="s">
        <v>179</v>
      </c>
      <c r="AH682" t="s">
        <v>334</v>
      </c>
    </row>
    <row r="683" spans="1:34" x14ac:dyDescent="0.25">
      <c r="A683" t="s">
        <v>137</v>
      </c>
      <c r="B683" t="s">
        <v>332</v>
      </c>
      <c r="C683" t="s">
        <v>333</v>
      </c>
      <c r="D683" t="s">
        <v>136</v>
      </c>
      <c r="E683" t="s">
        <v>135</v>
      </c>
      <c r="F683" t="s">
        <v>295</v>
      </c>
      <c r="G683" t="s">
        <v>296</v>
      </c>
      <c r="H683">
        <v>561</v>
      </c>
      <c r="I683" t="s">
        <v>187</v>
      </c>
      <c r="J683" t="s">
        <v>133</v>
      </c>
      <c r="K683" t="s">
        <v>132</v>
      </c>
      <c r="P683" t="s">
        <v>297</v>
      </c>
      <c r="Q683" t="s">
        <v>298</v>
      </c>
      <c r="R683" t="s">
        <v>142</v>
      </c>
      <c r="S683" t="s">
        <v>141</v>
      </c>
      <c r="AB683" t="s">
        <v>128</v>
      </c>
      <c r="AC683">
        <v>2010</v>
      </c>
      <c r="AD683" s="145">
        <v>10361</v>
      </c>
      <c r="AE683" t="s">
        <v>179</v>
      </c>
      <c r="AH683" t="s">
        <v>334</v>
      </c>
    </row>
    <row r="684" spans="1:34" x14ac:dyDescent="0.25">
      <c r="A684" t="s">
        <v>137</v>
      </c>
      <c r="B684" t="s">
        <v>332</v>
      </c>
      <c r="C684" t="s">
        <v>333</v>
      </c>
      <c r="D684" t="s">
        <v>136</v>
      </c>
      <c r="E684" t="s">
        <v>135</v>
      </c>
      <c r="F684" t="s">
        <v>295</v>
      </c>
      <c r="G684" t="s">
        <v>296</v>
      </c>
      <c r="H684">
        <v>561</v>
      </c>
      <c r="I684" t="s">
        <v>187</v>
      </c>
      <c r="J684" t="s">
        <v>133</v>
      </c>
      <c r="K684" t="s">
        <v>132</v>
      </c>
      <c r="P684" t="s">
        <v>297</v>
      </c>
      <c r="Q684" t="s">
        <v>298</v>
      </c>
      <c r="R684" t="s">
        <v>140</v>
      </c>
      <c r="S684" t="s">
        <v>139</v>
      </c>
      <c r="AB684" t="s">
        <v>128</v>
      </c>
      <c r="AC684">
        <v>2010</v>
      </c>
      <c r="AD684" s="145">
        <v>12361</v>
      </c>
      <c r="AE684" t="s">
        <v>179</v>
      </c>
      <c r="AH684" t="s">
        <v>334</v>
      </c>
    </row>
    <row r="685" spans="1:34" x14ac:dyDescent="0.25">
      <c r="A685" t="s">
        <v>137</v>
      </c>
      <c r="B685" t="s">
        <v>332</v>
      </c>
      <c r="C685" t="s">
        <v>333</v>
      </c>
      <c r="D685" t="s">
        <v>136</v>
      </c>
      <c r="E685" t="s">
        <v>135</v>
      </c>
      <c r="F685" t="s">
        <v>295</v>
      </c>
      <c r="G685" t="s">
        <v>296</v>
      </c>
      <c r="H685">
        <v>561</v>
      </c>
      <c r="I685" t="s">
        <v>187</v>
      </c>
      <c r="J685" t="s">
        <v>133</v>
      </c>
      <c r="K685" t="s">
        <v>132</v>
      </c>
      <c r="P685" t="s">
        <v>297</v>
      </c>
      <c r="Q685" t="s">
        <v>298</v>
      </c>
      <c r="R685" t="s">
        <v>138</v>
      </c>
      <c r="S685" t="s">
        <v>131</v>
      </c>
      <c r="AB685" t="s">
        <v>128</v>
      </c>
      <c r="AC685">
        <v>2010</v>
      </c>
      <c r="AD685" s="145">
        <v>71608</v>
      </c>
      <c r="AH685" t="s">
        <v>334</v>
      </c>
    </row>
    <row r="686" spans="1:34" x14ac:dyDescent="0.25">
      <c r="A686" t="s">
        <v>137</v>
      </c>
      <c r="B686" t="s">
        <v>332</v>
      </c>
      <c r="C686" t="s">
        <v>333</v>
      </c>
      <c r="D686" t="s">
        <v>136</v>
      </c>
      <c r="E686" t="s">
        <v>135</v>
      </c>
      <c r="F686" t="s">
        <v>295</v>
      </c>
      <c r="G686" t="s">
        <v>296</v>
      </c>
      <c r="H686">
        <v>561</v>
      </c>
      <c r="I686" t="s">
        <v>187</v>
      </c>
      <c r="J686" t="s">
        <v>133</v>
      </c>
      <c r="K686" t="s">
        <v>132</v>
      </c>
      <c r="P686" t="s">
        <v>300</v>
      </c>
      <c r="Q686" t="s">
        <v>301</v>
      </c>
      <c r="R686" t="s">
        <v>152</v>
      </c>
      <c r="S686" t="s">
        <v>151</v>
      </c>
      <c r="AB686" t="s">
        <v>128</v>
      </c>
      <c r="AC686">
        <v>2010</v>
      </c>
      <c r="AD686" s="145">
        <v>5489</v>
      </c>
      <c r="AE686" t="s">
        <v>179</v>
      </c>
      <c r="AH686" t="s">
        <v>334</v>
      </c>
    </row>
    <row r="687" spans="1:34" x14ac:dyDescent="0.25">
      <c r="A687" t="s">
        <v>137</v>
      </c>
      <c r="B687" t="s">
        <v>332</v>
      </c>
      <c r="C687" t="s">
        <v>333</v>
      </c>
      <c r="D687" t="s">
        <v>136</v>
      </c>
      <c r="E687" t="s">
        <v>135</v>
      </c>
      <c r="F687" t="s">
        <v>295</v>
      </c>
      <c r="G687" t="s">
        <v>296</v>
      </c>
      <c r="H687">
        <v>561</v>
      </c>
      <c r="I687" t="s">
        <v>187</v>
      </c>
      <c r="J687" t="s">
        <v>133</v>
      </c>
      <c r="K687" t="s">
        <v>132</v>
      </c>
      <c r="P687" t="s">
        <v>300</v>
      </c>
      <c r="Q687" t="s">
        <v>301</v>
      </c>
      <c r="R687" t="s">
        <v>150</v>
      </c>
      <c r="S687" t="s">
        <v>149</v>
      </c>
      <c r="AB687" t="s">
        <v>128</v>
      </c>
      <c r="AC687">
        <v>2010</v>
      </c>
      <c r="AD687" s="145">
        <v>6164</v>
      </c>
      <c r="AE687" t="s">
        <v>179</v>
      </c>
      <c r="AH687" t="s">
        <v>334</v>
      </c>
    </row>
    <row r="688" spans="1:34" x14ac:dyDescent="0.25">
      <c r="A688" t="s">
        <v>137</v>
      </c>
      <c r="B688" t="s">
        <v>332</v>
      </c>
      <c r="C688" t="s">
        <v>333</v>
      </c>
      <c r="D688" t="s">
        <v>136</v>
      </c>
      <c r="E688" t="s">
        <v>135</v>
      </c>
      <c r="F688" t="s">
        <v>295</v>
      </c>
      <c r="G688" t="s">
        <v>296</v>
      </c>
      <c r="H688">
        <v>561</v>
      </c>
      <c r="I688" t="s">
        <v>187</v>
      </c>
      <c r="J688" t="s">
        <v>133</v>
      </c>
      <c r="K688" t="s">
        <v>132</v>
      </c>
      <c r="P688" t="s">
        <v>300</v>
      </c>
      <c r="Q688" t="s">
        <v>301</v>
      </c>
      <c r="R688" t="s">
        <v>148</v>
      </c>
      <c r="S688" t="s">
        <v>147</v>
      </c>
      <c r="AB688" t="s">
        <v>128</v>
      </c>
      <c r="AC688">
        <v>2010</v>
      </c>
      <c r="AD688" s="145">
        <v>11185</v>
      </c>
      <c r="AE688" t="s">
        <v>179</v>
      </c>
      <c r="AH688" t="s">
        <v>334</v>
      </c>
    </row>
    <row r="689" spans="1:35" x14ac:dyDescent="0.25">
      <c r="A689" t="s">
        <v>137</v>
      </c>
      <c r="B689" t="s">
        <v>332</v>
      </c>
      <c r="C689" t="s">
        <v>333</v>
      </c>
      <c r="D689" t="s">
        <v>136</v>
      </c>
      <c r="E689" t="s">
        <v>135</v>
      </c>
      <c r="F689" t="s">
        <v>295</v>
      </c>
      <c r="G689" t="s">
        <v>296</v>
      </c>
      <c r="H689">
        <v>561</v>
      </c>
      <c r="I689" t="s">
        <v>187</v>
      </c>
      <c r="J689" t="s">
        <v>133</v>
      </c>
      <c r="K689" t="s">
        <v>132</v>
      </c>
      <c r="P689" t="s">
        <v>300</v>
      </c>
      <c r="Q689" t="s">
        <v>301</v>
      </c>
      <c r="R689" t="s">
        <v>144</v>
      </c>
      <c r="S689" t="s">
        <v>143</v>
      </c>
      <c r="AB689" t="s">
        <v>128</v>
      </c>
      <c r="AC689">
        <v>2010</v>
      </c>
      <c r="AD689" s="145">
        <v>19208</v>
      </c>
      <c r="AE689" t="s">
        <v>179</v>
      </c>
      <c r="AH689" t="s">
        <v>334</v>
      </c>
    </row>
    <row r="690" spans="1:35" x14ac:dyDescent="0.25">
      <c r="A690" t="s">
        <v>137</v>
      </c>
      <c r="B690" t="s">
        <v>332</v>
      </c>
      <c r="C690" t="s">
        <v>333</v>
      </c>
      <c r="D690" t="s">
        <v>136</v>
      </c>
      <c r="E690" t="s">
        <v>135</v>
      </c>
      <c r="F690" t="s">
        <v>295</v>
      </c>
      <c r="G690" t="s">
        <v>296</v>
      </c>
      <c r="H690">
        <v>561</v>
      </c>
      <c r="I690" t="s">
        <v>187</v>
      </c>
      <c r="J690" t="s">
        <v>133</v>
      </c>
      <c r="K690" t="s">
        <v>132</v>
      </c>
      <c r="P690" t="s">
        <v>300</v>
      </c>
      <c r="Q690" t="s">
        <v>301</v>
      </c>
      <c r="R690" t="s">
        <v>142</v>
      </c>
      <c r="S690" t="s">
        <v>141</v>
      </c>
      <c r="AB690" t="s">
        <v>128</v>
      </c>
      <c r="AC690">
        <v>2010</v>
      </c>
      <c r="AD690" s="145">
        <v>12445</v>
      </c>
      <c r="AE690" t="s">
        <v>179</v>
      </c>
      <c r="AH690" t="s">
        <v>334</v>
      </c>
    </row>
    <row r="691" spans="1:35" x14ac:dyDescent="0.25">
      <c r="A691" t="s">
        <v>137</v>
      </c>
      <c r="B691" t="s">
        <v>332</v>
      </c>
      <c r="C691" t="s">
        <v>333</v>
      </c>
      <c r="D691" t="s">
        <v>136</v>
      </c>
      <c r="E691" t="s">
        <v>135</v>
      </c>
      <c r="F691" t="s">
        <v>295</v>
      </c>
      <c r="G691" t="s">
        <v>296</v>
      </c>
      <c r="H691">
        <v>561</v>
      </c>
      <c r="I691" t="s">
        <v>187</v>
      </c>
      <c r="J691" t="s">
        <v>133</v>
      </c>
      <c r="K691" t="s">
        <v>132</v>
      </c>
      <c r="P691" t="s">
        <v>300</v>
      </c>
      <c r="Q691" t="s">
        <v>301</v>
      </c>
      <c r="R691" t="s">
        <v>140</v>
      </c>
      <c r="S691" t="s">
        <v>139</v>
      </c>
      <c r="AB691" t="s">
        <v>128</v>
      </c>
      <c r="AC691">
        <v>2010</v>
      </c>
      <c r="AD691" s="145">
        <v>18079</v>
      </c>
      <c r="AE691" t="s">
        <v>179</v>
      </c>
      <c r="AH691" t="s">
        <v>334</v>
      </c>
    </row>
    <row r="692" spans="1:35" x14ac:dyDescent="0.25">
      <c r="A692" t="s">
        <v>137</v>
      </c>
      <c r="B692" t="s">
        <v>332</v>
      </c>
      <c r="C692" t="s">
        <v>333</v>
      </c>
      <c r="D692" t="s">
        <v>136</v>
      </c>
      <c r="E692" t="s">
        <v>135</v>
      </c>
      <c r="F692" t="s">
        <v>295</v>
      </c>
      <c r="G692" t="s">
        <v>296</v>
      </c>
      <c r="H692">
        <v>561</v>
      </c>
      <c r="I692" t="s">
        <v>187</v>
      </c>
      <c r="J692" t="s">
        <v>133</v>
      </c>
      <c r="K692" t="s">
        <v>132</v>
      </c>
      <c r="P692" t="s">
        <v>300</v>
      </c>
      <c r="Q692" t="s">
        <v>301</v>
      </c>
      <c r="R692" t="s">
        <v>138</v>
      </c>
      <c r="S692" t="s">
        <v>131</v>
      </c>
      <c r="AB692" t="s">
        <v>128</v>
      </c>
      <c r="AC692">
        <v>2010</v>
      </c>
      <c r="AD692" s="145">
        <v>78038</v>
      </c>
      <c r="AH692" t="s">
        <v>334</v>
      </c>
    </row>
    <row r="693" spans="1:35" s="49" customFormat="1" x14ac:dyDescent="0.25">
      <c r="A693" s="49" t="s">
        <v>137</v>
      </c>
      <c r="B693" s="49" t="s">
        <v>332</v>
      </c>
      <c r="C693" s="49" t="s">
        <v>333</v>
      </c>
      <c r="D693" s="49" t="s">
        <v>136</v>
      </c>
      <c r="E693" s="49" t="s">
        <v>135</v>
      </c>
      <c r="F693" s="49" t="s">
        <v>295</v>
      </c>
      <c r="G693" s="49" t="s">
        <v>296</v>
      </c>
      <c r="H693" s="49">
        <v>561</v>
      </c>
      <c r="I693" s="49" t="s">
        <v>187</v>
      </c>
      <c r="J693" s="49" t="s">
        <v>133</v>
      </c>
      <c r="K693" s="49" t="s">
        <v>132</v>
      </c>
      <c r="P693" s="49" t="s">
        <v>302</v>
      </c>
      <c r="Q693" s="49" t="s">
        <v>131</v>
      </c>
      <c r="R693" s="49" t="s">
        <v>154</v>
      </c>
      <c r="S693" s="49" t="s">
        <v>153</v>
      </c>
      <c r="AB693" s="49" t="s">
        <v>128</v>
      </c>
      <c r="AC693" s="49">
        <v>2010</v>
      </c>
      <c r="AD693" s="146">
        <v>4.782</v>
      </c>
      <c r="AE693" s="49" t="s">
        <v>179</v>
      </c>
      <c r="AF693" s="49" t="s">
        <v>858</v>
      </c>
      <c r="AG693" s="146">
        <f>SUM(AD693:AD694)</f>
        <v>16.817</v>
      </c>
      <c r="AH693" s="49" t="s">
        <v>858</v>
      </c>
      <c r="AI693" s="49" t="e">
        <f>(AF693+AF694+AF695)*( 1 +AF703/(AF702-AF703))</f>
        <v>#VALUE!</v>
      </c>
    </row>
    <row r="694" spans="1:35" s="49" customFormat="1" x14ac:dyDescent="0.25">
      <c r="A694" s="49" t="s">
        <v>137</v>
      </c>
      <c r="B694" s="49" t="s">
        <v>332</v>
      </c>
      <c r="C694" s="49" t="s">
        <v>333</v>
      </c>
      <c r="D694" s="49" t="s">
        <v>136</v>
      </c>
      <c r="E694" s="49" t="s">
        <v>135</v>
      </c>
      <c r="F694" s="49" t="s">
        <v>295</v>
      </c>
      <c r="G694" s="49" t="s">
        <v>296</v>
      </c>
      <c r="H694" s="49">
        <v>561</v>
      </c>
      <c r="I694" s="49" t="s">
        <v>187</v>
      </c>
      <c r="J694" s="49" t="s">
        <v>133</v>
      </c>
      <c r="K694" s="49" t="s">
        <v>132</v>
      </c>
      <c r="P694" s="49" t="s">
        <v>302</v>
      </c>
      <c r="Q694" s="49" t="s">
        <v>131</v>
      </c>
      <c r="R694" s="49" t="s">
        <v>152</v>
      </c>
      <c r="S694" s="49" t="s">
        <v>151</v>
      </c>
      <c r="AB694" s="49" t="s">
        <v>128</v>
      </c>
      <c r="AC694" s="49">
        <v>2010</v>
      </c>
      <c r="AD694" s="146">
        <v>12.035</v>
      </c>
      <c r="AE694" s="49" t="s">
        <v>179</v>
      </c>
      <c r="AF694" s="49" t="s">
        <v>859</v>
      </c>
      <c r="AG694" s="146">
        <f>SUM(AD695:AD699)</f>
        <v>126.99700000000001</v>
      </c>
      <c r="AH694" s="49" t="s">
        <v>859</v>
      </c>
      <c r="AI694" s="49" t="e">
        <f>(AF696+AF697+AF698+AF699+AF700+AF701)*( 1 +AF703/(AF702-AF703))</f>
        <v>#DIV/0!</v>
      </c>
    </row>
    <row r="695" spans="1:35" s="49" customFormat="1" x14ac:dyDescent="0.25">
      <c r="A695" s="49" t="s">
        <v>137</v>
      </c>
      <c r="B695" s="49" t="s">
        <v>332</v>
      </c>
      <c r="C695" s="49" t="s">
        <v>333</v>
      </c>
      <c r="D695" s="49" t="s">
        <v>136</v>
      </c>
      <c r="E695" s="49" t="s">
        <v>135</v>
      </c>
      <c r="F695" s="49" t="s">
        <v>295</v>
      </c>
      <c r="G695" s="49" t="s">
        <v>296</v>
      </c>
      <c r="H695" s="49">
        <v>561</v>
      </c>
      <c r="I695" s="49" t="s">
        <v>187</v>
      </c>
      <c r="J695" s="49" t="s">
        <v>133</v>
      </c>
      <c r="K695" s="49" t="s">
        <v>132</v>
      </c>
      <c r="P695" s="49" t="s">
        <v>302</v>
      </c>
      <c r="Q695" s="49" t="s">
        <v>131</v>
      </c>
      <c r="R695" s="49" t="s">
        <v>150</v>
      </c>
      <c r="S695" s="49" t="s">
        <v>149</v>
      </c>
      <c r="AB695" s="49" t="s">
        <v>128</v>
      </c>
      <c r="AC695" s="49">
        <v>2010</v>
      </c>
      <c r="AD695" s="146">
        <v>18.195</v>
      </c>
      <c r="AE695" s="49" t="s">
        <v>179</v>
      </c>
      <c r="AF695" s="49" t="s">
        <v>862</v>
      </c>
      <c r="AG695" s="146">
        <f>SUM(AD693:AD699)</f>
        <v>143.81399999999999</v>
      </c>
      <c r="AH695" s="49" t="s">
        <v>862</v>
      </c>
      <c r="AI695" s="49" t="e">
        <f>AF693+AF694+AF695+AF696+ AF697+AF698+AF699+AF700+AF701+AF703</f>
        <v>#VALUE!</v>
      </c>
    </row>
    <row r="696" spans="1:35" s="49" customFormat="1" x14ac:dyDescent="0.25">
      <c r="A696" s="49" t="s">
        <v>137</v>
      </c>
      <c r="B696" s="49" t="s">
        <v>332</v>
      </c>
      <c r="C696" s="49" t="s">
        <v>333</v>
      </c>
      <c r="D696" s="49" t="s">
        <v>136</v>
      </c>
      <c r="E696" s="49" t="s">
        <v>135</v>
      </c>
      <c r="F696" s="49" t="s">
        <v>295</v>
      </c>
      <c r="G696" s="49" t="s">
        <v>296</v>
      </c>
      <c r="H696" s="49">
        <v>561</v>
      </c>
      <c r="I696" s="49" t="s">
        <v>187</v>
      </c>
      <c r="J696" s="49" t="s">
        <v>133</v>
      </c>
      <c r="K696" s="49" t="s">
        <v>132</v>
      </c>
      <c r="P696" s="49" t="s">
        <v>302</v>
      </c>
      <c r="Q696" s="49" t="s">
        <v>131</v>
      </c>
      <c r="R696" s="49" t="s">
        <v>148</v>
      </c>
      <c r="S696" s="49" t="s">
        <v>147</v>
      </c>
      <c r="AB696" s="49" t="s">
        <v>128</v>
      </c>
      <c r="AC696" s="49">
        <v>2010</v>
      </c>
      <c r="AD696" s="146">
        <v>34.54</v>
      </c>
      <c r="AE696" s="49" t="s">
        <v>179</v>
      </c>
      <c r="AG696" s="146"/>
      <c r="AH696" s="49" t="s">
        <v>334</v>
      </c>
    </row>
    <row r="697" spans="1:35" s="49" customFormat="1" x14ac:dyDescent="0.25">
      <c r="A697" s="49" t="s">
        <v>137</v>
      </c>
      <c r="B697" s="49" t="s">
        <v>332</v>
      </c>
      <c r="C697" s="49" t="s">
        <v>333</v>
      </c>
      <c r="D697" s="49" t="s">
        <v>136</v>
      </c>
      <c r="E697" s="49" t="s">
        <v>135</v>
      </c>
      <c r="F697" s="49" t="s">
        <v>295</v>
      </c>
      <c r="G697" s="49" t="s">
        <v>296</v>
      </c>
      <c r="H697" s="49">
        <v>561</v>
      </c>
      <c r="I697" s="49" t="s">
        <v>187</v>
      </c>
      <c r="J697" s="49" t="s">
        <v>133</v>
      </c>
      <c r="K697" s="49" t="s">
        <v>132</v>
      </c>
      <c r="P697" s="49" t="s">
        <v>302</v>
      </c>
      <c r="Q697" s="49" t="s">
        <v>131</v>
      </c>
      <c r="R697" s="49" t="s">
        <v>144</v>
      </c>
      <c r="S697" s="49" t="s">
        <v>143</v>
      </c>
      <c r="AB697" s="49" t="s">
        <v>128</v>
      </c>
      <c r="AC697" s="49">
        <v>2010</v>
      </c>
      <c r="AD697" s="146">
        <v>21.015999999999998</v>
      </c>
      <c r="AE697" s="49" t="s">
        <v>179</v>
      </c>
      <c r="AG697" s="146"/>
      <c r="AH697" s="49" t="s">
        <v>334</v>
      </c>
    </row>
    <row r="698" spans="1:35" s="49" customFormat="1" x14ac:dyDescent="0.25">
      <c r="A698" s="49" t="s">
        <v>137</v>
      </c>
      <c r="B698" s="49" t="s">
        <v>332</v>
      </c>
      <c r="C698" s="49" t="s">
        <v>333</v>
      </c>
      <c r="D698" s="49" t="s">
        <v>136</v>
      </c>
      <c r="E698" s="49" t="s">
        <v>135</v>
      </c>
      <c r="F698" s="49" t="s">
        <v>295</v>
      </c>
      <c r="G698" s="49" t="s">
        <v>296</v>
      </c>
      <c r="H698" s="49">
        <v>561</v>
      </c>
      <c r="I698" s="49" t="s">
        <v>187</v>
      </c>
      <c r="J698" s="49" t="s">
        <v>133</v>
      </c>
      <c r="K698" s="49" t="s">
        <v>132</v>
      </c>
      <c r="P698" s="49" t="s">
        <v>302</v>
      </c>
      <c r="Q698" s="49" t="s">
        <v>131</v>
      </c>
      <c r="R698" s="49" t="s">
        <v>142</v>
      </c>
      <c r="S698" s="49" t="s">
        <v>141</v>
      </c>
      <c r="AB698" s="49" t="s">
        <v>128</v>
      </c>
      <c r="AC698" s="49">
        <v>2010</v>
      </c>
      <c r="AD698" s="146">
        <v>22.805</v>
      </c>
      <c r="AE698" s="49" t="s">
        <v>179</v>
      </c>
      <c r="AG698" s="146"/>
      <c r="AH698" s="49" t="s">
        <v>334</v>
      </c>
    </row>
    <row r="699" spans="1:35" s="49" customFormat="1" x14ac:dyDescent="0.25">
      <c r="A699" s="49" t="s">
        <v>137</v>
      </c>
      <c r="B699" s="49" t="s">
        <v>332</v>
      </c>
      <c r="C699" s="49" t="s">
        <v>333</v>
      </c>
      <c r="D699" s="49" t="s">
        <v>136</v>
      </c>
      <c r="E699" s="49" t="s">
        <v>135</v>
      </c>
      <c r="F699" s="49" t="s">
        <v>295</v>
      </c>
      <c r="G699" s="49" t="s">
        <v>296</v>
      </c>
      <c r="H699" s="49">
        <v>561</v>
      </c>
      <c r="I699" s="49" t="s">
        <v>187</v>
      </c>
      <c r="J699" s="49" t="s">
        <v>133</v>
      </c>
      <c r="K699" s="49" t="s">
        <v>132</v>
      </c>
      <c r="P699" s="49" t="s">
        <v>302</v>
      </c>
      <c r="Q699" s="49" t="s">
        <v>131</v>
      </c>
      <c r="R699" s="49" t="s">
        <v>140</v>
      </c>
      <c r="S699" s="49" t="s">
        <v>139</v>
      </c>
      <c r="AB699" s="49" t="s">
        <v>128</v>
      </c>
      <c r="AC699" s="49">
        <v>2010</v>
      </c>
      <c r="AD699" s="146">
        <v>30.440999999999999</v>
      </c>
      <c r="AE699" s="49" t="s">
        <v>179</v>
      </c>
      <c r="AG699" s="146"/>
      <c r="AH699" s="49" t="s">
        <v>334</v>
      </c>
    </row>
    <row r="700" spans="1:35" s="49" customFormat="1" x14ac:dyDescent="0.25">
      <c r="A700" s="49" t="s">
        <v>137</v>
      </c>
      <c r="B700" s="49" t="s">
        <v>332</v>
      </c>
      <c r="C700" s="49" t="s">
        <v>333</v>
      </c>
      <c r="D700" s="49" t="s">
        <v>136</v>
      </c>
      <c r="E700" s="49" t="s">
        <v>135</v>
      </c>
      <c r="F700" s="49" t="s">
        <v>295</v>
      </c>
      <c r="G700" s="49" t="s">
        <v>296</v>
      </c>
      <c r="H700" s="49">
        <v>561</v>
      </c>
      <c r="I700" s="49" t="s">
        <v>187</v>
      </c>
      <c r="J700" s="49" t="s">
        <v>133</v>
      </c>
      <c r="K700" s="49" t="s">
        <v>132</v>
      </c>
      <c r="P700" s="49" t="s">
        <v>302</v>
      </c>
      <c r="Q700" s="49" t="s">
        <v>131</v>
      </c>
      <c r="R700" s="49" t="s">
        <v>138</v>
      </c>
      <c r="S700" s="49" t="s">
        <v>131</v>
      </c>
      <c r="AB700" s="49" t="s">
        <v>128</v>
      </c>
      <c r="AC700" s="49">
        <v>2010</v>
      </c>
      <c r="AD700" s="146">
        <v>149.64699999999999</v>
      </c>
      <c r="AG700" s="146"/>
      <c r="AH700" s="49" t="s">
        <v>334</v>
      </c>
    </row>
    <row r="701" spans="1:35" s="12" customFormat="1" x14ac:dyDescent="0.25">
      <c r="A701" s="12" t="s">
        <v>137</v>
      </c>
      <c r="B701" s="12" t="s">
        <v>52</v>
      </c>
      <c r="C701" s="12" t="s">
        <v>53</v>
      </c>
      <c r="D701" s="12" t="s">
        <v>136</v>
      </c>
      <c r="E701" s="12" t="s">
        <v>135</v>
      </c>
      <c r="F701" s="12" t="s">
        <v>295</v>
      </c>
      <c r="G701" s="12" t="s">
        <v>296</v>
      </c>
      <c r="H701" s="12">
        <v>656</v>
      </c>
      <c r="I701" s="12" t="s">
        <v>185</v>
      </c>
      <c r="J701" s="12" t="s">
        <v>133</v>
      </c>
      <c r="K701" s="12" t="s">
        <v>132</v>
      </c>
      <c r="P701" s="12" t="s">
        <v>297</v>
      </c>
      <c r="Q701" s="12" t="s">
        <v>298</v>
      </c>
      <c r="R701" s="12" t="s">
        <v>183</v>
      </c>
      <c r="S701" s="12" t="s">
        <v>182</v>
      </c>
      <c r="AB701" s="12" t="s">
        <v>128</v>
      </c>
      <c r="AC701" s="12">
        <v>2010</v>
      </c>
      <c r="AD701" s="148">
        <v>0.26</v>
      </c>
      <c r="AG701" s="148"/>
      <c r="AH701" s="12" t="s">
        <v>335</v>
      </c>
    </row>
    <row r="702" spans="1:35" s="12" customFormat="1" x14ac:dyDescent="0.25">
      <c r="A702" s="12" t="s">
        <v>137</v>
      </c>
      <c r="B702" s="12" t="s">
        <v>52</v>
      </c>
      <c r="C702" s="12" t="s">
        <v>53</v>
      </c>
      <c r="D702" s="12" t="s">
        <v>136</v>
      </c>
      <c r="E702" s="12" t="s">
        <v>135</v>
      </c>
      <c r="F702" s="12" t="s">
        <v>295</v>
      </c>
      <c r="G702" s="12" t="s">
        <v>296</v>
      </c>
      <c r="H702" s="12">
        <v>656</v>
      </c>
      <c r="I702" s="12" t="s">
        <v>185</v>
      </c>
      <c r="J702" s="12" t="s">
        <v>133</v>
      </c>
      <c r="K702" s="12" t="s">
        <v>132</v>
      </c>
      <c r="P702" s="12" t="s">
        <v>297</v>
      </c>
      <c r="Q702" s="12" t="s">
        <v>298</v>
      </c>
      <c r="R702" s="12" t="s">
        <v>156</v>
      </c>
      <c r="S702" s="12" t="s">
        <v>155</v>
      </c>
      <c r="AB702" s="12" t="s">
        <v>128</v>
      </c>
      <c r="AC702" s="12">
        <v>2010</v>
      </c>
      <c r="AD702" s="148">
        <v>3798</v>
      </c>
      <c r="AG702" s="148"/>
      <c r="AH702" s="12" t="s">
        <v>335</v>
      </c>
    </row>
    <row r="703" spans="1:35" s="12" customFormat="1" x14ac:dyDescent="0.25">
      <c r="A703" s="12" t="s">
        <v>137</v>
      </c>
      <c r="B703" s="12" t="s">
        <v>52</v>
      </c>
      <c r="C703" s="12" t="s">
        <v>53</v>
      </c>
      <c r="D703" s="12" t="s">
        <v>136</v>
      </c>
      <c r="E703" s="12" t="s">
        <v>135</v>
      </c>
      <c r="F703" s="12" t="s">
        <v>295</v>
      </c>
      <c r="G703" s="12" t="s">
        <v>296</v>
      </c>
      <c r="H703" s="12">
        <v>656</v>
      </c>
      <c r="I703" s="12" t="s">
        <v>185</v>
      </c>
      <c r="J703" s="12" t="s">
        <v>133</v>
      </c>
      <c r="K703" s="12" t="s">
        <v>132</v>
      </c>
      <c r="P703" s="12" t="s">
        <v>297</v>
      </c>
      <c r="Q703" s="12" t="s">
        <v>298</v>
      </c>
      <c r="R703" s="12" t="s">
        <v>154</v>
      </c>
      <c r="S703" s="12" t="s">
        <v>153</v>
      </c>
      <c r="AB703" s="12" t="s">
        <v>128</v>
      </c>
      <c r="AC703" s="12">
        <v>2010</v>
      </c>
      <c r="AD703" s="148">
        <v>9026</v>
      </c>
      <c r="AG703" s="148"/>
      <c r="AH703" s="12" t="s">
        <v>335</v>
      </c>
    </row>
    <row r="704" spans="1:35" x14ac:dyDescent="0.25">
      <c r="A704" t="s">
        <v>137</v>
      </c>
      <c r="B704" t="s">
        <v>52</v>
      </c>
      <c r="C704" t="s">
        <v>53</v>
      </c>
      <c r="D704" t="s">
        <v>136</v>
      </c>
      <c r="E704" t="s">
        <v>135</v>
      </c>
      <c r="F704" t="s">
        <v>295</v>
      </c>
      <c r="G704" t="s">
        <v>296</v>
      </c>
      <c r="H704">
        <v>656</v>
      </c>
      <c r="I704" t="s">
        <v>185</v>
      </c>
      <c r="J704" t="s">
        <v>133</v>
      </c>
      <c r="K704" t="s">
        <v>132</v>
      </c>
      <c r="P704" t="s">
        <v>297</v>
      </c>
      <c r="Q704" t="s">
        <v>298</v>
      </c>
      <c r="R704" t="s">
        <v>152</v>
      </c>
      <c r="S704" t="s">
        <v>151</v>
      </c>
      <c r="AB704" t="s">
        <v>128</v>
      </c>
      <c r="AC704">
        <v>2010</v>
      </c>
      <c r="AD704" s="145">
        <v>16633</v>
      </c>
      <c r="AH704" t="s">
        <v>335</v>
      </c>
    </row>
    <row r="705" spans="1:34" x14ac:dyDescent="0.25">
      <c r="A705" t="s">
        <v>137</v>
      </c>
      <c r="B705" t="s">
        <v>52</v>
      </c>
      <c r="C705" t="s">
        <v>53</v>
      </c>
      <c r="D705" t="s">
        <v>136</v>
      </c>
      <c r="E705" t="s">
        <v>135</v>
      </c>
      <c r="F705" t="s">
        <v>295</v>
      </c>
      <c r="G705" t="s">
        <v>296</v>
      </c>
      <c r="H705">
        <v>656</v>
      </c>
      <c r="I705" t="s">
        <v>185</v>
      </c>
      <c r="J705" t="s">
        <v>133</v>
      </c>
      <c r="K705" t="s">
        <v>132</v>
      </c>
      <c r="P705" t="s">
        <v>297</v>
      </c>
      <c r="Q705" t="s">
        <v>298</v>
      </c>
      <c r="R705" t="s">
        <v>150</v>
      </c>
      <c r="S705" t="s">
        <v>149</v>
      </c>
      <c r="AB705" t="s">
        <v>128</v>
      </c>
      <c r="AC705">
        <v>2010</v>
      </c>
      <c r="AD705" s="145">
        <v>19915</v>
      </c>
      <c r="AH705" t="s">
        <v>335</v>
      </c>
    </row>
    <row r="706" spans="1:34" x14ac:dyDescent="0.25">
      <c r="A706" t="s">
        <v>137</v>
      </c>
      <c r="B706" t="s">
        <v>52</v>
      </c>
      <c r="C706" t="s">
        <v>53</v>
      </c>
      <c r="D706" t="s">
        <v>136</v>
      </c>
      <c r="E706" t="s">
        <v>135</v>
      </c>
      <c r="F706" t="s">
        <v>295</v>
      </c>
      <c r="G706" t="s">
        <v>296</v>
      </c>
      <c r="H706">
        <v>656</v>
      </c>
      <c r="I706" t="s">
        <v>185</v>
      </c>
      <c r="J706" t="s">
        <v>133</v>
      </c>
      <c r="K706" t="s">
        <v>132</v>
      </c>
      <c r="P706" t="s">
        <v>297</v>
      </c>
      <c r="Q706" t="s">
        <v>298</v>
      </c>
      <c r="R706" t="s">
        <v>148</v>
      </c>
      <c r="S706" t="s">
        <v>147</v>
      </c>
      <c r="AB706" t="s">
        <v>128</v>
      </c>
      <c r="AC706">
        <v>2010</v>
      </c>
      <c r="AD706" s="145">
        <v>39.369999999999997</v>
      </c>
      <c r="AH706" t="s">
        <v>335</v>
      </c>
    </row>
    <row r="707" spans="1:34" x14ac:dyDescent="0.25">
      <c r="A707" t="s">
        <v>137</v>
      </c>
      <c r="B707" t="s">
        <v>52</v>
      </c>
      <c r="C707" t="s">
        <v>53</v>
      </c>
      <c r="D707" t="s">
        <v>136</v>
      </c>
      <c r="E707" t="s">
        <v>135</v>
      </c>
      <c r="F707" t="s">
        <v>295</v>
      </c>
      <c r="G707" t="s">
        <v>296</v>
      </c>
      <c r="H707">
        <v>656</v>
      </c>
      <c r="I707" t="s">
        <v>185</v>
      </c>
      <c r="J707" t="s">
        <v>133</v>
      </c>
      <c r="K707" t="s">
        <v>132</v>
      </c>
      <c r="P707" t="s">
        <v>297</v>
      </c>
      <c r="Q707" t="s">
        <v>298</v>
      </c>
      <c r="R707" t="s">
        <v>146</v>
      </c>
      <c r="S707" t="s">
        <v>145</v>
      </c>
      <c r="AB707" t="s">
        <v>128</v>
      </c>
      <c r="AC707">
        <v>2010</v>
      </c>
      <c r="AD707" s="145">
        <v>4085</v>
      </c>
      <c r="AH707" t="s">
        <v>335</v>
      </c>
    </row>
    <row r="708" spans="1:34" x14ac:dyDescent="0.25">
      <c r="A708" t="s">
        <v>137</v>
      </c>
      <c r="B708" t="s">
        <v>52</v>
      </c>
      <c r="C708" t="s">
        <v>53</v>
      </c>
      <c r="D708" t="s">
        <v>136</v>
      </c>
      <c r="E708" t="s">
        <v>135</v>
      </c>
      <c r="F708" t="s">
        <v>295</v>
      </c>
      <c r="G708" t="s">
        <v>296</v>
      </c>
      <c r="H708">
        <v>656</v>
      </c>
      <c r="I708" t="s">
        <v>185</v>
      </c>
      <c r="J708" t="s">
        <v>133</v>
      </c>
      <c r="K708" t="s">
        <v>132</v>
      </c>
      <c r="P708" t="s">
        <v>297</v>
      </c>
      <c r="Q708" t="s">
        <v>298</v>
      </c>
      <c r="R708" t="s">
        <v>144</v>
      </c>
      <c r="S708" t="s">
        <v>143</v>
      </c>
      <c r="AB708" t="s">
        <v>128</v>
      </c>
      <c r="AC708">
        <v>2010</v>
      </c>
      <c r="AD708" s="145">
        <v>12997</v>
      </c>
      <c r="AH708" t="s">
        <v>335</v>
      </c>
    </row>
    <row r="709" spans="1:34" x14ac:dyDescent="0.25">
      <c r="A709" t="s">
        <v>137</v>
      </c>
      <c r="B709" t="s">
        <v>52</v>
      </c>
      <c r="C709" t="s">
        <v>53</v>
      </c>
      <c r="D709" t="s">
        <v>136</v>
      </c>
      <c r="E709" t="s">
        <v>135</v>
      </c>
      <c r="F709" t="s">
        <v>295</v>
      </c>
      <c r="G709" t="s">
        <v>296</v>
      </c>
      <c r="H709">
        <v>656</v>
      </c>
      <c r="I709" t="s">
        <v>185</v>
      </c>
      <c r="J709" t="s">
        <v>133</v>
      </c>
      <c r="K709" t="s">
        <v>132</v>
      </c>
      <c r="P709" t="s">
        <v>297</v>
      </c>
      <c r="Q709" t="s">
        <v>298</v>
      </c>
      <c r="R709" t="s">
        <v>142</v>
      </c>
      <c r="S709" t="s">
        <v>141</v>
      </c>
      <c r="AB709" t="s">
        <v>128</v>
      </c>
      <c r="AC709">
        <v>2010</v>
      </c>
      <c r="AD709" s="145">
        <v>19487</v>
      </c>
      <c r="AH709" t="s">
        <v>335</v>
      </c>
    </row>
    <row r="710" spans="1:34" x14ac:dyDescent="0.25">
      <c r="A710" t="s">
        <v>137</v>
      </c>
      <c r="B710" t="s">
        <v>52</v>
      </c>
      <c r="C710" t="s">
        <v>53</v>
      </c>
      <c r="D710" t="s">
        <v>136</v>
      </c>
      <c r="E710" t="s">
        <v>135</v>
      </c>
      <c r="F710" t="s">
        <v>295</v>
      </c>
      <c r="G710" t="s">
        <v>296</v>
      </c>
      <c r="H710">
        <v>656</v>
      </c>
      <c r="I710" t="s">
        <v>185</v>
      </c>
      <c r="J710" t="s">
        <v>133</v>
      </c>
      <c r="K710" t="s">
        <v>132</v>
      </c>
      <c r="P710" t="s">
        <v>297</v>
      </c>
      <c r="Q710" t="s">
        <v>298</v>
      </c>
      <c r="R710" t="s">
        <v>140</v>
      </c>
      <c r="S710" t="s">
        <v>139</v>
      </c>
      <c r="AB710" t="s">
        <v>128</v>
      </c>
      <c r="AC710">
        <v>2010</v>
      </c>
      <c r="AD710" s="145">
        <v>35988</v>
      </c>
      <c r="AH710" t="s">
        <v>335</v>
      </c>
    </row>
    <row r="711" spans="1:34" x14ac:dyDescent="0.25">
      <c r="A711" t="s">
        <v>137</v>
      </c>
      <c r="B711" t="s">
        <v>52</v>
      </c>
      <c r="C711" t="s">
        <v>53</v>
      </c>
      <c r="D711" t="s">
        <v>136</v>
      </c>
      <c r="E711" t="s">
        <v>135</v>
      </c>
      <c r="F711" t="s">
        <v>295</v>
      </c>
      <c r="G711" t="s">
        <v>296</v>
      </c>
      <c r="H711">
        <v>656</v>
      </c>
      <c r="I711" t="s">
        <v>185</v>
      </c>
      <c r="J711" t="s">
        <v>133</v>
      </c>
      <c r="K711" t="s">
        <v>132</v>
      </c>
      <c r="P711" t="s">
        <v>297</v>
      </c>
      <c r="Q711" t="s">
        <v>298</v>
      </c>
      <c r="R711" t="s">
        <v>138</v>
      </c>
      <c r="S711" t="s">
        <v>131</v>
      </c>
      <c r="AB711" t="s">
        <v>128</v>
      </c>
      <c r="AC711">
        <v>2010</v>
      </c>
      <c r="AD711" s="145">
        <v>161557</v>
      </c>
      <c r="AH711" t="s">
        <v>335</v>
      </c>
    </row>
    <row r="712" spans="1:34" x14ac:dyDescent="0.25">
      <c r="A712" t="s">
        <v>137</v>
      </c>
      <c r="B712" t="s">
        <v>52</v>
      </c>
      <c r="C712" t="s">
        <v>53</v>
      </c>
      <c r="D712" t="s">
        <v>136</v>
      </c>
      <c r="E712" t="s">
        <v>135</v>
      </c>
      <c r="F712" t="s">
        <v>295</v>
      </c>
      <c r="G712" t="s">
        <v>296</v>
      </c>
      <c r="H712">
        <v>656</v>
      </c>
      <c r="I712" t="s">
        <v>185</v>
      </c>
      <c r="J712" t="s">
        <v>133</v>
      </c>
      <c r="K712" t="s">
        <v>132</v>
      </c>
      <c r="P712" t="s">
        <v>300</v>
      </c>
      <c r="Q712" t="s">
        <v>301</v>
      </c>
      <c r="R712" t="s">
        <v>183</v>
      </c>
      <c r="S712" t="s">
        <v>182</v>
      </c>
      <c r="AB712" t="s">
        <v>128</v>
      </c>
      <c r="AC712">
        <v>2010</v>
      </c>
      <c r="AD712" s="145">
        <v>0.40100000000000002</v>
      </c>
      <c r="AH712" t="s">
        <v>335</v>
      </c>
    </row>
    <row r="713" spans="1:34" x14ac:dyDescent="0.25">
      <c r="A713" t="s">
        <v>137</v>
      </c>
      <c r="B713" t="s">
        <v>52</v>
      </c>
      <c r="C713" t="s">
        <v>53</v>
      </c>
      <c r="D713" t="s">
        <v>136</v>
      </c>
      <c r="E713" t="s">
        <v>135</v>
      </c>
      <c r="F713" t="s">
        <v>295</v>
      </c>
      <c r="G713" t="s">
        <v>296</v>
      </c>
      <c r="H713">
        <v>656</v>
      </c>
      <c r="I713" t="s">
        <v>185</v>
      </c>
      <c r="J713" t="s">
        <v>133</v>
      </c>
      <c r="K713" t="s">
        <v>132</v>
      </c>
      <c r="P713" t="s">
        <v>300</v>
      </c>
      <c r="Q713" t="s">
        <v>301</v>
      </c>
      <c r="R713" t="s">
        <v>156</v>
      </c>
      <c r="S713" t="s">
        <v>155</v>
      </c>
      <c r="AB713" t="s">
        <v>128</v>
      </c>
      <c r="AC713">
        <v>2010</v>
      </c>
      <c r="AD713" s="145">
        <v>4384</v>
      </c>
      <c r="AH713" t="s">
        <v>335</v>
      </c>
    </row>
    <row r="714" spans="1:34" x14ac:dyDescent="0.25">
      <c r="A714" t="s">
        <v>137</v>
      </c>
      <c r="B714" t="s">
        <v>52</v>
      </c>
      <c r="C714" t="s">
        <v>53</v>
      </c>
      <c r="D714" t="s">
        <v>136</v>
      </c>
      <c r="E714" t="s">
        <v>135</v>
      </c>
      <c r="F714" t="s">
        <v>295</v>
      </c>
      <c r="G714" t="s">
        <v>296</v>
      </c>
      <c r="H714">
        <v>656</v>
      </c>
      <c r="I714" t="s">
        <v>185</v>
      </c>
      <c r="J714" t="s">
        <v>133</v>
      </c>
      <c r="K714" t="s">
        <v>132</v>
      </c>
      <c r="P714" t="s">
        <v>300</v>
      </c>
      <c r="Q714" t="s">
        <v>301</v>
      </c>
      <c r="R714" t="s">
        <v>154</v>
      </c>
      <c r="S714" t="s">
        <v>153</v>
      </c>
      <c r="AB714" t="s">
        <v>128</v>
      </c>
      <c r="AC714">
        <v>2010</v>
      </c>
      <c r="AD714" s="145">
        <v>7406</v>
      </c>
      <c r="AH714" t="s">
        <v>335</v>
      </c>
    </row>
    <row r="715" spans="1:34" x14ac:dyDescent="0.25">
      <c r="A715" t="s">
        <v>137</v>
      </c>
      <c r="B715" t="s">
        <v>52</v>
      </c>
      <c r="C715" t="s">
        <v>53</v>
      </c>
      <c r="D715" t="s">
        <v>136</v>
      </c>
      <c r="E715" t="s">
        <v>135</v>
      </c>
      <c r="F715" t="s">
        <v>295</v>
      </c>
      <c r="G715" t="s">
        <v>296</v>
      </c>
      <c r="H715">
        <v>656</v>
      </c>
      <c r="I715" t="s">
        <v>185</v>
      </c>
      <c r="J715" t="s">
        <v>133</v>
      </c>
      <c r="K715" t="s">
        <v>132</v>
      </c>
      <c r="P715" t="s">
        <v>300</v>
      </c>
      <c r="Q715" t="s">
        <v>301</v>
      </c>
      <c r="R715" t="s">
        <v>152</v>
      </c>
      <c r="S715" t="s">
        <v>151</v>
      </c>
      <c r="AB715" t="s">
        <v>128</v>
      </c>
      <c r="AC715">
        <v>2010</v>
      </c>
      <c r="AD715" s="145">
        <v>11148</v>
      </c>
      <c r="AH715" t="s">
        <v>335</v>
      </c>
    </row>
    <row r="716" spans="1:34" x14ac:dyDescent="0.25">
      <c r="A716" t="s">
        <v>137</v>
      </c>
      <c r="B716" t="s">
        <v>52</v>
      </c>
      <c r="C716" t="s">
        <v>53</v>
      </c>
      <c r="D716" t="s">
        <v>136</v>
      </c>
      <c r="E716" t="s">
        <v>135</v>
      </c>
      <c r="F716" t="s">
        <v>295</v>
      </c>
      <c r="G716" t="s">
        <v>296</v>
      </c>
      <c r="H716">
        <v>656</v>
      </c>
      <c r="I716" t="s">
        <v>185</v>
      </c>
      <c r="J716" t="s">
        <v>133</v>
      </c>
      <c r="K716" t="s">
        <v>132</v>
      </c>
      <c r="P716" t="s">
        <v>300</v>
      </c>
      <c r="Q716" t="s">
        <v>301</v>
      </c>
      <c r="R716" t="s">
        <v>150</v>
      </c>
      <c r="S716" t="s">
        <v>149</v>
      </c>
      <c r="AB716" t="s">
        <v>128</v>
      </c>
      <c r="AC716">
        <v>2010</v>
      </c>
      <c r="AD716" s="145">
        <v>10.55</v>
      </c>
      <c r="AH716" t="s">
        <v>335</v>
      </c>
    </row>
    <row r="717" spans="1:34" x14ac:dyDescent="0.25">
      <c r="A717" t="s">
        <v>137</v>
      </c>
      <c r="B717" t="s">
        <v>52</v>
      </c>
      <c r="C717" t="s">
        <v>53</v>
      </c>
      <c r="D717" t="s">
        <v>136</v>
      </c>
      <c r="E717" t="s">
        <v>135</v>
      </c>
      <c r="F717" t="s">
        <v>295</v>
      </c>
      <c r="G717" t="s">
        <v>296</v>
      </c>
      <c r="H717">
        <v>656</v>
      </c>
      <c r="I717" t="s">
        <v>185</v>
      </c>
      <c r="J717" t="s">
        <v>133</v>
      </c>
      <c r="K717" t="s">
        <v>132</v>
      </c>
      <c r="P717" t="s">
        <v>300</v>
      </c>
      <c r="Q717" t="s">
        <v>301</v>
      </c>
      <c r="R717" t="s">
        <v>148</v>
      </c>
      <c r="S717" t="s">
        <v>147</v>
      </c>
      <c r="AB717" t="s">
        <v>128</v>
      </c>
      <c r="AC717">
        <v>2010</v>
      </c>
      <c r="AD717" s="145">
        <v>24576</v>
      </c>
      <c r="AH717" t="s">
        <v>335</v>
      </c>
    </row>
    <row r="718" spans="1:34" x14ac:dyDescent="0.25">
      <c r="A718" t="s">
        <v>137</v>
      </c>
      <c r="B718" t="s">
        <v>52</v>
      </c>
      <c r="C718" t="s">
        <v>53</v>
      </c>
      <c r="D718" t="s">
        <v>136</v>
      </c>
      <c r="E718" t="s">
        <v>135</v>
      </c>
      <c r="F718" t="s">
        <v>295</v>
      </c>
      <c r="G718" t="s">
        <v>296</v>
      </c>
      <c r="H718">
        <v>656</v>
      </c>
      <c r="I718" t="s">
        <v>185</v>
      </c>
      <c r="J718" t="s">
        <v>133</v>
      </c>
      <c r="K718" t="s">
        <v>132</v>
      </c>
      <c r="P718" t="s">
        <v>300</v>
      </c>
      <c r="Q718" t="s">
        <v>301</v>
      </c>
      <c r="R718" t="s">
        <v>146</v>
      </c>
      <c r="S718" t="s">
        <v>145</v>
      </c>
      <c r="AB718" t="s">
        <v>128</v>
      </c>
      <c r="AC718">
        <v>2010</v>
      </c>
      <c r="AD718" s="145">
        <v>7954</v>
      </c>
      <c r="AH718" t="s">
        <v>335</v>
      </c>
    </row>
    <row r="719" spans="1:34" x14ac:dyDescent="0.25">
      <c r="A719" t="s">
        <v>137</v>
      </c>
      <c r="B719" t="s">
        <v>52</v>
      </c>
      <c r="C719" t="s">
        <v>53</v>
      </c>
      <c r="D719" t="s">
        <v>136</v>
      </c>
      <c r="E719" t="s">
        <v>135</v>
      </c>
      <c r="F719" t="s">
        <v>295</v>
      </c>
      <c r="G719" t="s">
        <v>296</v>
      </c>
      <c r="H719">
        <v>656</v>
      </c>
      <c r="I719" t="s">
        <v>185</v>
      </c>
      <c r="J719" t="s">
        <v>133</v>
      </c>
      <c r="K719" t="s">
        <v>132</v>
      </c>
      <c r="P719" t="s">
        <v>300</v>
      </c>
      <c r="Q719" t="s">
        <v>301</v>
      </c>
      <c r="R719" t="s">
        <v>144</v>
      </c>
      <c r="S719" t="s">
        <v>143</v>
      </c>
      <c r="AB719" t="s">
        <v>128</v>
      </c>
      <c r="AC719">
        <v>2010</v>
      </c>
      <c r="AD719" s="145">
        <v>69618</v>
      </c>
      <c r="AH719" t="s">
        <v>335</v>
      </c>
    </row>
    <row r="720" spans="1:34" x14ac:dyDescent="0.25">
      <c r="A720" t="s">
        <v>137</v>
      </c>
      <c r="B720" t="s">
        <v>52</v>
      </c>
      <c r="C720" t="s">
        <v>53</v>
      </c>
      <c r="D720" t="s">
        <v>136</v>
      </c>
      <c r="E720" t="s">
        <v>135</v>
      </c>
      <c r="F720" t="s">
        <v>295</v>
      </c>
      <c r="G720" t="s">
        <v>296</v>
      </c>
      <c r="H720">
        <v>656</v>
      </c>
      <c r="I720" t="s">
        <v>185</v>
      </c>
      <c r="J720" t="s">
        <v>133</v>
      </c>
      <c r="K720" t="s">
        <v>132</v>
      </c>
      <c r="P720" t="s">
        <v>300</v>
      </c>
      <c r="Q720" t="s">
        <v>301</v>
      </c>
      <c r="R720" t="s">
        <v>142</v>
      </c>
      <c r="S720" t="s">
        <v>141</v>
      </c>
      <c r="AB720" t="s">
        <v>128</v>
      </c>
      <c r="AC720">
        <v>2010</v>
      </c>
      <c r="AD720" s="145">
        <v>37025</v>
      </c>
      <c r="AH720" t="s">
        <v>335</v>
      </c>
    </row>
    <row r="721" spans="1:34" x14ac:dyDescent="0.25">
      <c r="A721" t="s">
        <v>137</v>
      </c>
      <c r="B721" t="s">
        <v>52</v>
      </c>
      <c r="C721" t="s">
        <v>53</v>
      </c>
      <c r="D721" t="s">
        <v>136</v>
      </c>
      <c r="E721" t="s">
        <v>135</v>
      </c>
      <c r="F721" t="s">
        <v>295</v>
      </c>
      <c r="G721" t="s">
        <v>296</v>
      </c>
      <c r="H721">
        <v>656</v>
      </c>
      <c r="I721" t="s">
        <v>185</v>
      </c>
      <c r="J721" t="s">
        <v>133</v>
      </c>
      <c r="K721" t="s">
        <v>132</v>
      </c>
      <c r="P721" t="s">
        <v>300</v>
      </c>
      <c r="Q721" t="s">
        <v>301</v>
      </c>
      <c r="R721" t="s">
        <v>140</v>
      </c>
      <c r="S721" t="s">
        <v>139</v>
      </c>
      <c r="AB721" t="s">
        <v>128</v>
      </c>
      <c r="AC721">
        <v>2010</v>
      </c>
      <c r="AD721" s="145">
        <v>45634</v>
      </c>
      <c r="AH721" t="s">
        <v>335</v>
      </c>
    </row>
    <row r="722" spans="1:34" x14ac:dyDescent="0.25">
      <c r="A722" t="s">
        <v>137</v>
      </c>
      <c r="B722" t="s">
        <v>52</v>
      </c>
      <c r="C722" t="s">
        <v>53</v>
      </c>
      <c r="D722" t="s">
        <v>136</v>
      </c>
      <c r="E722" t="s">
        <v>135</v>
      </c>
      <c r="F722" t="s">
        <v>295</v>
      </c>
      <c r="G722" t="s">
        <v>296</v>
      </c>
      <c r="H722">
        <v>656</v>
      </c>
      <c r="I722" t="s">
        <v>185</v>
      </c>
      <c r="J722" t="s">
        <v>133</v>
      </c>
      <c r="K722" t="s">
        <v>132</v>
      </c>
      <c r="P722" t="s">
        <v>300</v>
      </c>
      <c r="Q722" t="s">
        <v>301</v>
      </c>
      <c r="R722" t="s">
        <v>138</v>
      </c>
      <c r="S722" t="s">
        <v>131</v>
      </c>
      <c r="AB722" t="s">
        <v>128</v>
      </c>
      <c r="AC722">
        <v>2010</v>
      </c>
      <c r="AD722" s="145">
        <v>218695</v>
      </c>
      <c r="AH722" t="s">
        <v>335</v>
      </c>
    </row>
    <row r="723" spans="1:34" s="49" customFormat="1" x14ac:dyDescent="0.25">
      <c r="A723" s="49" t="s">
        <v>137</v>
      </c>
      <c r="B723" s="49" t="s">
        <v>52</v>
      </c>
      <c r="C723" s="49" t="s">
        <v>53</v>
      </c>
      <c r="D723" s="49" t="s">
        <v>136</v>
      </c>
      <c r="E723" s="49" t="s">
        <v>135</v>
      </c>
      <c r="F723" s="49" t="s">
        <v>295</v>
      </c>
      <c r="G723" s="49" t="s">
        <v>296</v>
      </c>
      <c r="H723" s="49">
        <v>656</v>
      </c>
      <c r="I723" s="49" t="s">
        <v>185</v>
      </c>
      <c r="J723" s="49" t="s">
        <v>133</v>
      </c>
      <c r="K723" s="49" t="s">
        <v>132</v>
      </c>
      <c r="P723" s="49" t="s">
        <v>302</v>
      </c>
      <c r="Q723" s="49" t="s">
        <v>131</v>
      </c>
      <c r="R723" s="49" t="s">
        <v>183</v>
      </c>
      <c r="S723" s="49" t="s">
        <v>182</v>
      </c>
      <c r="AB723" s="49" t="s">
        <v>128</v>
      </c>
      <c r="AC723" s="49">
        <v>2010</v>
      </c>
      <c r="AD723" s="146">
        <v>0.66100000000000003</v>
      </c>
      <c r="AF723" s="49" t="s">
        <v>858</v>
      </c>
      <c r="AG723" s="146">
        <f>(AD724+AD725+AD726)</f>
        <v>52.393999999999998</v>
      </c>
      <c r="AH723" s="49" t="s">
        <v>335</v>
      </c>
    </row>
    <row r="724" spans="1:34" s="49" customFormat="1" x14ac:dyDescent="0.25">
      <c r="A724" s="49" t="s">
        <v>137</v>
      </c>
      <c r="B724" s="49" t="s">
        <v>52</v>
      </c>
      <c r="C724" s="49" t="s">
        <v>53</v>
      </c>
      <c r="D724" s="49" t="s">
        <v>136</v>
      </c>
      <c r="E724" s="49" t="s">
        <v>135</v>
      </c>
      <c r="F724" s="49" t="s">
        <v>295</v>
      </c>
      <c r="G724" s="49" t="s">
        <v>296</v>
      </c>
      <c r="H724" s="49">
        <v>656</v>
      </c>
      <c r="I724" s="49" t="s">
        <v>185</v>
      </c>
      <c r="J724" s="49" t="s">
        <v>133</v>
      </c>
      <c r="K724" s="49" t="s">
        <v>132</v>
      </c>
      <c r="P724" s="49" t="s">
        <v>302</v>
      </c>
      <c r="Q724" s="49" t="s">
        <v>131</v>
      </c>
      <c r="R724" s="49" t="s">
        <v>156</v>
      </c>
      <c r="S724" s="49" t="s">
        <v>155</v>
      </c>
      <c r="AB724" s="49" t="s">
        <v>128</v>
      </c>
      <c r="AC724" s="49">
        <v>2010</v>
      </c>
      <c r="AD724" s="146">
        <v>8.1809999999999992</v>
      </c>
      <c r="AF724" s="49" t="s">
        <v>859</v>
      </c>
      <c r="AG724" s="146">
        <f>(AD723+AD727+AD728+AD729+AD730+AD731+AD732)</f>
        <v>327.858</v>
      </c>
      <c r="AH724" s="49" t="s">
        <v>335</v>
      </c>
    </row>
    <row r="725" spans="1:34" s="49" customFormat="1" x14ac:dyDescent="0.25">
      <c r="A725" s="49" t="s">
        <v>137</v>
      </c>
      <c r="B725" s="49" t="s">
        <v>52</v>
      </c>
      <c r="C725" s="49" t="s">
        <v>53</v>
      </c>
      <c r="D725" s="49" t="s">
        <v>136</v>
      </c>
      <c r="E725" s="49" t="s">
        <v>135</v>
      </c>
      <c r="F725" s="49" t="s">
        <v>295</v>
      </c>
      <c r="G725" s="49" t="s">
        <v>296</v>
      </c>
      <c r="H725" s="49">
        <v>656</v>
      </c>
      <c r="I725" s="49" t="s">
        <v>185</v>
      </c>
      <c r="J725" s="49" t="s">
        <v>133</v>
      </c>
      <c r="K725" s="49" t="s">
        <v>132</v>
      </c>
      <c r="P725" s="49" t="s">
        <v>302</v>
      </c>
      <c r="Q725" s="49" t="s">
        <v>131</v>
      </c>
      <c r="R725" s="49" t="s">
        <v>154</v>
      </c>
      <c r="S725" s="49" t="s">
        <v>153</v>
      </c>
      <c r="AB725" s="49" t="s">
        <v>128</v>
      </c>
      <c r="AC725" s="49">
        <v>2010</v>
      </c>
      <c r="AD725" s="146">
        <v>16.431999999999999</v>
      </c>
      <c r="AF725" s="49" t="s">
        <v>862</v>
      </c>
      <c r="AG725" s="146">
        <f>AD723+AD724+AD725+AD726+ AD727+AD728+AD729+AD730+AD731+AD732</f>
        <v>380.25199999999995</v>
      </c>
      <c r="AH725" s="49" t="s">
        <v>335</v>
      </c>
    </row>
    <row r="726" spans="1:34" s="49" customFormat="1" x14ac:dyDescent="0.25">
      <c r="A726" s="49" t="s">
        <v>137</v>
      </c>
      <c r="B726" s="49" t="s">
        <v>52</v>
      </c>
      <c r="C726" s="49" t="s">
        <v>53</v>
      </c>
      <c r="D726" s="49" t="s">
        <v>136</v>
      </c>
      <c r="E726" s="49" t="s">
        <v>135</v>
      </c>
      <c r="F726" s="49" t="s">
        <v>295</v>
      </c>
      <c r="G726" s="49" t="s">
        <v>296</v>
      </c>
      <c r="H726" s="49">
        <v>656</v>
      </c>
      <c r="I726" s="49" t="s">
        <v>185</v>
      </c>
      <c r="J726" s="49" t="s">
        <v>133</v>
      </c>
      <c r="K726" s="49" t="s">
        <v>132</v>
      </c>
      <c r="P726" s="49" t="s">
        <v>302</v>
      </c>
      <c r="Q726" s="49" t="s">
        <v>131</v>
      </c>
      <c r="R726" s="49" t="s">
        <v>152</v>
      </c>
      <c r="S726" s="49" t="s">
        <v>151</v>
      </c>
      <c r="AB726" s="49" t="s">
        <v>128</v>
      </c>
      <c r="AC726" s="49">
        <v>2010</v>
      </c>
      <c r="AD726" s="146">
        <v>27.780999999999999</v>
      </c>
      <c r="AG726" s="146"/>
      <c r="AH726" s="49" t="s">
        <v>335</v>
      </c>
    </row>
    <row r="727" spans="1:34" s="49" customFormat="1" x14ac:dyDescent="0.25">
      <c r="A727" s="49" t="s">
        <v>137</v>
      </c>
      <c r="B727" s="49" t="s">
        <v>52</v>
      </c>
      <c r="C727" s="49" t="s">
        <v>53</v>
      </c>
      <c r="D727" s="49" t="s">
        <v>136</v>
      </c>
      <c r="E727" s="49" t="s">
        <v>135</v>
      </c>
      <c r="F727" s="49" t="s">
        <v>295</v>
      </c>
      <c r="G727" s="49" t="s">
        <v>296</v>
      </c>
      <c r="H727" s="49">
        <v>656</v>
      </c>
      <c r="I727" s="49" t="s">
        <v>185</v>
      </c>
      <c r="J727" s="49" t="s">
        <v>133</v>
      </c>
      <c r="K727" s="49" t="s">
        <v>132</v>
      </c>
      <c r="P727" s="49" t="s">
        <v>302</v>
      </c>
      <c r="Q727" s="49" t="s">
        <v>131</v>
      </c>
      <c r="R727" s="49" t="s">
        <v>150</v>
      </c>
      <c r="S727" s="49" t="s">
        <v>149</v>
      </c>
      <c r="AB727" s="49" t="s">
        <v>128</v>
      </c>
      <c r="AC727" s="49">
        <v>2010</v>
      </c>
      <c r="AD727" s="146">
        <v>30.465</v>
      </c>
      <c r="AG727" s="146"/>
      <c r="AH727" s="49" t="s">
        <v>335</v>
      </c>
    </row>
    <row r="728" spans="1:34" s="49" customFormat="1" x14ac:dyDescent="0.25">
      <c r="A728" s="49" t="s">
        <v>137</v>
      </c>
      <c r="B728" s="49" t="s">
        <v>52</v>
      </c>
      <c r="C728" s="49" t="s">
        <v>53</v>
      </c>
      <c r="D728" s="49" t="s">
        <v>136</v>
      </c>
      <c r="E728" s="49" t="s">
        <v>135</v>
      </c>
      <c r="F728" s="49" t="s">
        <v>295</v>
      </c>
      <c r="G728" s="49" t="s">
        <v>296</v>
      </c>
      <c r="H728" s="49">
        <v>656</v>
      </c>
      <c r="I728" s="49" t="s">
        <v>185</v>
      </c>
      <c r="J728" s="49" t="s">
        <v>133</v>
      </c>
      <c r="K728" s="49" t="s">
        <v>132</v>
      </c>
      <c r="P728" s="49" t="s">
        <v>302</v>
      </c>
      <c r="Q728" s="49" t="s">
        <v>131</v>
      </c>
      <c r="R728" s="49" t="s">
        <v>148</v>
      </c>
      <c r="S728" s="49" t="s">
        <v>147</v>
      </c>
      <c r="AB728" s="49" t="s">
        <v>128</v>
      </c>
      <c r="AC728" s="49">
        <v>2010</v>
      </c>
      <c r="AD728" s="146">
        <v>63.945999999999998</v>
      </c>
      <c r="AG728" s="146"/>
      <c r="AH728" s="49" t="s">
        <v>335</v>
      </c>
    </row>
    <row r="729" spans="1:34" s="49" customFormat="1" x14ac:dyDescent="0.25">
      <c r="A729" s="49" t="s">
        <v>137</v>
      </c>
      <c r="B729" s="49" t="s">
        <v>52</v>
      </c>
      <c r="C729" s="49" t="s">
        <v>53</v>
      </c>
      <c r="D729" s="49" t="s">
        <v>136</v>
      </c>
      <c r="E729" s="49" t="s">
        <v>135</v>
      </c>
      <c r="F729" s="49" t="s">
        <v>295</v>
      </c>
      <c r="G729" s="49" t="s">
        <v>296</v>
      </c>
      <c r="H729" s="49">
        <v>656</v>
      </c>
      <c r="I729" s="49" t="s">
        <v>185</v>
      </c>
      <c r="J729" s="49" t="s">
        <v>133</v>
      </c>
      <c r="K729" s="49" t="s">
        <v>132</v>
      </c>
      <c r="P729" s="49" t="s">
        <v>302</v>
      </c>
      <c r="Q729" s="49" t="s">
        <v>131</v>
      </c>
      <c r="R729" s="49" t="s">
        <v>146</v>
      </c>
      <c r="S729" s="49" t="s">
        <v>145</v>
      </c>
      <c r="AB729" s="49" t="s">
        <v>128</v>
      </c>
      <c r="AC729" s="49">
        <v>2010</v>
      </c>
      <c r="AD729" s="146">
        <v>12.039</v>
      </c>
      <c r="AG729" s="146"/>
      <c r="AH729" s="49" t="s">
        <v>335</v>
      </c>
    </row>
    <row r="730" spans="1:34" s="49" customFormat="1" x14ac:dyDescent="0.25">
      <c r="A730" s="49" t="s">
        <v>137</v>
      </c>
      <c r="B730" s="49" t="s">
        <v>52</v>
      </c>
      <c r="C730" s="49" t="s">
        <v>53</v>
      </c>
      <c r="D730" s="49" t="s">
        <v>136</v>
      </c>
      <c r="E730" s="49" t="s">
        <v>135</v>
      </c>
      <c r="F730" s="49" t="s">
        <v>295</v>
      </c>
      <c r="G730" s="49" t="s">
        <v>296</v>
      </c>
      <c r="H730" s="49">
        <v>656</v>
      </c>
      <c r="I730" s="49" t="s">
        <v>185</v>
      </c>
      <c r="J730" s="49" t="s">
        <v>133</v>
      </c>
      <c r="K730" s="49" t="s">
        <v>132</v>
      </c>
      <c r="P730" s="49" t="s">
        <v>302</v>
      </c>
      <c r="Q730" s="49" t="s">
        <v>131</v>
      </c>
      <c r="R730" s="49" t="s">
        <v>144</v>
      </c>
      <c r="S730" s="49" t="s">
        <v>143</v>
      </c>
      <c r="AB730" s="49" t="s">
        <v>128</v>
      </c>
      <c r="AC730" s="49">
        <v>2010</v>
      </c>
      <c r="AD730" s="146">
        <v>82.614000000000004</v>
      </c>
      <c r="AG730" s="146"/>
      <c r="AH730" s="49" t="s">
        <v>335</v>
      </c>
    </row>
    <row r="731" spans="1:34" s="49" customFormat="1" x14ac:dyDescent="0.25">
      <c r="A731" s="49" t="s">
        <v>137</v>
      </c>
      <c r="B731" s="49" t="s">
        <v>52</v>
      </c>
      <c r="C731" s="49" t="s">
        <v>53</v>
      </c>
      <c r="D731" s="49" t="s">
        <v>136</v>
      </c>
      <c r="E731" s="49" t="s">
        <v>135</v>
      </c>
      <c r="F731" s="49" t="s">
        <v>295</v>
      </c>
      <c r="G731" s="49" t="s">
        <v>296</v>
      </c>
      <c r="H731" s="49">
        <v>656</v>
      </c>
      <c r="I731" s="49" t="s">
        <v>185</v>
      </c>
      <c r="J731" s="49" t="s">
        <v>133</v>
      </c>
      <c r="K731" s="49" t="s">
        <v>132</v>
      </c>
      <c r="P731" s="49" t="s">
        <v>302</v>
      </c>
      <c r="Q731" s="49" t="s">
        <v>131</v>
      </c>
      <c r="R731" s="49" t="s">
        <v>142</v>
      </c>
      <c r="S731" s="49" t="s">
        <v>141</v>
      </c>
      <c r="AB731" s="49" t="s">
        <v>128</v>
      </c>
      <c r="AC731" s="49">
        <v>2010</v>
      </c>
      <c r="AD731" s="146">
        <v>56.512</v>
      </c>
      <c r="AG731" s="146"/>
      <c r="AH731" s="49" t="s">
        <v>335</v>
      </c>
    </row>
    <row r="732" spans="1:34" s="49" customFormat="1" x14ac:dyDescent="0.25">
      <c r="A732" s="49" t="s">
        <v>137</v>
      </c>
      <c r="B732" s="49" t="s">
        <v>52</v>
      </c>
      <c r="C732" s="49" t="s">
        <v>53</v>
      </c>
      <c r="D732" s="49" t="s">
        <v>136</v>
      </c>
      <c r="E732" s="49" t="s">
        <v>135</v>
      </c>
      <c r="F732" s="49" t="s">
        <v>295</v>
      </c>
      <c r="G732" s="49" t="s">
        <v>296</v>
      </c>
      <c r="H732" s="49">
        <v>656</v>
      </c>
      <c r="I732" s="49" t="s">
        <v>185</v>
      </c>
      <c r="J732" s="49" t="s">
        <v>133</v>
      </c>
      <c r="K732" s="49" t="s">
        <v>132</v>
      </c>
      <c r="P732" s="49" t="s">
        <v>302</v>
      </c>
      <c r="Q732" s="49" t="s">
        <v>131</v>
      </c>
      <c r="R732" s="49" t="s">
        <v>140</v>
      </c>
      <c r="S732" s="49" t="s">
        <v>139</v>
      </c>
      <c r="AB732" s="49" t="s">
        <v>128</v>
      </c>
      <c r="AC732" s="49">
        <v>2010</v>
      </c>
      <c r="AD732" s="146">
        <v>81.620999999999995</v>
      </c>
      <c r="AG732" s="146"/>
      <c r="AH732" s="49" t="s">
        <v>335</v>
      </c>
    </row>
    <row r="733" spans="1:34" s="49" customFormat="1" x14ac:dyDescent="0.25">
      <c r="A733" s="49" t="s">
        <v>137</v>
      </c>
      <c r="B733" s="49" t="s">
        <v>52</v>
      </c>
      <c r="C733" s="49" t="s">
        <v>53</v>
      </c>
      <c r="D733" s="49" t="s">
        <v>136</v>
      </c>
      <c r="E733" s="49" t="s">
        <v>135</v>
      </c>
      <c r="F733" s="49" t="s">
        <v>295</v>
      </c>
      <c r="G733" s="49" t="s">
        <v>296</v>
      </c>
      <c r="H733" s="49">
        <v>656</v>
      </c>
      <c r="I733" s="49" t="s">
        <v>185</v>
      </c>
      <c r="J733" s="49" t="s">
        <v>133</v>
      </c>
      <c r="K733" s="49" t="s">
        <v>132</v>
      </c>
      <c r="P733" s="49" t="s">
        <v>302</v>
      </c>
      <c r="Q733" s="49" t="s">
        <v>131</v>
      </c>
      <c r="R733" s="49" t="s">
        <v>138</v>
      </c>
      <c r="S733" s="49" t="s">
        <v>131</v>
      </c>
      <c r="AB733" s="49" t="s">
        <v>128</v>
      </c>
      <c r="AC733" s="49">
        <v>2010</v>
      </c>
      <c r="AD733" s="146">
        <v>380.25299999999999</v>
      </c>
      <c r="AG733" s="146"/>
      <c r="AH733" s="49" t="s">
        <v>335</v>
      </c>
    </row>
    <row r="734" spans="1:34" x14ac:dyDescent="0.25">
      <c r="A734" t="s">
        <v>137</v>
      </c>
      <c r="B734" t="s">
        <v>54</v>
      </c>
      <c r="C734" t="s">
        <v>55</v>
      </c>
      <c r="D734" t="s">
        <v>136</v>
      </c>
      <c r="E734" t="s">
        <v>135</v>
      </c>
      <c r="F734" t="s">
        <v>295</v>
      </c>
      <c r="G734" t="s">
        <v>296</v>
      </c>
      <c r="H734">
        <v>772</v>
      </c>
      <c r="I734" t="s">
        <v>180</v>
      </c>
      <c r="J734" t="s">
        <v>133</v>
      </c>
      <c r="K734" t="s">
        <v>132</v>
      </c>
      <c r="P734" t="s">
        <v>297</v>
      </c>
      <c r="Q734" t="s">
        <v>298</v>
      </c>
      <c r="R734" t="s">
        <v>156</v>
      </c>
      <c r="S734" t="s">
        <v>155</v>
      </c>
      <c r="AB734" t="s">
        <v>128</v>
      </c>
      <c r="AC734">
        <v>2010</v>
      </c>
      <c r="AD734" s="145">
        <v>5.8</v>
      </c>
      <c r="AH734" t="s">
        <v>336</v>
      </c>
    </row>
    <row r="735" spans="1:34" x14ac:dyDescent="0.25">
      <c r="A735" t="s">
        <v>137</v>
      </c>
      <c r="B735" t="s">
        <v>54</v>
      </c>
      <c r="C735" t="s">
        <v>55</v>
      </c>
      <c r="D735" t="s">
        <v>136</v>
      </c>
      <c r="E735" t="s">
        <v>135</v>
      </c>
      <c r="F735" t="s">
        <v>295</v>
      </c>
      <c r="G735" t="s">
        <v>296</v>
      </c>
      <c r="H735">
        <v>772</v>
      </c>
      <c r="I735" t="s">
        <v>180</v>
      </c>
      <c r="J735" t="s">
        <v>133</v>
      </c>
      <c r="K735" t="s">
        <v>132</v>
      </c>
      <c r="P735" t="s">
        <v>297</v>
      </c>
      <c r="Q735" t="s">
        <v>298</v>
      </c>
      <c r="R735" t="s">
        <v>154</v>
      </c>
      <c r="S735" t="s">
        <v>153</v>
      </c>
      <c r="AB735" t="s">
        <v>128</v>
      </c>
      <c r="AC735">
        <v>2010</v>
      </c>
      <c r="AD735" s="145">
        <v>5.9</v>
      </c>
      <c r="AH735" t="s">
        <v>336</v>
      </c>
    </row>
    <row r="736" spans="1:34" x14ac:dyDescent="0.25">
      <c r="A736" t="s">
        <v>137</v>
      </c>
      <c r="B736" t="s">
        <v>54</v>
      </c>
      <c r="C736" t="s">
        <v>55</v>
      </c>
      <c r="D736" t="s">
        <v>136</v>
      </c>
      <c r="E736" t="s">
        <v>135</v>
      </c>
      <c r="F736" t="s">
        <v>295</v>
      </c>
      <c r="G736" t="s">
        <v>296</v>
      </c>
      <c r="H736">
        <v>772</v>
      </c>
      <c r="I736" t="s">
        <v>180</v>
      </c>
      <c r="J736" t="s">
        <v>133</v>
      </c>
      <c r="K736" t="s">
        <v>132</v>
      </c>
      <c r="P736" t="s">
        <v>297</v>
      </c>
      <c r="Q736" t="s">
        <v>298</v>
      </c>
      <c r="R736" t="s">
        <v>152</v>
      </c>
      <c r="S736" t="s">
        <v>151</v>
      </c>
      <c r="AB736" t="s">
        <v>128</v>
      </c>
      <c r="AC736">
        <v>2010</v>
      </c>
      <c r="AD736" s="145">
        <v>4.0999999999999996</v>
      </c>
      <c r="AH736" t="s">
        <v>336</v>
      </c>
    </row>
    <row r="737" spans="1:34" x14ac:dyDescent="0.25">
      <c r="A737" t="s">
        <v>137</v>
      </c>
      <c r="B737" t="s">
        <v>54</v>
      </c>
      <c r="C737" t="s">
        <v>55</v>
      </c>
      <c r="D737" t="s">
        <v>136</v>
      </c>
      <c r="E737" t="s">
        <v>135</v>
      </c>
      <c r="F737" t="s">
        <v>295</v>
      </c>
      <c r="G737" t="s">
        <v>296</v>
      </c>
      <c r="H737">
        <v>772</v>
      </c>
      <c r="I737" t="s">
        <v>180</v>
      </c>
      <c r="J737" t="s">
        <v>133</v>
      </c>
      <c r="K737" t="s">
        <v>132</v>
      </c>
      <c r="P737" t="s">
        <v>297</v>
      </c>
      <c r="Q737" t="s">
        <v>298</v>
      </c>
      <c r="R737" t="s">
        <v>150</v>
      </c>
      <c r="S737" t="s">
        <v>149</v>
      </c>
      <c r="AB737" t="s">
        <v>128</v>
      </c>
      <c r="AC737">
        <v>2010</v>
      </c>
      <c r="AD737" s="145">
        <v>13.8</v>
      </c>
      <c r="AH737" t="s">
        <v>336</v>
      </c>
    </row>
    <row r="738" spans="1:34" x14ac:dyDescent="0.25">
      <c r="A738" t="s">
        <v>137</v>
      </c>
      <c r="B738" t="s">
        <v>54</v>
      </c>
      <c r="C738" t="s">
        <v>55</v>
      </c>
      <c r="D738" t="s">
        <v>136</v>
      </c>
      <c r="E738" t="s">
        <v>135</v>
      </c>
      <c r="F738" t="s">
        <v>295</v>
      </c>
      <c r="G738" t="s">
        <v>296</v>
      </c>
      <c r="H738">
        <v>772</v>
      </c>
      <c r="I738" t="s">
        <v>180</v>
      </c>
      <c r="J738" t="s">
        <v>133</v>
      </c>
      <c r="K738" t="s">
        <v>132</v>
      </c>
      <c r="P738" t="s">
        <v>297</v>
      </c>
      <c r="Q738" t="s">
        <v>298</v>
      </c>
      <c r="R738" t="s">
        <v>148</v>
      </c>
      <c r="S738" t="s">
        <v>147</v>
      </c>
      <c r="AB738" t="s">
        <v>128</v>
      </c>
      <c r="AC738">
        <v>2010</v>
      </c>
      <c r="AD738" s="145">
        <v>23.5</v>
      </c>
      <c r="AH738" t="s">
        <v>336</v>
      </c>
    </row>
    <row r="739" spans="1:34" x14ac:dyDescent="0.25">
      <c r="A739" t="s">
        <v>137</v>
      </c>
      <c r="B739" t="s">
        <v>54</v>
      </c>
      <c r="C739" t="s">
        <v>55</v>
      </c>
      <c r="D739" t="s">
        <v>136</v>
      </c>
      <c r="E739" t="s">
        <v>135</v>
      </c>
      <c r="F739" t="s">
        <v>295</v>
      </c>
      <c r="G739" t="s">
        <v>296</v>
      </c>
      <c r="H739">
        <v>772</v>
      </c>
      <c r="I739" t="s">
        <v>180</v>
      </c>
      <c r="J739" t="s">
        <v>133</v>
      </c>
      <c r="K739" t="s">
        <v>132</v>
      </c>
      <c r="P739" t="s">
        <v>297</v>
      </c>
      <c r="Q739" t="s">
        <v>298</v>
      </c>
      <c r="R739" t="s">
        <v>146</v>
      </c>
      <c r="S739" t="s">
        <v>145</v>
      </c>
      <c r="AB739" t="s">
        <v>128</v>
      </c>
      <c r="AC739">
        <v>2010</v>
      </c>
      <c r="AD739" s="145">
        <v>0.1</v>
      </c>
      <c r="AH739" t="s">
        <v>336</v>
      </c>
    </row>
    <row r="740" spans="1:34" x14ac:dyDescent="0.25">
      <c r="A740" t="s">
        <v>137</v>
      </c>
      <c r="B740" t="s">
        <v>54</v>
      </c>
      <c r="C740" t="s">
        <v>55</v>
      </c>
      <c r="D740" t="s">
        <v>136</v>
      </c>
      <c r="E740" t="s">
        <v>135</v>
      </c>
      <c r="F740" t="s">
        <v>295</v>
      </c>
      <c r="G740" t="s">
        <v>296</v>
      </c>
      <c r="H740">
        <v>772</v>
      </c>
      <c r="I740" t="s">
        <v>180</v>
      </c>
      <c r="J740" t="s">
        <v>133</v>
      </c>
      <c r="K740" t="s">
        <v>132</v>
      </c>
      <c r="P740" t="s">
        <v>297</v>
      </c>
      <c r="Q740" t="s">
        <v>298</v>
      </c>
      <c r="R740" t="s">
        <v>144</v>
      </c>
      <c r="S740" t="s">
        <v>143</v>
      </c>
      <c r="AB740" t="s">
        <v>128</v>
      </c>
      <c r="AC740">
        <v>2010</v>
      </c>
      <c r="AD740" s="145">
        <v>1.4</v>
      </c>
      <c r="AH740" t="s">
        <v>336</v>
      </c>
    </row>
    <row r="741" spans="1:34" x14ac:dyDescent="0.25">
      <c r="A741" t="s">
        <v>137</v>
      </c>
      <c r="B741" t="s">
        <v>54</v>
      </c>
      <c r="C741" t="s">
        <v>55</v>
      </c>
      <c r="D741" t="s">
        <v>136</v>
      </c>
      <c r="E741" t="s">
        <v>135</v>
      </c>
      <c r="F741" t="s">
        <v>295</v>
      </c>
      <c r="G741" t="s">
        <v>296</v>
      </c>
      <c r="H741">
        <v>772</v>
      </c>
      <c r="I741" t="s">
        <v>180</v>
      </c>
      <c r="J741" t="s">
        <v>133</v>
      </c>
      <c r="K741" t="s">
        <v>132</v>
      </c>
      <c r="P741" t="s">
        <v>297</v>
      </c>
      <c r="Q741" t="s">
        <v>298</v>
      </c>
      <c r="R741" t="s">
        <v>142</v>
      </c>
      <c r="S741" t="s">
        <v>141</v>
      </c>
      <c r="AB741" t="s">
        <v>128</v>
      </c>
      <c r="AC741">
        <v>2010</v>
      </c>
      <c r="AD741" s="145">
        <v>2.9</v>
      </c>
      <c r="AH741" t="s">
        <v>336</v>
      </c>
    </row>
    <row r="742" spans="1:34" x14ac:dyDescent="0.25">
      <c r="A742" t="s">
        <v>137</v>
      </c>
      <c r="B742" t="s">
        <v>54</v>
      </c>
      <c r="C742" t="s">
        <v>55</v>
      </c>
      <c r="D742" t="s">
        <v>136</v>
      </c>
      <c r="E742" t="s">
        <v>135</v>
      </c>
      <c r="F742" t="s">
        <v>295</v>
      </c>
      <c r="G742" t="s">
        <v>296</v>
      </c>
      <c r="H742">
        <v>772</v>
      </c>
      <c r="I742" t="s">
        <v>180</v>
      </c>
      <c r="J742" t="s">
        <v>133</v>
      </c>
      <c r="K742" t="s">
        <v>132</v>
      </c>
      <c r="P742" t="s">
        <v>297</v>
      </c>
      <c r="Q742" t="s">
        <v>298</v>
      </c>
      <c r="R742" t="s">
        <v>140</v>
      </c>
      <c r="S742" t="s">
        <v>139</v>
      </c>
      <c r="AB742" t="s">
        <v>128</v>
      </c>
      <c r="AC742">
        <v>2010</v>
      </c>
      <c r="AD742" s="145">
        <v>5.4</v>
      </c>
      <c r="AH742" t="s">
        <v>336</v>
      </c>
    </row>
    <row r="743" spans="1:34" x14ac:dyDescent="0.25">
      <c r="A743" t="s">
        <v>137</v>
      </c>
      <c r="B743" t="s">
        <v>54</v>
      </c>
      <c r="C743" t="s">
        <v>55</v>
      </c>
      <c r="D743" t="s">
        <v>136</v>
      </c>
      <c r="E743" t="s">
        <v>135</v>
      </c>
      <c r="F743" t="s">
        <v>295</v>
      </c>
      <c r="G743" t="s">
        <v>296</v>
      </c>
      <c r="H743">
        <v>772</v>
      </c>
      <c r="I743" t="s">
        <v>180</v>
      </c>
      <c r="J743" t="s">
        <v>133</v>
      </c>
      <c r="K743" t="s">
        <v>132</v>
      </c>
      <c r="P743" t="s">
        <v>297</v>
      </c>
      <c r="Q743" t="s">
        <v>298</v>
      </c>
      <c r="R743" t="s">
        <v>138</v>
      </c>
      <c r="S743" t="s">
        <v>131</v>
      </c>
      <c r="AB743" t="s">
        <v>128</v>
      </c>
      <c r="AC743">
        <v>2010</v>
      </c>
      <c r="AD743" s="145">
        <v>91.6</v>
      </c>
      <c r="AH743" t="s">
        <v>336</v>
      </c>
    </row>
    <row r="744" spans="1:34" x14ac:dyDescent="0.25">
      <c r="A744" t="s">
        <v>137</v>
      </c>
      <c r="B744" t="s">
        <v>54</v>
      </c>
      <c r="C744" t="s">
        <v>55</v>
      </c>
      <c r="D744" t="s">
        <v>136</v>
      </c>
      <c r="E744" t="s">
        <v>135</v>
      </c>
      <c r="F744" t="s">
        <v>295</v>
      </c>
      <c r="G744" t="s">
        <v>296</v>
      </c>
      <c r="H744">
        <v>772</v>
      </c>
      <c r="I744" t="s">
        <v>180</v>
      </c>
      <c r="J744" t="s">
        <v>133</v>
      </c>
      <c r="K744" t="s">
        <v>132</v>
      </c>
      <c r="P744" t="s">
        <v>297</v>
      </c>
      <c r="Q744" t="s">
        <v>298</v>
      </c>
      <c r="R744" t="s">
        <v>130</v>
      </c>
      <c r="S744" t="s">
        <v>129</v>
      </c>
      <c r="AB744" t="s">
        <v>128</v>
      </c>
      <c r="AC744">
        <v>2010</v>
      </c>
      <c r="AD744" s="145">
        <v>28.4</v>
      </c>
      <c r="AH744" t="s">
        <v>336</v>
      </c>
    </row>
    <row r="745" spans="1:34" x14ac:dyDescent="0.25">
      <c r="A745" t="s">
        <v>137</v>
      </c>
      <c r="B745" t="s">
        <v>54</v>
      </c>
      <c r="C745" t="s">
        <v>55</v>
      </c>
      <c r="D745" t="s">
        <v>136</v>
      </c>
      <c r="E745" t="s">
        <v>135</v>
      </c>
      <c r="F745" t="s">
        <v>295</v>
      </c>
      <c r="G745" t="s">
        <v>296</v>
      </c>
      <c r="H745">
        <v>772</v>
      </c>
      <c r="I745" t="s">
        <v>180</v>
      </c>
      <c r="J745" t="s">
        <v>133</v>
      </c>
      <c r="K745" t="s">
        <v>132</v>
      </c>
      <c r="P745" t="s">
        <v>300</v>
      </c>
      <c r="Q745" t="s">
        <v>301</v>
      </c>
      <c r="R745" t="s">
        <v>156</v>
      </c>
      <c r="S745" t="s">
        <v>155</v>
      </c>
      <c r="AB745" t="s">
        <v>128</v>
      </c>
      <c r="AC745">
        <v>2010</v>
      </c>
      <c r="AD745" s="145">
        <v>8.6</v>
      </c>
      <c r="AH745" t="s">
        <v>336</v>
      </c>
    </row>
    <row r="746" spans="1:34" x14ac:dyDescent="0.25">
      <c r="A746" t="s">
        <v>137</v>
      </c>
      <c r="B746" t="s">
        <v>54</v>
      </c>
      <c r="C746" t="s">
        <v>55</v>
      </c>
      <c r="D746" t="s">
        <v>136</v>
      </c>
      <c r="E746" t="s">
        <v>135</v>
      </c>
      <c r="F746" t="s">
        <v>295</v>
      </c>
      <c r="G746" t="s">
        <v>296</v>
      </c>
      <c r="H746">
        <v>772</v>
      </c>
      <c r="I746" t="s">
        <v>180</v>
      </c>
      <c r="J746" t="s">
        <v>133</v>
      </c>
      <c r="K746" t="s">
        <v>132</v>
      </c>
      <c r="P746" t="s">
        <v>300</v>
      </c>
      <c r="Q746" t="s">
        <v>301</v>
      </c>
      <c r="R746" t="s">
        <v>154</v>
      </c>
      <c r="S746" t="s">
        <v>153</v>
      </c>
      <c r="AB746" t="s">
        <v>128</v>
      </c>
      <c r="AC746">
        <v>2010</v>
      </c>
      <c r="AD746" s="145">
        <v>9.6999999999999993</v>
      </c>
      <c r="AH746" t="s">
        <v>336</v>
      </c>
    </row>
    <row r="747" spans="1:34" x14ac:dyDescent="0.25">
      <c r="A747" t="s">
        <v>137</v>
      </c>
      <c r="B747" t="s">
        <v>54</v>
      </c>
      <c r="C747" t="s">
        <v>55</v>
      </c>
      <c r="D747" t="s">
        <v>136</v>
      </c>
      <c r="E747" t="s">
        <v>135</v>
      </c>
      <c r="F747" t="s">
        <v>295</v>
      </c>
      <c r="G747" t="s">
        <v>296</v>
      </c>
      <c r="H747">
        <v>772</v>
      </c>
      <c r="I747" t="s">
        <v>180</v>
      </c>
      <c r="J747" t="s">
        <v>133</v>
      </c>
      <c r="K747" t="s">
        <v>132</v>
      </c>
      <c r="P747" t="s">
        <v>300</v>
      </c>
      <c r="Q747" t="s">
        <v>301</v>
      </c>
      <c r="R747" t="s">
        <v>152</v>
      </c>
      <c r="S747" t="s">
        <v>151</v>
      </c>
      <c r="AB747" t="s">
        <v>128</v>
      </c>
      <c r="AC747">
        <v>2010</v>
      </c>
      <c r="AD747" s="145">
        <v>6.7</v>
      </c>
      <c r="AH747" t="s">
        <v>336</v>
      </c>
    </row>
    <row r="748" spans="1:34" x14ac:dyDescent="0.25">
      <c r="A748" t="s">
        <v>137</v>
      </c>
      <c r="B748" t="s">
        <v>54</v>
      </c>
      <c r="C748" t="s">
        <v>55</v>
      </c>
      <c r="D748" t="s">
        <v>136</v>
      </c>
      <c r="E748" t="s">
        <v>135</v>
      </c>
      <c r="F748" t="s">
        <v>295</v>
      </c>
      <c r="G748" t="s">
        <v>296</v>
      </c>
      <c r="H748">
        <v>772</v>
      </c>
      <c r="I748" t="s">
        <v>180</v>
      </c>
      <c r="J748" t="s">
        <v>133</v>
      </c>
      <c r="K748" t="s">
        <v>132</v>
      </c>
      <c r="P748" t="s">
        <v>300</v>
      </c>
      <c r="Q748" t="s">
        <v>301</v>
      </c>
      <c r="R748" t="s">
        <v>150</v>
      </c>
      <c r="S748" t="s">
        <v>149</v>
      </c>
      <c r="AB748" t="s">
        <v>128</v>
      </c>
      <c r="AC748">
        <v>2010</v>
      </c>
      <c r="AD748" s="145">
        <v>6</v>
      </c>
      <c r="AH748" t="s">
        <v>336</v>
      </c>
    </row>
    <row r="749" spans="1:34" x14ac:dyDescent="0.25">
      <c r="A749" t="s">
        <v>137</v>
      </c>
      <c r="B749" t="s">
        <v>54</v>
      </c>
      <c r="C749" t="s">
        <v>55</v>
      </c>
      <c r="D749" t="s">
        <v>136</v>
      </c>
      <c r="E749" t="s">
        <v>135</v>
      </c>
      <c r="F749" t="s">
        <v>295</v>
      </c>
      <c r="G749" t="s">
        <v>296</v>
      </c>
      <c r="H749">
        <v>772</v>
      </c>
      <c r="I749" t="s">
        <v>180</v>
      </c>
      <c r="J749" t="s">
        <v>133</v>
      </c>
      <c r="K749" t="s">
        <v>132</v>
      </c>
      <c r="P749" t="s">
        <v>300</v>
      </c>
      <c r="Q749" t="s">
        <v>301</v>
      </c>
      <c r="R749" t="s">
        <v>148</v>
      </c>
      <c r="S749" t="s">
        <v>147</v>
      </c>
      <c r="AB749" t="s">
        <v>128</v>
      </c>
      <c r="AC749">
        <v>2010</v>
      </c>
      <c r="AD749" s="145">
        <v>13.4</v>
      </c>
      <c r="AH749" t="s">
        <v>336</v>
      </c>
    </row>
    <row r="750" spans="1:34" x14ac:dyDescent="0.25">
      <c r="A750" t="s">
        <v>137</v>
      </c>
      <c r="B750" t="s">
        <v>54</v>
      </c>
      <c r="C750" t="s">
        <v>55</v>
      </c>
      <c r="D750" t="s">
        <v>136</v>
      </c>
      <c r="E750" t="s">
        <v>135</v>
      </c>
      <c r="F750" t="s">
        <v>295</v>
      </c>
      <c r="G750" t="s">
        <v>296</v>
      </c>
      <c r="H750">
        <v>772</v>
      </c>
      <c r="I750" t="s">
        <v>180</v>
      </c>
      <c r="J750" t="s">
        <v>133</v>
      </c>
      <c r="K750" t="s">
        <v>132</v>
      </c>
      <c r="P750" t="s">
        <v>300</v>
      </c>
      <c r="Q750" t="s">
        <v>301</v>
      </c>
      <c r="R750" t="s">
        <v>146</v>
      </c>
      <c r="S750" t="s">
        <v>145</v>
      </c>
      <c r="AB750" t="s">
        <v>128</v>
      </c>
      <c r="AC750">
        <v>2010</v>
      </c>
      <c r="AD750" s="145">
        <v>3</v>
      </c>
      <c r="AH750" t="s">
        <v>336</v>
      </c>
    </row>
    <row r="751" spans="1:34" x14ac:dyDescent="0.25">
      <c r="A751" t="s">
        <v>137</v>
      </c>
      <c r="B751" t="s">
        <v>54</v>
      </c>
      <c r="C751" t="s">
        <v>55</v>
      </c>
      <c r="D751" t="s">
        <v>136</v>
      </c>
      <c r="E751" t="s">
        <v>135</v>
      </c>
      <c r="F751" t="s">
        <v>295</v>
      </c>
      <c r="G751" t="s">
        <v>296</v>
      </c>
      <c r="H751">
        <v>772</v>
      </c>
      <c r="I751" t="s">
        <v>180</v>
      </c>
      <c r="J751" t="s">
        <v>133</v>
      </c>
      <c r="K751" t="s">
        <v>132</v>
      </c>
      <c r="P751" t="s">
        <v>300</v>
      </c>
      <c r="Q751" t="s">
        <v>301</v>
      </c>
      <c r="R751" t="s">
        <v>144</v>
      </c>
      <c r="S751" t="s">
        <v>143</v>
      </c>
      <c r="AB751" t="s">
        <v>128</v>
      </c>
      <c r="AC751">
        <v>2010</v>
      </c>
      <c r="AD751" s="145">
        <v>66.900000000000006</v>
      </c>
      <c r="AH751" t="s">
        <v>336</v>
      </c>
    </row>
    <row r="752" spans="1:34" x14ac:dyDescent="0.25">
      <c r="A752" t="s">
        <v>137</v>
      </c>
      <c r="B752" t="s">
        <v>54</v>
      </c>
      <c r="C752" t="s">
        <v>55</v>
      </c>
      <c r="D752" t="s">
        <v>136</v>
      </c>
      <c r="E752" t="s">
        <v>135</v>
      </c>
      <c r="F752" t="s">
        <v>295</v>
      </c>
      <c r="G752" t="s">
        <v>296</v>
      </c>
      <c r="H752">
        <v>772</v>
      </c>
      <c r="I752" t="s">
        <v>180</v>
      </c>
      <c r="J752" t="s">
        <v>133</v>
      </c>
      <c r="K752" t="s">
        <v>132</v>
      </c>
      <c r="P752" t="s">
        <v>300</v>
      </c>
      <c r="Q752" t="s">
        <v>301</v>
      </c>
      <c r="R752" t="s">
        <v>142</v>
      </c>
      <c r="S752" t="s">
        <v>141</v>
      </c>
      <c r="AB752" t="s">
        <v>128</v>
      </c>
      <c r="AC752">
        <v>2010</v>
      </c>
      <c r="AD752" s="145">
        <v>20.6</v>
      </c>
      <c r="AH752" t="s">
        <v>336</v>
      </c>
    </row>
    <row r="753" spans="1:34" x14ac:dyDescent="0.25">
      <c r="A753" t="s">
        <v>137</v>
      </c>
      <c r="B753" t="s">
        <v>54</v>
      </c>
      <c r="C753" t="s">
        <v>55</v>
      </c>
      <c r="D753" t="s">
        <v>136</v>
      </c>
      <c r="E753" t="s">
        <v>135</v>
      </c>
      <c r="F753" t="s">
        <v>295</v>
      </c>
      <c r="G753" t="s">
        <v>296</v>
      </c>
      <c r="H753">
        <v>772</v>
      </c>
      <c r="I753" t="s">
        <v>180</v>
      </c>
      <c r="J753" t="s">
        <v>133</v>
      </c>
      <c r="K753" t="s">
        <v>132</v>
      </c>
      <c r="P753" t="s">
        <v>300</v>
      </c>
      <c r="Q753" t="s">
        <v>301</v>
      </c>
      <c r="R753" t="s">
        <v>140</v>
      </c>
      <c r="S753" t="s">
        <v>139</v>
      </c>
      <c r="AB753" t="s">
        <v>128</v>
      </c>
      <c r="AC753">
        <v>2010</v>
      </c>
      <c r="AD753" s="145">
        <v>28.7</v>
      </c>
      <c r="AH753" t="s">
        <v>336</v>
      </c>
    </row>
    <row r="754" spans="1:34" x14ac:dyDescent="0.25">
      <c r="A754" t="s">
        <v>137</v>
      </c>
      <c r="B754" t="s">
        <v>54</v>
      </c>
      <c r="C754" t="s">
        <v>55</v>
      </c>
      <c r="D754" t="s">
        <v>136</v>
      </c>
      <c r="E754" t="s">
        <v>135</v>
      </c>
      <c r="F754" t="s">
        <v>295</v>
      </c>
      <c r="G754" t="s">
        <v>296</v>
      </c>
      <c r="H754">
        <v>772</v>
      </c>
      <c r="I754" t="s">
        <v>180</v>
      </c>
      <c r="J754" t="s">
        <v>133</v>
      </c>
      <c r="K754" t="s">
        <v>132</v>
      </c>
      <c r="P754" t="s">
        <v>300</v>
      </c>
      <c r="Q754" t="s">
        <v>301</v>
      </c>
      <c r="R754" t="s">
        <v>138</v>
      </c>
      <c r="S754" t="s">
        <v>131</v>
      </c>
      <c r="AB754" t="s">
        <v>128</v>
      </c>
      <c r="AC754">
        <v>2010</v>
      </c>
      <c r="AD754" s="145">
        <v>199.8</v>
      </c>
      <c r="AH754" t="s">
        <v>336</v>
      </c>
    </row>
    <row r="755" spans="1:34" x14ac:dyDescent="0.25">
      <c r="A755" t="s">
        <v>137</v>
      </c>
      <c r="B755" t="s">
        <v>54</v>
      </c>
      <c r="C755" t="s">
        <v>55</v>
      </c>
      <c r="D755" t="s">
        <v>136</v>
      </c>
      <c r="E755" t="s">
        <v>135</v>
      </c>
      <c r="F755" t="s">
        <v>295</v>
      </c>
      <c r="G755" t="s">
        <v>296</v>
      </c>
      <c r="H755">
        <v>772</v>
      </c>
      <c r="I755" t="s">
        <v>180</v>
      </c>
      <c r="J755" t="s">
        <v>133</v>
      </c>
      <c r="K755" t="s">
        <v>132</v>
      </c>
      <c r="P755" t="s">
        <v>300</v>
      </c>
      <c r="Q755" t="s">
        <v>301</v>
      </c>
      <c r="R755" t="s">
        <v>130</v>
      </c>
      <c r="S755" t="s">
        <v>129</v>
      </c>
      <c r="AB755" t="s">
        <v>128</v>
      </c>
      <c r="AC755">
        <v>2010</v>
      </c>
      <c r="AD755" s="145">
        <v>34.4</v>
      </c>
      <c r="AH755" t="s">
        <v>336</v>
      </c>
    </row>
    <row r="756" spans="1:34" s="49" customFormat="1" x14ac:dyDescent="0.25">
      <c r="A756" s="49" t="s">
        <v>137</v>
      </c>
      <c r="B756" s="49" t="s">
        <v>54</v>
      </c>
      <c r="C756" s="49" t="s">
        <v>55</v>
      </c>
      <c r="D756" s="49" t="s">
        <v>136</v>
      </c>
      <c r="E756" s="49" t="s">
        <v>135</v>
      </c>
      <c r="F756" s="49" t="s">
        <v>295</v>
      </c>
      <c r="G756" s="49" t="s">
        <v>296</v>
      </c>
      <c r="H756" s="49">
        <v>772</v>
      </c>
      <c r="I756" s="49" t="s">
        <v>180</v>
      </c>
      <c r="J756" s="49" t="s">
        <v>133</v>
      </c>
      <c r="K756" s="49" t="s">
        <v>132</v>
      </c>
      <c r="P756" s="49" t="s">
        <v>302</v>
      </c>
      <c r="Q756" s="49" t="s">
        <v>131</v>
      </c>
      <c r="R756" s="49" t="s">
        <v>156</v>
      </c>
      <c r="S756" s="49" t="s">
        <v>155</v>
      </c>
      <c r="AB756" s="49" t="s">
        <v>128</v>
      </c>
      <c r="AC756" s="49">
        <v>2010</v>
      </c>
      <c r="AD756" s="146">
        <v>14.4</v>
      </c>
      <c r="AF756" s="49" t="s">
        <v>858</v>
      </c>
      <c r="AG756" s="146">
        <f>(AD756+AD757+AD758)*( 1 +AD766/(AD765-AD766))</f>
        <v>52.008398950131237</v>
      </c>
      <c r="AH756" s="49" t="s">
        <v>336</v>
      </c>
    </row>
    <row r="757" spans="1:34" s="49" customFormat="1" x14ac:dyDescent="0.25">
      <c r="A757" s="49" t="s">
        <v>137</v>
      </c>
      <c r="B757" s="49" t="s">
        <v>54</v>
      </c>
      <c r="C757" s="49" t="s">
        <v>55</v>
      </c>
      <c r="D757" s="49" t="s">
        <v>136</v>
      </c>
      <c r="E757" s="49" t="s">
        <v>135</v>
      </c>
      <c r="F757" s="49" t="s">
        <v>295</v>
      </c>
      <c r="G757" s="49" t="s">
        <v>296</v>
      </c>
      <c r="H757" s="49">
        <v>772</v>
      </c>
      <c r="I757" s="49" t="s">
        <v>180</v>
      </c>
      <c r="J757" s="49" t="s">
        <v>133</v>
      </c>
      <c r="K757" s="49" t="s">
        <v>132</v>
      </c>
      <c r="P757" s="49" t="s">
        <v>302</v>
      </c>
      <c r="Q757" s="49" t="s">
        <v>131</v>
      </c>
      <c r="R757" s="49" t="s">
        <v>154</v>
      </c>
      <c r="S757" s="49" t="s">
        <v>153</v>
      </c>
      <c r="AB757" s="49" t="s">
        <v>128</v>
      </c>
      <c r="AC757" s="49">
        <v>2010</v>
      </c>
      <c r="AD757" s="146">
        <v>15.6</v>
      </c>
      <c r="AF757" s="49" t="s">
        <v>859</v>
      </c>
      <c r="AG757" s="146">
        <f>(AD759+AD760+AD761+AD762+AD763+AD764)*( 1 +AD766/(AD765-AD766))</f>
        <v>236.71469816272966</v>
      </c>
      <c r="AH757" s="49" t="s">
        <v>336</v>
      </c>
    </row>
    <row r="758" spans="1:34" s="49" customFormat="1" x14ac:dyDescent="0.25">
      <c r="A758" s="49" t="s">
        <v>137</v>
      </c>
      <c r="B758" s="49" t="s">
        <v>54</v>
      </c>
      <c r="C758" s="49" t="s">
        <v>55</v>
      </c>
      <c r="D758" s="49" t="s">
        <v>136</v>
      </c>
      <c r="E758" s="49" t="s">
        <v>135</v>
      </c>
      <c r="F758" s="49" t="s">
        <v>295</v>
      </c>
      <c r="G758" s="49" t="s">
        <v>296</v>
      </c>
      <c r="H758" s="49">
        <v>772</v>
      </c>
      <c r="I758" s="49" t="s">
        <v>180</v>
      </c>
      <c r="J758" s="49" t="s">
        <v>133</v>
      </c>
      <c r="K758" s="49" t="s">
        <v>132</v>
      </c>
      <c r="P758" s="49" t="s">
        <v>302</v>
      </c>
      <c r="Q758" s="49" t="s">
        <v>131</v>
      </c>
      <c r="R758" s="49" t="s">
        <v>152</v>
      </c>
      <c r="S758" s="49" t="s">
        <v>151</v>
      </c>
      <c r="AB758" s="49" t="s">
        <v>128</v>
      </c>
      <c r="AC758" s="49">
        <v>2010</v>
      </c>
      <c r="AD758" s="146">
        <v>10.8</v>
      </c>
      <c r="AF758" s="49" t="s">
        <v>862</v>
      </c>
      <c r="AG758" s="146">
        <f>AD756+AD757+AD758+AD759+ AD760+AD761+AD762+AD763+AD764+AD766</f>
        <v>289.29999999999995</v>
      </c>
      <c r="AH758" s="49" t="s">
        <v>336</v>
      </c>
    </row>
    <row r="759" spans="1:34" s="49" customFormat="1" x14ac:dyDescent="0.25">
      <c r="A759" s="49" t="s">
        <v>137</v>
      </c>
      <c r="B759" s="49" t="s">
        <v>54</v>
      </c>
      <c r="C759" s="49" t="s">
        <v>55</v>
      </c>
      <c r="D759" s="49" t="s">
        <v>136</v>
      </c>
      <c r="E759" s="49" t="s">
        <v>135</v>
      </c>
      <c r="F759" s="49" t="s">
        <v>295</v>
      </c>
      <c r="G759" s="49" t="s">
        <v>296</v>
      </c>
      <c r="H759" s="49">
        <v>772</v>
      </c>
      <c r="I759" s="49" t="s">
        <v>180</v>
      </c>
      <c r="J759" s="49" t="s">
        <v>133</v>
      </c>
      <c r="K759" s="49" t="s">
        <v>132</v>
      </c>
      <c r="P759" s="49" t="s">
        <v>302</v>
      </c>
      <c r="Q759" s="49" t="s">
        <v>131</v>
      </c>
      <c r="R759" s="49" t="s">
        <v>150</v>
      </c>
      <c r="S759" s="49" t="s">
        <v>149</v>
      </c>
      <c r="AB759" s="49" t="s">
        <v>128</v>
      </c>
      <c r="AC759" s="49">
        <v>2010</v>
      </c>
      <c r="AD759" s="146">
        <v>19.8</v>
      </c>
      <c r="AG759" s="146"/>
      <c r="AH759" s="49" t="s">
        <v>336</v>
      </c>
    </row>
    <row r="760" spans="1:34" s="49" customFormat="1" x14ac:dyDescent="0.25">
      <c r="A760" s="49" t="s">
        <v>137</v>
      </c>
      <c r="B760" s="49" t="s">
        <v>54</v>
      </c>
      <c r="C760" s="49" t="s">
        <v>55</v>
      </c>
      <c r="D760" s="49" t="s">
        <v>136</v>
      </c>
      <c r="E760" s="49" t="s">
        <v>135</v>
      </c>
      <c r="F760" s="49" t="s">
        <v>295</v>
      </c>
      <c r="G760" s="49" t="s">
        <v>296</v>
      </c>
      <c r="H760" s="49">
        <v>772</v>
      </c>
      <c r="I760" s="49" t="s">
        <v>180</v>
      </c>
      <c r="J760" s="49" t="s">
        <v>133</v>
      </c>
      <c r="K760" s="49" t="s">
        <v>132</v>
      </c>
      <c r="P760" s="49" t="s">
        <v>302</v>
      </c>
      <c r="Q760" s="49" t="s">
        <v>131</v>
      </c>
      <c r="R760" s="49" t="s">
        <v>148</v>
      </c>
      <c r="S760" s="49" t="s">
        <v>147</v>
      </c>
      <c r="AB760" s="49" t="s">
        <v>128</v>
      </c>
      <c r="AC760" s="49">
        <v>2010</v>
      </c>
      <c r="AD760" s="146">
        <v>36.9</v>
      </c>
      <c r="AG760" s="146"/>
      <c r="AH760" s="49" t="s">
        <v>336</v>
      </c>
    </row>
    <row r="761" spans="1:34" s="49" customFormat="1" x14ac:dyDescent="0.25">
      <c r="A761" s="49" t="s">
        <v>137</v>
      </c>
      <c r="B761" s="49" t="s">
        <v>54</v>
      </c>
      <c r="C761" s="49" t="s">
        <v>55</v>
      </c>
      <c r="D761" s="49" t="s">
        <v>136</v>
      </c>
      <c r="E761" s="49" t="s">
        <v>135</v>
      </c>
      <c r="F761" s="49" t="s">
        <v>295</v>
      </c>
      <c r="G761" s="49" t="s">
        <v>296</v>
      </c>
      <c r="H761" s="49">
        <v>772</v>
      </c>
      <c r="I761" s="49" t="s">
        <v>180</v>
      </c>
      <c r="J761" s="49" t="s">
        <v>133</v>
      </c>
      <c r="K761" s="49" t="s">
        <v>132</v>
      </c>
      <c r="P761" s="49" t="s">
        <v>302</v>
      </c>
      <c r="Q761" s="49" t="s">
        <v>131</v>
      </c>
      <c r="R761" s="49" t="s">
        <v>146</v>
      </c>
      <c r="S761" s="49" t="s">
        <v>145</v>
      </c>
      <c r="AB761" s="49" t="s">
        <v>128</v>
      </c>
      <c r="AC761" s="49">
        <v>2010</v>
      </c>
      <c r="AD761" s="146">
        <v>3.1</v>
      </c>
      <c r="AG761" s="146"/>
      <c r="AH761" s="49" t="s">
        <v>336</v>
      </c>
    </row>
    <row r="762" spans="1:34" s="49" customFormat="1" x14ac:dyDescent="0.25">
      <c r="A762" s="49" t="s">
        <v>137</v>
      </c>
      <c r="B762" s="49" t="s">
        <v>54</v>
      </c>
      <c r="C762" s="49" t="s">
        <v>55</v>
      </c>
      <c r="D762" s="49" t="s">
        <v>136</v>
      </c>
      <c r="E762" s="49" t="s">
        <v>135</v>
      </c>
      <c r="F762" s="49" t="s">
        <v>295</v>
      </c>
      <c r="G762" s="49" t="s">
        <v>296</v>
      </c>
      <c r="H762" s="49">
        <v>772</v>
      </c>
      <c r="I762" s="49" t="s">
        <v>180</v>
      </c>
      <c r="J762" s="49" t="s">
        <v>133</v>
      </c>
      <c r="K762" s="49" t="s">
        <v>132</v>
      </c>
      <c r="P762" s="49" t="s">
        <v>302</v>
      </c>
      <c r="Q762" s="49" t="s">
        <v>131</v>
      </c>
      <c r="R762" s="49" t="s">
        <v>144</v>
      </c>
      <c r="S762" s="49" t="s">
        <v>143</v>
      </c>
      <c r="AB762" s="49" t="s">
        <v>128</v>
      </c>
      <c r="AC762" s="49">
        <v>2010</v>
      </c>
      <c r="AD762" s="146">
        <v>68.3</v>
      </c>
      <c r="AG762" s="146"/>
      <c r="AH762" s="49" t="s">
        <v>336</v>
      </c>
    </row>
    <row r="763" spans="1:34" s="49" customFormat="1" x14ac:dyDescent="0.25">
      <c r="A763" s="49" t="s">
        <v>137</v>
      </c>
      <c r="B763" s="49" t="s">
        <v>54</v>
      </c>
      <c r="C763" s="49" t="s">
        <v>55</v>
      </c>
      <c r="D763" s="49" t="s">
        <v>136</v>
      </c>
      <c r="E763" s="49" t="s">
        <v>135</v>
      </c>
      <c r="F763" s="49" t="s">
        <v>295</v>
      </c>
      <c r="G763" s="49" t="s">
        <v>296</v>
      </c>
      <c r="H763" s="49">
        <v>772</v>
      </c>
      <c r="I763" s="49" t="s">
        <v>180</v>
      </c>
      <c r="J763" s="49" t="s">
        <v>133</v>
      </c>
      <c r="K763" s="49" t="s">
        <v>132</v>
      </c>
      <c r="P763" s="49" t="s">
        <v>302</v>
      </c>
      <c r="Q763" s="49" t="s">
        <v>131</v>
      </c>
      <c r="R763" s="49" t="s">
        <v>142</v>
      </c>
      <c r="S763" s="49" t="s">
        <v>141</v>
      </c>
      <c r="AB763" s="49" t="s">
        <v>128</v>
      </c>
      <c r="AC763" s="49">
        <v>2010</v>
      </c>
      <c r="AD763" s="146">
        <v>23.5</v>
      </c>
      <c r="AG763" s="146"/>
      <c r="AH763" s="49" t="s">
        <v>336</v>
      </c>
    </row>
    <row r="764" spans="1:34" s="49" customFormat="1" x14ac:dyDescent="0.25">
      <c r="A764" s="49" t="s">
        <v>137</v>
      </c>
      <c r="B764" s="49" t="s">
        <v>54</v>
      </c>
      <c r="C764" s="49" t="s">
        <v>55</v>
      </c>
      <c r="D764" s="49" t="s">
        <v>136</v>
      </c>
      <c r="E764" s="49" t="s">
        <v>135</v>
      </c>
      <c r="F764" s="49" t="s">
        <v>295</v>
      </c>
      <c r="G764" s="49" t="s">
        <v>296</v>
      </c>
      <c r="H764" s="49">
        <v>772</v>
      </c>
      <c r="I764" s="49" t="s">
        <v>180</v>
      </c>
      <c r="J764" s="49" t="s">
        <v>133</v>
      </c>
      <c r="K764" s="49" t="s">
        <v>132</v>
      </c>
      <c r="P764" s="49" t="s">
        <v>302</v>
      </c>
      <c r="Q764" s="49" t="s">
        <v>131</v>
      </c>
      <c r="R764" s="49" t="s">
        <v>140</v>
      </c>
      <c r="S764" s="49" t="s">
        <v>139</v>
      </c>
      <c r="AB764" s="49" t="s">
        <v>128</v>
      </c>
      <c r="AC764" s="49">
        <v>2010</v>
      </c>
      <c r="AD764" s="146">
        <v>34.1</v>
      </c>
      <c r="AG764" s="146"/>
      <c r="AH764" s="49" t="s">
        <v>336</v>
      </c>
    </row>
    <row r="765" spans="1:34" s="49" customFormat="1" x14ac:dyDescent="0.25">
      <c r="A765" s="49" t="s">
        <v>137</v>
      </c>
      <c r="B765" s="49" t="s">
        <v>54</v>
      </c>
      <c r="C765" s="49" t="s">
        <v>55</v>
      </c>
      <c r="D765" s="49" t="s">
        <v>136</v>
      </c>
      <c r="E765" s="49" t="s">
        <v>135</v>
      </c>
      <c r="F765" s="49" t="s">
        <v>295</v>
      </c>
      <c r="G765" s="49" t="s">
        <v>296</v>
      </c>
      <c r="H765" s="49">
        <v>772</v>
      </c>
      <c r="I765" s="49" t="s">
        <v>180</v>
      </c>
      <c r="J765" s="49" t="s">
        <v>133</v>
      </c>
      <c r="K765" s="49" t="s">
        <v>132</v>
      </c>
      <c r="P765" s="49" t="s">
        <v>302</v>
      </c>
      <c r="Q765" s="49" t="s">
        <v>131</v>
      </c>
      <c r="R765" s="49" t="s">
        <v>138</v>
      </c>
      <c r="S765" s="49" t="s">
        <v>131</v>
      </c>
      <c r="AB765" s="49" t="s">
        <v>128</v>
      </c>
      <c r="AC765" s="49">
        <v>2010</v>
      </c>
      <c r="AD765" s="146">
        <v>291.39999999999998</v>
      </c>
      <c r="AG765" s="146"/>
      <c r="AH765" s="49" t="s">
        <v>336</v>
      </c>
    </row>
    <row r="766" spans="1:34" s="49" customFormat="1" x14ac:dyDescent="0.25">
      <c r="A766" s="49" t="s">
        <v>137</v>
      </c>
      <c r="B766" s="49" t="s">
        <v>54</v>
      </c>
      <c r="C766" s="49" t="s">
        <v>55</v>
      </c>
      <c r="D766" s="49" t="s">
        <v>136</v>
      </c>
      <c r="E766" s="49" t="s">
        <v>135</v>
      </c>
      <c r="F766" s="49" t="s">
        <v>295</v>
      </c>
      <c r="G766" s="49" t="s">
        <v>296</v>
      </c>
      <c r="H766" s="49">
        <v>772</v>
      </c>
      <c r="I766" s="49" t="s">
        <v>180</v>
      </c>
      <c r="J766" s="49" t="s">
        <v>133</v>
      </c>
      <c r="K766" s="49" t="s">
        <v>132</v>
      </c>
      <c r="P766" s="49" t="s">
        <v>302</v>
      </c>
      <c r="Q766" s="49" t="s">
        <v>131</v>
      </c>
      <c r="R766" s="49" t="s">
        <v>130</v>
      </c>
      <c r="S766" s="49" t="s">
        <v>129</v>
      </c>
      <c r="AB766" s="49" t="s">
        <v>128</v>
      </c>
      <c r="AC766" s="49">
        <v>2010</v>
      </c>
      <c r="AD766" s="146">
        <v>62.8</v>
      </c>
      <c r="AG766" s="146"/>
      <c r="AH766" s="49" t="s">
        <v>336</v>
      </c>
    </row>
    <row r="767" spans="1:34" x14ac:dyDescent="0.25">
      <c r="A767" t="s">
        <v>137</v>
      </c>
      <c r="B767" t="s">
        <v>89</v>
      </c>
      <c r="C767" t="s">
        <v>232</v>
      </c>
      <c r="D767" t="s">
        <v>136</v>
      </c>
      <c r="E767" t="s">
        <v>135</v>
      </c>
      <c r="F767" t="s">
        <v>295</v>
      </c>
      <c r="G767" t="s">
        <v>296</v>
      </c>
      <c r="H767">
        <v>675</v>
      </c>
      <c r="I767" t="s">
        <v>185</v>
      </c>
      <c r="J767" t="s">
        <v>133</v>
      </c>
      <c r="K767" t="s">
        <v>132</v>
      </c>
      <c r="P767" t="s">
        <v>297</v>
      </c>
      <c r="Q767" t="s">
        <v>298</v>
      </c>
      <c r="R767" t="s">
        <v>156</v>
      </c>
      <c r="S767" t="s">
        <v>155</v>
      </c>
      <c r="AB767" t="s">
        <v>128</v>
      </c>
      <c r="AC767">
        <v>2010</v>
      </c>
      <c r="AD767" s="145">
        <v>1067</v>
      </c>
      <c r="AH767" t="s">
        <v>337</v>
      </c>
    </row>
    <row r="768" spans="1:34" x14ac:dyDescent="0.25">
      <c r="A768" t="s">
        <v>137</v>
      </c>
      <c r="B768" t="s">
        <v>89</v>
      </c>
      <c r="C768" t="s">
        <v>232</v>
      </c>
      <c r="D768" t="s">
        <v>136</v>
      </c>
      <c r="E768" t="s">
        <v>135</v>
      </c>
      <c r="F768" t="s">
        <v>295</v>
      </c>
      <c r="G768" t="s">
        <v>296</v>
      </c>
      <c r="H768">
        <v>675</v>
      </c>
      <c r="I768" t="s">
        <v>185</v>
      </c>
      <c r="J768" t="s">
        <v>133</v>
      </c>
      <c r="K768" t="s">
        <v>132</v>
      </c>
      <c r="P768" t="s">
        <v>297</v>
      </c>
      <c r="Q768" t="s">
        <v>298</v>
      </c>
      <c r="R768" t="s">
        <v>154</v>
      </c>
      <c r="S768" t="s">
        <v>153</v>
      </c>
      <c r="AB768" t="s">
        <v>128</v>
      </c>
      <c r="AC768">
        <v>2010</v>
      </c>
      <c r="AD768" s="145">
        <v>31543</v>
      </c>
      <c r="AH768" t="s">
        <v>337</v>
      </c>
    </row>
    <row r="769" spans="1:34" x14ac:dyDescent="0.25">
      <c r="A769" t="s">
        <v>137</v>
      </c>
      <c r="B769" t="s">
        <v>89</v>
      </c>
      <c r="C769" t="s">
        <v>232</v>
      </c>
      <c r="D769" t="s">
        <v>136</v>
      </c>
      <c r="E769" t="s">
        <v>135</v>
      </c>
      <c r="F769" t="s">
        <v>295</v>
      </c>
      <c r="G769" t="s">
        <v>296</v>
      </c>
      <c r="H769">
        <v>675</v>
      </c>
      <c r="I769" t="s">
        <v>185</v>
      </c>
      <c r="J769" t="s">
        <v>133</v>
      </c>
      <c r="K769" t="s">
        <v>132</v>
      </c>
      <c r="P769" t="s">
        <v>297</v>
      </c>
      <c r="Q769" t="s">
        <v>298</v>
      </c>
      <c r="R769" t="s">
        <v>152</v>
      </c>
      <c r="S769" t="s">
        <v>151</v>
      </c>
      <c r="AB769" t="s">
        <v>128</v>
      </c>
      <c r="AC769">
        <v>2010</v>
      </c>
      <c r="AD769" s="145">
        <v>15978</v>
      </c>
      <c r="AH769" t="s">
        <v>337</v>
      </c>
    </row>
    <row r="770" spans="1:34" x14ac:dyDescent="0.25">
      <c r="A770" t="s">
        <v>137</v>
      </c>
      <c r="B770" t="s">
        <v>89</v>
      </c>
      <c r="C770" t="s">
        <v>232</v>
      </c>
      <c r="D770" t="s">
        <v>136</v>
      </c>
      <c r="E770" t="s">
        <v>135</v>
      </c>
      <c r="F770" t="s">
        <v>295</v>
      </c>
      <c r="G770" t="s">
        <v>296</v>
      </c>
      <c r="H770">
        <v>675</v>
      </c>
      <c r="I770" t="s">
        <v>185</v>
      </c>
      <c r="J770" t="s">
        <v>133</v>
      </c>
      <c r="K770" t="s">
        <v>132</v>
      </c>
      <c r="P770" t="s">
        <v>297</v>
      </c>
      <c r="Q770" t="s">
        <v>298</v>
      </c>
      <c r="R770" t="s">
        <v>150</v>
      </c>
      <c r="S770" t="s">
        <v>149</v>
      </c>
      <c r="AB770" t="s">
        <v>128</v>
      </c>
      <c r="AC770">
        <v>2010</v>
      </c>
      <c r="AD770" s="145">
        <v>38555</v>
      </c>
      <c r="AH770" t="s">
        <v>337</v>
      </c>
    </row>
    <row r="771" spans="1:34" x14ac:dyDescent="0.25">
      <c r="A771" t="s">
        <v>137</v>
      </c>
      <c r="B771" t="s">
        <v>89</v>
      </c>
      <c r="C771" t="s">
        <v>232</v>
      </c>
      <c r="D771" t="s">
        <v>136</v>
      </c>
      <c r="E771" t="s">
        <v>135</v>
      </c>
      <c r="F771" t="s">
        <v>295</v>
      </c>
      <c r="G771" t="s">
        <v>296</v>
      </c>
      <c r="H771">
        <v>675</v>
      </c>
      <c r="I771" t="s">
        <v>185</v>
      </c>
      <c r="J771" t="s">
        <v>133</v>
      </c>
      <c r="K771" t="s">
        <v>132</v>
      </c>
      <c r="P771" t="s">
        <v>297</v>
      </c>
      <c r="Q771" t="s">
        <v>298</v>
      </c>
      <c r="R771" t="s">
        <v>148</v>
      </c>
      <c r="S771" t="s">
        <v>147</v>
      </c>
      <c r="AB771" t="s">
        <v>128</v>
      </c>
      <c r="AC771">
        <v>2010</v>
      </c>
      <c r="AD771" s="145">
        <v>25873</v>
      </c>
      <c r="AH771" t="s">
        <v>337</v>
      </c>
    </row>
    <row r="772" spans="1:34" x14ac:dyDescent="0.25">
      <c r="A772" t="s">
        <v>137</v>
      </c>
      <c r="B772" t="s">
        <v>89</v>
      </c>
      <c r="C772" t="s">
        <v>232</v>
      </c>
      <c r="D772" t="s">
        <v>136</v>
      </c>
      <c r="E772" t="s">
        <v>135</v>
      </c>
      <c r="F772" t="s">
        <v>295</v>
      </c>
      <c r="G772" t="s">
        <v>296</v>
      </c>
      <c r="H772">
        <v>675</v>
      </c>
      <c r="I772" t="s">
        <v>185</v>
      </c>
      <c r="J772" t="s">
        <v>133</v>
      </c>
      <c r="K772" t="s">
        <v>132</v>
      </c>
      <c r="P772" t="s">
        <v>297</v>
      </c>
      <c r="Q772" t="s">
        <v>298</v>
      </c>
      <c r="R772" t="s">
        <v>146</v>
      </c>
      <c r="S772" t="s">
        <v>145</v>
      </c>
      <c r="AB772" t="s">
        <v>128</v>
      </c>
      <c r="AC772">
        <v>2010</v>
      </c>
      <c r="AD772" s="145">
        <v>5092</v>
      </c>
      <c r="AH772" t="s">
        <v>337</v>
      </c>
    </row>
    <row r="773" spans="1:34" x14ac:dyDescent="0.25">
      <c r="A773" t="s">
        <v>137</v>
      </c>
      <c r="B773" t="s">
        <v>89</v>
      </c>
      <c r="C773" t="s">
        <v>232</v>
      </c>
      <c r="D773" t="s">
        <v>136</v>
      </c>
      <c r="E773" t="s">
        <v>135</v>
      </c>
      <c r="F773" t="s">
        <v>295</v>
      </c>
      <c r="G773" t="s">
        <v>296</v>
      </c>
      <c r="H773">
        <v>675</v>
      </c>
      <c r="I773" t="s">
        <v>185</v>
      </c>
      <c r="J773" t="s">
        <v>133</v>
      </c>
      <c r="K773" t="s">
        <v>132</v>
      </c>
      <c r="P773" t="s">
        <v>297</v>
      </c>
      <c r="Q773" t="s">
        <v>298</v>
      </c>
      <c r="R773" t="s">
        <v>144</v>
      </c>
      <c r="S773" t="s">
        <v>143</v>
      </c>
      <c r="AB773" t="s">
        <v>128</v>
      </c>
      <c r="AC773">
        <v>2010</v>
      </c>
      <c r="AD773" s="145">
        <v>34.6</v>
      </c>
      <c r="AH773" t="s">
        <v>337</v>
      </c>
    </row>
    <row r="774" spans="1:34" x14ac:dyDescent="0.25">
      <c r="A774" t="s">
        <v>137</v>
      </c>
      <c r="B774" t="s">
        <v>89</v>
      </c>
      <c r="C774" t="s">
        <v>232</v>
      </c>
      <c r="D774" t="s">
        <v>136</v>
      </c>
      <c r="E774" t="s">
        <v>135</v>
      </c>
      <c r="F774" t="s">
        <v>295</v>
      </c>
      <c r="G774" t="s">
        <v>296</v>
      </c>
      <c r="H774">
        <v>675</v>
      </c>
      <c r="I774" t="s">
        <v>185</v>
      </c>
      <c r="J774" t="s">
        <v>133</v>
      </c>
      <c r="K774" t="s">
        <v>132</v>
      </c>
      <c r="P774" t="s">
        <v>297</v>
      </c>
      <c r="Q774" t="s">
        <v>298</v>
      </c>
      <c r="R774" t="s">
        <v>142</v>
      </c>
      <c r="S774" t="s">
        <v>141</v>
      </c>
      <c r="AB774" t="s">
        <v>128</v>
      </c>
      <c r="AC774">
        <v>2010</v>
      </c>
      <c r="AD774" s="145">
        <v>6873</v>
      </c>
      <c r="AH774" t="s">
        <v>337</v>
      </c>
    </row>
    <row r="775" spans="1:34" x14ac:dyDescent="0.25">
      <c r="A775" t="s">
        <v>137</v>
      </c>
      <c r="B775" t="s">
        <v>89</v>
      </c>
      <c r="C775" t="s">
        <v>232</v>
      </c>
      <c r="D775" t="s">
        <v>136</v>
      </c>
      <c r="E775" t="s">
        <v>135</v>
      </c>
      <c r="F775" t="s">
        <v>295</v>
      </c>
      <c r="G775" t="s">
        <v>296</v>
      </c>
      <c r="H775">
        <v>675</v>
      </c>
      <c r="I775" t="s">
        <v>185</v>
      </c>
      <c r="J775" t="s">
        <v>133</v>
      </c>
      <c r="K775" t="s">
        <v>132</v>
      </c>
      <c r="P775" t="s">
        <v>297</v>
      </c>
      <c r="Q775" t="s">
        <v>298</v>
      </c>
      <c r="R775" t="s">
        <v>140</v>
      </c>
      <c r="S775" t="s">
        <v>139</v>
      </c>
      <c r="AB775" t="s">
        <v>128</v>
      </c>
      <c r="AC775">
        <v>2010</v>
      </c>
      <c r="AD775" s="145">
        <v>10.33</v>
      </c>
      <c r="AH775" t="s">
        <v>337</v>
      </c>
    </row>
    <row r="776" spans="1:34" x14ac:dyDescent="0.25">
      <c r="A776" t="s">
        <v>137</v>
      </c>
      <c r="B776" t="s">
        <v>89</v>
      </c>
      <c r="C776" t="s">
        <v>232</v>
      </c>
      <c r="D776" t="s">
        <v>136</v>
      </c>
      <c r="E776" t="s">
        <v>135</v>
      </c>
      <c r="F776" t="s">
        <v>295</v>
      </c>
      <c r="G776" t="s">
        <v>296</v>
      </c>
      <c r="H776">
        <v>675</v>
      </c>
      <c r="I776" t="s">
        <v>185</v>
      </c>
      <c r="J776" t="s">
        <v>133</v>
      </c>
      <c r="K776" t="s">
        <v>132</v>
      </c>
      <c r="P776" t="s">
        <v>297</v>
      </c>
      <c r="Q776" t="s">
        <v>298</v>
      </c>
      <c r="R776" t="s">
        <v>138</v>
      </c>
      <c r="S776" t="s">
        <v>131</v>
      </c>
      <c r="AB776" t="s">
        <v>128</v>
      </c>
      <c r="AC776">
        <v>2010</v>
      </c>
      <c r="AD776" s="145">
        <v>172761</v>
      </c>
      <c r="AH776" t="s">
        <v>337</v>
      </c>
    </row>
    <row r="777" spans="1:34" x14ac:dyDescent="0.25">
      <c r="A777" t="s">
        <v>137</v>
      </c>
      <c r="B777" t="s">
        <v>89</v>
      </c>
      <c r="C777" t="s">
        <v>232</v>
      </c>
      <c r="D777" t="s">
        <v>136</v>
      </c>
      <c r="E777" t="s">
        <v>135</v>
      </c>
      <c r="F777" t="s">
        <v>295</v>
      </c>
      <c r="G777" t="s">
        <v>296</v>
      </c>
      <c r="H777">
        <v>675</v>
      </c>
      <c r="I777" t="s">
        <v>185</v>
      </c>
      <c r="J777" t="s">
        <v>133</v>
      </c>
      <c r="K777" t="s">
        <v>132</v>
      </c>
      <c r="P777" t="s">
        <v>297</v>
      </c>
      <c r="Q777" t="s">
        <v>298</v>
      </c>
      <c r="R777" t="s">
        <v>130</v>
      </c>
      <c r="S777" t="s">
        <v>129</v>
      </c>
      <c r="AB777" t="s">
        <v>128</v>
      </c>
      <c r="AC777">
        <v>2010</v>
      </c>
      <c r="AD777" s="145">
        <v>2845</v>
      </c>
      <c r="AH777" t="s">
        <v>337</v>
      </c>
    </row>
    <row r="778" spans="1:34" x14ac:dyDescent="0.25">
      <c r="A778" t="s">
        <v>137</v>
      </c>
      <c r="B778" t="s">
        <v>89</v>
      </c>
      <c r="C778" t="s">
        <v>232</v>
      </c>
      <c r="D778" t="s">
        <v>136</v>
      </c>
      <c r="E778" t="s">
        <v>135</v>
      </c>
      <c r="F778" t="s">
        <v>295</v>
      </c>
      <c r="G778" t="s">
        <v>296</v>
      </c>
      <c r="H778">
        <v>675</v>
      </c>
      <c r="I778" t="s">
        <v>185</v>
      </c>
      <c r="J778" t="s">
        <v>133</v>
      </c>
      <c r="K778" t="s">
        <v>132</v>
      </c>
      <c r="P778" t="s">
        <v>300</v>
      </c>
      <c r="Q778" t="s">
        <v>301</v>
      </c>
      <c r="R778" t="s">
        <v>156</v>
      </c>
      <c r="S778" t="s">
        <v>155</v>
      </c>
      <c r="AB778" t="s">
        <v>128</v>
      </c>
      <c r="AC778">
        <v>2010</v>
      </c>
      <c r="AD778" s="145">
        <v>31268</v>
      </c>
      <c r="AH778" t="s">
        <v>337</v>
      </c>
    </row>
    <row r="779" spans="1:34" x14ac:dyDescent="0.25">
      <c r="A779" t="s">
        <v>137</v>
      </c>
      <c r="B779" t="s">
        <v>89</v>
      </c>
      <c r="C779" t="s">
        <v>232</v>
      </c>
      <c r="D779" t="s">
        <v>136</v>
      </c>
      <c r="E779" t="s">
        <v>135</v>
      </c>
      <c r="F779" t="s">
        <v>295</v>
      </c>
      <c r="G779" t="s">
        <v>296</v>
      </c>
      <c r="H779">
        <v>675</v>
      </c>
      <c r="I779" t="s">
        <v>185</v>
      </c>
      <c r="J779" t="s">
        <v>133</v>
      </c>
      <c r="K779" t="s">
        <v>132</v>
      </c>
      <c r="P779" t="s">
        <v>300</v>
      </c>
      <c r="Q779" t="s">
        <v>301</v>
      </c>
      <c r="R779" t="s">
        <v>154</v>
      </c>
      <c r="S779" t="s">
        <v>153</v>
      </c>
      <c r="AB779" t="s">
        <v>128</v>
      </c>
      <c r="AC779">
        <v>2010</v>
      </c>
      <c r="AD779" s="145">
        <v>33447</v>
      </c>
      <c r="AH779" t="s">
        <v>337</v>
      </c>
    </row>
    <row r="780" spans="1:34" x14ac:dyDescent="0.25">
      <c r="A780" t="s">
        <v>137</v>
      </c>
      <c r="B780" t="s">
        <v>89</v>
      </c>
      <c r="C780" t="s">
        <v>232</v>
      </c>
      <c r="D780" t="s">
        <v>136</v>
      </c>
      <c r="E780" t="s">
        <v>135</v>
      </c>
      <c r="F780" t="s">
        <v>295</v>
      </c>
      <c r="G780" t="s">
        <v>296</v>
      </c>
      <c r="H780">
        <v>675</v>
      </c>
      <c r="I780" t="s">
        <v>185</v>
      </c>
      <c r="J780" t="s">
        <v>133</v>
      </c>
      <c r="K780" t="s">
        <v>132</v>
      </c>
      <c r="P780" t="s">
        <v>300</v>
      </c>
      <c r="Q780" t="s">
        <v>301</v>
      </c>
      <c r="R780" t="s">
        <v>152</v>
      </c>
      <c r="S780" t="s">
        <v>151</v>
      </c>
      <c r="AB780" t="s">
        <v>128</v>
      </c>
      <c r="AC780">
        <v>2010</v>
      </c>
      <c r="AD780" s="145">
        <v>54875</v>
      </c>
      <c r="AH780" t="s">
        <v>337</v>
      </c>
    </row>
    <row r="781" spans="1:34" x14ac:dyDescent="0.25">
      <c r="A781" t="s">
        <v>137</v>
      </c>
      <c r="B781" t="s">
        <v>89</v>
      </c>
      <c r="C781" t="s">
        <v>232</v>
      </c>
      <c r="D781" t="s">
        <v>136</v>
      </c>
      <c r="E781" t="s">
        <v>135</v>
      </c>
      <c r="F781" t="s">
        <v>295</v>
      </c>
      <c r="G781" t="s">
        <v>296</v>
      </c>
      <c r="H781">
        <v>675</v>
      </c>
      <c r="I781" t="s">
        <v>185</v>
      </c>
      <c r="J781" t="s">
        <v>133</v>
      </c>
      <c r="K781" t="s">
        <v>132</v>
      </c>
      <c r="P781" t="s">
        <v>300</v>
      </c>
      <c r="Q781" t="s">
        <v>301</v>
      </c>
      <c r="R781" t="s">
        <v>150</v>
      </c>
      <c r="S781" t="s">
        <v>149</v>
      </c>
      <c r="AB781" t="s">
        <v>128</v>
      </c>
      <c r="AC781">
        <v>2010</v>
      </c>
      <c r="AD781" s="145">
        <v>34127</v>
      </c>
      <c r="AH781" t="s">
        <v>337</v>
      </c>
    </row>
    <row r="782" spans="1:34" x14ac:dyDescent="0.25">
      <c r="A782" t="s">
        <v>137</v>
      </c>
      <c r="B782" t="s">
        <v>89</v>
      </c>
      <c r="C782" t="s">
        <v>232</v>
      </c>
      <c r="D782" t="s">
        <v>136</v>
      </c>
      <c r="E782" t="s">
        <v>135</v>
      </c>
      <c r="F782" t="s">
        <v>295</v>
      </c>
      <c r="G782" t="s">
        <v>296</v>
      </c>
      <c r="H782">
        <v>675</v>
      </c>
      <c r="I782" t="s">
        <v>185</v>
      </c>
      <c r="J782" t="s">
        <v>133</v>
      </c>
      <c r="K782" t="s">
        <v>132</v>
      </c>
      <c r="P782" t="s">
        <v>300</v>
      </c>
      <c r="Q782" t="s">
        <v>301</v>
      </c>
      <c r="R782" t="s">
        <v>148</v>
      </c>
      <c r="S782" t="s">
        <v>147</v>
      </c>
      <c r="AB782" t="s">
        <v>128</v>
      </c>
      <c r="AC782">
        <v>2010</v>
      </c>
      <c r="AD782" s="145">
        <v>150.46</v>
      </c>
      <c r="AH782" t="s">
        <v>337</v>
      </c>
    </row>
    <row r="783" spans="1:34" x14ac:dyDescent="0.25">
      <c r="A783" t="s">
        <v>137</v>
      </c>
      <c r="B783" t="s">
        <v>89</v>
      </c>
      <c r="C783" t="s">
        <v>232</v>
      </c>
      <c r="D783" t="s">
        <v>136</v>
      </c>
      <c r="E783" t="s">
        <v>135</v>
      </c>
      <c r="F783" t="s">
        <v>295</v>
      </c>
      <c r="G783" t="s">
        <v>296</v>
      </c>
      <c r="H783">
        <v>675</v>
      </c>
      <c r="I783" t="s">
        <v>185</v>
      </c>
      <c r="J783" t="s">
        <v>133</v>
      </c>
      <c r="K783" t="s">
        <v>132</v>
      </c>
      <c r="P783" t="s">
        <v>300</v>
      </c>
      <c r="Q783" t="s">
        <v>301</v>
      </c>
      <c r="R783" t="s">
        <v>146</v>
      </c>
      <c r="S783" t="s">
        <v>145</v>
      </c>
      <c r="AB783" t="s">
        <v>128</v>
      </c>
      <c r="AC783">
        <v>2010</v>
      </c>
      <c r="AD783" s="145">
        <v>48713</v>
      </c>
      <c r="AH783" t="s">
        <v>337</v>
      </c>
    </row>
    <row r="784" spans="1:34" x14ac:dyDescent="0.25">
      <c r="A784" t="s">
        <v>137</v>
      </c>
      <c r="B784" t="s">
        <v>89</v>
      </c>
      <c r="C784" t="s">
        <v>232</v>
      </c>
      <c r="D784" t="s">
        <v>136</v>
      </c>
      <c r="E784" t="s">
        <v>135</v>
      </c>
      <c r="F784" t="s">
        <v>295</v>
      </c>
      <c r="G784" t="s">
        <v>296</v>
      </c>
      <c r="H784">
        <v>675</v>
      </c>
      <c r="I784" t="s">
        <v>185</v>
      </c>
      <c r="J784" t="s">
        <v>133</v>
      </c>
      <c r="K784" t="s">
        <v>132</v>
      </c>
      <c r="P784" t="s">
        <v>300</v>
      </c>
      <c r="Q784" t="s">
        <v>301</v>
      </c>
      <c r="R784" t="s">
        <v>144</v>
      </c>
      <c r="S784" t="s">
        <v>143</v>
      </c>
      <c r="AB784" t="s">
        <v>128</v>
      </c>
      <c r="AC784">
        <v>2010</v>
      </c>
      <c r="AD784" s="145">
        <v>345666</v>
      </c>
      <c r="AH784" t="s">
        <v>337</v>
      </c>
    </row>
    <row r="785" spans="1:34" x14ac:dyDescent="0.25">
      <c r="A785" t="s">
        <v>137</v>
      </c>
      <c r="B785" t="s">
        <v>89</v>
      </c>
      <c r="C785" t="s">
        <v>232</v>
      </c>
      <c r="D785" t="s">
        <v>136</v>
      </c>
      <c r="E785" t="s">
        <v>135</v>
      </c>
      <c r="F785" t="s">
        <v>295</v>
      </c>
      <c r="G785" t="s">
        <v>296</v>
      </c>
      <c r="H785">
        <v>675</v>
      </c>
      <c r="I785" t="s">
        <v>185</v>
      </c>
      <c r="J785" t="s">
        <v>133</v>
      </c>
      <c r="K785" t="s">
        <v>132</v>
      </c>
      <c r="P785" t="s">
        <v>300</v>
      </c>
      <c r="Q785" t="s">
        <v>301</v>
      </c>
      <c r="R785" t="s">
        <v>142</v>
      </c>
      <c r="S785" t="s">
        <v>141</v>
      </c>
      <c r="AB785" t="s">
        <v>128</v>
      </c>
      <c r="AC785">
        <v>2010</v>
      </c>
      <c r="AD785" s="145">
        <v>177416</v>
      </c>
      <c r="AH785" t="s">
        <v>337</v>
      </c>
    </row>
    <row r="786" spans="1:34" x14ac:dyDescent="0.25">
      <c r="A786" t="s">
        <v>137</v>
      </c>
      <c r="B786" t="s">
        <v>89</v>
      </c>
      <c r="C786" t="s">
        <v>232</v>
      </c>
      <c r="D786" t="s">
        <v>136</v>
      </c>
      <c r="E786" t="s">
        <v>135</v>
      </c>
      <c r="F786" t="s">
        <v>295</v>
      </c>
      <c r="G786" t="s">
        <v>296</v>
      </c>
      <c r="H786">
        <v>675</v>
      </c>
      <c r="I786" t="s">
        <v>185</v>
      </c>
      <c r="J786" t="s">
        <v>133</v>
      </c>
      <c r="K786" t="s">
        <v>132</v>
      </c>
      <c r="P786" t="s">
        <v>300</v>
      </c>
      <c r="Q786" t="s">
        <v>301</v>
      </c>
      <c r="R786" t="s">
        <v>140</v>
      </c>
      <c r="S786" t="s">
        <v>139</v>
      </c>
      <c r="AB786" t="s">
        <v>128</v>
      </c>
      <c r="AC786">
        <v>2010</v>
      </c>
      <c r="AD786" s="145">
        <v>445427</v>
      </c>
      <c r="AH786" t="s">
        <v>337</v>
      </c>
    </row>
    <row r="787" spans="1:34" x14ac:dyDescent="0.25">
      <c r="A787" t="s">
        <v>137</v>
      </c>
      <c r="B787" t="s">
        <v>89</v>
      </c>
      <c r="C787" t="s">
        <v>232</v>
      </c>
      <c r="D787" t="s">
        <v>136</v>
      </c>
      <c r="E787" t="s">
        <v>135</v>
      </c>
      <c r="F787" t="s">
        <v>295</v>
      </c>
      <c r="G787" t="s">
        <v>296</v>
      </c>
      <c r="H787">
        <v>675</v>
      </c>
      <c r="I787" t="s">
        <v>185</v>
      </c>
      <c r="J787" t="s">
        <v>133</v>
      </c>
      <c r="K787" t="s">
        <v>132</v>
      </c>
      <c r="P787" t="s">
        <v>300</v>
      </c>
      <c r="Q787" t="s">
        <v>301</v>
      </c>
      <c r="R787" t="s">
        <v>138</v>
      </c>
      <c r="S787" t="s">
        <v>131</v>
      </c>
      <c r="AB787" t="s">
        <v>128</v>
      </c>
      <c r="AC787">
        <v>2010</v>
      </c>
      <c r="AD787" s="145">
        <v>1636128</v>
      </c>
      <c r="AH787" t="s">
        <v>337</v>
      </c>
    </row>
    <row r="788" spans="1:34" x14ac:dyDescent="0.25">
      <c r="A788" t="s">
        <v>137</v>
      </c>
      <c r="B788" t="s">
        <v>89</v>
      </c>
      <c r="C788" t="s">
        <v>232</v>
      </c>
      <c r="D788" t="s">
        <v>136</v>
      </c>
      <c r="E788" t="s">
        <v>135</v>
      </c>
      <c r="F788" t="s">
        <v>295</v>
      </c>
      <c r="G788" t="s">
        <v>296</v>
      </c>
      <c r="H788">
        <v>675</v>
      </c>
      <c r="I788" t="s">
        <v>185</v>
      </c>
      <c r="J788" t="s">
        <v>133</v>
      </c>
      <c r="K788" t="s">
        <v>132</v>
      </c>
      <c r="P788" t="s">
        <v>300</v>
      </c>
      <c r="Q788" t="s">
        <v>301</v>
      </c>
      <c r="R788" t="s">
        <v>130</v>
      </c>
      <c r="S788" t="s">
        <v>129</v>
      </c>
      <c r="AB788" t="s">
        <v>128</v>
      </c>
      <c r="AC788">
        <v>2010</v>
      </c>
      <c r="AD788" s="145">
        <v>314724</v>
      </c>
      <c r="AH788" t="s">
        <v>337</v>
      </c>
    </row>
    <row r="789" spans="1:34" s="49" customFormat="1" x14ac:dyDescent="0.25">
      <c r="A789" s="49" t="s">
        <v>137</v>
      </c>
      <c r="B789" s="49" t="s">
        <v>89</v>
      </c>
      <c r="C789" s="49" t="s">
        <v>232</v>
      </c>
      <c r="D789" s="49" t="s">
        <v>136</v>
      </c>
      <c r="E789" s="49" t="s">
        <v>135</v>
      </c>
      <c r="F789" s="49" t="s">
        <v>295</v>
      </c>
      <c r="G789" s="49" t="s">
        <v>296</v>
      </c>
      <c r="H789" s="49">
        <v>675</v>
      </c>
      <c r="I789" s="49" t="s">
        <v>185</v>
      </c>
      <c r="J789" s="49" t="s">
        <v>133</v>
      </c>
      <c r="K789" s="49" t="s">
        <v>132</v>
      </c>
      <c r="P789" s="49" t="s">
        <v>302</v>
      </c>
      <c r="Q789" s="49" t="s">
        <v>131</v>
      </c>
      <c r="R789" s="49" t="s">
        <v>156</v>
      </c>
      <c r="S789" s="49" t="s">
        <v>155</v>
      </c>
      <c r="AB789" s="49" t="s">
        <v>128</v>
      </c>
      <c r="AC789" s="49">
        <v>2010</v>
      </c>
      <c r="AD789" s="146">
        <v>32335</v>
      </c>
      <c r="AF789" s="49" t="s">
        <v>858</v>
      </c>
      <c r="AG789" s="146">
        <f>((AD789+AD790+AD791)*( 1 +AD799/(AD798-AD799)))/1000</f>
        <v>203.99307460504787</v>
      </c>
      <c r="AH789" s="49" t="s">
        <v>337</v>
      </c>
    </row>
    <row r="790" spans="1:34" s="49" customFormat="1" x14ac:dyDescent="0.25">
      <c r="A790" s="49" t="s">
        <v>137</v>
      </c>
      <c r="B790" s="49" t="s">
        <v>89</v>
      </c>
      <c r="C790" s="49" t="s">
        <v>232</v>
      </c>
      <c r="D790" s="49" t="s">
        <v>136</v>
      </c>
      <c r="E790" s="49" t="s">
        <v>135</v>
      </c>
      <c r="F790" s="49" t="s">
        <v>295</v>
      </c>
      <c r="G790" s="49" t="s">
        <v>296</v>
      </c>
      <c r="H790" s="49">
        <v>675</v>
      </c>
      <c r="I790" s="49" t="s">
        <v>185</v>
      </c>
      <c r="J790" s="49" t="s">
        <v>133</v>
      </c>
      <c r="K790" s="49" t="s">
        <v>132</v>
      </c>
      <c r="P790" s="49" t="s">
        <v>302</v>
      </c>
      <c r="Q790" s="49" t="s">
        <v>131</v>
      </c>
      <c r="R790" s="49" t="s">
        <v>154</v>
      </c>
      <c r="S790" s="49" t="s">
        <v>153</v>
      </c>
      <c r="AB790" s="49" t="s">
        <v>128</v>
      </c>
      <c r="AC790" s="49">
        <v>2010</v>
      </c>
      <c r="AD790" s="146">
        <v>64991</v>
      </c>
      <c r="AF790" s="49" t="s">
        <v>859</v>
      </c>
      <c r="AG790" s="146">
        <f>((AD792+AD793+AD794+AD795+AD796+AD797)*( 1 +AD799/(AD798-AD799)))/1000</f>
        <v>1604.8898606704126</v>
      </c>
      <c r="AH790" s="49" t="s">
        <v>337</v>
      </c>
    </row>
    <row r="791" spans="1:34" s="49" customFormat="1" x14ac:dyDescent="0.25">
      <c r="A791" s="49" t="s">
        <v>137</v>
      </c>
      <c r="B791" s="49" t="s">
        <v>89</v>
      </c>
      <c r="C791" s="49" t="s">
        <v>232</v>
      </c>
      <c r="D791" s="49" t="s">
        <v>136</v>
      </c>
      <c r="E791" s="49" t="s">
        <v>135</v>
      </c>
      <c r="F791" s="49" t="s">
        <v>295</v>
      </c>
      <c r="G791" s="49" t="s">
        <v>296</v>
      </c>
      <c r="H791" s="49">
        <v>675</v>
      </c>
      <c r="I791" s="49" t="s">
        <v>185</v>
      </c>
      <c r="J791" s="49" t="s">
        <v>133</v>
      </c>
      <c r="K791" s="49" t="s">
        <v>132</v>
      </c>
      <c r="P791" s="49" t="s">
        <v>302</v>
      </c>
      <c r="Q791" s="49" t="s">
        <v>131</v>
      </c>
      <c r="R791" s="49" t="s">
        <v>152</v>
      </c>
      <c r="S791" s="49" t="s">
        <v>151</v>
      </c>
      <c r="AB791" s="49" t="s">
        <v>128</v>
      </c>
      <c r="AC791" s="49">
        <v>2010</v>
      </c>
      <c r="AD791" s="146">
        <v>70854</v>
      </c>
      <c r="AF791" s="49" t="s">
        <v>862</v>
      </c>
      <c r="AG791" s="146">
        <f>(AD789+AD790+AD791+AD792+ AD793+AD794+AD795+AD796+AD797+AD799)/1000</f>
        <v>1808.884</v>
      </c>
      <c r="AH791" s="49" t="s">
        <v>337</v>
      </c>
    </row>
    <row r="792" spans="1:34" s="49" customFormat="1" x14ac:dyDescent="0.25">
      <c r="A792" s="49" t="s">
        <v>137</v>
      </c>
      <c r="B792" s="49" t="s">
        <v>89</v>
      </c>
      <c r="C792" s="49" t="s">
        <v>232</v>
      </c>
      <c r="D792" s="49" t="s">
        <v>136</v>
      </c>
      <c r="E792" s="49" t="s">
        <v>135</v>
      </c>
      <c r="F792" s="49" t="s">
        <v>295</v>
      </c>
      <c r="G792" s="49" t="s">
        <v>296</v>
      </c>
      <c r="H792" s="49">
        <v>675</v>
      </c>
      <c r="I792" s="49" t="s">
        <v>185</v>
      </c>
      <c r="J792" s="49" t="s">
        <v>133</v>
      </c>
      <c r="K792" s="49" t="s">
        <v>132</v>
      </c>
      <c r="P792" s="49" t="s">
        <v>302</v>
      </c>
      <c r="Q792" s="49" t="s">
        <v>131</v>
      </c>
      <c r="R792" s="49" t="s">
        <v>150</v>
      </c>
      <c r="S792" s="49" t="s">
        <v>149</v>
      </c>
      <c r="AB792" s="49" t="s">
        <v>128</v>
      </c>
      <c r="AC792" s="49">
        <v>2010</v>
      </c>
      <c r="AD792" s="146">
        <v>72683</v>
      </c>
      <c r="AG792" s="146"/>
      <c r="AH792" s="49" t="s">
        <v>337</v>
      </c>
    </row>
    <row r="793" spans="1:34" s="49" customFormat="1" x14ac:dyDescent="0.25">
      <c r="A793" s="49" t="s">
        <v>137</v>
      </c>
      <c r="B793" s="49" t="s">
        <v>89</v>
      </c>
      <c r="C793" s="49" t="s">
        <v>232</v>
      </c>
      <c r="D793" s="49" t="s">
        <v>136</v>
      </c>
      <c r="E793" s="49" t="s">
        <v>135</v>
      </c>
      <c r="F793" s="49" t="s">
        <v>295</v>
      </c>
      <c r="G793" s="49" t="s">
        <v>296</v>
      </c>
      <c r="H793" s="49">
        <v>675</v>
      </c>
      <c r="I793" s="49" t="s">
        <v>185</v>
      </c>
      <c r="J793" s="49" t="s">
        <v>133</v>
      </c>
      <c r="K793" s="49" t="s">
        <v>132</v>
      </c>
      <c r="P793" s="49" t="s">
        <v>302</v>
      </c>
      <c r="Q793" s="49" t="s">
        <v>131</v>
      </c>
      <c r="R793" s="49" t="s">
        <v>148</v>
      </c>
      <c r="S793" s="49" t="s">
        <v>147</v>
      </c>
      <c r="AB793" s="49" t="s">
        <v>128</v>
      </c>
      <c r="AC793" s="49">
        <v>2010</v>
      </c>
      <c r="AD793" s="146">
        <v>176334</v>
      </c>
      <c r="AG793" s="146"/>
      <c r="AH793" s="49" t="s">
        <v>337</v>
      </c>
    </row>
    <row r="794" spans="1:34" s="49" customFormat="1" x14ac:dyDescent="0.25">
      <c r="A794" s="49" t="s">
        <v>137</v>
      </c>
      <c r="B794" s="49" t="s">
        <v>89</v>
      </c>
      <c r="C794" s="49" t="s">
        <v>232</v>
      </c>
      <c r="D794" s="49" t="s">
        <v>136</v>
      </c>
      <c r="E794" s="49" t="s">
        <v>135</v>
      </c>
      <c r="F794" s="49" t="s">
        <v>295</v>
      </c>
      <c r="G794" s="49" t="s">
        <v>296</v>
      </c>
      <c r="H794" s="49">
        <v>675</v>
      </c>
      <c r="I794" s="49" t="s">
        <v>185</v>
      </c>
      <c r="J794" s="49" t="s">
        <v>133</v>
      </c>
      <c r="K794" s="49" t="s">
        <v>132</v>
      </c>
      <c r="P794" s="49" t="s">
        <v>302</v>
      </c>
      <c r="Q794" s="49" t="s">
        <v>131</v>
      </c>
      <c r="R794" s="49" t="s">
        <v>146</v>
      </c>
      <c r="S794" s="49" t="s">
        <v>145</v>
      </c>
      <c r="AB794" s="49" t="s">
        <v>128</v>
      </c>
      <c r="AC794" s="49">
        <v>2010</v>
      </c>
      <c r="AD794" s="146">
        <v>53805</v>
      </c>
      <c r="AG794" s="146"/>
      <c r="AH794" s="49" t="s">
        <v>337</v>
      </c>
    </row>
    <row r="795" spans="1:34" s="49" customFormat="1" x14ac:dyDescent="0.25">
      <c r="A795" s="49" t="s">
        <v>137</v>
      </c>
      <c r="B795" s="49" t="s">
        <v>89</v>
      </c>
      <c r="C795" s="49" t="s">
        <v>232</v>
      </c>
      <c r="D795" s="49" t="s">
        <v>136</v>
      </c>
      <c r="E795" s="49" t="s">
        <v>135</v>
      </c>
      <c r="F795" s="49" t="s">
        <v>295</v>
      </c>
      <c r="G795" s="49" t="s">
        <v>296</v>
      </c>
      <c r="H795" s="49">
        <v>675</v>
      </c>
      <c r="I795" s="49" t="s">
        <v>185</v>
      </c>
      <c r="J795" s="49" t="s">
        <v>133</v>
      </c>
      <c r="K795" s="49" t="s">
        <v>132</v>
      </c>
      <c r="P795" s="49" t="s">
        <v>302</v>
      </c>
      <c r="Q795" s="49" t="s">
        <v>131</v>
      </c>
      <c r="R795" s="49" t="s">
        <v>144</v>
      </c>
      <c r="S795" s="49" t="s">
        <v>143</v>
      </c>
      <c r="AB795" s="49" t="s">
        <v>128</v>
      </c>
      <c r="AC795" s="49">
        <v>2010</v>
      </c>
      <c r="AD795" s="146">
        <v>380266</v>
      </c>
      <c r="AG795" s="146"/>
      <c r="AH795" s="49" t="s">
        <v>337</v>
      </c>
    </row>
    <row r="796" spans="1:34" s="49" customFormat="1" x14ac:dyDescent="0.25">
      <c r="A796" s="49" t="s">
        <v>137</v>
      </c>
      <c r="B796" s="49" t="s">
        <v>89</v>
      </c>
      <c r="C796" s="49" t="s">
        <v>232</v>
      </c>
      <c r="D796" s="49" t="s">
        <v>136</v>
      </c>
      <c r="E796" s="49" t="s">
        <v>135</v>
      </c>
      <c r="F796" s="49" t="s">
        <v>295</v>
      </c>
      <c r="G796" s="49" t="s">
        <v>296</v>
      </c>
      <c r="H796" s="49">
        <v>675</v>
      </c>
      <c r="I796" s="49" t="s">
        <v>185</v>
      </c>
      <c r="J796" s="49" t="s">
        <v>133</v>
      </c>
      <c r="K796" s="49" t="s">
        <v>132</v>
      </c>
      <c r="P796" s="49" t="s">
        <v>302</v>
      </c>
      <c r="Q796" s="49" t="s">
        <v>131</v>
      </c>
      <c r="R796" s="49" t="s">
        <v>142</v>
      </c>
      <c r="S796" s="49" t="s">
        <v>141</v>
      </c>
      <c r="AB796" s="49" t="s">
        <v>128</v>
      </c>
      <c r="AC796" s="49">
        <v>2010</v>
      </c>
      <c r="AD796" s="146">
        <v>184289</v>
      </c>
      <c r="AG796" s="146"/>
      <c r="AH796" s="49" t="s">
        <v>337</v>
      </c>
    </row>
    <row r="797" spans="1:34" s="49" customFormat="1" x14ac:dyDescent="0.25">
      <c r="A797" s="49" t="s">
        <v>137</v>
      </c>
      <c r="B797" s="49" t="s">
        <v>89</v>
      </c>
      <c r="C797" s="49" t="s">
        <v>232</v>
      </c>
      <c r="D797" s="49" t="s">
        <v>136</v>
      </c>
      <c r="E797" s="49" t="s">
        <v>135</v>
      </c>
      <c r="F797" s="49" t="s">
        <v>295</v>
      </c>
      <c r="G797" s="49" t="s">
        <v>296</v>
      </c>
      <c r="H797" s="49">
        <v>675</v>
      </c>
      <c r="I797" s="49" t="s">
        <v>185</v>
      </c>
      <c r="J797" s="49" t="s">
        <v>133</v>
      </c>
      <c r="K797" s="49" t="s">
        <v>132</v>
      </c>
      <c r="P797" s="49" t="s">
        <v>302</v>
      </c>
      <c r="Q797" s="49" t="s">
        <v>131</v>
      </c>
      <c r="R797" s="49" t="s">
        <v>140</v>
      </c>
      <c r="S797" s="49" t="s">
        <v>139</v>
      </c>
      <c r="AB797" s="49" t="s">
        <v>128</v>
      </c>
      <c r="AC797" s="49">
        <v>2010</v>
      </c>
      <c r="AD797" s="146">
        <v>455758</v>
      </c>
      <c r="AG797" s="146"/>
      <c r="AH797" s="49" t="s">
        <v>337</v>
      </c>
    </row>
    <row r="798" spans="1:34" s="49" customFormat="1" x14ac:dyDescent="0.25">
      <c r="A798" s="49" t="s">
        <v>137</v>
      </c>
      <c r="B798" s="49" t="s">
        <v>89</v>
      </c>
      <c r="C798" s="49" t="s">
        <v>232</v>
      </c>
      <c r="D798" s="49" t="s">
        <v>136</v>
      </c>
      <c r="E798" s="49" t="s">
        <v>135</v>
      </c>
      <c r="F798" s="49" t="s">
        <v>295</v>
      </c>
      <c r="G798" s="49" t="s">
        <v>296</v>
      </c>
      <c r="H798" s="49">
        <v>675</v>
      </c>
      <c r="I798" s="49" t="s">
        <v>185</v>
      </c>
      <c r="J798" s="49" t="s">
        <v>133</v>
      </c>
      <c r="K798" s="49" t="s">
        <v>132</v>
      </c>
      <c r="P798" s="49" t="s">
        <v>302</v>
      </c>
      <c r="Q798" s="49" t="s">
        <v>131</v>
      </c>
      <c r="R798" s="49" t="s">
        <v>138</v>
      </c>
      <c r="S798" s="49" t="s">
        <v>131</v>
      </c>
      <c r="AB798" s="49" t="s">
        <v>128</v>
      </c>
      <c r="AC798" s="49">
        <v>2010</v>
      </c>
      <c r="AD798" s="146">
        <v>1808889</v>
      </c>
      <c r="AG798" s="146"/>
      <c r="AH798" s="49" t="s">
        <v>337</v>
      </c>
    </row>
    <row r="799" spans="1:34" s="49" customFormat="1" x14ac:dyDescent="0.25">
      <c r="A799" s="49" t="s">
        <v>137</v>
      </c>
      <c r="B799" s="49" t="s">
        <v>89</v>
      </c>
      <c r="C799" s="49" t="s">
        <v>232</v>
      </c>
      <c r="D799" s="49" t="s">
        <v>136</v>
      </c>
      <c r="E799" s="49" t="s">
        <v>135</v>
      </c>
      <c r="F799" s="49" t="s">
        <v>295</v>
      </c>
      <c r="G799" s="49" t="s">
        <v>296</v>
      </c>
      <c r="H799" s="49">
        <v>675</v>
      </c>
      <c r="I799" s="49" t="s">
        <v>185</v>
      </c>
      <c r="J799" s="49" t="s">
        <v>133</v>
      </c>
      <c r="K799" s="49" t="s">
        <v>132</v>
      </c>
      <c r="P799" s="49" t="s">
        <v>302</v>
      </c>
      <c r="Q799" s="49" t="s">
        <v>131</v>
      </c>
      <c r="R799" s="49" t="s">
        <v>130</v>
      </c>
      <c r="S799" s="49" t="s">
        <v>129</v>
      </c>
      <c r="AB799" s="49" t="s">
        <v>128</v>
      </c>
      <c r="AC799" s="49">
        <v>2010</v>
      </c>
      <c r="AD799" s="146">
        <v>317569</v>
      </c>
      <c r="AG799" s="146"/>
      <c r="AH799" s="49" t="s">
        <v>337</v>
      </c>
    </row>
    <row r="800" spans="1:34" x14ac:dyDescent="0.25">
      <c r="A800" t="s">
        <v>137</v>
      </c>
      <c r="B800" t="s">
        <v>4</v>
      </c>
      <c r="C800" t="s">
        <v>231</v>
      </c>
      <c r="D800" t="s">
        <v>136</v>
      </c>
      <c r="E800" t="s">
        <v>135</v>
      </c>
      <c r="F800" t="s">
        <v>295</v>
      </c>
      <c r="G800" t="s">
        <v>296</v>
      </c>
      <c r="H800">
        <v>706</v>
      </c>
      <c r="I800" t="s">
        <v>185</v>
      </c>
      <c r="J800" t="s">
        <v>133</v>
      </c>
      <c r="K800" t="s">
        <v>158</v>
      </c>
      <c r="P800" t="s">
        <v>297</v>
      </c>
      <c r="Q800" t="s">
        <v>298</v>
      </c>
      <c r="R800" t="s">
        <v>176</v>
      </c>
      <c r="S800" t="s">
        <v>175</v>
      </c>
      <c r="AB800" t="s">
        <v>128</v>
      </c>
      <c r="AC800">
        <v>2010</v>
      </c>
      <c r="AD800" s="145">
        <v>0</v>
      </c>
      <c r="AE800" t="s">
        <v>196</v>
      </c>
      <c r="AH800" t="s">
        <v>338</v>
      </c>
    </row>
    <row r="801" spans="1:34" x14ac:dyDescent="0.25">
      <c r="A801" t="s">
        <v>137</v>
      </c>
      <c r="B801" t="s">
        <v>4</v>
      </c>
      <c r="C801" t="s">
        <v>231</v>
      </c>
      <c r="D801" t="s">
        <v>136</v>
      </c>
      <c r="E801" t="s">
        <v>135</v>
      </c>
      <c r="F801" t="s">
        <v>295</v>
      </c>
      <c r="G801" t="s">
        <v>296</v>
      </c>
      <c r="H801">
        <v>706</v>
      </c>
      <c r="I801" t="s">
        <v>185</v>
      </c>
      <c r="J801" t="s">
        <v>133</v>
      </c>
      <c r="K801" t="s">
        <v>158</v>
      </c>
      <c r="P801" t="s">
        <v>297</v>
      </c>
      <c r="Q801" t="s">
        <v>298</v>
      </c>
      <c r="R801" t="s">
        <v>174</v>
      </c>
      <c r="S801" t="s">
        <v>173</v>
      </c>
      <c r="AB801" t="s">
        <v>128</v>
      </c>
      <c r="AC801">
        <v>2010</v>
      </c>
      <c r="AD801" s="145">
        <v>2975</v>
      </c>
      <c r="AH801" t="s">
        <v>338</v>
      </c>
    </row>
    <row r="802" spans="1:34" x14ac:dyDescent="0.25">
      <c r="A802" t="s">
        <v>137</v>
      </c>
      <c r="B802" t="s">
        <v>4</v>
      </c>
      <c r="C802" t="s">
        <v>231</v>
      </c>
      <c r="D802" t="s">
        <v>136</v>
      </c>
      <c r="E802" t="s">
        <v>135</v>
      </c>
      <c r="F802" t="s">
        <v>295</v>
      </c>
      <c r="G802" t="s">
        <v>296</v>
      </c>
      <c r="H802">
        <v>706</v>
      </c>
      <c r="I802" t="s">
        <v>185</v>
      </c>
      <c r="J802" t="s">
        <v>133</v>
      </c>
      <c r="K802" t="s">
        <v>158</v>
      </c>
      <c r="P802" t="s">
        <v>297</v>
      </c>
      <c r="Q802" t="s">
        <v>298</v>
      </c>
      <c r="R802" t="s">
        <v>172</v>
      </c>
      <c r="S802" t="s">
        <v>153</v>
      </c>
      <c r="AB802" t="s">
        <v>128</v>
      </c>
      <c r="AC802">
        <v>2010</v>
      </c>
      <c r="AD802" s="145">
        <v>4124</v>
      </c>
      <c r="AH802" t="s">
        <v>338</v>
      </c>
    </row>
    <row r="803" spans="1:34" x14ac:dyDescent="0.25">
      <c r="A803" t="s">
        <v>137</v>
      </c>
      <c r="B803" t="s">
        <v>4</v>
      </c>
      <c r="C803" t="s">
        <v>231</v>
      </c>
      <c r="D803" t="s">
        <v>136</v>
      </c>
      <c r="E803" t="s">
        <v>135</v>
      </c>
      <c r="F803" t="s">
        <v>295</v>
      </c>
      <c r="G803" t="s">
        <v>296</v>
      </c>
      <c r="H803">
        <v>706</v>
      </c>
      <c r="I803" t="s">
        <v>185</v>
      </c>
      <c r="J803" t="s">
        <v>133</v>
      </c>
      <c r="K803" t="s">
        <v>158</v>
      </c>
      <c r="P803" t="s">
        <v>297</v>
      </c>
      <c r="Q803" t="s">
        <v>298</v>
      </c>
      <c r="R803" t="s">
        <v>171</v>
      </c>
      <c r="S803" t="s">
        <v>151</v>
      </c>
      <c r="AB803" t="s">
        <v>128</v>
      </c>
      <c r="AC803">
        <v>2010</v>
      </c>
      <c r="AD803" s="145">
        <v>7651</v>
      </c>
      <c r="AH803" t="s">
        <v>338</v>
      </c>
    </row>
    <row r="804" spans="1:34" x14ac:dyDescent="0.25">
      <c r="A804" t="s">
        <v>137</v>
      </c>
      <c r="B804" t="s">
        <v>4</v>
      </c>
      <c r="C804" t="s">
        <v>231</v>
      </c>
      <c r="D804" t="s">
        <v>136</v>
      </c>
      <c r="E804" t="s">
        <v>135</v>
      </c>
      <c r="F804" t="s">
        <v>295</v>
      </c>
      <c r="G804" t="s">
        <v>296</v>
      </c>
      <c r="H804">
        <v>706</v>
      </c>
      <c r="I804" t="s">
        <v>185</v>
      </c>
      <c r="J804" t="s">
        <v>133</v>
      </c>
      <c r="K804" t="s">
        <v>158</v>
      </c>
      <c r="P804" t="s">
        <v>297</v>
      </c>
      <c r="Q804" t="s">
        <v>298</v>
      </c>
      <c r="R804" t="s">
        <v>170</v>
      </c>
      <c r="S804" t="s">
        <v>169</v>
      </c>
      <c r="AB804" t="s">
        <v>128</v>
      </c>
      <c r="AC804">
        <v>2010</v>
      </c>
      <c r="AD804" s="145">
        <v>12.11</v>
      </c>
      <c r="AH804" t="s">
        <v>338</v>
      </c>
    </row>
    <row r="805" spans="1:34" x14ac:dyDescent="0.25">
      <c r="A805" t="s">
        <v>137</v>
      </c>
      <c r="B805" t="s">
        <v>4</v>
      </c>
      <c r="C805" t="s">
        <v>231</v>
      </c>
      <c r="D805" t="s">
        <v>136</v>
      </c>
      <c r="E805" t="s">
        <v>135</v>
      </c>
      <c r="F805" t="s">
        <v>295</v>
      </c>
      <c r="G805" t="s">
        <v>296</v>
      </c>
      <c r="H805">
        <v>706</v>
      </c>
      <c r="I805" t="s">
        <v>185</v>
      </c>
      <c r="J805" t="s">
        <v>133</v>
      </c>
      <c r="K805" t="s">
        <v>158</v>
      </c>
      <c r="P805" t="s">
        <v>297</v>
      </c>
      <c r="Q805" t="s">
        <v>298</v>
      </c>
      <c r="R805" t="s">
        <v>168</v>
      </c>
      <c r="S805" t="s">
        <v>167</v>
      </c>
      <c r="AB805" t="s">
        <v>128</v>
      </c>
      <c r="AC805">
        <v>2010</v>
      </c>
      <c r="AD805" s="145">
        <v>12.84</v>
      </c>
      <c r="AH805" t="s">
        <v>338</v>
      </c>
    </row>
    <row r="806" spans="1:34" x14ac:dyDescent="0.25">
      <c r="A806" t="s">
        <v>137</v>
      </c>
      <c r="B806" t="s">
        <v>4</v>
      </c>
      <c r="C806" t="s">
        <v>231</v>
      </c>
      <c r="D806" t="s">
        <v>136</v>
      </c>
      <c r="E806" t="s">
        <v>135</v>
      </c>
      <c r="F806" t="s">
        <v>295</v>
      </c>
      <c r="G806" t="s">
        <v>296</v>
      </c>
      <c r="H806">
        <v>706</v>
      </c>
      <c r="I806" t="s">
        <v>185</v>
      </c>
      <c r="J806" t="s">
        <v>133</v>
      </c>
      <c r="K806" t="s">
        <v>158</v>
      </c>
      <c r="P806" t="s">
        <v>297</v>
      </c>
      <c r="Q806" t="s">
        <v>298</v>
      </c>
      <c r="R806" t="s">
        <v>166</v>
      </c>
      <c r="S806" t="s">
        <v>165</v>
      </c>
      <c r="AB806" t="s">
        <v>128</v>
      </c>
      <c r="AC806">
        <v>2010</v>
      </c>
      <c r="AD806" s="145">
        <v>0</v>
      </c>
      <c r="AE806" t="s">
        <v>186</v>
      </c>
      <c r="AH806" t="s">
        <v>338</v>
      </c>
    </row>
    <row r="807" spans="1:34" x14ac:dyDescent="0.25">
      <c r="A807" t="s">
        <v>137</v>
      </c>
      <c r="B807" t="s">
        <v>4</v>
      </c>
      <c r="C807" t="s">
        <v>231</v>
      </c>
      <c r="D807" t="s">
        <v>136</v>
      </c>
      <c r="E807" t="s">
        <v>135</v>
      </c>
      <c r="F807" t="s">
        <v>295</v>
      </c>
      <c r="G807" t="s">
        <v>296</v>
      </c>
      <c r="H807">
        <v>706</v>
      </c>
      <c r="I807" t="s">
        <v>185</v>
      </c>
      <c r="J807" t="s">
        <v>133</v>
      </c>
      <c r="K807" t="s">
        <v>158</v>
      </c>
      <c r="P807" t="s">
        <v>297</v>
      </c>
      <c r="Q807" t="s">
        <v>298</v>
      </c>
      <c r="R807" t="s">
        <v>164</v>
      </c>
      <c r="S807" t="s">
        <v>143</v>
      </c>
      <c r="AB807" t="s">
        <v>128</v>
      </c>
      <c r="AC807">
        <v>2010</v>
      </c>
      <c r="AD807" s="145">
        <v>0</v>
      </c>
      <c r="AE807" t="s">
        <v>179</v>
      </c>
      <c r="AH807" t="s">
        <v>338</v>
      </c>
    </row>
    <row r="808" spans="1:34" x14ac:dyDescent="0.25">
      <c r="A808" t="s">
        <v>137</v>
      </c>
      <c r="B808" t="s">
        <v>4</v>
      </c>
      <c r="C808" t="s">
        <v>231</v>
      </c>
      <c r="D808" t="s">
        <v>136</v>
      </c>
      <c r="E808" t="s">
        <v>135</v>
      </c>
      <c r="F808" t="s">
        <v>295</v>
      </c>
      <c r="G808" t="s">
        <v>296</v>
      </c>
      <c r="H808">
        <v>706</v>
      </c>
      <c r="I808" t="s">
        <v>185</v>
      </c>
      <c r="J808" t="s">
        <v>133</v>
      </c>
      <c r="K808" t="s">
        <v>158</v>
      </c>
      <c r="P808" t="s">
        <v>297</v>
      </c>
      <c r="Q808" t="s">
        <v>298</v>
      </c>
      <c r="R808" t="s">
        <v>163</v>
      </c>
      <c r="S808" t="s">
        <v>162</v>
      </c>
      <c r="AB808" t="s">
        <v>128</v>
      </c>
      <c r="AC808">
        <v>2010</v>
      </c>
      <c r="AD808" s="145">
        <v>0</v>
      </c>
      <c r="AE808" t="s">
        <v>179</v>
      </c>
      <c r="AH808" t="s">
        <v>338</v>
      </c>
    </row>
    <row r="809" spans="1:34" x14ac:dyDescent="0.25">
      <c r="A809" t="s">
        <v>137</v>
      </c>
      <c r="B809" t="s">
        <v>4</v>
      </c>
      <c r="C809" t="s">
        <v>231</v>
      </c>
      <c r="D809" t="s">
        <v>136</v>
      </c>
      <c r="E809" t="s">
        <v>135</v>
      </c>
      <c r="F809" t="s">
        <v>295</v>
      </c>
      <c r="G809" t="s">
        <v>296</v>
      </c>
      <c r="H809">
        <v>706</v>
      </c>
      <c r="I809" t="s">
        <v>185</v>
      </c>
      <c r="J809" t="s">
        <v>133</v>
      </c>
      <c r="K809" t="s">
        <v>158</v>
      </c>
      <c r="P809" t="s">
        <v>297</v>
      </c>
      <c r="Q809" t="s">
        <v>298</v>
      </c>
      <c r="R809" t="s">
        <v>161</v>
      </c>
      <c r="S809" t="s">
        <v>139</v>
      </c>
      <c r="AB809" t="s">
        <v>128</v>
      </c>
      <c r="AC809">
        <v>2010</v>
      </c>
      <c r="AD809" s="145">
        <v>3702</v>
      </c>
      <c r="AH809" t="s">
        <v>338</v>
      </c>
    </row>
    <row r="810" spans="1:34" x14ac:dyDescent="0.25">
      <c r="A810" t="s">
        <v>137</v>
      </c>
      <c r="B810" t="s">
        <v>4</v>
      </c>
      <c r="C810" t="s">
        <v>231</v>
      </c>
      <c r="D810" t="s">
        <v>136</v>
      </c>
      <c r="E810" t="s">
        <v>135</v>
      </c>
      <c r="F810" t="s">
        <v>295</v>
      </c>
      <c r="G810" t="s">
        <v>296</v>
      </c>
      <c r="H810">
        <v>706</v>
      </c>
      <c r="I810" t="s">
        <v>185</v>
      </c>
      <c r="J810" t="s">
        <v>133</v>
      </c>
      <c r="K810" t="s">
        <v>158</v>
      </c>
      <c r="P810" t="s">
        <v>297</v>
      </c>
      <c r="Q810" t="s">
        <v>298</v>
      </c>
      <c r="R810" t="s">
        <v>160</v>
      </c>
      <c r="S810" t="s">
        <v>131</v>
      </c>
      <c r="AB810" t="s">
        <v>128</v>
      </c>
      <c r="AC810">
        <v>2010</v>
      </c>
      <c r="AD810" s="145">
        <v>96329</v>
      </c>
      <c r="AH810" t="s">
        <v>338</v>
      </c>
    </row>
    <row r="811" spans="1:34" x14ac:dyDescent="0.25">
      <c r="A811" t="s">
        <v>137</v>
      </c>
      <c r="B811" t="s">
        <v>4</v>
      </c>
      <c r="C811" t="s">
        <v>231</v>
      </c>
      <c r="D811" t="s">
        <v>136</v>
      </c>
      <c r="E811" t="s">
        <v>135</v>
      </c>
      <c r="F811" t="s">
        <v>295</v>
      </c>
      <c r="G811" t="s">
        <v>296</v>
      </c>
      <c r="H811">
        <v>706</v>
      </c>
      <c r="I811" t="s">
        <v>185</v>
      </c>
      <c r="J811" t="s">
        <v>133</v>
      </c>
      <c r="K811" t="s">
        <v>158</v>
      </c>
      <c r="P811" t="s">
        <v>297</v>
      </c>
      <c r="Q811" t="s">
        <v>298</v>
      </c>
      <c r="R811" t="s">
        <v>157</v>
      </c>
      <c r="S811" t="s">
        <v>129</v>
      </c>
      <c r="AB811" t="s">
        <v>128</v>
      </c>
      <c r="AC811">
        <v>2010</v>
      </c>
      <c r="AD811" s="145">
        <v>0</v>
      </c>
      <c r="AE811" t="s">
        <v>186</v>
      </c>
      <c r="AH811" t="s">
        <v>338</v>
      </c>
    </row>
    <row r="812" spans="1:34" x14ac:dyDescent="0.25">
      <c r="A812" t="s">
        <v>137</v>
      </c>
      <c r="B812" t="s">
        <v>4</v>
      </c>
      <c r="C812" t="s">
        <v>231</v>
      </c>
      <c r="D812" t="s">
        <v>136</v>
      </c>
      <c r="E812" t="s">
        <v>135</v>
      </c>
      <c r="F812" t="s">
        <v>295</v>
      </c>
      <c r="G812" t="s">
        <v>296</v>
      </c>
      <c r="H812">
        <v>706</v>
      </c>
      <c r="I812" t="s">
        <v>185</v>
      </c>
      <c r="J812" t="s">
        <v>133</v>
      </c>
      <c r="K812" t="s">
        <v>158</v>
      </c>
      <c r="P812" t="s">
        <v>300</v>
      </c>
      <c r="Q812" t="s">
        <v>301</v>
      </c>
      <c r="R812" t="s">
        <v>176</v>
      </c>
      <c r="S812" t="s">
        <v>175</v>
      </c>
      <c r="AB812" t="s">
        <v>128</v>
      </c>
      <c r="AC812">
        <v>2010</v>
      </c>
      <c r="AD812" s="145">
        <v>0</v>
      </c>
      <c r="AE812" t="s">
        <v>196</v>
      </c>
      <c r="AH812" t="s">
        <v>338</v>
      </c>
    </row>
    <row r="813" spans="1:34" x14ac:dyDescent="0.25">
      <c r="A813" t="s">
        <v>137</v>
      </c>
      <c r="B813" t="s">
        <v>4</v>
      </c>
      <c r="C813" t="s">
        <v>231</v>
      </c>
      <c r="D813" t="s">
        <v>136</v>
      </c>
      <c r="E813" t="s">
        <v>135</v>
      </c>
      <c r="F813" t="s">
        <v>295</v>
      </c>
      <c r="G813" t="s">
        <v>296</v>
      </c>
      <c r="H813">
        <v>706</v>
      </c>
      <c r="I813" t="s">
        <v>185</v>
      </c>
      <c r="J813" t="s">
        <v>133</v>
      </c>
      <c r="K813" t="s">
        <v>158</v>
      </c>
      <c r="P813" t="s">
        <v>300</v>
      </c>
      <c r="Q813" t="s">
        <v>301</v>
      </c>
      <c r="R813" t="s">
        <v>174</v>
      </c>
      <c r="S813" t="s">
        <v>173</v>
      </c>
      <c r="AB813" t="s">
        <v>128</v>
      </c>
      <c r="AC813">
        <v>2010</v>
      </c>
      <c r="AD813" s="145">
        <v>3986</v>
      </c>
      <c r="AH813" t="s">
        <v>338</v>
      </c>
    </row>
    <row r="814" spans="1:34" x14ac:dyDescent="0.25">
      <c r="A814" t="s">
        <v>137</v>
      </c>
      <c r="B814" t="s">
        <v>4</v>
      </c>
      <c r="C814" t="s">
        <v>231</v>
      </c>
      <c r="D814" t="s">
        <v>136</v>
      </c>
      <c r="E814" t="s">
        <v>135</v>
      </c>
      <c r="F814" t="s">
        <v>295</v>
      </c>
      <c r="G814" t="s">
        <v>296</v>
      </c>
      <c r="H814">
        <v>706</v>
      </c>
      <c r="I814" t="s">
        <v>185</v>
      </c>
      <c r="J814" t="s">
        <v>133</v>
      </c>
      <c r="K814" t="s">
        <v>158</v>
      </c>
      <c r="P814" t="s">
        <v>300</v>
      </c>
      <c r="Q814" t="s">
        <v>301</v>
      </c>
      <c r="R814" t="s">
        <v>172</v>
      </c>
      <c r="S814" t="s">
        <v>153</v>
      </c>
      <c r="AB814" t="s">
        <v>128</v>
      </c>
      <c r="AC814">
        <v>2010</v>
      </c>
      <c r="AD814" s="145">
        <v>4.62</v>
      </c>
      <c r="AH814" t="s">
        <v>338</v>
      </c>
    </row>
    <row r="815" spans="1:34" x14ac:dyDescent="0.25">
      <c r="A815" t="s">
        <v>137</v>
      </c>
      <c r="B815" t="s">
        <v>4</v>
      </c>
      <c r="C815" t="s">
        <v>231</v>
      </c>
      <c r="D815" t="s">
        <v>136</v>
      </c>
      <c r="E815" t="s">
        <v>135</v>
      </c>
      <c r="F815" t="s">
        <v>295</v>
      </c>
      <c r="G815" t="s">
        <v>296</v>
      </c>
      <c r="H815">
        <v>706</v>
      </c>
      <c r="I815" t="s">
        <v>185</v>
      </c>
      <c r="J815" t="s">
        <v>133</v>
      </c>
      <c r="K815" t="s">
        <v>158</v>
      </c>
      <c r="P815" t="s">
        <v>300</v>
      </c>
      <c r="Q815" t="s">
        <v>301</v>
      </c>
      <c r="R815" t="s">
        <v>171</v>
      </c>
      <c r="S815" t="s">
        <v>151</v>
      </c>
      <c r="AB815" t="s">
        <v>128</v>
      </c>
      <c r="AC815">
        <v>2010</v>
      </c>
      <c r="AD815" s="145">
        <v>6791</v>
      </c>
      <c r="AH815" t="s">
        <v>338</v>
      </c>
    </row>
    <row r="816" spans="1:34" x14ac:dyDescent="0.25">
      <c r="A816" t="s">
        <v>137</v>
      </c>
      <c r="B816" t="s">
        <v>4</v>
      </c>
      <c r="C816" t="s">
        <v>231</v>
      </c>
      <c r="D816" t="s">
        <v>136</v>
      </c>
      <c r="E816" t="s">
        <v>135</v>
      </c>
      <c r="F816" t="s">
        <v>295</v>
      </c>
      <c r="G816" t="s">
        <v>296</v>
      </c>
      <c r="H816">
        <v>706</v>
      </c>
      <c r="I816" t="s">
        <v>185</v>
      </c>
      <c r="J816" t="s">
        <v>133</v>
      </c>
      <c r="K816" t="s">
        <v>158</v>
      </c>
      <c r="P816" t="s">
        <v>300</v>
      </c>
      <c r="Q816" t="s">
        <v>301</v>
      </c>
      <c r="R816" t="s">
        <v>170</v>
      </c>
      <c r="S816" t="s">
        <v>169</v>
      </c>
      <c r="AB816" t="s">
        <v>128</v>
      </c>
      <c r="AC816">
        <v>2010</v>
      </c>
      <c r="AD816" s="145">
        <v>3006</v>
      </c>
      <c r="AH816" t="s">
        <v>338</v>
      </c>
    </row>
    <row r="817" spans="1:34" x14ac:dyDescent="0.25">
      <c r="A817" t="s">
        <v>137</v>
      </c>
      <c r="B817" t="s">
        <v>4</v>
      </c>
      <c r="C817" t="s">
        <v>231</v>
      </c>
      <c r="D817" t="s">
        <v>136</v>
      </c>
      <c r="E817" t="s">
        <v>135</v>
      </c>
      <c r="F817" t="s">
        <v>295</v>
      </c>
      <c r="G817" t="s">
        <v>296</v>
      </c>
      <c r="H817">
        <v>706</v>
      </c>
      <c r="I817" t="s">
        <v>185</v>
      </c>
      <c r="J817" t="s">
        <v>133</v>
      </c>
      <c r="K817" t="s">
        <v>158</v>
      </c>
      <c r="P817" t="s">
        <v>300</v>
      </c>
      <c r="Q817" t="s">
        <v>301</v>
      </c>
      <c r="R817" t="s">
        <v>168</v>
      </c>
      <c r="S817" t="s">
        <v>167</v>
      </c>
      <c r="AB817" t="s">
        <v>128</v>
      </c>
      <c r="AC817">
        <v>2010</v>
      </c>
      <c r="AD817" s="145">
        <v>9172</v>
      </c>
      <c r="AH817" t="s">
        <v>338</v>
      </c>
    </row>
    <row r="818" spans="1:34" x14ac:dyDescent="0.25">
      <c r="A818" t="s">
        <v>137</v>
      </c>
      <c r="B818" t="s">
        <v>4</v>
      </c>
      <c r="C818" t="s">
        <v>231</v>
      </c>
      <c r="D818" t="s">
        <v>136</v>
      </c>
      <c r="E818" t="s">
        <v>135</v>
      </c>
      <c r="F818" t="s">
        <v>295</v>
      </c>
      <c r="G818" t="s">
        <v>296</v>
      </c>
      <c r="H818">
        <v>706</v>
      </c>
      <c r="I818" t="s">
        <v>185</v>
      </c>
      <c r="J818" t="s">
        <v>133</v>
      </c>
      <c r="K818" t="s">
        <v>158</v>
      </c>
      <c r="P818" t="s">
        <v>300</v>
      </c>
      <c r="Q818" t="s">
        <v>301</v>
      </c>
      <c r="R818" t="s">
        <v>166</v>
      </c>
      <c r="S818" t="s">
        <v>165</v>
      </c>
      <c r="AB818" t="s">
        <v>128</v>
      </c>
      <c r="AC818">
        <v>2010</v>
      </c>
      <c r="AD818" s="145">
        <v>0</v>
      </c>
      <c r="AE818" t="s">
        <v>186</v>
      </c>
      <c r="AH818" t="s">
        <v>338</v>
      </c>
    </row>
    <row r="819" spans="1:34" x14ac:dyDescent="0.25">
      <c r="A819" t="s">
        <v>137</v>
      </c>
      <c r="B819" t="s">
        <v>4</v>
      </c>
      <c r="C819" t="s">
        <v>231</v>
      </c>
      <c r="D819" t="s">
        <v>136</v>
      </c>
      <c r="E819" t="s">
        <v>135</v>
      </c>
      <c r="F819" t="s">
        <v>295</v>
      </c>
      <c r="G819" t="s">
        <v>296</v>
      </c>
      <c r="H819">
        <v>706</v>
      </c>
      <c r="I819" t="s">
        <v>185</v>
      </c>
      <c r="J819" t="s">
        <v>133</v>
      </c>
      <c r="K819" t="s">
        <v>158</v>
      </c>
      <c r="P819" t="s">
        <v>300</v>
      </c>
      <c r="Q819" t="s">
        <v>301</v>
      </c>
      <c r="R819" t="s">
        <v>164</v>
      </c>
      <c r="S819" t="s">
        <v>143</v>
      </c>
      <c r="AB819" t="s">
        <v>128</v>
      </c>
      <c r="AC819">
        <v>2010</v>
      </c>
      <c r="AD819" s="145">
        <v>8247</v>
      </c>
      <c r="AH819" t="s">
        <v>338</v>
      </c>
    </row>
    <row r="820" spans="1:34" x14ac:dyDescent="0.25">
      <c r="A820" t="s">
        <v>137</v>
      </c>
      <c r="B820" t="s">
        <v>4</v>
      </c>
      <c r="C820" t="s">
        <v>231</v>
      </c>
      <c r="D820" t="s">
        <v>136</v>
      </c>
      <c r="E820" t="s">
        <v>135</v>
      </c>
      <c r="F820" t="s">
        <v>295</v>
      </c>
      <c r="G820" t="s">
        <v>296</v>
      </c>
      <c r="H820">
        <v>706</v>
      </c>
      <c r="I820" t="s">
        <v>185</v>
      </c>
      <c r="J820" t="s">
        <v>133</v>
      </c>
      <c r="K820" t="s">
        <v>158</v>
      </c>
      <c r="P820" t="s">
        <v>300</v>
      </c>
      <c r="Q820" t="s">
        <v>301</v>
      </c>
      <c r="R820" t="s">
        <v>163</v>
      </c>
      <c r="S820" t="s">
        <v>162</v>
      </c>
      <c r="AB820" t="s">
        <v>128</v>
      </c>
      <c r="AC820">
        <v>2010</v>
      </c>
      <c r="AD820" s="145">
        <v>7211</v>
      </c>
      <c r="AH820" t="s">
        <v>338</v>
      </c>
    </row>
    <row r="821" spans="1:34" x14ac:dyDescent="0.25">
      <c r="A821" t="s">
        <v>137</v>
      </c>
      <c r="B821" t="s">
        <v>4</v>
      </c>
      <c r="C821" t="s">
        <v>231</v>
      </c>
      <c r="D821" t="s">
        <v>136</v>
      </c>
      <c r="E821" t="s">
        <v>135</v>
      </c>
      <c r="F821" t="s">
        <v>295</v>
      </c>
      <c r="G821" t="s">
        <v>296</v>
      </c>
      <c r="H821">
        <v>706</v>
      </c>
      <c r="I821" t="s">
        <v>185</v>
      </c>
      <c r="J821" t="s">
        <v>133</v>
      </c>
      <c r="K821" t="s">
        <v>158</v>
      </c>
      <c r="P821" t="s">
        <v>300</v>
      </c>
      <c r="Q821" t="s">
        <v>301</v>
      </c>
      <c r="R821" t="s">
        <v>161</v>
      </c>
      <c r="S821" t="s">
        <v>139</v>
      </c>
      <c r="AB821" t="s">
        <v>128</v>
      </c>
      <c r="AC821">
        <v>2010</v>
      </c>
      <c r="AD821" s="145">
        <v>6287</v>
      </c>
      <c r="AH821" t="s">
        <v>338</v>
      </c>
    </row>
    <row r="822" spans="1:34" x14ac:dyDescent="0.25">
      <c r="A822" t="s">
        <v>137</v>
      </c>
      <c r="B822" t="s">
        <v>4</v>
      </c>
      <c r="C822" t="s">
        <v>231</v>
      </c>
      <c r="D822" t="s">
        <v>136</v>
      </c>
      <c r="E822" t="s">
        <v>135</v>
      </c>
      <c r="F822" t="s">
        <v>295</v>
      </c>
      <c r="G822" t="s">
        <v>296</v>
      </c>
      <c r="H822">
        <v>706</v>
      </c>
      <c r="I822" t="s">
        <v>185</v>
      </c>
      <c r="J822" t="s">
        <v>133</v>
      </c>
      <c r="K822" t="s">
        <v>158</v>
      </c>
      <c r="P822" t="s">
        <v>300</v>
      </c>
      <c r="Q822" t="s">
        <v>301</v>
      </c>
      <c r="R822" t="s">
        <v>160</v>
      </c>
      <c r="S822" t="s">
        <v>131</v>
      </c>
      <c r="AB822" t="s">
        <v>128</v>
      </c>
      <c r="AC822">
        <v>2010</v>
      </c>
      <c r="AD822" s="145">
        <v>112554</v>
      </c>
      <c r="AH822" t="s">
        <v>338</v>
      </c>
    </row>
    <row r="823" spans="1:34" x14ac:dyDescent="0.25">
      <c r="A823" t="s">
        <v>137</v>
      </c>
      <c r="B823" t="s">
        <v>4</v>
      </c>
      <c r="C823" t="s">
        <v>231</v>
      </c>
      <c r="D823" t="s">
        <v>136</v>
      </c>
      <c r="E823" t="s">
        <v>135</v>
      </c>
      <c r="F823" t="s">
        <v>295</v>
      </c>
      <c r="G823" t="s">
        <v>296</v>
      </c>
      <c r="H823">
        <v>706</v>
      </c>
      <c r="I823" t="s">
        <v>185</v>
      </c>
      <c r="J823" t="s">
        <v>133</v>
      </c>
      <c r="K823" t="s">
        <v>158</v>
      </c>
      <c r="P823" t="s">
        <v>300</v>
      </c>
      <c r="Q823" t="s">
        <v>301</v>
      </c>
      <c r="R823" t="s">
        <v>157</v>
      </c>
      <c r="S823" t="s">
        <v>129</v>
      </c>
      <c r="AB823" t="s">
        <v>128</v>
      </c>
      <c r="AC823">
        <v>2010</v>
      </c>
      <c r="AD823" s="145">
        <v>0</v>
      </c>
      <c r="AE823" t="s">
        <v>179</v>
      </c>
      <c r="AH823" t="s">
        <v>338</v>
      </c>
    </row>
    <row r="824" spans="1:34" s="49" customFormat="1" x14ac:dyDescent="0.25">
      <c r="A824" s="49" t="s">
        <v>137</v>
      </c>
      <c r="B824" s="49" t="s">
        <v>4</v>
      </c>
      <c r="C824" s="49" t="s">
        <v>231</v>
      </c>
      <c r="D824" s="49" t="s">
        <v>136</v>
      </c>
      <c r="E824" s="49" t="s">
        <v>135</v>
      </c>
      <c r="F824" s="49" t="s">
        <v>295</v>
      </c>
      <c r="G824" s="49" t="s">
        <v>296</v>
      </c>
      <c r="H824" s="49">
        <v>706</v>
      </c>
      <c r="I824" s="49" t="s">
        <v>185</v>
      </c>
      <c r="J824" s="49" t="s">
        <v>133</v>
      </c>
      <c r="K824" s="49" t="s">
        <v>158</v>
      </c>
      <c r="P824" s="49" t="s">
        <v>302</v>
      </c>
      <c r="Q824" s="49" t="s">
        <v>131</v>
      </c>
      <c r="R824" s="49" t="s">
        <v>176</v>
      </c>
      <c r="S824" s="49" t="s">
        <v>175</v>
      </c>
      <c r="AB824" s="49" t="s">
        <v>128</v>
      </c>
      <c r="AC824" s="49">
        <v>2010</v>
      </c>
      <c r="AD824" s="146">
        <v>0</v>
      </c>
      <c r="AE824" s="49" t="s">
        <v>196</v>
      </c>
      <c r="AF824" s="49" t="s">
        <v>858</v>
      </c>
      <c r="AG824" s="146">
        <f>((AD825+AD826+AD827)*( 1 +AG835/(AD834-AG835)))/1000</f>
        <v>65.905980616463452</v>
      </c>
      <c r="AH824" s="49" t="s">
        <v>338</v>
      </c>
    </row>
    <row r="825" spans="1:34" s="49" customFormat="1" x14ac:dyDescent="0.25">
      <c r="A825" s="49" t="s">
        <v>137</v>
      </c>
      <c r="B825" s="49" t="s">
        <v>4</v>
      </c>
      <c r="C825" s="49" t="s">
        <v>231</v>
      </c>
      <c r="D825" s="49" t="s">
        <v>136</v>
      </c>
      <c r="E825" s="49" t="s">
        <v>135</v>
      </c>
      <c r="F825" s="49" t="s">
        <v>295</v>
      </c>
      <c r="G825" s="49" t="s">
        <v>296</v>
      </c>
      <c r="H825" s="49">
        <v>706</v>
      </c>
      <c r="I825" s="49" t="s">
        <v>185</v>
      </c>
      <c r="J825" s="49" t="s">
        <v>133</v>
      </c>
      <c r="K825" s="49" t="s">
        <v>158</v>
      </c>
      <c r="P825" s="49" t="s">
        <v>302</v>
      </c>
      <c r="Q825" s="49" t="s">
        <v>131</v>
      </c>
      <c r="R825" s="49" t="s">
        <v>174</v>
      </c>
      <c r="S825" s="49" t="s">
        <v>173</v>
      </c>
      <c r="AB825" s="49" t="s">
        <v>128</v>
      </c>
      <c r="AC825" s="49">
        <v>2010</v>
      </c>
      <c r="AD825" s="146">
        <v>6961</v>
      </c>
      <c r="AF825" s="49" t="s">
        <v>859</v>
      </c>
      <c r="AG825" s="146">
        <f>((AD824+AD828+AD829+AD830+AD831+AD832+AD833)*( 1 +AG835/(AD834-AG835)))/1000</f>
        <v>142.97701938353657</v>
      </c>
      <c r="AH825" s="49" t="s">
        <v>338</v>
      </c>
    </row>
    <row r="826" spans="1:34" s="49" customFormat="1" x14ac:dyDescent="0.25">
      <c r="A826" s="49" t="s">
        <v>137</v>
      </c>
      <c r="B826" s="49" t="s">
        <v>4</v>
      </c>
      <c r="C826" s="49" t="s">
        <v>231</v>
      </c>
      <c r="D826" s="49" t="s">
        <v>136</v>
      </c>
      <c r="E826" s="49" t="s">
        <v>135</v>
      </c>
      <c r="F826" s="49" t="s">
        <v>295</v>
      </c>
      <c r="G826" s="49" t="s">
        <v>296</v>
      </c>
      <c r="H826" s="49">
        <v>706</v>
      </c>
      <c r="I826" s="49" t="s">
        <v>185</v>
      </c>
      <c r="J826" s="49" t="s">
        <v>133</v>
      </c>
      <c r="K826" s="49" t="s">
        <v>158</v>
      </c>
      <c r="P826" s="49" t="s">
        <v>302</v>
      </c>
      <c r="Q826" s="49" t="s">
        <v>131</v>
      </c>
      <c r="R826" s="49" t="s">
        <v>172</v>
      </c>
      <c r="S826" s="49" t="s">
        <v>153</v>
      </c>
      <c r="AB826" s="49" t="s">
        <v>128</v>
      </c>
      <c r="AC826" s="49">
        <v>2010</v>
      </c>
      <c r="AD826" s="146">
        <v>8743</v>
      </c>
      <c r="AF826" s="49" t="s">
        <v>862</v>
      </c>
      <c r="AG826" s="146">
        <f>(AD824+AD825+AD826+AD827+ AD828+AD829+AD830+AD831+AD832+AD833+AD835)/1000</f>
        <v>95.545000000000002</v>
      </c>
      <c r="AH826" s="49" t="s">
        <v>338</v>
      </c>
    </row>
    <row r="827" spans="1:34" s="49" customFormat="1" x14ac:dyDescent="0.25">
      <c r="A827" s="49" t="s">
        <v>137</v>
      </c>
      <c r="B827" s="49" t="s">
        <v>4</v>
      </c>
      <c r="C827" s="49" t="s">
        <v>231</v>
      </c>
      <c r="D827" s="49" t="s">
        <v>136</v>
      </c>
      <c r="E827" s="49" t="s">
        <v>135</v>
      </c>
      <c r="F827" s="49" t="s">
        <v>295</v>
      </c>
      <c r="G827" s="49" t="s">
        <v>296</v>
      </c>
      <c r="H827" s="49">
        <v>706</v>
      </c>
      <c r="I827" s="49" t="s">
        <v>185</v>
      </c>
      <c r="J827" s="49" t="s">
        <v>133</v>
      </c>
      <c r="K827" s="49" t="s">
        <v>158</v>
      </c>
      <c r="P827" s="49" t="s">
        <v>302</v>
      </c>
      <c r="Q827" s="49" t="s">
        <v>131</v>
      </c>
      <c r="R827" s="49" t="s">
        <v>171</v>
      </c>
      <c r="S827" s="49" t="s">
        <v>151</v>
      </c>
      <c r="AB827" s="49" t="s">
        <v>128</v>
      </c>
      <c r="AC827" s="49">
        <v>2010</v>
      </c>
      <c r="AD827" s="146">
        <v>14442</v>
      </c>
      <c r="AF827" s="135" t="s">
        <v>887</v>
      </c>
      <c r="AG827" s="154">
        <f>AG824+AG825</f>
        <v>208.88300000000004</v>
      </c>
      <c r="AH827" s="49" t="s">
        <v>338</v>
      </c>
    </row>
    <row r="828" spans="1:34" s="49" customFormat="1" x14ac:dyDescent="0.25">
      <c r="A828" s="49" t="s">
        <v>137</v>
      </c>
      <c r="B828" s="49" t="s">
        <v>4</v>
      </c>
      <c r="C828" s="49" t="s">
        <v>231</v>
      </c>
      <c r="D828" s="49" t="s">
        <v>136</v>
      </c>
      <c r="E828" s="49" t="s">
        <v>135</v>
      </c>
      <c r="F828" s="49" t="s">
        <v>295</v>
      </c>
      <c r="G828" s="49" t="s">
        <v>296</v>
      </c>
      <c r="H828" s="49">
        <v>706</v>
      </c>
      <c r="I828" s="49" t="s">
        <v>185</v>
      </c>
      <c r="J828" s="49" t="s">
        <v>133</v>
      </c>
      <c r="K828" s="49" t="s">
        <v>158</v>
      </c>
      <c r="P828" s="49" t="s">
        <v>302</v>
      </c>
      <c r="Q828" s="49" t="s">
        <v>131</v>
      </c>
      <c r="R828" s="49" t="s">
        <v>170</v>
      </c>
      <c r="S828" s="49" t="s">
        <v>169</v>
      </c>
      <c r="AB828" s="49" t="s">
        <v>128</v>
      </c>
      <c r="AC828" s="49">
        <v>2010</v>
      </c>
      <c r="AD828" s="146">
        <v>15116</v>
      </c>
      <c r="AF828" s="155" t="s">
        <v>889</v>
      </c>
      <c r="AG828" s="154"/>
      <c r="AH828" s="49" t="s">
        <v>338</v>
      </c>
    </row>
    <row r="829" spans="1:34" s="49" customFormat="1" x14ac:dyDescent="0.25">
      <c r="A829" s="49" t="s">
        <v>137</v>
      </c>
      <c r="B829" s="49" t="s">
        <v>4</v>
      </c>
      <c r="C829" s="49" t="s">
        <v>231</v>
      </c>
      <c r="D829" s="49" t="s">
        <v>136</v>
      </c>
      <c r="E829" s="49" t="s">
        <v>135</v>
      </c>
      <c r="F829" s="49" t="s">
        <v>295</v>
      </c>
      <c r="G829" s="49" t="s">
        <v>296</v>
      </c>
      <c r="H829" s="49">
        <v>706</v>
      </c>
      <c r="I829" s="49" t="s">
        <v>185</v>
      </c>
      <c r="J829" s="49" t="s">
        <v>133</v>
      </c>
      <c r="K829" s="49" t="s">
        <v>158</v>
      </c>
      <c r="P829" s="49" t="s">
        <v>302</v>
      </c>
      <c r="Q829" s="49" t="s">
        <v>131</v>
      </c>
      <c r="R829" s="49" t="s">
        <v>168</v>
      </c>
      <c r="S829" s="49" t="s">
        <v>167</v>
      </c>
      <c r="AB829" s="49" t="s">
        <v>128</v>
      </c>
      <c r="AC829" s="49">
        <v>2010</v>
      </c>
      <c r="AD829" s="146">
        <v>22012</v>
      </c>
      <c r="AF829" s="135" t="s">
        <v>888</v>
      </c>
      <c r="AG829" s="154"/>
      <c r="AH829" s="49" t="s">
        <v>338</v>
      </c>
    </row>
    <row r="830" spans="1:34" s="49" customFormat="1" x14ac:dyDescent="0.25">
      <c r="A830" s="49" t="s">
        <v>137</v>
      </c>
      <c r="B830" s="49" t="s">
        <v>4</v>
      </c>
      <c r="C830" s="49" t="s">
        <v>231</v>
      </c>
      <c r="D830" s="49" t="s">
        <v>136</v>
      </c>
      <c r="E830" s="49" t="s">
        <v>135</v>
      </c>
      <c r="F830" s="49" t="s">
        <v>295</v>
      </c>
      <c r="G830" s="49" t="s">
        <v>296</v>
      </c>
      <c r="H830" s="49">
        <v>706</v>
      </c>
      <c r="I830" s="49" t="s">
        <v>185</v>
      </c>
      <c r="J830" s="49" t="s">
        <v>133</v>
      </c>
      <c r="K830" s="49" t="s">
        <v>158</v>
      </c>
      <c r="P830" s="49" t="s">
        <v>302</v>
      </c>
      <c r="Q830" s="49" t="s">
        <v>131</v>
      </c>
      <c r="R830" s="49" t="s">
        <v>166</v>
      </c>
      <c r="S830" s="49" t="s">
        <v>165</v>
      </c>
      <c r="AB830" s="49" t="s">
        <v>128</v>
      </c>
      <c r="AC830" s="49">
        <v>2010</v>
      </c>
      <c r="AD830" s="146">
        <v>0</v>
      </c>
      <c r="AE830" s="49" t="s">
        <v>186</v>
      </c>
      <c r="AG830" s="146"/>
      <c r="AH830" s="49" t="s">
        <v>338</v>
      </c>
    </row>
    <row r="831" spans="1:34" s="49" customFormat="1" x14ac:dyDescent="0.25">
      <c r="A831" s="49" t="s">
        <v>137</v>
      </c>
      <c r="B831" s="49" t="s">
        <v>4</v>
      </c>
      <c r="C831" s="49" t="s">
        <v>231</v>
      </c>
      <c r="D831" s="49" t="s">
        <v>136</v>
      </c>
      <c r="E831" s="49" t="s">
        <v>135</v>
      </c>
      <c r="F831" s="49" t="s">
        <v>295</v>
      </c>
      <c r="G831" s="49" t="s">
        <v>296</v>
      </c>
      <c r="H831" s="49">
        <v>706</v>
      </c>
      <c r="I831" s="49" t="s">
        <v>185</v>
      </c>
      <c r="J831" s="49" t="s">
        <v>133</v>
      </c>
      <c r="K831" s="49" t="s">
        <v>158</v>
      </c>
      <c r="P831" s="49" t="s">
        <v>302</v>
      </c>
      <c r="Q831" s="49" t="s">
        <v>131</v>
      </c>
      <c r="R831" s="49" t="s">
        <v>164</v>
      </c>
      <c r="S831" s="49" t="s">
        <v>143</v>
      </c>
      <c r="AB831" s="49" t="s">
        <v>128</v>
      </c>
      <c r="AC831" s="49">
        <v>2010</v>
      </c>
      <c r="AD831" s="146">
        <v>9329</v>
      </c>
      <c r="AG831" s="146"/>
      <c r="AH831" s="49" t="s">
        <v>338</v>
      </c>
    </row>
    <row r="832" spans="1:34" s="49" customFormat="1" x14ac:dyDescent="0.25">
      <c r="A832" s="49" t="s">
        <v>137</v>
      </c>
      <c r="B832" s="49" t="s">
        <v>4</v>
      </c>
      <c r="C832" s="49" t="s">
        <v>231</v>
      </c>
      <c r="D832" s="49" t="s">
        <v>136</v>
      </c>
      <c r="E832" s="49" t="s">
        <v>135</v>
      </c>
      <c r="F832" s="49" t="s">
        <v>295</v>
      </c>
      <c r="G832" s="49" t="s">
        <v>296</v>
      </c>
      <c r="H832" s="49">
        <v>706</v>
      </c>
      <c r="I832" s="49" t="s">
        <v>185</v>
      </c>
      <c r="J832" s="49" t="s">
        <v>133</v>
      </c>
      <c r="K832" s="49" t="s">
        <v>158</v>
      </c>
      <c r="P832" s="49" t="s">
        <v>302</v>
      </c>
      <c r="Q832" s="49" t="s">
        <v>131</v>
      </c>
      <c r="R832" s="49" t="s">
        <v>163</v>
      </c>
      <c r="S832" s="49" t="s">
        <v>162</v>
      </c>
      <c r="AB832" s="49" t="s">
        <v>128</v>
      </c>
      <c r="AC832" s="49">
        <v>2010</v>
      </c>
      <c r="AD832" s="146">
        <v>8953</v>
      </c>
      <c r="AG832" s="146"/>
      <c r="AH832" s="49" t="s">
        <v>338</v>
      </c>
    </row>
    <row r="833" spans="1:34" s="49" customFormat="1" x14ac:dyDescent="0.25">
      <c r="A833" s="49" t="s">
        <v>137</v>
      </c>
      <c r="B833" s="49" t="s">
        <v>4</v>
      </c>
      <c r="C833" s="49" t="s">
        <v>231</v>
      </c>
      <c r="D833" s="49" t="s">
        <v>136</v>
      </c>
      <c r="E833" s="49" t="s">
        <v>135</v>
      </c>
      <c r="F833" s="49" t="s">
        <v>295</v>
      </c>
      <c r="G833" s="49" t="s">
        <v>296</v>
      </c>
      <c r="H833" s="49">
        <v>706</v>
      </c>
      <c r="I833" s="49" t="s">
        <v>185</v>
      </c>
      <c r="J833" s="49" t="s">
        <v>133</v>
      </c>
      <c r="K833" s="49" t="s">
        <v>158</v>
      </c>
      <c r="P833" s="49" t="s">
        <v>302</v>
      </c>
      <c r="Q833" s="49" t="s">
        <v>131</v>
      </c>
      <c r="R833" s="49" t="s">
        <v>161</v>
      </c>
      <c r="S833" s="49" t="s">
        <v>139</v>
      </c>
      <c r="AB833" s="49" t="s">
        <v>128</v>
      </c>
      <c r="AC833" s="49">
        <v>2010</v>
      </c>
      <c r="AD833" s="146">
        <v>9989</v>
      </c>
      <c r="AG833" s="146"/>
      <c r="AH833" s="49" t="s">
        <v>338</v>
      </c>
    </row>
    <row r="834" spans="1:34" s="49" customFormat="1" x14ac:dyDescent="0.25">
      <c r="A834" s="49" t="s">
        <v>137</v>
      </c>
      <c r="B834" s="49" t="s">
        <v>4</v>
      </c>
      <c r="C834" s="49" t="s">
        <v>231</v>
      </c>
      <c r="D834" s="49" t="s">
        <v>136</v>
      </c>
      <c r="E834" s="49" t="s">
        <v>135</v>
      </c>
      <c r="F834" s="49" t="s">
        <v>295</v>
      </c>
      <c r="G834" s="49" t="s">
        <v>296</v>
      </c>
      <c r="H834" s="49">
        <v>706</v>
      </c>
      <c r="I834" s="49" t="s">
        <v>185</v>
      </c>
      <c r="J834" s="49" t="s">
        <v>133</v>
      </c>
      <c r="K834" s="49" t="s">
        <v>158</v>
      </c>
      <c r="P834" s="49" t="s">
        <v>302</v>
      </c>
      <c r="Q834" s="49" t="s">
        <v>131</v>
      </c>
      <c r="R834" s="49" t="s">
        <v>160</v>
      </c>
      <c r="S834" s="49" t="s">
        <v>131</v>
      </c>
      <c r="AB834" s="49" t="s">
        <v>128</v>
      </c>
      <c r="AC834" s="49">
        <v>2010</v>
      </c>
      <c r="AD834" s="146">
        <v>208883</v>
      </c>
      <c r="AG834" s="146"/>
      <c r="AH834" s="49" t="s">
        <v>338</v>
      </c>
    </row>
    <row r="835" spans="1:34" s="49" customFormat="1" x14ac:dyDescent="0.25">
      <c r="A835" s="49" t="s">
        <v>137</v>
      </c>
      <c r="B835" s="49" t="s">
        <v>4</v>
      </c>
      <c r="C835" s="49" t="s">
        <v>231</v>
      </c>
      <c r="D835" s="49" t="s">
        <v>136</v>
      </c>
      <c r="E835" s="49" t="s">
        <v>135</v>
      </c>
      <c r="F835" s="49" t="s">
        <v>295</v>
      </c>
      <c r="G835" s="49" t="s">
        <v>296</v>
      </c>
      <c r="H835" s="49">
        <v>706</v>
      </c>
      <c r="I835" s="49" t="s">
        <v>185</v>
      </c>
      <c r="J835" s="49" t="s">
        <v>133</v>
      </c>
      <c r="K835" s="49" t="s">
        <v>158</v>
      </c>
      <c r="P835" s="49" t="s">
        <v>302</v>
      </c>
      <c r="Q835" s="49" t="s">
        <v>131</v>
      </c>
      <c r="R835" s="49" t="s">
        <v>157</v>
      </c>
      <c r="S835" s="49" t="s">
        <v>129</v>
      </c>
      <c r="AB835" s="49" t="s">
        <v>128</v>
      </c>
      <c r="AC835" s="49">
        <v>2010</v>
      </c>
      <c r="AD835" s="146">
        <v>0</v>
      </c>
      <c r="AE835" s="49" t="s">
        <v>179</v>
      </c>
      <c r="AG835" s="146">
        <v>113338</v>
      </c>
      <c r="AH835" s="49" t="s">
        <v>338</v>
      </c>
    </row>
    <row r="836" spans="1:34" x14ac:dyDescent="0.25">
      <c r="A836" t="s">
        <v>137</v>
      </c>
      <c r="B836" t="s">
        <v>56</v>
      </c>
      <c r="C836" t="s">
        <v>57</v>
      </c>
      <c r="D836" t="s">
        <v>136</v>
      </c>
      <c r="E836" t="s">
        <v>135</v>
      </c>
      <c r="F836" t="s">
        <v>295</v>
      </c>
      <c r="G836" t="s">
        <v>296</v>
      </c>
      <c r="H836">
        <v>328</v>
      </c>
      <c r="I836" t="s">
        <v>339</v>
      </c>
      <c r="J836" t="s">
        <v>133</v>
      </c>
      <c r="K836" t="s">
        <v>158</v>
      </c>
      <c r="P836" t="s">
        <v>297</v>
      </c>
      <c r="Q836" t="s">
        <v>298</v>
      </c>
      <c r="R836" t="s">
        <v>176</v>
      </c>
      <c r="S836" t="s">
        <v>175</v>
      </c>
      <c r="AB836" t="s">
        <v>128</v>
      </c>
      <c r="AC836">
        <v>2010</v>
      </c>
      <c r="AD836" s="145">
        <v>0.42699999999999999</v>
      </c>
      <c r="AH836" t="s">
        <v>320</v>
      </c>
    </row>
    <row r="837" spans="1:34" x14ac:dyDescent="0.25">
      <c r="A837" t="s">
        <v>137</v>
      </c>
      <c r="B837" t="s">
        <v>56</v>
      </c>
      <c r="C837" t="s">
        <v>57</v>
      </c>
      <c r="D837" t="s">
        <v>136</v>
      </c>
      <c r="E837" t="s">
        <v>135</v>
      </c>
      <c r="F837" t="s">
        <v>295</v>
      </c>
      <c r="G837" t="s">
        <v>296</v>
      </c>
      <c r="H837">
        <v>328</v>
      </c>
      <c r="I837" t="s">
        <v>339</v>
      </c>
      <c r="J837" t="s">
        <v>133</v>
      </c>
      <c r="K837" t="s">
        <v>158</v>
      </c>
      <c r="P837" t="s">
        <v>297</v>
      </c>
      <c r="Q837" t="s">
        <v>298</v>
      </c>
      <c r="R837" t="s">
        <v>174</v>
      </c>
      <c r="S837" t="s">
        <v>173</v>
      </c>
      <c r="AB837" t="s">
        <v>128</v>
      </c>
      <c r="AC837">
        <v>2010</v>
      </c>
      <c r="AD837" s="145">
        <v>17769</v>
      </c>
      <c r="AH837" t="s">
        <v>320</v>
      </c>
    </row>
    <row r="838" spans="1:34" x14ac:dyDescent="0.25">
      <c r="A838" t="s">
        <v>137</v>
      </c>
      <c r="B838" t="s">
        <v>56</v>
      </c>
      <c r="C838" t="s">
        <v>57</v>
      </c>
      <c r="D838" t="s">
        <v>136</v>
      </c>
      <c r="E838" t="s">
        <v>135</v>
      </c>
      <c r="F838" t="s">
        <v>295</v>
      </c>
      <c r="G838" t="s">
        <v>296</v>
      </c>
      <c r="H838">
        <v>328</v>
      </c>
      <c r="I838" t="s">
        <v>339</v>
      </c>
      <c r="J838" t="s">
        <v>133</v>
      </c>
      <c r="K838" t="s">
        <v>158</v>
      </c>
      <c r="P838" t="s">
        <v>297</v>
      </c>
      <c r="Q838" t="s">
        <v>298</v>
      </c>
      <c r="R838" t="s">
        <v>172</v>
      </c>
      <c r="S838" t="s">
        <v>153</v>
      </c>
      <c r="AB838" t="s">
        <v>128</v>
      </c>
      <c r="AC838">
        <v>2010</v>
      </c>
      <c r="AD838" s="145">
        <v>26038</v>
      </c>
      <c r="AH838" t="s">
        <v>320</v>
      </c>
    </row>
    <row r="839" spans="1:34" x14ac:dyDescent="0.25">
      <c r="A839" t="s">
        <v>137</v>
      </c>
      <c r="B839" t="s">
        <v>56</v>
      </c>
      <c r="C839" t="s">
        <v>57</v>
      </c>
      <c r="D839" t="s">
        <v>136</v>
      </c>
      <c r="E839" t="s">
        <v>135</v>
      </c>
      <c r="F839" t="s">
        <v>295</v>
      </c>
      <c r="G839" t="s">
        <v>296</v>
      </c>
      <c r="H839">
        <v>328</v>
      </c>
      <c r="I839" t="s">
        <v>339</v>
      </c>
      <c r="J839" t="s">
        <v>133</v>
      </c>
      <c r="K839" t="s">
        <v>158</v>
      </c>
      <c r="P839" t="s">
        <v>297</v>
      </c>
      <c r="Q839" t="s">
        <v>298</v>
      </c>
      <c r="R839" t="s">
        <v>171</v>
      </c>
      <c r="S839" t="s">
        <v>151</v>
      </c>
      <c r="AB839" t="s">
        <v>128</v>
      </c>
      <c r="AC839">
        <v>2010</v>
      </c>
      <c r="AD839" s="145">
        <v>70778</v>
      </c>
      <c r="AH839" t="s">
        <v>320</v>
      </c>
    </row>
    <row r="840" spans="1:34" x14ac:dyDescent="0.25">
      <c r="A840" t="s">
        <v>137</v>
      </c>
      <c r="B840" t="s">
        <v>56</v>
      </c>
      <c r="C840" t="s">
        <v>57</v>
      </c>
      <c r="D840" t="s">
        <v>136</v>
      </c>
      <c r="E840" t="s">
        <v>135</v>
      </c>
      <c r="F840" t="s">
        <v>295</v>
      </c>
      <c r="G840" t="s">
        <v>296</v>
      </c>
      <c r="H840">
        <v>328</v>
      </c>
      <c r="I840" t="s">
        <v>339</v>
      </c>
      <c r="J840" t="s">
        <v>133</v>
      </c>
      <c r="K840" t="s">
        <v>158</v>
      </c>
      <c r="P840" t="s">
        <v>297</v>
      </c>
      <c r="Q840" t="s">
        <v>298</v>
      </c>
      <c r="R840" t="s">
        <v>170</v>
      </c>
      <c r="S840" t="s">
        <v>169</v>
      </c>
      <c r="AB840" t="s">
        <v>128</v>
      </c>
      <c r="AC840">
        <v>2010</v>
      </c>
      <c r="AD840" s="145">
        <v>113423</v>
      </c>
      <c r="AH840" t="s">
        <v>320</v>
      </c>
    </row>
    <row r="841" spans="1:34" x14ac:dyDescent="0.25">
      <c r="A841" t="s">
        <v>137</v>
      </c>
      <c r="B841" t="s">
        <v>56</v>
      </c>
      <c r="C841" t="s">
        <v>57</v>
      </c>
      <c r="D841" t="s">
        <v>136</v>
      </c>
      <c r="E841" t="s">
        <v>135</v>
      </c>
      <c r="F841" t="s">
        <v>295</v>
      </c>
      <c r="G841" t="s">
        <v>296</v>
      </c>
      <c r="H841">
        <v>328</v>
      </c>
      <c r="I841" t="s">
        <v>339</v>
      </c>
      <c r="J841" t="s">
        <v>133</v>
      </c>
      <c r="K841" t="s">
        <v>158</v>
      </c>
      <c r="P841" t="s">
        <v>297</v>
      </c>
      <c r="Q841" t="s">
        <v>298</v>
      </c>
      <c r="R841" t="s">
        <v>168</v>
      </c>
      <c r="S841" t="s">
        <v>167</v>
      </c>
      <c r="AB841" t="s">
        <v>128</v>
      </c>
      <c r="AC841">
        <v>2010</v>
      </c>
      <c r="AD841" s="145">
        <v>179264</v>
      </c>
      <c r="AH841" t="s">
        <v>320</v>
      </c>
    </row>
    <row r="842" spans="1:34" x14ac:dyDescent="0.25">
      <c r="A842" t="s">
        <v>137</v>
      </c>
      <c r="B842" t="s">
        <v>56</v>
      </c>
      <c r="C842" t="s">
        <v>57</v>
      </c>
      <c r="D842" t="s">
        <v>136</v>
      </c>
      <c r="E842" t="s">
        <v>135</v>
      </c>
      <c r="F842" t="s">
        <v>295</v>
      </c>
      <c r="G842" t="s">
        <v>296</v>
      </c>
      <c r="H842">
        <v>328</v>
      </c>
      <c r="I842" t="s">
        <v>339</v>
      </c>
      <c r="J842" t="s">
        <v>133</v>
      </c>
      <c r="K842" t="s">
        <v>158</v>
      </c>
      <c r="P842" t="s">
        <v>297</v>
      </c>
      <c r="Q842" t="s">
        <v>298</v>
      </c>
      <c r="R842" t="s">
        <v>166</v>
      </c>
      <c r="S842" t="s">
        <v>165</v>
      </c>
      <c r="AB842" t="s">
        <v>128</v>
      </c>
      <c r="AC842">
        <v>2010</v>
      </c>
      <c r="AD842" s="145">
        <v>2238</v>
      </c>
      <c r="AH842" t="s">
        <v>320</v>
      </c>
    </row>
    <row r="843" spans="1:34" x14ac:dyDescent="0.25">
      <c r="A843" t="s">
        <v>137</v>
      </c>
      <c r="B843" t="s">
        <v>56</v>
      </c>
      <c r="C843" t="s">
        <v>57</v>
      </c>
      <c r="D843" t="s">
        <v>136</v>
      </c>
      <c r="E843" t="s">
        <v>135</v>
      </c>
      <c r="F843" t="s">
        <v>295</v>
      </c>
      <c r="G843" t="s">
        <v>296</v>
      </c>
      <c r="H843">
        <v>328</v>
      </c>
      <c r="I843" t="s">
        <v>339</v>
      </c>
      <c r="J843" t="s">
        <v>133</v>
      </c>
      <c r="K843" t="s">
        <v>158</v>
      </c>
      <c r="P843" t="s">
        <v>297</v>
      </c>
      <c r="Q843" t="s">
        <v>298</v>
      </c>
      <c r="R843" t="s">
        <v>164</v>
      </c>
      <c r="S843" t="s">
        <v>143</v>
      </c>
      <c r="AB843" t="s">
        <v>128</v>
      </c>
      <c r="AC843">
        <v>2010</v>
      </c>
      <c r="AD843" s="145">
        <v>38269</v>
      </c>
      <c r="AH843" t="s">
        <v>320</v>
      </c>
    </row>
    <row r="844" spans="1:34" x14ac:dyDescent="0.25">
      <c r="A844" t="s">
        <v>137</v>
      </c>
      <c r="B844" t="s">
        <v>56</v>
      </c>
      <c r="C844" t="s">
        <v>57</v>
      </c>
      <c r="D844" t="s">
        <v>136</v>
      </c>
      <c r="E844" t="s">
        <v>135</v>
      </c>
      <c r="F844" t="s">
        <v>295</v>
      </c>
      <c r="G844" t="s">
        <v>296</v>
      </c>
      <c r="H844">
        <v>328</v>
      </c>
      <c r="I844" t="s">
        <v>339</v>
      </c>
      <c r="J844" t="s">
        <v>133</v>
      </c>
      <c r="K844" t="s">
        <v>158</v>
      </c>
      <c r="P844" t="s">
        <v>297</v>
      </c>
      <c r="Q844" t="s">
        <v>298</v>
      </c>
      <c r="R844" t="s">
        <v>163</v>
      </c>
      <c r="S844" t="s">
        <v>162</v>
      </c>
      <c r="AB844" t="s">
        <v>128</v>
      </c>
      <c r="AC844">
        <v>2010</v>
      </c>
      <c r="AD844" s="145">
        <v>33194</v>
      </c>
      <c r="AH844" t="s">
        <v>320</v>
      </c>
    </row>
    <row r="845" spans="1:34" x14ac:dyDescent="0.25">
      <c r="A845" t="s">
        <v>137</v>
      </c>
      <c r="B845" t="s">
        <v>56</v>
      </c>
      <c r="C845" t="s">
        <v>57</v>
      </c>
      <c r="D845" t="s">
        <v>136</v>
      </c>
      <c r="E845" t="s">
        <v>135</v>
      </c>
      <c r="F845" t="s">
        <v>295</v>
      </c>
      <c r="G845" t="s">
        <v>296</v>
      </c>
      <c r="H845">
        <v>328</v>
      </c>
      <c r="I845" t="s">
        <v>339</v>
      </c>
      <c r="J845" t="s">
        <v>133</v>
      </c>
      <c r="K845" t="s">
        <v>158</v>
      </c>
      <c r="P845" t="s">
        <v>297</v>
      </c>
      <c r="Q845" t="s">
        <v>298</v>
      </c>
      <c r="R845" t="s">
        <v>161</v>
      </c>
      <c r="S845" t="s">
        <v>139</v>
      </c>
      <c r="AB845" t="s">
        <v>128</v>
      </c>
      <c r="AC845">
        <v>2010</v>
      </c>
      <c r="AD845" s="145">
        <v>126278</v>
      </c>
      <c r="AH845" t="s">
        <v>320</v>
      </c>
    </row>
    <row r="846" spans="1:34" x14ac:dyDescent="0.25">
      <c r="A846" t="s">
        <v>137</v>
      </c>
      <c r="B846" t="s">
        <v>56</v>
      </c>
      <c r="C846" t="s">
        <v>57</v>
      </c>
      <c r="D846" t="s">
        <v>136</v>
      </c>
      <c r="E846" t="s">
        <v>135</v>
      </c>
      <c r="F846" t="s">
        <v>295</v>
      </c>
      <c r="G846" t="s">
        <v>296</v>
      </c>
      <c r="H846">
        <v>328</v>
      </c>
      <c r="I846" t="s">
        <v>339</v>
      </c>
      <c r="J846" t="s">
        <v>133</v>
      </c>
      <c r="K846" t="s">
        <v>158</v>
      </c>
      <c r="P846" t="s">
        <v>297</v>
      </c>
      <c r="Q846" t="s">
        <v>298</v>
      </c>
      <c r="R846" t="s">
        <v>160</v>
      </c>
      <c r="S846" t="s">
        <v>131</v>
      </c>
      <c r="AB846" t="s">
        <v>128</v>
      </c>
      <c r="AC846">
        <v>2010</v>
      </c>
      <c r="AD846" s="145">
        <v>697244</v>
      </c>
      <c r="AH846" t="s">
        <v>320</v>
      </c>
    </row>
    <row r="847" spans="1:34" x14ac:dyDescent="0.25">
      <c r="A847" t="s">
        <v>137</v>
      </c>
      <c r="B847" t="s">
        <v>56</v>
      </c>
      <c r="C847" t="s">
        <v>57</v>
      </c>
      <c r="D847" t="s">
        <v>136</v>
      </c>
      <c r="E847" t="s">
        <v>135</v>
      </c>
      <c r="F847" t="s">
        <v>295</v>
      </c>
      <c r="G847" t="s">
        <v>296</v>
      </c>
      <c r="H847">
        <v>328</v>
      </c>
      <c r="I847" t="s">
        <v>339</v>
      </c>
      <c r="J847" t="s">
        <v>133</v>
      </c>
      <c r="K847" t="s">
        <v>158</v>
      </c>
      <c r="P847" t="s">
        <v>297</v>
      </c>
      <c r="Q847" t="s">
        <v>298</v>
      </c>
      <c r="R847" t="s">
        <v>157</v>
      </c>
      <c r="S847" t="s">
        <v>129</v>
      </c>
      <c r="AB847" t="s">
        <v>128</v>
      </c>
      <c r="AC847">
        <v>2010</v>
      </c>
      <c r="AD847" s="145">
        <v>89568</v>
      </c>
      <c r="AH847" t="s">
        <v>320</v>
      </c>
    </row>
    <row r="848" spans="1:34" x14ac:dyDescent="0.25">
      <c r="A848" t="s">
        <v>137</v>
      </c>
      <c r="B848" t="s">
        <v>56</v>
      </c>
      <c r="C848" t="s">
        <v>57</v>
      </c>
      <c r="D848" t="s">
        <v>136</v>
      </c>
      <c r="E848" t="s">
        <v>135</v>
      </c>
      <c r="F848" t="s">
        <v>295</v>
      </c>
      <c r="G848" t="s">
        <v>296</v>
      </c>
      <c r="H848">
        <v>328</v>
      </c>
      <c r="I848" t="s">
        <v>339</v>
      </c>
      <c r="J848" t="s">
        <v>133</v>
      </c>
      <c r="K848" t="s">
        <v>158</v>
      </c>
      <c r="P848" t="s">
        <v>300</v>
      </c>
      <c r="Q848" t="s">
        <v>301</v>
      </c>
      <c r="R848" t="s">
        <v>176</v>
      </c>
      <c r="S848" t="s">
        <v>175</v>
      </c>
      <c r="AB848" t="s">
        <v>128</v>
      </c>
      <c r="AC848">
        <v>2010</v>
      </c>
      <c r="AD848" s="145">
        <v>4664</v>
      </c>
      <c r="AH848" t="s">
        <v>320</v>
      </c>
    </row>
    <row r="849" spans="1:34" x14ac:dyDescent="0.25">
      <c r="A849" t="s">
        <v>137</v>
      </c>
      <c r="B849" t="s">
        <v>56</v>
      </c>
      <c r="C849" t="s">
        <v>57</v>
      </c>
      <c r="D849" t="s">
        <v>136</v>
      </c>
      <c r="E849" t="s">
        <v>135</v>
      </c>
      <c r="F849" t="s">
        <v>295</v>
      </c>
      <c r="G849" t="s">
        <v>296</v>
      </c>
      <c r="H849">
        <v>328</v>
      </c>
      <c r="I849" t="s">
        <v>339</v>
      </c>
      <c r="J849" t="s">
        <v>133</v>
      </c>
      <c r="K849" t="s">
        <v>158</v>
      </c>
      <c r="P849" t="s">
        <v>300</v>
      </c>
      <c r="Q849" t="s">
        <v>301</v>
      </c>
      <c r="R849" t="s">
        <v>174</v>
      </c>
      <c r="S849" t="s">
        <v>173</v>
      </c>
      <c r="AB849" t="s">
        <v>128</v>
      </c>
      <c r="AC849">
        <v>2010</v>
      </c>
      <c r="AD849" s="145">
        <v>27407</v>
      </c>
      <c r="AH849" t="s">
        <v>320</v>
      </c>
    </row>
    <row r="850" spans="1:34" x14ac:dyDescent="0.25">
      <c r="A850" t="s">
        <v>137</v>
      </c>
      <c r="B850" t="s">
        <v>56</v>
      </c>
      <c r="C850" t="s">
        <v>57</v>
      </c>
      <c r="D850" t="s">
        <v>136</v>
      </c>
      <c r="E850" t="s">
        <v>135</v>
      </c>
      <c r="F850" t="s">
        <v>295</v>
      </c>
      <c r="G850" t="s">
        <v>296</v>
      </c>
      <c r="H850">
        <v>328</v>
      </c>
      <c r="I850" t="s">
        <v>339</v>
      </c>
      <c r="J850" t="s">
        <v>133</v>
      </c>
      <c r="K850" t="s">
        <v>158</v>
      </c>
      <c r="P850" t="s">
        <v>300</v>
      </c>
      <c r="Q850" t="s">
        <v>301</v>
      </c>
      <c r="R850" t="s">
        <v>172</v>
      </c>
      <c r="S850" t="s">
        <v>153</v>
      </c>
      <c r="AB850" t="s">
        <v>128</v>
      </c>
      <c r="AC850">
        <v>2010</v>
      </c>
      <c r="AD850" s="145">
        <v>16246</v>
      </c>
      <c r="AH850" t="s">
        <v>320</v>
      </c>
    </row>
    <row r="851" spans="1:34" x14ac:dyDescent="0.25">
      <c r="A851" t="s">
        <v>137</v>
      </c>
      <c r="B851" t="s">
        <v>56</v>
      </c>
      <c r="C851" t="s">
        <v>57</v>
      </c>
      <c r="D851" t="s">
        <v>136</v>
      </c>
      <c r="E851" t="s">
        <v>135</v>
      </c>
      <c r="F851" t="s">
        <v>295</v>
      </c>
      <c r="G851" t="s">
        <v>296</v>
      </c>
      <c r="H851">
        <v>328</v>
      </c>
      <c r="I851" t="s">
        <v>339</v>
      </c>
      <c r="J851" t="s">
        <v>133</v>
      </c>
      <c r="K851" t="s">
        <v>158</v>
      </c>
      <c r="P851" t="s">
        <v>300</v>
      </c>
      <c r="Q851" t="s">
        <v>301</v>
      </c>
      <c r="R851" t="s">
        <v>171</v>
      </c>
      <c r="S851" t="s">
        <v>151</v>
      </c>
      <c r="AB851" t="s">
        <v>128</v>
      </c>
      <c r="AC851">
        <v>2010</v>
      </c>
      <c r="AD851" s="145">
        <v>72206</v>
      </c>
      <c r="AH851" t="s">
        <v>320</v>
      </c>
    </row>
    <row r="852" spans="1:34" x14ac:dyDescent="0.25">
      <c r="A852" t="s">
        <v>137</v>
      </c>
      <c r="B852" t="s">
        <v>56</v>
      </c>
      <c r="C852" t="s">
        <v>57</v>
      </c>
      <c r="D852" t="s">
        <v>136</v>
      </c>
      <c r="E852" t="s">
        <v>135</v>
      </c>
      <c r="F852" t="s">
        <v>295</v>
      </c>
      <c r="G852" t="s">
        <v>296</v>
      </c>
      <c r="H852">
        <v>328</v>
      </c>
      <c r="I852" t="s">
        <v>339</v>
      </c>
      <c r="J852" t="s">
        <v>133</v>
      </c>
      <c r="K852" t="s">
        <v>158</v>
      </c>
      <c r="P852" t="s">
        <v>300</v>
      </c>
      <c r="Q852" t="s">
        <v>301</v>
      </c>
      <c r="R852" t="s">
        <v>170</v>
      </c>
      <c r="S852" t="s">
        <v>169</v>
      </c>
      <c r="AB852" t="s">
        <v>128</v>
      </c>
      <c r="AC852">
        <v>2010</v>
      </c>
      <c r="AD852" s="145">
        <v>53412</v>
      </c>
      <c r="AH852" t="s">
        <v>320</v>
      </c>
    </row>
    <row r="853" spans="1:34" x14ac:dyDescent="0.25">
      <c r="A853" t="s">
        <v>137</v>
      </c>
      <c r="B853" t="s">
        <v>56</v>
      </c>
      <c r="C853" t="s">
        <v>57</v>
      </c>
      <c r="D853" t="s">
        <v>136</v>
      </c>
      <c r="E853" t="s">
        <v>135</v>
      </c>
      <c r="F853" t="s">
        <v>295</v>
      </c>
      <c r="G853" t="s">
        <v>296</v>
      </c>
      <c r="H853">
        <v>328</v>
      </c>
      <c r="I853" t="s">
        <v>339</v>
      </c>
      <c r="J853" t="s">
        <v>133</v>
      </c>
      <c r="K853" t="s">
        <v>158</v>
      </c>
      <c r="P853" t="s">
        <v>300</v>
      </c>
      <c r="Q853" t="s">
        <v>301</v>
      </c>
      <c r="R853" t="s">
        <v>168</v>
      </c>
      <c r="S853" t="s">
        <v>167</v>
      </c>
      <c r="AB853" t="s">
        <v>128</v>
      </c>
      <c r="AC853">
        <v>2010</v>
      </c>
      <c r="AD853" s="145">
        <v>102977</v>
      </c>
      <c r="AH853" t="s">
        <v>320</v>
      </c>
    </row>
    <row r="854" spans="1:34" x14ac:dyDescent="0.25">
      <c r="A854" t="s">
        <v>137</v>
      </c>
      <c r="B854" t="s">
        <v>56</v>
      </c>
      <c r="C854" t="s">
        <v>57</v>
      </c>
      <c r="D854" t="s">
        <v>136</v>
      </c>
      <c r="E854" t="s">
        <v>135</v>
      </c>
      <c r="F854" t="s">
        <v>295</v>
      </c>
      <c r="G854" t="s">
        <v>296</v>
      </c>
      <c r="H854">
        <v>328</v>
      </c>
      <c r="I854" t="s">
        <v>339</v>
      </c>
      <c r="J854" t="s">
        <v>133</v>
      </c>
      <c r="K854" t="s">
        <v>158</v>
      </c>
      <c r="P854" t="s">
        <v>300</v>
      </c>
      <c r="Q854" t="s">
        <v>301</v>
      </c>
      <c r="R854" t="s">
        <v>166</v>
      </c>
      <c r="S854" t="s">
        <v>165</v>
      </c>
      <c r="AB854" t="s">
        <v>128</v>
      </c>
      <c r="AC854">
        <v>2010</v>
      </c>
      <c r="AD854" s="145">
        <v>11829</v>
      </c>
      <c r="AH854" t="s">
        <v>320</v>
      </c>
    </row>
    <row r="855" spans="1:34" x14ac:dyDescent="0.25">
      <c r="A855" t="s">
        <v>137</v>
      </c>
      <c r="B855" t="s">
        <v>56</v>
      </c>
      <c r="C855" t="s">
        <v>57</v>
      </c>
      <c r="D855" t="s">
        <v>136</v>
      </c>
      <c r="E855" t="s">
        <v>135</v>
      </c>
      <c r="F855" t="s">
        <v>295</v>
      </c>
      <c r="G855" t="s">
        <v>296</v>
      </c>
      <c r="H855">
        <v>328</v>
      </c>
      <c r="I855" t="s">
        <v>339</v>
      </c>
      <c r="J855" t="s">
        <v>133</v>
      </c>
      <c r="K855" t="s">
        <v>158</v>
      </c>
      <c r="P855" t="s">
        <v>300</v>
      </c>
      <c r="Q855" t="s">
        <v>301</v>
      </c>
      <c r="R855" t="s">
        <v>164</v>
      </c>
      <c r="S855" t="s">
        <v>143</v>
      </c>
      <c r="AB855" t="s">
        <v>128</v>
      </c>
      <c r="AC855">
        <v>2010</v>
      </c>
      <c r="AD855" s="145">
        <v>269531</v>
      </c>
      <c r="AH855" t="s">
        <v>320</v>
      </c>
    </row>
    <row r="856" spans="1:34" x14ac:dyDescent="0.25">
      <c r="A856" t="s">
        <v>137</v>
      </c>
      <c r="B856" t="s">
        <v>56</v>
      </c>
      <c r="C856" t="s">
        <v>57</v>
      </c>
      <c r="D856" t="s">
        <v>136</v>
      </c>
      <c r="E856" t="s">
        <v>135</v>
      </c>
      <c r="F856" t="s">
        <v>295</v>
      </c>
      <c r="G856" t="s">
        <v>296</v>
      </c>
      <c r="H856">
        <v>328</v>
      </c>
      <c r="I856" t="s">
        <v>339</v>
      </c>
      <c r="J856" t="s">
        <v>133</v>
      </c>
      <c r="K856" t="s">
        <v>158</v>
      </c>
      <c r="P856" t="s">
        <v>300</v>
      </c>
      <c r="Q856" t="s">
        <v>301</v>
      </c>
      <c r="R856" t="s">
        <v>163</v>
      </c>
      <c r="S856" t="s">
        <v>162</v>
      </c>
      <c r="AB856" t="s">
        <v>128</v>
      </c>
      <c r="AC856">
        <v>2010</v>
      </c>
      <c r="AD856" s="145">
        <v>90115</v>
      </c>
      <c r="AH856" t="s">
        <v>320</v>
      </c>
    </row>
    <row r="857" spans="1:34" x14ac:dyDescent="0.25">
      <c r="A857" t="s">
        <v>137</v>
      </c>
      <c r="B857" t="s">
        <v>56</v>
      </c>
      <c r="C857" t="s">
        <v>57</v>
      </c>
      <c r="D857" t="s">
        <v>136</v>
      </c>
      <c r="E857" t="s">
        <v>135</v>
      </c>
      <c r="F857" t="s">
        <v>295</v>
      </c>
      <c r="G857" t="s">
        <v>296</v>
      </c>
      <c r="H857">
        <v>328</v>
      </c>
      <c r="I857" t="s">
        <v>339</v>
      </c>
      <c r="J857" t="s">
        <v>133</v>
      </c>
      <c r="K857" t="s">
        <v>158</v>
      </c>
      <c r="P857" t="s">
        <v>300</v>
      </c>
      <c r="Q857" t="s">
        <v>301</v>
      </c>
      <c r="R857" t="s">
        <v>161</v>
      </c>
      <c r="S857" t="s">
        <v>139</v>
      </c>
      <c r="AB857" t="s">
        <v>128</v>
      </c>
      <c r="AC857">
        <v>2010</v>
      </c>
      <c r="AD857" s="145">
        <v>157161</v>
      </c>
      <c r="AH857" t="s">
        <v>320</v>
      </c>
    </row>
    <row r="858" spans="1:34" x14ac:dyDescent="0.25">
      <c r="A858" t="s">
        <v>137</v>
      </c>
      <c r="B858" t="s">
        <v>56</v>
      </c>
      <c r="C858" t="s">
        <v>57</v>
      </c>
      <c r="D858" t="s">
        <v>136</v>
      </c>
      <c r="E858" t="s">
        <v>135</v>
      </c>
      <c r="F858" t="s">
        <v>295</v>
      </c>
      <c r="G858" t="s">
        <v>296</v>
      </c>
      <c r="H858">
        <v>328</v>
      </c>
      <c r="I858" t="s">
        <v>339</v>
      </c>
      <c r="J858" t="s">
        <v>133</v>
      </c>
      <c r="K858" t="s">
        <v>158</v>
      </c>
      <c r="P858" t="s">
        <v>300</v>
      </c>
      <c r="Q858" t="s">
        <v>301</v>
      </c>
      <c r="R858" t="s">
        <v>160</v>
      </c>
      <c r="S858" t="s">
        <v>131</v>
      </c>
      <c r="AB858" t="s">
        <v>128</v>
      </c>
      <c r="AC858">
        <v>2010</v>
      </c>
      <c r="AD858" s="145">
        <v>863761</v>
      </c>
      <c r="AH858" t="s">
        <v>320</v>
      </c>
    </row>
    <row r="859" spans="1:34" x14ac:dyDescent="0.25">
      <c r="A859" t="s">
        <v>137</v>
      </c>
      <c r="B859" t="s">
        <v>56</v>
      </c>
      <c r="C859" t="s">
        <v>57</v>
      </c>
      <c r="D859" t="s">
        <v>136</v>
      </c>
      <c r="E859" t="s">
        <v>135</v>
      </c>
      <c r="F859" t="s">
        <v>295</v>
      </c>
      <c r="G859" t="s">
        <v>296</v>
      </c>
      <c r="H859">
        <v>328</v>
      </c>
      <c r="I859" t="s">
        <v>339</v>
      </c>
      <c r="J859" t="s">
        <v>133</v>
      </c>
      <c r="K859" t="s">
        <v>158</v>
      </c>
      <c r="P859" t="s">
        <v>300</v>
      </c>
      <c r="Q859" t="s">
        <v>301</v>
      </c>
      <c r="R859" t="s">
        <v>157</v>
      </c>
      <c r="S859" t="s">
        <v>129</v>
      </c>
      <c r="AB859" t="s">
        <v>128</v>
      </c>
      <c r="AC859">
        <v>2010</v>
      </c>
      <c r="AD859" s="145">
        <v>58212</v>
      </c>
      <c r="AH859" t="s">
        <v>320</v>
      </c>
    </row>
    <row r="860" spans="1:34" s="49" customFormat="1" x14ac:dyDescent="0.25">
      <c r="A860" s="49" t="s">
        <v>137</v>
      </c>
      <c r="B860" s="49" t="s">
        <v>56</v>
      </c>
      <c r="C860" s="49" t="s">
        <v>57</v>
      </c>
      <c r="D860" s="49" t="s">
        <v>136</v>
      </c>
      <c r="E860" s="49" t="s">
        <v>135</v>
      </c>
      <c r="F860" s="49" t="s">
        <v>295</v>
      </c>
      <c r="G860" s="49" t="s">
        <v>296</v>
      </c>
      <c r="H860" s="49">
        <v>328</v>
      </c>
      <c r="I860" s="49" t="s">
        <v>339</v>
      </c>
      <c r="J860" s="49" t="s">
        <v>133</v>
      </c>
      <c r="K860" s="49" t="s">
        <v>158</v>
      </c>
      <c r="P860" s="49" t="s">
        <v>302</v>
      </c>
      <c r="Q860" s="49" t="s">
        <v>131</v>
      </c>
      <c r="R860" s="49" t="s">
        <v>176</v>
      </c>
      <c r="S860" s="49" t="s">
        <v>175</v>
      </c>
      <c r="AB860" s="49" t="s">
        <v>128</v>
      </c>
      <c r="AC860" s="49">
        <v>2010</v>
      </c>
      <c r="AD860" s="146">
        <v>5.0910000000000002</v>
      </c>
      <c r="AF860" s="49" t="s">
        <v>858</v>
      </c>
      <c r="AG860" s="146">
        <f>(AD861+AD862+AD863)*( 1 +AD871/(AD870-AD871))</f>
        <v>254.54137608661046</v>
      </c>
      <c r="AH860" s="49" t="s">
        <v>320</v>
      </c>
    </row>
    <row r="861" spans="1:34" s="49" customFormat="1" x14ac:dyDescent="0.25">
      <c r="A861" s="49" t="s">
        <v>137</v>
      </c>
      <c r="B861" s="49" t="s">
        <v>56</v>
      </c>
      <c r="C861" s="49" t="s">
        <v>57</v>
      </c>
      <c r="D861" s="49" t="s">
        <v>136</v>
      </c>
      <c r="E861" s="49" t="s">
        <v>135</v>
      </c>
      <c r="F861" s="49" t="s">
        <v>295</v>
      </c>
      <c r="G861" s="49" t="s">
        <v>296</v>
      </c>
      <c r="H861" s="49">
        <v>328</v>
      </c>
      <c r="I861" s="49" t="s">
        <v>339</v>
      </c>
      <c r="J861" s="49" t="s">
        <v>133</v>
      </c>
      <c r="K861" s="49" t="s">
        <v>158</v>
      </c>
      <c r="P861" s="49" t="s">
        <v>302</v>
      </c>
      <c r="Q861" s="49" t="s">
        <v>131</v>
      </c>
      <c r="R861" s="49" t="s">
        <v>174</v>
      </c>
      <c r="S861" s="49" t="s">
        <v>173</v>
      </c>
      <c r="AB861" s="49" t="s">
        <v>128</v>
      </c>
      <c r="AC861" s="49">
        <v>2010</v>
      </c>
      <c r="AD861" s="146">
        <v>45.176000000000002</v>
      </c>
      <c r="AF861" s="49" t="s">
        <v>859</v>
      </c>
      <c r="AG861" s="146">
        <f>(AD860+AD864+AD865+AD866+AD867+AD868+AD869)*( 1 +AD871/(AD870-AD871))</f>
        <v>1306.4636239133899</v>
      </c>
      <c r="AH861" s="49" t="s">
        <v>320</v>
      </c>
    </row>
    <row r="862" spans="1:34" s="49" customFormat="1" x14ac:dyDescent="0.25">
      <c r="A862" s="49" t="s">
        <v>137</v>
      </c>
      <c r="B862" s="49" t="s">
        <v>56</v>
      </c>
      <c r="C862" s="49" t="s">
        <v>57</v>
      </c>
      <c r="D862" s="49" t="s">
        <v>136</v>
      </c>
      <c r="E862" s="49" t="s">
        <v>135</v>
      </c>
      <c r="F862" s="49" t="s">
        <v>295</v>
      </c>
      <c r="G862" s="49" t="s">
        <v>296</v>
      </c>
      <c r="H862" s="49">
        <v>328</v>
      </c>
      <c r="I862" s="49" t="s">
        <v>339</v>
      </c>
      <c r="J862" s="49" t="s">
        <v>133</v>
      </c>
      <c r="K862" s="49" t="s">
        <v>158</v>
      </c>
      <c r="P862" s="49" t="s">
        <v>302</v>
      </c>
      <c r="Q862" s="49" t="s">
        <v>131</v>
      </c>
      <c r="R862" s="49" t="s">
        <v>172</v>
      </c>
      <c r="S862" s="49" t="s">
        <v>153</v>
      </c>
      <c r="AB862" s="49" t="s">
        <v>128</v>
      </c>
      <c r="AC862" s="49">
        <v>2010</v>
      </c>
      <c r="AD862" s="146">
        <v>42.283999999999999</v>
      </c>
      <c r="AF862" s="49" t="s">
        <v>862</v>
      </c>
      <c r="AG862" s="146">
        <f>AD860+AD861+AD862+AD863+ AD864+AD865+AD866+AD867+AD868+AD869+AD871</f>
        <v>1561.0050000000001</v>
      </c>
      <c r="AH862" s="49" t="s">
        <v>320</v>
      </c>
    </row>
    <row r="863" spans="1:34" s="49" customFormat="1" x14ac:dyDescent="0.25">
      <c r="A863" s="49" t="s">
        <v>137</v>
      </c>
      <c r="B863" s="49" t="s">
        <v>56</v>
      </c>
      <c r="C863" s="49" t="s">
        <v>57</v>
      </c>
      <c r="D863" s="49" t="s">
        <v>136</v>
      </c>
      <c r="E863" s="49" t="s">
        <v>135</v>
      </c>
      <c r="F863" s="49" t="s">
        <v>295</v>
      </c>
      <c r="G863" s="49" t="s">
        <v>296</v>
      </c>
      <c r="H863" s="49">
        <v>328</v>
      </c>
      <c r="I863" s="49" t="s">
        <v>339</v>
      </c>
      <c r="J863" s="49" t="s">
        <v>133</v>
      </c>
      <c r="K863" s="49" t="s">
        <v>158</v>
      </c>
      <c r="P863" s="49" t="s">
        <v>302</v>
      </c>
      <c r="Q863" s="49" t="s">
        <v>131</v>
      </c>
      <c r="R863" s="49" t="s">
        <v>171</v>
      </c>
      <c r="S863" s="49" t="s">
        <v>151</v>
      </c>
      <c r="AB863" s="49" t="s">
        <v>128</v>
      </c>
      <c r="AC863" s="49">
        <v>2010</v>
      </c>
      <c r="AD863" s="146">
        <v>142.98400000000001</v>
      </c>
      <c r="AG863" s="146"/>
      <c r="AH863" s="49" t="s">
        <v>320</v>
      </c>
    </row>
    <row r="864" spans="1:34" s="49" customFormat="1" x14ac:dyDescent="0.25">
      <c r="A864" s="49" t="s">
        <v>137</v>
      </c>
      <c r="B864" s="49" t="s">
        <v>56</v>
      </c>
      <c r="C864" s="49" t="s">
        <v>57</v>
      </c>
      <c r="D864" s="49" t="s">
        <v>136</v>
      </c>
      <c r="E864" s="49" t="s">
        <v>135</v>
      </c>
      <c r="F864" s="49" t="s">
        <v>295</v>
      </c>
      <c r="G864" s="49" t="s">
        <v>296</v>
      </c>
      <c r="H864" s="49">
        <v>328</v>
      </c>
      <c r="I864" s="49" t="s">
        <v>339</v>
      </c>
      <c r="J864" s="49" t="s">
        <v>133</v>
      </c>
      <c r="K864" s="49" t="s">
        <v>158</v>
      </c>
      <c r="P864" s="49" t="s">
        <v>302</v>
      </c>
      <c r="Q864" s="49" t="s">
        <v>131</v>
      </c>
      <c r="R864" s="49" t="s">
        <v>170</v>
      </c>
      <c r="S864" s="49" t="s">
        <v>169</v>
      </c>
      <c r="AB864" s="49" t="s">
        <v>128</v>
      </c>
      <c r="AC864" s="49">
        <v>2010</v>
      </c>
      <c r="AD864" s="146">
        <v>166.83500000000001</v>
      </c>
      <c r="AG864" s="146"/>
      <c r="AH864" s="49" t="s">
        <v>320</v>
      </c>
    </row>
    <row r="865" spans="1:34" s="49" customFormat="1" x14ac:dyDescent="0.25">
      <c r="A865" s="49" t="s">
        <v>137</v>
      </c>
      <c r="B865" s="49" t="s">
        <v>56</v>
      </c>
      <c r="C865" s="49" t="s">
        <v>57</v>
      </c>
      <c r="D865" s="49" t="s">
        <v>136</v>
      </c>
      <c r="E865" s="49" t="s">
        <v>135</v>
      </c>
      <c r="F865" s="49" t="s">
        <v>295</v>
      </c>
      <c r="G865" s="49" t="s">
        <v>296</v>
      </c>
      <c r="H865" s="49">
        <v>328</v>
      </c>
      <c r="I865" s="49" t="s">
        <v>339</v>
      </c>
      <c r="J865" s="49" t="s">
        <v>133</v>
      </c>
      <c r="K865" s="49" t="s">
        <v>158</v>
      </c>
      <c r="P865" s="49" t="s">
        <v>302</v>
      </c>
      <c r="Q865" s="49" t="s">
        <v>131</v>
      </c>
      <c r="R865" s="49" t="s">
        <v>168</v>
      </c>
      <c r="S865" s="49" t="s">
        <v>167</v>
      </c>
      <c r="AB865" s="49" t="s">
        <v>128</v>
      </c>
      <c r="AC865" s="49">
        <v>2010</v>
      </c>
      <c r="AD865" s="146">
        <v>282.24099999999999</v>
      </c>
      <c r="AG865" s="146"/>
      <c r="AH865" s="49" t="s">
        <v>320</v>
      </c>
    </row>
    <row r="866" spans="1:34" s="49" customFormat="1" x14ac:dyDescent="0.25">
      <c r="A866" s="49" t="s">
        <v>137</v>
      </c>
      <c r="B866" s="49" t="s">
        <v>56</v>
      </c>
      <c r="C866" s="49" t="s">
        <v>57</v>
      </c>
      <c r="D866" s="49" t="s">
        <v>136</v>
      </c>
      <c r="E866" s="49" t="s">
        <v>135</v>
      </c>
      <c r="F866" s="49" t="s">
        <v>295</v>
      </c>
      <c r="G866" s="49" t="s">
        <v>296</v>
      </c>
      <c r="H866" s="49">
        <v>328</v>
      </c>
      <c r="I866" s="49" t="s">
        <v>339</v>
      </c>
      <c r="J866" s="49" t="s">
        <v>133</v>
      </c>
      <c r="K866" s="49" t="s">
        <v>158</v>
      </c>
      <c r="P866" s="49" t="s">
        <v>302</v>
      </c>
      <c r="Q866" s="49" t="s">
        <v>131</v>
      </c>
      <c r="R866" s="49" t="s">
        <v>166</v>
      </c>
      <c r="S866" s="49" t="s">
        <v>165</v>
      </c>
      <c r="AB866" s="49" t="s">
        <v>128</v>
      </c>
      <c r="AC866" s="49">
        <v>2010</v>
      </c>
      <c r="AD866" s="146">
        <v>14.067</v>
      </c>
      <c r="AG866" s="146"/>
      <c r="AH866" s="49" t="s">
        <v>320</v>
      </c>
    </row>
    <row r="867" spans="1:34" s="49" customFormat="1" x14ac:dyDescent="0.25">
      <c r="A867" s="49" t="s">
        <v>137</v>
      </c>
      <c r="B867" s="49" t="s">
        <v>56</v>
      </c>
      <c r="C867" s="49" t="s">
        <v>57</v>
      </c>
      <c r="D867" s="49" t="s">
        <v>136</v>
      </c>
      <c r="E867" s="49" t="s">
        <v>135</v>
      </c>
      <c r="F867" s="49" t="s">
        <v>295</v>
      </c>
      <c r="G867" s="49" t="s">
        <v>296</v>
      </c>
      <c r="H867" s="49">
        <v>328</v>
      </c>
      <c r="I867" s="49" t="s">
        <v>339</v>
      </c>
      <c r="J867" s="49" t="s">
        <v>133</v>
      </c>
      <c r="K867" s="49" t="s">
        <v>158</v>
      </c>
      <c r="P867" s="49" t="s">
        <v>302</v>
      </c>
      <c r="Q867" s="49" t="s">
        <v>131</v>
      </c>
      <c r="R867" s="49" t="s">
        <v>164</v>
      </c>
      <c r="S867" s="49" t="s">
        <v>143</v>
      </c>
      <c r="AB867" s="49" t="s">
        <v>128</v>
      </c>
      <c r="AC867" s="49">
        <v>2010</v>
      </c>
      <c r="AD867" s="146">
        <v>307.8</v>
      </c>
      <c r="AG867" s="146"/>
      <c r="AH867" s="49" t="s">
        <v>320</v>
      </c>
    </row>
    <row r="868" spans="1:34" s="49" customFormat="1" x14ac:dyDescent="0.25">
      <c r="A868" s="49" t="s">
        <v>137</v>
      </c>
      <c r="B868" s="49" t="s">
        <v>56</v>
      </c>
      <c r="C868" s="49" t="s">
        <v>57</v>
      </c>
      <c r="D868" s="49" t="s">
        <v>136</v>
      </c>
      <c r="E868" s="49" t="s">
        <v>135</v>
      </c>
      <c r="F868" s="49" t="s">
        <v>295</v>
      </c>
      <c r="G868" s="49" t="s">
        <v>296</v>
      </c>
      <c r="H868" s="49">
        <v>328</v>
      </c>
      <c r="I868" s="49" t="s">
        <v>339</v>
      </c>
      <c r="J868" s="49" t="s">
        <v>133</v>
      </c>
      <c r="K868" s="49" t="s">
        <v>158</v>
      </c>
      <c r="P868" s="49" t="s">
        <v>302</v>
      </c>
      <c r="Q868" s="49" t="s">
        <v>131</v>
      </c>
      <c r="R868" s="49" t="s">
        <v>163</v>
      </c>
      <c r="S868" s="49" t="s">
        <v>162</v>
      </c>
      <c r="AB868" s="49" t="s">
        <v>128</v>
      </c>
      <c r="AC868" s="49">
        <v>2010</v>
      </c>
      <c r="AD868" s="146">
        <v>123.30800000000001</v>
      </c>
      <c r="AG868" s="146"/>
      <c r="AH868" s="49" t="s">
        <v>320</v>
      </c>
    </row>
    <row r="869" spans="1:34" s="49" customFormat="1" x14ac:dyDescent="0.25">
      <c r="A869" s="49" t="s">
        <v>137</v>
      </c>
      <c r="B869" s="49" t="s">
        <v>56</v>
      </c>
      <c r="C869" s="49" t="s">
        <v>57</v>
      </c>
      <c r="D869" s="49" t="s">
        <v>136</v>
      </c>
      <c r="E869" s="49" t="s">
        <v>135</v>
      </c>
      <c r="F869" s="49" t="s">
        <v>295</v>
      </c>
      <c r="G869" s="49" t="s">
        <v>296</v>
      </c>
      <c r="H869" s="49">
        <v>328</v>
      </c>
      <c r="I869" s="49" t="s">
        <v>339</v>
      </c>
      <c r="J869" s="49" t="s">
        <v>133</v>
      </c>
      <c r="K869" s="49" t="s">
        <v>158</v>
      </c>
      <c r="P869" s="49" t="s">
        <v>302</v>
      </c>
      <c r="Q869" s="49" t="s">
        <v>131</v>
      </c>
      <c r="R869" s="49" t="s">
        <v>161</v>
      </c>
      <c r="S869" s="49" t="s">
        <v>139</v>
      </c>
      <c r="AB869" s="49" t="s">
        <v>128</v>
      </c>
      <c r="AC869" s="49">
        <v>2010</v>
      </c>
      <c r="AD869" s="146">
        <v>283.43900000000002</v>
      </c>
      <c r="AG869" s="146"/>
      <c r="AH869" s="49" t="s">
        <v>320</v>
      </c>
    </row>
    <row r="870" spans="1:34" s="49" customFormat="1" x14ac:dyDescent="0.25">
      <c r="A870" s="49" t="s">
        <v>137</v>
      </c>
      <c r="B870" s="49" t="s">
        <v>56</v>
      </c>
      <c r="C870" s="49" t="s">
        <v>57</v>
      </c>
      <c r="D870" s="49" t="s">
        <v>136</v>
      </c>
      <c r="E870" s="49" t="s">
        <v>135</v>
      </c>
      <c r="F870" s="49" t="s">
        <v>295</v>
      </c>
      <c r="G870" s="49" t="s">
        <v>296</v>
      </c>
      <c r="H870" s="49">
        <v>328</v>
      </c>
      <c r="I870" s="49" t="s">
        <v>339</v>
      </c>
      <c r="J870" s="49" t="s">
        <v>133</v>
      </c>
      <c r="K870" s="49" t="s">
        <v>158</v>
      </c>
      <c r="P870" s="49" t="s">
        <v>302</v>
      </c>
      <c r="Q870" s="49" t="s">
        <v>131</v>
      </c>
      <c r="R870" s="49" t="s">
        <v>160</v>
      </c>
      <c r="S870" s="49" t="s">
        <v>131</v>
      </c>
      <c r="AB870" s="49" t="s">
        <v>128</v>
      </c>
      <c r="AC870" s="49">
        <v>2010</v>
      </c>
      <c r="AD870" s="146">
        <v>1561.0050000000001</v>
      </c>
      <c r="AG870" s="146"/>
      <c r="AH870" s="49" t="s">
        <v>320</v>
      </c>
    </row>
    <row r="871" spans="1:34" s="49" customFormat="1" x14ac:dyDescent="0.25">
      <c r="A871" s="49" t="s">
        <v>137</v>
      </c>
      <c r="B871" s="49" t="s">
        <v>56</v>
      </c>
      <c r="C871" s="49" t="s">
        <v>57</v>
      </c>
      <c r="D871" s="49" t="s">
        <v>136</v>
      </c>
      <c r="E871" s="49" t="s">
        <v>135</v>
      </c>
      <c r="F871" s="49" t="s">
        <v>295</v>
      </c>
      <c r="G871" s="49" t="s">
        <v>296</v>
      </c>
      <c r="H871" s="49">
        <v>328</v>
      </c>
      <c r="I871" s="49" t="s">
        <v>339</v>
      </c>
      <c r="J871" s="49" t="s">
        <v>133</v>
      </c>
      <c r="K871" s="49" t="s">
        <v>158</v>
      </c>
      <c r="P871" s="49" t="s">
        <v>302</v>
      </c>
      <c r="Q871" s="49" t="s">
        <v>131</v>
      </c>
      <c r="R871" s="49" t="s">
        <v>157</v>
      </c>
      <c r="S871" s="49" t="s">
        <v>129</v>
      </c>
      <c r="AB871" s="49" t="s">
        <v>128</v>
      </c>
      <c r="AC871" s="49">
        <v>2010</v>
      </c>
      <c r="AD871" s="146">
        <v>147.78</v>
      </c>
      <c r="AG871" s="146"/>
      <c r="AH871" s="49" t="s">
        <v>320</v>
      </c>
    </row>
    <row r="872" spans="1:34" x14ac:dyDescent="0.25">
      <c r="A872" t="s">
        <v>137</v>
      </c>
      <c r="B872" t="s">
        <v>6</v>
      </c>
      <c r="C872" t="s">
        <v>7</v>
      </c>
      <c r="D872" t="s">
        <v>136</v>
      </c>
      <c r="E872" t="s">
        <v>135</v>
      </c>
      <c r="F872" t="s">
        <v>295</v>
      </c>
      <c r="G872" t="s">
        <v>296</v>
      </c>
      <c r="H872">
        <v>259</v>
      </c>
      <c r="I872" t="s">
        <v>340</v>
      </c>
      <c r="J872" t="s">
        <v>133</v>
      </c>
      <c r="K872" t="s">
        <v>132</v>
      </c>
      <c r="P872" t="s">
        <v>297</v>
      </c>
      <c r="Q872" t="s">
        <v>298</v>
      </c>
      <c r="R872" t="s">
        <v>183</v>
      </c>
      <c r="S872" t="s">
        <v>182</v>
      </c>
      <c r="AB872" t="s">
        <v>128</v>
      </c>
      <c r="AC872">
        <v>2010</v>
      </c>
      <c r="AD872" s="145">
        <v>0</v>
      </c>
      <c r="AE872" t="s">
        <v>196</v>
      </c>
      <c r="AH872" t="s">
        <v>341</v>
      </c>
    </row>
    <row r="873" spans="1:34" x14ac:dyDescent="0.25">
      <c r="A873" t="s">
        <v>137</v>
      </c>
      <c r="B873" t="s">
        <v>6</v>
      </c>
      <c r="C873" t="s">
        <v>7</v>
      </c>
      <c r="D873" t="s">
        <v>136</v>
      </c>
      <c r="E873" t="s">
        <v>135</v>
      </c>
      <c r="F873" t="s">
        <v>295</v>
      </c>
      <c r="G873" t="s">
        <v>296</v>
      </c>
      <c r="H873">
        <v>259</v>
      </c>
      <c r="I873" t="s">
        <v>340</v>
      </c>
      <c r="J873" t="s">
        <v>133</v>
      </c>
      <c r="K873" t="s">
        <v>132</v>
      </c>
      <c r="P873" t="s">
        <v>297</v>
      </c>
      <c r="Q873" t="s">
        <v>298</v>
      </c>
      <c r="R873" t="s">
        <v>156</v>
      </c>
      <c r="S873" t="s">
        <v>155</v>
      </c>
      <c r="AB873" t="s">
        <v>128</v>
      </c>
      <c r="AC873">
        <v>2010</v>
      </c>
      <c r="AD873" s="145">
        <v>0</v>
      </c>
      <c r="AH873" t="s">
        <v>341</v>
      </c>
    </row>
    <row r="874" spans="1:34" x14ac:dyDescent="0.25">
      <c r="A874" t="s">
        <v>137</v>
      </c>
      <c r="B874" t="s">
        <v>6</v>
      </c>
      <c r="C874" t="s">
        <v>7</v>
      </c>
      <c r="D874" t="s">
        <v>136</v>
      </c>
      <c r="E874" t="s">
        <v>135</v>
      </c>
      <c r="F874" t="s">
        <v>295</v>
      </c>
      <c r="G874" t="s">
        <v>296</v>
      </c>
      <c r="H874">
        <v>259</v>
      </c>
      <c r="I874" t="s">
        <v>340</v>
      </c>
      <c r="J874" t="s">
        <v>133</v>
      </c>
      <c r="K874" t="s">
        <v>132</v>
      </c>
      <c r="P874" t="s">
        <v>297</v>
      </c>
      <c r="Q874" t="s">
        <v>298</v>
      </c>
      <c r="R874" t="s">
        <v>154</v>
      </c>
      <c r="S874" t="s">
        <v>153</v>
      </c>
      <c r="AB874" t="s">
        <v>128</v>
      </c>
      <c r="AC874">
        <v>2010</v>
      </c>
      <c r="AD874" s="145">
        <v>0</v>
      </c>
      <c r="AE874" t="s">
        <v>196</v>
      </c>
      <c r="AH874" t="s">
        <v>341</v>
      </c>
    </row>
    <row r="875" spans="1:34" x14ac:dyDescent="0.25">
      <c r="A875" t="s">
        <v>137</v>
      </c>
      <c r="B875" t="s">
        <v>6</v>
      </c>
      <c r="C875" t="s">
        <v>7</v>
      </c>
      <c r="D875" t="s">
        <v>136</v>
      </c>
      <c r="E875" t="s">
        <v>135</v>
      </c>
      <c r="F875" t="s">
        <v>295</v>
      </c>
      <c r="G875" t="s">
        <v>296</v>
      </c>
      <c r="H875">
        <v>259</v>
      </c>
      <c r="I875" t="s">
        <v>340</v>
      </c>
      <c r="J875" t="s">
        <v>133</v>
      </c>
      <c r="K875" t="s">
        <v>132</v>
      </c>
      <c r="P875" t="s">
        <v>297</v>
      </c>
      <c r="Q875" t="s">
        <v>298</v>
      </c>
      <c r="R875" t="s">
        <v>152</v>
      </c>
      <c r="S875" t="s">
        <v>151</v>
      </c>
      <c r="AB875" t="s">
        <v>128</v>
      </c>
      <c r="AC875">
        <v>2010</v>
      </c>
      <c r="AD875" s="145">
        <v>7.0000000000000001E-3</v>
      </c>
      <c r="AG875" s="145" t="s">
        <v>342</v>
      </c>
      <c r="AH875" t="s">
        <v>341</v>
      </c>
    </row>
    <row r="876" spans="1:34" x14ac:dyDescent="0.25">
      <c r="A876" t="s">
        <v>137</v>
      </c>
      <c r="B876" t="s">
        <v>6</v>
      </c>
      <c r="C876" t="s">
        <v>7</v>
      </c>
      <c r="D876" t="s">
        <v>136</v>
      </c>
      <c r="E876" t="s">
        <v>135</v>
      </c>
      <c r="F876" t="s">
        <v>295</v>
      </c>
      <c r="G876" t="s">
        <v>296</v>
      </c>
      <c r="H876">
        <v>259</v>
      </c>
      <c r="I876" t="s">
        <v>340</v>
      </c>
      <c r="J876" t="s">
        <v>133</v>
      </c>
      <c r="K876" t="s">
        <v>132</v>
      </c>
      <c r="P876" t="s">
        <v>297</v>
      </c>
      <c r="Q876" t="s">
        <v>298</v>
      </c>
      <c r="R876" t="s">
        <v>150</v>
      </c>
      <c r="S876" t="s">
        <v>149</v>
      </c>
      <c r="AB876" t="s">
        <v>128</v>
      </c>
      <c r="AC876">
        <v>2010</v>
      </c>
      <c r="AD876" s="145">
        <v>2.9000000000000001E-2</v>
      </c>
      <c r="AH876" t="s">
        <v>341</v>
      </c>
    </row>
    <row r="877" spans="1:34" x14ac:dyDescent="0.25">
      <c r="A877" t="s">
        <v>137</v>
      </c>
      <c r="B877" t="s">
        <v>6</v>
      </c>
      <c r="C877" t="s">
        <v>7</v>
      </c>
      <c r="D877" t="s">
        <v>136</v>
      </c>
      <c r="E877" t="s">
        <v>135</v>
      </c>
      <c r="F877" t="s">
        <v>295</v>
      </c>
      <c r="G877" t="s">
        <v>296</v>
      </c>
      <c r="H877">
        <v>259</v>
      </c>
      <c r="I877" t="s">
        <v>340</v>
      </c>
      <c r="J877" t="s">
        <v>133</v>
      </c>
      <c r="K877" t="s">
        <v>132</v>
      </c>
      <c r="P877" t="s">
        <v>297</v>
      </c>
      <c r="Q877" t="s">
        <v>298</v>
      </c>
      <c r="R877" t="s">
        <v>148</v>
      </c>
      <c r="S877" t="s">
        <v>147</v>
      </c>
      <c r="AB877" t="s">
        <v>128</v>
      </c>
      <c r="AC877">
        <v>2010</v>
      </c>
      <c r="AD877" s="145">
        <v>3.2000000000000001E-2</v>
      </c>
      <c r="AG877" s="145" t="s">
        <v>342</v>
      </c>
      <c r="AH877" t="s">
        <v>341</v>
      </c>
    </row>
    <row r="878" spans="1:34" x14ac:dyDescent="0.25">
      <c r="A878" t="s">
        <v>137</v>
      </c>
      <c r="B878" t="s">
        <v>6</v>
      </c>
      <c r="C878" t="s">
        <v>7</v>
      </c>
      <c r="D878" t="s">
        <v>136</v>
      </c>
      <c r="E878" t="s">
        <v>135</v>
      </c>
      <c r="F878" t="s">
        <v>295</v>
      </c>
      <c r="G878" t="s">
        <v>296</v>
      </c>
      <c r="H878">
        <v>259</v>
      </c>
      <c r="I878" t="s">
        <v>340</v>
      </c>
      <c r="J878" t="s">
        <v>133</v>
      </c>
      <c r="K878" t="s">
        <v>132</v>
      </c>
      <c r="P878" t="s">
        <v>297</v>
      </c>
      <c r="Q878" t="s">
        <v>298</v>
      </c>
      <c r="R878" t="s">
        <v>146</v>
      </c>
      <c r="S878" t="s">
        <v>145</v>
      </c>
      <c r="AB878" t="s">
        <v>128</v>
      </c>
      <c r="AC878">
        <v>2010</v>
      </c>
      <c r="AD878" s="145">
        <v>0</v>
      </c>
      <c r="AH878" t="s">
        <v>341</v>
      </c>
    </row>
    <row r="879" spans="1:34" x14ac:dyDescent="0.25">
      <c r="A879" t="s">
        <v>137</v>
      </c>
      <c r="B879" t="s">
        <v>6</v>
      </c>
      <c r="C879" t="s">
        <v>7</v>
      </c>
      <c r="D879" t="s">
        <v>136</v>
      </c>
      <c r="E879" t="s">
        <v>135</v>
      </c>
      <c r="F879" t="s">
        <v>295</v>
      </c>
      <c r="G879" t="s">
        <v>296</v>
      </c>
      <c r="H879">
        <v>259</v>
      </c>
      <c r="I879" t="s">
        <v>340</v>
      </c>
      <c r="J879" t="s">
        <v>133</v>
      </c>
      <c r="K879" t="s">
        <v>132</v>
      </c>
      <c r="P879" t="s">
        <v>297</v>
      </c>
      <c r="Q879" t="s">
        <v>298</v>
      </c>
      <c r="R879" t="s">
        <v>144</v>
      </c>
      <c r="S879" t="s">
        <v>143</v>
      </c>
      <c r="AB879" t="s">
        <v>128</v>
      </c>
      <c r="AC879">
        <v>2010</v>
      </c>
      <c r="AD879" s="145">
        <v>0</v>
      </c>
      <c r="AE879" t="s">
        <v>196</v>
      </c>
      <c r="AH879" t="s">
        <v>341</v>
      </c>
    </row>
    <row r="880" spans="1:34" x14ac:dyDescent="0.25">
      <c r="A880" t="s">
        <v>137</v>
      </c>
      <c r="B880" t="s">
        <v>6</v>
      </c>
      <c r="C880" t="s">
        <v>7</v>
      </c>
      <c r="D880" t="s">
        <v>136</v>
      </c>
      <c r="E880" t="s">
        <v>135</v>
      </c>
      <c r="F880" t="s">
        <v>295</v>
      </c>
      <c r="G880" t="s">
        <v>296</v>
      </c>
      <c r="H880">
        <v>259</v>
      </c>
      <c r="I880" t="s">
        <v>340</v>
      </c>
      <c r="J880" t="s">
        <v>133</v>
      </c>
      <c r="K880" t="s">
        <v>132</v>
      </c>
      <c r="P880" t="s">
        <v>297</v>
      </c>
      <c r="Q880" t="s">
        <v>298</v>
      </c>
      <c r="R880" t="s">
        <v>142</v>
      </c>
      <c r="S880" t="s">
        <v>141</v>
      </c>
      <c r="AB880" t="s">
        <v>128</v>
      </c>
      <c r="AC880">
        <v>2010</v>
      </c>
      <c r="AD880" s="145">
        <v>1.0999999999999999E-2</v>
      </c>
      <c r="AG880" s="145" t="s">
        <v>343</v>
      </c>
      <c r="AH880" t="s">
        <v>341</v>
      </c>
    </row>
    <row r="881" spans="1:34" x14ac:dyDescent="0.25">
      <c r="A881" t="s">
        <v>137</v>
      </c>
      <c r="B881" t="s">
        <v>6</v>
      </c>
      <c r="C881" t="s">
        <v>7</v>
      </c>
      <c r="D881" t="s">
        <v>136</v>
      </c>
      <c r="E881" t="s">
        <v>135</v>
      </c>
      <c r="F881" t="s">
        <v>295</v>
      </c>
      <c r="G881" t="s">
        <v>296</v>
      </c>
      <c r="H881">
        <v>259</v>
      </c>
      <c r="I881" t="s">
        <v>340</v>
      </c>
      <c r="J881" t="s">
        <v>133</v>
      </c>
      <c r="K881" t="s">
        <v>132</v>
      </c>
      <c r="P881" t="s">
        <v>297</v>
      </c>
      <c r="Q881" t="s">
        <v>298</v>
      </c>
      <c r="R881" t="s">
        <v>140</v>
      </c>
      <c r="S881" t="s">
        <v>139</v>
      </c>
      <c r="AB881" t="s">
        <v>128</v>
      </c>
      <c r="AC881">
        <v>2010</v>
      </c>
      <c r="AD881" s="145">
        <v>6.0000000000000001E-3</v>
      </c>
      <c r="AG881" s="145" t="s">
        <v>226</v>
      </c>
      <c r="AH881" t="s">
        <v>341</v>
      </c>
    </row>
    <row r="882" spans="1:34" x14ac:dyDescent="0.25">
      <c r="A882" t="s">
        <v>137</v>
      </c>
      <c r="B882" t="s">
        <v>6</v>
      </c>
      <c r="C882" t="s">
        <v>7</v>
      </c>
      <c r="D882" t="s">
        <v>136</v>
      </c>
      <c r="E882" t="s">
        <v>135</v>
      </c>
      <c r="F882" t="s">
        <v>295</v>
      </c>
      <c r="G882" t="s">
        <v>296</v>
      </c>
      <c r="H882">
        <v>259</v>
      </c>
      <c r="I882" t="s">
        <v>340</v>
      </c>
      <c r="J882" t="s">
        <v>133</v>
      </c>
      <c r="K882" t="s">
        <v>132</v>
      </c>
      <c r="P882" t="s">
        <v>297</v>
      </c>
      <c r="Q882" t="s">
        <v>298</v>
      </c>
      <c r="R882" t="s">
        <v>138</v>
      </c>
      <c r="S882" t="s">
        <v>131</v>
      </c>
      <c r="AB882" t="s">
        <v>128</v>
      </c>
      <c r="AC882">
        <v>2010</v>
      </c>
      <c r="AD882" s="145">
        <v>8.6999999999999994E-2</v>
      </c>
      <c r="AH882" t="s">
        <v>341</v>
      </c>
    </row>
    <row r="883" spans="1:34" x14ac:dyDescent="0.25">
      <c r="A883" t="s">
        <v>137</v>
      </c>
      <c r="B883" t="s">
        <v>6</v>
      </c>
      <c r="C883" t="s">
        <v>7</v>
      </c>
      <c r="D883" t="s">
        <v>136</v>
      </c>
      <c r="E883" t="s">
        <v>135</v>
      </c>
      <c r="F883" t="s">
        <v>295</v>
      </c>
      <c r="G883" t="s">
        <v>296</v>
      </c>
      <c r="H883">
        <v>259</v>
      </c>
      <c r="I883" t="s">
        <v>340</v>
      </c>
      <c r="J883" t="s">
        <v>133</v>
      </c>
      <c r="K883" t="s">
        <v>132</v>
      </c>
      <c r="P883" t="s">
        <v>297</v>
      </c>
      <c r="Q883" t="s">
        <v>298</v>
      </c>
      <c r="R883" t="s">
        <v>130</v>
      </c>
      <c r="S883" t="s">
        <v>129</v>
      </c>
      <c r="AB883" t="s">
        <v>128</v>
      </c>
      <c r="AC883">
        <v>2010</v>
      </c>
      <c r="AD883" s="145">
        <v>1E-3</v>
      </c>
      <c r="AH883" t="s">
        <v>341</v>
      </c>
    </row>
    <row r="884" spans="1:34" x14ac:dyDescent="0.25">
      <c r="A884" t="s">
        <v>137</v>
      </c>
      <c r="B884" t="s">
        <v>6</v>
      </c>
      <c r="C884" t="s">
        <v>7</v>
      </c>
      <c r="D884" t="s">
        <v>136</v>
      </c>
      <c r="E884" t="s">
        <v>135</v>
      </c>
      <c r="F884" t="s">
        <v>295</v>
      </c>
      <c r="G884" t="s">
        <v>296</v>
      </c>
      <c r="H884">
        <v>259</v>
      </c>
      <c r="I884" t="s">
        <v>340</v>
      </c>
      <c r="J884" t="s">
        <v>133</v>
      </c>
      <c r="K884" t="s">
        <v>132</v>
      </c>
      <c r="P884" t="s">
        <v>300</v>
      </c>
      <c r="Q884" t="s">
        <v>301</v>
      </c>
      <c r="R884" t="s">
        <v>183</v>
      </c>
      <c r="S884" t="s">
        <v>182</v>
      </c>
      <c r="AB884" t="s">
        <v>128</v>
      </c>
      <c r="AC884">
        <v>2010</v>
      </c>
      <c r="AD884" s="145">
        <v>3.0000000000000001E-3</v>
      </c>
      <c r="AH884" t="s">
        <v>341</v>
      </c>
    </row>
    <row r="885" spans="1:34" x14ac:dyDescent="0.25">
      <c r="A885" t="s">
        <v>137</v>
      </c>
      <c r="B885" t="s">
        <v>6</v>
      </c>
      <c r="C885" t="s">
        <v>7</v>
      </c>
      <c r="D885" t="s">
        <v>136</v>
      </c>
      <c r="E885" t="s">
        <v>135</v>
      </c>
      <c r="F885" t="s">
        <v>295</v>
      </c>
      <c r="G885" t="s">
        <v>296</v>
      </c>
      <c r="H885">
        <v>259</v>
      </c>
      <c r="I885" t="s">
        <v>340</v>
      </c>
      <c r="J885" t="s">
        <v>133</v>
      </c>
      <c r="K885" t="s">
        <v>132</v>
      </c>
      <c r="P885" t="s">
        <v>300</v>
      </c>
      <c r="Q885" t="s">
        <v>301</v>
      </c>
      <c r="R885" t="s">
        <v>156</v>
      </c>
      <c r="S885" t="s">
        <v>155</v>
      </c>
      <c r="AB885" t="s">
        <v>128</v>
      </c>
      <c r="AC885">
        <v>2010</v>
      </c>
      <c r="AD885" s="145">
        <v>2E-3</v>
      </c>
      <c r="AH885" t="s">
        <v>341</v>
      </c>
    </row>
    <row r="886" spans="1:34" x14ac:dyDescent="0.25">
      <c r="A886" t="s">
        <v>137</v>
      </c>
      <c r="B886" t="s">
        <v>6</v>
      </c>
      <c r="C886" t="s">
        <v>7</v>
      </c>
      <c r="D886" t="s">
        <v>136</v>
      </c>
      <c r="E886" t="s">
        <v>135</v>
      </c>
      <c r="F886" t="s">
        <v>295</v>
      </c>
      <c r="G886" t="s">
        <v>296</v>
      </c>
      <c r="H886">
        <v>259</v>
      </c>
      <c r="I886" t="s">
        <v>340</v>
      </c>
      <c r="J886" t="s">
        <v>133</v>
      </c>
      <c r="K886" t="s">
        <v>132</v>
      </c>
      <c r="P886" t="s">
        <v>300</v>
      </c>
      <c r="Q886" t="s">
        <v>301</v>
      </c>
      <c r="R886" t="s">
        <v>154</v>
      </c>
      <c r="S886" t="s">
        <v>153</v>
      </c>
      <c r="AB886" t="s">
        <v>128</v>
      </c>
      <c r="AC886">
        <v>2010</v>
      </c>
      <c r="AD886" s="145">
        <v>0</v>
      </c>
      <c r="AE886" t="s">
        <v>196</v>
      </c>
      <c r="AH886" t="s">
        <v>341</v>
      </c>
    </row>
    <row r="887" spans="1:34" x14ac:dyDescent="0.25">
      <c r="A887" t="s">
        <v>137</v>
      </c>
      <c r="B887" t="s">
        <v>6</v>
      </c>
      <c r="C887" t="s">
        <v>7</v>
      </c>
      <c r="D887" t="s">
        <v>136</v>
      </c>
      <c r="E887" t="s">
        <v>135</v>
      </c>
      <c r="F887" t="s">
        <v>295</v>
      </c>
      <c r="G887" t="s">
        <v>296</v>
      </c>
      <c r="H887">
        <v>259</v>
      </c>
      <c r="I887" t="s">
        <v>340</v>
      </c>
      <c r="J887" t="s">
        <v>133</v>
      </c>
      <c r="K887" t="s">
        <v>132</v>
      </c>
      <c r="P887" t="s">
        <v>300</v>
      </c>
      <c r="Q887" t="s">
        <v>301</v>
      </c>
      <c r="R887" t="s">
        <v>152</v>
      </c>
      <c r="S887" t="s">
        <v>151</v>
      </c>
      <c r="AB887" t="s">
        <v>128</v>
      </c>
      <c r="AC887">
        <v>2010</v>
      </c>
      <c r="AD887" s="145">
        <v>1.0999999999999999E-2</v>
      </c>
      <c r="AG887" s="145" t="s">
        <v>342</v>
      </c>
      <c r="AH887" t="s">
        <v>341</v>
      </c>
    </row>
    <row r="888" spans="1:34" x14ac:dyDescent="0.25">
      <c r="A888" t="s">
        <v>137</v>
      </c>
      <c r="B888" t="s">
        <v>6</v>
      </c>
      <c r="C888" t="s">
        <v>7</v>
      </c>
      <c r="D888" t="s">
        <v>136</v>
      </c>
      <c r="E888" t="s">
        <v>135</v>
      </c>
      <c r="F888" t="s">
        <v>295</v>
      </c>
      <c r="G888" t="s">
        <v>296</v>
      </c>
      <c r="H888">
        <v>259</v>
      </c>
      <c r="I888" t="s">
        <v>340</v>
      </c>
      <c r="J888" t="s">
        <v>133</v>
      </c>
      <c r="K888" t="s">
        <v>132</v>
      </c>
      <c r="P888" t="s">
        <v>300</v>
      </c>
      <c r="Q888" t="s">
        <v>301</v>
      </c>
      <c r="R888" t="s">
        <v>150</v>
      </c>
      <c r="S888" t="s">
        <v>149</v>
      </c>
      <c r="AB888" t="s">
        <v>128</v>
      </c>
      <c r="AC888">
        <v>2010</v>
      </c>
      <c r="AD888" s="145">
        <v>1.2E-2</v>
      </c>
      <c r="AH888" t="s">
        <v>341</v>
      </c>
    </row>
    <row r="889" spans="1:34" x14ac:dyDescent="0.25">
      <c r="A889" t="s">
        <v>137</v>
      </c>
      <c r="B889" t="s">
        <v>6</v>
      </c>
      <c r="C889" t="s">
        <v>7</v>
      </c>
      <c r="D889" t="s">
        <v>136</v>
      </c>
      <c r="E889" t="s">
        <v>135</v>
      </c>
      <c r="F889" t="s">
        <v>295</v>
      </c>
      <c r="G889" t="s">
        <v>296</v>
      </c>
      <c r="H889">
        <v>259</v>
      </c>
      <c r="I889" t="s">
        <v>340</v>
      </c>
      <c r="J889" t="s">
        <v>133</v>
      </c>
      <c r="K889" t="s">
        <v>132</v>
      </c>
      <c r="P889" t="s">
        <v>300</v>
      </c>
      <c r="Q889" t="s">
        <v>301</v>
      </c>
      <c r="R889" t="s">
        <v>148</v>
      </c>
      <c r="S889" t="s">
        <v>147</v>
      </c>
      <c r="AB889" t="s">
        <v>128</v>
      </c>
      <c r="AC889">
        <v>2010</v>
      </c>
      <c r="AD889" s="145">
        <v>3.5000000000000003E-2</v>
      </c>
      <c r="AG889" s="145" t="s">
        <v>342</v>
      </c>
      <c r="AH889" t="s">
        <v>341</v>
      </c>
    </row>
    <row r="890" spans="1:34" x14ac:dyDescent="0.25">
      <c r="A890" t="s">
        <v>137</v>
      </c>
      <c r="B890" t="s">
        <v>6</v>
      </c>
      <c r="C890" t="s">
        <v>7</v>
      </c>
      <c r="D890" t="s">
        <v>136</v>
      </c>
      <c r="E890" t="s">
        <v>135</v>
      </c>
      <c r="F890" t="s">
        <v>295</v>
      </c>
      <c r="G890" t="s">
        <v>296</v>
      </c>
      <c r="H890">
        <v>259</v>
      </c>
      <c r="I890" t="s">
        <v>340</v>
      </c>
      <c r="J890" t="s">
        <v>133</v>
      </c>
      <c r="K890" t="s">
        <v>132</v>
      </c>
      <c r="P890" t="s">
        <v>300</v>
      </c>
      <c r="Q890" t="s">
        <v>301</v>
      </c>
      <c r="R890" t="s">
        <v>146</v>
      </c>
      <c r="S890" t="s">
        <v>145</v>
      </c>
      <c r="AB890" t="s">
        <v>128</v>
      </c>
      <c r="AC890">
        <v>2010</v>
      </c>
      <c r="AD890" s="145">
        <v>1E-3</v>
      </c>
      <c r="AH890" t="s">
        <v>341</v>
      </c>
    </row>
    <row r="891" spans="1:34" x14ac:dyDescent="0.25">
      <c r="A891" t="s">
        <v>137</v>
      </c>
      <c r="B891" t="s">
        <v>6</v>
      </c>
      <c r="C891" t="s">
        <v>7</v>
      </c>
      <c r="D891" t="s">
        <v>136</v>
      </c>
      <c r="E891" t="s">
        <v>135</v>
      </c>
      <c r="F891" t="s">
        <v>295</v>
      </c>
      <c r="G891" t="s">
        <v>296</v>
      </c>
      <c r="H891">
        <v>259</v>
      </c>
      <c r="I891" t="s">
        <v>340</v>
      </c>
      <c r="J891" t="s">
        <v>133</v>
      </c>
      <c r="K891" t="s">
        <v>132</v>
      </c>
      <c r="P891" t="s">
        <v>300</v>
      </c>
      <c r="Q891" t="s">
        <v>301</v>
      </c>
      <c r="R891" t="s">
        <v>144</v>
      </c>
      <c r="S891" t="s">
        <v>143</v>
      </c>
      <c r="AB891" t="s">
        <v>128</v>
      </c>
      <c r="AC891">
        <v>2010</v>
      </c>
      <c r="AD891" s="145">
        <v>0</v>
      </c>
      <c r="AE891" t="s">
        <v>196</v>
      </c>
      <c r="AH891" t="s">
        <v>341</v>
      </c>
    </row>
    <row r="892" spans="1:34" x14ac:dyDescent="0.25">
      <c r="A892" t="s">
        <v>137</v>
      </c>
      <c r="B892" t="s">
        <v>6</v>
      </c>
      <c r="C892" t="s">
        <v>7</v>
      </c>
      <c r="D892" t="s">
        <v>136</v>
      </c>
      <c r="E892" t="s">
        <v>135</v>
      </c>
      <c r="F892" t="s">
        <v>295</v>
      </c>
      <c r="G892" t="s">
        <v>296</v>
      </c>
      <c r="H892">
        <v>259</v>
      </c>
      <c r="I892" t="s">
        <v>340</v>
      </c>
      <c r="J892" t="s">
        <v>133</v>
      </c>
      <c r="K892" t="s">
        <v>132</v>
      </c>
      <c r="P892" t="s">
        <v>300</v>
      </c>
      <c r="Q892" t="s">
        <v>301</v>
      </c>
      <c r="R892" t="s">
        <v>142</v>
      </c>
      <c r="S892" t="s">
        <v>141</v>
      </c>
      <c r="AB892" t="s">
        <v>128</v>
      </c>
      <c r="AC892">
        <v>2010</v>
      </c>
      <c r="AD892" s="145">
        <v>5.2999999999999999E-2</v>
      </c>
      <c r="AH892" t="s">
        <v>341</v>
      </c>
    </row>
    <row r="893" spans="1:34" x14ac:dyDescent="0.25">
      <c r="A893" t="s">
        <v>137</v>
      </c>
      <c r="B893" t="s">
        <v>6</v>
      </c>
      <c r="C893" t="s">
        <v>7</v>
      </c>
      <c r="D893" t="s">
        <v>136</v>
      </c>
      <c r="E893" t="s">
        <v>135</v>
      </c>
      <c r="F893" t="s">
        <v>295</v>
      </c>
      <c r="G893" t="s">
        <v>296</v>
      </c>
      <c r="H893">
        <v>259</v>
      </c>
      <c r="I893" t="s">
        <v>340</v>
      </c>
      <c r="J893" t="s">
        <v>133</v>
      </c>
      <c r="K893" t="s">
        <v>132</v>
      </c>
      <c r="P893" t="s">
        <v>300</v>
      </c>
      <c r="Q893" t="s">
        <v>301</v>
      </c>
      <c r="R893" t="s">
        <v>140</v>
      </c>
      <c r="S893" t="s">
        <v>139</v>
      </c>
      <c r="AB893" t="s">
        <v>128</v>
      </c>
      <c r="AC893">
        <v>2010</v>
      </c>
      <c r="AD893" s="145">
        <v>1.2999999999999999E-2</v>
      </c>
      <c r="AG893" s="145" t="s">
        <v>226</v>
      </c>
      <c r="AH893" t="s">
        <v>341</v>
      </c>
    </row>
    <row r="894" spans="1:34" x14ac:dyDescent="0.25">
      <c r="A894" t="s">
        <v>137</v>
      </c>
      <c r="B894" t="s">
        <v>6</v>
      </c>
      <c r="C894" t="s">
        <v>7</v>
      </c>
      <c r="D894" t="s">
        <v>136</v>
      </c>
      <c r="E894" t="s">
        <v>135</v>
      </c>
      <c r="F894" t="s">
        <v>295</v>
      </c>
      <c r="G894" t="s">
        <v>296</v>
      </c>
      <c r="H894">
        <v>259</v>
      </c>
      <c r="I894" t="s">
        <v>340</v>
      </c>
      <c r="J894" t="s">
        <v>133</v>
      </c>
      <c r="K894" t="s">
        <v>132</v>
      </c>
      <c r="P894" t="s">
        <v>300</v>
      </c>
      <c r="Q894" t="s">
        <v>301</v>
      </c>
      <c r="R894" t="s">
        <v>138</v>
      </c>
      <c r="S894" t="s">
        <v>131</v>
      </c>
      <c r="AB894" t="s">
        <v>128</v>
      </c>
      <c r="AC894">
        <v>2010</v>
      </c>
      <c r="AD894" s="145">
        <v>0.13</v>
      </c>
      <c r="AH894" t="s">
        <v>341</v>
      </c>
    </row>
    <row r="895" spans="1:34" x14ac:dyDescent="0.25">
      <c r="A895" t="s">
        <v>137</v>
      </c>
      <c r="B895" t="s">
        <v>6</v>
      </c>
      <c r="C895" t="s">
        <v>7</v>
      </c>
      <c r="D895" t="s">
        <v>136</v>
      </c>
      <c r="E895" t="s">
        <v>135</v>
      </c>
      <c r="F895" t="s">
        <v>295</v>
      </c>
      <c r="G895" t="s">
        <v>296</v>
      </c>
      <c r="H895">
        <v>259</v>
      </c>
      <c r="I895" t="s">
        <v>340</v>
      </c>
      <c r="J895" t="s">
        <v>133</v>
      </c>
      <c r="K895" t="s">
        <v>132</v>
      </c>
      <c r="P895" t="s">
        <v>300</v>
      </c>
      <c r="Q895" t="s">
        <v>301</v>
      </c>
      <c r="R895" t="s">
        <v>130</v>
      </c>
      <c r="S895" t="s">
        <v>129</v>
      </c>
      <c r="AB895" t="s">
        <v>128</v>
      </c>
      <c r="AC895">
        <v>2010</v>
      </c>
      <c r="AD895" s="145">
        <v>0</v>
      </c>
      <c r="AE895" t="s">
        <v>196</v>
      </c>
      <c r="AH895" t="s">
        <v>341</v>
      </c>
    </row>
    <row r="896" spans="1:34" s="49" customFormat="1" x14ac:dyDescent="0.25">
      <c r="A896" s="49" t="s">
        <v>137</v>
      </c>
      <c r="B896" s="49" t="s">
        <v>6</v>
      </c>
      <c r="C896" s="49" t="s">
        <v>7</v>
      </c>
      <c r="D896" s="49" t="s">
        <v>136</v>
      </c>
      <c r="E896" s="49" t="s">
        <v>135</v>
      </c>
      <c r="F896" s="49" t="s">
        <v>295</v>
      </c>
      <c r="G896" s="49" t="s">
        <v>296</v>
      </c>
      <c r="H896" s="49">
        <v>259</v>
      </c>
      <c r="I896" s="49" t="s">
        <v>340</v>
      </c>
      <c r="J896" s="49" t="s">
        <v>133</v>
      </c>
      <c r="K896" s="49" t="s">
        <v>132</v>
      </c>
      <c r="P896" s="49" t="s">
        <v>302</v>
      </c>
      <c r="Q896" s="49" t="s">
        <v>131</v>
      </c>
      <c r="R896" s="49" t="s">
        <v>183</v>
      </c>
      <c r="S896" s="135" t="s">
        <v>182</v>
      </c>
      <c r="T896" s="135"/>
      <c r="U896" s="135"/>
      <c r="V896" s="135"/>
      <c r="W896" s="135"/>
      <c r="X896" s="135"/>
      <c r="Y896" s="135"/>
      <c r="Z896" s="135"/>
      <c r="AA896" s="135"/>
      <c r="AB896" s="135" t="s">
        <v>128</v>
      </c>
      <c r="AC896" s="135">
        <v>2010</v>
      </c>
      <c r="AD896" s="156">
        <v>0</v>
      </c>
      <c r="AE896" s="49" t="s">
        <v>196</v>
      </c>
      <c r="AF896" s="49" t="s">
        <v>858</v>
      </c>
      <c r="AG896" s="146">
        <f>((AD897+AD898+AD899)*( 1 +AD907/(AD906-AD907)))*10000</f>
        <v>203.7558685446009</v>
      </c>
      <c r="AH896" s="49" t="s">
        <v>341</v>
      </c>
    </row>
    <row r="897" spans="1:34" s="49" customFormat="1" x14ac:dyDescent="0.25">
      <c r="A897" s="49" t="s">
        <v>137</v>
      </c>
      <c r="B897" s="49" t="s">
        <v>6</v>
      </c>
      <c r="C897" s="49" t="s">
        <v>7</v>
      </c>
      <c r="D897" s="49" t="s">
        <v>136</v>
      </c>
      <c r="E897" s="49" t="s">
        <v>135</v>
      </c>
      <c r="F897" s="49" t="s">
        <v>295</v>
      </c>
      <c r="G897" s="49" t="s">
        <v>296</v>
      </c>
      <c r="H897" s="49">
        <v>259</v>
      </c>
      <c r="I897" s="49" t="s">
        <v>340</v>
      </c>
      <c r="J897" s="49" t="s">
        <v>133</v>
      </c>
      <c r="K897" s="49" t="s">
        <v>132</v>
      </c>
      <c r="P897" s="49" t="s">
        <v>302</v>
      </c>
      <c r="Q897" s="49" t="s">
        <v>131</v>
      </c>
      <c r="R897" s="49" t="s">
        <v>156</v>
      </c>
      <c r="S897" s="135" t="s">
        <v>155</v>
      </c>
      <c r="T897" s="135"/>
      <c r="U897" s="135"/>
      <c r="V897" s="135"/>
      <c r="W897" s="135"/>
      <c r="X897" s="135"/>
      <c r="Y897" s="135"/>
      <c r="Z897" s="135"/>
      <c r="AA897" s="135"/>
      <c r="AB897" s="135" t="s">
        <v>128</v>
      </c>
      <c r="AC897" s="135">
        <v>2010</v>
      </c>
      <c r="AD897" s="156">
        <v>2E-3</v>
      </c>
      <c r="AF897" s="49" t="s">
        <v>859</v>
      </c>
      <c r="AG897" s="146">
        <f>((AD896+AD900+AD901+AD902+AD903+AD904+AD905)*( 1 +AD907/(AD906-AD907)))*10000</f>
        <v>1976.4319248826293</v>
      </c>
      <c r="AH897" s="49" t="s">
        <v>341</v>
      </c>
    </row>
    <row r="898" spans="1:34" s="49" customFormat="1" x14ac:dyDescent="0.25">
      <c r="A898" s="49" t="s">
        <v>137</v>
      </c>
      <c r="B898" s="49" t="s">
        <v>6</v>
      </c>
      <c r="C898" s="49" t="s">
        <v>7</v>
      </c>
      <c r="D898" s="49" t="s">
        <v>136</v>
      </c>
      <c r="E898" s="49" t="s">
        <v>135</v>
      </c>
      <c r="F898" s="49" t="s">
        <v>295</v>
      </c>
      <c r="G898" s="49" t="s">
        <v>296</v>
      </c>
      <c r="H898" s="49">
        <v>259</v>
      </c>
      <c r="I898" s="49" t="s">
        <v>340</v>
      </c>
      <c r="J898" s="49" t="s">
        <v>133</v>
      </c>
      <c r="K898" s="49" t="s">
        <v>132</v>
      </c>
      <c r="P898" s="49" t="s">
        <v>302</v>
      </c>
      <c r="Q898" s="49" t="s">
        <v>131</v>
      </c>
      <c r="R898" s="49" t="s">
        <v>154</v>
      </c>
      <c r="S898" s="135" t="s">
        <v>153</v>
      </c>
      <c r="T898" s="135"/>
      <c r="U898" s="135"/>
      <c r="V898" s="135"/>
      <c r="W898" s="135"/>
      <c r="X898" s="135"/>
      <c r="Y898" s="135"/>
      <c r="Z898" s="135"/>
      <c r="AA898" s="135"/>
      <c r="AB898" s="135" t="s">
        <v>128</v>
      </c>
      <c r="AC898" s="135">
        <v>2010</v>
      </c>
      <c r="AD898" s="156">
        <v>0</v>
      </c>
      <c r="AE898" s="49" t="s">
        <v>196</v>
      </c>
      <c r="AF898" s="49" t="s">
        <v>862</v>
      </c>
      <c r="AG898" s="146">
        <f>(AD896+AD897+AD898+AD899+ AD900+AD901+AD902+AD903+AD904+AD905+AD907)*10000</f>
        <v>2180</v>
      </c>
      <c r="AH898" s="49" t="s">
        <v>341</v>
      </c>
    </row>
    <row r="899" spans="1:34" s="49" customFormat="1" x14ac:dyDescent="0.25">
      <c r="A899" s="49" t="s">
        <v>137</v>
      </c>
      <c r="B899" s="49" t="s">
        <v>6</v>
      </c>
      <c r="C899" s="49" t="s">
        <v>7</v>
      </c>
      <c r="D899" s="49" t="s">
        <v>136</v>
      </c>
      <c r="E899" s="49" t="s">
        <v>135</v>
      </c>
      <c r="F899" s="49" t="s">
        <v>295</v>
      </c>
      <c r="G899" s="49" t="s">
        <v>296</v>
      </c>
      <c r="H899" s="49">
        <v>259</v>
      </c>
      <c r="I899" s="49" t="s">
        <v>340</v>
      </c>
      <c r="J899" s="49" t="s">
        <v>133</v>
      </c>
      <c r="K899" s="49" t="s">
        <v>132</v>
      </c>
      <c r="P899" s="49" t="s">
        <v>302</v>
      </c>
      <c r="Q899" s="49" t="s">
        <v>131</v>
      </c>
      <c r="R899" s="49" t="s">
        <v>152</v>
      </c>
      <c r="S899" s="135" t="s">
        <v>151</v>
      </c>
      <c r="T899" s="135"/>
      <c r="U899" s="135"/>
      <c r="V899" s="135"/>
      <c r="W899" s="135"/>
      <c r="X899" s="135"/>
      <c r="Y899" s="135"/>
      <c r="Z899" s="135"/>
      <c r="AA899" s="135"/>
      <c r="AB899" s="135" t="s">
        <v>128</v>
      </c>
      <c r="AC899" s="135">
        <v>2010</v>
      </c>
      <c r="AD899" s="156">
        <v>1.7999999999999999E-2</v>
      </c>
      <c r="AG899" s="146" t="s">
        <v>342</v>
      </c>
      <c r="AH899" s="49" t="s">
        <v>341</v>
      </c>
    </row>
    <row r="900" spans="1:34" s="49" customFormat="1" x14ac:dyDescent="0.25">
      <c r="A900" s="49" t="s">
        <v>137</v>
      </c>
      <c r="B900" s="49" t="s">
        <v>6</v>
      </c>
      <c r="C900" s="49" t="s">
        <v>7</v>
      </c>
      <c r="D900" s="49" t="s">
        <v>136</v>
      </c>
      <c r="E900" s="49" t="s">
        <v>135</v>
      </c>
      <c r="F900" s="49" t="s">
        <v>295</v>
      </c>
      <c r="G900" s="49" t="s">
        <v>296</v>
      </c>
      <c r="H900" s="49">
        <v>259</v>
      </c>
      <c r="I900" s="49" t="s">
        <v>340</v>
      </c>
      <c r="J900" s="49" t="s">
        <v>133</v>
      </c>
      <c r="K900" s="49" t="s">
        <v>132</v>
      </c>
      <c r="P900" s="49" t="s">
        <v>302</v>
      </c>
      <c r="Q900" s="49" t="s">
        <v>131</v>
      </c>
      <c r="R900" s="49" t="s">
        <v>150</v>
      </c>
      <c r="S900" s="135" t="s">
        <v>149</v>
      </c>
      <c r="T900" s="135"/>
      <c r="U900" s="135"/>
      <c r="V900" s="135"/>
      <c r="W900" s="135"/>
      <c r="X900" s="135"/>
      <c r="Y900" s="135"/>
      <c r="Z900" s="135"/>
      <c r="AA900" s="135"/>
      <c r="AB900" s="135" t="s">
        <v>128</v>
      </c>
      <c r="AC900" s="135">
        <v>2010</v>
      </c>
      <c r="AD900" s="156">
        <v>4.1000000000000002E-2</v>
      </c>
      <c r="AF900" s="135" t="s">
        <v>890</v>
      </c>
      <c r="AG900" s="154"/>
      <c r="AH900" s="49" t="s">
        <v>341</v>
      </c>
    </row>
    <row r="901" spans="1:34" s="49" customFormat="1" x14ac:dyDescent="0.25">
      <c r="A901" s="49" t="s">
        <v>137</v>
      </c>
      <c r="B901" s="49" t="s">
        <v>6</v>
      </c>
      <c r="C901" s="49" t="s">
        <v>7</v>
      </c>
      <c r="D901" s="49" t="s">
        <v>136</v>
      </c>
      <c r="E901" s="49" t="s">
        <v>135</v>
      </c>
      <c r="F901" s="49" t="s">
        <v>295</v>
      </c>
      <c r="G901" s="49" t="s">
        <v>296</v>
      </c>
      <c r="H901" s="49">
        <v>259</v>
      </c>
      <c r="I901" s="49" t="s">
        <v>340</v>
      </c>
      <c r="J901" s="49" t="s">
        <v>133</v>
      </c>
      <c r="K901" s="49" t="s">
        <v>132</v>
      </c>
      <c r="P901" s="49" t="s">
        <v>302</v>
      </c>
      <c r="Q901" s="49" t="s">
        <v>131</v>
      </c>
      <c r="R901" s="49" t="s">
        <v>148</v>
      </c>
      <c r="S901" s="135" t="s">
        <v>147</v>
      </c>
      <c r="T901" s="135"/>
      <c r="U901" s="135"/>
      <c r="V901" s="135"/>
      <c r="W901" s="135"/>
      <c r="X901" s="135"/>
      <c r="Y901" s="135"/>
      <c r="Z901" s="135"/>
      <c r="AA901" s="135"/>
      <c r="AB901" s="135" t="s">
        <v>128</v>
      </c>
      <c r="AC901" s="135">
        <v>2010</v>
      </c>
      <c r="AD901" s="156">
        <v>6.9000000000000006E-2</v>
      </c>
      <c r="AG901" s="146" t="s">
        <v>342</v>
      </c>
      <c r="AH901" s="49" t="s">
        <v>341</v>
      </c>
    </row>
    <row r="902" spans="1:34" s="49" customFormat="1" x14ac:dyDescent="0.25">
      <c r="A902" s="49" t="s">
        <v>137</v>
      </c>
      <c r="B902" s="49" t="s">
        <v>6</v>
      </c>
      <c r="C902" s="49" t="s">
        <v>7</v>
      </c>
      <c r="D902" s="49" t="s">
        <v>136</v>
      </c>
      <c r="E902" s="49" t="s">
        <v>135</v>
      </c>
      <c r="F902" s="49" t="s">
        <v>295</v>
      </c>
      <c r="G902" s="49" t="s">
        <v>296</v>
      </c>
      <c r="H902" s="49">
        <v>259</v>
      </c>
      <c r="I902" s="49" t="s">
        <v>340</v>
      </c>
      <c r="J902" s="49" t="s">
        <v>133</v>
      </c>
      <c r="K902" s="49" t="s">
        <v>132</v>
      </c>
      <c r="P902" s="49" t="s">
        <v>302</v>
      </c>
      <c r="Q902" s="49" t="s">
        <v>131</v>
      </c>
      <c r="R902" s="49" t="s">
        <v>146</v>
      </c>
      <c r="S902" s="135" t="s">
        <v>145</v>
      </c>
      <c r="T902" s="135"/>
      <c r="U902" s="135"/>
      <c r="V902" s="135"/>
      <c r="W902" s="135"/>
      <c r="X902" s="135"/>
      <c r="Y902" s="135"/>
      <c r="Z902" s="135"/>
      <c r="AA902" s="135"/>
      <c r="AB902" s="135" t="s">
        <v>128</v>
      </c>
      <c r="AC902" s="135">
        <v>2010</v>
      </c>
      <c r="AD902" s="156">
        <v>2E-3</v>
      </c>
      <c r="AG902" s="146"/>
      <c r="AH902" s="49" t="s">
        <v>341</v>
      </c>
    </row>
    <row r="903" spans="1:34" s="49" customFormat="1" x14ac:dyDescent="0.25">
      <c r="A903" s="49" t="s">
        <v>137</v>
      </c>
      <c r="B903" s="49" t="s">
        <v>6</v>
      </c>
      <c r="C903" s="49" t="s">
        <v>7</v>
      </c>
      <c r="D903" s="49" t="s">
        <v>136</v>
      </c>
      <c r="E903" s="49" t="s">
        <v>135</v>
      </c>
      <c r="F903" s="49" t="s">
        <v>295</v>
      </c>
      <c r="G903" s="49" t="s">
        <v>296</v>
      </c>
      <c r="H903" s="49">
        <v>259</v>
      </c>
      <c r="I903" s="49" t="s">
        <v>340</v>
      </c>
      <c r="J903" s="49" t="s">
        <v>133</v>
      </c>
      <c r="K903" s="49" t="s">
        <v>132</v>
      </c>
      <c r="P903" s="49" t="s">
        <v>302</v>
      </c>
      <c r="Q903" s="49" t="s">
        <v>131</v>
      </c>
      <c r="R903" s="49" t="s">
        <v>144</v>
      </c>
      <c r="S903" s="135" t="s">
        <v>143</v>
      </c>
      <c r="T903" s="135"/>
      <c r="U903" s="135"/>
      <c r="V903" s="135"/>
      <c r="W903" s="135"/>
      <c r="X903" s="135"/>
      <c r="Y903" s="135"/>
      <c r="Z903" s="135"/>
      <c r="AA903" s="135"/>
      <c r="AB903" s="135" t="s">
        <v>128</v>
      </c>
      <c r="AC903" s="135">
        <v>2010</v>
      </c>
      <c r="AD903" s="156">
        <v>0</v>
      </c>
      <c r="AE903" s="49" t="s">
        <v>196</v>
      </c>
      <c r="AG903" s="146"/>
      <c r="AH903" s="49" t="s">
        <v>341</v>
      </c>
    </row>
    <row r="904" spans="1:34" s="49" customFormat="1" x14ac:dyDescent="0.25">
      <c r="A904" s="49" t="s">
        <v>137</v>
      </c>
      <c r="B904" s="49" t="s">
        <v>6</v>
      </c>
      <c r="C904" s="49" t="s">
        <v>7</v>
      </c>
      <c r="D904" s="49" t="s">
        <v>136</v>
      </c>
      <c r="E904" s="49" t="s">
        <v>135</v>
      </c>
      <c r="F904" s="49" t="s">
        <v>295</v>
      </c>
      <c r="G904" s="49" t="s">
        <v>296</v>
      </c>
      <c r="H904" s="49">
        <v>259</v>
      </c>
      <c r="I904" s="49" t="s">
        <v>340</v>
      </c>
      <c r="J904" s="49" t="s">
        <v>133</v>
      </c>
      <c r="K904" s="49" t="s">
        <v>132</v>
      </c>
      <c r="P904" s="49" t="s">
        <v>302</v>
      </c>
      <c r="Q904" s="49" t="s">
        <v>131</v>
      </c>
      <c r="R904" s="49" t="s">
        <v>142</v>
      </c>
      <c r="S904" s="135" t="s">
        <v>141</v>
      </c>
      <c r="T904" s="135"/>
      <c r="U904" s="135"/>
      <c r="V904" s="135"/>
      <c r="W904" s="135"/>
      <c r="X904" s="135"/>
      <c r="Y904" s="135"/>
      <c r="Z904" s="135"/>
      <c r="AA904" s="135"/>
      <c r="AB904" s="135" t="s">
        <v>128</v>
      </c>
      <c r="AC904" s="135">
        <v>2010</v>
      </c>
      <c r="AD904" s="156">
        <v>6.3E-2</v>
      </c>
      <c r="AG904" s="146" t="s">
        <v>227</v>
      </c>
      <c r="AH904" s="49" t="s">
        <v>341</v>
      </c>
    </row>
    <row r="905" spans="1:34" s="49" customFormat="1" x14ac:dyDescent="0.25">
      <c r="A905" s="49" t="s">
        <v>137</v>
      </c>
      <c r="B905" s="49" t="s">
        <v>6</v>
      </c>
      <c r="C905" s="49" t="s">
        <v>7</v>
      </c>
      <c r="D905" s="49" t="s">
        <v>136</v>
      </c>
      <c r="E905" s="49" t="s">
        <v>135</v>
      </c>
      <c r="F905" s="49" t="s">
        <v>295</v>
      </c>
      <c r="G905" s="49" t="s">
        <v>296</v>
      </c>
      <c r="H905" s="49">
        <v>259</v>
      </c>
      <c r="I905" s="49" t="s">
        <v>340</v>
      </c>
      <c r="J905" s="49" t="s">
        <v>133</v>
      </c>
      <c r="K905" s="49" t="s">
        <v>132</v>
      </c>
      <c r="P905" s="49" t="s">
        <v>302</v>
      </c>
      <c r="Q905" s="49" t="s">
        <v>131</v>
      </c>
      <c r="R905" s="49" t="s">
        <v>140</v>
      </c>
      <c r="S905" s="135" t="s">
        <v>139</v>
      </c>
      <c r="T905" s="135"/>
      <c r="U905" s="135"/>
      <c r="V905" s="135"/>
      <c r="W905" s="135"/>
      <c r="X905" s="135"/>
      <c r="Y905" s="135"/>
      <c r="Z905" s="135"/>
      <c r="AA905" s="135"/>
      <c r="AB905" s="135" t="s">
        <v>128</v>
      </c>
      <c r="AC905" s="135">
        <v>2010</v>
      </c>
      <c r="AD905" s="156">
        <v>1.9E-2</v>
      </c>
      <c r="AG905" s="146" t="s">
        <v>226</v>
      </c>
      <c r="AH905" s="49" t="s">
        <v>341</v>
      </c>
    </row>
    <row r="906" spans="1:34" s="49" customFormat="1" x14ac:dyDescent="0.25">
      <c r="A906" s="49" t="s">
        <v>137</v>
      </c>
      <c r="B906" s="49" t="s">
        <v>6</v>
      </c>
      <c r="C906" s="49" t="s">
        <v>7</v>
      </c>
      <c r="D906" s="49" t="s">
        <v>136</v>
      </c>
      <c r="E906" s="49" t="s">
        <v>135</v>
      </c>
      <c r="F906" s="49" t="s">
        <v>295</v>
      </c>
      <c r="G906" s="49" t="s">
        <v>296</v>
      </c>
      <c r="H906" s="49">
        <v>259</v>
      </c>
      <c r="I906" s="49" t="s">
        <v>340</v>
      </c>
      <c r="J906" s="49" t="s">
        <v>133</v>
      </c>
      <c r="K906" s="49" t="s">
        <v>132</v>
      </c>
      <c r="P906" s="49" t="s">
        <v>302</v>
      </c>
      <c r="Q906" s="49" t="s">
        <v>131</v>
      </c>
      <c r="R906" s="49" t="s">
        <v>138</v>
      </c>
      <c r="S906" s="135" t="s">
        <v>131</v>
      </c>
      <c r="T906" s="135"/>
      <c r="U906" s="135"/>
      <c r="V906" s="135"/>
      <c r="W906" s="135"/>
      <c r="X906" s="135"/>
      <c r="Y906" s="135"/>
      <c r="Z906" s="135"/>
      <c r="AA906" s="135"/>
      <c r="AB906" s="135" t="s">
        <v>128</v>
      </c>
      <c r="AC906" s="135">
        <v>2010</v>
      </c>
      <c r="AD906" s="156">
        <v>0.217</v>
      </c>
      <c r="AG906" s="146"/>
      <c r="AH906" s="49" t="s">
        <v>341</v>
      </c>
    </row>
    <row r="907" spans="1:34" s="49" customFormat="1" x14ac:dyDescent="0.25">
      <c r="A907" s="49" t="s">
        <v>137</v>
      </c>
      <c r="B907" s="49" t="s">
        <v>6</v>
      </c>
      <c r="C907" s="49" t="s">
        <v>7</v>
      </c>
      <c r="D907" s="49" t="s">
        <v>136</v>
      </c>
      <c r="E907" s="49" t="s">
        <v>135</v>
      </c>
      <c r="F907" s="49" t="s">
        <v>295</v>
      </c>
      <c r="G907" s="49" t="s">
        <v>296</v>
      </c>
      <c r="H907" s="49">
        <v>259</v>
      </c>
      <c r="I907" s="49" t="s">
        <v>340</v>
      </c>
      <c r="J907" s="49" t="s">
        <v>133</v>
      </c>
      <c r="K907" s="49" t="s">
        <v>132</v>
      </c>
      <c r="P907" s="49" t="s">
        <v>302</v>
      </c>
      <c r="Q907" s="49" t="s">
        <v>131</v>
      </c>
      <c r="R907" s="49" t="s">
        <v>130</v>
      </c>
      <c r="S907" s="135" t="s">
        <v>129</v>
      </c>
      <c r="T907" s="135"/>
      <c r="U907" s="135"/>
      <c r="V907" s="135"/>
      <c r="W907" s="135"/>
      <c r="X907" s="135"/>
      <c r="Y907" s="135"/>
      <c r="Z907" s="135"/>
      <c r="AA907" s="135"/>
      <c r="AB907" s="135" t="s">
        <v>128</v>
      </c>
      <c r="AC907" s="135">
        <v>2010</v>
      </c>
      <c r="AD907" s="156">
        <v>4.0000000000000001E-3</v>
      </c>
      <c r="AG907" s="146"/>
      <c r="AH907" s="49" t="s">
        <v>341</v>
      </c>
    </row>
    <row r="908" spans="1:34" x14ac:dyDescent="0.25">
      <c r="A908" t="s">
        <v>137</v>
      </c>
      <c r="B908" t="s">
        <v>344</v>
      </c>
      <c r="C908" t="s">
        <v>345</v>
      </c>
      <c r="D908" t="s">
        <v>136</v>
      </c>
      <c r="E908" t="s">
        <v>135</v>
      </c>
      <c r="F908" t="s">
        <v>295</v>
      </c>
      <c r="G908" t="s">
        <v>296</v>
      </c>
      <c r="H908">
        <v>496</v>
      </c>
      <c r="I908" t="s">
        <v>346</v>
      </c>
      <c r="J908" t="s">
        <v>133</v>
      </c>
      <c r="K908" t="s">
        <v>132</v>
      </c>
      <c r="P908" t="s">
        <v>297</v>
      </c>
      <c r="Q908" t="s">
        <v>298</v>
      </c>
      <c r="R908" t="s">
        <v>156</v>
      </c>
      <c r="S908" t="s">
        <v>155</v>
      </c>
      <c r="AB908" t="s">
        <v>128</v>
      </c>
      <c r="AC908">
        <v>2010</v>
      </c>
      <c r="AD908" s="145">
        <v>0.6</v>
      </c>
      <c r="AH908" t="s">
        <v>347</v>
      </c>
    </row>
    <row r="909" spans="1:34" x14ac:dyDescent="0.25">
      <c r="A909" t="s">
        <v>137</v>
      </c>
      <c r="B909" t="s">
        <v>344</v>
      </c>
      <c r="C909" t="s">
        <v>345</v>
      </c>
      <c r="D909" t="s">
        <v>136</v>
      </c>
      <c r="E909" t="s">
        <v>135</v>
      </c>
      <c r="F909" t="s">
        <v>295</v>
      </c>
      <c r="G909" t="s">
        <v>296</v>
      </c>
      <c r="H909">
        <v>496</v>
      </c>
      <c r="I909" t="s">
        <v>346</v>
      </c>
      <c r="J909" t="s">
        <v>133</v>
      </c>
      <c r="K909" t="s">
        <v>132</v>
      </c>
      <c r="P909" t="s">
        <v>297</v>
      </c>
      <c r="Q909" t="s">
        <v>298</v>
      </c>
      <c r="R909" t="s">
        <v>154</v>
      </c>
      <c r="S909" t="s">
        <v>153</v>
      </c>
      <c r="AB909" t="s">
        <v>128</v>
      </c>
      <c r="AC909">
        <v>2010</v>
      </c>
      <c r="AD909" s="145">
        <v>2.1</v>
      </c>
      <c r="AH909" t="s">
        <v>347</v>
      </c>
    </row>
    <row r="910" spans="1:34" x14ac:dyDescent="0.25">
      <c r="A910" t="s">
        <v>137</v>
      </c>
      <c r="B910" t="s">
        <v>344</v>
      </c>
      <c r="C910" t="s">
        <v>345</v>
      </c>
      <c r="D910" t="s">
        <v>136</v>
      </c>
      <c r="E910" t="s">
        <v>135</v>
      </c>
      <c r="F910" t="s">
        <v>295</v>
      </c>
      <c r="G910" t="s">
        <v>296</v>
      </c>
      <c r="H910">
        <v>496</v>
      </c>
      <c r="I910" t="s">
        <v>346</v>
      </c>
      <c r="J910" t="s">
        <v>133</v>
      </c>
      <c r="K910" t="s">
        <v>132</v>
      </c>
      <c r="P910" t="s">
        <v>297</v>
      </c>
      <c r="Q910" t="s">
        <v>298</v>
      </c>
      <c r="R910" t="s">
        <v>152</v>
      </c>
      <c r="S910" t="s">
        <v>151</v>
      </c>
      <c r="AB910" t="s">
        <v>128</v>
      </c>
      <c r="AC910">
        <v>2010</v>
      </c>
      <c r="AD910" s="145">
        <v>4</v>
      </c>
      <c r="AH910" t="s">
        <v>347</v>
      </c>
    </row>
    <row r="911" spans="1:34" x14ac:dyDescent="0.25">
      <c r="A911" t="s">
        <v>137</v>
      </c>
      <c r="B911" t="s">
        <v>344</v>
      </c>
      <c r="C911" t="s">
        <v>345</v>
      </c>
      <c r="D911" t="s">
        <v>136</v>
      </c>
      <c r="E911" t="s">
        <v>135</v>
      </c>
      <c r="F911" t="s">
        <v>295</v>
      </c>
      <c r="G911" t="s">
        <v>296</v>
      </c>
      <c r="H911">
        <v>496</v>
      </c>
      <c r="I911" t="s">
        <v>346</v>
      </c>
      <c r="J911" t="s">
        <v>133</v>
      </c>
      <c r="K911" t="s">
        <v>132</v>
      </c>
      <c r="P911" t="s">
        <v>297</v>
      </c>
      <c r="Q911" t="s">
        <v>298</v>
      </c>
      <c r="R911" t="s">
        <v>150</v>
      </c>
      <c r="S911" t="s">
        <v>149</v>
      </c>
      <c r="AB911" t="s">
        <v>128</v>
      </c>
      <c r="AC911">
        <v>2010</v>
      </c>
      <c r="AD911" s="145">
        <v>2</v>
      </c>
      <c r="AH911" t="s">
        <v>347</v>
      </c>
    </row>
    <row r="912" spans="1:34" x14ac:dyDescent="0.25">
      <c r="A912" t="s">
        <v>137</v>
      </c>
      <c r="B912" t="s">
        <v>344</v>
      </c>
      <c r="C912" t="s">
        <v>345</v>
      </c>
      <c r="D912" t="s">
        <v>136</v>
      </c>
      <c r="E912" t="s">
        <v>135</v>
      </c>
      <c r="F912" t="s">
        <v>295</v>
      </c>
      <c r="G912" t="s">
        <v>296</v>
      </c>
      <c r="H912">
        <v>496</v>
      </c>
      <c r="I912" t="s">
        <v>346</v>
      </c>
      <c r="J912" t="s">
        <v>133</v>
      </c>
      <c r="K912" t="s">
        <v>132</v>
      </c>
      <c r="P912" t="s">
        <v>297</v>
      </c>
      <c r="Q912" t="s">
        <v>298</v>
      </c>
      <c r="R912" t="s">
        <v>148</v>
      </c>
      <c r="S912" t="s">
        <v>147</v>
      </c>
      <c r="AB912" t="s">
        <v>128</v>
      </c>
      <c r="AC912">
        <v>2010</v>
      </c>
      <c r="AD912" s="145">
        <v>16.899999999999999</v>
      </c>
      <c r="AH912" t="s">
        <v>347</v>
      </c>
    </row>
    <row r="913" spans="1:34" x14ac:dyDescent="0.25">
      <c r="A913" t="s">
        <v>137</v>
      </c>
      <c r="B913" t="s">
        <v>344</v>
      </c>
      <c r="C913" t="s">
        <v>345</v>
      </c>
      <c r="D913" t="s">
        <v>136</v>
      </c>
      <c r="E913" t="s">
        <v>135</v>
      </c>
      <c r="F913" t="s">
        <v>295</v>
      </c>
      <c r="G913" t="s">
        <v>296</v>
      </c>
      <c r="H913">
        <v>496</v>
      </c>
      <c r="I913" t="s">
        <v>346</v>
      </c>
      <c r="J913" t="s">
        <v>133</v>
      </c>
      <c r="K913" t="s">
        <v>132</v>
      </c>
      <c r="P913" t="s">
        <v>297</v>
      </c>
      <c r="Q913" t="s">
        <v>298</v>
      </c>
      <c r="R913" t="s">
        <v>146</v>
      </c>
      <c r="S913" t="s">
        <v>145</v>
      </c>
      <c r="AB913" t="s">
        <v>128</v>
      </c>
      <c r="AC913">
        <v>2010</v>
      </c>
      <c r="AD913" s="145">
        <v>12</v>
      </c>
      <c r="AH913" t="s">
        <v>347</v>
      </c>
    </row>
    <row r="914" spans="1:34" x14ac:dyDescent="0.25">
      <c r="A914" t="s">
        <v>137</v>
      </c>
      <c r="B914" t="s">
        <v>344</v>
      </c>
      <c r="C914" t="s">
        <v>345</v>
      </c>
      <c r="D914" t="s">
        <v>136</v>
      </c>
      <c r="E914" t="s">
        <v>135</v>
      </c>
      <c r="F914" t="s">
        <v>295</v>
      </c>
      <c r="G914" t="s">
        <v>296</v>
      </c>
      <c r="H914">
        <v>496</v>
      </c>
      <c r="I914" t="s">
        <v>346</v>
      </c>
      <c r="J914" t="s">
        <v>133</v>
      </c>
      <c r="K914" t="s">
        <v>132</v>
      </c>
      <c r="P914" t="s">
        <v>297</v>
      </c>
      <c r="Q914" t="s">
        <v>298</v>
      </c>
      <c r="R914" t="s">
        <v>144</v>
      </c>
      <c r="S914" t="s">
        <v>143</v>
      </c>
      <c r="AB914" t="s">
        <v>128</v>
      </c>
      <c r="AC914">
        <v>2010</v>
      </c>
      <c r="AD914" s="145">
        <v>10.9</v>
      </c>
      <c r="AH914" t="s">
        <v>347</v>
      </c>
    </row>
    <row r="915" spans="1:34" x14ac:dyDescent="0.25">
      <c r="A915" t="s">
        <v>137</v>
      </c>
      <c r="B915" t="s">
        <v>344</v>
      </c>
      <c r="C915" t="s">
        <v>345</v>
      </c>
      <c r="D915" t="s">
        <v>136</v>
      </c>
      <c r="E915" t="s">
        <v>135</v>
      </c>
      <c r="F915" t="s">
        <v>295</v>
      </c>
      <c r="G915" t="s">
        <v>296</v>
      </c>
      <c r="H915">
        <v>496</v>
      </c>
      <c r="I915" t="s">
        <v>346</v>
      </c>
      <c r="J915" t="s">
        <v>133</v>
      </c>
      <c r="K915" t="s">
        <v>132</v>
      </c>
      <c r="P915" t="s">
        <v>297</v>
      </c>
      <c r="Q915" t="s">
        <v>298</v>
      </c>
      <c r="R915" t="s">
        <v>142</v>
      </c>
      <c r="S915" t="s">
        <v>141</v>
      </c>
      <c r="AB915" t="s">
        <v>128</v>
      </c>
      <c r="AC915">
        <v>2010</v>
      </c>
      <c r="AD915" s="145">
        <v>0.1</v>
      </c>
      <c r="AH915" t="s">
        <v>347</v>
      </c>
    </row>
    <row r="916" spans="1:34" x14ac:dyDescent="0.25">
      <c r="A916" t="s">
        <v>137</v>
      </c>
      <c r="B916" t="s">
        <v>344</v>
      </c>
      <c r="C916" t="s">
        <v>345</v>
      </c>
      <c r="D916" t="s">
        <v>136</v>
      </c>
      <c r="E916" t="s">
        <v>135</v>
      </c>
      <c r="F916" t="s">
        <v>295</v>
      </c>
      <c r="G916" t="s">
        <v>296</v>
      </c>
      <c r="H916">
        <v>496</v>
      </c>
      <c r="I916" t="s">
        <v>346</v>
      </c>
      <c r="J916" t="s">
        <v>133</v>
      </c>
      <c r="K916" t="s">
        <v>132</v>
      </c>
      <c r="P916" t="s">
        <v>297</v>
      </c>
      <c r="Q916" t="s">
        <v>298</v>
      </c>
      <c r="R916" t="s">
        <v>140</v>
      </c>
      <c r="S916" t="s">
        <v>139</v>
      </c>
      <c r="AB916" t="s">
        <v>128</v>
      </c>
      <c r="AC916">
        <v>2010</v>
      </c>
      <c r="AD916" s="145">
        <v>3.4</v>
      </c>
      <c r="AH916" t="s">
        <v>347</v>
      </c>
    </row>
    <row r="917" spans="1:34" x14ac:dyDescent="0.25">
      <c r="A917" t="s">
        <v>137</v>
      </c>
      <c r="B917" t="s">
        <v>344</v>
      </c>
      <c r="C917" t="s">
        <v>345</v>
      </c>
      <c r="D917" t="s">
        <v>136</v>
      </c>
      <c r="E917" t="s">
        <v>135</v>
      </c>
      <c r="F917" t="s">
        <v>295</v>
      </c>
      <c r="G917" t="s">
        <v>296</v>
      </c>
      <c r="H917">
        <v>496</v>
      </c>
      <c r="I917" t="s">
        <v>346</v>
      </c>
      <c r="J917" t="s">
        <v>133</v>
      </c>
      <c r="K917" t="s">
        <v>132</v>
      </c>
      <c r="P917" t="s">
        <v>297</v>
      </c>
      <c r="Q917" t="s">
        <v>298</v>
      </c>
      <c r="R917" t="s">
        <v>138</v>
      </c>
      <c r="S917" t="s">
        <v>131</v>
      </c>
      <c r="AB917" t="s">
        <v>128</v>
      </c>
      <c r="AC917">
        <v>2010</v>
      </c>
      <c r="AD917" s="145">
        <v>52</v>
      </c>
      <c r="AH917" t="s">
        <v>347</v>
      </c>
    </row>
    <row r="918" spans="1:34" x14ac:dyDescent="0.25">
      <c r="A918" t="s">
        <v>137</v>
      </c>
      <c r="B918" t="s">
        <v>344</v>
      </c>
      <c r="C918" t="s">
        <v>345</v>
      </c>
      <c r="D918" t="s">
        <v>136</v>
      </c>
      <c r="E918" t="s">
        <v>135</v>
      </c>
      <c r="F918" t="s">
        <v>295</v>
      </c>
      <c r="G918" t="s">
        <v>296</v>
      </c>
      <c r="H918">
        <v>496</v>
      </c>
      <c r="I918" t="s">
        <v>346</v>
      </c>
      <c r="J918" t="s">
        <v>133</v>
      </c>
      <c r="K918" t="s">
        <v>132</v>
      </c>
      <c r="P918" t="s">
        <v>300</v>
      </c>
      <c r="Q918" t="s">
        <v>301</v>
      </c>
      <c r="R918" t="s">
        <v>156</v>
      </c>
      <c r="S918" t="s">
        <v>155</v>
      </c>
      <c r="AB918" t="s">
        <v>128</v>
      </c>
      <c r="AC918">
        <v>2010</v>
      </c>
      <c r="AD918" s="145">
        <v>0.7</v>
      </c>
      <c r="AH918" t="s">
        <v>347</v>
      </c>
    </row>
    <row r="919" spans="1:34" x14ac:dyDescent="0.25">
      <c r="A919" t="s">
        <v>137</v>
      </c>
      <c r="B919" t="s">
        <v>344</v>
      </c>
      <c r="C919" t="s">
        <v>345</v>
      </c>
      <c r="D919" t="s">
        <v>136</v>
      </c>
      <c r="E919" t="s">
        <v>135</v>
      </c>
      <c r="F919" t="s">
        <v>295</v>
      </c>
      <c r="G919" t="s">
        <v>296</v>
      </c>
      <c r="H919">
        <v>496</v>
      </c>
      <c r="I919" t="s">
        <v>346</v>
      </c>
      <c r="J919" t="s">
        <v>133</v>
      </c>
      <c r="K919" t="s">
        <v>132</v>
      </c>
      <c r="P919" t="s">
        <v>300</v>
      </c>
      <c r="Q919" t="s">
        <v>301</v>
      </c>
      <c r="R919" t="s">
        <v>154</v>
      </c>
      <c r="S919" t="s">
        <v>153</v>
      </c>
      <c r="AB919" t="s">
        <v>128</v>
      </c>
      <c r="AC919">
        <v>2010</v>
      </c>
      <c r="AD919" s="145">
        <v>2.2000000000000002</v>
      </c>
      <c r="AH919" t="s">
        <v>347</v>
      </c>
    </row>
    <row r="920" spans="1:34" x14ac:dyDescent="0.25">
      <c r="A920" t="s">
        <v>137</v>
      </c>
      <c r="B920" t="s">
        <v>344</v>
      </c>
      <c r="C920" t="s">
        <v>345</v>
      </c>
      <c r="D920" t="s">
        <v>136</v>
      </c>
      <c r="E920" t="s">
        <v>135</v>
      </c>
      <c r="F920" t="s">
        <v>295</v>
      </c>
      <c r="G920" t="s">
        <v>296</v>
      </c>
      <c r="H920">
        <v>496</v>
      </c>
      <c r="I920" t="s">
        <v>346</v>
      </c>
      <c r="J920" t="s">
        <v>133</v>
      </c>
      <c r="K920" t="s">
        <v>132</v>
      </c>
      <c r="P920" t="s">
        <v>300</v>
      </c>
      <c r="Q920" t="s">
        <v>301</v>
      </c>
      <c r="R920" t="s">
        <v>152</v>
      </c>
      <c r="S920" t="s">
        <v>151</v>
      </c>
      <c r="AB920" t="s">
        <v>128</v>
      </c>
      <c r="AC920">
        <v>2010</v>
      </c>
      <c r="AD920" s="145">
        <v>3.5</v>
      </c>
      <c r="AH920" t="s">
        <v>347</v>
      </c>
    </row>
    <row r="921" spans="1:34" x14ac:dyDescent="0.25">
      <c r="A921" t="s">
        <v>137</v>
      </c>
      <c r="B921" t="s">
        <v>344</v>
      </c>
      <c r="C921" t="s">
        <v>345</v>
      </c>
      <c r="D921" t="s">
        <v>136</v>
      </c>
      <c r="E921" t="s">
        <v>135</v>
      </c>
      <c r="F921" t="s">
        <v>295</v>
      </c>
      <c r="G921" t="s">
        <v>296</v>
      </c>
      <c r="H921">
        <v>496</v>
      </c>
      <c r="I921" t="s">
        <v>346</v>
      </c>
      <c r="J921" t="s">
        <v>133</v>
      </c>
      <c r="K921" t="s">
        <v>132</v>
      </c>
      <c r="P921" t="s">
        <v>300</v>
      </c>
      <c r="Q921" t="s">
        <v>301</v>
      </c>
      <c r="R921" t="s">
        <v>150</v>
      </c>
      <c r="S921" t="s">
        <v>149</v>
      </c>
      <c r="AB921" t="s">
        <v>128</v>
      </c>
      <c r="AC921">
        <v>2010</v>
      </c>
      <c r="AD921" s="145">
        <v>0.2</v>
      </c>
      <c r="AH921" t="s">
        <v>347</v>
      </c>
    </row>
    <row r="922" spans="1:34" x14ac:dyDescent="0.25">
      <c r="A922" t="s">
        <v>137</v>
      </c>
      <c r="B922" t="s">
        <v>344</v>
      </c>
      <c r="C922" t="s">
        <v>345</v>
      </c>
      <c r="D922" t="s">
        <v>136</v>
      </c>
      <c r="E922" t="s">
        <v>135</v>
      </c>
      <c r="F922" t="s">
        <v>295</v>
      </c>
      <c r="G922" t="s">
        <v>296</v>
      </c>
      <c r="H922">
        <v>496</v>
      </c>
      <c r="I922" t="s">
        <v>346</v>
      </c>
      <c r="J922" t="s">
        <v>133</v>
      </c>
      <c r="K922" t="s">
        <v>132</v>
      </c>
      <c r="P922" t="s">
        <v>300</v>
      </c>
      <c r="Q922" t="s">
        <v>301</v>
      </c>
      <c r="R922" t="s">
        <v>148</v>
      </c>
      <c r="S922" t="s">
        <v>147</v>
      </c>
      <c r="AB922" t="s">
        <v>128</v>
      </c>
      <c r="AC922">
        <v>2010</v>
      </c>
      <c r="AD922" s="145">
        <v>10</v>
      </c>
      <c r="AH922" t="s">
        <v>347</v>
      </c>
    </row>
    <row r="923" spans="1:34" x14ac:dyDescent="0.25">
      <c r="A923" t="s">
        <v>137</v>
      </c>
      <c r="B923" t="s">
        <v>344</v>
      </c>
      <c r="C923" t="s">
        <v>345</v>
      </c>
      <c r="D923" t="s">
        <v>136</v>
      </c>
      <c r="E923" t="s">
        <v>135</v>
      </c>
      <c r="F923" t="s">
        <v>295</v>
      </c>
      <c r="G923" t="s">
        <v>296</v>
      </c>
      <c r="H923">
        <v>496</v>
      </c>
      <c r="I923" t="s">
        <v>346</v>
      </c>
      <c r="J923" t="s">
        <v>133</v>
      </c>
      <c r="K923" t="s">
        <v>132</v>
      </c>
      <c r="P923" t="s">
        <v>300</v>
      </c>
      <c r="Q923" t="s">
        <v>301</v>
      </c>
      <c r="R923" t="s">
        <v>146</v>
      </c>
      <c r="S923" t="s">
        <v>145</v>
      </c>
      <c r="AB923" t="s">
        <v>128</v>
      </c>
      <c r="AC923">
        <v>2010</v>
      </c>
      <c r="AD923" s="145">
        <v>17.899999999999999</v>
      </c>
      <c r="AH923" t="s">
        <v>347</v>
      </c>
    </row>
    <row r="924" spans="1:34" x14ac:dyDescent="0.25">
      <c r="A924" t="s">
        <v>137</v>
      </c>
      <c r="B924" t="s">
        <v>344</v>
      </c>
      <c r="C924" t="s">
        <v>345</v>
      </c>
      <c r="D924" t="s">
        <v>136</v>
      </c>
      <c r="E924" t="s">
        <v>135</v>
      </c>
      <c r="F924" t="s">
        <v>295</v>
      </c>
      <c r="G924" t="s">
        <v>296</v>
      </c>
      <c r="H924">
        <v>496</v>
      </c>
      <c r="I924" t="s">
        <v>346</v>
      </c>
      <c r="J924" t="s">
        <v>133</v>
      </c>
      <c r="K924" t="s">
        <v>132</v>
      </c>
      <c r="P924" t="s">
        <v>300</v>
      </c>
      <c r="Q924" t="s">
        <v>301</v>
      </c>
      <c r="R924" t="s">
        <v>144</v>
      </c>
      <c r="S924" t="s">
        <v>143</v>
      </c>
      <c r="AB924" t="s">
        <v>128</v>
      </c>
      <c r="AC924">
        <v>2010</v>
      </c>
      <c r="AD924" s="145">
        <v>25</v>
      </c>
      <c r="AH924" t="s">
        <v>347</v>
      </c>
    </row>
    <row r="925" spans="1:34" x14ac:dyDescent="0.25">
      <c r="A925" t="s">
        <v>137</v>
      </c>
      <c r="B925" t="s">
        <v>344</v>
      </c>
      <c r="C925" t="s">
        <v>345</v>
      </c>
      <c r="D925" t="s">
        <v>136</v>
      </c>
      <c r="E925" t="s">
        <v>135</v>
      </c>
      <c r="F925" t="s">
        <v>295</v>
      </c>
      <c r="G925" t="s">
        <v>296</v>
      </c>
      <c r="H925">
        <v>496</v>
      </c>
      <c r="I925" t="s">
        <v>346</v>
      </c>
      <c r="J925" t="s">
        <v>133</v>
      </c>
      <c r="K925" t="s">
        <v>132</v>
      </c>
      <c r="P925" t="s">
        <v>300</v>
      </c>
      <c r="Q925" t="s">
        <v>301</v>
      </c>
      <c r="R925" t="s">
        <v>142</v>
      </c>
      <c r="S925" t="s">
        <v>141</v>
      </c>
      <c r="AB925" t="s">
        <v>128</v>
      </c>
      <c r="AC925">
        <v>2010</v>
      </c>
      <c r="AD925" s="145">
        <v>7.4</v>
      </c>
      <c r="AH925" t="s">
        <v>347</v>
      </c>
    </row>
    <row r="926" spans="1:34" x14ac:dyDescent="0.25">
      <c r="A926" t="s">
        <v>137</v>
      </c>
      <c r="B926" t="s">
        <v>344</v>
      </c>
      <c r="C926" t="s">
        <v>345</v>
      </c>
      <c r="D926" t="s">
        <v>136</v>
      </c>
      <c r="E926" t="s">
        <v>135</v>
      </c>
      <c r="F926" t="s">
        <v>295</v>
      </c>
      <c r="G926" t="s">
        <v>296</v>
      </c>
      <c r="H926">
        <v>496</v>
      </c>
      <c r="I926" t="s">
        <v>346</v>
      </c>
      <c r="J926" t="s">
        <v>133</v>
      </c>
      <c r="K926" t="s">
        <v>132</v>
      </c>
      <c r="P926" t="s">
        <v>300</v>
      </c>
      <c r="Q926" t="s">
        <v>301</v>
      </c>
      <c r="R926" t="s">
        <v>140</v>
      </c>
      <c r="S926" t="s">
        <v>139</v>
      </c>
      <c r="AB926" t="s">
        <v>128</v>
      </c>
      <c r="AC926">
        <v>2010</v>
      </c>
      <c r="AD926" s="145">
        <v>5.2</v>
      </c>
      <c r="AH926" t="s">
        <v>347</v>
      </c>
    </row>
    <row r="927" spans="1:34" x14ac:dyDescent="0.25">
      <c r="A927" t="s">
        <v>137</v>
      </c>
      <c r="B927" t="s">
        <v>344</v>
      </c>
      <c r="C927" t="s">
        <v>345</v>
      </c>
      <c r="D927" t="s">
        <v>136</v>
      </c>
      <c r="E927" t="s">
        <v>135</v>
      </c>
      <c r="F927" t="s">
        <v>295</v>
      </c>
      <c r="G927" t="s">
        <v>296</v>
      </c>
      <c r="H927">
        <v>496</v>
      </c>
      <c r="I927" t="s">
        <v>346</v>
      </c>
      <c r="J927" t="s">
        <v>133</v>
      </c>
      <c r="K927" t="s">
        <v>132</v>
      </c>
      <c r="P927" t="s">
        <v>300</v>
      </c>
      <c r="Q927" t="s">
        <v>301</v>
      </c>
      <c r="R927" t="s">
        <v>138</v>
      </c>
      <c r="S927" t="s">
        <v>131</v>
      </c>
      <c r="AB927" t="s">
        <v>128</v>
      </c>
      <c r="AC927">
        <v>2010</v>
      </c>
      <c r="AD927" s="145">
        <v>72.099999999999994</v>
      </c>
      <c r="AH927" t="s">
        <v>347</v>
      </c>
    </row>
    <row r="928" spans="1:34" s="49" customFormat="1" x14ac:dyDescent="0.25">
      <c r="A928" s="49" t="s">
        <v>137</v>
      </c>
      <c r="B928" s="49" t="s">
        <v>344</v>
      </c>
      <c r="C928" s="49" t="s">
        <v>345</v>
      </c>
      <c r="D928" s="49" t="s">
        <v>136</v>
      </c>
      <c r="E928" s="49" t="s">
        <v>135</v>
      </c>
      <c r="F928" s="49" t="s">
        <v>295</v>
      </c>
      <c r="G928" s="49" t="s">
        <v>296</v>
      </c>
      <c r="H928" s="49">
        <v>496</v>
      </c>
      <c r="I928" s="49" t="s">
        <v>346</v>
      </c>
      <c r="J928" s="49" t="s">
        <v>133</v>
      </c>
      <c r="K928" s="49" t="s">
        <v>132</v>
      </c>
      <c r="P928" s="49" t="s">
        <v>302</v>
      </c>
      <c r="Q928" s="49" t="s">
        <v>131</v>
      </c>
      <c r="R928" s="49" t="s">
        <v>156</v>
      </c>
      <c r="S928" s="49" t="s">
        <v>155</v>
      </c>
      <c r="AB928" s="49" t="s">
        <v>128</v>
      </c>
      <c r="AC928" s="49">
        <v>2010</v>
      </c>
      <c r="AD928" s="146">
        <v>1.3</v>
      </c>
      <c r="AF928" s="49" t="s">
        <v>858</v>
      </c>
      <c r="AG928" s="146">
        <f>(AD928+AD929+AD930)</f>
        <v>13.1</v>
      </c>
      <c r="AH928" s="49" t="s">
        <v>347</v>
      </c>
    </row>
    <row r="929" spans="1:34" s="49" customFormat="1" x14ac:dyDescent="0.25">
      <c r="A929" s="49" t="s">
        <v>137</v>
      </c>
      <c r="B929" s="49" t="s">
        <v>344</v>
      </c>
      <c r="C929" s="49" t="s">
        <v>345</v>
      </c>
      <c r="D929" s="49" t="s">
        <v>136</v>
      </c>
      <c r="E929" s="49" t="s">
        <v>135</v>
      </c>
      <c r="F929" s="49" t="s">
        <v>295</v>
      </c>
      <c r="G929" s="49" t="s">
        <v>296</v>
      </c>
      <c r="H929" s="49">
        <v>496</v>
      </c>
      <c r="I929" s="49" t="s">
        <v>346</v>
      </c>
      <c r="J929" s="49" t="s">
        <v>133</v>
      </c>
      <c r="K929" s="49" t="s">
        <v>132</v>
      </c>
      <c r="P929" s="49" t="s">
        <v>302</v>
      </c>
      <c r="Q929" s="49" t="s">
        <v>131</v>
      </c>
      <c r="R929" s="49" t="s">
        <v>154</v>
      </c>
      <c r="S929" s="49" t="s">
        <v>153</v>
      </c>
      <c r="AB929" s="49" t="s">
        <v>128</v>
      </c>
      <c r="AC929" s="49">
        <v>2010</v>
      </c>
      <c r="AD929" s="146">
        <v>4.3</v>
      </c>
      <c r="AF929" s="49" t="s">
        <v>859</v>
      </c>
      <c r="AG929" s="146">
        <f>(AD931+AD932+AD933+AD934+AD935+AD936)</f>
        <v>111</v>
      </c>
      <c r="AH929" s="49" t="s">
        <v>347</v>
      </c>
    </row>
    <row r="930" spans="1:34" s="49" customFormat="1" x14ac:dyDescent="0.25">
      <c r="A930" s="49" t="s">
        <v>137</v>
      </c>
      <c r="B930" s="49" t="s">
        <v>344</v>
      </c>
      <c r="C930" s="49" t="s">
        <v>345</v>
      </c>
      <c r="D930" s="49" t="s">
        <v>136</v>
      </c>
      <c r="E930" s="49" t="s">
        <v>135</v>
      </c>
      <c r="F930" s="49" t="s">
        <v>295</v>
      </c>
      <c r="G930" s="49" t="s">
        <v>296</v>
      </c>
      <c r="H930" s="49">
        <v>496</v>
      </c>
      <c r="I930" s="49" t="s">
        <v>346</v>
      </c>
      <c r="J930" s="49" t="s">
        <v>133</v>
      </c>
      <c r="K930" s="49" t="s">
        <v>132</v>
      </c>
      <c r="P930" s="49" t="s">
        <v>302</v>
      </c>
      <c r="Q930" s="49" t="s">
        <v>131</v>
      </c>
      <c r="R930" s="49" t="s">
        <v>152</v>
      </c>
      <c r="S930" s="49" t="s">
        <v>151</v>
      </c>
      <c r="AB930" s="49" t="s">
        <v>128</v>
      </c>
      <c r="AC930" s="49">
        <v>2010</v>
      </c>
      <c r="AD930" s="146">
        <v>7.5</v>
      </c>
      <c r="AF930" s="49" t="s">
        <v>862</v>
      </c>
      <c r="AG930" s="146">
        <f>AD928+AD929+AD930+AD931+ AD932+AD933+AD934+AD935+AD936</f>
        <v>124.1</v>
      </c>
      <c r="AH930" s="49" t="s">
        <v>347</v>
      </c>
    </row>
    <row r="931" spans="1:34" s="49" customFormat="1" x14ac:dyDescent="0.25">
      <c r="A931" s="49" t="s">
        <v>137</v>
      </c>
      <c r="B931" s="49" t="s">
        <v>344</v>
      </c>
      <c r="C931" s="49" t="s">
        <v>345</v>
      </c>
      <c r="D931" s="49" t="s">
        <v>136</v>
      </c>
      <c r="E931" s="49" t="s">
        <v>135</v>
      </c>
      <c r="F931" s="49" t="s">
        <v>295</v>
      </c>
      <c r="G931" s="49" t="s">
        <v>296</v>
      </c>
      <c r="H931" s="49">
        <v>496</v>
      </c>
      <c r="I931" s="49" t="s">
        <v>346</v>
      </c>
      <c r="J931" s="49" t="s">
        <v>133</v>
      </c>
      <c r="K931" s="49" t="s">
        <v>132</v>
      </c>
      <c r="P931" s="49" t="s">
        <v>302</v>
      </c>
      <c r="Q931" s="49" t="s">
        <v>131</v>
      </c>
      <c r="R931" s="49" t="s">
        <v>150</v>
      </c>
      <c r="S931" s="49" t="s">
        <v>149</v>
      </c>
      <c r="AB931" s="49" t="s">
        <v>128</v>
      </c>
      <c r="AC931" s="49">
        <v>2010</v>
      </c>
      <c r="AD931" s="146">
        <v>2.2000000000000002</v>
      </c>
      <c r="AG931" s="146"/>
      <c r="AH931" s="49" t="s">
        <v>347</v>
      </c>
    </row>
    <row r="932" spans="1:34" s="49" customFormat="1" x14ac:dyDescent="0.25">
      <c r="A932" s="49" t="s">
        <v>137</v>
      </c>
      <c r="B932" s="49" t="s">
        <v>344</v>
      </c>
      <c r="C932" s="49" t="s">
        <v>345</v>
      </c>
      <c r="D932" s="49" t="s">
        <v>136</v>
      </c>
      <c r="E932" s="49" t="s">
        <v>135</v>
      </c>
      <c r="F932" s="49" t="s">
        <v>295</v>
      </c>
      <c r="G932" s="49" t="s">
        <v>296</v>
      </c>
      <c r="H932" s="49">
        <v>496</v>
      </c>
      <c r="I932" s="49" t="s">
        <v>346</v>
      </c>
      <c r="J932" s="49" t="s">
        <v>133</v>
      </c>
      <c r="K932" s="49" t="s">
        <v>132</v>
      </c>
      <c r="P932" s="49" t="s">
        <v>302</v>
      </c>
      <c r="Q932" s="49" t="s">
        <v>131</v>
      </c>
      <c r="R932" s="49" t="s">
        <v>148</v>
      </c>
      <c r="S932" s="49" t="s">
        <v>147</v>
      </c>
      <c r="AB932" s="49" t="s">
        <v>128</v>
      </c>
      <c r="AC932" s="49">
        <v>2010</v>
      </c>
      <c r="AD932" s="146">
        <v>26.9</v>
      </c>
      <c r="AG932" s="146"/>
      <c r="AH932" s="49" t="s">
        <v>347</v>
      </c>
    </row>
    <row r="933" spans="1:34" s="49" customFormat="1" x14ac:dyDescent="0.25">
      <c r="A933" s="49" t="s">
        <v>137</v>
      </c>
      <c r="B933" s="49" t="s">
        <v>344</v>
      </c>
      <c r="C933" s="49" t="s">
        <v>345</v>
      </c>
      <c r="D933" s="49" t="s">
        <v>136</v>
      </c>
      <c r="E933" s="49" t="s">
        <v>135</v>
      </c>
      <c r="F933" s="49" t="s">
        <v>295</v>
      </c>
      <c r="G933" s="49" t="s">
        <v>296</v>
      </c>
      <c r="H933" s="49">
        <v>496</v>
      </c>
      <c r="I933" s="49" t="s">
        <v>346</v>
      </c>
      <c r="J933" s="49" t="s">
        <v>133</v>
      </c>
      <c r="K933" s="49" t="s">
        <v>132</v>
      </c>
      <c r="P933" s="49" t="s">
        <v>302</v>
      </c>
      <c r="Q933" s="49" t="s">
        <v>131</v>
      </c>
      <c r="R933" s="49" t="s">
        <v>146</v>
      </c>
      <c r="S933" s="49" t="s">
        <v>145</v>
      </c>
      <c r="AB933" s="49" t="s">
        <v>128</v>
      </c>
      <c r="AC933" s="49">
        <v>2010</v>
      </c>
      <c r="AD933" s="146">
        <v>29.9</v>
      </c>
      <c r="AG933" s="146"/>
      <c r="AH933" s="49" t="s">
        <v>347</v>
      </c>
    </row>
    <row r="934" spans="1:34" s="49" customFormat="1" x14ac:dyDescent="0.25">
      <c r="A934" s="49" t="s">
        <v>137</v>
      </c>
      <c r="B934" s="49" t="s">
        <v>344</v>
      </c>
      <c r="C934" s="49" t="s">
        <v>345</v>
      </c>
      <c r="D934" s="49" t="s">
        <v>136</v>
      </c>
      <c r="E934" s="49" t="s">
        <v>135</v>
      </c>
      <c r="F934" s="49" t="s">
        <v>295</v>
      </c>
      <c r="G934" s="49" t="s">
        <v>296</v>
      </c>
      <c r="H934" s="49">
        <v>496</v>
      </c>
      <c r="I934" s="49" t="s">
        <v>346</v>
      </c>
      <c r="J934" s="49" t="s">
        <v>133</v>
      </c>
      <c r="K934" s="49" t="s">
        <v>132</v>
      </c>
      <c r="P934" s="49" t="s">
        <v>302</v>
      </c>
      <c r="Q934" s="49" t="s">
        <v>131</v>
      </c>
      <c r="R934" s="49" t="s">
        <v>144</v>
      </c>
      <c r="S934" s="49" t="s">
        <v>143</v>
      </c>
      <c r="AB934" s="49" t="s">
        <v>128</v>
      </c>
      <c r="AC934" s="49">
        <v>2010</v>
      </c>
      <c r="AD934" s="146">
        <v>35.9</v>
      </c>
      <c r="AG934" s="146"/>
      <c r="AH934" s="49" t="s">
        <v>347</v>
      </c>
    </row>
    <row r="935" spans="1:34" s="49" customFormat="1" x14ac:dyDescent="0.25">
      <c r="A935" s="49" t="s">
        <v>137</v>
      </c>
      <c r="B935" s="49" t="s">
        <v>344</v>
      </c>
      <c r="C935" s="49" t="s">
        <v>345</v>
      </c>
      <c r="D935" s="49" t="s">
        <v>136</v>
      </c>
      <c r="E935" s="49" t="s">
        <v>135</v>
      </c>
      <c r="F935" s="49" t="s">
        <v>295</v>
      </c>
      <c r="G935" s="49" t="s">
        <v>296</v>
      </c>
      <c r="H935" s="49">
        <v>496</v>
      </c>
      <c r="I935" s="49" t="s">
        <v>346</v>
      </c>
      <c r="J935" s="49" t="s">
        <v>133</v>
      </c>
      <c r="K935" s="49" t="s">
        <v>132</v>
      </c>
      <c r="P935" s="49" t="s">
        <v>302</v>
      </c>
      <c r="Q935" s="49" t="s">
        <v>131</v>
      </c>
      <c r="R935" s="49" t="s">
        <v>142</v>
      </c>
      <c r="S935" s="49" t="s">
        <v>141</v>
      </c>
      <c r="AB935" s="49" t="s">
        <v>128</v>
      </c>
      <c r="AC935" s="49">
        <v>2010</v>
      </c>
      <c r="AD935" s="146">
        <v>7.5</v>
      </c>
      <c r="AG935" s="146"/>
      <c r="AH935" s="49" t="s">
        <v>347</v>
      </c>
    </row>
    <row r="936" spans="1:34" s="49" customFormat="1" x14ac:dyDescent="0.25">
      <c r="A936" s="49" t="s">
        <v>137</v>
      </c>
      <c r="B936" s="49" t="s">
        <v>344</v>
      </c>
      <c r="C936" s="49" t="s">
        <v>345</v>
      </c>
      <c r="D936" s="49" t="s">
        <v>136</v>
      </c>
      <c r="E936" s="49" t="s">
        <v>135</v>
      </c>
      <c r="F936" s="49" t="s">
        <v>295</v>
      </c>
      <c r="G936" s="49" t="s">
        <v>296</v>
      </c>
      <c r="H936" s="49">
        <v>496</v>
      </c>
      <c r="I936" s="49" t="s">
        <v>346</v>
      </c>
      <c r="J936" s="49" t="s">
        <v>133</v>
      </c>
      <c r="K936" s="49" t="s">
        <v>132</v>
      </c>
      <c r="P936" s="49" t="s">
        <v>302</v>
      </c>
      <c r="Q936" s="49" t="s">
        <v>131</v>
      </c>
      <c r="R936" s="49" t="s">
        <v>140</v>
      </c>
      <c r="S936" s="49" t="s">
        <v>139</v>
      </c>
      <c r="AB936" s="49" t="s">
        <v>128</v>
      </c>
      <c r="AC936" s="49">
        <v>2010</v>
      </c>
      <c r="AD936" s="146">
        <v>8.6</v>
      </c>
      <c r="AG936" s="146"/>
      <c r="AH936" s="49" t="s">
        <v>347</v>
      </c>
    </row>
    <row r="937" spans="1:34" s="49" customFormat="1" x14ac:dyDescent="0.25">
      <c r="A937" s="49" t="s">
        <v>137</v>
      </c>
      <c r="B937" s="49" t="s">
        <v>344</v>
      </c>
      <c r="C937" s="49" t="s">
        <v>345</v>
      </c>
      <c r="D937" s="49" t="s">
        <v>136</v>
      </c>
      <c r="E937" s="49" t="s">
        <v>135</v>
      </c>
      <c r="F937" s="49" t="s">
        <v>295</v>
      </c>
      <c r="G937" s="49" t="s">
        <v>296</v>
      </c>
      <c r="H937" s="49">
        <v>496</v>
      </c>
      <c r="I937" s="49" t="s">
        <v>346</v>
      </c>
      <c r="J937" s="49" t="s">
        <v>133</v>
      </c>
      <c r="K937" s="49" t="s">
        <v>132</v>
      </c>
      <c r="P937" s="49" t="s">
        <v>302</v>
      </c>
      <c r="Q937" s="49" t="s">
        <v>131</v>
      </c>
      <c r="R937" s="49" t="s">
        <v>138</v>
      </c>
      <c r="S937" s="49" t="s">
        <v>131</v>
      </c>
      <c r="AB937" s="49" t="s">
        <v>128</v>
      </c>
      <c r="AC937" s="49">
        <v>2010</v>
      </c>
      <c r="AD937" s="146">
        <v>124.1</v>
      </c>
      <c r="AG937" s="146"/>
      <c r="AH937" s="49" t="s">
        <v>347</v>
      </c>
    </row>
    <row r="938" spans="1:34" s="12" customFormat="1" x14ac:dyDescent="0.25">
      <c r="A938" s="12" t="s">
        <v>137</v>
      </c>
      <c r="B938" s="12" t="s">
        <v>8</v>
      </c>
      <c r="C938" s="12" t="s">
        <v>224</v>
      </c>
      <c r="D938" s="12" t="s">
        <v>136</v>
      </c>
      <c r="E938" s="12" t="s">
        <v>135</v>
      </c>
      <c r="F938" s="12" t="s">
        <v>295</v>
      </c>
      <c r="G938" s="12" t="s">
        <v>296</v>
      </c>
      <c r="H938" s="12">
        <v>222</v>
      </c>
      <c r="I938" s="12" t="s">
        <v>223</v>
      </c>
      <c r="J938" s="12" t="s">
        <v>133</v>
      </c>
      <c r="K938" s="12" t="s">
        <v>132</v>
      </c>
      <c r="P938" s="12" t="s">
        <v>297</v>
      </c>
      <c r="Q938" s="12" t="s">
        <v>298</v>
      </c>
      <c r="R938" s="12" t="s">
        <v>156</v>
      </c>
      <c r="S938" s="12" t="s">
        <v>155</v>
      </c>
      <c r="AB938" s="12" t="s">
        <v>128</v>
      </c>
      <c r="AC938" s="12">
        <v>2010</v>
      </c>
      <c r="AD938" s="148">
        <v>0.4</v>
      </c>
      <c r="AG938" s="148"/>
      <c r="AH938" s="12" t="s">
        <v>348</v>
      </c>
    </row>
    <row r="939" spans="1:34" x14ac:dyDescent="0.25">
      <c r="A939" t="s">
        <v>137</v>
      </c>
      <c r="B939" t="s">
        <v>8</v>
      </c>
      <c r="C939" t="s">
        <v>224</v>
      </c>
      <c r="D939" t="s">
        <v>136</v>
      </c>
      <c r="E939" t="s">
        <v>135</v>
      </c>
      <c r="F939" t="s">
        <v>295</v>
      </c>
      <c r="G939" t="s">
        <v>296</v>
      </c>
      <c r="H939">
        <v>222</v>
      </c>
      <c r="I939" t="s">
        <v>223</v>
      </c>
      <c r="J939" t="s">
        <v>133</v>
      </c>
      <c r="K939" t="s">
        <v>132</v>
      </c>
      <c r="P939" t="s">
        <v>297</v>
      </c>
      <c r="Q939" t="s">
        <v>298</v>
      </c>
      <c r="R939" t="s">
        <v>154</v>
      </c>
      <c r="S939" t="s">
        <v>153</v>
      </c>
      <c r="AB939" t="s">
        <v>128</v>
      </c>
      <c r="AC939">
        <v>2010</v>
      </c>
      <c r="AD939" s="145">
        <v>41.1</v>
      </c>
      <c r="AH939" t="s">
        <v>348</v>
      </c>
    </row>
    <row r="940" spans="1:34" x14ac:dyDescent="0.25">
      <c r="A940" t="s">
        <v>137</v>
      </c>
      <c r="B940" t="s">
        <v>8</v>
      </c>
      <c r="C940" t="s">
        <v>224</v>
      </c>
      <c r="D940" t="s">
        <v>136</v>
      </c>
      <c r="E940" t="s">
        <v>135</v>
      </c>
      <c r="F940" t="s">
        <v>295</v>
      </c>
      <c r="G940" t="s">
        <v>296</v>
      </c>
      <c r="H940">
        <v>222</v>
      </c>
      <c r="I940" t="s">
        <v>223</v>
      </c>
      <c r="J940" t="s">
        <v>133</v>
      </c>
      <c r="K940" t="s">
        <v>132</v>
      </c>
      <c r="P940" t="s">
        <v>297</v>
      </c>
      <c r="Q940" t="s">
        <v>298</v>
      </c>
      <c r="R940" t="s">
        <v>150</v>
      </c>
      <c r="S940" t="s">
        <v>149</v>
      </c>
      <c r="AB940" t="s">
        <v>128</v>
      </c>
      <c r="AC940">
        <v>2010</v>
      </c>
      <c r="AD940" s="145">
        <v>60.5</v>
      </c>
      <c r="AH940" t="s">
        <v>348</v>
      </c>
    </row>
    <row r="941" spans="1:34" x14ac:dyDescent="0.25">
      <c r="A941" t="s">
        <v>137</v>
      </c>
      <c r="B941" t="s">
        <v>8</v>
      </c>
      <c r="C941" t="s">
        <v>224</v>
      </c>
      <c r="D941" t="s">
        <v>136</v>
      </c>
      <c r="E941" t="s">
        <v>135</v>
      </c>
      <c r="F941" t="s">
        <v>295</v>
      </c>
      <c r="G941" t="s">
        <v>296</v>
      </c>
      <c r="H941">
        <v>222</v>
      </c>
      <c r="I941" t="s">
        <v>223</v>
      </c>
      <c r="J941" t="s">
        <v>133</v>
      </c>
      <c r="K941" t="s">
        <v>132</v>
      </c>
      <c r="P941" t="s">
        <v>297</v>
      </c>
      <c r="Q941" t="s">
        <v>298</v>
      </c>
      <c r="R941" t="s">
        <v>148</v>
      </c>
      <c r="S941" t="s">
        <v>147</v>
      </c>
      <c r="AB941" t="s">
        <v>128</v>
      </c>
      <c r="AC941">
        <v>2010</v>
      </c>
      <c r="AD941" s="145">
        <v>69.3</v>
      </c>
      <c r="AH941" t="s">
        <v>348</v>
      </c>
    </row>
    <row r="942" spans="1:34" x14ac:dyDescent="0.25">
      <c r="A942" t="s">
        <v>137</v>
      </c>
      <c r="B942" t="s">
        <v>8</v>
      </c>
      <c r="C942" t="s">
        <v>224</v>
      </c>
      <c r="D942" t="s">
        <v>136</v>
      </c>
      <c r="E942" t="s">
        <v>135</v>
      </c>
      <c r="F942" t="s">
        <v>295</v>
      </c>
      <c r="G942" t="s">
        <v>296</v>
      </c>
      <c r="H942">
        <v>222</v>
      </c>
      <c r="I942" t="s">
        <v>223</v>
      </c>
      <c r="J942" t="s">
        <v>133</v>
      </c>
      <c r="K942" t="s">
        <v>132</v>
      </c>
      <c r="P942" t="s">
        <v>297</v>
      </c>
      <c r="Q942" t="s">
        <v>298</v>
      </c>
      <c r="R942" t="s">
        <v>146</v>
      </c>
      <c r="S942" t="s">
        <v>145</v>
      </c>
      <c r="AB942" t="s">
        <v>128</v>
      </c>
      <c r="AC942">
        <v>2010</v>
      </c>
      <c r="AD942" s="145">
        <v>1.2</v>
      </c>
      <c r="AH942" t="s">
        <v>348</v>
      </c>
    </row>
    <row r="943" spans="1:34" x14ac:dyDescent="0.25">
      <c r="A943" t="s">
        <v>137</v>
      </c>
      <c r="B943" t="s">
        <v>8</v>
      </c>
      <c r="C943" t="s">
        <v>224</v>
      </c>
      <c r="D943" t="s">
        <v>136</v>
      </c>
      <c r="E943" t="s">
        <v>135</v>
      </c>
      <c r="F943" t="s">
        <v>295</v>
      </c>
      <c r="G943" t="s">
        <v>296</v>
      </c>
      <c r="H943">
        <v>222</v>
      </c>
      <c r="I943" t="s">
        <v>223</v>
      </c>
      <c r="J943" t="s">
        <v>133</v>
      </c>
      <c r="K943" t="s">
        <v>132</v>
      </c>
      <c r="P943" t="s">
        <v>297</v>
      </c>
      <c r="Q943" t="s">
        <v>298</v>
      </c>
      <c r="R943" t="s">
        <v>144</v>
      </c>
      <c r="S943" t="s">
        <v>143</v>
      </c>
      <c r="AB943" t="s">
        <v>128</v>
      </c>
      <c r="AC943">
        <v>2010</v>
      </c>
      <c r="AD943" s="145">
        <v>4.3</v>
      </c>
      <c r="AH943" t="s">
        <v>348</v>
      </c>
    </row>
    <row r="944" spans="1:34" x14ac:dyDescent="0.25">
      <c r="A944" t="s">
        <v>137</v>
      </c>
      <c r="B944" t="s">
        <v>8</v>
      </c>
      <c r="C944" t="s">
        <v>224</v>
      </c>
      <c r="D944" t="s">
        <v>136</v>
      </c>
      <c r="E944" t="s">
        <v>135</v>
      </c>
      <c r="F944" t="s">
        <v>295</v>
      </c>
      <c r="G944" t="s">
        <v>296</v>
      </c>
      <c r="H944">
        <v>222</v>
      </c>
      <c r="I944" t="s">
        <v>223</v>
      </c>
      <c r="J944" t="s">
        <v>133</v>
      </c>
      <c r="K944" t="s">
        <v>132</v>
      </c>
      <c r="P944" t="s">
        <v>297</v>
      </c>
      <c r="Q944" t="s">
        <v>298</v>
      </c>
      <c r="R944" t="s">
        <v>142</v>
      </c>
      <c r="S944" t="s">
        <v>141</v>
      </c>
      <c r="AB944" t="s">
        <v>128</v>
      </c>
      <c r="AC944">
        <v>2010</v>
      </c>
      <c r="AD944" s="145">
        <v>5.9</v>
      </c>
      <c r="AH944" t="s">
        <v>348</v>
      </c>
    </row>
    <row r="945" spans="1:34" x14ac:dyDescent="0.25">
      <c r="A945" t="s">
        <v>137</v>
      </c>
      <c r="B945" t="s">
        <v>8</v>
      </c>
      <c r="C945" t="s">
        <v>224</v>
      </c>
      <c r="D945" t="s">
        <v>136</v>
      </c>
      <c r="E945" t="s">
        <v>135</v>
      </c>
      <c r="F945" t="s">
        <v>295</v>
      </c>
      <c r="G945" t="s">
        <v>296</v>
      </c>
      <c r="H945">
        <v>222</v>
      </c>
      <c r="I945" t="s">
        <v>223</v>
      </c>
      <c r="J945" t="s">
        <v>133</v>
      </c>
      <c r="K945" t="s">
        <v>132</v>
      </c>
      <c r="P945" t="s">
        <v>297</v>
      </c>
      <c r="Q945" t="s">
        <v>298</v>
      </c>
      <c r="R945" t="s">
        <v>140</v>
      </c>
      <c r="S945" t="s">
        <v>139</v>
      </c>
      <c r="AB945" t="s">
        <v>128</v>
      </c>
      <c r="AC945">
        <v>2010</v>
      </c>
      <c r="AD945" s="145">
        <v>54.1</v>
      </c>
      <c r="AH945" t="s">
        <v>348</v>
      </c>
    </row>
    <row r="946" spans="1:34" x14ac:dyDescent="0.25">
      <c r="A946" t="s">
        <v>137</v>
      </c>
      <c r="B946" t="s">
        <v>8</v>
      </c>
      <c r="C946" t="s">
        <v>224</v>
      </c>
      <c r="D946" t="s">
        <v>136</v>
      </c>
      <c r="E946" t="s">
        <v>135</v>
      </c>
      <c r="F946" t="s">
        <v>295</v>
      </c>
      <c r="G946" t="s">
        <v>296</v>
      </c>
      <c r="H946">
        <v>222</v>
      </c>
      <c r="I946" t="s">
        <v>223</v>
      </c>
      <c r="J946" t="s">
        <v>133</v>
      </c>
      <c r="K946" t="s">
        <v>132</v>
      </c>
      <c r="P946" t="s">
        <v>297</v>
      </c>
      <c r="Q946" t="s">
        <v>298</v>
      </c>
      <c r="R946" t="s">
        <v>138</v>
      </c>
      <c r="S946" t="s">
        <v>131</v>
      </c>
      <c r="AB946" t="s">
        <v>128</v>
      </c>
      <c r="AC946">
        <v>2010</v>
      </c>
      <c r="AD946" s="145">
        <v>236.9</v>
      </c>
      <c r="AH946" t="s">
        <v>348</v>
      </c>
    </row>
    <row r="947" spans="1:34" x14ac:dyDescent="0.25">
      <c r="A947" t="s">
        <v>137</v>
      </c>
      <c r="B947" t="s">
        <v>8</v>
      </c>
      <c r="C947" t="s">
        <v>224</v>
      </c>
      <c r="D947" t="s">
        <v>136</v>
      </c>
      <c r="E947" t="s">
        <v>135</v>
      </c>
      <c r="F947" t="s">
        <v>295</v>
      </c>
      <c r="G947" t="s">
        <v>296</v>
      </c>
      <c r="H947">
        <v>222</v>
      </c>
      <c r="I947" t="s">
        <v>223</v>
      </c>
      <c r="J947" t="s">
        <v>133</v>
      </c>
      <c r="K947" t="s">
        <v>132</v>
      </c>
      <c r="P947" t="s">
        <v>300</v>
      </c>
      <c r="Q947" t="s">
        <v>301</v>
      </c>
      <c r="R947" t="s">
        <v>156</v>
      </c>
      <c r="S947" t="s">
        <v>155</v>
      </c>
      <c r="AB947" t="s">
        <v>128</v>
      </c>
      <c r="AC947">
        <v>2010</v>
      </c>
      <c r="AD947" s="145">
        <v>8.1</v>
      </c>
      <c r="AH947" t="s">
        <v>348</v>
      </c>
    </row>
    <row r="948" spans="1:34" x14ac:dyDescent="0.25">
      <c r="A948" t="s">
        <v>137</v>
      </c>
      <c r="B948" t="s">
        <v>8</v>
      </c>
      <c r="C948" t="s">
        <v>224</v>
      </c>
      <c r="D948" t="s">
        <v>136</v>
      </c>
      <c r="E948" t="s">
        <v>135</v>
      </c>
      <c r="F948" t="s">
        <v>295</v>
      </c>
      <c r="G948" t="s">
        <v>296</v>
      </c>
      <c r="H948">
        <v>222</v>
      </c>
      <c r="I948" t="s">
        <v>223</v>
      </c>
      <c r="J948" t="s">
        <v>133</v>
      </c>
      <c r="K948" t="s">
        <v>132</v>
      </c>
      <c r="P948" t="s">
        <v>300</v>
      </c>
      <c r="Q948" t="s">
        <v>301</v>
      </c>
      <c r="R948" t="s">
        <v>154</v>
      </c>
      <c r="S948" t="s">
        <v>153</v>
      </c>
      <c r="AB948" t="s">
        <v>128</v>
      </c>
      <c r="AC948">
        <v>2010</v>
      </c>
      <c r="AD948" s="145">
        <v>52</v>
      </c>
      <c r="AH948" t="s">
        <v>348</v>
      </c>
    </row>
    <row r="949" spans="1:34" x14ac:dyDescent="0.25">
      <c r="A949" t="s">
        <v>137</v>
      </c>
      <c r="B949" t="s">
        <v>8</v>
      </c>
      <c r="C949" t="s">
        <v>224</v>
      </c>
      <c r="D949" t="s">
        <v>136</v>
      </c>
      <c r="E949" t="s">
        <v>135</v>
      </c>
      <c r="F949" t="s">
        <v>295</v>
      </c>
      <c r="G949" t="s">
        <v>296</v>
      </c>
      <c r="H949">
        <v>222</v>
      </c>
      <c r="I949" t="s">
        <v>223</v>
      </c>
      <c r="J949" t="s">
        <v>133</v>
      </c>
      <c r="K949" t="s">
        <v>132</v>
      </c>
      <c r="P949" t="s">
        <v>300</v>
      </c>
      <c r="Q949" t="s">
        <v>301</v>
      </c>
      <c r="R949" t="s">
        <v>150</v>
      </c>
      <c r="S949" t="s">
        <v>149</v>
      </c>
      <c r="AB949" t="s">
        <v>128</v>
      </c>
      <c r="AC949">
        <v>2010</v>
      </c>
      <c r="AD949" s="145">
        <v>48.9</v>
      </c>
      <c r="AH949" t="s">
        <v>348</v>
      </c>
    </row>
    <row r="950" spans="1:34" x14ac:dyDescent="0.25">
      <c r="A950" t="s">
        <v>137</v>
      </c>
      <c r="B950" t="s">
        <v>8</v>
      </c>
      <c r="C950" t="s">
        <v>224</v>
      </c>
      <c r="D950" t="s">
        <v>136</v>
      </c>
      <c r="E950" t="s">
        <v>135</v>
      </c>
      <c r="F950" t="s">
        <v>295</v>
      </c>
      <c r="G950" t="s">
        <v>296</v>
      </c>
      <c r="H950">
        <v>222</v>
      </c>
      <c r="I950" t="s">
        <v>223</v>
      </c>
      <c r="J950" t="s">
        <v>133</v>
      </c>
      <c r="K950" t="s">
        <v>132</v>
      </c>
      <c r="P950" t="s">
        <v>300</v>
      </c>
      <c r="Q950" t="s">
        <v>301</v>
      </c>
      <c r="R950" t="s">
        <v>148</v>
      </c>
      <c r="S950" t="s">
        <v>147</v>
      </c>
      <c r="AB950" t="s">
        <v>128</v>
      </c>
      <c r="AC950">
        <v>2010</v>
      </c>
      <c r="AD950" s="145">
        <v>72.3</v>
      </c>
      <c r="AH950" t="s">
        <v>348</v>
      </c>
    </row>
    <row r="951" spans="1:34" x14ac:dyDescent="0.25">
      <c r="A951" t="s">
        <v>137</v>
      </c>
      <c r="B951" t="s">
        <v>8</v>
      </c>
      <c r="C951" t="s">
        <v>224</v>
      </c>
      <c r="D951" t="s">
        <v>136</v>
      </c>
      <c r="E951" t="s">
        <v>135</v>
      </c>
      <c r="F951" t="s">
        <v>295</v>
      </c>
      <c r="G951" t="s">
        <v>296</v>
      </c>
      <c r="H951">
        <v>222</v>
      </c>
      <c r="I951" t="s">
        <v>223</v>
      </c>
      <c r="J951" t="s">
        <v>133</v>
      </c>
      <c r="K951" t="s">
        <v>132</v>
      </c>
      <c r="P951" t="s">
        <v>300</v>
      </c>
      <c r="Q951" t="s">
        <v>301</v>
      </c>
      <c r="R951" t="s">
        <v>146</v>
      </c>
      <c r="S951" t="s">
        <v>145</v>
      </c>
      <c r="AB951" t="s">
        <v>128</v>
      </c>
      <c r="AC951">
        <v>2010</v>
      </c>
      <c r="AD951" s="145">
        <v>1.9</v>
      </c>
      <c r="AH951" t="s">
        <v>348</v>
      </c>
    </row>
    <row r="952" spans="1:34" x14ac:dyDescent="0.25">
      <c r="A952" t="s">
        <v>137</v>
      </c>
      <c r="B952" t="s">
        <v>8</v>
      </c>
      <c r="C952" t="s">
        <v>224</v>
      </c>
      <c r="D952" t="s">
        <v>136</v>
      </c>
      <c r="E952" t="s">
        <v>135</v>
      </c>
      <c r="F952" t="s">
        <v>295</v>
      </c>
      <c r="G952" t="s">
        <v>296</v>
      </c>
      <c r="H952">
        <v>222</v>
      </c>
      <c r="I952" t="s">
        <v>223</v>
      </c>
      <c r="J952" t="s">
        <v>133</v>
      </c>
      <c r="K952" t="s">
        <v>132</v>
      </c>
      <c r="P952" t="s">
        <v>300</v>
      </c>
      <c r="Q952" t="s">
        <v>301</v>
      </c>
      <c r="R952" t="s">
        <v>144</v>
      </c>
      <c r="S952" t="s">
        <v>143</v>
      </c>
      <c r="AB952" t="s">
        <v>128</v>
      </c>
      <c r="AC952">
        <v>2010</v>
      </c>
      <c r="AD952" s="145">
        <v>67.599999999999994</v>
      </c>
      <c r="AH952" t="s">
        <v>348</v>
      </c>
    </row>
    <row r="953" spans="1:34" x14ac:dyDescent="0.25">
      <c r="A953" t="s">
        <v>137</v>
      </c>
      <c r="B953" t="s">
        <v>8</v>
      </c>
      <c r="C953" t="s">
        <v>224</v>
      </c>
      <c r="D953" t="s">
        <v>136</v>
      </c>
      <c r="E953" t="s">
        <v>135</v>
      </c>
      <c r="F953" t="s">
        <v>295</v>
      </c>
      <c r="G953" t="s">
        <v>296</v>
      </c>
      <c r="H953">
        <v>222</v>
      </c>
      <c r="I953" t="s">
        <v>223</v>
      </c>
      <c r="J953" t="s">
        <v>133</v>
      </c>
      <c r="K953" t="s">
        <v>132</v>
      </c>
      <c r="P953" t="s">
        <v>300</v>
      </c>
      <c r="Q953" t="s">
        <v>301</v>
      </c>
      <c r="R953" t="s">
        <v>142</v>
      </c>
      <c r="S953" t="s">
        <v>141</v>
      </c>
      <c r="AB953" t="s">
        <v>128</v>
      </c>
      <c r="AC953">
        <v>2010</v>
      </c>
      <c r="AD953" s="145">
        <v>54.1</v>
      </c>
      <c r="AH953" t="s">
        <v>348</v>
      </c>
    </row>
    <row r="954" spans="1:34" x14ac:dyDescent="0.25">
      <c r="A954" t="s">
        <v>137</v>
      </c>
      <c r="B954" t="s">
        <v>8</v>
      </c>
      <c r="C954" t="s">
        <v>224</v>
      </c>
      <c r="D954" t="s">
        <v>136</v>
      </c>
      <c r="E954" t="s">
        <v>135</v>
      </c>
      <c r="F954" t="s">
        <v>295</v>
      </c>
      <c r="G954" t="s">
        <v>296</v>
      </c>
      <c r="H954">
        <v>222</v>
      </c>
      <c r="I954" t="s">
        <v>223</v>
      </c>
      <c r="J954" t="s">
        <v>133</v>
      </c>
      <c r="K954" t="s">
        <v>132</v>
      </c>
      <c r="P954" t="s">
        <v>300</v>
      </c>
      <c r="Q954" t="s">
        <v>301</v>
      </c>
      <c r="R954" t="s">
        <v>140</v>
      </c>
      <c r="S954" t="s">
        <v>139</v>
      </c>
      <c r="AB954" t="s">
        <v>128</v>
      </c>
      <c r="AC954">
        <v>2010</v>
      </c>
      <c r="AD954" s="145">
        <v>123</v>
      </c>
      <c r="AH954" t="s">
        <v>348</v>
      </c>
    </row>
    <row r="955" spans="1:34" x14ac:dyDescent="0.25">
      <c r="A955" t="s">
        <v>137</v>
      </c>
      <c r="B955" t="s">
        <v>8</v>
      </c>
      <c r="C955" t="s">
        <v>224</v>
      </c>
      <c r="D955" t="s">
        <v>136</v>
      </c>
      <c r="E955" t="s">
        <v>135</v>
      </c>
      <c r="F955" t="s">
        <v>295</v>
      </c>
      <c r="G955" t="s">
        <v>296</v>
      </c>
      <c r="H955">
        <v>222</v>
      </c>
      <c r="I955" t="s">
        <v>223</v>
      </c>
      <c r="J955" t="s">
        <v>133</v>
      </c>
      <c r="K955" t="s">
        <v>132</v>
      </c>
      <c r="P955" t="s">
        <v>300</v>
      </c>
      <c r="Q955" t="s">
        <v>301</v>
      </c>
      <c r="R955" t="s">
        <v>138</v>
      </c>
      <c r="S955" t="s">
        <v>131</v>
      </c>
      <c r="AB955" t="s">
        <v>128</v>
      </c>
      <c r="AC955">
        <v>2010</v>
      </c>
      <c r="AD955" s="145">
        <v>428</v>
      </c>
      <c r="AH955" t="s">
        <v>348</v>
      </c>
    </row>
    <row r="956" spans="1:34" s="47" customFormat="1" x14ac:dyDescent="0.25">
      <c r="A956" s="47" t="s">
        <v>137</v>
      </c>
      <c r="B956" s="47" t="s">
        <v>8</v>
      </c>
      <c r="C956" s="47" t="s">
        <v>224</v>
      </c>
      <c r="D956" s="47" t="s">
        <v>136</v>
      </c>
      <c r="E956" s="47" t="s">
        <v>135</v>
      </c>
      <c r="F956" s="47" t="s">
        <v>295</v>
      </c>
      <c r="G956" s="47" t="s">
        <v>296</v>
      </c>
      <c r="H956" s="47">
        <v>222</v>
      </c>
      <c r="I956" s="47" t="s">
        <v>223</v>
      </c>
      <c r="J956" s="47" t="s">
        <v>133</v>
      </c>
      <c r="K956" s="47" t="s">
        <v>132</v>
      </c>
      <c r="P956" s="47" t="s">
        <v>302</v>
      </c>
      <c r="Q956" s="47" t="s">
        <v>131</v>
      </c>
      <c r="R956" s="47" t="s">
        <v>156</v>
      </c>
      <c r="S956" s="47" t="s">
        <v>155</v>
      </c>
      <c r="AB956" s="47" t="s">
        <v>128</v>
      </c>
      <c r="AC956" s="47">
        <v>2010</v>
      </c>
      <c r="AD956" s="147">
        <v>8.6</v>
      </c>
      <c r="AF956" s="47" t="s">
        <v>858</v>
      </c>
      <c r="AG956" s="147">
        <f>(AD956+AD957)</f>
        <v>101.69999999999999</v>
      </c>
      <c r="AH956" s="47" t="s">
        <v>348</v>
      </c>
    </row>
    <row r="957" spans="1:34" s="47" customFormat="1" x14ac:dyDescent="0.25">
      <c r="A957" s="47" t="s">
        <v>137</v>
      </c>
      <c r="B957" s="47" t="s">
        <v>8</v>
      </c>
      <c r="C957" s="47" t="s">
        <v>224</v>
      </c>
      <c r="D957" s="47" t="s">
        <v>136</v>
      </c>
      <c r="E957" s="47" t="s">
        <v>135</v>
      </c>
      <c r="F957" s="47" t="s">
        <v>295</v>
      </c>
      <c r="G957" s="47" t="s">
        <v>296</v>
      </c>
      <c r="H957" s="47">
        <v>222</v>
      </c>
      <c r="I957" s="47" t="s">
        <v>223</v>
      </c>
      <c r="J957" s="47" t="s">
        <v>133</v>
      </c>
      <c r="K957" s="47" t="s">
        <v>132</v>
      </c>
      <c r="P957" s="47" t="s">
        <v>302</v>
      </c>
      <c r="Q957" s="47" t="s">
        <v>131</v>
      </c>
      <c r="R957" s="47" t="s">
        <v>154</v>
      </c>
      <c r="S957" s="47" t="s">
        <v>153</v>
      </c>
      <c r="AB957" s="47" t="s">
        <v>128</v>
      </c>
      <c r="AC957" s="47">
        <v>2010</v>
      </c>
      <c r="AD957" s="147">
        <v>93.1</v>
      </c>
      <c r="AF957" s="47" t="s">
        <v>859</v>
      </c>
      <c r="AG957" s="147">
        <f>(AD959+AD960+AD961+AD962+AD963+AD958)</f>
        <v>563.19999999999993</v>
      </c>
      <c r="AH957" s="47" t="s">
        <v>348</v>
      </c>
    </row>
    <row r="958" spans="1:34" s="47" customFormat="1" x14ac:dyDescent="0.25">
      <c r="A958" s="47" t="s">
        <v>137</v>
      </c>
      <c r="B958" s="47" t="s">
        <v>8</v>
      </c>
      <c r="C958" s="47" t="s">
        <v>224</v>
      </c>
      <c r="D958" s="47" t="s">
        <v>136</v>
      </c>
      <c r="E958" s="47" t="s">
        <v>135</v>
      </c>
      <c r="F958" s="47" t="s">
        <v>295</v>
      </c>
      <c r="G958" s="47" t="s">
        <v>296</v>
      </c>
      <c r="H958" s="47">
        <v>222</v>
      </c>
      <c r="I958" s="47" t="s">
        <v>223</v>
      </c>
      <c r="J958" s="47" t="s">
        <v>133</v>
      </c>
      <c r="K958" s="47" t="s">
        <v>132</v>
      </c>
      <c r="P958" s="47" t="s">
        <v>302</v>
      </c>
      <c r="Q958" s="47" t="s">
        <v>131</v>
      </c>
      <c r="R958" s="47" t="s">
        <v>150</v>
      </c>
      <c r="S958" s="47" t="s">
        <v>149</v>
      </c>
      <c r="AB958" s="47" t="s">
        <v>128</v>
      </c>
      <c r="AC958" s="47">
        <v>2010</v>
      </c>
      <c r="AD958" s="147">
        <v>109.4</v>
      </c>
      <c r="AF958" s="47" t="s">
        <v>862</v>
      </c>
      <c r="AG958" s="147">
        <f>AD956+AD957+AD958+AD959+ AD960+AD961+AD962+AD963</f>
        <v>664.9</v>
      </c>
      <c r="AH958" s="47" t="s">
        <v>348</v>
      </c>
    </row>
    <row r="959" spans="1:34" s="47" customFormat="1" x14ac:dyDescent="0.25">
      <c r="A959" s="47" t="s">
        <v>137</v>
      </c>
      <c r="B959" s="47" t="s">
        <v>8</v>
      </c>
      <c r="C959" s="47" t="s">
        <v>224</v>
      </c>
      <c r="D959" s="47" t="s">
        <v>136</v>
      </c>
      <c r="E959" s="47" t="s">
        <v>135</v>
      </c>
      <c r="F959" s="47" t="s">
        <v>295</v>
      </c>
      <c r="G959" s="47" t="s">
        <v>296</v>
      </c>
      <c r="H959" s="47">
        <v>222</v>
      </c>
      <c r="I959" s="47" t="s">
        <v>223</v>
      </c>
      <c r="J959" s="47" t="s">
        <v>133</v>
      </c>
      <c r="K959" s="47" t="s">
        <v>132</v>
      </c>
      <c r="P959" s="47" t="s">
        <v>302</v>
      </c>
      <c r="Q959" s="47" t="s">
        <v>131</v>
      </c>
      <c r="R959" s="47" t="s">
        <v>148</v>
      </c>
      <c r="S959" s="47" t="s">
        <v>147</v>
      </c>
      <c r="AB959" s="47" t="s">
        <v>128</v>
      </c>
      <c r="AC959" s="47">
        <v>2010</v>
      </c>
      <c r="AD959" s="147">
        <v>141.69999999999999</v>
      </c>
      <c r="AG959" s="147"/>
      <c r="AH959" s="47" t="s">
        <v>348</v>
      </c>
    </row>
    <row r="960" spans="1:34" s="47" customFormat="1" x14ac:dyDescent="0.25">
      <c r="A960" s="47" t="s">
        <v>137</v>
      </c>
      <c r="B960" s="47" t="s">
        <v>8</v>
      </c>
      <c r="C960" s="47" t="s">
        <v>224</v>
      </c>
      <c r="D960" s="47" t="s">
        <v>136</v>
      </c>
      <c r="E960" s="47" t="s">
        <v>135</v>
      </c>
      <c r="F960" s="47" t="s">
        <v>295</v>
      </c>
      <c r="G960" s="47" t="s">
        <v>296</v>
      </c>
      <c r="H960" s="47">
        <v>222</v>
      </c>
      <c r="I960" s="47" t="s">
        <v>223</v>
      </c>
      <c r="J960" s="47" t="s">
        <v>133</v>
      </c>
      <c r="K960" s="47" t="s">
        <v>132</v>
      </c>
      <c r="P960" s="47" t="s">
        <v>302</v>
      </c>
      <c r="Q960" s="47" t="s">
        <v>131</v>
      </c>
      <c r="R960" s="47" t="s">
        <v>146</v>
      </c>
      <c r="S960" s="47" t="s">
        <v>145</v>
      </c>
      <c r="AB960" s="47" t="s">
        <v>128</v>
      </c>
      <c r="AC960" s="47">
        <v>2010</v>
      </c>
      <c r="AD960" s="147">
        <v>3.1</v>
      </c>
      <c r="AG960" s="147"/>
      <c r="AH960" s="47" t="s">
        <v>348</v>
      </c>
    </row>
    <row r="961" spans="1:34" s="47" customFormat="1" x14ac:dyDescent="0.25">
      <c r="A961" s="47" t="s">
        <v>137</v>
      </c>
      <c r="B961" s="47" t="s">
        <v>8</v>
      </c>
      <c r="C961" s="47" t="s">
        <v>224</v>
      </c>
      <c r="D961" s="47" t="s">
        <v>136</v>
      </c>
      <c r="E961" s="47" t="s">
        <v>135</v>
      </c>
      <c r="F961" s="47" t="s">
        <v>295</v>
      </c>
      <c r="G961" s="47" t="s">
        <v>296</v>
      </c>
      <c r="H961" s="47">
        <v>222</v>
      </c>
      <c r="I961" s="47" t="s">
        <v>223</v>
      </c>
      <c r="J961" s="47" t="s">
        <v>133</v>
      </c>
      <c r="K961" s="47" t="s">
        <v>132</v>
      </c>
      <c r="P961" s="47" t="s">
        <v>302</v>
      </c>
      <c r="Q961" s="47" t="s">
        <v>131</v>
      </c>
      <c r="R961" s="47" t="s">
        <v>144</v>
      </c>
      <c r="S961" s="47" t="s">
        <v>143</v>
      </c>
      <c r="AB961" s="47" t="s">
        <v>128</v>
      </c>
      <c r="AC961" s="47">
        <v>2010</v>
      </c>
      <c r="AD961" s="147">
        <v>71.900000000000006</v>
      </c>
      <c r="AG961" s="147"/>
      <c r="AH961" s="47" t="s">
        <v>348</v>
      </c>
    </row>
    <row r="962" spans="1:34" s="47" customFormat="1" x14ac:dyDescent="0.25">
      <c r="A962" s="47" t="s">
        <v>137</v>
      </c>
      <c r="B962" s="47" t="s">
        <v>8</v>
      </c>
      <c r="C962" s="47" t="s">
        <v>224</v>
      </c>
      <c r="D962" s="47" t="s">
        <v>136</v>
      </c>
      <c r="E962" s="47" t="s">
        <v>135</v>
      </c>
      <c r="F962" s="47" t="s">
        <v>295</v>
      </c>
      <c r="G962" s="47" t="s">
        <v>296</v>
      </c>
      <c r="H962" s="47">
        <v>222</v>
      </c>
      <c r="I962" s="47" t="s">
        <v>223</v>
      </c>
      <c r="J962" s="47" t="s">
        <v>133</v>
      </c>
      <c r="K962" s="47" t="s">
        <v>132</v>
      </c>
      <c r="P962" s="47" t="s">
        <v>302</v>
      </c>
      <c r="Q962" s="47" t="s">
        <v>131</v>
      </c>
      <c r="R962" s="47" t="s">
        <v>142</v>
      </c>
      <c r="S962" s="47" t="s">
        <v>141</v>
      </c>
      <c r="AB962" s="47" t="s">
        <v>128</v>
      </c>
      <c r="AC962" s="47">
        <v>2010</v>
      </c>
      <c r="AD962" s="147">
        <v>60</v>
      </c>
      <c r="AG962" s="147"/>
      <c r="AH962" s="47" t="s">
        <v>348</v>
      </c>
    </row>
    <row r="963" spans="1:34" s="47" customFormat="1" x14ac:dyDescent="0.25">
      <c r="A963" s="47" t="s">
        <v>137</v>
      </c>
      <c r="B963" s="47" t="s">
        <v>8</v>
      </c>
      <c r="C963" s="47" t="s">
        <v>224</v>
      </c>
      <c r="D963" s="47" t="s">
        <v>136</v>
      </c>
      <c r="E963" s="47" t="s">
        <v>135</v>
      </c>
      <c r="F963" s="47" t="s">
        <v>295</v>
      </c>
      <c r="G963" s="47" t="s">
        <v>296</v>
      </c>
      <c r="H963" s="47">
        <v>222</v>
      </c>
      <c r="I963" s="47" t="s">
        <v>223</v>
      </c>
      <c r="J963" s="47" t="s">
        <v>133</v>
      </c>
      <c r="K963" s="47" t="s">
        <v>132</v>
      </c>
      <c r="P963" s="47" t="s">
        <v>302</v>
      </c>
      <c r="Q963" s="47" t="s">
        <v>131</v>
      </c>
      <c r="R963" s="47" t="s">
        <v>140</v>
      </c>
      <c r="S963" s="47" t="s">
        <v>139</v>
      </c>
      <c r="AB963" s="47" t="s">
        <v>128</v>
      </c>
      <c r="AC963" s="47">
        <v>2010</v>
      </c>
      <c r="AD963" s="147">
        <v>177.1</v>
      </c>
      <c r="AG963" s="147"/>
      <c r="AH963" s="47" t="s">
        <v>348</v>
      </c>
    </row>
    <row r="964" spans="1:34" s="47" customFormat="1" x14ac:dyDescent="0.25">
      <c r="A964" s="47" t="s">
        <v>137</v>
      </c>
      <c r="B964" s="47" t="s">
        <v>8</v>
      </c>
      <c r="C964" s="47" t="s">
        <v>224</v>
      </c>
      <c r="D964" s="47" t="s">
        <v>136</v>
      </c>
      <c r="E964" s="47" t="s">
        <v>135</v>
      </c>
      <c r="F964" s="47" t="s">
        <v>295</v>
      </c>
      <c r="G964" s="47" t="s">
        <v>296</v>
      </c>
      <c r="H964" s="47">
        <v>222</v>
      </c>
      <c r="I964" s="47" t="s">
        <v>223</v>
      </c>
      <c r="J964" s="47" t="s">
        <v>133</v>
      </c>
      <c r="K964" s="47" t="s">
        <v>132</v>
      </c>
      <c r="P964" s="47" t="s">
        <v>302</v>
      </c>
      <c r="Q964" s="47" t="s">
        <v>131</v>
      </c>
      <c r="R964" s="47" t="s">
        <v>138</v>
      </c>
      <c r="S964" s="47" t="s">
        <v>131</v>
      </c>
      <c r="AB964" s="47" t="s">
        <v>128</v>
      </c>
      <c r="AC964" s="47">
        <v>2010</v>
      </c>
      <c r="AD964" s="147">
        <v>664.8</v>
      </c>
      <c r="AG964" s="147"/>
      <c r="AH964" s="47" t="s">
        <v>348</v>
      </c>
    </row>
    <row r="965" spans="1:34" x14ac:dyDescent="0.25">
      <c r="A965" t="s">
        <v>137</v>
      </c>
      <c r="B965" t="s">
        <v>58</v>
      </c>
      <c r="C965" t="s">
        <v>59</v>
      </c>
      <c r="D965" t="s">
        <v>136</v>
      </c>
      <c r="E965" t="s">
        <v>135</v>
      </c>
      <c r="F965" t="s">
        <v>295</v>
      </c>
      <c r="G965" t="s">
        <v>296</v>
      </c>
      <c r="H965">
        <v>185</v>
      </c>
      <c r="I965" t="s">
        <v>185</v>
      </c>
      <c r="J965" t="s">
        <v>133</v>
      </c>
      <c r="K965" t="s">
        <v>158</v>
      </c>
      <c r="P965" t="s">
        <v>297</v>
      </c>
      <c r="Q965" t="s">
        <v>298</v>
      </c>
      <c r="R965" t="s">
        <v>176</v>
      </c>
      <c r="S965" t="s">
        <v>175</v>
      </c>
      <c r="AB965" t="s">
        <v>128</v>
      </c>
      <c r="AC965">
        <v>2010</v>
      </c>
      <c r="AD965" s="145">
        <v>0</v>
      </c>
      <c r="AE965" t="s">
        <v>179</v>
      </c>
      <c r="AH965" t="s">
        <v>349</v>
      </c>
    </row>
    <row r="966" spans="1:34" x14ac:dyDescent="0.25">
      <c r="A966" t="s">
        <v>137</v>
      </c>
      <c r="B966" t="s">
        <v>58</v>
      </c>
      <c r="C966" t="s">
        <v>59</v>
      </c>
      <c r="D966" t="s">
        <v>136</v>
      </c>
      <c r="E966" t="s">
        <v>135</v>
      </c>
      <c r="F966" t="s">
        <v>295</v>
      </c>
      <c r="G966" t="s">
        <v>296</v>
      </c>
      <c r="H966">
        <v>185</v>
      </c>
      <c r="I966" t="s">
        <v>185</v>
      </c>
      <c r="J966" t="s">
        <v>133</v>
      </c>
      <c r="K966" t="s">
        <v>158</v>
      </c>
      <c r="P966" t="s">
        <v>297</v>
      </c>
      <c r="Q966" t="s">
        <v>298</v>
      </c>
      <c r="R966" t="s">
        <v>174</v>
      </c>
      <c r="S966" t="s">
        <v>173</v>
      </c>
      <c r="AB966" t="s">
        <v>128</v>
      </c>
      <c r="AC966">
        <v>2010</v>
      </c>
      <c r="AD966" s="145">
        <v>3273</v>
      </c>
      <c r="AH966" t="s">
        <v>349</v>
      </c>
    </row>
    <row r="967" spans="1:34" x14ac:dyDescent="0.25">
      <c r="A967" t="s">
        <v>137</v>
      </c>
      <c r="B967" t="s">
        <v>58</v>
      </c>
      <c r="C967" t="s">
        <v>59</v>
      </c>
      <c r="D967" t="s">
        <v>136</v>
      </c>
      <c r="E967" t="s">
        <v>135</v>
      </c>
      <c r="F967" t="s">
        <v>295</v>
      </c>
      <c r="G967" t="s">
        <v>296</v>
      </c>
      <c r="H967">
        <v>185</v>
      </c>
      <c r="I967" t="s">
        <v>185</v>
      </c>
      <c r="J967" t="s">
        <v>133</v>
      </c>
      <c r="K967" t="s">
        <v>158</v>
      </c>
      <c r="P967" t="s">
        <v>297</v>
      </c>
      <c r="Q967" t="s">
        <v>298</v>
      </c>
      <c r="R967" t="s">
        <v>172</v>
      </c>
      <c r="S967" t="s">
        <v>153</v>
      </c>
      <c r="AB967" t="s">
        <v>128</v>
      </c>
      <c r="AC967">
        <v>2010</v>
      </c>
      <c r="AD967" s="145">
        <v>8568</v>
      </c>
      <c r="AH967" t="s">
        <v>349</v>
      </c>
    </row>
    <row r="968" spans="1:34" x14ac:dyDescent="0.25">
      <c r="A968" t="s">
        <v>137</v>
      </c>
      <c r="B968" t="s">
        <v>58</v>
      </c>
      <c r="C968" t="s">
        <v>59</v>
      </c>
      <c r="D968" t="s">
        <v>136</v>
      </c>
      <c r="E968" t="s">
        <v>135</v>
      </c>
      <c r="F968" t="s">
        <v>295</v>
      </c>
      <c r="G968" t="s">
        <v>296</v>
      </c>
      <c r="H968">
        <v>185</v>
      </c>
      <c r="I968" t="s">
        <v>185</v>
      </c>
      <c r="J968" t="s">
        <v>133</v>
      </c>
      <c r="K968" t="s">
        <v>158</v>
      </c>
      <c r="P968" t="s">
        <v>297</v>
      </c>
      <c r="Q968" t="s">
        <v>298</v>
      </c>
      <c r="R968" t="s">
        <v>171</v>
      </c>
      <c r="S968" t="s">
        <v>151</v>
      </c>
      <c r="AB968" t="s">
        <v>128</v>
      </c>
      <c r="AC968">
        <v>2010</v>
      </c>
      <c r="AD968" s="145">
        <v>8.26</v>
      </c>
      <c r="AH968" t="s">
        <v>349</v>
      </c>
    </row>
    <row r="969" spans="1:34" x14ac:dyDescent="0.25">
      <c r="A969" t="s">
        <v>137</v>
      </c>
      <c r="B969" t="s">
        <v>58</v>
      </c>
      <c r="C969" t="s">
        <v>59</v>
      </c>
      <c r="D969" t="s">
        <v>136</v>
      </c>
      <c r="E969" t="s">
        <v>135</v>
      </c>
      <c r="F969" t="s">
        <v>295</v>
      </c>
      <c r="G969" t="s">
        <v>296</v>
      </c>
      <c r="H969">
        <v>185</v>
      </c>
      <c r="I969" t="s">
        <v>185</v>
      </c>
      <c r="J969" t="s">
        <v>133</v>
      </c>
      <c r="K969" t="s">
        <v>158</v>
      </c>
      <c r="P969" t="s">
        <v>297</v>
      </c>
      <c r="Q969" t="s">
        <v>298</v>
      </c>
      <c r="R969" t="s">
        <v>170</v>
      </c>
      <c r="S969" t="s">
        <v>169</v>
      </c>
      <c r="AB969" t="s">
        <v>128</v>
      </c>
      <c r="AC969">
        <v>2010</v>
      </c>
      <c r="AD969" s="145">
        <v>7522</v>
      </c>
      <c r="AH969" t="s">
        <v>349</v>
      </c>
    </row>
    <row r="970" spans="1:34" x14ac:dyDescent="0.25">
      <c r="A970" t="s">
        <v>137</v>
      </c>
      <c r="B970" t="s">
        <v>58</v>
      </c>
      <c r="C970" t="s">
        <v>59</v>
      </c>
      <c r="D970" t="s">
        <v>136</v>
      </c>
      <c r="E970" t="s">
        <v>135</v>
      </c>
      <c r="F970" t="s">
        <v>295</v>
      </c>
      <c r="G970" t="s">
        <v>296</v>
      </c>
      <c r="H970">
        <v>185</v>
      </c>
      <c r="I970" t="s">
        <v>185</v>
      </c>
      <c r="J970" t="s">
        <v>133</v>
      </c>
      <c r="K970" t="s">
        <v>158</v>
      </c>
      <c r="P970" t="s">
        <v>297</v>
      </c>
      <c r="Q970" t="s">
        <v>298</v>
      </c>
      <c r="R970" t="s">
        <v>168</v>
      </c>
      <c r="S970" t="s">
        <v>167</v>
      </c>
      <c r="AB970" t="s">
        <v>128</v>
      </c>
      <c r="AC970">
        <v>2010</v>
      </c>
      <c r="AD970" s="145">
        <v>22969</v>
      </c>
      <c r="AH970" t="s">
        <v>349</v>
      </c>
    </row>
    <row r="971" spans="1:34" x14ac:dyDescent="0.25">
      <c r="A971" t="s">
        <v>137</v>
      </c>
      <c r="B971" t="s">
        <v>58</v>
      </c>
      <c r="C971" t="s">
        <v>59</v>
      </c>
      <c r="D971" t="s">
        <v>136</v>
      </c>
      <c r="E971" t="s">
        <v>135</v>
      </c>
      <c r="F971" t="s">
        <v>295</v>
      </c>
      <c r="G971" t="s">
        <v>296</v>
      </c>
      <c r="H971">
        <v>185</v>
      </c>
      <c r="I971" t="s">
        <v>185</v>
      </c>
      <c r="J971" t="s">
        <v>133</v>
      </c>
      <c r="K971" t="s">
        <v>158</v>
      </c>
      <c r="P971" t="s">
        <v>297</v>
      </c>
      <c r="Q971" t="s">
        <v>298</v>
      </c>
      <c r="R971" t="s">
        <v>166</v>
      </c>
      <c r="S971" t="s">
        <v>165</v>
      </c>
      <c r="AB971" t="s">
        <v>128</v>
      </c>
      <c r="AC971">
        <v>2010</v>
      </c>
      <c r="AD971" s="145">
        <v>2293</v>
      </c>
      <c r="AH971" t="s">
        <v>349</v>
      </c>
    </row>
    <row r="972" spans="1:34" x14ac:dyDescent="0.25">
      <c r="A972" t="s">
        <v>137</v>
      </c>
      <c r="B972" t="s">
        <v>58</v>
      </c>
      <c r="C972" t="s">
        <v>59</v>
      </c>
      <c r="D972" t="s">
        <v>136</v>
      </c>
      <c r="E972" t="s">
        <v>135</v>
      </c>
      <c r="F972" t="s">
        <v>295</v>
      </c>
      <c r="G972" t="s">
        <v>296</v>
      </c>
      <c r="H972">
        <v>185</v>
      </c>
      <c r="I972" t="s">
        <v>185</v>
      </c>
      <c r="J972" t="s">
        <v>133</v>
      </c>
      <c r="K972" t="s">
        <v>158</v>
      </c>
      <c r="P972" t="s">
        <v>297</v>
      </c>
      <c r="Q972" t="s">
        <v>298</v>
      </c>
      <c r="R972" t="s">
        <v>164</v>
      </c>
      <c r="S972" t="s">
        <v>143</v>
      </c>
      <c r="AB972" t="s">
        <v>128</v>
      </c>
      <c r="AC972">
        <v>2010</v>
      </c>
      <c r="AD972" s="145">
        <v>14389</v>
      </c>
      <c r="AH972" t="s">
        <v>349</v>
      </c>
    </row>
    <row r="973" spans="1:34" x14ac:dyDescent="0.25">
      <c r="A973" t="s">
        <v>137</v>
      </c>
      <c r="B973" t="s">
        <v>58</v>
      </c>
      <c r="C973" t="s">
        <v>59</v>
      </c>
      <c r="D973" t="s">
        <v>136</v>
      </c>
      <c r="E973" t="s">
        <v>135</v>
      </c>
      <c r="F973" t="s">
        <v>295</v>
      </c>
      <c r="G973" t="s">
        <v>296</v>
      </c>
      <c r="H973">
        <v>185</v>
      </c>
      <c r="I973" t="s">
        <v>185</v>
      </c>
      <c r="J973" t="s">
        <v>133</v>
      </c>
      <c r="K973" t="s">
        <v>158</v>
      </c>
      <c r="P973" t="s">
        <v>297</v>
      </c>
      <c r="Q973" t="s">
        <v>298</v>
      </c>
      <c r="R973" t="s">
        <v>163</v>
      </c>
      <c r="S973" t="s">
        <v>162</v>
      </c>
      <c r="AB973" t="s">
        <v>128</v>
      </c>
      <c r="AC973">
        <v>2010</v>
      </c>
      <c r="AD973" s="145">
        <v>4212</v>
      </c>
      <c r="AH973" t="s">
        <v>349</v>
      </c>
    </row>
    <row r="974" spans="1:34" x14ac:dyDescent="0.25">
      <c r="A974" t="s">
        <v>137</v>
      </c>
      <c r="B974" t="s">
        <v>58</v>
      </c>
      <c r="C974" t="s">
        <v>59</v>
      </c>
      <c r="D974" t="s">
        <v>136</v>
      </c>
      <c r="E974" t="s">
        <v>135</v>
      </c>
      <c r="F974" t="s">
        <v>295</v>
      </c>
      <c r="G974" t="s">
        <v>296</v>
      </c>
      <c r="H974">
        <v>185</v>
      </c>
      <c r="I974" t="s">
        <v>185</v>
      </c>
      <c r="J974" t="s">
        <v>133</v>
      </c>
      <c r="K974" t="s">
        <v>158</v>
      </c>
      <c r="P974" t="s">
        <v>297</v>
      </c>
      <c r="Q974" t="s">
        <v>298</v>
      </c>
      <c r="R974" t="s">
        <v>161</v>
      </c>
      <c r="S974" t="s">
        <v>139</v>
      </c>
      <c r="AB974" t="s">
        <v>128</v>
      </c>
      <c r="AC974">
        <v>2010</v>
      </c>
      <c r="AD974" s="145">
        <v>20588</v>
      </c>
      <c r="AH974" t="s">
        <v>349</v>
      </c>
    </row>
    <row r="975" spans="1:34" x14ac:dyDescent="0.25">
      <c r="A975" t="s">
        <v>137</v>
      </c>
      <c r="B975" t="s">
        <v>58</v>
      </c>
      <c r="C975" t="s">
        <v>59</v>
      </c>
      <c r="D975" t="s">
        <v>136</v>
      </c>
      <c r="E975" t="s">
        <v>135</v>
      </c>
      <c r="F975" t="s">
        <v>295</v>
      </c>
      <c r="G975" t="s">
        <v>296</v>
      </c>
      <c r="H975">
        <v>185</v>
      </c>
      <c r="I975" t="s">
        <v>185</v>
      </c>
      <c r="J975" t="s">
        <v>133</v>
      </c>
      <c r="K975" t="s">
        <v>158</v>
      </c>
      <c r="P975" t="s">
        <v>297</v>
      </c>
      <c r="Q975" t="s">
        <v>298</v>
      </c>
      <c r="R975" t="s">
        <v>160</v>
      </c>
      <c r="S975" t="s">
        <v>131</v>
      </c>
      <c r="AB975" t="s">
        <v>128</v>
      </c>
      <c r="AC975">
        <v>2010</v>
      </c>
      <c r="AD975" s="145">
        <v>118782</v>
      </c>
      <c r="AH975" t="s">
        <v>349</v>
      </c>
    </row>
    <row r="976" spans="1:34" x14ac:dyDescent="0.25">
      <c r="A976" t="s">
        <v>137</v>
      </c>
      <c r="B976" t="s">
        <v>58</v>
      </c>
      <c r="C976" t="s">
        <v>59</v>
      </c>
      <c r="D976" t="s">
        <v>136</v>
      </c>
      <c r="E976" t="s">
        <v>135</v>
      </c>
      <c r="F976" t="s">
        <v>295</v>
      </c>
      <c r="G976" t="s">
        <v>296</v>
      </c>
      <c r="H976">
        <v>185</v>
      </c>
      <c r="I976" t="s">
        <v>185</v>
      </c>
      <c r="J976" t="s">
        <v>133</v>
      </c>
      <c r="K976" t="s">
        <v>158</v>
      </c>
      <c r="P976" t="s">
        <v>297</v>
      </c>
      <c r="Q976" t="s">
        <v>298</v>
      </c>
      <c r="R976" t="s">
        <v>157</v>
      </c>
      <c r="S976" t="s">
        <v>129</v>
      </c>
      <c r="AB976" t="s">
        <v>128</v>
      </c>
      <c r="AC976">
        <v>2010</v>
      </c>
      <c r="AD976" s="145">
        <v>26708</v>
      </c>
      <c r="AH976" t="s">
        <v>349</v>
      </c>
    </row>
    <row r="977" spans="1:34" x14ac:dyDescent="0.25">
      <c r="A977" t="s">
        <v>137</v>
      </c>
      <c r="B977" t="s">
        <v>58</v>
      </c>
      <c r="C977" t="s">
        <v>59</v>
      </c>
      <c r="D977" t="s">
        <v>136</v>
      </c>
      <c r="E977" t="s">
        <v>135</v>
      </c>
      <c r="F977" t="s">
        <v>295</v>
      </c>
      <c r="G977" t="s">
        <v>296</v>
      </c>
      <c r="H977">
        <v>185</v>
      </c>
      <c r="I977" t="s">
        <v>185</v>
      </c>
      <c r="J977" t="s">
        <v>133</v>
      </c>
      <c r="K977" t="s">
        <v>158</v>
      </c>
      <c r="P977" t="s">
        <v>300</v>
      </c>
      <c r="Q977" t="s">
        <v>301</v>
      </c>
      <c r="R977" t="s">
        <v>176</v>
      </c>
      <c r="S977" t="s">
        <v>175</v>
      </c>
      <c r="AB977" t="s">
        <v>128</v>
      </c>
      <c r="AC977">
        <v>2010</v>
      </c>
      <c r="AD977" s="145">
        <v>0</v>
      </c>
      <c r="AE977" t="s">
        <v>179</v>
      </c>
      <c r="AH977" t="s">
        <v>349</v>
      </c>
    </row>
    <row r="978" spans="1:34" x14ac:dyDescent="0.25">
      <c r="A978" t="s">
        <v>137</v>
      </c>
      <c r="B978" t="s">
        <v>58</v>
      </c>
      <c r="C978" t="s">
        <v>59</v>
      </c>
      <c r="D978" t="s">
        <v>136</v>
      </c>
      <c r="E978" t="s">
        <v>135</v>
      </c>
      <c r="F978" t="s">
        <v>295</v>
      </c>
      <c r="G978" t="s">
        <v>296</v>
      </c>
      <c r="H978">
        <v>185</v>
      </c>
      <c r="I978" t="s">
        <v>185</v>
      </c>
      <c r="J978" t="s">
        <v>133</v>
      </c>
      <c r="K978" t="s">
        <v>158</v>
      </c>
      <c r="P978" t="s">
        <v>300</v>
      </c>
      <c r="Q978" t="s">
        <v>301</v>
      </c>
      <c r="R978" t="s">
        <v>174</v>
      </c>
      <c r="S978" t="s">
        <v>173</v>
      </c>
      <c r="AB978" t="s">
        <v>128</v>
      </c>
      <c r="AC978">
        <v>2010</v>
      </c>
      <c r="AD978" s="145">
        <v>5727</v>
      </c>
      <c r="AH978" t="s">
        <v>349</v>
      </c>
    </row>
    <row r="979" spans="1:34" x14ac:dyDescent="0.25">
      <c r="A979" t="s">
        <v>137</v>
      </c>
      <c r="B979" t="s">
        <v>58</v>
      </c>
      <c r="C979" t="s">
        <v>59</v>
      </c>
      <c r="D979" t="s">
        <v>136</v>
      </c>
      <c r="E979" t="s">
        <v>135</v>
      </c>
      <c r="F979" t="s">
        <v>295</v>
      </c>
      <c r="G979" t="s">
        <v>296</v>
      </c>
      <c r="H979">
        <v>185</v>
      </c>
      <c r="I979" t="s">
        <v>185</v>
      </c>
      <c r="J979" t="s">
        <v>133</v>
      </c>
      <c r="K979" t="s">
        <v>158</v>
      </c>
      <c r="P979" t="s">
        <v>300</v>
      </c>
      <c r="Q979" t="s">
        <v>301</v>
      </c>
      <c r="R979" t="s">
        <v>172</v>
      </c>
      <c r="S979" t="s">
        <v>153</v>
      </c>
      <c r="AB979" t="s">
        <v>128</v>
      </c>
      <c r="AC979">
        <v>2010</v>
      </c>
      <c r="AD979" s="145">
        <v>6988</v>
      </c>
      <c r="AH979" t="s">
        <v>349</v>
      </c>
    </row>
    <row r="980" spans="1:34" x14ac:dyDescent="0.25">
      <c r="A980" t="s">
        <v>137</v>
      </c>
      <c r="B980" t="s">
        <v>58</v>
      </c>
      <c r="C980" t="s">
        <v>59</v>
      </c>
      <c r="D980" t="s">
        <v>136</v>
      </c>
      <c r="E980" t="s">
        <v>135</v>
      </c>
      <c r="F980" t="s">
        <v>295</v>
      </c>
      <c r="G980" t="s">
        <v>296</v>
      </c>
      <c r="H980">
        <v>185</v>
      </c>
      <c r="I980" t="s">
        <v>185</v>
      </c>
      <c r="J980" t="s">
        <v>133</v>
      </c>
      <c r="K980" t="s">
        <v>158</v>
      </c>
      <c r="P980" t="s">
        <v>300</v>
      </c>
      <c r="Q980" t="s">
        <v>301</v>
      </c>
      <c r="R980" t="s">
        <v>171</v>
      </c>
      <c r="S980" t="s">
        <v>151</v>
      </c>
      <c r="AB980" t="s">
        <v>128</v>
      </c>
      <c r="AC980">
        <v>2010</v>
      </c>
      <c r="AD980" s="145">
        <v>7017</v>
      </c>
      <c r="AH980" t="s">
        <v>349</v>
      </c>
    </row>
    <row r="981" spans="1:34" x14ac:dyDescent="0.25">
      <c r="A981" t="s">
        <v>137</v>
      </c>
      <c r="B981" t="s">
        <v>58</v>
      </c>
      <c r="C981" t="s">
        <v>59</v>
      </c>
      <c r="D981" t="s">
        <v>136</v>
      </c>
      <c r="E981" t="s">
        <v>135</v>
      </c>
      <c r="F981" t="s">
        <v>295</v>
      </c>
      <c r="G981" t="s">
        <v>296</v>
      </c>
      <c r="H981">
        <v>185</v>
      </c>
      <c r="I981" t="s">
        <v>185</v>
      </c>
      <c r="J981" t="s">
        <v>133</v>
      </c>
      <c r="K981" t="s">
        <v>158</v>
      </c>
      <c r="P981" t="s">
        <v>300</v>
      </c>
      <c r="Q981" t="s">
        <v>301</v>
      </c>
      <c r="R981" t="s">
        <v>170</v>
      </c>
      <c r="S981" t="s">
        <v>169</v>
      </c>
      <c r="AB981" t="s">
        <v>128</v>
      </c>
      <c r="AC981">
        <v>2010</v>
      </c>
      <c r="AD981" s="145">
        <v>2.02</v>
      </c>
      <c r="AH981" t="s">
        <v>349</v>
      </c>
    </row>
    <row r="982" spans="1:34" x14ac:dyDescent="0.25">
      <c r="A982" t="s">
        <v>137</v>
      </c>
      <c r="B982" t="s">
        <v>58</v>
      </c>
      <c r="C982" t="s">
        <v>59</v>
      </c>
      <c r="D982" t="s">
        <v>136</v>
      </c>
      <c r="E982" t="s">
        <v>135</v>
      </c>
      <c r="F982" t="s">
        <v>295</v>
      </c>
      <c r="G982" t="s">
        <v>296</v>
      </c>
      <c r="H982">
        <v>185</v>
      </c>
      <c r="I982" t="s">
        <v>185</v>
      </c>
      <c r="J982" t="s">
        <v>133</v>
      </c>
      <c r="K982" t="s">
        <v>158</v>
      </c>
      <c r="P982" t="s">
        <v>300</v>
      </c>
      <c r="Q982" t="s">
        <v>301</v>
      </c>
      <c r="R982" t="s">
        <v>168</v>
      </c>
      <c r="S982" t="s">
        <v>167</v>
      </c>
      <c r="AB982" t="s">
        <v>128</v>
      </c>
      <c r="AC982">
        <v>2010</v>
      </c>
      <c r="AD982" s="145">
        <v>8438</v>
      </c>
      <c r="AH982" t="s">
        <v>349</v>
      </c>
    </row>
    <row r="983" spans="1:34" x14ac:dyDescent="0.25">
      <c r="A983" t="s">
        <v>137</v>
      </c>
      <c r="B983" t="s">
        <v>58</v>
      </c>
      <c r="C983" t="s">
        <v>59</v>
      </c>
      <c r="D983" t="s">
        <v>136</v>
      </c>
      <c r="E983" t="s">
        <v>135</v>
      </c>
      <c r="F983" t="s">
        <v>295</v>
      </c>
      <c r="G983" t="s">
        <v>296</v>
      </c>
      <c r="H983">
        <v>185</v>
      </c>
      <c r="I983" t="s">
        <v>185</v>
      </c>
      <c r="J983" t="s">
        <v>133</v>
      </c>
      <c r="K983" t="s">
        <v>158</v>
      </c>
      <c r="P983" t="s">
        <v>300</v>
      </c>
      <c r="Q983" t="s">
        <v>301</v>
      </c>
      <c r="R983" t="s">
        <v>166</v>
      </c>
      <c r="S983" t="s">
        <v>165</v>
      </c>
      <c r="AB983" t="s">
        <v>128</v>
      </c>
      <c r="AC983">
        <v>2010</v>
      </c>
      <c r="AD983" s="145">
        <v>3.08</v>
      </c>
      <c r="AH983" t="s">
        <v>349</v>
      </c>
    </row>
    <row r="984" spans="1:34" x14ac:dyDescent="0.25">
      <c r="A984" t="s">
        <v>137</v>
      </c>
      <c r="B984" t="s">
        <v>58</v>
      </c>
      <c r="C984" t="s">
        <v>59</v>
      </c>
      <c r="D984" t="s">
        <v>136</v>
      </c>
      <c r="E984" t="s">
        <v>135</v>
      </c>
      <c r="F984" t="s">
        <v>295</v>
      </c>
      <c r="G984" t="s">
        <v>296</v>
      </c>
      <c r="H984">
        <v>185</v>
      </c>
      <c r="I984" t="s">
        <v>185</v>
      </c>
      <c r="J984" t="s">
        <v>133</v>
      </c>
      <c r="K984" t="s">
        <v>158</v>
      </c>
      <c r="P984" t="s">
        <v>300</v>
      </c>
      <c r="Q984" t="s">
        <v>301</v>
      </c>
      <c r="R984" t="s">
        <v>164</v>
      </c>
      <c r="S984" t="s">
        <v>143</v>
      </c>
      <c r="AB984" t="s">
        <v>128</v>
      </c>
      <c r="AC984">
        <v>2010</v>
      </c>
      <c r="AD984" s="145">
        <v>57524</v>
      </c>
      <c r="AH984" t="s">
        <v>349</v>
      </c>
    </row>
    <row r="985" spans="1:34" x14ac:dyDescent="0.25">
      <c r="A985" t="s">
        <v>137</v>
      </c>
      <c r="B985" t="s">
        <v>58</v>
      </c>
      <c r="C985" t="s">
        <v>59</v>
      </c>
      <c r="D985" t="s">
        <v>136</v>
      </c>
      <c r="E985" t="s">
        <v>135</v>
      </c>
      <c r="F985" t="s">
        <v>295</v>
      </c>
      <c r="G985" t="s">
        <v>296</v>
      </c>
      <c r="H985">
        <v>185</v>
      </c>
      <c r="I985" t="s">
        <v>185</v>
      </c>
      <c r="J985" t="s">
        <v>133</v>
      </c>
      <c r="K985" t="s">
        <v>158</v>
      </c>
      <c r="P985" t="s">
        <v>300</v>
      </c>
      <c r="Q985" t="s">
        <v>301</v>
      </c>
      <c r="R985" t="s">
        <v>163</v>
      </c>
      <c r="S985" t="s">
        <v>162</v>
      </c>
      <c r="AB985" t="s">
        <v>128</v>
      </c>
      <c r="AC985">
        <v>2010</v>
      </c>
      <c r="AD985" s="145">
        <v>19646</v>
      </c>
      <c r="AH985" t="s">
        <v>349</v>
      </c>
    </row>
    <row r="986" spans="1:34" x14ac:dyDescent="0.25">
      <c r="A986" t="s">
        <v>137</v>
      </c>
      <c r="B986" t="s">
        <v>58</v>
      </c>
      <c r="C986" t="s">
        <v>59</v>
      </c>
      <c r="D986" t="s">
        <v>136</v>
      </c>
      <c r="E986" t="s">
        <v>135</v>
      </c>
      <c r="F986" t="s">
        <v>295</v>
      </c>
      <c r="G986" t="s">
        <v>296</v>
      </c>
      <c r="H986">
        <v>185</v>
      </c>
      <c r="I986" t="s">
        <v>185</v>
      </c>
      <c r="J986" t="s">
        <v>133</v>
      </c>
      <c r="K986" t="s">
        <v>158</v>
      </c>
      <c r="P986" t="s">
        <v>300</v>
      </c>
      <c r="Q986" t="s">
        <v>301</v>
      </c>
      <c r="R986" t="s">
        <v>161</v>
      </c>
      <c r="S986" t="s">
        <v>139</v>
      </c>
      <c r="AB986" t="s">
        <v>128</v>
      </c>
      <c r="AC986">
        <v>2010</v>
      </c>
      <c r="AD986" s="145">
        <v>31964</v>
      </c>
      <c r="AH986" t="s">
        <v>349</v>
      </c>
    </row>
    <row r="987" spans="1:34" x14ac:dyDescent="0.25">
      <c r="A987" t="s">
        <v>137</v>
      </c>
      <c r="B987" t="s">
        <v>58</v>
      </c>
      <c r="C987" t="s">
        <v>59</v>
      </c>
      <c r="D987" t="s">
        <v>136</v>
      </c>
      <c r="E987" t="s">
        <v>135</v>
      </c>
      <c r="F987" t="s">
        <v>295</v>
      </c>
      <c r="G987" t="s">
        <v>296</v>
      </c>
      <c r="H987">
        <v>185</v>
      </c>
      <c r="I987" t="s">
        <v>185</v>
      </c>
      <c r="J987" t="s">
        <v>133</v>
      </c>
      <c r="K987" t="s">
        <v>158</v>
      </c>
      <c r="P987" t="s">
        <v>300</v>
      </c>
      <c r="Q987" t="s">
        <v>301</v>
      </c>
      <c r="R987" t="s">
        <v>160</v>
      </c>
      <c r="S987" t="s">
        <v>131</v>
      </c>
      <c r="AB987" t="s">
        <v>128</v>
      </c>
      <c r="AC987">
        <v>2010</v>
      </c>
      <c r="AD987" s="145">
        <v>172356</v>
      </c>
      <c r="AH987" t="s">
        <v>349</v>
      </c>
    </row>
    <row r="988" spans="1:34" x14ac:dyDescent="0.25">
      <c r="A988" t="s">
        <v>137</v>
      </c>
      <c r="B988" t="s">
        <v>58</v>
      </c>
      <c r="C988" t="s">
        <v>59</v>
      </c>
      <c r="D988" t="s">
        <v>136</v>
      </c>
      <c r="E988" t="s">
        <v>135</v>
      </c>
      <c r="F988" t="s">
        <v>295</v>
      </c>
      <c r="G988" t="s">
        <v>296</v>
      </c>
      <c r="H988">
        <v>185</v>
      </c>
      <c r="I988" t="s">
        <v>185</v>
      </c>
      <c r="J988" t="s">
        <v>133</v>
      </c>
      <c r="K988" t="s">
        <v>158</v>
      </c>
      <c r="P988" t="s">
        <v>300</v>
      </c>
      <c r="Q988" t="s">
        <v>301</v>
      </c>
      <c r="R988" t="s">
        <v>157</v>
      </c>
      <c r="S988" t="s">
        <v>129</v>
      </c>
      <c r="AB988" t="s">
        <v>128</v>
      </c>
      <c r="AC988">
        <v>2010</v>
      </c>
      <c r="AD988" s="145">
        <v>29952</v>
      </c>
      <c r="AH988" t="s">
        <v>349</v>
      </c>
    </row>
    <row r="989" spans="1:34" s="49" customFormat="1" x14ac:dyDescent="0.25">
      <c r="A989" s="49" t="s">
        <v>137</v>
      </c>
      <c r="B989" s="49" t="s">
        <v>58</v>
      </c>
      <c r="C989" s="49" t="s">
        <v>59</v>
      </c>
      <c r="D989" s="49" t="s">
        <v>136</v>
      </c>
      <c r="E989" s="49" t="s">
        <v>135</v>
      </c>
      <c r="F989" s="49" t="s">
        <v>295</v>
      </c>
      <c r="G989" s="49" t="s">
        <v>296</v>
      </c>
      <c r="H989" s="49">
        <v>185</v>
      </c>
      <c r="I989" s="49" t="s">
        <v>185</v>
      </c>
      <c r="J989" s="49" t="s">
        <v>133</v>
      </c>
      <c r="K989" s="49" t="s">
        <v>158</v>
      </c>
      <c r="P989" s="49" t="s">
        <v>302</v>
      </c>
      <c r="Q989" s="49" t="s">
        <v>131</v>
      </c>
      <c r="R989" s="49" t="s">
        <v>176</v>
      </c>
      <c r="S989" s="49" t="s">
        <v>175</v>
      </c>
      <c r="AB989" s="49" t="s">
        <v>128</v>
      </c>
      <c r="AC989" s="49">
        <v>2010</v>
      </c>
      <c r="AD989" s="146">
        <v>0</v>
      </c>
      <c r="AE989" s="49" t="s">
        <v>179</v>
      </c>
      <c r="AF989" s="49" t="s">
        <v>858</v>
      </c>
      <c r="AG989" s="146">
        <f>((AD990+AD991+AD992)*( 1 +AD1000/(AG991*1000-AD1000)))/1000</f>
        <v>49.458582095472046</v>
      </c>
      <c r="AH989" s="49" t="s">
        <v>349</v>
      </c>
    </row>
    <row r="990" spans="1:34" s="49" customFormat="1" x14ac:dyDescent="0.25">
      <c r="A990" s="49" t="s">
        <v>137</v>
      </c>
      <c r="B990" s="49" t="s">
        <v>58</v>
      </c>
      <c r="C990" s="49" t="s">
        <v>59</v>
      </c>
      <c r="D990" s="49" t="s">
        <v>136</v>
      </c>
      <c r="E990" s="49" t="s">
        <v>135</v>
      </c>
      <c r="F990" s="49" t="s">
        <v>295</v>
      </c>
      <c r="G990" s="49" t="s">
        <v>296</v>
      </c>
      <c r="H990" s="49">
        <v>185</v>
      </c>
      <c r="I990" s="49" t="s">
        <v>185</v>
      </c>
      <c r="J990" s="49" t="s">
        <v>133</v>
      </c>
      <c r="K990" s="49" t="s">
        <v>158</v>
      </c>
      <c r="P990" s="49" t="s">
        <v>302</v>
      </c>
      <c r="Q990" s="49" t="s">
        <v>131</v>
      </c>
      <c r="R990" s="49" t="s">
        <v>174</v>
      </c>
      <c r="S990" s="49" t="s">
        <v>173</v>
      </c>
      <c r="AB990" s="49" t="s">
        <v>128</v>
      </c>
      <c r="AC990" s="49">
        <v>2010</v>
      </c>
      <c r="AD990" s="146">
        <v>8999</v>
      </c>
      <c r="AF990" s="49" t="s">
        <v>859</v>
      </c>
      <c r="AG990" s="146">
        <f>((AD989+AD993+AD994+AD995+AD996+AD997+AD998)*( 1 +AD1000/(AG991*1000-AD1000)))/1000</f>
        <v>241.67941790452795</v>
      </c>
      <c r="AH990" s="49" t="s">
        <v>349</v>
      </c>
    </row>
    <row r="991" spans="1:34" s="49" customFormat="1" x14ac:dyDescent="0.25">
      <c r="A991" s="49" t="s">
        <v>137</v>
      </c>
      <c r="B991" s="49" t="s">
        <v>58</v>
      </c>
      <c r="C991" s="49" t="s">
        <v>59</v>
      </c>
      <c r="D991" s="49" t="s">
        <v>136</v>
      </c>
      <c r="E991" s="49" t="s">
        <v>135</v>
      </c>
      <c r="F991" s="49" t="s">
        <v>295</v>
      </c>
      <c r="G991" s="49" t="s">
        <v>296</v>
      </c>
      <c r="H991" s="49">
        <v>185</v>
      </c>
      <c r="I991" s="49" t="s">
        <v>185</v>
      </c>
      <c r="J991" s="49" t="s">
        <v>133</v>
      </c>
      <c r="K991" s="49" t="s">
        <v>158</v>
      </c>
      <c r="P991" s="49" t="s">
        <v>302</v>
      </c>
      <c r="Q991" s="49" t="s">
        <v>131</v>
      </c>
      <c r="R991" s="49" t="s">
        <v>172</v>
      </c>
      <c r="S991" s="49" t="s">
        <v>153</v>
      </c>
      <c r="AB991" s="49" t="s">
        <v>128</v>
      </c>
      <c r="AC991" s="49">
        <v>2010</v>
      </c>
      <c r="AD991" s="146">
        <v>15556</v>
      </c>
      <c r="AF991" s="49" t="s">
        <v>862</v>
      </c>
      <c r="AG991" s="146">
        <f>(AD989+AD990+AD991+AD992+ AD993+AD994+AD995+AD996+AD997+AD998+AD1000)/1000</f>
        <v>291.13799999999998</v>
      </c>
      <c r="AH991" s="49" t="s">
        <v>349</v>
      </c>
    </row>
    <row r="992" spans="1:34" s="49" customFormat="1" x14ac:dyDescent="0.25">
      <c r="A992" s="49" t="s">
        <v>137</v>
      </c>
      <c r="B992" s="49" t="s">
        <v>58</v>
      </c>
      <c r="C992" s="49" t="s">
        <v>59</v>
      </c>
      <c r="D992" s="49" t="s">
        <v>136</v>
      </c>
      <c r="E992" s="49" t="s">
        <v>135</v>
      </c>
      <c r="F992" s="49" t="s">
        <v>295</v>
      </c>
      <c r="G992" s="49" t="s">
        <v>296</v>
      </c>
      <c r="H992" s="49">
        <v>185</v>
      </c>
      <c r="I992" s="49" t="s">
        <v>185</v>
      </c>
      <c r="J992" s="49" t="s">
        <v>133</v>
      </c>
      <c r="K992" s="49" t="s">
        <v>158</v>
      </c>
      <c r="P992" s="49" t="s">
        <v>302</v>
      </c>
      <c r="Q992" s="49" t="s">
        <v>131</v>
      </c>
      <c r="R992" s="49" t="s">
        <v>171</v>
      </c>
      <c r="S992" s="49" t="s">
        <v>151</v>
      </c>
      <c r="AB992" s="49" t="s">
        <v>128</v>
      </c>
      <c r="AC992" s="49">
        <v>2010</v>
      </c>
      <c r="AD992" s="146">
        <v>15278</v>
      </c>
      <c r="AG992" s="146"/>
      <c r="AH992" s="49" t="s">
        <v>349</v>
      </c>
    </row>
    <row r="993" spans="1:34" s="49" customFormat="1" x14ac:dyDescent="0.25">
      <c r="A993" s="49" t="s">
        <v>137</v>
      </c>
      <c r="B993" s="49" t="s">
        <v>58</v>
      </c>
      <c r="C993" s="49" t="s">
        <v>59</v>
      </c>
      <c r="D993" s="49" t="s">
        <v>136</v>
      </c>
      <c r="E993" s="49" t="s">
        <v>135</v>
      </c>
      <c r="F993" s="49" t="s">
        <v>295</v>
      </c>
      <c r="G993" s="49" t="s">
        <v>296</v>
      </c>
      <c r="H993" s="49">
        <v>185</v>
      </c>
      <c r="I993" s="49" t="s">
        <v>185</v>
      </c>
      <c r="J993" s="49" t="s">
        <v>133</v>
      </c>
      <c r="K993" s="49" t="s">
        <v>158</v>
      </c>
      <c r="P993" s="49" t="s">
        <v>302</v>
      </c>
      <c r="Q993" s="49" t="s">
        <v>131</v>
      </c>
      <c r="R993" s="49" t="s">
        <v>170</v>
      </c>
      <c r="S993" s="49" t="s">
        <v>169</v>
      </c>
      <c r="AB993" s="49" t="s">
        <v>128</v>
      </c>
      <c r="AC993" s="49">
        <v>2010</v>
      </c>
      <c r="AD993" s="146">
        <v>9541</v>
      </c>
      <c r="AG993" s="146"/>
      <c r="AH993" s="49" t="s">
        <v>349</v>
      </c>
    </row>
    <row r="994" spans="1:34" s="49" customFormat="1" x14ac:dyDescent="0.25">
      <c r="A994" s="49" t="s">
        <v>137</v>
      </c>
      <c r="B994" s="49" t="s">
        <v>58</v>
      </c>
      <c r="C994" s="49" t="s">
        <v>59</v>
      </c>
      <c r="D994" s="49" t="s">
        <v>136</v>
      </c>
      <c r="E994" s="49" t="s">
        <v>135</v>
      </c>
      <c r="F994" s="49" t="s">
        <v>295</v>
      </c>
      <c r="G994" s="49" t="s">
        <v>296</v>
      </c>
      <c r="H994" s="49">
        <v>185</v>
      </c>
      <c r="I994" s="49" t="s">
        <v>185</v>
      </c>
      <c r="J994" s="49" t="s">
        <v>133</v>
      </c>
      <c r="K994" s="49" t="s">
        <v>158</v>
      </c>
      <c r="P994" s="49" t="s">
        <v>302</v>
      </c>
      <c r="Q994" s="49" t="s">
        <v>131</v>
      </c>
      <c r="R994" s="49" t="s">
        <v>168</v>
      </c>
      <c r="S994" s="49" t="s">
        <v>167</v>
      </c>
      <c r="AB994" s="49" t="s">
        <v>128</v>
      </c>
      <c r="AC994" s="49">
        <v>2010</v>
      </c>
      <c r="AD994" s="146">
        <v>31407</v>
      </c>
      <c r="AG994" s="146"/>
      <c r="AH994" s="49" t="s">
        <v>349</v>
      </c>
    </row>
    <row r="995" spans="1:34" s="49" customFormat="1" x14ac:dyDescent="0.25">
      <c r="A995" s="49" t="s">
        <v>137</v>
      </c>
      <c r="B995" s="49" t="s">
        <v>58</v>
      </c>
      <c r="C995" s="49" t="s">
        <v>59</v>
      </c>
      <c r="D995" s="49" t="s">
        <v>136</v>
      </c>
      <c r="E995" s="49" t="s">
        <v>135</v>
      </c>
      <c r="F995" s="49" t="s">
        <v>295</v>
      </c>
      <c r="G995" s="49" t="s">
        <v>296</v>
      </c>
      <c r="H995" s="49">
        <v>185</v>
      </c>
      <c r="I995" s="49" t="s">
        <v>185</v>
      </c>
      <c r="J995" s="49" t="s">
        <v>133</v>
      </c>
      <c r="K995" s="49" t="s">
        <v>158</v>
      </c>
      <c r="P995" s="49" t="s">
        <v>302</v>
      </c>
      <c r="Q995" s="49" t="s">
        <v>131</v>
      </c>
      <c r="R995" s="49" t="s">
        <v>166</v>
      </c>
      <c r="S995" s="49" t="s">
        <v>165</v>
      </c>
      <c r="AB995" s="49" t="s">
        <v>128</v>
      </c>
      <c r="AC995" s="49">
        <v>2010</v>
      </c>
      <c r="AD995" s="146">
        <v>5373</v>
      </c>
      <c r="AG995" s="146"/>
      <c r="AH995" s="49" t="s">
        <v>349</v>
      </c>
    </row>
    <row r="996" spans="1:34" s="49" customFormat="1" x14ac:dyDescent="0.25">
      <c r="A996" s="49" t="s">
        <v>137</v>
      </c>
      <c r="B996" s="49" t="s">
        <v>58</v>
      </c>
      <c r="C996" s="49" t="s">
        <v>59</v>
      </c>
      <c r="D996" s="49" t="s">
        <v>136</v>
      </c>
      <c r="E996" s="49" t="s">
        <v>135</v>
      </c>
      <c r="F996" s="49" t="s">
        <v>295</v>
      </c>
      <c r="G996" s="49" t="s">
        <v>296</v>
      </c>
      <c r="H996" s="49">
        <v>185</v>
      </c>
      <c r="I996" s="49" t="s">
        <v>185</v>
      </c>
      <c r="J996" s="49" t="s">
        <v>133</v>
      </c>
      <c r="K996" s="49" t="s">
        <v>158</v>
      </c>
      <c r="P996" s="49" t="s">
        <v>302</v>
      </c>
      <c r="Q996" s="49" t="s">
        <v>131</v>
      </c>
      <c r="R996" s="49" t="s">
        <v>164</v>
      </c>
      <c r="S996" s="49" t="s">
        <v>143</v>
      </c>
      <c r="AB996" s="49" t="s">
        <v>128</v>
      </c>
      <c r="AC996" s="49">
        <v>2010</v>
      </c>
      <c r="AD996" s="146">
        <v>71913</v>
      </c>
      <c r="AG996" s="146"/>
      <c r="AH996" s="49" t="s">
        <v>349</v>
      </c>
    </row>
    <row r="997" spans="1:34" s="49" customFormat="1" x14ac:dyDescent="0.25">
      <c r="A997" s="49" t="s">
        <v>137</v>
      </c>
      <c r="B997" s="49" t="s">
        <v>58</v>
      </c>
      <c r="C997" s="49" t="s">
        <v>59</v>
      </c>
      <c r="D997" s="49" t="s">
        <v>136</v>
      </c>
      <c r="E997" s="49" t="s">
        <v>135</v>
      </c>
      <c r="F997" s="49" t="s">
        <v>295</v>
      </c>
      <c r="G997" s="49" t="s">
        <v>296</v>
      </c>
      <c r="H997" s="49">
        <v>185</v>
      </c>
      <c r="I997" s="49" t="s">
        <v>185</v>
      </c>
      <c r="J997" s="49" t="s">
        <v>133</v>
      </c>
      <c r="K997" s="49" t="s">
        <v>158</v>
      </c>
      <c r="P997" s="49" t="s">
        <v>302</v>
      </c>
      <c r="Q997" s="49" t="s">
        <v>131</v>
      </c>
      <c r="R997" s="49" t="s">
        <v>163</v>
      </c>
      <c r="S997" s="49" t="s">
        <v>162</v>
      </c>
      <c r="AB997" s="49" t="s">
        <v>128</v>
      </c>
      <c r="AC997" s="49">
        <v>2010</v>
      </c>
      <c r="AD997" s="146">
        <v>23858</v>
      </c>
      <c r="AG997" s="146"/>
      <c r="AH997" s="49" t="s">
        <v>349</v>
      </c>
    </row>
    <row r="998" spans="1:34" s="49" customFormat="1" x14ac:dyDescent="0.25">
      <c r="A998" s="49" t="s">
        <v>137</v>
      </c>
      <c r="B998" s="49" t="s">
        <v>58</v>
      </c>
      <c r="C998" s="49" t="s">
        <v>59</v>
      </c>
      <c r="D998" s="49" t="s">
        <v>136</v>
      </c>
      <c r="E998" s="49" t="s">
        <v>135</v>
      </c>
      <c r="F998" s="49" t="s">
        <v>295</v>
      </c>
      <c r="G998" s="49" t="s">
        <v>296</v>
      </c>
      <c r="H998" s="49">
        <v>185</v>
      </c>
      <c r="I998" s="49" t="s">
        <v>185</v>
      </c>
      <c r="J998" s="49" t="s">
        <v>133</v>
      </c>
      <c r="K998" s="49" t="s">
        <v>158</v>
      </c>
      <c r="P998" s="49" t="s">
        <v>302</v>
      </c>
      <c r="Q998" s="49" t="s">
        <v>131</v>
      </c>
      <c r="R998" s="49" t="s">
        <v>161</v>
      </c>
      <c r="S998" s="49" t="s">
        <v>139</v>
      </c>
      <c r="AB998" s="49" t="s">
        <v>128</v>
      </c>
      <c r="AC998" s="49">
        <v>2010</v>
      </c>
      <c r="AD998" s="146">
        <v>52552</v>
      </c>
      <c r="AG998" s="146"/>
      <c r="AH998" s="49" t="s">
        <v>349</v>
      </c>
    </row>
    <row r="999" spans="1:34" s="49" customFormat="1" x14ac:dyDescent="0.25">
      <c r="A999" s="49" t="s">
        <v>137</v>
      </c>
      <c r="B999" s="49" t="s">
        <v>58</v>
      </c>
      <c r="C999" s="49" t="s">
        <v>59</v>
      </c>
      <c r="D999" s="49" t="s">
        <v>136</v>
      </c>
      <c r="E999" s="49" t="s">
        <v>135</v>
      </c>
      <c r="F999" s="49" t="s">
        <v>295</v>
      </c>
      <c r="G999" s="49" t="s">
        <v>296</v>
      </c>
      <c r="H999" s="49">
        <v>185</v>
      </c>
      <c r="I999" s="49" t="s">
        <v>185</v>
      </c>
      <c r="J999" s="49" t="s">
        <v>133</v>
      </c>
      <c r="K999" s="49" t="s">
        <v>158</v>
      </c>
      <c r="P999" s="49" t="s">
        <v>302</v>
      </c>
      <c r="Q999" s="49" t="s">
        <v>131</v>
      </c>
      <c r="R999" s="49" t="s">
        <v>160</v>
      </c>
      <c r="S999" s="49" t="s">
        <v>131</v>
      </c>
      <c r="AB999" s="49" t="s">
        <v>128</v>
      </c>
      <c r="AC999" s="49">
        <v>2010</v>
      </c>
      <c r="AD999" s="146">
        <v>291138</v>
      </c>
      <c r="AG999" s="146"/>
      <c r="AH999" s="49" t="s">
        <v>349</v>
      </c>
    </row>
    <row r="1000" spans="1:34" s="49" customFormat="1" x14ac:dyDescent="0.25">
      <c r="A1000" s="49" t="s">
        <v>137</v>
      </c>
      <c r="B1000" s="49" t="s">
        <v>58</v>
      </c>
      <c r="C1000" s="49" t="s">
        <v>59</v>
      </c>
      <c r="D1000" s="49" t="s">
        <v>136</v>
      </c>
      <c r="E1000" s="49" t="s">
        <v>135</v>
      </c>
      <c r="F1000" s="49" t="s">
        <v>295</v>
      </c>
      <c r="G1000" s="49" t="s">
        <v>296</v>
      </c>
      <c r="H1000" s="49">
        <v>185</v>
      </c>
      <c r="I1000" s="49" t="s">
        <v>185</v>
      </c>
      <c r="J1000" s="49" t="s">
        <v>133</v>
      </c>
      <c r="K1000" s="49" t="s">
        <v>158</v>
      </c>
      <c r="P1000" s="49" t="s">
        <v>302</v>
      </c>
      <c r="Q1000" s="49" t="s">
        <v>131</v>
      </c>
      <c r="R1000" s="49" t="s">
        <v>157</v>
      </c>
      <c r="S1000" s="49" t="s">
        <v>129</v>
      </c>
      <c r="AB1000" s="49" t="s">
        <v>128</v>
      </c>
      <c r="AC1000" s="49">
        <v>2010</v>
      </c>
      <c r="AD1000" s="146">
        <v>56661</v>
      </c>
      <c r="AG1000" s="146"/>
      <c r="AH1000" s="49" t="s">
        <v>349</v>
      </c>
    </row>
    <row r="1001" spans="1:34" x14ac:dyDescent="0.25">
      <c r="A1001" t="s">
        <v>137</v>
      </c>
      <c r="B1001" t="s">
        <v>350</v>
      </c>
      <c r="C1001" t="s">
        <v>351</v>
      </c>
      <c r="D1001" t="s">
        <v>136</v>
      </c>
      <c r="E1001" t="s">
        <v>135</v>
      </c>
      <c r="F1001" t="s">
        <v>295</v>
      </c>
      <c r="G1001" t="s">
        <v>296</v>
      </c>
      <c r="H1001">
        <v>391</v>
      </c>
      <c r="I1001" t="s">
        <v>185</v>
      </c>
      <c r="J1001" t="s">
        <v>133</v>
      </c>
      <c r="K1001" t="s">
        <v>132</v>
      </c>
      <c r="P1001" t="s">
        <v>297</v>
      </c>
      <c r="Q1001" t="s">
        <v>298</v>
      </c>
      <c r="R1001" t="s">
        <v>183</v>
      </c>
      <c r="S1001" t="s">
        <v>182</v>
      </c>
      <c r="AB1001" t="s">
        <v>128</v>
      </c>
      <c r="AC1001">
        <v>2010</v>
      </c>
      <c r="AD1001" s="145">
        <v>0</v>
      </c>
      <c r="AE1001" t="s">
        <v>196</v>
      </c>
      <c r="AH1001" t="s">
        <v>352</v>
      </c>
    </row>
    <row r="1002" spans="1:34" x14ac:dyDescent="0.25">
      <c r="A1002" t="s">
        <v>137</v>
      </c>
      <c r="B1002" t="s">
        <v>350</v>
      </c>
      <c r="C1002" t="s">
        <v>351</v>
      </c>
      <c r="D1002" t="s">
        <v>136</v>
      </c>
      <c r="E1002" t="s">
        <v>135</v>
      </c>
      <c r="F1002" t="s">
        <v>295</v>
      </c>
      <c r="G1002" t="s">
        <v>296</v>
      </c>
      <c r="H1002">
        <v>391</v>
      </c>
      <c r="I1002" t="s">
        <v>185</v>
      </c>
      <c r="J1002" t="s">
        <v>133</v>
      </c>
      <c r="K1002" t="s">
        <v>132</v>
      </c>
      <c r="P1002" t="s">
        <v>297</v>
      </c>
      <c r="Q1002" t="s">
        <v>298</v>
      </c>
      <c r="R1002" t="s">
        <v>156</v>
      </c>
      <c r="S1002" t="s">
        <v>155</v>
      </c>
      <c r="AB1002" t="s">
        <v>128</v>
      </c>
      <c r="AC1002">
        <v>2010</v>
      </c>
      <c r="AD1002" s="145">
        <v>3.8</v>
      </c>
      <c r="AH1002" t="s">
        <v>352</v>
      </c>
    </row>
    <row r="1003" spans="1:34" x14ac:dyDescent="0.25">
      <c r="A1003" t="s">
        <v>137</v>
      </c>
      <c r="B1003" t="s">
        <v>350</v>
      </c>
      <c r="C1003" t="s">
        <v>351</v>
      </c>
      <c r="D1003" t="s">
        <v>136</v>
      </c>
      <c r="E1003" t="s">
        <v>135</v>
      </c>
      <c r="F1003" t="s">
        <v>295</v>
      </c>
      <c r="G1003" t="s">
        <v>296</v>
      </c>
      <c r="H1003">
        <v>391</v>
      </c>
      <c r="I1003" t="s">
        <v>185</v>
      </c>
      <c r="J1003" t="s">
        <v>133</v>
      </c>
      <c r="K1003" t="s">
        <v>132</v>
      </c>
      <c r="P1003" t="s">
        <v>297</v>
      </c>
      <c r="Q1003" t="s">
        <v>298</v>
      </c>
      <c r="R1003" t="s">
        <v>154</v>
      </c>
      <c r="S1003" t="s">
        <v>153</v>
      </c>
      <c r="AB1003" t="s">
        <v>128</v>
      </c>
      <c r="AC1003">
        <v>2010</v>
      </c>
      <c r="AD1003" s="145">
        <v>7.7</v>
      </c>
      <c r="AH1003" t="s">
        <v>352</v>
      </c>
    </row>
    <row r="1004" spans="1:34" x14ac:dyDescent="0.25">
      <c r="A1004" t="s">
        <v>137</v>
      </c>
      <c r="B1004" t="s">
        <v>350</v>
      </c>
      <c r="C1004" t="s">
        <v>351</v>
      </c>
      <c r="D1004" t="s">
        <v>136</v>
      </c>
      <c r="E1004" t="s">
        <v>135</v>
      </c>
      <c r="F1004" t="s">
        <v>295</v>
      </c>
      <c r="G1004" t="s">
        <v>296</v>
      </c>
      <c r="H1004">
        <v>391</v>
      </c>
      <c r="I1004" t="s">
        <v>185</v>
      </c>
      <c r="J1004" t="s">
        <v>133</v>
      </c>
      <c r="K1004" t="s">
        <v>132</v>
      </c>
      <c r="P1004" t="s">
        <v>297</v>
      </c>
      <c r="Q1004" t="s">
        <v>298</v>
      </c>
      <c r="R1004" t="s">
        <v>152</v>
      </c>
      <c r="S1004" t="s">
        <v>151</v>
      </c>
      <c r="AB1004" t="s">
        <v>128</v>
      </c>
      <c r="AC1004">
        <v>2010</v>
      </c>
      <c r="AD1004" s="145">
        <v>10.5</v>
      </c>
      <c r="AH1004" t="s">
        <v>352</v>
      </c>
    </row>
    <row r="1005" spans="1:34" x14ac:dyDescent="0.25">
      <c r="A1005" t="s">
        <v>137</v>
      </c>
      <c r="B1005" t="s">
        <v>350</v>
      </c>
      <c r="C1005" t="s">
        <v>351</v>
      </c>
      <c r="D1005" t="s">
        <v>136</v>
      </c>
      <c r="E1005" t="s">
        <v>135</v>
      </c>
      <c r="F1005" t="s">
        <v>295</v>
      </c>
      <c r="G1005" t="s">
        <v>296</v>
      </c>
      <c r="H1005">
        <v>391</v>
      </c>
      <c r="I1005" t="s">
        <v>185</v>
      </c>
      <c r="J1005" t="s">
        <v>133</v>
      </c>
      <c r="K1005" t="s">
        <v>132</v>
      </c>
      <c r="P1005" t="s">
        <v>297</v>
      </c>
      <c r="Q1005" t="s">
        <v>298</v>
      </c>
      <c r="R1005" t="s">
        <v>150</v>
      </c>
      <c r="S1005" t="s">
        <v>149</v>
      </c>
      <c r="AB1005" t="s">
        <v>128</v>
      </c>
      <c r="AC1005">
        <v>2010</v>
      </c>
      <c r="AD1005" s="145">
        <v>0</v>
      </c>
      <c r="AE1005" t="s">
        <v>196</v>
      </c>
      <c r="AH1005" t="s">
        <v>352</v>
      </c>
    </row>
    <row r="1006" spans="1:34" x14ac:dyDescent="0.25">
      <c r="A1006" t="s">
        <v>137</v>
      </c>
      <c r="B1006" t="s">
        <v>350</v>
      </c>
      <c r="C1006" t="s">
        <v>351</v>
      </c>
      <c r="D1006" t="s">
        <v>136</v>
      </c>
      <c r="E1006" t="s">
        <v>135</v>
      </c>
      <c r="F1006" t="s">
        <v>295</v>
      </c>
      <c r="G1006" t="s">
        <v>296</v>
      </c>
      <c r="H1006">
        <v>391</v>
      </c>
      <c r="I1006" t="s">
        <v>185</v>
      </c>
      <c r="J1006" t="s">
        <v>133</v>
      </c>
      <c r="K1006" t="s">
        <v>132</v>
      </c>
      <c r="P1006" t="s">
        <v>297</v>
      </c>
      <c r="Q1006" t="s">
        <v>298</v>
      </c>
      <c r="R1006" t="s">
        <v>148</v>
      </c>
      <c r="S1006" t="s">
        <v>147</v>
      </c>
      <c r="AB1006" t="s">
        <v>128</v>
      </c>
      <c r="AC1006">
        <v>2010</v>
      </c>
      <c r="AD1006" s="145">
        <v>21</v>
      </c>
      <c r="AH1006" t="s">
        <v>352</v>
      </c>
    </row>
    <row r="1007" spans="1:34" x14ac:dyDescent="0.25">
      <c r="A1007" t="s">
        <v>137</v>
      </c>
      <c r="B1007" t="s">
        <v>350</v>
      </c>
      <c r="C1007" t="s">
        <v>351</v>
      </c>
      <c r="D1007" t="s">
        <v>136</v>
      </c>
      <c r="E1007" t="s">
        <v>135</v>
      </c>
      <c r="F1007" t="s">
        <v>295</v>
      </c>
      <c r="G1007" t="s">
        <v>296</v>
      </c>
      <c r="H1007">
        <v>391</v>
      </c>
      <c r="I1007" t="s">
        <v>185</v>
      </c>
      <c r="J1007" t="s">
        <v>133</v>
      </c>
      <c r="K1007" t="s">
        <v>132</v>
      </c>
      <c r="P1007" t="s">
        <v>297</v>
      </c>
      <c r="Q1007" t="s">
        <v>298</v>
      </c>
      <c r="R1007" t="s">
        <v>146</v>
      </c>
      <c r="S1007" t="s">
        <v>145</v>
      </c>
      <c r="AB1007" t="s">
        <v>128</v>
      </c>
      <c r="AC1007">
        <v>2010</v>
      </c>
      <c r="AD1007" s="145">
        <v>0</v>
      </c>
      <c r="AE1007" t="s">
        <v>196</v>
      </c>
      <c r="AH1007" t="s">
        <v>352</v>
      </c>
    </row>
    <row r="1008" spans="1:34" x14ac:dyDescent="0.25">
      <c r="A1008" t="s">
        <v>137</v>
      </c>
      <c r="B1008" t="s">
        <v>350</v>
      </c>
      <c r="C1008" t="s">
        <v>351</v>
      </c>
      <c r="D1008" t="s">
        <v>136</v>
      </c>
      <c r="E1008" t="s">
        <v>135</v>
      </c>
      <c r="F1008" t="s">
        <v>295</v>
      </c>
      <c r="G1008" t="s">
        <v>296</v>
      </c>
      <c r="H1008">
        <v>391</v>
      </c>
      <c r="I1008" t="s">
        <v>185</v>
      </c>
      <c r="J1008" t="s">
        <v>133</v>
      </c>
      <c r="K1008" t="s">
        <v>132</v>
      </c>
      <c r="P1008" t="s">
        <v>297</v>
      </c>
      <c r="Q1008" t="s">
        <v>298</v>
      </c>
      <c r="R1008" t="s">
        <v>144</v>
      </c>
      <c r="S1008" t="s">
        <v>143</v>
      </c>
      <c r="AB1008" t="s">
        <v>128</v>
      </c>
      <c r="AC1008">
        <v>2010</v>
      </c>
      <c r="AD1008" s="145">
        <v>5.5</v>
      </c>
      <c r="AH1008" t="s">
        <v>352</v>
      </c>
    </row>
    <row r="1009" spans="1:34" x14ac:dyDescent="0.25">
      <c r="A1009" t="s">
        <v>137</v>
      </c>
      <c r="B1009" t="s">
        <v>350</v>
      </c>
      <c r="C1009" t="s">
        <v>351</v>
      </c>
      <c r="D1009" t="s">
        <v>136</v>
      </c>
      <c r="E1009" t="s">
        <v>135</v>
      </c>
      <c r="F1009" t="s">
        <v>295</v>
      </c>
      <c r="G1009" t="s">
        <v>296</v>
      </c>
      <c r="H1009">
        <v>391</v>
      </c>
      <c r="I1009" t="s">
        <v>185</v>
      </c>
      <c r="J1009" t="s">
        <v>133</v>
      </c>
      <c r="K1009" t="s">
        <v>132</v>
      </c>
      <c r="P1009" t="s">
        <v>297</v>
      </c>
      <c r="Q1009" t="s">
        <v>298</v>
      </c>
      <c r="R1009" t="s">
        <v>142</v>
      </c>
      <c r="S1009" t="s">
        <v>141</v>
      </c>
      <c r="AB1009" t="s">
        <v>128</v>
      </c>
      <c r="AC1009">
        <v>2010</v>
      </c>
      <c r="AD1009" s="145">
        <v>0</v>
      </c>
      <c r="AE1009" t="s">
        <v>196</v>
      </c>
      <c r="AH1009" t="s">
        <v>352</v>
      </c>
    </row>
    <row r="1010" spans="1:34" x14ac:dyDescent="0.25">
      <c r="A1010" t="s">
        <v>137</v>
      </c>
      <c r="B1010" t="s">
        <v>350</v>
      </c>
      <c r="C1010" t="s">
        <v>351</v>
      </c>
      <c r="D1010" t="s">
        <v>136</v>
      </c>
      <c r="E1010" t="s">
        <v>135</v>
      </c>
      <c r="F1010" t="s">
        <v>295</v>
      </c>
      <c r="G1010" t="s">
        <v>296</v>
      </c>
      <c r="H1010">
        <v>391</v>
      </c>
      <c r="I1010" t="s">
        <v>185</v>
      </c>
      <c r="J1010" t="s">
        <v>133</v>
      </c>
      <c r="K1010" t="s">
        <v>132</v>
      </c>
      <c r="P1010" t="s">
        <v>297</v>
      </c>
      <c r="Q1010" t="s">
        <v>298</v>
      </c>
      <c r="R1010" t="s">
        <v>140</v>
      </c>
      <c r="S1010" t="s">
        <v>139</v>
      </c>
      <c r="AB1010" t="s">
        <v>128</v>
      </c>
      <c r="AC1010">
        <v>2010</v>
      </c>
      <c r="AD1010" s="145">
        <v>12.5</v>
      </c>
      <c r="AH1010" t="s">
        <v>352</v>
      </c>
    </row>
    <row r="1011" spans="1:34" x14ac:dyDescent="0.25">
      <c r="A1011" t="s">
        <v>137</v>
      </c>
      <c r="B1011" t="s">
        <v>350</v>
      </c>
      <c r="C1011" t="s">
        <v>351</v>
      </c>
      <c r="D1011" t="s">
        <v>136</v>
      </c>
      <c r="E1011" t="s">
        <v>135</v>
      </c>
      <c r="F1011" t="s">
        <v>295</v>
      </c>
      <c r="G1011" t="s">
        <v>296</v>
      </c>
      <c r="H1011">
        <v>391</v>
      </c>
      <c r="I1011" t="s">
        <v>185</v>
      </c>
      <c r="J1011" t="s">
        <v>133</v>
      </c>
      <c r="K1011" t="s">
        <v>132</v>
      </c>
      <c r="P1011" t="s">
        <v>297</v>
      </c>
      <c r="Q1011" t="s">
        <v>298</v>
      </c>
      <c r="R1011" t="s">
        <v>138</v>
      </c>
      <c r="S1011" t="s">
        <v>131</v>
      </c>
      <c r="AB1011" t="s">
        <v>128</v>
      </c>
      <c r="AC1011">
        <v>2010</v>
      </c>
      <c r="AD1011" s="145">
        <v>78.5</v>
      </c>
      <c r="AH1011" t="s">
        <v>352</v>
      </c>
    </row>
    <row r="1012" spans="1:34" x14ac:dyDescent="0.25">
      <c r="A1012" t="s">
        <v>137</v>
      </c>
      <c r="B1012" t="s">
        <v>350</v>
      </c>
      <c r="C1012" t="s">
        <v>351</v>
      </c>
      <c r="D1012" t="s">
        <v>136</v>
      </c>
      <c r="E1012" t="s">
        <v>135</v>
      </c>
      <c r="F1012" t="s">
        <v>295</v>
      </c>
      <c r="G1012" t="s">
        <v>296</v>
      </c>
      <c r="H1012">
        <v>391</v>
      </c>
      <c r="I1012" t="s">
        <v>185</v>
      </c>
      <c r="J1012" t="s">
        <v>133</v>
      </c>
      <c r="K1012" t="s">
        <v>132</v>
      </c>
      <c r="P1012" t="s">
        <v>297</v>
      </c>
      <c r="Q1012" t="s">
        <v>298</v>
      </c>
      <c r="R1012" t="s">
        <v>130</v>
      </c>
      <c r="S1012" t="s">
        <v>129</v>
      </c>
      <c r="AB1012" t="s">
        <v>128</v>
      </c>
      <c r="AC1012">
        <v>2010</v>
      </c>
      <c r="AD1012" s="145">
        <v>6.4</v>
      </c>
      <c r="AH1012" t="s">
        <v>352</v>
      </c>
    </row>
    <row r="1013" spans="1:34" x14ac:dyDescent="0.25">
      <c r="A1013" t="s">
        <v>137</v>
      </c>
      <c r="B1013" t="s">
        <v>350</v>
      </c>
      <c r="C1013" t="s">
        <v>351</v>
      </c>
      <c r="D1013" t="s">
        <v>136</v>
      </c>
      <c r="E1013" t="s">
        <v>135</v>
      </c>
      <c r="F1013" t="s">
        <v>295</v>
      </c>
      <c r="G1013" t="s">
        <v>296</v>
      </c>
      <c r="H1013">
        <v>391</v>
      </c>
      <c r="I1013" t="s">
        <v>185</v>
      </c>
      <c r="J1013" t="s">
        <v>133</v>
      </c>
      <c r="K1013" t="s">
        <v>132</v>
      </c>
      <c r="P1013" t="s">
        <v>300</v>
      </c>
      <c r="Q1013" t="s">
        <v>301</v>
      </c>
      <c r="R1013" t="s">
        <v>183</v>
      </c>
      <c r="S1013" t="s">
        <v>182</v>
      </c>
      <c r="AB1013" t="s">
        <v>128</v>
      </c>
      <c r="AC1013">
        <v>2010</v>
      </c>
      <c r="AD1013" s="145">
        <v>0</v>
      </c>
      <c r="AE1013" t="s">
        <v>196</v>
      </c>
      <c r="AH1013" t="s">
        <v>352</v>
      </c>
    </row>
    <row r="1014" spans="1:34" x14ac:dyDescent="0.25">
      <c r="A1014" t="s">
        <v>137</v>
      </c>
      <c r="B1014" t="s">
        <v>350</v>
      </c>
      <c r="C1014" t="s">
        <v>351</v>
      </c>
      <c r="D1014" t="s">
        <v>136</v>
      </c>
      <c r="E1014" t="s">
        <v>135</v>
      </c>
      <c r="F1014" t="s">
        <v>295</v>
      </c>
      <c r="G1014" t="s">
        <v>296</v>
      </c>
      <c r="H1014">
        <v>391</v>
      </c>
      <c r="I1014" t="s">
        <v>185</v>
      </c>
      <c r="J1014" t="s">
        <v>133</v>
      </c>
      <c r="K1014" t="s">
        <v>132</v>
      </c>
      <c r="P1014" t="s">
        <v>300</v>
      </c>
      <c r="Q1014" t="s">
        <v>301</v>
      </c>
      <c r="R1014" t="s">
        <v>156</v>
      </c>
      <c r="S1014" t="s">
        <v>155</v>
      </c>
      <c r="AB1014" t="s">
        <v>128</v>
      </c>
      <c r="AC1014">
        <v>2010</v>
      </c>
      <c r="AD1014" s="145">
        <v>5.4</v>
      </c>
      <c r="AH1014" t="s">
        <v>352</v>
      </c>
    </row>
    <row r="1015" spans="1:34" x14ac:dyDescent="0.25">
      <c r="A1015" t="s">
        <v>137</v>
      </c>
      <c r="B1015" t="s">
        <v>350</v>
      </c>
      <c r="C1015" t="s">
        <v>351</v>
      </c>
      <c r="D1015" t="s">
        <v>136</v>
      </c>
      <c r="E1015" t="s">
        <v>135</v>
      </c>
      <c r="F1015" t="s">
        <v>295</v>
      </c>
      <c r="G1015" t="s">
        <v>296</v>
      </c>
      <c r="H1015">
        <v>391</v>
      </c>
      <c r="I1015" t="s">
        <v>185</v>
      </c>
      <c r="J1015" t="s">
        <v>133</v>
      </c>
      <c r="K1015" t="s">
        <v>132</v>
      </c>
      <c r="P1015" t="s">
        <v>300</v>
      </c>
      <c r="Q1015" t="s">
        <v>301</v>
      </c>
      <c r="R1015" t="s">
        <v>154</v>
      </c>
      <c r="S1015" t="s">
        <v>153</v>
      </c>
      <c r="AB1015" t="s">
        <v>128</v>
      </c>
      <c r="AC1015">
        <v>2010</v>
      </c>
      <c r="AD1015" s="145">
        <v>4.9000000000000004</v>
      </c>
      <c r="AH1015" t="s">
        <v>352</v>
      </c>
    </row>
    <row r="1016" spans="1:34" x14ac:dyDescent="0.25">
      <c r="A1016" t="s">
        <v>137</v>
      </c>
      <c r="B1016" t="s">
        <v>350</v>
      </c>
      <c r="C1016" t="s">
        <v>351</v>
      </c>
      <c r="D1016" t="s">
        <v>136</v>
      </c>
      <c r="E1016" t="s">
        <v>135</v>
      </c>
      <c r="F1016" t="s">
        <v>295</v>
      </c>
      <c r="G1016" t="s">
        <v>296</v>
      </c>
      <c r="H1016">
        <v>391</v>
      </c>
      <c r="I1016" t="s">
        <v>185</v>
      </c>
      <c r="J1016" t="s">
        <v>133</v>
      </c>
      <c r="K1016" t="s">
        <v>132</v>
      </c>
      <c r="P1016" t="s">
        <v>300</v>
      </c>
      <c r="Q1016" t="s">
        <v>301</v>
      </c>
      <c r="R1016" t="s">
        <v>152</v>
      </c>
      <c r="S1016" t="s">
        <v>151</v>
      </c>
      <c r="AB1016" t="s">
        <v>128</v>
      </c>
      <c r="AC1016">
        <v>2010</v>
      </c>
      <c r="AD1016" s="145">
        <v>7</v>
      </c>
      <c r="AH1016" t="s">
        <v>352</v>
      </c>
    </row>
    <row r="1017" spans="1:34" x14ac:dyDescent="0.25">
      <c r="A1017" t="s">
        <v>137</v>
      </c>
      <c r="B1017" t="s">
        <v>350</v>
      </c>
      <c r="C1017" t="s">
        <v>351</v>
      </c>
      <c r="D1017" t="s">
        <v>136</v>
      </c>
      <c r="E1017" t="s">
        <v>135</v>
      </c>
      <c r="F1017" t="s">
        <v>295</v>
      </c>
      <c r="G1017" t="s">
        <v>296</v>
      </c>
      <c r="H1017">
        <v>391</v>
      </c>
      <c r="I1017" t="s">
        <v>185</v>
      </c>
      <c r="J1017" t="s">
        <v>133</v>
      </c>
      <c r="K1017" t="s">
        <v>132</v>
      </c>
      <c r="P1017" t="s">
        <v>300</v>
      </c>
      <c r="Q1017" t="s">
        <v>301</v>
      </c>
      <c r="R1017" t="s">
        <v>150</v>
      </c>
      <c r="S1017" t="s">
        <v>149</v>
      </c>
      <c r="AB1017" t="s">
        <v>128</v>
      </c>
      <c r="AC1017">
        <v>2010</v>
      </c>
      <c r="AD1017" s="145">
        <v>0</v>
      </c>
      <c r="AE1017" t="s">
        <v>196</v>
      </c>
      <c r="AH1017" t="s">
        <v>352</v>
      </c>
    </row>
    <row r="1018" spans="1:34" x14ac:dyDescent="0.25">
      <c r="A1018" t="s">
        <v>137</v>
      </c>
      <c r="B1018" t="s">
        <v>350</v>
      </c>
      <c r="C1018" t="s">
        <v>351</v>
      </c>
      <c r="D1018" t="s">
        <v>136</v>
      </c>
      <c r="E1018" t="s">
        <v>135</v>
      </c>
      <c r="F1018" t="s">
        <v>295</v>
      </c>
      <c r="G1018" t="s">
        <v>296</v>
      </c>
      <c r="H1018">
        <v>391</v>
      </c>
      <c r="I1018" t="s">
        <v>185</v>
      </c>
      <c r="J1018" t="s">
        <v>133</v>
      </c>
      <c r="K1018" t="s">
        <v>132</v>
      </c>
      <c r="P1018" t="s">
        <v>300</v>
      </c>
      <c r="Q1018" t="s">
        <v>301</v>
      </c>
      <c r="R1018" t="s">
        <v>148</v>
      </c>
      <c r="S1018" t="s">
        <v>147</v>
      </c>
      <c r="AB1018" t="s">
        <v>128</v>
      </c>
      <c r="AC1018">
        <v>2010</v>
      </c>
      <c r="AD1018" s="145">
        <v>7.6</v>
      </c>
      <c r="AH1018" t="s">
        <v>352</v>
      </c>
    </row>
    <row r="1019" spans="1:34" x14ac:dyDescent="0.25">
      <c r="A1019" t="s">
        <v>137</v>
      </c>
      <c r="B1019" t="s">
        <v>350</v>
      </c>
      <c r="C1019" t="s">
        <v>351</v>
      </c>
      <c r="D1019" t="s">
        <v>136</v>
      </c>
      <c r="E1019" t="s">
        <v>135</v>
      </c>
      <c r="F1019" t="s">
        <v>295</v>
      </c>
      <c r="G1019" t="s">
        <v>296</v>
      </c>
      <c r="H1019">
        <v>391</v>
      </c>
      <c r="I1019" t="s">
        <v>185</v>
      </c>
      <c r="J1019" t="s">
        <v>133</v>
      </c>
      <c r="K1019" t="s">
        <v>132</v>
      </c>
      <c r="P1019" t="s">
        <v>300</v>
      </c>
      <c r="Q1019" t="s">
        <v>301</v>
      </c>
      <c r="R1019" t="s">
        <v>146</v>
      </c>
      <c r="S1019" t="s">
        <v>145</v>
      </c>
      <c r="AB1019" t="s">
        <v>128</v>
      </c>
      <c r="AC1019">
        <v>2010</v>
      </c>
      <c r="AD1019" s="145">
        <v>0</v>
      </c>
      <c r="AE1019" t="s">
        <v>196</v>
      </c>
      <c r="AH1019" t="s">
        <v>352</v>
      </c>
    </row>
    <row r="1020" spans="1:34" x14ac:dyDescent="0.25">
      <c r="A1020" t="s">
        <v>137</v>
      </c>
      <c r="B1020" t="s">
        <v>350</v>
      </c>
      <c r="C1020" t="s">
        <v>351</v>
      </c>
      <c r="D1020" t="s">
        <v>136</v>
      </c>
      <c r="E1020" t="s">
        <v>135</v>
      </c>
      <c r="F1020" t="s">
        <v>295</v>
      </c>
      <c r="G1020" t="s">
        <v>296</v>
      </c>
      <c r="H1020">
        <v>391</v>
      </c>
      <c r="I1020" t="s">
        <v>185</v>
      </c>
      <c r="J1020" t="s">
        <v>133</v>
      </c>
      <c r="K1020" t="s">
        <v>132</v>
      </c>
      <c r="P1020" t="s">
        <v>300</v>
      </c>
      <c r="Q1020" t="s">
        <v>301</v>
      </c>
      <c r="R1020" t="s">
        <v>144</v>
      </c>
      <c r="S1020" t="s">
        <v>143</v>
      </c>
      <c r="AB1020" t="s">
        <v>128</v>
      </c>
      <c r="AC1020">
        <v>2010</v>
      </c>
      <c r="AD1020" s="145">
        <v>36.5</v>
      </c>
      <c r="AH1020" t="s">
        <v>352</v>
      </c>
    </row>
    <row r="1021" spans="1:34" x14ac:dyDescent="0.25">
      <c r="A1021" t="s">
        <v>137</v>
      </c>
      <c r="B1021" t="s">
        <v>350</v>
      </c>
      <c r="C1021" t="s">
        <v>351</v>
      </c>
      <c r="D1021" t="s">
        <v>136</v>
      </c>
      <c r="E1021" t="s">
        <v>135</v>
      </c>
      <c r="F1021" t="s">
        <v>295</v>
      </c>
      <c r="G1021" t="s">
        <v>296</v>
      </c>
      <c r="H1021">
        <v>391</v>
      </c>
      <c r="I1021" t="s">
        <v>185</v>
      </c>
      <c r="J1021" t="s">
        <v>133</v>
      </c>
      <c r="K1021" t="s">
        <v>132</v>
      </c>
      <c r="P1021" t="s">
        <v>300</v>
      </c>
      <c r="Q1021" t="s">
        <v>301</v>
      </c>
      <c r="R1021" t="s">
        <v>142</v>
      </c>
      <c r="S1021" t="s">
        <v>141</v>
      </c>
      <c r="AB1021" t="s">
        <v>128</v>
      </c>
      <c r="AC1021">
        <v>2010</v>
      </c>
      <c r="AD1021" s="145">
        <v>0</v>
      </c>
      <c r="AE1021" t="s">
        <v>196</v>
      </c>
      <c r="AH1021" t="s">
        <v>352</v>
      </c>
    </row>
    <row r="1022" spans="1:34" x14ac:dyDescent="0.25">
      <c r="A1022" t="s">
        <v>137</v>
      </c>
      <c r="B1022" t="s">
        <v>350</v>
      </c>
      <c r="C1022" t="s">
        <v>351</v>
      </c>
      <c r="D1022" t="s">
        <v>136</v>
      </c>
      <c r="E1022" t="s">
        <v>135</v>
      </c>
      <c r="F1022" t="s">
        <v>295</v>
      </c>
      <c r="G1022" t="s">
        <v>296</v>
      </c>
      <c r="H1022">
        <v>391</v>
      </c>
      <c r="I1022" t="s">
        <v>185</v>
      </c>
      <c r="J1022" t="s">
        <v>133</v>
      </c>
      <c r="K1022" t="s">
        <v>132</v>
      </c>
      <c r="P1022" t="s">
        <v>300</v>
      </c>
      <c r="Q1022" t="s">
        <v>301</v>
      </c>
      <c r="R1022" t="s">
        <v>140</v>
      </c>
      <c r="S1022" t="s">
        <v>139</v>
      </c>
      <c r="AB1022" t="s">
        <v>128</v>
      </c>
      <c r="AC1022">
        <v>2010</v>
      </c>
      <c r="AD1022" s="145">
        <v>22.7</v>
      </c>
      <c r="AH1022" t="s">
        <v>352</v>
      </c>
    </row>
    <row r="1023" spans="1:34" x14ac:dyDescent="0.25">
      <c r="A1023" t="s">
        <v>137</v>
      </c>
      <c r="B1023" t="s">
        <v>350</v>
      </c>
      <c r="C1023" t="s">
        <v>351</v>
      </c>
      <c r="D1023" t="s">
        <v>136</v>
      </c>
      <c r="E1023" t="s">
        <v>135</v>
      </c>
      <c r="F1023" t="s">
        <v>295</v>
      </c>
      <c r="G1023" t="s">
        <v>296</v>
      </c>
      <c r="H1023">
        <v>391</v>
      </c>
      <c r="I1023" t="s">
        <v>185</v>
      </c>
      <c r="J1023" t="s">
        <v>133</v>
      </c>
      <c r="K1023" t="s">
        <v>132</v>
      </c>
      <c r="P1023" t="s">
        <v>300</v>
      </c>
      <c r="Q1023" t="s">
        <v>301</v>
      </c>
      <c r="R1023" t="s">
        <v>138</v>
      </c>
      <c r="S1023" t="s">
        <v>131</v>
      </c>
      <c r="AB1023" t="s">
        <v>128</v>
      </c>
      <c r="AC1023">
        <v>2010</v>
      </c>
      <c r="AD1023" s="145">
        <v>111.7</v>
      </c>
      <c r="AH1023" t="s">
        <v>352</v>
      </c>
    </row>
    <row r="1024" spans="1:34" x14ac:dyDescent="0.25">
      <c r="A1024" t="s">
        <v>137</v>
      </c>
      <c r="B1024" t="s">
        <v>350</v>
      </c>
      <c r="C1024" t="s">
        <v>351</v>
      </c>
      <c r="D1024" t="s">
        <v>136</v>
      </c>
      <c r="E1024" t="s">
        <v>135</v>
      </c>
      <c r="F1024" t="s">
        <v>295</v>
      </c>
      <c r="G1024" t="s">
        <v>296</v>
      </c>
      <c r="H1024">
        <v>391</v>
      </c>
      <c r="I1024" t="s">
        <v>185</v>
      </c>
      <c r="J1024" t="s">
        <v>133</v>
      </c>
      <c r="K1024" t="s">
        <v>132</v>
      </c>
      <c r="P1024" t="s">
        <v>300</v>
      </c>
      <c r="Q1024" t="s">
        <v>301</v>
      </c>
      <c r="R1024" t="s">
        <v>130</v>
      </c>
      <c r="S1024" t="s">
        <v>129</v>
      </c>
      <c r="AB1024" t="s">
        <v>128</v>
      </c>
      <c r="AC1024">
        <v>2010</v>
      </c>
      <c r="AD1024" s="145">
        <v>9.1999999999999993</v>
      </c>
      <c r="AH1024" t="s">
        <v>352</v>
      </c>
    </row>
    <row r="1025" spans="1:34" s="49" customFormat="1" x14ac:dyDescent="0.25">
      <c r="A1025" s="49" t="s">
        <v>137</v>
      </c>
      <c r="B1025" s="49" t="s">
        <v>350</v>
      </c>
      <c r="C1025" s="49" t="s">
        <v>351</v>
      </c>
      <c r="D1025" s="49" t="s">
        <v>136</v>
      </c>
      <c r="E1025" s="49" t="s">
        <v>135</v>
      </c>
      <c r="F1025" s="49" t="s">
        <v>295</v>
      </c>
      <c r="G1025" s="49" t="s">
        <v>296</v>
      </c>
      <c r="H1025" s="49">
        <v>391</v>
      </c>
      <c r="I1025" s="49" t="s">
        <v>185</v>
      </c>
      <c r="J1025" s="49" t="s">
        <v>133</v>
      </c>
      <c r="K1025" s="49" t="s">
        <v>132</v>
      </c>
      <c r="P1025" s="49" t="s">
        <v>302</v>
      </c>
      <c r="Q1025" s="49" t="s">
        <v>131</v>
      </c>
      <c r="R1025" s="49" t="s">
        <v>183</v>
      </c>
      <c r="S1025" s="49" t="s">
        <v>182</v>
      </c>
      <c r="AB1025" s="49" t="s">
        <v>128</v>
      </c>
      <c r="AC1025" s="49">
        <v>2010</v>
      </c>
      <c r="AD1025" s="146">
        <v>0</v>
      </c>
      <c r="AE1025" s="49" t="s">
        <v>196</v>
      </c>
      <c r="AF1025" s="49" t="s">
        <v>858</v>
      </c>
      <c r="AG1025" s="146">
        <f>(AD1026+AD1027+AD1028)*( 1 +AD1036/(AD1035-AD1036))</f>
        <v>42.593470790377999</v>
      </c>
      <c r="AH1025" s="49" t="s">
        <v>352</v>
      </c>
    </row>
    <row r="1026" spans="1:34" s="49" customFormat="1" x14ac:dyDescent="0.25">
      <c r="A1026" s="49" t="s">
        <v>137</v>
      </c>
      <c r="B1026" s="49" t="s">
        <v>350</v>
      </c>
      <c r="C1026" s="49" t="s">
        <v>351</v>
      </c>
      <c r="D1026" s="49" t="s">
        <v>136</v>
      </c>
      <c r="E1026" s="49" t="s">
        <v>135</v>
      </c>
      <c r="F1026" s="49" t="s">
        <v>295</v>
      </c>
      <c r="G1026" s="49" t="s">
        <v>296</v>
      </c>
      <c r="H1026" s="49">
        <v>391</v>
      </c>
      <c r="I1026" s="49" t="s">
        <v>185</v>
      </c>
      <c r="J1026" s="49" t="s">
        <v>133</v>
      </c>
      <c r="K1026" s="49" t="s">
        <v>132</v>
      </c>
      <c r="P1026" s="49" t="s">
        <v>302</v>
      </c>
      <c r="Q1026" s="49" t="s">
        <v>131</v>
      </c>
      <c r="R1026" s="49" t="s">
        <v>156</v>
      </c>
      <c r="S1026" s="49" t="s">
        <v>155</v>
      </c>
      <c r="AB1026" s="49" t="s">
        <v>128</v>
      </c>
      <c r="AC1026" s="49">
        <v>2010</v>
      </c>
      <c r="AD1026" s="146">
        <v>9.1999999999999993</v>
      </c>
      <c r="AF1026" s="49" t="s">
        <v>859</v>
      </c>
      <c r="AG1026" s="146">
        <f>(AD1025+AD1029+AD1030+AD1031+AD1032+AD1033+AD1034)*( 1 +AD1036/(AD1035-AD1036))</f>
        <v>147.27972508591063</v>
      </c>
      <c r="AH1026" s="49" t="s">
        <v>352</v>
      </c>
    </row>
    <row r="1027" spans="1:34" s="49" customFormat="1" x14ac:dyDescent="0.25">
      <c r="A1027" s="49" t="s">
        <v>137</v>
      </c>
      <c r="B1027" s="49" t="s">
        <v>350</v>
      </c>
      <c r="C1027" s="49" t="s">
        <v>351</v>
      </c>
      <c r="D1027" s="49" t="s">
        <v>136</v>
      </c>
      <c r="E1027" s="49" t="s">
        <v>135</v>
      </c>
      <c r="F1027" s="49" t="s">
        <v>295</v>
      </c>
      <c r="G1027" s="49" t="s">
        <v>296</v>
      </c>
      <c r="H1027" s="49">
        <v>391</v>
      </c>
      <c r="I1027" s="49" t="s">
        <v>185</v>
      </c>
      <c r="J1027" s="49" t="s">
        <v>133</v>
      </c>
      <c r="K1027" s="49" t="s">
        <v>132</v>
      </c>
      <c r="P1027" s="49" t="s">
        <v>302</v>
      </c>
      <c r="Q1027" s="49" t="s">
        <v>131</v>
      </c>
      <c r="R1027" s="49" t="s">
        <v>154</v>
      </c>
      <c r="S1027" s="49" t="s">
        <v>153</v>
      </c>
      <c r="AB1027" s="49" t="s">
        <v>128</v>
      </c>
      <c r="AC1027" s="49">
        <v>2010</v>
      </c>
      <c r="AD1027" s="146">
        <v>12.5</v>
      </c>
      <c r="AF1027" s="49" t="s">
        <v>862</v>
      </c>
      <c r="AG1027" s="146">
        <f>AD1025+AD1026+AD1027+AD1028+ AD1029+AD1030+AD1031+AD1032+AD1033+AD1034+AD1036</f>
        <v>189.9</v>
      </c>
      <c r="AH1027" s="49" t="s">
        <v>352</v>
      </c>
    </row>
    <row r="1028" spans="1:34" s="49" customFormat="1" x14ac:dyDescent="0.25">
      <c r="A1028" s="49" t="s">
        <v>137</v>
      </c>
      <c r="B1028" s="49" t="s">
        <v>350</v>
      </c>
      <c r="C1028" s="49" t="s">
        <v>351</v>
      </c>
      <c r="D1028" s="49" t="s">
        <v>136</v>
      </c>
      <c r="E1028" s="49" t="s">
        <v>135</v>
      </c>
      <c r="F1028" s="49" t="s">
        <v>295</v>
      </c>
      <c r="G1028" s="49" t="s">
        <v>296</v>
      </c>
      <c r="H1028" s="49">
        <v>391</v>
      </c>
      <c r="I1028" s="49" t="s">
        <v>185</v>
      </c>
      <c r="J1028" s="49" t="s">
        <v>133</v>
      </c>
      <c r="K1028" s="49" t="s">
        <v>132</v>
      </c>
      <c r="P1028" s="49" t="s">
        <v>302</v>
      </c>
      <c r="Q1028" s="49" t="s">
        <v>131</v>
      </c>
      <c r="R1028" s="49" t="s">
        <v>152</v>
      </c>
      <c r="S1028" s="49" t="s">
        <v>151</v>
      </c>
      <c r="AB1028" s="49" t="s">
        <v>128</v>
      </c>
      <c r="AC1028" s="49">
        <v>2010</v>
      </c>
      <c r="AD1028" s="146">
        <v>17.399999999999999</v>
      </c>
      <c r="AG1028" s="146"/>
      <c r="AH1028" s="49" t="s">
        <v>352</v>
      </c>
    </row>
    <row r="1029" spans="1:34" s="49" customFormat="1" x14ac:dyDescent="0.25">
      <c r="A1029" s="49" t="s">
        <v>137</v>
      </c>
      <c r="B1029" s="49" t="s">
        <v>350</v>
      </c>
      <c r="C1029" s="49" t="s">
        <v>351</v>
      </c>
      <c r="D1029" s="49" t="s">
        <v>136</v>
      </c>
      <c r="E1029" s="49" t="s">
        <v>135</v>
      </c>
      <c r="F1029" s="49" t="s">
        <v>295</v>
      </c>
      <c r="G1029" s="49" t="s">
        <v>296</v>
      </c>
      <c r="H1029" s="49">
        <v>391</v>
      </c>
      <c r="I1029" s="49" t="s">
        <v>185</v>
      </c>
      <c r="J1029" s="49" t="s">
        <v>133</v>
      </c>
      <c r="K1029" s="49" t="s">
        <v>132</v>
      </c>
      <c r="P1029" s="49" t="s">
        <v>302</v>
      </c>
      <c r="Q1029" s="49" t="s">
        <v>131</v>
      </c>
      <c r="R1029" s="49" t="s">
        <v>150</v>
      </c>
      <c r="S1029" s="49" t="s">
        <v>149</v>
      </c>
      <c r="AB1029" s="49" t="s">
        <v>128</v>
      </c>
      <c r="AC1029" s="49">
        <v>2010</v>
      </c>
      <c r="AD1029" s="146">
        <v>10.9</v>
      </c>
      <c r="AG1029" s="146"/>
      <c r="AH1029" s="49" t="s">
        <v>352</v>
      </c>
    </row>
    <row r="1030" spans="1:34" s="49" customFormat="1" x14ac:dyDescent="0.25">
      <c r="A1030" s="49" t="s">
        <v>137</v>
      </c>
      <c r="B1030" s="49" t="s">
        <v>350</v>
      </c>
      <c r="C1030" s="49" t="s">
        <v>351</v>
      </c>
      <c r="D1030" s="49" t="s">
        <v>136</v>
      </c>
      <c r="E1030" s="49" t="s">
        <v>135</v>
      </c>
      <c r="F1030" s="49" t="s">
        <v>295</v>
      </c>
      <c r="G1030" s="49" t="s">
        <v>296</v>
      </c>
      <c r="H1030" s="49">
        <v>391</v>
      </c>
      <c r="I1030" s="49" t="s">
        <v>185</v>
      </c>
      <c r="J1030" s="49" t="s">
        <v>133</v>
      </c>
      <c r="K1030" s="49" t="s">
        <v>132</v>
      </c>
      <c r="P1030" s="49" t="s">
        <v>302</v>
      </c>
      <c r="Q1030" s="49" t="s">
        <v>131</v>
      </c>
      <c r="R1030" s="49" t="s">
        <v>148</v>
      </c>
      <c r="S1030" s="49" t="s">
        <v>147</v>
      </c>
      <c r="AB1030" s="49" t="s">
        <v>128</v>
      </c>
      <c r="AC1030" s="49">
        <v>2010</v>
      </c>
      <c r="AD1030" s="146">
        <v>28.6</v>
      </c>
      <c r="AG1030" s="146"/>
      <c r="AH1030" s="49" t="s">
        <v>352</v>
      </c>
    </row>
    <row r="1031" spans="1:34" s="49" customFormat="1" x14ac:dyDescent="0.25">
      <c r="A1031" s="49" t="s">
        <v>137</v>
      </c>
      <c r="B1031" s="49" t="s">
        <v>350</v>
      </c>
      <c r="C1031" s="49" t="s">
        <v>351</v>
      </c>
      <c r="D1031" s="49" t="s">
        <v>136</v>
      </c>
      <c r="E1031" s="49" t="s">
        <v>135</v>
      </c>
      <c r="F1031" s="49" t="s">
        <v>295</v>
      </c>
      <c r="G1031" s="49" t="s">
        <v>296</v>
      </c>
      <c r="H1031" s="49">
        <v>391</v>
      </c>
      <c r="I1031" s="49" t="s">
        <v>185</v>
      </c>
      <c r="J1031" s="49" t="s">
        <v>133</v>
      </c>
      <c r="K1031" s="49" t="s">
        <v>132</v>
      </c>
      <c r="P1031" s="49" t="s">
        <v>302</v>
      </c>
      <c r="Q1031" s="49" t="s">
        <v>131</v>
      </c>
      <c r="R1031" s="49" t="s">
        <v>146</v>
      </c>
      <c r="S1031" s="49" t="s">
        <v>145</v>
      </c>
      <c r="AB1031" s="49" t="s">
        <v>128</v>
      </c>
      <c r="AC1031" s="49">
        <v>2010</v>
      </c>
      <c r="AD1031" s="146">
        <v>2.8</v>
      </c>
      <c r="AE1031" s="49" t="s">
        <v>179</v>
      </c>
      <c r="AG1031" s="146"/>
      <c r="AH1031" s="49" t="s">
        <v>352</v>
      </c>
    </row>
    <row r="1032" spans="1:34" s="49" customFormat="1" x14ac:dyDescent="0.25">
      <c r="A1032" s="49" t="s">
        <v>137</v>
      </c>
      <c r="B1032" s="49" t="s">
        <v>350</v>
      </c>
      <c r="C1032" s="49" t="s">
        <v>351</v>
      </c>
      <c r="D1032" s="49" t="s">
        <v>136</v>
      </c>
      <c r="E1032" s="49" t="s">
        <v>135</v>
      </c>
      <c r="F1032" s="49" t="s">
        <v>295</v>
      </c>
      <c r="G1032" s="49" t="s">
        <v>296</v>
      </c>
      <c r="H1032" s="49">
        <v>391</v>
      </c>
      <c r="I1032" s="49" t="s">
        <v>185</v>
      </c>
      <c r="J1032" s="49" t="s">
        <v>133</v>
      </c>
      <c r="K1032" s="49" t="s">
        <v>132</v>
      </c>
      <c r="P1032" s="49" t="s">
        <v>302</v>
      </c>
      <c r="Q1032" s="49" t="s">
        <v>131</v>
      </c>
      <c r="R1032" s="49" t="s">
        <v>144</v>
      </c>
      <c r="S1032" s="49" t="s">
        <v>143</v>
      </c>
      <c r="AB1032" s="49" t="s">
        <v>128</v>
      </c>
      <c r="AC1032" s="49">
        <v>2010</v>
      </c>
      <c r="AD1032" s="146">
        <v>42</v>
      </c>
      <c r="AG1032" s="146"/>
      <c r="AH1032" s="49" t="s">
        <v>352</v>
      </c>
    </row>
    <row r="1033" spans="1:34" s="49" customFormat="1" x14ac:dyDescent="0.25">
      <c r="A1033" s="49" t="s">
        <v>137</v>
      </c>
      <c r="B1033" s="49" t="s">
        <v>350</v>
      </c>
      <c r="C1033" s="49" t="s">
        <v>351</v>
      </c>
      <c r="D1033" s="49" t="s">
        <v>136</v>
      </c>
      <c r="E1033" s="49" t="s">
        <v>135</v>
      </c>
      <c r="F1033" s="49" t="s">
        <v>295</v>
      </c>
      <c r="G1033" s="49" t="s">
        <v>296</v>
      </c>
      <c r="H1033" s="49">
        <v>391</v>
      </c>
      <c r="I1033" s="49" t="s">
        <v>185</v>
      </c>
      <c r="J1033" s="49" t="s">
        <v>133</v>
      </c>
      <c r="K1033" s="49" t="s">
        <v>132</v>
      </c>
      <c r="P1033" s="49" t="s">
        <v>302</v>
      </c>
      <c r="Q1033" s="49" t="s">
        <v>131</v>
      </c>
      <c r="R1033" s="49" t="s">
        <v>142</v>
      </c>
      <c r="S1033" s="49" t="s">
        <v>141</v>
      </c>
      <c r="AB1033" s="49" t="s">
        <v>128</v>
      </c>
      <c r="AC1033" s="49">
        <v>2010</v>
      </c>
      <c r="AD1033" s="146">
        <v>15.6</v>
      </c>
      <c r="AG1033" s="146"/>
      <c r="AH1033" s="49" t="s">
        <v>352</v>
      </c>
    </row>
    <row r="1034" spans="1:34" s="49" customFormat="1" x14ac:dyDescent="0.25">
      <c r="A1034" s="49" t="s">
        <v>137</v>
      </c>
      <c r="B1034" s="49" t="s">
        <v>350</v>
      </c>
      <c r="C1034" s="49" t="s">
        <v>351</v>
      </c>
      <c r="D1034" s="49" t="s">
        <v>136</v>
      </c>
      <c r="E1034" s="49" t="s">
        <v>135</v>
      </c>
      <c r="F1034" s="49" t="s">
        <v>295</v>
      </c>
      <c r="G1034" s="49" t="s">
        <v>296</v>
      </c>
      <c r="H1034" s="49">
        <v>391</v>
      </c>
      <c r="I1034" s="49" t="s">
        <v>185</v>
      </c>
      <c r="J1034" s="49" t="s">
        <v>133</v>
      </c>
      <c r="K1034" s="49" t="s">
        <v>132</v>
      </c>
      <c r="P1034" s="49" t="s">
        <v>302</v>
      </c>
      <c r="Q1034" s="49" t="s">
        <v>131</v>
      </c>
      <c r="R1034" s="49" t="s">
        <v>140</v>
      </c>
      <c r="S1034" s="49" t="s">
        <v>139</v>
      </c>
      <c r="AB1034" s="49" t="s">
        <v>128</v>
      </c>
      <c r="AC1034" s="49">
        <v>2010</v>
      </c>
      <c r="AD1034" s="146">
        <v>35.299999999999997</v>
      </c>
      <c r="AG1034" s="146"/>
      <c r="AH1034" s="49" t="s">
        <v>352</v>
      </c>
    </row>
    <row r="1035" spans="1:34" s="49" customFormat="1" x14ac:dyDescent="0.25">
      <c r="A1035" s="49" t="s">
        <v>137</v>
      </c>
      <c r="B1035" s="49" t="s">
        <v>350</v>
      </c>
      <c r="C1035" s="49" t="s">
        <v>351</v>
      </c>
      <c r="D1035" s="49" t="s">
        <v>136</v>
      </c>
      <c r="E1035" s="49" t="s">
        <v>135</v>
      </c>
      <c r="F1035" s="49" t="s">
        <v>295</v>
      </c>
      <c r="G1035" s="49" t="s">
        <v>296</v>
      </c>
      <c r="H1035" s="49">
        <v>391</v>
      </c>
      <c r="I1035" s="49" t="s">
        <v>185</v>
      </c>
      <c r="J1035" s="49" t="s">
        <v>133</v>
      </c>
      <c r="K1035" s="49" t="s">
        <v>132</v>
      </c>
      <c r="P1035" s="49" t="s">
        <v>302</v>
      </c>
      <c r="Q1035" s="49" t="s">
        <v>131</v>
      </c>
      <c r="R1035" s="49" t="s">
        <v>138</v>
      </c>
      <c r="S1035" s="49" t="s">
        <v>131</v>
      </c>
      <c r="AB1035" s="49" t="s">
        <v>128</v>
      </c>
      <c r="AC1035" s="49">
        <v>2010</v>
      </c>
      <c r="AD1035" s="146">
        <v>190.2</v>
      </c>
      <c r="AG1035" s="146"/>
      <c r="AH1035" s="49" t="s">
        <v>352</v>
      </c>
    </row>
    <row r="1036" spans="1:34" s="49" customFormat="1" x14ac:dyDescent="0.25">
      <c r="A1036" s="49" t="s">
        <v>137</v>
      </c>
      <c r="B1036" s="49" t="s">
        <v>350</v>
      </c>
      <c r="C1036" s="49" t="s">
        <v>351</v>
      </c>
      <c r="D1036" s="49" t="s">
        <v>136</v>
      </c>
      <c r="E1036" s="49" t="s">
        <v>135</v>
      </c>
      <c r="F1036" s="49" t="s">
        <v>295</v>
      </c>
      <c r="G1036" s="49" t="s">
        <v>296</v>
      </c>
      <c r="H1036" s="49">
        <v>391</v>
      </c>
      <c r="I1036" s="49" t="s">
        <v>185</v>
      </c>
      <c r="J1036" s="49" t="s">
        <v>133</v>
      </c>
      <c r="K1036" s="49" t="s">
        <v>132</v>
      </c>
      <c r="P1036" s="49" t="s">
        <v>302</v>
      </c>
      <c r="Q1036" s="49" t="s">
        <v>131</v>
      </c>
      <c r="R1036" s="49" t="s">
        <v>130</v>
      </c>
      <c r="S1036" s="49" t="s">
        <v>129</v>
      </c>
      <c r="AB1036" s="49" t="s">
        <v>128</v>
      </c>
      <c r="AC1036" s="49">
        <v>2010</v>
      </c>
      <c r="AD1036" s="146">
        <v>15.6</v>
      </c>
      <c r="AG1036" s="146"/>
      <c r="AH1036" s="49" t="s">
        <v>352</v>
      </c>
    </row>
    <row r="1037" spans="1:34" x14ac:dyDescent="0.25">
      <c r="A1037" t="s">
        <v>137</v>
      </c>
      <c r="B1037" t="s">
        <v>115</v>
      </c>
      <c r="C1037" t="s">
        <v>219</v>
      </c>
      <c r="D1037" t="s">
        <v>136</v>
      </c>
      <c r="E1037" t="s">
        <v>135</v>
      </c>
      <c r="F1037" t="s">
        <v>295</v>
      </c>
      <c r="G1037" t="s">
        <v>296</v>
      </c>
      <c r="H1037">
        <v>241</v>
      </c>
      <c r="I1037" t="s">
        <v>218</v>
      </c>
      <c r="J1037" t="s">
        <v>133</v>
      </c>
      <c r="K1037" t="s">
        <v>158</v>
      </c>
      <c r="P1037" t="s">
        <v>297</v>
      </c>
      <c r="Q1037" t="s">
        <v>298</v>
      </c>
      <c r="R1037" t="s">
        <v>176</v>
      </c>
      <c r="S1037" t="s">
        <v>175</v>
      </c>
      <c r="AB1037" t="s">
        <v>128</v>
      </c>
      <c r="AC1037">
        <v>2010</v>
      </c>
      <c r="AD1037" s="145">
        <v>0</v>
      </c>
      <c r="AE1037" t="s">
        <v>186</v>
      </c>
      <c r="AH1037" t="s">
        <v>353</v>
      </c>
    </row>
    <row r="1038" spans="1:34" x14ac:dyDescent="0.25">
      <c r="A1038" t="s">
        <v>137</v>
      </c>
      <c r="B1038" t="s">
        <v>115</v>
      </c>
      <c r="C1038" t="s">
        <v>219</v>
      </c>
      <c r="D1038" t="s">
        <v>136</v>
      </c>
      <c r="E1038" t="s">
        <v>135</v>
      </c>
      <c r="F1038" t="s">
        <v>295</v>
      </c>
      <c r="G1038" t="s">
        <v>296</v>
      </c>
      <c r="H1038">
        <v>241</v>
      </c>
      <c r="I1038" t="s">
        <v>218</v>
      </c>
      <c r="J1038" t="s">
        <v>133</v>
      </c>
      <c r="K1038" t="s">
        <v>158</v>
      </c>
      <c r="P1038" t="s">
        <v>297</v>
      </c>
      <c r="Q1038" t="s">
        <v>298</v>
      </c>
      <c r="R1038" t="s">
        <v>174</v>
      </c>
      <c r="S1038" t="s">
        <v>173</v>
      </c>
      <c r="AB1038" t="s">
        <v>128</v>
      </c>
      <c r="AC1038">
        <v>2010</v>
      </c>
      <c r="AD1038" s="145">
        <v>0.1</v>
      </c>
      <c r="AH1038" t="s">
        <v>353</v>
      </c>
    </row>
    <row r="1039" spans="1:34" x14ac:dyDescent="0.25">
      <c r="A1039" t="s">
        <v>137</v>
      </c>
      <c r="B1039" t="s">
        <v>115</v>
      </c>
      <c r="C1039" t="s">
        <v>219</v>
      </c>
      <c r="D1039" t="s">
        <v>136</v>
      </c>
      <c r="E1039" t="s">
        <v>135</v>
      </c>
      <c r="F1039" t="s">
        <v>295</v>
      </c>
      <c r="G1039" t="s">
        <v>296</v>
      </c>
      <c r="H1039">
        <v>241</v>
      </c>
      <c r="I1039" t="s">
        <v>218</v>
      </c>
      <c r="J1039" t="s">
        <v>133</v>
      </c>
      <c r="K1039" t="s">
        <v>158</v>
      </c>
      <c r="P1039" t="s">
        <v>297</v>
      </c>
      <c r="Q1039" t="s">
        <v>298</v>
      </c>
      <c r="R1039" t="s">
        <v>172</v>
      </c>
      <c r="S1039" t="s">
        <v>153</v>
      </c>
      <c r="AB1039" t="s">
        <v>128</v>
      </c>
      <c r="AC1039">
        <v>2010</v>
      </c>
      <c r="AD1039" s="145">
        <v>0</v>
      </c>
      <c r="AE1039" t="s">
        <v>203</v>
      </c>
      <c r="AH1039" t="s">
        <v>353</v>
      </c>
    </row>
    <row r="1040" spans="1:34" x14ac:dyDescent="0.25">
      <c r="A1040" t="s">
        <v>137</v>
      </c>
      <c r="B1040" t="s">
        <v>115</v>
      </c>
      <c r="C1040" t="s">
        <v>219</v>
      </c>
      <c r="D1040" t="s">
        <v>136</v>
      </c>
      <c r="E1040" t="s">
        <v>135</v>
      </c>
      <c r="F1040" t="s">
        <v>295</v>
      </c>
      <c r="G1040" t="s">
        <v>296</v>
      </c>
      <c r="H1040">
        <v>241</v>
      </c>
      <c r="I1040" t="s">
        <v>218</v>
      </c>
      <c r="J1040" t="s">
        <v>133</v>
      </c>
      <c r="K1040" t="s">
        <v>158</v>
      </c>
      <c r="P1040" t="s">
        <v>297</v>
      </c>
      <c r="Q1040" t="s">
        <v>298</v>
      </c>
      <c r="R1040" t="s">
        <v>171</v>
      </c>
      <c r="S1040" t="s">
        <v>151</v>
      </c>
      <c r="AB1040" t="s">
        <v>128</v>
      </c>
      <c r="AC1040">
        <v>2010</v>
      </c>
      <c r="AD1040" s="145">
        <v>0.1</v>
      </c>
      <c r="AH1040" t="s">
        <v>353</v>
      </c>
    </row>
    <row r="1041" spans="1:34" x14ac:dyDescent="0.25">
      <c r="A1041" t="s">
        <v>137</v>
      </c>
      <c r="B1041" t="s">
        <v>115</v>
      </c>
      <c r="C1041" t="s">
        <v>219</v>
      </c>
      <c r="D1041" t="s">
        <v>136</v>
      </c>
      <c r="E1041" t="s">
        <v>135</v>
      </c>
      <c r="F1041" t="s">
        <v>295</v>
      </c>
      <c r="G1041" t="s">
        <v>296</v>
      </c>
      <c r="H1041">
        <v>241</v>
      </c>
      <c r="I1041" t="s">
        <v>218</v>
      </c>
      <c r="J1041" t="s">
        <v>133</v>
      </c>
      <c r="K1041" t="s">
        <v>158</v>
      </c>
      <c r="P1041" t="s">
        <v>297</v>
      </c>
      <c r="Q1041" t="s">
        <v>298</v>
      </c>
      <c r="R1041" t="s">
        <v>170</v>
      </c>
      <c r="S1041" t="s">
        <v>169</v>
      </c>
      <c r="AB1041" t="s">
        <v>128</v>
      </c>
      <c r="AC1041">
        <v>2010</v>
      </c>
      <c r="AD1041" s="145">
        <v>0.9</v>
      </c>
      <c r="AH1041" t="s">
        <v>353</v>
      </c>
    </row>
    <row r="1042" spans="1:34" x14ac:dyDescent="0.25">
      <c r="A1042" t="s">
        <v>137</v>
      </c>
      <c r="B1042" t="s">
        <v>115</v>
      </c>
      <c r="C1042" t="s">
        <v>219</v>
      </c>
      <c r="D1042" t="s">
        <v>136</v>
      </c>
      <c r="E1042" t="s">
        <v>135</v>
      </c>
      <c r="F1042" t="s">
        <v>295</v>
      </c>
      <c r="G1042" t="s">
        <v>296</v>
      </c>
      <c r="H1042">
        <v>241</v>
      </c>
      <c r="I1042" t="s">
        <v>218</v>
      </c>
      <c r="J1042" t="s">
        <v>133</v>
      </c>
      <c r="K1042" t="s">
        <v>158</v>
      </c>
      <c r="P1042" t="s">
        <v>297</v>
      </c>
      <c r="Q1042" t="s">
        <v>298</v>
      </c>
      <c r="R1042" t="s">
        <v>168</v>
      </c>
      <c r="S1042" t="s">
        <v>167</v>
      </c>
      <c r="AB1042" t="s">
        <v>128</v>
      </c>
      <c r="AC1042">
        <v>2010</v>
      </c>
      <c r="AD1042" s="145">
        <v>0.9</v>
      </c>
      <c r="AH1042" t="s">
        <v>353</v>
      </c>
    </row>
    <row r="1043" spans="1:34" x14ac:dyDescent="0.25">
      <c r="A1043" t="s">
        <v>137</v>
      </c>
      <c r="B1043" t="s">
        <v>115</v>
      </c>
      <c r="C1043" t="s">
        <v>219</v>
      </c>
      <c r="D1043" t="s">
        <v>136</v>
      </c>
      <c r="E1043" t="s">
        <v>135</v>
      </c>
      <c r="F1043" t="s">
        <v>295</v>
      </c>
      <c r="G1043" t="s">
        <v>296</v>
      </c>
      <c r="H1043">
        <v>241</v>
      </c>
      <c r="I1043" t="s">
        <v>218</v>
      </c>
      <c r="J1043" t="s">
        <v>133</v>
      </c>
      <c r="K1043" t="s">
        <v>158</v>
      </c>
      <c r="P1043" t="s">
        <v>297</v>
      </c>
      <c r="Q1043" t="s">
        <v>298</v>
      </c>
      <c r="R1043" t="s">
        <v>166</v>
      </c>
      <c r="S1043" t="s">
        <v>165</v>
      </c>
      <c r="AB1043" t="s">
        <v>128</v>
      </c>
      <c r="AC1043">
        <v>2010</v>
      </c>
      <c r="AD1043" s="145">
        <v>0</v>
      </c>
      <c r="AE1043" t="s">
        <v>203</v>
      </c>
      <c r="AH1043" t="s">
        <v>353</v>
      </c>
    </row>
    <row r="1044" spans="1:34" x14ac:dyDescent="0.25">
      <c r="A1044" t="s">
        <v>137</v>
      </c>
      <c r="B1044" t="s">
        <v>115</v>
      </c>
      <c r="C1044" t="s">
        <v>219</v>
      </c>
      <c r="D1044" t="s">
        <v>136</v>
      </c>
      <c r="E1044" t="s">
        <v>135</v>
      </c>
      <c r="F1044" t="s">
        <v>295</v>
      </c>
      <c r="G1044" t="s">
        <v>296</v>
      </c>
      <c r="H1044">
        <v>241</v>
      </c>
      <c r="I1044" t="s">
        <v>218</v>
      </c>
      <c r="J1044" t="s">
        <v>133</v>
      </c>
      <c r="K1044" t="s">
        <v>158</v>
      </c>
      <c r="P1044" t="s">
        <v>297</v>
      </c>
      <c r="Q1044" t="s">
        <v>298</v>
      </c>
      <c r="R1044" t="s">
        <v>164</v>
      </c>
      <c r="S1044" t="s">
        <v>143</v>
      </c>
      <c r="AB1044" t="s">
        <v>128</v>
      </c>
      <c r="AC1044">
        <v>2010</v>
      </c>
      <c r="AD1044" s="145">
        <v>0.1</v>
      </c>
      <c r="AH1044" t="s">
        <v>353</v>
      </c>
    </row>
    <row r="1045" spans="1:34" x14ac:dyDescent="0.25">
      <c r="A1045" t="s">
        <v>137</v>
      </c>
      <c r="B1045" t="s">
        <v>115</v>
      </c>
      <c r="C1045" t="s">
        <v>219</v>
      </c>
      <c r="D1045" t="s">
        <v>136</v>
      </c>
      <c r="E1045" t="s">
        <v>135</v>
      </c>
      <c r="F1045" t="s">
        <v>295</v>
      </c>
      <c r="G1045" t="s">
        <v>296</v>
      </c>
      <c r="H1045">
        <v>241</v>
      </c>
      <c r="I1045" t="s">
        <v>218</v>
      </c>
      <c r="J1045" t="s">
        <v>133</v>
      </c>
      <c r="K1045" t="s">
        <v>158</v>
      </c>
      <c r="P1045" t="s">
        <v>297</v>
      </c>
      <c r="Q1045" t="s">
        <v>298</v>
      </c>
      <c r="R1045" t="s">
        <v>163</v>
      </c>
      <c r="S1045" t="s">
        <v>162</v>
      </c>
      <c r="AB1045" t="s">
        <v>128</v>
      </c>
      <c r="AC1045">
        <v>2010</v>
      </c>
      <c r="AD1045" s="145">
        <v>0.2</v>
      </c>
      <c r="AH1045" t="s">
        <v>353</v>
      </c>
    </row>
    <row r="1046" spans="1:34" x14ac:dyDescent="0.25">
      <c r="A1046" t="s">
        <v>137</v>
      </c>
      <c r="B1046" t="s">
        <v>115</v>
      </c>
      <c r="C1046" t="s">
        <v>219</v>
      </c>
      <c r="D1046" t="s">
        <v>136</v>
      </c>
      <c r="E1046" t="s">
        <v>135</v>
      </c>
      <c r="F1046" t="s">
        <v>295</v>
      </c>
      <c r="G1046" t="s">
        <v>296</v>
      </c>
      <c r="H1046">
        <v>241</v>
      </c>
      <c r="I1046" t="s">
        <v>218</v>
      </c>
      <c r="J1046" t="s">
        <v>133</v>
      </c>
      <c r="K1046" t="s">
        <v>158</v>
      </c>
      <c r="P1046" t="s">
        <v>297</v>
      </c>
      <c r="Q1046" t="s">
        <v>298</v>
      </c>
      <c r="R1046" t="s">
        <v>161</v>
      </c>
      <c r="S1046" t="s">
        <v>139</v>
      </c>
      <c r="AB1046" t="s">
        <v>128</v>
      </c>
      <c r="AC1046">
        <v>2010</v>
      </c>
      <c r="AD1046" s="145">
        <v>0.6</v>
      </c>
      <c r="AH1046" t="s">
        <v>353</v>
      </c>
    </row>
    <row r="1047" spans="1:34" x14ac:dyDescent="0.25">
      <c r="A1047" t="s">
        <v>137</v>
      </c>
      <c r="B1047" t="s">
        <v>115</v>
      </c>
      <c r="C1047" t="s">
        <v>219</v>
      </c>
      <c r="D1047" t="s">
        <v>136</v>
      </c>
      <c r="E1047" t="s">
        <v>135</v>
      </c>
      <c r="F1047" t="s">
        <v>295</v>
      </c>
      <c r="G1047" t="s">
        <v>296</v>
      </c>
      <c r="H1047">
        <v>241</v>
      </c>
      <c r="I1047" t="s">
        <v>218</v>
      </c>
      <c r="J1047" t="s">
        <v>133</v>
      </c>
      <c r="K1047" t="s">
        <v>158</v>
      </c>
      <c r="P1047" t="s">
        <v>297</v>
      </c>
      <c r="Q1047" t="s">
        <v>298</v>
      </c>
      <c r="R1047" t="s">
        <v>160</v>
      </c>
      <c r="S1047" t="s">
        <v>131</v>
      </c>
      <c r="AB1047" t="s">
        <v>128</v>
      </c>
      <c r="AC1047">
        <v>2010</v>
      </c>
      <c r="AD1047" s="145">
        <v>2.9</v>
      </c>
      <c r="AH1047" t="s">
        <v>353</v>
      </c>
    </row>
    <row r="1048" spans="1:34" x14ac:dyDescent="0.25">
      <c r="A1048" t="s">
        <v>137</v>
      </c>
      <c r="B1048" t="s">
        <v>115</v>
      </c>
      <c r="C1048" t="s">
        <v>219</v>
      </c>
      <c r="D1048" t="s">
        <v>136</v>
      </c>
      <c r="E1048" t="s">
        <v>135</v>
      </c>
      <c r="F1048" t="s">
        <v>295</v>
      </c>
      <c r="G1048" t="s">
        <v>296</v>
      </c>
      <c r="H1048">
        <v>241</v>
      </c>
      <c r="I1048" t="s">
        <v>218</v>
      </c>
      <c r="J1048" t="s">
        <v>133</v>
      </c>
      <c r="K1048" t="s">
        <v>158</v>
      </c>
      <c r="P1048" t="s">
        <v>297</v>
      </c>
      <c r="Q1048" t="s">
        <v>298</v>
      </c>
      <c r="R1048" t="s">
        <v>157</v>
      </c>
      <c r="S1048" t="s">
        <v>129</v>
      </c>
      <c r="AB1048" t="s">
        <v>128</v>
      </c>
      <c r="AC1048">
        <v>2010</v>
      </c>
      <c r="AD1048" s="145">
        <v>0</v>
      </c>
      <c r="AH1048" t="s">
        <v>353</v>
      </c>
    </row>
    <row r="1049" spans="1:34" x14ac:dyDescent="0.25">
      <c r="A1049" t="s">
        <v>137</v>
      </c>
      <c r="B1049" t="s">
        <v>115</v>
      </c>
      <c r="C1049" t="s">
        <v>219</v>
      </c>
      <c r="D1049" t="s">
        <v>136</v>
      </c>
      <c r="E1049" t="s">
        <v>135</v>
      </c>
      <c r="F1049" t="s">
        <v>295</v>
      </c>
      <c r="G1049" t="s">
        <v>296</v>
      </c>
      <c r="H1049">
        <v>241</v>
      </c>
      <c r="I1049" t="s">
        <v>218</v>
      </c>
      <c r="J1049" t="s">
        <v>133</v>
      </c>
      <c r="K1049" t="s">
        <v>158</v>
      </c>
      <c r="P1049" t="s">
        <v>300</v>
      </c>
      <c r="Q1049" t="s">
        <v>301</v>
      </c>
      <c r="R1049" t="s">
        <v>176</v>
      </c>
      <c r="S1049" t="s">
        <v>175</v>
      </c>
      <c r="AB1049" t="s">
        <v>128</v>
      </c>
      <c r="AC1049">
        <v>2010</v>
      </c>
      <c r="AD1049" s="145">
        <v>0</v>
      </c>
      <c r="AE1049" t="s">
        <v>186</v>
      </c>
      <c r="AH1049" t="s">
        <v>353</v>
      </c>
    </row>
    <row r="1050" spans="1:34" x14ac:dyDescent="0.25">
      <c r="A1050" t="s">
        <v>137</v>
      </c>
      <c r="B1050" t="s">
        <v>115</v>
      </c>
      <c r="C1050" t="s">
        <v>219</v>
      </c>
      <c r="D1050" t="s">
        <v>136</v>
      </c>
      <c r="E1050" t="s">
        <v>135</v>
      </c>
      <c r="F1050" t="s">
        <v>295</v>
      </c>
      <c r="G1050" t="s">
        <v>296</v>
      </c>
      <c r="H1050">
        <v>241</v>
      </c>
      <c r="I1050" t="s">
        <v>218</v>
      </c>
      <c r="J1050" t="s">
        <v>133</v>
      </c>
      <c r="K1050" t="s">
        <v>158</v>
      </c>
      <c r="P1050" t="s">
        <v>300</v>
      </c>
      <c r="Q1050" t="s">
        <v>301</v>
      </c>
      <c r="R1050" t="s">
        <v>174</v>
      </c>
      <c r="S1050" t="s">
        <v>173</v>
      </c>
      <c r="AB1050" t="s">
        <v>128</v>
      </c>
      <c r="AC1050">
        <v>2010</v>
      </c>
      <c r="AD1050" s="145">
        <v>0.1</v>
      </c>
      <c r="AH1050" t="s">
        <v>353</v>
      </c>
    </row>
    <row r="1051" spans="1:34" x14ac:dyDescent="0.25">
      <c r="A1051" t="s">
        <v>137</v>
      </c>
      <c r="B1051" t="s">
        <v>115</v>
      </c>
      <c r="C1051" t="s">
        <v>219</v>
      </c>
      <c r="D1051" t="s">
        <v>136</v>
      </c>
      <c r="E1051" t="s">
        <v>135</v>
      </c>
      <c r="F1051" t="s">
        <v>295</v>
      </c>
      <c r="G1051" t="s">
        <v>296</v>
      </c>
      <c r="H1051">
        <v>241</v>
      </c>
      <c r="I1051" t="s">
        <v>218</v>
      </c>
      <c r="J1051" t="s">
        <v>133</v>
      </c>
      <c r="K1051" t="s">
        <v>158</v>
      </c>
      <c r="P1051" t="s">
        <v>300</v>
      </c>
      <c r="Q1051" t="s">
        <v>301</v>
      </c>
      <c r="R1051" t="s">
        <v>172</v>
      </c>
      <c r="S1051" t="s">
        <v>153</v>
      </c>
      <c r="AB1051" t="s">
        <v>128</v>
      </c>
      <c r="AC1051">
        <v>2010</v>
      </c>
      <c r="AD1051" s="145">
        <v>0</v>
      </c>
      <c r="AE1051" t="s">
        <v>203</v>
      </c>
      <c r="AH1051" t="s">
        <v>353</v>
      </c>
    </row>
    <row r="1052" spans="1:34" x14ac:dyDescent="0.25">
      <c r="A1052" t="s">
        <v>137</v>
      </c>
      <c r="B1052" t="s">
        <v>115</v>
      </c>
      <c r="C1052" t="s">
        <v>219</v>
      </c>
      <c r="D1052" t="s">
        <v>136</v>
      </c>
      <c r="E1052" t="s">
        <v>135</v>
      </c>
      <c r="F1052" t="s">
        <v>295</v>
      </c>
      <c r="G1052" t="s">
        <v>296</v>
      </c>
      <c r="H1052">
        <v>241</v>
      </c>
      <c r="I1052" t="s">
        <v>218</v>
      </c>
      <c r="J1052" t="s">
        <v>133</v>
      </c>
      <c r="K1052" t="s">
        <v>158</v>
      </c>
      <c r="P1052" t="s">
        <v>300</v>
      </c>
      <c r="Q1052" t="s">
        <v>301</v>
      </c>
      <c r="R1052" t="s">
        <v>171</v>
      </c>
      <c r="S1052" t="s">
        <v>151</v>
      </c>
      <c r="AB1052" t="s">
        <v>128</v>
      </c>
      <c r="AC1052">
        <v>2010</v>
      </c>
      <c r="AD1052" s="145">
        <v>0.2</v>
      </c>
      <c r="AH1052" t="s">
        <v>353</v>
      </c>
    </row>
    <row r="1053" spans="1:34" x14ac:dyDescent="0.25">
      <c r="A1053" t="s">
        <v>137</v>
      </c>
      <c r="B1053" t="s">
        <v>115</v>
      </c>
      <c r="C1053" t="s">
        <v>219</v>
      </c>
      <c r="D1053" t="s">
        <v>136</v>
      </c>
      <c r="E1053" t="s">
        <v>135</v>
      </c>
      <c r="F1053" t="s">
        <v>295</v>
      </c>
      <c r="G1053" t="s">
        <v>296</v>
      </c>
      <c r="H1053">
        <v>241</v>
      </c>
      <c r="I1053" t="s">
        <v>218</v>
      </c>
      <c r="J1053" t="s">
        <v>133</v>
      </c>
      <c r="K1053" t="s">
        <v>158</v>
      </c>
      <c r="P1053" t="s">
        <v>300</v>
      </c>
      <c r="Q1053" t="s">
        <v>301</v>
      </c>
      <c r="R1053" t="s">
        <v>170</v>
      </c>
      <c r="S1053" t="s">
        <v>169</v>
      </c>
      <c r="AB1053" t="s">
        <v>128</v>
      </c>
      <c r="AC1053">
        <v>2010</v>
      </c>
      <c r="AD1053" s="145">
        <v>0.9</v>
      </c>
      <c r="AH1053" t="s">
        <v>353</v>
      </c>
    </row>
    <row r="1054" spans="1:34" x14ac:dyDescent="0.25">
      <c r="A1054" t="s">
        <v>137</v>
      </c>
      <c r="B1054" t="s">
        <v>115</v>
      </c>
      <c r="C1054" t="s">
        <v>219</v>
      </c>
      <c r="D1054" t="s">
        <v>136</v>
      </c>
      <c r="E1054" t="s">
        <v>135</v>
      </c>
      <c r="F1054" t="s">
        <v>295</v>
      </c>
      <c r="G1054" t="s">
        <v>296</v>
      </c>
      <c r="H1054">
        <v>241</v>
      </c>
      <c r="I1054" t="s">
        <v>218</v>
      </c>
      <c r="J1054" t="s">
        <v>133</v>
      </c>
      <c r="K1054" t="s">
        <v>158</v>
      </c>
      <c r="P1054" t="s">
        <v>300</v>
      </c>
      <c r="Q1054" t="s">
        <v>301</v>
      </c>
      <c r="R1054" t="s">
        <v>168</v>
      </c>
      <c r="S1054" t="s">
        <v>167</v>
      </c>
      <c r="AB1054" t="s">
        <v>128</v>
      </c>
      <c r="AC1054">
        <v>2010</v>
      </c>
      <c r="AD1054" s="145">
        <v>1</v>
      </c>
      <c r="AH1054" t="s">
        <v>353</v>
      </c>
    </row>
    <row r="1055" spans="1:34" x14ac:dyDescent="0.25">
      <c r="A1055" t="s">
        <v>137</v>
      </c>
      <c r="B1055" t="s">
        <v>115</v>
      </c>
      <c r="C1055" t="s">
        <v>219</v>
      </c>
      <c r="D1055" t="s">
        <v>136</v>
      </c>
      <c r="E1055" t="s">
        <v>135</v>
      </c>
      <c r="F1055" t="s">
        <v>295</v>
      </c>
      <c r="G1055" t="s">
        <v>296</v>
      </c>
      <c r="H1055">
        <v>241</v>
      </c>
      <c r="I1055" t="s">
        <v>218</v>
      </c>
      <c r="J1055" t="s">
        <v>133</v>
      </c>
      <c r="K1055" t="s">
        <v>158</v>
      </c>
      <c r="P1055" t="s">
        <v>300</v>
      </c>
      <c r="Q1055" t="s">
        <v>301</v>
      </c>
      <c r="R1055" t="s">
        <v>166</v>
      </c>
      <c r="S1055" t="s">
        <v>165</v>
      </c>
      <c r="AB1055" t="s">
        <v>128</v>
      </c>
      <c r="AC1055">
        <v>2010</v>
      </c>
      <c r="AD1055" s="145">
        <v>0</v>
      </c>
      <c r="AE1055" t="s">
        <v>203</v>
      </c>
      <c r="AH1055" t="s">
        <v>353</v>
      </c>
    </row>
    <row r="1056" spans="1:34" x14ac:dyDescent="0.25">
      <c r="A1056" t="s">
        <v>137</v>
      </c>
      <c r="B1056" t="s">
        <v>115</v>
      </c>
      <c r="C1056" t="s">
        <v>219</v>
      </c>
      <c r="D1056" t="s">
        <v>136</v>
      </c>
      <c r="E1056" t="s">
        <v>135</v>
      </c>
      <c r="F1056" t="s">
        <v>295</v>
      </c>
      <c r="G1056" t="s">
        <v>296</v>
      </c>
      <c r="H1056">
        <v>241</v>
      </c>
      <c r="I1056" t="s">
        <v>218</v>
      </c>
      <c r="J1056" t="s">
        <v>133</v>
      </c>
      <c r="K1056" t="s">
        <v>158</v>
      </c>
      <c r="P1056" t="s">
        <v>300</v>
      </c>
      <c r="Q1056" t="s">
        <v>301</v>
      </c>
      <c r="R1056" t="s">
        <v>164</v>
      </c>
      <c r="S1056" t="s">
        <v>143</v>
      </c>
      <c r="AB1056" t="s">
        <v>128</v>
      </c>
      <c r="AC1056">
        <v>2010</v>
      </c>
      <c r="AD1056" s="145">
        <v>1.8</v>
      </c>
      <c r="AH1056" t="s">
        <v>353</v>
      </c>
    </row>
    <row r="1057" spans="1:34" x14ac:dyDescent="0.25">
      <c r="A1057" t="s">
        <v>137</v>
      </c>
      <c r="B1057" t="s">
        <v>115</v>
      </c>
      <c r="C1057" t="s">
        <v>219</v>
      </c>
      <c r="D1057" t="s">
        <v>136</v>
      </c>
      <c r="E1057" t="s">
        <v>135</v>
      </c>
      <c r="F1057" t="s">
        <v>295</v>
      </c>
      <c r="G1057" t="s">
        <v>296</v>
      </c>
      <c r="H1057">
        <v>241</v>
      </c>
      <c r="I1057" t="s">
        <v>218</v>
      </c>
      <c r="J1057" t="s">
        <v>133</v>
      </c>
      <c r="K1057" t="s">
        <v>158</v>
      </c>
      <c r="P1057" t="s">
        <v>300</v>
      </c>
      <c r="Q1057" t="s">
        <v>301</v>
      </c>
      <c r="R1057" t="s">
        <v>163</v>
      </c>
      <c r="S1057" t="s">
        <v>162</v>
      </c>
      <c r="AB1057" t="s">
        <v>128</v>
      </c>
      <c r="AC1057">
        <v>2010</v>
      </c>
      <c r="AD1057" s="145">
        <v>0.5</v>
      </c>
      <c r="AH1057" t="s">
        <v>353</v>
      </c>
    </row>
    <row r="1058" spans="1:34" x14ac:dyDescent="0.25">
      <c r="A1058" t="s">
        <v>137</v>
      </c>
      <c r="B1058" t="s">
        <v>115</v>
      </c>
      <c r="C1058" t="s">
        <v>219</v>
      </c>
      <c r="D1058" t="s">
        <v>136</v>
      </c>
      <c r="E1058" t="s">
        <v>135</v>
      </c>
      <c r="F1058" t="s">
        <v>295</v>
      </c>
      <c r="G1058" t="s">
        <v>296</v>
      </c>
      <c r="H1058">
        <v>241</v>
      </c>
      <c r="I1058" t="s">
        <v>218</v>
      </c>
      <c r="J1058" t="s">
        <v>133</v>
      </c>
      <c r="K1058" t="s">
        <v>158</v>
      </c>
      <c r="P1058" t="s">
        <v>300</v>
      </c>
      <c r="Q1058" t="s">
        <v>301</v>
      </c>
      <c r="R1058" t="s">
        <v>161</v>
      </c>
      <c r="S1058" t="s">
        <v>139</v>
      </c>
      <c r="AB1058" t="s">
        <v>128</v>
      </c>
      <c r="AC1058">
        <v>2010</v>
      </c>
      <c r="AD1058" s="145">
        <v>0.9</v>
      </c>
      <c r="AH1058" t="s">
        <v>353</v>
      </c>
    </row>
    <row r="1059" spans="1:34" x14ac:dyDescent="0.25">
      <c r="A1059" t="s">
        <v>137</v>
      </c>
      <c r="B1059" t="s">
        <v>115</v>
      </c>
      <c r="C1059" t="s">
        <v>219</v>
      </c>
      <c r="D1059" t="s">
        <v>136</v>
      </c>
      <c r="E1059" t="s">
        <v>135</v>
      </c>
      <c r="F1059" t="s">
        <v>295</v>
      </c>
      <c r="G1059" t="s">
        <v>296</v>
      </c>
      <c r="H1059">
        <v>241</v>
      </c>
      <c r="I1059" t="s">
        <v>218</v>
      </c>
      <c r="J1059" t="s">
        <v>133</v>
      </c>
      <c r="K1059" t="s">
        <v>158</v>
      </c>
      <c r="P1059" t="s">
        <v>300</v>
      </c>
      <c r="Q1059" t="s">
        <v>301</v>
      </c>
      <c r="R1059" t="s">
        <v>160</v>
      </c>
      <c r="S1059" t="s">
        <v>131</v>
      </c>
      <c r="AB1059" t="s">
        <v>128</v>
      </c>
      <c r="AC1059">
        <v>2010</v>
      </c>
      <c r="AD1059" s="145">
        <v>5.3</v>
      </c>
      <c r="AH1059" t="s">
        <v>353</v>
      </c>
    </row>
    <row r="1060" spans="1:34" x14ac:dyDescent="0.25">
      <c r="A1060" t="s">
        <v>137</v>
      </c>
      <c r="B1060" t="s">
        <v>115</v>
      </c>
      <c r="C1060" t="s">
        <v>219</v>
      </c>
      <c r="D1060" t="s">
        <v>136</v>
      </c>
      <c r="E1060" t="s">
        <v>135</v>
      </c>
      <c r="F1060" t="s">
        <v>295</v>
      </c>
      <c r="G1060" t="s">
        <v>296</v>
      </c>
      <c r="H1060">
        <v>241</v>
      </c>
      <c r="I1060" t="s">
        <v>218</v>
      </c>
      <c r="J1060" t="s">
        <v>133</v>
      </c>
      <c r="K1060" t="s">
        <v>158</v>
      </c>
      <c r="P1060" t="s">
        <v>300</v>
      </c>
      <c r="Q1060" t="s">
        <v>301</v>
      </c>
      <c r="R1060" t="s">
        <v>157</v>
      </c>
      <c r="S1060" t="s">
        <v>129</v>
      </c>
      <c r="AB1060" t="s">
        <v>128</v>
      </c>
      <c r="AC1060">
        <v>2010</v>
      </c>
      <c r="AD1060" s="145">
        <v>0</v>
      </c>
      <c r="AH1060" t="s">
        <v>353</v>
      </c>
    </row>
    <row r="1061" spans="1:34" x14ac:dyDescent="0.25">
      <c r="A1061" t="s">
        <v>137</v>
      </c>
      <c r="B1061" t="s">
        <v>115</v>
      </c>
      <c r="C1061" t="s">
        <v>219</v>
      </c>
      <c r="D1061" t="s">
        <v>136</v>
      </c>
      <c r="E1061" t="s">
        <v>135</v>
      </c>
      <c r="F1061" t="s">
        <v>295</v>
      </c>
      <c r="G1061" t="s">
        <v>296</v>
      </c>
      <c r="H1061">
        <v>241</v>
      </c>
      <c r="I1061" t="s">
        <v>218</v>
      </c>
      <c r="J1061" t="s">
        <v>133</v>
      </c>
      <c r="K1061" t="s">
        <v>158</v>
      </c>
      <c r="P1061" t="s">
        <v>302</v>
      </c>
      <c r="Q1061" t="s">
        <v>131</v>
      </c>
      <c r="R1061" t="s">
        <v>176</v>
      </c>
      <c r="S1061" t="s">
        <v>175</v>
      </c>
      <c r="AB1061" t="s">
        <v>128</v>
      </c>
      <c r="AC1061">
        <v>2010</v>
      </c>
      <c r="AD1061" s="145">
        <v>0</v>
      </c>
      <c r="AE1061" t="s">
        <v>186</v>
      </c>
      <c r="AH1061" t="s">
        <v>353</v>
      </c>
    </row>
    <row r="1062" spans="1:34" x14ac:dyDescent="0.25">
      <c r="A1062" t="s">
        <v>137</v>
      </c>
      <c r="B1062" t="s">
        <v>115</v>
      </c>
      <c r="C1062" t="s">
        <v>219</v>
      </c>
      <c r="D1062" t="s">
        <v>136</v>
      </c>
      <c r="E1062" t="s">
        <v>135</v>
      </c>
      <c r="F1062" t="s">
        <v>295</v>
      </c>
      <c r="G1062" t="s">
        <v>296</v>
      </c>
      <c r="H1062">
        <v>241</v>
      </c>
      <c r="I1062" t="s">
        <v>218</v>
      </c>
      <c r="J1062" t="s">
        <v>133</v>
      </c>
      <c r="K1062" t="s">
        <v>158</v>
      </c>
      <c r="P1062" t="s">
        <v>302</v>
      </c>
      <c r="Q1062" t="s">
        <v>131</v>
      </c>
      <c r="R1062" t="s">
        <v>174</v>
      </c>
      <c r="S1062" t="s">
        <v>173</v>
      </c>
      <c r="AB1062" t="s">
        <v>128</v>
      </c>
      <c r="AC1062">
        <v>2010</v>
      </c>
      <c r="AD1062" s="145">
        <v>0.2</v>
      </c>
      <c r="AH1062" t="s">
        <v>353</v>
      </c>
    </row>
    <row r="1063" spans="1:34" x14ac:dyDescent="0.25">
      <c r="A1063" t="s">
        <v>137</v>
      </c>
      <c r="B1063" t="s">
        <v>115</v>
      </c>
      <c r="C1063" t="s">
        <v>219</v>
      </c>
      <c r="D1063" t="s">
        <v>136</v>
      </c>
      <c r="E1063" t="s">
        <v>135</v>
      </c>
      <c r="F1063" t="s">
        <v>295</v>
      </c>
      <c r="G1063" t="s">
        <v>296</v>
      </c>
      <c r="H1063">
        <v>241</v>
      </c>
      <c r="I1063" t="s">
        <v>218</v>
      </c>
      <c r="J1063" t="s">
        <v>133</v>
      </c>
      <c r="K1063" t="s">
        <v>158</v>
      </c>
      <c r="P1063" t="s">
        <v>302</v>
      </c>
      <c r="Q1063" t="s">
        <v>131</v>
      </c>
      <c r="R1063" t="s">
        <v>172</v>
      </c>
      <c r="S1063" t="s">
        <v>153</v>
      </c>
      <c r="AB1063" t="s">
        <v>128</v>
      </c>
      <c r="AC1063">
        <v>2010</v>
      </c>
      <c r="AD1063" s="145">
        <v>0</v>
      </c>
      <c r="AE1063" t="s">
        <v>203</v>
      </c>
      <c r="AH1063" t="s">
        <v>353</v>
      </c>
    </row>
    <row r="1064" spans="1:34" x14ac:dyDescent="0.25">
      <c r="A1064" t="s">
        <v>137</v>
      </c>
      <c r="B1064" t="s">
        <v>115</v>
      </c>
      <c r="C1064" t="s">
        <v>219</v>
      </c>
      <c r="D1064" t="s">
        <v>136</v>
      </c>
      <c r="E1064" t="s">
        <v>135</v>
      </c>
      <c r="F1064" t="s">
        <v>295</v>
      </c>
      <c r="G1064" t="s">
        <v>296</v>
      </c>
      <c r="H1064">
        <v>241</v>
      </c>
      <c r="I1064" t="s">
        <v>218</v>
      </c>
      <c r="J1064" t="s">
        <v>133</v>
      </c>
      <c r="K1064" t="s">
        <v>158</v>
      </c>
      <c r="P1064" t="s">
        <v>302</v>
      </c>
      <c r="Q1064" t="s">
        <v>131</v>
      </c>
      <c r="R1064" t="s">
        <v>171</v>
      </c>
      <c r="S1064" t="s">
        <v>151</v>
      </c>
      <c r="AB1064" t="s">
        <v>128</v>
      </c>
      <c r="AC1064">
        <v>2010</v>
      </c>
      <c r="AD1064" s="145">
        <v>0.3</v>
      </c>
      <c r="AH1064" t="s">
        <v>353</v>
      </c>
    </row>
    <row r="1065" spans="1:34" x14ac:dyDescent="0.25">
      <c r="A1065" t="s">
        <v>137</v>
      </c>
      <c r="B1065" t="s">
        <v>115</v>
      </c>
      <c r="C1065" t="s">
        <v>219</v>
      </c>
      <c r="D1065" t="s">
        <v>136</v>
      </c>
      <c r="E1065" t="s">
        <v>135</v>
      </c>
      <c r="F1065" t="s">
        <v>295</v>
      </c>
      <c r="G1065" t="s">
        <v>296</v>
      </c>
      <c r="H1065">
        <v>241</v>
      </c>
      <c r="I1065" t="s">
        <v>218</v>
      </c>
      <c r="J1065" t="s">
        <v>133</v>
      </c>
      <c r="K1065" t="s">
        <v>158</v>
      </c>
      <c r="P1065" t="s">
        <v>302</v>
      </c>
      <c r="Q1065" t="s">
        <v>131</v>
      </c>
      <c r="R1065" t="s">
        <v>170</v>
      </c>
      <c r="S1065" t="s">
        <v>169</v>
      </c>
      <c r="AB1065" t="s">
        <v>128</v>
      </c>
      <c r="AC1065">
        <v>2010</v>
      </c>
      <c r="AD1065" s="145">
        <v>1.7</v>
      </c>
      <c r="AH1065" t="s">
        <v>353</v>
      </c>
    </row>
    <row r="1066" spans="1:34" x14ac:dyDescent="0.25">
      <c r="A1066" t="s">
        <v>137</v>
      </c>
      <c r="B1066" t="s">
        <v>115</v>
      </c>
      <c r="C1066" t="s">
        <v>219</v>
      </c>
      <c r="D1066" t="s">
        <v>136</v>
      </c>
      <c r="E1066" t="s">
        <v>135</v>
      </c>
      <c r="F1066" t="s">
        <v>295</v>
      </c>
      <c r="G1066" t="s">
        <v>296</v>
      </c>
      <c r="H1066">
        <v>241</v>
      </c>
      <c r="I1066" t="s">
        <v>218</v>
      </c>
      <c r="J1066" t="s">
        <v>133</v>
      </c>
      <c r="K1066" t="s">
        <v>158</v>
      </c>
      <c r="P1066" t="s">
        <v>302</v>
      </c>
      <c r="Q1066" t="s">
        <v>131</v>
      </c>
      <c r="R1066" t="s">
        <v>168</v>
      </c>
      <c r="S1066" t="s">
        <v>167</v>
      </c>
      <c r="AB1066" t="s">
        <v>128</v>
      </c>
      <c r="AC1066">
        <v>2010</v>
      </c>
      <c r="AD1066" s="145">
        <v>1.9</v>
      </c>
      <c r="AH1066" t="s">
        <v>353</v>
      </c>
    </row>
    <row r="1067" spans="1:34" x14ac:dyDescent="0.25">
      <c r="A1067" t="s">
        <v>137</v>
      </c>
      <c r="B1067" t="s">
        <v>115</v>
      </c>
      <c r="C1067" t="s">
        <v>219</v>
      </c>
      <c r="D1067" t="s">
        <v>136</v>
      </c>
      <c r="E1067" t="s">
        <v>135</v>
      </c>
      <c r="F1067" t="s">
        <v>295</v>
      </c>
      <c r="G1067" t="s">
        <v>296</v>
      </c>
      <c r="H1067">
        <v>241</v>
      </c>
      <c r="I1067" t="s">
        <v>218</v>
      </c>
      <c r="J1067" t="s">
        <v>133</v>
      </c>
      <c r="K1067" t="s">
        <v>158</v>
      </c>
      <c r="P1067" t="s">
        <v>302</v>
      </c>
      <c r="Q1067" t="s">
        <v>131</v>
      </c>
      <c r="R1067" t="s">
        <v>166</v>
      </c>
      <c r="S1067" t="s">
        <v>165</v>
      </c>
      <c r="AB1067" t="s">
        <v>128</v>
      </c>
      <c r="AC1067">
        <v>2010</v>
      </c>
      <c r="AD1067" s="145">
        <v>0</v>
      </c>
      <c r="AE1067" t="s">
        <v>203</v>
      </c>
      <c r="AH1067" t="s">
        <v>353</v>
      </c>
    </row>
    <row r="1068" spans="1:34" x14ac:dyDescent="0.25">
      <c r="A1068" t="s">
        <v>137</v>
      </c>
      <c r="B1068" t="s">
        <v>115</v>
      </c>
      <c r="C1068" t="s">
        <v>219</v>
      </c>
      <c r="D1068" t="s">
        <v>136</v>
      </c>
      <c r="E1068" t="s">
        <v>135</v>
      </c>
      <c r="F1068" t="s">
        <v>295</v>
      </c>
      <c r="G1068" t="s">
        <v>296</v>
      </c>
      <c r="H1068">
        <v>241</v>
      </c>
      <c r="I1068" t="s">
        <v>218</v>
      </c>
      <c r="J1068" t="s">
        <v>133</v>
      </c>
      <c r="K1068" t="s">
        <v>158</v>
      </c>
      <c r="P1068" t="s">
        <v>302</v>
      </c>
      <c r="Q1068" t="s">
        <v>131</v>
      </c>
      <c r="R1068" t="s">
        <v>164</v>
      </c>
      <c r="S1068" t="s">
        <v>143</v>
      </c>
      <c r="AB1068" t="s">
        <v>128</v>
      </c>
      <c r="AC1068">
        <v>2010</v>
      </c>
      <c r="AD1068" s="145">
        <v>1.8</v>
      </c>
      <c r="AH1068" t="s">
        <v>353</v>
      </c>
    </row>
    <row r="1069" spans="1:34" x14ac:dyDescent="0.25">
      <c r="A1069" t="s">
        <v>137</v>
      </c>
      <c r="B1069" t="s">
        <v>115</v>
      </c>
      <c r="C1069" t="s">
        <v>219</v>
      </c>
      <c r="D1069" t="s">
        <v>136</v>
      </c>
      <c r="E1069" t="s">
        <v>135</v>
      </c>
      <c r="F1069" t="s">
        <v>295</v>
      </c>
      <c r="G1069" t="s">
        <v>296</v>
      </c>
      <c r="H1069">
        <v>241</v>
      </c>
      <c r="I1069" t="s">
        <v>218</v>
      </c>
      <c r="J1069" t="s">
        <v>133</v>
      </c>
      <c r="K1069" t="s">
        <v>158</v>
      </c>
      <c r="P1069" t="s">
        <v>302</v>
      </c>
      <c r="Q1069" t="s">
        <v>131</v>
      </c>
      <c r="R1069" t="s">
        <v>163</v>
      </c>
      <c r="S1069" t="s">
        <v>162</v>
      </c>
      <c r="AB1069" t="s">
        <v>128</v>
      </c>
      <c r="AC1069">
        <v>2010</v>
      </c>
      <c r="AD1069" s="145">
        <v>0.7</v>
      </c>
      <c r="AH1069" t="s">
        <v>353</v>
      </c>
    </row>
    <row r="1070" spans="1:34" x14ac:dyDescent="0.25">
      <c r="A1070" t="s">
        <v>137</v>
      </c>
      <c r="B1070" t="s">
        <v>115</v>
      </c>
      <c r="C1070" t="s">
        <v>219</v>
      </c>
      <c r="D1070" t="s">
        <v>136</v>
      </c>
      <c r="E1070" t="s">
        <v>135</v>
      </c>
      <c r="F1070" t="s">
        <v>295</v>
      </c>
      <c r="G1070" t="s">
        <v>296</v>
      </c>
      <c r="H1070">
        <v>241</v>
      </c>
      <c r="I1070" t="s">
        <v>218</v>
      </c>
      <c r="J1070" t="s">
        <v>133</v>
      </c>
      <c r="K1070" t="s">
        <v>158</v>
      </c>
      <c r="P1070" t="s">
        <v>302</v>
      </c>
      <c r="Q1070" t="s">
        <v>131</v>
      </c>
      <c r="R1070" t="s">
        <v>161</v>
      </c>
      <c r="S1070" t="s">
        <v>139</v>
      </c>
      <c r="AB1070" t="s">
        <v>128</v>
      </c>
      <c r="AC1070">
        <v>2010</v>
      </c>
      <c r="AD1070" s="145">
        <v>1.5</v>
      </c>
      <c r="AH1070" t="s">
        <v>353</v>
      </c>
    </row>
    <row r="1071" spans="1:34" x14ac:dyDescent="0.25">
      <c r="A1071" t="s">
        <v>137</v>
      </c>
      <c r="B1071" t="s">
        <v>115</v>
      </c>
      <c r="C1071" t="s">
        <v>219</v>
      </c>
      <c r="D1071" t="s">
        <v>136</v>
      </c>
      <c r="E1071" t="s">
        <v>135</v>
      </c>
      <c r="F1071" t="s">
        <v>295</v>
      </c>
      <c r="G1071" t="s">
        <v>296</v>
      </c>
      <c r="H1071">
        <v>241</v>
      </c>
      <c r="I1071" t="s">
        <v>218</v>
      </c>
      <c r="J1071" t="s">
        <v>133</v>
      </c>
      <c r="K1071" t="s">
        <v>158</v>
      </c>
      <c r="P1071" t="s">
        <v>302</v>
      </c>
      <c r="Q1071" t="s">
        <v>131</v>
      </c>
      <c r="R1071" t="s">
        <v>160</v>
      </c>
      <c r="S1071" t="s">
        <v>131</v>
      </c>
      <c r="AB1071" t="s">
        <v>128</v>
      </c>
      <c r="AC1071">
        <v>2010</v>
      </c>
      <c r="AD1071" s="145">
        <v>8.3000000000000007</v>
      </c>
      <c r="AH1071" t="s">
        <v>353</v>
      </c>
    </row>
    <row r="1072" spans="1:34" x14ac:dyDescent="0.25">
      <c r="A1072" t="s">
        <v>137</v>
      </c>
      <c r="B1072" t="s">
        <v>115</v>
      </c>
      <c r="C1072" t="s">
        <v>219</v>
      </c>
      <c r="D1072" t="s">
        <v>136</v>
      </c>
      <c r="E1072" t="s">
        <v>135</v>
      </c>
      <c r="F1072" t="s">
        <v>295</v>
      </c>
      <c r="G1072" t="s">
        <v>296</v>
      </c>
      <c r="H1072">
        <v>241</v>
      </c>
      <c r="I1072" t="s">
        <v>218</v>
      </c>
      <c r="J1072" t="s">
        <v>133</v>
      </c>
      <c r="K1072" t="s">
        <v>158</v>
      </c>
      <c r="P1072" t="s">
        <v>302</v>
      </c>
      <c r="Q1072" t="s">
        <v>131</v>
      </c>
      <c r="R1072" t="s">
        <v>157</v>
      </c>
      <c r="S1072" t="s">
        <v>129</v>
      </c>
      <c r="AB1072" t="s">
        <v>128</v>
      </c>
      <c r="AC1072">
        <v>2010</v>
      </c>
      <c r="AD1072" s="145">
        <v>0</v>
      </c>
      <c r="AH1072" t="s">
        <v>353</v>
      </c>
    </row>
    <row r="1073" spans="1:34" x14ac:dyDescent="0.25">
      <c r="A1073" t="s">
        <v>137</v>
      </c>
      <c r="B1073" t="s">
        <v>217</v>
      </c>
      <c r="C1073" t="s">
        <v>216</v>
      </c>
      <c r="D1073" t="s">
        <v>136</v>
      </c>
      <c r="E1073" t="s">
        <v>135</v>
      </c>
      <c r="F1073" t="s">
        <v>295</v>
      </c>
      <c r="G1073" t="s">
        <v>296</v>
      </c>
      <c r="H1073">
        <v>571</v>
      </c>
      <c r="I1073" t="s">
        <v>187</v>
      </c>
      <c r="J1073" t="s">
        <v>133</v>
      </c>
      <c r="K1073" t="s">
        <v>132</v>
      </c>
      <c r="P1073" t="s">
        <v>297</v>
      </c>
      <c r="Q1073" t="s">
        <v>298</v>
      </c>
      <c r="R1073" t="s">
        <v>156</v>
      </c>
      <c r="S1073" t="s">
        <v>155</v>
      </c>
      <c r="AB1073" t="s">
        <v>128</v>
      </c>
      <c r="AC1073">
        <v>2010</v>
      </c>
      <c r="AD1073" s="145">
        <v>1484</v>
      </c>
      <c r="AH1073" t="s">
        <v>354</v>
      </c>
    </row>
    <row r="1074" spans="1:34" x14ac:dyDescent="0.25">
      <c r="A1074" t="s">
        <v>137</v>
      </c>
      <c r="B1074" t="s">
        <v>217</v>
      </c>
      <c r="C1074" t="s">
        <v>216</v>
      </c>
      <c r="D1074" t="s">
        <v>136</v>
      </c>
      <c r="E1074" t="s">
        <v>135</v>
      </c>
      <c r="F1074" t="s">
        <v>295</v>
      </c>
      <c r="G1074" t="s">
        <v>296</v>
      </c>
      <c r="H1074">
        <v>571</v>
      </c>
      <c r="I1074" t="s">
        <v>187</v>
      </c>
      <c r="J1074" t="s">
        <v>133</v>
      </c>
      <c r="K1074" t="s">
        <v>132</v>
      </c>
      <c r="P1074" t="s">
        <v>297</v>
      </c>
      <c r="Q1074" t="s">
        <v>298</v>
      </c>
      <c r="R1074" t="s">
        <v>154</v>
      </c>
      <c r="S1074" t="s">
        <v>153</v>
      </c>
      <c r="AB1074" t="s">
        <v>128</v>
      </c>
      <c r="AC1074">
        <v>2010</v>
      </c>
      <c r="AD1074" s="145">
        <v>1384</v>
      </c>
      <c r="AH1074" t="s">
        <v>354</v>
      </c>
    </row>
    <row r="1075" spans="1:34" x14ac:dyDescent="0.25">
      <c r="A1075" t="s">
        <v>137</v>
      </c>
      <c r="B1075" t="s">
        <v>217</v>
      </c>
      <c r="C1075" t="s">
        <v>216</v>
      </c>
      <c r="D1075" t="s">
        <v>136</v>
      </c>
      <c r="E1075" t="s">
        <v>135</v>
      </c>
      <c r="F1075" t="s">
        <v>295</v>
      </c>
      <c r="G1075" t="s">
        <v>296</v>
      </c>
      <c r="H1075">
        <v>571</v>
      </c>
      <c r="I1075" t="s">
        <v>187</v>
      </c>
      <c r="J1075" t="s">
        <v>133</v>
      </c>
      <c r="K1075" t="s">
        <v>132</v>
      </c>
      <c r="P1075" t="s">
        <v>297</v>
      </c>
      <c r="Q1075" t="s">
        <v>298</v>
      </c>
      <c r="R1075" t="s">
        <v>152</v>
      </c>
      <c r="S1075" t="s">
        <v>151</v>
      </c>
      <c r="AB1075" t="s">
        <v>128</v>
      </c>
      <c r="AC1075">
        <v>2010</v>
      </c>
      <c r="AD1075" s="145">
        <v>2562</v>
      </c>
      <c r="AH1075" t="s">
        <v>354</v>
      </c>
    </row>
    <row r="1076" spans="1:34" x14ac:dyDescent="0.25">
      <c r="A1076" t="s">
        <v>137</v>
      </c>
      <c r="B1076" t="s">
        <v>217</v>
      </c>
      <c r="C1076" t="s">
        <v>216</v>
      </c>
      <c r="D1076" t="s">
        <v>136</v>
      </c>
      <c r="E1076" t="s">
        <v>135</v>
      </c>
      <c r="F1076" t="s">
        <v>295</v>
      </c>
      <c r="G1076" t="s">
        <v>296</v>
      </c>
      <c r="H1076">
        <v>571</v>
      </c>
      <c r="I1076" t="s">
        <v>187</v>
      </c>
      <c r="J1076" t="s">
        <v>133</v>
      </c>
      <c r="K1076" t="s">
        <v>132</v>
      </c>
      <c r="P1076" t="s">
        <v>297</v>
      </c>
      <c r="Q1076" t="s">
        <v>298</v>
      </c>
      <c r="R1076" t="s">
        <v>150</v>
      </c>
      <c r="S1076" t="s">
        <v>149</v>
      </c>
      <c r="AB1076" t="s">
        <v>128</v>
      </c>
      <c r="AC1076">
        <v>2010</v>
      </c>
      <c r="AD1076" s="145">
        <v>1061</v>
      </c>
      <c r="AH1076" t="s">
        <v>354</v>
      </c>
    </row>
    <row r="1077" spans="1:34" x14ac:dyDescent="0.25">
      <c r="A1077" t="s">
        <v>137</v>
      </c>
      <c r="B1077" t="s">
        <v>217</v>
      </c>
      <c r="C1077" t="s">
        <v>216</v>
      </c>
      <c r="D1077" t="s">
        <v>136</v>
      </c>
      <c r="E1077" t="s">
        <v>135</v>
      </c>
      <c r="F1077" t="s">
        <v>295</v>
      </c>
      <c r="G1077" t="s">
        <v>296</v>
      </c>
      <c r="H1077">
        <v>571</v>
      </c>
      <c r="I1077" t="s">
        <v>187</v>
      </c>
      <c r="J1077" t="s">
        <v>133</v>
      </c>
      <c r="K1077" t="s">
        <v>132</v>
      </c>
      <c r="P1077" t="s">
        <v>297</v>
      </c>
      <c r="Q1077" t="s">
        <v>298</v>
      </c>
      <c r="R1077" t="s">
        <v>148</v>
      </c>
      <c r="S1077" t="s">
        <v>147</v>
      </c>
      <c r="AB1077" t="s">
        <v>128</v>
      </c>
      <c r="AC1077">
        <v>2010</v>
      </c>
      <c r="AD1077" s="145">
        <v>7005</v>
      </c>
      <c r="AH1077" t="s">
        <v>354</v>
      </c>
    </row>
    <row r="1078" spans="1:34" x14ac:dyDescent="0.25">
      <c r="A1078" t="s">
        <v>137</v>
      </c>
      <c r="B1078" t="s">
        <v>217</v>
      </c>
      <c r="C1078" t="s">
        <v>216</v>
      </c>
      <c r="D1078" t="s">
        <v>136</v>
      </c>
      <c r="E1078" t="s">
        <v>135</v>
      </c>
      <c r="F1078" t="s">
        <v>295</v>
      </c>
      <c r="G1078" t="s">
        <v>296</v>
      </c>
      <c r="H1078">
        <v>571</v>
      </c>
      <c r="I1078" t="s">
        <v>187</v>
      </c>
      <c r="J1078" t="s">
        <v>133</v>
      </c>
      <c r="K1078" t="s">
        <v>132</v>
      </c>
      <c r="P1078" t="s">
        <v>297</v>
      </c>
      <c r="Q1078" t="s">
        <v>298</v>
      </c>
      <c r="R1078" t="s">
        <v>146</v>
      </c>
      <c r="S1078" t="s">
        <v>145</v>
      </c>
      <c r="AB1078" t="s">
        <v>128</v>
      </c>
      <c r="AC1078">
        <v>2010</v>
      </c>
      <c r="AD1078" s="145">
        <v>0.6</v>
      </c>
      <c r="AH1078" t="s">
        <v>354</v>
      </c>
    </row>
    <row r="1079" spans="1:34" x14ac:dyDescent="0.25">
      <c r="A1079" t="s">
        <v>137</v>
      </c>
      <c r="B1079" t="s">
        <v>217</v>
      </c>
      <c r="C1079" t="s">
        <v>216</v>
      </c>
      <c r="D1079" t="s">
        <v>136</v>
      </c>
      <c r="E1079" t="s">
        <v>135</v>
      </c>
      <c r="F1079" t="s">
        <v>295</v>
      </c>
      <c r="G1079" t="s">
        <v>296</v>
      </c>
      <c r="H1079">
        <v>571</v>
      </c>
      <c r="I1079" t="s">
        <v>187</v>
      </c>
      <c r="J1079" t="s">
        <v>133</v>
      </c>
      <c r="K1079" t="s">
        <v>132</v>
      </c>
      <c r="P1079" t="s">
        <v>297</v>
      </c>
      <c r="Q1079" t="s">
        <v>298</v>
      </c>
      <c r="R1079" t="s">
        <v>144</v>
      </c>
      <c r="S1079" t="s">
        <v>143</v>
      </c>
      <c r="AB1079" t="s">
        <v>128</v>
      </c>
      <c r="AC1079">
        <v>2010</v>
      </c>
      <c r="AD1079" s="145">
        <v>2341</v>
      </c>
      <c r="AH1079" t="s">
        <v>354</v>
      </c>
    </row>
    <row r="1080" spans="1:34" x14ac:dyDescent="0.25">
      <c r="A1080" t="s">
        <v>137</v>
      </c>
      <c r="B1080" t="s">
        <v>217</v>
      </c>
      <c r="C1080" t="s">
        <v>216</v>
      </c>
      <c r="D1080" t="s">
        <v>136</v>
      </c>
      <c r="E1080" t="s">
        <v>135</v>
      </c>
      <c r="F1080" t="s">
        <v>295</v>
      </c>
      <c r="G1080" t="s">
        <v>296</v>
      </c>
      <c r="H1080">
        <v>571</v>
      </c>
      <c r="I1080" t="s">
        <v>187</v>
      </c>
      <c r="J1080" t="s">
        <v>133</v>
      </c>
      <c r="K1080" t="s">
        <v>132</v>
      </c>
      <c r="P1080" t="s">
        <v>297</v>
      </c>
      <c r="Q1080" t="s">
        <v>298</v>
      </c>
      <c r="R1080" t="s">
        <v>142</v>
      </c>
      <c r="S1080" t="s">
        <v>141</v>
      </c>
      <c r="AB1080" t="s">
        <v>128</v>
      </c>
      <c r="AC1080">
        <v>2010</v>
      </c>
      <c r="AD1080" s="145">
        <v>0.218</v>
      </c>
      <c r="AH1080" t="s">
        <v>354</v>
      </c>
    </row>
    <row r="1081" spans="1:34" x14ac:dyDescent="0.25">
      <c r="A1081" t="s">
        <v>137</v>
      </c>
      <c r="B1081" t="s">
        <v>217</v>
      </c>
      <c r="C1081" t="s">
        <v>216</v>
      </c>
      <c r="D1081" t="s">
        <v>136</v>
      </c>
      <c r="E1081" t="s">
        <v>135</v>
      </c>
      <c r="F1081" t="s">
        <v>295</v>
      </c>
      <c r="G1081" t="s">
        <v>296</v>
      </c>
      <c r="H1081">
        <v>571</v>
      </c>
      <c r="I1081" t="s">
        <v>187</v>
      </c>
      <c r="J1081" t="s">
        <v>133</v>
      </c>
      <c r="K1081" t="s">
        <v>132</v>
      </c>
      <c r="P1081" t="s">
        <v>297</v>
      </c>
      <c r="Q1081" t="s">
        <v>298</v>
      </c>
      <c r="R1081" t="s">
        <v>140</v>
      </c>
      <c r="S1081" t="s">
        <v>139</v>
      </c>
      <c r="AB1081" t="s">
        <v>128</v>
      </c>
      <c r="AC1081">
        <v>2010</v>
      </c>
      <c r="AD1081" s="145">
        <v>4108</v>
      </c>
      <c r="AH1081" t="s">
        <v>354</v>
      </c>
    </row>
    <row r="1082" spans="1:34" x14ac:dyDescent="0.25">
      <c r="A1082" t="s">
        <v>137</v>
      </c>
      <c r="B1082" t="s">
        <v>217</v>
      </c>
      <c r="C1082" t="s">
        <v>216</v>
      </c>
      <c r="D1082" t="s">
        <v>136</v>
      </c>
      <c r="E1082" t="s">
        <v>135</v>
      </c>
      <c r="F1082" t="s">
        <v>295</v>
      </c>
      <c r="G1082" t="s">
        <v>296</v>
      </c>
      <c r="H1082">
        <v>571</v>
      </c>
      <c r="I1082" t="s">
        <v>187</v>
      </c>
      <c r="J1082" t="s">
        <v>133</v>
      </c>
      <c r="K1082" t="s">
        <v>132</v>
      </c>
      <c r="P1082" t="s">
        <v>297</v>
      </c>
      <c r="Q1082" t="s">
        <v>298</v>
      </c>
      <c r="R1082" t="s">
        <v>138</v>
      </c>
      <c r="S1082" t="s">
        <v>131</v>
      </c>
      <c r="AB1082" t="s">
        <v>128</v>
      </c>
      <c r="AC1082">
        <v>2010</v>
      </c>
      <c r="AD1082" s="145">
        <v>20763</v>
      </c>
      <c r="AH1082" t="s">
        <v>354</v>
      </c>
    </row>
    <row r="1083" spans="1:34" x14ac:dyDescent="0.25">
      <c r="A1083" t="s">
        <v>137</v>
      </c>
      <c r="B1083" t="s">
        <v>217</v>
      </c>
      <c r="C1083" t="s">
        <v>216</v>
      </c>
      <c r="D1083" t="s">
        <v>136</v>
      </c>
      <c r="E1083" t="s">
        <v>135</v>
      </c>
      <c r="F1083" t="s">
        <v>295</v>
      </c>
      <c r="G1083" t="s">
        <v>296</v>
      </c>
      <c r="H1083">
        <v>571</v>
      </c>
      <c r="I1083" t="s">
        <v>187</v>
      </c>
      <c r="J1083" t="s">
        <v>133</v>
      </c>
      <c r="K1083" t="s">
        <v>132</v>
      </c>
      <c r="P1083" t="s">
        <v>300</v>
      </c>
      <c r="Q1083" t="s">
        <v>301</v>
      </c>
      <c r="R1083" t="s">
        <v>156</v>
      </c>
      <c r="S1083" t="s">
        <v>155</v>
      </c>
      <c r="AB1083" t="s">
        <v>128</v>
      </c>
      <c r="AC1083">
        <v>2010</v>
      </c>
      <c r="AD1083" s="145">
        <v>2251</v>
      </c>
      <c r="AH1083" t="s">
        <v>354</v>
      </c>
    </row>
    <row r="1084" spans="1:34" x14ac:dyDescent="0.25">
      <c r="A1084" t="s">
        <v>137</v>
      </c>
      <c r="B1084" t="s">
        <v>217</v>
      </c>
      <c r="C1084" t="s">
        <v>216</v>
      </c>
      <c r="D1084" t="s">
        <v>136</v>
      </c>
      <c r="E1084" t="s">
        <v>135</v>
      </c>
      <c r="F1084" t="s">
        <v>295</v>
      </c>
      <c r="G1084" t="s">
        <v>296</v>
      </c>
      <c r="H1084">
        <v>571</v>
      </c>
      <c r="I1084" t="s">
        <v>187</v>
      </c>
      <c r="J1084" t="s">
        <v>133</v>
      </c>
      <c r="K1084" t="s">
        <v>132</v>
      </c>
      <c r="P1084" t="s">
        <v>300</v>
      </c>
      <c r="Q1084" t="s">
        <v>301</v>
      </c>
      <c r="R1084" t="s">
        <v>154</v>
      </c>
      <c r="S1084" t="s">
        <v>153</v>
      </c>
      <c r="AB1084" t="s">
        <v>128</v>
      </c>
      <c r="AC1084">
        <v>2010</v>
      </c>
      <c r="AD1084" s="145">
        <v>2316</v>
      </c>
      <c r="AH1084" t="s">
        <v>354</v>
      </c>
    </row>
    <row r="1085" spans="1:34" x14ac:dyDescent="0.25">
      <c r="A1085" t="s">
        <v>137</v>
      </c>
      <c r="B1085" t="s">
        <v>217</v>
      </c>
      <c r="C1085" t="s">
        <v>216</v>
      </c>
      <c r="D1085" t="s">
        <v>136</v>
      </c>
      <c r="E1085" t="s">
        <v>135</v>
      </c>
      <c r="F1085" t="s">
        <v>295</v>
      </c>
      <c r="G1085" t="s">
        <v>296</v>
      </c>
      <c r="H1085">
        <v>571</v>
      </c>
      <c r="I1085" t="s">
        <v>187</v>
      </c>
      <c r="J1085" t="s">
        <v>133</v>
      </c>
      <c r="K1085" t="s">
        <v>132</v>
      </c>
      <c r="P1085" t="s">
        <v>300</v>
      </c>
      <c r="Q1085" t="s">
        <v>301</v>
      </c>
      <c r="R1085" t="s">
        <v>152</v>
      </c>
      <c r="S1085" t="s">
        <v>151</v>
      </c>
      <c r="AB1085" t="s">
        <v>128</v>
      </c>
      <c r="AC1085">
        <v>2010</v>
      </c>
      <c r="AD1085" s="145">
        <v>1925</v>
      </c>
      <c r="AH1085" t="s">
        <v>354</v>
      </c>
    </row>
    <row r="1086" spans="1:34" x14ac:dyDescent="0.25">
      <c r="A1086" t="s">
        <v>137</v>
      </c>
      <c r="B1086" t="s">
        <v>217</v>
      </c>
      <c r="C1086" t="s">
        <v>216</v>
      </c>
      <c r="D1086" t="s">
        <v>136</v>
      </c>
      <c r="E1086" t="s">
        <v>135</v>
      </c>
      <c r="F1086" t="s">
        <v>295</v>
      </c>
      <c r="G1086" t="s">
        <v>296</v>
      </c>
      <c r="H1086">
        <v>571</v>
      </c>
      <c r="I1086" t="s">
        <v>187</v>
      </c>
      <c r="J1086" t="s">
        <v>133</v>
      </c>
      <c r="K1086" t="s">
        <v>132</v>
      </c>
      <c r="P1086" t="s">
        <v>300</v>
      </c>
      <c r="Q1086" t="s">
        <v>301</v>
      </c>
      <c r="R1086" t="s">
        <v>150</v>
      </c>
      <c r="S1086" t="s">
        <v>149</v>
      </c>
      <c r="AB1086" t="s">
        <v>128</v>
      </c>
      <c r="AC1086">
        <v>2010</v>
      </c>
      <c r="AD1086" s="145">
        <v>0.23899999999999999</v>
      </c>
      <c r="AH1086" t="s">
        <v>354</v>
      </c>
    </row>
    <row r="1087" spans="1:34" x14ac:dyDescent="0.25">
      <c r="A1087" t="s">
        <v>137</v>
      </c>
      <c r="B1087" t="s">
        <v>217</v>
      </c>
      <c r="C1087" t="s">
        <v>216</v>
      </c>
      <c r="D1087" t="s">
        <v>136</v>
      </c>
      <c r="E1087" t="s">
        <v>135</v>
      </c>
      <c r="F1087" t="s">
        <v>295</v>
      </c>
      <c r="G1087" t="s">
        <v>296</v>
      </c>
      <c r="H1087">
        <v>571</v>
      </c>
      <c r="I1087" t="s">
        <v>187</v>
      </c>
      <c r="J1087" t="s">
        <v>133</v>
      </c>
      <c r="K1087" t="s">
        <v>132</v>
      </c>
      <c r="P1087" t="s">
        <v>300</v>
      </c>
      <c r="Q1087" t="s">
        <v>301</v>
      </c>
      <c r="R1087" t="s">
        <v>148</v>
      </c>
      <c r="S1087" t="s">
        <v>147</v>
      </c>
      <c r="AB1087" t="s">
        <v>128</v>
      </c>
      <c r="AC1087">
        <v>2010</v>
      </c>
      <c r="AD1087" s="145">
        <v>2.37</v>
      </c>
      <c r="AH1087" t="s">
        <v>354</v>
      </c>
    </row>
    <row r="1088" spans="1:34" x14ac:dyDescent="0.25">
      <c r="A1088" t="s">
        <v>137</v>
      </c>
      <c r="B1088" t="s">
        <v>217</v>
      </c>
      <c r="C1088" t="s">
        <v>216</v>
      </c>
      <c r="D1088" t="s">
        <v>136</v>
      </c>
      <c r="E1088" t="s">
        <v>135</v>
      </c>
      <c r="F1088" t="s">
        <v>295</v>
      </c>
      <c r="G1088" t="s">
        <v>296</v>
      </c>
      <c r="H1088">
        <v>571</v>
      </c>
      <c r="I1088" t="s">
        <v>187</v>
      </c>
      <c r="J1088" t="s">
        <v>133</v>
      </c>
      <c r="K1088" t="s">
        <v>132</v>
      </c>
      <c r="P1088" t="s">
        <v>300</v>
      </c>
      <c r="Q1088" t="s">
        <v>301</v>
      </c>
      <c r="R1088" t="s">
        <v>146</v>
      </c>
      <c r="S1088" t="s">
        <v>145</v>
      </c>
      <c r="AB1088" t="s">
        <v>128</v>
      </c>
      <c r="AC1088">
        <v>2010</v>
      </c>
      <c r="AD1088" s="145">
        <v>1217</v>
      </c>
      <c r="AH1088" t="s">
        <v>354</v>
      </c>
    </row>
    <row r="1089" spans="1:34" x14ac:dyDescent="0.25">
      <c r="A1089" t="s">
        <v>137</v>
      </c>
      <c r="B1089" t="s">
        <v>217</v>
      </c>
      <c r="C1089" t="s">
        <v>216</v>
      </c>
      <c r="D1089" t="s">
        <v>136</v>
      </c>
      <c r="E1089" t="s">
        <v>135</v>
      </c>
      <c r="F1089" t="s">
        <v>295</v>
      </c>
      <c r="G1089" t="s">
        <v>296</v>
      </c>
      <c r="H1089">
        <v>571</v>
      </c>
      <c r="I1089" t="s">
        <v>187</v>
      </c>
      <c r="J1089" t="s">
        <v>133</v>
      </c>
      <c r="K1089" t="s">
        <v>132</v>
      </c>
      <c r="P1089" t="s">
        <v>300</v>
      </c>
      <c r="Q1089" t="s">
        <v>301</v>
      </c>
      <c r="R1089" t="s">
        <v>144</v>
      </c>
      <c r="S1089" t="s">
        <v>143</v>
      </c>
      <c r="AB1089" t="s">
        <v>128</v>
      </c>
      <c r="AC1089">
        <v>2010</v>
      </c>
      <c r="AD1089" s="145">
        <v>9882</v>
      </c>
      <c r="AH1089" t="s">
        <v>354</v>
      </c>
    </row>
    <row r="1090" spans="1:34" x14ac:dyDescent="0.25">
      <c r="A1090" t="s">
        <v>137</v>
      </c>
      <c r="B1090" t="s">
        <v>217</v>
      </c>
      <c r="C1090" t="s">
        <v>216</v>
      </c>
      <c r="D1090" t="s">
        <v>136</v>
      </c>
      <c r="E1090" t="s">
        <v>135</v>
      </c>
      <c r="F1090" t="s">
        <v>295</v>
      </c>
      <c r="G1090" t="s">
        <v>296</v>
      </c>
      <c r="H1090">
        <v>571</v>
      </c>
      <c r="I1090" t="s">
        <v>187</v>
      </c>
      <c r="J1090" t="s">
        <v>133</v>
      </c>
      <c r="K1090" t="s">
        <v>132</v>
      </c>
      <c r="P1090" t="s">
        <v>300</v>
      </c>
      <c r="Q1090" t="s">
        <v>301</v>
      </c>
      <c r="R1090" t="s">
        <v>142</v>
      </c>
      <c r="S1090" t="s">
        <v>141</v>
      </c>
      <c r="AB1090" t="s">
        <v>128</v>
      </c>
      <c r="AC1090">
        <v>2010</v>
      </c>
      <c r="AD1090" s="145">
        <v>6179</v>
      </c>
      <c r="AH1090" t="s">
        <v>354</v>
      </c>
    </row>
    <row r="1091" spans="1:34" x14ac:dyDescent="0.25">
      <c r="A1091" t="s">
        <v>137</v>
      </c>
      <c r="B1091" t="s">
        <v>217</v>
      </c>
      <c r="C1091" t="s">
        <v>216</v>
      </c>
      <c r="D1091" t="s">
        <v>136</v>
      </c>
      <c r="E1091" t="s">
        <v>135</v>
      </c>
      <c r="F1091" t="s">
        <v>295</v>
      </c>
      <c r="G1091" t="s">
        <v>296</v>
      </c>
      <c r="H1091">
        <v>571</v>
      </c>
      <c r="I1091" t="s">
        <v>187</v>
      </c>
      <c r="J1091" t="s">
        <v>133</v>
      </c>
      <c r="K1091" t="s">
        <v>132</v>
      </c>
      <c r="P1091" t="s">
        <v>300</v>
      </c>
      <c r="Q1091" t="s">
        <v>301</v>
      </c>
      <c r="R1091" t="s">
        <v>140</v>
      </c>
      <c r="S1091" t="s">
        <v>139</v>
      </c>
      <c r="AB1091" t="s">
        <v>128</v>
      </c>
      <c r="AC1091">
        <v>2010</v>
      </c>
      <c r="AD1091" s="145">
        <v>9894</v>
      </c>
      <c r="AH1091" t="s">
        <v>354</v>
      </c>
    </row>
    <row r="1092" spans="1:34" x14ac:dyDescent="0.25">
      <c r="A1092" t="s">
        <v>137</v>
      </c>
      <c r="B1092" t="s">
        <v>217</v>
      </c>
      <c r="C1092" t="s">
        <v>216</v>
      </c>
      <c r="D1092" t="s">
        <v>136</v>
      </c>
      <c r="E1092" t="s">
        <v>135</v>
      </c>
      <c r="F1092" t="s">
        <v>295</v>
      </c>
      <c r="G1092" t="s">
        <v>296</v>
      </c>
      <c r="H1092">
        <v>571</v>
      </c>
      <c r="I1092" t="s">
        <v>187</v>
      </c>
      <c r="J1092" t="s">
        <v>133</v>
      </c>
      <c r="K1092" t="s">
        <v>132</v>
      </c>
      <c r="P1092" t="s">
        <v>300</v>
      </c>
      <c r="Q1092" t="s">
        <v>301</v>
      </c>
      <c r="R1092" t="s">
        <v>138</v>
      </c>
      <c r="S1092" t="s">
        <v>131</v>
      </c>
      <c r="AB1092" t="s">
        <v>128</v>
      </c>
      <c r="AC1092">
        <v>2010</v>
      </c>
      <c r="AD1092" s="145">
        <v>36273</v>
      </c>
      <c r="AH1092" t="s">
        <v>354</v>
      </c>
    </row>
    <row r="1093" spans="1:34" x14ac:dyDescent="0.25">
      <c r="A1093" t="s">
        <v>137</v>
      </c>
      <c r="B1093" t="s">
        <v>217</v>
      </c>
      <c r="C1093" t="s">
        <v>216</v>
      </c>
      <c r="D1093" t="s">
        <v>136</v>
      </c>
      <c r="E1093" t="s">
        <v>135</v>
      </c>
      <c r="F1093" t="s">
        <v>295</v>
      </c>
      <c r="G1093" t="s">
        <v>296</v>
      </c>
      <c r="H1093">
        <v>571</v>
      </c>
      <c r="I1093" t="s">
        <v>187</v>
      </c>
      <c r="J1093" t="s">
        <v>133</v>
      </c>
      <c r="K1093" t="s">
        <v>132</v>
      </c>
      <c r="P1093" t="s">
        <v>302</v>
      </c>
      <c r="Q1093" t="s">
        <v>131</v>
      </c>
      <c r="R1093" t="s">
        <v>156</v>
      </c>
      <c r="S1093" t="s">
        <v>155</v>
      </c>
      <c r="AB1093" t="s">
        <v>128</v>
      </c>
      <c r="AC1093">
        <v>2010</v>
      </c>
      <c r="AD1093" s="145">
        <v>3735</v>
      </c>
      <c r="AH1093" t="s">
        <v>354</v>
      </c>
    </row>
    <row r="1094" spans="1:34" x14ac:dyDescent="0.25">
      <c r="A1094" t="s">
        <v>137</v>
      </c>
      <c r="B1094" t="s">
        <v>217</v>
      </c>
      <c r="C1094" t="s">
        <v>216</v>
      </c>
      <c r="D1094" t="s">
        <v>136</v>
      </c>
      <c r="E1094" t="s">
        <v>135</v>
      </c>
      <c r="F1094" t="s">
        <v>295</v>
      </c>
      <c r="G1094" t="s">
        <v>296</v>
      </c>
      <c r="H1094">
        <v>571</v>
      </c>
      <c r="I1094" t="s">
        <v>187</v>
      </c>
      <c r="J1094" t="s">
        <v>133</v>
      </c>
      <c r="K1094" t="s">
        <v>132</v>
      </c>
      <c r="P1094" t="s">
        <v>302</v>
      </c>
      <c r="Q1094" t="s">
        <v>131</v>
      </c>
      <c r="R1094" t="s">
        <v>154</v>
      </c>
      <c r="S1094" t="s">
        <v>153</v>
      </c>
      <c r="AB1094" t="s">
        <v>128</v>
      </c>
      <c r="AC1094">
        <v>2010</v>
      </c>
      <c r="AD1094" s="145">
        <v>3.7</v>
      </c>
      <c r="AH1094" t="s">
        <v>354</v>
      </c>
    </row>
    <row r="1095" spans="1:34" x14ac:dyDescent="0.25">
      <c r="A1095" t="s">
        <v>137</v>
      </c>
      <c r="B1095" t="s">
        <v>217</v>
      </c>
      <c r="C1095" t="s">
        <v>216</v>
      </c>
      <c r="D1095" t="s">
        <v>136</v>
      </c>
      <c r="E1095" t="s">
        <v>135</v>
      </c>
      <c r="F1095" t="s">
        <v>295</v>
      </c>
      <c r="G1095" t="s">
        <v>296</v>
      </c>
      <c r="H1095">
        <v>571</v>
      </c>
      <c r="I1095" t="s">
        <v>187</v>
      </c>
      <c r="J1095" t="s">
        <v>133</v>
      </c>
      <c r="K1095" t="s">
        <v>132</v>
      </c>
      <c r="P1095" t="s">
        <v>302</v>
      </c>
      <c r="Q1095" t="s">
        <v>131</v>
      </c>
      <c r="R1095" t="s">
        <v>152</v>
      </c>
      <c r="S1095" t="s">
        <v>151</v>
      </c>
      <c r="AB1095" t="s">
        <v>128</v>
      </c>
      <c r="AC1095">
        <v>2010</v>
      </c>
      <c r="AD1095" s="145">
        <v>4487</v>
      </c>
      <c r="AH1095" t="s">
        <v>354</v>
      </c>
    </row>
    <row r="1096" spans="1:34" x14ac:dyDescent="0.25">
      <c r="A1096" t="s">
        <v>137</v>
      </c>
      <c r="B1096" t="s">
        <v>217</v>
      </c>
      <c r="C1096" t="s">
        <v>216</v>
      </c>
      <c r="D1096" t="s">
        <v>136</v>
      </c>
      <c r="E1096" t="s">
        <v>135</v>
      </c>
      <c r="F1096" t="s">
        <v>295</v>
      </c>
      <c r="G1096" t="s">
        <v>296</v>
      </c>
      <c r="H1096">
        <v>571</v>
      </c>
      <c r="I1096" t="s">
        <v>187</v>
      </c>
      <c r="J1096" t="s">
        <v>133</v>
      </c>
      <c r="K1096" t="s">
        <v>132</v>
      </c>
      <c r="P1096" t="s">
        <v>302</v>
      </c>
      <c r="Q1096" t="s">
        <v>131</v>
      </c>
      <c r="R1096" t="s">
        <v>150</v>
      </c>
      <c r="S1096" t="s">
        <v>149</v>
      </c>
      <c r="AB1096" t="s">
        <v>128</v>
      </c>
      <c r="AC1096">
        <v>2010</v>
      </c>
      <c r="AD1096" s="145">
        <v>1.3</v>
      </c>
      <c r="AH1096" t="s">
        <v>354</v>
      </c>
    </row>
    <row r="1097" spans="1:34" x14ac:dyDescent="0.25">
      <c r="A1097" t="s">
        <v>137</v>
      </c>
      <c r="B1097" t="s">
        <v>217</v>
      </c>
      <c r="C1097" t="s">
        <v>216</v>
      </c>
      <c r="D1097" t="s">
        <v>136</v>
      </c>
      <c r="E1097" t="s">
        <v>135</v>
      </c>
      <c r="F1097" t="s">
        <v>295</v>
      </c>
      <c r="G1097" t="s">
        <v>296</v>
      </c>
      <c r="H1097">
        <v>571</v>
      </c>
      <c r="I1097" t="s">
        <v>187</v>
      </c>
      <c r="J1097" t="s">
        <v>133</v>
      </c>
      <c r="K1097" t="s">
        <v>132</v>
      </c>
      <c r="P1097" t="s">
        <v>302</v>
      </c>
      <c r="Q1097" t="s">
        <v>131</v>
      </c>
      <c r="R1097" t="s">
        <v>148</v>
      </c>
      <c r="S1097" t="s">
        <v>147</v>
      </c>
      <c r="AB1097" t="s">
        <v>128</v>
      </c>
      <c r="AC1097">
        <v>2010</v>
      </c>
      <c r="AD1097" s="145">
        <v>9375</v>
      </c>
      <c r="AH1097" t="s">
        <v>354</v>
      </c>
    </row>
    <row r="1098" spans="1:34" x14ac:dyDescent="0.25">
      <c r="A1098" t="s">
        <v>137</v>
      </c>
      <c r="B1098" t="s">
        <v>217</v>
      </c>
      <c r="C1098" t="s">
        <v>216</v>
      </c>
      <c r="D1098" t="s">
        <v>136</v>
      </c>
      <c r="E1098" t="s">
        <v>135</v>
      </c>
      <c r="F1098" t="s">
        <v>295</v>
      </c>
      <c r="G1098" t="s">
        <v>296</v>
      </c>
      <c r="H1098">
        <v>571</v>
      </c>
      <c r="I1098" t="s">
        <v>187</v>
      </c>
      <c r="J1098" t="s">
        <v>133</v>
      </c>
      <c r="K1098" t="s">
        <v>132</v>
      </c>
      <c r="P1098" t="s">
        <v>302</v>
      </c>
      <c r="Q1098" t="s">
        <v>131</v>
      </c>
      <c r="R1098" t="s">
        <v>146</v>
      </c>
      <c r="S1098" t="s">
        <v>145</v>
      </c>
      <c r="AB1098" t="s">
        <v>128</v>
      </c>
      <c r="AC1098">
        <v>2010</v>
      </c>
      <c r="AD1098" s="145">
        <v>1817</v>
      </c>
      <c r="AH1098" t="s">
        <v>354</v>
      </c>
    </row>
    <row r="1099" spans="1:34" x14ac:dyDescent="0.25">
      <c r="A1099" t="s">
        <v>137</v>
      </c>
      <c r="B1099" t="s">
        <v>217</v>
      </c>
      <c r="C1099" t="s">
        <v>216</v>
      </c>
      <c r="D1099" t="s">
        <v>136</v>
      </c>
      <c r="E1099" t="s">
        <v>135</v>
      </c>
      <c r="F1099" t="s">
        <v>295</v>
      </c>
      <c r="G1099" t="s">
        <v>296</v>
      </c>
      <c r="H1099">
        <v>571</v>
      </c>
      <c r="I1099" t="s">
        <v>187</v>
      </c>
      <c r="J1099" t="s">
        <v>133</v>
      </c>
      <c r="K1099" t="s">
        <v>132</v>
      </c>
      <c r="P1099" t="s">
        <v>302</v>
      </c>
      <c r="Q1099" t="s">
        <v>131</v>
      </c>
      <c r="R1099" t="s">
        <v>144</v>
      </c>
      <c r="S1099" t="s">
        <v>143</v>
      </c>
      <c r="AB1099" t="s">
        <v>128</v>
      </c>
      <c r="AC1099">
        <v>2010</v>
      </c>
      <c r="AD1099" s="145">
        <v>12223</v>
      </c>
      <c r="AH1099" t="s">
        <v>354</v>
      </c>
    </row>
    <row r="1100" spans="1:34" x14ac:dyDescent="0.25">
      <c r="A1100" t="s">
        <v>137</v>
      </c>
      <c r="B1100" t="s">
        <v>217</v>
      </c>
      <c r="C1100" t="s">
        <v>216</v>
      </c>
      <c r="D1100" t="s">
        <v>136</v>
      </c>
      <c r="E1100" t="s">
        <v>135</v>
      </c>
      <c r="F1100" t="s">
        <v>295</v>
      </c>
      <c r="G1100" t="s">
        <v>296</v>
      </c>
      <c r="H1100">
        <v>571</v>
      </c>
      <c r="I1100" t="s">
        <v>187</v>
      </c>
      <c r="J1100" t="s">
        <v>133</v>
      </c>
      <c r="K1100" t="s">
        <v>132</v>
      </c>
      <c r="P1100" t="s">
        <v>302</v>
      </c>
      <c r="Q1100" t="s">
        <v>131</v>
      </c>
      <c r="R1100" t="s">
        <v>142</v>
      </c>
      <c r="S1100" t="s">
        <v>141</v>
      </c>
      <c r="AB1100" t="s">
        <v>128</v>
      </c>
      <c r="AC1100">
        <v>2010</v>
      </c>
      <c r="AD1100" s="145">
        <v>6397</v>
      </c>
      <c r="AH1100" t="s">
        <v>354</v>
      </c>
    </row>
    <row r="1101" spans="1:34" x14ac:dyDescent="0.25">
      <c r="A1101" t="s">
        <v>137</v>
      </c>
      <c r="B1101" t="s">
        <v>217</v>
      </c>
      <c r="C1101" t="s">
        <v>216</v>
      </c>
      <c r="D1101" t="s">
        <v>136</v>
      </c>
      <c r="E1101" t="s">
        <v>135</v>
      </c>
      <c r="F1101" t="s">
        <v>295</v>
      </c>
      <c r="G1101" t="s">
        <v>296</v>
      </c>
      <c r="H1101">
        <v>571</v>
      </c>
      <c r="I1101" t="s">
        <v>187</v>
      </c>
      <c r="J1101" t="s">
        <v>133</v>
      </c>
      <c r="K1101" t="s">
        <v>132</v>
      </c>
      <c r="P1101" t="s">
        <v>302</v>
      </c>
      <c r="Q1101" t="s">
        <v>131</v>
      </c>
      <c r="R1101" t="s">
        <v>140</v>
      </c>
      <c r="S1101" t="s">
        <v>139</v>
      </c>
      <c r="AB1101" t="s">
        <v>128</v>
      </c>
      <c r="AC1101">
        <v>2010</v>
      </c>
      <c r="AD1101" s="145">
        <v>14002</v>
      </c>
      <c r="AH1101" t="s">
        <v>354</v>
      </c>
    </row>
    <row r="1102" spans="1:34" x14ac:dyDescent="0.25">
      <c r="A1102" t="s">
        <v>137</v>
      </c>
      <c r="B1102" t="s">
        <v>217</v>
      </c>
      <c r="C1102" t="s">
        <v>216</v>
      </c>
      <c r="D1102" t="s">
        <v>136</v>
      </c>
      <c r="E1102" t="s">
        <v>135</v>
      </c>
      <c r="F1102" t="s">
        <v>295</v>
      </c>
      <c r="G1102" t="s">
        <v>296</v>
      </c>
      <c r="H1102">
        <v>571</v>
      </c>
      <c r="I1102" t="s">
        <v>187</v>
      </c>
      <c r="J1102" t="s">
        <v>133</v>
      </c>
      <c r="K1102" t="s">
        <v>132</v>
      </c>
      <c r="P1102" t="s">
        <v>302</v>
      </c>
      <c r="Q1102" t="s">
        <v>131</v>
      </c>
      <c r="R1102" t="s">
        <v>138</v>
      </c>
      <c r="S1102" t="s">
        <v>131</v>
      </c>
      <c r="AB1102" t="s">
        <v>128</v>
      </c>
      <c r="AC1102">
        <v>2010</v>
      </c>
      <c r="AD1102" s="145">
        <v>57036</v>
      </c>
      <c r="AH1102" t="s">
        <v>354</v>
      </c>
    </row>
    <row r="1103" spans="1:34" x14ac:dyDescent="0.25">
      <c r="A1103" t="s">
        <v>137</v>
      </c>
      <c r="B1103" t="s">
        <v>355</v>
      </c>
      <c r="C1103" t="s">
        <v>356</v>
      </c>
      <c r="D1103" t="s">
        <v>136</v>
      </c>
      <c r="E1103" t="s">
        <v>135</v>
      </c>
      <c r="F1103" t="s">
        <v>295</v>
      </c>
      <c r="G1103" t="s">
        <v>296</v>
      </c>
      <c r="H1103">
        <v>463</v>
      </c>
      <c r="I1103" t="s">
        <v>474</v>
      </c>
      <c r="J1103" t="s">
        <v>133</v>
      </c>
      <c r="K1103" t="s">
        <v>132</v>
      </c>
      <c r="P1103" t="s">
        <v>297</v>
      </c>
      <c r="Q1103" t="s">
        <v>298</v>
      </c>
      <c r="R1103" t="s">
        <v>183</v>
      </c>
      <c r="S1103" t="s">
        <v>182</v>
      </c>
      <c r="AB1103" t="s">
        <v>128</v>
      </c>
      <c r="AC1103">
        <v>2010</v>
      </c>
      <c r="AD1103" s="145">
        <v>0</v>
      </c>
      <c r="AH1103" t="s">
        <v>357</v>
      </c>
    </row>
    <row r="1104" spans="1:34" x14ac:dyDescent="0.25">
      <c r="A1104" t="s">
        <v>137</v>
      </c>
      <c r="B1104" t="s">
        <v>355</v>
      </c>
      <c r="C1104" t="s">
        <v>356</v>
      </c>
      <c r="D1104" t="s">
        <v>136</v>
      </c>
      <c r="E1104" t="s">
        <v>135</v>
      </c>
      <c r="F1104" t="s">
        <v>295</v>
      </c>
      <c r="G1104" t="s">
        <v>296</v>
      </c>
      <c r="H1104">
        <v>463</v>
      </c>
      <c r="I1104" t="s">
        <v>474</v>
      </c>
      <c r="J1104" t="s">
        <v>133</v>
      </c>
      <c r="K1104" t="s">
        <v>132</v>
      </c>
      <c r="P1104" t="s">
        <v>297</v>
      </c>
      <c r="Q1104" t="s">
        <v>298</v>
      </c>
      <c r="R1104" t="s">
        <v>156</v>
      </c>
      <c r="S1104" t="s">
        <v>155</v>
      </c>
      <c r="AB1104" t="s">
        <v>128</v>
      </c>
      <c r="AC1104">
        <v>2010</v>
      </c>
      <c r="AD1104" s="145">
        <v>25567</v>
      </c>
      <c r="AH1104" t="s">
        <v>357</v>
      </c>
    </row>
    <row r="1105" spans="1:34" x14ac:dyDescent="0.25">
      <c r="A1105" t="s">
        <v>137</v>
      </c>
      <c r="B1105" t="s">
        <v>355</v>
      </c>
      <c r="C1105" t="s">
        <v>356</v>
      </c>
      <c r="D1105" t="s">
        <v>136</v>
      </c>
      <c r="E1105" t="s">
        <v>135</v>
      </c>
      <c r="F1105" t="s">
        <v>295</v>
      </c>
      <c r="G1105" t="s">
        <v>296</v>
      </c>
      <c r="H1105">
        <v>463</v>
      </c>
      <c r="I1105" t="s">
        <v>474</v>
      </c>
      <c r="J1105" t="s">
        <v>133</v>
      </c>
      <c r="K1105" t="s">
        <v>132</v>
      </c>
      <c r="P1105" t="s">
        <v>297</v>
      </c>
      <c r="Q1105" t="s">
        <v>298</v>
      </c>
      <c r="R1105" t="s">
        <v>154</v>
      </c>
      <c r="S1105" t="s">
        <v>153</v>
      </c>
      <c r="AB1105" t="s">
        <v>128</v>
      </c>
      <c r="AC1105">
        <v>2010</v>
      </c>
      <c r="AD1105" s="145">
        <v>28788</v>
      </c>
      <c r="AH1105" t="s">
        <v>357</v>
      </c>
    </row>
    <row r="1106" spans="1:34" x14ac:dyDescent="0.25">
      <c r="A1106" t="s">
        <v>137</v>
      </c>
      <c r="B1106" t="s">
        <v>355</v>
      </c>
      <c r="C1106" t="s">
        <v>356</v>
      </c>
      <c r="D1106" t="s">
        <v>136</v>
      </c>
      <c r="E1106" t="s">
        <v>135</v>
      </c>
      <c r="F1106" t="s">
        <v>295</v>
      </c>
      <c r="G1106" t="s">
        <v>296</v>
      </c>
      <c r="H1106">
        <v>463</v>
      </c>
      <c r="I1106" t="s">
        <v>474</v>
      </c>
      <c r="J1106" t="s">
        <v>133</v>
      </c>
      <c r="K1106" t="s">
        <v>132</v>
      </c>
      <c r="P1106" t="s">
        <v>297</v>
      </c>
      <c r="Q1106" t="s">
        <v>298</v>
      </c>
      <c r="R1106" t="s">
        <v>152</v>
      </c>
      <c r="S1106" t="s">
        <v>151</v>
      </c>
      <c r="AB1106" t="s">
        <v>128</v>
      </c>
      <c r="AC1106">
        <v>2010</v>
      </c>
      <c r="AD1106" s="145">
        <v>48.22</v>
      </c>
      <c r="AH1106" t="s">
        <v>357</v>
      </c>
    </row>
    <row r="1107" spans="1:34" x14ac:dyDescent="0.25">
      <c r="A1107" t="s">
        <v>137</v>
      </c>
      <c r="B1107" t="s">
        <v>355</v>
      </c>
      <c r="C1107" t="s">
        <v>356</v>
      </c>
      <c r="D1107" t="s">
        <v>136</v>
      </c>
      <c r="E1107" t="s">
        <v>135</v>
      </c>
      <c r="F1107" t="s">
        <v>295</v>
      </c>
      <c r="G1107" t="s">
        <v>296</v>
      </c>
      <c r="H1107">
        <v>463</v>
      </c>
      <c r="I1107" t="s">
        <v>474</v>
      </c>
      <c r="J1107" t="s">
        <v>133</v>
      </c>
      <c r="K1107" t="s">
        <v>132</v>
      </c>
      <c r="P1107" t="s">
        <v>297</v>
      </c>
      <c r="Q1107" t="s">
        <v>298</v>
      </c>
      <c r="R1107" t="s">
        <v>150</v>
      </c>
      <c r="S1107" t="s">
        <v>149</v>
      </c>
      <c r="AB1107" t="s">
        <v>128</v>
      </c>
      <c r="AC1107">
        <v>2010</v>
      </c>
      <c r="AD1107" s="145">
        <v>68693</v>
      </c>
      <c r="AH1107" t="s">
        <v>357</v>
      </c>
    </row>
    <row r="1108" spans="1:34" x14ac:dyDescent="0.25">
      <c r="A1108" t="s">
        <v>137</v>
      </c>
      <c r="B1108" t="s">
        <v>355</v>
      </c>
      <c r="C1108" t="s">
        <v>356</v>
      </c>
      <c r="D1108" t="s">
        <v>136</v>
      </c>
      <c r="E1108" t="s">
        <v>135</v>
      </c>
      <c r="F1108" t="s">
        <v>295</v>
      </c>
      <c r="G1108" t="s">
        <v>296</v>
      </c>
      <c r="H1108">
        <v>463</v>
      </c>
      <c r="I1108" t="s">
        <v>474</v>
      </c>
      <c r="J1108" t="s">
        <v>133</v>
      </c>
      <c r="K1108" t="s">
        <v>132</v>
      </c>
      <c r="P1108" t="s">
        <v>297</v>
      </c>
      <c r="Q1108" t="s">
        <v>298</v>
      </c>
      <c r="R1108" t="s">
        <v>148</v>
      </c>
      <c r="S1108" t="s">
        <v>147</v>
      </c>
      <c r="AB1108" t="s">
        <v>128</v>
      </c>
      <c r="AC1108">
        <v>2010</v>
      </c>
      <c r="AD1108" s="145">
        <v>147747</v>
      </c>
      <c r="AH1108" t="s">
        <v>357</v>
      </c>
    </row>
    <row r="1109" spans="1:34" x14ac:dyDescent="0.25">
      <c r="A1109" t="s">
        <v>137</v>
      </c>
      <c r="B1109" t="s">
        <v>355</v>
      </c>
      <c r="C1109" t="s">
        <v>356</v>
      </c>
      <c r="D1109" t="s">
        <v>136</v>
      </c>
      <c r="E1109" t="s">
        <v>135</v>
      </c>
      <c r="F1109" t="s">
        <v>295</v>
      </c>
      <c r="G1109" t="s">
        <v>296</v>
      </c>
      <c r="H1109">
        <v>463</v>
      </c>
      <c r="I1109" t="s">
        <v>474</v>
      </c>
      <c r="J1109" t="s">
        <v>133</v>
      </c>
      <c r="K1109" t="s">
        <v>132</v>
      </c>
      <c r="P1109" t="s">
        <v>297</v>
      </c>
      <c r="Q1109" t="s">
        <v>298</v>
      </c>
      <c r="R1109" t="s">
        <v>146</v>
      </c>
      <c r="S1109" t="s">
        <v>145</v>
      </c>
      <c r="AB1109" t="s">
        <v>128</v>
      </c>
      <c r="AC1109">
        <v>2010</v>
      </c>
      <c r="AD1109" s="145">
        <v>10321</v>
      </c>
      <c r="AH1109" t="s">
        <v>357</v>
      </c>
    </row>
    <row r="1110" spans="1:34" x14ac:dyDescent="0.25">
      <c r="A1110" t="s">
        <v>137</v>
      </c>
      <c r="B1110" t="s">
        <v>355</v>
      </c>
      <c r="C1110" t="s">
        <v>356</v>
      </c>
      <c r="D1110" t="s">
        <v>136</v>
      </c>
      <c r="E1110" t="s">
        <v>135</v>
      </c>
      <c r="F1110" t="s">
        <v>295</v>
      </c>
      <c r="G1110" t="s">
        <v>296</v>
      </c>
      <c r="H1110">
        <v>463</v>
      </c>
      <c r="I1110" t="s">
        <v>474</v>
      </c>
      <c r="J1110" t="s">
        <v>133</v>
      </c>
      <c r="K1110" t="s">
        <v>132</v>
      </c>
      <c r="P1110" t="s">
        <v>297</v>
      </c>
      <c r="Q1110" t="s">
        <v>298</v>
      </c>
      <c r="R1110" t="s">
        <v>144</v>
      </c>
      <c r="S1110" t="s">
        <v>143</v>
      </c>
      <c r="AB1110" t="s">
        <v>128</v>
      </c>
      <c r="AC1110">
        <v>2010</v>
      </c>
      <c r="AD1110" s="145">
        <v>19474</v>
      </c>
      <c r="AH1110" t="s">
        <v>357</v>
      </c>
    </row>
    <row r="1111" spans="1:34" x14ac:dyDescent="0.25">
      <c r="A1111" t="s">
        <v>137</v>
      </c>
      <c r="B1111" t="s">
        <v>355</v>
      </c>
      <c r="C1111" t="s">
        <v>356</v>
      </c>
      <c r="D1111" t="s">
        <v>136</v>
      </c>
      <c r="E1111" t="s">
        <v>135</v>
      </c>
      <c r="F1111" t="s">
        <v>295</v>
      </c>
      <c r="G1111" t="s">
        <v>296</v>
      </c>
      <c r="H1111">
        <v>463</v>
      </c>
      <c r="I1111" t="s">
        <v>474</v>
      </c>
      <c r="J1111" t="s">
        <v>133</v>
      </c>
      <c r="K1111" t="s">
        <v>132</v>
      </c>
      <c r="P1111" t="s">
        <v>297</v>
      </c>
      <c r="Q1111" t="s">
        <v>298</v>
      </c>
      <c r="R1111" t="s">
        <v>142</v>
      </c>
      <c r="S1111" t="s">
        <v>141</v>
      </c>
      <c r="AB1111" t="s">
        <v>128</v>
      </c>
      <c r="AC1111">
        <v>2010</v>
      </c>
      <c r="AD1111" s="145">
        <v>25189</v>
      </c>
      <c r="AH1111" t="s">
        <v>357</v>
      </c>
    </row>
    <row r="1112" spans="1:34" x14ac:dyDescent="0.25">
      <c r="A1112" t="s">
        <v>137</v>
      </c>
      <c r="B1112" t="s">
        <v>355</v>
      </c>
      <c r="C1112" t="s">
        <v>356</v>
      </c>
      <c r="D1112" t="s">
        <v>136</v>
      </c>
      <c r="E1112" t="s">
        <v>135</v>
      </c>
      <c r="F1112" t="s">
        <v>295</v>
      </c>
      <c r="G1112" t="s">
        <v>296</v>
      </c>
      <c r="H1112">
        <v>463</v>
      </c>
      <c r="I1112" t="s">
        <v>474</v>
      </c>
      <c r="J1112" t="s">
        <v>133</v>
      </c>
      <c r="K1112" t="s">
        <v>132</v>
      </c>
      <c r="P1112" t="s">
        <v>297</v>
      </c>
      <c r="Q1112" t="s">
        <v>298</v>
      </c>
      <c r="R1112" t="s">
        <v>140</v>
      </c>
      <c r="S1112" t="s">
        <v>139</v>
      </c>
      <c r="AB1112" t="s">
        <v>128</v>
      </c>
      <c r="AC1112">
        <v>2010</v>
      </c>
      <c r="AD1112" s="145">
        <v>116059</v>
      </c>
      <c r="AH1112" t="s">
        <v>357</v>
      </c>
    </row>
    <row r="1113" spans="1:34" x14ac:dyDescent="0.25">
      <c r="A1113" t="s">
        <v>137</v>
      </c>
      <c r="B1113" t="s">
        <v>355</v>
      </c>
      <c r="C1113" t="s">
        <v>356</v>
      </c>
      <c r="D1113" t="s">
        <v>136</v>
      </c>
      <c r="E1113" t="s">
        <v>135</v>
      </c>
      <c r="F1113" t="s">
        <v>295</v>
      </c>
      <c r="G1113" t="s">
        <v>296</v>
      </c>
      <c r="H1113">
        <v>463</v>
      </c>
      <c r="I1113" t="s">
        <v>474</v>
      </c>
      <c r="J1113" t="s">
        <v>133</v>
      </c>
      <c r="K1113" t="s">
        <v>132</v>
      </c>
      <c r="P1113" t="s">
        <v>297</v>
      </c>
      <c r="Q1113" t="s">
        <v>298</v>
      </c>
      <c r="R1113" t="s">
        <v>138</v>
      </c>
      <c r="S1113" t="s">
        <v>131</v>
      </c>
      <c r="AB1113" t="s">
        <v>128</v>
      </c>
      <c r="AC1113">
        <v>2010</v>
      </c>
      <c r="AD1113" s="145">
        <v>512834</v>
      </c>
      <c r="AH1113" t="s">
        <v>357</v>
      </c>
    </row>
    <row r="1114" spans="1:34" x14ac:dyDescent="0.25">
      <c r="A1114" t="s">
        <v>137</v>
      </c>
      <c r="B1114" t="s">
        <v>355</v>
      </c>
      <c r="C1114" t="s">
        <v>356</v>
      </c>
      <c r="D1114" t="s">
        <v>136</v>
      </c>
      <c r="E1114" t="s">
        <v>135</v>
      </c>
      <c r="F1114" t="s">
        <v>295</v>
      </c>
      <c r="G1114" t="s">
        <v>296</v>
      </c>
      <c r="H1114">
        <v>463</v>
      </c>
      <c r="I1114" t="s">
        <v>474</v>
      </c>
      <c r="J1114" t="s">
        <v>133</v>
      </c>
      <c r="K1114" t="s">
        <v>132</v>
      </c>
      <c r="P1114" t="s">
        <v>297</v>
      </c>
      <c r="Q1114" t="s">
        <v>298</v>
      </c>
      <c r="R1114" t="s">
        <v>130</v>
      </c>
      <c r="S1114" t="s">
        <v>129</v>
      </c>
      <c r="AB1114" t="s">
        <v>128</v>
      </c>
      <c r="AC1114">
        <v>2010</v>
      </c>
      <c r="AD1114" s="145">
        <v>22776</v>
      </c>
      <c r="AH1114" t="s">
        <v>357</v>
      </c>
    </row>
    <row r="1115" spans="1:34" x14ac:dyDescent="0.25">
      <c r="A1115" t="s">
        <v>137</v>
      </c>
      <c r="B1115" t="s">
        <v>355</v>
      </c>
      <c r="C1115" t="s">
        <v>356</v>
      </c>
      <c r="D1115" t="s">
        <v>136</v>
      </c>
      <c r="E1115" t="s">
        <v>135</v>
      </c>
      <c r="F1115" t="s">
        <v>295</v>
      </c>
      <c r="G1115" t="s">
        <v>296</v>
      </c>
      <c r="H1115">
        <v>463</v>
      </c>
      <c r="I1115" t="s">
        <v>474</v>
      </c>
      <c r="J1115" t="s">
        <v>133</v>
      </c>
      <c r="K1115" t="s">
        <v>132</v>
      </c>
      <c r="P1115" t="s">
        <v>300</v>
      </c>
      <c r="Q1115" t="s">
        <v>301</v>
      </c>
      <c r="R1115" t="s">
        <v>183</v>
      </c>
      <c r="S1115" t="s">
        <v>182</v>
      </c>
      <c r="AB1115" t="s">
        <v>128</v>
      </c>
      <c r="AC1115">
        <v>2010</v>
      </c>
      <c r="AD1115" s="145">
        <v>1271</v>
      </c>
      <c r="AH1115" t="s">
        <v>357</v>
      </c>
    </row>
    <row r="1116" spans="1:34" x14ac:dyDescent="0.25">
      <c r="A1116" t="s">
        <v>137</v>
      </c>
      <c r="B1116" t="s">
        <v>355</v>
      </c>
      <c r="C1116" t="s">
        <v>356</v>
      </c>
      <c r="D1116" t="s">
        <v>136</v>
      </c>
      <c r="E1116" t="s">
        <v>135</v>
      </c>
      <c r="F1116" t="s">
        <v>295</v>
      </c>
      <c r="G1116" t="s">
        <v>296</v>
      </c>
      <c r="H1116">
        <v>463</v>
      </c>
      <c r="I1116" t="s">
        <v>474</v>
      </c>
      <c r="J1116" t="s">
        <v>133</v>
      </c>
      <c r="K1116" t="s">
        <v>132</v>
      </c>
      <c r="P1116" t="s">
        <v>300</v>
      </c>
      <c r="Q1116" t="s">
        <v>301</v>
      </c>
      <c r="R1116" t="s">
        <v>156</v>
      </c>
      <c r="S1116" t="s">
        <v>155</v>
      </c>
      <c r="AB1116" t="s">
        <v>128</v>
      </c>
      <c r="AC1116">
        <v>2010</v>
      </c>
      <c r="AD1116" s="145">
        <v>39526</v>
      </c>
      <c r="AH1116" t="s">
        <v>357</v>
      </c>
    </row>
    <row r="1117" spans="1:34" x14ac:dyDescent="0.25">
      <c r="A1117" t="s">
        <v>137</v>
      </c>
      <c r="B1117" t="s">
        <v>355</v>
      </c>
      <c r="C1117" t="s">
        <v>356</v>
      </c>
      <c r="D1117" t="s">
        <v>136</v>
      </c>
      <c r="E1117" t="s">
        <v>135</v>
      </c>
      <c r="F1117" t="s">
        <v>295</v>
      </c>
      <c r="G1117" t="s">
        <v>296</v>
      </c>
      <c r="H1117">
        <v>463</v>
      </c>
      <c r="I1117" t="s">
        <v>474</v>
      </c>
      <c r="J1117" t="s">
        <v>133</v>
      </c>
      <c r="K1117" t="s">
        <v>132</v>
      </c>
      <c r="P1117" t="s">
        <v>300</v>
      </c>
      <c r="Q1117" t="s">
        <v>301</v>
      </c>
      <c r="R1117" t="s">
        <v>154</v>
      </c>
      <c r="S1117" t="s">
        <v>153</v>
      </c>
      <c r="AB1117" t="s">
        <v>128</v>
      </c>
      <c r="AC1117">
        <v>2010</v>
      </c>
      <c r="AD1117" s="145">
        <v>41921</v>
      </c>
      <c r="AH1117" t="s">
        <v>357</v>
      </c>
    </row>
    <row r="1118" spans="1:34" x14ac:dyDescent="0.25">
      <c r="A1118" t="s">
        <v>137</v>
      </c>
      <c r="B1118" t="s">
        <v>355</v>
      </c>
      <c r="C1118" t="s">
        <v>356</v>
      </c>
      <c r="D1118" t="s">
        <v>136</v>
      </c>
      <c r="E1118" t="s">
        <v>135</v>
      </c>
      <c r="F1118" t="s">
        <v>295</v>
      </c>
      <c r="G1118" t="s">
        <v>296</v>
      </c>
      <c r="H1118">
        <v>463</v>
      </c>
      <c r="I1118" t="s">
        <v>474</v>
      </c>
      <c r="J1118" t="s">
        <v>133</v>
      </c>
      <c r="K1118" t="s">
        <v>132</v>
      </c>
      <c r="P1118" t="s">
        <v>300</v>
      </c>
      <c r="Q1118" t="s">
        <v>301</v>
      </c>
      <c r="R1118" t="s">
        <v>152</v>
      </c>
      <c r="S1118" t="s">
        <v>151</v>
      </c>
      <c r="AB1118" t="s">
        <v>128</v>
      </c>
      <c r="AC1118">
        <v>2010</v>
      </c>
      <c r="AD1118" s="145">
        <v>91021</v>
      </c>
      <c r="AH1118" t="s">
        <v>357</v>
      </c>
    </row>
    <row r="1119" spans="1:34" x14ac:dyDescent="0.25">
      <c r="A1119" t="s">
        <v>137</v>
      </c>
      <c r="B1119" t="s">
        <v>355</v>
      </c>
      <c r="C1119" t="s">
        <v>356</v>
      </c>
      <c r="D1119" t="s">
        <v>136</v>
      </c>
      <c r="E1119" t="s">
        <v>135</v>
      </c>
      <c r="F1119" t="s">
        <v>295</v>
      </c>
      <c r="G1119" t="s">
        <v>296</v>
      </c>
      <c r="H1119">
        <v>463</v>
      </c>
      <c r="I1119" t="s">
        <v>474</v>
      </c>
      <c r="J1119" t="s">
        <v>133</v>
      </c>
      <c r="K1119" t="s">
        <v>132</v>
      </c>
      <c r="P1119" t="s">
        <v>300</v>
      </c>
      <c r="Q1119" t="s">
        <v>301</v>
      </c>
      <c r="R1119" t="s">
        <v>150</v>
      </c>
      <c r="S1119" t="s">
        <v>149</v>
      </c>
      <c r="AB1119" t="s">
        <v>128</v>
      </c>
      <c r="AC1119">
        <v>2010</v>
      </c>
      <c r="AD1119" s="145">
        <v>81152</v>
      </c>
      <c r="AH1119" t="s">
        <v>357</v>
      </c>
    </row>
    <row r="1120" spans="1:34" x14ac:dyDescent="0.25">
      <c r="A1120" t="s">
        <v>137</v>
      </c>
      <c r="B1120" t="s">
        <v>355</v>
      </c>
      <c r="C1120" t="s">
        <v>356</v>
      </c>
      <c r="D1120" t="s">
        <v>136</v>
      </c>
      <c r="E1120" t="s">
        <v>135</v>
      </c>
      <c r="F1120" t="s">
        <v>295</v>
      </c>
      <c r="G1120" t="s">
        <v>296</v>
      </c>
      <c r="H1120">
        <v>463</v>
      </c>
      <c r="I1120" t="s">
        <v>474</v>
      </c>
      <c r="J1120" t="s">
        <v>133</v>
      </c>
      <c r="K1120" t="s">
        <v>132</v>
      </c>
      <c r="P1120" t="s">
        <v>300</v>
      </c>
      <c r="Q1120" t="s">
        <v>301</v>
      </c>
      <c r="R1120" t="s">
        <v>148</v>
      </c>
      <c r="S1120" t="s">
        <v>147</v>
      </c>
      <c r="AB1120" t="s">
        <v>128</v>
      </c>
      <c r="AC1120">
        <v>2010</v>
      </c>
      <c r="AD1120" s="145">
        <v>172034</v>
      </c>
      <c r="AH1120" t="s">
        <v>357</v>
      </c>
    </row>
    <row r="1121" spans="1:34" x14ac:dyDescent="0.25">
      <c r="A1121" t="s">
        <v>137</v>
      </c>
      <c r="B1121" t="s">
        <v>355</v>
      </c>
      <c r="C1121" t="s">
        <v>356</v>
      </c>
      <c r="D1121" t="s">
        <v>136</v>
      </c>
      <c r="E1121" t="s">
        <v>135</v>
      </c>
      <c r="F1121" t="s">
        <v>295</v>
      </c>
      <c r="G1121" t="s">
        <v>296</v>
      </c>
      <c r="H1121">
        <v>463</v>
      </c>
      <c r="I1121" t="s">
        <v>474</v>
      </c>
      <c r="J1121" t="s">
        <v>133</v>
      </c>
      <c r="K1121" t="s">
        <v>132</v>
      </c>
      <c r="P1121" t="s">
        <v>300</v>
      </c>
      <c r="Q1121" t="s">
        <v>301</v>
      </c>
      <c r="R1121" t="s">
        <v>146</v>
      </c>
      <c r="S1121" t="s">
        <v>145</v>
      </c>
      <c r="AB1121" t="s">
        <v>128</v>
      </c>
      <c r="AC1121">
        <v>2010</v>
      </c>
      <c r="AD1121" s="145">
        <v>104027</v>
      </c>
      <c r="AH1121" t="s">
        <v>357</v>
      </c>
    </row>
    <row r="1122" spans="1:34" x14ac:dyDescent="0.25">
      <c r="A1122" t="s">
        <v>137</v>
      </c>
      <c r="B1122" t="s">
        <v>355</v>
      </c>
      <c r="C1122" t="s">
        <v>356</v>
      </c>
      <c r="D1122" t="s">
        <v>136</v>
      </c>
      <c r="E1122" t="s">
        <v>135</v>
      </c>
      <c r="F1122" t="s">
        <v>295</v>
      </c>
      <c r="G1122" t="s">
        <v>296</v>
      </c>
      <c r="H1122">
        <v>463</v>
      </c>
      <c r="I1122" t="s">
        <v>474</v>
      </c>
      <c r="J1122" t="s">
        <v>133</v>
      </c>
      <c r="K1122" t="s">
        <v>132</v>
      </c>
      <c r="P1122" t="s">
        <v>300</v>
      </c>
      <c r="Q1122" t="s">
        <v>301</v>
      </c>
      <c r="R1122" t="s">
        <v>144</v>
      </c>
      <c r="S1122" t="s">
        <v>143</v>
      </c>
      <c r="AB1122" t="s">
        <v>128</v>
      </c>
      <c r="AC1122">
        <v>2010</v>
      </c>
      <c r="AD1122" s="145">
        <v>222556</v>
      </c>
      <c r="AH1122" t="s">
        <v>357</v>
      </c>
    </row>
    <row r="1123" spans="1:34" x14ac:dyDescent="0.25">
      <c r="A1123" t="s">
        <v>137</v>
      </c>
      <c r="B1123" t="s">
        <v>355</v>
      </c>
      <c r="C1123" t="s">
        <v>356</v>
      </c>
      <c r="D1123" t="s">
        <v>136</v>
      </c>
      <c r="E1123" t="s">
        <v>135</v>
      </c>
      <c r="F1123" t="s">
        <v>295</v>
      </c>
      <c r="G1123" t="s">
        <v>296</v>
      </c>
      <c r="H1123">
        <v>463</v>
      </c>
      <c r="I1123" t="s">
        <v>474</v>
      </c>
      <c r="J1123" t="s">
        <v>133</v>
      </c>
      <c r="K1123" t="s">
        <v>132</v>
      </c>
      <c r="P1123" t="s">
        <v>300</v>
      </c>
      <c r="Q1123" t="s">
        <v>301</v>
      </c>
      <c r="R1123" t="s">
        <v>142</v>
      </c>
      <c r="S1123" t="s">
        <v>141</v>
      </c>
      <c r="AB1123" t="s">
        <v>128</v>
      </c>
      <c r="AC1123">
        <v>2010</v>
      </c>
      <c r="AD1123" s="145">
        <v>144985</v>
      </c>
      <c r="AH1123" t="s">
        <v>357</v>
      </c>
    </row>
    <row r="1124" spans="1:34" x14ac:dyDescent="0.25">
      <c r="A1124" t="s">
        <v>137</v>
      </c>
      <c r="B1124" t="s">
        <v>355</v>
      </c>
      <c r="C1124" t="s">
        <v>356</v>
      </c>
      <c r="D1124" t="s">
        <v>136</v>
      </c>
      <c r="E1124" t="s">
        <v>135</v>
      </c>
      <c r="F1124" t="s">
        <v>295</v>
      </c>
      <c r="G1124" t="s">
        <v>296</v>
      </c>
      <c r="H1124">
        <v>463</v>
      </c>
      <c r="I1124" t="s">
        <v>474</v>
      </c>
      <c r="J1124" t="s">
        <v>133</v>
      </c>
      <c r="K1124" t="s">
        <v>132</v>
      </c>
      <c r="P1124" t="s">
        <v>300</v>
      </c>
      <c r="Q1124" t="s">
        <v>301</v>
      </c>
      <c r="R1124" t="s">
        <v>140</v>
      </c>
      <c r="S1124" t="s">
        <v>139</v>
      </c>
      <c r="AB1124" t="s">
        <v>128</v>
      </c>
      <c r="AC1124">
        <v>2010</v>
      </c>
      <c r="AD1124" s="145">
        <v>325774</v>
      </c>
      <c r="AH1124" t="s">
        <v>357</v>
      </c>
    </row>
    <row r="1125" spans="1:34" x14ac:dyDescent="0.25">
      <c r="A1125" t="s">
        <v>137</v>
      </c>
      <c r="B1125" t="s">
        <v>355</v>
      </c>
      <c r="C1125" t="s">
        <v>356</v>
      </c>
      <c r="D1125" t="s">
        <v>136</v>
      </c>
      <c r="E1125" t="s">
        <v>135</v>
      </c>
      <c r="F1125" t="s">
        <v>295</v>
      </c>
      <c r="G1125" t="s">
        <v>296</v>
      </c>
      <c r="H1125">
        <v>463</v>
      </c>
      <c r="I1125" t="s">
        <v>474</v>
      </c>
      <c r="J1125" t="s">
        <v>133</v>
      </c>
      <c r="K1125" t="s">
        <v>132</v>
      </c>
      <c r="P1125" t="s">
        <v>300</v>
      </c>
      <c r="Q1125" t="s">
        <v>301</v>
      </c>
      <c r="R1125" t="s">
        <v>138</v>
      </c>
      <c r="S1125" t="s">
        <v>131</v>
      </c>
      <c r="AB1125" t="s">
        <v>128</v>
      </c>
      <c r="AC1125">
        <v>2010</v>
      </c>
      <c r="AD1125" s="145">
        <v>1254643</v>
      </c>
      <c r="AH1125" t="s">
        <v>357</v>
      </c>
    </row>
    <row r="1126" spans="1:34" x14ac:dyDescent="0.25">
      <c r="A1126" t="s">
        <v>137</v>
      </c>
      <c r="B1126" t="s">
        <v>355</v>
      </c>
      <c r="C1126" t="s">
        <v>356</v>
      </c>
      <c r="D1126" t="s">
        <v>136</v>
      </c>
      <c r="E1126" t="s">
        <v>135</v>
      </c>
      <c r="F1126" t="s">
        <v>295</v>
      </c>
      <c r="G1126" t="s">
        <v>296</v>
      </c>
      <c r="H1126">
        <v>463</v>
      </c>
      <c r="I1126" t="s">
        <v>474</v>
      </c>
      <c r="J1126" t="s">
        <v>133</v>
      </c>
      <c r="K1126" t="s">
        <v>132</v>
      </c>
      <c r="P1126" t="s">
        <v>300</v>
      </c>
      <c r="Q1126" t="s">
        <v>301</v>
      </c>
      <c r="R1126" t="s">
        <v>130</v>
      </c>
      <c r="S1126" t="s">
        <v>129</v>
      </c>
      <c r="AB1126" t="s">
        <v>128</v>
      </c>
      <c r="AC1126">
        <v>2010</v>
      </c>
      <c r="AD1126" s="145">
        <v>30376</v>
      </c>
      <c r="AH1126" t="s">
        <v>357</v>
      </c>
    </row>
    <row r="1127" spans="1:34" s="49" customFormat="1" x14ac:dyDescent="0.25">
      <c r="A1127" s="49" t="s">
        <v>137</v>
      </c>
      <c r="B1127" s="49" t="s">
        <v>355</v>
      </c>
      <c r="C1127" s="49" t="s">
        <v>356</v>
      </c>
      <c r="D1127" s="49" t="s">
        <v>136</v>
      </c>
      <c r="E1127" s="49" t="s">
        <v>135</v>
      </c>
      <c r="F1127" s="49" t="s">
        <v>295</v>
      </c>
      <c r="G1127" s="49" t="s">
        <v>296</v>
      </c>
      <c r="H1127" s="49">
        <v>463</v>
      </c>
      <c r="I1127" s="49" t="s">
        <v>474</v>
      </c>
      <c r="J1127" s="49" t="s">
        <v>133</v>
      </c>
      <c r="K1127" s="49" t="s">
        <v>132</v>
      </c>
      <c r="P1127" s="49" t="s">
        <v>302</v>
      </c>
      <c r="Q1127" s="49" t="s">
        <v>131</v>
      </c>
      <c r="R1127" s="49" t="s">
        <v>183</v>
      </c>
      <c r="S1127" s="49" t="s">
        <v>182</v>
      </c>
      <c r="AB1127" s="49" t="s">
        <v>128</v>
      </c>
      <c r="AC1127" s="49">
        <v>2010</v>
      </c>
      <c r="AD1127" s="146">
        <v>1.2709999999999999</v>
      </c>
      <c r="AF1127" s="49" t="s">
        <v>858</v>
      </c>
      <c r="AG1127" s="146">
        <f>(AD1128+AD1129+AD1130)*( 1 +AD1138/(AD1137-AD1138))</f>
        <v>283.57060447173086</v>
      </c>
      <c r="AH1127" s="49" t="s">
        <v>357</v>
      </c>
    </row>
    <row r="1128" spans="1:34" s="49" customFormat="1" x14ac:dyDescent="0.25">
      <c r="A1128" s="49" t="s">
        <v>137</v>
      </c>
      <c r="B1128" s="49" t="s">
        <v>355</v>
      </c>
      <c r="C1128" s="49" t="s">
        <v>356</v>
      </c>
      <c r="D1128" s="49" t="s">
        <v>136</v>
      </c>
      <c r="E1128" s="49" t="s">
        <v>135</v>
      </c>
      <c r="F1128" s="49" t="s">
        <v>295</v>
      </c>
      <c r="G1128" s="49" t="s">
        <v>296</v>
      </c>
      <c r="H1128" s="49">
        <v>463</v>
      </c>
      <c r="I1128" s="49" t="s">
        <v>474</v>
      </c>
      <c r="J1128" s="49" t="s">
        <v>133</v>
      </c>
      <c r="K1128" s="49" t="s">
        <v>132</v>
      </c>
      <c r="P1128" s="49" t="s">
        <v>302</v>
      </c>
      <c r="Q1128" s="49" t="s">
        <v>131</v>
      </c>
      <c r="R1128" s="49" t="s">
        <v>156</v>
      </c>
      <c r="S1128" s="49" t="s">
        <v>155</v>
      </c>
      <c r="AB1128" s="49" t="s">
        <v>128</v>
      </c>
      <c r="AC1128" s="49">
        <v>2010</v>
      </c>
      <c r="AD1128" s="146">
        <v>65.093000000000004</v>
      </c>
      <c r="AF1128" s="49" t="s">
        <v>859</v>
      </c>
      <c r="AG1128" s="146">
        <f>(AD1127+AD1131+AD1132+AD1133+AD1134+AD1135+AD1136)*( 1 +AD1138/(AD1137-AD1138))</f>
        <v>1483.9063955282691</v>
      </c>
      <c r="AH1128" s="49" t="s">
        <v>357</v>
      </c>
    </row>
    <row r="1129" spans="1:34" s="49" customFormat="1" x14ac:dyDescent="0.25">
      <c r="A1129" s="49" t="s">
        <v>137</v>
      </c>
      <c r="B1129" s="49" t="s">
        <v>355</v>
      </c>
      <c r="C1129" s="49" t="s">
        <v>356</v>
      </c>
      <c r="D1129" s="49" t="s">
        <v>136</v>
      </c>
      <c r="E1129" s="49" t="s">
        <v>135</v>
      </c>
      <c r="F1129" s="49" t="s">
        <v>295</v>
      </c>
      <c r="G1129" s="49" t="s">
        <v>296</v>
      </c>
      <c r="H1129" s="49">
        <v>463</v>
      </c>
      <c r="I1129" s="49" t="s">
        <v>474</v>
      </c>
      <c r="J1129" s="49" t="s">
        <v>133</v>
      </c>
      <c r="K1129" s="49" t="s">
        <v>132</v>
      </c>
      <c r="P1129" s="49" t="s">
        <v>302</v>
      </c>
      <c r="Q1129" s="49" t="s">
        <v>131</v>
      </c>
      <c r="R1129" s="49" t="s">
        <v>154</v>
      </c>
      <c r="S1129" s="49" t="s">
        <v>153</v>
      </c>
      <c r="AB1129" s="49" t="s">
        <v>128</v>
      </c>
      <c r="AC1129" s="49">
        <v>2010</v>
      </c>
      <c r="AD1129" s="146">
        <v>70.709000000000003</v>
      </c>
      <c r="AF1129" s="49" t="s">
        <v>862</v>
      </c>
      <c r="AG1129" s="146">
        <f>AD1127+AD1128+AD1129+AD1130+ AD1131+AD1132+AD1133+AD1134+AD1135+AD1136+AD1138</f>
        <v>1767.4770000000001</v>
      </c>
      <c r="AH1129" s="49" t="s">
        <v>357</v>
      </c>
    </row>
    <row r="1130" spans="1:34" s="49" customFormat="1" x14ac:dyDescent="0.25">
      <c r="A1130" s="49" t="s">
        <v>137</v>
      </c>
      <c r="B1130" s="49" t="s">
        <v>355</v>
      </c>
      <c r="C1130" s="49" t="s">
        <v>356</v>
      </c>
      <c r="D1130" s="49" t="s">
        <v>136</v>
      </c>
      <c r="E1130" s="49" t="s">
        <v>135</v>
      </c>
      <c r="F1130" s="49" t="s">
        <v>295</v>
      </c>
      <c r="G1130" s="49" t="s">
        <v>296</v>
      </c>
      <c r="H1130" s="49">
        <v>463</v>
      </c>
      <c r="I1130" s="49" t="s">
        <v>474</v>
      </c>
      <c r="J1130" s="49" t="s">
        <v>133</v>
      </c>
      <c r="K1130" s="49" t="s">
        <v>132</v>
      </c>
      <c r="P1130" s="49" t="s">
        <v>302</v>
      </c>
      <c r="Q1130" s="49" t="s">
        <v>131</v>
      </c>
      <c r="R1130" s="49" t="s">
        <v>152</v>
      </c>
      <c r="S1130" s="49" t="s">
        <v>151</v>
      </c>
      <c r="AB1130" s="49" t="s">
        <v>128</v>
      </c>
      <c r="AC1130" s="49">
        <v>2010</v>
      </c>
      <c r="AD1130" s="146">
        <v>139.24100000000001</v>
      </c>
      <c r="AG1130" s="146"/>
      <c r="AH1130" s="49" t="s">
        <v>357</v>
      </c>
    </row>
    <row r="1131" spans="1:34" s="49" customFormat="1" x14ac:dyDescent="0.25">
      <c r="A1131" s="49" t="s">
        <v>137</v>
      </c>
      <c r="B1131" s="49" t="s">
        <v>355</v>
      </c>
      <c r="C1131" s="49" t="s">
        <v>356</v>
      </c>
      <c r="D1131" s="49" t="s">
        <v>136</v>
      </c>
      <c r="E1131" s="49" t="s">
        <v>135</v>
      </c>
      <c r="F1131" s="49" t="s">
        <v>295</v>
      </c>
      <c r="G1131" s="49" t="s">
        <v>296</v>
      </c>
      <c r="H1131" s="49">
        <v>463</v>
      </c>
      <c r="I1131" s="49" t="s">
        <v>474</v>
      </c>
      <c r="J1131" s="49" t="s">
        <v>133</v>
      </c>
      <c r="K1131" s="49" t="s">
        <v>132</v>
      </c>
      <c r="P1131" s="49" t="s">
        <v>302</v>
      </c>
      <c r="Q1131" s="49" t="s">
        <v>131</v>
      </c>
      <c r="R1131" s="49" t="s">
        <v>150</v>
      </c>
      <c r="S1131" s="49" t="s">
        <v>149</v>
      </c>
      <c r="AB1131" s="49" t="s">
        <v>128</v>
      </c>
      <c r="AC1131" s="49">
        <v>2010</v>
      </c>
      <c r="AD1131" s="146">
        <v>149.845</v>
      </c>
      <c r="AG1131" s="146"/>
      <c r="AH1131" s="49" t="s">
        <v>357</v>
      </c>
    </row>
    <row r="1132" spans="1:34" s="49" customFormat="1" x14ac:dyDescent="0.25">
      <c r="A1132" s="49" t="s">
        <v>137</v>
      </c>
      <c r="B1132" s="49" t="s">
        <v>355</v>
      </c>
      <c r="C1132" s="49" t="s">
        <v>356</v>
      </c>
      <c r="D1132" s="49" t="s">
        <v>136</v>
      </c>
      <c r="E1132" s="49" t="s">
        <v>135</v>
      </c>
      <c r="F1132" s="49" t="s">
        <v>295</v>
      </c>
      <c r="G1132" s="49" t="s">
        <v>296</v>
      </c>
      <c r="H1132" s="49">
        <v>463</v>
      </c>
      <c r="I1132" s="49" t="s">
        <v>474</v>
      </c>
      <c r="J1132" s="49" t="s">
        <v>133</v>
      </c>
      <c r="K1132" s="49" t="s">
        <v>132</v>
      </c>
      <c r="P1132" s="49" t="s">
        <v>302</v>
      </c>
      <c r="Q1132" s="49" t="s">
        <v>131</v>
      </c>
      <c r="R1132" s="49" t="s">
        <v>148</v>
      </c>
      <c r="S1132" s="49" t="s">
        <v>147</v>
      </c>
      <c r="AB1132" s="49" t="s">
        <v>128</v>
      </c>
      <c r="AC1132" s="49">
        <v>2010</v>
      </c>
      <c r="AD1132" s="146">
        <v>319.78100000000001</v>
      </c>
      <c r="AG1132" s="146"/>
      <c r="AH1132" s="49" t="s">
        <v>357</v>
      </c>
    </row>
    <row r="1133" spans="1:34" s="49" customFormat="1" x14ac:dyDescent="0.25">
      <c r="A1133" s="49" t="s">
        <v>137</v>
      </c>
      <c r="B1133" s="49" t="s">
        <v>355</v>
      </c>
      <c r="C1133" s="49" t="s">
        <v>356</v>
      </c>
      <c r="D1133" s="49" t="s">
        <v>136</v>
      </c>
      <c r="E1133" s="49" t="s">
        <v>135</v>
      </c>
      <c r="F1133" s="49" t="s">
        <v>295</v>
      </c>
      <c r="G1133" s="49" t="s">
        <v>296</v>
      </c>
      <c r="H1133" s="49">
        <v>463</v>
      </c>
      <c r="I1133" s="49" t="s">
        <v>474</v>
      </c>
      <c r="J1133" s="49" t="s">
        <v>133</v>
      </c>
      <c r="K1133" s="49" t="s">
        <v>132</v>
      </c>
      <c r="P1133" s="49" t="s">
        <v>302</v>
      </c>
      <c r="Q1133" s="49" t="s">
        <v>131</v>
      </c>
      <c r="R1133" s="49" t="s">
        <v>146</v>
      </c>
      <c r="S1133" s="49" t="s">
        <v>145</v>
      </c>
      <c r="AB1133" s="49" t="s">
        <v>128</v>
      </c>
      <c r="AC1133" s="49">
        <v>2010</v>
      </c>
      <c r="AD1133" s="146">
        <v>114.348</v>
      </c>
      <c r="AG1133" s="146"/>
      <c r="AH1133" s="49" t="s">
        <v>357</v>
      </c>
    </row>
    <row r="1134" spans="1:34" s="49" customFormat="1" x14ac:dyDescent="0.25">
      <c r="A1134" s="49" t="s">
        <v>137</v>
      </c>
      <c r="B1134" s="49" t="s">
        <v>355</v>
      </c>
      <c r="C1134" s="49" t="s">
        <v>356</v>
      </c>
      <c r="D1134" s="49" t="s">
        <v>136</v>
      </c>
      <c r="E1134" s="49" t="s">
        <v>135</v>
      </c>
      <c r="F1134" s="49" t="s">
        <v>295</v>
      </c>
      <c r="G1134" s="49" t="s">
        <v>296</v>
      </c>
      <c r="H1134" s="49">
        <v>463</v>
      </c>
      <c r="I1134" s="49" t="s">
        <v>474</v>
      </c>
      <c r="J1134" s="49" t="s">
        <v>133</v>
      </c>
      <c r="K1134" s="49" t="s">
        <v>132</v>
      </c>
      <c r="P1134" s="49" t="s">
        <v>302</v>
      </c>
      <c r="Q1134" s="49" t="s">
        <v>131</v>
      </c>
      <c r="R1134" s="49" t="s">
        <v>144</v>
      </c>
      <c r="S1134" s="49" t="s">
        <v>143</v>
      </c>
      <c r="AB1134" s="49" t="s">
        <v>128</v>
      </c>
      <c r="AC1134" s="49">
        <v>2010</v>
      </c>
      <c r="AD1134" s="146">
        <v>242.03</v>
      </c>
      <c r="AG1134" s="146"/>
      <c r="AH1134" s="49" t="s">
        <v>357</v>
      </c>
    </row>
    <row r="1135" spans="1:34" s="49" customFormat="1" x14ac:dyDescent="0.25">
      <c r="A1135" s="49" t="s">
        <v>137</v>
      </c>
      <c r="B1135" s="49" t="s">
        <v>355</v>
      </c>
      <c r="C1135" s="49" t="s">
        <v>356</v>
      </c>
      <c r="D1135" s="49" t="s">
        <v>136</v>
      </c>
      <c r="E1135" s="49" t="s">
        <v>135</v>
      </c>
      <c r="F1135" s="49" t="s">
        <v>295</v>
      </c>
      <c r="G1135" s="49" t="s">
        <v>296</v>
      </c>
      <c r="H1135" s="49">
        <v>463</v>
      </c>
      <c r="I1135" s="49" t="s">
        <v>474</v>
      </c>
      <c r="J1135" s="49" t="s">
        <v>133</v>
      </c>
      <c r="K1135" s="49" t="s">
        <v>132</v>
      </c>
      <c r="P1135" s="49" t="s">
        <v>302</v>
      </c>
      <c r="Q1135" s="49" t="s">
        <v>131</v>
      </c>
      <c r="R1135" s="49" t="s">
        <v>142</v>
      </c>
      <c r="S1135" s="49" t="s">
        <v>141</v>
      </c>
      <c r="AB1135" s="49" t="s">
        <v>128</v>
      </c>
      <c r="AC1135" s="49">
        <v>2010</v>
      </c>
      <c r="AD1135" s="146">
        <v>170.17400000000001</v>
      </c>
      <c r="AG1135" s="146"/>
      <c r="AH1135" s="49" t="s">
        <v>357</v>
      </c>
    </row>
    <row r="1136" spans="1:34" s="49" customFormat="1" x14ac:dyDescent="0.25">
      <c r="A1136" s="49" t="s">
        <v>137</v>
      </c>
      <c r="B1136" s="49" t="s">
        <v>355</v>
      </c>
      <c r="C1136" s="49" t="s">
        <v>356</v>
      </c>
      <c r="D1136" s="49" t="s">
        <v>136</v>
      </c>
      <c r="E1136" s="49" t="s">
        <v>135</v>
      </c>
      <c r="F1136" s="49" t="s">
        <v>295</v>
      </c>
      <c r="G1136" s="49" t="s">
        <v>296</v>
      </c>
      <c r="H1136" s="49">
        <v>463</v>
      </c>
      <c r="I1136" s="49" t="s">
        <v>474</v>
      </c>
      <c r="J1136" s="49" t="s">
        <v>133</v>
      </c>
      <c r="K1136" s="49" t="s">
        <v>132</v>
      </c>
      <c r="P1136" s="49" t="s">
        <v>302</v>
      </c>
      <c r="Q1136" s="49" t="s">
        <v>131</v>
      </c>
      <c r="R1136" s="49" t="s">
        <v>140</v>
      </c>
      <c r="S1136" s="49" t="s">
        <v>139</v>
      </c>
      <c r="AB1136" s="49" t="s">
        <v>128</v>
      </c>
      <c r="AC1136" s="49">
        <v>2010</v>
      </c>
      <c r="AD1136" s="146">
        <v>441.83300000000003</v>
      </c>
      <c r="AG1136" s="146"/>
      <c r="AH1136" s="49" t="s">
        <v>357</v>
      </c>
    </row>
    <row r="1137" spans="1:34" s="49" customFormat="1" x14ac:dyDescent="0.25">
      <c r="A1137" s="49" t="s">
        <v>137</v>
      </c>
      <c r="B1137" s="49" t="s">
        <v>355</v>
      </c>
      <c r="C1137" s="49" t="s">
        <v>356</v>
      </c>
      <c r="D1137" s="49" t="s">
        <v>136</v>
      </c>
      <c r="E1137" s="49" t="s">
        <v>135</v>
      </c>
      <c r="F1137" s="49" t="s">
        <v>295</v>
      </c>
      <c r="G1137" s="49" t="s">
        <v>296</v>
      </c>
      <c r="H1137" s="49">
        <v>463</v>
      </c>
      <c r="I1137" s="49" t="s">
        <v>474</v>
      </c>
      <c r="J1137" s="49" t="s">
        <v>133</v>
      </c>
      <c r="K1137" s="49" t="s">
        <v>132</v>
      </c>
      <c r="P1137" s="49" t="s">
        <v>302</v>
      </c>
      <c r="Q1137" s="49" t="s">
        <v>131</v>
      </c>
      <c r="R1137" s="49" t="s">
        <v>138</v>
      </c>
      <c r="S1137" s="49" t="s">
        <v>131</v>
      </c>
      <c r="AB1137" s="49" t="s">
        <v>128</v>
      </c>
      <c r="AC1137" s="49">
        <v>2010</v>
      </c>
      <c r="AD1137" s="146">
        <v>1767.4770000000001</v>
      </c>
      <c r="AG1137" s="146"/>
      <c r="AH1137" s="49" t="s">
        <v>357</v>
      </c>
    </row>
    <row r="1138" spans="1:34" s="49" customFormat="1" x14ac:dyDescent="0.25">
      <c r="A1138" s="49" t="s">
        <v>137</v>
      </c>
      <c r="B1138" s="49" t="s">
        <v>355</v>
      </c>
      <c r="C1138" s="49" t="s">
        <v>356</v>
      </c>
      <c r="D1138" s="49" t="s">
        <v>136</v>
      </c>
      <c r="E1138" s="49" t="s">
        <v>135</v>
      </c>
      <c r="F1138" s="49" t="s">
        <v>295</v>
      </c>
      <c r="G1138" s="49" t="s">
        <v>296</v>
      </c>
      <c r="H1138" s="49">
        <v>463</v>
      </c>
      <c r="I1138" s="49" t="s">
        <v>474</v>
      </c>
      <c r="J1138" s="49" t="s">
        <v>133</v>
      </c>
      <c r="K1138" s="49" t="s">
        <v>132</v>
      </c>
      <c r="P1138" s="49" t="s">
        <v>302</v>
      </c>
      <c r="Q1138" s="49" t="s">
        <v>131</v>
      </c>
      <c r="R1138" s="49" t="s">
        <v>130</v>
      </c>
      <c r="S1138" s="49" t="s">
        <v>129</v>
      </c>
      <c r="AB1138" s="49" t="s">
        <v>128</v>
      </c>
      <c r="AC1138" s="49">
        <v>2010</v>
      </c>
      <c r="AD1138" s="146">
        <v>53.152000000000001</v>
      </c>
      <c r="AG1138" s="146"/>
      <c r="AH1138" s="49" t="s">
        <v>357</v>
      </c>
    </row>
    <row r="1139" spans="1:34" x14ac:dyDescent="0.25">
      <c r="A1139" t="s">
        <v>137</v>
      </c>
      <c r="B1139" t="s">
        <v>62</v>
      </c>
      <c r="C1139" t="s">
        <v>63</v>
      </c>
      <c r="D1139" t="s">
        <v>136</v>
      </c>
      <c r="E1139" t="s">
        <v>135</v>
      </c>
      <c r="F1139" t="s">
        <v>295</v>
      </c>
      <c r="G1139" t="s">
        <v>296</v>
      </c>
      <c r="H1139">
        <v>341</v>
      </c>
      <c r="I1139" t="s">
        <v>185</v>
      </c>
      <c r="J1139" t="s">
        <v>133</v>
      </c>
      <c r="K1139" t="s">
        <v>132</v>
      </c>
      <c r="P1139" t="s">
        <v>297</v>
      </c>
      <c r="Q1139" t="s">
        <v>298</v>
      </c>
      <c r="R1139" t="s">
        <v>183</v>
      </c>
      <c r="S1139" t="s">
        <v>182</v>
      </c>
      <c r="AB1139" t="s">
        <v>128</v>
      </c>
      <c r="AC1139">
        <v>2010</v>
      </c>
      <c r="AD1139" s="145">
        <v>0</v>
      </c>
      <c r="AE1139" t="s">
        <v>179</v>
      </c>
      <c r="AH1139" t="s">
        <v>358</v>
      </c>
    </row>
    <row r="1140" spans="1:34" x14ac:dyDescent="0.25">
      <c r="A1140" t="s">
        <v>137</v>
      </c>
      <c r="B1140" t="s">
        <v>62</v>
      </c>
      <c r="C1140" t="s">
        <v>63</v>
      </c>
      <c r="D1140" t="s">
        <v>136</v>
      </c>
      <c r="E1140" t="s">
        <v>135</v>
      </c>
      <c r="F1140" t="s">
        <v>295</v>
      </c>
      <c r="G1140" t="s">
        <v>296</v>
      </c>
      <c r="H1140">
        <v>341</v>
      </c>
      <c r="I1140" t="s">
        <v>185</v>
      </c>
      <c r="J1140" t="s">
        <v>133</v>
      </c>
      <c r="K1140" t="s">
        <v>132</v>
      </c>
      <c r="P1140" t="s">
        <v>297</v>
      </c>
      <c r="Q1140" t="s">
        <v>298</v>
      </c>
      <c r="R1140" t="s">
        <v>156</v>
      </c>
      <c r="S1140" t="s">
        <v>155</v>
      </c>
      <c r="AB1140" t="s">
        <v>128</v>
      </c>
      <c r="AC1140">
        <v>2010</v>
      </c>
      <c r="AD1140" s="145">
        <v>4.2999999999999997E-2</v>
      </c>
      <c r="AE1140" t="s">
        <v>179</v>
      </c>
      <c r="AH1140" t="s">
        <v>358</v>
      </c>
    </row>
    <row r="1141" spans="1:34" x14ac:dyDescent="0.25">
      <c r="A1141" t="s">
        <v>137</v>
      </c>
      <c r="B1141" t="s">
        <v>62</v>
      </c>
      <c r="C1141" t="s">
        <v>63</v>
      </c>
      <c r="D1141" t="s">
        <v>136</v>
      </c>
      <c r="E1141" t="s">
        <v>135</v>
      </c>
      <c r="F1141" t="s">
        <v>295</v>
      </c>
      <c r="G1141" t="s">
        <v>296</v>
      </c>
      <c r="H1141">
        <v>341</v>
      </c>
      <c r="I1141" t="s">
        <v>185</v>
      </c>
      <c r="J1141" t="s">
        <v>133</v>
      </c>
      <c r="K1141" t="s">
        <v>132</v>
      </c>
      <c r="P1141" t="s">
        <v>297</v>
      </c>
      <c r="Q1141" t="s">
        <v>298</v>
      </c>
      <c r="R1141" t="s">
        <v>154</v>
      </c>
      <c r="S1141" t="s">
        <v>153</v>
      </c>
      <c r="AB1141" t="s">
        <v>128</v>
      </c>
      <c r="AC1141">
        <v>2010</v>
      </c>
      <c r="AD1141" s="145">
        <v>0.16700000000000001</v>
      </c>
      <c r="AE1141" t="s">
        <v>179</v>
      </c>
      <c r="AH1141" t="s">
        <v>358</v>
      </c>
    </row>
    <row r="1142" spans="1:34" x14ac:dyDescent="0.25">
      <c r="A1142" t="s">
        <v>137</v>
      </c>
      <c r="B1142" t="s">
        <v>62</v>
      </c>
      <c r="C1142" t="s">
        <v>63</v>
      </c>
      <c r="D1142" t="s">
        <v>136</v>
      </c>
      <c r="E1142" t="s">
        <v>135</v>
      </c>
      <c r="F1142" t="s">
        <v>295</v>
      </c>
      <c r="G1142" t="s">
        <v>296</v>
      </c>
      <c r="H1142">
        <v>341</v>
      </c>
      <c r="I1142" t="s">
        <v>185</v>
      </c>
      <c r="J1142" t="s">
        <v>133</v>
      </c>
      <c r="K1142" t="s">
        <v>132</v>
      </c>
      <c r="P1142" t="s">
        <v>297</v>
      </c>
      <c r="Q1142" t="s">
        <v>298</v>
      </c>
      <c r="R1142" t="s">
        <v>152</v>
      </c>
      <c r="S1142" t="s">
        <v>151</v>
      </c>
      <c r="AB1142" t="s">
        <v>128</v>
      </c>
      <c r="AC1142">
        <v>2010</v>
      </c>
      <c r="AD1142" s="145">
        <v>0.26700000000000002</v>
      </c>
      <c r="AE1142" t="s">
        <v>179</v>
      </c>
      <c r="AH1142" t="s">
        <v>358</v>
      </c>
    </row>
    <row r="1143" spans="1:34" x14ac:dyDescent="0.25">
      <c r="A1143" t="s">
        <v>137</v>
      </c>
      <c r="B1143" t="s">
        <v>62</v>
      </c>
      <c r="C1143" t="s">
        <v>63</v>
      </c>
      <c r="D1143" t="s">
        <v>136</v>
      </c>
      <c r="E1143" t="s">
        <v>135</v>
      </c>
      <c r="F1143" t="s">
        <v>295</v>
      </c>
      <c r="G1143" t="s">
        <v>296</v>
      </c>
      <c r="H1143">
        <v>341</v>
      </c>
      <c r="I1143" t="s">
        <v>185</v>
      </c>
      <c r="J1143" t="s">
        <v>133</v>
      </c>
      <c r="K1143" t="s">
        <v>132</v>
      </c>
      <c r="P1143" t="s">
        <v>297</v>
      </c>
      <c r="Q1143" t="s">
        <v>298</v>
      </c>
      <c r="R1143" t="s">
        <v>150</v>
      </c>
      <c r="S1143" t="s">
        <v>149</v>
      </c>
      <c r="AB1143" t="s">
        <v>128</v>
      </c>
      <c r="AC1143">
        <v>2010</v>
      </c>
      <c r="AD1143" s="145">
        <v>0.45100000000000001</v>
      </c>
      <c r="AE1143" t="s">
        <v>179</v>
      </c>
      <c r="AH1143" t="s">
        <v>358</v>
      </c>
    </row>
    <row r="1144" spans="1:34" x14ac:dyDescent="0.25">
      <c r="A1144" t="s">
        <v>137</v>
      </c>
      <c r="B1144" t="s">
        <v>62</v>
      </c>
      <c r="C1144" t="s">
        <v>63</v>
      </c>
      <c r="D1144" t="s">
        <v>136</v>
      </c>
      <c r="E1144" t="s">
        <v>135</v>
      </c>
      <c r="F1144" t="s">
        <v>295</v>
      </c>
      <c r="G1144" t="s">
        <v>296</v>
      </c>
      <c r="H1144">
        <v>341</v>
      </c>
      <c r="I1144" t="s">
        <v>185</v>
      </c>
      <c r="J1144" t="s">
        <v>133</v>
      </c>
      <c r="K1144" t="s">
        <v>132</v>
      </c>
      <c r="P1144" t="s">
        <v>297</v>
      </c>
      <c r="Q1144" t="s">
        <v>298</v>
      </c>
      <c r="R1144" t="s">
        <v>148</v>
      </c>
      <c r="S1144" t="s">
        <v>147</v>
      </c>
      <c r="AB1144" t="s">
        <v>128</v>
      </c>
      <c r="AC1144">
        <v>2010</v>
      </c>
      <c r="AD1144" s="145">
        <v>0.78400000000000003</v>
      </c>
      <c r="AH1144" t="s">
        <v>358</v>
      </c>
    </row>
    <row r="1145" spans="1:34" x14ac:dyDescent="0.25">
      <c r="A1145" t="s">
        <v>137</v>
      </c>
      <c r="B1145" t="s">
        <v>62</v>
      </c>
      <c r="C1145" t="s">
        <v>63</v>
      </c>
      <c r="D1145" t="s">
        <v>136</v>
      </c>
      <c r="E1145" t="s">
        <v>135</v>
      </c>
      <c r="F1145" t="s">
        <v>295</v>
      </c>
      <c r="G1145" t="s">
        <v>296</v>
      </c>
      <c r="H1145">
        <v>341</v>
      </c>
      <c r="I1145" t="s">
        <v>185</v>
      </c>
      <c r="J1145" t="s">
        <v>133</v>
      </c>
      <c r="K1145" t="s">
        <v>132</v>
      </c>
      <c r="P1145" t="s">
        <v>297</v>
      </c>
      <c r="Q1145" t="s">
        <v>298</v>
      </c>
      <c r="R1145" t="s">
        <v>146</v>
      </c>
      <c r="S1145" t="s">
        <v>145</v>
      </c>
      <c r="AB1145" t="s">
        <v>128</v>
      </c>
      <c r="AC1145">
        <v>2010</v>
      </c>
      <c r="AD1145" s="145">
        <v>0</v>
      </c>
      <c r="AE1145" t="s">
        <v>179</v>
      </c>
      <c r="AH1145" t="s">
        <v>358</v>
      </c>
    </row>
    <row r="1146" spans="1:34" x14ac:dyDescent="0.25">
      <c r="A1146" t="s">
        <v>137</v>
      </c>
      <c r="B1146" t="s">
        <v>62</v>
      </c>
      <c r="C1146" t="s">
        <v>63</v>
      </c>
      <c r="D1146" t="s">
        <v>136</v>
      </c>
      <c r="E1146" t="s">
        <v>135</v>
      </c>
      <c r="F1146" t="s">
        <v>295</v>
      </c>
      <c r="G1146" t="s">
        <v>296</v>
      </c>
      <c r="H1146">
        <v>341</v>
      </c>
      <c r="I1146" t="s">
        <v>185</v>
      </c>
      <c r="J1146" t="s">
        <v>133</v>
      </c>
      <c r="K1146" t="s">
        <v>132</v>
      </c>
      <c r="P1146" t="s">
        <v>297</v>
      </c>
      <c r="Q1146" t="s">
        <v>298</v>
      </c>
      <c r="R1146" t="s">
        <v>144</v>
      </c>
      <c r="S1146" t="s">
        <v>143</v>
      </c>
      <c r="AB1146" t="s">
        <v>128</v>
      </c>
      <c r="AC1146">
        <v>2010</v>
      </c>
      <c r="AD1146" s="145">
        <v>0.187</v>
      </c>
      <c r="AE1146" t="s">
        <v>179</v>
      </c>
      <c r="AH1146" t="s">
        <v>358</v>
      </c>
    </row>
    <row r="1147" spans="1:34" x14ac:dyDescent="0.25">
      <c r="A1147" t="s">
        <v>137</v>
      </c>
      <c r="B1147" t="s">
        <v>62</v>
      </c>
      <c r="C1147" t="s">
        <v>63</v>
      </c>
      <c r="D1147" t="s">
        <v>136</v>
      </c>
      <c r="E1147" t="s">
        <v>135</v>
      </c>
      <c r="F1147" t="s">
        <v>295</v>
      </c>
      <c r="G1147" t="s">
        <v>296</v>
      </c>
      <c r="H1147">
        <v>341</v>
      </c>
      <c r="I1147" t="s">
        <v>185</v>
      </c>
      <c r="J1147" t="s">
        <v>133</v>
      </c>
      <c r="K1147" t="s">
        <v>132</v>
      </c>
      <c r="P1147" t="s">
        <v>297</v>
      </c>
      <c r="Q1147" t="s">
        <v>298</v>
      </c>
      <c r="R1147" t="s">
        <v>142</v>
      </c>
      <c r="S1147" t="s">
        <v>141</v>
      </c>
      <c r="AB1147" t="s">
        <v>128</v>
      </c>
      <c r="AC1147">
        <v>2010</v>
      </c>
      <c r="AD1147" s="145">
        <v>0.61899999999999999</v>
      </c>
      <c r="AH1147" t="s">
        <v>358</v>
      </c>
    </row>
    <row r="1148" spans="1:34" x14ac:dyDescent="0.25">
      <c r="A1148" t="s">
        <v>137</v>
      </c>
      <c r="B1148" t="s">
        <v>62</v>
      </c>
      <c r="C1148" t="s">
        <v>63</v>
      </c>
      <c r="D1148" t="s">
        <v>136</v>
      </c>
      <c r="E1148" t="s">
        <v>135</v>
      </c>
      <c r="F1148" t="s">
        <v>295</v>
      </c>
      <c r="G1148" t="s">
        <v>296</v>
      </c>
      <c r="H1148">
        <v>341</v>
      </c>
      <c r="I1148" t="s">
        <v>185</v>
      </c>
      <c r="J1148" t="s">
        <v>133</v>
      </c>
      <c r="K1148" t="s">
        <v>132</v>
      </c>
      <c r="P1148" t="s">
        <v>297</v>
      </c>
      <c r="Q1148" t="s">
        <v>298</v>
      </c>
      <c r="R1148" t="s">
        <v>140</v>
      </c>
      <c r="S1148" t="s">
        <v>139</v>
      </c>
      <c r="AB1148" t="s">
        <v>128</v>
      </c>
      <c r="AC1148">
        <v>2010</v>
      </c>
      <c r="AD1148" s="145">
        <v>0.59299999999999997</v>
      </c>
      <c r="AH1148" t="s">
        <v>358</v>
      </c>
    </row>
    <row r="1149" spans="1:34" x14ac:dyDescent="0.25">
      <c r="A1149" t="s">
        <v>137</v>
      </c>
      <c r="B1149" t="s">
        <v>62</v>
      </c>
      <c r="C1149" t="s">
        <v>63</v>
      </c>
      <c r="D1149" t="s">
        <v>136</v>
      </c>
      <c r="E1149" t="s">
        <v>135</v>
      </c>
      <c r="F1149" t="s">
        <v>295</v>
      </c>
      <c r="G1149" t="s">
        <v>296</v>
      </c>
      <c r="H1149">
        <v>341</v>
      </c>
      <c r="I1149" t="s">
        <v>185</v>
      </c>
      <c r="J1149" t="s">
        <v>133</v>
      </c>
      <c r="K1149" t="s">
        <v>132</v>
      </c>
      <c r="P1149" t="s">
        <v>297</v>
      </c>
      <c r="Q1149" t="s">
        <v>298</v>
      </c>
      <c r="R1149" t="s">
        <v>138</v>
      </c>
      <c r="S1149" t="s">
        <v>131</v>
      </c>
      <c r="AB1149" t="s">
        <v>128</v>
      </c>
      <c r="AC1149">
        <v>2010</v>
      </c>
      <c r="AD1149" s="145">
        <v>3111</v>
      </c>
      <c r="AH1149" t="s">
        <v>358</v>
      </c>
    </row>
    <row r="1150" spans="1:34" x14ac:dyDescent="0.25">
      <c r="A1150" t="s">
        <v>137</v>
      </c>
      <c r="B1150" t="s">
        <v>62</v>
      </c>
      <c r="C1150" t="s">
        <v>63</v>
      </c>
      <c r="D1150" t="s">
        <v>136</v>
      </c>
      <c r="E1150" t="s">
        <v>135</v>
      </c>
      <c r="F1150" t="s">
        <v>295</v>
      </c>
      <c r="G1150" t="s">
        <v>296</v>
      </c>
      <c r="H1150">
        <v>341</v>
      </c>
      <c r="I1150" t="s">
        <v>185</v>
      </c>
      <c r="J1150" t="s">
        <v>133</v>
      </c>
      <c r="K1150" t="s">
        <v>132</v>
      </c>
      <c r="P1150" t="s">
        <v>300</v>
      </c>
      <c r="Q1150" t="s">
        <v>301</v>
      </c>
      <c r="R1150" t="s">
        <v>183</v>
      </c>
      <c r="S1150" t="s">
        <v>182</v>
      </c>
      <c r="AB1150" t="s">
        <v>128</v>
      </c>
      <c r="AC1150">
        <v>2010</v>
      </c>
      <c r="AD1150" s="145">
        <v>0</v>
      </c>
      <c r="AE1150" t="s">
        <v>179</v>
      </c>
      <c r="AH1150" t="s">
        <v>358</v>
      </c>
    </row>
    <row r="1151" spans="1:34" x14ac:dyDescent="0.25">
      <c r="A1151" t="s">
        <v>137</v>
      </c>
      <c r="B1151" t="s">
        <v>62</v>
      </c>
      <c r="C1151" t="s">
        <v>63</v>
      </c>
      <c r="D1151" t="s">
        <v>136</v>
      </c>
      <c r="E1151" t="s">
        <v>135</v>
      </c>
      <c r="F1151" t="s">
        <v>295</v>
      </c>
      <c r="G1151" t="s">
        <v>296</v>
      </c>
      <c r="H1151">
        <v>341</v>
      </c>
      <c r="I1151" t="s">
        <v>185</v>
      </c>
      <c r="J1151" t="s">
        <v>133</v>
      </c>
      <c r="K1151" t="s">
        <v>132</v>
      </c>
      <c r="P1151" t="s">
        <v>300</v>
      </c>
      <c r="Q1151" t="s">
        <v>301</v>
      </c>
      <c r="R1151" t="s">
        <v>156</v>
      </c>
      <c r="S1151" t="s">
        <v>155</v>
      </c>
      <c r="AB1151" t="s">
        <v>128</v>
      </c>
      <c r="AC1151">
        <v>2010</v>
      </c>
      <c r="AD1151" s="145">
        <v>0.35299999999999998</v>
      </c>
      <c r="AE1151" t="s">
        <v>179</v>
      </c>
      <c r="AH1151" t="s">
        <v>358</v>
      </c>
    </row>
    <row r="1152" spans="1:34" x14ac:dyDescent="0.25">
      <c r="A1152" t="s">
        <v>137</v>
      </c>
      <c r="B1152" t="s">
        <v>62</v>
      </c>
      <c r="C1152" t="s">
        <v>63</v>
      </c>
      <c r="D1152" t="s">
        <v>136</v>
      </c>
      <c r="E1152" t="s">
        <v>135</v>
      </c>
      <c r="F1152" t="s">
        <v>295</v>
      </c>
      <c r="G1152" t="s">
        <v>296</v>
      </c>
      <c r="H1152">
        <v>341</v>
      </c>
      <c r="I1152" t="s">
        <v>185</v>
      </c>
      <c r="J1152" t="s">
        <v>133</v>
      </c>
      <c r="K1152" t="s">
        <v>132</v>
      </c>
      <c r="P1152" t="s">
        <v>300</v>
      </c>
      <c r="Q1152" t="s">
        <v>301</v>
      </c>
      <c r="R1152" t="s">
        <v>154</v>
      </c>
      <c r="S1152" t="s">
        <v>153</v>
      </c>
      <c r="AB1152" t="s">
        <v>128</v>
      </c>
      <c r="AC1152">
        <v>2010</v>
      </c>
      <c r="AD1152" s="145">
        <v>0.16500000000000001</v>
      </c>
      <c r="AE1152" t="s">
        <v>179</v>
      </c>
      <c r="AH1152" t="s">
        <v>358</v>
      </c>
    </row>
    <row r="1153" spans="1:34" x14ac:dyDescent="0.25">
      <c r="A1153" t="s">
        <v>137</v>
      </c>
      <c r="B1153" t="s">
        <v>62</v>
      </c>
      <c r="C1153" t="s">
        <v>63</v>
      </c>
      <c r="D1153" t="s">
        <v>136</v>
      </c>
      <c r="E1153" t="s">
        <v>135</v>
      </c>
      <c r="F1153" t="s">
        <v>295</v>
      </c>
      <c r="G1153" t="s">
        <v>296</v>
      </c>
      <c r="H1153">
        <v>341</v>
      </c>
      <c r="I1153" t="s">
        <v>185</v>
      </c>
      <c r="J1153" t="s">
        <v>133</v>
      </c>
      <c r="K1153" t="s">
        <v>132</v>
      </c>
      <c r="P1153" t="s">
        <v>300</v>
      </c>
      <c r="Q1153" t="s">
        <v>301</v>
      </c>
      <c r="R1153" t="s">
        <v>152</v>
      </c>
      <c r="S1153" t="s">
        <v>151</v>
      </c>
      <c r="AB1153" t="s">
        <v>128</v>
      </c>
      <c r="AC1153">
        <v>2010</v>
      </c>
      <c r="AD1153" s="145">
        <v>0.42</v>
      </c>
      <c r="AE1153" t="s">
        <v>179</v>
      </c>
      <c r="AH1153" t="s">
        <v>358</v>
      </c>
    </row>
    <row r="1154" spans="1:34" x14ac:dyDescent="0.25">
      <c r="A1154" t="s">
        <v>137</v>
      </c>
      <c r="B1154" t="s">
        <v>62</v>
      </c>
      <c r="C1154" t="s">
        <v>63</v>
      </c>
      <c r="D1154" t="s">
        <v>136</v>
      </c>
      <c r="E1154" t="s">
        <v>135</v>
      </c>
      <c r="F1154" t="s">
        <v>295</v>
      </c>
      <c r="G1154" t="s">
        <v>296</v>
      </c>
      <c r="H1154">
        <v>341</v>
      </c>
      <c r="I1154" t="s">
        <v>185</v>
      </c>
      <c r="J1154" t="s">
        <v>133</v>
      </c>
      <c r="K1154" t="s">
        <v>132</v>
      </c>
      <c r="P1154" t="s">
        <v>300</v>
      </c>
      <c r="Q1154" t="s">
        <v>301</v>
      </c>
      <c r="R1154" t="s">
        <v>150</v>
      </c>
      <c r="S1154" t="s">
        <v>149</v>
      </c>
      <c r="AB1154" t="s">
        <v>128</v>
      </c>
      <c r="AC1154">
        <v>2010</v>
      </c>
      <c r="AD1154" s="145">
        <v>0.28899999999999998</v>
      </c>
      <c r="AE1154" t="s">
        <v>179</v>
      </c>
      <c r="AH1154" t="s">
        <v>358</v>
      </c>
    </row>
    <row r="1155" spans="1:34" x14ac:dyDescent="0.25">
      <c r="A1155" t="s">
        <v>137</v>
      </c>
      <c r="B1155" t="s">
        <v>62</v>
      </c>
      <c r="C1155" t="s">
        <v>63</v>
      </c>
      <c r="D1155" t="s">
        <v>136</v>
      </c>
      <c r="E1155" t="s">
        <v>135</v>
      </c>
      <c r="F1155" t="s">
        <v>295</v>
      </c>
      <c r="G1155" t="s">
        <v>296</v>
      </c>
      <c r="H1155">
        <v>341</v>
      </c>
      <c r="I1155" t="s">
        <v>185</v>
      </c>
      <c r="J1155" t="s">
        <v>133</v>
      </c>
      <c r="K1155" t="s">
        <v>132</v>
      </c>
      <c r="P1155" t="s">
        <v>300</v>
      </c>
      <c r="Q1155" t="s">
        <v>301</v>
      </c>
      <c r="R1155" t="s">
        <v>148</v>
      </c>
      <c r="S1155" t="s">
        <v>147</v>
      </c>
      <c r="AB1155" t="s">
        <v>128</v>
      </c>
      <c r="AC1155">
        <v>2010</v>
      </c>
      <c r="AD1155" s="145">
        <v>0.88500000000000001</v>
      </c>
      <c r="AH1155" t="s">
        <v>358</v>
      </c>
    </row>
    <row r="1156" spans="1:34" x14ac:dyDescent="0.25">
      <c r="A1156" t="s">
        <v>137</v>
      </c>
      <c r="B1156" t="s">
        <v>62</v>
      </c>
      <c r="C1156" t="s">
        <v>63</v>
      </c>
      <c r="D1156" t="s">
        <v>136</v>
      </c>
      <c r="E1156" t="s">
        <v>135</v>
      </c>
      <c r="F1156" t="s">
        <v>295</v>
      </c>
      <c r="G1156" t="s">
        <v>296</v>
      </c>
      <c r="H1156">
        <v>341</v>
      </c>
      <c r="I1156" t="s">
        <v>185</v>
      </c>
      <c r="J1156" t="s">
        <v>133</v>
      </c>
      <c r="K1156" t="s">
        <v>132</v>
      </c>
      <c r="P1156" t="s">
        <v>300</v>
      </c>
      <c r="Q1156" t="s">
        <v>301</v>
      </c>
      <c r="R1156" t="s">
        <v>146</v>
      </c>
      <c r="S1156" t="s">
        <v>145</v>
      </c>
      <c r="AB1156" t="s">
        <v>128</v>
      </c>
      <c r="AC1156">
        <v>2010</v>
      </c>
      <c r="AD1156" s="145">
        <v>9.4E-2</v>
      </c>
      <c r="AE1156" t="s">
        <v>179</v>
      </c>
      <c r="AH1156" t="s">
        <v>358</v>
      </c>
    </row>
    <row r="1157" spans="1:34" x14ac:dyDescent="0.25">
      <c r="A1157" t="s">
        <v>137</v>
      </c>
      <c r="B1157" t="s">
        <v>62</v>
      </c>
      <c r="C1157" t="s">
        <v>63</v>
      </c>
      <c r="D1157" t="s">
        <v>136</v>
      </c>
      <c r="E1157" t="s">
        <v>135</v>
      </c>
      <c r="F1157" t="s">
        <v>295</v>
      </c>
      <c r="G1157" t="s">
        <v>296</v>
      </c>
      <c r="H1157">
        <v>341</v>
      </c>
      <c r="I1157" t="s">
        <v>185</v>
      </c>
      <c r="J1157" t="s">
        <v>133</v>
      </c>
      <c r="K1157" t="s">
        <v>132</v>
      </c>
      <c r="P1157" t="s">
        <v>300</v>
      </c>
      <c r="Q1157" t="s">
        <v>301</v>
      </c>
      <c r="R1157" t="s">
        <v>144</v>
      </c>
      <c r="S1157" t="s">
        <v>143</v>
      </c>
      <c r="AB1157" t="s">
        <v>128</v>
      </c>
      <c r="AC1157">
        <v>2010</v>
      </c>
      <c r="AD1157" s="145">
        <v>1136</v>
      </c>
      <c r="AH1157" t="s">
        <v>358</v>
      </c>
    </row>
    <row r="1158" spans="1:34" x14ac:dyDescent="0.25">
      <c r="A1158" t="s">
        <v>137</v>
      </c>
      <c r="B1158" t="s">
        <v>62</v>
      </c>
      <c r="C1158" t="s">
        <v>63</v>
      </c>
      <c r="D1158" t="s">
        <v>136</v>
      </c>
      <c r="E1158" t="s">
        <v>135</v>
      </c>
      <c r="F1158" t="s">
        <v>295</v>
      </c>
      <c r="G1158" t="s">
        <v>296</v>
      </c>
      <c r="H1158">
        <v>341</v>
      </c>
      <c r="I1158" t="s">
        <v>185</v>
      </c>
      <c r="J1158" t="s">
        <v>133</v>
      </c>
      <c r="K1158" t="s">
        <v>132</v>
      </c>
      <c r="P1158" t="s">
        <v>300</v>
      </c>
      <c r="Q1158" t="s">
        <v>301</v>
      </c>
      <c r="R1158" t="s">
        <v>142</v>
      </c>
      <c r="S1158" t="s">
        <v>141</v>
      </c>
      <c r="AB1158" t="s">
        <v>128</v>
      </c>
      <c r="AC1158">
        <v>2010</v>
      </c>
      <c r="AD1158" s="145">
        <v>0.69599999999999995</v>
      </c>
      <c r="AH1158" t="s">
        <v>358</v>
      </c>
    </row>
    <row r="1159" spans="1:34" x14ac:dyDescent="0.25">
      <c r="A1159" t="s">
        <v>137</v>
      </c>
      <c r="B1159" t="s">
        <v>62</v>
      </c>
      <c r="C1159" t="s">
        <v>63</v>
      </c>
      <c r="D1159" t="s">
        <v>136</v>
      </c>
      <c r="E1159" t="s">
        <v>135</v>
      </c>
      <c r="F1159" t="s">
        <v>295</v>
      </c>
      <c r="G1159" t="s">
        <v>296</v>
      </c>
      <c r="H1159">
        <v>341</v>
      </c>
      <c r="I1159" t="s">
        <v>185</v>
      </c>
      <c r="J1159" t="s">
        <v>133</v>
      </c>
      <c r="K1159" t="s">
        <v>132</v>
      </c>
      <c r="P1159" t="s">
        <v>300</v>
      </c>
      <c r="Q1159" t="s">
        <v>301</v>
      </c>
      <c r="R1159" t="s">
        <v>140</v>
      </c>
      <c r="S1159" t="s">
        <v>139</v>
      </c>
      <c r="AB1159" t="s">
        <v>128</v>
      </c>
      <c r="AC1159">
        <v>2010</v>
      </c>
      <c r="AD1159" s="145">
        <v>2117</v>
      </c>
      <c r="AH1159" t="s">
        <v>358</v>
      </c>
    </row>
    <row r="1160" spans="1:34" x14ac:dyDescent="0.25">
      <c r="A1160" t="s">
        <v>137</v>
      </c>
      <c r="B1160" t="s">
        <v>62</v>
      </c>
      <c r="C1160" t="s">
        <v>63</v>
      </c>
      <c r="D1160" t="s">
        <v>136</v>
      </c>
      <c r="E1160" t="s">
        <v>135</v>
      </c>
      <c r="F1160" t="s">
        <v>295</v>
      </c>
      <c r="G1160" t="s">
        <v>296</v>
      </c>
      <c r="H1160">
        <v>341</v>
      </c>
      <c r="I1160" t="s">
        <v>185</v>
      </c>
      <c r="J1160" t="s">
        <v>133</v>
      </c>
      <c r="K1160" t="s">
        <v>132</v>
      </c>
      <c r="P1160" t="s">
        <v>300</v>
      </c>
      <c r="Q1160" t="s">
        <v>301</v>
      </c>
      <c r="R1160" t="s">
        <v>138</v>
      </c>
      <c r="S1160" t="s">
        <v>131</v>
      </c>
      <c r="AB1160" t="s">
        <v>128</v>
      </c>
      <c r="AC1160">
        <v>2010</v>
      </c>
      <c r="AD1160" s="145">
        <v>6155</v>
      </c>
      <c r="AH1160" t="s">
        <v>358</v>
      </c>
    </row>
    <row r="1161" spans="1:34" s="49" customFormat="1" x14ac:dyDescent="0.25">
      <c r="A1161" s="49" t="s">
        <v>137</v>
      </c>
      <c r="B1161" s="49" t="s">
        <v>62</v>
      </c>
      <c r="C1161" s="49" t="s">
        <v>63</v>
      </c>
      <c r="D1161" s="49" t="s">
        <v>136</v>
      </c>
      <c r="E1161" s="49" t="s">
        <v>135</v>
      </c>
      <c r="F1161" s="49" t="s">
        <v>295</v>
      </c>
      <c r="G1161" s="49" t="s">
        <v>296</v>
      </c>
      <c r="H1161" s="49">
        <v>341</v>
      </c>
      <c r="I1161" s="49" t="s">
        <v>185</v>
      </c>
      <c r="J1161" s="49" t="s">
        <v>133</v>
      </c>
      <c r="K1161" s="49" t="s">
        <v>132</v>
      </c>
      <c r="P1161" s="49" t="s">
        <v>302</v>
      </c>
      <c r="Q1161" s="49" t="s">
        <v>131</v>
      </c>
      <c r="R1161" s="49" t="s">
        <v>183</v>
      </c>
      <c r="S1161" s="49" t="s">
        <v>182</v>
      </c>
      <c r="AB1161" s="49" t="s">
        <v>128</v>
      </c>
      <c r="AC1161" s="49">
        <v>2010</v>
      </c>
      <c r="AD1161" s="146">
        <v>0</v>
      </c>
      <c r="AE1161" s="49" t="s">
        <v>179</v>
      </c>
      <c r="AF1161" s="49" t="s">
        <v>858</v>
      </c>
      <c r="AG1161" s="146">
        <f>(AD1162+AD1163+AD1164)</f>
        <v>1.415</v>
      </c>
      <c r="AH1161" s="49" t="s">
        <v>358</v>
      </c>
    </row>
    <row r="1162" spans="1:34" s="49" customFormat="1" x14ac:dyDescent="0.25">
      <c r="A1162" s="49" t="s">
        <v>137</v>
      </c>
      <c r="B1162" s="49" t="s">
        <v>62</v>
      </c>
      <c r="C1162" s="49" t="s">
        <v>63</v>
      </c>
      <c r="D1162" s="49" t="s">
        <v>136</v>
      </c>
      <c r="E1162" s="49" t="s">
        <v>135</v>
      </c>
      <c r="F1162" s="49" t="s">
        <v>295</v>
      </c>
      <c r="G1162" s="49" t="s">
        <v>296</v>
      </c>
      <c r="H1162" s="49">
        <v>341</v>
      </c>
      <c r="I1162" s="49" t="s">
        <v>185</v>
      </c>
      <c r="J1162" s="49" t="s">
        <v>133</v>
      </c>
      <c r="K1162" s="49" t="s">
        <v>132</v>
      </c>
      <c r="P1162" s="49" t="s">
        <v>302</v>
      </c>
      <c r="Q1162" s="49" t="s">
        <v>131</v>
      </c>
      <c r="R1162" s="49" t="s">
        <v>156</v>
      </c>
      <c r="S1162" s="49" t="s">
        <v>155</v>
      </c>
      <c r="AB1162" s="49" t="s">
        <v>128</v>
      </c>
      <c r="AC1162" s="49">
        <v>2010</v>
      </c>
      <c r="AD1162" s="146">
        <v>0.39600000000000002</v>
      </c>
      <c r="AE1162" s="49" t="s">
        <v>179</v>
      </c>
      <c r="AF1162" s="49" t="s">
        <v>859</v>
      </c>
      <c r="AG1162" s="146">
        <f>(AD1161+AD1165+AD1166+AD1167+AD1168+AD1169+AD1170)</f>
        <v>7.851</v>
      </c>
      <c r="AH1162" s="49" t="s">
        <v>358</v>
      </c>
    </row>
    <row r="1163" spans="1:34" s="49" customFormat="1" x14ac:dyDescent="0.25">
      <c r="A1163" s="49" t="s">
        <v>137</v>
      </c>
      <c r="B1163" s="49" t="s">
        <v>62</v>
      </c>
      <c r="C1163" s="49" t="s">
        <v>63</v>
      </c>
      <c r="D1163" s="49" t="s">
        <v>136</v>
      </c>
      <c r="E1163" s="49" t="s">
        <v>135</v>
      </c>
      <c r="F1163" s="49" t="s">
        <v>295</v>
      </c>
      <c r="G1163" s="49" t="s">
        <v>296</v>
      </c>
      <c r="H1163" s="49">
        <v>341</v>
      </c>
      <c r="I1163" s="49" t="s">
        <v>185</v>
      </c>
      <c r="J1163" s="49" t="s">
        <v>133</v>
      </c>
      <c r="K1163" s="49" t="s">
        <v>132</v>
      </c>
      <c r="P1163" s="49" t="s">
        <v>302</v>
      </c>
      <c r="Q1163" s="49" t="s">
        <v>131</v>
      </c>
      <c r="R1163" s="49" t="s">
        <v>154</v>
      </c>
      <c r="S1163" s="49" t="s">
        <v>153</v>
      </c>
      <c r="AB1163" s="49" t="s">
        <v>128</v>
      </c>
      <c r="AC1163" s="49">
        <v>2010</v>
      </c>
      <c r="AD1163" s="146">
        <v>0.33200000000000002</v>
      </c>
      <c r="AE1163" s="49" t="s">
        <v>179</v>
      </c>
      <c r="AF1163" s="49" t="s">
        <v>862</v>
      </c>
      <c r="AG1163" s="146">
        <f>AD1161+AD1162+AD1163+AD1164+ AD1165+AD1166+AD1167+AD1168+AD1169+AD1170</f>
        <v>9.2659999999999982</v>
      </c>
      <c r="AH1163" s="49" t="s">
        <v>358</v>
      </c>
    </row>
    <row r="1164" spans="1:34" s="49" customFormat="1" x14ac:dyDescent="0.25">
      <c r="A1164" s="49" t="s">
        <v>137</v>
      </c>
      <c r="B1164" s="49" t="s">
        <v>62</v>
      </c>
      <c r="C1164" s="49" t="s">
        <v>63</v>
      </c>
      <c r="D1164" s="49" t="s">
        <v>136</v>
      </c>
      <c r="E1164" s="49" t="s">
        <v>135</v>
      </c>
      <c r="F1164" s="49" t="s">
        <v>295</v>
      </c>
      <c r="G1164" s="49" t="s">
        <v>296</v>
      </c>
      <c r="H1164" s="49">
        <v>341</v>
      </c>
      <c r="I1164" s="49" t="s">
        <v>185</v>
      </c>
      <c r="J1164" s="49" t="s">
        <v>133</v>
      </c>
      <c r="K1164" s="49" t="s">
        <v>132</v>
      </c>
      <c r="P1164" s="49" t="s">
        <v>302</v>
      </c>
      <c r="Q1164" s="49" t="s">
        <v>131</v>
      </c>
      <c r="R1164" s="49" t="s">
        <v>152</v>
      </c>
      <c r="S1164" s="49" t="s">
        <v>151</v>
      </c>
      <c r="AB1164" s="49" t="s">
        <v>128</v>
      </c>
      <c r="AC1164" s="49">
        <v>2010</v>
      </c>
      <c r="AD1164" s="146">
        <v>0.68700000000000006</v>
      </c>
      <c r="AG1164" s="146"/>
      <c r="AH1164" s="49" t="s">
        <v>358</v>
      </c>
    </row>
    <row r="1165" spans="1:34" s="49" customFormat="1" x14ac:dyDescent="0.25">
      <c r="A1165" s="49" t="s">
        <v>137</v>
      </c>
      <c r="B1165" s="49" t="s">
        <v>62</v>
      </c>
      <c r="C1165" s="49" t="s">
        <v>63</v>
      </c>
      <c r="D1165" s="49" t="s">
        <v>136</v>
      </c>
      <c r="E1165" s="49" t="s">
        <v>135</v>
      </c>
      <c r="F1165" s="49" t="s">
        <v>295</v>
      </c>
      <c r="G1165" s="49" t="s">
        <v>296</v>
      </c>
      <c r="H1165" s="49">
        <v>341</v>
      </c>
      <c r="I1165" s="49" t="s">
        <v>185</v>
      </c>
      <c r="J1165" s="49" t="s">
        <v>133</v>
      </c>
      <c r="K1165" s="49" t="s">
        <v>132</v>
      </c>
      <c r="P1165" s="49" t="s">
        <v>302</v>
      </c>
      <c r="Q1165" s="49" t="s">
        <v>131</v>
      </c>
      <c r="R1165" s="49" t="s">
        <v>150</v>
      </c>
      <c r="S1165" s="49" t="s">
        <v>149</v>
      </c>
      <c r="AB1165" s="49" t="s">
        <v>128</v>
      </c>
      <c r="AC1165" s="49">
        <v>2010</v>
      </c>
      <c r="AD1165" s="146">
        <v>0.74</v>
      </c>
      <c r="AG1165" s="146"/>
      <c r="AH1165" s="49" t="s">
        <v>358</v>
      </c>
    </row>
    <row r="1166" spans="1:34" s="49" customFormat="1" x14ac:dyDescent="0.25">
      <c r="A1166" s="49" t="s">
        <v>137</v>
      </c>
      <c r="B1166" s="49" t="s">
        <v>62</v>
      </c>
      <c r="C1166" s="49" t="s">
        <v>63</v>
      </c>
      <c r="D1166" s="49" t="s">
        <v>136</v>
      </c>
      <c r="E1166" s="49" t="s">
        <v>135</v>
      </c>
      <c r="F1166" s="49" t="s">
        <v>295</v>
      </c>
      <c r="G1166" s="49" t="s">
        <v>296</v>
      </c>
      <c r="H1166" s="49">
        <v>341</v>
      </c>
      <c r="I1166" s="49" t="s">
        <v>185</v>
      </c>
      <c r="J1166" s="49" t="s">
        <v>133</v>
      </c>
      <c r="K1166" s="49" t="s">
        <v>132</v>
      </c>
      <c r="P1166" s="49" t="s">
        <v>302</v>
      </c>
      <c r="Q1166" s="49" t="s">
        <v>131</v>
      </c>
      <c r="R1166" s="49" t="s">
        <v>148</v>
      </c>
      <c r="S1166" s="49" t="s">
        <v>147</v>
      </c>
      <c r="AB1166" s="49" t="s">
        <v>128</v>
      </c>
      <c r="AC1166" s="49">
        <v>2010</v>
      </c>
      <c r="AD1166" s="146">
        <v>1.669</v>
      </c>
      <c r="AG1166" s="146"/>
      <c r="AH1166" s="49" t="s">
        <v>358</v>
      </c>
    </row>
    <row r="1167" spans="1:34" s="49" customFormat="1" x14ac:dyDescent="0.25">
      <c r="A1167" s="49" t="s">
        <v>137</v>
      </c>
      <c r="B1167" s="49" t="s">
        <v>62</v>
      </c>
      <c r="C1167" s="49" t="s">
        <v>63</v>
      </c>
      <c r="D1167" s="49" t="s">
        <v>136</v>
      </c>
      <c r="E1167" s="49" t="s">
        <v>135</v>
      </c>
      <c r="F1167" s="49" t="s">
        <v>295</v>
      </c>
      <c r="G1167" s="49" t="s">
        <v>296</v>
      </c>
      <c r="H1167" s="49">
        <v>341</v>
      </c>
      <c r="I1167" s="49" t="s">
        <v>185</v>
      </c>
      <c r="J1167" s="49" t="s">
        <v>133</v>
      </c>
      <c r="K1167" s="49" t="s">
        <v>132</v>
      </c>
      <c r="P1167" s="49" t="s">
        <v>302</v>
      </c>
      <c r="Q1167" s="49" t="s">
        <v>131</v>
      </c>
      <c r="R1167" s="49" t="s">
        <v>146</v>
      </c>
      <c r="S1167" s="49" t="s">
        <v>145</v>
      </c>
      <c r="AB1167" s="49" t="s">
        <v>128</v>
      </c>
      <c r="AC1167" s="49">
        <v>2010</v>
      </c>
      <c r="AD1167" s="146">
        <v>9.4E-2</v>
      </c>
      <c r="AE1167" s="49" t="s">
        <v>179</v>
      </c>
      <c r="AG1167" s="146"/>
      <c r="AH1167" s="49" t="s">
        <v>358</v>
      </c>
    </row>
    <row r="1168" spans="1:34" s="49" customFormat="1" x14ac:dyDescent="0.25">
      <c r="A1168" s="49" t="s">
        <v>137</v>
      </c>
      <c r="B1168" s="49" t="s">
        <v>62</v>
      </c>
      <c r="C1168" s="49" t="s">
        <v>63</v>
      </c>
      <c r="D1168" s="49" t="s">
        <v>136</v>
      </c>
      <c r="E1168" s="49" t="s">
        <v>135</v>
      </c>
      <c r="F1168" s="49" t="s">
        <v>295</v>
      </c>
      <c r="G1168" s="49" t="s">
        <v>296</v>
      </c>
      <c r="H1168" s="49">
        <v>341</v>
      </c>
      <c r="I1168" s="49" t="s">
        <v>185</v>
      </c>
      <c r="J1168" s="49" t="s">
        <v>133</v>
      </c>
      <c r="K1168" s="49" t="s">
        <v>132</v>
      </c>
      <c r="P1168" s="49" t="s">
        <v>302</v>
      </c>
      <c r="Q1168" s="49" t="s">
        <v>131</v>
      </c>
      <c r="R1168" s="49" t="s">
        <v>144</v>
      </c>
      <c r="S1168" s="49" t="s">
        <v>143</v>
      </c>
      <c r="AB1168" s="49" t="s">
        <v>128</v>
      </c>
      <c r="AC1168" s="49">
        <v>2010</v>
      </c>
      <c r="AD1168" s="146">
        <v>1.323</v>
      </c>
      <c r="AG1168" s="146"/>
      <c r="AH1168" s="49" t="s">
        <v>358</v>
      </c>
    </row>
    <row r="1169" spans="1:34" s="49" customFormat="1" x14ac:dyDescent="0.25">
      <c r="A1169" s="49" t="s">
        <v>137</v>
      </c>
      <c r="B1169" s="49" t="s">
        <v>62</v>
      </c>
      <c r="C1169" s="49" t="s">
        <v>63</v>
      </c>
      <c r="D1169" s="49" t="s">
        <v>136</v>
      </c>
      <c r="E1169" s="49" t="s">
        <v>135</v>
      </c>
      <c r="F1169" s="49" t="s">
        <v>295</v>
      </c>
      <c r="G1169" s="49" t="s">
        <v>296</v>
      </c>
      <c r="H1169" s="49">
        <v>341</v>
      </c>
      <c r="I1169" s="49" t="s">
        <v>185</v>
      </c>
      <c r="J1169" s="49" t="s">
        <v>133</v>
      </c>
      <c r="K1169" s="49" t="s">
        <v>132</v>
      </c>
      <c r="P1169" s="49" t="s">
        <v>302</v>
      </c>
      <c r="Q1169" s="49" t="s">
        <v>131</v>
      </c>
      <c r="R1169" s="49" t="s">
        <v>142</v>
      </c>
      <c r="S1169" s="49" t="s">
        <v>141</v>
      </c>
      <c r="AB1169" s="49" t="s">
        <v>128</v>
      </c>
      <c r="AC1169" s="49">
        <v>2010</v>
      </c>
      <c r="AD1169" s="146">
        <v>1.3149999999999999</v>
      </c>
      <c r="AG1169" s="146"/>
      <c r="AH1169" s="49" t="s">
        <v>358</v>
      </c>
    </row>
    <row r="1170" spans="1:34" s="49" customFormat="1" x14ac:dyDescent="0.25">
      <c r="A1170" s="49" t="s">
        <v>137</v>
      </c>
      <c r="B1170" s="49" t="s">
        <v>62</v>
      </c>
      <c r="C1170" s="49" t="s">
        <v>63</v>
      </c>
      <c r="D1170" s="49" t="s">
        <v>136</v>
      </c>
      <c r="E1170" s="49" t="s">
        <v>135</v>
      </c>
      <c r="F1170" s="49" t="s">
        <v>295</v>
      </c>
      <c r="G1170" s="49" t="s">
        <v>296</v>
      </c>
      <c r="H1170" s="49">
        <v>341</v>
      </c>
      <c r="I1170" s="49" t="s">
        <v>185</v>
      </c>
      <c r="J1170" s="49" t="s">
        <v>133</v>
      </c>
      <c r="K1170" s="49" t="s">
        <v>132</v>
      </c>
      <c r="P1170" s="49" t="s">
        <v>302</v>
      </c>
      <c r="Q1170" s="49" t="s">
        <v>131</v>
      </c>
      <c r="R1170" s="49" t="s">
        <v>140</v>
      </c>
      <c r="S1170" s="49" t="s">
        <v>139</v>
      </c>
      <c r="AB1170" s="49" t="s">
        <v>128</v>
      </c>
      <c r="AC1170" s="49">
        <v>2010</v>
      </c>
      <c r="AD1170" s="146">
        <v>2.71</v>
      </c>
      <c r="AG1170" s="146"/>
      <c r="AH1170" s="49" t="s">
        <v>358</v>
      </c>
    </row>
    <row r="1171" spans="1:34" s="49" customFormat="1" x14ac:dyDescent="0.25">
      <c r="A1171" s="49" t="s">
        <v>137</v>
      </c>
      <c r="B1171" s="49" t="s">
        <v>62</v>
      </c>
      <c r="C1171" s="49" t="s">
        <v>63</v>
      </c>
      <c r="D1171" s="49" t="s">
        <v>136</v>
      </c>
      <c r="E1171" s="49" t="s">
        <v>135</v>
      </c>
      <c r="F1171" s="49" t="s">
        <v>295</v>
      </c>
      <c r="G1171" s="49" t="s">
        <v>296</v>
      </c>
      <c r="H1171" s="49">
        <v>341</v>
      </c>
      <c r="I1171" s="49" t="s">
        <v>185</v>
      </c>
      <c r="J1171" s="49" t="s">
        <v>133</v>
      </c>
      <c r="K1171" s="49" t="s">
        <v>132</v>
      </c>
      <c r="P1171" s="49" t="s">
        <v>302</v>
      </c>
      <c r="Q1171" s="49" t="s">
        <v>131</v>
      </c>
      <c r="R1171" s="49" t="s">
        <v>138</v>
      </c>
      <c r="S1171" s="49" t="s">
        <v>131</v>
      </c>
      <c r="AB1171" s="49" t="s">
        <v>128</v>
      </c>
      <c r="AC1171" s="49">
        <v>2010</v>
      </c>
      <c r="AD1171" s="146">
        <v>9.266</v>
      </c>
      <c r="AG1171" s="146"/>
      <c r="AH1171" s="49" t="s">
        <v>358</v>
      </c>
    </row>
    <row r="1172" spans="1:34" x14ac:dyDescent="0.25">
      <c r="A1172" t="s">
        <v>137</v>
      </c>
      <c r="B1172" t="s">
        <v>9</v>
      </c>
      <c r="C1172" t="s">
        <v>211</v>
      </c>
      <c r="D1172" t="s">
        <v>136</v>
      </c>
      <c r="E1172" t="s">
        <v>135</v>
      </c>
      <c r="F1172" t="s">
        <v>295</v>
      </c>
      <c r="G1172" t="s">
        <v>296</v>
      </c>
      <c r="H1172">
        <v>702</v>
      </c>
      <c r="I1172" t="s">
        <v>187</v>
      </c>
      <c r="J1172" t="s">
        <v>133</v>
      </c>
      <c r="K1172" t="s">
        <v>158</v>
      </c>
      <c r="P1172" t="s">
        <v>297</v>
      </c>
      <c r="Q1172" t="s">
        <v>298</v>
      </c>
      <c r="R1172" t="s">
        <v>176</v>
      </c>
      <c r="S1172" t="s">
        <v>175</v>
      </c>
      <c r="AB1172" t="s">
        <v>128</v>
      </c>
      <c r="AC1172">
        <v>2010</v>
      </c>
      <c r="AD1172" s="145">
        <v>2341</v>
      </c>
      <c r="AH1172" t="s">
        <v>359</v>
      </c>
    </row>
    <row r="1173" spans="1:34" x14ac:dyDescent="0.25">
      <c r="A1173" t="s">
        <v>137</v>
      </c>
      <c r="B1173" t="s">
        <v>9</v>
      </c>
      <c r="C1173" t="s">
        <v>211</v>
      </c>
      <c r="D1173" t="s">
        <v>136</v>
      </c>
      <c r="E1173" t="s">
        <v>135</v>
      </c>
      <c r="F1173" t="s">
        <v>295</v>
      </c>
      <c r="G1173" t="s">
        <v>296</v>
      </c>
      <c r="H1173">
        <v>702</v>
      </c>
      <c r="I1173" t="s">
        <v>187</v>
      </c>
      <c r="J1173" t="s">
        <v>133</v>
      </c>
      <c r="K1173" t="s">
        <v>158</v>
      </c>
      <c r="P1173" t="s">
        <v>297</v>
      </c>
      <c r="Q1173" t="s">
        <v>298</v>
      </c>
      <c r="R1173" t="s">
        <v>174</v>
      </c>
      <c r="S1173" t="s">
        <v>173</v>
      </c>
      <c r="AB1173" t="s">
        <v>128</v>
      </c>
      <c r="AC1173">
        <v>2010</v>
      </c>
      <c r="AD1173" s="145">
        <v>0.71</v>
      </c>
      <c r="AH1173" t="s">
        <v>359</v>
      </c>
    </row>
    <row r="1174" spans="1:34" x14ac:dyDescent="0.25">
      <c r="A1174" t="s">
        <v>137</v>
      </c>
      <c r="B1174" t="s">
        <v>9</v>
      </c>
      <c r="C1174" t="s">
        <v>211</v>
      </c>
      <c r="D1174" t="s">
        <v>136</v>
      </c>
      <c r="E1174" t="s">
        <v>135</v>
      </c>
      <c r="F1174" t="s">
        <v>295</v>
      </c>
      <c r="G1174" t="s">
        <v>296</v>
      </c>
      <c r="H1174">
        <v>702</v>
      </c>
      <c r="I1174" t="s">
        <v>187</v>
      </c>
      <c r="J1174" t="s">
        <v>133</v>
      </c>
      <c r="K1174" t="s">
        <v>158</v>
      </c>
      <c r="P1174" t="s">
        <v>297</v>
      </c>
      <c r="Q1174" t="s">
        <v>298</v>
      </c>
      <c r="R1174" t="s">
        <v>172</v>
      </c>
      <c r="S1174" t="s">
        <v>153</v>
      </c>
      <c r="AB1174" t="s">
        <v>128</v>
      </c>
      <c r="AC1174">
        <v>2010</v>
      </c>
      <c r="AD1174" s="145">
        <v>10384</v>
      </c>
      <c r="AH1174" t="s">
        <v>359</v>
      </c>
    </row>
    <row r="1175" spans="1:34" x14ac:dyDescent="0.25">
      <c r="A1175" t="s">
        <v>137</v>
      </c>
      <c r="B1175" t="s">
        <v>9</v>
      </c>
      <c r="C1175" t="s">
        <v>211</v>
      </c>
      <c r="D1175" t="s">
        <v>136</v>
      </c>
      <c r="E1175" t="s">
        <v>135</v>
      </c>
      <c r="F1175" t="s">
        <v>295</v>
      </c>
      <c r="G1175" t="s">
        <v>296</v>
      </c>
      <c r="H1175">
        <v>702</v>
      </c>
      <c r="I1175" t="s">
        <v>187</v>
      </c>
      <c r="J1175" t="s">
        <v>133</v>
      </c>
      <c r="K1175" t="s">
        <v>158</v>
      </c>
      <c r="P1175" t="s">
        <v>297</v>
      </c>
      <c r="Q1175" t="s">
        <v>298</v>
      </c>
      <c r="R1175" t="s">
        <v>171</v>
      </c>
      <c r="S1175" t="s">
        <v>151</v>
      </c>
      <c r="AB1175" t="s">
        <v>128</v>
      </c>
      <c r="AC1175">
        <v>2010</v>
      </c>
      <c r="AD1175" s="145">
        <v>1686</v>
      </c>
      <c r="AH1175" t="s">
        <v>359</v>
      </c>
    </row>
    <row r="1176" spans="1:34" x14ac:dyDescent="0.25">
      <c r="A1176" t="s">
        <v>137</v>
      </c>
      <c r="B1176" t="s">
        <v>9</v>
      </c>
      <c r="C1176" t="s">
        <v>211</v>
      </c>
      <c r="D1176" t="s">
        <v>136</v>
      </c>
      <c r="E1176" t="s">
        <v>135</v>
      </c>
      <c r="F1176" t="s">
        <v>295</v>
      </c>
      <c r="G1176" t="s">
        <v>296</v>
      </c>
      <c r="H1176">
        <v>702</v>
      </c>
      <c r="I1176" t="s">
        <v>187</v>
      </c>
      <c r="J1176" t="s">
        <v>133</v>
      </c>
      <c r="K1176" t="s">
        <v>158</v>
      </c>
      <c r="P1176" t="s">
        <v>297</v>
      </c>
      <c r="Q1176" t="s">
        <v>298</v>
      </c>
      <c r="R1176" t="s">
        <v>170</v>
      </c>
      <c r="S1176" t="s">
        <v>169</v>
      </c>
      <c r="AB1176" t="s">
        <v>128</v>
      </c>
      <c r="AC1176">
        <v>2010</v>
      </c>
      <c r="AD1176" s="145">
        <v>1111</v>
      </c>
      <c r="AH1176" t="s">
        <v>359</v>
      </c>
    </row>
    <row r="1177" spans="1:34" x14ac:dyDescent="0.25">
      <c r="A1177" t="s">
        <v>137</v>
      </c>
      <c r="B1177" t="s">
        <v>9</v>
      </c>
      <c r="C1177" t="s">
        <v>211</v>
      </c>
      <c r="D1177" t="s">
        <v>136</v>
      </c>
      <c r="E1177" t="s">
        <v>135</v>
      </c>
      <c r="F1177" t="s">
        <v>295</v>
      </c>
      <c r="G1177" t="s">
        <v>296</v>
      </c>
      <c r="H1177">
        <v>702</v>
      </c>
      <c r="I1177" t="s">
        <v>187</v>
      </c>
      <c r="J1177" t="s">
        <v>133</v>
      </c>
      <c r="K1177" t="s">
        <v>158</v>
      </c>
      <c r="P1177" t="s">
        <v>297</v>
      </c>
      <c r="Q1177" t="s">
        <v>298</v>
      </c>
      <c r="R1177" t="s">
        <v>168</v>
      </c>
      <c r="S1177" t="s">
        <v>167</v>
      </c>
      <c r="AB1177" t="s">
        <v>128</v>
      </c>
      <c r="AC1177">
        <v>2010</v>
      </c>
      <c r="AD1177" s="145">
        <v>15982</v>
      </c>
      <c r="AH1177" t="s">
        <v>359</v>
      </c>
    </row>
    <row r="1178" spans="1:34" x14ac:dyDescent="0.25">
      <c r="A1178" t="s">
        <v>137</v>
      </c>
      <c r="B1178" t="s">
        <v>9</v>
      </c>
      <c r="C1178" t="s">
        <v>211</v>
      </c>
      <c r="D1178" t="s">
        <v>136</v>
      </c>
      <c r="E1178" t="s">
        <v>135</v>
      </c>
      <c r="F1178" t="s">
        <v>295</v>
      </c>
      <c r="G1178" t="s">
        <v>296</v>
      </c>
      <c r="H1178">
        <v>702</v>
      </c>
      <c r="I1178" t="s">
        <v>187</v>
      </c>
      <c r="J1178" t="s">
        <v>133</v>
      </c>
      <c r="K1178" t="s">
        <v>158</v>
      </c>
      <c r="P1178" t="s">
        <v>297</v>
      </c>
      <c r="Q1178" t="s">
        <v>298</v>
      </c>
      <c r="R1178" t="s">
        <v>166</v>
      </c>
      <c r="S1178" t="s">
        <v>165</v>
      </c>
      <c r="AB1178" t="s">
        <v>128</v>
      </c>
      <c r="AC1178">
        <v>2010</v>
      </c>
      <c r="AD1178" s="145">
        <v>1289</v>
      </c>
      <c r="AH1178" t="s">
        <v>359</v>
      </c>
    </row>
    <row r="1179" spans="1:34" x14ac:dyDescent="0.25">
      <c r="A1179" t="s">
        <v>137</v>
      </c>
      <c r="B1179" t="s">
        <v>9</v>
      </c>
      <c r="C1179" t="s">
        <v>211</v>
      </c>
      <c r="D1179" t="s">
        <v>136</v>
      </c>
      <c r="E1179" t="s">
        <v>135</v>
      </c>
      <c r="F1179" t="s">
        <v>295</v>
      </c>
      <c r="G1179" t="s">
        <v>296</v>
      </c>
      <c r="H1179">
        <v>702</v>
      </c>
      <c r="I1179" t="s">
        <v>187</v>
      </c>
      <c r="J1179" t="s">
        <v>133</v>
      </c>
      <c r="K1179" t="s">
        <v>158</v>
      </c>
      <c r="P1179" t="s">
        <v>297</v>
      </c>
      <c r="Q1179" t="s">
        <v>298</v>
      </c>
      <c r="R1179" t="s">
        <v>164</v>
      </c>
      <c r="S1179" t="s">
        <v>143</v>
      </c>
      <c r="AB1179" t="s">
        <v>128</v>
      </c>
      <c r="AC1179">
        <v>2010</v>
      </c>
      <c r="AD1179" s="145">
        <v>6.52</v>
      </c>
      <c r="AH1179" t="s">
        <v>359</v>
      </c>
    </row>
    <row r="1180" spans="1:34" x14ac:dyDescent="0.25">
      <c r="A1180" t="s">
        <v>137</v>
      </c>
      <c r="B1180" t="s">
        <v>9</v>
      </c>
      <c r="C1180" t="s">
        <v>211</v>
      </c>
      <c r="D1180" t="s">
        <v>136</v>
      </c>
      <c r="E1180" t="s">
        <v>135</v>
      </c>
      <c r="F1180" t="s">
        <v>295</v>
      </c>
      <c r="G1180" t="s">
        <v>296</v>
      </c>
      <c r="H1180">
        <v>702</v>
      </c>
      <c r="I1180" t="s">
        <v>187</v>
      </c>
      <c r="J1180" t="s">
        <v>133</v>
      </c>
      <c r="K1180" t="s">
        <v>158</v>
      </c>
      <c r="P1180" t="s">
        <v>297</v>
      </c>
      <c r="Q1180" t="s">
        <v>298</v>
      </c>
      <c r="R1180" t="s">
        <v>163</v>
      </c>
      <c r="S1180" t="s">
        <v>162</v>
      </c>
      <c r="AB1180" t="s">
        <v>128</v>
      </c>
      <c r="AC1180">
        <v>2010</v>
      </c>
      <c r="AD1180" s="145">
        <v>0.57599999999999996</v>
      </c>
      <c r="AH1180" t="s">
        <v>359</v>
      </c>
    </row>
    <row r="1181" spans="1:34" x14ac:dyDescent="0.25">
      <c r="A1181" t="s">
        <v>137</v>
      </c>
      <c r="B1181" t="s">
        <v>9</v>
      </c>
      <c r="C1181" t="s">
        <v>211</v>
      </c>
      <c r="D1181" t="s">
        <v>136</v>
      </c>
      <c r="E1181" t="s">
        <v>135</v>
      </c>
      <c r="F1181" t="s">
        <v>295</v>
      </c>
      <c r="G1181" t="s">
        <v>296</v>
      </c>
      <c r="H1181">
        <v>702</v>
      </c>
      <c r="I1181" t="s">
        <v>187</v>
      </c>
      <c r="J1181" t="s">
        <v>133</v>
      </c>
      <c r="K1181" t="s">
        <v>158</v>
      </c>
      <c r="P1181" t="s">
        <v>297</v>
      </c>
      <c r="Q1181" t="s">
        <v>298</v>
      </c>
      <c r="R1181" t="s">
        <v>161</v>
      </c>
      <c r="S1181" t="s">
        <v>139</v>
      </c>
      <c r="AB1181" t="s">
        <v>128</v>
      </c>
      <c r="AC1181">
        <v>2010</v>
      </c>
      <c r="AD1181" s="145">
        <v>9098</v>
      </c>
      <c r="AH1181" t="s">
        <v>359</v>
      </c>
    </row>
    <row r="1182" spans="1:34" x14ac:dyDescent="0.25">
      <c r="A1182" t="s">
        <v>137</v>
      </c>
      <c r="B1182" t="s">
        <v>9</v>
      </c>
      <c r="C1182" t="s">
        <v>211</v>
      </c>
      <c r="D1182" t="s">
        <v>136</v>
      </c>
      <c r="E1182" t="s">
        <v>135</v>
      </c>
      <c r="F1182" t="s">
        <v>295</v>
      </c>
      <c r="G1182" t="s">
        <v>296</v>
      </c>
      <c r="H1182">
        <v>702</v>
      </c>
      <c r="I1182" t="s">
        <v>187</v>
      </c>
      <c r="J1182" t="s">
        <v>133</v>
      </c>
      <c r="K1182" t="s">
        <v>158</v>
      </c>
      <c r="P1182" t="s">
        <v>297</v>
      </c>
      <c r="Q1182" t="s">
        <v>298</v>
      </c>
      <c r="R1182" t="s">
        <v>160</v>
      </c>
      <c r="S1182" t="s">
        <v>131</v>
      </c>
      <c r="AB1182" t="s">
        <v>128</v>
      </c>
      <c r="AC1182">
        <v>2010</v>
      </c>
      <c r="AD1182" s="145">
        <v>49697</v>
      </c>
      <c r="AH1182" t="s">
        <v>359</v>
      </c>
    </row>
    <row r="1183" spans="1:34" x14ac:dyDescent="0.25">
      <c r="A1183" t="s">
        <v>137</v>
      </c>
      <c r="B1183" t="s">
        <v>9</v>
      </c>
      <c r="C1183" t="s">
        <v>211</v>
      </c>
      <c r="D1183" t="s">
        <v>136</v>
      </c>
      <c r="E1183" t="s">
        <v>135</v>
      </c>
      <c r="F1183" t="s">
        <v>295</v>
      </c>
      <c r="G1183" t="s">
        <v>296</v>
      </c>
      <c r="H1183">
        <v>702</v>
      </c>
      <c r="I1183" t="s">
        <v>187</v>
      </c>
      <c r="J1183" t="s">
        <v>133</v>
      </c>
      <c r="K1183" t="s">
        <v>158</v>
      </c>
      <c r="P1183" t="s">
        <v>300</v>
      </c>
      <c r="Q1183" t="s">
        <v>301</v>
      </c>
      <c r="R1183" t="s">
        <v>176</v>
      </c>
      <c r="S1183" t="s">
        <v>175</v>
      </c>
      <c r="AB1183" t="s">
        <v>128</v>
      </c>
      <c r="AC1183">
        <v>2010</v>
      </c>
      <c r="AD1183" s="145">
        <v>2648</v>
      </c>
      <c r="AH1183" t="s">
        <v>359</v>
      </c>
    </row>
    <row r="1184" spans="1:34" x14ac:dyDescent="0.25">
      <c r="A1184" t="s">
        <v>137</v>
      </c>
      <c r="B1184" t="s">
        <v>9</v>
      </c>
      <c r="C1184" t="s">
        <v>211</v>
      </c>
      <c r="D1184" t="s">
        <v>136</v>
      </c>
      <c r="E1184" t="s">
        <v>135</v>
      </c>
      <c r="F1184" t="s">
        <v>295</v>
      </c>
      <c r="G1184" t="s">
        <v>296</v>
      </c>
      <c r="H1184">
        <v>702</v>
      </c>
      <c r="I1184" t="s">
        <v>187</v>
      </c>
      <c r="J1184" t="s">
        <v>133</v>
      </c>
      <c r="K1184" t="s">
        <v>158</v>
      </c>
      <c r="P1184" t="s">
        <v>300</v>
      </c>
      <c r="Q1184" t="s">
        <v>301</v>
      </c>
      <c r="R1184" t="s">
        <v>174</v>
      </c>
      <c r="S1184" t="s">
        <v>173</v>
      </c>
      <c r="AB1184" t="s">
        <v>128</v>
      </c>
      <c r="AC1184">
        <v>2010</v>
      </c>
      <c r="AD1184" s="145">
        <v>1195</v>
      </c>
      <c r="AH1184" t="s">
        <v>359</v>
      </c>
    </row>
    <row r="1185" spans="1:34" x14ac:dyDescent="0.25">
      <c r="A1185" t="s">
        <v>137</v>
      </c>
      <c r="B1185" t="s">
        <v>9</v>
      </c>
      <c r="C1185" t="s">
        <v>211</v>
      </c>
      <c r="D1185" t="s">
        <v>136</v>
      </c>
      <c r="E1185" t="s">
        <v>135</v>
      </c>
      <c r="F1185" t="s">
        <v>295</v>
      </c>
      <c r="G1185" t="s">
        <v>296</v>
      </c>
      <c r="H1185">
        <v>702</v>
      </c>
      <c r="I1185" t="s">
        <v>187</v>
      </c>
      <c r="J1185" t="s">
        <v>133</v>
      </c>
      <c r="K1185" t="s">
        <v>158</v>
      </c>
      <c r="P1185" t="s">
        <v>300</v>
      </c>
      <c r="Q1185" t="s">
        <v>301</v>
      </c>
      <c r="R1185" t="s">
        <v>172</v>
      </c>
      <c r="S1185" t="s">
        <v>153</v>
      </c>
      <c r="AB1185" t="s">
        <v>128</v>
      </c>
      <c r="AC1185">
        <v>2010</v>
      </c>
      <c r="AD1185" s="145">
        <v>6677</v>
      </c>
      <c r="AH1185" t="s">
        <v>359</v>
      </c>
    </row>
    <row r="1186" spans="1:34" x14ac:dyDescent="0.25">
      <c r="A1186" t="s">
        <v>137</v>
      </c>
      <c r="B1186" t="s">
        <v>9</v>
      </c>
      <c r="C1186" t="s">
        <v>211</v>
      </c>
      <c r="D1186" t="s">
        <v>136</v>
      </c>
      <c r="E1186" t="s">
        <v>135</v>
      </c>
      <c r="F1186" t="s">
        <v>295</v>
      </c>
      <c r="G1186" t="s">
        <v>296</v>
      </c>
      <c r="H1186">
        <v>702</v>
      </c>
      <c r="I1186" t="s">
        <v>187</v>
      </c>
      <c r="J1186" t="s">
        <v>133</v>
      </c>
      <c r="K1186" t="s">
        <v>158</v>
      </c>
      <c r="P1186" t="s">
        <v>300</v>
      </c>
      <c r="Q1186" t="s">
        <v>301</v>
      </c>
      <c r="R1186" t="s">
        <v>171</v>
      </c>
      <c r="S1186" t="s">
        <v>151</v>
      </c>
      <c r="AB1186" t="s">
        <v>128</v>
      </c>
      <c r="AC1186">
        <v>2010</v>
      </c>
      <c r="AD1186" s="145">
        <v>1601</v>
      </c>
      <c r="AH1186" t="s">
        <v>359</v>
      </c>
    </row>
    <row r="1187" spans="1:34" x14ac:dyDescent="0.25">
      <c r="A1187" t="s">
        <v>137</v>
      </c>
      <c r="B1187" t="s">
        <v>9</v>
      </c>
      <c r="C1187" t="s">
        <v>211</v>
      </c>
      <c r="D1187" t="s">
        <v>136</v>
      </c>
      <c r="E1187" t="s">
        <v>135</v>
      </c>
      <c r="F1187" t="s">
        <v>295</v>
      </c>
      <c r="G1187" t="s">
        <v>296</v>
      </c>
      <c r="H1187">
        <v>702</v>
      </c>
      <c r="I1187" t="s">
        <v>187</v>
      </c>
      <c r="J1187" t="s">
        <v>133</v>
      </c>
      <c r="K1187" t="s">
        <v>158</v>
      </c>
      <c r="P1187" t="s">
        <v>300</v>
      </c>
      <c r="Q1187" t="s">
        <v>301</v>
      </c>
      <c r="R1187" t="s">
        <v>170</v>
      </c>
      <c r="S1187" t="s">
        <v>169</v>
      </c>
      <c r="AB1187" t="s">
        <v>128</v>
      </c>
      <c r="AC1187">
        <v>2010</v>
      </c>
      <c r="AD1187" s="145">
        <v>0.24299999999999999</v>
      </c>
      <c r="AH1187" t="s">
        <v>359</v>
      </c>
    </row>
    <row r="1188" spans="1:34" x14ac:dyDescent="0.25">
      <c r="A1188" t="s">
        <v>137</v>
      </c>
      <c r="B1188" t="s">
        <v>9</v>
      </c>
      <c r="C1188" t="s">
        <v>211</v>
      </c>
      <c r="D1188" t="s">
        <v>136</v>
      </c>
      <c r="E1188" t="s">
        <v>135</v>
      </c>
      <c r="F1188" t="s">
        <v>295</v>
      </c>
      <c r="G1188" t="s">
        <v>296</v>
      </c>
      <c r="H1188">
        <v>702</v>
      </c>
      <c r="I1188" t="s">
        <v>187</v>
      </c>
      <c r="J1188" t="s">
        <v>133</v>
      </c>
      <c r="K1188" t="s">
        <v>158</v>
      </c>
      <c r="P1188" t="s">
        <v>300</v>
      </c>
      <c r="Q1188" t="s">
        <v>301</v>
      </c>
      <c r="R1188" t="s">
        <v>168</v>
      </c>
      <c r="S1188" t="s">
        <v>167</v>
      </c>
      <c r="AB1188" t="s">
        <v>128</v>
      </c>
      <c r="AC1188">
        <v>2010</v>
      </c>
      <c r="AD1188" s="145">
        <v>6014</v>
      </c>
      <c r="AH1188" t="s">
        <v>359</v>
      </c>
    </row>
    <row r="1189" spans="1:34" x14ac:dyDescent="0.25">
      <c r="A1189" t="s">
        <v>137</v>
      </c>
      <c r="B1189" t="s">
        <v>9</v>
      </c>
      <c r="C1189" t="s">
        <v>211</v>
      </c>
      <c r="D1189" t="s">
        <v>136</v>
      </c>
      <c r="E1189" t="s">
        <v>135</v>
      </c>
      <c r="F1189" t="s">
        <v>295</v>
      </c>
      <c r="G1189" t="s">
        <v>296</v>
      </c>
      <c r="H1189">
        <v>702</v>
      </c>
      <c r="I1189" t="s">
        <v>187</v>
      </c>
      <c r="J1189" t="s">
        <v>133</v>
      </c>
      <c r="K1189" t="s">
        <v>158</v>
      </c>
      <c r="P1189" t="s">
        <v>300</v>
      </c>
      <c r="Q1189" t="s">
        <v>301</v>
      </c>
      <c r="R1189" t="s">
        <v>166</v>
      </c>
      <c r="S1189" t="s">
        <v>165</v>
      </c>
      <c r="AB1189" t="s">
        <v>128</v>
      </c>
      <c r="AC1189">
        <v>2010</v>
      </c>
      <c r="AD1189" s="145">
        <v>2798</v>
      </c>
      <c r="AH1189" t="s">
        <v>359</v>
      </c>
    </row>
    <row r="1190" spans="1:34" x14ac:dyDescent="0.25">
      <c r="A1190" t="s">
        <v>137</v>
      </c>
      <c r="B1190" t="s">
        <v>9</v>
      </c>
      <c r="C1190" t="s">
        <v>211</v>
      </c>
      <c r="D1190" t="s">
        <v>136</v>
      </c>
      <c r="E1190" t="s">
        <v>135</v>
      </c>
      <c r="F1190" t="s">
        <v>295</v>
      </c>
      <c r="G1190" t="s">
        <v>296</v>
      </c>
      <c r="H1190">
        <v>702</v>
      </c>
      <c r="I1190" t="s">
        <v>187</v>
      </c>
      <c r="J1190" t="s">
        <v>133</v>
      </c>
      <c r="K1190" t="s">
        <v>158</v>
      </c>
      <c r="P1190" t="s">
        <v>300</v>
      </c>
      <c r="Q1190" t="s">
        <v>301</v>
      </c>
      <c r="R1190" t="s">
        <v>164</v>
      </c>
      <c r="S1190" t="s">
        <v>143</v>
      </c>
      <c r="AB1190" t="s">
        <v>128</v>
      </c>
      <c r="AC1190">
        <v>2010</v>
      </c>
      <c r="AD1190" s="145">
        <v>13516</v>
      </c>
      <c r="AH1190" t="s">
        <v>359</v>
      </c>
    </row>
    <row r="1191" spans="1:34" x14ac:dyDescent="0.25">
      <c r="A1191" t="s">
        <v>137</v>
      </c>
      <c r="B1191" t="s">
        <v>9</v>
      </c>
      <c r="C1191" t="s">
        <v>211</v>
      </c>
      <c r="D1191" t="s">
        <v>136</v>
      </c>
      <c r="E1191" t="s">
        <v>135</v>
      </c>
      <c r="F1191" t="s">
        <v>295</v>
      </c>
      <c r="G1191" t="s">
        <v>296</v>
      </c>
      <c r="H1191">
        <v>702</v>
      </c>
      <c r="I1191" t="s">
        <v>187</v>
      </c>
      <c r="J1191" t="s">
        <v>133</v>
      </c>
      <c r="K1191" t="s">
        <v>158</v>
      </c>
      <c r="P1191" t="s">
        <v>300</v>
      </c>
      <c r="Q1191" t="s">
        <v>301</v>
      </c>
      <c r="R1191" t="s">
        <v>163</v>
      </c>
      <c r="S1191" t="s">
        <v>162</v>
      </c>
      <c r="AB1191" t="s">
        <v>128</v>
      </c>
      <c r="AC1191">
        <v>2010</v>
      </c>
      <c r="AD1191" s="145">
        <v>17639</v>
      </c>
      <c r="AH1191" t="s">
        <v>359</v>
      </c>
    </row>
    <row r="1192" spans="1:34" x14ac:dyDescent="0.25">
      <c r="A1192" t="s">
        <v>137</v>
      </c>
      <c r="B1192" t="s">
        <v>9</v>
      </c>
      <c r="C1192" t="s">
        <v>211</v>
      </c>
      <c r="D1192" t="s">
        <v>136</v>
      </c>
      <c r="E1192" t="s">
        <v>135</v>
      </c>
      <c r="F1192" t="s">
        <v>295</v>
      </c>
      <c r="G1192" t="s">
        <v>296</v>
      </c>
      <c r="H1192">
        <v>702</v>
      </c>
      <c r="I1192" t="s">
        <v>187</v>
      </c>
      <c r="J1192" t="s">
        <v>133</v>
      </c>
      <c r="K1192" t="s">
        <v>158</v>
      </c>
      <c r="P1192" t="s">
        <v>300</v>
      </c>
      <c r="Q1192" t="s">
        <v>301</v>
      </c>
      <c r="R1192" t="s">
        <v>161</v>
      </c>
      <c r="S1192" t="s">
        <v>139</v>
      </c>
      <c r="AB1192" t="s">
        <v>128</v>
      </c>
      <c r="AC1192">
        <v>2010</v>
      </c>
      <c r="AD1192" s="145">
        <v>11408</v>
      </c>
      <c r="AH1192" t="s">
        <v>359</v>
      </c>
    </row>
    <row r="1193" spans="1:34" x14ac:dyDescent="0.25">
      <c r="A1193" t="s">
        <v>137</v>
      </c>
      <c r="B1193" t="s">
        <v>9</v>
      </c>
      <c r="C1193" t="s">
        <v>211</v>
      </c>
      <c r="D1193" t="s">
        <v>136</v>
      </c>
      <c r="E1193" t="s">
        <v>135</v>
      </c>
      <c r="F1193" t="s">
        <v>295</v>
      </c>
      <c r="G1193" t="s">
        <v>296</v>
      </c>
      <c r="H1193">
        <v>702</v>
      </c>
      <c r="I1193" t="s">
        <v>187</v>
      </c>
      <c r="J1193" t="s">
        <v>133</v>
      </c>
      <c r="K1193" t="s">
        <v>158</v>
      </c>
      <c r="P1193" t="s">
        <v>300</v>
      </c>
      <c r="Q1193" t="s">
        <v>301</v>
      </c>
      <c r="R1193" t="s">
        <v>160</v>
      </c>
      <c r="S1193" t="s">
        <v>131</v>
      </c>
      <c r="AB1193" t="s">
        <v>128</v>
      </c>
      <c r="AC1193">
        <v>2010</v>
      </c>
      <c r="AD1193" s="145">
        <v>63739</v>
      </c>
      <c r="AH1193" t="s">
        <v>359</v>
      </c>
    </row>
    <row r="1194" spans="1:34" s="49" customFormat="1" x14ac:dyDescent="0.25">
      <c r="A1194" s="49" t="s">
        <v>137</v>
      </c>
      <c r="B1194" s="49" t="s">
        <v>9</v>
      </c>
      <c r="C1194" s="49" t="s">
        <v>211</v>
      </c>
      <c r="D1194" s="49" t="s">
        <v>136</v>
      </c>
      <c r="E1194" s="49" t="s">
        <v>135</v>
      </c>
      <c r="F1194" s="49" t="s">
        <v>295</v>
      </c>
      <c r="G1194" s="49" t="s">
        <v>296</v>
      </c>
      <c r="H1194" s="49">
        <v>702</v>
      </c>
      <c r="I1194" s="49" t="s">
        <v>187</v>
      </c>
      <c r="J1194" s="49" t="s">
        <v>133</v>
      </c>
      <c r="K1194" s="49" t="s">
        <v>158</v>
      </c>
      <c r="P1194" s="49" t="s">
        <v>302</v>
      </c>
      <c r="Q1194" s="49" t="s">
        <v>131</v>
      </c>
      <c r="R1194" s="49" t="s">
        <v>176</v>
      </c>
      <c r="S1194" s="49" t="s">
        <v>175</v>
      </c>
      <c r="AB1194" s="49" t="s">
        <v>128</v>
      </c>
      <c r="AC1194" s="49">
        <v>2010</v>
      </c>
      <c r="AD1194" s="146">
        <v>4.9889999999999999</v>
      </c>
      <c r="AF1194" s="49" t="s">
        <v>858</v>
      </c>
      <c r="AG1194" s="146">
        <f>(AD1195+AD1196+AD1197)</f>
        <v>22.251999999999999</v>
      </c>
      <c r="AH1194" s="49" t="s">
        <v>359</v>
      </c>
    </row>
    <row r="1195" spans="1:34" s="49" customFormat="1" x14ac:dyDescent="0.25">
      <c r="A1195" s="49" t="s">
        <v>137</v>
      </c>
      <c r="B1195" s="49" t="s">
        <v>9</v>
      </c>
      <c r="C1195" s="49" t="s">
        <v>211</v>
      </c>
      <c r="D1195" s="49" t="s">
        <v>136</v>
      </c>
      <c r="E1195" s="49" t="s">
        <v>135</v>
      </c>
      <c r="F1195" s="49" t="s">
        <v>295</v>
      </c>
      <c r="G1195" s="49" t="s">
        <v>296</v>
      </c>
      <c r="H1195" s="49">
        <v>702</v>
      </c>
      <c r="I1195" s="49" t="s">
        <v>187</v>
      </c>
      <c r="J1195" s="49" t="s">
        <v>133</v>
      </c>
      <c r="K1195" s="49" t="s">
        <v>158</v>
      </c>
      <c r="P1195" s="49" t="s">
        <v>302</v>
      </c>
      <c r="Q1195" s="49" t="s">
        <v>131</v>
      </c>
      <c r="R1195" s="49" t="s">
        <v>174</v>
      </c>
      <c r="S1195" s="49" t="s">
        <v>173</v>
      </c>
      <c r="AB1195" s="49" t="s">
        <v>128</v>
      </c>
      <c r="AC1195" s="49">
        <v>2010</v>
      </c>
      <c r="AD1195" s="146">
        <v>1.905</v>
      </c>
      <c r="AF1195" s="49" t="s">
        <v>859</v>
      </c>
      <c r="AG1195" s="146">
        <f>(AD1194+AD1198+AD1199+AD1200+AD1201+AD1202+AD1203)</f>
        <v>91.182000000000002</v>
      </c>
      <c r="AH1195" s="49" t="s">
        <v>359</v>
      </c>
    </row>
    <row r="1196" spans="1:34" s="49" customFormat="1" x14ac:dyDescent="0.25">
      <c r="A1196" s="49" t="s">
        <v>137</v>
      </c>
      <c r="B1196" s="49" t="s">
        <v>9</v>
      </c>
      <c r="C1196" s="49" t="s">
        <v>211</v>
      </c>
      <c r="D1196" s="49" t="s">
        <v>136</v>
      </c>
      <c r="E1196" s="49" t="s">
        <v>135</v>
      </c>
      <c r="F1196" s="49" t="s">
        <v>295</v>
      </c>
      <c r="G1196" s="49" t="s">
        <v>296</v>
      </c>
      <c r="H1196" s="49">
        <v>702</v>
      </c>
      <c r="I1196" s="49" t="s">
        <v>187</v>
      </c>
      <c r="J1196" s="49" t="s">
        <v>133</v>
      </c>
      <c r="K1196" s="49" t="s">
        <v>158</v>
      </c>
      <c r="P1196" s="49" t="s">
        <v>302</v>
      </c>
      <c r="Q1196" s="49" t="s">
        <v>131</v>
      </c>
      <c r="R1196" s="49" t="s">
        <v>172</v>
      </c>
      <c r="S1196" s="49" t="s">
        <v>153</v>
      </c>
      <c r="AB1196" s="49" t="s">
        <v>128</v>
      </c>
      <c r="AC1196" s="49">
        <v>2010</v>
      </c>
      <c r="AD1196" s="146">
        <v>17.059999999999999</v>
      </c>
      <c r="AF1196" s="49" t="s">
        <v>862</v>
      </c>
      <c r="AG1196" s="146">
        <f>AD1194+AD1195+AD1196+AD1197+ AD1198+AD1199+AD1200+AD1201+AD1202+AD1203</f>
        <v>113.434</v>
      </c>
      <c r="AH1196" s="49" t="s">
        <v>359</v>
      </c>
    </row>
    <row r="1197" spans="1:34" s="49" customFormat="1" x14ac:dyDescent="0.25">
      <c r="A1197" s="49" t="s">
        <v>137</v>
      </c>
      <c r="B1197" s="49" t="s">
        <v>9</v>
      </c>
      <c r="C1197" s="49" t="s">
        <v>211</v>
      </c>
      <c r="D1197" s="49" t="s">
        <v>136</v>
      </c>
      <c r="E1197" s="49" t="s">
        <v>135</v>
      </c>
      <c r="F1197" s="49" t="s">
        <v>295</v>
      </c>
      <c r="G1197" s="49" t="s">
        <v>296</v>
      </c>
      <c r="H1197" s="49">
        <v>702</v>
      </c>
      <c r="I1197" s="49" t="s">
        <v>187</v>
      </c>
      <c r="J1197" s="49" t="s">
        <v>133</v>
      </c>
      <c r="K1197" s="49" t="s">
        <v>158</v>
      </c>
      <c r="P1197" s="49" t="s">
        <v>302</v>
      </c>
      <c r="Q1197" s="49" t="s">
        <v>131</v>
      </c>
      <c r="R1197" s="49" t="s">
        <v>171</v>
      </c>
      <c r="S1197" s="49" t="s">
        <v>151</v>
      </c>
      <c r="AB1197" s="49" t="s">
        <v>128</v>
      </c>
      <c r="AC1197" s="49">
        <v>2010</v>
      </c>
      <c r="AD1197" s="146">
        <v>3.2869999999999999</v>
      </c>
      <c r="AG1197" s="146"/>
      <c r="AH1197" s="49" t="s">
        <v>359</v>
      </c>
    </row>
    <row r="1198" spans="1:34" s="49" customFormat="1" x14ac:dyDescent="0.25">
      <c r="A1198" s="49" t="s">
        <v>137</v>
      </c>
      <c r="B1198" s="49" t="s">
        <v>9</v>
      </c>
      <c r="C1198" s="49" t="s">
        <v>211</v>
      </c>
      <c r="D1198" s="49" t="s">
        <v>136</v>
      </c>
      <c r="E1198" s="49" t="s">
        <v>135</v>
      </c>
      <c r="F1198" s="49" t="s">
        <v>295</v>
      </c>
      <c r="G1198" s="49" t="s">
        <v>296</v>
      </c>
      <c r="H1198" s="49">
        <v>702</v>
      </c>
      <c r="I1198" s="49" t="s">
        <v>187</v>
      </c>
      <c r="J1198" s="49" t="s">
        <v>133</v>
      </c>
      <c r="K1198" s="49" t="s">
        <v>158</v>
      </c>
      <c r="P1198" s="49" t="s">
        <v>302</v>
      </c>
      <c r="Q1198" s="49" t="s">
        <v>131</v>
      </c>
      <c r="R1198" s="49" t="s">
        <v>170</v>
      </c>
      <c r="S1198" s="49" t="s">
        <v>169</v>
      </c>
      <c r="AB1198" s="49" t="s">
        <v>128</v>
      </c>
      <c r="AC1198" s="49">
        <v>2010</v>
      </c>
      <c r="AD1198" s="146">
        <v>1.3540000000000001</v>
      </c>
      <c r="AG1198" s="146"/>
      <c r="AH1198" s="49" t="s">
        <v>359</v>
      </c>
    </row>
    <row r="1199" spans="1:34" s="49" customFormat="1" x14ac:dyDescent="0.25">
      <c r="A1199" s="49" t="s">
        <v>137</v>
      </c>
      <c r="B1199" s="49" t="s">
        <v>9</v>
      </c>
      <c r="C1199" s="49" t="s">
        <v>211</v>
      </c>
      <c r="D1199" s="49" t="s">
        <v>136</v>
      </c>
      <c r="E1199" s="49" t="s">
        <v>135</v>
      </c>
      <c r="F1199" s="49" t="s">
        <v>295</v>
      </c>
      <c r="G1199" s="49" t="s">
        <v>296</v>
      </c>
      <c r="H1199" s="49">
        <v>702</v>
      </c>
      <c r="I1199" s="49" t="s">
        <v>187</v>
      </c>
      <c r="J1199" s="49" t="s">
        <v>133</v>
      </c>
      <c r="K1199" s="49" t="s">
        <v>158</v>
      </c>
      <c r="P1199" s="49" t="s">
        <v>302</v>
      </c>
      <c r="Q1199" s="49" t="s">
        <v>131</v>
      </c>
      <c r="R1199" s="49" t="s">
        <v>168</v>
      </c>
      <c r="S1199" s="49" t="s">
        <v>167</v>
      </c>
      <c r="AB1199" s="49" t="s">
        <v>128</v>
      </c>
      <c r="AC1199" s="49">
        <v>2010</v>
      </c>
      <c r="AD1199" s="146">
        <v>21.995999999999999</v>
      </c>
      <c r="AG1199" s="146"/>
      <c r="AH1199" s="49" t="s">
        <v>359</v>
      </c>
    </row>
    <row r="1200" spans="1:34" s="49" customFormat="1" x14ac:dyDescent="0.25">
      <c r="A1200" s="49" t="s">
        <v>137</v>
      </c>
      <c r="B1200" s="49" t="s">
        <v>9</v>
      </c>
      <c r="C1200" s="49" t="s">
        <v>211</v>
      </c>
      <c r="D1200" s="49" t="s">
        <v>136</v>
      </c>
      <c r="E1200" s="49" t="s">
        <v>135</v>
      </c>
      <c r="F1200" s="49" t="s">
        <v>295</v>
      </c>
      <c r="G1200" s="49" t="s">
        <v>296</v>
      </c>
      <c r="H1200" s="49">
        <v>702</v>
      </c>
      <c r="I1200" s="49" t="s">
        <v>187</v>
      </c>
      <c r="J1200" s="49" t="s">
        <v>133</v>
      </c>
      <c r="K1200" s="49" t="s">
        <v>158</v>
      </c>
      <c r="P1200" s="49" t="s">
        <v>302</v>
      </c>
      <c r="Q1200" s="49" t="s">
        <v>131</v>
      </c>
      <c r="R1200" s="49" t="s">
        <v>166</v>
      </c>
      <c r="S1200" s="49" t="s">
        <v>165</v>
      </c>
      <c r="AB1200" s="49" t="s">
        <v>128</v>
      </c>
      <c r="AC1200" s="49">
        <v>2010</v>
      </c>
      <c r="AD1200" s="146">
        <v>4.0869999999999997</v>
      </c>
      <c r="AG1200" s="146"/>
      <c r="AH1200" s="49" t="s">
        <v>359</v>
      </c>
    </row>
    <row r="1201" spans="1:34" s="49" customFormat="1" x14ac:dyDescent="0.25">
      <c r="A1201" s="49" t="s">
        <v>137</v>
      </c>
      <c r="B1201" s="49" t="s">
        <v>9</v>
      </c>
      <c r="C1201" s="49" t="s">
        <v>211</v>
      </c>
      <c r="D1201" s="49" t="s">
        <v>136</v>
      </c>
      <c r="E1201" s="49" t="s">
        <v>135</v>
      </c>
      <c r="F1201" s="49" t="s">
        <v>295</v>
      </c>
      <c r="G1201" s="49" t="s">
        <v>296</v>
      </c>
      <c r="H1201" s="49">
        <v>702</v>
      </c>
      <c r="I1201" s="49" t="s">
        <v>187</v>
      </c>
      <c r="J1201" s="49" t="s">
        <v>133</v>
      </c>
      <c r="K1201" s="49" t="s">
        <v>158</v>
      </c>
      <c r="P1201" s="49" t="s">
        <v>302</v>
      </c>
      <c r="Q1201" s="49" t="s">
        <v>131</v>
      </c>
      <c r="R1201" s="49" t="s">
        <v>164</v>
      </c>
      <c r="S1201" s="49" t="s">
        <v>143</v>
      </c>
      <c r="AB1201" s="49" t="s">
        <v>128</v>
      </c>
      <c r="AC1201" s="49">
        <v>2010</v>
      </c>
      <c r="AD1201" s="146">
        <v>20.036000000000001</v>
      </c>
      <c r="AG1201" s="146"/>
      <c r="AH1201" s="49" t="s">
        <v>359</v>
      </c>
    </row>
    <row r="1202" spans="1:34" s="49" customFormat="1" x14ac:dyDescent="0.25">
      <c r="A1202" s="49" t="s">
        <v>137</v>
      </c>
      <c r="B1202" s="49" t="s">
        <v>9</v>
      </c>
      <c r="C1202" s="49" t="s">
        <v>211</v>
      </c>
      <c r="D1202" s="49" t="s">
        <v>136</v>
      </c>
      <c r="E1202" s="49" t="s">
        <v>135</v>
      </c>
      <c r="F1202" s="49" t="s">
        <v>295</v>
      </c>
      <c r="G1202" s="49" t="s">
        <v>296</v>
      </c>
      <c r="H1202" s="49">
        <v>702</v>
      </c>
      <c r="I1202" s="49" t="s">
        <v>187</v>
      </c>
      <c r="J1202" s="49" t="s">
        <v>133</v>
      </c>
      <c r="K1202" s="49" t="s">
        <v>158</v>
      </c>
      <c r="P1202" s="49" t="s">
        <v>302</v>
      </c>
      <c r="Q1202" s="49" t="s">
        <v>131</v>
      </c>
      <c r="R1202" s="49" t="s">
        <v>163</v>
      </c>
      <c r="S1202" s="49" t="s">
        <v>162</v>
      </c>
      <c r="AB1202" s="49" t="s">
        <v>128</v>
      </c>
      <c r="AC1202" s="49">
        <v>2010</v>
      </c>
      <c r="AD1202" s="146">
        <v>18.213999999999999</v>
      </c>
      <c r="AG1202" s="146"/>
      <c r="AH1202" s="49" t="s">
        <v>359</v>
      </c>
    </row>
    <row r="1203" spans="1:34" s="49" customFormat="1" x14ac:dyDescent="0.25">
      <c r="A1203" s="49" t="s">
        <v>137</v>
      </c>
      <c r="B1203" s="49" t="s">
        <v>9</v>
      </c>
      <c r="C1203" s="49" t="s">
        <v>211</v>
      </c>
      <c r="D1203" s="49" t="s">
        <v>136</v>
      </c>
      <c r="E1203" s="49" t="s">
        <v>135</v>
      </c>
      <c r="F1203" s="49" t="s">
        <v>295</v>
      </c>
      <c r="G1203" s="49" t="s">
        <v>296</v>
      </c>
      <c r="H1203" s="49">
        <v>702</v>
      </c>
      <c r="I1203" s="49" t="s">
        <v>187</v>
      </c>
      <c r="J1203" s="49" t="s">
        <v>133</v>
      </c>
      <c r="K1203" s="49" t="s">
        <v>158</v>
      </c>
      <c r="P1203" s="49" t="s">
        <v>302</v>
      </c>
      <c r="Q1203" s="49" t="s">
        <v>131</v>
      </c>
      <c r="R1203" s="49" t="s">
        <v>161</v>
      </c>
      <c r="S1203" s="49" t="s">
        <v>139</v>
      </c>
      <c r="AB1203" s="49" t="s">
        <v>128</v>
      </c>
      <c r="AC1203" s="49">
        <v>2010</v>
      </c>
      <c r="AD1203" s="146">
        <v>20.506</v>
      </c>
      <c r="AG1203" s="146"/>
      <c r="AH1203" s="49" t="s">
        <v>359</v>
      </c>
    </row>
    <row r="1204" spans="1:34" s="49" customFormat="1" x14ac:dyDescent="0.25">
      <c r="A1204" s="49" t="s">
        <v>137</v>
      </c>
      <c r="B1204" s="49" t="s">
        <v>9</v>
      </c>
      <c r="C1204" s="49" t="s">
        <v>211</v>
      </c>
      <c r="D1204" s="49" t="s">
        <v>136</v>
      </c>
      <c r="E1204" s="49" t="s">
        <v>135</v>
      </c>
      <c r="F1204" s="49" t="s">
        <v>295</v>
      </c>
      <c r="G1204" s="49" t="s">
        <v>296</v>
      </c>
      <c r="H1204" s="49">
        <v>702</v>
      </c>
      <c r="I1204" s="49" t="s">
        <v>187</v>
      </c>
      <c r="J1204" s="49" t="s">
        <v>133</v>
      </c>
      <c r="K1204" s="49" t="s">
        <v>158</v>
      </c>
      <c r="P1204" s="49" t="s">
        <v>302</v>
      </c>
      <c r="Q1204" s="49" t="s">
        <v>131</v>
      </c>
      <c r="R1204" s="49" t="s">
        <v>160</v>
      </c>
      <c r="S1204" s="49" t="s">
        <v>131</v>
      </c>
      <c r="AB1204" s="49" t="s">
        <v>128</v>
      </c>
      <c r="AC1204" s="49">
        <v>2010</v>
      </c>
      <c r="AD1204" s="146">
        <v>113.43600000000001</v>
      </c>
      <c r="AG1204" s="146"/>
      <c r="AH1204" s="49" t="s">
        <v>359</v>
      </c>
    </row>
    <row r="1205" spans="1:34" x14ac:dyDescent="0.25">
      <c r="A1205" t="s">
        <v>137</v>
      </c>
      <c r="B1205" t="s">
        <v>32</v>
      </c>
      <c r="C1205" t="s">
        <v>33</v>
      </c>
      <c r="D1205" t="s">
        <v>136</v>
      </c>
      <c r="E1205" t="s">
        <v>135</v>
      </c>
      <c r="F1205" t="s">
        <v>295</v>
      </c>
      <c r="G1205" t="s">
        <v>296</v>
      </c>
      <c r="H1205">
        <v>511</v>
      </c>
      <c r="I1205" t="s">
        <v>206</v>
      </c>
      <c r="J1205" t="s">
        <v>133</v>
      </c>
      <c r="K1205" t="s">
        <v>158</v>
      </c>
      <c r="P1205" t="s">
        <v>297</v>
      </c>
      <c r="Q1205" t="s">
        <v>298</v>
      </c>
      <c r="R1205" t="s">
        <v>174</v>
      </c>
      <c r="S1205" t="s">
        <v>173</v>
      </c>
      <c r="AB1205" t="s">
        <v>128</v>
      </c>
      <c r="AC1205">
        <v>2010</v>
      </c>
      <c r="AD1205" s="145">
        <v>1155</v>
      </c>
      <c r="AH1205" t="s">
        <v>360</v>
      </c>
    </row>
    <row r="1206" spans="1:34" x14ac:dyDescent="0.25">
      <c r="A1206" t="s">
        <v>137</v>
      </c>
      <c r="B1206" t="s">
        <v>32</v>
      </c>
      <c r="C1206" t="s">
        <v>33</v>
      </c>
      <c r="D1206" t="s">
        <v>136</v>
      </c>
      <c r="E1206" t="s">
        <v>135</v>
      </c>
      <c r="F1206" t="s">
        <v>295</v>
      </c>
      <c r="G1206" t="s">
        <v>296</v>
      </c>
      <c r="H1206">
        <v>511</v>
      </c>
      <c r="I1206" t="s">
        <v>206</v>
      </c>
      <c r="J1206" t="s">
        <v>133</v>
      </c>
      <c r="K1206" t="s">
        <v>158</v>
      </c>
      <c r="P1206" t="s">
        <v>297</v>
      </c>
      <c r="Q1206" t="s">
        <v>298</v>
      </c>
      <c r="R1206" t="s">
        <v>172</v>
      </c>
      <c r="S1206" t="s">
        <v>153</v>
      </c>
      <c r="AB1206" t="s">
        <v>128</v>
      </c>
      <c r="AC1206">
        <v>2010</v>
      </c>
      <c r="AD1206" s="145">
        <v>3007</v>
      </c>
      <c r="AH1206" t="s">
        <v>360</v>
      </c>
    </row>
    <row r="1207" spans="1:34" x14ac:dyDescent="0.25">
      <c r="A1207" t="s">
        <v>137</v>
      </c>
      <c r="B1207" t="s">
        <v>32</v>
      </c>
      <c r="C1207" t="s">
        <v>33</v>
      </c>
      <c r="D1207" t="s">
        <v>136</v>
      </c>
      <c r="E1207" t="s">
        <v>135</v>
      </c>
      <c r="F1207" t="s">
        <v>295</v>
      </c>
      <c r="G1207" t="s">
        <v>296</v>
      </c>
      <c r="H1207">
        <v>511</v>
      </c>
      <c r="I1207" t="s">
        <v>206</v>
      </c>
      <c r="J1207" t="s">
        <v>133</v>
      </c>
      <c r="K1207" t="s">
        <v>158</v>
      </c>
      <c r="P1207" t="s">
        <v>297</v>
      </c>
      <c r="Q1207" t="s">
        <v>298</v>
      </c>
      <c r="R1207" t="s">
        <v>171</v>
      </c>
      <c r="S1207" t="s">
        <v>151</v>
      </c>
      <c r="AB1207" t="s">
        <v>128</v>
      </c>
      <c r="AC1207">
        <v>2010</v>
      </c>
      <c r="AD1207" s="145">
        <v>2562</v>
      </c>
      <c r="AH1207" t="s">
        <v>360</v>
      </c>
    </row>
    <row r="1208" spans="1:34" x14ac:dyDescent="0.25">
      <c r="A1208" t="s">
        <v>137</v>
      </c>
      <c r="B1208" t="s">
        <v>32</v>
      </c>
      <c r="C1208" t="s">
        <v>33</v>
      </c>
      <c r="D1208" t="s">
        <v>136</v>
      </c>
      <c r="E1208" t="s">
        <v>135</v>
      </c>
      <c r="F1208" t="s">
        <v>295</v>
      </c>
      <c r="G1208" t="s">
        <v>296</v>
      </c>
      <c r="H1208">
        <v>511</v>
      </c>
      <c r="I1208" t="s">
        <v>206</v>
      </c>
      <c r="J1208" t="s">
        <v>133</v>
      </c>
      <c r="K1208" t="s">
        <v>158</v>
      </c>
      <c r="P1208" t="s">
        <v>297</v>
      </c>
      <c r="Q1208" t="s">
        <v>298</v>
      </c>
      <c r="R1208" t="s">
        <v>170</v>
      </c>
      <c r="S1208" t="s">
        <v>169</v>
      </c>
      <c r="AB1208" t="s">
        <v>128</v>
      </c>
      <c r="AC1208">
        <v>2010</v>
      </c>
      <c r="AD1208" s="145">
        <v>12782</v>
      </c>
      <c r="AH1208" t="s">
        <v>360</v>
      </c>
    </row>
    <row r="1209" spans="1:34" x14ac:dyDescent="0.25">
      <c r="A1209" t="s">
        <v>137</v>
      </c>
      <c r="B1209" t="s">
        <v>32</v>
      </c>
      <c r="C1209" t="s">
        <v>33</v>
      </c>
      <c r="D1209" t="s">
        <v>136</v>
      </c>
      <c r="E1209" t="s">
        <v>135</v>
      </c>
      <c r="F1209" t="s">
        <v>295</v>
      </c>
      <c r="G1209" t="s">
        <v>296</v>
      </c>
      <c r="H1209">
        <v>511</v>
      </c>
      <c r="I1209" t="s">
        <v>206</v>
      </c>
      <c r="J1209" t="s">
        <v>133</v>
      </c>
      <c r="K1209" t="s">
        <v>158</v>
      </c>
      <c r="P1209" t="s">
        <v>297</v>
      </c>
      <c r="Q1209" t="s">
        <v>298</v>
      </c>
      <c r="R1209" t="s">
        <v>168</v>
      </c>
      <c r="S1209" t="s">
        <v>167</v>
      </c>
      <c r="AB1209" t="s">
        <v>128</v>
      </c>
      <c r="AC1209">
        <v>2010</v>
      </c>
      <c r="AD1209" s="145">
        <v>14203</v>
      </c>
      <c r="AH1209" t="s">
        <v>360</v>
      </c>
    </row>
    <row r="1210" spans="1:34" x14ac:dyDescent="0.25">
      <c r="A1210" t="s">
        <v>137</v>
      </c>
      <c r="B1210" t="s">
        <v>32</v>
      </c>
      <c r="C1210" t="s">
        <v>33</v>
      </c>
      <c r="D1210" t="s">
        <v>136</v>
      </c>
      <c r="E1210" t="s">
        <v>135</v>
      </c>
      <c r="F1210" t="s">
        <v>295</v>
      </c>
      <c r="G1210" t="s">
        <v>296</v>
      </c>
      <c r="H1210">
        <v>511</v>
      </c>
      <c r="I1210" t="s">
        <v>206</v>
      </c>
      <c r="J1210" t="s">
        <v>133</v>
      </c>
      <c r="K1210" t="s">
        <v>158</v>
      </c>
      <c r="P1210" t="s">
        <v>297</v>
      </c>
      <c r="Q1210" t="s">
        <v>298</v>
      </c>
      <c r="R1210" t="s">
        <v>166</v>
      </c>
      <c r="S1210" t="s">
        <v>165</v>
      </c>
      <c r="AB1210" t="s">
        <v>128</v>
      </c>
      <c r="AC1210">
        <v>2010</v>
      </c>
      <c r="AD1210" s="145">
        <v>4.7E-2</v>
      </c>
      <c r="AH1210" t="s">
        <v>360</v>
      </c>
    </row>
    <row r="1211" spans="1:34" x14ac:dyDescent="0.25">
      <c r="A1211" t="s">
        <v>137</v>
      </c>
      <c r="B1211" t="s">
        <v>32</v>
      </c>
      <c r="C1211" t="s">
        <v>33</v>
      </c>
      <c r="D1211" t="s">
        <v>136</v>
      </c>
      <c r="E1211" t="s">
        <v>135</v>
      </c>
      <c r="F1211" t="s">
        <v>295</v>
      </c>
      <c r="G1211" t="s">
        <v>296</v>
      </c>
      <c r="H1211">
        <v>511</v>
      </c>
      <c r="I1211" t="s">
        <v>206</v>
      </c>
      <c r="J1211" t="s">
        <v>133</v>
      </c>
      <c r="K1211" t="s">
        <v>158</v>
      </c>
      <c r="P1211" t="s">
        <v>297</v>
      </c>
      <c r="Q1211" t="s">
        <v>298</v>
      </c>
      <c r="R1211" t="s">
        <v>164</v>
      </c>
      <c r="S1211" t="s">
        <v>143</v>
      </c>
      <c r="AB1211" t="s">
        <v>128</v>
      </c>
      <c r="AC1211">
        <v>2010</v>
      </c>
      <c r="AD1211" s="145">
        <v>0.59399999999999997</v>
      </c>
      <c r="AH1211" t="s">
        <v>360</v>
      </c>
    </row>
    <row r="1212" spans="1:34" x14ac:dyDescent="0.25">
      <c r="A1212" t="s">
        <v>137</v>
      </c>
      <c r="B1212" t="s">
        <v>32</v>
      </c>
      <c r="C1212" t="s">
        <v>33</v>
      </c>
      <c r="D1212" t="s">
        <v>136</v>
      </c>
      <c r="E1212" t="s">
        <v>135</v>
      </c>
      <c r="F1212" t="s">
        <v>295</v>
      </c>
      <c r="G1212" t="s">
        <v>296</v>
      </c>
      <c r="H1212">
        <v>511</v>
      </c>
      <c r="I1212" t="s">
        <v>206</v>
      </c>
      <c r="J1212" t="s">
        <v>133</v>
      </c>
      <c r="K1212" t="s">
        <v>158</v>
      </c>
      <c r="P1212" t="s">
        <v>297</v>
      </c>
      <c r="Q1212" t="s">
        <v>298</v>
      </c>
      <c r="R1212" t="s">
        <v>163</v>
      </c>
      <c r="S1212" t="s">
        <v>162</v>
      </c>
      <c r="AB1212" t="s">
        <v>128</v>
      </c>
      <c r="AC1212">
        <v>2010</v>
      </c>
      <c r="AD1212" s="145">
        <v>0.14299999999999999</v>
      </c>
      <c r="AH1212" t="s">
        <v>360</v>
      </c>
    </row>
    <row r="1213" spans="1:34" x14ac:dyDescent="0.25">
      <c r="A1213" t="s">
        <v>137</v>
      </c>
      <c r="B1213" t="s">
        <v>32</v>
      </c>
      <c r="C1213" t="s">
        <v>33</v>
      </c>
      <c r="D1213" t="s">
        <v>136</v>
      </c>
      <c r="E1213" t="s">
        <v>135</v>
      </c>
      <c r="F1213" t="s">
        <v>295</v>
      </c>
      <c r="G1213" t="s">
        <v>296</v>
      </c>
      <c r="H1213">
        <v>511</v>
      </c>
      <c r="I1213" t="s">
        <v>206</v>
      </c>
      <c r="J1213" t="s">
        <v>133</v>
      </c>
      <c r="K1213" t="s">
        <v>158</v>
      </c>
      <c r="P1213" t="s">
        <v>297</v>
      </c>
      <c r="Q1213" t="s">
        <v>298</v>
      </c>
      <c r="R1213" t="s">
        <v>161</v>
      </c>
      <c r="S1213" t="s">
        <v>139</v>
      </c>
      <c r="AB1213" t="s">
        <v>128</v>
      </c>
      <c r="AC1213">
        <v>2010</v>
      </c>
      <c r="AD1213" s="145">
        <v>9729</v>
      </c>
      <c r="AH1213" t="s">
        <v>360</v>
      </c>
    </row>
    <row r="1214" spans="1:34" x14ac:dyDescent="0.25">
      <c r="A1214" t="s">
        <v>137</v>
      </c>
      <c r="B1214" t="s">
        <v>32</v>
      </c>
      <c r="C1214" t="s">
        <v>33</v>
      </c>
      <c r="D1214" t="s">
        <v>136</v>
      </c>
      <c r="E1214" t="s">
        <v>135</v>
      </c>
      <c r="F1214" t="s">
        <v>295</v>
      </c>
      <c r="G1214" t="s">
        <v>296</v>
      </c>
      <c r="H1214">
        <v>511</v>
      </c>
      <c r="I1214" t="s">
        <v>206</v>
      </c>
      <c r="J1214" t="s">
        <v>133</v>
      </c>
      <c r="K1214" t="s">
        <v>158</v>
      </c>
      <c r="P1214" t="s">
        <v>297</v>
      </c>
      <c r="Q1214" t="s">
        <v>298</v>
      </c>
      <c r="R1214" t="s">
        <v>160</v>
      </c>
      <c r="S1214" t="s">
        <v>131</v>
      </c>
      <c r="AB1214" t="s">
        <v>128</v>
      </c>
      <c r="AC1214">
        <v>2010</v>
      </c>
      <c r="AD1214" s="145">
        <v>44222</v>
      </c>
      <c r="AH1214" t="s">
        <v>360</v>
      </c>
    </row>
    <row r="1215" spans="1:34" x14ac:dyDescent="0.25">
      <c r="A1215" t="s">
        <v>137</v>
      </c>
      <c r="B1215" t="s">
        <v>32</v>
      </c>
      <c r="C1215" t="s">
        <v>33</v>
      </c>
      <c r="D1215" t="s">
        <v>136</v>
      </c>
      <c r="E1215" t="s">
        <v>135</v>
      </c>
      <c r="F1215" t="s">
        <v>295</v>
      </c>
      <c r="G1215" t="s">
        <v>296</v>
      </c>
      <c r="H1215">
        <v>511</v>
      </c>
      <c r="I1215" t="s">
        <v>206</v>
      </c>
      <c r="J1215" t="s">
        <v>133</v>
      </c>
      <c r="K1215" t="s">
        <v>158</v>
      </c>
      <c r="P1215" t="s">
        <v>300</v>
      </c>
      <c r="Q1215" t="s">
        <v>301</v>
      </c>
      <c r="R1215" t="s">
        <v>174</v>
      </c>
      <c r="S1215" t="s">
        <v>173</v>
      </c>
      <c r="AB1215" t="s">
        <v>128</v>
      </c>
      <c r="AC1215">
        <v>2010</v>
      </c>
      <c r="AD1215" s="145">
        <v>0.80400000000000005</v>
      </c>
      <c r="AH1215" t="s">
        <v>360</v>
      </c>
    </row>
    <row r="1216" spans="1:34" x14ac:dyDescent="0.25">
      <c r="A1216" t="s">
        <v>137</v>
      </c>
      <c r="B1216" t="s">
        <v>32</v>
      </c>
      <c r="C1216" t="s">
        <v>33</v>
      </c>
      <c r="D1216" t="s">
        <v>136</v>
      </c>
      <c r="E1216" t="s">
        <v>135</v>
      </c>
      <c r="F1216" t="s">
        <v>295</v>
      </c>
      <c r="G1216" t="s">
        <v>296</v>
      </c>
      <c r="H1216">
        <v>511</v>
      </c>
      <c r="I1216" t="s">
        <v>206</v>
      </c>
      <c r="J1216" t="s">
        <v>133</v>
      </c>
      <c r="K1216" t="s">
        <v>158</v>
      </c>
      <c r="P1216" t="s">
        <v>300</v>
      </c>
      <c r="Q1216" t="s">
        <v>301</v>
      </c>
      <c r="R1216" t="s">
        <v>172</v>
      </c>
      <c r="S1216" t="s">
        <v>153</v>
      </c>
      <c r="AB1216" t="s">
        <v>128</v>
      </c>
      <c r="AC1216">
        <v>2010</v>
      </c>
      <c r="AD1216" s="145">
        <v>1809</v>
      </c>
      <c r="AH1216" t="s">
        <v>360</v>
      </c>
    </row>
    <row r="1217" spans="1:34" x14ac:dyDescent="0.25">
      <c r="A1217" t="s">
        <v>137</v>
      </c>
      <c r="B1217" t="s">
        <v>32</v>
      </c>
      <c r="C1217" t="s">
        <v>33</v>
      </c>
      <c r="D1217" t="s">
        <v>136</v>
      </c>
      <c r="E1217" t="s">
        <v>135</v>
      </c>
      <c r="F1217" t="s">
        <v>295</v>
      </c>
      <c r="G1217" t="s">
        <v>296</v>
      </c>
      <c r="H1217">
        <v>511</v>
      </c>
      <c r="I1217" t="s">
        <v>206</v>
      </c>
      <c r="J1217" t="s">
        <v>133</v>
      </c>
      <c r="K1217" t="s">
        <v>158</v>
      </c>
      <c r="P1217" t="s">
        <v>300</v>
      </c>
      <c r="Q1217" t="s">
        <v>301</v>
      </c>
      <c r="R1217" t="s">
        <v>171</v>
      </c>
      <c r="S1217" t="s">
        <v>151</v>
      </c>
      <c r="AB1217" t="s">
        <v>128</v>
      </c>
      <c r="AC1217">
        <v>2010</v>
      </c>
      <c r="AD1217" s="145">
        <v>2095</v>
      </c>
      <c r="AH1217" t="s">
        <v>360</v>
      </c>
    </row>
    <row r="1218" spans="1:34" x14ac:dyDescent="0.25">
      <c r="A1218" t="s">
        <v>137</v>
      </c>
      <c r="B1218" t="s">
        <v>32</v>
      </c>
      <c r="C1218" t="s">
        <v>33</v>
      </c>
      <c r="D1218" t="s">
        <v>136</v>
      </c>
      <c r="E1218" t="s">
        <v>135</v>
      </c>
      <c r="F1218" t="s">
        <v>295</v>
      </c>
      <c r="G1218" t="s">
        <v>296</v>
      </c>
      <c r="H1218">
        <v>511</v>
      </c>
      <c r="I1218" t="s">
        <v>206</v>
      </c>
      <c r="J1218" t="s">
        <v>133</v>
      </c>
      <c r="K1218" t="s">
        <v>158</v>
      </c>
      <c r="P1218" t="s">
        <v>300</v>
      </c>
      <c r="Q1218" t="s">
        <v>301</v>
      </c>
      <c r="R1218" t="s">
        <v>170</v>
      </c>
      <c r="S1218" t="s">
        <v>169</v>
      </c>
      <c r="AB1218" t="s">
        <v>128</v>
      </c>
      <c r="AC1218">
        <v>2010</v>
      </c>
      <c r="AD1218" s="145">
        <v>3855</v>
      </c>
      <c r="AH1218" t="s">
        <v>360</v>
      </c>
    </row>
    <row r="1219" spans="1:34" x14ac:dyDescent="0.25">
      <c r="A1219" t="s">
        <v>137</v>
      </c>
      <c r="B1219" t="s">
        <v>32</v>
      </c>
      <c r="C1219" t="s">
        <v>33</v>
      </c>
      <c r="D1219" t="s">
        <v>136</v>
      </c>
      <c r="E1219" t="s">
        <v>135</v>
      </c>
      <c r="F1219" t="s">
        <v>295</v>
      </c>
      <c r="G1219" t="s">
        <v>296</v>
      </c>
      <c r="H1219">
        <v>511</v>
      </c>
      <c r="I1219" t="s">
        <v>206</v>
      </c>
      <c r="J1219" t="s">
        <v>133</v>
      </c>
      <c r="K1219" t="s">
        <v>158</v>
      </c>
      <c r="P1219" t="s">
        <v>300</v>
      </c>
      <c r="Q1219" t="s">
        <v>301</v>
      </c>
      <c r="R1219" t="s">
        <v>168</v>
      </c>
      <c r="S1219" t="s">
        <v>167</v>
      </c>
      <c r="AB1219" t="s">
        <v>128</v>
      </c>
      <c r="AC1219">
        <v>2010</v>
      </c>
      <c r="AD1219" s="145">
        <v>6.52</v>
      </c>
      <c r="AH1219" t="s">
        <v>360</v>
      </c>
    </row>
    <row r="1220" spans="1:34" x14ac:dyDescent="0.25">
      <c r="A1220" t="s">
        <v>137</v>
      </c>
      <c r="B1220" t="s">
        <v>32</v>
      </c>
      <c r="C1220" t="s">
        <v>33</v>
      </c>
      <c r="D1220" t="s">
        <v>136</v>
      </c>
      <c r="E1220" t="s">
        <v>135</v>
      </c>
      <c r="F1220" t="s">
        <v>295</v>
      </c>
      <c r="G1220" t="s">
        <v>296</v>
      </c>
      <c r="H1220">
        <v>511</v>
      </c>
      <c r="I1220" t="s">
        <v>206</v>
      </c>
      <c r="J1220" t="s">
        <v>133</v>
      </c>
      <c r="K1220" t="s">
        <v>158</v>
      </c>
      <c r="P1220" t="s">
        <v>300</v>
      </c>
      <c r="Q1220" t="s">
        <v>301</v>
      </c>
      <c r="R1220" t="s">
        <v>166</v>
      </c>
      <c r="S1220" t="s">
        <v>165</v>
      </c>
      <c r="AB1220" t="s">
        <v>128</v>
      </c>
      <c r="AC1220">
        <v>2010</v>
      </c>
      <c r="AD1220" s="145">
        <v>3612</v>
      </c>
      <c r="AH1220" t="s">
        <v>360</v>
      </c>
    </row>
    <row r="1221" spans="1:34" x14ac:dyDescent="0.25">
      <c r="A1221" t="s">
        <v>137</v>
      </c>
      <c r="B1221" t="s">
        <v>32</v>
      </c>
      <c r="C1221" t="s">
        <v>33</v>
      </c>
      <c r="D1221" t="s">
        <v>136</v>
      </c>
      <c r="E1221" t="s">
        <v>135</v>
      </c>
      <c r="F1221" t="s">
        <v>295</v>
      </c>
      <c r="G1221" t="s">
        <v>296</v>
      </c>
      <c r="H1221">
        <v>511</v>
      </c>
      <c r="I1221" t="s">
        <v>206</v>
      </c>
      <c r="J1221" t="s">
        <v>133</v>
      </c>
      <c r="K1221" t="s">
        <v>158</v>
      </c>
      <c r="P1221" t="s">
        <v>300</v>
      </c>
      <c r="Q1221" t="s">
        <v>301</v>
      </c>
      <c r="R1221" t="s">
        <v>164</v>
      </c>
      <c r="S1221" t="s">
        <v>143</v>
      </c>
      <c r="AB1221" t="s">
        <v>128</v>
      </c>
      <c r="AC1221">
        <v>2010</v>
      </c>
      <c r="AD1221" s="145">
        <v>10047</v>
      </c>
      <c r="AH1221" t="s">
        <v>360</v>
      </c>
    </row>
    <row r="1222" spans="1:34" x14ac:dyDescent="0.25">
      <c r="A1222" t="s">
        <v>137</v>
      </c>
      <c r="B1222" t="s">
        <v>32</v>
      </c>
      <c r="C1222" t="s">
        <v>33</v>
      </c>
      <c r="D1222" t="s">
        <v>136</v>
      </c>
      <c r="E1222" t="s">
        <v>135</v>
      </c>
      <c r="F1222" t="s">
        <v>295</v>
      </c>
      <c r="G1222" t="s">
        <v>296</v>
      </c>
      <c r="H1222">
        <v>511</v>
      </c>
      <c r="I1222" t="s">
        <v>206</v>
      </c>
      <c r="J1222" t="s">
        <v>133</v>
      </c>
      <c r="K1222" t="s">
        <v>158</v>
      </c>
      <c r="P1222" t="s">
        <v>300</v>
      </c>
      <c r="Q1222" t="s">
        <v>301</v>
      </c>
      <c r="R1222" t="s">
        <v>163</v>
      </c>
      <c r="S1222" t="s">
        <v>162</v>
      </c>
      <c r="AB1222" t="s">
        <v>128</v>
      </c>
      <c r="AC1222">
        <v>2010</v>
      </c>
      <c r="AD1222" s="145">
        <v>2.7</v>
      </c>
      <c r="AH1222" t="s">
        <v>360</v>
      </c>
    </row>
    <row r="1223" spans="1:34" x14ac:dyDescent="0.25">
      <c r="A1223" t="s">
        <v>137</v>
      </c>
      <c r="B1223" t="s">
        <v>32</v>
      </c>
      <c r="C1223" t="s">
        <v>33</v>
      </c>
      <c r="D1223" t="s">
        <v>136</v>
      </c>
      <c r="E1223" t="s">
        <v>135</v>
      </c>
      <c r="F1223" t="s">
        <v>295</v>
      </c>
      <c r="G1223" t="s">
        <v>296</v>
      </c>
      <c r="H1223">
        <v>511</v>
      </c>
      <c r="I1223" t="s">
        <v>206</v>
      </c>
      <c r="J1223" t="s">
        <v>133</v>
      </c>
      <c r="K1223" t="s">
        <v>158</v>
      </c>
      <c r="P1223" t="s">
        <v>300</v>
      </c>
      <c r="Q1223" t="s">
        <v>301</v>
      </c>
      <c r="R1223" t="s">
        <v>161</v>
      </c>
      <c r="S1223" t="s">
        <v>139</v>
      </c>
      <c r="AB1223" t="s">
        <v>128</v>
      </c>
      <c r="AC1223">
        <v>2010</v>
      </c>
      <c r="AD1223" s="145">
        <v>14967</v>
      </c>
      <c r="AH1223" t="s">
        <v>360</v>
      </c>
    </row>
    <row r="1224" spans="1:34" x14ac:dyDescent="0.25">
      <c r="A1224" t="s">
        <v>137</v>
      </c>
      <c r="B1224" t="s">
        <v>32</v>
      </c>
      <c r="C1224" t="s">
        <v>33</v>
      </c>
      <c r="D1224" t="s">
        <v>136</v>
      </c>
      <c r="E1224" t="s">
        <v>135</v>
      </c>
      <c r="F1224" t="s">
        <v>295</v>
      </c>
      <c r="G1224" t="s">
        <v>296</v>
      </c>
      <c r="H1224">
        <v>511</v>
      </c>
      <c r="I1224" t="s">
        <v>206</v>
      </c>
      <c r="J1224" t="s">
        <v>133</v>
      </c>
      <c r="K1224" t="s">
        <v>158</v>
      </c>
      <c r="P1224" t="s">
        <v>300</v>
      </c>
      <c r="Q1224" t="s">
        <v>301</v>
      </c>
      <c r="R1224" t="s">
        <v>160</v>
      </c>
      <c r="S1224" t="s">
        <v>131</v>
      </c>
      <c r="AB1224" t="s">
        <v>128</v>
      </c>
      <c r="AC1224">
        <v>2010</v>
      </c>
      <c r="AD1224" s="145">
        <v>46409</v>
      </c>
      <c r="AH1224" t="s">
        <v>360</v>
      </c>
    </row>
    <row r="1225" spans="1:34" s="49" customFormat="1" x14ac:dyDescent="0.25">
      <c r="A1225" s="49" t="s">
        <v>137</v>
      </c>
      <c r="B1225" s="49" t="s">
        <v>32</v>
      </c>
      <c r="C1225" s="49" t="s">
        <v>33</v>
      </c>
      <c r="D1225" s="49" t="s">
        <v>136</v>
      </c>
      <c r="E1225" s="49" t="s">
        <v>135</v>
      </c>
      <c r="F1225" s="49" t="s">
        <v>295</v>
      </c>
      <c r="G1225" s="49" t="s">
        <v>296</v>
      </c>
      <c r="H1225" s="49">
        <v>511</v>
      </c>
      <c r="I1225" s="49" t="s">
        <v>206</v>
      </c>
      <c r="J1225" s="49" t="s">
        <v>133</v>
      </c>
      <c r="K1225" s="49" t="s">
        <v>158</v>
      </c>
      <c r="P1225" s="49" t="s">
        <v>302</v>
      </c>
      <c r="Q1225" s="49" t="s">
        <v>131</v>
      </c>
      <c r="R1225" s="49" t="s">
        <v>174</v>
      </c>
      <c r="S1225" s="49" t="s">
        <v>173</v>
      </c>
      <c r="AB1225" s="49" t="s">
        <v>128</v>
      </c>
      <c r="AC1225" s="49">
        <v>2010</v>
      </c>
      <c r="AD1225" s="146">
        <v>1959</v>
      </c>
      <c r="AF1225" s="49" t="s">
        <v>858</v>
      </c>
      <c r="AG1225" s="146">
        <f>((AD1225+AD1226+AD1227)*( 1 +AD1235/(AD1234-AD1235)))/1000</f>
        <v>11.432</v>
      </c>
      <c r="AH1225" s="49" t="s">
        <v>360</v>
      </c>
    </row>
    <row r="1226" spans="1:34" s="49" customFormat="1" x14ac:dyDescent="0.25">
      <c r="A1226" s="49" t="s">
        <v>137</v>
      </c>
      <c r="B1226" s="49" t="s">
        <v>32</v>
      </c>
      <c r="C1226" s="49" t="s">
        <v>33</v>
      </c>
      <c r="D1226" s="49" t="s">
        <v>136</v>
      </c>
      <c r="E1226" s="49" t="s">
        <v>135</v>
      </c>
      <c r="F1226" s="49" t="s">
        <v>295</v>
      </c>
      <c r="G1226" s="49" t="s">
        <v>296</v>
      </c>
      <c r="H1226" s="49">
        <v>511</v>
      </c>
      <c r="I1226" s="49" t="s">
        <v>206</v>
      </c>
      <c r="J1226" s="49" t="s">
        <v>133</v>
      </c>
      <c r="K1226" s="49" t="s">
        <v>158</v>
      </c>
      <c r="P1226" s="49" t="s">
        <v>302</v>
      </c>
      <c r="Q1226" s="49" t="s">
        <v>131</v>
      </c>
      <c r="R1226" s="49" t="s">
        <v>172</v>
      </c>
      <c r="S1226" s="49" t="s">
        <v>153</v>
      </c>
      <c r="AB1226" s="49" t="s">
        <v>128</v>
      </c>
      <c r="AC1226" s="49">
        <v>2010</v>
      </c>
      <c r="AD1226" s="146">
        <v>4816</v>
      </c>
      <c r="AF1226" s="49" t="s">
        <v>859</v>
      </c>
      <c r="AG1226" s="146">
        <f>((AD1228+AD1229+AD1230+AD1231+AD1232+AD1233)*( 1 +AD1235/(AD1234-AD1235)))/1000</f>
        <v>79.198999999999998</v>
      </c>
      <c r="AH1226" s="49" t="s">
        <v>360</v>
      </c>
    </row>
    <row r="1227" spans="1:34" s="49" customFormat="1" x14ac:dyDescent="0.25">
      <c r="A1227" s="49" t="s">
        <v>137</v>
      </c>
      <c r="B1227" s="49" t="s">
        <v>32</v>
      </c>
      <c r="C1227" s="49" t="s">
        <v>33</v>
      </c>
      <c r="D1227" s="49" t="s">
        <v>136</v>
      </c>
      <c r="E1227" s="49" t="s">
        <v>135</v>
      </c>
      <c r="F1227" s="49" t="s">
        <v>295</v>
      </c>
      <c r="G1227" s="49" t="s">
        <v>296</v>
      </c>
      <c r="H1227" s="49">
        <v>511</v>
      </c>
      <c r="I1227" s="49" t="s">
        <v>206</v>
      </c>
      <c r="J1227" s="49" t="s">
        <v>133</v>
      </c>
      <c r="K1227" s="49" t="s">
        <v>158</v>
      </c>
      <c r="P1227" s="49" t="s">
        <v>302</v>
      </c>
      <c r="Q1227" s="49" t="s">
        <v>131</v>
      </c>
      <c r="R1227" s="49" t="s">
        <v>171</v>
      </c>
      <c r="S1227" s="49" t="s">
        <v>151</v>
      </c>
      <c r="AB1227" s="49" t="s">
        <v>128</v>
      </c>
      <c r="AC1227" s="49">
        <v>2010</v>
      </c>
      <c r="AD1227" s="146">
        <v>4657</v>
      </c>
      <c r="AF1227" s="49" t="s">
        <v>862</v>
      </c>
      <c r="AG1227" s="146">
        <f>(AD1225+AD1226+AD1227+AD1228+ AD1229+AD1230+AD1231+AD1232+AD1233+AD1235)/1000</f>
        <v>90.631</v>
      </c>
      <c r="AH1227" s="49" t="s">
        <v>360</v>
      </c>
    </row>
    <row r="1228" spans="1:34" s="49" customFormat="1" x14ac:dyDescent="0.25">
      <c r="A1228" s="49" t="s">
        <v>137</v>
      </c>
      <c r="B1228" s="49" t="s">
        <v>32</v>
      </c>
      <c r="C1228" s="49" t="s">
        <v>33</v>
      </c>
      <c r="D1228" s="49" t="s">
        <v>136</v>
      </c>
      <c r="E1228" s="49" t="s">
        <v>135</v>
      </c>
      <c r="F1228" s="49" t="s">
        <v>295</v>
      </c>
      <c r="G1228" s="49" t="s">
        <v>296</v>
      </c>
      <c r="H1228" s="49">
        <v>511</v>
      </c>
      <c r="I1228" s="49" t="s">
        <v>206</v>
      </c>
      <c r="J1228" s="49" t="s">
        <v>133</v>
      </c>
      <c r="K1228" s="49" t="s">
        <v>158</v>
      </c>
      <c r="P1228" s="49" t="s">
        <v>302</v>
      </c>
      <c r="Q1228" s="49" t="s">
        <v>131</v>
      </c>
      <c r="R1228" s="49" t="s">
        <v>170</v>
      </c>
      <c r="S1228" s="49" t="s">
        <v>169</v>
      </c>
      <c r="AB1228" s="49" t="s">
        <v>128</v>
      </c>
      <c r="AC1228" s="49">
        <v>2010</v>
      </c>
      <c r="AD1228" s="146">
        <v>16637</v>
      </c>
      <c r="AG1228" s="146"/>
      <c r="AH1228" s="49" t="s">
        <v>360</v>
      </c>
    </row>
    <row r="1229" spans="1:34" s="49" customFormat="1" x14ac:dyDescent="0.25">
      <c r="A1229" s="49" t="s">
        <v>137</v>
      </c>
      <c r="B1229" s="49" t="s">
        <v>32</v>
      </c>
      <c r="C1229" s="49" t="s">
        <v>33</v>
      </c>
      <c r="D1229" s="49" t="s">
        <v>136</v>
      </c>
      <c r="E1229" s="49" t="s">
        <v>135</v>
      </c>
      <c r="F1229" s="49" t="s">
        <v>295</v>
      </c>
      <c r="G1229" s="49" t="s">
        <v>296</v>
      </c>
      <c r="H1229" s="49">
        <v>511</v>
      </c>
      <c r="I1229" s="49" t="s">
        <v>206</v>
      </c>
      <c r="J1229" s="49" t="s">
        <v>133</v>
      </c>
      <c r="K1229" s="49" t="s">
        <v>158</v>
      </c>
      <c r="P1229" s="49" t="s">
        <v>302</v>
      </c>
      <c r="Q1229" s="49" t="s">
        <v>131</v>
      </c>
      <c r="R1229" s="49" t="s">
        <v>168</v>
      </c>
      <c r="S1229" s="49" t="s">
        <v>167</v>
      </c>
      <c r="AB1229" s="49" t="s">
        <v>128</v>
      </c>
      <c r="AC1229" s="49">
        <v>2010</v>
      </c>
      <c r="AD1229" s="146">
        <v>20723</v>
      </c>
      <c r="AG1229" s="146"/>
      <c r="AH1229" s="49" t="s">
        <v>360</v>
      </c>
    </row>
    <row r="1230" spans="1:34" s="49" customFormat="1" x14ac:dyDescent="0.25">
      <c r="A1230" s="49" t="s">
        <v>137</v>
      </c>
      <c r="B1230" s="49" t="s">
        <v>32</v>
      </c>
      <c r="C1230" s="49" t="s">
        <v>33</v>
      </c>
      <c r="D1230" s="49" t="s">
        <v>136</v>
      </c>
      <c r="E1230" s="49" t="s">
        <v>135</v>
      </c>
      <c r="F1230" s="49" t="s">
        <v>295</v>
      </c>
      <c r="G1230" s="49" t="s">
        <v>296</v>
      </c>
      <c r="H1230" s="49">
        <v>511</v>
      </c>
      <c r="I1230" s="49" t="s">
        <v>206</v>
      </c>
      <c r="J1230" s="49" t="s">
        <v>133</v>
      </c>
      <c r="K1230" s="49" t="s">
        <v>158</v>
      </c>
      <c r="P1230" s="49" t="s">
        <v>302</v>
      </c>
      <c r="Q1230" s="49" t="s">
        <v>131</v>
      </c>
      <c r="R1230" s="49" t="s">
        <v>166</v>
      </c>
      <c r="S1230" s="49" t="s">
        <v>165</v>
      </c>
      <c r="AB1230" s="49" t="s">
        <v>128</v>
      </c>
      <c r="AC1230" s="49">
        <v>2010</v>
      </c>
      <c r="AD1230" s="146">
        <v>3659</v>
      </c>
      <c r="AG1230" s="146"/>
      <c r="AH1230" s="49" t="s">
        <v>360</v>
      </c>
    </row>
    <row r="1231" spans="1:34" s="49" customFormat="1" x14ac:dyDescent="0.25">
      <c r="A1231" s="49" t="s">
        <v>137</v>
      </c>
      <c r="B1231" s="49" t="s">
        <v>32</v>
      </c>
      <c r="C1231" s="49" t="s">
        <v>33</v>
      </c>
      <c r="D1231" s="49" t="s">
        <v>136</v>
      </c>
      <c r="E1231" s="49" t="s">
        <v>135</v>
      </c>
      <c r="F1231" s="49" t="s">
        <v>295</v>
      </c>
      <c r="G1231" s="49" t="s">
        <v>296</v>
      </c>
      <c r="H1231" s="49">
        <v>511</v>
      </c>
      <c r="I1231" s="49" t="s">
        <v>206</v>
      </c>
      <c r="J1231" s="49" t="s">
        <v>133</v>
      </c>
      <c r="K1231" s="49" t="s">
        <v>158</v>
      </c>
      <c r="P1231" s="49" t="s">
        <v>302</v>
      </c>
      <c r="Q1231" s="49" t="s">
        <v>131</v>
      </c>
      <c r="R1231" s="49" t="s">
        <v>164</v>
      </c>
      <c r="S1231" s="49" t="s">
        <v>143</v>
      </c>
      <c r="AB1231" s="49" t="s">
        <v>128</v>
      </c>
      <c r="AC1231" s="49">
        <v>2010</v>
      </c>
      <c r="AD1231" s="146">
        <v>10641</v>
      </c>
      <c r="AG1231" s="146"/>
      <c r="AH1231" s="49" t="s">
        <v>360</v>
      </c>
    </row>
    <row r="1232" spans="1:34" s="49" customFormat="1" x14ac:dyDescent="0.25">
      <c r="A1232" s="49" t="s">
        <v>137</v>
      </c>
      <c r="B1232" s="49" t="s">
        <v>32</v>
      </c>
      <c r="C1232" s="49" t="s">
        <v>33</v>
      </c>
      <c r="D1232" s="49" t="s">
        <v>136</v>
      </c>
      <c r="E1232" s="49" t="s">
        <v>135</v>
      </c>
      <c r="F1232" s="49" t="s">
        <v>295</v>
      </c>
      <c r="G1232" s="49" t="s">
        <v>296</v>
      </c>
      <c r="H1232" s="49">
        <v>511</v>
      </c>
      <c r="I1232" s="49" t="s">
        <v>206</v>
      </c>
      <c r="J1232" s="49" t="s">
        <v>133</v>
      </c>
      <c r="K1232" s="49" t="s">
        <v>158</v>
      </c>
      <c r="P1232" s="49" t="s">
        <v>302</v>
      </c>
      <c r="Q1232" s="49" t="s">
        <v>131</v>
      </c>
      <c r="R1232" s="49" t="s">
        <v>163</v>
      </c>
      <c r="S1232" s="49" t="s">
        <v>162</v>
      </c>
      <c r="AB1232" s="49" t="s">
        <v>128</v>
      </c>
      <c r="AC1232" s="49">
        <v>2010</v>
      </c>
      <c r="AD1232" s="146">
        <v>2843</v>
      </c>
      <c r="AG1232" s="146"/>
      <c r="AH1232" s="49" t="s">
        <v>360</v>
      </c>
    </row>
    <row r="1233" spans="1:34" s="49" customFormat="1" x14ac:dyDescent="0.25">
      <c r="A1233" s="49" t="s">
        <v>137</v>
      </c>
      <c r="B1233" s="49" t="s">
        <v>32</v>
      </c>
      <c r="C1233" s="49" t="s">
        <v>33</v>
      </c>
      <c r="D1233" s="49" t="s">
        <v>136</v>
      </c>
      <c r="E1233" s="49" t="s">
        <v>135</v>
      </c>
      <c r="F1233" s="49" t="s">
        <v>295</v>
      </c>
      <c r="G1233" s="49" t="s">
        <v>296</v>
      </c>
      <c r="H1233" s="49">
        <v>511</v>
      </c>
      <c r="I1233" s="49" t="s">
        <v>206</v>
      </c>
      <c r="J1233" s="49" t="s">
        <v>133</v>
      </c>
      <c r="K1233" s="49" t="s">
        <v>158</v>
      </c>
      <c r="P1233" s="49" t="s">
        <v>302</v>
      </c>
      <c r="Q1233" s="49" t="s">
        <v>131</v>
      </c>
      <c r="R1233" s="49" t="s">
        <v>161</v>
      </c>
      <c r="S1233" s="49" t="s">
        <v>139</v>
      </c>
      <c r="AB1233" s="49" t="s">
        <v>128</v>
      </c>
      <c r="AC1233" s="49">
        <v>2010</v>
      </c>
      <c r="AD1233" s="146">
        <v>24696</v>
      </c>
      <c r="AG1233" s="146"/>
      <c r="AH1233" s="49" t="s">
        <v>360</v>
      </c>
    </row>
    <row r="1234" spans="1:34" s="49" customFormat="1" x14ac:dyDescent="0.25">
      <c r="A1234" s="49" t="s">
        <v>137</v>
      </c>
      <c r="B1234" s="49" t="s">
        <v>32</v>
      </c>
      <c r="C1234" s="49" t="s">
        <v>33</v>
      </c>
      <c r="D1234" s="49" t="s">
        <v>136</v>
      </c>
      <c r="E1234" s="49" t="s">
        <v>135</v>
      </c>
      <c r="F1234" s="49" t="s">
        <v>295</v>
      </c>
      <c r="G1234" s="49" t="s">
        <v>296</v>
      </c>
      <c r="H1234" s="49">
        <v>511</v>
      </c>
      <c r="I1234" s="49" t="s">
        <v>206</v>
      </c>
      <c r="J1234" s="49" t="s">
        <v>133</v>
      </c>
      <c r="K1234" s="49" t="s">
        <v>158</v>
      </c>
      <c r="P1234" s="49" t="s">
        <v>302</v>
      </c>
      <c r="Q1234" s="49" t="s">
        <v>131</v>
      </c>
      <c r="R1234" s="49" t="s">
        <v>160</v>
      </c>
      <c r="S1234" s="49" t="s">
        <v>131</v>
      </c>
      <c r="AB1234" s="49" t="s">
        <v>128</v>
      </c>
      <c r="AC1234" s="49">
        <v>2010</v>
      </c>
      <c r="AD1234" s="146">
        <v>90631</v>
      </c>
      <c r="AG1234" s="146"/>
      <c r="AH1234" s="49" t="s">
        <v>360</v>
      </c>
    </row>
    <row r="1235" spans="1:34" s="12" customFormat="1" x14ac:dyDescent="0.25">
      <c r="A1235" s="12" t="s">
        <v>137</v>
      </c>
      <c r="B1235" s="12" t="s">
        <v>14</v>
      </c>
      <c r="C1235" s="12" t="s">
        <v>15</v>
      </c>
      <c r="D1235" s="12" t="s">
        <v>136</v>
      </c>
      <c r="E1235" s="12" t="s">
        <v>135</v>
      </c>
      <c r="F1235" s="12" t="s">
        <v>295</v>
      </c>
      <c r="G1235" s="12" t="s">
        <v>296</v>
      </c>
      <c r="H1235" s="12">
        <v>629</v>
      </c>
      <c r="I1235" s="12" t="s">
        <v>202</v>
      </c>
      <c r="J1235" s="12" t="s">
        <v>133</v>
      </c>
      <c r="K1235" s="12" t="s">
        <v>158</v>
      </c>
      <c r="P1235" s="12" t="s">
        <v>297</v>
      </c>
      <c r="Q1235" s="12" t="s">
        <v>298</v>
      </c>
      <c r="R1235" s="12" t="s">
        <v>176</v>
      </c>
      <c r="S1235" s="12" t="s">
        <v>175</v>
      </c>
      <c r="AB1235" s="12" t="s">
        <v>128</v>
      </c>
      <c r="AC1235" s="12">
        <v>2010</v>
      </c>
      <c r="AD1235" s="148">
        <v>0</v>
      </c>
      <c r="AE1235" s="12" t="s">
        <v>203</v>
      </c>
      <c r="AG1235" s="148"/>
      <c r="AH1235" s="12" t="s">
        <v>361</v>
      </c>
    </row>
    <row r="1236" spans="1:34" x14ac:dyDescent="0.25">
      <c r="A1236" t="s">
        <v>137</v>
      </c>
      <c r="B1236" t="s">
        <v>14</v>
      </c>
      <c r="C1236" t="s">
        <v>15</v>
      </c>
      <c r="D1236" t="s">
        <v>136</v>
      </c>
      <c r="E1236" t="s">
        <v>135</v>
      </c>
      <c r="F1236" t="s">
        <v>295</v>
      </c>
      <c r="G1236" t="s">
        <v>296</v>
      </c>
      <c r="H1236">
        <v>629</v>
      </c>
      <c r="I1236" t="s">
        <v>202</v>
      </c>
      <c r="J1236" t="s">
        <v>133</v>
      </c>
      <c r="K1236" t="s">
        <v>158</v>
      </c>
      <c r="P1236" t="s">
        <v>297</v>
      </c>
      <c r="Q1236" t="s">
        <v>298</v>
      </c>
      <c r="R1236" t="s">
        <v>174</v>
      </c>
      <c r="S1236" t="s">
        <v>173</v>
      </c>
      <c r="AB1236" t="s">
        <v>128</v>
      </c>
      <c r="AC1236">
        <v>2010</v>
      </c>
      <c r="AD1236" s="145">
        <v>24</v>
      </c>
      <c r="AH1236" t="s">
        <v>361</v>
      </c>
    </row>
    <row r="1237" spans="1:34" x14ac:dyDescent="0.25">
      <c r="A1237" t="s">
        <v>137</v>
      </c>
      <c r="B1237" t="s">
        <v>14</v>
      </c>
      <c r="C1237" t="s">
        <v>15</v>
      </c>
      <c r="D1237" t="s">
        <v>136</v>
      </c>
      <c r="E1237" t="s">
        <v>135</v>
      </c>
      <c r="F1237" t="s">
        <v>295</v>
      </c>
      <c r="G1237" t="s">
        <v>296</v>
      </c>
      <c r="H1237">
        <v>629</v>
      </c>
      <c r="I1237" t="s">
        <v>202</v>
      </c>
      <c r="J1237" t="s">
        <v>133</v>
      </c>
      <c r="K1237" t="s">
        <v>158</v>
      </c>
      <c r="P1237" t="s">
        <v>297</v>
      </c>
      <c r="Q1237" t="s">
        <v>298</v>
      </c>
      <c r="R1237" t="s">
        <v>172</v>
      </c>
      <c r="S1237" t="s">
        <v>153</v>
      </c>
      <c r="AB1237" t="s">
        <v>128</v>
      </c>
      <c r="AC1237">
        <v>2010</v>
      </c>
      <c r="AD1237" s="145">
        <v>34</v>
      </c>
      <c r="AH1237" t="s">
        <v>361</v>
      </c>
    </row>
    <row r="1238" spans="1:34" x14ac:dyDescent="0.25">
      <c r="A1238" t="s">
        <v>137</v>
      </c>
      <c r="B1238" t="s">
        <v>14</v>
      </c>
      <c r="C1238" t="s">
        <v>15</v>
      </c>
      <c r="D1238" t="s">
        <v>136</v>
      </c>
      <c r="E1238" t="s">
        <v>135</v>
      </c>
      <c r="F1238" t="s">
        <v>295</v>
      </c>
      <c r="G1238" t="s">
        <v>296</v>
      </c>
      <c r="H1238">
        <v>629</v>
      </c>
      <c r="I1238" t="s">
        <v>202</v>
      </c>
      <c r="J1238" t="s">
        <v>133</v>
      </c>
      <c r="K1238" t="s">
        <v>158</v>
      </c>
      <c r="P1238" t="s">
        <v>297</v>
      </c>
      <c r="Q1238" t="s">
        <v>298</v>
      </c>
      <c r="R1238" t="s">
        <v>171</v>
      </c>
      <c r="S1238" t="s">
        <v>151</v>
      </c>
      <c r="AB1238" t="s">
        <v>128</v>
      </c>
      <c r="AC1238">
        <v>2010</v>
      </c>
      <c r="AD1238" s="145">
        <v>35</v>
      </c>
      <c r="AH1238" t="s">
        <v>361</v>
      </c>
    </row>
    <row r="1239" spans="1:34" x14ac:dyDescent="0.25">
      <c r="A1239" t="s">
        <v>137</v>
      </c>
      <c r="B1239" t="s">
        <v>14</v>
      </c>
      <c r="C1239" t="s">
        <v>15</v>
      </c>
      <c r="D1239" t="s">
        <v>136</v>
      </c>
      <c r="E1239" t="s">
        <v>135</v>
      </c>
      <c r="F1239" t="s">
        <v>295</v>
      </c>
      <c r="G1239" t="s">
        <v>296</v>
      </c>
      <c r="H1239">
        <v>629</v>
      </c>
      <c r="I1239" t="s">
        <v>202</v>
      </c>
      <c r="J1239" t="s">
        <v>133</v>
      </c>
      <c r="K1239" t="s">
        <v>158</v>
      </c>
      <c r="P1239" t="s">
        <v>297</v>
      </c>
      <c r="Q1239" t="s">
        <v>298</v>
      </c>
      <c r="R1239" t="s">
        <v>170</v>
      </c>
      <c r="S1239" t="s">
        <v>169</v>
      </c>
      <c r="AB1239" t="s">
        <v>128</v>
      </c>
      <c r="AC1239">
        <v>2010</v>
      </c>
      <c r="AD1239" s="145">
        <v>115</v>
      </c>
      <c r="AH1239" t="s">
        <v>361</v>
      </c>
    </row>
    <row r="1240" spans="1:34" x14ac:dyDescent="0.25">
      <c r="A1240" t="s">
        <v>137</v>
      </c>
      <c r="B1240" t="s">
        <v>14</v>
      </c>
      <c r="C1240" t="s">
        <v>15</v>
      </c>
      <c r="D1240" t="s">
        <v>136</v>
      </c>
      <c r="E1240" t="s">
        <v>135</v>
      </c>
      <c r="F1240" t="s">
        <v>295</v>
      </c>
      <c r="G1240" t="s">
        <v>296</v>
      </c>
      <c r="H1240">
        <v>629</v>
      </c>
      <c r="I1240" t="s">
        <v>202</v>
      </c>
      <c r="J1240" t="s">
        <v>133</v>
      </c>
      <c r="K1240" t="s">
        <v>158</v>
      </c>
      <c r="P1240" t="s">
        <v>297</v>
      </c>
      <c r="Q1240" t="s">
        <v>298</v>
      </c>
      <c r="R1240" t="s">
        <v>168</v>
      </c>
      <c r="S1240" t="s">
        <v>167</v>
      </c>
      <c r="AB1240" t="s">
        <v>128</v>
      </c>
      <c r="AC1240">
        <v>2010</v>
      </c>
      <c r="AD1240" s="145">
        <v>229</v>
      </c>
      <c r="AH1240" t="s">
        <v>361</v>
      </c>
    </row>
    <row r="1241" spans="1:34" x14ac:dyDescent="0.25">
      <c r="A1241" t="s">
        <v>137</v>
      </c>
      <c r="B1241" t="s">
        <v>14</v>
      </c>
      <c r="C1241" t="s">
        <v>15</v>
      </c>
      <c r="D1241" t="s">
        <v>136</v>
      </c>
      <c r="E1241" t="s">
        <v>135</v>
      </c>
      <c r="F1241" t="s">
        <v>295</v>
      </c>
      <c r="G1241" t="s">
        <v>296</v>
      </c>
      <c r="H1241">
        <v>629</v>
      </c>
      <c r="I1241" t="s">
        <v>202</v>
      </c>
      <c r="J1241" t="s">
        <v>133</v>
      </c>
      <c r="K1241" t="s">
        <v>158</v>
      </c>
      <c r="P1241" t="s">
        <v>297</v>
      </c>
      <c r="Q1241" t="s">
        <v>298</v>
      </c>
      <c r="R1241" t="s">
        <v>166</v>
      </c>
      <c r="S1241" t="s">
        <v>165</v>
      </c>
      <c r="AB1241" t="s">
        <v>128</v>
      </c>
      <c r="AC1241">
        <v>2010</v>
      </c>
      <c r="AD1241" s="145">
        <v>6</v>
      </c>
      <c r="AH1241" t="s">
        <v>361</v>
      </c>
    </row>
    <row r="1242" spans="1:34" x14ac:dyDescent="0.25">
      <c r="A1242" t="s">
        <v>137</v>
      </c>
      <c r="B1242" t="s">
        <v>14</v>
      </c>
      <c r="C1242" t="s">
        <v>15</v>
      </c>
      <c r="D1242" t="s">
        <v>136</v>
      </c>
      <c r="E1242" t="s">
        <v>135</v>
      </c>
      <c r="F1242" t="s">
        <v>295</v>
      </c>
      <c r="G1242" t="s">
        <v>296</v>
      </c>
      <c r="H1242">
        <v>629</v>
      </c>
      <c r="I1242" t="s">
        <v>202</v>
      </c>
      <c r="J1242" t="s">
        <v>133</v>
      </c>
      <c r="K1242" t="s">
        <v>158</v>
      </c>
      <c r="P1242" t="s">
        <v>297</v>
      </c>
      <c r="Q1242" t="s">
        <v>298</v>
      </c>
      <c r="R1242" t="s">
        <v>164</v>
      </c>
      <c r="S1242" t="s">
        <v>143</v>
      </c>
      <c r="AB1242" t="s">
        <v>128</v>
      </c>
      <c r="AC1242">
        <v>2010</v>
      </c>
      <c r="AD1242" s="145">
        <v>33</v>
      </c>
      <c r="AH1242" t="s">
        <v>361</v>
      </c>
    </row>
    <row r="1243" spans="1:34" x14ac:dyDescent="0.25">
      <c r="A1243" t="s">
        <v>137</v>
      </c>
      <c r="B1243" t="s">
        <v>14</v>
      </c>
      <c r="C1243" t="s">
        <v>15</v>
      </c>
      <c r="D1243" t="s">
        <v>136</v>
      </c>
      <c r="E1243" t="s">
        <v>135</v>
      </c>
      <c r="F1243" t="s">
        <v>295</v>
      </c>
      <c r="G1243" t="s">
        <v>296</v>
      </c>
      <c r="H1243">
        <v>629</v>
      </c>
      <c r="I1243" t="s">
        <v>202</v>
      </c>
      <c r="J1243" t="s">
        <v>133</v>
      </c>
      <c r="K1243" t="s">
        <v>158</v>
      </c>
      <c r="P1243" t="s">
        <v>297</v>
      </c>
      <c r="Q1243" t="s">
        <v>298</v>
      </c>
      <c r="R1243" t="s">
        <v>163</v>
      </c>
      <c r="S1243" t="s">
        <v>162</v>
      </c>
      <c r="AB1243" t="s">
        <v>128</v>
      </c>
      <c r="AC1243">
        <v>2010</v>
      </c>
      <c r="AD1243" s="145">
        <v>36</v>
      </c>
      <c r="AH1243" t="s">
        <v>361</v>
      </c>
    </row>
    <row r="1244" spans="1:34" x14ac:dyDescent="0.25">
      <c r="A1244" t="s">
        <v>137</v>
      </c>
      <c r="B1244" t="s">
        <v>14</v>
      </c>
      <c r="C1244" t="s">
        <v>15</v>
      </c>
      <c r="D1244" t="s">
        <v>136</v>
      </c>
      <c r="E1244" t="s">
        <v>135</v>
      </c>
      <c r="F1244" t="s">
        <v>295</v>
      </c>
      <c r="G1244" t="s">
        <v>296</v>
      </c>
      <c r="H1244">
        <v>629</v>
      </c>
      <c r="I1244" t="s">
        <v>202</v>
      </c>
      <c r="J1244" t="s">
        <v>133</v>
      </c>
      <c r="K1244" t="s">
        <v>158</v>
      </c>
      <c r="P1244" t="s">
        <v>297</v>
      </c>
      <c r="Q1244" t="s">
        <v>298</v>
      </c>
      <c r="R1244" t="s">
        <v>161</v>
      </c>
      <c r="S1244" t="s">
        <v>139</v>
      </c>
      <c r="AB1244" t="s">
        <v>128</v>
      </c>
      <c r="AC1244">
        <v>2010</v>
      </c>
      <c r="AD1244" s="145">
        <v>215</v>
      </c>
      <c r="AH1244" t="s">
        <v>361</v>
      </c>
    </row>
    <row r="1245" spans="1:34" x14ac:dyDescent="0.25">
      <c r="A1245" t="s">
        <v>137</v>
      </c>
      <c r="B1245" t="s">
        <v>14</v>
      </c>
      <c r="C1245" t="s">
        <v>15</v>
      </c>
      <c r="D1245" t="s">
        <v>136</v>
      </c>
      <c r="E1245" t="s">
        <v>135</v>
      </c>
      <c r="F1245" t="s">
        <v>295</v>
      </c>
      <c r="G1245" t="s">
        <v>296</v>
      </c>
      <c r="H1245">
        <v>629</v>
      </c>
      <c r="I1245" t="s">
        <v>202</v>
      </c>
      <c r="J1245" t="s">
        <v>133</v>
      </c>
      <c r="K1245" t="s">
        <v>158</v>
      </c>
      <c r="P1245" t="s">
        <v>297</v>
      </c>
      <c r="Q1245" t="s">
        <v>298</v>
      </c>
      <c r="R1245" t="s">
        <v>160</v>
      </c>
      <c r="S1245" t="s">
        <v>131</v>
      </c>
      <c r="AB1245" t="s">
        <v>128</v>
      </c>
      <c r="AC1245">
        <v>2010</v>
      </c>
      <c r="AD1245" s="145">
        <v>729</v>
      </c>
      <c r="AH1245" t="s">
        <v>361</v>
      </c>
    </row>
    <row r="1246" spans="1:34" x14ac:dyDescent="0.25">
      <c r="A1246" t="s">
        <v>137</v>
      </c>
      <c r="B1246" t="s">
        <v>14</v>
      </c>
      <c r="C1246" t="s">
        <v>15</v>
      </c>
      <c r="D1246" t="s">
        <v>136</v>
      </c>
      <c r="E1246" t="s">
        <v>135</v>
      </c>
      <c r="F1246" t="s">
        <v>295</v>
      </c>
      <c r="G1246" t="s">
        <v>296</v>
      </c>
      <c r="H1246">
        <v>629</v>
      </c>
      <c r="I1246" t="s">
        <v>202</v>
      </c>
      <c r="J1246" t="s">
        <v>133</v>
      </c>
      <c r="K1246" t="s">
        <v>158</v>
      </c>
      <c r="P1246" t="s">
        <v>297</v>
      </c>
      <c r="Q1246" t="s">
        <v>298</v>
      </c>
      <c r="R1246" t="s">
        <v>157</v>
      </c>
      <c r="S1246" t="s">
        <v>129</v>
      </c>
      <c r="AB1246" t="s">
        <v>128</v>
      </c>
      <c r="AC1246">
        <v>2010</v>
      </c>
      <c r="AD1246" s="145">
        <v>2</v>
      </c>
      <c r="AH1246" t="s">
        <v>361</v>
      </c>
    </row>
    <row r="1247" spans="1:34" x14ac:dyDescent="0.25">
      <c r="A1247" t="s">
        <v>137</v>
      </c>
      <c r="B1247" t="s">
        <v>14</v>
      </c>
      <c r="C1247" t="s">
        <v>15</v>
      </c>
      <c r="D1247" t="s">
        <v>136</v>
      </c>
      <c r="E1247" t="s">
        <v>135</v>
      </c>
      <c r="F1247" t="s">
        <v>295</v>
      </c>
      <c r="G1247" t="s">
        <v>296</v>
      </c>
      <c r="H1247">
        <v>629</v>
      </c>
      <c r="I1247" t="s">
        <v>202</v>
      </c>
      <c r="J1247" t="s">
        <v>133</v>
      </c>
      <c r="K1247" t="s">
        <v>158</v>
      </c>
      <c r="P1247" t="s">
        <v>300</v>
      </c>
      <c r="Q1247" t="s">
        <v>301</v>
      </c>
      <c r="R1247" t="s">
        <v>176</v>
      </c>
      <c r="S1247" t="s">
        <v>175</v>
      </c>
      <c r="AB1247" t="s">
        <v>128</v>
      </c>
      <c r="AC1247">
        <v>2010</v>
      </c>
      <c r="AD1247" s="145">
        <v>4</v>
      </c>
      <c r="AH1247" t="s">
        <v>361</v>
      </c>
    </row>
    <row r="1248" spans="1:34" x14ac:dyDescent="0.25">
      <c r="A1248" t="s">
        <v>137</v>
      </c>
      <c r="B1248" t="s">
        <v>14</v>
      </c>
      <c r="C1248" t="s">
        <v>15</v>
      </c>
      <c r="D1248" t="s">
        <v>136</v>
      </c>
      <c r="E1248" t="s">
        <v>135</v>
      </c>
      <c r="F1248" t="s">
        <v>295</v>
      </c>
      <c r="G1248" t="s">
        <v>296</v>
      </c>
      <c r="H1248">
        <v>629</v>
      </c>
      <c r="I1248" t="s">
        <v>202</v>
      </c>
      <c r="J1248" t="s">
        <v>133</v>
      </c>
      <c r="K1248" t="s">
        <v>158</v>
      </c>
      <c r="P1248" t="s">
        <v>300</v>
      </c>
      <c r="Q1248" t="s">
        <v>301</v>
      </c>
      <c r="R1248" t="s">
        <v>174</v>
      </c>
      <c r="S1248" t="s">
        <v>173</v>
      </c>
      <c r="AB1248" t="s">
        <v>128</v>
      </c>
      <c r="AC1248">
        <v>2010</v>
      </c>
      <c r="AD1248" s="145">
        <v>37</v>
      </c>
      <c r="AH1248" t="s">
        <v>361</v>
      </c>
    </row>
    <row r="1249" spans="1:34" x14ac:dyDescent="0.25">
      <c r="A1249" t="s">
        <v>137</v>
      </c>
      <c r="B1249" t="s">
        <v>14</v>
      </c>
      <c r="C1249" t="s">
        <v>15</v>
      </c>
      <c r="D1249" t="s">
        <v>136</v>
      </c>
      <c r="E1249" t="s">
        <v>135</v>
      </c>
      <c r="F1249" t="s">
        <v>295</v>
      </c>
      <c r="G1249" t="s">
        <v>296</v>
      </c>
      <c r="H1249">
        <v>629</v>
      </c>
      <c r="I1249" t="s">
        <v>202</v>
      </c>
      <c r="J1249" t="s">
        <v>133</v>
      </c>
      <c r="K1249" t="s">
        <v>158</v>
      </c>
      <c r="P1249" t="s">
        <v>300</v>
      </c>
      <c r="Q1249" t="s">
        <v>301</v>
      </c>
      <c r="R1249" t="s">
        <v>172</v>
      </c>
      <c r="S1249" t="s">
        <v>153</v>
      </c>
      <c r="AB1249" t="s">
        <v>128</v>
      </c>
      <c r="AC1249">
        <v>2010</v>
      </c>
      <c r="AD1249" s="145">
        <v>24</v>
      </c>
      <c r="AH1249" t="s">
        <v>361</v>
      </c>
    </row>
    <row r="1250" spans="1:34" x14ac:dyDescent="0.25">
      <c r="A1250" t="s">
        <v>137</v>
      </c>
      <c r="B1250" t="s">
        <v>14</v>
      </c>
      <c r="C1250" t="s">
        <v>15</v>
      </c>
      <c r="D1250" t="s">
        <v>136</v>
      </c>
      <c r="E1250" t="s">
        <v>135</v>
      </c>
      <c r="F1250" t="s">
        <v>295</v>
      </c>
      <c r="G1250" t="s">
        <v>296</v>
      </c>
      <c r="H1250">
        <v>629</v>
      </c>
      <c r="I1250" t="s">
        <v>202</v>
      </c>
      <c r="J1250" t="s">
        <v>133</v>
      </c>
      <c r="K1250" t="s">
        <v>158</v>
      </c>
      <c r="P1250" t="s">
        <v>300</v>
      </c>
      <c r="Q1250" t="s">
        <v>301</v>
      </c>
      <c r="R1250" t="s">
        <v>171</v>
      </c>
      <c r="S1250" t="s">
        <v>151</v>
      </c>
      <c r="AB1250" t="s">
        <v>128</v>
      </c>
      <c r="AC1250">
        <v>2010</v>
      </c>
      <c r="AD1250" s="145">
        <v>45</v>
      </c>
      <c r="AH1250" t="s">
        <v>361</v>
      </c>
    </row>
    <row r="1251" spans="1:34" x14ac:dyDescent="0.25">
      <c r="A1251" t="s">
        <v>137</v>
      </c>
      <c r="B1251" t="s">
        <v>14</v>
      </c>
      <c r="C1251" t="s">
        <v>15</v>
      </c>
      <c r="D1251" t="s">
        <v>136</v>
      </c>
      <c r="E1251" t="s">
        <v>135</v>
      </c>
      <c r="F1251" t="s">
        <v>295</v>
      </c>
      <c r="G1251" t="s">
        <v>296</v>
      </c>
      <c r="H1251">
        <v>629</v>
      </c>
      <c r="I1251" t="s">
        <v>202</v>
      </c>
      <c r="J1251" t="s">
        <v>133</v>
      </c>
      <c r="K1251" t="s">
        <v>158</v>
      </c>
      <c r="P1251" t="s">
        <v>300</v>
      </c>
      <c r="Q1251" t="s">
        <v>301</v>
      </c>
      <c r="R1251" t="s">
        <v>170</v>
      </c>
      <c r="S1251" t="s">
        <v>169</v>
      </c>
      <c r="AB1251" t="s">
        <v>128</v>
      </c>
      <c r="AC1251">
        <v>2010</v>
      </c>
      <c r="AD1251" s="145">
        <v>81</v>
      </c>
      <c r="AH1251" t="s">
        <v>361</v>
      </c>
    </row>
    <row r="1252" spans="1:34" x14ac:dyDescent="0.25">
      <c r="A1252" t="s">
        <v>137</v>
      </c>
      <c r="B1252" t="s">
        <v>14</v>
      </c>
      <c r="C1252" t="s">
        <v>15</v>
      </c>
      <c r="D1252" t="s">
        <v>136</v>
      </c>
      <c r="E1252" t="s">
        <v>135</v>
      </c>
      <c r="F1252" t="s">
        <v>295</v>
      </c>
      <c r="G1252" t="s">
        <v>296</v>
      </c>
      <c r="H1252">
        <v>629</v>
      </c>
      <c r="I1252" t="s">
        <v>202</v>
      </c>
      <c r="J1252" t="s">
        <v>133</v>
      </c>
      <c r="K1252" t="s">
        <v>158</v>
      </c>
      <c r="P1252" t="s">
        <v>300</v>
      </c>
      <c r="Q1252" t="s">
        <v>301</v>
      </c>
      <c r="R1252" t="s">
        <v>168</v>
      </c>
      <c r="S1252" t="s">
        <v>167</v>
      </c>
      <c r="AB1252" t="s">
        <v>128</v>
      </c>
      <c r="AC1252">
        <v>2010</v>
      </c>
      <c r="AD1252" s="145">
        <v>250</v>
      </c>
      <c r="AH1252" t="s">
        <v>361</v>
      </c>
    </row>
    <row r="1253" spans="1:34" x14ac:dyDescent="0.25">
      <c r="A1253" t="s">
        <v>137</v>
      </c>
      <c r="B1253" t="s">
        <v>14</v>
      </c>
      <c r="C1253" t="s">
        <v>15</v>
      </c>
      <c r="D1253" t="s">
        <v>136</v>
      </c>
      <c r="E1253" t="s">
        <v>135</v>
      </c>
      <c r="F1253" t="s">
        <v>295</v>
      </c>
      <c r="G1253" t="s">
        <v>296</v>
      </c>
      <c r="H1253">
        <v>629</v>
      </c>
      <c r="I1253" t="s">
        <v>202</v>
      </c>
      <c r="J1253" t="s">
        <v>133</v>
      </c>
      <c r="K1253" t="s">
        <v>158</v>
      </c>
      <c r="P1253" t="s">
        <v>300</v>
      </c>
      <c r="Q1253" t="s">
        <v>301</v>
      </c>
      <c r="R1253" t="s">
        <v>166</v>
      </c>
      <c r="S1253" t="s">
        <v>165</v>
      </c>
      <c r="AB1253" t="s">
        <v>128</v>
      </c>
      <c r="AC1253">
        <v>2010</v>
      </c>
      <c r="AD1253" s="145">
        <v>60</v>
      </c>
      <c r="AH1253" t="s">
        <v>361</v>
      </c>
    </row>
    <row r="1254" spans="1:34" x14ac:dyDescent="0.25">
      <c r="A1254" t="s">
        <v>137</v>
      </c>
      <c r="B1254" t="s">
        <v>14</v>
      </c>
      <c r="C1254" t="s">
        <v>15</v>
      </c>
      <c r="D1254" t="s">
        <v>136</v>
      </c>
      <c r="E1254" t="s">
        <v>135</v>
      </c>
      <c r="F1254" t="s">
        <v>295</v>
      </c>
      <c r="G1254" t="s">
        <v>296</v>
      </c>
      <c r="H1254">
        <v>629</v>
      </c>
      <c r="I1254" t="s">
        <v>202</v>
      </c>
      <c r="J1254" t="s">
        <v>133</v>
      </c>
      <c r="K1254" t="s">
        <v>158</v>
      </c>
      <c r="P1254" t="s">
        <v>300</v>
      </c>
      <c r="Q1254" t="s">
        <v>301</v>
      </c>
      <c r="R1254" t="s">
        <v>164</v>
      </c>
      <c r="S1254" t="s">
        <v>143</v>
      </c>
      <c r="AB1254" t="s">
        <v>128</v>
      </c>
      <c r="AC1254">
        <v>2010</v>
      </c>
      <c r="AD1254" s="145">
        <v>209</v>
      </c>
      <c r="AH1254" t="s">
        <v>361</v>
      </c>
    </row>
    <row r="1255" spans="1:34" x14ac:dyDescent="0.25">
      <c r="A1255" t="s">
        <v>137</v>
      </c>
      <c r="B1255" t="s">
        <v>14</v>
      </c>
      <c r="C1255" t="s">
        <v>15</v>
      </c>
      <c r="D1255" t="s">
        <v>136</v>
      </c>
      <c r="E1255" t="s">
        <v>135</v>
      </c>
      <c r="F1255" t="s">
        <v>295</v>
      </c>
      <c r="G1255" t="s">
        <v>296</v>
      </c>
      <c r="H1255">
        <v>629</v>
      </c>
      <c r="I1255" t="s">
        <v>202</v>
      </c>
      <c r="J1255" t="s">
        <v>133</v>
      </c>
      <c r="K1255" t="s">
        <v>158</v>
      </c>
      <c r="P1255" t="s">
        <v>300</v>
      </c>
      <c r="Q1255" t="s">
        <v>301</v>
      </c>
      <c r="R1255" t="s">
        <v>163</v>
      </c>
      <c r="S1255" t="s">
        <v>162</v>
      </c>
      <c r="AB1255" t="s">
        <v>128</v>
      </c>
      <c r="AC1255">
        <v>2010</v>
      </c>
      <c r="AD1255" s="145">
        <v>146</v>
      </c>
      <c r="AH1255" t="s">
        <v>361</v>
      </c>
    </row>
    <row r="1256" spans="1:34" x14ac:dyDescent="0.25">
      <c r="A1256" t="s">
        <v>137</v>
      </c>
      <c r="B1256" t="s">
        <v>14</v>
      </c>
      <c r="C1256" t="s">
        <v>15</v>
      </c>
      <c r="D1256" t="s">
        <v>136</v>
      </c>
      <c r="E1256" t="s">
        <v>135</v>
      </c>
      <c r="F1256" t="s">
        <v>295</v>
      </c>
      <c r="G1256" t="s">
        <v>296</v>
      </c>
      <c r="H1256">
        <v>629</v>
      </c>
      <c r="I1256" t="s">
        <v>202</v>
      </c>
      <c r="J1256" t="s">
        <v>133</v>
      </c>
      <c r="K1256" t="s">
        <v>158</v>
      </c>
      <c r="P1256" t="s">
        <v>300</v>
      </c>
      <c r="Q1256" t="s">
        <v>301</v>
      </c>
      <c r="R1256" t="s">
        <v>161</v>
      </c>
      <c r="S1256" t="s">
        <v>139</v>
      </c>
      <c r="AB1256" t="s">
        <v>128</v>
      </c>
      <c r="AC1256">
        <v>2010</v>
      </c>
      <c r="AD1256" s="145">
        <v>556</v>
      </c>
      <c r="AH1256" t="s">
        <v>361</v>
      </c>
    </row>
    <row r="1257" spans="1:34" x14ac:dyDescent="0.25">
      <c r="A1257" t="s">
        <v>137</v>
      </c>
      <c r="B1257" t="s">
        <v>14</v>
      </c>
      <c r="C1257" t="s">
        <v>15</v>
      </c>
      <c r="D1257" t="s">
        <v>136</v>
      </c>
      <c r="E1257" t="s">
        <v>135</v>
      </c>
      <c r="F1257" t="s">
        <v>295</v>
      </c>
      <c r="G1257" t="s">
        <v>296</v>
      </c>
      <c r="H1257">
        <v>629</v>
      </c>
      <c r="I1257" t="s">
        <v>202</v>
      </c>
      <c r="J1257" t="s">
        <v>133</v>
      </c>
      <c r="K1257" t="s">
        <v>158</v>
      </c>
      <c r="P1257" t="s">
        <v>300</v>
      </c>
      <c r="Q1257" t="s">
        <v>301</v>
      </c>
      <c r="R1257" t="s">
        <v>160</v>
      </c>
      <c r="S1257" t="s">
        <v>131</v>
      </c>
      <c r="AB1257" t="s">
        <v>128</v>
      </c>
      <c r="AC1257">
        <v>2010</v>
      </c>
      <c r="AD1257" s="145">
        <v>1415</v>
      </c>
      <c r="AH1257" t="s">
        <v>361</v>
      </c>
    </row>
    <row r="1258" spans="1:34" x14ac:dyDescent="0.25">
      <c r="A1258" t="s">
        <v>137</v>
      </c>
      <c r="B1258" t="s">
        <v>14</v>
      </c>
      <c r="C1258" t="s">
        <v>15</v>
      </c>
      <c r="D1258" t="s">
        <v>136</v>
      </c>
      <c r="E1258" t="s">
        <v>135</v>
      </c>
      <c r="F1258" t="s">
        <v>295</v>
      </c>
      <c r="G1258" t="s">
        <v>296</v>
      </c>
      <c r="H1258">
        <v>629</v>
      </c>
      <c r="I1258" t="s">
        <v>202</v>
      </c>
      <c r="J1258" t="s">
        <v>133</v>
      </c>
      <c r="K1258" t="s">
        <v>158</v>
      </c>
      <c r="P1258" t="s">
        <v>300</v>
      </c>
      <c r="Q1258" t="s">
        <v>301</v>
      </c>
      <c r="R1258" t="s">
        <v>157</v>
      </c>
      <c r="S1258" t="s">
        <v>129</v>
      </c>
      <c r="AB1258" t="s">
        <v>128</v>
      </c>
      <c r="AC1258">
        <v>2010</v>
      </c>
      <c r="AD1258" s="145">
        <v>4</v>
      </c>
      <c r="AH1258" t="s">
        <v>361</v>
      </c>
    </row>
    <row r="1259" spans="1:34" s="49" customFormat="1" x14ac:dyDescent="0.25">
      <c r="A1259" s="49" t="s">
        <v>137</v>
      </c>
      <c r="B1259" s="49" t="s">
        <v>14</v>
      </c>
      <c r="C1259" s="49" t="s">
        <v>15</v>
      </c>
      <c r="D1259" s="49" t="s">
        <v>136</v>
      </c>
      <c r="E1259" s="49" t="s">
        <v>135</v>
      </c>
      <c r="F1259" s="49" t="s">
        <v>295</v>
      </c>
      <c r="G1259" s="49" t="s">
        <v>296</v>
      </c>
      <c r="H1259" s="49">
        <v>629</v>
      </c>
      <c r="I1259" s="49" t="s">
        <v>202</v>
      </c>
      <c r="J1259" s="49" t="s">
        <v>133</v>
      </c>
      <c r="K1259" s="49" t="s">
        <v>158</v>
      </c>
      <c r="P1259" s="49" t="s">
        <v>302</v>
      </c>
      <c r="Q1259" s="49" t="s">
        <v>131</v>
      </c>
      <c r="R1259" s="49" t="s">
        <v>176</v>
      </c>
      <c r="S1259" s="49" t="s">
        <v>175</v>
      </c>
      <c r="AB1259" s="49" t="s">
        <v>128</v>
      </c>
      <c r="AC1259" s="49">
        <v>2010</v>
      </c>
      <c r="AD1259" s="146">
        <v>4</v>
      </c>
      <c r="AF1259" s="49" t="s">
        <v>858</v>
      </c>
      <c r="AG1259" s="146">
        <f>(AD1260+AD1261+AD1262)*( 1 +AD1270/(AD1269-AD1270))</f>
        <v>199.55846585594014</v>
      </c>
      <c r="AH1259" s="49" t="s">
        <v>361</v>
      </c>
    </row>
    <row r="1260" spans="1:34" s="49" customFormat="1" x14ac:dyDescent="0.25">
      <c r="A1260" s="49" t="s">
        <v>137</v>
      </c>
      <c r="B1260" s="49" t="s">
        <v>14</v>
      </c>
      <c r="C1260" s="49" t="s">
        <v>15</v>
      </c>
      <c r="D1260" s="49" t="s">
        <v>136</v>
      </c>
      <c r="E1260" s="49" t="s">
        <v>135</v>
      </c>
      <c r="F1260" s="49" t="s">
        <v>295</v>
      </c>
      <c r="G1260" s="49" t="s">
        <v>296</v>
      </c>
      <c r="H1260" s="49">
        <v>629</v>
      </c>
      <c r="I1260" s="49" t="s">
        <v>202</v>
      </c>
      <c r="J1260" s="49" t="s">
        <v>133</v>
      </c>
      <c r="K1260" s="49" t="s">
        <v>158</v>
      </c>
      <c r="P1260" s="49" t="s">
        <v>302</v>
      </c>
      <c r="Q1260" s="49" t="s">
        <v>131</v>
      </c>
      <c r="R1260" s="49" t="s">
        <v>174</v>
      </c>
      <c r="S1260" s="49" t="s">
        <v>173</v>
      </c>
      <c r="AB1260" s="49" t="s">
        <v>128</v>
      </c>
      <c r="AC1260" s="49">
        <v>2010</v>
      </c>
      <c r="AD1260" s="146">
        <v>61</v>
      </c>
      <c r="AF1260" s="49" t="s">
        <v>859</v>
      </c>
      <c r="AG1260" s="146">
        <f>(AD1259+AD1263+AD1264+AD1265+AD1266+AD1267+AD1268)*( 1 +AD1270/(AD1269-AD1270))</f>
        <v>1945.4443405051452</v>
      </c>
      <c r="AH1260" s="49" t="s">
        <v>361</v>
      </c>
    </row>
    <row r="1261" spans="1:34" s="49" customFormat="1" x14ac:dyDescent="0.25">
      <c r="A1261" s="49" t="s">
        <v>137</v>
      </c>
      <c r="B1261" s="49" t="s">
        <v>14</v>
      </c>
      <c r="C1261" s="49" t="s">
        <v>15</v>
      </c>
      <c r="D1261" s="49" t="s">
        <v>136</v>
      </c>
      <c r="E1261" s="49" t="s">
        <v>135</v>
      </c>
      <c r="F1261" s="49" t="s">
        <v>295</v>
      </c>
      <c r="G1261" s="49" t="s">
        <v>296</v>
      </c>
      <c r="H1261" s="49">
        <v>629</v>
      </c>
      <c r="I1261" s="49" t="s">
        <v>202</v>
      </c>
      <c r="J1261" s="49" t="s">
        <v>133</v>
      </c>
      <c r="K1261" s="49" t="s">
        <v>158</v>
      </c>
      <c r="P1261" s="49" t="s">
        <v>302</v>
      </c>
      <c r="Q1261" s="49" t="s">
        <v>131</v>
      </c>
      <c r="R1261" s="49" t="s">
        <v>172</v>
      </c>
      <c r="S1261" s="49" t="s">
        <v>153</v>
      </c>
      <c r="AB1261" s="49" t="s">
        <v>128</v>
      </c>
      <c r="AC1261" s="49">
        <v>2010</v>
      </c>
      <c r="AD1261" s="146">
        <v>58</v>
      </c>
      <c r="AF1261" s="49" t="s">
        <v>862</v>
      </c>
      <c r="AG1261" s="146">
        <f>AD1259+AD1260+AD1261+AD1262+ AD1263+AD1264+AD1265+AD1266+AD1267+AD1268+AD1270</f>
        <v>2145</v>
      </c>
      <c r="AH1261" s="49" t="s">
        <v>361</v>
      </c>
    </row>
    <row r="1262" spans="1:34" s="49" customFormat="1" x14ac:dyDescent="0.25">
      <c r="A1262" s="49" t="s">
        <v>137</v>
      </c>
      <c r="B1262" s="49" t="s">
        <v>14</v>
      </c>
      <c r="C1262" s="49" t="s">
        <v>15</v>
      </c>
      <c r="D1262" s="49" t="s">
        <v>136</v>
      </c>
      <c r="E1262" s="49" t="s">
        <v>135</v>
      </c>
      <c r="F1262" s="49" t="s">
        <v>295</v>
      </c>
      <c r="G1262" s="49" t="s">
        <v>296</v>
      </c>
      <c r="H1262" s="49">
        <v>629</v>
      </c>
      <c r="I1262" s="49" t="s">
        <v>202</v>
      </c>
      <c r="J1262" s="49" t="s">
        <v>133</v>
      </c>
      <c r="K1262" s="49" t="s">
        <v>158</v>
      </c>
      <c r="P1262" s="49" t="s">
        <v>302</v>
      </c>
      <c r="Q1262" s="49" t="s">
        <v>131</v>
      </c>
      <c r="R1262" s="49" t="s">
        <v>171</v>
      </c>
      <c r="S1262" s="49" t="s">
        <v>151</v>
      </c>
      <c r="AB1262" s="49" t="s">
        <v>128</v>
      </c>
      <c r="AC1262" s="49">
        <v>2010</v>
      </c>
      <c r="AD1262" s="146">
        <v>80</v>
      </c>
      <c r="AG1262" s="146"/>
      <c r="AH1262" s="49" t="s">
        <v>361</v>
      </c>
    </row>
    <row r="1263" spans="1:34" s="49" customFormat="1" x14ac:dyDescent="0.25">
      <c r="A1263" s="49" t="s">
        <v>137</v>
      </c>
      <c r="B1263" s="49" t="s">
        <v>14</v>
      </c>
      <c r="C1263" s="49" t="s">
        <v>15</v>
      </c>
      <c r="D1263" s="49" t="s">
        <v>136</v>
      </c>
      <c r="E1263" s="49" t="s">
        <v>135</v>
      </c>
      <c r="F1263" s="49" t="s">
        <v>295</v>
      </c>
      <c r="G1263" s="49" t="s">
        <v>296</v>
      </c>
      <c r="H1263" s="49">
        <v>629</v>
      </c>
      <c r="I1263" s="49" t="s">
        <v>202</v>
      </c>
      <c r="J1263" s="49" t="s">
        <v>133</v>
      </c>
      <c r="K1263" s="49" t="s">
        <v>158</v>
      </c>
      <c r="P1263" s="49" t="s">
        <v>302</v>
      </c>
      <c r="Q1263" s="49" t="s">
        <v>131</v>
      </c>
      <c r="R1263" s="49" t="s">
        <v>170</v>
      </c>
      <c r="S1263" s="49" t="s">
        <v>169</v>
      </c>
      <c r="AB1263" s="49" t="s">
        <v>128</v>
      </c>
      <c r="AC1263" s="49">
        <v>2010</v>
      </c>
      <c r="AD1263" s="146">
        <v>196</v>
      </c>
      <c r="AG1263" s="146"/>
      <c r="AH1263" s="49" t="s">
        <v>361</v>
      </c>
    </row>
    <row r="1264" spans="1:34" s="49" customFormat="1" x14ac:dyDescent="0.25">
      <c r="A1264" s="49" t="s">
        <v>137</v>
      </c>
      <c r="B1264" s="49" t="s">
        <v>14</v>
      </c>
      <c r="C1264" s="49" t="s">
        <v>15</v>
      </c>
      <c r="D1264" s="49" t="s">
        <v>136</v>
      </c>
      <c r="E1264" s="49" t="s">
        <v>135</v>
      </c>
      <c r="F1264" s="49" t="s">
        <v>295</v>
      </c>
      <c r="G1264" s="49" t="s">
        <v>296</v>
      </c>
      <c r="H1264" s="49">
        <v>629</v>
      </c>
      <c r="I1264" s="49" t="s">
        <v>202</v>
      </c>
      <c r="J1264" s="49" t="s">
        <v>133</v>
      </c>
      <c r="K1264" s="49" t="s">
        <v>158</v>
      </c>
      <c r="P1264" s="49" t="s">
        <v>302</v>
      </c>
      <c r="Q1264" s="49" t="s">
        <v>131</v>
      </c>
      <c r="R1264" s="49" t="s">
        <v>168</v>
      </c>
      <c r="S1264" s="49" t="s">
        <v>167</v>
      </c>
      <c r="AB1264" s="49" t="s">
        <v>128</v>
      </c>
      <c r="AC1264" s="49">
        <v>2010</v>
      </c>
      <c r="AD1264" s="146">
        <v>480</v>
      </c>
      <c r="AG1264" s="146"/>
      <c r="AH1264" s="49" t="s">
        <v>361</v>
      </c>
    </row>
    <row r="1265" spans="1:34" s="49" customFormat="1" x14ac:dyDescent="0.25">
      <c r="A1265" s="49" t="s">
        <v>137</v>
      </c>
      <c r="B1265" s="49" t="s">
        <v>14</v>
      </c>
      <c r="C1265" s="49" t="s">
        <v>15</v>
      </c>
      <c r="D1265" s="49" t="s">
        <v>136</v>
      </c>
      <c r="E1265" s="49" t="s">
        <v>135</v>
      </c>
      <c r="F1265" s="49" t="s">
        <v>295</v>
      </c>
      <c r="G1265" s="49" t="s">
        <v>296</v>
      </c>
      <c r="H1265" s="49">
        <v>629</v>
      </c>
      <c r="I1265" s="49" t="s">
        <v>202</v>
      </c>
      <c r="J1265" s="49" t="s">
        <v>133</v>
      </c>
      <c r="K1265" s="49" t="s">
        <v>158</v>
      </c>
      <c r="P1265" s="49" t="s">
        <v>302</v>
      </c>
      <c r="Q1265" s="49" t="s">
        <v>131</v>
      </c>
      <c r="R1265" s="49" t="s">
        <v>166</v>
      </c>
      <c r="S1265" s="49" t="s">
        <v>165</v>
      </c>
      <c r="AB1265" s="49" t="s">
        <v>128</v>
      </c>
      <c r="AC1265" s="49">
        <v>2010</v>
      </c>
      <c r="AD1265" s="146">
        <v>66</v>
      </c>
      <c r="AG1265" s="146"/>
      <c r="AH1265" s="49" t="s">
        <v>361</v>
      </c>
    </row>
    <row r="1266" spans="1:34" s="49" customFormat="1" x14ac:dyDescent="0.25">
      <c r="A1266" s="49" t="s">
        <v>137</v>
      </c>
      <c r="B1266" s="49" t="s">
        <v>14</v>
      </c>
      <c r="C1266" s="49" t="s">
        <v>15</v>
      </c>
      <c r="D1266" s="49" t="s">
        <v>136</v>
      </c>
      <c r="E1266" s="49" t="s">
        <v>135</v>
      </c>
      <c r="F1266" s="49" t="s">
        <v>295</v>
      </c>
      <c r="G1266" s="49" t="s">
        <v>296</v>
      </c>
      <c r="H1266" s="49">
        <v>629</v>
      </c>
      <c r="I1266" s="49" t="s">
        <v>202</v>
      </c>
      <c r="J1266" s="49" t="s">
        <v>133</v>
      </c>
      <c r="K1266" s="49" t="s">
        <v>158</v>
      </c>
      <c r="P1266" s="49" t="s">
        <v>302</v>
      </c>
      <c r="Q1266" s="49" t="s">
        <v>131</v>
      </c>
      <c r="R1266" s="49" t="s">
        <v>164</v>
      </c>
      <c r="S1266" s="49" t="s">
        <v>143</v>
      </c>
      <c r="AB1266" s="49" t="s">
        <v>128</v>
      </c>
      <c r="AC1266" s="49">
        <v>2010</v>
      </c>
      <c r="AD1266" s="146">
        <v>242</v>
      </c>
      <c r="AG1266" s="146"/>
      <c r="AH1266" s="49" t="s">
        <v>361</v>
      </c>
    </row>
    <row r="1267" spans="1:34" s="49" customFormat="1" x14ac:dyDescent="0.25">
      <c r="A1267" s="49" t="s">
        <v>137</v>
      </c>
      <c r="B1267" s="49" t="s">
        <v>14</v>
      </c>
      <c r="C1267" s="49" t="s">
        <v>15</v>
      </c>
      <c r="D1267" s="49" t="s">
        <v>136</v>
      </c>
      <c r="E1267" s="49" t="s">
        <v>135</v>
      </c>
      <c r="F1267" s="49" t="s">
        <v>295</v>
      </c>
      <c r="G1267" s="49" t="s">
        <v>296</v>
      </c>
      <c r="H1267" s="49">
        <v>629</v>
      </c>
      <c r="I1267" s="49" t="s">
        <v>202</v>
      </c>
      <c r="J1267" s="49" t="s">
        <v>133</v>
      </c>
      <c r="K1267" s="49" t="s">
        <v>158</v>
      </c>
      <c r="P1267" s="49" t="s">
        <v>302</v>
      </c>
      <c r="Q1267" s="49" t="s">
        <v>131</v>
      </c>
      <c r="R1267" s="49" t="s">
        <v>163</v>
      </c>
      <c r="S1267" s="49" t="s">
        <v>162</v>
      </c>
      <c r="AB1267" s="49" t="s">
        <v>128</v>
      </c>
      <c r="AC1267" s="49">
        <v>2010</v>
      </c>
      <c r="AD1267" s="146">
        <v>182</v>
      </c>
      <c r="AG1267" s="146"/>
      <c r="AH1267" s="49" t="s">
        <v>361</v>
      </c>
    </row>
    <row r="1268" spans="1:34" s="49" customFormat="1" x14ac:dyDescent="0.25">
      <c r="A1268" s="49" t="s">
        <v>137</v>
      </c>
      <c r="B1268" s="49" t="s">
        <v>14</v>
      </c>
      <c r="C1268" s="49" t="s">
        <v>15</v>
      </c>
      <c r="D1268" s="49" t="s">
        <v>136</v>
      </c>
      <c r="E1268" s="49" t="s">
        <v>135</v>
      </c>
      <c r="F1268" s="49" t="s">
        <v>295</v>
      </c>
      <c r="G1268" s="49" t="s">
        <v>296</v>
      </c>
      <c r="H1268" s="49">
        <v>629</v>
      </c>
      <c r="I1268" s="49" t="s">
        <v>202</v>
      </c>
      <c r="J1268" s="49" t="s">
        <v>133</v>
      </c>
      <c r="K1268" s="49" t="s">
        <v>158</v>
      </c>
      <c r="P1268" s="49" t="s">
        <v>302</v>
      </c>
      <c r="Q1268" s="49" t="s">
        <v>131</v>
      </c>
      <c r="R1268" s="49" t="s">
        <v>161</v>
      </c>
      <c r="S1268" s="49" t="s">
        <v>139</v>
      </c>
      <c r="AB1268" s="49" t="s">
        <v>128</v>
      </c>
      <c r="AC1268" s="49">
        <v>2010</v>
      </c>
      <c r="AD1268" s="146">
        <v>770</v>
      </c>
      <c r="AG1268" s="146"/>
      <c r="AH1268" s="49" t="s">
        <v>361</v>
      </c>
    </row>
    <row r="1269" spans="1:34" s="49" customFormat="1" x14ac:dyDescent="0.25">
      <c r="A1269" s="49" t="s">
        <v>137</v>
      </c>
      <c r="B1269" s="49" t="s">
        <v>14</v>
      </c>
      <c r="C1269" s="49" t="s">
        <v>15</v>
      </c>
      <c r="D1269" s="49" t="s">
        <v>136</v>
      </c>
      <c r="E1269" s="49" t="s">
        <v>135</v>
      </c>
      <c r="F1269" s="49" t="s">
        <v>295</v>
      </c>
      <c r="G1269" s="49" t="s">
        <v>296</v>
      </c>
      <c r="H1269" s="49">
        <v>629</v>
      </c>
      <c r="I1269" s="49" t="s">
        <v>202</v>
      </c>
      <c r="J1269" s="49" t="s">
        <v>133</v>
      </c>
      <c r="K1269" s="49" t="s">
        <v>158</v>
      </c>
      <c r="P1269" s="49" t="s">
        <v>302</v>
      </c>
      <c r="Q1269" s="49" t="s">
        <v>131</v>
      </c>
      <c r="R1269" s="49" t="s">
        <v>160</v>
      </c>
      <c r="S1269" s="49" t="s">
        <v>131</v>
      </c>
      <c r="AB1269" s="49" t="s">
        <v>128</v>
      </c>
      <c r="AC1269" s="49">
        <v>2010</v>
      </c>
      <c r="AD1269" s="146">
        <v>2144</v>
      </c>
      <c r="AG1269" s="146"/>
      <c r="AH1269" s="49" t="s">
        <v>361</v>
      </c>
    </row>
    <row r="1270" spans="1:34" s="49" customFormat="1" x14ac:dyDescent="0.25">
      <c r="A1270" s="49" t="s">
        <v>137</v>
      </c>
      <c r="B1270" s="49" t="s">
        <v>14</v>
      </c>
      <c r="C1270" s="49" t="s">
        <v>15</v>
      </c>
      <c r="D1270" s="49" t="s">
        <v>136</v>
      </c>
      <c r="E1270" s="49" t="s">
        <v>135</v>
      </c>
      <c r="F1270" s="49" t="s">
        <v>295</v>
      </c>
      <c r="G1270" s="49" t="s">
        <v>296</v>
      </c>
      <c r="H1270" s="49">
        <v>629</v>
      </c>
      <c r="I1270" s="49" t="s">
        <v>202</v>
      </c>
      <c r="J1270" s="49" t="s">
        <v>133</v>
      </c>
      <c r="K1270" s="49" t="s">
        <v>158</v>
      </c>
      <c r="P1270" s="49" t="s">
        <v>302</v>
      </c>
      <c r="Q1270" s="49" t="s">
        <v>131</v>
      </c>
      <c r="R1270" s="49" t="s">
        <v>157</v>
      </c>
      <c r="S1270" s="49" t="s">
        <v>129</v>
      </c>
      <c r="AB1270" s="49" t="s">
        <v>128</v>
      </c>
      <c r="AC1270" s="49">
        <v>2010</v>
      </c>
      <c r="AD1270" s="146">
        <v>6</v>
      </c>
      <c r="AG1270" s="146"/>
      <c r="AH1270" s="49" t="s">
        <v>361</v>
      </c>
    </row>
    <row r="1271" spans="1:34" x14ac:dyDescent="0.25">
      <c r="A1271" t="s">
        <v>137</v>
      </c>
      <c r="B1271" t="s">
        <v>66</v>
      </c>
      <c r="C1271" t="s">
        <v>67</v>
      </c>
      <c r="D1271" t="s">
        <v>136</v>
      </c>
      <c r="E1271" t="s">
        <v>135</v>
      </c>
      <c r="F1271" t="s">
        <v>295</v>
      </c>
      <c r="G1271" t="s">
        <v>296</v>
      </c>
      <c r="H1271">
        <v>432</v>
      </c>
      <c r="I1271" t="s">
        <v>187</v>
      </c>
      <c r="J1271" t="s">
        <v>133</v>
      </c>
      <c r="K1271" t="s">
        <v>132</v>
      </c>
      <c r="P1271" t="s">
        <v>297</v>
      </c>
      <c r="Q1271" t="s">
        <v>298</v>
      </c>
      <c r="R1271" t="s">
        <v>183</v>
      </c>
      <c r="S1271" t="s">
        <v>182</v>
      </c>
      <c r="AB1271" t="s">
        <v>128</v>
      </c>
      <c r="AC1271">
        <v>2010</v>
      </c>
      <c r="AD1271" s="145">
        <v>0</v>
      </c>
      <c r="AH1271" t="s">
        <v>362</v>
      </c>
    </row>
    <row r="1272" spans="1:34" x14ac:dyDescent="0.25">
      <c r="A1272" t="s">
        <v>137</v>
      </c>
      <c r="B1272" t="s">
        <v>66</v>
      </c>
      <c r="C1272" t="s">
        <v>67</v>
      </c>
      <c r="D1272" t="s">
        <v>136</v>
      </c>
      <c r="E1272" t="s">
        <v>135</v>
      </c>
      <c r="F1272" t="s">
        <v>295</v>
      </c>
      <c r="G1272" t="s">
        <v>296</v>
      </c>
      <c r="H1272">
        <v>432</v>
      </c>
      <c r="I1272" t="s">
        <v>187</v>
      </c>
      <c r="J1272" t="s">
        <v>133</v>
      </c>
      <c r="K1272" t="s">
        <v>132</v>
      </c>
      <c r="P1272" t="s">
        <v>297</v>
      </c>
      <c r="Q1272" t="s">
        <v>298</v>
      </c>
      <c r="R1272" t="s">
        <v>156</v>
      </c>
      <c r="S1272" t="s">
        <v>155</v>
      </c>
      <c r="AB1272" t="s">
        <v>128</v>
      </c>
      <c r="AC1272">
        <v>2010</v>
      </c>
      <c r="AD1272" s="145">
        <v>13.1</v>
      </c>
      <c r="AH1272" t="s">
        <v>362</v>
      </c>
    </row>
    <row r="1273" spans="1:34" x14ac:dyDescent="0.25">
      <c r="A1273" t="s">
        <v>137</v>
      </c>
      <c r="B1273" t="s">
        <v>66</v>
      </c>
      <c r="C1273" t="s">
        <v>67</v>
      </c>
      <c r="D1273" t="s">
        <v>136</v>
      </c>
      <c r="E1273" t="s">
        <v>135</v>
      </c>
      <c r="F1273" t="s">
        <v>295</v>
      </c>
      <c r="G1273" t="s">
        <v>296</v>
      </c>
      <c r="H1273">
        <v>432</v>
      </c>
      <c r="I1273" t="s">
        <v>187</v>
      </c>
      <c r="J1273" t="s">
        <v>133</v>
      </c>
      <c r="K1273" t="s">
        <v>132</v>
      </c>
      <c r="P1273" t="s">
        <v>297</v>
      </c>
      <c r="Q1273" t="s">
        <v>298</v>
      </c>
      <c r="R1273" t="s">
        <v>154</v>
      </c>
      <c r="S1273" t="s">
        <v>153</v>
      </c>
      <c r="AB1273" t="s">
        <v>128</v>
      </c>
      <c r="AC1273">
        <v>2010</v>
      </c>
      <c r="AD1273" s="145">
        <v>37</v>
      </c>
      <c r="AH1273" t="s">
        <v>362</v>
      </c>
    </row>
    <row r="1274" spans="1:34" x14ac:dyDescent="0.25">
      <c r="A1274" t="s">
        <v>137</v>
      </c>
      <c r="B1274" t="s">
        <v>66</v>
      </c>
      <c r="C1274" t="s">
        <v>67</v>
      </c>
      <c r="D1274" t="s">
        <v>136</v>
      </c>
      <c r="E1274" t="s">
        <v>135</v>
      </c>
      <c r="F1274" t="s">
        <v>295</v>
      </c>
      <c r="G1274" t="s">
        <v>296</v>
      </c>
      <c r="H1274">
        <v>432</v>
      </c>
      <c r="I1274" t="s">
        <v>187</v>
      </c>
      <c r="J1274" t="s">
        <v>133</v>
      </c>
      <c r="K1274" t="s">
        <v>132</v>
      </c>
      <c r="P1274" t="s">
        <v>297</v>
      </c>
      <c r="Q1274" t="s">
        <v>298</v>
      </c>
      <c r="R1274" t="s">
        <v>152</v>
      </c>
      <c r="S1274" t="s">
        <v>151</v>
      </c>
      <c r="AB1274" t="s">
        <v>128</v>
      </c>
      <c r="AC1274">
        <v>2010</v>
      </c>
      <c r="AD1274" s="145">
        <v>59.3</v>
      </c>
      <c r="AH1274" t="s">
        <v>362</v>
      </c>
    </row>
    <row r="1275" spans="1:34" x14ac:dyDescent="0.25">
      <c r="A1275" t="s">
        <v>137</v>
      </c>
      <c r="B1275" t="s">
        <v>66</v>
      </c>
      <c r="C1275" t="s">
        <v>67</v>
      </c>
      <c r="D1275" t="s">
        <v>136</v>
      </c>
      <c r="E1275" t="s">
        <v>135</v>
      </c>
      <c r="F1275" t="s">
        <v>295</v>
      </c>
      <c r="G1275" t="s">
        <v>296</v>
      </c>
      <c r="H1275">
        <v>432</v>
      </c>
      <c r="I1275" t="s">
        <v>187</v>
      </c>
      <c r="J1275" t="s">
        <v>133</v>
      </c>
      <c r="K1275" t="s">
        <v>132</v>
      </c>
      <c r="P1275" t="s">
        <v>297</v>
      </c>
      <c r="Q1275" t="s">
        <v>298</v>
      </c>
      <c r="R1275" t="s">
        <v>150</v>
      </c>
      <c r="S1275" t="s">
        <v>149</v>
      </c>
      <c r="AB1275" t="s">
        <v>128</v>
      </c>
      <c r="AC1275">
        <v>2010</v>
      </c>
      <c r="AD1275" s="145">
        <v>75.400000000000006</v>
      </c>
      <c r="AH1275" t="s">
        <v>362</v>
      </c>
    </row>
    <row r="1276" spans="1:34" x14ac:dyDescent="0.25">
      <c r="A1276" t="s">
        <v>137</v>
      </c>
      <c r="B1276" t="s">
        <v>66</v>
      </c>
      <c r="C1276" t="s">
        <v>67</v>
      </c>
      <c r="D1276" t="s">
        <v>136</v>
      </c>
      <c r="E1276" t="s">
        <v>135</v>
      </c>
      <c r="F1276" t="s">
        <v>295</v>
      </c>
      <c r="G1276" t="s">
        <v>296</v>
      </c>
      <c r="H1276">
        <v>432</v>
      </c>
      <c r="I1276" t="s">
        <v>187</v>
      </c>
      <c r="J1276" t="s">
        <v>133</v>
      </c>
      <c r="K1276" t="s">
        <v>132</v>
      </c>
      <c r="P1276" t="s">
        <v>297</v>
      </c>
      <c r="Q1276" t="s">
        <v>298</v>
      </c>
      <c r="R1276" t="s">
        <v>148</v>
      </c>
      <c r="S1276" t="s">
        <v>147</v>
      </c>
      <c r="AB1276" t="s">
        <v>128</v>
      </c>
      <c r="AC1276">
        <v>2010</v>
      </c>
      <c r="AD1276" s="145">
        <v>168.8</v>
      </c>
      <c r="AH1276" t="s">
        <v>362</v>
      </c>
    </row>
    <row r="1277" spans="1:34" x14ac:dyDescent="0.25">
      <c r="A1277" t="s">
        <v>137</v>
      </c>
      <c r="B1277" t="s">
        <v>66</v>
      </c>
      <c r="C1277" t="s">
        <v>67</v>
      </c>
      <c r="D1277" t="s">
        <v>136</v>
      </c>
      <c r="E1277" t="s">
        <v>135</v>
      </c>
      <c r="F1277" t="s">
        <v>295</v>
      </c>
      <c r="G1277" t="s">
        <v>296</v>
      </c>
      <c r="H1277">
        <v>432</v>
      </c>
      <c r="I1277" t="s">
        <v>187</v>
      </c>
      <c r="J1277" t="s">
        <v>133</v>
      </c>
      <c r="K1277" t="s">
        <v>132</v>
      </c>
      <c r="P1277" t="s">
        <v>297</v>
      </c>
      <c r="Q1277" t="s">
        <v>298</v>
      </c>
      <c r="R1277" t="s">
        <v>146</v>
      </c>
      <c r="S1277" t="s">
        <v>145</v>
      </c>
      <c r="AB1277" t="s">
        <v>128</v>
      </c>
      <c r="AC1277">
        <v>2010</v>
      </c>
      <c r="AD1277" s="145">
        <v>5</v>
      </c>
      <c r="AH1277" t="s">
        <v>362</v>
      </c>
    </row>
    <row r="1278" spans="1:34" x14ac:dyDescent="0.25">
      <c r="A1278" t="s">
        <v>137</v>
      </c>
      <c r="B1278" t="s">
        <v>66</v>
      </c>
      <c r="C1278" t="s">
        <v>67</v>
      </c>
      <c r="D1278" t="s">
        <v>136</v>
      </c>
      <c r="E1278" t="s">
        <v>135</v>
      </c>
      <c r="F1278" t="s">
        <v>295</v>
      </c>
      <c r="G1278" t="s">
        <v>296</v>
      </c>
      <c r="H1278">
        <v>432</v>
      </c>
      <c r="I1278" t="s">
        <v>187</v>
      </c>
      <c r="J1278" t="s">
        <v>133</v>
      </c>
      <c r="K1278" t="s">
        <v>132</v>
      </c>
      <c r="P1278" t="s">
        <v>297</v>
      </c>
      <c r="Q1278" t="s">
        <v>298</v>
      </c>
      <c r="R1278" t="s">
        <v>144</v>
      </c>
      <c r="S1278" t="s">
        <v>143</v>
      </c>
      <c r="AB1278" t="s">
        <v>128</v>
      </c>
      <c r="AC1278">
        <v>2010</v>
      </c>
      <c r="AD1278" s="145">
        <v>46.2</v>
      </c>
      <c r="AH1278" t="s">
        <v>362</v>
      </c>
    </row>
    <row r="1279" spans="1:34" x14ac:dyDescent="0.25">
      <c r="A1279" t="s">
        <v>137</v>
      </c>
      <c r="B1279" t="s">
        <v>66</v>
      </c>
      <c r="C1279" t="s">
        <v>67</v>
      </c>
      <c r="D1279" t="s">
        <v>136</v>
      </c>
      <c r="E1279" t="s">
        <v>135</v>
      </c>
      <c r="F1279" t="s">
        <v>295</v>
      </c>
      <c r="G1279" t="s">
        <v>296</v>
      </c>
      <c r="H1279">
        <v>432</v>
      </c>
      <c r="I1279" t="s">
        <v>187</v>
      </c>
      <c r="J1279" t="s">
        <v>133</v>
      </c>
      <c r="K1279" t="s">
        <v>132</v>
      </c>
      <c r="P1279" t="s">
        <v>297</v>
      </c>
      <c r="Q1279" t="s">
        <v>298</v>
      </c>
      <c r="R1279" t="s">
        <v>142</v>
      </c>
      <c r="S1279" t="s">
        <v>141</v>
      </c>
      <c r="AB1279" t="s">
        <v>128</v>
      </c>
      <c r="AC1279">
        <v>2010</v>
      </c>
      <c r="AD1279" s="145">
        <v>29.5</v>
      </c>
      <c r="AH1279" t="s">
        <v>362</v>
      </c>
    </row>
    <row r="1280" spans="1:34" x14ac:dyDescent="0.25">
      <c r="A1280" t="s">
        <v>137</v>
      </c>
      <c r="B1280" t="s">
        <v>66</v>
      </c>
      <c r="C1280" t="s">
        <v>67</v>
      </c>
      <c r="D1280" t="s">
        <v>136</v>
      </c>
      <c r="E1280" t="s">
        <v>135</v>
      </c>
      <c r="F1280" t="s">
        <v>295</v>
      </c>
      <c r="G1280" t="s">
        <v>296</v>
      </c>
      <c r="H1280">
        <v>432</v>
      </c>
      <c r="I1280" t="s">
        <v>187</v>
      </c>
      <c r="J1280" t="s">
        <v>133</v>
      </c>
      <c r="K1280" t="s">
        <v>132</v>
      </c>
      <c r="P1280" t="s">
        <v>297</v>
      </c>
      <c r="Q1280" t="s">
        <v>298</v>
      </c>
      <c r="R1280" t="s">
        <v>140</v>
      </c>
      <c r="S1280" t="s">
        <v>139</v>
      </c>
      <c r="AB1280" t="s">
        <v>128</v>
      </c>
      <c r="AC1280">
        <v>2010</v>
      </c>
      <c r="AD1280" s="145">
        <v>101.7</v>
      </c>
      <c r="AH1280" t="s">
        <v>362</v>
      </c>
    </row>
    <row r="1281" spans="1:34" x14ac:dyDescent="0.25">
      <c r="A1281" t="s">
        <v>137</v>
      </c>
      <c r="B1281" t="s">
        <v>66</v>
      </c>
      <c r="C1281" t="s">
        <v>67</v>
      </c>
      <c r="D1281" t="s">
        <v>136</v>
      </c>
      <c r="E1281" t="s">
        <v>135</v>
      </c>
      <c r="F1281" t="s">
        <v>295</v>
      </c>
      <c r="G1281" t="s">
        <v>296</v>
      </c>
      <c r="H1281">
        <v>432</v>
      </c>
      <c r="I1281" t="s">
        <v>187</v>
      </c>
      <c r="J1281" t="s">
        <v>133</v>
      </c>
      <c r="K1281" t="s">
        <v>132</v>
      </c>
      <c r="P1281" t="s">
        <v>297</v>
      </c>
      <c r="Q1281" t="s">
        <v>298</v>
      </c>
      <c r="R1281" t="s">
        <v>138</v>
      </c>
      <c r="S1281" t="s">
        <v>131</v>
      </c>
      <c r="AB1281" t="s">
        <v>128</v>
      </c>
      <c r="AC1281">
        <v>2010</v>
      </c>
      <c r="AD1281" s="145">
        <v>536.4</v>
      </c>
      <c r="AH1281" t="s">
        <v>362</v>
      </c>
    </row>
    <row r="1282" spans="1:34" x14ac:dyDescent="0.25">
      <c r="A1282" t="s">
        <v>137</v>
      </c>
      <c r="B1282" t="s">
        <v>66</v>
      </c>
      <c r="C1282" t="s">
        <v>67</v>
      </c>
      <c r="D1282" t="s">
        <v>136</v>
      </c>
      <c r="E1282" t="s">
        <v>135</v>
      </c>
      <c r="F1282" t="s">
        <v>295</v>
      </c>
      <c r="G1282" t="s">
        <v>296</v>
      </c>
      <c r="H1282">
        <v>432</v>
      </c>
      <c r="I1282" t="s">
        <v>187</v>
      </c>
      <c r="J1282" t="s">
        <v>133</v>
      </c>
      <c r="K1282" t="s">
        <v>132</v>
      </c>
      <c r="P1282" t="s">
        <v>297</v>
      </c>
      <c r="Q1282" t="s">
        <v>298</v>
      </c>
      <c r="R1282" t="s">
        <v>130</v>
      </c>
      <c r="S1282" t="s">
        <v>129</v>
      </c>
      <c r="AB1282" t="s">
        <v>128</v>
      </c>
      <c r="AC1282">
        <v>2010</v>
      </c>
      <c r="AD1282" s="145">
        <v>0.4</v>
      </c>
      <c r="AH1282" t="s">
        <v>362</v>
      </c>
    </row>
    <row r="1283" spans="1:34" x14ac:dyDescent="0.25">
      <c r="A1283" t="s">
        <v>137</v>
      </c>
      <c r="B1283" t="s">
        <v>66</v>
      </c>
      <c r="C1283" t="s">
        <v>67</v>
      </c>
      <c r="D1283" t="s">
        <v>136</v>
      </c>
      <c r="E1283" t="s">
        <v>135</v>
      </c>
      <c r="F1283" t="s">
        <v>295</v>
      </c>
      <c r="G1283" t="s">
        <v>296</v>
      </c>
      <c r="H1283">
        <v>432</v>
      </c>
      <c r="I1283" t="s">
        <v>187</v>
      </c>
      <c r="J1283" t="s">
        <v>133</v>
      </c>
      <c r="K1283" t="s">
        <v>132</v>
      </c>
      <c r="P1283" t="s">
        <v>300</v>
      </c>
      <c r="Q1283" t="s">
        <v>301</v>
      </c>
      <c r="R1283" t="s">
        <v>183</v>
      </c>
      <c r="S1283" t="s">
        <v>182</v>
      </c>
      <c r="AB1283" t="s">
        <v>128</v>
      </c>
      <c r="AC1283">
        <v>2010</v>
      </c>
      <c r="AD1283" s="145">
        <v>2.6</v>
      </c>
      <c r="AH1283" t="s">
        <v>362</v>
      </c>
    </row>
    <row r="1284" spans="1:34" x14ac:dyDescent="0.25">
      <c r="A1284" t="s">
        <v>137</v>
      </c>
      <c r="B1284" t="s">
        <v>66</v>
      </c>
      <c r="C1284" t="s">
        <v>67</v>
      </c>
      <c r="D1284" t="s">
        <v>136</v>
      </c>
      <c r="E1284" t="s">
        <v>135</v>
      </c>
      <c r="F1284" t="s">
        <v>295</v>
      </c>
      <c r="G1284" t="s">
        <v>296</v>
      </c>
      <c r="H1284">
        <v>432</v>
      </c>
      <c r="I1284" t="s">
        <v>187</v>
      </c>
      <c r="J1284" t="s">
        <v>133</v>
      </c>
      <c r="K1284" t="s">
        <v>132</v>
      </c>
      <c r="P1284" t="s">
        <v>300</v>
      </c>
      <c r="Q1284" t="s">
        <v>301</v>
      </c>
      <c r="R1284" t="s">
        <v>156</v>
      </c>
      <c r="S1284" t="s">
        <v>155</v>
      </c>
      <c r="AB1284" t="s">
        <v>128</v>
      </c>
      <c r="AC1284">
        <v>2010</v>
      </c>
      <c r="AD1284" s="145">
        <v>16.399999999999999</v>
      </c>
      <c r="AH1284" t="s">
        <v>362</v>
      </c>
    </row>
    <row r="1285" spans="1:34" x14ac:dyDescent="0.25">
      <c r="A1285" t="s">
        <v>137</v>
      </c>
      <c r="B1285" t="s">
        <v>66</v>
      </c>
      <c r="C1285" t="s">
        <v>67</v>
      </c>
      <c r="D1285" t="s">
        <v>136</v>
      </c>
      <c r="E1285" t="s">
        <v>135</v>
      </c>
      <c r="F1285" t="s">
        <v>295</v>
      </c>
      <c r="G1285" t="s">
        <v>296</v>
      </c>
      <c r="H1285">
        <v>432</v>
      </c>
      <c r="I1285" t="s">
        <v>187</v>
      </c>
      <c r="J1285" t="s">
        <v>133</v>
      </c>
      <c r="K1285" t="s">
        <v>132</v>
      </c>
      <c r="P1285" t="s">
        <v>300</v>
      </c>
      <c r="Q1285" t="s">
        <v>301</v>
      </c>
      <c r="R1285" t="s">
        <v>154</v>
      </c>
      <c r="S1285" t="s">
        <v>153</v>
      </c>
      <c r="AB1285" t="s">
        <v>128</v>
      </c>
      <c r="AC1285">
        <v>2010</v>
      </c>
      <c r="AD1285" s="145">
        <v>21.9</v>
      </c>
      <c r="AH1285" t="s">
        <v>362</v>
      </c>
    </row>
    <row r="1286" spans="1:34" x14ac:dyDescent="0.25">
      <c r="A1286" t="s">
        <v>137</v>
      </c>
      <c r="B1286" t="s">
        <v>66</v>
      </c>
      <c r="C1286" t="s">
        <v>67</v>
      </c>
      <c r="D1286" t="s">
        <v>136</v>
      </c>
      <c r="E1286" t="s">
        <v>135</v>
      </c>
      <c r="F1286" t="s">
        <v>295</v>
      </c>
      <c r="G1286" t="s">
        <v>296</v>
      </c>
      <c r="H1286">
        <v>432</v>
      </c>
      <c r="I1286" t="s">
        <v>187</v>
      </c>
      <c r="J1286" t="s">
        <v>133</v>
      </c>
      <c r="K1286" t="s">
        <v>132</v>
      </c>
      <c r="P1286" t="s">
        <v>300</v>
      </c>
      <c r="Q1286" t="s">
        <v>301</v>
      </c>
      <c r="R1286" t="s">
        <v>152</v>
      </c>
      <c r="S1286" t="s">
        <v>151</v>
      </c>
      <c r="AB1286" t="s">
        <v>128</v>
      </c>
      <c r="AC1286">
        <v>2010</v>
      </c>
      <c r="AD1286" s="145">
        <v>37.4</v>
      </c>
      <c r="AH1286" t="s">
        <v>362</v>
      </c>
    </row>
    <row r="1287" spans="1:34" x14ac:dyDescent="0.25">
      <c r="A1287" t="s">
        <v>137</v>
      </c>
      <c r="B1287" t="s">
        <v>66</v>
      </c>
      <c r="C1287" t="s">
        <v>67</v>
      </c>
      <c r="D1287" t="s">
        <v>136</v>
      </c>
      <c r="E1287" t="s">
        <v>135</v>
      </c>
      <c r="F1287" t="s">
        <v>295</v>
      </c>
      <c r="G1287" t="s">
        <v>296</v>
      </c>
      <c r="H1287">
        <v>432</v>
      </c>
      <c r="I1287" t="s">
        <v>187</v>
      </c>
      <c r="J1287" t="s">
        <v>133</v>
      </c>
      <c r="K1287" t="s">
        <v>132</v>
      </c>
      <c r="P1287" t="s">
        <v>300</v>
      </c>
      <c r="Q1287" t="s">
        <v>301</v>
      </c>
      <c r="R1287" t="s">
        <v>150</v>
      </c>
      <c r="S1287" t="s">
        <v>149</v>
      </c>
      <c r="AB1287" t="s">
        <v>128</v>
      </c>
      <c r="AC1287">
        <v>2010</v>
      </c>
      <c r="AD1287" s="145">
        <v>44.6</v>
      </c>
      <c r="AH1287" t="s">
        <v>362</v>
      </c>
    </row>
    <row r="1288" spans="1:34" x14ac:dyDescent="0.25">
      <c r="A1288" t="s">
        <v>137</v>
      </c>
      <c r="B1288" t="s">
        <v>66</v>
      </c>
      <c r="C1288" t="s">
        <v>67</v>
      </c>
      <c r="D1288" t="s">
        <v>136</v>
      </c>
      <c r="E1288" t="s">
        <v>135</v>
      </c>
      <c r="F1288" t="s">
        <v>295</v>
      </c>
      <c r="G1288" t="s">
        <v>296</v>
      </c>
      <c r="H1288">
        <v>432</v>
      </c>
      <c r="I1288" t="s">
        <v>187</v>
      </c>
      <c r="J1288" t="s">
        <v>133</v>
      </c>
      <c r="K1288" t="s">
        <v>132</v>
      </c>
      <c r="P1288" t="s">
        <v>300</v>
      </c>
      <c r="Q1288" t="s">
        <v>301</v>
      </c>
      <c r="R1288" t="s">
        <v>148</v>
      </c>
      <c r="S1288" t="s">
        <v>147</v>
      </c>
      <c r="AB1288" t="s">
        <v>128</v>
      </c>
      <c r="AC1288">
        <v>2010</v>
      </c>
      <c r="AD1288" s="145">
        <v>57.4</v>
      </c>
      <c r="AH1288" t="s">
        <v>362</v>
      </c>
    </row>
    <row r="1289" spans="1:34" x14ac:dyDescent="0.25">
      <c r="A1289" t="s">
        <v>137</v>
      </c>
      <c r="B1289" t="s">
        <v>66</v>
      </c>
      <c r="C1289" t="s">
        <v>67</v>
      </c>
      <c r="D1289" t="s">
        <v>136</v>
      </c>
      <c r="E1289" t="s">
        <v>135</v>
      </c>
      <c r="F1289" t="s">
        <v>295</v>
      </c>
      <c r="G1289" t="s">
        <v>296</v>
      </c>
      <c r="H1289">
        <v>432</v>
      </c>
      <c r="I1289" t="s">
        <v>187</v>
      </c>
      <c r="J1289" t="s">
        <v>133</v>
      </c>
      <c r="K1289" t="s">
        <v>132</v>
      </c>
      <c r="P1289" t="s">
        <v>300</v>
      </c>
      <c r="Q1289" t="s">
        <v>301</v>
      </c>
      <c r="R1289" t="s">
        <v>146</v>
      </c>
      <c r="S1289" t="s">
        <v>145</v>
      </c>
      <c r="AB1289" t="s">
        <v>128</v>
      </c>
      <c r="AC1289">
        <v>2010</v>
      </c>
      <c r="AD1289" s="145">
        <v>8.4</v>
      </c>
      <c r="AH1289" t="s">
        <v>362</v>
      </c>
    </row>
    <row r="1290" spans="1:34" x14ac:dyDescent="0.25">
      <c r="A1290" t="s">
        <v>137</v>
      </c>
      <c r="B1290" t="s">
        <v>66</v>
      </c>
      <c r="C1290" t="s">
        <v>67</v>
      </c>
      <c r="D1290" t="s">
        <v>136</v>
      </c>
      <c r="E1290" t="s">
        <v>135</v>
      </c>
      <c r="F1290" t="s">
        <v>295</v>
      </c>
      <c r="G1290" t="s">
        <v>296</v>
      </c>
      <c r="H1290">
        <v>432</v>
      </c>
      <c r="I1290" t="s">
        <v>187</v>
      </c>
      <c r="J1290" t="s">
        <v>133</v>
      </c>
      <c r="K1290" t="s">
        <v>132</v>
      </c>
      <c r="P1290" t="s">
        <v>300</v>
      </c>
      <c r="Q1290" t="s">
        <v>301</v>
      </c>
      <c r="R1290" t="s">
        <v>144</v>
      </c>
      <c r="S1290" t="s">
        <v>143</v>
      </c>
      <c r="AB1290" t="s">
        <v>128</v>
      </c>
      <c r="AC1290">
        <v>2010</v>
      </c>
      <c r="AD1290" s="145">
        <v>261.39999999999998</v>
      </c>
      <c r="AH1290" t="s">
        <v>362</v>
      </c>
    </row>
    <row r="1291" spans="1:34" x14ac:dyDescent="0.25">
      <c r="A1291" t="s">
        <v>137</v>
      </c>
      <c r="B1291" t="s">
        <v>66</v>
      </c>
      <c r="C1291" t="s">
        <v>67</v>
      </c>
      <c r="D1291" t="s">
        <v>136</v>
      </c>
      <c r="E1291" t="s">
        <v>135</v>
      </c>
      <c r="F1291" t="s">
        <v>295</v>
      </c>
      <c r="G1291" t="s">
        <v>296</v>
      </c>
      <c r="H1291">
        <v>432</v>
      </c>
      <c r="I1291" t="s">
        <v>187</v>
      </c>
      <c r="J1291" t="s">
        <v>133</v>
      </c>
      <c r="K1291" t="s">
        <v>132</v>
      </c>
      <c r="P1291" t="s">
        <v>300</v>
      </c>
      <c r="Q1291" t="s">
        <v>301</v>
      </c>
      <c r="R1291" t="s">
        <v>142</v>
      </c>
      <c r="S1291" t="s">
        <v>141</v>
      </c>
      <c r="AB1291" t="s">
        <v>128</v>
      </c>
      <c r="AC1291">
        <v>2010</v>
      </c>
      <c r="AD1291" s="145">
        <v>101.6</v>
      </c>
      <c r="AH1291" t="s">
        <v>362</v>
      </c>
    </row>
    <row r="1292" spans="1:34" x14ac:dyDescent="0.25">
      <c r="A1292" t="s">
        <v>137</v>
      </c>
      <c r="B1292" t="s">
        <v>66</v>
      </c>
      <c r="C1292" t="s">
        <v>67</v>
      </c>
      <c r="D1292" t="s">
        <v>136</v>
      </c>
      <c r="E1292" t="s">
        <v>135</v>
      </c>
      <c r="F1292" t="s">
        <v>295</v>
      </c>
      <c r="G1292" t="s">
        <v>296</v>
      </c>
      <c r="H1292">
        <v>432</v>
      </c>
      <c r="I1292" t="s">
        <v>187</v>
      </c>
      <c r="J1292" t="s">
        <v>133</v>
      </c>
      <c r="K1292" t="s">
        <v>132</v>
      </c>
      <c r="P1292" t="s">
        <v>300</v>
      </c>
      <c r="Q1292" t="s">
        <v>301</v>
      </c>
      <c r="R1292" t="s">
        <v>140</v>
      </c>
      <c r="S1292" t="s">
        <v>139</v>
      </c>
      <c r="AB1292" t="s">
        <v>128</v>
      </c>
      <c r="AC1292">
        <v>2010</v>
      </c>
      <c r="AD1292" s="145">
        <v>115.9</v>
      </c>
      <c r="AH1292" t="s">
        <v>362</v>
      </c>
    </row>
    <row r="1293" spans="1:34" x14ac:dyDescent="0.25">
      <c r="A1293" t="s">
        <v>137</v>
      </c>
      <c r="B1293" t="s">
        <v>66</v>
      </c>
      <c r="C1293" t="s">
        <v>67</v>
      </c>
      <c r="D1293" t="s">
        <v>136</v>
      </c>
      <c r="E1293" t="s">
        <v>135</v>
      </c>
      <c r="F1293" t="s">
        <v>295</v>
      </c>
      <c r="G1293" t="s">
        <v>296</v>
      </c>
      <c r="H1293">
        <v>432</v>
      </c>
      <c r="I1293" t="s">
        <v>187</v>
      </c>
      <c r="J1293" t="s">
        <v>133</v>
      </c>
      <c r="K1293" t="s">
        <v>132</v>
      </c>
      <c r="P1293" t="s">
        <v>300</v>
      </c>
      <c r="Q1293" t="s">
        <v>301</v>
      </c>
      <c r="R1293" t="s">
        <v>138</v>
      </c>
      <c r="S1293" t="s">
        <v>131</v>
      </c>
      <c r="AB1293" t="s">
        <v>128</v>
      </c>
      <c r="AC1293">
        <v>2010</v>
      </c>
      <c r="AD1293" s="145">
        <v>668.1</v>
      </c>
      <c r="AH1293" t="s">
        <v>362</v>
      </c>
    </row>
    <row r="1294" spans="1:34" x14ac:dyDescent="0.25">
      <c r="A1294" t="s">
        <v>137</v>
      </c>
      <c r="B1294" t="s">
        <v>66</v>
      </c>
      <c r="C1294" t="s">
        <v>67</v>
      </c>
      <c r="D1294" t="s">
        <v>136</v>
      </c>
      <c r="E1294" t="s">
        <v>135</v>
      </c>
      <c r="F1294" t="s">
        <v>295</v>
      </c>
      <c r="G1294" t="s">
        <v>296</v>
      </c>
      <c r="H1294">
        <v>432</v>
      </c>
      <c r="I1294" t="s">
        <v>187</v>
      </c>
      <c r="J1294" t="s">
        <v>133</v>
      </c>
      <c r="K1294" t="s">
        <v>132</v>
      </c>
      <c r="P1294" t="s">
        <v>300</v>
      </c>
      <c r="Q1294" t="s">
        <v>301</v>
      </c>
      <c r="R1294" t="s">
        <v>130</v>
      </c>
      <c r="S1294" t="s">
        <v>129</v>
      </c>
      <c r="AB1294" t="s">
        <v>128</v>
      </c>
      <c r="AC1294">
        <v>2010</v>
      </c>
      <c r="AD1294" s="145">
        <v>0.5</v>
      </c>
      <c r="AH1294" t="s">
        <v>362</v>
      </c>
    </row>
    <row r="1295" spans="1:34" s="49" customFormat="1" x14ac:dyDescent="0.25">
      <c r="A1295" s="49" t="s">
        <v>137</v>
      </c>
      <c r="B1295" s="49" t="s">
        <v>66</v>
      </c>
      <c r="C1295" s="49" t="s">
        <v>67</v>
      </c>
      <c r="D1295" s="49" t="s">
        <v>136</v>
      </c>
      <c r="E1295" s="49" t="s">
        <v>135</v>
      </c>
      <c r="F1295" s="49" t="s">
        <v>295</v>
      </c>
      <c r="G1295" s="49" t="s">
        <v>296</v>
      </c>
      <c r="H1295" s="49">
        <v>432</v>
      </c>
      <c r="I1295" s="49" t="s">
        <v>187</v>
      </c>
      <c r="J1295" s="49" t="s">
        <v>133</v>
      </c>
      <c r="K1295" s="49" t="s">
        <v>132</v>
      </c>
      <c r="P1295" s="49" t="s">
        <v>302</v>
      </c>
      <c r="Q1295" s="49" t="s">
        <v>131</v>
      </c>
      <c r="R1295" s="49" t="s">
        <v>183</v>
      </c>
      <c r="S1295" s="49" t="s">
        <v>182</v>
      </c>
      <c r="AB1295" s="49" t="s">
        <v>128</v>
      </c>
      <c r="AC1295" s="49">
        <v>2010</v>
      </c>
      <c r="AD1295" s="146">
        <v>2.6</v>
      </c>
      <c r="AF1295" s="49" t="s">
        <v>858</v>
      </c>
      <c r="AG1295" s="146">
        <f>(AD1296+AD1297+AD1298)*( 1 +AD1306/(AD1305-AD1306))</f>
        <v>185.23840977068798</v>
      </c>
      <c r="AH1295" s="49" t="s">
        <v>362</v>
      </c>
    </row>
    <row r="1296" spans="1:34" s="49" customFormat="1" x14ac:dyDescent="0.25">
      <c r="A1296" s="49" t="s">
        <v>137</v>
      </c>
      <c r="B1296" s="49" t="s">
        <v>66</v>
      </c>
      <c r="C1296" s="49" t="s">
        <v>67</v>
      </c>
      <c r="D1296" s="49" t="s">
        <v>136</v>
      </c>
      <c r="E1296" s="49" t="s">
        <v>135</v>
      </c>
      <c r="F1296" s="49" t="s">
        <v>295</v>
      </c>
      <c r="G1296" s="49" t="s">
        <v>296</v>
      </c>
      <c r="H1296" s="49">
        <v>432</v>
      </c>
      <c r="I1296" s="49" t="s">
        <v>187</v>
      </c>
      <c r="J1296" s="49" t="s">
        <v>133</v>
      </c>
      <c r="K1296" s="49" t="s">
        <v>132</v>
      </c>
      <c r="P1296" s="49" t="s">
        <v>302</v>
      </c>
      <c r="Q1296" s="49" t="s">
        <v>131</v>
      </c>
      <c r="R1296" s="49" t="s">
        <v>156</v>
      </c>
      <c r="S1296" s="49" t="s">
        <v>155</v>
      </c>
      <c r="AB1296" s="49" t="s">
        <v>128</v>
      </c>
      <c r="AC1296" s="49">
        <v>2010</v>
      </c>
      <c r="AD1296" s="146">
        <v>29.5</v>
      </c>
      <c r="AF1296" s="49" t="s">
        <v>859</v>
      </c>
      <c r="AG1296" s="146">
        <f>(AD1295+AD1299+AD1300+AD1301+AD1302+AD1303+AD1304)*( 1 +AD1306/(AD1305-AD1306))</f>
        <v>1019.1615154536393</v>
      </c>
      <c r="AH1296" s="49" t="s">
        <v>362</v>
      </c>
    </row>
    <row r="1297" spans="1:34" s="49" customFormat="1" x14ac:dyDescent="0.25">
      <c r="A1297" s="49" t="s">
        <v>137</v>
      </c>
      <c r="B1297" s="49" t="s">
        <v>66</v>
      </c>
      <c r="C1297" s="49" t="s">
        <v>67</v>
      </c>
      <c r="D1297" s="49" t="s">
        <v>136</v>
      </c>
      <c r="E1297" s="49" t="s">
        <v>135</v>
      </c>
      <c r="F1297" s="49" t="s">
        <v>295</v>
      </c>
      <c r="G1297" s="49" t="s">
        <v>296</v>
      </c>
      <c r="H1297" s="49">
        <v>432</v>
      </c>
      <c r="I1297" s="49" t="s">
        <v>187</v>
      </c>
      <c r="J1297" s="49" t="s">
        <v>133</v>
      </c>
      <c r="K1297" s="49" t="s">
        <v>132</v>
      </c>
      <c r="P1297" s="49" t="s">
        <v>302</v>
      </c>
      <c r="Q1297" s="49" t="s">
        <v>131</v>
      </c>
      <c r="R1297" s="49" t="s">
        <v>154</v>
      </c>
      <c r="S1297" s="49" t="s">
        <v>153</v>
      </c>
      <c r="AB1297" s="49" t="s">
        <v>128</v>
      </c>
      <c r="AC1297" s="49">
        <v>2010</v>
      </c>
      <c r="AD1297" s="146">
        <v>58.9</v>
      </c>
      <c r="AF1297" s="49" t="s">
        <v>862</v>
      </c>
      <c r="AG1297" s="146">
        <f>AD1295+AD1296+AD1297+AD1298+ AD1299+AD1300+AD1301+AD1302+AD1303+AD1304+AD1306</f>
        <v>1204.4000000000001</v>
      </c>
      <c r="AH1297" s="49" t="s">
        <v>362</v>
      </c>
    </row>
    <row r="1298" spans="1:34" s="49" customFormat="1" x14ac:dyDescent="0.25">
      <c r="A1298" s="49" t="s">
        <v>137</v>
      </c>
      <c r="B1298" s="49" t="s">
        <v>66</v>
      </c>
      <c r="C1298" s="49" t="s">
        <v>67</v>
      </c>
      <c r="D1298" s="49" t="s">
        <v>136</v>
      </c>
      <c r="E1298" s="49" t="s">
        <v>135</v>
      </c>
      <c r="F1298" s="49" t="s">
        <v>295</v>
      </c>
      <c r="G1298" s="49" t="s">
        <v>296</v>
      </c>
      <c r="H1298" s="49">
        <v>432</v>
      </c>
      <c r="I1298" s="49" t="s">
        <v>187</v>
      </c>
      <c r="J1298" s="49" t="s">
        <v>133</v>
      </c>
      <c r="K1298" s="49" t="s">
        <v>132</v>
      </c>
      <c r="P1298" s="49" t="s">
        <v>302</v>
      </c>
      <c r="Q1298" s="49" t="s">
        <v>131</v>
      </c>
      <c r="R1298" s="49" t="s">
        <v>152</v>
      </c>
      <c r="S1298" s="49" t="s">
        <v>151</v>
      </c>
      <c r="AB1298" s="49" t="s">
        <v>128</v>
      </c>
      <c r="AC1298" s="49">
        <v>2010</v>
      </c>
      <c r="AD1298" s="146">
        <v>96.7</v>
      </c>
      <c r="AG1298" s="146"/>
      <c r="AH1298" s="49" t="s">
        <v>362</v>
      </c>
    </row>
    <row r="1299" spans="1:34" s="49" customFormat="1" x14ac:dyDescent="0.25">
      <c r="A1299" s="49" t="s">
        <v>137</v>
      </c>
      <c r="B1299" s="49" t="s">
        <v>66</v>
      </c>
      <c r="C1299" s="49" t="s">
        <v>67</v>
      </c>
      <c r="D1299" s="49" t="s">
        <v>136</v>
      </c>
      <c r="E1299" s="49" t="s">
        <v>135</v>
      </c>
      <c r="F1299" s="49" t="s">
        <v>295</v>
      </c>
      <c r="G1299" s="49" t="s">
        <v>296</v>
      </c>
      <c r="H1299" s="49">
        <v>432</v>
      </c>
      <c r="I1299" s="49" t="s">
        <v>187</v>
      </c>
      <c r="J1299" s="49" t="s">
        <v>133</v>
      </c>
      <c r="K1299" s="49" t="s">
        <v>132</v>
      </c>
      <c r="P1299" s="49" t="s">
        <v>302</v>
      </c>
      <c r="Q1299" s="49" t="s">
        <v>131</v>
      </c>
      <c r="R1299" s="49" t="s">
        <v>150</v>
      </c>
      <c r="S1299" s="49" t="s">
        <v>149</v>
      </c>
      <c r="AB1299" s="49" t="s">
        <v>128</v>
      </c>
      <c r="AC1299" s="49">
        <v>2010</v>
      </c>
      <c r="AD1299" s="146">
        <v>120</v>
      </c>
      <c r="AG1299" s="146"/>
      <c r="AH1299" s="49" t="s">
        <v>362</v>
      </c>
    </row>
    <row r="1300" spans="1:34" s="49" customFormat="1" x14ac:dyDescent="0.25">
      <c r="A1300" s="49" t="s">
        <v>137</v>
      </c>
      <c r="B1300" s="49" t="s">
        <v>66</v>
      </c>
      <c r="C1300" s="49" t="s">
        <v>67</v>
      </c>
      <c r="D1300" s="49" t="s">
        <v>136</v>
      </c>
      <c r="E1300" s="49" t="s">
        <v>135</v>
      </c>
      <c r="F1300" s="49" t="s">
        <v>295</v>
      </c>
      <c r="G1300" s="49" t="s">
        <v>296</v>
      </c>
      <c r="H1300" s="49">
        <v>432</v>
      </c>
      <c r="I1300" s="49" t="s">
        <v>187</v>
      </c>
      <c r="J1300" s="49" t="s">
        <v>133</v>
      </c>
      <c r="K1300" s="49" t="s">
        <v>132</v>
      </c>
      <c r="P1300" s="49" t="s">
        <v>302</v>
      </c>
      <c r="Q1300" s="49" t="s">
        <v>131</v>
      </c>
      <c r="R1300" s="49" t="s">
        <v>148</v>
      </c>
      <c r="S1300" s="49" t="s">
        <v>147</v>
      </c>
      <c r="AB1300" s="49" t="s">
        <v>128</v>
      </c>
      <c r="AC1300" s="49">
        <v>2010</v>
      </c>
      <c r="AD1300" s="146">
        <v>226.1</v>
      </c>
      <c r="AG1300" s="146"/>
      <c r="AH1300" s="49" t="s">
        <v>362</v>
      </c>
    </row>
    <row r="1301" spans="1:34" s="49" customFormat="1" x14ac:dyDescent="0.25">
      <c r="A1301" s="49" t="s">
        <v>137</v>
      </c>
      <c r="B1301" s="49" t="s">
        <v>66</v>
      </c>
      <c r="C1301" s="49" t="s">
        <v>67</v>
      </c>
      <c r="D1301" s="49" t="s">
        <v>136</v>
      </c>
      <c r="E1301" s="49" t="s">
        <v>135</v>
      </c>
      <c r="F1301" s="49" t="s">
        <v>295</v>
      </c>
      <c r="G1301" s="49" t="s">
        <v>296</v>
      </c>
      <c r="H1301" s="49">
        <v>432</v>
      </c>
      <c r="I1301" s="49" t="s">
        <v>187</v>
      </c>
      <c r="J1301" s="49" t="s">
        <v>133</v>
      </c>
      <c r="K1301" s="49" t="s">
        <v>132</v>
      </c>
      <c r="P1301" s="49" t="s">
        <v>302</v>
      </c>
      <c r="Q1301" s="49" t="s">
        <v>131</v>
      </c>
      <c r="R1301" s="49" t="s">
        <v>146</v>
      </c>
      <c r="S1301" s="49" t="s">
        <v>145</v>
      </c>
      <c r="AB1301" s="49" t="s">
        <v>128</v>
      </c>
      <c r="AC1301" s="49">
        <v>2010</v>
      </c>
      <c r="AD1301" s="146">
        <v>13.4</v>
      </c>
      <c r="AG1301" s="146"/>
      <c r="AH1301" s="49" t="s">
        <v>362</v>
      </c>
    </row>
    <row r="1302" spans="1:34" s="49" customFormat="1" x14ac:dyDescent="0.25">
      <c r="A1302" s="49" t="s">
        <v>137</v>
      </c>
      <c r="B1302" s="49" t="s">
        <v>66</v>
      </c>
      <c r="C1302" s="49" t="s">
        <v>67</v>
      </c>
      <c r="D1302" s="49" t="s">
        <v>136</v>
      </c>
      <c r="E1302" s="49" t="s">
        <v>135</v>
      </c>
      <c r="F1302" s="49" t="s">
        <v>295</v>
      </c>
      <c r="G1302" s="49" t="s">
        <v>296</v>
      </c>
      <c r="H1302" s="49">
        <v>432</v>
      </c>
      <c r="I1302" s="49" t="s">
        <v>187</v>
      </c>
      <c r="J1302" s="49" t="s">
        <v>133</v>
      </c>
      <c r="K1302" s="49" t="s">
        <v>132</v>
      </c>
      <c r="P1302" s="49" t="s">
        <v>302</v>
      </c>
      <c r="Q1302" s="49" t="s">
        <v>131</v>
      </c>
      <c r="R1302" s="49" t="s">
        <v>144</v>
      </c>
      <c r="S1302" s="49" t="s">
        <v>143</v>
      </c>
      <c r="AB1302" s="49" t="s">
        <v>128</v>
      </c>
      <c r="AC1302" s="49">
        <v>2010</v>
      </c>
      <c r="AD1302" s="146">
        <v>307.60000000000002</v>
      </c>
      <c r="AG1302" s="146"/>
      <c r="AH1302" s="49" t="s">
        <v>362</v>
      </c>
    </row>
    <row r="1303" spans="1:34" s="49" customFormat="1" x14ac:dyDescent="0.25">
      <c r="A1303" s="49" t="s">
        <v>137</v>
      </c>
      <c r="B1303" s="49" t="s">
        <v>66</v>
      </c>
      <c r="C1303" s="49" t="s">
        <v>67</v>
      </c>
      <c r="D1303" s="49" t="s">
        <v>136</v>
      </c>
      <c r="E1303" s="49" t="s">
        <v>135</v>
      </c>
      <c r="F1303" s="49" t="s">
        <v>295</v>
      </c>
      <c r="G1303" s="49" t="s">
        <v>296</v>
      </c>
      <c r="H1303" s="49">
        <v>432</v>
      </c>
      <c r="I1303" s="49" t="s">
        <v>187</v>
      </c>
      <c r="J1303" s="49" t="s">
        <v>133</v>
      </c>
      <c r="K1303" s="49" t="s">
        <v>132</v>
      </c>
      <c r="P1303" s="49" t="s">
        <v>302</v>
      </c>
      <c r="Q1303" s="49" t="s">
        <v>131</v>
      </c>
      <c r="R1303" s="49" t="s">
        <v>142</v>
      </c>
      <c r="S1303" s="49" t="s">
        <v>141</v>
      </c>
      <c r="AB1303" s="49" t="s">
        <v>128</v>
      </c>
      <c r="AC1303" s="49">
        <v>2010</v>
      </c>
      <c r="AD1303" s="146">
        <v>131.19999999999999</v>
      </c>
      <c r="AG1303" s="146"/>
      <c r="AH1303" s="49" t="s">
        <v>362</v>
      </c>
    </row>
    <row r="1304" spans="1:34" s="49" customFormat="1" x14ac:dyDescent="0.25">
      <c r="A1304" s="49" t="s">
        <v>137</v>
      </c>
      <c r="B1304" s="49" t="s">
        <v>66</v>
      </c>
      <c r="C1304" s="49" t="s">
        <v>67</v>
      </c>
      <c r="D1304" s="49" t="s">
        <v>136</v>
      </c>
      <c r="E1304" s="49" t="s">
        <v>135</v>
      </c>
      <c r="F1304" s="49" t="s">
        <v>295</v>
      </c>
      <c r="G1304" s="49" t="s">
        <v>296</v>
      </c>
      <c r="H1304" s="49">
        <v>432</v>
      </c>
      <c r="I1304" s="49" t="s">
        <v>187</v>
      </c>
      <c r="J1304" s="49" t="s">
        <v>133</v>
      </c>
      <c r="K1304" s="49" t="s">
        <v>132</v>
      </c>
      <c r="P1304" s="49" t="s">
        <v>302</v>
      </c>
      <c r="Q1304" s="49" t="s">
        <v>131</v>
      </c>
      <c r="R1304" s="49" t="s">
        <v>140</v>
      </c>
      <c r="S1304" s="49" t="s">
        <v>139</v>
      </c>
      <c r="AB1304" s="49" t="s">
        <v>128</v>
      </c>
      <c r="AC1304" s="49">
        <v>2010</v>
      </c>
      <c r="AD1304" s="146">
        <v>217.5</v>
      </c>
      <c r="AG1304" s="146"/>
      <c r="AH1304" s="49" t="s">
        <v>362</v>
      </c>
    </row>
    <row r="1305" spans="1:34" s="49" customFormat="1" x14ac:dyDescent="0.25">
      <c r="A1305" s="49" t="s">
        <v>137</v>
      </c>
      <c r="B1305" s="49" t="s">
        <v>66</v>
      </c>
      <c r="C1305" s="49" t="s">
        <v>67</v>
      </c>
      <c r="D1305" s="49" t="s">
        <v>136</v>
      </c>
      <c r="E1305" s="49" t="s">
        <v>135</v>
      </c>
      <c r="F1305" s="49" t="s">
        <v>295</v>
      </c>
      <c r="G1305" s="49" t="s">
        <v>296</v>
      </c>
      <c r="H1305" s="49">
        <v>432</v>
      </c>
      <c r="I1305" s="49" t="s">
        <v>187</v>
      </c>
      <c r="J1305" s="49" t="s">
        <v>133</v>
      </c>
      <c r="K1305" s="49" t="s">
        <v>132</v>
      </c>
      <c r="P1305" s="49" t="s">
        <v>302</v>
      </c>
      <c r="Q1305" s="49" t="s">
        <v>131</v>
      </c>
      <c r="R1305" s="49" t="s">
        <v>138</v>
      </c>
      <c r="S1305" s="49" t="s">
        <v>131</v>
      </c>
      <c r="AB1305" s="49" t="s">
        <v>128</v>
      </c>
      <c r="AC1305" s="49">
        <v>2010</v>
      </c>
      <c r="AD1305" s="146">
        <v>1204.5</v>
      </c>
      <c r="AG1305" s="146"/>
      <c r="AH1305" s="49" t="s">
        <v>362</v>
      </c>
    </row>
    <row r="1306" spans="1:34" s="49" customFormat="1" x14ac:dyDescent="0.25">
      <c r="A1306" s="49" t="s">
        <v>137</v>
      </c>
      <c r="B1306" s="49" t="s">
        <v>66</v>
      </c>
      <c r="C1306" s="49" t="s">
        <v>67</v>
      </c>
      <c r="D1306" s="49" t="s">
        <v>136</v>
      </c>
      <c r="E1306" s="49" t="s">
        <v>135</v>
      </c>
      <c r="F1306" s="49" t="s">
        <v>295</v>
      </c>
      <c r="G1306" s="49" t="s">
        <v>296</v>
      </c>
      <c r="H1306" s="49">
        <v>432</v>
      </c>
      <c r="I1306" s="49" t="s">
        <v>187</v>
      </c>
      <c r="J1306" s="49" t="s">
        <v>133</v>
      </c>
      <c r="K1306" s="49" t="s">
        <v>132</v>
      </c>
      <c r="P1306" s="49" t="s">
        <v>302</v>
      </c>
      <c r="Q1306" s="49" t="s">
        <v>131</v>
      </c>
      <c r="R1306" s="49" t="s">
        <v>130</v>
      </c>
      <c r="S1306" s="49" t="s">
        <v>129</v>
      </c>
      <c r="AB1306" s="49" t="s">
        <v>128</v>
      </c>
      <c r="AC1306" s="49">
        <v>2010</v>
      </c>
      <c r="AD1306" s="146">
        <v>0.9</v>
      </c>
      <c r="AG1306" s="146"/>
      <c r="AH1306" s="49" t="s">
        <v>362</v>
      </c>
    </row>
    <row r="1307" spans="1:34" x14ac:dyDescent="0.25">
      <c r="A1307" t="s">
        <v>137</v>
      </c>
      <c r="B1307" t="s">
        <v>68</v>
      </c>
      <c r="C1307" t="s">
        <v>69</v>
      </c>
      <c r="D1307" t="s">
        <v>136</v>
      </c>
      <c r="E1307" t="s">
        <v>135</v>
      </c>
      <c r="F1307" t="s">
        <v>295</v>
      </c>
      <c r="G1307" t="s">
        <v>296</v>
      </c>
      <c r="H1307">
        <v>199</v>
      </c>
      <c r="I1307" t="s">
        <v>489</v>
      </c>
      <c r="J1307" t="s">
        <v>133</v>
      </c>
      <c r="K1307" t="s">
        <v>132</v>
      </c>
      <c r="P1307" t="s">
        <v>297</v>
      </c>
      <c r="Q1307" t="s">
        <v>298</v>
      </c>
      <c r="R1307" t="s">
        <v>183</v>
      </c>
      <c r="S1307" t="s">
        <v>182</v>
      </c>
      <c r="AB1307" t="s">
        <v>128</v>
      </c>
      <c r="AC1307">
        <v>2010</v>
      </c>
      <c r="AD1307" s="145">
        <v>0</v>
      </c>
      <c r="AE1307" t="s">
        <v>179</v>
      </c>
      <c r="AH1307" t="s">
        <v>363</v>
      </c>
    </row>
    <row r="1308" spans="1:34" x14ac:dyDescent="0.25">
      <c r="A1308" t="s">
        <v>137</v>
      </c>
      <c r="B1308" t="s">
        <v>68</v>
      </c>
      <c r="C1308" t="s">
        <v>69</v>
      </c>
      <c r="D1308" t="s">
        <v>136</v>
      </c>
      <c r="E1308" t="s">
        <v>135</v>
      </c>
      <c r="F1308" t="s">
        <v>295</v>
      </c>
      <c r="G1308" t="s">
        <v>296</v>
      </c>
      <c r="H1308">
        <v>199</v>
      </c>
      <c r="I1308" t="s">
        <v>489</v>
      </c>
      <c r="J1308" t="s">
        <v>133</v>
      </c>
      <c r="K1308" t="s">
        <v>132</v>
      </c>
      <c r="P1308" t="s">
        <v>297</v>
      </c>
      <c r="Q1308" t="s">
        <v>298</v>
      </c>
      <c r="R1308" t="s">
        <v>156</v>
      </c>
      <c r="S1308" t="s">
        <v>155</v>
      </c>
      <c r="AB1308" t="s">
        <v>128</v>
      </c>
      <c r="AC1308">
        <v>2010</v>
      </c>
      <c r="AD1308" s="145">
        <v>4.3</v>
      </c>
      <c r="AE1308" t="s">
        <v>179</v>
      </c>
      <c r="AH1308" t="s">
        <v>363</v>
      </c>
    </row>
    <row r="1309" spans="1:34" x14ac:dyDescent="0.25">
      <c r="A1309" t="s">
        <v>137</v>
      </c>
      <c r="B1309" t="s">
        <v>68</v>
      </c>
      <c r="C1309" t="s">
        <v>69</v>
      </c>
      <c r="D1309" t="s">
        <v>136</v>
      </c>
      <c r="E1309" t="s">
        <v>135</v>
      </c>
      <c r="F1309" t="s">
        <v>295</v>
      </c>
      <c r="G1309" t="s">
        <v>296</v>
      </c>
      <c r="H1309">
        <v>199</v>
      </c>
      <c r="I1309" t="s">
        <v>489</v>
      </c>
      <c r="J1309" t="s">
        <v>133</v>
      </c>
      <c r="K1309" t="s">
        <v>132</v>
      </c>
      <c r="P1309" t="s">
        <v>297</v>
      </c>
      <c r="Q1309" t="s">
        <v>298</v>
      </c>
      <c r="R1309" t="s">
        <v>154</v>
      </c>
      <c r="S1309" t="s">
        <v>153</v>
      </c>
      <c r="AB1309" t="s">
        <v>128</v>
      </c>
      <c r="AC1309">
        <v>2010</v>
      </c>
      <c r="AD1309" s="145">
        <v>10</v>
      </c>
      <c r="AH1309" t="s">
        <v>363</v>
      </c>
    </row>
    <row r="1310" spans="1:34" x14ac:dyDescent="0.25">
      <c r="A1310" t="s">
        <v>137</v>
      </c>
      <c r="B1310" t="s">
        <v>68</v>
      </c>
      <c r="C1310" t="s">
        <v>69</v>
      </c>
      <c r="D1310" t="s">
        <v>136</v>
      </c>
      <c r="E1310" t="s">
        <v>135</v>
      </c>
      <c r="F1310" t="s">
        <v>295</v>
      </c>
      <c r="G1310" t="s">
        <v>296</v>
      </c>
      <c r="H1310">
        <v>199</v>
      </c>
      <c r="I1310" t="s">
        <v>489</v>
      </c>
      <c r="J1310" t="s">
        <v>133</v>
      </c>
      <c r="K1310" t="s">
        <v>132</v>
      </c>
      <c r="P1310" t="s">
        <v>297</v>
      </c>
      <c r="Q1310" t="s">
        <v>298</v>
      </c>
      <c r="R1310" t="s">
        <v>152</v>
      </c>
      <c r="S1310" t="s">
        <v>151</v>
      </c>
      <c r="AB1310" t="s">
        <v>128</v>
      </c>
      <c r="AC1310">
        <v>2010</v>
      </c>
      <c r="AD1310" s="145">
        <v>17.2</v>
      </c>
      <c r="AH1310" t="s">
        <v>363</v>
      </c>
    </row>
    <row r="1311" spans="1:34" x14ac:dyDescent="0.25">
      <c r="A1311" t="s">
        <v>137</v>
      </c>
      <c r="B1311" t="s">
        <v>68</v>
      </c>
      <c r="C1311" t="s">
        <v>69</v>
      </c>
      <c r="D1311" t="s">
        <v>136</v>
      </c>
      <c r="E1311" t="s">
        <v>135</v>
      </c>
      <c r="F1311" t="s">
        <v>295</v>
      </c>
      <c r="G1311" t="s">
        <v>296</v>
      </c>
      <c r="H1311">
        <v>199</v>
      </c>
      <c r="I1311" t="s">
        <v>489</v>
      </c>
      <c r="J1311" t="s">
        <v>133</v>
      </c>
      <c r="K1311" t="s">
        <v>132</v>
      </c>
      <c r="P1311" t="s">
        <v>297</v>
      </c>
      <c r="Q1311" t="s">
        <v>298</v>
      </c>
      <c r="R1311" t="s">
        <v>150</v>
      </c>
      <c r="S1311" t="s">
        <v>149</v>
      </c>
      <c r="AB1311" t="s">
        <v>128</v>
      </c>
      <c r="AC1311">
        <v>2010</v>
      </c>
      <c r="AD1311" s="145">
        <v>38.700000000000003</v>
      </c>
      <c r="AH1311" t="s">
        <v>363</v>
      </c>
    </row>
    <row r="1312" spans="1:34" x14ac:dyDescent="0.25">
      <c r="A1312" t="s">
        <v>137</v>
      </c>
      <c r="B1312" t="s">
        <v>68</v>
      </c>
      <c r="C1312" t="s">
        <v>69</v>
      </c>
      <c r="D1312" t="s">
        <v>136</v>
      </c>
      <c r="E1312" t="s">
        <v>135</v>
      </c>
      <c r="F1312" t="s">
        <v>295</v>
      </c>
      <c r="G1312" t="s">
        <v>296</v>
      </c>
      <c r="H1312">
        <v>199</v>
      </c>
      <c r="I1312" t="s">
        <v>489</v>
      </c>
      <c r="J1312" t="s">
        <v>133</v>
      </c>
      <c r="K1312" t="s">
        <v>132</v>
      </c>
      <c r="P1312" t="s">
        <v>297</v>
      </c>
      <c r="Q1312" t="s">
        <v>298</v>
      </c>
      <c r="R1312" t="s">
        <v>148</v>
      </c>
      <c r="S1312" t="s">
        <v>147</v>
      </c>
      <c r="AB1312" t="s">
        <v>128</v>
      </c>
      <c r="AC1312">
        <v>2010</v>
      </c>
      <c r="AD1312" s="145">
        <v>87.7</v>
      </c>
      <c r="AH1312" t="s">
        <v>363</v>
      </c>
    </row>
    <row r="1313" spans="1:34" x14ac:dyDescent="0.25">
      <c r="A1313" t="s">
        <v>137</v>
      </c>
      <c r="B1313" t="s">
        <v>68</v>
      </c>
      <c r="C1313" t="s">
        <v>69</v>
      </c>
      <c r="D1313" t="s">
        <v>136</v>
      </c>
      <c r="E1313" t="s">
        <v>135</v>
      </c>
      <c r="F1313" t="s">
        <v>295</v>
      </c>
      <c r="G1313" t="s">
        <v>296</v>
      </c>
      <c r="H1313">
        <v>199</v>
      </c>
      <c r="I1313" t="s">
        <v>489</v>
      </c>
      <c r="J1313" t="s">
        <v>133</v>
      </c>
      <c r="K1313" t="s">
        <v>132</v>
      </c>
      <c r="P1313" t="s">
        <v>297</v>
      </c>
      <c r="Q1313" t="s">
        <v>298</v>
      </c>
      <c r="R1313" t="s">
        <v>146</v>
      </c>
      <c r="S1313" t="s">
        <v>145</v>
      </c>
      <c r="AB1313" t="s">
        <v>128</v>
      </c>
      <c r="AC1313">
        <v>2010</v>
      </c>
      <c r="AD1313" s="145">
        <v>3.4</v>
      </c>
      <c r="AE1313" t="s">
        <v>179</v>
      </c>
      <c r="AH1313" t="s">
        <v>363</v>
      </c>
    </row>
    <row r="1314" spans="1:34" x14ac:dyDescent="0.25">
      <c r="A1314" t="s">
        <v>137</v>
      </c>
      <c r="B1314" t="s">
        <v>68</v>
      </c>
      <c r="C1314" t="s">
        <v>69</v>
      </c>
      <c r="D1314" t="s">
        <v>136</v>
      </c>
      <c r="E1314" t="s">
        <v>135</v>
      </c>
      <c r="F1314" t="s">
        <v>295</v>
      </c>
      <c r="G1314" t="s">
        <v>296</v>
      </c>
      <c r="H1314">
        <v>199</v>
      </c>
      <c r="I1314" t="s">
        <v>489</v>
      </c>
      <c r="J1314" t="s">
        <v>133</v>
      </c>
      <c r="K1314" t="s">
        <v>132</v>
      </c>
      <c r="P1314" t="s">
        <v>297</v>
      </c>
      <c r="Q1314" t="s">
        <v>298</v>
      </c>
      <c r="R1314" t="s">
        <v>144</v>
      </c>
      <c r="S1314" t="s">
        <v>143</v>
      </c>
      <c r="AB1314" t="s">
        <v>128</v>
      </c>
      <c r="AC1314">
        <v>2010</v>
      </c>
      <c r="AD1314" s="145">
        <v>38.700000000000003</v>
      </c>
      <c r="AH1314" t="s">
        <v>363</v>
      </c>
    </row>
    <row r="1315" spans="1:34" x14ac:dyDescent="0.25">
      <c r="A1315" t="s">
        <v>137</v>
      </c>
      <c r="B1315" t="s">
        <v>68</v>
      </c>
      <c r="C1315" t="s">
        <v>69</v>
      </c>
      <c r="D1315" t="s">
        <v>136</v>
      </c>
      <c r="E1315" t="s">
        <v>135</v>
      </c>
      <c r="F1315" t="s">
        <v>295</v>
      </c>
      <c r="G1315" t="s">
        <v>296</v>
      </c>
      <c r="H1315">
        <v>199</v>
      </c>
      <c r="I1315" t="s">
        <v>489</v>
      </c>
      <c r="J1315" t="s">
        <v>133</v>
      </c>
      <c r="K1315" t="s">
        <v>132</v>
      </c>
      <c r="P1315" t="s">
        <v>297</v>
      </c>
      <c r="Q1315" t="s">
        <v>298</v>
      </c>
      <c r="R1315" t="s">
        <v>142</v>
      </c>
      <c r="S1315" t="s">
        <v>141</v>
      </c>
      <c r="AB1315" t="s">
        <v>128</v>
      </c>
      <c r="AC1315">
        <v>2010</v>
      </c>
      <c r="AD1315" s="145">
        <v>23.5</v>
      </c>
      <c r="AH1315" t="s">
        <v>363</v>
      </c>
    </row>
    <row r="1316" spans="1:34" x14ac:dyDescent="0.25">
      <c r="A1316" t="s">
        <v>137</v>
      </c>
      <c r="B1316" t="s">
        <v>68</v>
      </c>
      <c r="C1316" t="s">
        <v>69</v>
      </c>
      <c r="D1316" t="s">
        <v>136</v>
      </c>
      <c r="E1316" t="s">
        <v>135</v>
      </c>
      <c r="F1316" t="s">
        <v>295</v>
      </c>
      <c r="G1316" t="s">
        <v>296</v>
      </c>
      <c r="H1316">
        <v>199</v>
      </c>
      <c r="I1316" t="s">
        <v>489</v>
      </c>
      <c r="J1316" t="s">
        <v>133</v>
      </c>
      <c r="K1316" t="s">
        <v>132</v>
      </c>
      <c r="P1316" t="s">
        <v>297</v>
      </c>
      <c r="Q1316" t="s">
        <v>298</v>
      </c>
      <c r="R1316" t="s">
        <v>140</v>
      </c>
      <c r="S1316" t="s">
        <v>139</v>
      </c>
      <c r="AB1316" t="s">
        <v>128</v>
      </c>
      <c r="AC1316">
        <v>2010</v>
      </c>
      <c r="AD1316" s="145">
        <v>59.2</v>
      </c>
      <c r="AH1316" t="s">
        <v>363</v>
      </c>
    </row>
    <row r="1317" spans="1:34" x14ac:dyDescent="0.25">
      <c r="A1317" t="s">
        <v>137</v>
      </c>
      <c r="B1317" t="s">
        <v>68</v>
      </c>
      <c r="C1317" t="s">
        <v>69</v>
      </c>
      <c r="D1317" t="s">
        <v>136</v>
      </c>
      <c r="E1317" t="s">
        <v>135</v>
      </c>
      <c r="F1317" t="s">
        <v>295</v>
      </c>
      <c r="G1317" t="s">
        <v>296</v>
      </c>
      <c r="H1317">
        <v>199</v>
      </c>
      <c r="I1317" t="s">
        <v>489</v>
      </c>
      <c r="J1317" t="s">
        <v>133</v>
      </c>
      <c r="K1317" t="s">
        <v>132</v>
      </c>
      <c r="P1317" t="s">
        <v>297</v>
      </c>
      <c r="Q1317" t="s">
        <v>298</v>
      </c>
      <c r="R1317" t="s">
        <v>138</v>
      </c>
      <c r="S1317" t="s">
        <v>131</v>
      </c>
      <c r="AB1317" t="s">
        <v>128</v>
      </c>
      <c r="AC1317">
        <v>2010</v>
      </c>
      <c r="AD1317" s="145">
        <v>282.89999999999998</v>
      </c>
      <c r="AH1317" t="s">
        <v>363</v>
      </c>
    </row>
    <row r="1318" spans="1:34" x14ac:dyDescent="0.25">
      <c r="A1318" t="s">
        <v>137</v>
      </c>
      <c r="B1318" t="s">
        <v>68</v>
      </c>
      <c r="C1318" t="s">
        <v>69</v>
      </c>
      <c r="D1318" t="s">
        <v>136</v>
      </c>
      <c r="E1318" t="s">
        <v>135</v>
      </c>
      <c r="F1318" t="s">
        <v>295</v>
      </c>
      <c r="G1318" t="s">
        <v>296</v>
      </c>
      <c r="H1318">
        <v>199</v>
      </c>
      <c r="I1318" t="s">
        <v>489</v>
      </c>
      <c r="J1318" t="s">
        <v>133</v>
      </c>
      <c r="K1318" t="s">
        <v>132</v>
      </c>
      <c r="P1318" t="s">
        <v>300</v>
      </c>
      <c r="Q1318" t="s">
        <v>301</v>
      </c>
      <c r="R1318" t="s">
        <v>183</v>
      </c>
      <c r="S1318" t="s">
        <v>182</v>
      </c>
      <c r="AB1318" t="s">
        <v>128</v>
      </c>
      <c r="AC1318">
        <v>2010</v>
      </c>
      <c r="AD1318" s="145">
        <v>0</v>
      </c>
      <c r="AE1318" t="s">
        <v>179</v>
      </c>
      <c r="AH1318" t="s">
        <v>363</v>
      </c>
    </row>
    <row r="1319" spans="1:34" x14ac:dyDescent="0.25">
      <c r="A1319" t="s">
        <v>137</v>
      </c>
      <c r="B1319" t="s">
        <v>68</v>
      </c>
      <c r="C1319" t="s">
        <v>69</v>
      </c>
      <c r="D1319" t="s">
        <v>136</v>
      </c>
      <c r="E1319" t="s">
        <v>135</v>
      </c>
      <c r="F1319" t="s">
        <v>295</v>
      </c>
      <c r="G1319" t="s">
        <v>296</v>
      </c>
      <c r="H1319">
        <v>199</v>
      </c>
      <c r="I1319" t="s">
        <v>489</v>
      </c>
      <c r="J1319" t="s">
        <v>133</v>
      </c>
      <c r="K1319" t="s">
        <v>132</v>
      </c>
      <c r="P1319" t="s">
        <v>300</v>
      </c>
      <c r="Q1319" t="s">
        <v>301</v>
      </c>
      <c r="R1319" t="s">
        <v>156</v>
      </c>
      <c r="S1319" t="s">
        <v>155</v>
      </c>
      <c r="AB1319" t="s">
        <v>128</v>
      </c>
      <c r="AC1319">
        <v>2010</v>
      </c>
      <c r="AD1319" s="145">
        <v>8.3000000000000007</v>
      </c>
      <c r="AH1319" t="s">
        <v>363</v>
      </c>
    </row>
    <row r="1320" spans="1:34" x14ac:dyDescent="0.25">
      <c r="A1320" t="s">
        <v>137</v>
      </c>
      <c r="B1320" t="s">
        <v>68</v>
      </c>
      <c r="C1320" t="s">
        <v>69</v>
      </c>
      <c r="D1320" t="s">
        <v>136</v>
      </c>
      <c r="E1320" t="s">
        <v>135</v>
      </c>
      <c r="F1320" t="s">
        <v>295</v>
      </c>
      <c r="G1320" t="s">
        <v>296</v>
      </c>
      <c r="H1320">
        <v>199</v>
      </c>
      <c r="I1320" t="s">
        <v>489</v>
      </c>
      <c r="J1320" t="s">
        <v>133</v>
      </c>
      <c r="K1320" t="s">
        <v>132</v>
      </c>
      <c r="P1320" t="s">
        <v>300</v>
      </c>
      <c r="Q1320" t="s">
        <v>301</v>
      </c>
      <c r="R1320" t="s">
        <v>154</v>
      </c>
      <c r="S1320" t="s">
        <v>153</v>
      </c>
      <c r="AB1320" t="s">
        <v>128</v>
      </c>
      <c r="AC1320">
        <v>2010</v>
      </c>
      <c r="AD1320" s="145">
        <v>7.4</v>
      </c>
      <c r="AH1320" t="s">
        <v>363</v>
      </c>
    </row>
    <row r="1321" spans="1:34" x14ac:dyDescent="0.25">
      <c r="A1321" t="s">
        <v>137</v>
      </c>
      <c r="B1321" t="s">
        <v>68</v>
      </c>
      <c r="C1321" t="s">
        <v>69</v>
      </c>
      <c r="D1321" t="s">
        <v>136</v>
      </c>
      <c r="E1321" t="s">
        <v>135</v>
      </c>
      <c r="F1321" t="s">
        <v>295</v>
      </c>
      <c r="G1321" t="s">
        <v>296</v>
      </c>
      <c r="H1321">
        <v>199</v>
      </c>
      <c r="I1321" t="s">
        <v>489</v>
      </c>
      <c r="J1321" t="s">
        <v>133</v>
      </c>
      <c r="K1321" t="s">
        <v>132</v>
      </c>
      <c r="P1321" t="s">
        <v>300</v>
      </c>
      <c r="Q1321" t="s">
        <v>301</v>
      </c>
      <c r="R1321" t="s">
        <v>152</v>
      </c>
      <c r="S1321" t="s">
        <v>151</v>
      </c>
      <c r="AB1321" t="s">
        <v>128</v>
      </c>
      <c r="AC1321">
        <v>2010</v>
      </c>
      <c r="AD1321" s="145">
        <v>18.600000000000001</v>
      </c>
      <c r="AH1321" t="s">
        <v>363</v>
      </c>
    </row>
    <row r="1322" spans="1:34" x14ac:dyDescent="0.25">
      <c r="A1322" t="s">
        <v>137</v>
      </c>
      <c r="B1322" t="s">
        <v>68</v>
      </c>
      <c r="C1322" t="s">
        <v>69</v>
      </c>
      <c r="D1322" t="s">
        <v>136</v>
      </c>
      <c r="E1322" t="s">
        <v>135</v>
      </c>
      <c r="F1322" t="s">
        <v>295</v>
      </c>
      <c r="G1322" t="s">
        <v>296</v>
      </c>
      <c r="H1322">
        <v>199</v>
      </c>
      <c r="I1322" t="s">
        <v>489</v>
      </c>
      <c r="J1322" t="s">
        <v>133</v>
      </c>
      <c r="K1322" t="s">
        <v>132</v>
      </c>
      <c r="P1322" t="s">
        <v>300</v>
      </c>
      <c r="Q1322" t="s">
        <v>301</v>
      </c>
      <c r="R1322" t="s">
        <v>150</v>
      </c>
      <c r="S1322" t="s">
        <v>149</v>
      </c>
      <c r="AB1322" t="s">
        <v>128</v>
      </c>
      <c r="AC1322">
        <v>2010</v>
      </c>
      <c r="AD1322" s="145">
        <v>19.8</v>
      </c>
      <c r="AH1322" t="s">
        <v>363</v>
      </c>
    </row>
    <row r="1323" spans="1:34" x14ac:dyDescent="0.25">
      <c r="A1323" t="s">
        <v>137</v>
      </c>
      <c r="B1323" t="s">
        <v>68</v>
      </c>
      <c r="C1323" t="s">
        <v>69</v>
      </c>
      <c r="D1323" t="s">
        <v>136</v>
      </c>
      <c r="E1323" t="s">
        <v>135</v>
      </c>
      <c r="F1323" t="s">
        <v>295</v>
      </c>
      <c r="G1323" t="s">
        <v>296</v>
      </c>
      <c r="H1323">
        <v>199</v>
      </c>
      <c r="I1323" t="s">
        <v>489</v>
      </c>
      <c r="J1323" t="s">
        <v>133</v>
      </c>
      <c r="K1323" t="s">
        <v>132</v>
      </c>
      <c r="P1323" t="s">
        <v>300</v>
      </c>
      <c r="Q1323" t="s">
        <v>301</v>
      </c>
      <c r="R1323" t="s">
        <v>148</v>
      </c>
      <c r="S1323" t="s">
        <v>147</v>
      </c>
      <c r="AB1323" t="s">
        <v>128</v>
      </c>
      <c r="AC1323">
        <v>2010</v>
      </c>
      <c r="AD1323" s="145">
        <v>29.5</v>
      </c>
      <c r="AH1323" t="s">
        <v>363</v>
      </c>
    </row>
    <row r="1324" spans="1:34" x14ac:dyDescent="0.25">
      <c r="A1324" t="s">
        <v>137</v>
      </c>
      <c r="B1324" t="s">
        <v>68</v>
      </c>
      <c r="C1324" t="s">
        <v>69</v>
      </c>
      <c r="D1324" t="s">
        <v>136</v>
      </c>
      <c r="E1324" t="s">
        <v>135</v>
      </c>
      <c r="F1324" t="s">
        <v>295</v>
      </c>
      <c r="G1324" t="s">
        <v>296</v>
      </c>
      <c r="H1324">
        <v>199</v>
      </c>
      <c r="I1324" t="s">
        <v>489</v>
      </c>
      <c r="J1324" t="s">
        <v>133</v>
      </c>
      <c r="K1324" t="s">
        <v>132</v>
      </c>
      <c r="P1324" t="s">
        <v>300</v>
      </c>
      <c r="Q1324" t="s">
        <v>301</v>
      </c>
      <c r="R1324" t="s">
        <v>146</v>
      </c>
      <c r="S1324" t="s">
        <v>145</v>
      </c>
      <c r="AB1324" t="s">
        <v>128</v>
      </c>
      <c r="AC1324">
        <v>2010</v>
      </c>
      <c r="AD1324" s="145">
        <v>5.0999999999999996</v>
      </c>
      <c r="AH1324" t="s">
        <v>363</v>
      </c>
    </row>
    <row r="1325" spans="1:34" x14ac:dyDescent="0.25">
      <c r="A1325" t="s">
        <v>137</v>
      </c>
      <c r="B1325" t="s">
        <v>68</v>
      </c>
      <c r="C1325" t="s">
        <v>69</v>
      </c>
      <c r="D1325" t="s">
        <v>136</v>
      </c>
      <c r="E1325" t="s">
        <v>135</v>
      </c>
      <c r="F1325" t="s">
        <v>295</v>
      </c>
      <c r="G1325" t="s">
        <v>296</v>
      </c>
      <c r="H1325">
        <v>199</v>
      </c>
      <c r="I1325" t="s">
        <v>489</v>
      </c>
      <c r="J1325" t="s">
        <v>133</v>
      </c>
      <c r="K1325" t="s">
        <v>132</v>
      </c>
      <c r="P1325" t="s">
        <v>300</v>
      </c>
      <c r="Q1325" t="s">
        <v>301</v>
      </c>
      <c r="R1325" t="s">
        <v>144</v>
      </c>
      <c r="S1325" t="s">
        <v>143</v>
      </c>
      <c r="AB1325" t="s">
        <v>128</v>
      </c>
      <c r="AC1325">
        <v>2010</v>
      </c>
      <c r="AD1325" s="145">
        <v>100.2</v>
      </c>
      <c r="AH1325" t="s">
        <v>363</v>
      </c>
    </row>
    <row r="1326" spans="1:34" x14ac:dyDescent="0.25">
      <c r="A1326" t="s">
        <v>137</v>
      </c>
      <c r="B1326" t="s">
        <v>68</v>
      </c>
      <c r="C1326" t="s">
        <v>69</v>
      </c>
      <c r="D1326" t="s">
        <v>136</v>
      </c>
      <c r="E1326" t="s">
        <v>135</v>
      </c>
      <c r="F1326" t="s">
        <v>295</v>
      </c>
      <c r="G1326" t="s">
        <v>296</v>
      </c>
      <c r="H1326">
        <v>199</v>
      </c>
      <c r="I1326" t="s">
        <v>489</v>
      </c>
      <c r="J1326" t="s">
        <v>133</v>
      </c>
      <c r="K1326" t="s">
        <v>132</v>
      </c>
      <c r="P1326" t="s">
        <v>300</v>
      </c>
      <c r="Q1326" t="s">
        <v>301</v>
      </c>
      <c r="R1326" t="s">
        <v>142</v>
      </c>
      <c r="S1326" t="s">
        <v>141</v>
      </c>
      <c r="AB1326" t="s">
        <v>128</v>
      </c>
      <c r="AC1326">
        <v>2010</v>
      </c>
      <c r="AD1326" s="145">
        <v>28.9</v>
      </c>
      <c r="AH1326" t="s">
        <v>363</v>
      </c>
    </row>
    <row r="1327" spans="1:34" x14ac:dyDescent="0.25">
      <c r="A1327" t="s">
        <v>137</v>
      </c>
      <c r="B1327" t="s">
        <v>68</v>
      </c>
      <c r="C1327" t="s">
        <v>69</v>
      </c>
      <c r="D1327" t="s">
        <v>136</v>
      </c>
      <c r="E1327" t="s">
        <v>135</v>
      </c>
      <c r="F1327" t="s">
        <v>295</v>
      </c>
      <c r="G1327" t="s">
        <v>296</v>
      </c>
      <c r="H1327">
        <v>199</v>
      </c>
      <c r="I1327" t="s">
        <v>489</v>
      </c>
      <c r="J1327" t="s">
        <v>133</v>
      </c>
      <c r="K1327" t="s">
        <v>132</v>
      </c>
      <c r="P1327" t="s">
        <v>300</v>
      </c>
      <c r="Q1327" t="s">
        <v>301</v>
      </c>
      <c r="R1327" t="s">
        <v>140</v>
      </c>
      <c r="S1327" t="s">
        <v>139</v>
      </c>
      <c r="AB1327" t="s">
        <v>128</v>
      </c>
      <c r="AC1327">
        <v>2010</v>
      </c>
      <c r="AD1327" s="145">
        <v>36.5</v>
      </c>
      <c r="AH1327" t="s">
        <v>363</v>
      </c>
    </row>
    <row r="1328" spans="1:34" x14ac:dyDescent="0.25">
      <c r="A1328" t="s">
        <v>137</v>
      </c>
      <c r="B1328" t="s">
        <v>68</v>
      </c>
      <c r="C1328" t="s">
        <v>69</v>
      </c>
      <c r="D1328" t="s">
        <v>136</v>
      </c>
      <c r="E1328" t="s">
        <v>135</v>
      </c>
      <c r="F1328" t="s">
        <v>295</v>
      </c>
      <c r="G1328" t="s">
        <v>296</v>
      </c>
      <c r="H1328">
        <v>199</v>
      </c>
      <c r="I1328" t="s">
        <v>489</v>
      </c>
      <c r="J1328" t="s">
        <v>133</v>
      </c>
      <c r="K1328" t="s">
        <v>132</v>
      </c>
      <c r="P1328" t="s">
        <v>300</v>
      </c>
      <c r="Q1328" t="s">
        <v>301</v>
      </c>
      <c r="R1328" t="s">
        <v>138</v>
      </c>
      <c r="S1328" t="s">
        <v>131</v>
      </c>
      <c r="AB1328" t="s">
        <v>128</v>
      </c>
      <c r="AC1328">
        <v>2010</v>
      </c>
      <c r="AD1328" s="145">
        <v>256.10000000000002</v>
      </c>
      <c r="AH1328" t="s">
        <v>363</v>
      </c>
    </row>
    <row r="1329" spans="1:34" s="49" customFormat="1" x14ac:dyDescent="0.25">
      <c r="A1329" s="49" t="s">
        <v>137</v>
      </c>
      <c r="B1329" s="49" t="s">
        <v>68</v>
      </c>
      <c r="C1329" s="49" t="s">
        <v>69</v>
      </c>
      <c r="D1329" s="49" t="s">
        <v>136</v>
      </c>
      <c r="E1329" s="49" t="s">
        <v>135</v>
      </c>
      <c r="F1329" s="49" t="s">
        <v>295</v>
      </c>
      <c r="G1329" s="49" t="s">
        <v>296</v>
      </c>
      <c r="H1329" s="49">
        <v>199</v>
      </c>
      <c r="I1329" s="49" t="s">
        <v>489</v>
      </c>
      <c r="J1329" s="49" t="s">
        <v>133</v>
      </c>
      <c r="K1329" s="49" t="s">
        <v>132</v>
      </c>
      <c r="P1329" s="49" t="s">
        <v>302</v>
      </c>
      <c r="Q1329" s="49" t="s">
        <v>131</v>
      </c>
      <c r="R1329" s="49" t="s">
        <v>183</v>
      </c>
      <c r="S1329" s="49" t="s">
        <v>182</v>
      </c>
      <c r="AB1329" s="49" t="s">
        <v>128</v>
      </c>
      <c r="AC1329" s="49">
        <v>2010</v>
      </c>
      <c r="AD1329" s="146">
        <v>0</v>
      </c>
      <c r="AE1329" s="49" t="s">
        <v>179</v>
      </c>
      <c r="AF1329" s="49" t="s">
        <v>858</v>
      </c>
      <c r="AG1329" s="146">
        <f>(AD1330+AD1331+AD1332)</f>
        <v>65.8</v>
      </c>
      <c r="AH1329" s="49" t="s">
        <v>363</v>
      </c>
    </row>
    <row r="1330" spans="1:34" s="49" customFormat="1" x14ac:dyDescent="0.25">
      <c r="A1330" s="49" t="s">
        <v>137</v>
      </c>
      <c r="B1330" s="49" t="s">
        <v>68</v>
      </c>
      <c r="C1330" s="49" t="s">
        <v>69</v>
      </c>
      <c r="D1330" s="49" t="s">
        <v>136</v>
      </c>
      <c r="E1330" s="49" t="s">
        <v>135</v>
      </c>
      <c r="F1330" s="49" t="s">
        <v>295</v>
      </c>
      <c r="G1330" s="49" t="s">
        <v>296</v>
      </c>
      <c r="H1330" s="49">
        <v>199</v>
      </c>
      <c r="I1330" s="49" t="s">
        <v>489</v>
      </c>
      <c r="J1330" s="49" t="s">
        <v>133</v>
      </c>
      <c r="K1330" s="49" t="s">
        <v>132</v>
      </c>
      <c r="P1330" s="49" t="s">
        <v>302</v>
      </c>
      <c r="Q1330" s="49" t="s">
        <v>131</v>
      </c>
      <c r="R1330" s="49" t="s">
        <v>156</v>
      </c>
      <c r="S1330" s="49" t="s">
        <v>155</v>
      </c>
      <c r="AB1330" s="49" t="s">
        <v>128</v>
      </c>
      <c r="AC1330" s="49">
        <v>2010</v>
      </c>
      <c r="AD1330" s="146">
        <v>12.6</v>
      </c>
      <c r="AF1330" s="49" t="s">
        <v>859</v>
      </c>
      <c r="AG1330" s="146">
        <f>(AD1329+AD1333+AD1334+AD1335+AD1336+AD1337+AD1338)</f>
        <v>471.1</v>
      </c>
      <c r="AH1330" s="49" t="s">
        <v>363</v>
      </c>
    </row>
    <row r="1331" spans="1:34" s="49" customFormat="1" x14ac:dyDescent="0.25">
      <c r="A1331" s="49" t="s">
        <v>137</v>
      </c>
      <c r="B1331" s="49" t="s">
        <v>68</v>
      </c>
      <c r="C1331" s="49" t="s">
        <v>69</v>
      </c>
      <c r="D1331" s="49" t="s">
        <v>136</v>
      </c>
      <c r="E1331" s="49" t="s">
        <v>135</v>
      </c>
      <c r="F1331" s="49" t="s">
        <v>295</v>
      </c>
      <c r="G1331" s="49" t="s">
        <v>296</v>
      </c>
      <c r="H1331" s="49">
        <v>199</v>
      </c>
      <c r="I1331" s="49" t="s">
        <v>489</v>
      </c>
      <c r="J1331" s="49" t="s">
        <v>133</v>
      </c>
      <c r="K1331" s="49" t="s">
        <v>132</v>
      </c>
      <c r="P1331" s="49" t="s">
        <v>302</v>
      </c>
      <c r="Q1331" s="49" t="s">
        <v>131</v>
      </c>
      <c r="R1331" s="49" t="s">
        <v>154</v>
      </c>
      <c r="S1331" s="49" t="s">
        <v>153</v>
      </c>
      <c r="AB1331" s="49" t="s">
        <v>128</v>
      </c>
      <c r="AC1331" s="49">
        <v>2010</v>
      </c>
      <c r="AD1331" s="146">
        <v>17.399999999999999</v>
      </c>
      <c r="AF1331" s="49" t="s">
        <v>862</v>
      </c>
      <c r="AG1331" s="146">
        <f>AD1329+AD1330+AD1331+AD1332+ AD1333+AD1334+AD1335+AD1336+AD1337+AD1338</f>
        <v>536.9</v>
      </c>
      <c r="AH1331" s="49" t="s">
        <v>363</v>
      </c>
    </row>
    <row r="1332" spans="1:34" s="49" customFormat="1" x14ac:dyDescent="0.25">
      <c r="A1332" s="49" t="s">
        <v>137</v>
      </c>
      <c r="B1332" s="49" t="s">
        <v>68</v>
      </c>
      <c r="C1332" s="49" t="s">
        <v>69</v>
      </c>
      <c r="D1332" s="49" t="s">
        <v>136</v>
      </c>
      <c r="E1332" s="49" t="s">
        <v>135</v>
      </c>
      <c r="F1332" s="49" t="s">
        <v>295</v>
      </c>
      <c r="G1332" s="49" t="s">
        <v>296</v>
      </c>
      <c r="H1332" s="49">
        <v>199</v>
      </c>
      <c r="I1332" s="49" t="s">
        <v>489</v>
      </c>
      <c r="J1332" s="49" t="s">
        <v>133</v>
      </c>
      <c r="K1332" s="49" t="s">
        <v>132</v>
      </c>
      <c r="P1332" s="49" t="s">
        <v>302</v>
      </c>
      <c r="Q1332" s="49" t="s">
        <v>131</v>
      </c>
      <c r="R1332" s="49" t="s">
        <v>152</v>
      </c>
      <c r="S1332" s="49" t="s">
        <v>151</v>
      </c>
      <c r="AB1332" s="49" t="s">
        <v>128</v>
      </c>
      <c r="AC1332" s="49">
        <v>2010</v>
      </c>
      <c r="AD1332" s="146">
        <v>35.799999999999997</v>
      </c>
      <c r="AG1332" s="146"/>
      <c r="AH1332" s="49" t="s">
        <v>363</v>
      </c>
    </row>
    <row r="1333" spans="1:34" s="49" customFormat="1" x14ac:dyDescent="0.25">
      <c r="A1333" s="49" t="s">
        <v>137</v>
      </c>
      <c r="B1333" s="49" t="s">
        <v>68</v>
      </c>
      <c r="C1333" s="49" t="s">
        <v>69</v>
      </c>
      <c r="D1333" s="49" t="s">
        <v>136</v>
      </c>
      <c r="E1333" s="49" t="s">
        <v>135</v>
      </c>
      <c r="F1333" s="49" t="s">
        <v>295</v>
      </c>
      <c r="G1333" s="49" t="s">
        <v>296</v>
      </c>
      <c r="H1333" s="49">
        <v>199</v>
      </c>
      <c r="I1333" s="49" t="s">
        <v>489</v>
      </c>
      <c r="J1333" s="49" t="s">
        <v>133</v>
      </c>
      <c r="K1333" s="49" t="s">
        <v>132</v>
      </c>
      <c r="P1333" s="49" t="s">
        <v>302</v>
      </c>
      <c r="Q1333" s="49" t="s">
        <v>131</v>
      </c>
      <c r="R1333" s="49" t="s">
        <v>150</v>
      </c>
      <c r="S1333" s="49" t="s">
        <v>149</v>
      </c>
      <c r="AB1333" s="49" t="s">
        <v>128</v>
      </c>
      <c r="AC1333" s="49">
        <v>2010</v>
      </c>
      <c r="AD1333" s="146">
        <v>58.5</v>
      </c>
      <c r="AG1333" s="146"/>
      <c r="AH1333" s="49" t="s">
        <v>363</v>
      </c>
    </row>
    <row r="1334" spans="1:34" s="49" customFormat="1" x14ac:dyDescent="0.25">
      <c r="A1334" s="49" t="s">
        <v>137</v>
      </c>
      <c r="B1334" s="49" t="s">
        <v>68</v>
      </c>
      <c r="C1334" s="49" t="s">
        <v>69</v>
      </c>
      <c r="D1334" s="49" t="s">
        <v>136</v>
      </c>
      <c r="E1334" s="49" t="s">
        <v>135</v>
      </c>
      <c r="F1334" s="49" t="s">
        <v>295</v>
      </c>
      <c r="G1334" s="49" t="s">
        <v>296</v>
      </c>
      <c r="H1334" s="49">
        <v>199</v>
      </c>
      <c r="I1334" s="49" t="s">
        <v>489</v>
      </c>
      <c r="J1334" s="49" t="s">
        <v>133</v>
      </c>
      <c r="K1334" s="49" t="s">
        <v>132</v>
      </c>
      <c r="P1334" s="49" t="s">
        <v>302</v>
      </c>
      <c r="Q1334" s="49" t="s">
        <v>131</v>
      </c>
      <c r="R1334" s="49" t="s">
        <v>148</v>
      </c>
      <c r="S1334" s="49" t="s">
        <v>147</v>
      </c>
      <c r="AB1334" s="49" t="s">
        <v>128</v>
      </c>
      <c r="AC1334" s="49">
        <v>2010</v>
      </c>
      <c r="AD1334" s="146">
        <v>117.2</v>
      </c>
      <c r="AG1334" s="146"/>
      <c r="AH1334" s="49" t="s">
        <v>363</v>
      </c>
    </row>
    <row r="1335" spans="1:34" s="49" customFormat="1" x14ac:dyDescent="0.25">
      <c r="A1335" s="49" t="s">
        <v>137</v>
      </c>
      <c r="B1335" s="49" t="s">
        <v>68</v>
      </c>
      <c r="C1335" s="49" t="s">
        <v>69</v>
      </c>
      <c r="D1335" s="49" t="s">
        <v>136</v>
      </c>
      <c r="E1335" s="49" t="s">
        <v>135</v>
      </c>
      <c r="F1335" s="49" t="s">
        <v>295</v>
      </c>
      <c r="G1335" s="49" t="s">
        <v>296</v>
      </c>
      <c r="H1335" s="49">
        <v>199</v>
      </c>
      <c r="I1335" s="49" t="s">
        <v>489</v>
      </c>
      <c r="J1335" s="49" t="s">
        <v>133</v>
      </c>
      <c r="K1335" s="49" t="s">
        <v>132</v>
      </c>
      <c r="P1335" s="49" t="s">
        <v>302</v>
      </c>
      <c r="Q1335" s="49" t="s">
        <v>131</v>
      </c>
      <c r="R1335" s="49" t="s">
        <v>146</v>
      </c>
      <c r="S1335" s="49" t="s">
        <v>145</v>
      </c>
      <c r="AB1335" s="49" t="s">
        <v>128</v>
      </c>
      <c r="AC1335" s="49">
        <v>2010</v>
      </c>
      <c r="AD1335" s="146">
        <v>8.5</v>
      </c>
      <c r="AG1335" s="146"/>
      <c r="AH1335" s="49" t="s">
        <v>363</v>
      </c>
    </row>
    <row r="1336" spans="1:34" s="49" customFormat="1" x14ac:dyDescent="0.25">
      <c r="A1336" s="49" t="s">
        <v>137</v>
      </c>
      <c r="B1336" s="49" t="s">
        <v>68</v>
      </c>
      <c r="C1336" s="49" t="s">
        <v>69</v>
      </c>
      <c r="D1336" s="49" t="s">
        <v>136</v>
      </c>
      <c r="E1336" s="49" t="s">
        <v>135</v>
      </c>
      <c r="F1336" s="49" t="s">
        <v>295</v>
      </c>
      <c r="G1336" s="49" t="s">
        <v>296</v>
      </c>
      <c r="H1336" s="49">
        <v>199</v>
      </c>
      <c r="I1336" s="49" t="s">
        <v>489</v>
      </c>
      <c r="J1336" s="49" t="s">
        <v>133</v>
      </c>
      <c r="K1336" s="49" t="s">
        <v>132</v>
      </c>
      <c r="P1336" s="49" t="s">
        <v>302</v>
      </c>
      <c r="Q1336" s="49" t="s">
        <v>131</v>
      </c>
      <c r="R1336" s="49" t="s">
        <v>144</v>
      </c>
      <c r="S1336" s="49" t="s">
        <v>143</v>
      </c>
      <c r="AB1336" s="49" t="s">
        <v>128</v>
      </c>
      <c r="AC1336" s="49">
        <v>2010</v>
      </c>
      <c r="AD1336" s="146">
        <v>138.9</v>
      </c>
      <c r="AG1336" s="146"/>
      <c r="AH1336" s="49" t="s">
        <v>363</v>
      </c>
    </row>
    <row r="1337" spans="1:34" s="49" customFormat="1" x14ac:dyDescent="0.25">
      <c r="A1337" s="49" t="s">
        <v>137</v>
      </c>
      <c r="B1337" s="49" t="s">
        <v>68</v>
      </c>
      <c r="C1337" s="49" t="s">
        <v>69</v>
      </c>
      <c r="D1337" s="49" t="s">
        <v>136</v>
      </c>
      <c r="E1337" s="49" t="s">
        <v>135</v>
      </c>
      <c r="F1337" s="49" t="s">
        <v>295</v>
      </c>
      <c r="G1337" s="49" t="s">
        <v>296</v>
      </c>
      <c r="H1337" s="49">
        <v>199</v>
      </c>
      <c r="I1337" s="49" t="s">
        <v>489</v>
      </c>
      <c r="J1337" s="49" t="s">
        <v>133</v>
      </c>
      <c r="K1337" s="49" t="s">
        <v>132</v>
      </c>
      <c r="P1337" s="49" t="s">
        <v>302</v>
      </c>
      <c r="Q1337" s="49" t="s">
        <v>131</v>
      </c>
      <c r="R1337" s="49" t="s">
        <v>142</v>
      </c>
      <c r="S1337" s="49" t="s">
        <v>141</v>
      </c>
      <c r="AB1337" s="49" t="s">
        <v>128</v>
      </c>
      <c r="AC1337" s="49">
        <v>2010</v>
      </c>
      <c r="AD1337" s="146">
        <v>52.3</v>
      </c>
      <c r="AG1337" s="146"/>
      <c r="AH1337" s="49" t="s">
        <v>363</v>
      </c>
    </row>
    <row r="1338" spans="1:34" s="49" customFormat="1" x14ac:dyDescent="0.25">
      <c r="A1338" s="49" t="s">
        <v>137</v>
      </c>
      <c r="B1338" s="49" t="s">
        <v>68</v>
      </c>
      <c r="C1338" s="49" t="s">
        <v>69</v>
      </c>
      <c r="D1338" s="49" t="s">
        <v>136</v>
      </c>
      <c r="E1338" s="49" t="s">
        <v>135</v>
      </c>
      <c r="F1338" s="49" t="s">
        <v>295</v>
      </c>
      <c r="G1338" s="49" t="s">
        <v>296</v>
      </c>
      <c r="H1338" s="49">
        <v>199</v>
      </c>
      <c r="I1338" s="49" t="s">
        <v>489</v>
      </c>
      <c r="J1338" s="49" t="s">
        <v>133</v>
      </c>
      <c r="K1338" s="49" t="s">
        <v>132</v>
      </c>
      <c r="P1338" s="49" t="s">
        <v>302</v>
      </c>
      <c r="Q1338" s="49" t="s">
        <v>131</v>
      </c>
      <c r="R1338" s="49" t="s">
        <v>140</v>
      </c>
      <c r="S1338" s="49" t="s">
        <v>139</v>
      </c>
      <c r="AB1338" s="49" t="s">
        <v>128</v>
      </c>
      <c r="AC1338" s="49">
        <v>2010</v>
      </c>
      <c r="AD1338" s="146">
        <v>95.7</v>
      </c>
      <c r="AG1338" s="146"/>
      <c r="AH1338" s="49" t="s">
        <v>363</v>
      </c>
    </row>
    <row r="1339" spans="1:34" s="49" customFormat="1" x14ac:dyDescent="0.25">
      <c r="A1339" s="49" t="s">
        <v>137</v>
      </c>
      <c r="B1339" s="49" t="s">
        <v>68</v>
      </c>
      <c r="C1339" s="49" t="s">
        <v>69</v>
      </c>
      <c r="D1339" s="49" t="s">
        <v>136</v>
      </c>
      <c r="E1339" s="49" t="s">
        <v>135</v>
      </c>
      <c r="F1339" s="49" t="s">
        <v>295</v>
      </c>
      <c r="G1339" s="49" t="s">
        <v>296</v>
      </c>
      <c r="H1339" s="49">
        <v>199</v>
      </c>
      <c r="I1339" s="49" t="s">
        <v>489</v>
      </c>
      <c r="J1339" s="49" t="s">
        <v>133</v>
      </c>
      <c r="K1339" s="49" t="s">
        <v>132</v>
      </c>
      <c r="P1339" s="49" t="s">
        <v>302</v>
      </c>
      <c r="Q1339" s="49" t="s">
        <v>131</v>
      </c>
      <c r="R1339" s="49" t="s">
        <v>138</v>
      </c>
      <c r="S1339" s="49" t="s">
        <v>131</v>
      </c>
      <c r="AB1339" s="49" t="s">
        <v>128</v>
      </c>
      <c r="AC1339" s="49">
        <v>2010</v>
      </c>
      <c r="AD1339" s="146">
        <v>539</v>
      </c>
      <c r="AG1339" s="146"/>
      <c r="AH1339" s="49" t="s">
        <v>363</v>
      </c>
    </row>
    <row r="1340" spans="1:34" x14ac:dyDescent="0.25">
      <c r="A1340" t="s">
        <v>137</v>
      </c>
      <c r="B1340" t="s">
        <v>364</v>
      </c>
      <c r="C1340" t="s">
        <v>365</v>
      </c>
      <c r="D1340" t="s">
        <v>136</v>
      </c>
      <c r="E1340" t="s">
        <v>135</v>
      </c>
      <c r="F1340" t="s">
        <v>295</v>
      </c>
      <c r="G1340" t="s">
        <v>296</v>
      </c>
      <c r="H1340">
        <v>534</v>
      </c>
      <c r="I1340" t="s">
        <v>366</v>
      </c>
      <c r="J1340" t="s">
        <v>133</v>
      </c>
      <c r="K1340" t="s">
        <v>158</v>
      </c>
      <c r="P1340" t="s">
        <v>297</v>
      </c>
      <c r="Q1340" t="s">
        <v>298</v>
      </c>
      <c r="R1340" t="s">
        <v>172</v>
      </c>
      <c r="S1340" t="s">
        <v>153</v>
      </c>
      <c r="AB1340" t="s">
        <v>128</v>
      </c>
      <c r="AC1340">
        <v>2010</v>
      </c>
      <c r="AD1340" s="145">
        <v>1611</v>
      </c>
      <c r="AE1340" t="s">
        <v>179</v>
      </c>
      <c r="AH1340" t="s">
        <v>367</v>
      </c>
    </row>
    <row r="1341" spans="1:34" x14ac:dyDescent="0.25">
      <c r="A1341" t="s">
        <v>137</v>
      </c>
      <c r="B1341" t="s">
        <v>364</v>
      </c>
      <c r="C1341" t="s">
        <v>365</v>
      </c>
      <c r="D1341" t="s">
        <v>136</v>
      </c>
      <c r="E1341" t="s">
        <v>135</v>
      </c>
      <c r="F1341" t="s">
        <v>295</v>
      </c>
      <c r="G1341" t="s">
        <v>296</v>
      </c>
      <c r="H1341">
        <v>534</v>
      </c>
      <c r="I1341" t="s">
        <v>366</v>
      </c>
      <c r="J1341" t="s">
        <v>133</v>
      </c>
      <c r="K1341" t="s">
        <v>158</v>
      </c>
      <c r="P1341" t="s">
        <v>297</v>
      </c>
      <c r="Q1341" t="s">
        <v>298</v>
      </c>
      <c r="R1341" t="s">
        <v>171</v>
      </c>
      <c r="S1341" t="s">
        <v>151</v>
      </c>
      <c r="AB1341" t="s">
        <v>128</v>
      </c>
      <c r="AC1341">
        <v>2010</v>
      </c>
      <c r="AD1341" s="145">
        <v>0.29299999999999998</v>
      </c>
      <c r="AE1341" t="s">
        <v>179</v>
      </c>
      <c r="AH1341" t="s">
        <v>367</v>
      </c>
    </row>
    <row r="1342" spans="1:34" x14ac:dyDescent="0.25">
      <c r="A1342" t="s">
        <v>137</v>
      </c>
      <c r="B1342" t="s">
        <v>364</v>
      </c>
      <c r="C1342" t="s">
        <v>365</v>
      </c>
      <c r="D1342" t="s">
        <v>136</v>
      </c>
      <c r="E1342" t="s">
        <v>135</v>
      </c>
      <c r="F1342" t="s">
        <v>295</v>
      </c>
      <c r="G1342" t="s">
        <v>296</v>
      </c>
      <c r="H1342">
        <v>534</v>
      </c>
      <c r="I1342" t="s">
        <v>366</v>
      </c>
      <c r="J1342" t="s">
        <v>133</v>
      </c>
      <c r="K1342" t="s">
        <v>158</v>
      </c>
      <c r="P1342" t="s">
        <v>297</v>
      </c>
      <c r="Q1342" t="s">
        <v>298</v>
      </c>
      <c r="R1342" t="s">
        <v>170</v>
      </c>
      <c r="S1342" t="s">
        <v>169</v>
      </c>
      <c r="AB1342" t="s">
        <v>128</v>
      </c>
      <c r="AC1342">
        <v>2010</v>
      </c>
      <c r="AD1342" s="145">
        <v>9927</v>
      </c>
      <c r="AE1342" t="s">
        <v>179</v>
      </c>
      <c r="AH1342" t="s">
        <v>367</v>
      </c>
    </row>
    <row r="1343" spans="1:34" x14ac:dyDescent="0.25">
      <c r="A1343" t="s">
        <v>137</v>
      </c>
      <c r="B1343" t="s">
        <v>364</v>
      </c>
      <c r="C1343" t="s">
        <v>365</v>
      </c>
      <c r="D1343" t="s">
        <v>136</v>
      </c>
      <c r="E1343" t="s">
        <v>135</v>
      </c>
      <c r="F1343" t="s">
        <v>295</v>
      </c>
      <c r="G1343" t="s">
        <v>296</v>
      </c>
      <c r="H1343">
        <v>534</v>
      </c>
      <c r="I1343" t="s">
        <v>366</v>
      </c>
      <c r="J1343" t="s">
        <v>133</v>
      </c>
      <c r="K1343" t="s">
        <v>158</v>
      </c>
      <c r="P1343" t="s">
        <v>297</v>
      </c>
      <c r="Q1343" t="s">
        <v>298</v>
      </c>
      <c r="R1343" t="s">
        <v>168</v>
      </c>
      <c r="S1343" t="s">
        <v>167</v>
      </c>
      <c r="AB1343" t="s">
        <v>128</v>
      </c>
      <c r="AC1343">
        <v>2010</v>
      </c>
      <c r="AD1343" s="145">
        <v>16096</v>
      </c>
      <c r="AH1343" t="s">
        <v>367</v>
      </c>
    </row>
    <row r="1344" spans="1:34" x14ac:dyDescent="0.25">
      <c r="A1344" t="s">
        <v>137</v>
      </c>
      <c r="B1344" t="s">
        <v>364</v>
      </c>
      <c r="C1344" t="s">
        <v>365</v>
      </c>
      <c r="D1344" t="s">
        <v>136</v>
      </c>
      <c r="E1344" t="s">
        <v>135</v>
      </c>
      <c r="F1344" t="s">
        <v>295</v>
      </c>
      <c r="G1344" t="s">
        <v>296</v>
      </c>
      <c r="H1344">
        <v>534</v>
      </c>
      <c r="I1344" t="s">
        <v>366</v>
      </c>
      <c r="J1344" t="s">
        <v>133</v>
      </c>
      <c r="K1344" t="s">
        <v>158</v>
      </c>
      <c r="P1344" t="s">
        <v>297</v>
      </c>
      <c r="Q1344" t="s">
        <v>298</v>
      </c>
      <c r="R1344" t="s">
        <v>164</v>
      </c>
      <c r="S1344" t="s">
        <v>143</v>
      </c>
      <c r="AB1344" t="s">
        <v>128</v>
      </c>
      <c r="AC1344">
        <v>2010</v>
      </c>
      <c r="AD1344" s="145">
        <v>3918</v>
      </c>
      <c r="AE1344" t="s">
        <v>179</v>
      </c>
      <c r="AH1344" t="s">
        <v>367</v>
      </c>
    </row>
    <row r="1345" spans="1:34" x14ac:dyDescent="0.25">
      <c r="A1345" t="s">
        <v>137</v>
      </c>
      <c r="B1345" t="s">
        <v>364</v>
      </c>
      <c r="C1345" t="s">
        <v>365</v>
      </c>
      <c r="D1345" t="s">
        <v>136</v>
      </c>
      <c r="E1345" t="s">
        <v>135</v>
      </c>
      <c r="F1345" t="s">
        <v>295</v>
      </c>
      <c r="G1345" t="s">
        <v>296</v>
      </c>
      <c r="H1345">
        <v>534</v>
      </c>
      <c r="I1345" t="s">
        <v>366</v>
      </c>
      <c r="J1345" t="s">
        <v>133</v>
      </c>
      <c r="K1345" t="s">
        <v>158</v>
      </c>
      <c r="P1345" t="s">
        <v>297</v>
      </c>
      <c r="Q1345" t="s">
        <v>298</v>
      </c>
      <c r="R1345" t="s">
        <v>163</v>
      </c>
      <c r="S1345" t="s">
        <v>162</v>
      </c>
      <c r="AB1345" t="s">
        <v>128</v>
      </c>
      <c r="AC1345">
        <v>2010</v>
      </c>
      <c r="AD1345" s="145">
        <v>0.16600000000000001</v>
      </c>
      <c r="AE1345" t="s">
        <v>179</v>
      </c>
      <c r="AH1345" t="s">
        <v>367</v>
      </c>
    </row>
    <row r="1346" spans="1:34" x14ac:dyDescent="0.25">
      <c r="A1346" t="s">
        <v>137</v>
      </c>
      <c r="B1346" t="s">
        <v>364</v>
      </c>
      <c r="C1346" t="s">
        <v>365</v>
      </c>
      <c r="D1346" t="s">
        <v>136</v>
      </c>
      <c r="E1346" t="s">
        <v>135</v>
      </c>
      <c r="F1346" t="s">
        <v>295</v>
      </c>
      <c r="G1346" t="s">
        <v>296</v>
      </c>
      <c r="H1346">
        <v>534</v>
      </c>
      <c r="I1346" t="s">
        <v>366</v>
      </c>
      <c r="J1346" t="s">
        <v>133</v>
      </c>
      <c r="K1346" t="s">
        <v>158</v>
      </c>
      <c r="P1346" t="s">
        <v>297</v>
      </c>
      <c r="Q1346" t="s">
        <v>298</v>
      </c>
      <c r="R1346" t="s">
        <v>161</v>
      </c>
      <c r="S1346" t="s">
        <v>139</v>
      </c>
      <c r="AB1346" t="s">
        <v>128</v>
      </c>
      <c r="AC1346">
        <v>2010</v>
      </c>
      <c r="AD1346" s="145">
        <v>33159</v>
      </c>
      <c r="AH1346" t="s">
        <v>367</v>
      </c>
    </row>
    <row r="1347" spans="1:34" x14ac:dyDescent="0.25">
      <c r="A1347" t="s">
        <v>137</v>
      </c>
      <c r="B1347" t="s">
        <v>364</v>
      </c>
      <c r="C1347" t="s">
        <v>365</v>
      </c>
      <c r="D1347" t="s">
        <v>136</v>
      </c>
      <c r="E1347" t="s">
        <v>135</v>
      </c>
      <c r="F1347" t="s">
        <v>295</v>
      </c>
      <c r="G1347" t="s">
        <v>296</v>
      </c>
      <c r="H1347">
        <v>534</v>
      </c>
      <c r="I1347" t="s">
        <v>366</v>
      </c>
      <c r="J1347" t="s">
        <v>133</v>
      </c>
      <c r="K1347" t="s">
        <v>158</v>
      </c>
      <c r="P1347" t="s">
        <v>297</v>
      </c>
      <c r="Q1347" t="s">
        <v>298</v>
      </c>
      <c r="R1347" t="s">
        <v>160</v>
      </c>
      <c r="S1347" t="s">
        <v>131</v>
      </c>
      <c r="AB1347" t="s">
        <v>128</v>
      </c>
      <c r="AC1347">
        <v>2010</v>
      </c>
      <c r="AD1347" s="145">
        <v>65.17</v>
      </c>
      <c r="AH1347" t="s">
        <v>367</v>
      </c>
    </row>
    <row r="1348" spans="1:34" x14ac:dyDescent="0.25">
      <c r="A1348" t="s">
        <v>137</v>
      </c>
      <c r="B1348" t="s">
        <v>364</v>
      </c>
      <c r="C1348" t="s">
        <v>365</v>
      </c>
      <c r="D1348" t="s">
        <v>136</v>
      </c>
      <c r="E1348" t="s">
        <v>135</v>
      </c>
      <c r="F1348" t="s">
        <v>295</v>
      </c>
      <c r="G1348" t="s">
        <v>296</v>
      </c>
      <c r="H1348">
        <v>534</v>
      </c>
      <c r="I1348" t="s">
        <v>366</v>
      </c>
      <c r="J1348" t="s">
        <v>133</v>
      </c>
      <c r="K1348" t="s">
        <v>158</v>
      </c>
      <c r="P1348" t="s">
        <v>300</v>
      </c>
      <c r="Q1348" t="s">
        <v>301</v>
      </c>
      <c r="R1348" t="s">
        <v>174</v>
      </c>
      <c r="S1348" t="s">
        <v>173</v>
      </c>
      <c r="AB1348" t="s">
        <v>128</v>
      </c>
      <c r="AC1348">
        <v>2010</v>
      </c>
      <c r="AD1348" s="145">
        <v>0.23200000000000001</v>
      </c>
      <c r="AE1348" t="s">
        <v>179</v>
      </c>
      <c r="AH1348" t="s">
        <v>367</v>
      </c>
    </row>
    <row r="1349" spans="1:34" x14ac:dyDescent="0.25">
      <c r="A1349" t="s">
        <v>137</v>
      </c>
      <c r="B1349" t="s">
        <v>364</v>
      </c>
      <c r="C1349" t="s">
        <v>365</v>
      </c>
      <c r="D1349" t="s">
        <v>136</v>
      </c>
      <c r="E1349" t="s">
        <v>135</v>
      </c>
      <c r="F1349" t="s">
        <v>295</v>
      </c>
      <c r="G1349" t="s">
        <v>296</v>
      </c>
      <c r="H1349">
        <v>534</v>
      </c>
      <c r="I1349" t="s">
        <v>366</v>
      </c>
      <c r="J1349" t="s">
        <v>133</v>
      </c>
      <c r="K1349" t="s">
        <v>158</v>
      </c>
      <c r="P1349" t="s">
        <v>300</v>
      </c>
      <c r="Q1349" t="s">
        <v>301</v>
      </c>
      <c r="R1349" t="s">
        <v>172</v>
      </c>
      <c r="S1349" t="s">
        <v>153</v>
      </c>
      <c r="AB1349" t="s">
        <v>128</v>
      </c>
      <c r="AC1349">
        <v>2010</v>
      </c>
      <c r="AD1349" s="145">
        <v>0.29199999999999998</v>
      </c>
      <c r="AE1349" t="s">
        <v>179</v>
      </c>
      <c r="AH1349" t="s">
        <v>367</v>
      </c>
    </row>
    <row r="1350" spans="1:34" x14ac:dyDescent="0.25">
      <c r="A1350" t="s">
        <v>137</v>
      </c>
      <c r="B1350" t="s">
        <v>364</v>
      </c>
      <c r="C1350" t="s">
        <v>365</v>
      </c>
      <c r="D1350" t="s">
        <v>136</v>
      </c>
      <c r="E1350" t="s">
        <v>135</v>
      </c>
      <c r="F1350" t="s">
        <v>295</v>
      </c>
      <c r="G1350" t="s">
        <v>296</v>
      </c>
      <c r="H1350">
        <v>534</v>
      </c>
      <c r="I1350" t="s">
        <v>366</v>
      </c>
      <c r="J1350" t="s">
        <v>133</v>
      </c>
      <c r="K1350" t="s">
        <v>158</v>
      </c>
      <c r="P1350" t="s">
        <v>300</v>
      </c>
      <c r="Q1350" t="s">
        <v>301</v>
      </c>
      <c r="R1350" t="s">
        <v>171</v>
      </c>
      <c r="S1350" t="s">
        <v>151</v>
      </c>
      <c r="AB1350" t="s">
        <v>128</v>
      </c>
      <c r="AC1350">
        <v>2010</v>
      </c>
      <c r="AD1350" s="145">
        <v>2084</v>
      </c>
      <c r="AE1350" t="s">
        <v>179</v>
      </c>
      <c r="AH1350" t="s">
        <v>367</v>
      </c>
    </row>
    <row r="1351" spans="1:34" x14ac:dyDescent="0.25">
      <c r="A1351" t="s">
        <v>137</v>
      </c>
      <c r="B1351" t="s">
        <v>364</v>
      </c>
      <c r="C1351" t="s">
        <v>365</v>
      </c>
      <c r="D1351" t="s">
        <v>136</v>
      </c>
      <c r="E1351" t="s">
        <v>135</v>
      </c>
      <c r="F1351" t="s">
        <v>295</v>
      </c>
      <c r="G1351" t="s">
        <v>296</v>
      </c>
      <c r="H1351">
        <v>534</v>
      </c>
      <c r="I1351" t="s">
        <v>366</v>
      </c>
      <c r="J1351" t="s">
        <v>133</v>
      </c>
      <c r="K1351" t="s">
        <v>158</v>
      </c>
      <c r="P1351" t="s">
        <v>300</v>
      </c>
      <c r="Q1351" t="s">
        <v>301</v>
      </c>
      <c r="R1351" t="s">
        <v>170</v>
      </c>
      <c r="S1351" t="s">
        <v>169</v>
      </c>
      <c r="AB1351" t="s">
        <v>128</v>
      </c>
      <c r="AC1351">
        <v>2010</v>
      </c>
      <c r="AD1351" s="145">
        <v>6377</v>
      </c>
      <c r="AE1351" t="s">
        <v>179</v>
      </c>
      <c r="AH1351" t="s">
        <v>367</v>
      </c>
    </row>
    <row r="1352" spans="1:34" x14ac:dyDescent="0.25">
      <c r="A1352" t="s">
        <v>137</v>
      </c>
      <c r="B1352" t="s">
        <v>364</v>
      </c>
      <c r="C1352" t="s">
        <v>365</v>
      </c>
      <c r="D1352" t="s">
        <v>136</v>
      </c>
      <c r="E1352" t="s">
        <v>135</v>
      </c>
      <c r="F1352" t="s">
        <v>295</v>
      </c>
      <c r="G1352" t="s">
        <v>296</v>
      </c>
      <c r="H1352">
        <v>534</v>
      </c>
      <c r="I1352" t="s">
        <v>366</v>
      </c>
      <c r="J1352" t="s">
        <v>133</v>
      </c>
      <c r="K1352" t="s">
        <v>158</v>
      </c>
      <c r="P1352" t="s">
        <v>300</v>
      </c>
      <c r="Q1352" t="s">
        <v>301</v>
      </c>
      <c r="R1352" t="s">
        <v>168</v>
      </c>
      <c r="S1352" t="s">
        <v>167</v>
      </c>
      <c r="AB1352" t="s">
        <v>128</v>
      </c>
      <c r="AC1352">
        <v>2010</v>
      </c>
      <c r="AD1352" s="145">
        <v>9378</v>
      </c>
      <c r="AH1352" t="s">
        <v>367</v>
      </c>
    </row>
    <row r="1353" spans="1:34" x14ac:dyDescent="0.25">
      <c r="A1353" t="s">
        <v>137</v>
      </c>
      <c r="B1353" t="s">
        <v>364</v>
      </c>
      <c r="C1353" t="s">
        <v>365</v>
      </c>
      <c r="D1353" t="s">
        <v>136</v>
      </c>
      <c r="E1353" t="s">
        <v>135</v>
      </c>
      <c r="F1353" t="s">
        <v>295</v>
      </c>
      <c r="G1353" t="s">
        <v>296</v>
      </c>
      <c r="H1353">
        <v>534</v>
      </c>
      <c r="I1353" t="s">
        <v>366</v>
      </c>
      <c r="J1353" t="s">
        <v>133</v>
      </c>
      <c r="K1353" t="s">
        <v>158</v>
      </c>
      <c r="P1353" t="s">
        <v>300</v>
      </c>
      <c r="Q1353" t="s">
        <v>301</v>
      </c>
      <c r="R1353" t="s">
        <v>166</v>
      </c>
      <c r="S1353" t="s">
        <v>165</v>
      </c>
      <c r="AB1353" t="s">
        <v>128</v>
      </c>
      <c r="AC1353">
        <v>2010</v>
      </c>
      <c r="AD1353" s="145">
        <v>2014</v>
      </c>
      <c r="AE1353" t="s">
        <v>179</v>
      </c>
      <c r="AH1353" t="s">
        <v>367</v>
      </c>
    </row>
    <row r="1354" spans="1:34" x14ac:dyDescent="0.25">
      <c r="A1354" t="s">
        <v>137</v>
      </c>
      <c r="B1354" t="s">
        <v>364</v>
      </c>
      <c r="C1354" t="s">
        <v>365</v>
      </c>
      <c r="D1354" t="s">
        <v>136</v>
      </c>
      <c r="E1354" t="s">
        <v>135</v>
      </c>
      <c r="F1354" t="s">
        <v>295</v>
      </c>
      <c r="G1354" t="s">
        <v>296</v>
      </c>
      <c r="H1354">
        <v>534</v>
      </c>
      <c r="I1354" t="s">
        <v>366</v>
      </c>
      <c r="J1354" t="s">
        <v>133</v>
      </c>
      <c r="K1354" t="s">
        <v>158</v>
      </c>
      <c r="P1354" t="s">
        <v>300</v>
      </c>
      <c r="Q1354" t="s">
        <v>301</v>
      </c>
      <c r="R1354" t="s">
        <v>164</v>
      </c>
      <c r="S1354" t="s">
        <v>143</v>
      </c>
      <c r="AB1354" t="s">
        <v>128</v>
      </c>
      <c r="AC1354">
        <v>2010</v>
      </c>
      <c r="AD1354" s="145">
        <v>17556</v>
      </c>
      <c r="AH1354" t="s">
        <v>367</v>
      </c>
    </row>
    <row r="1355" spans="1:34" x14ac:dyDescent="0.25">
      <c r="A1355" t="s">
        <v>137</v>
      </c>
      <c r="B1355" t="s">
        <v>364</v>
      </c>
      <c r="C1355" t="s">
        <v>365</v>
      </c>
      <c r="D1355" t="s">
        <v>136</v>
      </c>
      <c r="E1355" t="s">
        <v>135</v>
      </c>
      <c r="F1355" t="s">
        <v>295</v>
      </c>
      <c r="G1355" t="s">
        <v>296</v>
      </c>
      <c r="H1355">
        <v>534</v>
      </c>
      <c r="I1355" t="s">
        <v>366</v>
      </c>
      <c r="J1355" t="s">
        <v>133</v>
      </c>
      <c r="K1355" t="s">
        <v>158</v>
      </c>
      <c r="P1355" t="s">
        <v>300</v>
      </c>
      <c r="Q1355" t="s">
        <v>301</v>
      </c>
      <c r="R1355" t="s">
        <v>163</v>
      </c>
      <c r="S1355" t="s">
        <v>162</v>
      </c>
      <c r="AB1355" t="s">
        <v>128</v>
      </c>
      <c r="AC1355">
        <v>2010</v>
      </c>
      <c r="AD1355" s="145">
        <v>5685</v>
      </c>
      <c r="AE1355" t="s">
        <v>179</v>
      </c>
      <c r="AH1355" t="s">
        <v>367</v>
      </c>
    </row>
    <row r="1356" spans="1:34" x14ac:dyDescent="0.25">
      <c r="A1356" t="s">
        <v>137</v>
      </c>
      <c r="B1356" t="s">
        <v>364</v>
      </c>
      <c r="C1356" t="s">
        <v>365</v>
      </c>
      <c r="D1356" t="s">
        <v>136</v>
      </c>
      <c r="E1356" t="s">
        <v>135</v>
      </c>
      <c r="F1356" t="s">
        <v>295</v>
      </c>
      <c r="G1356" t="s">
        <v>296</v>
      </c>
      <c r="H1356">
        <v>534</v>
      </c>
      <c r="I1356" t="s">
        <v>366</v>
      </c>
      <c r="J1356" t="s">
        <v>133</v>
      </c>
      <c r="K1356" t="s">
        <v>158</v>
      </c>
      <c r="P1356" t="s">
        <v>300</v>
      </c>
      <c r="Q1356" t="s">
        <v>301</v>
      </c>
      <c r="R1356" t="s">
        <v>161</v>
      </c>
      <c r="S1356" t="s">
        <v>139</v>
      </c>
      <c r="AB1356" t="s">
        <v>128</v>
      </c>
      <c r="AC1356">
        <v>2010</v>
      </c>
      <c r="AD1356" s="145">
        <v>20618</v>
      </c>
      <c r="AH1356" t="s">
        <v>367</v>
      </c>
    </row>
    <row r="1357" spans="1:34" x14ac:dyDescent="0.25">
      <c r="A1357" t="s">
        <v>137</v>
      </c>
      <c r="B1357" t="s">
        <v>364</v>
      </c>
      <c r="C1357" t="s">
        <v>365</v>
      </c>
      <c r="D1357" t="s">
        <v>136</v>
      </c>
      <c r="E1357" t="s">
        <v>135</v>
      </c>
      <c r="F1357" t="s">
        <v>295</v>
      </c>
      <c r="G1357" t="s">
        <v>296</v>
      </c>
      <c r="H1357">
        <v>534</v>
      </c>
      <c r="I1357" t="s">
        <v>366</v>
      </c>
      <c r="J1357" t="s">
        <v>133</v>
      </c>
      <c r="K1357" t="s">
        <v>158</v>
      </c>
      <c r="P1357" t="s">
        <v>300</v>
      </c>
      <c r="Q1357" t="s">
        <v>301</v>
      </c>
      <c r="R1357" t="s">
        <v>160</v>
      </c>
      <c r="S1357" t="s">
        <v>131</v>
      </c>
      <c r="AB1357" t="s">
        <v>128</v>
      </c>
      <c r="AC1357">
        <v>2010</v>
      </c>
      <c r="AD1357" s="145">
        <v>64236</v>
      </c>
      <c r="AH1357" t="s">
        <v>367</v>
      </c>
    </row>
    <row r="1358" spans="1:34" s="49" customFormat="1" x14ac:dyDescent="0.25">
      <c r="A1358" s="49" t="s">
        <v>137</v>
      </c>
      <c r="B1358" s="49" t="s">
        <v>364</v>
      </c>
      <c r="C1358" s="49" t="s">
        <v>365</v>
      </c>
      <c r="D1358" s="49" t="s">
        <v>136</v>
      </c>
      <c r="E1358" s="49" t="s">
        <v>135</v>
      </c>
      <c r="F1358" s="49" t="s">
        <v>295</v>
      </c>
      <c r="G1358" s="49" t="s">
        <v>296</v>
      </c>
      <c r="H1358" s="49">
        <v>534</v>
      </c>
      <c r="I1358" s="49" t="s">
        <v>366</v>
      </c>
      <c r="J1358" s="49" t="s">
        <v>133</v>
      </c>
      <c r="K1358" s="49" t="s">
        <v>158</v>
      </c>
      <c r="P1358" s="49" t="s">
        <v>302</v>
      </c>
      <c r="Q1358" s="49" t="s">
        <v>131</v>
      </c>
      <c r="R1358" s="49" t="s">
        <v>174</v>
      </c>
      <c r="S1358" s="49" t="s">
        <v>173</v>
      </c>
      <c r="AB1358" s="49" t="s">
        <v>128</v>
      </c>
      <c r="AC1358" s="49">
        <v>2010</v>
      </c>
      <c r="AD1358" s="146">
        <v>0.23200000000000001</v>
      </c>
      <c r="AE1358" s="49" t="s">
        <v>179</v>
      </c>
      <c r="AF1358" s="49" t="s">
        <v>858</v>
      </c>
      <c r="AG1358" s="146">
        <f>(AD1358+AD1359+AD1360)</f>
        <v>4.5120000000000005</v>
      </c>
      <c r="AH1358" s="49" t="s">
        <v>367</v>
      </c>
    </row>
    <row r="1359" spans="1:34" s="49" customFormat="1" x14ac:dyDescent="0.25">
      <c r="A1359" s="49" t="s">
        <v>137</v>
      </c>
      <c r="B1359" s="49" t="s">
        <v>364</v>
      </c>
      <c r="C1359" s="49" t="s">
        <v>365</v>
      </c>
      <c r="D1359" s="49" t="s">
        <v>136</v>
      </c>
      <c r="E1359" s="49" t="s">
        <v>135</v>
      </c>
      <c r="F1359" s="49" t="s">
        <v>295</v>
      </c>
      <c r="G1359" s="49" t="s">
        <v>296</v>
      </c>
      <c r="H1359" s="49">
        <v>534</v>
      </c>
      <c r="I1359" s="49" t="s">
        <v>366</v>
      </c>
      <c r="J1359" s="49" t="s">
        <v>133</v>
      </c>
      <c r="K1359" s="49" t="s">
        <v>158</v>
      </c>
      <c r="P1359" s="49" t="s">
        <v>302</v>
      </c>
      <c r="Q1359" s="49" t="s">
        <v>131</v>
      </c>
      <c r="R1359" s="49" t="s">
        <v>172</v>
      </c>
      <c r="S1359" s="49" t="s">
        <v>153</v>
      </c>
      <c r="AB1359" s="49" t="s">
        <v>128</v>
      </c>
      <c r="AC1359" s="49">
        <v>2010</v>
      </c>
      <c r="AD1359" s="146">
        <v>1.903</v>
      </c>
      <c r="AE1359" s="49" t="s">
        <v>179</v>
      </c>
      <c r="AF1359" s="49" t="s">
        <v>859</v>
      </c>
      <c r="AG1359" s="146">
        <f>(AD1361+AD1362+AD1363+AD1364+AD1365+AD1366)</f>
        <v>124.89400000000001</v>
      </c>
      <c r="AH1359" s="49" t="s">
        <v>367</v>
      </c>
    </row>
    <row r="1360" spans="1:34" s="49" customFormat="1" x14ac:dyDescent="0.25">
      <c r="A1360" s="49" t="s">
        <v>137</v>
      </c>
      <c r="B1360" s="49" t="s">
        <v>364</v>
      </c>
      <c r="C1360" s="49" t="s">
        <v>365</v>
      </c>
      <c r="D1360" s="49" t="s">
        <v>136</v>
      </c>
      <c r="E1360" s="49" t="s">
        <v>135</v>
      </c>
      <c r="F1360" s="49" t="s">
        <v>295</v>
      </c>
      <c r="G1360" s="49" t="s">
        <v>296</v>
      </c>
      <c r="H1360" s="49">
        <v>534</v>
      </c>
      <c r="I1360" s="49" t="s">
        <v>366</v>
      </c>
      <c r="J1360" s="49" t="s">
        <v>133</v>
      </c>
      <c r="K1360" s="49" t="s">
        <v>158</v>
      </c>
      <c r="P1360" s="49" t="s">
        <v>302</v>
      </c>
      <c r="Q1360" s="49" t="s">
        <v>131</v>
      </c>
      <c r="R1360" s="49" t="s">
        <v>171</v>
      </c>
      <c r="S1360" s="49" t="s">
        <v>151</v>
      </c>
      <c r="AB1360" s="49" t="s">
        <v>128</v>
      </c>
      <c r="AC1360" s="49">
        <v>2010</v>
      </c>
      <c r="AD1360" s="146">
        <v>2.3769999999999998</v>
      </c>
      <c r="AE1360" s="49" t="s">
        <v>179</v>
      </c>
      <c r="AF1360" s="49" t="s">
        <v>862</v>
      </c>
      <c r="AG1360" s="146">
        <f>AD1358+AD1359+AD1360+AD1361+ AD1362+AD1363+AD1364+AD1365+AD1366</f>
        <v>129.40600000000001</v>
      </c>
      <c r="AH1360" s="49" t="s">
        <v>367</v>
      </c>
    </row>
    <row r="1361" spans="1:34" s="49" customFormat="1" x14ac:dyDescent="0.25">
      <c r="A1361" s="49" t="s">
        <v>137</v>
      </c>
      <c r="B1361" s="49" t="s">
        <v>364</v>
      </c>
      <c r="C1361" s="49" t="s">
        <v>365</v>
      </c>
      <c r="D1361" s="49" t="s">
        <v>136</v>
      </c>
      <c r="E1361" s="49" t="s">
        <v>135</v>
      </c>
      <c r="F1361" s="49" t="s">
        <v>295</v>
      </c>
      <c r="G1361" s="49" t="s">
        <v>296</v>
      </c>
      <c r="H1361" s="49">
        <v>534</v>
      </c>
      <c r="I1361" s="49" t="s">
        <v>366</v>
      </c>
      <c r="J1361" s="49" t="s">
        <v>133</v>
      </c>
      <c r="K1361" s="49" t="s">
        <v>158</v>
      </c>
      <c r="P1361" s="49" t="s">
        <v>302</v>
      </c>
      <c r="Q1361" s="49" t="s">
        <v>131</v>
      </c>
      <c r="R1361" s="49" t="s">
        <v>170</v>
      </c>
      <c r="S1361" s="49" t="s">
        <v>169</v>
      </c>
      <c r="AB1361" s="49" t="s">
        <v>128</v>
      </c>
      <c r="AC1361" s="49">
        <v>2010</v>
      </c>
      <c r="AD1361" s="146">
        <v>16.303999999999998</v>
      </c>
      <c r="AG1361" s="146"/>
      <c r="AH1361" s="49" t="s">
        <v>367</v>
      </c>
    </row>
    <row r="1362" spans="1:34" s="49" customFormat="1" x14ac:dyDescent="0.25">
      <c r="A1362" s="49" t="s">
        <v>137</v>
      </c>
      <c r="B1362" s="49" t="s">
        <v>364</v>
      </c>
      <c r="C1362" s="49" t="s">
        <v>365</v>
      </c>
      <c r="D1362" s="49" t="s">
        <v>136</v>
      </c>
      <c r="E1362" s="49" t="s">
        <v>135</v>
      </c>
      <c r="F1362" s="49" t="s">
        <v>295</v>
      </c>
      <c r="G1362" s="49" t="s">
        <v>296</v>
      </c>
      <c r="H1362" s="49">
        <v>534</v>
      </c>
      <c r="I1362" s="49" t="s">
        <v>366</v>
      </c>
      <c r="J1362" s="49" t="s">
        <v>133</v>
      </c>
      <c r="K1362" s="49" t="s">
        <v>158</v>
      </c>
      <c r="P1362" s="49" t="s">
        <v>302</v>
      </c>
      <c r="Q1362" s="49" t="s">
        <v>131</v>
      </c>
      <c r="R1362" s="49" t="s">
        <v>168</v>
      </c>
      <c r="S1362" s="49" t="s">
        <v>167</v>
      </c>
      <c r="AB1362" s="49" t="s">
        <v>128</v>
      </c>
      <c r="AC1362" s="49">
        <v>2010</v>
      </c>
      <c r="AD1362" s="146">
        <v>25.474</v>
      </c>
      <c r="AG1362" s="146"/>
      <c r="AH1362" s="49" t="s">
        <v>367</v>
      </c>
    </row>
    <row r="1363" spans="1:34" s="49" customFormat="1" x14ac:dyDescent="0.25">
      <c r="A1363" s="49" t="s">
        <v>137</v>
      </c>
      <c r="B1363" s="49" t="s">
        <v>364</v>
      </c>
      <c r="C1363" s="49" t="s">
        <v>365</v>
      </c>
      <c r="D1363" s="49" t="s">
        <v>136</v>
      </c>
      <c r="E1363" s="49" t="s">
        <v>135</v>
      </c>
      <c r="F1363" s="49" t="s">
        <v>295</v>
      </c>
      <c r="G1363" s="49" t="s">
        <v>296</v>
      </c>
      <c r="H1363" s="49">
        <v>534</v>
      </c>
      <c r="I1363" s="49" t="s">
        <v>366</v>
      </c>
      <c r="J1363" s="49" t="s">
        <v>133</v>
      </c>
      <c r="K1363" s="49" t="s">
        <v>158</v>
      </c>
      <c r="P1363" s="49" t="s">
        <v>302</v>
      </c>
      <c r="Q1363" s="49" t="s">
        <v>131</v>
      </c>
      <c r="R1363" s="49" t="s">
        <v>166</v>
      </c>
      <c r="S1363" s="49" t="s">
        <v>165</v>
      </c>
      <c r="AB1363" s="49" t="s">
        <v>128</v>
      </c>
      <c r="AC1363" s="49">
        <v>2010</v>
      </c>
      <c r="AD1363" s="146">
        <v>2.0139999999999998</v>
      </c>
      <c r="AE1363" s="49" t="s">
        <v>179</v>
      </c>
      <c r="AG1363" s="146"/>
      <c r="AH1363" s="49" t="s">
        <v>367</v>
      </c>
    </row>
    <row r="1364" spans="1:34" s="49" customFormat="1" x14ac:dyDescent="0.25">
      <c r="A1364" s="49" t="s">
        <v>137</v>
      </c>
      <c r="B1364" s="49" t="s">
        <v>364</v>
      </c>
      <c r="C1364" s="49" t="s">
        <v>365</v>
      </c>
      <c r="D1364" s="49" t="s">
        <v>136</v>
      </c>
      <c r="E1364" s="49" t="s">
        <v>135</v>
      </c>
      <c r="F1364" s="49" t="s">
        <v>295</v>
      </c>
      <c r="G1364" s="49" t="s">
        <v>296</v>
      </c>
      <c r="H1364" s="49">
        <v>534</v>
      </c>
      <c r="I1364" s="49" t="s">
        <v>366</v>
      </c>
      <c r="J1364" s="49" t="s">
        <v>133</v>
      </c>
      <c r="K1364" s="49" t="s">
        <v>158</v>
      </c>
      <c r="P1364" s="49" t="s">
        <v>302</v>
      </c>
      <c r="Q1364" s="49" t="s">
        <v>131</v>
      </c>
      <c r="R1364" s="49" t="s">
        <v>164</v>
      </c>
      <c r="S1364" s="49" t="s">
        <v>143</v>
      </c>
      <c r="AB1364" s="49" t="s">
        <v>128</v>
      </c>
      <c r="AC1364" s="49">
        <v>2010</v>
      </c>
      <c r="AD1364" s="146">
        <v>21.474</v>
      </c>
      <c r="AG1364" s="146"/>
      <c r="AH1364" s="49" t="s">
        <v>367</v>
      </c>
    </row>
    <row r="1365" spans="1:34" s="49" customFormat="1" x14ac:dyDescent="0.25">
      <c r="A1365" s="49" t="s">
        <v>137</v>
      </c>
      <c r="B1365" s="49" t="s">
        <v>364</v>
      </c>
      <c r="C1365" s="49" t="s">
        <v>365</v>
      </c>
      <c r="D1365" s="49" t="s">
        <v>136</v>
      </c>
      <c r="E1365" s="49" t="s">
        <v>135</v>
      </c>
      <c r="F1365" s="49" t="s">
        <v>295</v>
      </c>
      <c r="G1365" s="49" t="s">
        <v>296</v>
      </c>
      <c r="H1365" s="49">
        <v>534</v>
      </c>
      <c r="I1365" s="49" t="s">
        <v>366</v>
      </c>
      <c r="J1365" s="49" t="s">
        <v>133</v>
      </c>
      <c r="K1365" s="49" t="s">
        <v>158</v>
      </c>
      <c r="P1365" s="49" t="s">
        <v>302</v>
      </c>
      <c r="Q1365" s="49" t="s">
        <v>131</v>
      </c>
      <c r="R1365" s="49" t="s">
        <v>163</v>
      </c>
      <c r="S1365" s="49" t="s">
        <v>162</v>
      </c>
      <c r="AB1365" s="49" t="s">
        <v>128</v>
      </c>
      <c r="AC1365" s="49">
        <v>2010</v>
      </c>
      <c r="AD1365" s="146">
        <v>5.851</v>
      </c>
      <c r="AE1365" s="49" t="s">
        <v>179</v>
      </c>
      <c r="AG1365" s="146"/>
      <c r="AH1365" s="49" t="s">
        <v>367</v>
      </c>
    </row>
    <row r="1366" spans="1:34" s="49" customFormat="1" x14ac:dyDescent="0.25">
      <c r="A1366" s="49" t="s">
        <v>137</v>
      </c>
      <c r="B1366" s="49" t="s">
        <v>364</v>
      </c>
      <c r="C1366" s="49" t="s">
        <v>365</v>
      </c>
      <c r="D1366" s="49" t="s">
        <v>136</v>
      </c>
      <c r="E1366" s="49" t="s">
        <v>135</v>
      </c>
      <c r="F1366" s="49" t="s">
        <v>295</v>
      </c>
      <c r="G1366" s="49" t="s">
        <v>296</v>
      </c>
      <c r="H1366" s="49">
        <v>534</v>
      </c>
      <c r="I1366" s="49" t="s">
        <v>366</v>
      </c>
      <c r="J1366" s="49" t="s">
        <v>133</v>
      </c>
      <c r="K1366" s="49" t="s">
        <v>158</v>
      </c>
      <c r="P1366" s="49" t="s">
        <v>302</v>
      </c>
      <c r="Q1366" s="49" t="s">
        <v>131</v>
      </c>
      <c r="R1366" s="49" t="s">
        <v>161</v>
      </c>
      <c r="S1366" s="49" t="s">
        <v>139</v>
      </c>
      <c r="AB1366" s="49" t="s">
        <v>128</v>
      </c>
      <c r="AC1366" s="49">
        <v>2010</v>
      </c>
      <c r="AD1366" s="146">
        <v>53.777000000000001</v>
      </c>
      <c r="AG1366" s="146"/>
      <c r="AH1366" s="49" t="s">
        <v>367</v>
      </c>
    </row>
    <row r="1367" spans="1:34" s="49" customFormat="1" x14ac:dyDescent="0.25">
      <c r="A1367" s="49" t="s">
        <v>137</v>
      </c>
      <c r="B1367" s="49" t="s">
        <v>364</v>
      </c>
      <c r="C1367" s="49" t="s">
        <v>365</v>
      </c>
      <c r="D1367" s="49" t="s">
        <v>136</v>
      </c>
      <c r="E1367" s="49" t="s">
        <v>135</v>
      </c>
      <c r="F1367" s="49" t="s">
        <v>295</v>
      </c>
      <c r="G1367" s="49" t="s">
        <v>296</v>
      </c>
      <c r="H1367" s="49">
        <v>534</v>
      </c>
      <c r="I1367" s="49" t="s">
        <v>366</v>
      </c>
      <c r="J1367" s="49" t="s">
        <v>133</v>
      </c>
      <c r="K1367" s="49" t="s">
        <v>158</v>
      </c>
      <c r="P1367" s="49" t="s">
        <v>302</v>
      </c>
      <c r="Q1367" s="49" t="s">
        <v>131</v>
      </c>
      <c r="R1367" s="49" t="s">
        <v>160</v>
      </c>
      <c r="S1367" s="49" t="s">
        <v>131</v>
      </c>
      <c r="AB1367" s="49" t="s">
        <v>128</v>
      </c>
      <c r="AC1367" s="49">
        <v>2010</v>
      </c>
      <c r="AD1367" s="146">
        <v>129.40600000000001</v>
      </c>
      <c r="AG1367" s="146"/>
      <c r="AH1367" s="49" t="s">
        <v>367</v>
      </c>
    </row>
    <row r="1368" spans="1:34" s="12" customFormat="1" x14ac:dyDescent="0.25">
      <c r="A1368" s="12" t="s">
        <v>137</v>
      </c>
      <c r="B1368" s="12" t="s">
        <v>368</v>
      </c>
      <c r="C1368" s="12" t="s">
        <v>369</v>
      </c>
      <c r="D1368" s="12" t="s">
        <v>136</v>
      </c>
      <c r="E1368" s="12" t="s">
        <v>135</v>
      </c>
      <c r="F1368" s="12" t="s">
        <v>295</v>
      </c>
      <c r="G1368" s="12" t="s">
        <v>296</v>
      </c>
      <c r="H1368" s="12">
        <v>592</v>
      </c>
      <c r="I1368" s="12" t="s">
        <v>370</v>
      </c>
      <c r="J1368" s="12" t="s">
        <v>133</v>
      </c>
      <c r="K1368" s="12" t="s">
        <v>132</v>
      </c>
      <c r="P1368" s="12" t="s">
        <v>297</v>
      </c>
      <c r="Q1368" s="12" t="s">
        <v>298</v>
      </c>
      <c r="R1368" s="12" t="s">
        <v>183</v>
      </c>
      <c r="S1368" s="12" t="s">
        <v>182</v>
      </c>
      <c r="AB1368" s="12" t="s">
        <v>128</v>
      </c>
      <c r="AC1368" s="12">
        <v>2010</v>
      </c>
      <c r="AD1368" s="148">
        <v>0</v>
      </c>
      <c r="AE1368" s="12" t="s">
        <v>196</v>
      </c>
      <c r="AG1368" s="148"/>
      <c r="AH1368" s="12" t="s">
        <v>371</v>
      </c>
    </row>
    <row r="1369" spans="1:34" x14ac:dyDescent="0.25">
      <c r="A1369" t="s">
        <v>137</v>
      </c>
      <c r="B1369" t="s">
        <v>368</v>
      </c>
      <c r="C1369" t="s">
        <v>369</v>
      </c>
      <c r="D1369" t="s">
        <v>136</v>
      </c>
      <c r="E1369" t="s">
        <v>135</v>
      </c>
      <c r="F1369" t="s">
        <v>295</v>
      </c>
      <c r="G1369" t="s">
        <v>296</v>
      </c>
      <c r="H1369">
        <v>592</v>
      </c>
      <c r="I1369" t="s">
        <v>370</v>
      </c>
      <c r="J1369" t="s">
        <v>133</v>
      </c>
      <c r="K1369" t="s">
        <v>132</v>
      </c>
      <c r="P1369" t="s">
        <v>297</v>
      </c>
      <c r="Q1369" t="s">
        <v>298</v>
      </c>
      <c r="R1369" t="s">
        <v>156</v>
      </c>
      <c r="S1369" t="s">
        <v>155</v>
      </c>
      <c r="AB1369" t="s">
        <v>128</v>
      </c>
      <c r="AC1369">
        <v>2010</v>
      </c>
      <c r="AD1369" s="145">
        <v>0.215</v>
      </c>
      <c r="AH1369" t="s">
        <v>371</v>
      </c>
    </row>
    <row r="1370" spans="1:34" x14ac:dyDescent="0.25">
      <c r="A1370" t="s">
        <v>137</v>
      </c>
      <c r="B1370" t="s">
        <v>368</v>
      </c>
      <c r="C1370" t="s">
        <v>369</v>
      </c>
      <c r="D1370" t="s">
        <v>136</v>
      </c>
      <c r="E1370" t="s">
        <v>135</v>
      </c>
      <c r="F1370" t="s">
        <v>295</v>
      </c>
      <c r="G1370" t="s">
        <v>296</v>
      </c>
      <c r="H1370">
        <v>592</v>
      </c>
      <c r="I1370" t="s">
        <v>370</v>
      </c>
      <c r="J1370" t="s">
        <v>133</v>
      </c>
      <c r="K1370" t="s">
        <v>132</v>
      </c>
      <c r="P1370" t="s">
        <v>297</v>
      </c>
      <c r="Q1370" t="s">
        <v>298</v>
      </c>
      <c r="R1370" t="s">
        <v>154</v>
      </c>
      <c r="S1370" t="s">
        <v>153</v>
      </c>
      <c r="AB1370" t="s">
        <v>128</v>
      </c>
      <c r="AC1370">
        <v>2010</v>
      </c>
      <c r="AD1370" s="145">
        <v>7586</v>
      </c>
      <c r="AH1370" t="s">
        <v>371</v>
      </c>
    </row>
    <row r="1371" spans="1:34" x14ac:dyDescent="0.25">
      <c r="A1371" t="s">
        <v>137</v>
      </c>
      <c r="B1371" t="s">
        <v>368</v>
      </c>
      <c r="C1371" t="s">
        <v>369</v>
      </c>
      <c r="D1371" t="s">
        <v>136</v>
      </c>
      <c r="E1371" t="s">
        <v>135</v>
      </c>
      <c r="F1371" t="s">
        <v>295</v>
      </c>
      <c r="G1371" t="s">
        <v>296</v>
      </c>
      <c r="H1371">
        <v>592</v>
      </c>
      <c r="I1371" t="s">
        <v>370</v>
      </c>
      <c r="J1371" t="s">
        <v>133</v>
      </c>
      <c r="K1371" t="s">
        <v>132</v>
      </c>
      <c r="P1371" t="s">
        <v>297</v>
      </c>
      <c r="Q1371" t="s">
        <v>298</v>
      </c>
      <c r="R1371" t="s">
        <v>152</v>
      </c>
      <c r="S1371" t="s">
        <v>151</v>
      </c>
      <c r="AB1371" t="s">
        <v>128</v>
      </c>
      <c r="AC1371">
        <v>2010</v>
      </c>
      <c r="AD1371" s="145">
        <v>3071</v>
      </c>
      <c r="AH1371" t="s">
        <v>371</v>
      </c>
    </row>
    <row r="1372" spans="1:34" x14ac:dyDescent="0.25">
      <c r="A1372" t="s">
        <v>137</v>
      </c>
      <c r="B1372" t="s">
        <v>368</v>
      </c>
      <c r="C1372" t="s">
        <v>369</v>
      </c>
      <c r="D1372" t="s">
        <v>136</v>
      </c>
      <c r="E1372" t="s">
        <v>135</v>
      </c>
      <c r="F1372" t="s">
        <v>295</v>
      </c>
      <c r="G1372" t="s">
        <v>296</v>
      </c>
      <c r="H1372">
        <v>592</v>
      </c>
      <c r="I1372" t="s">
        <v>370</v>
      </c>
      <c r="J1372" t="s">
        <v>133</v>
      </c>
      <c r="K1372" t="s">
        <v>132</v>
      </c>
      <c r="P1372" t="s">
        <v>297</v>
      </c>
      <c r="Q1372" t="s">
        <v>298</v>
      </c>
      <c r="R1372" t="s">
        <v>150</v>
      </c>
      <c r="S1372" t="s">
        <v>149</v>
      </c>
      <c r="AB1372" t="s">
        <v>128</v>
      </c>
      <c r="AC1372">
        <v>2010</v>
      </c>
      <c r="AD1372" s="145">
        <v>0.51400000000000001</v>
      </c>
      <c r="AH1372" t="s">
        <v>371</v>
      </c>
    </row>
    <row r="1373" spans="1:34" x14ac:dyDescent="0.25">
      <c r="A1373" t="s">
        <v>137</v>
      </c>
      <c r="B1373" t="s">
        <v>368</v>
      </c>
      <c r="C1373" t="s">
        <v>369</v>
      </c>
      <c r="D1373" t="s">
        <v>136</v>
      </c>
      <c r="E1373" t="s">
        <v>135</v>
      </c>
      <c r="F1373" t="s">
        <v>295</v>
      </c>
      <c r="G1373" t="s">
        <v>296</v>
      </c>
      <c r="H1373">
        <v>592</v>
      </c>
      <c r="I1373" t="s">
        <v>370</v>
      </c>
      <c r="J1373" t="s">
        <v>133</v>
      </c>
      <c r="K1373" t="s">
        <v>132</v>
      </c>
      <c r="P1373" t="s">
        <v>297</v>
      </c>
      <c r="Q1373" t="s">
        <v>298</v>
      </c>
      <c r="R1373" t="s">
        <v>148</v>
      </c>
      <c r="S1373" t="s">
        <v>147</v>
      </c>
      <c r="AB1373" t="s">
        <v>128</v>
      </c>
      <c r="AC1373">
        <v>2010</v>
      </c>
      <c r="AD1373" s="145">
        <v>0.70299999999999996</v>
      </c>
      <c r="AH1373" t="s">
        <v>371</v>
      </c>
    </row>
    <row r="1374" spans="1:34" x14ac:dyDescent="0.25">
      <c r="A1374" t="s">
        <v>137</v>
      </c>
      <c r="B1374" t="s">
        <v>368</v>
      </c>
      <c r="C1374" t="s">
        <v>369</v>
      </c>
      <c r="D1374" t="s">
        <v>136</v>
      </c>
      <c r="E1374" t="s">
        <v>135</v>
      </c>
      <c r="F1374" t="s">
        <v>295</v>
      </c>
      <c r="G1374" t="s">
        <v>296</v>
      </c>
      <c r="H1374">
        <v>592</v>
      </c>
      <c r="I1374" t="s">
        <v>370</v>
      </c>
      <c r="J1374" t="s">
        <v>133</v>
      </c>
      <c r="K1374" t="s">
        <v>132</v>
      </c>
      <c r="P1374" t="s">
        <v>297</v>
      </c>
      <c r="Q1374" t="s">
        <v>298</v>
      </c>
      <c r="R1374" t="s">
        <v>146</v>
      </c>
      <c r="S1374" t="s">
        <v>145</v>
      </c>
      <c r="AB1374" t="s">
        <v>128</v>
      </c>
      <c r="AC1374">
        <v>2010</v>
      </c>
      <c r="AD1374" s="145">
        <v>0.247</v>
      </c>
      <c r="AH1374" t="s">
        <v>371</v>
      </c>
    </row>
    <row r="1375" spans="1:34" x14ac:dyDescent="0.25">
      <c r="A1375" t="s">
        <v>137</v>
      </c>
      <c r="B1375" t="s">
        <v>368</v>
      </c>
      <c r="C1375" t="s">
        <v>369</v>
      </c>
      <c r="D1375" t="s">
        <v>136</v>
      </c>
      <c r="E1375" t="s">
        <v>135</v>
      </c>
      <c r="F1375" t="s">
        <v>295</v>
      </c>
      <c r="G1375" t="s">
        <v>296</v>
      </c>
      <c r="H1375">
        <v>592</v>
      </c>
      <c r="I1375" t="s">
        <v>370</v>
      </c>
      <c r="J1375" t="s">
        <v>133</v>
      </c>
      <c r="K1375" t="s">
        <v>132</v>
      </c>
      <c r="P1375" t="s">
        <v>297</v>
      </c>
      <c r="Q1375" t="s">
        <v>298</v>
      </c>
      <c r="R1375" t="s">
        <v>144</v>
      </c>
      <c r="S1375" t="s">
        <v>143</v>
      </c>
      <c r="AB1375" t="s">
        <v>128</v>
      </c>
      <c r="AC1375">
        <v>2010</v>
      </c>
      <c r="AD1375" s="145">
        <v>0.91800000000000004</v>
      </c>
      <c r="AH1375" t="s">
        <v>371</v>
      </c>
    </row>
    <row r="1376" spans="1:34" x14ac:dyDescent="0.25">
      <c r="A1376" t="s">
        <v>137</v>
      </c>
      <c r="B1376" t="s">
        <v>368</v>
      </c>
      <c r="C1376" t="s">
        <v>369</v>
      </c>
      <c r="D1376" t="s">
        <v>136</v>
      </c>
      <c r="E1376" t="s">
        <v>135</v>
      </c>
      <c r="F1376" t="s">
        <v>295</v>
      </c>
      <c r="G1376" t="s">
        <v>296</v>
      </c>
      <c r="H1376">
        <v>592</v>
      </c>
      <c r="I1376" t="s">
        <v>370</v>
      </c>
      <c r="J1376" t="s">
        <v>133</v>
      </c>
      <c r="K1376" t="s">
        <v>132</v>
      </c>
      <c r="P1376" t="s">
        <v>297</v>
      </c>
      <c r="Q1376" t="s">
        <v>298</v>
      </c>
      <c r="R1376" t="s">
        <v>142</v>
      </c>
      <c r="S1376" t="s">
        <v>141</v>
      </c>
      <c r="AB1376" t="s">
        <v>128</v>
      </c>
      <c r="AC1376">
        <v>2010</v>
      </c>
      <c r="AD1376" s="145">
        <v>0.219</v>
      </c>
      <c r="AH1376" t="s">
        <v>371</v>
      </c>
    </row>
    <row r="1377" spans="1:34" x14ac:dyDescent="0.25">
      <c r="A1377" t="s">
        <v>137</v>
      </c>
      <c r="B1377" t="s">
        <v>368</v>
      </c>
      <c r="C1377" t="s">
        <v>369</v>
      </c>
      <c r="D1377" t="s">
        <v>136</v>
      </c>
      <c r="E1377" t="s">
        <v>135</v>
      </c>
      <c r="F1377" t="s">
        <v>295</v>
      </c>
      <c r="G1377" t="s">
        <v>296</v>
      </c>
      <c r="H1377">
        <v>592</v>
      </c>
      <c r="I1377" t="s">
        <v>370</v>
      </c>
      <c r="J1377" t="s">
        <v>133</v>
      </c>
      <c r="K1377" t="s">
        <v>132</v>
      </c>
      <c r="P1377" t="s">
        <v>297</v>
      </c>
      <c r="Q1377" t="s">
        <v>298</v>
      </c>
      <c r="R1377" t="s">
        <v>140</v>
      </c>
      <c r="S1377" t="s">
        <v>139</v>
      </c>
      <c r="AB1377" t="s">
        <v>128</v>
      </c>
      <c r="AC1377">
        <v>2010</v>
      </c>
      <c r="AD1377" s="145">
        <v>0.90800000000000003</v>
      </c>
      <c r="AH1377" t="s">
        <v>371</v>
      </c>
    </row>
    <row r="1378" spans="1:34" x14ac:dyDescent="0.25">
      <c r="A1378" t="s">
        <v>137</v>
      </c>
      <c r="B1378" t="s">
        <v>368</v>
      </c>
      <c r="C1378" t="s">
        <v>369</v>
      </c>
      <c r="D1378" t="s">
        <v>136</v>
      </c>
      <c r="E1378" t="s">
        <v>135</v>
      </c>
      <c r="F1378" t="s">
        <v>295</v>
      </c>
      <c r="G1378" t="s">
        <v>296</v>
      </c>
      <c r="H1378">
        <v>592</v>
      </c>
      <c r="I1378" t="s">
        <v>370</v>
      </c>
      <c r="J1378" t="s">
        <v>133</v>
      </c>
      <c r="K1378" t="s">
        <v>132</v>
      </c>
      <c r="P1378" t="s">
        <v>297</v>
      </c>
      <c r="Q1378" t="s">
        <v>298</v>
      </c>
      <c r="R1378" t="s">
        <v>138</v>
      </c>
      <c r="S1378" t="s">
        <v>131</v>
      </c>
      <c r="AB1378" t="s">
        <v>128</v>
      </c>
      <c r="AC1378">
        <v>2010</v>
      </c>
      <c r="AD1378" s="145">
        <v>14382</v>
      </c>
      <c r="AH1378" t="s">
        <v>371</v>
      </c>
    </row>
    <row r="1379" spans="1:34" x14ac:dyDescent="0.25">
      <c r="A1379" t="s">
        <v>137</v>
      </c>
      <c r="B1379" t="s">
        <v>368</v>
      </c>
      <c r="C1379" t="s">
        <v>369</v>
      </c>
      <c r="D1379" t="s">
        <v>136</v>
      </c>
      <c r="E1379" t="s">
        <v>135</v>
      </c>
      <c r="F1379" t="s">
        <v>295</v>
      </c>
      <c r="G1379" t="s">
        <v>296</v>
      </c>
      <c r="H1379">
        <v>592</v>
      </c>
      <c r="I1379" t="s">
        <v>370</v>
      </c>
      <c r="J1379" t="s">
        <v>133</v>
      </c>
      <c r="K1379" t="s">
        <v>132</v>
      </c>
      <c r="P1379" t="s">
        <v>297</v>
      </c>
      <c r="Q1379" t="s">
        <v>298</v>
      </c>
      <c r="R1379" t="s">
        <v>130</v>
      </c>
      <c r="S1379" t="s">
        <v>129</v>
      </c>
      <c r="AB1379" t="s">
        <v>128</v>
      </c>
      <c r="AC1379">
        <v>2010</v>
      </c>
      <c r="AD1379" s="145">
        <v>0</v>
      </c>
      <c r="AE1379" t="s">
        <v>196</v>
      </c>
      <c r="AH1379" t="s">
        <v>371</v>
      </c>
    </row>
    <row r="1380" spans="1:34" x14ac:dyDescent="0.25">
      <c r="A1380" t="s">
        <v>137</v>
      </c>
      <c r="B1380" t="s">
        <v>368</v>
      </c>
      <c r="C1380" t="s">
        <v>369</v>
      </c>
      <c r="D1380" t="s">
        <v>136</v>
      </c>
      <c r="E1380" t="s">
        <v>135</v>
      </c>
      <c r="F1380" t="s">
        <v>295</v>
      </c>
      <c r="G1380" t="s">
        <v>296</v>
      </c>
      <c r="H1380">
        <v>592</v>
      </c>
      <c r="I1380" t="s">
        <v>370</v>
      </c>
      <c r="J1380" t="s">
        <v>133</v>
      </c>
      <c r="K1380" t="s">
        <v>132</v>
      </c>
      <c r="P1380" t="s">
        <v>300</v>
      </c>
      <c r="Q1380" t="s">
        <v>301</v>
      </c>
      <c r="R1380" t="s">
        <v>183</v>
      </c>
      <c r="S1380" t="s">
        <v>182</v>
      </c>
      <c r="AB1380" t="s">
        <v>128</v>
      </c>
      <c r="AC1380">
        <v>2010</v>
      </c>
      <c r="AD1380" s="145">
        <v>0</v>
      </c>
      <c r="AE1380" t="s">
        <v>196</v>
      </c>
      <c r="AH1380" t="s">
        <v>371</v>
      </c>
    </row>
    <row r="1381" spans="1:34" x14ac:dyDescent="0.25">
      <c r="A1381" t="s">
        <v>137</v>
      </c>
      <c r="B1381" t="s">
        <v>368</v>
      </c>
      <c r="C1381" t="s">
        <v>369</v>
      </c>
      <c r="D1381" t="s">
        <v>136</v>
      </c>
      <c r="E1381" t="s">
        <v>135</v>
      </c>
      <c r="F1381" t="s">
        <v>295</v>
      </c>
      <c r="G1381" t="s">
        <v>296</v>
      </c>
      <c r="H1381">
        <v>592</v>
      </c>
      <c r="I1381" t="s">
        <v>370</v>
      </c>
      <c r="J1381" t="s">
        <v>133</v>
      </c>
      <c r="K1381" t="s">
        <v>132</v>
      </c>
      <c r="P1381" t="s">
        <v>300</v>
      </c>
      <c r="Q1381" t="s">
        <v>301</v>
      </c>
      <c r="R1381" t="s">
        <v>156</v>
      </c>
      <c r="S1381" t="s">
        <v>155</v>
      </c>
      <c r="AB1381" t="s">
        <v>128</v>
      </c>
      <c r="AC1381">
        <v>2010</v>
      </c>
      <c r="AD1381" s="145">
        <v>0.90400000000000003</v>
      </c>
      <c r="AH1381" t="s">
        <v>371</v>
      </c>
    </row>
    <row r="1382" spans="1:34" x14ac:dyDescent="0.25">
      <c r="A1382" t="s">
        <v>137</v>
      </c>
      <c r="B1382" t="s">
        <v>368</v>
      </c>
      <c r="C1382" t="s">
        <v>369</v>
      </c>
      <c r="D1382" t="s">
        <v>136</v>
      </c>
      <c r="E1382" t="s">
        <v>135</v>
      </c>
      <c r="F1382" t="s">
        <v>295</v>
      </c>
      <c r="G1382" t="s">
        <v>296</v>
      </c>
      <c r="H1382">
        <v>592</v>
      </c>
      <c r="I1382" t="s">
        <v>370</v>
      </c>
      <c r="J1382" t="s">
        <v>133</v>
      </c>
      <c r="K1382" t="s">
        <v>132</v>
      </c>
      <c r="P1382" t="s">
        <v>300</v>
      </c>
      <c r="Q1382" t="s">
        <v>301</v>
      </c>
      <c r="R1382" t="s">
        <v>154</v>
      </c>
      <c r="S1382" t="s">
        <v>153</v>
      </c>
      <c r="AB1382" t="s">
        <v>128</v>
      </c>
      <c r="AC1382">
        <v>2010</v>
      </c>
      <c r="AD1382" s="145">
        <v>3932</v>
      </c>
      <c r="AH1382" t="s">
        <v>371</v>
      </c>
    </row>
    <row r="1383" spans="1:34" x14ac:dyDescent="0.25">
      <c r="A1383" t="s">
        <v>137</v>
      </c>
      <c r="B1383" t="s">
        <v>368</v>
      </c>
      <c r="C1383" t="s">
        <v>369</v>
      </c>
      <c r="D1383" t="s">
        <v>136</v>
      </c>
      <c r="E1383" t="s">
        <v>135</v>
      </c>
      <c r="F1383" t="s">
        <v>295</v>
      </c>
      <c r="G1383" t="s">
        <v>296</v>
      </c>
      <c r="H1383">
        <v>592</v>
      </c>
      <c r="I1383" t="s">
        <v>370</v>
      </c>
      <c r="J1383" t="s">
        <v>133</v>
      </c>
      <c r="K1383" t="s">
        <v>132</v>
      </c>
      <c r="P1383" t="s">
        <v>300</v>
      </c>
      <c r="Q1383" t="s">
        <v>301</v>
      </c>
      <c r="R1383" t="s">
        <v>152</v>
      </c>
      <c r="S1383" t="s">
        <v>151</v>
      </c>
      <c r="AB1383" t="s">
        <v>128</v>
      </c>
      <c r="AC1383">
        <v>2010</v>
      </c>
      <c r="AD1383" s="145">
        <v>2243</v>
      </c>
      <c r="AH1383" t="s">
        <v>371</v>
      </c>
    </row>
    <row r="1384" spans="1:34" x14ac:dyDescent="0.25">
      <c r="A1384" t="s">
        <v>137</v>
      </c>
      <c r="B1384" t="s">
        <v>368</v>
      </c>
      <c r="C1384" t="s">
        <v>369</v>
      </c>
      <c r="D1384" t="s">
        <v>136</v>
      </c>
      <c r="E1384" t="s">
        <v>135</v>
      </c>
      <c r="F1384" t="s">
        <v>295</v>
      </c>
      <c r="G1384" t="s">
        <v>296</v>
      </c>
      <c r="H1384">
        <v>592</v>
      </c>
      <c r="I1384" t="s">
        <v>370</v>
      </c>
      <c r="J1384" t="s">
        <v>133</v>
      </c>
      <c r="K1384" t="s">
        <v>132</v>
      </c>
      <c r="P1384" t="s">
        <v>300</v>
      </c>
      <c r="Q1384" t="s">
        <v>301</v>
      </c>
      <c r="R1384" t="s">
        <v>150</v>
      </c>
      <c r="S1384" t="s">
        <v>149</v>
      </c>
      <c r="AB1384" t="s">
        <v>128</v>
      </c>
      <c r="AC1384">
        <v>2010</v>
      </c>
      <c r="AD1384" s="145">
        <v>0.65900000000000003</v>
      </c>
      <c r="AH1384" t="s">
        <v>371</v>
      </c>
    </row>
    <row r="1385" spans="1:34" x14ac:dyDescent="0.25">
      <c r="A1385" t="s">
        <v>137</v>
      </c>
      <c r="B1385" t="s">
        <v>368</v>
      </c>
      <c r="C1385" t="s">
        <v>369</v>
      </c>
      <c r="D1385" t="s">
        <v>136</v>
      </c>
      <c r="E1385" t="s">
        <v>135</v>
      </c>
      <c r="F1385" t="s">
        <v>295</v>
      </c>
      <c r="G1385" t="s">
        <v>296</v>
      </c>
      <c r="H1385">
        <v>592</v>
      </c>
      <c r="I1385" t="s">
        <v>370</v>
      </c>
      <c r="J1385" t="s">
        <v>133</v>
      </c>
      <c r="K1385" t="s">
        <v>132</v>
      </c>
      <c r="P1385" t="s">
        <v>300</v>
      </c>
      <c r="Q1385" t="s">
        <v>301</v>
      </c>
      <c r="R1385" t="s">
        <v>148</v>
      </c>
      <c r="S1385" t="s">
        <v>147</v>
      </c>
      <c r="AB1385" t="s">
        <v>128</v>
      </c>
      <c r="AC1385">
        <v>2010</v>
      </c>
      <c r="AD1385" s="145">
        <v>8084</v>
      </c>
      <c r="AH1385" t="s">
        <v>371</v>
      </c>
    </row>
    <row r="1386" spans="1:34" x14ac:dyDescent="0.25">
      <c r="A1386" t="s">
        <v>137</v>
      </c>
      <c r="B1386" t="s">
        <v>368</v>
      </c>
      <c r="C1386" t="s">
        <v>369</v>
      </c>
      <c r="D1386" t="s">
        <v>136</v>
      </c>
      <c r="E1386" t="s">
        <v>135</v>
      </c>
      <c r="F1386" t="s">
        <v>295</v>
      </c>
      <c r="G1386" t="s">
        <v>296</v>
      </c>
      <c r="H1386">
        <v>592</v>
      </c>
      <c r="I1386" t="s">
        <v>370</v>
      </c>
      <c r="J1386" t="s">
        <v>133</v>
      </c>
      <c r="K1386" t="s">
        <v>132</v>
      </c>
      <c r="P1386" t="s">
        <v>300</v>
      </c>
      <c r="Q1386" t="s">
        <v>301</v>
      </c>
      <c r="R1386" t="s">
        <v>146</v>
      </c>
      <c r="S1386" t="s">
        <v>145</v>
      </c>
      <c r="AB1386" t="s">
        <v>128</v>
      </c>
      <c r="AC1386">
        <v>2010</v>
      </c>
      <c r="AD1386" s="145">
        <v>3542</v>
      </c>
      <c r="AH1386" t="s">
        <v>371</v>
      </c>
    </row>
    <row r="1387" spans="1:34" x14ac:dyDescent="0.25">
      <c r="A1387" t="s">
        <v>137</v>
      </c>
      <c r="B1387" t="s">
        <v>368</v>
      </c>
      <c r="C1387" t="s">
        <v>369</v>
      </c>
      <c r="D1387" t="s">
        <v>136</v>
      </c>
      <c r="E1387" t="s">
        <v>135</v>
      </c>
      <c r="F1387" t="s">
        <v>295</v>
      </c>
      <c r="G1387" t="s">
        <v>296</v>
      </c>
      <c r="H1387">
        <v>592</v>
      </c>
      <c r="I1387" t="s">
        <v>370</v>
      </c>
      <c r="J1387" t="s">
        <v>133</v>
      </c>
      <c r="K1387" t="s">
        <v>132</v>
      </c>
      <c r="P1387" t="s">
        <v>300</v>
      </c>
      <c r="Q1387" t="s">
        <v>301</v>
      </c>
      <c r="R1387" t="s">
        <v>144</v>
      </c>
      <c r="S1387" t="s">
        <v>143</v>
      </c>
      <c r="AB1387" t="s">
        <v>128</v>
      </c>
      <c r="AC1387">
        <v>2010</v>
      </c>
      <c r="AD1387" s="145">
        <v>24528</v>
      </c>
      <c r="AH1387" t="s">
        <v>371</v>
      </c>
    </row>
    <row r="1388" spans="1:34" x14ac:dyDescent="0.25">
      <c r="A1388" t="s">
        <v>137</v>
      </c>
      <c r="B1388" t="s">
        <v>368</v>
      </c>
      <c r="C1388" t="s">
        <v>369</v>
      </c>
      <c r="D1388" t="s">
        <v>136</v>
      </c>
      <c r="E1388" t="s">
        <v>135</v>
      </c>
      <c r="F1388" t="s">
        <v>295</v>
      </c>
      <c r="G1388" t="s">
        <v>296</v>
      </c>
      <c r="H1388">
        <v>592</v>
      </c>
      <c r="I1388" t="s">
        <v>370</v>
      </c>
      <c r="J1388" t="s">
        <v>133</v>
      </c>
      <c r="K1388" t="s">
        <v>132</v>
      </c>
      <c r="P1388" t="s">
        <v>300</v>
      </c>
      <c r="Q1388" t="s">
        <v>301</v>
      </c>
      <c r="R1388" t="s">
        <v>142</v>
      </c>
      <c r="S1388" t="s">
        <v>141</v>
      </c>
      <c r="AB1388" t="s">
        <v>128</v>
      </c>
      <c r="AC1388">
        <v>2010</v>
      </c>
      <c r="AD1388" s="145">
        <v>6937</v>
      </c>
      <c r="AH1388" t="s">
        <v>371</v>
      </c>
    </row>
    <row r="1389" spans="1:34" x14ac:dyDescent="0.25">
      <c r="A1389" t="s">
        <v>137</v>
      </c>
      <c r="B1389" t="s">
        <v>368</v>
      </c>
      <c r="C1389" t="s">
        <v>369</v>
      </c>
      <c r="D1389" t="s">
        <v>136</v>
      </c>
      <c r="E1389" t="s">
        <v>135</v>
      </c>
      <c r="F1389" t="s">
        <v>295</v>
      </c>
      <c r="G1389" t="s">
        <v>296</v>
      </c>
      <c r="H1389">
        <v>592</v>
      </c>
      <c r="I1389" t="s">
        <v>370</v>
      </c>
      <c r="J1389" t="s">
        <v>133</v>
      </c>
      <c r="K1389" t="s">
        <v>132</v>
      </c>
      <c r="P1389" t="s">
        <v>300</v>
      </c>
      <c r="Q1389" t="s">
        <v>301</v>
      </c>
      <c r="R1389" t="s">
        <v>140</v>
      </c>
      <c r="S1389" t="s">
        <v>139</v>
      </c>
      <c r="AB1389" t="s">
        <v>128</v>
      </c>
      <c r="AC1389">
        <v>2010</v>
      </c>
      <c r="AD1389" s="145">
        <v>42264</v>
      </c>
      <c r="AH1389" t="s">
        <v>371</v>
      </c>
    </row>
    <row r="1390" spans="1:34" x14ac:dyDescent="0.25">
      <c r="A1390" t="s">
        <v>137</v>
      </c>
      <c r="B1390" t="s">
        <v>368</v>
      </c>
      <c r="C1390" t="s">
        <v>369</v>
      </c>
      <c r="D1390" t="s">
        <v>136</v>
      </c>
      <c r="E1390" t="s">
        <v>135</v>
      </c>
      <c r="F1390" t="s">
        <v>295</v>
      </c>
      <c r="G1390" t="s">
        <v>296</v>
      </c>
      <c r="H1390">
        <v>592</v>
      </c>
      <c r="I1390" t="s">
        <v>370</v>
      </c>
      <c r="J1390" t="s">
        <v>133</v>
      </c>
      <c r="K1390" t="s">
        <v>132</v>
      </c>
      <c r="P1390" t="s">
        <v>300</v>
      </c>
      <c r="Q1390" t="s">
        <v>301</v>
      </c>
      <c r="R1390" t="s">
        <v>138</v>
      </c>
      <c r="S1390" t="s">
        <v>131</v>
      </c>
      <c r="AB1390" t="s">
        <v>128</v>
      </c>
      <c r="AC1390">
        <v>2010</v>
      </c>
      <c r="AD1390" s="145">
        <v>93094</v>
      </c>
      <c r="AH1390" t="s">
        <v>371</v>
      </c>
    </row>
    <row r="1391" spans="1:34" x14ac:dyDescent="0.25">
      <c r="A1391" t="s">
        <v>137</v>
      </c>
      <c r="B1391" t="s">
        <v>368</v>
      </c>
      <c r="C1391" t="s">
        <v>369</v>
      </c>
      <c r="D1391" t="s">
        <v>136</v>
      </c>
      <c r="E1391" t="s">
        <v>135</v>
      </c>
      <c r="F1391" t="s">
        <v>295</v>
      </c>
      <c r="G1391" t="s">
        <v>296</v>
      </c>
      <c r="H1391">
        <v>592</v>
      </c>
      <c r="I1391" t="s">
        <v>370</v>
      </c>
      <c r="J1391" t="s">
        <v>133</v>
      </c>
      <c r="K1391" t="s">
        <v>132</v>
      </c>
      <c r="P1391" t="s">
        <v>300</v>
      </c>
      <c r="Q1391" t="s">
        <v>301</v>
      </c>
      <c r="R1391" t="s">
        <v>130</v>
      </c>
      <c r="S1391" t="s">
        <v>129</v>
      </c>
      <c r="AB1391" t="s">
        <v>128</v>
      </c>
      <c r="AC1391">
        <v>2010</v>
      </c>
      <c r="AD1391" s="145">
        <v>0</v>
      </c>
      <c r="AE1391" t="s">
        <v>196</v>
      </c>
      <c r="AH1391" t="s">
        <v>371</v>
      </c>
    </row>
    <row r="1392" spans="1:34" x14ac:dyDescent="0.25">
      <c r="A1392" t="s">
        <v>137</v>
      </c>
      <c r="B1392" t="s">
        <v>368</v>
      </c>
      <c r="C1392" t="s">
        <v>369</v>
      </c>
      <c r="D1392" t="s">
        <v>136</v>
      </c>
      <c r="E1392" t="s">
        <v>135</v>
      </c>
      <c r="F1392" t="s">
        <v>295</v>
      </c>
      <c r="G1392" t="s">
        <v>296</v>
      </c>
      <c r="H1392">
        <v>592</v>
      </c>
      <c r="I1392" t="s">
        <v>370</v>
      </c>
      <c r="J1392" t="s">
        <v>133</v>
      </c>
      <c r="K1392" t="s">
        <v>132</v>
      </c>
      <c r="P1392" t="s">
        <v>302</v>
      </c>
      <c r="Q1392" t="s">
        <v>131</v>
      </c>
      <c r="R1392" t="s">
        <v>183</v>
      </c>
      <c r="S1392" t="s">
        <v>182</v>
      </c>
      <c r="AB1392" t="s">
        <v>128</v>
      </c>
      <c r="AC1392">
        <v>2010</v>
      </c>
      <c r="AD1392" s="145">
        <v>0</v>
      </c>
      <c r="AE1392" t="s">
        <v>196</v>
      </c>
      <c r="AH1392" t="s">
        <v>371</v>
      </c>
    </row>
    <row r="1393" spans="1:34" x14ac:dyDescent="0.25">
      <c r="A1393" t="s">
        <v>137</v>
      </c>
      <c r="B1393" t="s">
        <v>368</v>
      </c>
      <c r="C1393" t="s">
        <v>369</v>
      </c>
      <c r="D1393" t="s">
        <v>136</v>
      </c>
      <c r="E1393" t="s">
        <v>135</v>
      </c>
      <c r="F1393" t="s">
        <v>295</v>
      </c>
      <c r="G1393" t="s">
        <v>296</v>
      </c>
      <c r="H1393">
        <v>592</v>
      </c>
      <c r="I1393" t="s">
        <v>370</v>
      </c>
      <c r="J1393" t="s">
        <v>133</v>
      </c>
      <c r="K1393" t="s">
        <v>132</v>
      </c>
      <c r="P1393" t="s">
        <v>302</v>
      </c>
      <c r="Q1393" t="s">
        <v>131</v>
      </c>
      <c r="R1393" t="s">
        <v>156</v>
      </c>
      <c r="S1393" t="s">
        <v>155</v>
      </c>
      <c r="AB1393" t="s">
        <v>128</v>
      </c>
      <c r="AC1393">
        <v>2010</v>
      </c>
      <c r="AD1393" s="145">
        <v>1.1200000000000001</v>
      </c>
      <c r="AH1393" t="s">
        <v>371</v>
      </c>
    </row>
    <row r="1394" spans="1:34" x14ac:dyDescent="0.25">
      <c r="A1394" t="s">
        <v>137</v>
      </c>
      <c r="B1394" t="s">
        <v>368</v>
      </c>
      <c r="C1394" t="s">
        <v>369</v>
      </c>
      <c r="D1394" t="s">
        <v>136</v>
      </c>
      <c r="E1394" t="s">
        <v>135</v>
      </c>
      <c r="F1394" t="s">
        <v>295</v>
      </c>
      <c r="G1394" t="s">
        <v>296</v>
      </c>
      <c r="H1394">
        <v>592</v>
      </c>
      <c r="I1394" t="s">
        <v>370</v>
      </c>
      <c r="J1394" t="s">
        <v>133</v>
      </c>
      <c r="K1394" t="s">
        <v>132</v>
      </c>
      <c r="P1394" t="s">
        <v>302</v>
      </c>
      <c r="Q1394" t="s">
        <v>131</v>
      </c>
      <c r="R1394" t="s">
        <v>154</v>
      </c>
      <c r="S1394" t="s">
        <v>153</v>
      </c>
      <c r="AB1394" t="s">
        <v>128</v>
      </c>
      <c r="AC1394">
        <v>2010</v>
      </c>
      <c r="AD1394" s="145">
        <v>11519</v>
      </c>
      <c r="AH1394" t="s">
        <v>371</v>
      </c>
    </row>
    <row r="1395" spans="1:34" x14ac:dyDescent="0.25">
      <c r="A1395" t="s">
        <v>137</v>
      </c>
      <c r="B1395" t="s">
        <v>368</v>
      </c>
      <c r="C1395" t="s">
        <v>369</v>
      </c>
      <c r="D1395" t="s">
        <v>136</v>
      </c>
      <c r="E1395" t="s">
        <v>135</v>
      </c>
      <c r="F1395" t="s">
        <v>295</v>
      </c>
      <c r="G1395" t="s">
        <v>296</v>
      </c>
      <c r="H1395">
        <v>592</v>
      </c>
      <c r="I1395" t="s">
        <v>370</v>
      </c>
      <c r="J1395" t="s">
        <v>133</v>
      </c>
      <c r="K1395" t="s">
        <v>132</v>
      </c>
      <c r="P1395" t="s">
        <v>302</v>
      </c>
      <c r="Q1395" t="s">
        <v>131</v>
      </c>
      <c r="R1395" t="s">
        <v>152</v>
      </c>
      <c r="S1395" t="s">
        <v>151</v>
      </c>
      <c r="AB1395" t="s">
        <v>128</v>
      </c>
      <c r="AC1395">
        <v>2010</v>
      </c>
      <c r="AD1395" s="145">
        <v>5314</v>
      </c>
      <c r="AH1395" t="s">
        <v>371</v>
      </c>
    </row>
    <row r="1396" spans="1:34" x14ac:dyDescent="0.25">
      <c r="A1396" t="s">
        <v>137</v>
      </c>
      <c r="B1396" t="s">
        <v>368</v>
      </c>
      <c r="C1396" t="s">
        <v>369</v>
      </c>
      <c r="D1396" t="s">
        <v>136</v>
      </c>
      <c r="E1396" t="s">
        <v>135</v>
      </c>
      <c r="F1396" t="s">
        <v>295</v>
      </c>
      <c r="G1396" t="s">
        <v>296</v>
      </c>
      <c r="H1396">
        <v>592</v>
      </c>
      <c r="I1396" t="s">
        <v>370</v>
      </c>
      <c r="J1396" t="s">
        <v>133</v>
      </c>
      <c r="K1396" t="s">
        <v>132</v>
      </c>
      <c r="P1396" t="s">
        <v>302</v>
      </c>
      <c r="Q1396" t="s">
        <v>131</v>
      </c>
      <c r="R1396" t="s">
        <v>150</v>
      </c>
      <c r="S1396" t="s">
        <v>149</v>
      </c>
      <c r="AB1396" t="s">
        <v>128</v>
      </c>
      <c r="AC1396">
        <v>2010</v>
      </c>
      <c r="AD1396" s="145">
        <v>1173</v>
      </c>
      <c r="AH1396" t="s">
        <v>371</v>
      </c>
    </row>
    <row r="1397" spans="1:34" x14ac:dyDescent="0.25">
      <c r="A1397" t="s">
        <v>137</v>
      </c>
      <c r="B1397" t="s">
        <v>368</v>
      </c>
      <c r="C1397" t="s">
        <v>369</v>
      </c>
      <c r="D1397" t="s">
        <v>136</v>
      </c>
      <c r="E1397" t="s">
        <v>135</v>
      </c>
      <c r="F1397" t="s">
        <v>295</v>
      </c>
      <c r="G1397" t="s">
        <v>296</v>
      </c>
      <c r="H1397">
        <v>592</v>
      </c>
      <c r="I1397" t="s">
        <v>370</v>
      </c>
      <c r="J1397" t="s">
        <v>133</v>
      </c>
      <c r="K1397" t="s">
        <v>132</v>
      </c>
      <c r="P1397" t="s">
        <v>302</v>
      </c>
      <c r="Q1397" t="s">
        <v>131</v>
      </c>
      <c r="R1397" t="s">
        <v>148</v>
      </c>
      <c r="S1397" t="s">
        <v>147</v>
      </c>
      <c r="AB1397" t="s">
        <v>128</v>
      </c>
      <c r="AC1397">
        <v>2010</v>
      </c>
      <c r="AD1397" s="145">
        <v>8787</v>
      </c>
      <c r="AH1397" t="s">
        <v>371</v>
      </c>
    </row>
    <row r="1398" spans="1:34" x14ac:dyDescent="0.25">
      <c r="A1398" t="s">
        <v>137</v>
      </c>
      <c r="B1398" t="s">
        <v>368</v>
      </c>
      <c r="C1398" t="s">
        <v>369</v>
      </c>
      <c r="D1398" t="s">
        <v>136</v>
      </c>
      <c r="E1398" t="s">
        <v>135</v>
      </c>
      <c r="F1398" t="s">
        <v>295</v>
      </c>
      <c r="G1398" t="s">
        <v>296</v>
      </c>
      <c r="H1398">
        <v>592</v>
      </c>
      <c r="I1398" t="s">
        <v>370</v>
      </c>
      <c r="J1398" t="s">
        <v>133</v>
      </c>
      <c r="K1398" t="s">
        <v>132</v>
      </c>
      <c r="P1398" t="s">
        <v>302</v>
      </c>
      <c r="Q1398" t="s">
        <v>131</v>
      </c>
      <c r="R1398" t="s">
        <v>146</v>
      </c>
      <c r="S1398" t="s">
        <v>145</v>
      </c>
      <c r="AB1398" t="s">
        <v>128</v>
      </c>
      <c r="AC1398">
        <v>2010</v>
      </c>
      <c r="AD1398" s="145">
        <v>3789</v>
      </c>
      <c r="AH1398" t="s">
        <v>371</v>
      </c>
    </row>
    <row r="1399" spans="1:34" x14ac:dyDescent="0.25">
      <c r="A1399" t="s">
        <v>137</v>
      </c>
      <c r="B1399" t="s">
        <v>368</v>
      </c>
      <c r="C1399" t="s">
        <v>369</v>
      </c>
      <c r="D1399" t="s">
        <v>136</v>
      </c>
      <c r="E1399" t="s">
        <v>135</v>
      </c>
      <c r="F1399" t="s">
        <v>295</v>
      </c>
      <c r="G1399" t="s">
        <v>296</v>
      </c>
      <c r="H1399">
        <v>592</v>
      </c>
      <c r="I1399" t="s">
        <v>370</v>
      </c>
      <c r="J1399" t="s">
        <v>133</v>
      </c>
      <c r="K1399" t="s">
        <v>132</v>
      </c>
      <c r="P1399" t="s">
        <v>302</v>
      </c>
      <c r="Q1399" t="s">
        <v>131</v>
      </c>
      <c r="R1399" t="s">
        <v>144</v>
      </c>
      <c r="S1399" t="s">
        <v>143</v>
      </c>
      <c r="AB1399" t="s">
        <v>128</v>
      </c>
      <c r="AC1399">
        <v>2010</v>
      </c>
      <c r="AD1399" s="145">
        <v>25446</v>
      </c>
      <c r="AH1399" t="s">
        <v>371</v>
      </c>
    </row>
    <row r="1400" spans="1:34" x14ac:dyDescent="0.25">
      <c r="A1400" t="s">
        <v>137</v>
      </c>
      <c r="B1400" t="s">
        <v>368</v>
      </c>
      <c r="C1400" t="s">
        <v>369</v>
      </c>
      <c r="D1400" t="s">
        <v>136</v>
      </c>
      <c r="E1400" t="s">
        <v>135</v>
      </c>
      <c r="F1400" t="s">
        <v>295</v>
      </c>
      <c r="G1400" t="s">
        <v>296</v>
      </c>
      <c r="H1400">
        <v>592</v>
      </c>
      <c r="I1400" t="s">
        <v>370</v>
      </c>
      <c r="J1400" t="s">
        <v>133</v>
      </c>
      <c r="K1400" t="s">
        <v>132</v>
      </c>
      <c r="P1400" t="s">
        <v>302</v>
      </c>
      <c r="Q1400" t="s">
        <v>131</v>
      </c>
      <c r="R1400" t="s">
        <v>142</v>
      </c>
      <c r="S1400" t="s">
        <v>141</v>
      </c>
      <c r="AB1400" t="s">
        <v>128</v>
      </c>
      <c r="AC1400">
        <v>2010</v>
      </c>
      <c r="AD1400" s="145">
        <v>7156</v>
      </c>
      <c r="AH1400" t="s">
        <v>371</v>
      </c>
    </row>
    <row r="1401" spans="1:34" x14ac:dyDescent="0.25">
      <c r="A1401" t="s">
        <v>137</v>
      </c>
      <c r="B1401" t="s">
        <v>368</v>
      </c>
      <c r="C1401" t="s">
        <v>369</v>
      </c>
      <c r="D1401" t="s">
        <v>136</v>
      </c>
      <c r="E1401" t="s">
        <v>135</v>
      </c>
      <c r="F1401" t="s">
        <v>295</v>
      </c>
      <c r="G1401" t="s">
        <v>296</v>
      </c>
      <c r="H1401">
        <v>592</v>
      </c>
      <c r="I1401" t="s">
        <v>370</v>
      </c>
      <c r="J1401" t="s">
        <v>133</v>
      </c>
      <c r="K1401" t="s">
        <v>132</v>
      </c>
      <c r="P1401" t="s">
        <v>302</v>
      </c>
      <c r="Q1401" t="s">
        <v>131</v>
      </c>
      <c r="R1401" t="s">
        <v>140</v>
      </c>
      <c r="S1401" t="s">
        <v>139</v>
      </c>
      <c r="AB1401" t="s">
        <v>128</v>
      </c>
      <c r="AC1401">
        <v>2010</v>
      </c>
      <c r="AD1401" s="145">
        <v>43172</v>
      </c>
      <c r="AH1401" t="s">
        <v>371</v>
      </c>
    </row>
    <row r="1402" spans="1:34" x14ac:dyDescent="0.25">
      <c r="A1402" t="s">
        <v>137</v>
      </c>
      <c r="B1402" t="s">
        <v>368</v>
      </c>
      <c r="C1402" t="s">
        <v>369</v>
      </c>
      <c r="D1402" t="s">
        <v>136</v>
      </c>
      <c r="E1402" t="s">
        <v>135</v>
      </c>
      <c r="F1402" t="s">
        <v>295</v>
      </c>
      <c r="G1402" t="s">
        <v>296</v>
      </c>
      <c r="H1402">
        <v>592</v>
      </c>
      <c r="I1402" t="s">
        <v>370</v>
      </c>
      <c r="J1402" t="s">
        <v>133</v>
      </c>
      <c r="K1402" t="s">
        <v>132</v>
      </c>
      <c r="P1402" t="s">
        <v>302</v>
      </c>
      <c r="Q1402" t="s">
        <v>131</v>
      </c>
      <c r="R1402" t="s">
        <v>138</v>
      </c>
      <c r="S1402" t="s">
        <v>131</v>
      </c>
      <c r="AB1402" t="s">
        <v>128</v>
      </c>
      <c r="AC1402">
        <v>2010</v>
      </c>
      <c r="AD1402" s="145">
        <v>107475</v>
      </c>
      <c r="AH1402" t="s">
        <v>371</v>
      </c>
    </row>
    <row r="1403" spans="1:34" x14ac:dyDescent="0.25">
      <c r="A1403" t="s">
        <v>137</v>
      </c>
      <c r="B1403" t="s">
        <v>368</v>
      </c>
      <c r="C1403" t="s">
        <v>369</v>
      </c>
      <c r="D1403" t="s">
        <v>136</v>
      </c>
      <c r="E1403" t="s">
        <v>135</v>
      </c>
      <c r="F1403" t="s">
        <v>295</v>
      </c>
      <c r="G1403" t="s">
        <v>296</v>
      </c>
      <c r="H1403">
        <v>592</v>
      </c>
      <c r="I1403" t="s">
        <v>370</v>
      </c>
      <c r="J1403" t="s">
        <v>133</v>
      </c>
      <c r="K1403" t="s">
        <v>132</v>
      </c>
      <c r="P1403" t="s">
        <v>302</v>
      </c>
      <c r="Q1403" t="s">
        <v>131</v>
      </c>
      <c r="R1403" t="s">
        <v>130</v>
      </c>
      <c r="S1403" t="s">
        <v>129</v>
      </c>
      <c r="AB1403" t="s">
        <v>128</v>
      </c>
      <c r="AC1403">
        <v>2010</v>
      </c>
      <c r="AD1403" s="145">
        <v>0</v>
      </c>
      <c r="AE1403" t="s">
        <v>196</v>
      </c>
      <c r="AH1403" t="s">
        <v>371</v>
      </c>
    </row>
    <row r="1404" spans="1:34" x14ac:dyDescent="0.25">
      <c r="A1404" t="s">
        <v>137</v>
      </c>
      <c r="B1404" t="s">
        <v>84</v>
      </c>
      <c r="C1404" t="s">
        <v>85</v>
      </c>
      <c r="D1404" t="s">
        <v>136</v>
      </c>
      <c r="E1404" t="s">
        <v>135</v>
      </c>
      <c r="F1404" t="s">
        <v>295</v>
      </c>
      <c r="G1404" t="s">
        <v>296</v>
      </c>
      <c r="H1404">
        <v>436</v>
      </c>
      <c r="I1404" t="s">
        <v>492</v>
      </c>
      <c r="J1404" t="s">
        <v>133</v>
      </c>
      <c r="K1404" t="s">
        <v>158</v>
      </c>
      <c r="P1404" t="s">
        <v>297</v>
      </c>
      <c r="Q1404" t="s">
        <v>298</v>
      </c>
      <c r="R1404" t="s">
        <v>176</v>
      </c>
      <c r="S1404" t="s">
        <v>175</v>
      </c>
      <c r="AB1404" t="s">
        <v>128</v>
      </c>
      <c r="AC1404">
        <v>2010</v>
      </c>
      <c r="AD1404" s="145">
        <v>0</v>
      </c>
      <c r="AE1404" t="s">
        <v>196</v>
      </c>
      <c r="AH1404" t="s">
        <v>372</v>
      </c>
    </row>
    <row r="1405" spans="1:34" x14ac:dyDescent="0.25">
      <c r="A1405" t="s">
        <v>137</v>
      </c>
      <c r="B1405" t="s">
        <v>84</v>
      </c>
      <c r="C1405" t="s">
        <v>85</v>
      </c>
      <c r="D1405" t="s">
        <v>136</v>
      </c>
      <c r="E1405" t="s">
        <v>135</v>
      </c>
      <c r="F1405" t="s">
        <v>295</v>
      </c>
      <c r="G1405" t="s">
        <v>296</v>
      </c>
      <c r="H1405">
        <v>436</v>
      </c>
      <c r="I1405" t="s">
        <v>492</v>
      </c>
      <c r="J1405" t="s">
        <v>133</v>
      </c>
      <c r="K1405" t="s">
        <v>158</v>
      </c>
      <c r="P1405" t="s">
        <v>297</v>
      </c>
      <c r="Q1405" t="s">
        <v>298</v>
      </c>
      <c r="R1405" t="s">
        <v>174</v>
      </c>
      <c r="S1405" t="s">
        <v>173</v>
      </c>
      <c r="AB1405" t="s">
        <v>128</v>
      </c>
      <c r="AC1405">
        <v>2010</v>
      </c>
      <c r="AD1405" s="145">
        <v>0</v>
      </c>
      <c r="AE1405" t="s">
        <v>179</v>
      </c>
      <c r="AH1405" t="s">
        <v>372</v>
      </c>
    </row>
    <row r="1406" spans="1:34" x14ac:dyDescent="0.25">
      <c r="A1406" t="s">
        <v>137</v>
      </c>
      <c r="B1406" t="s">
        <v>84</v>
      </c>
      <c r="C1406" t="s">
        <v>85</v>
      </c>
      <c r="D1406" t="s">
        <v>136</v>
      </c>
      <c r="E1406" t="s">
        <v>135</v>
      </c>
      <c r="F1406" t="s">
        <v>295</v>
      </c>
      <c r="G1406" t="s">
        <v>296</v>
      </c>
      <c r="H1406">
        <v>436</v>
      </c>
      <c r="I1406" t="s">
        <v>492</v>
      </c>
      <c r="J1406" t="s">
        <v>133</v>
      </c>
      <c r="K1406" t="s">
        <v>158</v>
      </c>
      <c r="P1406" t="s">
        <v>297</v>
      </c>
      <c r="Q1406" t="s">
        <v>298</v>
      </c>
      <c r="R1406" t="s">
        <v>172</v>
      </c>
      <c r="S1406" t="s">
        <v>153</v>
      </c>
      <c r="AB1406" t="s">
        <v>128</v>
      </c>
      <c r="AC1406">
        <v>2010</v>
      </c>
      <c r="AD1406" s="145">
        <v>8739</v>
      </c>
      <c r="AH1406" t="s">
        <v>372</v>
      </c>
    </row>
    <row r="1407" spans="1:34" x14ac:dyDescent="0.25">
      <c r="A1407" t="s">
        <v>137</v>
      </c>
      <c r="B1407" t="s">
        <v>84</v>
      </c>
      <c r="C1407" t="s">
        <v>85</v>
      </c>
      <c r="D1407" t="s">
        <v>136</v>
      </c>
      <c r="E1407" t="s">
        <v>135</v>
      </c>
      <c r="F1407" t="s">
        <v>295</v>
      </c>
      <c r="G1407" t="s">
        <v>296</v>
      </c>
      <c r="H1407">
        <v>436</v>
      </c>
      <c r="I1407" t="s">
        <v>492</v>
      </c>
      <c r="J1407" t="s">
        <v>133</v>
      </c>
      <c r="K1407" t="s">
        <v>158</v>
      </c>
      <c r="P1407" t="s">
        <v>297</v>
      </c>
      <c r="Q1407" t="s">
        <v>298</v>
      </c>
      <c r="R1407" t="s">
        <v>171</v>
      </c>
      <c r="S1407" t="s">
        <v>151</v>
      </c>
      <c r="AB1407" t="s">
        <v>128</v>
      </c>
      <c r="AC1407">
        <v>2010</v>
      </c>
      <c r="AD1407" s="145">
        <v>11677</v>
      </c>
      <c r="AH1407" t="s">
        <v>372</v>
      </c>
    </row>
    <row r="1408" spans="1:34" x14ac:dyDescent="0.25">
      <c r="A1408" t="s">
        <v>137</v>
      </c>
      <c r="B1408" t="s">
        <v>84</v>
      </c>
      <c r="C1408" t="s">
        <v>85</v>
      </c>
      <c r="D1408" t="s">
        <v>136</v>
      </c>
      <c r="E1408" t="s">
        <v>135</v>
      </c>
      <c r="F1408" t="s">
        <v>295</v>
      </c>
      <c r="G1408" t="s">
        <v>296</v>
      </c>
      <c r="H1408">
        <v>436</v>
      </c>
      <c r="I1408" t="s">
        <v>492</v>
      </c>
      <c r="J1408" t="s">
        <v>133</v>
      </c>
      <c r="K1408" t="s">
        <v>158</v>
      </c>
      <c r="P1408" t="s">
        <v>297</v>
      </c>
      <c r="Q1408" t="s">
        <v>298</v>
      </c>
      <c r="R1408" t="s">
        <v>170</v>
      </c>
      <c r="S1408" t="s">
        <v>169</v>
      </c>
      <c r="AB1408" t="s">
        <v>128</v>
      </c>
      <c r="AC1408">
        <v>2010</v>
      </c>
      <c r="AD1408" s="145">
        <v>15488</v>
      </c>
      <c r="AH1408" t="s">
        <v>372</v>
      </c>
    </row>
    <row r="1409" spans="1:34" x14ac:dyDescent="0.25">
      <c r="A1409" t="s">
        <v>137</v>
      </c>
      <c r="B1409" t="s">
        <v>84</v>
      </c>
      <c r="C1409" t="s">
        <v>85</v>
      </c>
      <c r="D1409" t="s">
        <v>136</v>
      </c>
      <c r="E1409" t="s">
        <v>135</v>
      </c>
      <c r="F1409" t="s">
        <v>295</v>
      </c>
      <c r="G1409" t="s">
        <v>296</v>
      </c>
      <c r="H1409">
        <v>436</v>
      </c>
      <c r="I1409" t="s">
        <v>492</v>
      </c>
      <c r="J1409" t="s">
        <v>133</v>
      </c>
      <c r="K1409" t="s">
        <v>158</v>
      </c>
      <c r="P1409" t="s">
        <v>297</v>
      </c>
      <c r="Q1409" t="s">
        <v>298</v>
      </c>
      <c r="R1409" t="s">
        <v>168</v>
      </c>
      <c r="S1409" t="s">
        <v>167</v>
      </c>
      <c r="AB1409" t="s">
        <v>128</v>
      </c>
      <c r="AC1409">
        <v>2010</v>
      </c>
      <c r="AD1409" s="145">
        <v>44967</v>
      </c>
      <c r="AH1409" t="s">
        <v>372</v>
      </c>
    </row>
    <row r="1410" spans="1:34" x14ac:dyDescent="0.25">
      <c r="A1410" t="s">
        <v>137</v>
      </c>
      <c r="B1410" t="s">
        <v>84</v>
      </c>
      <c r="C1410" t="s">
        <v>85</v>
      </c>
      <c r="D1410" t="s">
        <v>136</v>
      </c>
      <c r="E1410" t="s">
        <v>135</v>
      </c>
      <c r="F1410" t="s">
        <v>295</v>
      </c>
      <c r="G1410" t="s">
        <v>296</v>
      </c>
      <c r="H1410">
        <v>436</v>
      </c>
      <c r="I1410" t="s">
        <v>492</v>
      </c>
      <c r="J1410" t="s">
        <v>133</v>
      </c>
      <c r="K1410" t="s">
        <v>158</v>
      </c>
      <c r="P1410" t="s">
        <v>297</v>
      </c>
      <c r="Q1410" t="s">
        <v>298</v>
      </c>
      <c r="R1410" t="s">
        <v>166</v>
      </c>
      <c r="S1410" t="s">
        <v>165</v>
      </c>
      <c r="AB1410" t="s">
        <v>128</v>
      </c>
      <c r="AC1410">
        <v>2010</v>
      </c>
      <c r="AD1410" s="145">
        <v>0</v>
      </c>
      <c r="AE1410" t="s">
        <v>179</v>
      </c>
      <c r="AH1410" t="s">
        <v>372</v>
      </c>
    </row>
    <row r="1411" spans="1:34" x14ac:dyDescent="0.25">
      <c r="A1411" t="s">
        <v>137</v>
      </c>
      <c r="B1411" t="s">
        <v>84</v>
      </c>
      <c r="C1411" t="s">
        <v>85</v>
      </c>
      <c r="D1411" t="s">
        <v>136</v>
      </c>
      <c r="E1411" t="s">
        <v>135</v>
      </c>
      <c r="F1411" t="s">
        <v>295</v>
      </c>
      <c r="G1411" t="s">
        <v>296</v>
      </c>
      <c r="H1411">
        <v>436</v>
      </c>
      <c r="I1411" t="s">
        <v>492</v>
      </c>
      <c r="J1411" t="s">
        <v>133</v>
      </c>
      <c r="K1411" t="s">
        <v>158</v>
      </c>
      <c r="P1411" t="s">
        <v>297</v>
      </c>
      <c r="Q1411" t="s">
        <v>298</v>
      </c>
      <c r="R1411" t="s">
        <v>164</v>
      </c>
      <c r="S1411" t="s">
        <v>143</v>
      </c>
      <c r="AB1411" t="s">
        <v>128</v>
      </c>
      <c r="AC1411">
        <v>2010</v>
      </c>
      <c r="AD1411" s="145">
        <v>25961</v>
      </c>
      <c r="AH1411" t="s">
        <v>372</v>
      </c>
    </row>
    <row r="1412" spans="1:34" x14ac:dyDescent="0.25">
      <c r="A1412" t="s">
        <v>137</v>
      </c>
      <c r="B1412" t="s">
        <v>84</v>
      </c>
      <c r="C1412" t="s">
        <v>85</v>
      </c>
      <c r="D1412" t="s">
        <v>136</v>
      </c>
      <c r="E1412" t="s">
        <v>135</v>
      </c>
      <c r="F1412" t="s">
        <v>295</v>
      </c>
      <c r="G1412" t="s">
        <v>296</v>
      </c>
      <c r="H1412">
        <v>436</v>
      </c>
      <c r="I1412" t="s">
        <v>492</v>
      </c>
      <c r="J1412" t="s">
        <v>133</v>
      </c>
      <c r="K1412" t="s">
        <v>158</v>
      </c>
      <c r="P1412" t="s">
        <v>297</v>
      </c>
      <c r="Q1412" t="s">
        <v>298</v>
      </c>
      <c r="R1412" t="s">
        <v>163</v>
      </c>
      <c r="S1412" t="s">
        <v>162</v>
      </c>
      <c r="AB1412" t="s">
        <v>128</v>
      </c>
      <c r="AC1412">
        <v>2010</v>
      </c>
      <c r="AD1412" s="145">
        <v>0</v>
      </c>
      <c r="AE1412" t="s">
        <v>196</v>
      </c>
      <c r="AH1412" t="s">
        <v>372</v>
      </c>
    </row>
    <row r="1413" spans="1:34" x14ac:dyDescent="0.25">
      <c r="A1413" t="s">
        <v>137</v>
      </c>
      <c r="B1413" t="s">
        <v>84</v>
      </c>
      <c r="C1413" t="s">
        <v>85</v>
      </c>
      <c r="D1413" t="s">
        <v>136</v>
      </c>
      <c r="E1413" t="s">
        <v>135</v>
      </c>
      <c r="F1413" t="s">
        <v>295</v>
      </c>
      <c r="G1413" t="s">
        <v>296</v>
      </c>
      <c r="H1413">
        <v>436</v>
      </c>
      <c r="I1413" t="s">
        <v>492</v>
      </c>
      <c r="J1413" t="s">
        <v>133</v>
      </c>
      <c r="K1413" t="s">
        <v>158</v>
      </c>
      <c r="P1413" t="s">
        <v>297</v>
      </c>
      <c r="Q1413" t="s">
        <v>298</v>
      </c>
      <c r="R1413" t="s">
        <v>161</v>
      </c>
      <c r="S1413" t="s">
        <v>139</v>
      </c>
      <c r="AB1413" t="s">
        <v>128</v>
      </c>
      <c r="AC1413">
        <v>2010</v>
      </c>
      <c r="AD1413" s="145">
        <v>25314</v>
      </c>
      <c r="AH1413" t="s">
        <v>372</v>
      </c>
    </row>
    <row r="1414" spans="1:34" x14ac:dyDescent="0.25">
      <c r="A1414" t="s">
        <v>137</v>
      </c>
      <c r="B1414" t="s">
        <v>84</v>
      </c>
      <c r="C1414" t="s">
        <v>85</v>
      </c>
      <c r="D1414" t="s">
        <v>136</v>
      </c>
      <c r="E1414" t="s">
        <v>135</v>
      </c>
      <c r="F1414" t="s">
        <v>295</v>
      </c>
      <c r="G1414" t="s">
        <v>296</v>
      </c>
      <c r="H1414">
        <v>436</v>
      </c>
      <c r="I1414" t="s">
        <v>492</v>
      </c>
      <c r="J1414" t="s">
        <v>133</v>
      </c>
      <c r="K1414" t="s">
        <v>158</v>
      </c>
      <c r="P1414" t="s">
        <v>297</v>
      </c>
      <c r="Q1414" t="s">
        <v>298</v>
      </c>
      <c r="R1414" t="s">
        <v>160</v>
      </c>
      <c r="S1414" t="s">
        <v>131</v>
      </c>
      <c r="AB1414" t="s">
        <v>128</v>
      </c>
      <c r="AC1414">
        <v>2010</v>
      </c>
      <c r="AD1414" s="145">
        <v>156027</v>
      </c>
      <c r="AH1414" t="s">
        <v>372</v>
      </c>
    </row>
    <row r="1415" spans="1:34" x14ac:dyDescent="0.25">
      <c r="A1415" t="s">
        <v>137</v>
      </c>
      <c r="B1415" t="s">
        <v>84</v>
      </c>
      <c r="C1415" t="s">
        <v>85</v>
      </c>
      <c r="D1415" t="s">
        <v>136</v>
      </c>
      <c r="E1415" t="s">
        <v>135</v>
      </c>
      <c r="F1415" t="s">
        <v>295</v>
      </c>
      <c r="G1415" t="s">
        <v>296</v>
      </c>
      <c r="H1415">
        <v>436</v>
      </c>
      <c r="I1415" t="s">
        <v>492</v>
      </c>
      <c r="J1415" t="s">
        <v>133</v>
      </c>
      <c r="K1415" t="s">
        <v>158</v>
      </c>
      <c r="P1415" t="s">
        <v>297</v>
      </c>
      <c r="Q1415" t="s">
        <v>298</v>
      </c>
      <c r="R1415" t="s">
        <v>157</v>
      </c>
      <c r="S1415" t="s">
        <v>129</v>
      </c>
      <c r="AB1415" t="s">
        <v>128</v>
      </c>
      <c r="AC1415">
        <v>2010</v>
      </c>
      <c r="AD1415" s="145">
        <v>19289</v>
      </c>
      <c r="AG1415" s="145" t="s">
        <v>198</v>
      </c>
      <c r="AH1415" t="s">
        <v>372</v>
      </c>
    </row>
    <row r="1416" spans="1:34" x14ac:dyDescent="0.25">
      <c r="A1416" t="s">
        <v>137</v>
      </c>
      <c r="B1416" t="s">
        <v>84</v>
      </c>
      <c r="C1416" t="s">
        <v>85</v>
      </c>
      <c r="D1416" t="s">
        <v>136</v>
      </c>
      <c r="E1416" t="s">
        <v>135</v>
      </c>
      <c r="F1416" t="s">
        <v>295</v>
      </c>
      <c r="G1416" t="s">
        <v>296</v>
      </c>
      <c r="H1416">
        <v>436</v>
      </c>
      <c r="I1416" t="s">
        <v>492</v>
      </c>
      <c r="J1416" t="s">
        <v>133</v>
      </c>
      <c r="K1416" t="s">
        <v>158</v>
      </c>
      <c r="P1416" t="s">
        <v>300</v>
      </c>
      <c r="Q1416" t="s">
        <v>301</v>
      </c>
      <c r="R1416" t="s">
        <v>176</v>
      </c>
      <c r="S1416" t="s">
        <v>175</v>
      </c>
      <c r="AB1416" t="s">
        <v>128</v>
      </c>
      <c r="AC1416">
        <v>2010</v>
      </c>
      <c r="AD1416" s="145">
        <v>0</v>
      </c>
      <c r="AE1416" t="s">
        <v>196</v>
      </c>
      <c r="AH1416" t="s">
        <v>372</v>
      </c>
    </row>
    <row r="1417" spans="1:34" x14ac:dyDescent="0.25">
      <c r="A1417" t="s">
        <v>137</v>
      </c>
      <c r="B1417" t="s">
        <v>84</v>
      </c>
      <c r="C1417" t="s">
        <v>85</v>
      </c>
      <c r="D1417" t="s">
        <v>136</v>
      </c>
      <c r="E1417" t="s">
        <v>135</v>
      </c>
      <c r="F1417" t="s">
        <v>295</v>
      </c>
      <c r="G1417" t="s">
        <v>296</v>
      </c>
      <c r="H1417">
        <v>436</v>
      </c>
      <c r="I1417" t="s">
        <v>492</v>
      </c>
      <c r="J1417" t="s">
        <v>133</v>
      </c>
      <c r="K1417" t="s">
        <v>158</v>
      </c>
      <c r="P1417" t="s">
        <v>300</v>
      </c>
      <c r="Q1417" t="s">
        <v>301</v>
      </c>
      <c r="R1417" t="s">
        <v>174</v>
      </c>
      <c r="S1417" t="s">
        <v>173</v>
      </c>
      <c r="AB1417" t="s">
        <v>128</v>
      </c>
      <c r="AC1417">
        <v>2010</v>
      </c>
      <c r="AD1417" s="145">
        <v>0</v>
      </c>
      <c r="AE1417" t="s">
        <v>179</v>
      </c>
      <c r="AH1417" t="s">
        <v>372</v>
      </c>
    </row>
    <row r="1418" spans="1:34" x14ac:dyDescent="0.25">
      <c r="A1418" t="s">
        <v>137</v>
      </c>
      <c r="B1418" t="s">
        <v>84</v>
      </c>
      <c r="C1418" t="s">
        <v>85</v>
      </c>
      <c r="D1418" t="s">
        <v>136</v>
      </c>
      <c r="E1418" t="s">
        <v>135</v>
      </c>
      <c r="F1418" t="s">
        <v>295</v>
      </c>
      <c r="G1418" t="s">
        <v>296</v>
      </c>
      <c r="H1418">
        <v>436</v>
      </c>
      <c r="I1418" t="s">
        <v>492</v>
      </c>
      <c r="J1418" t="s">
        <v>133</v>
      </c>
      <c r="K1418" t="s">
        <v>158</v>
      </c>
      <c r="P1418" t="s">
        <v>300</v>
      </c>
      <c r="Q1418" t="s">
        <v>301</v>
      </c>
      <c r="R1418" t="s">
        <v>172</v>
      </c>
      <c r="S1418" t="s">
        <v>153</v>
      </c>
      <c r="AB1418" t="s">
        <v>128</v>
      </c>
      <c r="AC1418">
        <v>2010</v>
      </c>
      <c r="AD1418" s="145">
        <v>12692</v>
      </c>
      <c r="AH1418" t="s">
        <v>372</v>
      </c>
    </row>
    <row r="1419" spans="1:34" x14ac:dyDescent="0.25">
      <c r="A1419" t="s">
        <v>137</v>
      </c>
      <c r="B1419" t="s">
        <v>84</v>
      </c>
      <c r="C1419" t="s">
        <v>85</v>
      </c>
      <c r="D1419" t="s">
        <v>136</v>
      </c>
      <c r="E1419" t="s">
        <v>135</v>
      </c>
      <c r="F1419" t="s">
        <v>295</v>
      </c>
      <c r="G1419" t="s">
        <v>296</v>
      </c>
      <c r="H1419">
        <v>436</v>
      </c>
      <c r="I1419" t="s">
        <v>492</v>
      </c>
      <c r="J1419" t="s">
        <v>133</v>
      </c>
      <c r="K1419" t="s">
        <v>158</v>
      </c>
      <c r="P1419" t="s">
        <v>300</v>
      </c>
      <c r="Q1419" t="s">
        <v>301</v>
      </c>
      <c r="R1419" t="s">
        <v>171</v>
      </c>
      <c r="S1419" t="s">
        <v>151</v>
      </c>
      <c r="AB1419" t="s">
        <v>128</v>
      </c>
      <c r="AC1419">
        <v>2010</v>
      </c>
      <c r="AD1419" s="145">
        <v>15594</v>
      </c>
      <c r="AH1419" t="s">
        <v>372</v>
      </c>
    </row>
    <row r="1420" spans="1:34" x14ac:dyDescent="0.25">
      <c r="A1420" t="s">
        <v>137</v>
      </c>
      <c r="B1420" t="s">
        <v>84</v>
      </c>
      <c r="C1420" t="s">
        <v>85</v>
      </c>
      <c r="D1420" t="s">
        <v>136</v>
      </c>
      <c r="E1420" t="s">
        <v>135</v>
      </c>
      <c r="F1420" t="s">
        <v>295</v>
      </c>
      <c r="G1420" t="s">
        <v>296</v>
      </c>
      <c r="H1420">
        <v>436</v>
      </c>
      <c r="I1420" t="s">
        <v>492</v>
      </c>
      <c r="J1420" t="s">
        <v>133</v>
      </c>
      <c r="K1420" t="s">
        <v>158</v>
      </c>
      <c r="P1420" t="s">
        <v>300</v>
      </c>
      <c r="Q1420" t="s">
        <v>301</v>
      </c>
      <c r="R1420" t="s">
        <v>170</v>
      </c>
      <c r="S1420" t="s">
        <v>169</v>
      </c>
      <c r="AB1420" t="s">
        <v>128</v>
      </c>
      <c r="AC1420">
        <v>2010</v>
      </c>
      <c r="AD1420" s="145">
        <v>6578</v>
      </c>
      <c r="AH1420" t="s">
        <v>372</v>
      </c>
    </row>
    <row r="1421" spans="1:34" x14ac:dyDescent="0.25">
      <c r="A1421" t="s">
        <v>137</v>
      </c>
      <c r="B1421" t="s">
        <v>84</v>
      </c>
      <c r="C1421" t="s">
        <v>85</v>
      </c>
      <c r="D1421" t="s">
        <v>136</v>
      </c>
      <c r="E1421" t="s">
        <v>135</v>
      </c>
      <c r="F1421" t="s">
        <v>295</v>
      </c>
      <c r="G1421" t="s">
        <v>296</v>
      </c>
      <c r="H1421">
        <v>436</v>
      </c>
      <c r="I1421" t="s">
        <v>492</v>
      </c>
      <c r="J1421" t="s">
        <v>133</v>
      </c>
      <c r="K1421" t="s">
        <v>158</v>
      </c>
      <c r="P1421" t="s">
        <v>300</v>
      </c>
      <c r="Q1421" t="s">
        <v>301</v>
      </c>
      <c r="R1421" t="s">
        <v>168</v>
      </c>
      <c r="S1421" t="s">
        <v>167</v>
      </c>
      <c r="AB1421" t="s">
        <v>128</v>
      </c>
      <c r="AC1421">
        <v>2010</v>
      </c>
      <c r="AD1421" s="145">
        <v>22299</v>
      </c>
      <c r="AH1421" t="s">
        <v>372</v>
      </c>
    </row>
    <row r="1422" spans="1:34" x14ac:dyDescent="0.25">
      <c r="A1422" t="s">
        <v>137</v>
      </c>
      <c r="B1422" t="s">
        <v>84</v>
      </c>
      <c r="C1422" t="s">
        <v>85</v>
      </c>
      <c r="D1422" t="s">
        <v>136</v>
      </c>
      <c r="E1422" t="s">
        <v>135</v>
      </c>
      <c r="F1422" t="s">
        <v>295</v>
      </c>
      <c r="G1422" t="s">
        <v>296</v>
      </c>
      <c r="H1422">
        <v>436</v>
      </c>
      <c r="I1422" t="s">
        <v>492</v>
      </c>
      <c r="J1422" t="s">
        <v>133</v>
      </c>
      <c r="K1422" t="s">
        <v>158</v>
      </c>
      <c r="P1422" t="s">
        <v>300</v>
      </c>
      <c r="Q1422" t="s">
        <v>301</v>
      </c>
      <c r="R1422" t="s">
        <v>166</v>
      </c>
      <c r="S1422" t="s">
        <v>165</v>
      </c>
      <c r="AB1422" t="s">
        <v>128</v>
      </c>
      <c r="AC1422">
        <v>2010</v>
      </c>
      <c r="AD1422" s="145">
        <v>8412</v>
      </c>
      <c r="AH1422" t="s">
        <v>372</v>
      </c>
    </row>
    <row r="1423" spans="1:34" x14ac:dyDescent="0.25">
      <c r="A1423" t="s">
        <v>137</v>
      </c>
      <c r="B1423" t="s">
        <v>84</v>
      </c>
      <c r="C1423" t="s">
        <v>85</v>
      </c>
      <c r="D1423" t="s">
        <v>136</v>
      </c>
      <c r="E1423" t="s">
        <v>135</v>
      </c>
      <c r="F1423" t="s">
        <v>295</v>
      </c>
      <c r="G1423" t="s">
        <v>296</v>
      </c>
      <c r="H1423">
        <v>436</v>
      </c>
      <c r="I1423" t="s">
        <v>492</v>
      </c>
      <c r="J1423" t="s">
        <v>133</v>
      </c>
      <c r="K1423" t="s">
        <v>158</v>
      </c>
      <c r="P1423" t="s">
        <v>300</v>
      </c>
      <c r="Q1423" t="s">
        <v>301</v>
      </c>
      <c r="R1423" t="s">
        <v>164</v>
      </c>
      <c r="S1423" t="s">
        <v>143</v>
      </c>
      <c r="AB1423" t="s">
        <v>128</v>
      </c>
      <c r="AC1423">
        <v>2010</v>
      </c>
      <c r="AD1423" s="145">
        <v>97474</v>
      </c>
      <c r="AH1423" t="s">
        <v>372</v>
      </c>
    </row>
    <row r="1424" spans="1:34" x14ac:dyDescent="0.25">
      <c r="A1424" t="s">
        <v>137</v>
      </c>
      <c r="B1424" t="s">
        <v>84</v>
      </c>
      <c r="C1424" t="s">
        <v>85</v>
      </c>
      <c r="D1424" t="s">
        <v>136</v>
      </c>
      <c r="E1424" t="s">
        <v>135</v>
      </c>
      <c r="F1424" t="s">
        <v>295</v>
      </c>
      <c r="G1424" t="s">
        <v>296</v>
      </c>
      <c r="H1424">
        <v>436</v>
      </c>
      <c r="I1424" t="s">
        <v>492</v>
      </c>
      <c r="J1424" t="s">
        <v>133</v>
      </c>
      <c r="K1424" t="s">
        <v>158</v>
      </c>
      <c r="P1424" t="s">
        <v>300</v>
      </c>
      <c r="Q1424" t="s">
        <v>301</v>
      </c>
      <c r="R1424" t="s">
        <v>163</v>
      </c>
      <c r="S1424" t="s">
        <v>162</v>
      </c>
      <c r="AB1424" t="s">
        <v>128</v>
      </c>
      <c r="AC1424">
        <v>2010</v>
      </c>
      <c r="AD1424" s="145">
        <v>0</v>
      </c>
      <c r="AE1424" t="s">
        <v>196</v>
      </c>
      <c r="AH1424" t="s">
        <v>372</v>
      </c>
    </row>
    <row r="1425" spans="1:34" x14ac:dyDescent="0.25">
      <c r="A1425" t="s">
        <v>137</v>
      </c>
      <c r="B1425" t="s">
        <v>84</v>
      </c>
      <c r="C1425" t="s">
        <v>85</v>
      </c>
      <c r="D1425" t="s">
        <v>136</v>
      </c>
      <c r="E1425" t="s">
        <v>135</v>
      </c>
      <c r="F1425" t="s">
        <v>295</v>
      </c>
      <c r="G1425" t="s">
        <v>296</v>
      </c>
      <c r="H1425">
        <v>436</v>
      </c>
      <c r="I1425" t="s">
        <v>492</v>
      </c>
      <c r="J1425" t="s">
        <v>133</v>
      </c>
      <c r="K1425" t="s">
        <v>158</v>
      </c>
      <c r="P1425" t="s">
        <v>300</v>
      </c>
      <c r="Q1425" t="s">
        <v>301</v>
      </c>
      <c r="R1425" t="s">
        <v>161</v>
      </c>
      <c r="S1425" t="s">
        <v>139</v>
      </c>
      <c r="AB1425" t="s">
        <v>128</v>
      </c>
      <c r="AC1425">
        <v>2010</v>
      </c>
      <c r="AD1425" s="145">
        <v>59462</v>
      </c>
      <c r="AH1425" t="s">
        <v>372</v>
      </c>
    </row>
    <row r="1426" spans="1:34" x14ac:dyDescent="0.25">
      <c r="A1426" t="s">
        <v>137</v>
      </c>
      <c r="B1426" t="s">
        <v>84</v>
      </c>
      <c r="C1426" t="s">
        <v>85</v>
      </c>
      <c r="D1426" t="s">
        <v>136</v>
      </c>
      <c r="E1426" t="s">
        <v>135</v>
      </c>
      <c r="F1426" t="s">
        <v>295</v>
      </c>
      <c r="G1426" t="s">
        <v>296</v>
      </c>
      <c r="H1426">
        <v>436</v>
      </c>
      <c r="I1426" t="s">
        <v>492</v>
      </c>
      <c r="J1426" t="s">
        <v>133</v>
      </c>
      <c r="K1426" t="s">
        <v>158</v>
      </c>
      <c r="P1426" t="s">
        <v>300</v>
      </c>
      <c r="Q1426" t="s">
        <v>301</v>
      </c>
      <c r="R1426" t="s">
        <v>160</v>
      </c>
      <c r="S1426" t="s">
        <v>131</v>
      </c>
      <c r="AB1426" t="s">
        <v>128</v>
      </c>
      <c r="AC1426">
        <v>2010</v>
      </c>
      <c r="AD1426" s="145">
        <v>262319</v>
      </c>
      <c r="AH1426" t="s">
        <v>372</v>
      </c>
    </row>
    <row r="1427" spans="1:34" x14ac:dyDescent="0.25">
      <c r="A1427" t="s">
        <v>137</v>
      </c>
      <c r="B1427" t="s">
        <v>84</v>
      </c>
      <c r="C1427" t="s">
        <v>85</v>
      </c>
      <c r="D1427" t="s">
        <v>136</v>
      </c>
      <c r="E1427" t="s">
        <v>135</v>
      </c>
      <c r="F1427" t="s">
        <v>295</v>
      </c>
      <c r="G1427" t="s">
        <v>296</v>
      </c>
      <c r="H1427">
        <v>436</v>
      </c>
      <c r="I1427" t="s">
        <v>492</v>
      </c>
      <c r="J1427" t="s">
        <v>133</v>
      </c>
      <c r="K1427" t="s">
        <v>158</v>
      </c>
      <c r="P1427" t="s">
        <v>300</v>
      </c>
      <c r="Q1427" t="s">
        <v>301</v>
      </c>
      <c r="R1427" t="s">
        <v>157</v>
      </c>
      <c r="S1427" t="s">
        <v>129</v>
      </c>
      <c r="AB1427" t="s">
        <v>128</v>
      </c>
      <c r="AC1427">
        <v>2010</v>
      </c>
      <c r="AD1427" s="145">
        <v>36979</v>
      </c>
      <c r="AG1427" s="145" t="s">
        <v>198</v>
      </c>
      <c r="AH1427" t="s">
        <v>372</v>
      </c>
    </row>
    <row r="1428" spans="1:34" s="49" customFormat="1" x14ac:dyDescent="0.25">
      <c r="A1428" s="49" t="s">
        <v>137</v>
      </c>
      <c r="B1428" s="49" t="s">
        <v>84</v>
      </c>
      <c r="C1428" s="49" t="s">
        <v>85</v>
      </c>
      <c r="D1428" s="49" t="s">
        <v>136</v>
      </c>
      <c r="E1428" s="49" t="s">
        <v>135</v>
      </c>
      <c r="F1428" s="49" t="s">
        <v>295</v>
      </c>
      <c r="G1428" s="49" t="s">
        <v>296</v>
      </c>
      <c r="H1428" s="49">
        <v>436</v>
      </c>
      <c r="I1428" s="49" t="s">
        <v>492</v>
      </c>
      <c r="J1428" s="49" t="s">
        <v>133</v>
      </c>
      <c r="K1428" s="49" t="s">
        <v>158</v>
      </c>
      <c r="P1428" s="49" t="s">
        <v>302</v>
      </c>
      <c r="Q1428" s="49" t="s">
        <v>131</v>
      </c>
      <c r="R1428" s="49" t="s">
        <v>176</v>
      </c>
      <c r="S1428" s="49" t="s">
        <v>175</v>
      </c>
      <c r="AB1428" s="49" t="s">
        <v>128</v>
      </c>
      <c r="AC1428" s="49">
        <v>2010</v>
      </c>
      <c r="AD1428" s="146">
        <v>0</v>
      </c>
      <c r="AE1428" s="49" t="s">
        <v>196</v>
      </c>
      <c r="AF1428" s="49" t="s">
        <v>858</v>
      </c>
      <c r="AG1428" s="146">
        <f>(AD1429+AD1430+AD1431)*( 1 +AD1439/(AD1438-AD1439))</f>
        <v>56.270435906075484</v>
      </c>
      <c r="AH1428" s="49" t="s">
        <v>372</v>
      </c>
    </row>
    <row r="1429" spans="1:34" s="49" customFormat="1" x14ac:dyDescent="0.25">
      <c r="A1429" s="49" t="s">
        <v>137</v>
      </c>
      <c r="B1429" s="49" t="s">
        <v>84</v>
      </c>
      <c r="C1429" s="49" t="s">
        <v>85</v>
      </c>
      <c r="D1429" s="49" t="s">
        <v>136</v>
      </c>
      <c r="E1429" s="49" t="s">
        <v>135</v>
      </c>
      <c r="F1429" s="49" t="s">
        <v>295</v>
      </c>
      <c r="G1429" s="49" t="s">
        <v>296</v>
      </c>
      <c r="H1429" s="49">
        <v>436</v>
      </c>
      <c r="I1429" s="49" t="s">
        <v>492</v>
      </c>
      <c r="J1429" s="49" t="s">
        <v>133</v>
      </c>
      <c r="K1429" s="49" t="s">
        <v>158</v>
      </c>
      <c r="P1429" s="49" t="s">
        <v>302</v>
      </c>
      <c r="Q1429" s="49" t="s">
        <v>131</v>
      </c>
      <c r="R1429" s="49" t="s">
        <v>174</v>
      </c>
      <c r="S1429" s="49" t="s">
        <v>173</v>
      </c>
      <c r="AB1429" s="49" t="s">
        <v>128</v>
      </c>
      <c r="AC1429" s="49">
        <v>2010</v>
      </c>
      <c r="AD1429" s="146">
        <v>0</v>
      </c>
      <c r="AE1429" s="49" t="s">
        <v>179</v>
      </c>
      <c r="AF1429" s="49" t="s">
        <v>859</v>
      </c>
      <c r="AG1429" s="146">
        <f>(AD1428+AD1432+AD1433+AD1434+AD1435+AD1436+AD1437)*( 1 +AD1439/(AD1438-AD1439))</f>
        <v>357.61108698125821</v>
      </c>
      <c r="AH1429" s="49" t="s">
        <v>372</v>
      </c>
    </row>
    <row r="1430" spans="1:34" s="49" customFormat="1" x14ac:dyDescent="0.25">
      <c r="A1430" s="49" t="s">
        <v>137</v>
      </c>
      <c r="B1430" s="49" t="s">
        <v>84</v>
      </c>
      <c r="C1430" s="49" t="s">
        <v>85</v>
      </c>
      <c r="D1430" s="49" t="s">
        <v>136</v>
      </c>
      <c r="E1430" s="49" t="s">
        <v>135</v>
      </c>
      <c r="F1430" s="49" t="s">
        <v>295</v>
      </c>
      <c r="G1430" s="49" t="s">
        <v>296</v>
      </c>
      <c r="H1430" s="49">
        <v>436</v>
      </c>
      <c r="I1430" s="49" t="s">
        <v>492</v>
      </c>
      <c r="J1430" s="49" t="s">
        <v>133</v>
      </c>
      <c r="K1430" s="49" t="s">
        <v>158</v>
      </c>
      <c r="P1430" s="49" t="s">
        <v>302</v>
      </c>
      <c r="Q1430" s="49" t="s">
        <v>131</v>
      </c>
      <c r="R1430" s="49" t="s">
        <v>172</v>
      </c>
      <c r="S1430" s="49" t="s">
        <v>153</v>
      </c>
      <c r="AB1430" s="49" t="s">
        <v>128</v>
      </c>
      <c r="AC1430" s="49">
        <v>2010</v>
      </c>
      <c r="AD1430" s="146">
        <v>21.431000000000001</v>
      </c>
      <c r="AF1430" s="49" t="s">
        <v>862</v>
      </c>
      <c r="AG1430" s="146">
        <f>AD1428+AD1429+AD1430+AD1431+ AD1432+AD1433+AD1434+AD1435+AD1436+AD1437+AD1439</f>
        <v>414.48199999999997</v>
      </c>
      <c r="AH1430" s="49" t="s">
        <v>372</v>
      </c>
    </row>
    <row r="1431" spans="1:34" s="49" customFormat="1" x14ac:dyDescent="0.25">
      <c r="A1431" s="49" t="s">
        <v>137</v>
      </c>
      <c r="B1431" s="49" t="s">
        <v>84</v>
      </c>
      <c r="C1431" s="49" t="s">
        <v>85</v>
      </c>
      <c r="D1431" s="49" t="s">
        <v>136</v>
      </c>
      <c r="E1431" s="49" t="s">
        <v>135</v>
      </c>
      <c r="F1431" s="49" t="s">
        <v>295</v>
      </c>
      <c r="G1431" s="49" t="s">
        <v>296</v>
      </c>
      <c r="H1431" s="49">
        <v>436</v>
      </c>
      <c r="I1431" s="49" t="s">
        <v>492</v>
      </c>
      <c r="J1431" s="49" t="s">
        <v>133</v>
      </c>
      <c r="K1431" s="49" t="s">
        <v>158</v>
      </c>
      <c r="P1431" s="49" t="s">
        <v>302</v>
      </c>
      <c r="Q1431" s="49" t="s">
        <v>131</v>
      </c>
      <c r="R1431" s="49" t="s">
        <v>171</v>
      </c>
      <c r="S1431" s="49" t="s">
        <v>151</v>
      </c>
      <c r="AB1431" s="49" t="s">
        <v>128</v>
      </c>
      <c r="AC1431" s="49">
        <v>2010</v>
      </c>
      <c r="AD1431" s="146">
        <v>27.271000000000001</v>
      </c>
      <c r="AG1431" s="146"/>
      <c r="AH1431" s="49" t="s">
        <v>372</v>
      </c>
    </row>
    <row r="1432" spans="1:34" s="49" customFormat="1" x14ac:dyDescent="0.25">
      <c r="A1432" s="49" t="s">
        <v>137</v>
      </c>
      <c r="B1432" s="49" t="s">
        <v>84</v>
      </c>
      <c r="C1432" s="49" t="s">
        <v>85</v>
      </c>
      <c r="D1432" s="49" t="s">
        <v>136</v>
      </c>
      <c r="E1432" s="49" t="s">
        <v>135</v>
      </c>
      <c r="F1432" s="49" t="s">
        <v>295</v>
      </c>
      <c r="G1432" s="49" t="s">
        <v>296</v>
      </c>
      <c r="H1432" s="49">
        <v>436</v>
      </c>
      <c r="I1432" s="49" t="s">
        <v>492</v>
      </c>
      <c r="J1432" s="49" t="s">
        <v>133</v>
      </c>
      <c r="K1432" s="49" t="s">
        <v>158</v>
      </c>
      <c r="P1432" s="49" t="s">
        <v>302</v>
      </c>
      <c r="Q1432" s="49" t="s">
        <v>131</v>
      </c>
      <c r="R1432" s="49" t="s">
        <v>170</v>
      </c>
      <c r="S1432" s="49" t="s">
        <v>169</v>
      </c>
      <c r="AB1432" s="49" t="s">
        <v>128</v>
      </c>
      <c r="AC1432" s="49">
        <v>2010</v>
      </c>
      <c r="AD1432" s="146">
        <v>22.065000000000001</v>
      </c>
      <c r="AG1432" s="146"/>
      <c r="AH1432" s="49" t="s">
        <v>372</v>
      </c>
    </row>
    <row r="1433" spans="1:34" s="49" customFormat="1" x14ac:dyDescent="0.25">
      <c r="A1433" s="49" t="s">
        <v>137</v>
      </c>
      <c r="B1433" s="49" t="s">
        <v>84</v>
      </c>
      <c r="C1433" s="49" t="s">
        <v>85</v>
      </c>
      <c r="D1433" s="49" t="s">
        <v>136</v>
      </c>
      <c r="E1433" s="49" t="s">
        <v>135</v>
      </c>
      <c r="F1433" s="49" t="s">
        <v>295</v>
      </c>
      <c r="G1433" s="49" t="s">
        <v>296</v>
      </c>
      <c r="H1433" s="49">
        <v>436</v>
      </c>
      <c r="I1433" s="49" t="s">
        <v>492</v>
      </c>
      <c r="J1433" s="49" t="s">
        <v>133</v>
      </c>
      <c r="K1433" s="49" t="s">
        <v>158</v>
      </c>
      <c r="P1433" s="49" t="s">
        <v>302</v>
      </c>
      <c r="Q1433" s="49" t="s">
        <v>131</v>
      </c>
      <c r="R1433" s="49" t="s">
        <v>168</v>
      </c>
      <c r="S1433" s="49" t="s">
        <v>167</v>
      </c>
      <c r="AB1433" s="49" t="s">
        <v>128</v>
      </c>
      <c r="AC1433" s="49">
        <v>2010</v>
      </c>
      <c r="AD1433" s="146">
        <v>67.266000000000005</v>
      </c>
      <c r="AG1433" s="146"/>
      <c r="AH1433" s="49" t="s">
        <v>372</v>
      </c>
    </row>
    <row r="1434" spans="1:34" s="49" customFormat="1" x14ac:dyDescent="0.25">
      <c r="A1434" s="49" t="s">
        <v>137</v>
      </c>
      <c r="B1434" s="49" t="s">
        <v>84</v>
      </c>
      <c r="C1434" s="49" t="s">
        <v>85</v>
      </c>
      <c r="D1434" s="49" t="s">
        <v>136</v>
      </c>
      <c r="E1434" s="49" t="s">
        <v>135</v>
      </c>
      <c r="F1434" s="49" t="s">
        <v>295</v>
      </c>
      <c r="G1434" s="49" t="s">
        <v>296</v>
      </c>
      <c r="H1434" s="49">
        <v>436</v>
      </c>
      <c r="I1434" s="49" t="s">
        <v>492</v>
      </c>
      <c r="J1434" s="49" t="s">
        <v>133</v>
      </c>
      <c r="K1434" s="49" t="s">
        <v>158</v>
      </c>
      <c r="P1434" s="49" t="s">
        <v>302</v>
      </c>
      <c r="Q1434" s="49" t="s">
        <v>131</v>
      </c>
      <c r="R1434" s="49" t="s">
        <v>166</v>
      </c>
      <c r="S1434" s="49" t="s">
        <v>165</v>
      </c>
      <c r="AB1434" s="49" t="s">
        <v>128</v>
      </c>
      <c r="AC1434" s="49">
        <v>2010</v>
      </c>
      <c r="AD1434" s="146">
        <v>11.968999999999999</v>
      </c>
      <c r="AG1434" s="146"/>
      <c r="AH1434" s="49" t="s">
        <v>372</v>
      </c>
    </row>
    <row r="1435" spans="1:34" s="49" customFormat="1" x14ac:dyDescent="0.25">
      <c r="A1435" s="49" t="s">
        <v>137</v>
      </c>
      <c r="B1435" s="49" t="s">
        <v>84</v>
      </c>
      <c r="C1435" s="49" t="s">
        <v>85</v>
      </c>
      <c r="D1435" s="49" t="s">
        <v>136</v>
      </c>
      <c r="E1435" s="49" t="s">
        <v>135</v>
      </c>
      <c r="F1435" s="49" t="s">
        <v>295</v>
      </c>
      <c r="G1435" s="49" t="s">
        <v>296</v>
      </c>
      <c r="H1435" s="49">
        <v>436</v>
      </c>
      <c r="I1435" s="49" t="s">
        <v>492</v>
      </c>
      <c r="J1435" s="49" t="s">
        <v>133</v>
      </c>
      <c r="K1435" s="49" t="s">
        <v>158</v>
      </c>
      <c r="P1435" s="49" t="s">
        <v>302</v>
      </c>
      <c r="Q1435" s="49" t="s">
        <v>131</v>
      </c>
      <c r="R1435" s="49" t="s">
        <v>164</v>
      </c>
      <c r="S1435" s="49" t="s">
        <v>143</v>
      </c>
      <c r="AB1435" s="49" t="s">
        <v>128</v>
      </c>
      <c r="AC1435" s="49">
        <v>2010</v>
      </c>
      <c r="AD1435" s="146">
        <v>123.43600000000001</v>
      </c>
      <c r="AG1435" s="146"/>
      <c r="AH1435" s="49" t="s">
        <v>372</v>
      </c>
    </row>
    <row r="1436" spans="1:34" s="49" customFormat="1" x14ac:dyDescent="0.25">
      <c r="A1436" s="49" t="s">
        <v>137</v>
      </c>
      <c r="B1436" s="49" t="s">
        <v>84</v>
      </c>
      <c r="C1436" s="49" t="s">
        <v>85</v>
      </c>
      <c r="D1436" s="49" t="s">
        <v>136</v>
      </c>
      <c r="E1436" s="49" t="s">
        <v>135</v>
      </c>
      <c r="F1436" s="49" t="s">
        <v>295</v>
      </c>
      <c r="G1436" s="49" t="s">
        <v>296</v>
      </c>
      <c r="H1436" s="49">
        <v>436</v>
      </c>
      <c r="I1436" s="49" t="s">
        <v>492</v>
      </c>
      <c r="J1436" s="49" t="s">
        <v>133</v>
      </c>
      <c r="K1436" s="49" t="s">
        <v>158</v>
      </c>
      <c r="P1436" s="49" t="s">
        <v>302</v>
      </c>
      <c r="Q1436" s="49" t="s">
        <v>131</v>
      </c>
      <c r="R1436" s="49" t="s">
        <v>163</v>
      </c>
      <c r="S1436" s="49" t="s">
        <v>162</v>
      </c>
      <c r="AB1436" s="49" t="s">
        <v>128</v>
      </c>
      <c r="AC1436" s="49">
        <v>2010</v>
      </c>
      <c r="AD1436" s="146">
        <v>0</v>
      </c>
      <c r="AE1436" s="49" t="s">
        <v>196</v>
      </c>
      <c r="AG1436" s="146"/>
      <c r="AH1436" s="49" t="s">
        <v>372</v>
      </c>
    </row>
    <row r="1437" spans="1:34" s="49" customFormat="1" x14ac:dyDescent="0.25">
      <c r="A1437" s="49" t="s">
        <v>137</v>
      </c>
      <c r="B1437" s="49" t="s">
        <v>84</v>
      </c>
      <c r="C1437" s="49" t="s">
        <v>85</v>
      </c>
      <c r="D1437" s="49" t="s">
        <v>136</v>
      </c>
      <c r="E1437" s="49" t="s">
        <v>135</v>
      </c>
      <c r="F1437" s="49" t="s">
        <v>295</v>
      </c>
      <c r="G1437" s="49" t="s">
        <v>296</v>
      </c>
      <c r="H1437" s="49">
        <v>436</v>
      </c>
      <c r="I1437" s="49" t="s">
        <v>492</v>
      </c>
      <c r="J1437" s="49" t="s">
        <v>133</v>
      </c>
      <c r="K1437" s="49" t="s">
        <v>158</v>
      </c>
      <c r="P1437" s="49" t="s">
        <v>302</v>
      </c>
      <c r="Q1437" s="49" t="s">
        <v>131</v>
      </c>
      <c r="R1437" s="49" t="s">
        <v>161</v>
      </c>
      <c r="S1437" s="49" t="s">
        <v>139</v>
      </c>
      <c r="AB1437" s="49" t="s">
        <v>128</v>
      </c>
      <c r="AC1437" s="49">
        <v>2010</v>
      </c>
      <c r="AD1437" s="146">
        <v>84.775999999999996</v>
      </c>
      <c r="AG1437" s="146"/>
      <c r="AH1437" s="49" t="s">
        <v>372</v>
      </c>
    </row>
    <row r="1438" spans="1:34" s="49" customFormat="1" x14ac:dyDescent="0.25">
      <c r="A1438" s="49" t="s">
        <v>137</v>
      </c>
      <c r="B1438" s="49" t="s">
        <v>84</v>
      </c>
      <c r="C1438" s="49" t="s">
        <v>85</v>
      </c>
      <c r="D1438" s="49" t="s">
        <v>136</v>
      </c>
      <c r="E1438" s="49" t="s">
        <v>135</v>
      </c>
      <c r="F1438" s="49" t="s">
        <v>295</v>
      </c>
      <c r="G1438" s="49" t="s">
        <v>296</v>
      </c>
      <c r="H1438" s="49">
        <v>436</v>
      </c>
      <c r="I1438" s="49" t="s">
        <v>492</v>
      </c>
      <c r="J1438" s="49" t="s">
        <v>133</v>
      </c>
      <c r="K1438" s="49" t="s">
        <v>158</v>
      </c>
      <c r="P1438" s="49" t="s">
        <v>302</v>
      </c>
      <c r="Q1438" s="49" t="s">
        <v>131</v>
      </c>
      <c r="R1438" s="49" t="s">
        <v>160</v>
      </c>
      <c r="S1438" s="49" t="s">
        <v>131</v>
      </c>
      <c r="AB1438" s="49" t="s">
        <v>128</v>
      </c>
      <c r="AC1438" s="49">
        <v>2010</v>
      </c>
      <c r="AD1438" s="146">
        <v>418.346</v>
      </c>
      <c r="AG1438" s="146"/>
      <c r="AH1438" s="49" t="s">
        <v>372</v>
      </c>
    </row>
    <row r="1439" spans="1:34" s="49" customFormat="1" x14ac:dyDescent="0.25">
      <c r="A1439" s="49" t="s">
        <v>137</v>
      </c>
      <c r="B1439" s="49" t="s">
        <v>84</v>
      </c>
      <c r="C1439" s="49" t="s">
        <v>85</v>
      </c>
      <c r="D1439" s="49" t="s">
        <v>136</v>
      </c>
      <c r="E1439" s="49" t="s">
        <v>135</v>
      </c>
      <c r="F1439" s="49" t="s">
        <v>295</v>
      </c>
      <c r="G1439" s="49" t="s">
        <v>296</v>
      </c>
      <c r="H1439" s="49">
        <v>436</v>
      </c>
      <c r="I1439" s="49" t="s">
        <v>492</v>
      </c>
      <c r="J1439" s="49" t="s">
        <v>133</v>
      </c>
      <c r="K1439" s="49" t="s">
        <v>158</v>
      </c>
      <c r="P1439" s="49" t="s">
        <v>302</v>
      </c>
      <c r="Q1439" s="49" t="s">
        <v>131</v>
      </c>
      <c r="R1439" s="49" t="s">
        <v>157</v>
      </c>
      <c r="S1439" s="49" t="s">
        <v>129</v>
      </c>
      <c r="AB1439" s="49" t="s">
        <v>128</v>
      </c>
      <c r="AC1439" s="49">
        <v>2010</v>
      </c>
      <c r="AD1439" s="146">
        <v>56.268000000000001</v>
      </c>
      <c r="AG1439" s="146" t="s">
        <v>198</v>
      </c>
      <c r="AH1439" s="49" t="s">
        <v>372</v>
      </c>
    </row>
    <row r="1440" spans="1:34" x14ac:dyDescent="0.25">
      <c r="A1440" t="s">
        <v>137</v>
      </c>
      <c r="B1440" t="s">
        <v>86</v>
      </c>
      <c r="C1440" t="s">
        <v>120</v>
      </c>
      <c r="D1440" t="s">
        <v>136</v>
      </c>
      <c r="E1440" t="s">
        <v>135</v>
      </c>
      <c r="F1440" t="s">
        <v>295</v>
      </c>
      <c r="G1440" t="s">
        <v>296</v>
      </c>
      <c r="H1440">
        <v>120</v>
      </c>
      <c r="I1440" t="s">
        <v>195</v>
      </c>
      <c r="J1440" t="s">
        <v>133</v>
      </c>
      <c r="K1440" t="s">
        <v>132</v>
      </c>
      <c r="P1440" t="s">
        <v>297</v>
      </c>
      <c r="Q1440" t="s">
        <v>298</v>
      </c>
      <c r="R1440" t="s">
        <v>156</v>
      </c>
      <c r="S1440" t="s">
        <v>155</v>
      </c>
      <c r="AB1440" t="s">
        <v>128</v>
      </c>
      <c r="AC1440">
        <v>2010</v>
      </c>
      <c r="AD1440" s="145">
        <v>58524</v>
      </c>
      <c r="AH1440" t="s">
        <v>373</v>
      </c>
    </row>
    <row r="1441" spans="1:34" x14ac:dyDescent="0.25">
      <c r="A1441" t="s">
        <v>137</v>
      </c>
      <c r="B1441" t="s">
        <v>86</v>
      </c>
      <c r="C1441" t="s">
        <v>120</v>
      </c>
      <c r="D1441" t="s">
        <v>136</v>
      </c>
      <c r="E1441" t="s">
        <v>135</v>
      </c>
      <c r="F1441" t="s">
        <v>295</v>
      </c>
      <c r="G1441" t="s">
        <v>296</v>
      </c>
      <c r="H1441">
        <v>120</v>
      </c>
      <c r="I1441" t="s">
        <v>195</v>
      </c>
      <c r="J1441" t="s">
        <v>133</v>
      </c>
      <c r="K1441" t="s">
        <v>132</v>
      </c>
      <c r="P1441" t="s">
        <v>297</v>
      </c>
      <c r="Q1441" t="s">
        <v>298</v>
      </c>
      <c r="R1441" t="s">
        <v>154</v>
      </c>
      <c r="S1441" t="s">
        <v>153</v>
      </c>
      <c r="AB1441" t="s">
        <v>128</v>
      </c>
      <c r="AC1441">
        <v>2010</v>
      </c>
      <c r="AD1441" s="145">
        <v>203536</v>
      </c>
      <c r="AH1441" t="s">
        <v>373</v>
      </c>
    </row>
    <row r="1442" spans="1:34" x14ac:dyDescent="0.25">
      <c r="A1442" t="s">
        <v>137</v>
      </c>
      <c r="B1442" t="s">
        <v>86</v>
      </c>
      <c r="C1442" t="s">
        <v>120</v>
      </c>
      <c r="D1442" t="s">
        <v>136</v>
      </c>
      <c r="E1442" t="s">
        <v>135</v>
      </c>
      <c r="F1442" t="s">
        <v>295</v>
      </c>
      <c r="G1442" t="s">
        <v>296</v>
      </c>
      <c r="H1442">
        <v>120</v>
      </c>
      <c r="I1442" t="s">
        <v>195</v>
      </c>
      <c r="J1442" t="s">
        <v>133</v>
      </c>
      <c r="K1442" t="s">
        <v>132</v>
      </c>
      <c r="P1442" t="s">
        <v>297</v>
      </c>
      <c r="Q1442" t="s">
        <v>298</v>
      </c>
      <c r="R1442" t="s">
        <v>152</v>
      </c>
      <c r="S1442" t="s">
        <v>151</v>
      </c>
      <c r="AB1442" t="s">
        <v>128</v>
      </c>
      <c r="AC1442">
        <v>2010</v>
      </c>
      <c r="AD1442" s="145">
        <v>270795</v>
      </c>
      <c r="AH1442" t="s">
        <v>373</v>
      </c>
    </row>
    <row r="1443" spans="1:34" x14ac:dyDescent="0.25">
      <c r="A1443" t="s">
        <v>137</v>
      </c>
      <c r="B1443" t="s">
        <v>86</v>
      </c>
      <c r="C1443" t="s">
        <v>120</v>
      </c>
      <c r="D1443" t="s">
        <v>136</v>
      </c>
      <c r="E1443" t="s">
        <v>135</v>
      </c>
      <c r="F1443" t="s">
        <v>295</v>
      </c>
      <c r="G1443" t="s">
        <v>296</v>
      </c>
      <c r="H1443">
        <v>120</v>
      </c>
      <c r="I1443" t="s">
        <v>195</v>
      </c>
      <c r="J1443" t="s">
        <v>133</v>
      </c>
      <c r="K1443" t="s">
        <v>132</v>
      </c>
      <c r="P1443" t="s">
        <v>297</v>
      </c>
      <c r="Q1443" t="s">
        <v>298</v>
      </c>
      <c r="R1443" t="s">
        <v>150</v>
      </c>
      <c r="S1443" t="s">
        <v>149</v>
      </c>
      <c r="AB1443" t="s">
        <v>128</v>
      </c>
      <c r="AC1443">
        <v>2010</v>
      </c>
      <c r="AD1443" s="145">
        <v>118748</v>
      </c>
      <c r="AH1443" t="s">
        <v>373</v>
      </c>
    </row>
    <row r="1444" spans="1:34" x14ac:dyDescent="0.25">
      <c r="A1444" t="s">
        <v>137</v>
      </c>
      <c r="B1444" t="s">
        <v>86</v>
      </c>
      <c r="C1444" t="s">
        <v>120</v>
      </c>
      <c r="D1444" t="s">
        <v>136</v>
      </c>
      <c r="E1444" t="s">
        <v>135</v>
      </c>
      <c r="F1444" t="s">
        <v>295</v>
      </c>
      <c r="G1444" t="s">
        <v>296</v>
      </c>
      <c r="H1444">
        <v>120</v>
      </c>
      <c r="I1444" t="s">
        <v>195</v>
      </c>
      <c r="J1444" t="s">
        <v>133</v>
      </c>
      <c r="K1444" t="s">
        <v>132</v>
      </c>
      <c r="P1444" t="s">
        <v>297</v>
      </c>
      <c r="Q1444" t="s">
        <v>298</v>
      </c>
      <c r="R1444" t="s">
        <v>148</v>
      </c>
      <c r="S1444" t="s">
        <v>147</v>
      </c>
      <c r="AB1444" t="s">
        <v>128</v>
      </c>
      <c r="AC1444">
        <v>2010</v>
      </c>
      <c r="AD1444" s="145">
        <v>512374</v>
      </c>
      <c r="AH1444" t="s">
        <v>373</v>
      </c>
    </row>
    <row r="1445" spans="1:34" x14ac:dyDescent="0.25">
      <c r="A1445" t="s">
        <v>137</v>
      </c>
      <c r="B1445" t="s">
        <v>86</v>
      </c>
      <c r="C1445" t="s">
        <v>120</v>
      </c>
      <c r="D1445" t="s">
        <v>136</v>
      </c>
      <c r="E1445" t="s">
        <v>135</v>
      </c>
      <c r="F1445" t="s">
        <v>295</v>
      </c>
      <c r="G1445" t="s">
        <v>296</v>
      </c>
      <c r="H1445">
        <v>120</v>
      </c>
      <c r="I1445" t="s">
        <v>195</v>
      </c>
      <c r="J1445" t="s">
        <v>133</v>
      </c>
      <c r="K1445" t="s">
        <v>132</v>
      </c>
      <c r="P1445" t="s">
        <v>297</v>
      </c>
      <c r="Q1445" t="s">
        <v>298</v>
      </c>
      <c r="R1445" t="s">
        <v>146</v>
      </c>
      <c r="S1445" t="s">
        <v>145</v>
      </c>
      <c r="AB1445" t="s">
        <v>128</v>
      </c>
      <c r="AC1445">
        <v>2010</v>
      </c>
      <c r="AD1445" s="145">
        <v>66238</v>
      </c>
      <c r="AH1445" t="s">
        <v>373</v>
      </c>
    </row>
    <row r="1446" spans="1:34" x14ac:dyDescent="0.25">
      <c r="A1446" t="s">
        <v>137</v>
      </c>
      <c r="B1446" t="s">
        <v>86</v>
      </c>
      <c r="C1446" t="s">
        <v>120</v>
      </c>
      <c r="D1446" t="s">
        <v>136</v>
      </c>
      <c r="E1446" t="s">
        <v>135</v>
      </c>
      <c r="F1446" t="s">
        <v>295</v>
      </c>
      <c r="G1446" t="s">
        <v>296</v>
      </c>
      <c r="H1446">
        <v>120</v>
      </c>
      <c r="I1446" t="s">
        <v>195</v>
      </c>
      <c r="J1446" t="s">
        <v>133</v>
      </c>
      <c r="K1446" t="s">
        <v>132</v>
      </c>
      <c r="P1446" t="s">
        <v>297</v>
      </c>
      <c r="Q1446" t="s">
        <v>298</v>
      </c>
      <c r="R1446" t="s">
        <v>144</v>
      </c>
      <c r="S1446" t="s">
        <v>143</v>
      </c>
      <c r="AB1446" t="s">
        <v>128</v>
      </c>
      <c r="AC1446">
        <v>2010</v>
      </c>
      <c r="AD1446" s="145">
        <v>178114</v>
      </c>
      <c r="AH1446" t="s">
        <v>373</v>
      </c>
    </row>
    <row r="1447" spans="1:34" x14ac:dyDescent="0.25">
      <c r="A1447" t="s">
        <v>137</v>
      </c>
      <c r="B1447" t="s">
        <v>86</v>
      </c>
      <c r="C1447" t="s">
        <v>120</v>
      </c>
      <c r="D1447" t="s">
        <v>136</v>
      </c>
      <c r="E1447" t="s">
        <v>135</v>
      </c>
      <c r="F1447" t="s">
        <v>295</v>
      </c>
      <c r="G1447" t="s">
        <v>296</v>
      </c>
      <c r="H1447">
        <v>120</v>
      </c>
      <c r="I1447" t="s">
        <v>195</v>
      </c>
      <c r="J1447" t="s">
        <v>133</v>
      </c>
      <c r="K1447" t="s">
        <v>132</v>
      </c>
      <c r="P1447" t="s">
        <v>297</v>
      </c>
      <c r="Q1447" t="s">
        <v>298</v>
      </c>
      <c r="R1447" t="s">
        <v>142</v>
      </c>
      <c r="S1447" t="s">
        <v>141</v>
      </c>
      <c r="AB1447" t="s">
        <v>128</v>
      </c>
      <c r="AC1447">
        <v>2010</v>
      </c>
      <c r="AD1447" s="145">
        <v>62322</v>
      </c>
      <c r="AH1447" t="s">
        <v>373</v>
      </c>
    </row>
    <row r="1448" spans="1:34" x14ac:dyDescent="0.25">
      <c r="A1448" t="s">
        <v>137</v>
      </c>
      <c r="B1448" t="s">
        <v>86</v>
      </c>
      <c r="C1448" t="s">
        <v>120</v>
      </c>
      <c r="D1448" t="s">
        <v>136</v>
      </c>
      <c r="E1448" t="s">
        <v>135</v>
      </c>
      <c r="F1448" t="s">
        <v>295</v>
      </c>
      <c r="G1448" t="s">
        <v>296</v>
      </c>
      <c r="H1448">
        <v>120</v>
      </c>
      <c r="I1448" t="s">
        <v>195</v>
      </c>
      <c r="J1448" t="s">
        <v>133</v>
      </c>
      <c r="K1448" t="s">
        <v>132</v>
      </c>
      <c r="P1448" t="s">
        <v>297</v>
      </c>
      <c r="Q1448" t="s">
        <v>298</v>
      </c>
      <c r="R1448" t="s">
        <v>140</v>
      </c>
      <c r="S1448" t="s">
        <v>139</v>
      </c>
      <c r="AB1448" t="s">
        <v>128</v>
      </c>
      <c r="AC1448">
        <v>2010</v>
      </c>
      <c r="AD1448" s="145">
        <v>365681</v>
      </c>
      <c r="AH1448" t="s">
        <v>373</v>
      </c>
    </row>
    <row r="1449" spans="1:34" x14ac:dyDescent="0.25">
      <c r="A1449" t="s">
        <v>137</v>
      </c>
      <c r="B1449" t="s">
        <v>86</v>
      </c>
      <c r="C1449" t="s">
        <v>120</v>
      </c>
      <c r="D1449" t="s">
        <v>136</v>
      </c>
      <c r="E1449" t="s">
        <v>135</v>
      </c>
      <c r="F1449" t="s">
        <v>295</v>
      </c>
      <c r="G1449" t="s">
        <v>296</v>
      </c>
      <c r="H1449">
        <v>120</v>
      </c>
      <c r="I1449" t="s">
        <v>195</v>
      </c>
      <c r="J1449" t="s">
        <v>133</v>
      </c>
      <c r="K1449" t="s">
        <v>132</v>
      </c>
      <c r="P1449" t="s">
        <v>297</v>
      </c>
      <c r="Q1449" t="s">
        <v>298</v>
      </c>
      <c r="R1449" t="s">
        <v>138</v>
      </c>
      <c r="S1449" t="s">
        <v>131</v>
      </c>
      <c r="AB1449" t="s">
        <v>128</v>
      </c>
      <c r="AC1449">
        <v>2010</v>
      </c>
      <c r="AD1449" s="145">
        <v>1836333</v>
      </c>
      <c r="AH1449" t="s">
        <v>373</v>
      </c>
    </row>
    <row r="1450" spans="1:34" x14ac:dyDescent="0.25">
      <c r="A1450" t="s">
        <v>137</v>
      </c>
      <c r="B1450" t="s">
        <v>86</v>
      </c>
      <c r="C1450" t="s">
        <v>120</v>
      </c>
      <c r="D1450" t="s">
        <v>136</v>
      </c>
      <c r="E1450" t="s">
        <v>135</v>
      </c>
      <c r="F1450" t="s">
        <v>295</v>
      </c>
      <c r="G1450" t="s">
        <v>296</v>
      </c>
      <c r="H1450">
        <v>120</v>
      </c>
      <c r="I1450" t="s">
        <v>195</v>
      </c>
      <c r="J1450" t="s">
        <v>133</v>
      </c>
      <c r="K1450" t="s">
        <v>132</v>
      </c>
      <c r="P1450" t="s">
        <v>300</v>
      </c>
      <c r="Q1450" t="s">
        <v>301</v>
      </c>
      <c r="R1450" t="s">
        <v>156</v>
      </c>
      <c r="S1450" t="s">
        <v>155</v>
      </c>
      <c r="AB1450" t="s">
        <v>128</v>
      </c>
      <c r="AC1450">
        <v>2010</v>
      </c>
      <c r="AD1450" s="145">
        <v>107367</v>
      </c>
      <c r="AH1450" t="s">
        <v>373</v>
      </c>
    </row>
    <row r="1451" spans="1:34" x14ac:dyDescent="0.25">
      <c r="A1451" t="s">
        <v>137</v>
      </c>
      <c r="B1451" t="s">
        <v>86</v>
      </c>
      <c r="C1451" t="s">
        <v>120</v>
      </c>
      <c r="D1451" t="s">
        <v>136</v>
      </c>
      <c r="E1451" t="s">
        <v>135</v>
      </c>
      <c r="F1451" t="s">
        <v>295</v>
      </c>
      <c r="G1451" t="s">
        <v>296</v>
      </c>
      <c r="H1451">
        <v>120</v>
      </c>
      <c r="I1451" t="s">
        <v>195</v>
      </c>
      <c r="J1451" t="s">
        <v>133</v>
      </c>
      <c r="K1451" t="s">
        <v>132</v>
      </c>
      <c r="P1451" t="s">
        <v>300</v>
      </c>
      <c r="Q1451" t="s">
        <v>301</v>
      </c>
      <c r="R1451" t="s">
        <v>154</v>
      </c>
      <c r="S1451" t="s">
        <v>153</v>
      </c>
      <c r="AB1451" t="s">
        <v>128</v>
      </c>
      <c r="AC1451">
        <v>2010</v>
      </c>
      <c r="AD1451" s="145">
        <v>127775</v>
      </c>
      <c r="AH1451" t="s">
        <v>373</v>
      </c>
    </row>
    <row r="1452" spans="1:34" x14ac:dyDescent="0.25">
      <c r="A1452" t="s">
        <v>137</v>
      </c>
      <c r="B1452" t="s">
        <v>86</v>
      </c>
      <c r="C1452" t="s">
        <v>120</v>
      </c>
      <c r="D1452" t="s">
        <v>136</v>
      </c>
      <c r="E1452" t="s">
        <v>135</v>
      </c>
      <c r="F1452" t="s">
        <v>295</v>
      </c>
      <c r="G1452" t="s">
        <v>296</v>
      </c>
      <c r="H1452">
        <v>120</v>
      </c>
      <c r="I1452" t="s">
        <v>195</v>
      </c>
      <c r="J1452" t="s">
        <v>133</v>
      </c>
      <c r="K1452" t="s">
        <v>132</v>
      </c>
      <c r="P1452" t="s">
        <v>300</v>
      </c>
      <c r="Q1452" t="s">
        <v>301</v>
      </c>
      <c r="R1452" t="s">
        <v>152</v>
      </c>
      <c r="S1452" t="s">
        <v>151</v>
      </c>
      <c r="AB1452" t="s">
        <v>128</v>
      </c>
      <c r="AC1452">
        <v>2010</v>
      </c>
      <c r="AD1452" s="145">
        <v>173597</v>
      </c>
      <c r="AH1452" t="s">
        <v>373</v>
      </c>
    </row>
    <row r="1453" spans="1:34" x14ac:dyDescent="0.25">
      <c r="A1453" t="s">
        <v>137</v>
      </c>
      <c r="B1453" t="s">
        <v>86</v>
      </c>
      <c r="C1453" t="s">
        <v>120</v>
      </c>
      <c r="D1453" t="s">
        <v>136</v>
      </c>
      <c r="E1453" t="s">
        <v>135</v>
      </c>
      <c r="F1453" t="s">
        <v>295</v>
      </c>
      <c r="G1453" t="s">
        <v>296</v>
      </c>
      <c r="H1453">
        <v>120</v>
      </c>
      <c r="I1453" t="s">
        <v>195</v>
      </c>
      <c r="J1453" t="s">
        <v>133</v>
      </c>
      <c r="K1453" t="s">
        <v>132</v>
      </c>
      <c r="P1453" t="s">
        <v>300</v>
      </c>
      <c r="Q1453" t="s">
        <v>301</v>
      </c>
      <c r="R1453" t="s">
        <v>150</v>
      </c>
      <c r="S1453" t="s">
        <v>149</v>
      </c>
      <c r="AB1453" t="s">
        <v>128</v>
      </c>
      <c r="AC1453">
        <v>2010</v>
      </c>
      <c r="AD1453" s="145">
        <v>14298</v>
      </c>
      <c r="AH1453" t="s">
        <v>373</v>
      </c>
    </row>
    <row r="1454" spans="1:34" x14ac:dyDescent="0.25">
      <c r="A1454" t="s">
        <v>137</v>
      </c>
      <c r="B1454" t="s">
        <v>86</v>
      </c>
      <c r="C1454" t="s">
        <v>120</v>
      </c>
      <c r="D1454" t="s">
        <v>136</v>
      </c>
      <c r="E1454" t="s">
        <v>135</v>
      </c>
      <c r="F1454" t="s">
        <v>295</v>
      </c>
      <c r="G1454" t="s">
        <v>296</v>
      </c>
      <c r="H1454">
        <v>120</v>
      </c>
      <c r="I1454" t="s">
        <v>195</v>
      </c>
      <c r="J1454" t="s">
        <v>133</v>
      </c>
      <c r="K1454" t="s">
        <v>132</v>
      </c>
      <c r="P1454" t="s">
        <v>300</v>
      </c>
      <c r="Q1454" t="s">
        <v>301</v>
      </c>
      <c r="R1454" t="s">
        <v>148</v>
      </c>
      <c r="S1454" t="s">
        <v>147</v>
      </c>
      <c r="AB1454" t="s">
        <v>128</v>
      </c>
      <c r="AC1454">
        <v>2010</v>
      </c>
      <c r="AD1454" s="145">
        <v>198.58</v>
      </c>
      <c r="AH1454" t="s">
        <v>373</v>
      </c>
    </row>
    <row r="1455" spans="1:34" x14ac:dyDescent="0.25">
      <c r="A1455" t="s">
        <v>137</v>
      </c>
      <c r="B1455" t="s">
        <v>86</v>
      </c>
      <c r="C1455" t="s">
        <v>120</v>
      </c>
      <c r="D1455" t="s">
        <v>136</v>
      </c>
      <c r="E1455" t="s">
        <v>135</v>
      </c>
      <c r="F1455" t="s">
        <v>295</v>
      </c>
      <c r="G1455" t="s">
        <v>296</v>
      </c>
      <c r="H1455">
        <v>120</v>
      </c>
      <c r="I1455" t="s">
        <v>195</v>
      </c>
      <c r="J1455" t="s">
        <v>133</v>
      </c>
      <c r="K1455" t="s">
        <v>132</v>
      </c>
      <c r="P1455" t="s">
        <v>300</v>
      </c>
      <c r="Q1455" t="s">
        <v>301</v>
      </c>
      <c r="R1455" t="s">
        <v>146</v>
      </c>
      <c r="S1455" t="s">
        <v>145</v>
      </c>
      <c r="AB1455" t="s">
        <v>128</v>
      </c>
      <c r="AC1455">
        <v>2010</v>
      </c>
      <c r="AD1455" s="145">
        <v>77.14</v>
      </c>
      <c r="AH1455" t="s">
        <v>373</v>
      </c>
    </row>
    <row r="1456" spans="1:34" x14ac:dyDescent="0.25">
      <c r="A1456" t="s">
        <v>137</v>
      </c>
      <c r="B1456" t="s">
        <v>86</v>
      </c>
      <c r="C1456" t="s">
        <v>120</v>
      </c>
      <c r="D1456" t="s">
        <v>136</v>
      </c>
      <c r="E1456" t="s">
        <v>135</v>
      </c>
      <c r="F1456" t="s">
        <v>295</v>
      </c>
      <c r="G1456" t="s">
        <v>296</v>
      </c>
      <c r="H1456">
        <v>120</v>
      </c>
      <c r="I1456" t="s">
        <v>195</v>
      </c>
      <c r="J1456" t="s">
        <v>133</v>
      </c>
      <c r="K1456" t="s">
        <v>132</v>
      </c>
      <c r="P1456" t="s">
        <v>300</v>
      </c>
      <c r="Q1456" t="s">
        <v>301</v>
      </c>
      <c r="R1456" t="s">
        <v>144</v>
      </c>
      <c r="S1456" t="s">
        <v>143</v>
      </c>
      <c r="AB1456" t="s">
        <v>128</v>
      </c>
      <c r="AC1456">
        <v>2010</v>
      </c>
      <c r="AD1456" s="145">
        <v>582871</v>
      </c>
      <c r="AH1456" t="s">
        <v>373</v>
      </c>
    </row>
    <row r="1457" spans="1:34" x14ac:dyDescent="0.25">
      <c r="A1457" t="s">
        <v>137</v>
      </c>
      <c r="B1457" t="s">
        <v>86</v>
      </c>
      <c r="C1457" t="s">
        <v>120</v>
      </c>
      <c r="D1457" t="s">
        <v>136</v>
      </c>
      <c r="E1457" t="s">
        <v>135</v>
      </c>
      <c r="F1457" t="s">
        <v>295</v>
      </c>
      <c r="G1457" t="s">
        <v>296</v>
      </c>
      <c r="H1457">
        <v>120</v>
      </c>
      <c r="I1457" t="s">
        <v>195</v>
      </c>
      <c r="J1457" t="s">
        <v>133</v>
      </c>
      <c r="K1457" t="s">
        <v>132</v>
      </c>
      <c r="P1457" t="s">
        <v>300</v>
      </c>
      <c r="Q1457" t="s">
        <v>301</v>
      </c>
      <c r="R1457" t="s">
        <v>142</v>
      </c>
      <c r="S1457" t="s">
        <v>141</v>
      </c>
      <c r="AB1457" t="s">
        <v>128</v>
      </c>
      <c r="AC1457">
        <v>2010</v>
      </c>
      <c r="AD1457" s="145">
        <v>525717</v>
      </c>
      <c r="AH1457" t="s">
        <v>373</v>
      </c>
    </row>
    <row r="1458" spans="1:34" x14ac:dyDescent="0.25">
      <c r="A1458" t="s">
        <v>137</v>
      </c>
      <c r="B1458" t="s">
        <v>86</v>
      </c>
      <c r="C1458" t="s">
        <v>120</v>
      </c>
      <c r="D1458" t="s">
        <v>136</v>
      </c>
      <c r="E1458" t="s">
        <v>135</v>
      </c>
      <c r="F1458" t="s">
        <v>295</v>
      </c>
      <c r="G1458" t="s">
        <v>296</v>
      </c>
      <c r="H1458">
        <v>120</v>
      </c>
      <c r="I1458" t="s">
        <v>195</v>
      </c>
      <c r="J1458" t="s">
        <v>133</v>
      </c>
      <c r="K1458" t="s">
        <v>132</v>
      </c>
      <c r="P1458" t="s">
        <v>300</v>
      </c>
      <c r="Q1458" t="s">
        <v>301</v>
      </c>
      <c r="R1458" t="s">
        <v>140</v>
      </c>
      <c r="S1458" t="s">
        <v>139</v>
      </c>
      <c r="AB1458" t="s">
        <v>128</v>
      </c>
      <c r="AC1458">
        <v>2010</v>
      </c>
      <c r="AD1458" s="145">
        <v>517976</v>
      </c>
      <c r="AH1458" t="s">
        <v>373</v>
      </c>
    </row>
    <row r="1459" spans="1:34" x14ac:dyDescent="0.25">
      <c r="A1459" t="s">
        <v>137</v>
      </c>
      <c r="B1459" t="s">
        <v>86</v>
      </c>
      <c r="C1459" t="s">
        <v>120</v>
      </c>
      <c r="D1459" t="s">
        <v>136</v>
      </c>
      <c r="E1459" t="s">
        <v>135</v>
      </c>
      <c r="F1459" t="s">
        <v>295</v>
      </c>
      <c r="G1459" t="s">
        <v>296</v>
      </c>
      <c r="H1459">
        <v>120</v>
      </c>
      <c r="I1459" t="s">
        <v>195</v>
      </c>
      <c r="J1459" t="s">
        <v>133</v>
      </c>
      <c r="K1459" t="s">
        <v>132</v>
      </c>
      <c r="P1459" t="s">
        <v>300</v>
      </c>
      <c r="Q1459" t="s">
        <v>301</v>
      </c>
      <c r="R1459" t="s">
        <v>138</v>
      </c>
      <c r="S1459" t="s">
        <v>131</v>
      </c>
      <c r="AB1459" t="s">
        <v>128</v>
      </c>
      <c r="AC1459">
        <v>2010</v>
      </c>
      <c r="AD1459" s="145">
        <v>2325.3200000000002</v>
      </c>
      <c r="AH1459" t="s">
        <v>373</v>
      </c>
    </row>
    <row r="1460" spans="1:34" s="47" customFormat="1" x14ac:dyDescent="0.25">
      <c r="A1460" s="47" t="s">
        <v>137</v>
      </c>
      <c r="B1460" s="47" t="s">
        <v>86</v>
      </c>
      <c r="C1460" s="47" t="s">
        <v>120</v>
      </c>
      <c r="D1460" s="47" t="s">
        <v>136</v>
      </c>
      <c r="E1460" s="47" t="s">
        <v>135</v>
      </c>
      <c r="F1460" s="47" t="s">
        <v>295</v>
      </c>
      <c r="G1460" s="47" t="s">
        <v>296</v>
      </c>
      <c r="H1460" s="47">
        <v>120</v>
      </c>
      <c r="I1460" s="47" t="s">
        <v>195</v>
      </c>
      <c r="J1460" s="47" t="s">
        <v>133</v>
      </c>
      <c r="K1460" s="47" t="s">
        <v>132</v>
      </c>
      <c r="P1460" s="47" t="s">
        <v>302</v>
      </c>
      <c r="Q1460" s="47" t="s">
        <v>131</v>
      </c>
      <c r="R1460" s="47" t="s">
        <v>156</v>
      </c>
      <c r="S1460" s="47" t="s">
        <v>155</v>
      </c>
      <c r="AB1460" s="47" t="s">
        <v>128</v>
      </c>
      <c r="AC1460" s="47">
        <v>2010</v>
      </c>
      <c r="AD1460" s="147">
        <v>165891</v>
      </c>
      <c r="AF1460" s="47" t="s">
        <v>858</v>
      </c>
      <c r="AG1460" s="147">
        <f>(AD1460+AD1461+AD1462)/1000</f>
        <v>941.59500000000003</v>
      </c>
      <c r="AH1460" s="47" t="s">
        <v>373</v>
      </c>
    </row>
    <row r="1461" spans="1:34" s="47" customFormat="1" x14ac:dyDescent="0.25">
      <c r="A1461" s="47" t="s">
        <v>137</v>
      </c>
      <c r="B1461" s="47" t="s">
        <v>86</v>
      </c>
      <c r="C1461" s="47" t="s">
        <v>120</v>
      </c>
      <c r="D1461" s="47" t="s">
        <v>136</v>
      </c>
      <c r="E1461" s="47" t="s">
        <v>135</v>
      </c>
      <c r="F1461" s="47" t="s">
        <v>295</v>
      </c>
      <c r="G1461" s="47" t="s">
        <v>296</v>
      </c>
      <c r="H1461" s="47">
        <v>120</v>
      </c>
      <c r="I1461" s="47" t="s">
        <v>195</v>
      </c>
      <c r="J1461" s="47" t="s">
        <v>133</v>
      </c>
      <c r="K1461" s="47" t="s">
        <v>132</v>
      </c>
      <c r="P1461" s="47" t="s">
        <v>302</v>
      </c>
      <c r="Q1461" s="47" t="s">
        <v>131</v>
      </c>
      <c r="R1461" s="47" t="s">
        <v>154</v>
      </c>
      <c r="S1461" s="47" t="s">
        <v>153</v>
      </c>
      <c r="AB1461" s="47" t="s">
        <v>128</v>
      </c>
      <c r="AC1461" s="47">
        <v>2010</v>
      </c>
      <c r="AD1461" s="147">
        <v>331311</v>
      </c>
      <c r="AF1461" s="47" t="s">
        <v>859</v>
      </c>
      <c r="AG1461" s="147">
        <f>(AD1463+AD1464+AD1465+AD1466+AD1467+AD1468)/1000</f>
        <v>3220.058</v>
      </c>
      <c r="AH1461" s="47" t="s">
        <v>373</v>
      </c>
    </row>
    <row r="1462" spans="1:34" s="47" customFormat="1" x14ac:dyDescent="0.25">
      <c r="A1462" s="47" t="s">
        <v>137</v>
      </c>
      <c r="B1462" s="47" t="s">
        <v>86</v>
      </c>
      <c r="C1462" s="47" t="s">
        <v>120</v>
      </c>
      <c r="D1462" s="47" t="s">
        <v>136</v>
      </c>
      <c r="E1462" s="47" t="s">
        <v>135</v>
      </c>
      <c r="F1462" s="47" t="s">
        <v>295</v>
      </c>
      <c r="G1462" s="47" t="s">
        <v>296</v>
      </c>
      <c r="H1462" s="47">
        <v>120</v>
      </c>
      <c r="I1462" s="47" t="s">
        <v>195</v>
      </c>
      <c r="J1462" s="47" t="s">
        <v>133</v>
      </c>
      <c r="K1462" s="47" t="s">
        <v>132</v>
      </c>
      <c r="P1462" s="47" t="s">
        <v>302</v>
      </c>
      <c r="Q1462" s="47" t="s">
        <v>131</v>
      </c>
      <c r="R1462" s="47" t="s">
        <v>152</v>
      </c>
      <c r="S1462" s="47" t="s">
        <v>151</v>
      </c>
      <c r="AB1462" s="47" t="s">
        <v>128</v>
      </c>
      <c r="AC1462" s="47">
        <v>2010</v>
      </c>
      <c r="AD1462" s="147">
        <v>444393</v>
      </c>
      <c r="AF1462" s="47" t="s">
        <v>862</v>
      </c>
      <c r="AG1462" s="147">
        <f>(AD1460+AD1461+AD1462+AD1463+ AD1464+AD1465+AD1466+AD1467+AD1468)/1000</f>
        <v>4161.6530000000002</v>
      </c>
      <c r="AH1462" s="47" t="s">
        <v>373</v>
      </c>
    </row>
    <row r="1463" spans="1:34" s="47" customFormat="1" x14ac:dyDescent="0.25">
      <c r="A1463" s="47" t="s">
        <v>137</v>
      </c>
      <c r="B1463" s="47" t="s">
        <v>86</v>
      </c>
      <c r="C1463" s="47" t="s">
        <v>120</v>
      </c>
      <c r="D1463" s="47" t="s">
        <v>136</v>
      </c>
      <c r="E1463" s="47" t="s">
        <v>135</v>
      </c>
      <c r="F1463" s="47" t="s">
        <v>295</v>
      </c>
      <c r="G1463" s="47" t="s">
        <v>296</v>
      </c>
      <c r="H1463" s="47">
        <v>120</v>
      </c>
      <c r="I1463" s="47" t="s">
        <v>195</v>
      </c>
      <c r="J1463" s="47" t="s">
        <v>133</v>
      </c>
      <c r="K1463" s="47" t="s">
        <v>132</v>
      </c>
      <c r="P1463" s="47" t="s">
        <v>302</v>
      </c>
      <c r="Q1463" s="47" t="s">
        <v>131</v>
      </c>
      <c r="R1463" s="47" t="s">
        <v>150</v>
      </c>
      <c r="S1463" s="47" t="s">
        <v>149</v>
      </c>
      <c r="AB1463" s="47" t="s">
        <v>128</v>
      </c>
      <c r="AC1463" s="47">
        <v>2010</v>
      </c>
      <c r="AD1463" s="147">
        <v>133046</v>
      </c>
      <c r="AG1463" s="147"/>
      <c r="AH1463" s="47" t="s">
        <v>373</v>
      </c>
    </row>
    <row r="1464" spans="1:34" s="47" customFormat="1" x14ac:dyDescent="0.25">
      <c r="A1464" s="47" t="s">
        <v>137</v>
      </c>
      <c r="B1464" s="47" t="s">
        <v>86</v>
      </c>
      <c r="C1464" s="47" t="s">
        <v>120</v>
      </c>
      <c r="D1464" s="47" t="s">
        <v>136</v>
      </c>
      <c r="E1464" s="47" t="s">
        <v>135</v>
      </c>
      <c r="F1464" s="47" t="s">
        <v>295</v>
      </c>
      <c r="G1464" s="47" t="s">
        <v>296</v>
      </c>
      <c r="H1464" s="47">
        <v>120</v>
      </c>
      <c r="I1464" s="47" t="s">
        <v>195</v>
      </c>
      <c r="J1464" s="47" t="s">
        <v>133</v>
      </c>
      <c r="K1464" s="47" t="s">
        <v>132</v>
      </c>
      <c r="P1464" s="47" t="s">
        <v>302</v>
      </c>
      <c r="Q1464" s="47" t="s">
        <v>131</v>
      </c>
      <c r="R1464" s="47" t="s">
        <v>148</v>
      </c>
      <c r="S1464" s="47" t="s">
        <v>147</v>
      </c>
      <c r="AB1464" s="47" t="s">
        <v>128</v>
      </c>
      <c r="AC1464" s="47">
        <v>2010</v>
      </c>
      <c r="AD1464" s="147">
        <v>710954</v>
      </c>
      <c r="AG1464" s="147"/>
      <c r="AH1464" s="47" t="s">
        <v>373</v>
      </c>
    </row>
    <row r="1465" spans="1:34" s="47" customFormat="1" x14ac:dyDescent="0.25">
      <c r="A1465" s="47" t="s">
        <v>137</v>
      </c>
      <c r="B1465" s="47" t="s">
        <v>86</v>
      </c>
      <c r="C1465" s="47" t="s">
        <v>120</v>
      </c>
      <c r="D1465" s="47" t="s">
        <v>136</v>
      </c>
      <c r="E1465" s="47" t="s">
        <v>135</v>
      </c>
      <c r="F1465" s="47" t="s">
        <v>295</v>
      </c>
      <c r="G1465" s="47" t="s">
        <v>296</v>
      </c>
      <c r="H1465" s="47">
        <v>120</v>
      </c>
      <c r="I1465" s="47" t="s">
        <v>195</v>
      </c>
      <c r="J1465" s="47" t="s">
        <v>133</v>
      </c>
      <c r="K1465" s="47" t="s">
        <v>132</v>
      </c>
      <c r="P1465" s="47" t="s">
        <v>302</v>
      </c>
      <c r="Q1465" s="47" t="s">
        <v>131</v>
      </c>
      <c r="R1465" s="47" t="s">
        <v>146</v>
      </c>
      <c r="S1465" s="47" t="s">
        <v>145</v>
      </c>
      <c r="AB1465" s="47" t="s">
        <v>128</v>
      </c>
      <c r="AC1465" s="47">
        <v>2010</v>
      </c>
      <c r="AD1465" s="147">
        <v>143378</v>
      </c>
      <c r="AG1465" s="147"/>
      <c r="AH1465" s="47" t="s">
        <v>373</v>
      </c>
    </row>
    <row r="1466" spans="1:34" s="47" customFormat="1" x14ac:dyDescent="0.25">
      <c r="A1466" s="47" t="s">
        <v>137</v>
      </c>
      <c r="B1466" s="47" t="s">
        <v>86</v>
      </c>
      <c r="C1466" s="47" t="s">
        <v>120</v>
      </c>
      <c r="D1466" s="47" t="s">
        <v>136</v>
      </c>
      <c r="E1466" s="47" t="s">
        <v>135</v>
      </c>
      <c r="F1466" s="47" t="s">
        <v>295</v>
      </c>
      <c r="G1466" s="47" t="s">
        <v>296</v>
      </c>
      <c r="H1466" s="47">
        <v>120</v>
      </c>
      <c r="I1466" s="47" t="s">
        <v>195</v>
      </c>
      <c r="J1466" s="47" t="s">
        <v>133</v>
      </c>
      <c r="K1466" s="47" t="s">
        <v>132</v>
      </c>
      <c r="P1466" s="47" t="s">
        <v>302</v>
      </c>
      <c r="Q1466" s="47" t="s">
        <v>131</v>
      </c>
      <c r="R1466" s="47" t="s">
        <v>144</v>
      </c>
      <c r="S1466" s="47" t="s">
        <v>143</v>
      </c>
      <c r="AB1466" s="47" t="s">
        <v>128</v>
      </c>
      <c r="AC1466" s="47">
        <v>2010</v>
      </c>
      <c r="AD1466" s="147">
        <v>760985</v>
      </c>
      <c r="AG1466" s="147"/>
      <c r="AH1466" s="47" t="s">
        <v>373</v>
      </c>
    </row>
    <row r="1467" spans="1:34" s="47" customFormat="1" x14ac:dyDescent="0.25">
      <c r="A1467" s="47" t="s">
        <v>137</v>
      </c>
      <c r="B1467" s="47" t="s">
        <v>86</v>
      </c>
      <c r="C1467" s="47" t="s">
        <v>120</v>
      </c>
      <c r="D1467" s="47" t="s">
        <v>136</v>
      </c>
      <c r="E1467" s="47" t="s">
        <v>135</v>
      </c>
      <c r="F1467" s="47" t="s">
        <v>295</v>
      </c>
      <c r="G1467" s="47" t="s">
        <v>296</v>
      </c>
      <c r="H1467" s="47">
        <v>120</v>
      </c>
      <c r="I1467" s="47" t="s">
        <v>195</v>
      </c>
      <c r="J1467" s="47" t="s">
        <v>133</v>
      </c>
      <c r="K1467" s="47" t="s">
        <v>132</v>
      </c>
      <c r="P1467" s="47" t="s">
        <v>302</v>
      </c>
      <c r="Q1467" s="47" t="s">
        <v>131</v>
      </c>
      <c r="R1467" s="47" t="s">
        <v>142</v>
      </c>
      <c r="S1467" s="47" t="s">
        <v>141</v>
      </c>
      <c r="AB1467" s="47" t="s">
        <v>128</v>
      </c>
      <c r="AC1467" s="47">
        <v>2010</v>
      </c>
      <c r="AD1467" s="147">
        <v>588039</v>
      </c>
      <c r="AG1467" s="147"/>
      <c r="AH1467" s="47" t="s">
        <v>373</v>
      </c>
    </row>
    <row r="1468" spans="1:34" s="47" customFormat="1" x14ac:dyDescent="0.25">
      <c r="A1468" s="47" t="s">
        <v>137</v>
      </c>
      <c r="B1468" s="47" t="s">
        <v>86</v>
      </c>
      <c r="C1468" s="47" t="s">
        <v>120</v>
      </c>
      <c r="D1468" s="47" t="s">
        <v>136</v>
      </c>
      <c r="E1468" s="47" t="s">
        <v>135</v>
      </c>
      <c r="F1468" s="47" t="s">
        <v>295</v>
      </c>
      <c r="G1468" s="47" t="s">
        <v>296</v>
      </c>
      <c r="H1468" s="47">
        <v>120</v>
      </c>
      <c r="I1468" s="47" t="s">
        <v>195</v>
      </c>
      <c r="J1468" s="47" t="s">
        <v>133</v>
      </c>
      <c r="K1468" s="47" t="s">
        <v>132</v>
      </c>
      <c r="P1468" s="47" t="s">
        <v>302</v>
      </c>
      <c r="Q1468" s="47" t="s">
        <v>131</v>
      </c>
      <c r="R1468" s="47" t="s">
        <v>140</v>
      </c>
      <c r="S1468" s="47" t="s">
        <v>139</v>
      </c>
      <c r="AB1468" s="47" t="s">
        <v>128</v>
      </c>
      <c r="AC1468" s="47">
        <v>2010</v>
      </c>
      <c r="AD1468" s="147">
        <v>883656</v>
      </c>
      <c r="AG1468" s="147"/>
      <c r="AH1468" s="47" t="s">
        <v>373</v>
      </c>
    </row>
    <row r="1469" spans="1:34" s="47" customFormat="1" x14ac:dyDescent="0.25">
      <c r="A1469" s="47" t="s">
        <v>137</v>
      </c>
      <c r="B1469" s="47" t="s">
        <v>86</v>
      </c>
      <c r="C1469" s="47" t="s">
        <v>120</v>
      </c>
      <c r="D1469" s="47" t="s">
        <v>136</v>
      </c>
      <c r="E1469" s="47" t="s">
        <v>135</v>
      </c>
      <c r="F1469" s="47" t="s">
        <v>295</v>
      </c>
      <c r="G1469" s="47" t="s">
        <v>296</v>
      </c>
      <c r="H1469" s="47">
        <v>120</v>
      </c>
      <c r="I1469" s="47" t="s">
        <v>195</v>
      </c>
      <c r="J1469" s="47" t="s">
        <v>133</v>
      </c>
      <c r="K1469" s="47" t="s">
        <v>132</v>
      </c>
      <c r="P1469" s="47" t="s">
        <v>302</v>
      </c>
      <c r="Q1469" s="47" t="s">
        <v>131</v>
      </c>
      <c r="R1469" s="47" t="s">
        <v>138</v>
      </c>
      <c r="S1469" s="47" t="s">
        <v>131</v>
      </c>
      <c r="AB1469" s="47" t="s">
        <v>128</v>
      </c>
      <c r="AC1469" s="47">
        <v>2010</v>
      </c>
      <c r="AD1469" s="147">
        <v>4161653</v>
      </c>
      <c r="AG1469" s="147"/>
      <c r="AH1469" s="47" t="s">
        <v>373</v>
      </c>
    </row>
    <row r="1470" spans="1:34" x14ac:dyDescent="0.25">
      <c r="A1470" t="s">
        <v>137</v>
      </c>
      <c r="B1470" t="s">
        <v>34</v>
      </c>
      <c r="C1470" t="s">
        <v>193</v>
      </c>
      <c r="D1470" t="s">
        <v>136</v>
      </c>
      <c r="E1470" t="s">
        <v>135</v>
      </c>
      <c r="F1470" t="s">
        <v>295</v>
      </c>
      <c r="G1470" t="s">
        <v>296</v>
      </c>
      <c r="H1470">
        <v>461</v>
      </c>
      <c r="I1470" t="s">
        <v>192</v>
      </c>
      <c r="J1470" t="s">
        <v>133</v>
      </c>
      <c r="K1470" t="s">
        <v>132</v>
      </c>
      <c r="P1470" t="s">
        <v>297</v>
      </c>
      <c r="Q1470" t="s">
        <v>298</v>
      </c>
      <c r="R1470" t="s">
        <v>156</v>
      </c>
      <c r="S1470" t="s">
        <v>155</v>
      </c>
      <c r="AB1470" t="s">
        <v>128</v>
      </c>
      <c r="AC1470">
        <v>2010</v>
      </c>
      <c r="AD1470" s="145">
        <v>0.13100000000000001</v>
      </c>
      <c r="AH1470" t="s">
        <v>374</v>
      </c>
    </row>
    <row r="1471" spans="1:34" x14ac:dyDescent="0.25">
      <c r="A1471" t="s">
        <v>137</v>
      </c>
      <c r="B1471" t="s">
        <v>34</v>
      </c>
      <c r="C1471" t="s">
        <v>193</v>
      </c>
      <c r="D1471" t="s">
        <v>136</v>
      </c>
      <c r="E1471" t="s">
        <v>135</v>
      </c>
      <c r="F1471" t="s">
        <v>295</v>
      </c>
      <c r="G1471" t="s">
        <v>296</v>
      </c>
      <c r="H1471">
        <v>461</v>
      </c>
      <c r="I1471" t="s">
        <v>192</v>
      </c>
      <c r="J1471" t="s">
        <v>133</v>
      </c>
      <c r="K1471" t="s">
        <v>132</v>
      </c>
      <c r="P1471" t="s">
        <v>297</v>
      </c>
      <c r="Q1471" t="s">
        <v>298</v>
      </c>
      <c r="R1471" t="s">
        <v>154</v>
      </c>
      <c r="S1471" t="s">
        <v>153</v>
      </c>
      <c r="AB1471" t="s">
        <v>128</v>
      </c>
      <c r="AC1471">
        <v>2010</v>
      </c>
      <c r="AD1471" s="145">
        <v>1566</v>
      </c>
      <c r="AH1471" t="s">
        <v>374</v>
      </c>
    </row>
    <row r="1472" spans="1:34" x14ac:dyDescent="0.25">
      <c r="A1472" t="s">
        <v>137</v>
      </c>
      <c r="B1472" t="s">
        <v>34</v>
      </c>
      <c r="C1472" t="s">
        <v>193</v>
      </c>
      <c r="D1472" t="s">
        <v>136</v>
      </c>
      <c r="E1472" t="s">
        <v>135</v>
      </c>
      <c r="F1472" t="s">
        <v>295</v>
      </c>
      <c r="G1472" t="s">
        <v>296</v>
      </c>
      <c r="H1472">
        <v>461</v>
      </c>
      <c r="I1472" t="s">
        <v>192</v>
      </c>
      <c r="J1472" t="s">
        <v>133</v>
      </c>
      <c r="K1472" t="s">
        <v>132</v>
      </c>
      <c r="P1472" t="s">
        <v>297</v>
      </c>
      <c r="Q1472" t="s">
        <v>298</v>
      </c>
      <c r="R1472" t="s">
        <v>152</v>
      </c>
      <c r="S1472" t="s">
        <v>151</v>
      </c>
      <c r="AB1472" t="s">
        <v>128</v>
      </c>
      <c r="AC1472">
        <v>2010</v>
      </c>
      <c r="AD1472" s="145">
        <v>3774</v>
      </c>
      <c r="AH1472" t="s">
        <v>374</v>
      </c>
    </row>
    <row r="1473" spans="1:34" x14ac:dyDescent="0.25">
      <c r="A1473" t="s">
        <v>137</v>
      </c>
      <c r="B1473" t="s">
        <v>34</v>
      </c>
      <c r="C1473" t="s">
        <v>193</v>
      </c>
      <c r="D1473" t="s">
        <v>136</v>
      </c>
      <c r="E1473" t="s">
        <v>135</v>
      </c>
      <c r="F1473" t="s">
        <v>295</v>
      </c>
      <c r="G1473" t="s">
        <v>296</v>
      </c>
      <c r="H1473">
        <v>461</v>
      </c>
      <c r="I1473" t="s">
        <v>192</v>
      </c>
      <c r="J1473" t="s">
        <v>133</v>
      </c>
      <c r="K1473" t="s">
        <v>132</v>
      </c>
      <c r="P1473" t="s">
        <v>297</v>
      </c>
      <c r="Q1473" t="s">
        <v>298</v>
      </c>
      <c r="R1473" t="s">
        <v>150</v>
      </c>
      <c r="S1473" t="s">
        <v>149</v>
      </c>
      <c r="AB1473" t="s">
        <v>128</v>
      </c>
      <c r="AC1473">
        <v>2010</v>
      </c>
      <c r="AD1473" s="145">
        <v>5613</v>
      </c>
      <c r="AH1473" t="s">
        <v>374</v>
      </c>
    </row>
    <row r="1474" spans="1:34" x14ac:dyDescent="0.25">
      <c r="A1474" t="s">
        <v>137</v>
      </c>
      <c r="B1474" t="s">
        <v>34</v>
      </c>
      <c r="C1474" t="s">
        <v>193</v>
      </c>
      <c r="D1474" t="s">
        <v>136</v>
      </c>
      <c r="E1474" t="s">
        <v>135</v>
      </c>
      <c r="F1474" t="s">
        <v>295</v>
      </c>
      <c r="G1474" t="s">
        <v>296</v>
      </c>
      <c r="H1474">
        <v>461</v>
      </c>
      <c r="I1474" t="s">
        <v>192</v>
      </c>
      <c r="J1474" t="s">
        <v>133</v>
      </c>
      <c r="K1474" t="s">
        <v>132</v>
      </c>
      <c r="P1474" t="s">
        <v>297</v>
      </c>
      <c r="Q1474" t="s">
        <v>298</v>
      </c>
      <c r="R1474" t="s">
        <v>148</v>
      </c>
      <c r="S1474" t="s">
        <v>147</v>
      </c>
      <c r="AB1474" t="s">
        <v>128</v>
      </c>
      <c r="AC1474">
        <v>2010</v>
      </c>
      <c r="AD1474" s="145">
        <v>12255</v>
      </c>
      <c r="AH1474" t="s">
        <v>374</v>
      </c>
    </row>
    <row r="1475" spans="1:34" x14ac:dyDescent="0.25">
      <c r="A1475" t="s">
        <v>137</v>
      </c>
      <c r="B1475" t="s">
        <v>34</v>
      </c>
      <c r="C1475" t="s">
        <v>193</v>
      </c>
      <c r="D1475" t="s">
        <v>136</v>
      </c>
      <c r="E1475" t="s">
        <v>135</v>
      </c>
      <c r="F1475" t="s">
        <v>295</v>
      </c>
      <c r="G1475" t="s">
        <v>296</v>
      </c>
      <c r="H1475">
        <v>461</v>
      </c>
      <c r="I1475" t="s">
        <v>192</v>
      </c>
      <c r="J1475" t="s">
        <v>133</v>
      </c>
      <c r="K1475" t="s">
        <v>132</v>
      </c>
      <c r="P1475" t="s">
        <v>297</v>
      </c>
      <c r="Q1475" t="s">
        <v>298</v>
      </c>
      <c r="R1475" t="s">
        <v>146</v>
      </c>
      <c r="S1475" t="s">
        <v>145</v>
      </c>
      <c r="AB1475" t="s">
        <v>128</v>
      </c>
      <c r="AC1475">
        <v>2010</v>
      </c>
      <c r="AD1475" s="145">
        <v>0.86099999999999999</v>
      </c>
      <c r="AH1475" t="s">
        <v>374</v>
      </c>
    </row>
    <row r="1476" spans="1:34" x14ac:dyDescent="0.25">
      <c r="A1476" t="s">
        <v>137</v>
      </c>
      <c r="B1476" t="s">
        <v>34</v>
      </c>
      <c r="C1476" t="s">
        <v>193</v>
      </c>
      <c r="D1476" t="s">
        <v>136</v>
      </c>
      <c r="E1476" t="s">
        <v>135</v>
      </c>
      <c r="F1476" t="s">
        <v>295</v>
      </c>
      <c r="G1476" t="s">
        <v>296</v>
      </c>
      <c r="H1476">
        <v>461</v>
      </c>
      <c r="I1476" t="s">
        <v>192</v>
      </c>
      <c r="J1476" t="s">
        <v>133</v>
      </c>
      <c r="K1476" t="s">
        <v>132</v>
      </c>
      <c r="P1476" t="s">
        <v>297</v>
      </c>
      <c r="Q1476" t="s">
        <v>298</v>
      </c>
      <c r="R1476" t="s">
        <v>144</v>
      </c>
      <c r="S1476" t="s">
        <v>143</v>
      </c>
      <c r="AB1476" t="s">
        <v>128</v>
      </c>
      <c r="AC1476">
        <v>2010</v>
      </c>
      <c r="AD1476" s="145">
        <v>0.94199999999999995</v>
      </c>
      <c r="AH1476" t="s">
        <v>374</v>
      </c>
    </row>
    <row r="1477" spans="1:34" x14ac:dyDescent="0.25">
      <c r="A1477" t="s">
        <v>137</v>
      </c>
      <c r="B1477" t="s">
        <v>34</v>
      </c>
      <c r="C1477" t="s">
        <v>193</v>
      </c>
      <c r="D1477" t="s">
        <v>136</v>
      </c>
      <c r="E1477" t="s">
        <v>135</v>
      </c>
      <c r="F1477" t="s">
        <v>295</v>
      </c>
      <c r="G1477" t="s">
        <v>296</v>
      </c>
      <c r="H1477">
        <v>461</v>
      </c>
      <c r="I1477" t="s">
        <v>192</v>
      </c>
      <c r="J1477" t="s">
        <v>133</v>
      </c>
      <c r="K1477" t="s">
        <v>132</v>
      </c>
      <c r="P1477" t="s">
        <v>297</v>
      </c>
      <c r="Q1477" t="s">
        <v>298</v>
      </c>
      <c r="R1477" t="s">
        <v>142</v>
      </c>
      <c r="S1477" t="s">
        <v>141</v>
      </c>
      <c r="AB1477" t="s">
        <v>128</v>
      </c>
      <c r="AC1477">
        <v>2010</v>
      </c>
      <c r="AD1477" s="145">
        <v>2306</v>
      </c>
      <c r="AH1477" t="s">
        <v>374</v>
      </c>
    </row>
    <row r="1478" spans="1:34" x14ac:dyDescent="0.25">
      <c r="A1478" t="s">
        <v>137</v>
      </c>
      <c r="B1478" t="s">
        <v>34</v>
      </c>
      <c r="C1478" t="s">
        <v>193</v>
      </c>
      <c r="D1478" t="s">
        <v>136</v>
      </c>
      <c r="E1478" t="s">
        <v>135</v>
      </c>
      <c r="F1478" t="s">
        <v>295</v>
      </c>
      <c r="G1478" t="s">
        <v>296</v>
      </c>
      <c r="H1478">
        <v>461</v>
      </c>
      <c r="I1478" t="s">
        <v>192</v>
      </c>
      <c r="J1478" t="s">
        <v>133</v>
      </c>
      <c r="K1478" t="s">
        <v>132</v>
      </c>
      <c r="P1478" t="s">
        <v>297</v>
      </c>
      <c r="Q1478" t="s">
        <v>298</v>
      </c>
      <c r="R1478" t="s">
        <v>138</v>
      </c>
      <c r="S1478" t="s">
        <v>131</v>
      </c>
      <c r="AB1478" t="s">
        <v>128</v>
      </c>
      <c r="AC1478">
        <v>2010</v>
      </c>
      <c r="AD1478" s="145">
        <v>54465</v>
      </c>
      <c r="AH1478" t="s">
        <v>374</v>
      </c>
    </row>
    <row r="1479" spans="1:34" x14ac:dyDescent="0.25">
      <c r="A1479" t="s">
        <v>137</v>
      </c>
      <c r="B1479" t="s">
        <v>34</v>
      </c>
      <c r="C1479" t="s">
        <v>193</v>
      </c>
      <c r="D1479" t="s">
        <v>136</v>
      </c>
      <c r="E1479" t="s">
        <v>135</v>
      </c>
      <c r="F1479" t="s">
        <v>295</v>
      </c>
      <c r="G1479" t="s">
        <v>296</v>
      </c>
      <c r="H1479">
        <v>461</v>
      </c>
      <c r="I1479" t="s">
        <v>192</v>
      </c>
      <c r="J1479" t="s">
        <v>133</v>
      </c>
      <c r="K1479" t="s">
        <v>132</v>
      </c>
      <c r="P1479" t="s">
        <v>297</v>
      </c>
      <c r="Q1479" t="s">
        <v>298</v>
      </c>
      <c r="R1479" t="s">
        <v>130</v>
      </c>
      <c r="S1479" t="s">
        <v>129</v>
      </c>
      <c r="AB1479" t="s">
        <v>128</v>
      </c>
      <c r="AC1479">
        <v>2010</v>
      </c>
      <c r="AD1479" s="145">
        <v>27017</v>
      </c>
      <c r="AH1479" t="s">
        <v>374</v>
      </c>
    </row>
    <row r="1480" spans="1:34" x14ac:dyDescent="0.25">
      <c r="A1480" t="s">
        <v>137</v>
      </c>
      <c r="B1480" t="s">
        <v>34</v>
      </c>
      <c r="C1480" t="s">
        <v>193</v>
      </c>
      <c r="D1480" t="s">
        <v>136</v>
      </c>
      <c r="E1480" t="s">
        <v>135</v>
      </c>
      <c r="F1480" t="s">
        <v>295</v>
      </c>
      <c r="G1480" t="s">
        <v>296</v>
      </c>
      <c r="H1480">
        <v>461</v>
      </c>
      <c r="I1480" t="s">
        <v>192</v>
      </c>
      <c r="J1480" t="s">
        <v>133</v>
      </c>
      <c r="K1480" t="s">
        <v>132</v>
      </c>
      <c r="P1480" t="s">
        <v>300</v>
      </c>
      <c r="Q1480" t="s">
        <v>301</v>
      </c>
      <c r="R1480" t="s">
        <v>183</v>
      </c>
      <c r="S1480" t="s">
        <v>182</v>
      </c>
      <c r="AB1480" t="s">
        <v>128</v>
      </c>
      <c r="AC1480">
        <v>2010</v>
      </c>
      <c r="AD1480" s="145">
        <v>4.9000000000000002E-2</v>
      </c>
      <c r="AH1480" t="s">
        <v>374</v>
      </c>
    </row>
    <row r="1481" spans="1:34" x14ac:dyDescent="0.25">
      <c r="A1481" t="s">
        <v>137</v>
      </c>
      <c r="B1481" t="s">
        <v>34</v>
      </c>
      <c r="C1481" t="s">
        <v>193</v>
      </c>
      <c r="D1481" t="s">
        <v>136</v>
      </c>
      <c r="E1481" t="s">
        <v>135</v>
      </c>
      <c r="F1481" t="s">
        <v>295</v>
      </c>
      <c r="G1481" t="s">
        <v>296</v>
      </c>
      <c r="H1481">
        <v>461</v>
      </c>
      <c r="I1481" t="s">
        <v>192</v>
      </c>
      <c r="J1481" t="s">
        <v>133</v>
      </c>
      <c r="K1481" t="s">
        <v>132</v>
      </c>
      <c r="P1481" t="s">
        <v>300</v>
      </c>
      <c r="Q1481" t="s">
        <v>301</v>
      </c>
      <c r="R1481" t="s">
        <v>156</v>
      </c>
      <c r="S1481" t="s">
        <v>155</v>
      </c>
      <c r="AB1481" t="s">
        <v>128</v>
      </c>
      <c r="AC1481">
        <v>2010</v>
      </c>
      <c r="AD1481" s="145">
        <v>0.11600000000000001</v>
      </c>
      <c r="AH1481" t="s">
        <v>374</v>
      </c>
    </row>
    <row r="1482" spans="1:34" x14ac:dyDescent="0.25">
      <c r="A1482" t="s">
        <v>137</v>
      </c>
      <c r="B1482" t="s">
        <v>34</v>
      </c>
      <c r="C1482" t="s">
        <v>193</v>
      </c>
      <c r="D1482" t="s">
        <v>136</v>
      </c>
      <c r="E1482" t="s">
        <v>135</v>
      </c>
      <c r="F1482" t="s">
        <v>295</v>
      </c>
      <c r="G1482" t="s">
        <v>296</v>
      </c>
      <c r="H1482">
        <v>461</v>
      </c>
      <c r="I1482" t="s">
        <v>192</v>
      </c>
      <c r="J1482" t="s">
        <v>133</v>
      </c>
      <c r="K1482" t="s">
        <v>132</v>
      </c>
      <c r="P1482" t="s">
        <v>300</v>
      </c>
      <c r="Q1482" t="s">
        <v>301</v>
      </c>
      <c r="R1482" t="s">
        <v>154</v>
      </c>
      <c r="S1482" t="s">
        <v>153</v>
      </c>
      <c r="AB1482" t="s">
        <v>128</v>
      </c>
      <c r="AC1482">
        <v>2010</v>
      </c>
      <c r="AD1482" s="145">
        <v>2462</v>
      </c>
      <c r="AH1482" t="s">
        <v>374</v>
      </c>
    </row>
    <row r="1483" spans="1:34" x14ac:dyDescent="0.25">
      <c r="A1483" t="s">
        <v>137</v>
      </c>
      <c r="B1483" t="s">
        <v>34</v>
      </c>
      <c r="C1483" t="s">
        <v>193</v>
      </c>
      <c r="D1483" t="s">
        <v>136</v>
      </c>
      <c r="E1483" t="s">
        <v>135</v>
      </c>
      <c r="F1483" t="s">
        <v>295</v>
      </c>
      <c r="G1483" t="s">
        <v>296</v>
      </c>
      <c r="H1483">
        <v>461</v>
      </c>
      <c r="I1483" t="s">
        <v>192</v>
      </c>
      <c r="J1483" t="s">
        <v>133</v>
      </c>
      <c r="K1483" t="s">
        <v>132</v>
      </c>
      <c r="P1483" t="s">
        <v>300</v>
      </c>
      <c r="Q1483" t="s">
        <v>301</v>
      </c>
      <c r="R1483" t="s">
        <v>152</v>
      </c>
      <c r="S1483" t="s">
        <v>151</v>
      </c>
      <c r="AB1483" t="s">
        <v>128</v>
      </c>
      <c r="AC1483">
        <v>2010</v>
      </c>
      <c r="AD1483" s="145">
        <v>4.67</v>
      </c>
      <c r="AH1483" t="s">
        <v>374</v>
      </c>
    </row>
    <row r="1484" spans="1:34" x14ac:dyDescent="0.25">
      <c r="A1484" t="s">
        <v>137</v>
      </c>
      <c r="B1484" t="s">
        <v>34</v>
      </c>
      <c r="C1484" t="s">
        <v>193</v>
      </c>
      <c r="D1484" t="s">
        <v>136</v>
      </c>
      <c r="E1484" t="s">
        <v>135</v>
      </c>
      <c r="F1484" t="s">
        <v>295</v>
      </c>
      <c r="G1484" t="s">
        <v>296</v>
      </c>
      <c r="H1484">
        <v>461</v>
      </c>
      <c r="I1484" t="s">
        <v>192</v>
      </c>
      <c r="J1484" t="s">
        <v>133</v>
      </c>
      <c r="K1484" t="s">
        <v>132</v>
      </c>
      <c r="P1484" t="s">
        <v>300</v>
      </c>
      <c r="Q1484" t="s">
        <v>301</v>
      </c>
      <c r="R1484" t="s">
        <v>150</v>
      </c>
      <c r="S1484" t="s">
        <v>149</v>
      </c>
      <c r="AB1484" t="s">
        <v>128</v>
      </c>
      <c r="AC1484">
        <v>2010</v>
      </c>
      <c r="AD1484" s="145">
        <v>3384</v>
      </c>
      <c r="AH1484" t="s">
        <v>374</v>
      </c>
    </row>
    <row r="1485" spans="1:34" x14ac:dyDescent="0.25">
      <c r="A1485" t="s">
        <v>137</v>
      </c>
      <c r="B1485" t="s">
        <v>34</v>
      </c>
      <c r="C1485" t="s">
        <v>193</v>
      </c>
      <c r="D1485" t="s">
        <v>136</v>
      </c>
      <c r="E1485" t="s">
        <v>135</v>
      </c>
      <c r="F1485" t="s">
        <v>295</v>
      </c>
      <c r="G1485" t="s">
        <v>296</v>
      </c>
      <c r="H1485">
        <v>461</v>
      </c>
      <c r="I1485" t="s">
        <v>192</v>
      </c>
      <c r="J1485" t="s">
        <v>133</v>
      </c>
      <c r="K1485" t="s">
        <v>132</v>
      </c>
      <c r="P1485" t="s">
        <v>300</v>
      </c>
      <c r="Q1485" t="s">
        <v>301</v>
      </c>
      <c r="R1485" t="s">
        <v>148</v>
      </c>
      <c r="S1485" t="s">
        <v>147</v>
      </c>
      <c r="AB1485" t="s">
        <v>128</v>
      </c>
      <c r="AC1485">
        <v>2010</v>
      </c>
      <c r="AD1485" s="145">
        <v>7271</v>
      </c>
      <c r="AH1485" t="s">
        <v>374</v>
      </c>
    </row>
    <row r="1486" spans="1:34" x14ac:dyDescent="0.25">
      <c r="A1486" t="s">
        <v>137</v>
      </c>
      <c r="B1486" t="s">
        <v>34</v>
      </c>
      <c r="C1486" t="s">
        <v>193</v>
      </c>
      <c r="D1486" t="s">
        <v>136</v>
      </c>
      <c r="E1486" t="s">
        <v>135</v>
      </c>
      <c r="F1486" t="s">
        <v>295</v>
      </c>
      <c r="G1486" t="s">
        <v>296</v>
      </c>
      <c r="H1486">
        <v>461</v>
      </c>
      <c r="I1486" t="s">
        <v>192</v>
      </c>
      <c r="J1486" t="s">
        <v>133</v>
      </c>
      <c r="K1486" t="s">
        <v>132</v>
      </c>
      <c r="P1486" t="s">
        <v>300</v>
      </c>
      <c r="Q1486" t="s">
        <v>301</v>
      </c>
      <c r="R1486" t="s">
        <v>146</v>
      </c>
      <c r="S1486" t="s">
        <v>145</v>
      </c>
      <c r="AB1486" t="s">
        <v>128</v>
      </c>
      <c r="AC1486">
        <v>2010</v>
      </c>
      <c r="AD1486" s="145">
        <v>17065</v>
      </c>
      <c r="AH1486" t="s">
        <v>374</v>
      </c>
    </row>
    <row r="1487" spans="1:34" x14ac:dyDescent="0.25">
      <c r="A1487" t="s">
        <v>137</v>
      </c>
      <c r="B1487" t="s">
        <v>34</v>
      </c>
      <c r="C1487" t="s">
        <v>193</v>
      </c>
      <c r="D1487" t="s">
        <v>136</v>
      </c>
      <c r="E1487" t="s">
        <v>135</v>
      </c>
      <c r="F1487" t="s">
        <v>295</v>
      </c>
      <c r="G1487" t="s">
        <v>296</v>
      </c>
      <c r="H1487">
        <v>461</v>
      </c>
      <c r="I1487" t="s">
        <v>192</v>
      </c>
      <c r="J1487" t="s">
        <v>133</v>
      </c>
      <c r="K1487" t="s">
        <v>132</v>
      </c>
      <c r="P1487" t="s">
        <v>300</v>
      </c>
      <c r="Q1487" t="s">
        <v>301</v>
      </c>
      <c r="R1487" t="s">
        <v>144</v>
      </c>
      <c r="S1487" t="s">
        <v>143</v>
      </c>
      <c r="AB1487" t="s">
        <v>128</v>
      </c>
      <c r="AC1487">
        <v>2010</v>
      </c>
      <c r="AD1487" s="145">
        <v>18947</v>
      </c>
      <c r="AH1487" t="s">
        <v>374</v>
      </c>
    </row>
    <row r="1488" spans="1:34" x14ac:dyDescent="0.25">
      <c r="A1488" t="s">
        <v>137</v>
      </c>
      <c r="B1488" t="s">
        <v>34</v>
      </c>
      <c r="C1488" t="s">
        <v>193</v>
      </c>
      <c r="D1488" t="s">
        <v>136</v>
      </c>
      <c r="E1488" t="s">
        <v>135</v>
      </c>
      <c r="F1488" t="s">
        <v>295</v>
      </c>
      <c r="G1488" t="s">
        <v>296</v>
      </c>
      <c r="H1488">
        <v>461</v>
      </c>
      <c r="I1488" t="s">
        <v>192</v>
      </c>
      <c r="J1488" t="s">
        <v>133</v>
      </c>
      <c r="K1488" t="s">
        <v>132</v>
      </c>
      <c r="P1488" t="s">
        <v>300</v>
      </c>
      <c r="Q1488" t="s">
        <v>301</v>
      </c>
      <c r="R1488" t="s">
        <v>142</v>
      </c>
      <c r="S1488" t="s">
        <v>141</v>
      </c>
      <c r="AB1488" t="s">
        <v>128</v>
      </c>
      <c r="AC1488">
        <v>2010</v>
      </c>
      <c r="AD1488" s="145">
        <v>6906</v>
      </c>
      <c r="AH1488" t="s">
        <v>374</v>
      </c>
    </row>
    <row r="1489" spans="1:34" x14ac:dyDescent="0.25">
      <c r="A1489" t="s">
        <v>137</v>
      </c>
      <c r="B1489" t="s">
        <v>34</v>
      </c>
      <c r="C1489" t="s">
        <v>193</v>
      </c>
      <c r="D1489" t="s">
        <v>136</v>
      </c>
      <c r="E1489" t="s">
        <v>135</v>
      </c>
      <c r="F1489" t="s">
        <v>295</v>
      </c>
      <c r="G1489" t="s">
        <v>296</v>
      </c>
      <c r="H1489">
        <v>461</v>
      </c>
      <c r="I1489" t="s">
        <v>192</v>
      </c>
      <c r="J1489" t="s">
        <v>133</v>
      </c>
      <c r="K1489" t="s">
        <v>132</v>
      </c>
      <c r="P1489" t="s">
        <v>300</v>
      </c>
      <c r="Q1489" t="s">
        <v>301</v>
      </c>
      <c r="R1489" t="s">
        <v>138</v>
      </c>
      <c r="S1489" t="s">
        <v>131</v>
      </c>
      <c r="AB1489" t="s">
        <v>128</v>
      </c>
      <c r="AC1489">
        <v>2010</v>
      </c>
      <c r="AD1489" s="145">
        <v>127341</v>
      </c>
      <c r="AH1489" t="s">
        <v>374</v>
      </c>
    </row>
    <row r="1490" spans="1:34" x14ac:dyDescent="0.25">
      <c r="A1490" t="s">
        <v>137</v>
      </c>
      <c r="B1490" t="s">
        <v>34</v>
      </c>
      <c r="C1490" t="s">
        <v>193</v>
      </c>
      <c r="D1490" t="s">
        <v>136</v>
      </c>
      <c r="E1490" t="s">
        <v>135</v>
      </c>
      <c r="F1490" t="s">
        <v>295</v>
      </c>
      <c r="G1490" t="s">
        <v>296</v>
      </c>
      <c r="H1490">
        <v>461</v>
      </c>
      <c r="I1490" t="s">
        <v>192</v>
      </c>
      <c r="J1490" t="s">
        <v>133</v>
      </c>
      <c r="K1490" t="s">
        <v>132</v>
      </c>
      <c r="P1490" t="s">
        <v>300</v>
      </c>
      <c r="Q1490" t="s">
        <v>301</v>
      </c>
      <c r="R1490" t="s">
        <v>130</v>
      </c>
      <c r="S1490" t="s">
        <v>129</v>
      </c>
      <c r="AB1490" t="s">
        <v>128</v>
      </c>
      <c r="AC1490">
        <v>2010</v>
      </c>
      <c r="AD1490" s="145">
        <v>66471</v>
      </c>
      <c r="AH1490" t="s">
        <v>374</v>
      </c>
    </row>
    <row r="1491" spans="1:34" s="49" customFormat="1" x14ac:dyDescent="0.25">
      <c r="A1491" s="49" t="s">
        <v>137</v>
      </c>
      <c r="B1491" s="49" t="s">
        <v>34</v>
      </c>
      <c r="C1491" s="49" t="s">
        <v>193</v>
      </c>
      <c r="D1491" s="49" t="s">
        <v>136</v>
      </c>
      <c r="E1491" s="49" t="s">
        <v>135</v>
      </c>
      <c r="F1491" s="49" t="s">
        <v>295</v>
      </c>
      <c r="G1491" s="49" t="s">
        <v>296</v>
      </c>
      <c r="H1491" s="49">
        <v>461</v>
      </c>
      <c r="I1491" s="49" t="s">
        <v>192</v>
      </c>
      <c r="J1491" s="49" t="s">
        <v>133</v>
      </c>
      <c r="K1491" s="49" t="s">
        <v>132</v>
      </c>
      <c r="P1491" s="49" t="s">
        <v>302</v>
      </c>
      <c r="Q1491" s="49" t="s">
        <v>131</v>
      </c>
      <c r="R1491" s="49" t="s">
        <v>183</v>
      </c>
      <c r="S1491" s="49" t="s">
        <v>182</v>
      </c>
      <c r="AB1491" s="49" t="s">
        <v>128</v>
      </c>
      <c r="AC1491" s="49">
        <v>2010</v>
      </c>
      <c r="AD1491" s="146">
        <v>4.9000000000000002E-2</v>
      </c>
      <c r="AF1491" s="49" t="s">
        <v>858</v>
      </c>
      <c r="AG1491" s="146">
        <f>(AD1492+AD1493+AD1494)*( 1 +AD1501/(AD1500-AD1501))</f>
        <v>26.182550714463638</v>
      </c>
      <c r="AH1491" s="49" t="s">
        <v>374</v>
      </c>
    </row>
    <row r="1492" spans="1:34" s="49" customFormat="1" x14ac:dyDescent="0.25">
      <c r="A1492" s="49" t="s">
        <v>137</v>
      </c>
      <c r="B1492" s="49" t="s">
        <v>34</v>
      </c>
      <c r="C1492" s="49" t="s">
        <v>193</v>
      </c>
      <c r="D1492" s="49" t="s">
        <v>136</v>
      </c>
      <c r="E1492" s="49" t="s">
        <v>135</v>
      </c>
      <c r="F1492" s="49" t="s">
        <v>295</v>
      </c>
      <c r="G1492" s="49" t="s">
        <v>296</v>
      </c>
      <c r="H1492" s="49">
        <v>461</v>
      </c>
      <c r="I1492" s="49" t="s">
        <v>192</v>
      </c>
      <c r="J1492" s="49" t="s">
        <v>133</v>
      </c>
      <c r="K1492" s="49" t="s">
        <v>132</v>
      </c>
      <c r="P1492" s="49" t="s">
        <v>302</v>
      </c>
      <c r="Q1492" s="49" t="s">
        <v>131</v>
      </c>
      <c r="R1492" s="49" t="s">
        <v>156</v>
      </c>
      <c r="S1492" s="49" t="s">
        <v>155</v>
      </c>
      <c r="AB1492" s="49" t="s">
        <v>128</v>
      </c>
      <c r="AC1492" s="49">
        <v>2010</v>
      </c>
      <c r="AD1492" s="146">
        <v>0.247</v>
      </c>
      <c r="AF1492" s="49" t="s">
        <v>859</v>
      </c>
      <c r="AG1492" s="146">
        <f>(AD1491+AD1495+AD1496+AD1497+AD1498+AD1499)*( 1 +AD1501/(AD1500-AD1501))</f>
        <v>155.62344928553634</v>
      </c>
      <c r="AH1492" s="49" t="s">
        <v>374</v>
      </c>
    </row>
    <row r="1493" spans="1:34" s="49" customFormat="1" x14ac:dyDescent="0.25">
      <c r="A1493" s="49" t="s">
        <v>137</v>
      </c>
      <c r="B1493" s="49" t="s">
        <v>34</v>
      </c>
      <c r="C1493" s="49" t="s">
        <v>193</v>
      </c>
      <c r="D1493" s="49" t="s">
        <v>136</v>
      </c>
      <c r="E1493" s="49" t="s">
        <v>135</v>
      </c>
      <c r="F1493" s="49" t="s">
        <v>295</v>
      </c>
      <c r="G1493" s="49" t="s">
        <v>296</v>
      </c>
      <c r="H1493" s="49">
        <v>461</v>
      </c>
      <c r="I1493" s="49" t="s">
        <v>192</v>
      </c>
      <c r="J1493" s="49" t="s">
        <v>133</v>
      </c>
      <c r="K1493" s="49" t="s">
        <v>132</v>
      </c>
      <c r="P1493" s="49" t="s">
        <v>302</v>
      </c>
      <c r="Q1493" s="49" t="s">
        <v>131</v>
      </c>
      <c r="R1493" s="49" t="s">
        <v>154</v>
      </c>
      <c r="S1493" s="49" t="s">
        <v>153</v>
      </c>
      <c r="AB1493" s="49" t="s">
        <v>128</v>
      </c>
      <c r="AC1493" s="49">
        <v>2010</v>
      </c>
      <c r="AD1493" s="146">
        <v>4.0279999999999996</v>
      </c>
      <c r="AF1493" s="49" t="s">
        <v>862</v>
      </c>
      <c r="AG1493" s="146">
        <f>AD1491+AD1492+AD1493+AD1494+ AD1495+AD1496+AD1497+AD1498+AD1499+AD1501</f>
        <v>181.80599999999998</v>
      </c>
      <c r="AH1493" s="49" t="s">
        <v>374</v>
      </c>
    </row>
    <row r="1494" spans="1:34" s="49" customFormat="1" x14ac:dyDescent="0.25">
      <c r="A1494" s="49" t="s">
        <v>137</v>
      </c>
      <c r="B1494" s="49" t="s">
        <v>34</v>
      </c>
      <c r="C1494" s="49" t="s">
        <v>193</v>
      </c>
      <c r="D1494" s="49" t="s">
        <v>136</v>
      </c>
      <c r="E1494" s="49" t="s">
        <v>135</v>
      </c>
      <c r="F1494" s="49" t="s">
        <v>295</v>
      </c>
      <c r="G1494" s="49" t="s">
        <v>296</v>
      </c>
      <c r="H1494" s="49">
        <v>461</v>
      </c>
      <c r="I1494" s="49" t="s">
        <v>192</v>
      </c>
      <c r="J1494" s="49" t="s">
        <v>133</v>
      </c>
      <c r="K1494" s="49" t="s">
        <v>132</v>
      </c>
      <c r="P1494" s="49" t="s">
        <v>302</v>
      </c>
      <c r="Q1494" s="49" t="s">
        <v>131</v>
      </c>
      <c r="R1494" s="49" t="s">
        <v>152</v>
      </c>
      <c r="S1494" s="49" t="s">
        <v>151</v>
      </c>
      <c r="AB1494" s="49" t="s">
        <v>128</v>
      </c>
      <c r="AC1494" s="49">
        <v>2010</v>
      </c>
      <c r="AD1494" s="146">
        <v>8.4440000000000008</v>
      </c>
      <c r="AG1494" s="146"/>
      <c r="AH1494" s="49" t="s">
        <v>374</v>
      </c>
    </row>
    <row r="1495" spans="1:34" s="49" customFormat="1" x14ac:dyDescent="0.25">
      <c r="A1495" s="49" t="s">
        <v>137</v>
      </c>
      <c r="B1495" s="49" t="s">
        <v>34</v>
      </c>
      <c r="C1495" s="49" t="s">
        <v>193</v>
      </c>
      <c r="D1495" s="49" t="s">
        <v>136</v>
      </c>
      <c r="E1495" s="49" t="s">
        <v>135</v>
      </c>
      <c r="F1495" s="49" t="s">
        <v>295</v>
      </c>
      <c r="G1495" s="49" t="s">
        <v>296</v>
      </c>
      <c r="H1495" s="49">
        <v>461</v>
      </c>
      <c r="I1495" s="49" t="s">
        <v>192</v>
      </c>
      <c r="J1495" s="49" t="s">
        <v>133</v>
      </c>
      <c r="K1495" s="49" t="s">
        <v>132</v>
      </c>
      <c r="P1495" s="49" t="s">
        <v>302</v>
      </c>
      <c r="Q1495" s="49" t="s">
        <v>131</v>
      </c>
      <c r="R1495" s="49" t="s">
        <v>150</v>
      </c>
      <c r="S1495" s="49" t="s">
        <v>149</v>
      </c>
      <c r="AB1495" s="49" t="s">
        <v>128</v>
      </c>
      <c r="AC1495" s="49">
        <v>2010</v>
      </c>
      <c r="AD1495" s="146">
        <v>8.9969999999999999</v>
      </c>
      <c r="AG1495" s="146"/>
      <c r="AH1495" s="49" t="s">
        <v>374</v>
      </c>
    </row>
    <row r="1496" spans="1:34" s="49" customFormat="1" x14ac:dyDescent="0.25">
      <c r="A1496" s="49" t="s">
        <v>137</v>
      </c>
      <c r="B1496" s="49" t="s">
        <v>34</v>
      </c>
      <c r="C1496" s="49" t="s">
        <v>193</v>
      </c>
      <c r="D1496" s="49" t="s">
        <v>136</v>
      </c>
      <c r="E1496" s="49" t="s">
        <v>135</v>
      </c>
      <c r="F1496" s="49" t="s">
        <v>295</v>
      </c>
      <c r="G1496" s="49" t="s">
        <v>296</v>
      </c>
      <c r="H1496" s="49">
        <v>461</v>
      </c>
      <c r="I1496" s="49" t="s">
        <v>192</v>
      </c>
      <c r="J1496" s="49" t="s">
        <v>133</v>
      </c>
      <c r="K1496" s="49" t="s">
        <v>132</v>
      </c>
      <c r="P1496" s="49" t="s">
        <v>302</v>
      </c>
      <c r="Q1496" s="49" t="s">
        <v>131</v>
      </c>
      <c r="R1496" s="49" t="s">
        <v>148</v>
      </c>
      <c r="S1496" s="49" t="s">
        <v>147</v>
      </c>
      <c r="AB1496" s="49" t="s">
        <v>128</v>
      </c>
      <c r="AC1496" s="49">
        <v>2010</v>
      </c>
      <c r="AD1496" s="146">
        <v>19.526</v>
      </c>
      <c r="AG1496" s="146"/>
      <c r="AH1496" s="49" t="s">
        <v>374</v>
      </c>
    </row>
    <row r="1497" spans="1:34" s="49" customFormat="1" x14ac:dyDescent="0.25">
      <c r="A1497" s="49" t="s">
        <v>137</v>
      </c>
      <c r="B1497" s="49" t="s">
        <v>34</v>
      </c>
      <c r="C1497" s="49" t="s">
        <v>193</v>
      </c>
      <c r="D1497" s="49" t="s">
        <v>136</v>
      </c>
      <c r="E1497" s="49" t="s">
        <v>135</v>
      </c>
      <c r="F1497" s="49" t="s">
        <v>295</v>
      </c>
      <c r="G1497" s="49" t="s">
        <v>296</v>
      </c>
      <c r="H1497" s="49">
        <v>461</v>
      </c>
      <c r="I1497" s="49" t="s">
        <v>192</v>
      </c>
      <c r="J1497" s="49" t="s">
        <v>133</v>
      </c>
      <c r="K1497" s="49" t="s">
        <v>132</v>
      </c>
      <c r="P1497" s="49" t="s">
        <v>302</v>
      </c>
      <c r="Q1497" s="49" t="s">
        <v>131</v>
      </c>
      <c r="R1497" s="49" t="s">
        <v>146</v>
      </c>
      <c r="S1497" s="49" t="s">
        <v>145</v>
      </c>
      <c r="AB1497" s="49" t="s">
        <v>128</v>
      </c>
      <c r="AC1497" s="49">
        <v>2010</v>
      </c>
      <c r="AD1497" s="146">
        <v>17.925999999999998</v>
      </c>
      <c r="AG1497" s="146"/>
      <c r="AH1497" s="49" t="s">
        <v>374</v>
      </c>
    </row>
    <row r="1498" spans="1:34" s="49" customFormat="1" x14ac:dyDescent="0.25">
      <c r="A1498" s="49" t="s">
        <v>137</v>
      </c>
      <c r="B1498" s="49" t="s">
        <v>34</v>
      </c>
      <c r="C1498" s="49" t="s">
        <v>193</v>
      </c>
      <c r="D1498" s="49" t="s">
        <v>136</v>
      </c>
      <c r="E1498" s="49" t="s">
        <v>135</v>
      </c>
      <c r="F1498" s="49" t="s">
        <v>295</v>
      </c>
      <c r="G1498" s="49" t="s">
        <v>296</v>
      </c>
      <c r="H1498" s="49">
        <v>461</v>
      </c>
      <c r="I1498" s="49" t="s">
        <v>192</v>
      </c>
      <c r="J1498" s="49" t="s">
        <v>133</v>
      </c>
      <c r="K1498" s="49" t="s">
        <v>132</v>
      </c>
      <c r="P1498" s="49" t="s">
        <v>302</v>
      </c>
      <c r="Q1498" s="49" t="s">
        <v>131</v>
      </c>
      <c r="R1498" s="49" t="s">
        <v>144</v>
      </c>
      <c r="S1498" s="49" t="s">
        <v>143</v>
      </c>
      <c r="AB1498" s="49" t="s">
        <v>128</v>
      </c>
      <c r="AC1498" s="49">
        <v>2010</v>
      </c>
      <c r="AD1498" s="146">
        <v>19.888999999999999</v>
      </c>
      <c r="AG1498" s="146"/>
      <c r="AH1498" s="49" t="s">
        <v>374</v>
      </c>
    </row>
    <row r="1499" spans="1:34" s="49" customFormat="1" x14ac:dyDescent="0.25">
      <c r="A1499" s="49" t="s">
        <v>137</v>
      </c>
      <c r="B1499" s="49" t="s">
        <v>34</v>
      </c>
      <c r="C1499" s="49" t="s">
        <v>193</v>
      </c>
      <c r="D1499" s="49" t="s">
        <v>136</v>
      </c>
      <c r="E1499" s="49" t="s">
        <v>135</v>
      </c>
      <c r="F1499" s="49" t="s">
        <v>295</v>
      </c>
      <c r="G1499" s="49" t="s">
        <v>296</v>
      </c>
      <c r="H1499" s="49">
        <v>461</v>
      </c>
      <c r="I1499" s="49" t="s">
        <v>192</v>
      </c>
      <c r="J1499" s="49" t="s">
        <v>133</v>
      </c>
      <c r="K1499" s="49" t="s">
        <v>132</v>
      </c>
      <c r="P1499" s="49" t="s">
        <v>302</v>
      </c>
      <c r="Q1499" s="49" t="s">
        <v>131</v>
      </c>
      <c r="R1499" s="49" t="s">
        <v>142</v>
      </c>
      <c r="S1499" s="49" t="s">
        <v>141</v>
      </c>
      <c r="AB1499" s="49" t="s">
        <v>128</v>
      </c>
      <c r="AC1499" s="49">
        <v>2010</v>
      </c>
      <c r="AD1499" s="146">
        <v>9.2119999999999997</v>
      </c>
      <c r="AG1499" s="146"/>
      <c r="AH1499" s="49" t="s">
        <v>374</v>
      </c>
    </row>
    <row r="1500" spans="1:34" s="49" customFormat="1" x14ac:dyDescent="0.25">
      <c r="A1500" s="49" t="s">
        <v>137</v>
      </c>
      <c r="B1500" s="49" t="s">
        <v>34</v>
      </c>
      <c r="C1500" s="49" t="s">
        <v>193</v>
      </c>
      <c r="D1500" s="49" t="s">
        <v>136</v>
      </c>
      <c r="E1500" s="49" t="s">
        <v>135</v>
      </c>
      <c r="F1500" s="49" t="s">
        <v>295</v>
      </c>
      <c r="G1500" s="49" t="s">
        <v>296</v>
      </c>
      <c r="H1500" s="49">
        <v>461</v>
      </c>
      <c r="I1500" s="49" t="s">
        <v>192</v>
      </c>
      <c r="J1500" s="49" t="s">
        <v>133</v>
      </c>
      <c r="K1500" s="49" t="s">
        <v>132</v>
      </c>
      <c r="P1500" s="49" t="s">
        <v>302</v>
      </c>
      <c r="Q1500" s="49" t="s">
        <v>131</v>
      </c>
      <c r="R1500" s="49" t="s">
        <v>138</v>
      </c>
      <c r="S1500" s="49" t="s">
        <v>131</v>
      </c>
      <c r="AB1500" s="49" t="s">
        <v>128</v>
      </c>
      <c r="AC1500" s="49">
        <v>2010</v>
      </c>
      <c r="AD1500" s="146">
        <v>181.80600000000001</v>
      </c>
      <c r="AG1500" s="146"/>
      <c r="AH1500" s="49" t="s">
        <v>374</v>
      </c>
    </row>
    <row r="1501" spans="1:34" s="49" customFormat="1" x14ac:dyDescent="0.25">
      <c r="A1501" s="49" t="s">
        <v>137</v>
      </c>
      <c r="B1501" s="49" t="s">
        <v>34</v>
      </c>
      <c r="C1501" s="49" t="s">
        <v>193</v>
      </c>
      <c r="D1501" s="49" t="s">
        <v>136</v>
      </c>
      <c r="E1501" s="49" t="s">
        <v>135</v>
      </c>
      <c r="F1501" s="49" t="s">
        <v>295</v>
      </c>
      <c r="G1501" s="49" t="s">
        <v>296</v>
      </c>
      <c r="H1501" s="49">
        <v>461</v>
      </c>
      <c r="I1501" s="49" t="s">
        <v>192</v>
      </c>
      <c r="J1501" s="49" t="s">
        <v>133</v>
      </c>
      <c r="K1501" s="49" t="s">
        <v>132</v>
      </c>
      <c r="P1501" s="49" t="s">
        <v>302</v>
      </c>
      <c r="Q1501" s="49" t="s">
        <v>131</v>
      </c>
      <c r="R1501" s="49" t="s">
        <v>130</v>
      </c>
      <c r="S1501" s="49" t="s">
        <v>129</v>
      </c>
      <c r="AB1501" s="49" t="s">
        <v>128</v>
      </c>
      <c r="AC1501" s="49">
        <v>2010</v>
      </c>
      <c r="AD1501" s="146">
        <v>93.488</v>
      </c>
      <c r="AG1501" s="146"/>
      <c r="AH1501" s="49" t="s">
        <v>374</v>
      </c>
    </row>
    <row r="1502" spans="1:34" s="12" customFormat="1" x14ac:dyDescent="0.25">
      <c r="A1502" s="12" t="s">
        <v>137</v>
      </c>
      <c r="B1502" s="12" t="s">
        <v>190</v>
      </c>
      <c r="C1502" s="12" t="s">
        <v>189</v>
      </c>
      <c r="D1502" s="12" t="s">
        <v>136</v>
      </c>
      <c r="E1502" s="12" t="s">
        <v>135</v>
      </c>
      <c r="F1502" s="12" t="s">
        <v>295</v>
      </c>
      <c r="G1502" s="12" t="s">
        <v>296</v>
      </c>
      <c r="H1502" s="12">
        <v>467</v>
      </c>
      <c r="I1502" s="12" t="s">
        <v>187</v>
      </c>
      <c r="J1502" s="12" t="s">
        <v>133</v>
      </c>
      <c r="K1502" s="12" t="s">
        <v>132</v>
      </c>
      <c r="P1502" s="12" t="s">
        <v>297</v>
      </c>
      <c r="Q1502" s="12" t="s">
        <v>298</v>
      </c>
      <c r="R1502" s="12" t="s">
        <v>183</v>
      </c>
      <c r="S1502" s="12" t="s">
        <v>182</v>
      </c>
      <c r="AB1502" s="12" t="s">
        <v>128</v>
      </c>
      <c r="AC1502" s="12">
        <v>2010</v>
      </c>
      <c r="AD1502" s="148">
        <v>0.158</v>
      </c>
      <c r="AG1502" s="148"/>
      <c r="AH1502" s="12" t="s">
        <v>375</v>
      </c>
    </row>
    <row r="1503" spans="1:34" x14ac:dyDescent="0.25">
      <c r="A1503" t="s">
        <v>137</v>
      </c>
      <c r="B1503" t="s">
        <v>190</v>
      </c>
      <c r="C1503" t="s">
        <v>189</v>
      </c>
      <c r="D1503" t="s">
        <v>136</v>
      </c>
      <c r="E1503" t="s">
        <v>135</v>
      </c>
      <c r="F1503" t="s">
        <v>295</v>
      </c>
      <c r="G1503" t="s">
        <v>296</v>
      </c>
      <c r="H1503">
        <v>467</v>
      </c>
      <c r="I1503" t="s">
        <v>187</v>
      </c>
      <c r="J1503" t="s">
        <v>133</v>
      </c>
      <c r="K1503" t="s">
        <v>132</v>
      </c>
      <c r="P1503" t="s">
        <v>297</v>
      </c>
      <c r="Q1503" t="s">
        <v>298</v>
      </c>
      <c r="R1503" t="s">
        <v>156</v>
      </c>
      <c r="S1503" t="s">
        <v>155</v>
      </c>
      <c r="AB1503" t="s">
        <v>128</v>
      </c>
      <c r="AC1503">
        <v>2010</v>
      </c>
      <c r="AD1503" s="145">
        <v>3475</v>
      </c>
      <c r="AH1503" t="s">
        <v>375</v>
      </c>
    </row>
    <row r="1504" spans="1:34" x14ac:dyDescent="0.25">
      <c r="A1504" t="s">
        <v>137</v>
      </c>
      <c r="B1504" t="s">
        <v>190</v>
      </c>
      <c r="C1504" t="s">
        <v>189</v>
      </c>
      <c r="D1504" t="s">
        <v>136</v>
      </c>
      <c r="E1504" t="s">
        <v>135</v>
      </c>
      <c r="F1504" t="s">
        <v>295</v>
      </c>
      <c r="G1504" t="s">
        <v>296</v>
      </c>
      <c r="H1504">
        <v>467</v>
      </c>
      <c r="I1504" t="s">
        <v>187</v>
      </c>
      <c r="J1504" t="s">
        <v>133</v>
      </c>
      <c r="K1504" t="s">
        <v>132</v>
      </c>
      <c r="P1504" t="s">
        <v>297</v>
      </c>
      <c r="Q1504" t="s">
        <v>298</v>
      </c>
      <c r="R1504" t="s">
        <v>154</v>
      </c>
      <c r="S1504" t="s">
        <v>153</v>
      </c>
      <c r="AB1504" t="s">
        <v>128</v>
      </c>
      <c r="AC1504">
        <v>2010</v>
      </c>
      <c r="AD1504" s="145">
        <v>6.74</v>
      </c>
      <c r="AH1504" t="s">
        <v>375</v>
      </c>
    </row>
    <row r="1505" spans="1:34" x14ac:dyDescent="0.25">
      <c r="A1505" t="s">
        <v>137</v>
      </c>
      <c r="B1505" t="s">
        <v>190</v>
      </c>
      <c r="C1505" t="s">
        <v>189</v>
      </c>
      <c r="D1505" t="s">
        <v>136</v>
      </c>
      <c r="E1505" t="s">
        <v>135</v>
      </c>
      <c r="F1505" t="s">
        <v>295</v>
      </c>
      <c r="G1505" t="s">
        <v>296</v>
      </c>
      <c r="H1505">
        <v>467</v>
      </c>
      <c r="I1505" t="s">
        <v>187</v>
      </c>
      <c r="J1505" t="s">
        <v>133</v>
      </c>
      <c r="K1505" t="s">
        <v>132</v>
      </c>
      <c r="P1505" t="s">
        <v>297</v>
      </c>
      <c r="Q1505" t="s">
        <v>298</v>
      </c>
      <c r="R1505" t="s">
        <v>152</v>
      </c>
      <c r="S1505" t="s">
        <v>151</v>
      </c>
      <c r="AB1505" t="s">
        <v>128</v>
      </c>
      <c r="AC1505">
        <v>2010</v>
      </c>
      <c r="AD1505" s="145">
        <v>25228</v>
      </c>
      <c r="AH1505" t="s">
        <v>375</v>
      </c>
    </row>
    <row r="1506" spans="1:34" x14ac:dyDescent="0.25">
      <c r="A1506" t="s">
        <v>137</v>
      </c>
      <c r="B1506" t="s">
        <v>190</v>
      </c>
      <c r="C1506" t="s">
        <v>189</v>
      </c>
      <c r="D1506" t="s">
        <v>136</v>
      </c>
      <c r="E1506" t="s">
        <v>135</v>
      </c>
      <c r="F1506" t="s">
        <v>295</v>
      </c>
      <c r="G1506" t="s">
        <v>296</v>
      </c>
      <c r="H1506">
        <v>467</v>
      </c>
      <c r="I1506" t="s">
        <v>187</v>
      </c>
      <c r="J1506" t="s">
        <v>133</v>
      </c>
      <c r="K1506" t="s">
        <v>132</v>
      </c>
      <c r="P1506" t="s">
        <v>297</v>
      </c>
      <c r="Q1506" t="s">
        <v>298</v>
      </c>
      <c r="R1506" t="s">
        <v>150</v>
      </c>
      <c r="S1506" t="s">
        <v>149</v>
      </c>
      <c r="AB1506" t="s">
        <v>128</v>
      </c>
      <c r="AC1506">
        <v>2010</v>
      </c>
      <c r="AD1506" s="145">
        <v>16498</v>
      </c>
      <c r="AH1506" t="s">
        <v>375</v>
      </c>
    </row>
    <row r="1507" spans="1:34" x14ac:dyDescent="0.25">
      <c r="A1507" t="s">
        <v>137</v>
      </c>
      <c r="B1507" t="s">
        <v>190</v>
      </c>
      <c r="C1507" t="s">
        <v>189</v>
      </c>
      <c r="D1507" t="s">
        <v>136</v>
      </c>
      <c r="E1507" t="s">
        <v>135</v>
      </c>
      <c r="F1507" t="s">
        <v>295</v>
      </c>
      <c r="G1507" t="s">
        <v>296</v>
      </c>
      <c r="H1507">
        <v>467</v>
      </c>
      <c r="I1507" t="s">
        <v>187</v>
      </c>
      <c r="J1507" t="s">
        <v>133</v>
      </c>
      <c r="K1507" t="s">
        <v>132</v>
      </c>
      <c r="P1507" t="s">
        <v>297</v>
      </c>
      <c r="Q1507" t="s">
        <v>298</v>
      </c>
      <c r="R1507" t="s">
        <v>148</v>
      </c>
      <c r="S1507" t="s">
        <v>147</v>
      </c>
      <c r="AB1507" t="s">
        <v>128</v>
      </c>
      <c r="AC1507">
        <v>2010</v>
      </c>
      <c r="AD1507" s="145">
        <v>57518</v>
      </c>
      <c r="AH1507" t="s">
        <v>375</v>
      </c>
    </row>
    <row r="1508" spans="1:34" x14ac:dyDescent="0.25">
      <c r="A1508" t="s">
        <v>137</v>
      </c>
      <c r="B1508" t="s">
        <v>190</v>
      </c>
      <c r="C1508" t="s">
        <v>189</v>
      </c>
      <c r="D1508" t="s">
        <v>136</v>
      </c>
      <c r="E1508" t="s">
        <v>135</v>
      </c>
      <c r="F1508" t="s">
        <v>295</v>
      </c>
      <c r="G1508" t="s">
        <v>296</v>
      </c>
      <c r="H1508">
        <v>467</v>
      </c>
      <c r="I1508" t="s">
        <v>187</v>
      </c>
      <c r="J1508" t="s">
        <v>133</v>
      </c>
      <c r="K1508" t="s">
        <v>132</v>
      </c>
      <c r="P1508" t="s">
        <v>297</v>
      </c>
      <c r="Q1508" t="s">
        <v>298</v>
      </c>
      <c r="R1508" t="s">
        <v>146</v>
      </c>
      <c r="S1508" t="s">
        <v>145</v>
      </c>
      <c r="AB1508" t="s">
        <v>128</v>
      </c>
      <c r="AC1508">
        <v>2010</v>
      </c>
      <c r="AD1508" s="145">
        <v>1901</v>
      </c>
      <c r="AH1508" t="s">
        <v>375</v>
      </c>
    </row>
    <row r="1509" spans="1:34" x14ac:dyDescent="0.25">
      <c r="A1509" t="s">
        <v>137</v>
      </c>
      <c r="B1509" t="s">
        <v>190</v>
      </c>
      <c r="C1509" t="s">
        <v>189</v>
      </c>
      <c r="D1509" t="s">
        <v>136</v>
      </c>
      <c r="E1509" t="s">
        <v>135</v>
      </c>
      <c r="F1509" t="s">
        <v>295</v>
      </c>
      <c r="G1509" t="s">
        <v>296</v>
      </c>
      <c r="H1509">
        <v>467</v>
      </c>
      <c r="I1509" t="s">
        <v>187</v>
      </c>
      <c r="J1509" t="s">
        <v>133</v>
      </c>
      <c r="K1509" t="s">
        <v>132</v>
      </c>
      <c r="P1509" t="s">
        <v>297</v>
      </c>
      <c r="Q1509" t="s">
        <v>298</v>
      </c>
      <c r="R1509" t="s">
        <v>144</v>
      </c>
      <c r="S1509" t="s">
        <v>143</v>
      </c>
      <c r="AB1509" t="s">
        <v>128</v>
      </c>
      <c r="AC1509">
        <v>2010</v>
      </c>
      <c r="AD1509" s="145">
        <v>21183</v>
      </c>
      <c r="AH1509" t="s">
        <v>375</v>
      </c>
    </row>
    <row r="1510" spans="1:34" x14ac:dyDescent="0.25">
      <c r="A1510" t="s">
        <v>137</v>
      </c>
      <c r="B1510" t="s">
        <v>190</v>
      </c>
      <c r="C1510" t="s">
        <v>189</v>
      </c>
      <c r="D1510" t="s">
        <v>136</v>
      </c>
      <c r="E1510" t="s">
        <v>135</v>
      </c>
      <c r="F1510" t="s">
        <v>295</v>
      </c>
      <c r="G1510" t="s">
        <v>296</v>
      </c>
      <c r="H1510">
        <v>467</v>
      </c>
      <c r="I1510" t="s">
        <v>187</v>
      </c>
      <c r="J1510" t="s">
        <v>133</v>
      </c>
      <c r="K1510" t="s">
        <v>132</v>
      </c>
      <c r="P1510" t="s">
        <v>297</v>
      </c>
      <c r="Q1510" t="s">
        <v>298</v>
      </c>
      <c r="R1510" t="s">
        <v>142</v>
      </c>
      <c r="S1510" t="s">
        <v>141</v>
      </c>
      <c r="AB1510" t="s">
        <v>128</v>
      </c>
      <c r="AC1510">
        <v>2010</v>
      </c>
      <c r="AD1510" s="145">
        <v>8284</v>
      </c>
      <c r="AH1510" t="s">
        <v>375</v>
      </c>
    </row>
    <row r="1511" spans="1:34" x14ac:dyDescent="0.25">
      <c r="A1511" t="s">
        <v>137</v>
      </c>
      <c r="B1511" t="s">
        <v>190</v>
      </c>
      <c r="C1511" t="s">
        <v>189</v>
      </c>
      <c r="D1511" t="s">
        <v>136</v>
      </c>
      <c r="E1511" t="s">
        <v>135</v>
      </c>
      <c r="F1511" t="s">
        <v>295</v>
      </c>
      <c r="G1511" t="s">
        <v>296</v>
      </c>
      <c r="H1511">
        <v>467</v>
      </c>
      <c r="I1511" t="s">
        <v>187</v>
      </c>
      <c r="J1511" t="s">
        <v>133</v>
      </c>
      <c r="K1511" t="s">
        <v>132</v>
      </c>
      <c r="P1511" t="s">
        <v>297</v>
      </c>
      <c r="Q1511" t="s">
        <v>298</v>
      </c>
      <c r="R1511" t="s">
        <v>140</v>
      </c>
      <c r="S1511" t="s">
        <v>139</v>
      </c>
      <c r="AB1511" t="s">
        <v>128</v>
      </c>
      <c r="AC1511">
        <v>2010</v>
      </c>
      <c r="AD1511" s="145">
        <v>20628</v>
      </c>
      <c r="AH1511" t="s">
        <v>375</v>
      </c>
    </row>
    <row r="1512" spans="1:34" x14ac:dyDescent="0.25">
      <c r="A1512" t="s">
        <v>137</v>
      </c>
      <c r="B1512" t="s">
        <v>190</v>
      </c>
      <c r="C1512" t="s">
        <v>189</v>
      </c>
      <c r="D1512" t="s">
        <v>136</v>
      </c>
      <c r="E1512" t="s">
        <v>135</v>
      </c>
      <c r="F1512" t="s">
        <v>295</v>
      </c>
      <c r="G1512" t="s">
        <v>296</v>
      </c>
      <c r="H1512">
        <v>467</v>
      </c>
      <c r="I1512" t="s">
        <v>187</v>
      </c>
      <c r="J1512" t="s">
        <v>133</v>
      </c>
      <c r="K1512" t="s">
        <v>132</v>
      </c>
      <c r="P1512" t="s">
        <v>297</v>
      </c>
      <c r="Q1512" t="s">
        <v>298</v>
      </c>
      <c r="R1512" t="s">
        <v>138</v>
      </c>
      <c r="S1512" t="s">
        <v>131</v>
      </c>
      <c r="AB1512" t="s">
        <v>128</v>
      </c>
      <c r="AC1512">
        <v>2010</v>
      </c>
      <c r="AD1512" s="145">
        <v>161614</v>
      </c>
      <c r="AH1512" t="s">
        <v>375</v>
      </c>
    </row>
    <row r="1513" spans="1:34" x14ac:dyDescent="0.25">
      <c r="A1513" t="s">
        <v>137</v>
      </c>
      <c r="B1513" t="s">
        <v>190</v>
      </c>
      <c r="C1513" t="s">
        <v>189</v>
      </c>
      <c r="D1513" t="s">
        <v>136</v>
      </c>
      <c r="E1513" t="s">
        <v>135</v>
      </c>
      <c r="F1513" t="s">
        <v>295</v>
      </c>
      <c r="G1513" t="s">
        <v>296</v>
      </c>
      <c r="H1513">
        <v>467</v>
      </c>
      <c r="I1513" t="s">
        <v>187</v>
      </c>
      <c r="J1513" t="s">
        <v>133</v>
      </c>
      <c r="K1513" t="s">
        <v>132</v>
      </c>
      <c r="P1513" t="s">
        <v>300</v>
      </c>
      <c r="Q1513" t="s">
        <v>301</v>
      </c>
      <c r="R1513" t="s">
        <v>183</v>
      </c>
      <c r="S1513" t="s">
        <v>182</v>
      </c>
      <c r="AB1513" t="s">
        <v>128</v>
      </c>
      <c r="AC1513">
        <v>2010</v>
      </c>
      <c r="AD1513" s="145">
        <v>1763</v>
      </c>
      <c r="AH1513" t="s">
        <v>375</v>
      </c>
    </row>
    <row r="1514" spans="1:34" x14ac:dyDescent="0.25">
      <c r="A1514" t="s">
        <v>137</v>
      </c>
      <c r="B1514" t="s">
        <v>190</v>
      </c>
      <c r="C1514" t="s">
        <v>189</v>
      </c>
      <c r="D1514" t="s">
        <v>136</v>
      </c>
      <c r="E1514" t="s">
        <v>135</v>
      </c>
      <c r="F1514" t="s">
        <v>295</v>
      </c>
      <c r="G1514" t="s">
        <v>296</v>
      </c>
      <c r="H1514">
        <v>467</v>
      </c>
      <c r="I1514" t="s">
        <v>187</v>
      </c>
      <c r="J1514" t="s">
        <v>133</v>
      </c>
      <c r="K1514" t="s">
        <v>132</v>
      </c>
      <c r="P1514" t="s">
        <v>300</v>
      </c>
      <c r="Q1514" t="s">
        <v>301</v>
      </c>
      <c r="R1514" t="s">
        <v>156</v>
      </c>
      <c r="S1514" t="s">
        <v>155</v>
      </c>
      <c r="AB1514" t="s">
        <v>128</v>
      </c>
      <c r="AC1514">
        <v>2010</v>
      </c>
      <c r="AD1514" s="145">
        <v>9012</v>
      </c>
      <c r="AH1514" t="s">
        <v>375</v>
      </c>
    </row>
    <row r="1515" spans="1:34" x14ac:dyDescent="0.25">
      <c r="A1515" t="s">
        <v>137</v>
      </c>
      <c r="B1515" t="s">
        <v>190</v>
      </c>
      <c r="C1515" t="s">
        <v>189</v>
      </c>
      <c r="D1515" t="s">
        <v>136</v>
      </c>
      <c r="E1515" t="s">
        <v>135</v>
      </c>
      <c r="F1515" t="s">
        <v>295</v>
      </c>
      <c r="G1515" t="s">
        <v>296</v>
      </c>
      <c r="H1515">
        <v>467</v>
      </c>
      <c r="I1515" t="s">
        <v>187</v>
      </c>
      <c r="J1515" t="s">
        <v>133</v>
      </c>
      <c r="K1515" t="s">
        <v>132</v>
      </c>
      <c r="P1515" t="s">
        <v>300</v>
      </c>
      <c r="Q1515" t="s">
        <v>301</v>
      </c>
      <c r="R1515" t="s">
        <v>154</v>
      </c>
      <c r="S1515" t="s">
        <v>153</v>
      </c>
      <c r="AB1515" t="s">
        <v>128</v>
      </c>
      <c r="AC1515">
        <v>2010</v>
      </c>
      <c r="AD1515" s="145">
        <v>8531</v>
      </c>
      <c r="AH1515" t="s">
        <v>375</v>
      </c>
    </row>
    <row r="1516" spans="1:34" x14ac:dyDescent="0.25">
      <c r="A1516" t="s">
        <v>137</v>
      </c>
      <c r="B1516" t="s">
        <v>190</v>
      </c>
      <c r="C1516" t="s">
        <v>189</v>
      </c>
      <c r="D1516" t="s">
        <v>136</v>
      </c>
      <c r="E1516" t="s">
        <v>135</v>
      </c>
      <c r="F1516" t="s">
        <v>295</v>
      </c>
      <c r="G1516" t="s">
        <v>296</v>
      </c>
      <c r="H1516">
        <v>467</v>
      </c>
      <c r="I1516" t="s">
        <v>187</v>
      </c>
      <c r="J1516" t="s">
        <v>133</v>
      </c>
      <c r="K1516" t="s">
        <v>132</v>
      </c>
      <c r="P1516" t="s">
        <v>300</v>
      </c>
      <c r="Q1516" t="s">
        <v>301</v>
      </c>
      <c r="R1516" t="s">
        <v>152</v>
      </c>
      <c r="S1516" t="s">
        <v>151</v>
      </c>
      <c r="AB1516" t="s">
        <v>128</v>
      </c>
      <c r="AC1516">
        <v>2010</v>
      </c>
      <c r="AD1516" s="145">
        <v>20179</v>
      </c>
      <c r="AH1516" t="s">
        <v>375</v>
      </c>
    </row>
    <row r="1517" spans="1:34" x14ac:dyDescent="0.25">
      <c r="A1517" t="s">
        <v>137</v>
      </c>
      <c r="B1517" t="s">
        <v>190</v>
      </c>
      <c r="C1517" t="s">
        <v>189</v>
      </c>
      <c r="D1517" t="s">
        <v>136</v>
      </c>
      <c r="E1517" t="s">
        <v>135</v>
      </c>
      <c r="F1517" t="s">
        <v>295</v>
      </c>
      <c r="G1517" t="s">
        <v>296</v>
      </c>
      <c r="H1517">
        <v>467</v>
      </c>
      <c r="I1517" t="s">
        <v>187</v>
      </c>
      <c r="J1517" t="s">
        <v>133</v>
      </c>
      <c r="K1517" t="s">
        <v>132</v>
      </c>
      <c r="P1517" t="s">
        <v>300</v>
      </c>
      <c r="Q1517" t="s">
        <v>301</v>
      </c>
      <c r="R1517" t="s">
        <v>150</v>
      </c>
      <c r="S1517" t="s">
        <v>149</v>
      </c>
      <c r="AB1517" t="s">
        <v>128</v>
      </c>
      <c r="AC1517">
        <v>2010</v>
      </c>
      <c r="AD1517" s="145">
        <v>12.61</v>
      </c>
      <c r="AH1517" t="s">
        <v>375</v>
      </c>
    </row>
    <row r="1518" spans="1:34" x14ac:dyDescent="0.25">
      <c r="A1518" t="s">
        <v>137</v>
      </c>
      <c r="B1518" t="s">
        <v>190</v>
      </c>
      <c r="C1518" t="s">
        <v>189</v>
      </c>
      <c r="D1518" t="s">
        <v>136</v>
      </c>
      <c r="E1518" t="s">
        <v>135</v>
      </c>
      <c r="F1518" t="s">
        <v>295</v>
      </c>
      <c r="G1518" t="s">
        <v>296</v>
      </c>
      <c r="H1518">
        <v>467</v>
      </c>
      <c r="I1518" t="s">
        <v>187</v>
      </c>
      <c r="J1518" t="s">
        <v>133</v>
      </c>
      <c r="K1518" t="s">
        <v>132</v>
      </c>
      <c r="P1518" t="s">
        <v>300</v>
      </c>
      <c r="Q1518" t="s">
        <v>301</v>
      </c>
      <c r="R1518" t="s">
        <v>148</v>
      </c>
      <c r="S1518" t="s">
        <v>147</v>
      </c>
      <c r="AB1518" t="s">
        <v>128</v>
      </c>
      <c r="AC1518">
        <v>2010</v>
      </c>
      <c r="AD1518" s="145">
        <v>31598</v>
      </c>
      <c r="AH1518" t="s">
        <v>375</v>
      </c>
    </row>
    <row r="1519" spans="1:34" x14ac:dyDescent="0.25">
      <c r="A1519" t="s">
        <v>137</v>
      </c>
      <c r="B1519" t="s">
        <v>190</v>
      </c>
      <c r="C1519" t="s">
        <v>189</v>
      </c>
      <c r="D1519" t="s">
        <v>136</v>
      </c>
      <c r="E1519" t="s">
        <v>135</v>
      </c>
      <c r="F1519" t="s">
        <v>295</v>
      </c>
      <c r="G1519" t="s">
        <v>296</v>
      </c>
      <c r="H1519">
        <v>467</v>
      </c>
      <c r="I1519" t="s">
        <v>187</v>
      </c>
      <c r="J1519" t="s">
        <v>133</v>
      </c>
      <c r="K1519" t="s">
        <v>132</v>
      </c>
      <c r="P1519" t="s">
        <v>300</v>
      </c>
      <c r="Q1519" t="s">
        <v>301</v>
      </c>
      <c r="R1519" t="s">
        <v>146</v>
      </c>
      <c r="S1519" t="s">
        <v>145</v>
      </c>
      <c r="AB1519" t="s">
        <v>128</v>
      </c>
      <c r="AC1519">
        <v>2010</v>
      </c>
      <c r="AD1519" s="145">
        <v>2625</v>
      </c>
      <c r="AH1519" t="s">
        <v>375</v>
      </c>
    </row>
    <row r="1520" spans="1:34" x14ac:dyDescent="0.25">
      <c r="A1520" t="s">
        <v>137</v>
      </c>
      <c r="B1520" t="s">
        <v>190</v>
      </c>
      <c r="C1520" t="s">
        <v>189</v>
      </c>
      <c r="D1520" t="s">
        <v>136</v>
      </c>
      <c r="E1520" t="s">
        <v>135</v>
      </c>
      <c r="F1520" t="s">
        <v>295</v>
      </c>
      <c r="G1520" t="s">
        <v>296</v>
      </c>
      <c r="H1520">
        <v>467</v>
      </c>
      <c r="I1520" t="s">
        <v>187</v>
      </c>
      <c r="J1520" t="s">
        <v>133</v>
      </c>
      <c r="K1520" t="s">
        <v>132</v>
      </c>
      <c r="P1520" t="s">
        <v>300</v>
      </c>
      <c r="Q1520" t="s">
        <v>301</v>
      </c>
      <c r="R1520" t="s">
        <v>144</v>
      </c>
      <c r="S1520" t="s">
        <v>143</v>
      </c>
      <c r="AB1520" t="s">
        <v>128</v>
      </c>
      <c r="AC1520">
        <v>2010</v>
      </c>
      <c r="AD1520" s="145">
        <v>63.43</v>
      </c>
      <c r="AH1520" t="s">
        <v>375</v>
      </c>
    </row>
    <row r="1521" spans="1:34" x14ac:dyDescent="0.25">
      <c r="A1521" t="s">
        <v>137</v>
      </c>
      <c r="B1521" t="s">
        <v>190</v>
      </c>
      <c r="C1521" t="s">
        <v>189</v>
      </c>
      <c r="D1521" t="s">
        <v>136</v>
      </c>
      <c r="E1521" t="s">
        <v>135</v>
      </c>
      <c r="F1521" t="s">
        <v>295</v>
      </c>
      <c r="G1521" t="s">
        <v>296</v>
      </c>
      <c r="H1521">
        <v>467</v>
      </c>
      <c r="I1521" t="s">
        <v>187</v>
      </c>
      <c r="J1521" t="s">
        <v>133</v>
      </c>
      <c r="K1521" t="s">
        <v>132</v>
      </c>
      <c r="P1521" t="s">
        <v>300</v>
      </c>
      <c r="Q1521" t="s">
        <v>301</v>
      </c>
      <c r="R1521" t="s">
        <v>142</v>
      </c>
      <c r="S1521" t="s">
        <v>141</v>
      </c>
      <c r="AB1521" t="s">
        <v>128</v>
      </c>
      <c r="AC1521">
        <v>2010</v>
      </c>
      <c r="AD1521" s="145">
        <v>29453</v>
      </c>
      <c r="AH1521" t="s">
        <v>375</v>
      </c>
    </row>
    <row r="1522" spans="1:34" x14ac:dyDescent="0.25">
      <c r="A1522" t="s">
        <v>137</v>
      </c>
      <c r="B1522" t="s">
        <v>190</v>
      </c>
      <c r="C1522" t="s">
        <v>189</v>
      </c>
      <c r="D1522" t="s">
        <v>136</v>
      </c>
      <c r="E1522" t="s">
        <v>135</v>
      </c>
      <c r="F1522" t="s">
        <v>295</v>
      </c>
      <c r="G1522" t="s">
        <v>296</v>
      </c>
      <c r="H1522">
        <v>467</v>
      </c>
      <c r="I1522" t="s">
        <v>187</v>
      </c>
      <c r="J1522" t="s">
        <v>133</v>
      </c>
      <c r="K1522" t="s">
        <v>132</v>
      </c>
      <c r="P1522" t="s">
        <v>300</v>
      </c>
      <c r="Q1522" t="s">
        <v>301</v>
      </c>
      <c r="R1522" t="s">
        <v>140</v>
      </c>
      <c r="S1522" t="s">
        <v>139</v>
      </c>
      <c r="AB1522" t="s">
        <v>128</v>
      </c>
      <c r="AC1522">
        <v>2010</v>
      </c>
      <c r="AD1522" s="145">
        <v>25058</v>
      </c>
      <c r="AH1522" t="s">
        <v>375</v>
      </c>
    </row>
    <row r="1523" spans="1:34" x14ac:dyDescent="0.25">
      <c r="A1523" t="s">
        <v>137</v>
      </c>
      <c r="B1523" t="s">
        <v>190</v>
      </c>
      <c r="C1523" t="s">
        <v>189</v>
      </c>
      <c r="D1523" t="s">
        <v>136</v>
      </c>
      <c r="E1523" t="s">
        <v>135</v>
      </c>
      <c r="F1523" t="s">
        <v>295</v>
      </c>
      <c r="G1523" t="s">
        <v>296</v>
      </c>
      <c r="H1523">
        <v>467</v>
      </c>
      <c r="I1523" t="s">
        <v>187</v>
      </c>
      <c r="J1523" t="s">
        <v>133</v>
      </c>
      <c r="K1523" t="s">
        <v>132</v>
      </c>
      <c r="P1523" t="s">
        <v>300</v>
      </c>
      <c r="Q1523" t="s">
        <v>301</v>
      </c>
      <c r="R1523" t="s">
        <v>138</v>
      </c>
      <c r="S1523" t="s">
        <v>131</v>
      </c>
      <c r="AB1523" t="s">
        <v>128</v>
      </c>
      <c r="AC1523">
        <v>2010</v>
      </c>
      <c r="AD1523" s="145">
        <v>204258</v>
      </c>
      <c r="AH1523" t="s">
        <v>375</v>
      </c>
    </row>
    <row r="1524" spans="1:34" x14ac:dyDescent="0.25">
      <c r="A1524" t="s">
        <v>137</v>
      </c>
      <c r="B1524" t="s">
        <v>190</v>
      </c>
      <c r="C1524" t="s">
        <v>189</v>
      </c>
      <c r="D1524" t="s">
        <v>136</v>
      </c>
      <c r="E1524" t="s">
        <v>135</v>
      </c>
      <c r="F1524" t="s">
        <v>295</v>
      </c>
      <c r="G1524" t="s">
        <v>296</v>
      </c>
      <c r="H1524">
        <v>467</v>
      </c>
      <c r="I1524" t="s">
        <v>187</v>
      </c>
      <c r="J1524" t="s">
        <v>133</v>
      </c>
      <c r="K1524" t="s">
        <v>132</v>
      </c>
      <c r="P1524" t="s">
        <v>302</v>
      </c>
      <c r="Q1524" t="s">
        <v>131</v>
      </c>
      <c r="R1524" t="s">
        <v>183</v>
      </c>
      <c r="S1524" t="s">
        <v>182</v>
      </c>
      <c r="AB1524" t="s">
        <v>128</v>
      </c>
      <c r="AC1524">
        <v>2010</v>
      </c>
      <c r="AD1524" s="145">
        <v>1921</v>
      </c>
      <c r="AH1524" t="s">
        <v>375</v>
      </c>
    </row>
    <row r="1525" spans="1:34" x14ac:dyDescent="0.25">
      <c r="A1525" t="s">
        <v>137</v>
      </c>
      <c r="B1525" t="s">
        <v>190</v>
      </c>
      <c r="C1525" t="s">
        <v>189</v>
      </c>
      <c r="D1525" t="s">
        <v>136</v>
      </c>
      <c r="E1525" t="s">
        <v>135</v>
      </c>
      <c r="F1525" t="s">
        <v>295</v>
      </c>
      <c r="G1525" t="s">
        <v>296</v>
      </c>
      <c r="H1525">
        <v>467</v>
      </c>
      <c r="I1525" t="s">
        <v>187</v>
      </c>
      <c r="J1525" t="s">
        <v>133</v>
      </c>
      <c r="K1525" t="s">
        <v>132</v>
      </c>
      <c r="P1525" t="s">
        <v>302</v>
      </c>
      <c r="Q1525" t="s">
        <v>131</v>
      </c>
      <c r="R1525" t="s">
        <v>156</v>
      </c>
      <c r="S1525" t="s">
        <v>155</v>
      </c>
      <c r="AB1525" t="s">
        <v>128</v>
      </c>
      <c r="AC1525">
        <v>2010</v>
      </c>
      <c r="AD1525" s="145">
        <v>12487</v>
      </c>
      <c r="AH1525" t="s">
        <v>375</v>
      </c>
    </row>
    <row r="1526" spans="1:34" x14ac:dyDescent="0.25">
      <c r="A1526" t="s">
        <v>137</v>
      </c>
      <c r="B1526" t="s">
        <v>190</v>
      </c>
      <c r="C1526" t="s">
        <v>189</v>
      </c>
      <c r="D1526" t="s">
        <v>136</v>
      </c>
      <c r="E1526" t="s">
        <v>135</v>
      </c>
      <c r="F1526" t="s">
        <v>295</v>
      </c>
      <c r="G1526" t="s">
        <v>296</v>
      </c>
      <c r="H1526">
        <v>467</v>
      </c>
      <c r="I1526" t="s">
        <v>187</v>
      </c>
      <c r="J1526" t="s">
        <v>133</v>
      </c>
      <c r="K1526" t="s">
        <v>132</v>
      </c>
      <c r="P1526" t="s">
        <v>302</v>
      </c>
      <c r="Q1526" t="s">
        <v>131</v>
      </c>
      <c r="R1526" t="s">
        <v>154</v>
      </c>
      <c r="S1526" t="s">
        <v>153</v>
      </c>
      <c r="AB1526" t="s">
        <v>128</v>
      </c>
      <c r="AC1526">
        <v>2010</v>
      </c>
      <c r="AD1526" s="145">
        <v>15271</v>
      </c>
      <c r="AH1526" t="s">
        <v>375</v>
      </c>
    </row>
    <row r="1527" spans="1:34" x14ac:dyDescent="0.25">
      <c r="A1527" t="s">
        <v>137</v>
      </c>
      <c r="B1527" t="s">
        <v>190</v>
      </c>
      <c r="C1527" t="s">
        <v>189</v>
      </c>
      <c r="D1527" t="s">
        <v>136</v>
      </c>
      <c r="E1527" t="s">
        <v>135</v>
      </c>
      <c r="F1527" t="s">
        <v>295</v>
      </c>
      <c r="G1527" t="s">
        <v>296</v>
      </c>
      <c r="H1527">
        <v>467</v>
      </c>
      <c r="I1527" t="s">
        <v>187</v>
      </c>
      <c r="J1527" t="s">
        <v>133</v>
      </c>
      <c r="K1527" t="s">
        <v>132</v>
      </c>
      <c r="P1527" t="s">
        <v>302</v>
      </c>
      <c r="Q1527" t="s">
        <v>131</v>
      </c>
      <c r="R1527" t="s">
        <v>152</v>
      </c>
      <c r="S1527" t="s">
        <v>151</v>
      </c>
      <c r="AB1527" t="s">
        <v>128</v>
      </c>
      <c r="AC1527">
        <v>2010</v>
      </c>
      <c r="AD1527" s="145">
        <v>45408</v>
      </c>
      <c r="AH1527" t="s">
        <v>375</v>
      </c>
    </row>
    <row r="1528" spans="1:34" x14ac:dyDescent="0.25">
      <c r="A1528" t="s">
        <v>137</v>
      </c>
      <c r="B1528" t="s">
        <v>190</v>
      </c>
      <c r="C1528" t="s">
        <v>189</v>
      </c>
      <c r="D1528" t="s">
        <v>136</v>
      </c>
      <c r="E1528" t="s">
        <v>135</v>
      </c>
      <c r="F1528" t="s">
        <v>295</v>
      </c>
      <c r="G1528" t="s">
        <v>296</v>
      </c>
      <c r="H1528">
        <v>467</v>
      </c>
      <c r="I1528" t="s">
        <v>187</v>
      </c>
      <c r="J1528" t="s">
        <v>133</v>
      </c>
      <c r="K1528" t="s">
        <v>132</v>
      </c>
      <c r="P1528" t="s">
        <v>302</v>
      </c>
      <c r="Q1528" t="s">
        <v>131</v>
      </c>
      <c r="R1528" t="s">
        <v>150</v>
      </c>
      <c r="S1528" t="s">
        <v>149</v>
      </c>
      <c r="AB1528" t="s">
        <v>128</v>
      </c>
      <c r="AC1528">
        <v>2010</v>
      </c>
      <c r="AD1528" s="145">
        <v>29108</v>
      </c>
      <c r="AH1528" t="s">
        <v>375</v>
      </c>
    </row>
    <row r="1529" spans="1:34" x14ac:dyDescent="0.25">
      <c r="A1529" t="s">
        <v>137</v>
      </c>
      <c r="B1529" t="s">
        <v>190</v>
      </c>
      <c r="C1529" t="s">
        <v>189</v>
      </c>
      <c r="D1529" t="s">
        <v>136</v>
      </c>
      <c r="E1529" t="s">
        <v>135</v>
      </c>
      <c r="F1529" t="s">
        <v>295</v>
      </c>
      <c r="G1529" t="s">
        <v>296</v>
      </c>
      <c r="H1529">
        <v>467</v>
      </c>
      <c r="I1529" t="s">
        <v>187</v>
      </c>
      <c r="J1529" t="s">
        <v>133</v>
      </c>
      <c r="K1529" t="s">
        <v>132</v>
      </c>
      <c r="P1529" t="s">
        <v>302</v>
      </c>
      <c r="Q1529" t="s">
        <v>131</v>
      </c>
      <c r="R1529" t="s">
        <v>148</v>
      </c>
      <c r="S1529" t="s">
        <v>147</v>
      </c>
      <c r="AB1529" t="s">
        <v>128</v>
      </c>
      <c r="AC1529">
        <v>2010</v>
      </c>
      <c r="AD1529" s="145">
        <v>89117</v>
      </c>
      <c r="AH1529" t="s">
        <v>375</v>
      </c>
    </row>
    <row r="1530" spans="1:34" x14ac:dyDescent="0.25">
      <c r="A1530" t="s">
        <v>137</v>
      </c>
      <c r="B1530" t="s">
        <v>190</v>
      </c>
      <c r="C1530" t="s">
        <v>189</v>
      </c>
      <c r="D1530" t="s">
        <v>136</v>
      </c>
      <c r="E1530" t="s">
        <v>135</v>
      </c>
      <c r="F1530" t="s">
        <v>295</v>
      </c>
      <c r="G1530" t="s">
        <v>296</v>
      </c>
      <c r="H1530">
        <v>467</v>
      </c>
      <c r="I1530" t="s">
        <v>187</v>
      </c>
      <c r="J1530" t="s">
        <v>133</v>
      </c>
      <c r="K1530" t="s">
        <v>132</v>
      </c>
      <c r="P1530" t="s">
        <v>302</v>
      </c>
      <c r="Q1530" t="s">
        <v>131</v>
      </c>
      <c r="R1530" t="s">
        <v>146</v>
      </c>
      <c r="S1530" t="s">
        <v>145</v>
      </c>
      <c r="AB1530" t="s">
        <v>128</v>
      </c>
      <c r="AC1530">
        <v>2010</v>
      </c>
      <c r="AD1530" s="145">
        <v>4525</v>
      </c>
      <c r="AH1530" t="s">
        <v>375</v>
      </c>
    </row>
    <row r="1531" spans="1:34" x14ac:dyDescent="0.25">
      <c r="A1531" t="s">
        <v>137</v>
      </c>
      <c r="B1531" t="s">
        <v>190</v>
      </c>
      <c r="C1531" t="s">
        <v>189</v>
      </c>
      <c r="D1531" t="s">
        <v>136</v>
      </c>
      <c r="E1531" t="s">
        <v>135</v>
      </c>
      <c r="F1531" t="s">
        <v>295</v>
      </c>
      <c r="G1531" t="s">
        <v>296</v>
      </c>
      <c r="H1531">
        <v>467</v>
      </c>
      <c r="I1531" t="s">
        <v>187</v>
      </c>
      <c r="J1531" t="s">
        <v>133</v>
      </c>
      <c r="K1531" t="s">
        <v>132</v>
      </c>
      <c r="P1531" t="s">
        <v>302</v>
      </c>
      <c r="Q1531" t="s">
        <v>131</v>
      </c>
      <c r="R1531" t="s">
        <v>144</v>
      </c>
      <c r="S1531" t="s">
        <v>143</v>
      </c>
      <c r="AB1531" t="s">
        <v>128</v>
      </c>
      <c r="AC1531">
        <v>2010</v>
      </c>
      <c r="AD1531" s="145">
        <v>84613</v>
      </c>
      <c r="AH1531" t="s">
        <v>375</v>
      </c>
    </row>
    <row r="1532" spans="1:34" x14ac:dyDescent="0.25">
      <c r="A1532" t="s">
        <v>137</v>
      </c>
      <c r="B1532" t="s">
        <v>190</v>
      </c>
      <c r="C1532" t="s">
        <v>189</v>
      </c>
      <c r="D1532" t="s">
        <v>136</v>
      </c>
      <c r="E1532" t="s">
        <v>135</v>
      </c>
      <c r="F1532" t="s">
        <v>295</v>
      </c>
      <c r="G1532" t="s">
        <v>296</v>
      </c>
      <c r="H1532">
        <v>467</v>
      </c>
      <c r="I1532" t="s">
        <v>187</v>
      </c>
      <c r="J1532" t="s">
        <v>133</v>
      </c>
      <c r="K1532" t="s">
        <v>132</v>
      </c>
      <c r="P1532" t="s">
        <v>302</v>
      </c>
      <c r="Q1532" t="s">
        <v>131</v>
      </c>
      <c r="R1532" t="s">
        <v>142</v>
      </c>
      <c r="S1532" t="s">
        <v>141</v>
      </c>
      <c r="AB1532" t="s">
        <v>128</v>
      </c>
      <c r="AC1532">
        <v>2010</v>
      </c>
      <c r="AD1532" s="145">
        <v>37737</v>
      </c>
      <c r="AH1532" t="s">
        <v>375</v>
      </c>
    </row>
    <row r="1533" spans="1:34" x14ac:dyDescent="0.25">
      <c r="A1533" t="s">
        <v>137</v>
      </c>
      <c r="B1533" t="s">
        <v>190</v>
      </c>
      <c r="C1533" t="s">
        <v>189</v>
      </c>
      <c r="D1533" t="s">
        <v>136</v>
      </c>
      <c r="E1533" t="s">
        <v>135</v>
      </c>
      <c r="F1533" t="s">
        <v>295</v>
      </c>
      <c r="G1533" t="s">
        <v>296</v>
      </c>
      <c r="H1533">
        <v>467</v>
      </c>
      <c r="I1533" t="s">
        <v>187</v>
      </c>
      <c r="J1533" t="s">
        <v>133</v>
      </c>
      <c r="K1533" t="s">
        <v>132</v>
      </c>
      <c r="P1533" t="s">
        <v>302</v>
      </c>
      <c r="Q1533" t="s">
        <v>131</v>
      </c>
      <c r="R1533" t="s">
        <v>140</v>
      </c>
      <c r="S1533" t="s">
        <v>139</v>
      </c>
      <c r="AB1533" t="s">
        <v>128</v>
      </c>
      <c r="AC1533">
        <v>2010</v>
      </c>
      <c r="AD1533" s="145">
        <v>45686</v>
      </c>
      <c r="AH1533" t="s">
        <v>375</v>
      </c>
    </row>
    <row r="1534" spans="1:34" x14ac:dyDescent="0.25">
      <c r="A1534" t="s">
        <v>137</v>
      </c>
      <c r="B1534" t="s">
        <v>190</v>
      </c>
      <c r="C1534" t="s">
        <v>189</v>
      </c>
      <c r="D1534" t="s">
        <v>136</v>
      </c>
      <c r="E1534" t="s">
        <v>135</v>
      </c>
      <c r="F1534" t="s">
        <v>295</v>
      </c>
      <c r="G1534" t="s">
        <v>296</v>
      </c>
      <c r="H1534">
        <v>467</v>
      </c>
      <c r="I1534" t="s">
        <v>187</v>
      </c>
      <c r="J1534" t="s">
        <v>133</v>
      </c>
      <c r="K1534" t="s">
        <v>132</v>
      </c>
      <c r="P1534" t="s">
        <v>302</v>
      </c>
      <c r="Q1534" t="s">
        <v>131</v>
      </c>
      <c r="R1534" t="s">
        <v>138</v>
      </c>
      <c r="S1534" t="s">
        <v>131</v>
      </c>
      <c r="AB1534" t="s">
        <v>128</v>
      </c>
      <c r="AC1534">
        <v>2010</v>
      </c>
      <c r="AD1534" s="145">
        <v>365873</v>
      </c>
      <c r="AH1534" t="s">
        <v>375</v>
      </c>
    </row>
    <row r="1535" spans="1:34" x14ac:dyDescent="0.25">
      <c r="A1535" t="s">
        <v>137</v>
      </c>
      <c r="B1535" t="s">
        <v>70</v>
      </c>
      <c r="C1535" t="s">
        <v>71</v>
      </c>
      <c r="D1535" t="s">
        <v>136</v>
      </c>
      <c r="E1535" t="s">
        <v>135</v>
      </c>
      <c r="F1535" t="s">
        <v>295</v>
      </c>
      <c r="G1535" t="s">
        <v>296</v>
      </c>
      <c r="H1535">
        <v>398</v>
      </c>
      <c r="I1535" t="s">
        <v>187</v>
      </c>
      <c r="J1535" t="s">
        <v>133</v>
      </c>
      <c r="K1535" t="s">
        <v>158</v>
      </c>
      <c r="P1535" t="s">
        <v>297</v>
      </c>
      <c r="Q1535" t="s">
        <v>298</v>
      </c>
      <c r="R1535" t="s">
        <v>176</v>
      </c>
      <c r="S1535" t="s">
        <v>175</v>
      </c>
      <c r="AB1535" t="s">
        <v>128</v>
      </c>
      <c r="AC1535">
        <v>2010</v>
      </c>
      <c r="AD1535" s="145">
        <v>0</v>
      </c>
      <c r="AH1535" t="s">
        <v>376</v>
      </c>
    </row>
    <row r="1536" spans="1:34" x14ac:dyDescent="0.25">
      <c r="A1536" t="s">
        <v>137</v>
      </c>
      <c r="B1536" t="s">
        <v>70</v>
      </c>
      <c r="C1536" t="s">
        <v>71</v>
      </c>
      <c r="D1536" t="s">
        <v>136</v>
      </c>
      <c r="E1536" t="s">
        <v>135</v>
      </c>
      <c r="F1536" t="s">
        <v>295</v>
      </c>
      <c r="G1536" t="s">
        <v>296</v>
      </c>
      <c r="H1536">
        <v>398</v>
      </c>
      <c r="I1536" t="s">
        <v>187</v>
      </c>
      <c r="J1536" t="s">
        <v>133</v>
      </c>
      <c r="K1536" t="s">
        <v>158</v>
      </c>
      <c r="P1536" t="s">
        <v>297</v>
      </c>
      <c r="Q1536" t="s">
        <v>298</v>
      </c>
      <c r="R1536" t="s">
        <v>174</v>
      </c>
      <c r="S1536" t="s">
        <v>173</v>
      </c>
      <c r="AB1536" t="s">
        <v>128</v>
      </c>
      <c r="AC1536">
        <v>2010</v>
      </c>
      <c r="AD1536" s="145">
        <v>1.1000000000000001</v>
      </c>
      <c r="AH1536" t="s">
        <v>376</v>
      </c>
    </row>
    <row r="1537" spans="1:34" x14ac:dyDescent="0.25">
      <c r="A1537" t="s">
        <v>137</v>
      </c>
      <c r="B1537" t="s">
        <v>70</v>
      </c>
      <c r="C1537" t="s">
        <v>71</v>
      </c>
      <c r="D1537" t="s">
        <v>136</v>
      </c>
      <c r="E1537" t="s">
        <v>135</v>
      </c>
      <c r="F1537" t="s">
        <v>295</v>
      </c>
      <c r="G1537" t="s">
        <v>296</v>
      </c>
      <c r="H1537">
        <v>398</v>
      </c>
      <c r="I1537" t="s">
        <v>187</v>
      </c>
      <c r="J1537" t="s">
        <v>133</v>
      </c>
      <c r="K1537" t="s">
        <v>158</v>
      </c>
      <c r="P1537" t="s">
        <v>297</v>
      </c>
      <c r="Q1537" t="s">
        <v>298</v>
      </c>
      <c r="R1537" t="s">
        <v>172</v>
      </c>
      <c r="S1537" t="s">
        <v>153</v>
      </c>
      <c r="AB1537" t="s">
        <v>128</v>
      </c>
      <c r="AC1537">
        <v>2010</v>
      </c>
      <c r="AD1537" s="145">
        <v>2.8</v>
      </c>
      <c r="AH1537" t="s">
        <v>376</v>
      </c>
    </row>
    <row r="1538" spans="1:34" x14ac:dyDescent="0.25">
      <c r="A1538" t="s">
        <v>137</v>
      </c>
      <c r="B1538" t="s">
        <v>70</v>
      </c>
      <c r="C1538" t="s">
        <v>71</v>
      </c>
      <c r="D1538" t="s">
        <v>136</v>
      </c>
      <c r="E1538" t="s">
        <v>135</v>
      </c>
      <c r="F1538" t="s">
        <v>295</v>
      </c>
      <c r="G1538" t="s">
        <v>296</v>
      </c>
      <c r="H1538">
        <v>398</v>
      </c>
      <c r="I1538" t="s">
        <v>187</v>
      </c>
      <c r="J1538" t="s">
        <v>133</v>
      </c>
      <c r="K1538" t="s">
        <v>158</v>
      </c>
      <c r="P1538" t="s">
        <v>297</v>
      </c>
      <c r="Q1538" t="s">
        <v>298</v>
      </c>
      <c r="R1538" t="s">
        <v>171</v>
      </c>
      <c r="S1538" t="s">
        <v>151</v>
      </c>
      <c r="AB1538" t="s">
        <v>128</v>
      </c>
      <c r="AC1538">
        <v>2010</v>
      </c>
      <c r="AD1538" s="145">
        <v>14.5</v>
      </c>
      <c r="AH1538" t="s">
        <v>376</v>
      </c>
    </row>
    <row r="1539" spans="1:34" x14ac:dyDescent="0.25">
      <c r="A1539" t="s">
        <v>137</v>
      </c>
      <c r="B1539" t="s">
        <v>70</v>
      </c>
      <c r="C1539" t="s">
        <v>71</v>
      </c>
      <c r="D1539" t="s">
        <v>136</v>
      </c>
      <c r="E1539" t="s">
        <v>135</v>
      </c>
      <c r="F1539" t="s">
        <v>295</v>
      </c>
      <c r="G1539" t="s">
        <v>296</v>
      </c>
      <c r="H1539">
        <v>398</v>
      </c>
      <c r="I1539" t="s">
        <v>187</v>
      </c>
      <c r="J1539" t="s">
        <v>133</v>
      </c>
      <c r="K1539" t="s">
        <v>158</v>
      </c>
      <c r="P1539" t="s">
        <v>297</v>
      </c>
      <c r="Q1539" t="s">
        <v>298</v>
      </c>
      <c r="R1539" t="s">
        <v>170</v>
      </c>
      <c r="S1539" t="s">
        <v>169</v>
      </c>
      <c r="AB1539" t="s">
        <v>128</v>
      </c>
      <c r="AC1539">
        <v>2010</v>
      </c>
      <c r="AD1539" s="145">
        <v>11</v>
      </c>
      <c r="AH1539" t="s">
        <v>376</v>
      </c>
    </row>
    <row r="1540" spans="1:34" x14ac:dyDescent="0.25">
      <c r="A1540" t="s">
        <v>137</v>
      </c>
      <c r="B1540" t="s">
        <v>70</v>
      </c>
      <c r="C1540" t="s">
        <v>71</v>
      </c>
      <c r="D1540" t="s">
        <v>136</v>
      </c>
      <c r="E1540" t="s">
        <v>135</v>
      </c>
      <c r="F1540" t="s">
        <v>295</v>
      </c>
      <c r="G1540" t="s">
        <v>296</v>
      </c>
      <c r="H1540">
        <v>398</v>
      </c>
      <c r="I1540" t="s">
        <v>187</v>
      </c>
      <c r="J1540" t="s">
        <v>133</v>
      </c>
      <c r="K1540" t="s">
        <v>158</v>
      </c>
      <c r="P1540" t="s">
        <v>297</v>
      </c>
      <c r="Q1540" t="s">
        <v>298</v>
      </c>
      <c r="R1540" t="s">
        <v>168</v>
      </c>
      <c r="S1540" t="s">
        <v>167</v>
      </c>
      <c r="AB1540" t="s">
        <v>128</v>
      </c>
      <c r="AC1540">
        <v>2010</v>
      </c>
      <c r="AD1540" s="145">
        <v>31.3</v>
      </c>
      <c r="AH1540" t="s">
        <v>376</v>
      </c>
    </row>
    <row r="1541" spans="1:34" x14ac:dyDescent="0.25">
      <c r="A1541" t="s">
        <v>137</v>
      </c>
      <c r="B1541" t="s">
        <v>70</v>
      </c>
      <c r="C1541" t="s">
        <v>71</v>
      </c>
      <c r="D1541" t="s">
        <v>136</v>
      </c>
      <c r="E1541" t="s">
        <v>135</v>
      </c>
      <c r="F1541" t="s">
        <v>295</v>
      </c>
      <c r="G1541" t="s">
        <v>296</v>
      </c>
      <c r="H1541">
        <v>398</v>
      </c>
      <c r="I1541" t="s">
        <v>187</v>
      </c>
      <c r="J1541" t="s">
        <v>133</v>
      </c>
      <c r="K1541" t="s">
        <v>158</v>
      </c>
      <c r="P1541" t="s">
        <v>297</v>
      </c>
      <c r="Q1541" t="s">
        <v>298</v>
      </c>
      <c r="R1541" t="s">
        <v>166</v>
      </c>
      <c r="S1541" t="s">
        <v>165</v>
      </c>
      <c r="AB1541" t="s">
        <v>128</v>
      </c>
      <c r="AC1541">
        <v>2010</v>
      </c>
      <c r="AD1541" s="145">
        <v>1.1000000000000001</v>
      </c>
      <c r="AH1541" t="s">
        <v>376</v>
      </c>
    </row>
    <row r="1542" spans="1:34" x14ac:dyDescent="0.25">
      <c r="A1542" t="s">
        <v>137</v>
      </c>
      <c r="B1542" t="s">
        <v>70</v>
      </c>
      <c r="C1542" t="s">
        <v>71</v>
      </c>
      <c r="D1542" t="s">
        <v>136</v>
      </c>
      <c r="E1542" t="s">
        <v>135</v>
      </c>
      <c r="F1542" t="s">
        <v>295</v>
      </c>
      <c r="G1542" t="s">
        <v>296</v>
      </c>
      <c r="H1542">
        <v>398</v>
      </c>
      <c r="I1542" t="s">
        <v>187</v>
      </c>
      <c r="J1542" t="s">
        <v>133</v>
      </c>
      <c r="K1542" t="s">
        <v>158</v>
      </c>
      <c r="P1542" t="s">
        <v>297</v>
      </c>
      <c r="Q1542" t="s">
        <v>298</v>
      </c>
      <c r="R1542" t="s">
        <v>164</v>
      </c>
      <c r="S1542" t="s">
        <v>143</v>
      </c>
      <c r="AB1542" t="s">
        <v>128</v>
      </c>
      <c r="AC1542">
        <v>2010</v>
      </c>
      <c r="AD1542" s="145">
        <v>13.1</v>
      </c>
      <c r="AH1542" t="s">
        <v>376</v>
      </c>
    </row>
    <row r="1543" spans="1:34" x14ac:dyDescent="0.25">
      <c r="A1543" t="s">
        <v>137</v>
      </c>
      <c r="B1543" t="s">
        <v>70</v>
      </c>
      <c r="C1543" t="s">
        <v>71</v>
      </c>
      <c r="D1543" t="s">
        <v>136</v>
      </c>
      <c r="E1543" t="s">
        <v>135</v>
      </c>
      <c r="F1543" t="s">
        <v>295</v>
      </c>
      <c r="G1543" t="s">
        <v>296</v>
      </c>
      <c r="H1543">
        <v>398</v>
      </c>
      <c r="I1543" t="s">
        <v>187</v>
      </c>
      <c r="J1543" t="s">
        <v>133</v>
      </c>
      <c r="K1543" t="s">
        <v>158</v>
      </c>
      <c r="P1543" t="s">
        <v>297</v>
      </c>
      <c r="Q1543" t="s">
        <v>298</v>
      </c>
      <c r="R1543" t="s">
        <v>163</v>
      </c>
      <c r="S1543" t="s">
        <v>162</v>
      </c>
      <c r="AB1543" t="s">
        <v>128</v>
      </c>
      <c r="AC1543">
        <v>2010</v>
      </c>
      <c r="AD1543" s="145">
        <v>19.3</v>
      </c>
      <c r="AH1543" t="s">
        <v>376</v>
      </c>
    </row>
    <row r="1544" spans="1:34" x14ac:dyDescent="0.25">
      <c r="A1544" t="s">
        <v>137</v>
      </c>
      <c r="B1544" t="s">
        <v>70</v>
      </c>
      <c r="C1544" t="s">
        <v>71</v>
      </c>
      <c r="D1544" t="s">
        <v>136</v>
      </c>
      <c r="E1544" t="s">
        <v>135</v>
      </c>
      <c r="F1544" t="s">
        <v>295</v>
      </c>
      <c r="G1544" t="s">
        <v>296</v>
      </c>
      <c r="H1544">
        <v>398</v>
      </c>
      <c r="I1544" t="s">
        <v>187</v>
      </c>
      <c r="J1544" t="s">
        <v>133</v>
      </c>
      <c r="K1544" t="s">
        <v>158</v>
      </c>
      <c r="P1544" t="s">
        <v>297</v>
      </c>
      <c r="Q1544" t="s">
        <v>298</v>
      </c>
      <c r="R1544" t="s">
        <v>161</v>
      </c>
      <c r="S1544" t="s">
        <v>139</v>
      </c>
      <c r="AB1544" t="s">
        <v>128</v>
      </c>
      <c r="AC1544">
        <v>2010</v>
      </c>
      <c r="AD1544" s="145">
        <v>21.4</v>
      </c>
      <c r="AH1544" t="s">
        <v>376</v>
      </c>
    </row>
    <row r="1545" spans="1:34" x14ac:dyDescent="0.25">
      <c r="A1545" t="s">
        <v>137</v>
      </c>
      <c r="B1545" t="s">
        <v>70</v>
      </c>
      <c r="C1545" t="s">
        <v>71</v>
      </c>
      <c r="D1545" t="s">
        <v>136</v>
      </c>
      <c r="E1545" t="s">
        <v>135</v>
      </c>
      <c r="F1545" t="s">
        <v>295</v>
      </c>
      <c r="G1545" t="s">
        <v>296</v>
      </c>
      <c r="H1545">
        <v>398</v>
      </c>
      <c r="I1545" t="s">
        <v>187</v>
      </c>
      <c r="J1545" t="s">
        <v>133</v>
      </c>
      <c r="K1545" t="s">
        <v>158</v>
      </c>
      <c r="P1545" t="s">
        <v>297</v>
      </c>
      <c r="Q1545" t="s">
        <v>298</v>
      </c>
      <c r="R1545" t="s">
        <v>160</v>
      </c>
      <c r="S1545" t="s">
        <v>131</v>
      </c>
      <c r="AB1545" t="s">
        <v>128</v>
      </c>
      <c r="AC1545">
        <v>2010</v>
      </c>
      <c r="AD1545" s="145">
        <v>176.2</v>
      </c>
      <c r="AH1545" t="s">
        <v>376</v>
      </c>
    </row>
    <row r="1546" spans="1:34" x14ac:dyDescent="0.25">
      <c r="A1546" t="s">
        <v>137</v>
      </c>
      <c r="B1546" t="s">
        <v>70</v>
      </c>
      <c r="C1546" t="s">
        <v>71</v>
      </c>
      <c r="D1546" t="s">
        <v>136</v>
      </c>
      <c r="E1546" t="s">
        <v>135</v>
      </c>
      <c r="F1546" t="s">
        <v>295</v>
      </c>
      <c r="G1546" t="s">
        <v>296</v>
      </c>
      <c r="H1546">
        <v>398</v>
      </c>
      <c r="I1546" t="s">
        <v>187</v>
      </c>
      <c r="J1546" t="s">
        <v>133</v>
      </c>
      <c r="K1546" t="s">
        <v>158</v>
      </c>
      <c r="P1546" t="s">
        <v>297</v>
      </c>
      <c r="Q1546" t="s">
        <v>298</v>
      </c>
      <c r="R1546" t="s">
        <v>157</v>
      </c>
      <c r="S1546" t="s">
        <v>129</v>
      </c>
      <c r="AB1546" t="s">
        <v>128</v>
      </c>
      <c r="AC1546">
        <v>2010</v>
      </c>
      <c r="AD1546" s="145">
        <v>60.7</v>
      </c>
      <c r="AH1546" t="s">
        <v>376</v>
      </c>
    </row>
    <row r="1547" spans="1:34" x14ac:dyDescent="0.25">
      <c r="A1547" t="s">
        <v>137</v>
      </c>
      <c r="B1547" t="s">
        <v>70</v>
      </c>
      <c r="C1547" t="s">
        <v>71</v>
      </c>
      <c r="D1547" t="s">
        <v>136</v>
      </c>
      <c r="E1547" t="s">
        <v>135</v>
      </c>
      <c r="F1547" t="s">
        <v>295</v>
      </c>
      <c r="G1547" t="s">
        <v>296</v>
      </c>
      <c r="H1547">
        <v>398</v>
      </c>
      <c r="I1547" t="s">
        <v>187</v>
      </c>
      <c r="J1547" t="s">
        <v>133</v>
      </c>
      <c r="K1547" t="s">
        <v>158</v>
      </c>
      <c r="P1547" t="s">
        <v>300</v>
      </c>
      <c r="Q1547" t="s">
        <v>301</v>
      </c>
      <c r="R1547" t="s">
        <v>176</v>
      </c>
      <c r="S1547" t="s">
        <v>175</v>
      </c>
      <c r="AB1547" t="s">
        <v>128</v>
      </c>
      <c r="AC1547">
        <v>2010</v>
      </c>
      <c r="AD1547" s="145">
        <v>1.2</v>
      </c>
      <c r="AH1547" t="s">
        <v>376</v>
      </c>
    </row>
    <row r="1548" spans="1:34" x14ac:dyDescent="0.25">
      <c r="A1548" t="s">
        <v>137</v>
      </c>
      <c r="B1548" t="s">
        <v>70</v>
      </c>
      <c r="C1548" t="s">
        <v>71</v>
      </c>
      <c r="D1548" t="s">
        <v>136</v>
      </c>
      <c r="E1548" t="s">
        <v>135</v>
      </c>
      <c r="F1548" t="s">
        <v>295</v>
      </c>
      <c r="G1548" t="s">
        <v>296</v>
      </c>
      <c r="H1548">
        <v>398</v>
      </c>
      <c r="I1548" t="s">
        <v>187</v>
      </c>
      <c r="J1548" t="s">
        <v>133</v>
      </c>
      <c r="K1548" t="s">
        <v>158</v>
      </c>
      <c r="P1548" t="s">
        <v>300</v>
      </c>
      <c r="Q1548" t="s">
        <v>301</v>
      </c>
      <c r="R1548" t="s">
        <v>174</v>
      </c>
      <c r="S1548" t="s">
        <v>173</v>
      </c>
      <c r="AB1548" t="s">
        <v>128</v>
      </c>
      <c r="AC1548">
        <v>2010</v>
      </c>
      <c r="AD1548" s="145">
        <v>3.1</v>
      </c>
      <c r="AH1548" t="s">
        <v>376</v>
      </c>
    </row>
    <row r="1549" spans="1:34" x14ac:dyDescent="0.25">
      <c r="A1549" t="s">
        <v>137</v>
      </c>
      <c r="B1549" t="s">
        <v>70</v>
      </c>
      <c r="C1549" t="s">
        <v>71</v>
      </c>
      <c r="D1549" t="s">
        <v>136</v>
      </c>
      <c r="E1549" t="s">
        <v>135</v>
      </c>
      <c r="F1549" t="s">
        <v>295</v>
      </c>
      <c r="G1549" t="s">
        <v>296</v>
      </c>
      <c r="H1549">
        <v>398</v>
      </c>
      <c r="I1549" t="s">
        <v>187</v>
      </c>
      <c r="J1549" t="s">
        <v>133</v>
      </c>
      <c r="K1549" t="s">
        <v>158</v>
      </c>
      <c r="P1549" t="s">
        <v>300</v>
      </c>
      <c r="Q1549" t="s">
        <v>301</v>
      </c>
      <c r="R1549" t="s">
        <v>172</v>
      </c>
      <c r="S1549" t="s">
        <v>153</v>
      </c>
      <c r="AB1549" t="s">
        <v>128</v>
      </c>
      <c r="AC1549">
        <v>2010</v>
      </c>
      <c r="AD1549" s="145">
        <v>4.0999999999999996</v>
      </c>
      <c r="AH1549" t="s">
        <v>376</v>
      </c>
    </row>
    <row r="1550" spans="1:34" x14ac:dyDescent="0.25">
      <c r="A1550" t="s">
        <v>137</v>
      </c>
      <c r="B1550" t="s">
        <v>70</v>
      </c>
      <c r="C1550" t="s">
        <v>71</v>
      </c>
      <c r="D1550" t="s">
        <v>136</v>
      </c>
      <c r="E1550" t="s">
        <v>135</v>
      </c>
      <c r="F1550" t="s">
        <v>295</v>
      </c>
      <c r="G1550" t="s">
        <v>296</v>
      </c>
      <c r="H1550">
        <v>398</v>
      </c>
      <c r="I1550" t="s">
        <v>187</v>
      </c>
      <c r="J1550" t="s">
        <v>133</v>
      </c>
      <c r="K1550" t="s">
        <v>158</v>
      </c>
      <c r="P1550" t="s">
        <v>300</v>
      </c>
      <c r="Q1550" t="s">
        <v>301</v>
      </c>
      <c r="R1550" t="s">
        <v>171</v>
      </c>
      <c r="S1550" t="s">
        <v>151</v>
      </c>
      <c r="AB1550" t="s">
        <v>128</v>
      </c>
      <c r="AC1550">
        <v>2010</v>
      </c>
      <c r="AD1550" s="145">
        <v>10.5</v>
      </c>
      <c r="AH1550" t="s">
        <v>376</v>
      </c>
    </row>
    <row r="1551" spans="1:34" x14ac:dyDescent="0.25">
      <c r="A1551" t="s">
        <v>137</v>
      </c>
      <c r="B1551" t="s">
        <v>70</v>
      </c>
      <c r="C1551" t="s">
        <v>71</v>
      </c>
      <c r="D1551" t="s">
        <v>136</v>
      </c>
      <c r="E1551" t="s">
        <v>135</v>
      </c>
      <c r="F1551" t="s">
        <v>295</v>
      </c>
      <c r="G1551" t="s">
        <v>296</v>
      </c>
      <c r="H1551">
        <v>398</v>
      </c>
      <c r="I1551" t="s">
        <v>187</v>
      </c>
      <c r="J1551" t="s">
        <v>133</v>
      </c>
      <c r="K1551" t="s">
        <v>158</v>
      </c>
      <c r="P1551" t="s">
        <v>300</v>
      </c>
      <c r="Q1551" t="s">
        <v>301</v>
      </c>
      <c r="R1551" t="s">
        <v>170</v>
      </c>
      <c r="S1551" t="s">
        <v>169</v>
      </c>
      <c r="AB1551" t="s">
        <v>128</v>
      </c>
      <c r="AC1551">
        <v>2010</v>
      </c>
      <c r="AD1551" s="145">
        <v>5</v>
      </c>
      <c r="AH1551" t="s">
        <v>376</v>
      </c>
    </row>
    <row r="1552" spans="1:34" x14ac:dyDescent="0.25">
      <c r="A1552" t="s">
        <v>137</v>
      </c>
      <c r="B1552" t="s">
        <v>70</v>
      </c>
      <c r="C1552" t="s">
        <v>71</v>
      </c>
      <c r="D1552" t="s">
        <v>136</v>
      </c>
      <c r="E1552" t="s">
        <v>135</v>
      </c>
      <c r="F1552" t="s">
        <v>295</v>
      </c>
      <c r="G1552" t="s">
        <v>296</v>
      </c>
      <c r="H1552">
        <v>398</v>
      </c>
      <c r="I1552" t="s">
        <v>187</v>
      </c>
      <c r="J1552" t="s">
        <v>133</v>
      </c>
      <c r="K1552" t="s">
        <v>158</v>
      </c>
      <c r="P1552" t="s">
        <v>300</v>
      </c>
      <c r="Q1552" t="s">
        <v>301</v>
      </c>
      <c r="R1552" t="s">
        <v>168</v>
      </c>
      <c r="S1552" t="s">
        <v>167</v>
      </c>
      <c r="AB1552" t="s">
        <v>128</v>
      </c>
      <c r="AC1552">
        <v>2010</v>
      </c>
      <c r="AD1552" s="145">
        <v>10.3</v>
      </c>
      <c r="AH1552" t="s">
        <v>376</v>
      </c>
    </row>
    <row r="1553" spans="1:34" x14ac:dyDescent="0.25">
      <c r="A1553" t="s">
        <v>137</v>
      </c>
      <c r="B1553" t="s">
        <v>70</v>
      </c>
      <c r="C1553" t="s">
        <v>71</v>
      </c>
      <c r="D1553" t="s">
        <v>136</v>
      </c>
      <c r="E1553" t="s">
        <v>135</v>
      </c>
      <c r="F1553" t="s">
        <v>295</v>
      </c>
      <c r="G1553" t="s">
        <v>296</v>
      </c>
      <c r="H1553">
        <v>398</v>
      </c>
      <c r="I1553" t="s">
        <v>187</v>
      </c>
      <c r="J1553" t="s">
        <v>133</v>
      </c>
      <c r="K1553" t="s">
        <v>158</v>
      </c>
      <c r="P1553" t="s">
        <v>300</v>
      </c>
      <c r="Q1553" t="s">
        <v>301</v>
      </c>
      <c r="R1553" t="s">
        <v>166</v>
      </c>
      <c r="S1553" t="s">
        <v>165</v>
      </c>
      <c r="AB1553" t="s">
        <v>128</v>
      </c>
      <c r="AC1553">
        <v>2010</v>
      </c>
      <c r="AD1553" s="145">
        <v>1.6</v>
      </c>
      <c r="AH1553" t="s">
        <v>376</v>
      </c>
    </row>
    <row r="1554" spans="1:34" x14ac:dyDescent="0.25">
      <c r="A1554" t="s">
        <v>137</v>
      </c>
      <c r="B1554" t="s">
        <v>70</v>
      </c>
      <c r="C1554" t="s">
        <v>71</v>
      </c>
      <c r="D1554" t="s">
        <v>136</v>
      </c>
      <c r="E1554" t="s">
        <v>135</v>
      </c>
      <c r="F1554" t="s">
        <v>295</v>
      </c>
      <c r="G1554" t="s">
        <v>296</v>
      </c>
      <c r="H1554">
        <v>398</v>
      </c>
      <c r="I1554" t="s">
        <v>187</v>
      </c>
      <c r="J1554" t="s">
        <v>133</v>
      </c>
      <c r="K1554" t="s">
        <v>158</v>
      </c>
      <c r="P1554" t="s">
        <v>300</v>
      </c>
      <c r="Q1554" t="s">
        <v>301</v>
      </c>
      <c r="R1554" t="s">
        <v>164</v>
      </c>
      <c r="S1554" t="s">
        <v>143</v>
      </c>
      <c r="AB1554" t="s">
        <v>128</v>
      </c>
      <c r="AC1554">
        <v>2010</v>
      </c>
      <c r="AD1554" s="145">
        <v>39.5</v>
      </c>
      <c r="AH1554" t="s">
        <v>376</v>
      </c>
    </row>
    <row r="1555" spans="1:34" x14ac:dyDescent="0.25">
      <c r="A1555" t="s">
        <v>137</v>
      </c>
      <c r="B1555" t="s">
        <v>70</v>
      </c>
      <c r="C1555" t="s">
        <v>71</v>
      </c>
      <c r="D1555" t="s">
        <v>136</v>
      </c>
      <c r="E1555" t="s">
        <v>135</v>
      </c>
      <c r="F1555" t="s">
        <v>295</v>
      </c>
      <c r="G1555" t="s">
        <v>296</v>
      </c>
      <c r="H1555">
        <v>398</v>
      </c>
      <c r="I1555" t="s">
        <v>187</v>
      </c>
      <c r="J1555" t="s">
        <v>133</v>
      </c>
      <c r="K1555" t="s">
        <v>158</v>
      </c>
      <c r="P1555" t="s">
        <v>300</v>
      </c>
      <c r="Q1555" t="s">
        <v>301</v>
      </c>
      <c r="R1555" t="s">
        <v>163</v>
      </c>
      <c r="S1555" t="s">
        <v>162</v>
      </c>
      <c r="AB1555" t="s">
        <v>128</v>
      </c>
      <c r="AC1555">
        <v>2010</v>
      </c>
      <c r="AD1555" s="145">
        <v>36.299999999999997</v>
      </c>
      <c r="AH1555" t="s">
        <v>376</v>
      </c>
    </row>
    <row r="1556" spans="1:34" x14ac:dyDescent="0.25">
      <c r="A1556" t="s">
        <v>137</v>
      </c>
      <c r="B1556" t="s">
        <v>70</v>
      </c>
      <c r="C1556" t="s">
        <v>71</v>
      </c>
      <c r="D1556" t="s">
        <v>136</v>
      </c>
      <c r="E1556" t="s">
        <v>135</v>
      </c>
      <c r="F1556" t="s">
        <v>295</v>
      </c>
      <c r="G1556" t="s">
        <v>296</v>
      </c>
      <c r="H1556">
        <v>398</v>
      </c>
      <c r="I1556" t="s">
        <v>187</v>
      </c>
      <c r="J1556" t="s">
        <v>133</v>
      </c>
      <c r="K1556" t="s">
        <v>158</v>
      </c>
      <c r="P1556" t="s">
        <v>300</v>
      </c>
      <c r="Q1556" t="s">
        <v>301</v>
      </c>
      <c r="R1556" t="s">
        <v>161</v>
      </c>
      <c r="S1556" t="s">
        <v>139</v>
      </c>
      <c r="AB1556" t="s">
        <v>128</v>
      </c>
      <c r="AC1556">
        <v>2010</v>
      </c>
      <c r="AD1556" s="145">
        <v>34.200000000000003</v>
      </c>
      <c r="AH1556" t="s">
        <v>376</v>
      </c>
    </row>
    <row r="1557" spans="1:34" x14ac:dyDescent="0.25">
      <c r="A1557" t="s">
        <v>137</v>
      </c>
      <c r="B1557" t="s">
        <v>70</v>
      </c>
      <c r="C1557" t="s">
        <v>71</v>
      </c>
      <c r="D1557" t="s">
        <v>136</v>
      </c>
      <c r="E1557" t="s">
        <v>135</v>
      </c>
      <c r="F1557" t="s">
        <v>295</v>
      </c>
      <c r="G1557" t="s">
        <v>296</v>
      </c>
      <c r="H1557">
        <v>398</v>
      </c>
      <c r="I1557" t="s">
        <v>187</v>
      </c>
      <c r="J1557" t="s">
        <v>133</v>
      </c>
      <c r="K1557" t="s">
        <v>158</v>
      </c>
      <c r="P1557" t="s">
        <v>300</v>
      </c>
      <c r="Q1557" t="s">
        <v>301</v>
      </c>
      <c r="R1557" t="s">
        <v>160</v>
      </c>
      <c r="S1557" t="s">
        <v>131</v>
      </c>
      <c r="AB1557" t="s">
        <v>128</v>
      </c>
      <c r="AC1557">
        <v>2010</v>
      </c>
      <c r="AD1557" s="145">
        <v>212.8</v>
      </c>
      <c r="AH1557" t="s">
        <v>376</v>
      </c>
    </row>
    <row r="1558" spans="1:34" x14ac:dyDescent="0.25">
      <c r="A1558" t="s">
        <v>137</v>
      </c>
      <c r="B1558" t="s">
        <v>70</v>
      </c>
      <c r="C1558" t="s">
        <v>71</v>
      </c>
      <c r="D1558" t="s">
        <v>136</v>
      </c>
      <c r="E1558" t="s">
        <v>135</v>
      </c>
      <c r="F1558" t="s">
        <v>295</v>
      </c>
      <c r="G1558" t="s">
        <v>296</v>
      </c>
      <c r="H1558">
        <v>398</v>
      </c>
      <c r="I1558" t="s">
        <v>187</v>
      </c>
      <c r="J1558" t="s">
        <v>133</v>
      </c>
      <c r="K1558" t="s">
        <v>158</v>
      </c>
      <c r="P1558" t="s">
        <v>300</v>
      </c>
      <c r="Q1558" t="s">
        <v>301</v>
      </c>
      <c r="R1558" t="s">
        <v>157</v>
      </c>
      <c r="S1558" t="s">
        <v>129</v>
      </c>
      <c r="AB1558" t="s">
        <v>128</v>
      </c>
      <c r="AC1558">
        <v>2010</v>
      </c>
      <c r="AD1558" s="145">
        <v>67.3</v>
      </c>
      <c r="AH1558" t="s">
        <v>376</v>
      </c>
    </row>
    <row r="1559" spans="1:34" s="49" customFormat="1" x14ac:dyDescent="0.25">
      <c r="A1559" s="49" t="s">
        <v>137</v>
      </c>
      <c r="B1559" s="49" t="s">
        <v>70</v>
      </c>
      <c r="C1559" s="49" t="s">
        <v>71</v>
      </c>
      <c r="D1559" s="49" t="s">
        <v>136</v>
      </c>
      <c r="E1559" s="49" t="s">
        <v>135</v>
      </c>
      <c r="F1559" s="49" t="s">
        <v>295</v>
      </c>
      <c r="G1559" s="49" t="s">
        <v>296</v>
      </c>
      <c r="H1559" s="49">
        <v>398</v>
      </c>
      <c r="I1559" s="49" t="s">
        <v>187</v>
      </c>
      <c r="J1559" s="49" t="s">
        <v>133</v>
      </c>
      <c r="K1559" s="49" t="s">
        <v>158</v>
      </c>
      <c r="P1559" s="49" t="s">
        <v>302</v>
      </c>
      <c r="Q1559" s="49" t="s">
        <v>131</v>
      </c>
      <c r="R1559" s="49" t="s">
        <v>176</v>
      </c>
      <c r="S1559" s="49" t="s">
        <v>175</v>
      </c>
      <c r="AB1559" s="49" t="s">
        <v>128</v>
      </c>
      <c r="AC1559" s="49">
        <v>2010</v>
      </c>
      <c r="AD1559" s="146">
        <v>1.2</v>
      </c>
      <c r="AF1559" s="49" t="s">
        <v>858</v>
      </c>
      <c r="AG1559" s="146">
        <f>(AD1560+AD1561+AD1562)*( 1 +AD1570/(AD1569-AD1570))</f>
        <v>53.824837102338066</v>
      </c>
      <c r="AH1559" s="49" t="s">
        <v>376</v>
      </c>
    </row>
    <row r="1560" spans="1:34" s="49" customFormat="1" x14ac:dyDescent="0.25">
      <c r="A1560" s="49" t="s">
        <v>137</v>
      </c>
      <c r="B1560" s="49" t="s">
        <v>70</v>
      </c>
      <c r="C1560" s="49" t="s">
        <v>71</v>
      </c>
      <c r="D1560" s="49" t="s">
        <v>136</v>
      </c>
      <c r="E1560" s="49" t="s">
        <v>135</v>
      </c>
      <c r="F1560" s="49" t="s">
        <v>295</v>
      </c>
      <c r="G1560" s="49" t="s">
        <v>296</v>
      </c>
      <c r="H1560" s="49">
        <v>398</v>
      </c>
      <c r="I1560" s="49" t="s">
        <v>187</v>
      </c>
      <c r="J1560" s="49" t="s">
        <v>133</v>
      </c>
      <c r="K1560" s="49" t="s">
        <v>158</v>
      </c>
      <c r="P1560" s="49" t="s">
        <v>302</v>
      </c>
      <c r="Q1560" s="49" t="s">
        <v>131</v>
      </c>
      <c r="R1560" s="49" t="s">
        <v>174</v>
      </c>
      <c r="S1560" s="49" t="s">
        <v>173</v>
      </c>
      <c r="AB1560" s="49" t="s">
        <v>128</v>
      </c>
      <c r="AC1560" s="49">
        <v>2010</v>
      </c>
      <c r="AD1560" s="146">
        <v>4.2</v>
      </c>
      <c r="AF1560" s="49" t="s">
        <v>859</v>
      </c>
      <c r="AG1560" s="146">
        <f>(AD1559+AD1563+AD1564+AD1565+AD1566+AD1567+AD1568)*( 1 +AD1570/(AD1569-AD1570))</f>
        <v>335.4733614411652</v>
      </c>
      <c r="AH1560" s="49" t="s">
        <v>376</v>
      </c>
    </row>
    <row r="1561" spans="1:34" s="49" customFormat="1" x14ac:dyDescent="0.25">
      <c r="A1561" s="49" t="s">
        <v>137</v>
      </c>
      <c r="B1561" s="49" t="s">
        <v>70</v>
      </c>
      <c r="C1561" s="49" t="s">
        <v>71</v>
      </c>
      <c r="D1561" s="49" t="s">
        <v>136</v>
      </c>
      <c r="E1561" s="49" t="s">
        <v>135</v>
      </c>
      <c r="F1561" s="49" t="s">
        <v>295</v>
      </c>
      <c r="G1561" s="49" t="s">
        <v>296</v>
      </c>
      <c r="H1561" s="49">
        <v>398</v>
      </c>
      <c r="I1561" s="49" t="s">
        <v>187</v>
      </c>
      <c r="J1561" s="49" t="s">
        <v>133</v>
      </c>
      <c r="K1561" s="49" t="s">
        <v>158</v>
      </c>
      <c r="P1561" s="49" t="s">
        <v>302</v>
      </c>
      <c r="Q1561" s="49" t="s">
        <v>131</v>
      </c>
      <c r="R1561" s="49" t="s">
        <v>172</v>
      </c>
      <c r="S1561" s="49" t="s">
        <v>153</v>
      </c>
      <c r="AB1561" s="49" t="s">
        <v>128</v>
      </c>
      <c r="AC1561" s="49">
        <v>2010</v>
      </c>
      <c r="AD1561" s="146">
        <v>6.9</v>
      </c>
      <c r="AF1561" s="49" t="s">
        <v>862</v>
      </c>
      <c r="AG1561" s="146">
        <f>AD1559+AD1560+AD1561+AD1562+ AD1563+AD1564+AD1565+AD1566+AD1567+AD1568+AD1570</f>
        <v>389.20000000000005</v>
      </c>
      <c r="AH1561" s="49" t="s">
        <v>376</v>
      </c>
    </row>
    <row r="1562" spans="1:34" s="49" customFormat="1" x14ac:dyDescent="0.25">
      <c r="A1562" s="49" t="s">
        <v>137</v>
      </c>
      <c r="B1562" s="49" t="s">
        <v>70</v>
      </c>
      <c r="C1562" s="49" t="s">
        <v>71</v>
      </c>
      <c r="D1562" s="49" t="s">
        <v>136</v>
      </c>
      <c r="E1562" s="49" t="s">
        <v>135</v>
      </c>
      <c r="F1562" s="49" t="s">
        <v>295</v>
      </c>
      <c r="G1562" s="49" t="s">
        <v>296</v>
      </c>
      <c r="H1562" s="49">
        <v>398</v>
      </c>
      <c r="I1562" s="49" t="s">
        <v>187</v>
      </c>
      <c r="J1562" s="49" t="s">
        <v>133</v>
      </c>
      <c r="K1562" s="49" t="s">
        <v>158</v>
      </c>
      <c r="P1562" s="49" t="s">
        <v>302</v>
      </c>
      <c r="Q1562" s="49" t="s">
        <v>131</v>
      </c>
      <c r="R1562" s="49" t="s">
        <v>171</v>
      </c>
      <c r="S1562" s="49" t="s">
        <v>151</v>
      </c>
      <c r="AB1562" s="49" t="s">
        <v>128</v>
      </c>
      <c r="AC1562" s="49">
        <v>2010</v>
      </c>
      <c r="AD1562" s="146">
        <v>25</v>
      </c>
      <c r="AG1562" s="146"/>
      <c r="AH1562" s="49" t="s">
        <v>376</v>
      </c>
    </row>
    <row r="1563" spans="1:34" s="49" customFormat="1" x14ac:dyDescent="0.25">
      <c r="A1563" s="49" t="s">
        <v>137</v>
      </c>
      <c r="B1563" s="49" t="s">
        <v>70</v>
      </c>
      <c r="C1563" s="49" t="s">
        <v>71</v>
      </c>
      <c r="D1563" s="49" t="s">
        <v>136</v>
      </c>
      <c r="E1563" s="49" t="s">
        <v>135</v>
      </c>
      <c r="F1563" s="49" t="s">
        <v>295</v>
      </c>
      <c r="G1563" s="49" t="s">
        <v>296</v>
      </c>
      <c r="H1563" s="49">
        <v>398</v>
      </c>
      <c r="I1563" s="49" t="s">
        <v>187</v>
      </c>
      <c r="J1563" s="49" t="s">
        <v>133</v>
      </c>
      <c r="K1563" s="49" t="s">
        <v>158</v>
      </c>
      <c r="P1563" s="49" t="s">
        <v>302</v>
      </c>
      <c r="Q1563" s="49" t="s">
        <v>131</v>
      </c>
      <c r="R1563" s="49" t="s">
        <v>170</v>
      </c>
      <c r="S1563" s="49" t="s">
        <v>169</v>
      </c>
      <c r="AB1563" s="49" t="s">
        <v>128</v>
      </c>
      <c r="AC1563" s="49">
        <v>2010</v>
      </c>
      <c r="AD1563" s="146">
        <v>15.9</v>
      </c>
      <c r="AG1563" s="146"/>
      <c r="AH1563" s="49" t="s">
        <v>376</v>
      </c>
    </row>
    <row r="1564" spans="1:34" s="49" customFormat="1" x14ac:dyDescent="0.25">
      <c r="A1564" s="49" t="s">
        <v>137</v>
      </c>
      <c r="B1564" s="49" t="s">
        <v>70</v>
      </c>
      <c r="C1564" s="49" t="s">
        <v>71</v>
      </c>
      <c r="D1564" s="49" t="s">
        <v>136</v>
      </c>
      <c r="E1564" s="49" t="s">
        <v>135</v>
      </c>
      <c r="F1564" s="49" t="s">
        <v>295</v>
      </c>
      <c r="G1564" s="49" t="s">
        <v>296</v>
      </c>
      <c r="H1564" s="49">
        <v>398</v>
      </c>
      <c r="I1564" s="49" t="s">
        <v>187</v>
      </c>
      <c r="J1564" s="49" t="s">
        <v>133</v>
      </c>
      <c r="K1564" s="49" t="s">
        <v>158</v>
      </c>
      <c r="P1564" s="49" t="s">
        <v>302</v>
      </c>
      <c r="Q1564" s="49" t="s">
        <v>131</v>
      </c>
      <c r="R1564" s="49" t="s">
        <v>168</v>
      </c>
      <c r="S1564" s="49" t="s">
        <v>167</v>
      </c>
      <c r="AB1564" s="49" t="s">
        <v>128</v>
      </c>
      <c r="AC1564" s="49">
        <v>2010</v>
      </c>
      <c r="AD1564" s="146">
        <v>41.6</v>
      </c>
      <c r="AG1564" s="146"/>
      <c r="AH1564" s="49" t="s">
        <v>376</v>
      </c>
    </row>
    <row r="1565" spans="1:34" s="49" customFormat="1" x14ac:dyDescent="0.25">
      <c r="A1565" s="49" t="s">
        <v>137</v>
      </c>
      <c r="B1565" s="49" t="s">
        <v>70</v>
      </c>
      <c r="C1565" s="49" t="s">
        <v>71</v>
      </c>
      <c r="D1565" s="49" t="s">
        <v>136</v>
      </c>
      <c r="E1565" s="49" t="s">
        <v>135</v>
      </c>
      <c r="F1565" s="49" t="s">
        <v>295</v>
      </c>
      <c r="G1565" s="49" t="s">
        <v>296</v>
      </c>
      <c r="H1565" s="49">
        <v>398</v>
      </c>
      <c r="I1565" s="49" t="s">
        <v>187</v>
      </c>
      <c r="J1565" s="49" t="s">
        <v>133</v>
      </c>
      <c r="K1565" s="49" t="s">
        <v>158</v>
      </c>
      <c r="P1565" s="49" t="s">
        <v>302</v>
      </c>
      <c r="Q1565" s="49" t="s">
        <v>131</v>
      </c>
      <c r="R1565" s="49" t="s">
        <v>166</v>
      </c>
      <c r="S1565" s="49" t="s">
        <v>165</v>
      </c>
      <c r="AB1565" s="49" t="s">
        <v>128</v>
      </c>
      <c r="AC1565" s="49">
        <v>2010</v>
      </c>
      <c r="AD1565" s="146">
        <v>2.7</v>
      </c>
      <c r="AG1565" s="146"/>
      <c r="AH1565" s="49" t="s">
        <v>376</v>
      </c>
    </row>
    <row r="1566" spans="1:34" s="49" customFormat="1" x14ac:dyDescent="0.25">
      <c r="A1566" s="49" t="s">
        <v>137</v>
      </c>
      <c r="B1566" s="49" t="s">
        <v>70</v>
      </c>
      <c r="C1566" s="49" t="s">
        <v>71</v>
      </c>
      <c r="D1566" s="49" t="s">
        <v>136</v>
      </c>
      <c r="E1566" s="49" t="s">
        <v>135</v>
      </c>
      <c r="F1566" s="49" t="s">
        <v>295</v>
      </c>
      <c r="G1566" s="49" t="s">
        <v>296</v>
      </c>
      <c r="H1566" s="49">
        <v>398</v>
      </c>
      <c r="I1566" s="49" t="s">
        <v>187</v>
      </c>
      <c r="J1566" s="49" t="s">
        <v>133</v>
      </c>
      <c r="K1566" s="49" t="s">
        <v>158</v>
      </c>
      <c r="P1566" s="49" t="s">
        <v>302</v>
      </c>
      <c r="Q1566" s="49" t="s">
        <v>131</v>
      </c>
      <c r="R1566" s="49" t="s">
        <v>164</v>
      </c>
      <c r="S1566" s="49" t="s">
        <v>143</v>
      </c>
      <c r="AB1566" s="49" t="s">
        <v>128</v>
      </c>
      <c r="AC1566" s="49">
        <v>2010</v>
      </c>
      <c r="AD1566" s="146">
        <v>52.5</v>
      </c>
      <c r="AG1566" s="146"/>
      <c r="AH1566" s="49" t="s">
        <v>376</v>
      </c>
    </row>
    <row r="1567" spans="1:34" s="49" customFormat="1" x14ac:dyDescent="0.25">
      <c r="A1567" s="49" t="s">
        <v>137</v>
      </c>
      <c r="B1567" s="49" t="s">
        <v>70</v>
      </c>
      <c r="C1567" s="49" t="s">
        <v>71</v>
      </c>
      <c r="D1567" s="49" t="s">
        <v>136</v>
      </c>
      <c r="E1567" s="49" t="s">
        <v>135</v>
      </c>
      <c r="F1567" s="49" t="s">
        <v>295</v>
      </c>
      <c r="G1567" s="49" t="s">
        <v>296</v>
      </c>
      <c r="H1567" s="49">
        <v>398</v>
      </c>
      <c r="I1567" s="49" t="s">
        <v>187</v>
      </c>
      <c r="J1567" s="49" t="s">
        <v>133</v>
      </c>
      <c r="K1567" s="49" t="s">
        <v>158</v>
      </c>
      <c r="P1567" s="49" t="s">
        <v>302</v>
      </c>
      <c r="Q1567" s="49" t="s">
        <v>131</v>
      </c>
      <c r="R1567" s="49" t="s">
        <v>163</v>
      </c>
      <c r="S1567" s="49" t="s">
        <v>162</v>
      </c>
      <c r="AB1567" s="49" t="s">
        <v>128</v>
      </c>
      <c r="AC1567" s="49">
        <v>2010</v>
      </c>
      <c r="AD1567" s="146">
        <v>55.5</v>
      </c>
      <c r="AG1567" s="146"/>
      <c r="AH1567" s="49" t="s">
        <v>376</v>
      </c>
    </row>
    <row r="1568" spans="1:34" s="49" customFormat="1" x14ac:dyDescent="0.25">
      <c r="A1568" s="49" t="s">
        <v>137</v>
      </c>
      <c r="B1568" s="49" t="s">
        <v>70</v>
      </c>
      <c r="C1568" s="49" t="s">
        <v>71</v>
      </c>
      <c r="D1568" s="49" t="s">
        <v>136</v>
      </c>
      <c r="E1568" s="49" t="s">
        <v>135</v>
      </c>
      <c r="F1568" s="49" t="s">
        <v>295</v>
      </c>
      <c r="G1568" s="49" t="s">
        <v>296</v>
      </c>
      <c r="H1568" s="49">
        <v>398</v>
      </c>
      <c r="I1568" s="49" t="s">
        <v>187</v>
      </c>
      <c r="J1568" s="49" t="s">
        <v>133</v>
      </c>
      <c r="K1568" s="49" t="s">
        <v>158</v>
      </c>
      <c r="P1568" s="49" t="s">
        <v>302</v>
      </c>
      <c r="Q1568" s="49" t="s">
        <v>131</v>
      </c>
      <c r="R1568" s="49" t="s">
        <v>161</v>
      </c>
      <c r="S1568" s="49" t="s">
        <v>139</v>
      </c>
      <c r="AB1568" s="49" t="s">
        <v>128</v>
      </c>
      <c r="AC1568" s="49">
        <v>2010</v>
      </c>
      <c r="AD1568" s="146">
        <v>55.6</v>
      </c>
      <c r="AG1568" s="146"/>
      <c r="AH1568" s="49" t="s">
        <v>376</v>
      </c>
    </row>
    <row r="1569" spans="1:34" s="49" customFormat="1" x14ac:dyDescent="0.25">
      <c r="A1569" s="49" t="s">
        <v>137</v>
      </c>
      <c r="B1569" s="49" t="s">
        <v>70</v>
      </c>
      <c r="C1569" s="49" t="s">
        <v>71</v>
      </c>
      <c r="D1569" s="49" t="s">
        <v>136</v>
      </c>
      <c r="E1569" s="49" t="s">
        <v>135</v>
      </c>
      <c r="F1569" s="49" t="s">
        <v>295</v>
      </c>
      <c r="G1569" s="49" t="s">
        <v>296</v>
      </c>
      <c r="H1569" s="49">
        <v>398</v>
      </c>
      <c r="I1569" s="49" t="s">
        <v>187</v>
      </c>
      <c r="J1569" s="49" t="s">
        <v>133</v>
      </c>
      <c r="K1569" s="49" t="s">
        <v>158</v>
      </c>
      <c r="P1569" s="49" t="s">
        <v>302</v>
      </c>
      <c r="Q1569" s="49" t="s">
        <v>131</v>
      </c>
      <c r="R1569" s="49" t="s">
        <v>160</v>
      </c>
      <c r="S1569" s="49" t="s">
        <v>131</v>
      </c>
      <c r="AB1569" s="49" t="s">
        <v>128</v>
      </c>
      <c r="AC1569" s="49">
        <v>2010</v>
      </c>
      <c r="AD1569" s="146">
        <v>389</v>
      </c>
      <c r="AG1569" s="146"/>
      <c r="AH1569" s="49" t="s">
        <v>376</v>
      </c>
    </row>
    <row r="1570" spans="1:34" s="49" customFormat="1" x14ac:dyDescent="0.25">
      <c r="A1570" s="49" t="s">
        <v>137</v>
      </c>
      <c r="B1570" s="49" t="s">
        <v>70</v>
      </c>
      <c r="C1570" s="49" t="s">
        <v>71</v>
      </c>
      <c r="D1570" s="49" t="s">
        <v>136</v>
      </c>
      <c r="E1570" s="49" t="s">
        <v>135</v>
      </c>
      <c r="F1570" s="49" t="s">
        <v>295</v>
      </c>
      <c r="G1570" s="49" t="s">
        <v>296</v>
      </c>
      <c r="H1570" s="49">
        <v>398</v>
      </c>
      <c r="I1570" s="49" t="s">
        <v>187</v>
      </c>
      <c r="J1570" s="49" t="s">
        <v>133</v>
      </c>
      <c r="K1570" s="49" t="s">
        <v>158</v>
      </c>
      <c r="P1570" s="49" t="s">
        <v>302</v>
      </c>
      <c r="Q1570" s="49" t="s">
        <v>131</v>
      </c>
      <c r="R1570" s="49" t="s">
        <v>157</v>
      </c>
      <c r="S1570" s="49" t="s">
        <v>129</v>
      </c>
      <c r="AB1570" s="49" t="s">
        <v>128</v>
      </c>
      <c r="AC1570" s="49">
        <v>2010</v>
      </c>
      <c r="AD1570" s="146">
        <v>128.1</v>
      </c>
      <c r="AG1570" s="146"/>
      <c r="AH1570" s="49" t="s">
        <v>376</v>
      </c>
    </row>
    <row r="1571" spans="1:34" x14ac:dyDescent="0.25">
      <c r="A1571" t="s">
        <v>137</v>
      </c>
      <c r="B1571" t="s">
        <v>72</v>
      </c>
      <c r="C1571" t="s">
        <v>73</v>
      </c>
      <c r="D1571" t="s">
        <v>136</v>
      </c>
      <c r="E1571" t="s">
        <v>135</v>
      </c>
      <c r="F1571" t="s">
        <v>295</v>
      </c>
      <c r="G1571" t="s">
        <v>296</v>
      </c>
      <c r="H1571">
        <v>446</v>
      </c>
      <c r="I1571" t="s">
        <v>185</v>
      </c>
      <c r="J1571" t="s">
        <v>133</v>
      </c>
      <c r="K1571" t="s">
        <v>132</v>
      </c>
      <c r="P1571" t="s">
        <v>297</v>
      </c>
      <c r="Q1571" t="s">
        <v>298</v>
      </c>
      <c r="R1571" t="s">
        <v>183</v>
      </c>
      <c r="S1571" t="s">
        <v>182</v>
      </c>
      <c r="AB1571" t="s">
        <v>128</v>
      </c>
      <c r="AC1571">
        <v>2010</v>
      </c>
      <c r="AD1571" s="145">
        <v>0</v>
      </c>
      <c r="AH1571" t="s">
        <v>377</v>
      </c>
    </row>
    <row r="1572" spans="1:34" x14ac:dyDescent="0.25">
      <c r="A1572" t="s">
        <v>137</v>
      </c>
      <c r="B1572" t="s">
        <v>72</v>
      </c>
      <c r="C1572" t="s">
        <v>73</v>
      </c>
      <c r="D1572" t="s">
        <v>136</v>
      </c>
      <c r="E1572" t="s">
        <v>135</v>
      </c>
      <c r="F1572" t="s">
        <v>295</v>
      </c>
      <c r="G1572" t="s">
        <v>296</v>
      </c>
      <c r="H1572">
        <v>446</v>
      </c>
      <c r="I1572" t="s">
        <v>185</v>
      </c>
      <c r="J1572" t="s">
        <v>133</v>
      </c>
      <c r="K1572" t="s">
        <v>132</v>
      </c>
      <c r="P1572" t="s">
        <v>297</v>
      </c>
      <c r="Q1572" t="s">
        <v>298</v>
      </c>
      <c r="R1572" t="s">
        <v>156</v>
      </c>
      <c r="S1572" t="s">
        <v>155</v>
      </c>
      <c r="AB1572" t="s">
        <v>128</v>
      </c>
      <c r="AC1572">
        <v>2010</v>
      </c>
      <c r="AD1572" s="145">
        <v>1</v>
      </c>
      <c r="AH1572" t="s">
        <v>377</v>
      </c>
    </row>
    <row r="1573" spans="1:34" x14ac:dyDescent="0.25">
      <c r="A1573" t="s">
        <v>137</v>
      </c>
      <c r="B1573" t="s">
        <v>72</v>
      </c>
      <c r="C1573" t="s">
        <v>73</v>
      </c>
      <c r="D1573" t="s">
        <v>136</v>
      </c>
      <c r="E1573" t="s">
        <v>135</v>
      </c>
      <c r="F1573" t="s">
        <v>295</v>
      </c>
      <c r="G1573" t="s">
        <v>296</v>
      </c>
      <c r="H1573">
        <v>446</v>
      </c>
      <c r="I1573" t="s">
        <v>185</v>
      </c>
      <c r="J1573" t="s">
        <v>133</v>
      </c>
      <c r="K1573" t="s">
        <v>132</v>
      </c>
      <c r="P1573" t="s">
        <v>297</v>
      </c>
      <c r="Q1573" t="s">
        <v>298</v>
      </c>
      <c r="R1573" t="s">
        <v>154</v>
      </c>
      <c r="S1573" t="s">
        <v>153</v>
      </c>
      <c r="AB1573" t="s">
        <v>128</v>
      </c>
      <c r="AC1573">
        <v>2010</v>
      </c>
      <c r="AD1573" s="145">
        <v>2</v>
      </c>
      <c r="AH1573" t="s">
        <v>377</v>
      </c>
    </row>
    <row r="1574" spans="1:34" x14ac:dyDescent="0.25">
      <c r="A1574" t="s">
        <v>137</v>
      </c>
      <c r="B1574" t="s">
        <v>72</v>
      </c>
      <c r="C1574" t="s">
        <v>73</v>
      </c>
      <c r="D1574" t="s">
        <v>136</v>
      </c>
      <c r="E1574" t="s">
        <v>135</v>
      </c>
      <c r="F1574" t="s">
        <v>295</v>
      </c>
      <c r="G1574" t="s">
        <v>296</v>
      </c>
      <c r="H1574">
        <v>446</v>
      </c>
      <c r="I1574" t="s">
        <v>185</v>
      </c>
      <c r="J1574" t="s">
        <v>133</v>
      </c>
      <c r="K1574" t="s">
        <v>132</v>
      </c>
      <c r="P1574" t="s">
        <v>297</v>
      </c>
      <c r="Q1574" t="s">
        <v>298</v>
      </c>
      <c r="R1574" t="s">
        <v>152</v>
      </c>
      <c r="S1574" t="s">
        <v>151</v>
      </c>
      <c r="AB1574" t="s">
        <v>128</v>
      </c>
      <c r="AC1574">
        <v>2010</v>
      </c>
      <c r="AD1574" s="145">
        <v>4</v>
      </c>
      <c r="AH1574" t="s">
        <v>377</v>
      </c>
    </row>
    <row r="1575" spans="1:34" x14ac:dyDescent="0.25">
      <c r="A1575" t="s">
        <v>137</v>
      </c>
      <c r="B1575" t="s">
        <v>72</v>
      </c>
      <c r="C1575" t="s">
        <v>73</v>
      </c>
      <c r="D1575" t="s">
        <v>136</v>
      </c>
      <c r="E1575" t="s">
        <v>135</v>
      </c>
      <c r="F1575" t="s">
        <v>295</v>
      </c>
      <c r="G1575" t="s">
        <v>296</v>
      </c>
      <c r="H1575">
        <v>446</v>
      </c>
      <c r="I1575" t="s">
        <v>185</v>
      </c>
      <c r="J1575" t="s">
        <v>133</v>
      </c>
      <c r="K1575" t="s">
        <v>132</v>
      </c>
      <c r="P1575" t="s">
        <v>297</v>
      </c>
      <c r="Q1575" t="s">
        <v>298</v>
      </c>
      <c r="R1575" t="s">
        <v>150</v>
      </c>
      <c r="S1575" t="s">
        <v>149</v>
      </c>
      <c r="AB1575" t="s">
        <v>128</v>
      </c>
      <c r="AC1575">
        <v>2010</v>
      </c>
      <c r="AD1575" s="145">
        <v>4</v>
      </c>
      <c r="AH1575" t="s">
        <v>377</v>
      </c>
    </row>
    <row r="1576" spans="1:34" x14ac:dyDescent="0.25">
      <c r="A1576" t="s">
        <v>137</v>
      </c>
      <c r="B1576" t="s">
        <v>72</v>
      </c>
      <c r="C1576" t="s">
        <v>73</v>
      </c>
      <c r="D1576" t="s">
        <v>136</v>
      </c>
      <c r="E1576" t="s">
        <v>135</v>
      </c>
      <c r="F1576" t="s">
        <v>295</v>
      </c>
      <c r="G1576" t="s">
        <v>296</v>
      </c>
      <c r="H1576">
        <v>446</v>
      </c>
      <c r="I1576" t="s">
        <v>185</v>
      </c>
      <c r="J1576" t="s">
        <v>133</v>
      </c>
      <c r="K1576" t="s">
        <v>132</v>
      </c>
      <c r="P1576" t="s">
        <v>297</v>
      </c>
      <c r="Q1576" t="s">
        <v>298</v>
      </c>
      <c r="R1576" t="s">
        <v>148</v>
      </c>
      <c r="S1576" t="s">
        <v>147</v>
      </c>
      <c r="AB1576" t="s">
        <v>128</v>
      </c>
      <c r="AC1576">
        <v>2010</v>
      </c>
      <c r="AD1576" s="145">
        <v>6</v>
      </c>
      <c r="AH1576" t="s">
        <v>377</v>
      </c>
    </row>
    <row r="1577" spans="1:34" x14ac:dyDescent="0.25">
      <c r="A1577" t="s">
        <v>137</v>
      </c>
      <c r="B1577" t="s">
        <v>72</v>
      </c>
      <c r="C1577" t="s">
        <v>73</v>
      </c>
      <c r="D1577" t="s">
        <v>136</v>
      </c>
      <c r="E1577" t="s">
        <v>135</v>
      </c>
      <c r="F1577" t="s">
        <v>295</v>
      </c>
      <c r="G1577" t="s">
        <v>296</v>
      </c>
      <c r="H1577">
        <v>446</v>
      </c>
      <c r="I1577" t="s">
        <v>185</v>
      </c>
      <c r="J1577" t="s">
        <v>133</v>
      </c>
      <c r="K1577" t="s">
        <v>132</v>
      </c>
      <c r="P1577" t="s">
        <v>297</v>
      </c>
      <c r="Q1577" t="s">
        <v>298</v>
      </c>
      <c r="R1577" t="s">
        <v>146</v>
      </c>
      <c r="S1577" t="s">
        <v>145</v>
      </c>
      <c r="AB1577" t="s">
        <v>128</v>
      </c>
      <c r="AC1577">
        <v>2010</v>
      </c>
      <c r="AD1577" s="145">
        <v>0</v>
      </c>
      <c r="AH1577" t="s">
        <v>377</v>
      </c>
    </row>
    <row r="1578" spans="1:34" x14ac:dyDescent="0.25">
      <c r="A1578" t="s">
        <v>137</v>
      </c>
      <c r="B1578" t="s">
        <v>72</v>
      </c>
      <c r="C1578" t="s">
        <v>73</v>
      </c>
      <c r="D1578" t="s">
        <v>136</v>
      </c>
      <c r="E1578" t="s">
        <v>135</v>
      </c>
      <c r="F1578" t="s">
        <v>295</v>
      </c>
      <c r="G1578" t="s">
        <v>296</v>
      </c>
      <c r="H1578">
        <v>446</v>
      </c>
      <c r="I1578" t="s">
        <v>185</v>
      </c>
      <c r="J1578" t="s">
        <v>133</v>
      </c>
      <c r="K1578" t="s">
        <v>132</v>
      </c>
      <c r="P1578" t="s">
        <v>297</v>
      </c>
      <c r="Q1578" t="s">
        <v>298</v>
      </c>
      <c r="R1578" t="s">
        <v>144</v>
      </c>
      <c r="S1578" t="s">
        <v>143</v>
      </c>
      <c r="AB1578" t="s">
        <v>128</v>
      </c>
      <c r="AC1578">
        <v>2010</v>
      </c>
      <c r="AD1578" s="145">
        <v>1</v>
      </c>
      <c r="AH1578" t="s">
        <v>377</v>
      </c>
    </row>
    <row r="1579" spans="1:34" x14ac:dyDescent="0.25">
      <c r="A1579" t="s">
        <v>137</v>
      </c>
      <c r="B1579" t="s">
        <v>72</v>
      </c>
      <c r="C1579" t="s">
        <v>73</v>
      </c>
      <c r="D1579" t="s">
        <v>136</v>
      </c>
      <c r="E1579" t="s">
        <v>135</v>
      </c>
      <c r="F1579" t="s">
        <v>295</v>
      </c>
      <c r="G1579" t="s">
        <v>296</v>
      </c>
      <c r="H1579">
        <v>446</v>
      </c>
      <c r="I1579" t="s">
        <v>185</v>
      </c>
      <c r="J1579" t="s">
        <v>133</v>
      </c>
      <c r="K1579" t="s">
        <v>132</v>
      </c>
      <c r="P1579" t="s">
        <v>297</v>
      </c>
      <c r="Q1579" t="s">
        <v>298</v>
      </c>
      <c r="R1579" t="s">
        <v>142</v>
      </c>
      <c r="S1579" t="s">
        <v>141</v>
      </c>
      <c r="AB1579" t="s">
        <v>128</v>
      </c>
      <c r="AC1579">
        <v>2010</v>
      </c>
      <c r="AD1579" s="145">
        <v>4</v>
      </c>
      <c r="AH1579" t="s">
        <v>377</v>
      </c>
    </row>
    <row r="1580" spans="1:34" x14ac:dyDescent="0.25">
      <c r="A1580" t="s">
        <v>137</v>
      </c>
      <c r="B1580" t="s">
        <v>72</v>
      </c>
      <c r="C1580" t="s">
        <v>73</v>
      </c>
      <c r="D1580" t="s">
        <v>136</v>
      </c>
      <c r="E1580" t="s">
        <v>135</v>
      </c>
      <c r="F1580" t="s">
        <v>295</v>
      </c>
      <c r="G1580" t="s">
        <v>296</v>
      </c>
      <c r="H1580">
        <v>446</v>
      </c>
      <c r="I1580" t="s">
        <v>185</v>
      </c>
      <c r="J1580" t="s">
        <v>133</v>
      </c>
      <c r="K1580" t="s">
        <v>132</v>
      </c>
      <c r="P1580" t="s">
        <v>297</v>
      </c>
      <c r="Q1580" t="s">
        <v>298</v>
      </c>
      <c r="R1580" t="s">
        <v>140</v>
      </c>
      <c r="S1580" t="s">
        <v>139</v>
      </c>
      <c r="AB1580" t="s">
        <v>128</v>
      </c>
      <c r="AC1580">
        <v>2010</v>
      </c>
      <c r="AD1580" s="145">
        <v>4</v>
      </c>
      <c r="AH1580" t="s">
        <v>377</v>
      </c>
    </row>
    <row r="1581" spans="1:34" x14ac:dyDescent="0.25">
      <c r="A1581" t="s">
        <v>137</v>
      </c>
      <c r="B1581" t="s">
        <v>72</v>
      </c>
      <c r="C1581" t="s">
        <v>73</v>
      </c>
      <c r="D1581" t="s">
        <v>136</v>
      </c>
      <c r="E1581" t="s">
        <v>135</v>
      </c>
      <c r="F1581" t="s">
        <v>295</v>
      </c>
      <c r="G1581" t="s">
        <v>296</v>
      </c>
      <c r="H1581">
        <v>446</v>
      </c>
      <c r="I1581" t="s">
        <v>185</v>
      </c>
      <c r="J1581" t="s">
        <v>133</v>
      </c>
      <c r="K1581" t="s">
        <v>132</v>
      </c>
      <c r="P1581" t="s">
        <v>297</v>
      </c>
      <c r="Q1581" t="s">
        <v>298</v>
      </c>
      <c r="R1581" t="s">
        <v>138</v>
      </c>
      <c r="S1581" t="s">
        <v>131</v>
      </c>
      <c r="AB1581" t="s">
        <v>128</v>
      </c>
      <c r="AC1581">
        <v>2010</v>
      </c>
      <c r="AD1581" s="145">
        <v>26</v>
      </c>
      <c r="AH1581" t="s">
        <v>377</v>
      </c>
    </row>
    <row r="1582" spans="1:34" x14ac:dyDescent="0.25">
      <c r="A1582" t="s">
        <v>137</v>
      </c>
      <c r="B1582" t="s">
        <v>72</v>
      </c>
      <c r="C1582" t="s">
        <v>73</v>
      </c>
      <c r="D1582" t="s">
        <v>136</v>
      </c>
      <c r="E1582" t="s">
        <v>135</v>
      </c>
      <c r="F1582" t="s">
        <v>295</v>
      </c>
      <c r="G1582" t="s">
        <v>296</v>
      </c>
      <c r="H1582">
        <v>446</v>
      </c>
      <c r="I1582" t="s">
        <v>185</v>
      </c>
      <c r="J1582" t="s">
        <v>133</v>
      </c>
      <c r="K1582" t="s">
        <v>132</v>
      </c>
      <c r="P1582" t="s">
        <v>297</v>
      </c>
      <c r="Q1582" t="s">
        <v>298</v>
      </c>
      <c r="R1582" t="s">
        <v>130</v>
      </c>
      <c r="S1582" t="s">
        <v>129</v>
      </c>
      <c r="AB1582" t="s">
        <v>128</v>
      </c>
      <c r="AC1582">
        <v>2010</v>
      </c>
      <c r="AD1582" s="145">
        <v>0</v>
      </c>
      <c r="AH1582" t="s">
        <v>377</v>
      </c>
    </row>
    <row r="1583" spans="1:34" x14ac:dyDescent="0.25">
      <c r="A1583" t="s">
        <v>137</v>
      </c>
      <c r="B1583" t="s">
        <v>72</v>
      </c>
      <c r="C1583" t="s">
        <v>73</v>
      </c>
      <c r="D1583" t="s">
        <v>136</v>
      </c>
      <c r="E1583" t="s">
        <v>135</v>
      </c>
      <c r="F1583" t="s">
        <v>295</v>
      </c>
      <c r="G1583" t="s">
        <v>296</v>
      </c>
      <c r="H1583">
        <v>446</v>
      </c>
      <c r="I1583" t="s">
        <v>185</v>
      </c>
      <c r="J1583" t="s">
        <v>133</v>
      </c>
      <c r="K1583" t="s">
        <v>132</v>
      </c>
      <c r="P1583" t="s">
        <v>300</v>
      </c>
      <c r="Q1583" t="s">
        <v>301</v>
      </c>
      <c r="R1583" t="s">
        <v>183</v>
      </c>
      <c r="S1583" t="s">
        <v>182</v>
      </c>
      <c r="AB1583" t="s">
        <v>128</v>
      </c>
      <c r="AC1583">
        <v>2010</v>
      </c>
      <c r="AD1583" s="145">
        <v>0</v>
      </c>
      <c r="AH1583" t="s">
        <v>377</v>
      </c>
    </row>
    <row r="1584" spans="1:34" x14ac:dyDescent="0.25">
      <c r="A1584" t="s">
        <v>137</v>
      </c>
      <c r="B1584" t="s">
        <v>72</v>
      </c>
      <c r="C1584" t="s">
        <v>73</v>
      </c>
      <c r="D1584" t="s">
        <v>136</v>
      </c>
      <c r="E1584" t="s">
        <v>135</v>
      </c>
      <c r="F1584" t="s">
        <v>295</v>
      </c>
      <c r="G1584" t="s">
        <v>296</v>
      </c>
      <c r="H1584">
        <v>446</v>
      </c>
      <c r="I1584" t="s">
        <v>185</v>
      </c>
      <c r="J1584" t="s">
        <v>133</v>
      </c>
      <c r="K1584" t="s">
        <v>132</v>
      </c>
      <c r="P1584" t="s">
        <v>300</v>
      </c>
      <c r="Q1584" t="s">
        <v>301</v>
      </c>
      <c r="R1584" t="s">
        <v>156</v>
      </c>
      <c r="S1584" t="s">
        <v>155</v>
      </c>
      <c r="AB1584" t="s">
        <v>128</v>
      </c>
      <c r="AC1584">
        <v>2010</v>
      </c>
      <c r="AD1584" s="145">
        <v>2</v>
      </c>
      <c r="AH1584" t="s">
        <v>377</v>
      </c>
    </row>
    <row r="1585" spans="1:34" x14ac:dyDescent="0.25">
      <c r="A1585" t="s">
        <v>137</v>
      </c>
      <c r="B1585" t="s">
        <v>72</v>
      </c>
      <c r="C1585" t="s">
        <v>73</v>
      </c>
      <c r="D1585" t="s">
        <v>136</v>
      </c>
      <c r="E1585" t="s">
        <v>135</v>
      </c>
      <c r="F1585" t="s">
        <v>295</v>
      </c>
      <c r="G1585" t="s">
        <v>296</v>
      </c>
      <c r="H1585">
        <v>446</v>
      </c>
      <c r="I1585" t="s">
        <v>185</v>
      </c>
      <c r="J1585" t="s">
        <v>133</v>
      </c>
      <c r="K1585" t="s">
        <v>132</v>
      </c>
      <c r="P1585" t="s">
        <v>300</v>
      </c>
      <c r="Q1585" t="s">
        <v>301</v>
      </c>
      <c r="R1585" t="s">
        <v>154</v>
      </c>
      <c r="S1585" t="s">
        <v>153</v>
      </c>
      <c r="AB1585" t="s">
        <v>128</v>
      </c>
      <c r="AC1585">
        <v>2010</v>
      </c>
      <c r="AD1585" s="145">
        <v>1</v>
      </c>
      <c r="AH1585" t="s">
        <v>377</v>
      </c>
    </row>
    <row r="1586" spans="1:34" x14ac:dyDescent="0.25">
      <c r="A1586" t="s">
        <v>137</v>
      </c>
      <c r="B1586" t="s">
        <v>72</v>
      </c>
      <c r="C1586" t="s">
        <v>73</v>
      </c>
      <c r="D1586" t="s">
        <v>136</v>
      </c>
      <c r="E1586" t="s">
        <v>135</v>
      </c>
      <c r="F1586" t="s">
        <v>295</v>
      </c>
      <c r="G1586" t="s">
        <v>296</v>
      </c>
      <c r="H1586">
        <v>446</v>
      </c>
      <c r="I1586" t="s">
        <v>185</v>
      </c>
      <c r="J1586" t="s">
        <v>133</v>
      </c>
      <c r="K1586" t="s">
        <v>132</v>
      </c>
      <c r="P1586" t="s">
        <v>300</v>
      </c>
      <c r="Q1586" t="s">
        <v>301</v>
      </c>
      <c r="R1586" t="s">
        <v>152</v>
      </c>
      <c r="S1586" t="s">
        <v>151</v>
      </c>
      <c r="AB1586" t="s">
        <v>128</v>
      </c>
      <c r="AC1586">
        <v>2010</v>
      </c>
      <c r="AD1586" s="145">
        <v>3</v>
      </c>
      <c r="AH1586" t="s">
        <v>377</v>
      </c>
    </row>
    <row r="1587" spans="1:34" x14ac:dyDescent="0.25">
      <c r="A1587" t="s">
        <v>137</v>
      </c>
      <c r="B1587" t="s">
        <v>72</v>
      </c>
      <c r="C1587" t="s">
        <v>73</v>
      </c>
      <c r="D1587" t="s">
        <v>136</v>
      </c>
      <c r="E1587" t="s">
        <v>135</v>
      </c>
      <c r="F1587" t="s">
        <v>295</v>
      </c>
      <c r="G1587" t="s">
        <v>296</v>
      </c>
      <c r="H1587">
        <v>446</v>
      </c>
      <c r="I1587" t="s">
        <v>185</v>
      </c>
      <c r="J1587" t="s">
        <v>133</v>
      </c>
      <c r="K1587" t="s">
        <v>132</v>
      </c>
      <c r="P1587" t="s">
        <v>300</v>
      </c>
      <c r="Q1587" t="s">
        <v>301</v>
      </c>
      <c r="R1587" t="s">
        <v>150</v>
      </c>
      <c r="S1587" t="s">
        <v>149</v>
      </c>
      <c r="AB1587" t="s">
        <v>128</v>
      </c>
      <c r="AC1587">
        <v>2010</v>
      </c>
      <c r="AD1587" s="145">
        <v>2</v>
      </c>
      <c r="AH1587" t="s">
        <v>377</v>
      </c>
    </row>
    <row r="1588" spans="1:34" x14ac:dyDescent="0.25">
      <c r="A1588" t="s">
        <v>137</v>
      </c>
      <c r="B1588" t="s">
        <v>72</v>
      </c>
      <c r="C1588" t="s">
        <v>73</v>
      </c>
      <c r="D1588" t="s">
        <v>136</v>
      </c>
      <c r="E1588" t="s">
        <v>135</v>
      </c>
      <c r="F1588" t="s">
        <v>295</v>
      </c>
      <c r="G1588" t="s">
        <v>296</v>
      </c>
      <c r="H1588">
        <v>446</v>
      </c>
      <c r="I1588" t="s">
        <v>185</v>
      </c>
      <c r="J1588" t="s">
        <v>133</v>
      </c>
      <c r="K1588" t="s">
        <v>132</v>
      </c>
      <c r="P1588" t="s">
        <v>300</v>
      </c>
      <c r="Q1588" t="s">
        <v>301</v>
      </c>
      <c r="R1588" t="s">
        <v>148</v>
      </c>
      <c r="S1588" t="s">
        <v>147</v>
      </c>
      <c r="AB1588" t="s">
        <v>128</v>
      </c>
      <c r="AC1588">
        <v>2010</v>
      </c>
      <c r="AD1588" s="145">
        <v>5</v>
      </c>
      <c r="AH1588" t="s">
        <v>377</v>
      </c>
    </row>
    <row r="1589" spans="1:34" x14ac:dyDescent="0.25">
      <c r="A1589" t="s">
        <v>137</v>
      </c>
      <c r="B1589" t="s">
        <v>72</v>
      </c>
      <c r="C1589" t="s">
        <v>73</v>
      </c>
      <c r="D1589" t="s">
        <v>136</v>
      </c>
      <c r="E1589" t="s">
        <v>135</v>
      </c>
      <c r="F1589" t="s">
        <v>295</v>
      </c>
      <c r="G1589" t="s">
        <v>296</v>
      </c>
      <c r="H1589">
        <v>446</v>
      </c>
      <c r="I1589" t="s">
        <v>185</v>
      </c>
      <c r="J1589" t="s">
        <v>133</v>
      </c>
      <c r="K1589" t="s">
        <v>132</v>
      </c>
      <c r="P1589" t="s">
        <v>300</v>
      </c>
      <c r="Q1589" t="s">
        <v>301</v>
      </c>
      <c r="R1589" t="s">
        <v>146</v>
      </c>
      <c r="S1589" t="s">
        <v>145</v>
      </c>
      <c r="AB1589" t="s">
        <v>128</v>
      </c>
      <c r="AC1589">
        <v>2010</v>
      </c>
      <c r="AD1589" s="145">
        <v>0</v>
      </c>
      <c r="AH1589" t="s">
        <v>377</v>
      </c>
    </row>
    <row r="1590" spans="1:34" x14ac:dyDescent="0.25">
      <c r="A1590" t="s">
        <v>137</v>
      </c>
      <c r="B1590" t="s">
        <v>72</v>
      </c>
      <c r="C1590" t="s">
        <v>73</v>
      </c>
      <c r="D1590" t="s">
        <v>136</v>
      </c>
      <c r="E1590" t="s">
        <v>135</v>
      </c>
      <c r="F1590" t="s">
        <v>295</v>
      </c>
      <c r="G1590" t="s">
        <v>296</v>
      </c>
      <c r="H1590">
        <v>446</v>
      </c>
      <c r="I1590" t="s">
        <v>185</v>
      </c>
      <c r="J1590" t="s">
        <v>133</v>
      </c>
      <c r="K1590" t="s">
        <v>132</v>
      </c>
      <c r="P1590" t="s">
        <v>300</v>
      </c>
      <c r="Q1590" t="s">
        <v>301</v>
      </c>
      <c r="R1590" t="s">
        <v>144</v>
      </c>
      <c r="S1590" t="s">
        <v>143</v>
      </c>
      <c r="AB1590" t="s">
        <v>128</v>
      </c>
      <c r="AC1590">
        <v>2010</v>
      </c>
      <c r="AD1590" s="145">
        <v>9</v>
      </c>
      <c r="AH1590" t="s">
        <v>377</v>
      </c>
    </row>
    <row r="1591" spans="1:34" x14ac:dyDescent="0.25">
      <c r="A1591" t="s">
        <v>137</v>
      </c>
      <c r="B1591" t="s">
        <v>72</v>
      </c>
      <c r="C1591" t="s">
        <v>73</v>
      </c>
      <c r="D1591" t="s">
        <v>136</v>
      </c>
      <c r="E1591" t="s">
        <v>135</v>
      </c>
      <c r="F1591" t="s">
        <v>295</v>
      </c>
      <c r="G1591" t="s">
        <v>296</v>
      </c>
      <c r="H1591">
        <v>446</v>
      </c>
      <c r="I1591" t="s">
        <v>185</v>
      </c>
      <c r="J1591" t="s">
        <v>133</v>
      </c>
      <c r="K1591" t="s">
        <v>132</v>
      </c>
      <c r="P1591" t="s">
        <v>300</v>
      </c>
      <c r="Q1591" t="s">
        <v>301</v>
      </c>
      <c r="R1591" t="s">
        <v>142</v>
      </c>
      <c r="S1591" t="s">
        <v>141</v>
      </c>
      <c r="AB1591" t="s">
        <v>128</v>
      </c>
      <c r="AC1591">
        <v>2010</v>
      </c>
      <c r="AD1591" s="145">
        <v>8</v>
      </c>
      <c r="AH1591" t="s">
        <v>377</v>
      </c>
    </row>
    <row r="1592" spans="1:34" x14ac:dyDescent="0.25">
      <c r="A1592" t="s">
        <v>137</v>
      </c>
      <c r="B1592" t="s">
        <v>72</v>
      </c>
      <c r="C1592" t="s">
        <v>73</v>
      </c>
      <c r="D1592" t="s">
        <v>136</v>
      </c>
      <c r="E1592" t="s">
        <v>135</v>
      </c>
      <c r="F1592" t="s">
        <v>295</v>
      </c>
      <c r="G1592" t="s">
        <v>296</v>
      </c>
      <c r="H1592">
        <v>446</v>
      </c>
      <c r="I1592" t="s">
        <v>185</v>
      </c>
      <c r="J1592" t="s">
        <v>133</v>
      </c>
      <c r="K1592" t="s">
        <v>132</v>
      </c>
      <c r="P1592" t="s">
        <v>300</v>
      </c>
      <c r="Q1592" t="s">
        <v>301</v>
      </c>
      <c r="R1592" t="s">
        <v>140</v>
      </c>
      <c r="S1592" t="s">
        <v>139</v>
      </c>
      <c r="AB1592" t="s">
        <v>128</v>
      </c>
      <c r="AC1592">
        <v>2010</v>
      </c>
      <c r="AD1592" s="145">
        <v>3</v>
      </c>
      <c r="AH1592" t="s">
        <v>377</v>
      </c>
    </row>
    <row r="1593" spans="1:34" x14ac:dyDescent="0.25">
      <c r="A1593" t="s">
        <v>137</v>
      </c>
      <c r="B1593" t="s">
        <v>72</v>
      </c>
      <c r="C1593" t="s">
        <v>73</v>
      </c>
      <c r="D1593" t="s">
        <v>136</v>
      </c>
      <c r="E1593" t="s">
        <v>135</v>
      </c>
      <c r="F1593" t="s">
        <v>295</v>
      </c>
      <c r="G1593" t="s">
        <v>296</v>
      </c>
      <c r="H1593">
        <v>446</v>
      </c>
      <c r="I1593" t="s">
        <v>185</v>
      </c>
      <c r="J1593" t="s">
        <v>133</v>
      </c>
      <c r="K1593" t="s">
        <v>132</v>
      </c>
      <c r="P1593" t="s">
        <v>300</v>
      </c>
      <c r="Q1593" t="s">
        <v>301</v>
      </c>
      <c r="R1593" t="s">
        <v>138</v>
      </c>
      <c r="S1593" t="s">
        <v>131</v>
      </c>
      <c r="AB1593" t="s">
        <v>128</v>
      </c>
      <c r="AC1593">
        <v>2010</v>
      </c>
      <c r="AD1593" s="145">
        <v>34</v>
      </c>
      <c r="AH1593" t="s">
        <v>377</v>
      </c>
    </row>
    <row r="1594" spans="1:34" x14ac:dyDescent="0.25">
      <c r="A1594" t="s">
        <v>137</v>
      </c>
      <c r="B1594" t="s">
        <v>72</v>
      </c>
      <c r="C1594" t="s">
        <v>73</v>
      </c>
      <c r="D1594" t="s">
        <v>136</v>
      </c>
      <c r="E1594" t="s">
        <v>135</v>
      </c>
      <c r="F1594" t="s">
        <v>295</v>
      </c>
      <c r="G1594" t="s">
        <v>296</v>
      </c>
      <c r="H1594">
        <v>446</v>
      </c>
      <c r="I1594" t="s">
        <v>185</v>
      </c>
      <c r="J1594" t="s">
        <v>133</v>
      </c>
      <c r="K1594" t="s">
        <v>132</v>
      </c>
      <c r="P1594" t="s">
        <v>300</v>
      </c>
      <c r="Q1594" t="s">
        <v>301</v>
      </c>
      <c r="R1594" t="s">
        <v>130</v>
      </c>
      <c r="S1594" t="s">
        <v>129</v>
      </c>
      <c r="AB1594" t="s">
        <v>128</v>
      </c>
      <c r="AC1594">
        <v>2010</v>
      </c>
      <c r="AD1594" s="145">
        <v>0</v>
      </c>
      <c r="AH1594" t="s">
        <v>377</v>
      </c>
    </row>
    <row r="1595" spans="1:34" s="49" customFormat="1" x14ac:dyDescent="0.25">
      <c r="A1595" s="49" t="s">
        <v>137</v>
      </c>
      <c r="B1595" s="49" t="s">
        <v>72</v>
      </c>
      <c r="C1595" s="49" t="s">
        <v>73</v>
      </c>
      <c r="D1595" s="49" t="s">
        <v>136</v>
      </c>
      <c r="E1595" s="49" t="s">
        <v>135</v>
      </c>
      <c r="F1595" s="49" t="s">
        <v>295</v>
      </c>
      <c r="G1595" s="49" t="s">
        <v>296</v>
      </c>
      <c r="H1595" s="49">
        <v>446</v>
      </c>
      <c r="I1595" s="49" t="s">
        <v>185</v>
      </c>
      <c r="J1595" s="49" t="s">
        <v>133</v>
      </c>
      <c r="K1595" s="49" t="s">
        <v>132</v>
      </c>
      <c r="P1595" s="49" t="s">
        <v>302</v>
      </c>
      <c r="Q1595" s="49" t="s">
        <v>131</v>
      </c>
      <c r="R1595" s="49" t="s">
        <v>183</v>
      </c>
      <c r="S1595" s="49" t="s">
        <v>182</v>
      </c>
      <c r="AB1595" s="49" t="s">
        <v>128</v>
      </c>
      <c r="AC1595" s="49">
        <v>2010</v>
      </c>
      <c r="AD1595" s="146">
        <v>0</v>
      </c>
      <c r="AF1595" s="49" t="s">
        <v>858</v>
      </c>
      <c r="AG1595" s="146">
        <f>(AD1596+AD1597+AD1598)*( 1 +AD1606/(AD1605-AD1606))</f>
        <v>13.220338983050848</v>
      </c>
      <c r="AH1595" s="49" t="s">
        <v>377</v>
      </c>
    </row>
    <row r="1596" spans="1:34" s="49" customFormat="1" x14ac:dyDescent="0.25">
      <c r="A1596" s="49" t="s">
        <v>137</v>
      </c>
      <c r="B1596" s="49" t="s">
        <v>72</v>
      </c>
      <c r="C1596" s="49" t="s">
        <v>73</v>
      </c>
      <c r="D1596" s="49" t="s">
        <v>136</v>
      </c>
      <c r="E1596" s="49" t="s">
        <v>135</v>
      </c>
      <c r="F1596" s="49" t="s">
        <v>295</v>
      </c>
      <c r="G1596" s="49" t="s">
        <v>296</v>
      </c>
      <c r="H1596" s="49">
        <v>446</v>
      </c>
      <c r="I1596" s="49" t="s">
        <v>185</v>
      </c>
      <c r="J1596" s="49" t="s">
        <v>133</v>
      </c>
      <c r="K1596" s="49" t="s">
        <v>132</v>
      </c>
      <c r="P1596" s="49" t="s">
        <v>302</v>
      </c>
      <c r="Q1596" s="49" t="s">
        <v>131</v>
      </c>
      <c r="R1596" s="49" t="s">
        <v>156</v>
      </c>
      <c r="S1596" s="49" t="s">
        <v>155</v>
      </c>
      <c r="AB1596" s="49" t="s">
        <v>128</v>
      </c>
      <c r="AC1596" s="49">
        <v>2010</v>
      </c>
      <c r="AD1596" s="146">
        <v>3</v>
      </c>
      <c r="AF1596" s="49" t="s">
        <v>859</v>
      </c>
      <c r="AG1596" s="146">
        <f>(AD1595+AD1599+AD1600+AD1601+AD1602+AD1603+AD1604)*( 1 +AD1606/(AD1605-AD1606))</f>
        <v>47.796610169491522</v>
      </c>
      <c r="AH1596" s="49" t="s">
        <v>377</v>
      </c>
    </row>
    <row r="1597" spans="1:34" s="49" customFormat="1" x14ac:dyDescent="0.25">
      <c r="A1597" s="49" t="s">
        <v>137</v>
      </c>
      <c r="B1597" s="49" t="s">
        <v>72</v>
      </c>
      <c r="C1597" s="49" t="s">
        <v>73</v>
      </c>
      <c r="D1597" s="49" t="s">
        <v>136</v>
      </c>
      <c r="E1597" s="49" t="s">
        <v>135</v>
      </c>
      <c r="F1597" s="49" t="s">
        <v>295</v>
      </c>
      <c r="G1597" s="49" t="s">
        <v>296</v>
      </c>
      <c r="H1597" s="49">
        <v>446</v>
      </c>
      <c r="I1597" s="49" t="s">
        <v>185</v>
      </c>
      <c r="J1597" s="49" t="s">
        <v>133</v>
      </c>
      <c r="K1597" s="49" t="s">
        <v>132</v>
      </c>
      <c r="P1597" s="49" t="s">
        <v>302</v>
      </c>
      <c r="Q1597" s="49" t="s">
        <v>131</v>
      </c>
      <c r="R1597" s="49" t="s">
        <v>154</v>
      </c>
      <c r="S1597" s="49" t="s">
        <v>153</v>
      </c>
      <c r="AB1597" s="49" t="s">
        <v>128</v>
      </c>
      <c r="AC1597" s="49">
        <v>2010</v>
      </c>
      <c r="AD1597" s="146">
        <v>3</v>
      </c>
      <c r="AF1597" s="49" t="s">
        <v>862</v>
      </c>
      <c r="AG1597" s="146">
        <f>AD1595+AD1596+AD1597+AD1598+ AD1599+AD1600+AD1601+AD1602+AD1603+AD1604+AD1606</f>
        <v>61</v>
      </c>
      <c r="AH1597" s="49" t="s">
        <v>377</v>
      </c>
    </row>
    <row r="1598" spans="1:34" s="49" customFormat="1" x14ac:dyDescent="0.25">
      <c r="A1598" s="49" t="s">
        <v>137</v>
      </c>
      <c r="B1598" s="49" t="s">
        <v>72</v>
      </c>
      <c r="C1598" s="49" t="s">
        <v>73</v>
      </c>
      <c r="D1598" s="49" t="s">
        <v>136</v>
      </c>
      <c r="E1598" s="49" t="s">
        <v>135</v>
      </c>
      <c r="F1598" s="49" t="s">
        <v>295</v>
      </c>
      <c r="G1598" s="49" t="s">
        <v>296</v>
      </c>
      <c r="H1598" s="49">
        <v>446</v>
      </c>
      <c r="I1598" s="49" t="s">
        <v>185</v>
      </c>
      <c r="J1598" s="49" t="s">
        <v>133</v>
      </c>
      <c r="K1598" s="49" t="s">
        <v>132</v>
      </c>
      <c r="P1598" s="49" t="s">
        <v>302</v>
      </c>
      <c r="Q1598" s="49" t="s">
        <v>131</v>
      </c>
      <c r="R1598" s="49" t="s">
        <v>152</v>
      </c>
      <c r="S1598" s="49" t="s">
        <v>151</v>
      </c>
      <c r="AB1598" s="49" t="s">
        <v>128</v>
      </c>
      <c r="AC1598" s="49">
        <v>2010</v>
      </c>
      <c r="AD1598" s="146">
        <v>7</v>
      </c>
      <c r="AG1598" s="146"/>
      <c r="AH1598" s="49" t="s">
        <v>377</v>
      </c>
    </row>
    <row r="1599" spans="1:34" s="49" customFormat="1" x14ac:dyDescent="0.25">
      <c r="A1599" s="49" t="s">
        <v>137</v>
      </c>
      <c r="B1599" s="49" t="s">
        <v>72</v>
      </c>
      <c r="C1599" s="49" t="s">
        <v>73</v>
      </c>
      <c r="D1599" s="49" t="s">
        <v>136</v>
      </c>
      <c r="E1599" s="49" t="s">
        <v>135</v>
      </c>
      <c r="F1599" s="49" t="s">
        <v>295</v>
      </c>
      <c r="G1599" s="49" t="s">
        <v>296</v>
      </c>
      <c r="H1599" s="49">
        <v>446</v>
      </c>
      <c r="I1599" s="49" t="s">
        <v>185</v>
      </c>
      <c r="J1599" s="49" t="s">
        <v>133</v>
      </c>
      <c r="K1599" s="49" t="s">
        <v>132</v>
      </c>
      <c r="P1599" s="49" t="s">
        <v>302</v>
      </c>
      <c r="Q1599" s="49" t="s">
        <v>131</v>
      </c>
      <c r="R1599" s="49" t="s">
        <v>150</v>
      </c>
      <c r="S1599" s="49" t="s">
        <v>149</v>
      </c>
      <c r="AB1599" s="49" t="s">
        <v>128</v>
      </c>
      <c r="AC1599" s="49">
        <v>2010</v>
      </c>
      <c r="AD1599" s="146">
        <v>6</v>
      </c>
      <c r="AG1599" s="146"/>
      <c r="AH1599" s="49" t="s">
        <v>377</v>
      </c>
    </row>
    <row r="1600" spans="1:34" s="49" customFormat="1" x14ac:dyDescent="0.25">
      <c r="A1600" s="49" t="s">
        <v>137</v>
      </c>
      <c r="B1600" s="49" t="s">
        <v>72</v>
      </c>
      <c r="C1600" s="49" t="s">
        <v>73</v>
      </c>
      <c r="D1600" s="49" t="s">
        <v>136</v>
      </c>
      <c r="E1600" s="49" t="s">
        <v>135</v>
      </c>
      <c r="F1600" s="49" t="s">
        <v>295</v>
      </c>
      <c r="G1600" s="49" t="s">
        <v>296</v>
      </c>
      <c r="H1600" s="49">
        <v>446</v>
      </c>
      <c r="I1600" s="49" t="s">
        <v>185</v>
      </c>
      <c r="J1600" s="49" t="s">
        <v>133</v>
      </c>
      <c r="K1600" s="49" t="s">
        <v>132</v>
      </c>
      <c r="P1600" s="49" t="s">
        <v>302</v>
      </c>
      <c r="Q1600" s="49" t="s">
        <v>131</v>
      </c>
      <c r="R1600" s="49" t="s">
        <v>148</v>
      </c>
      <c r="S1600" s="49" t="s">
        <v>147</v>
      </c>
      <c r="AB1600" s="49" t="s">
        <v>128</v>
      </c>
      <c r="AC1600" s="49">
        <v>2010</v>
      </c>
      <c r="AD1600" s="146">
        <v>11</v>
      </c>
      <c r="AG1600" s="146"/>
      <c r="AH1600" s="49" t="s">
        <v>377</v>
      </c>
    </row>
    <row r="1601" spans="1:34" s="49" customFormat="1" x14ac:dyDescent="0.25">
      <c r="A1601" s="49" t="s">
        <v>137</v>
      </c>
      <c r="B1601" s="49" t="s">
        <v>72</v>
      </c>
      <c r="C1601" s="49" t="s">
        <v>73</v>
      </c>
      <c r="D1601" s="49" t="s">
        <v>136</v>
      </c>
      <c r="E1601" s="49" t="s">
        <v>135</v>
      </c>
      <c r="F1601" s="49" t="s">
        <v>295</v>
      </c>
      <c r="G1601" s="49" t="s">
        <v>296</v>
      </c>
      <c r="H1601" s="49">
        <v>446</v>
      </c>
      <c r="I1601" s="49" t="s">
        <v>185</v>
      </c>
      <c r="J1601" s="49" t="s">
        <v>133</v>
      </c>
      <c r="K1601" s="49" t="s">
        <v>132</v>
      </c>
      <c r="P1601" s="49" t="s">
        <v>302</v>
      </c>
      <c r="Q1601" s="49" t="s">
        <v>131</v>
      </c>
      <c r="R1601" s="49" t="s">
        <v>146</v>
      </c>
      <c r="S1601" s="49" t="s">
        <v>145</v>
      </c>
      <c r="AB1601" s="49" t="s">
        <v>128</v>
      </c>
      <c r="AC1601" s="49">
        <v>2010</v>
      </c>
      <c r="AD1601" s="146">
        <v>1</v>
      </c>
      <c r="AG1601" s="146"/>
      <c r="AH1601" s="49" t="s">
        <v>377</v>
      </c>
    </row>
    <row r="1602" spans="1:34" s="49" customFormat="1" x14ac:dyDescent="0.25">
      <c r="A1602" s="49" t="s">
        <v>137</v>
      </c>
      <c r="B1602" s="49" t="s">
        <v>72</v>
      </c>
      <c r="C1602" s="49" t="s">
        <v>73</v>
      </c>
      <c r="D1602" s="49" t="s">
        <v>136</v>
      </c>
      <c r="E1602" s="49" t="s">
        <v>135</v>
      </c>
      <c r="F1602" s="49" t="s">
        <v>295</v>
      </c>
      <c r="G1602" s="49" t="s">
        <v>296</v>
      </c>
      <c r="H1602" s="49">
        <v>446</v>
      </c>
      <c r="I1602" s="49" t="s">
        <v>185</v>
      </c>
      <c r="J1602" s="49" t="s">
        <v>133</v>
      </c>
      <c r="K1602" s="49" t="s">
        <v>132</v>
      </c>
      <c r="P1602" s="49" t="s">
        <v>302</v>
      </c>
      <c r="Q1602" s="49" t="s">
        <v>131</v>
      </c>
      <c r="R1602" s="49" t="s">
        <v>144</v>
      </c>
      <c r="S1602" s="49" t="s">
        <v>143</v>
      </c>
      <c r="AB1602" s="49" t="s">
        <v>128</v>
      </c>
      <c r="AC1602" s="49">
        <v>2010</v>
      </c>
      <c r="AD1602" s="146">
        <v>9</v>
      </c>
      <c r="AG1602" s="146"/>
      <c r="AH1602" s="49" t="s">
        <v>377</v>
      </c>
    </row>
    <row r="1603" spans="1:34" s="49" customFormat="1" x14ac:dyDescent="0.25">
      <c r="A1603" s="49" t="s">
        <v>137</v>
      </c>
      <c r="B1603" s="49" t="s">
        <v>72</v>
      </c>
      <c r="C1603" s="49" t="s">
        <v>73</v>
      </c>
      <c r="D1603" s="49" t="s">
        <v>136</v>
      </c>
      <c r="E1603" s="49" t="s">
        <v>135</v>
      </c>
      <c r="F1603" s="49" t="s">
        <v>295</v>
      </c>
      <c r="G1603" s="49" t="s">
        <v>296</v>
      </c>
      <c r="H1603" s="49">
        <v>446</v>
      </c>
      <c r="I1603" s="49" t="s">
        <v>185</v>
      </c>
      <c r="J1603" s="49" t="s">
        <v>133</v>
      </c>
      <c r="K1603" s="49" t="s">
        <v>132</v>
      </c>
      <c r="P1603" s="49" t="s">
        <v>302</v>
      </c>
      <c r="Q1603" s="49" t="s">
        <v>131</v>
      </c>
      <c r="R1603" s="49" t="s">
        <v>142</v>
      </c>
      <c r="S1603" s="49" t="s">
        <v>141</v>
      </c>
      <c r="AB1603" s="49" t="s">
        <v>128</v>
      </c>
      <c r="AC1603" s="49">
        <v>2010</v>
      </c>
      <c r="AD1603" s="146">
        <v>12</v>
      </c>
      <c r="AG1603" s="146"/>
      <c r="AH1603" s="49" t="s">
        <v>377</v>
      </c>
    </row>
    <row r="1604" spans="1:34" s="49" customFormat="1" x14ac:dyDescent="0.25">
      <c r="A1604" s="49" t="s">
        <v>137</v>
      </c>
      <c r="B1604" s="49" t="s">
        <v>72</v>
      </c>
      <c r="C1604" s="49" t="s">
        <v>73</v>
      </c>
      <c r="D1604" s="49" t="s">
        <v>136</v>
      </c>
      <c r="E1604" s="49" t="s">
        <v>135</v>
      </c>
      <c r="F1604" s="49" t="s">
        <v>295</v>
      </c>
      <c r="G1604" s="49" t="s">
        <v>296</v>
      </c>
      <c r="H1604" s="49">
        <v>446</v>
      </c>
      <c r="I1604" s="49" t="s">
        <v>185</v>
      </c>
      <c r="J1604" s="49" t="s">
        <v>133</v>
      </c>
      <c r="K1604" s="49" t="s">
        <v>132</v>
      </c>
      <c r="P1604" s="49" t="s">
        <v>302</v>
      </c>
      <c r="Q1604" s="49" t="s">
        <v>131</v>
      </c>
      <c r="R1604" s="49" t="s">
        <v>140</v>
      </c>
      <c r="S1604" s="49" t="s">
        <v>139</v>
      </c>
      <c r="AB1604" s="49" t="s">
        <v>128</v>
      </c>
      <c r="AC1604" s="49">
        <v>2010</v>
      </c>
      <c r="AD1604" s="146">
        <v>8</v>
      </c>
      <c r="AG1604" s="146"/>
      <c r="AH1604" s="49" t="s">
        <v>377</v>
      </c>
    </row>
    <row r="1605" spans="1:34" s="49" customFormat="1" x14ac:dyDescent="0.25">
      <c r="A1605" s="49" t="s">
        <v>137</v>
      </c>
      <c r="B1605" s="49" t="s">
        <v>72</v>
      </c>
      <c r="C1605" s="49" t="s">
        <v>73</v>
      </c>
      <c r="D1605" s="49" t="s">
        <v>136</v>
      </c>
      <c r="E1605" s="49" t="s">
        <v>135</v>
      </c>
      <c r="F1605" s="49" t="s">
        <v>295</v>
      </c>
      <c r="G1605" s="49" t="s">
        <v>296</v>
      </c>
      <c r="H1605" s="49">
        <v>446</v>
      </c>
      <c r="I1605" s="49" t="s">
        <v>185</v>
      </c>
      <c r="J1605" s="49" t="s">
        <v>133</v>
      </c>
      <c r="K1605" s="49" t="s">
        <v>132</v>
      </c>
      <c r="P1605" s="49" t="s">
        <v>302</v>
      </c>
      <c r="Q1605" s="49" t="s">
        <v>131</v>
      </c>
      <c r="R1605" s="49" t="s">
        <v>138</v>
      </c>
      <c r="S1605" s="49" t="s">
        <v>131</v>
      </c>
      <c r="AB1605" s="49" t="s">
        <v>128</v>
      </c>
      <c r="AC1605" s="49">
        <v>2010</v>
      </c>
      <c r="AD1605" s="146">
        <v>60</v>
      </c>
      <c r="AG1605" s="146"/>
      <c r="AH1605" s="49" t="s">
        <v>377</v>
      </c>
    </row>
    <row r="1606" spans="1:34" s="49" customFormat="1" x14ac:dyDescent="0.25">
      <c r="A1606" s="49" t="s">
        <v>137</v>
      </c>
      <c r="B1606" s="49" t="s">
        <v>72</v>
      </c>
      <c r="C1606" s="49" t="s">
        <v>73</v>
      </c>
      <c r="D1606" s="49" t="s">
        <v>136</v>
      </c>
      <c r="E1606" s="49" t="s">
        <v>135</v>
      </c>
      <c r="F1606" s="49" t="s">
        <v>295</v>
      </c>
      <c r="G1606" s="49" t="s">
        <v>296</v>
      </c>
      <c r="H1606" s="49">
        <v>446</v>
      </c>
      <c r="I1606" s="49" t="s">
        <v>185</v>
      </c>
      <c r="J1606" s="49" t="s">
        <v>133</v>
      </c>
      <c r="K1606" s="49" t="s">
        <v>132</v>
      </c>
      <c r="P1606" s="49" t="s">
        <v>302</v>
      </c>
      <c r="Q1606" s="49" t="s">
        <v>131</v>
      </c>
      <c r="R1606" s="49" t="s">
        <v>130</v>
      </c>
      <c r="S1606" s="49" t="s">
        <v>129</v>
      </c>
      <c r="AB1606" s="49" t="s">
        <v>128</v>
      </c>
      <c r="AC1606" s="49">
        <v>2010</v>
      </c>
      <c r="AD1606" s="146">
        <v>1</v>
      </c>
      <c r="AG1606" s="146"/>
      <c r="AH1606" s="49" t="s">
        <v>377</v>
      </c>
    </row>
    <row r="1607" spans="1:34" x14ac:dyDescent="0.25">
      <c r="A1607" t="s">
        <v>137</v>
      </c>
      <c r="B1607" t="s">
        <v>76</v>
      </c>
      <c r="C1607" t="s">
        <v>77</v>
      </c>
      <c r="D1607" t="s">
        <v>136</v>
      </c>
      <c r="E1607" t="s">
        <v>135</v>
      </c>
      <c r="F1607" t="s">
        <v>295</v>
      </c>
      <c r="G1607" t="s">
        <v>296</v>
      </c>
      <c r="H1607">
        <v>768</v>
      </c>
      <c r="I1607" t="s">
        <v>180</v>
      </c>
      <c r="J1607" t="s">
        <v>133</v>
      </c>
      <c r="K1607" t="s">
        <v>132</v>
      </c>
      <c r="P1607" t="s">
        <v>297</v>
      </c>
      <c r="Q1607" t="s">
        <v>298</v>
      </c>
      <c r="R1607" t="s">
        <v>156</v>
      </c>
      <c r="S1607" t="s">
        <v>155</v>
      </c>
      <c r="AB1607" t="s">
        <v>128</v>
      </c>
      <c r="AC1607">
        <v>2010</v>
      </c>
      <c r="AD1607" s="145">
        <v>1.5</v>
      </c>
      <c r="AE1607" t="s">
        <v>179</v>
      </c>
      <c r="AH1607" t="s">
        <v>378</v>
      </c>
    </row>
    <row r="1608" spans="1:34" x14ac:dyDescent="0.25">
      <c r="A1608" t="s">
        <v>137</v>
      </c>
      <c r="B1608" t="s">
        <v>76</v>
      </c>
      <c r="C1608" t="s">
        <v>77</v>
      </c>
      <c r="D1608" t="s">
        <v>136</v>
      </c>
      <c r="E1608" t="s">
        <v>135</v>
      </c>
      <c r="F1608" t="s">
        <v>295</v>
      </c>
      <c r="G1608" t="s">
        <v>296</v>
      </c>
      <c r="H1608">
        <v>768</v>
      </c>
      <c r="I1608" t="s">
        <v>180</v>
      </c>
      <c r="J1608" t="s">
        <v>133</v>
      </c>
      <c r="K1608" t="s">
        <v>132</v>
      </c>
      <c r="P1608" t="s">
        <v>297</v>
      </c>
      <c r="Q1608" t="s">
        <v>298</v>
      </c>
      <c r="R1608" t="s">
        <v>154</v>
      </c>
      <c r="S1608" t="s">
        <v>153</v>
      </c>
      <c r="AB1608" t="s">
        <v>128</v>
      </c>
      <c r="AC1608">
        <v>2010</v>
      </c>
      <c r="AD1608" s="145">
        <v>11.7</v>
      </c>
      <c r="AH1608" t="s">
        <v>378</v>
      </c>
    </row>
    <row r="1609" spans="1:34" x14ac:dyDescent="0.25">
      <c r="A1609" t="s">
        <v>137</v>
      </c>
      <c r="B1609" t="s">
        <v>76</v>
      </c>
      <c r="C1609" t="s">
        <v>77</v>
      </c>
      <c r="D1609" t="s">
        <v>136</v>
      </c>
      <c r="E1609" t="s">
        <v>135</v>
      </c>
      <c r="F1609" t="s">
        <v>295</v>
      </c>
      <c r="G1609" t="s">
        <v>296</v>
      </c>
      <c r="H1609">
        <v>768</v>
      </c>
      <c r="I1609" t="s">
        <v>180</v>
      </c>
      <c r="J1609" t="s">
        <v>133</v>
      </c>
      <c r="K1609" t="s">
        <v>132</v>
      </c>
      <c r="P1609" t="s">
        <v>297</v>
      </c>
      <c r="Q1609" t="s">
        <v>298</v>
      </c>
      <c r="R1609" t="s">
        <v>152</v>
      </c>
      <c r="S1609" t="s">
        <v>151</v>
      </c>
      <c r="AB1609" t="s">
        <v>128</v>
      </c>
      <c r="AC1609">
        <v>2010</v>
      </c>
      <c r="AD1609" s="145">
        <v>16.899999999999999</v>
      </c>
      <c r="AH1609" t="s">
        <v>378</v>
      </c>
    </row>
    <row r="1610" spans="1:34" x14ac:dyDescent="0.25">
      <c r="A1610" t="s">
        <v>137</v>
      </c>
      <c r="B1610" t="s">
        <v>76</v>
      </c>
      <c r="C1610" t="s">
        <v>77</v>
      </c>
      <c r="D1610" t="s">
        <v>136</v>
      </c>
      <c r="E1610" t="s">
        <v>135</v>
      </c>
      <c r="F1610" t="s">
        <v>295</v>
      </c>
      <c r="G1610" t="s">
        <v>296</v>
      </c>
      <c r="H1610">
        <v>768</v>
      </c>
      <c r="I1610" t="s">
        <v>180</v>
      </c>
      <c r="J1610" t="s">
        <v>133</v>
      </c>
      <c r="K1610" t="s">
        <v>132</v>
      </c>
      <c r="P1610" t="s">
        <v>297</v>
      </c>
      <c r="Q1610" t="s">
        <v>298</v>
      </c>
      <c r="R1610" t="s">
        <v>150</v>
      </c>
      <c r="S1610" t="s">
        <v>149</v>
      </c>
      <c r="AB1610" t="s">
        <v>128</v>
      </c>
      <c r="AC1610">
        <v>2010</v>
      </c>
      <c r="AD1610" s="145">
        <v>18.399999999999999</v>
      </c>
      <c r="AH1610" t="s">
        <v>378</v>
      </c>
    </row>
    <row r="1611" spans="1:34" x14ac:dyDescent="0.25">
      <c r="A1611" t="s">
        <v>137</v>
      </c>
      <c r="B1611" t="s">
        <v>76</v>
      </c>
      <c r="C1611" t="s">
        <v>77</v>
      </c>
      <c r="D1611" t="s">
        <v>136</v>
      </c>
      <c r="E1611" t="s">
        <v>135</v>
      </c>
      <c r="F1611" t="s">
        <v>295</v>
      </c>
      <c r="G1611" t="s">
        <v>296</v>
      </c>
      <c r="H1611">
        <v>768</v>
      </c>
      <c r="I1611" t="s">
        <v>180</v>
      </c>
      <c r="J1611" t="s">
        <v>133</v>
      </c>
      <c r="K1611" t="s">
        <v>132</v>
      </c>
      <c r="P1611" t="s">
        <v>297</v>
      </c>
      <c r="Q1611" t="s">
        <v>298</v>
      </c>
      <c r="R1611" t="s">
        <v>148</v>
      </c>
      <c r="S1611" t="s">
        <v>147</v>
      </c>
      <c r="AB1611" t="s">
        <v>128</v>
      </c>
      <c r="AC1611">
        <v>2010</v>
      </c>
      <c r="AD1611" s="145">
        <v>51.7</v>
      </c>
      <c r="AH1611" t="s">
        <v>378</v>
      </c>
    </row>
    <row r="1612" spans="1:34" x14ac:dyDescent="0.25">
      <c r="A1612" t="s">
        <v>137</v>
      </c>
      <c r="B1612" t="s">
        <v>76</v>
      </c>
      <c r="C1612" t="s">
        <v>77</v>
      </c>
      <c r="D1612" t="s">
        <v>136</v>
      </c>
      <c r="E1612" t="s">
        <v>135</v>
      </c>
      <c r="F1612" t="s">
        <v>295</v>
      </c>
      <c r="G1612" t="s">
        <v>296</v>
      </c>
      <c r="H1612">
        <v>768</v>
      </c>
      <c r="I1612" t="s">
        <v>180</v>
      </c>
      <c r="J1612" t="s">
        <v>133</v>
      </c>
      <c r="K1612" t="s">
        <v>132</v>
      </c>
      <c r="P1612" t="s">
        <v>297</v>
      </c>
      <c r="Q1612" t="s">
        <v>298</v>
      </c>
      <c r="R1612" t="s">
        <v>146</v>
      </c>
      <c r="S1612" t="s">
        <v>145</v>
      </c>
      <c r="AB1612" t="s">
        <v>128</v>
      </c>
      <c r="AC1612">
        <v>2010</v>
      </c>
      <c r="AD1612" s="145">
        <v>1.8</v>
      </c>
      <c r="AE1612" t="s">
        <v>179</v>
      </c>
      <c r="AH1612" t="s">
        <v>378</v>
      </c>
    </row>
    <row r="1613" spans="1:34" x14ac:dyDescent="0.25">
      <c r="A1613" t="s">
        <v>137</v>
      </c>
      <c r="B1613" t="s">
        <v>76</v>
      </c>
      <c r="C1613" t="s">
        <v>77</v>
      </c>
      <c r="D1613" t="s">
        <v>136</v>
      </c>
      <c r="E1613" t="s">
        <v>135</v>
      </c>
      <c r="F1613" t="s">
        <v>295</v>
      </c>
      <c r="G1613" t="s">
        <v>296</v>
      </c>
      <c r="H1613">
        <v>768</v>
      </c>
      <c r="I1613" t="s">
        <v>180</v>
      </c>
      <c r="J1613" t="s">
        <v>133</v>
      </c>
      <c r="K1613" t="s">
        <v>132</v>
      </c>
      <c r="P1613" t="s">
        <v>297</v>
      </c>
      <c r="Q1613" t="s">
        <v>298</v>
      </c>
      <c r="R1613" t="s">
        <v>144</v>
      </c>
      <c r="S1613" t="s">
        <v>143</v>
      </c>
      <c r="AB1613" t="s">
        <v>128</v>
      </c>
      <c r="AC1613">
        <v>2010</v>
      </c>
      <c r="AD1613" s="145">
        <v>2.2999999999999998</v>
      </c>
      <c r="AE1613" t="s">
        <v>179</v>
      </c>
      <c r="AH1613" t="s">
        <v>378</v>
      </c>
    </row>
    <row r="1614" spans="1:34" x14ac:dyDescent="0.25">
      <c r="A1614" t="s">
        <v>137</v>
      </c>
      <c r="B1614" t="s">
        <v>76</v>
      </c>
      <c r="C1614" t="s">
        <v>77</v>
      </c>
      <c r="D1614" t="s">
        <v>136</v>
      </c>
      <c r="E1614" t="s">
        <v>135</v>
      </c>
      <c r="F1614" t="s">
        <v>295</v>
      </c>
      <c r="G1614" t="s">
        <v>296</v>
      </c>
      <c r="H1614">
        <v>768</v>
      </c>
      <c r="I1614" t="s">
        <v>180</v>
      </c>
      <c r="J1614" t="s">
        <v>133</v>
      </c>
      <c r="K1614" t="s">
        <v>132</v>
      </c>
      <c r="P1614" t="s">
        <v>297</v>
      </c>
      <c r="Q1614" t="s">
        <v>298</v>
      </c>
      <c r="R1614" t="s">
        <v>142</v>
      </c>
      <c r="S1614" t="s">
        <v>141</v>
      </c>
      <c r="AB1614" t="s">
        <v>128</v>
      </c>
      <c r="AC1614">
        <v>2010</v>
      </c>
      <c r="AD1614" s="145">
        <v>7.7</v>
      </c>
      <c r="AH1614" t="s">
        <v>378</v>
      </c>
    </row>
    <row r="1615" spans="1:34" x14ac:dyDescent="0.25">
      <c r="A1615" t="s">
        <v>137</v>
      </c>
      <c r="B1615" t="s">
        <v>76</v>
      </c>
      <c r="C1615" t="s">
        <v>77</v>
      </c>
      <c r="D1615" t="s">
        <v>136</v>
      </c>
      <c r="E1615" t="s">
        <v>135</v>
      </c>
      <c r="F1615" t="s">
        <v>295</v>
      </c>
      <c r="G1615" t="s">
        <v>296</v>
      </c>
      <c r="H1615">
        <v>768</v>
      </c>
      <c r="I1615" t="s">
        <v>180</v>
      </c>
      <c r="J1615" t="s">
        <v>133</v>
      </c>
      <c r="K1615" t="s">
        <v>132</v>
      </c>
      <c r="P1615" t="s">
        <v>297</v>
      </c>
      <c r="Q1615" t="s">
        <v>298</v>
      </c>
      <c r="R1615" t="s">
        <v>140</v>
      </c>
      <c r="S1615" t="s">
        <v>139</v>
      </c>
      <c r="AB1615" t="s">
        <v>128</v>
      </c>
      <c r="AC1615">
        <v>2010</v>
      </c>
      <c r="AD1615" s="145">
        <v>21.9</v>
      </c>
      <c r="AH1615" t="s">
        <v>378</v>
      </c>
    </row>
    <row r="1616" spans="1:34" x14ac:dyDescent="0.25">
      <c r="A1616" t="s">
        <v>137</v>
      </c>
      <c r="B1616" t="s">
        <v>76</v>
      </c>
      <c r="C1616" t="s">
        <v>77</v>
      </c>
      <c r="D1616" t="s">
        <v>136</v>
      </c>
      <c r="E1616" t="s">
        <v>135</v>
      </c>
      <c r="F1616" t="s">
        <v>295</v>
      </c>
      <c r="G1616" t="s">
        <v>296</v>
      </c>
      <c r="H1616">
        <v>768</v>
      </c>
      <c r="I1616" t="s">
        <v>180</v>
      </c>
      <c r="J1616" t="s">
        <v>133</v>
      </c>
      <c r="K1616" t="s">
        <v>132</v>
      </c>
      <c r="P1616" t="s">
        <v>297</v>
      </c>
      <c r="Q1616" t="s">
        <v>298</v>
      </c>
      <c r="R1616" t="s">
        <v>138</v>
      </c>
      <c r="S1616" t="s">
        <v>131</v>
      </c>
      <c r="AB1616" t="s">
        <v>128</v>
      </c>
      <c r="AC1616">
        <v>2010</v>
      </c>
      <c r="AD1616" s="145">
        <v>193.5</v>
      </c>
      <c r="AH1616" t="s">
        <v>378</v>
      </c>
    </row>
    <row r="1617" spans="1:34" x14ac:dyDescent="0.25">
      <c r="A1617" t="s">
        <v>137</v>
      </c>
      <c r="B1617" t="s">
        <v>76</v>
      </c>
      <c r="C1617" t="s">
        <v>77</v>
      </c>
      <c r="D1617" t="s">
        <v>136</v>
      </c>
      <c r="E1617" t="s">
        <v>135</v>
      </c>
      <c r="F1617" t="s">
        <v>295</v>
      </c>
      <c r="G1617" t="s">
        <v>296</v>
      </c>
      <c r="H1617">
        <v>768</v>
      </c>
      <c r="I1617" t="s">
        <v>180</v>
      </c>
      <c r="J1617" t="s">
        <v>133</v>
      </c>
      <c r="K1617" t="s">
        <v>132</v>
      </c>
      <c r="P1617" t="s">
        <v>297</v>
      </c>
      <c r="Q1617" t="s">
        <v>298</v>
      </c>
      <c r="R1617" t="s">
        <v>130</v>
      </c>
      <c r="S1617" t="s">
        <v>129</v>
      </c>
      <c r="AB1617" t="s">
        <v>128</v>
      </c>
      <c r="AC1617">
        <v>2010</v>
      </c>
      <c r="AD1617" s="145">
        <v>58.6</v>
      </c>
      <c r="AH1617" t="s">
        <v>378</v>
      </c>
    </row>
    <row r="1618" spans="1:34" x14ac:dyDescent="0.25">
      <c r="A1618" t="s">
        <v>137</v>
      </c>
      <c r="B1618" t="s">
        <v>76</v>
      </c>
      <c r="C1618" t="s">
        <v>77</v>
      </c>
      <c r="D1618" t="s">
        <v>136</v>
      </c>
      <c r="E1618" t="s">
        <v>135</v>
      </c>
      <c r="F1618" t="s">
        <v>295</v>
      </c>
      <c r="G1618" t="s">
        <v>296</v>
      </c>
      <c r="H1618">
        <v>768</v>
      </c>
      <c r="I1618" t="s">
        <v>180</v>
      </c>
      <c r="J1618" t="s">
        <v>133</v>
      </c>
      <c r="K1618" t="s">
        <v>132</v>
      </c>
      <c r="P1618" t="s">
        <v>300</v>
      </c>
      <c r="Q1618" t="s">
        <v>301</v>
      </c>
      <c r="R1618" t="s">
        <v>156</v>
      </c>
      <c r="S1618" t="s">
        <v>155</v>
      </c>
      <c r="AB1618" t="s">
        <v>128</v>
      </c>
      <c r="AC1618">
        <v>2010</v>
      </c>
      <c r="AD1618" s="145">
        <v>3.1</v>
      </c>
      <c r="AH1618" t="s">
        <v>378</v>
      </c>
    </row>
    <row r="1619" spans="1:34" x14ac:dyDescent="0.25">
      <c r="A1619" t="s">
        <v>137</v>
      </c>
      <c r="B1619" t="s">
        <v>76</v>
      </c>
      <c r="C1619" t="s">
        <v>77</v>
      </c>
      <c r="D1619" t="s">
        <v>136</v>
      </c>
      <c r="E1619" t="s">
        <v>135</v>
      </c>
      <c r="F1619" t="s">
        <v>295</v>
      </c>
      <c r="G1619" t="s">
        <v>296</v>
      </c>
      <c r="H1619">
        <v>768</v>
      </c>
      <c r="I1619" t="s">
        <v>180</v>
      </c>
      <c r="J1619" t="s">
        <v>133</v>
      </c>
      <c r="K1619" t="s">
        <v>132</v>
      </c>
      <c r="P1619" t="s">
        <v>300</v>
      </c>
      <c r="Q1619" t="s">
        <v>301</v>
      </c>
      <c r="R1619" t="s">
        <v>154</v>
      </c>
      <c r="S1619" t="s">
        <v>153</v>
      </c>
      <c r="AB1619" t="s">
        <v>128</v>
      </c>
      <c r="AC1619">
        <v>2010</v>
      </c>
      <c r="AD1619" s="145">
        <v>12.4</v>
      </c>
      <c r="AH1619" t="s">
        <v>378</v>
      </c>
    </row>
    <row r="1620" spans="1:34" x14ac:dyDescent="0.25">
      <c r="A1620" t="s">
        <v>137</v>
      </c>
      <c r="B1620" t="s">
        <v>76</v>
      </c>
      <c r="C1620" t="s">
        <v>77</v>
      </c>
      <c r="D1620" t="s">
        <v>136</v>
      </c>
      <c r="E1620" t="s">
        <v>135</v>
      </c>
      <c r="F1620" t="s">
        <v>295</v>
      </c>
      <c r="G1620" t="s">
        <v>296</v>
      </c>
      <c r="H1620">
        <v>768</v>
      </c>
      <c r="I1620" t="s">
        <v>180</v>
      </c>
      <c r="J1620" t="s">
        <v>133</v>
      </c>
      <c r="K1620" t="s">
        <v>132</v>
      </c>
      <c r="P1620" t="s">
        <v>300</v>
      </c>
      <c r="Q1620" t="s">
        <v>301</v>
      </c>
      <c r="R1620" t="s">
        <v>152</v>
      </c>
      <c r="S1620" t="s">
        <v>151</v>
      </c>
      <c r="AB1620" t="s">
        <v>128</v>
      </c>
      <c r="AC1620">
        <v>2010</v>
      </c>
      <c r="AD1620" s="145">
        <v>19.600000000000001</v>
      </c>
      <c r="AH1620" t="s">
        <v>378</v>
      </c>
    </row>
    <row r="1621" spans="1:34" x14ac:dyDescent="0.25">
      <c r="A1621" t="s">
        <v>137</v>
      </c>
      <c r="B1621" t="s">
        <v>76</v>
      </c>
      <c r="C1621" t="s">
        <v>77</v>
      </c>
      <c r="D1621" t="s">
        <v>136</v>
      </c>
      <c r="E1621" t="s">
        <v>135</v>
      </c>
      <c r="F1621" t="s">
        <v>295</v>
      </c>
      <c r="G1621" t="s">
        <v>296</v>
      </c>
      <c r="H1621">
        <v>768</v>
      </c>
      <c r="I1621" t="s">
        <v>180</v>
      </c>
      <c r="J1621" t="s">
        <v>133</v>
      </c>
      <c r="K1621" t="s">
        <v>132</v>
      </c>
      <c r="P1621" t="s">
        <v>300</v>
      </c>
      <c r="Q1621" t="s">
        <v>301</v>
      </c>
      <c r="R1621" t="s">
        <v>150</v>
      </c>
      <c r="S1621" t="s">
        <v>149</v>
      </c>
      <c r="AB1621" t="s">
        <v>128</v>
      </c>
      <c r="AC1621">
        <v>2010</v>
      </c>
      <c r="AD1621" s="145">
        <v>10.8</v>
      </c>
      <c r="AH1621" t="s">
        <v>378</v>
      </c>
    </row>
    <row r="1622" spans="1:34" x14ac:dyDescent="0.25">
      <c r="A1622" t="s">
        <v>137</v>
      </c>
      <c r="B1622" t="s">
        <v>76</v>
      </c>
      <c r="C1622" t="s">
        <v>77</v>
      </c>
      <c r="D1622" t="s">
        <v>136</v>
      </c>
      <c r="E1622" t="s">
        <v>135</v>
      </c>
      <c r="F1622" t="s">
        <v>295</v>
      </c>
      <c r="G1622" t="s">
        <v>296</v>
      </c>
      <c r="H1622">
        <v>768</v>
      </c>
      <c r="I1622" t="s">
        <v>180</v>
      </c>
      <c r="J1622" t="s">
        <v>133</v>
      </c>
      <c r="K1622" t="s">
        <v>132</v>
      </c>
      <c r="P1622" t="s">
        <v>300</v>
      </c>
      <c r="Q1622" t="s">
        <v>301</v>
      </c>
      <c r="R1622" t="s">
        <v>148</v>
      </c>
      <c r="S1622" t="s">
        <v>147</v>
      </c>
      <c r="AB1622" t="s">
        <v>128</v>
      </c>
      <c r="AC1622">
        <v>2010</v>
      </c>
      <c r="AD1622" s="145">
        <v>26.2</v>
      </c>
      <c r="AH1622" t="s">
        <v>378</v>
      </c>
    </row>
    <row r="1623" spans="1:34" x14ac:dyDescent="0.25">
      <c r="A1623" t="s">
        <v>137</v>
      </c>
      <c r="B1623" t="s">
        <v>76</v>
      </c>
      <c r="C1623" t="s">
        <v>77</v>
      </c>
      <c r="D1623" t="s">
        <v>136</v>
      </c>
      <c r="E1623" t="s">
        <v>135</v>
      </c>
      <c r="F1623" t="s">
        <v>295</v>
      </c>
      <c r="G1623" t="s">
        <v>296</v>
      </c>
      <c r="H1623">
        <v>768</v>
      </c>
      <c r="I1623" t="s">
        <v>180</v>
      </c>
      <c r="J1623" t="s">
        <v>133</v>
      </c>
      <c r="K1623" t="s">
        <v>132</v>
      </c>
      <c r="P1623" t="s">
        <v>300</v>
      </c>
      <c r="Q1623" t="s">
        <v>301</v>
      </c>
      <c r="R1623" t="s">
        <v>146</v>
      </c>
      <c r="S1623" t="s">
        <v>145</v>
      </c>
      <c r="AB1623" t="s">
        <v>128</v>
      </c>
      <c r="AC1623">
        <v>2010</v>
      </c>
      <c r="AD1623" s="145">
        <v>4.0999999999999996</v>
      </c>
      <c r="AH1623" t="s">
        <v>378</v>
      </c>
    </row>
    <row r="1624" spans="1:34" x14ac:dyDescent="0.25">
      <c r="A1624" t="s">
        <v>137</v>
      </c>
      <c r="B1624" t="s">
        <v>76</v>
      </c>
      <c r="C1624" t="s">
        <v>77</v>
      </c>
      <c r="D1624" t="s">
        <v>136</v>
      </c>
      <c r="E1624" t="s">
        <v>135</v>
      </c>
      <c r="F1624" t="s">
        <v>295</v>
      </c>
      <c r="G1624" t="s">
        <v>296</v>
      </c>
      <c r="H1624">
        <v>768</v>
      </c>
      <c r="I1624" t="s">
        <v>180</v>
      </c>
      <c r="J1624" t="s">
        <v>133</v>
      </c>
      <c r="K1624" t="s">
        <v>132</v>
      </c>
      <c r="P1624" t="s">
        <v>300</v>
      </c>
      <c r="Q1624" t="s">
        <v>301</v>
      </c>
      <c r="R1624" t="s">
        <v>144</v>
      </c>
      <c r="S1624" t="s">
        <v>143</v>
      </c>
      <c r="AB1624" t="s">
        <v>128</v>
      </c>
      <c r="AC1624">
        <v>2010</v>
      </c>
      <c r="AD1624" s="145">
        <v>31.6</v>
      </c>
      <c r="AH1624" t="s">
        <v>378</v>
      </c>
    </row>
    <row r="1625" spans="1:34" x14ac:dyDescent="0.25">
      <c r="A1625" t="s">
        <v>137</v>
      </c>
      <c r="B1625" t="s">
        <v>76</v>
      </c>
      <c r="C1625" t="s">
        <v>77</v>
      </c>
      <c r="D1625" t="s">
        <v>136</v>
      </c>
      <c r="E1625" t="s">
        <v>135</v>
      </c>
      <c r="F1625" t="s">
        <v>295</v>
      </c>
      <c r="G1625" t="s">
        <v>296</v>
      </c>
      <c r="H1625">
        <v>768</v>
      </c>
      <c r="I1625" t="s">
        <v>180</v>
      </c>
      <c r="J1625" t="s">
        <v>133</v>
      </c>
      <c r="K1625" t="s">
        <v>132</v>
      </c>
      <c r="P1625" t="s">
        <v>300</v>
      </c>
      <c r="Q1625" t="s">
        <v>301</v>
      </c>
      <c r="R1625" t="s">
        <v>142</v>
      </c>
      <c r="S1625" t="s">
        <v>141</v>
      </c>
      <c r="AB1625" t="s">
        <v>128</v>
      </c>
      <c r="AC1625">
        <v>2010</v>
      </c>
      <c r="AD1625" s="145">
        <v>30.3</v>
      </c>
      <c r="AH1625" t="s">
        <v>378</v>
      </c>
    </row>
    <row r="1626" spans="1:34" x14ac:dyDescent="0.25">
      <c r="A1626" t="s">
        <v>137</v>
      </c>
      <c r="B1626" t="s">
        <v>76</v>
      </c>
      <c r="C1626" t="s">
        <v>77</v>
      </c>
      <c r="D1626" t="s">
        <v>136</v>
      </c>
      <c r="E1626" t="s">
        <v>135</v>
      </c>
      <c r="F1626" t="s">
        <v>295</v>
      </c>
      <c r="G1626" t="s">
        <v>296</v>
      </c>
      <c r="H1626">
        <v>768</v>
      </c>
      <c r="I1626" t="s">
        <v>180</v>
      </c>
      <c r="J1626" t="s">
        <v>133</v>
      </c>
      <c r="K1626" t="s">
        <v>132</v>
      </c>
      <c r="P1626" t="s">
        <v>300</v>
      </c>
      <c r="Q1626" t="s">
        <v>301</v>
      </c>
      <c r="R1626" t="s">
        <v>140</v>
      </c>
      <c r="S1626" t="s">
        <v>139</v>
      </c>
      <c r="AB1626" t="s">
        <v>128</v>
      </c>
      <c r="AC1626">
        <v>2010</v>
      </c>
      <c r="AD1626" s="145">
        <v>23.1</v>
      </c>
      <c r="AH1626" t="s">
        <v>378</v>
      </c>
    </row>
    <row r="1627" spans="1:34" x14ac:dyDescent="0.25">
      <c r="A1627" t="s">
        <v>137</v>
      </c>
      <c r="B1627" t="s">
        <v>76</v>
      </c>
      <c r="C1627" t="s">
        <v>77</v>
      </c>
      <c r="D1627" t="s">
        <v>136</v>
      </c>
      <c r="E1627" t="s">
        <v>135</v>
      </c>
      <c r="F1627" t="s">
        <v>295</v>
      </c>
      <c r="G1627" t="s">
        <v>296</v>
      </c>
      <c r="H1627">
        <v>768</v>
      </c>
      <c r="I1627" t="s">
        <v>180</v>
      </c>
      <c r="J1627" t="s">
        <v>133</v>
      </c>
      <c r="K1627" t="s">
        <v>132</v>
      </c>
      <c r="P1627" t="s">
        <v>300</v>
      </c>
      <c r="Q1627" t="s">
        <v>301</v>
      </c>
      <c r="R1627" t="s">
        <v>138</v>
      </c>
      <c r="S1627" t="s">
        <v>131</v>
      </c>
      <c r="AB1627" t="s">
        <v>128</v>
      </c>
      <c r="AC1627">
        <v>2010</v>
      </c>
      <c r="AD1627" s="145">
        <v>223.7</v>
      </c>
      <c r="AH1627" t="s">
        <v>378</v>
      </c>
    </row>
    <row r="1628" spans="1:34" x14ac:dyDescent="0.25">
      <c r="A1628" t="s">
        <v>137</v>
      </c>
      <c r="B1628" t="s">
        <v>76</v>
      </c>
      <c r="C1628" t="s">
        <v>77</v>
      </c>
      <c r="D1628" t="s">
        <v>136</v>
      </c>
      <c r="E1628" t="s">
        <v>135</v>
      </c>
      <c r="F1628" t="s">
        <v>295</v>
      </c>
      <c r="G1628" t="s">
        <v>296</v>
      </c>
      <c r="H1628">
        <v>768</v>
      </c>
      <c r="I1628" t="s">
        <v>180</v>
      </c>
      <c r="J1628" t="s">
        <v>133</v>
      </c>
      <c r="K1628" t="s">
        <v>132</v>
      </c>
      <c r="P1628" t="s">
        <v>300</v>
      </c>
      <c r="Q1628" t="s">
        <v>301</v>
      </c>
      <c r="R1628" t="s">
        <v>130</v>
      </c>
      <c r="S1628" t="s">
        <v>129</v>
      </c>
      <c r="AB1628" t="s">
        <v>128</v>
      </c>
      <c r="AC1628">
        <v>2010</v>
      </c>
      <c r="AD1628" s="145">
        <v>61.1</v>
      </c>
      <c r="AH1628" t="s">
        <v>378</v>
      </c>
    </row>
    <row r="1629" spans="1:34" s="49" customFormat="1" x14ac:dyDescent="0.25">
      <c r="A1629" s="49" t="s">
        <v>137</v>
      </c>
      <c r="B1629" s="49" t="s">
        <v>76</v>
      </c>
      <c r="C1629" s="49" t="s">
        <v>77</v>
      </c>
      <c r="D1629" s="49" t="s">
        <v>136</v>
      </c>
      <c r="E1629" s="49" t="s">
        <v>135</v>
      </c>
      <c r="F1629" s="49" t="s">
        <v>295</v>
      </c>
      <c r="G1629" s="49" t="s">
        <v>296</v>
      </c>
      <c r="H1629" s="49">
        <v>768</v>
      </c>
      <c r="I1629" s="49" t="s">
        <v>180</v>
      </c>
      <c r="J1629" s="49" t="s">
        <v>133</v>
      </c>
      <c r="K1629" s="49" t="s">
        <v>132</v>
      </c>
      <c r="P1629" s="49" t="s">
        <v>302</v>
      </c>
      <c r="Q1629" s="49" t="s">
        <v>131</v>
      </c>
      <c r="R1629" s="49" t="s">
        <v>156</v>
      </c>
      <c r="S1629" s="49" t="s">
        <v>155</v>
      </c>
      <c r="AB1629" s="49" t="s">
        <v>128</v>
      </c>
      <c r="AC1629" s="49">
        <v>2010</v>
      </c>
      <c r="AD1629" s="146">
        <v>4.5999999999999996</v>
      </c>
      <c r="AF1629" s="49" t="s">
        <v>858</v>
      </c>
      <c r="AG1629" s="146">
        <f>(AD1629+AD1630+AD1631)*( 1 +AD1639/(AD1638-AD1639))</f>
        <v>91.43341176470588</v>
      </c>
      <c r="AH1629" s="49" t="s">
        <v>378</v>
      </c>
    </row>
    <row r="1630" spans="1:34" s="49" customFormat="1" x14ac:dyDescent="0.25">
      <c r="A1630" s="49" t="s">
        <v>137</v>
      </c>
      <c r="B1630" s="49" t="s">
        <v>76</v>
      </c>
      <c r="C1630" s="49" t="s">
        <v>77</v>
      </c>
      <c r="D1630" s="49" t="s">
        <v>136</v>
      </c>
      <c r="E1630" s="49" t="s">
        <v>135</v>
      </c>
      <c r="F1630" s="49" t="s">
        <v>295</v>
      </c>
      <c r="G1630" s="49" t="s">
        <v>296</v>
      </c>
      <c r="H1630" s="49">
        <v>768</v>
      </c>
      <c r="I1630" s="49" t="s">
        <v>180</v>
      </c>
      <c r="J1630" s="49" t="s">
        <v>133</v>
      </c>
      <c r="K1630" s="49" t="s">
        <v>132</v>
      </c>
      <c r="P1630" s="49" t="s">
        <v>302</v>
      </c>
      <c r="Q1630" s="49" t="s">
        <v>131</v>
      </c>
      <c r="R1630" s="49" t="s">
        <v>154</v>
      </c>
      <c r="S1630" s="49" t="s">
        <v>153</v>
      </c>
      <c r="AB1630" s="49" t="s">
        <v>128</v>
      </c>
      <c r="AC1630" s="49">
        <v>2010</v>
      </c>
      <c r="AD1630" s="146">
        <v>24.1</v>
      </c>
      <c r="AF1630" s="49" t="s">
        <v>859</v>
      </c>
      <c r="AG1630" s="146">
        <f>(AD1632+AD1633+AD1634+AD1635+AD1636+AD1637)*( 1 +AD1639/(AD1638-AD1639))</f>
        <v>322.40094117647061</v>
      </c>
      <c r="AH1630" s="49" t="s">
        <v>378</v>
      </c>
    </row>
    <row r="1631" spans="1:34" s="49" customFormat="1" x14ac:dyDescent="0.25">
      <c r="A1631" s="49" t="s">
        <v>137</v>
      </c>
      <c r="B1631" s="49" t="s">
        <v>76</v>
      </c>
      <c r="C1631" s="49" t="s">
        <v>77</v>
      </c>
      <c r="D1631" s="49" t="s">
        <v>136</v>
      </c>
      <c r="E1631" s="49" t="s">
        <v>135</v>
      </c>
      <c r="F1631" s="49" t="s">
        <v>295</v>
      </c>
      <c r="G1631" s="49" t="s">
        <v>296</v>
      </c>
      <c r="H1631" s="49">
        <v>768</v>
      </c>
      <c r="I1631" s="49" t="s">
        <v>180</v>
      </c>
      <c r="J1631" s="49" t="s">
        <v>133</v>
      </c>
      <c r="K1631" s="49" t="s">
        <v>132</v>
      </c>
      <c r="P1631" s="49" t="s">
        <v>302</v>
      </c>
      <c r="Q1631" s="49" t="s">
        <v>131</v>
      </c>
      <c r="R1631" s="49" t="s">
        <v>152</v>
      </c>
      <c r="S1631" s="49" t="s">
        <v>151</v>
      </c>
      <c r="AB1631" s="49" t="s">
        <v>128</v>
      </c>
      <c r="AC1631" s="49">
        <v>2010</v>
      </c>
      <c r="AD1631" s="146">
        <v>36.5</v>
      </c>
      <c r="AF1631" s="49" t="s">
        <v>862</v>
      </c>
      <c r="AG1631" s="146">
        <f>AD1629+AD1630+AD1631+AD1632+ AD1633+AD1634+AD1635+AD1636+AD1637+AD1639</f>
        <v>414.8</v>
      </c>
      <c r="AH1631" s="49" t="s">
        <v>378</v>
      </c>
    </row>
    <row r="1632" spans="1:34" s="49" customFormat="1" x14ac:dyDescent="0.25">
      <c r="A1632" s="49" t="s">
        <v>137</v>
      </c>
      <c r="B1632" s="49" t="s">
        <v>76</v>
      </c>
      <c r="C1632" s="49" t="s">
        <v>77</v>
      </c>
      <c r="D1632" s="49" t="s">
        <v>136</v>
      </c>
      <c r="E1632" s="49" t="s">
        <v>135</v>
      </c>
      <c r="F1632" s="49" t="s">
        <v>295</v>
      </c>
      <c r="G1632" s="49" t="s">
        <v>296</v>
      </c>
      <c r="H1632" s="49">
        <v>768</v>
      </c>
      <c r="I1632" s="49" t="s">
        <v>180</v>
      </c>
      <c r="J1632" s="49" t="s">
        <v>133</v>
      </c>
      <c r="K1632" s="49" t="s">
        <v>132</v>
      </c>
      <c r="P1632" s="49" t="s">
        <v>302</v>
      </c>
      <c r="Q1632" s="49" t="s">
        <v>131</v>
      </c>
      <c r="R1632" s="49" t="s">
        <v>150</v>
      </c>
      <c r="S1632" s="49" t="s">
        <v>149</v>
      </c>
      <c r="AB1632" s="49" t="s">
        <v>128</v>
      </c>
      <c r="AC1632" s="49">
        <v>2010</v>
      </c>
      <c r="AD1632" s="146">
        <v>29.2</v>
      </c>
      <c r="AG1632" s="146"/>
      <c r="AH1632" s="49" t="s">
        <v>378</v>
      </c>
    </row>
    <row r="1633" spans="1:34" s="49" customFormat="1" x14ac:dyDescent="0.25">
      <c r="A1633" s="49" t="s">
        <v>137</v>
      </c>
      <c r="B1633" s="49" t="s">
        <v>76</v>
      </c>
      <c r="C1633" s="49" t="s">
        <v>77</v>
      </c>
      <c r="D1633" s="49" t="s">
        <v>136</v>
      </c>
      <c r="E1633" s="49" t="s">
        <v>135</v>
      </c>
      <c r="F1633" s="49" t="s">
        <v>295</v>
      </c>
      <c r="G1633" s="49" t="s">
        <v>296</v>
      </c>
      <c r="H1633" s="49">
        <v>768</v>
      </c>
      <c r="I1633" s="49" t="s">
        <v>180</v>
      </c>
      <c r="J1633" s="49" t="s">
        <v>133</v>
      </c>
      <c r="K1633" s="49" t="s">
        <v>132</v>
      </c>
      <c r="P1633" s="49" t="s">
        <v>302</v>
      </c>
      <c r="Q1633" s="49" t="s">
        <v>131</v>
      </c>
      <c r="R1633" s="49" t="s">
        <v>148</v>
      </c>
      <c r="S1633" s="49" t="s">
        <v>147</v>
      </c>
      <c r="AB1633" s="49" t="s">
        <v>128</v>
      </c>
      <c r="AC1633" s="49">
        <v>2010</v>
      </c>
      <c r="AD1633" s="146">
        <v>77.900000000000006</v>
      </c>
      <c r="AG1633" s="146"/>
      <c r="AH1633" s="49" t="s">
        <v>378</v>
      </c>
    </row>
    <row r="1634" spans="1:34" s="49" customFormat="1" x14ac:dyDescent="0.25">
      <c r="A1634" s="49" t="s">
        <v>137</v>
      </c>
      <c r="B1634" s="49" t="s">
        <v>76</v>
      </c>
      <c r="C1634" s="49" t="s">
        <v>77</v>
      </c>
      <c r="D1634" s="49" t="s">
        <v>136</v>
      </c>
      <c r="E1634" s="49" t="s">
        <v>135</v>
      </c>
      <c r="F1634" s="49" t="s">
        <v>295</v>
      </c>
      <c r="G1634" s="49" t="s">
        <v>296</v>
      </c>
      <c r="H1634" s="49">
        <v>768</v>
      </c>
      <c r="I1634" s="49" t="s">
        <v>180</v>
      </c>
      <c r="J1634" s="49" t="s">
        <v>133</v>
      </c>
      <c r="K1634" s="49" t="s">
        <v>132</v>
      </c>
      <c r="P1634" s="49" t="s">
        <v>302</v>
      </c>
      <c r="Q1634" s="49" t="s">
        <v>131</v>
      </c>
      <c r="R1634" s="49" t="s">
        <v>146</v>
      </c>
      <c r="S1634" s="49" t="s">
        <v>145</v>
      </c>
      <c r="AB1634" s="49" t="s">
        <v>128</v>
      </c>
      <c r="AC1634" s="49">
        <v>2010</v>
      </c>
      <c r="AD1634" s="146">
        <v>5.9</v>
      </c>
      <c r="AG1634" s="146"/>
      <c r="AH1634" s="49" t="s">
        <v>378</v>
      </c>
    </row>
    <row r="1635" spans="1:34" s="49" customFormat="1" x14ac:dyDescent="0.25">
      <c r="A1635" s="49" t="s">
        <v>137</v>
      </c>
      <c r="B1635" s="49" t="s">
        <v>76</v>
      </c>
      <c r="C1635" s="49" t="s">
        <v>77</v>
      </c>
      <c r="D1635" s="49" t="s">
        <v>136</v>
      </c>
      <c r="E1635" s="49" t="s">
        <v>135</v>
      </c>
      <c r="F1635" s="49" t="s">
        <v>295</v>
      </c>
      <c r="G1635" s="49" t="s">
        <v>296</v>
      </c>
      <c r="H1635" s="49">
        <v>768</v>
      </c>
      <c r="I1635" s="49" t="s">
        <v>180</v>
      </c>
      <c r="J1635" s="49" t="s">
        <v>133</v>
      </c>
      <c r="K1635" s="49" t="s">
        <v>132</v>
      </c>
      <c r="P1635" s="49" t="s">
        <v>302</v>
      </c>
      <c r="Q1635" s="49" t="s">
        <v>131</v>
      </c>
      <c r="R1635" s="49" t="s">
        <v>144</v>
      </c>
      <c r="S1635" s="49" t="s">
        <v>143</v>
      </c>
      <c r="AB1635" s="49" t="s">
        <v>128</v>
      </c>
      <c r="AC1635" s="49">
        <v>2010</v>
      </c>
      <c r="AD1635" s="146">
        <v>33.9</v>
      </c>
      <c r="AG1635" s="146"/>
      <c r="AH1635" s="49" t="s">
        <v>378</v>
      </c>
    </row>
    <row r="1636" spans="1:34" s="49" customFormat="1" x14ac:dyDescent="0.25">
      <c r="A1636" s="49" t="s">
        <v>137</v>
      </c>
      <c r="B1636" s="49" t="s">
        <v>76</v>
      </c>
      <c r="C1636" s="49" t="s">
        <v>77</v>
      </c>
      <c r="D1636" s="49" t="s">
        <v>136</v>
      </c>
      <c r="E1636" s="49" t="s">
        <v>135</v>
      </c>
      <c r="F1636" s="49" t="s">
        <v>295</v>
      </c>
      <c r="G1636" s="49" t="s">
        <v>296</v>
      </c>
      <c r="H1636" s="49">
        <v>768</v>
      </c>
      <c r="I1636" s="49" t="s">
        <v>180</v>
      </c>
      <c r="J1636" s="49" t="s">
        <v>133</v>
      </c>
      <c r="K1636" s="49" t="s">
        <v>132</v>
      </c>
      <c r="P1636" s="49" t="s">
        <v>302</v>
      </c>
      <c r="Q1636" s="49" t="s">
        <v>131</v>
      </c>
      <c r="R1636" s="49" t="s">
        <v>142</v>
      </c>
      <c r="S1636" s="49" t="s">
        <v>141</v>
      </c>
      <c r="AB1636" s="49" t="s">
        <v>128</v>
      </c>
      <c r="AC1636" s="49">
        <v>2010</v>
      </c>
      <c r="AD1636" s="146">
        <v>38</v>
      </c>
      <c r="AG1636" s="146"/>
      <c r="AH1636" s="49" t="s">
        <v>378</v>
      </c>
    </row>
    <row r="1637" spans="1:34" s="49" customFormat="1" x14ac:dyDescent="0.25">
      <c r="A1637" s="49" t="s">
        <v>137</v>
      </c>
      <c r="B1637" s="49" t="s">
        <v>76</v>
      </c>
      <c r="C1637" s="49" t="s">
        <v>77</v>
      </c>
      <c r="D1637" s="49" t="s">
        <v>136</v>
      </c>
      <c r="E1637" s="49" t="s">
        <v>135</v>
      </c>
      <c r="F1637" s="49" t="s">
        <v>295</v>
      </c>
      <c r="G1637" s="49" t="s">
        <v>296</v>
      </c>
      <c r="H1637" s="49">
        <v>768</v>
      </c>
      <c r="I1637" s="49" t="s">
        <v>180</v>
      </c>
      <c r="J1637" s="49" t="s">
        <v>133</v>
      </c>
      <c r="K1637" s="49" t="s">
        <v>132</v>
      </c>
      <c r="P1637" s="49" t="s">
        <v>302</v>
      </c>
      <c r="Q1637" s="49" t="s">
        <v>131</v>
      </c>
      <c r="R1637" s="49" t="s">
        <v>140</v>
      </c>
      <c r="S1637" s="49" t="s">
        <v>139</v>
      </c>
      <c r="AB1637" s="49" t="s">
        <v>128</v>
      </c>
      <c r="AC1637" s="49">
        <v>2010</v>
      </c>
      <c r="AD1637" s="146">
        <v>45</v>
      </c>
      <c r="AG1637" s="146"/>
      <c r="AH1637" s="49" t="s">
        <v>378</v>
      </c>
    </row>
    <row r="1638" spans="1:34" s="49" customFormat="1" x14ac:dyDescent="0.25">
      <c r="A1638" s="49" t="s">
        <v>137</v>
      </c>
      <c r="B1638" s="49" t="s">
        <v>76</v>
      </c>
      <c r="C1638" s="49" t="s">
        <v>77</v>
      </c>
      <c r="D1638" s="49" t="s">
        <v>136</v>
      </c>
      <c r="E1638" s="49" t="s">
        <v>135</v>
      </c>
      <c r="F1638" s="49" t="s">
        <v>295</v>
      </c>
      <c r="G1638" s="49" t="s">
        <v>296</v>
      </c>
      <c r="H1638" s="49">
        <v>768</v>
      </c>
      <c r="I1638" s="49" t="s">
        <v>180</v>
      </c>
      <c r="J1638" s="49" t="s">
        <v>133</v>
      </c>
      <c r="K1638" s="49" t="s">
        <v>132</v>
      </c>
      <c r="P1638" s="49" t="s">
        <v>302</v>
      </c>
      <c r="Q1638" s="49" t="s">
        <v>131</v>
      </c>
      <c r="R1638" s="49" t="s">
        <v>138</v>
      </c>
      <c r="S1638" s="49" t="s">
        <v>131</v>
      </c>
      <c r="AB1638" s="49" t="s">
        <v>128</v>
      </c>
      <c r="AC1638" s="49">
        <v>2010</v>
      </c>
      <c r="AD1638" s="146">
        <v>417.2</v>
      </c>
      <c r="AG1638" s="146"/>
      <c r="AH1638" s="49" t="s">
        <v>378</v>
      </c>
    </row>
    <row r="1639" spans="1:34" s="49" customFormat="1" x14ac:dyDescent="0.25">
      <c r="A1639" s="49" t="s">
        <v>137</v>
      </c>
      <c r="B1639" s="49" t="s">
        <v>76</v>
      </c>
      <c r="C1639" s="49" t="s">
        <v>77</v>
      </c>
      <c r="D1639" s="49" t="s">
        <v>136</v>
      </c>
      <c r="E1639" s="49" t="s">
        <v>135</v>
      </c>
      <c r="F1639" s="49" t="s">
        <v>295</v>
      </c>
      <c r="G1639" s="49" t="s">
        <v>296</v>
      </c>
      <c r="H1639" s="49">
        <v>768</v>
      </c>
      <c r="I1639" s="49" t="s">
        <v>180</v>
      </c>
      <c r="J1639" s="49" t="s">
        <v>133</v>
      </c>
      <c r="K1639" s="49" t="s">
        <v>132</v>
      </c>
      <c r="P1639" s="49" t="s">
        <v>302</v>
      </c>
      <c r="Q1639" s="49" t="s">
        <v>131</v>
      </c>
      <c r="R1639" s="49" t="s">
        <v>130</v>
      </c>
      <c r="S1639" s="49" t="s">
        <v>129</v>
      </c>
      <c r="AB1639" s="49" t="s">
        <v>128</v>
      </c>
      <c r="AC1639" s="49">
        <v>2010</v>
      </c>
      <c r="AD1639" s="146">
        <v>119.7</v>
      </c>
      <c r="AG1639" s="146"/>
      <c r="AH1639" s="49" t="s">
        <v>378</v>
      </c>
    </row>
    <row r="1640" spans="1:34" x14ac:dyDescent="0.25">
      <c r="A1640" t="s">
        <v>137</v>
      </c>
      <c r="B1640" t="s">
        <v>90</v>
      </c>
      <c r="C1640" t="s">
        <v>91</v>
      </c>
      <c r="D1640" t="s">
        <v>136</v>
      </c>
      <c r="E1640" t="s">
        <v>135</v>
      </c>
      <c r="F1640" t="s">
        <v>295</v>
      </c>
      <c r="G1640" t="s">
        <v>296</v>
      </c>
      <c r="H1640">
        <v>622</v>
      </c>
      <c r="I1640" t="s">
        <v>178</v>
      </c>
      <c r="J1640" t="s">
        <v>133</v>
      </c>
      <c r="K1640" t="s">
        <v>132</v>
      </c>
      <c r="P1640" t="s">
        <v>297</v>
      </c>
      <c r="Q1640" t="s">
        <v>298</v>
      </c>
      <c r="R1640" t="s">
        <v>156</v>
      </c>
      <c r="S1640" t="s">
        <v>155</v>
      </c>
      <c r="AB1640" t="s">
        <v>128</v>
      </c>
      <c r="AC1640">
        <v>2010</v>
      </c>
      <c r="AD1640" s="145">
        <v>20</v>
      </c>
      <c r="AH1640" t="s">
        <v>379</v>
      </c>
    </row>
    <row r="1641" spans="1:34" x14ac:dyDescent="0.25">
      <c r="A1641" t="s">
        <v>137</v>
      </c>
      <c r="B1641" t="s">
        <v>90</v>
      </c>
      <c r="C1641" t="s">
        <v>91</v>
      </c>
      <c r="D1641" t="s">
        <v>136</v>
      </c>
      <c r="E1641" t="s">
        <v>135</v>
      </c>
      <c r="F1641" t="s">
        <v>295</v>
      </c>
      <c r="G1641" t="s">
        <v>296</v>
      </c>
      <c r="H1641">
        <v>622</v>
      </c>
      <c r="I1641" t="s">
        <v>178</v>
      </c>
      <c r="J1641" t="s">
        <v>133</v>
      </c>
      <c r="K1641" t="s">
        <v>132</v>
      </c>
      <c r="P1641" t="s">
        <v>297</v>
      </c>
      <c r="Q1641" t="s">
        <v>298</v>
      </c>
      <c r="R1641" t="s">
        <v>154</v>
      </c>
      <c r="S1641" t="s">
        <v>153</v>
      </c>
      <c r="AB1641" t="s">
        <v>128</v>
      </c>
      <c r="AC1641">
        <v>2010</v>
      </c>
      <c r="AD1641" s="145">
        <v>55</v>
      </c>
      <c r="AH1641" t="s">
        <v>379</v>
      </c>
    </row>
    <row r="1642" spans="1:34" x14ac:dyDescent="0.25">
      <c r="A1642" t="s">
        <v>137</v>
      </c>
      <c r="B1642" t="s">
        <v>90</v>
      </c>
      <c r="C1642" t="s">
        <v>91</v>
      </c>
      <c r="D1642" t="s">
        <v>136</v>
      </c>
      <c r="E1642" t="s">
        <v>135</v>
      </c>
      <c r="F1642" t="s">
        <v>295</v>
      </c>
      <c r="G1642" t="s">
        <v>296</v>
      </c>
      <c r="H1642">
        <v>622</v>
      </c>
      <c r="I1642" t="s">
        <v>178</v>
      </c>
      <c r="J1642" t="s">
        <v>133</v>
      </c>
      <c r="K1642" t="s">
        <v>132</v>
      </c>
      <c r="P1642" t="s">
        <v>297</v>
      </c>
      <c r="Q1642" t="s">
        <v>298</v>
      </c>
      <c r="R1642" t="s">
        <v>152</v>
      </c>
      <c r="S1642" t="s">
        <v>151</v>
      </c>
      <c r="AB1642" t="s">
        <v>128</v>
      </c>
      <c r="AC1642">
        <v>2010</v>
      </c>
      <c r="AD1642" s="145">
        <v>65</v>
      </c>
      <c r="AH1642" t="s">
        <v>379</v>
      </c>
    </row>
    <row r="1643" spans="1:34" x14ac:dyDescent="0.25">
      <c r="A1643" t="s">
        <v>137</v>
      </c>
      <c r="B1643" t="s">
        <v>90</v>
      </c>
      <c r="C1643" t="s">
        <v>91</v>
      </c>
      <c r="D1643" t="s">
        <v>136</v>
      </c>
      <c r="E1643" t="s">
        <v>135</v>
      </c>
      <c r="F1643" t="s">
        <v>295</v>
      </c>
      <c r="G1643" t="s">
        <v>296</v>
      </c>
      <c r="H1643">
        <v>622</v>
      </c>
      <c r="I1643" t="s">
        <v>178</v>
      </c>
      <c r="J1643" t="s">
        <v>133</v>
      </c>
      <c r="K1643" t="s">
        <v>132</v>
      </c>
      <c r="P1643" t="s">
        <v>297</v>
      </c>
      <c r="Q1643" t="s">
        <v>298</v>
      </c>
      <c r="R1643" t="s">
        <v>150</v>
      </c>
      <c r="S1643" t="s">
        <v>149</v>
      </c>
      <c r="AB1643" t="s">
        <v>128</v>
      </c>
      <c r="AC1643">
        <v>2010</v>
      </c>
      <c r="AD1643" s="145">
        <v>152</v>
      </c>
      <c r="AH1643" t="s">
        <v>379</v>
      </c>
    </row>
    <row r="1644" spans="1:34" x14ac:dyDescent="0.25">
      <c r="A1644" t="s">
        <v>137</v>
      </c>
      <c r="B1644" t="s">
        <v>90</v>
      </c>
      <c r="C1644" t="s">
        <v>91</v>
      </c>
      <c r="D1644" t="s">
        <v>136</v>
      </c>
      <c r="E1644" t="s">
        <v>135</v>
      </c>
      <c r="F1644" t="s">
        <v>295</v>
      </c>
      <c r="G1644" t="s">
        <v>296</v>
      </c>
      <c r="H1644">
        <v>622</v>
      </c>
      <c r="I1644" t="s">
        <v>178</v>
      </c>
      <c r="J1644" t="s">
        <v>133</v>
      </c>
      <c r="K1644" t="s">
        <v>132</v>
      </c>
      <c r="P1644" t="s">
        <v>297</v>
      </c>
      <c r="Q1644" t="s">
        <v>298</v>
      </c>
      <c r="R1644" t="s">
        <v>148</v>
      </c>
      <c r="S1644" t="s">
        <v>147</v>
      </c>
      <c r="AB1644" t="s">
        <v>128</v>
      </c>
      <c r="AC1644">
        <v>2010</v>
      </c>
      <c r="AD1644" s="145">
        <v>170</v>
      </c>
      <c r="AH1644" t="s">
        <v>379</v>
      </c>
    </row>
    <row r="1645" spans="1:34" x14ac:dyDescent="0.25">
      <c r="A1645" t="s">
        <v>137</v>
      </c>
      <c r="B1645" t="s">
        <v>90</v>
      </c>
      <c r="C1645" t="s">
        <v>91</v>
      </c>
      <c r="D1645" t="s">
        <v>136</v>
      </c>
      <c r="E1645" t="s">
        <v>135</v>
      </c>
      <c r="F1645" t="s">
        <v>295</v>
      </c>
      <c r="G1645" t="s">
        <v>296</v>
      </c>
      <c r="H1645">
        <v>622</v>
      </c>
      <c r="I1645" t="s">
        <v>178</v>
      </c>
      <c r="J1645" t="s">
        <v>133</v>
      </c>
      <c r="K1645" t="s">
        <v>132</v>
      </c>
      <c r="P1645" t="s">
        <v>297</v>
      </c>
      <c r="Q1645" t="s">
        <v>298</v>
      </c>
      <c r="R1645" t="s">
        <v>146</v>
      </c>
      <c r="S1645" t="s">
        <v>145</v>
      </c>
      <c r="AB1645" t="s">
        <v>128</v>
      </c>
      <c r="AC1645">
        <v>2010</v>
      </c>
      <c r="AD1645" s="145">
        <v>11</v>
      </c>
      <c r="AH1645" t="s">
        <v>379</v>
      </c>
    </row>
    <row r="1646" spans="1:34" x14ac:dyDescent="0.25">
      <c r="A1646" t="s">
        <v>137</v>
      </c>
      <c r="B1646" t="s">
        <v>90</v>
      </c>
      <c r="C1646" t="s">
        <v>91</v>
      </c>
      <c r="D1646" t="s">
        <v>136</v>
      </c>
      <c r="E1646" t="s">
        <v>135</v>
      </c>
      <c r="F1646" t="s">
        <v>295</v>
      </c>
      <c r="G1646" t="s">
        <v>296</v>
      </c>
      <c r="H1646">
        <v>622</v>
      </c>
      <c r="I1646" t="s">
        <v>178</v>
      </c>
      <c r="J1646" t="s">
        <v>133</v>
      </c>
      <c r="K1646" t="s">
        <v>132</v>
      </c>
      <c r="P1646" t="s">
        <v>297</v>
      </c>
      <c r="Q1646" t="s">
        <v>298</v>
      </c>
      <c r="R1646" t="s">
        <v>144</v>
      </c>
      <c r="S1646" t="s">
        <v>143</v>
      </c>
      <c r="AB1646" t="s">
        <v>128</v>
      </c>
      <c r="AC1646">
        <v>2010</v>
      </c>
      <c r="AD1646" s="145">
        <v>49</v>
      </c>
      <c r="AH1646" t="s">
        <v>379</v>
      </c>
    </row>
    <row r="1647" spans="1:34" x14ac:dyDescent="0.25">
      <c r="A1647" t="s">
        <v>137</v>
      </c>
      <c r="B1647" t="s">
        <v>90</v>
      </c>
      <c r="C1647" t="s">
        <v>91</v>
      </c>
      <c r="D1647" t="s">
        <v>136</v>
      </c>
      <c r="E1647" t="s">
        <v>135</v>
      </c>
      <c r="F1647" t="s">
        <v>295</v>
      </c>
      <c r="G1647" t="s">
        <v>296</v>
      </c>
      <c r="H1647">
        <v>622</v>
      </c>
      <c r="I1647" t="s">
        <v>178</v>
      </c>
      <c r="J1647" t="s">
        <v>133</v>
      </c>
      <c r="K1647" t="s">
        <v>132</v>
      </c>
      <c r="P1647" t="s">
        <v>297</v>
      </c>
      <c r="Q1647" t="s">
        <v>298</v>
      </c>
      <c r="R1647" t="s">
        <v>142</v>
      </c>
      <c r="S1647" t="s">
        <v>141</v>
      </c>
      <c r="AB1647" t="s">
        <v>128</v>
      </c>
      <c r="AC1647">
        <v>2010</v>
      </c>
      <c r="AD1647" s="145">
        <v>42</v>
      </c>
      <c r="AH1647" t="s">
        <v>379</v>
      </c>
    </row>
    <row r="1648" spans="1:34" x14ac:dyDescent="0.25">
      <c r="A1648" t="s">
        <v>137</v>
      </c>
      <c r="B1648" t="s">
        <v>90</v>
      </c>
      <c r="C1648" t="s">
        <v>91</v>
      </c>
      <c r="D1648" t="s">
        <v>136</v>
      </c>
      <c r="E1648" t="s">
        <v>135</v>
      </c>
      <c r="F1648" t="s">
        <v>295</v>
      </c>
      <c r="G1648" t="s">
        <v>296</v>
      </c>
      <c r="H1648">
        <v>622</v>
      </c>
      <c r="I1648" t="s">
        <v>178</v>
      </c>
      <c r="J1648" t="s">
        <v>133</v>
      </c>
      <c r="K1648" t="s">
        <v>132</v>
      </c>
      <c r="P1648" t="s">
        <v>297</v>
      </c>
      <c r="Q1648" t="s">
        <v>298</v>
      </c>
      <c r="R1648" t="s">
        <v>140</v>
      </c>
      <c r="S1648" t="s">
        <v>139</v>
      </c>
      <c r="AB1648" t="s">
        <v>128</v>
      </c>
      <c r="AC1648">
        <v>2010</v>
      </c>
      <c r="AD1648" s="145">
        <v>143</v>
      </c>
      <c r="AH1648" t="s">
        <v>379</v>
      </c>
    </row>
    <row r="1649" spans="1:34" x14ac:dyDescent="0.25">
      <c r="A1649" t="s">
        <v>137</v>
      </c>
      <c r="B1649" t="s">
        <v>90</v>
      </c>
      <c r="C1649" t="s">
        <v>91</v>
      </c>
      <c r="D1649" t="s">
        <v>136</v>
      </c>
      <c r="E1649" t="s">
        <v>135</v>
      </c>
      <c r="F1649" t="s">
        <v>295</v>
      </c>
      <c r="G1649" t="s">
        <v>296</v>
      </c>
      <c r="H1649">
        <v>622</v>
      </c>
      <c r="I1649" t="s">
        <v>178</v>
      </c>
      <c r="J1649" t="s">
        <v>133</v>
      </c>
      <c r="K1649" t="s">
        <v>132</v>
      </c>
      <c r="P1649" t="s">
        <v>297</v>
      </c>
      <c r="Q1649" t="s">
        <v>298</v>
      </c>
      <c r="R1649" t="s">
        <v>138</v>
      </c>
      <c r="S1649" t="s">
        <v>131</v>
      </c>
      <c r="AB1649" t="s">
        <v>128</v>
      </c>
      <c r="AC1649">
        <v>2010</v>
      </c>
      <c r="AD1649" s="145">
        <v>756</v>
      </c>
      <c r="AH1649" t="s">
        <v>379</v>
      </c>
    </row>
    <row r="1650" spans="1:34" x14ac:dyDescent="0.25">
      <c r="A1650" t="s">
        <v>137</v>
      </c>
      <c r="B1650" t="s">
        <v>90</v>
      </c>
      <c r="C1650" t="s">
        <v>91</v>
      </c>
      <c r="D1650" t="s">
        <v>136</v>
      </c>
      <c r="E1650" t="s">
        <v>135</v>
      </c>
      <c r="F1650" t="s">
        <v>295</v>
      </c>
      <c r="G1650" t="s">
        <v>296</v>
      </c>
      <c r="H1650">
        <v>622</v>
      </c>
      <c r="I1650" t="s">
        <v>178</v>
      </c>
      <c r="J1650" t="s">
        <v>133</v>
      </c>
      <c r="K1650" t="s">
        <v>132</v>
      </c>
      <c r="P1650" t="s">
        <v>297</v>
      </c>
      <c r="Q1650" t="s">
        <v>298</v>
      </c>
      <c r="R1650" t="s">
        <v>130</v>
      </c>
      <c r="S1650" t="s">
        <v>129</v>
      </c>
      <c r="AB1650" t="s">
        <v>128</v>
      </c>
      <c r="AC1650">
        <v>2010</v>
      </c>
      <c r="AD1650" s="145">
        <v>49</v>
      </c>
      <c r="AH1650" t="s">
        <v>379</v>
      </c>
    </row>
    <row r="1651" spans="1:34" x14ac:dyDescent="0.25">
      <c r="A1651" t="s">
        <v>137</v>
      </c>
      <c r="B1651" t="s">
        <v>90</v>
      </c>
      <c r="C1651" t="s">
        <v>91</v>
      </c>
      <c r="D1651" t="s">
        <v>136</v>
      </c>
      <c r="E1651" t="s">
        <v>135</v>
      </c>
      <c r="F1651" t="s">
        <v>295</v>
      </c>
      <c r="G1651" t="s">
        <v>296</v>
      </c>
      <c r="H1651">
        <v>622</v>
      </c>
      <c r="I1651" t="s">
        <v>178</v>
      </c>
      <c r="J1651" t="s">
        <v>133</v>
      </c>
      <c r="K1651" t="s">
        <v>132</v>
      </c>
      <c r="P1651" t="s">
        <v>300</v>
      </c>
      <c r="Q1651" t="s">
        <v>301</v>
      </c>
      <c r="R1651" t="s">
        <v>156</v>
      </c>
      <c r="S1651" t="s">
        <v>155</v>
      </c>
      <c r="AB1651" t="s">
        <v>128</v>
      </c>
      <c r="AC1651">
        <v>2010</v>
      </c>
      <c r="AD1651" s="145">
        <v>81</v>
      </c>
      <c r="AH1651" t="s">
        <v>379</v>
      </c>
    </row>
    <row r="1652" spans="1:34" x14ac:dyDescent="0.25">
      <c r="A1652" t="s">
        <v>137</v>
      </c>
      <c r="B1652" t="s">
        <v>90</v>
      </c>
      <c r="C1652" t="s">
        <v>91</v>
      </c>
      <c r="D1652" t="s">
        <v>136</v>
      </c>
      <c r="E1652" t="s">
        <v>135</v>
      </c>
      <c r="F1652" t="s">
        <v>295</v>
      </c>
      <c r="G1652" t="s">
        <v>296</v>
      </c>
      <c r="H1652">
        <v>622</v>
      </c>
      <c r="I1652" t="s">
        <v>178</v>
      </c>
      <c r="J1652" t="s">
        <v>133</v>
      </c>
      <c r="K1652" t="s">
        <v>132</v>
      </c>
      <c r="P1652" t="s">
        <v>300</v>
      </c>
      <c r="Q1652" t="s">
        <v>301</v>
      </c>
      <c r="R1652" t="s">
        <v>154</v>
      </c>
      <c r="S1652" t="s">
        <v>153</v>
      </c>
      <c r="AB1652" t="s">
        <v>128</v>
      </c>
      <c r="AC1652">
        <v>2010</v>
      </c>
      <c r="AD1652" s="145">
        <v>54</v>
      </c>
      <c r="AH1652" t="s">
        <v>379</v>
      </c>
    </row>
    <row r="1653" spans="1:34" x14ac:dyDescent="0.25">
      <c r="A1653" t="s">
        <v>137</v>
      </c>
      <c r="B1653" t="s">
        <v>90</v>
      </c>
      <c r="C1653" t="s">
        <v>91</v>
      </c>
      <c r="D1653" t="s">
        <v>136</v>
      </c>
      <c r="E1653" t="s">
        <v>135</v>
      </c>
      <c r="F1653" t="s">
        <v>295</v>
      </c>
      <c r="G1653" t="s">
        <v>296</v>
      </c>
      <c r="H1653">
        <v>622</v>
      </c>
      <c r="I1653" t="s">
        <v>178</v>
      </c>
      <c r="J1653" t="s">
        <v>133</v>
      </c>
      <c r="K1653" t="s">
        <v>132</v>
      </c>
      <c r="P1653" t="s">
        <v>300</v>
      </c>
      <c r="Q1653" t="s">
        <v>301</v>
      </c>
      <c r="R1653" t="s">
        <v>152</v>
      </c>
      <c r="S1653" t="s">
        <v>151</v>
      </c>
      <c r="AB1653" t="s">
        <v>128</v>
      </c>
      <c r="AC1653">
        <v>2010</v>
      </c>
      <c r="AD1653" s="145">
        <v>102</v>
      </c>
      <c r="AH1653" t="s">
        <v>379</v>
      </c>
    </row>
    <row r="1654" spans="1:34" x14ac:dyDescent="0.25">
      <c r="A1654" t="s">
        <v>137</v>
      </c>
      <c r="B1654" t="s">
        <v>90</v>
      </c>
      <c r="C1654" t="s">
        <v>91</v>
      </c>
      <c r="D1654" t="s">
        <v>136</v>
      </c>
      <c r="E1654" t="s">
        <v>135</v>
      </c>
      <c r="F1654" t="s">
        <v>295</v>
      </c>
      <c r="G1654" t="s">
        <v>296</v>
      </c>
      <c r="H1654">
        <v>622</v>
      </c>
      <c r="I1654" t="s">
        <v>178</v>
      </c>
      <c r="J1654" t="s">
        <v>133</v>
      </c>
      <c r="K1654" t="s">
        <v>132</v>
      </c>
      <c r="P1654" t="s">
        <v>300</v>
      </c>
      <c r="Q1654" t="s">
        <v>301</v>
      </c>
      <c r="R1654" t="s">
        <v>150</v>
      </c>
      <c r="S1654" t="s">
        <v>149</v>
      </c>
      <c r="AB1654" t="s">
        <v>128</v>
      </c>
      <c r="AC1654">
        <v>2010</v>
      </c>
      <c r="AD1654" s="145">
        <v>86</v>
      </c>
      <c r="AH1654" t="s">
        <v>379</v>
      </c>
    </row>
    <row r="1655" spans="1:34" x14ac:dyDescent="0.25">
      <c r="A1655" t="s">
        <v>137</v>
      </c>
      <c r="B1655" t="s">
        <v>90</v>
      </c>
      <c r="C1655" t="s">
        <v>91</v>
      </c>
      <c r="D1655" t="s">
        <v>136</v>
      </c>
      <c r="E1655" t="s">
        <v>135</v>
      </c>
      <c r="F1655" t="s">
        <v>295</v>
      </c>
      <c r="G1655" t="s">
        <v>296</v>
      </c>
      <c r="H1655">
        <v>622</v>
      </c>
      <c r="I1655" t="s">
        <v>178</v>
      </c>
      <c r="J1655" t="s">
        <v>133</v>
      </c>
      <c r="K1655" t="s">
        <v>132</v>
      </c>
      <c r="P1655" t="s">
        <v>300</v>
      </c>
      <c r="Q1655" t="s">
        <v>301</v>
      </c>
      <c r="R1655" t="s">
        <v>148</v>
      </c>
      <c r="S1655" t="s">
        <v>147</v>
      </c>
      <c r="AB1655" t="s">
        <v>128</v>
      </c>
      <c r="AC1655">
        <v>2010</v>
      </c>
      <c r="AD1655" s="145">
        <v>298</v>
      </c>
      <c r="AH1655" t="s">
        <v>379</v>
      </c>
    </row>
    <row r="1656" spans="1:34" x14ac:dyDescent="0.25">
      <c r="A1656" t="s">
        <v>137</v>
      </c>
      <c r="B1656" t="s">
        <v>90</v>
      </c>
      <c r="C1656" t="s">
        <v>91</v>
      </c>
      <c r="D1656" t="s">
        <v>136</v>
      </c>
      <c r="E1656" t="s">
        <v>135</v>
      </c>
      <c r="F1656" t="s">
        <v>295</v>
      </c>
      <c r="G1656" t="s">
        <v>296</v>
      </c>
      <c r="H1656">
        <v>622</v>
      </c>
      <c r="I1656" t="s">
        <v>178</v>
      </c>
      <c r="J1656" t="s">
        <v>133</v>
      </c>
      <c r="K1656" t="s">
        <v>132</v>
      </c>
      <c r="P1656" t="s">
        <v>300</v>
      </c>
      <c r="Q1656" t="s">
        <v>301</v>
      </c>
      <c r="R1656" t="s">
        <v>146</v>
      </c>
      <c r="S1656" t="s">
        <v>145</v>
      </c>
      <c r="AB1656" t="s">
        <v>128</v>
      </c>
      <c r="AC1656">
        <v>2010</v>
      </c>
      <c r="AD1656" s="145">
        <v>52</v>
      </c>
      <c r="AH1656" t="s">
        <v>379</v>
      </c>
    </row>
    <row r="1657" spans="1:34" x14ac:dyDescent="0.25">
      <c r="A1657" t="s">
        <v>137</v>
      </c>
      <c r="B1657" t="s">
        <v>90</v>
      </c>
      <c r="C1657" t="s">
        <v>91</v>
      </c>
      <c r="D1657" t="s">
        <v>136</v>
      </c>
      <c r="E1657" t="s">
        <v>135</v>
      </c>
      <c r="F1657" t="s">
        <v>295</v>
      </c>
      <c r="G1657" t="s">
        <v>296</v>
      </c>
      <c r="H1657">
        <v>622</v>
      </c>
      <c r="I1657" t="s">
        <v>178</v>
      </c>
      <c r="J1657" t="s">
        <v>133</v>
      </c>
      <c r="K1657" t="s">
        <v>132</v>
      </c>
      <c r="P1657" t="s">
        <v>300</v>
      </c>
      <c r="Q1657" t="s">
        <v>301</v>
      </c>
      <c r="R1657" t="s">
        <v>144</v>
      </c>
      <c r="S1657" t="s">
        <v>143</v>
      </c>
      <c r="AB1657" t="s">
        <v>128</v>
      </c>
      <c r="AC1657">
        <v>2010</v>
      </c>
      <c r="AD1657" s="145">
        <v>501</v>
      </c>
      <c r="AH1657" t="s">
        <v>379</v>
      </c>
    </row>
    <row r="1658" spans="1:34" x14ac:dyDescent="0.25">
      <c r="A1658" t="s">
        <v>137</v>
      </c>
      <c r="B1658" t="s">
        <v>90</v>
      </c>
      <c r="C1658" t="s">
        <v>91</v>
      </c>
      <c r="D1658" t="s">
        <v>136</v>
      </c>
      <c r="E1658" t="s">
        <v>135</v>
      </c>
      <c r="F1658" t="s">
        <v>295</v>
      </c>
      <c r="G1658" t="s">
        <v>296</v>
      </c>
      <c r="H1658">
        <v>622</v>
      </c>
      <c r="I1658" t="s">
        <v>178</v>
      </c>
      <c r="J1658" t="s">
        <v>133</v>
      </c>
      <c r="K1658" t="s">
        <v>132</v>
      </c>
      <c r="P1658" t="s">
        <v>300</v>
      </c>
      <c r="Q1658" t="s">
        <v>301</v>
      </c>
      <c r="R1658" t="s">
        <v>142</v>
      </c>
      <c r="S1658" t="s">
        <v>141</v>
      </c>
      <c r="AB1658" t="s">
        <v>128</v>
      </c>
      <c r="AC1658">
        <v>2010</v>
      </c>
      <c r="AD1658" s="145">
        <v>253</v>
      </c>
      <c r="AH1658" t="s">
        <v>379</v>
      </c>
    </row>
    <row r="1659" spans="1:34" x14ac:dyDescent="0.25">
      <c r="A1659" t="s">
        <v>137</v>
      </c>
      <c r="B1659" t="s">
        <v>90</v>
      </c>
      <c r="C1659" t="s">
        <v>91</v>
      </c>
      <c r="D1659" t="s">
        <v>136</v>
      </c>
      <c r="E1659" t="s">
        <v>135</v>
      </c>
      <c r="F1659" t="s">
        <v>295</v>
      </c>
      <c r="G1659" t="s">
        <v>296</v>
      </c>
      <c r="H1659">
        <v>622</v>
      </c>
      <c r="I1659" t="s">
        <v>178</v>
      </c>
      <c r="J1659" t="s">
        <v>133</v>
      </c>
      <c r="K1659" t="s">
        <v>132</v>
      </c>
      <c r="P1659" t="s">
        <v>300</v>
      </c>
      <c r="Q1659" t="s">
        <v>301</v>
      </c>
      <c r="R1659" t="s">
        <v>140</v>
      </c>
      <c r="S1659" t="s">
        <v>139</v>
      </c>
      <c r="AB1659" t="s">
        <v>128</v>
      </c>
      <c r="AC1659">
        <v>2010</v>
      </c>
      <c r="AD1659" s="145">
        <v>494</v>
      </c>
      <c r="AH1659" t="s">
        <v>379</v>
      </c>
    </row>
    <row r="1660" spans="1:34" x14ac:dyDescent="0.25">
      <c r="A1660" t="s">
        <v>137</v>
      </c>
      <c r="B1660" t="s">
        <v>90</v>
      </c>
      <c r="C1660" t="s">
        <v>91</v>
      </c>
      <c r="D1660" t="s">
        <v>136</v>
      </c>
      <c r="E1660" t="s">
        <v>135</v>
      </c>
      <c r="F1660" t="s">
        <v>295</v>
      </c>
      <c r="G1660" t="s">
        <v>296</v>
      </c>
      <c r="H1660">
        <v>622</v>
      </c>
      <c r="I1660" t="s">
        <v>178</v>
      </c>
      <c r="J1660" t="s">
        <v>133</v>
      </c>
      <c r="K1660" t="s">
        <v>132</v>
      </c>
      <c r="P1660" t="s">
        <v>300</v>
      </c>
      <c r="Q1660" t="s">
        <v>301</v>
      </c>
      <c r="R1660" t="s">
        <v>138</v>
      </c>
      <c r="S1660" t="s">
        <v>131</v>
      </c>
      <c r="AB1660" t="s">
        <v>128</v>
      </c>
      <c r="AC1660">
        <v>2010</v>
      </c>
      <c r="AD1660" s="145">
        <v>1946</v>
      </c>
      <c r="AH1660" t="s">
        <v>379</v>
      </c>
    </row>
    <row r="1661" spans="1:34" x14ac:dyDescent="0.25">
      <c r="A1661" t="s">
        <v>137</v>
      </c>
      <c r="B1661" t="s">
        <v>90</v>
      </c>
      <c r="C1661" t="s">
        <v>91</v>
      </c>
      <c r="D1661" t="s">
        <v>136</v>
      </c>
      <c r="E1661" t="s">
        <v>135</v>
      </c>
      <c r="F1661" t="s">
        <v>295</v>
      </c>
      <c r="G1661" t="s">
        <v>296</v>
      </c>
      <c r="H1661">
        <v>622</v>
      </c>
      <c r="I1661" t="s">
        <v>178</v>
      </c>
      <c r="J1661" t="s">
        <v>133</v>
      </c>
      <c r="K1661" t="s">
        <v>132</v>
      </c>
      <c r="P1661" t="s">
        <v>300</v>
      </c>
      <c r="Q1661" t="s">
        <v>301</v>
      </c>
      <c r="R1661" t="s">
        <v>130</v>
      </c>
      <c r="S1661" t="s">
        <v>129</v>
      </c>
      <c r="AB1661" t="s">
        <v>128</v>
      </c>
      <c r="AC1661">
        <v>2010</v>
      </c>
      <c r="AD1661" s="145">
        <v>25</v>
      </c>
      <c r="AH1661" t="s">
        <v>379</v>
      </c>
    </row>
    <row r="1662" spans="1:34" s="49" customFormat="1" x14ac:dyDescent="0.25">
      <c r="A1662" s="49" t="s">
        <v>137</v>
      </c>
      <c r="B1662" s="49" t="s">
        <v>90</v>
      </c>
      <c r="C1662" s="49" t="s">
        <v>91</v>
      </c>
      <c r="D1662" s="49" t="s">
        <v>136</v>
      </c>
      <c r="E1662" s="49" t="s">
        <v>135</v>
      </c>
      <c r="F1662" s="49" t="s">
        <v>295</v>
      </c>
      <c r="G1662" s="49" t="s">
        <v>296</v>
      </c>
      <c r="H1662" s="49">
        <v>622</v>
      </c>
      <c r="I1662" s="49" t="s">
        <v>178</v>
      </c>
      <c r="J1662" s="49" t="s">
        <v>133</v>
      </c>
      <c r="K1662" s="49" t="s">
        <v>132</v>
      </c>
      <c r="P1662" s="49" t="s">
        <v>302</v>
      </c>
      <c r="Q1662" s="49" t="s">
        <v>131</v>
      </c>
      <c r="R1662" s="49" t="s">
        <v>156</v>
      </c>
      <c r="S1662" s="49" t="s">
        <v>155</v>
      </c>
      <c r="AB1662" s="49" t="s">
        <v>128</v>
      </c>
      <c r="AC1662" s="49">
        <v>2010</v>
      </c>
      <c r="AD1662" s="146">
        <v>101</v>
      </c>
      <c r="AF1662" s="49" t="s">
        <v>858</v>
      </c>
      <c r="AG1662" s="146">
        <f>(AD1662+AD1663+AD1664)*( 1 +AD1672/(AD1671-AD1672))</f>
        <v>387.61567732115674</v>
      </c>
      <c r="AH1662" s="49" t="s">
        <v>379</v>
      </c>
    </row>
    <row r="1663" spans="1:34" s="49" customFormat="1" x14ac:dyDescent="0.25">
      <c r="A1663" s="49" t="s">
        <v>137</v>
      </c>
      <c r="B1663" s="49" t="s">
        <v>90</v>
      </c>
      <c r="C1663" s="49" t="s">
        <v>91</v>
      </c>
      <c r="D1663" s="49" t="s">
        <v>136</v>
      </c>
      <c r="E1663" s="49" t="s">
        <v>135</v>
      </c>
      <c r="F1663" s="49" t="s">
        <v>295</v>
      </c>
      <c r="G1663" s="49" t="s">
        <v>296</v>
      </c>
      <c r="H1663" s="49">
        <v>622</v>
      </c>
      <c r="I1663" s="49" t="s">
        <v>178</v>
      </c>
      <c r="J1663" s="49" t="s">
        <v>133</v>
      </c>
      <c r="K1663" s="49" t="s">
        <v>132</v>
      </c>
      <c r="P1663" s="49" t="s">
        <v>302</v>
      </c>
      <c r="Q1663" s="49" t="s">
        <v>131</v>
      </c>
      <c r="R1663" s="49" t="s">
        <v>154</v>
      </c>
      <c r="S1663" s="49" t="s">
        <v>153</v>
      </c>
      <c r="AB1663" s="49" t="s">
        <v>128</v>
      </c>
      <c r="AC1663" s="49">
        <v>2010</v>
      </c>
      <c r="AD1663" s="146">
        <v>109</v>
      </c>
      <c r="AF1663" s="49" t="s">
        <v>859</v>
      </c>
      <c r="AG1663" s="146">
        <f>(AD1665+AD1666+AD1667+AD1668+AD1669+AD1670)*( 1 +AD1672/(AD1671-AD1672))</f>
        <v>2314.3843226788431</v>
      </c>
      <c r="AH1663" s="49" t="s">
        <v>379</v>
      </c>
    </row>
    <row r="1664" spans="1:34" s="49" customFormat="1" x14ac:dyDescent="0.25">
      <c r="A1664" s="49" t="s">
        <v>137</v>
      </c>
      <c r="B1664" s="49" t="s">
        <v>90</v>
      </c>
      <c r="C1664" s="49" t="s">
        <v>91</v>
      </c>
      <c r="D1664" s="49" t="s">
        <v>136</v>
      </c>
      <c r="E1664" s="49" t="s">
        <v>135</v>
      </c>
      <c r="F1664" s="49" t="s">
        <v>295</v>
      </c>
      <c r="G1664" s="49" t="s">
        <v>296</v>
      </c>
      <c r="H1664" s="49">
        <v>622</v>
      </c>
      <c r="I1664" s="49" t="s">
        <v>178</v>
      </c>
      <c r="J1664" s="49" t="s">
        <v>133</v>
      </c>
      <c r="K1664" s="49" t="s">
        <v>132</v>
      </c>
      <c r="P1664" s="49" t="s">
        <v>302</v>
      </c>
      <c r="Q1664" s="49" t="s">
        <v>131</v>
      </c>
      <c r="R1664" s="49" t="s">
        <v>152</v>
      </c>
      <c r="S1664" s="49" t="s">
        <v>151</v>
      </c>
      <c r="AB1664" s="49" t="s">
        <v>128</v>
      </c>
      <c r="AC1664" s="49">
        <v>2010</v>
      </c>
      <c r="AD1664" s="146">
        <v>167</v>
      </c>
      <c r="AF1664" s="49" t="s">
        <v>862</v>
      </c>
      <c r="AG1664" s="146">
        <f>AD1662+AD1663+AD1664+AD1665+ AD1666+AD1667+AD1668+AD1669+AD1670+AD1672</f>
        <v>2702</v>
      </c>
      <c r="AH1664" s="49" t="s">
        <v>379</v>
      </c>
    </row>
    <row r="1665" spans="1:34" s="49" customFormat="1" x14ac:dyDescent="0.25">
      <c r="A1665" s="49" t="s">
        <v>137</v>
      </c>
      <c r="B1665" s="49" t="s">
        <v>90</v>
      </c>
      <c r="C1665" s="49" t="s">
        <v>91</v>
      </c>
      <c r="D1665" s="49" t="s">
        <v>136</v>
      </c>
      <c r="E1665" s="49" t="s">
        <v>135</v>
      </c>
      <c r="F1665" s="49" t="s">
        <v>295</v>
      </c>
      <c r="G1665" s="49" t="s">
        <v>296</v>
      </c>
      <c r="H1665" s="49">
        <v>622</v>
      </c>
      <c r="I1665" s="49" t="s">
        <v>178</v>
      </c>
      <c r="J1665" s="49" t="s">
        <v>133</v>
      </c>
      <c r="K1665" s="49" t="s">
        <v>132</v>
      </c>
      <c r="P1665" s="49" t="s">
        <v>302</v>
      </c>
      <c r="Q1665" s="49" t="s">
        <v>131</v>
      </c>
      <c r="R1665" s="49" t="s">
        <v>150</v>
      </c>
      <c r="S1665" s="49" t="s">
        <v>149</v>
      </c>
      <c r="AB1665" s="49" t="s">
        <v>128</v>
      </c>
      <c r="AC1665" s="49">
        <v>2010</v>
      </c>
      <c r="AD1665" s="146">
        <v>238</v>
      </c>
      <c r="AG1665" s="146"/>
      <c r="AH1665" s="49" t="s">
        <v>379</v>
      </c>
    </row>
    <row r="1666" spans="1:34" s="49" customFormat="1" x14ac:dyDescent="0.25">
      <c r="A1666" s="49" t="s">
        <v>137</v>
      </c>
      <c r="B1666" s="49" t="s">
        <v>90</v>
      </c>
      <c r="C1666" s="49" t="s">
        <v>91</v>
      </c>
      <c r="D1666" s="49" t="s">
        <v>136</v>
      </c>
      <c r="E1666" s="49" t="s">
        <v>135</v>
      </c>
      <c r="F1666" s="49" t="s">
        <v>295</v>
      </c>
      <c r="G1666" s="49" t="s">
        <v>296</v>
      </c>
      <c r="H1666" s="49">
        <v>622</v>
      </c>
      <c r="I1666" s="49" t="s">
        <v>178</v>
      </c>
      <c r="J1666" s="49" t="s">
        <v>133</v>
      </c>
      <c r="K1666" s="49" t="s">
        <v>132</v>
      </c>
      <c r="P1666" s="49" t="s">
        <v>302</v>
      </c>
      <c r="Q1666" s="49" t="s">
        <v>131</v>
      </c>
      <c r="R1666" s="49" t="s">
        <v>148</v>
      </c>
      <c r="S1666" s="49" t="s">
        <v>147</v>
      </c>
      <c r="AB1666" s="49" t="s">
        <v>128</v>
      </c>
      <c r="AC1666" s="49">
        <v>2010</v>
      </c>
      <c r="AD1666" s="146">
        <v>468</v>
      </c>
      <c r="AG1666" s="146"/>
      <c r="AH1666" s="49" t="s">
        <v>379</v>
      </c>
    </row>
    <row r="1667" spans="1:34" s="49" customFormat="1" x14ac:dyDescent="0.25">
      <c r="A1667" s="49" t="s">
        <v>137</v>
      </c>
      <c r="B1667" s="49" t="s">
        <v>90</v>
      </c>
      <c r="C1667" s="49" t="s">
        <v>91</v>
      </c>
      <c r="D1667" s="49" t="s">
        <v>136</v>
      </c>
      <c r="E1667" s="49" t="s">
        <v>135</v>
      </c>
      <c r="F1667" s="49" t="s">
        <v>295</v>
      </c>
      <c r="G1667" s="49" t="s">
        <v>296</v>
      </c>
      <c r="H1667" s="49">
        <v>622</v>
      </c>
      <c r="I1667" s="49" t="s">
        <v>178</v>
      </c>
      <c r="J1667" s="49" t="s">
        <v>133</v>
      </c>
      <c r="K1667" s="49" t="s">
        <v>132</v>
      </c>
      <c r="P1667" s="49" t="s">
        <v>302</v>
      </c>
      <c r="Q1667" s="49" t="s">
        <v>131</v>
      </c>
      <c r="R1667" s="49" t="s">
        <v>146</v>
      </c>
      <c r="S1667" s="49" t="s">
        <v>145</v>
      </c>
      <c r="AB1667" s="49" t="s">
        <v>128</v>
      </c>
      <c r="AC1667" s="49">
        <v>2010</v>
      </c>
      <c r="AD1667" s="146">
        <v>63</v>
      </c>
      <c r="AG1667" s="146"/>
      <c r="AH1667" s="49" t="s">
        <v>379</v>
      </c>
    </row>
    <row r="1668" spans="1:34" s="49" customFormat="1" x14ac:dyDescent="0.25">
      <c r="A1668" s="49" t="s">
        <v>137</v>
      </c>
      <c r="B1668" s="49" t="s">
        <v>90</v>
      </c>
      <c r="C1668" s="49" t="s">
        <v>91</v>
      </c>
      <c r="D1668" s="49" t="s">
        <v>136</v>
      </c>
      <c r="E1668" s="49" t="s">
        <v>135</v>
      </c>
      <c r="F1668" s="49" t="s">
        <v>295</v>
      </c>
      <c r="G1668" s="49" t="s">
        <v>296</v>
      </c>
      <c r="H1668" s="49">
        <v>622</v>
      </c>
      <c r="I1668" s="49" t="s">
        <v>178</v>
      </c>
      <c r="J1668" s="49" t="s">
        <v>133</v>
      </c>
      <c r="K1668" s="49" t="s">
        <v>132</v>
      </c>
      <c r="P1668" s="49" t="s">
        <v>302</v>
      </c>
      <c r="Q1668" s="49" t="s">
        <v>131</v>
      </c>
      <c r="R1668" s="49" t="s">
        <v>144</v>
      </c>
      <c r="S1668" s="49" t="s">
        <v>143</v>
      </c>
      <c r="AB1668" s="49" t="s">
        <v>128</v>
      </c>
      <c r="AC1668" s="49">
        <v>2010</v>
      </c>
      <c r="AD1668" s="146">
        <v>550</v>
      </c>
      <c r="AG1668" s="146"/>
      <c r="AH1668" s="49" t="s">
        <v>379</v>
      </c>
    </row>
    <row r="1669" spans="1:34" s="49" customFormat="1" x14ac:dyDescent="0.25">
      <c r="A1669" s="49" t="s">
        <v>137</v>
      </c>
      <c r="B1669" s="49" t="s">
        <v>90</v>
      </c>
      <c r="C1669" s="49" t="s">
        <v>91</v>
      </c>
      <c r="D1669" s="49" t="s">
        <v>136</v>
      </c>
      <c r="E1669" s="49" t="s">
        <v>135</v>
      </c>
      <c r="F1669" s="49" t="s">
        <v>295</v>
      </c>
      <c r="G1669" s="49" t="s">
        <v>296</v>
      </c>
      <c r="H1669" s="49">
        <v>622</v>
      </c>
      <c r="I1669" s="49" t="s">
        <v>178</v>
      </c>
      <c r="J1669" s="49" t="s">
        <v>133</v>
      </c>
      <c r="K1669" s="49" t="s">
        <v>132</v>
      </c>
      <c r="P1669" s="49" t="s">
        <v>302</v>
      </c>
      <c r="Q1669" s="49" t="s">
        <v>131</v>
      </c>
      <c r="R1669" s="49" t="s">
        <v>142</v>
      </c>
      <c r="S1669" s="49" t="s">
        <v>141</v>
      </c>
      <c r="AB1669" s="49" t="s">
        <v>128</v>
      </c>
      <c r="AC1669" s="49">
        <v>2010</v>
      </c>
      <c r="AD1669" s="146">
        <v>295</v>
      </c>
      <c r="AG1669" s="146"/>
      <c r="AH1669" s="49" t="s">
        <v>379</v>
      </c>
    </row>
    <row r="1670" spans="1:34" s="49" customFormat="1" x14ac:dyDescent="0.25">
      <c r="A1670" s="49" t="s">
        <v>137</v>
      </c>
      <c r="B1670" s="49" t="s">
        <v>90</v>
      </c>
      <c r="C1670" s="49" t="s">
        <v>91</v>
      </c>
      <c r="D1670" s="49" t="s">
        <v>136</v>
      </c>
      <c r="E1670" s="49" t="s">
        <v>135</v>
      </c>
      <c r="F1670" s="49" t="s">
        <v>295</v>
      </c>
      <c r="G1670" s="49" t="s">
        <v>296</v>
      </c>
      <c r="H1670" s="49">
        <v>622</v>
      </c>
      <c r="I1670" s="49" t="s">
        <v>178</v>
      </c>
      <c r="J1670" s="49" t="s">
        <v>133</v>
      </c>
      <c r="K1670" s="49" t="s">
        <v>132</v>
      </c>
      <c r="P1670" s="49" t="s">
        <v>302</v>
      </c>
      <c r="Q1670" s="49" t="s">
        <v>131</v>
      </c>
      <c r="R1670" s="49" t="s">
        <v>140</v>
      </c>
      <c r="S1670" s="49" t="s">
        <v>139</v>
      </c>
      <c r="AB1670" s="49" t="s">
        <v>128</v>
      </c>
      <c r="AC1670" s="49">
        <v>2010</v>
      </c>
      <c r="AD1670" s="146">
        <v>637</v>
      </c>
      <c r="AG1670" s="146"/>
      <c r="AH1670" s="49" t="s">
        <v>379</v>
      </c>
    </row>
    <row r="1671" spans="1:34" s="49" customFormat="1" x14ac:dyDescent="0.25">
      <c r="A1671" s="49" t="s">
        <v>137</v>
      </c>
      <c r="B1671" s="49" t="s">
        <v>90</v>
      </c>
      <c r="C1671" s="49" t="s">
        <v>91</v>
      </c>
      <c r="D1671" s="49" t="s">
        <v>136</v>
      </c>
      <c r="E1671" s="49" t="s">
        <v>135</v>
      </c>
      <c r="F1671" s="49" t="s">
        <v>295</v>
      </c>
      <c r="G1671" s="49" t="s">
        <v>296</v>
      </c>
      <c r="H1671" s="49">
        <v>622</v>
      </c>
      <c r="I1671" s="49" t="s">
        <v>178</v>
      </c>
      <c r="J1671" s="49" t="s">
        <v>133</v>
      </c>
      <c r="K1671" s="49" t="s">
        <v>132</v>
      </c>
      <c r="P1671" s="49" t="s">
        <v>302</v>
      </c>
      <c r="Q1671" s="49" t="s">
        <v>131</v>
      </c>
      <c r="R1671" s="49" t="s">
        <v>138</v>
      </c>
      <c r="S1671" s="49" t="s">
        <v>131</v>
      </c>
      <c r="AB1671" s="49" t="s">
        <v>128</v>
      </c>
      <c r="AC1671" s="49">
        <v>2010</v>
      </c>
      <c r="AD1671" s="146">
        <v>2702</v>
      </c>
      <c r="AG1671" s="146"/>
      <c r="AH1671" s="49" t="s">
        <v>379</v>
      </c>
    </row>
    <row r="1672" spans="1:34" s="49" customFormat="1" x14ac:dyDescent="0.25">
      <c r="A1672" s="49" t="s">
        <v>137</v>
      </c>
      <c r="B1672" s="49" t="s">
        <v>90</v>
      </c>
      <c r="C1672" s="49" t="s">
        <v>91</v>
      </c>
      <c r="D1672" s="49" t="s">
        <v>136</v>
      </c>
      <c r="E1672" s="49" t="s">
        <v>135</v>
      </c>
      <c r="F1672" s="49" t="s">
        <v>295</v>
      </c>
      <c r="G1672" s="49" t="s">
        <v>296</v>
      </c>
      <c r="H1672" s="49">
        <v>622</v>
      </c>
      <c r="I1672" s="49" t="s">
        <v>178</v>
      </c>
      <c r="J1672" s="49" t="s">
        <v>133</v>
      </c>
      <c r="K1672" s="49" t="s">
        <v>132</v>
      </c>
      <c r="P1672" s="49" t="s">
        <v>302</v>
      </c>
      <c r="Q1672" s="49" t="s">
        <v>131</v>
      </c>
      <c r="R1672" s="49" t="s">
        <v>130</v>
      </c>
      <c r="S1672" s="49" t="s">
        <v>129</v>
      </c>
      <c r="AB1672" s="49" t="s">
        <v>128</v>
      </c>
      <c r="AC1672" s="49">
        <v>2010</v>
      </c>
      <c r="AD1672" s="146">
        <v>74</v>
      </c>
      <c r="AG1672" s="146"/>
      <c r="AH1672" s="49" t="s">
        <v>379</v>
      </c>
    </row>
    <row r="1673" spans="1:34" x14ac:dyDescent="0.25">
      <c r="A1673" t="s">
        <v>137</v>
      </c>
      <c r="B1673" t="s">
        <v>380</v>
      </c>
      <c r="C1673" t="s">
        <v>381</v>
      </c>
      <c r="D1673" t="s">
        <v>136</v>
      </c>
      <c r="E1673" t="s">
        <v>135</v>
      </c>
      <c r="F1673" t="s">
        <v>295</v>
      </c>
      <c r="G1673" t="s">
        <v>296</v>
      </c>
      <c r="H1673">
        <v>475</v>
      </c>
      <c r="I1673" t="s">
        <v>382</v>
      </c>
      <c r="J1673" t="s">
        <v>133</v>
      </c>
      <c r="K1673" t="s">
        <v>158</v>
      </c>
      <c r="P1673" t="s">
        <v>297</v>
      </c>
      <c r="Q1673" t="s">
        <v>298</v>
      </c>
      <c r="R1673" t="s">
        <v>174</v>
      </c>
      <c r="S1673" t="s">
        <v>173</v>
      </c>
      <c r="AB1673" t="s">
        <v>128</v>
      </c>
      <c r="AC1673">
        <v>2010</v>
      </c>
      <c r="AD1673" s="145">
        <v>34.700000000000003</v>
      </c>
      <c r="AH1673" t="s">
        <v>383</v>
      </c>
    </row>
    <row r="1674" spans="1:34" x14ac:dyDescent="0.25">
      <c r="A1674" t="s">
        <v>137</v>
      </c>
      <c r="B1674" t="s">
        <v>380</v>
      </c>
      <c r="C1674" t="s">
        <v>381</v>
      </c>
      <c r="D1674" t="s">
        <v>136</v>
      </c>
      <c r="E1674" t="s">
        <v>135</v>
      </c>
      <c r="F1674" t="s">
        <v>295</v>
      </c>
      <c r="G1674" t="s">
        <v>296</v>
      </c>
      <c r="H1674">
        <v>475</v>
      </c>
      <c r="I1674" t="s">
        <v>382</v>
      </c>
      <c r="J1674" t="s">
        <v>133</v>
      </c>
      <c r="K1674" t="s">
        <v>158</v>
      </c>
      <c r="P1674" t="s">
        <v>297</v>
      </c>
      <c r="Q1674" t="s">
        <v>298</v>
      </c>
      <c r="R1674" t="s">
        <v>172</v>
      </c>
      <c r="S1674" t="s">
        <v>153</v>
      </c>
      <c r="AB1674" t="s">
        <v>128</v>
      </c>
      <c r="AC1674">
        <v>2010</v>
      </c>
      <c r="AD1674" s="145">
        <v>70.7</v>
      </c>
      <c r="AH1674" t="s">
        <v>383</v>
      </c>
    </row>
    <row r="1675" spans="1:34" x14ac:dyDescent="0.25">
      <c r="A1675" t="s">
        <v>137</v>
      </c>
      <c r="B1675" t="s">
        <v>380</v>
      </c>
      <c r="C1675" t="s">
        <v>381</v>
      </c>
      <c r="D1675" t="s">
        <v>136</v>
      </c>
      <c r="E1675" t="s">
        <v>135</v>
      </c>
      <c r="F1675" t="s">
        <v>295</v>
      </c>
      <c r="G1675" t="s">
        <v>296</v>
      </c>
      <c r="H1675">
        <v>475</v>
      </c>
      <c r="I1675" t="s">
        <v>382</v>
      </c>
      <c r="J1675" t="s">
        <v>133</v>
      </c>
      <c r="K1675" t="s">
        <v>158</v>
      </c>
      <c r="P1675" t="s">
        <v>297</v>
      </c>
      <c r="Q1675" t="s">
        <v>298</v>
      </c>
      <c r="R1675" t="s">
        <v>171</v>
      </c>
      <c r="S1675" t="s">
        <v>151</v>
      </c>
      <c r="AB1675" t="s">
        <v>128</v>
      </c>
      <c r="AC1675">
        <v>2010</v>
      </c>
      <c r="AD1675" s="145">
        <v>65.900000000000006</v>
      </c>
      <c r="AH1675" t="s">
        <v>383</v>
      </c>
    </row>
    <row r="1676" spans="1:34" x14ac:dyDescent="0.25">
      <c r="A1676" t="s">
        <v>137</v>
      </c>
      <c r="B1676" t="s">
        <v>380</v>
      </c>
      <c r="C1676" t="s">
        <v>381</v>
      </c>
      <c r="D1676" t="s">
        <v>136</v>
      </c>
      <c r="E1676" t="s">
        <v>135</v>
      </c>
      <c r="F1676" t="s">
        <v>295</v>
      </c>
      <c r="G1676" t="s">
        <v>296</v>
      </c>
      <c r="H1676">
        <v>475</v>
      </c>
      <c r="I1676" t="s">
        <v>382</v>
      </c>
      <c r="J1676" t="s">
        <v>133</v>
      </c>
      <c r="K1676" t="s">
        <v>158</v>
      </c>
      <c r="P1676" t="s">
        <v>297</v>
      </c>
      <c r="Q1676" t="s">
        <v>298</v>
      </c>
      <c r="R1676" t="s">
        <v>170</v>
      </c>
      <c r="S1676" t="s">
        <v>169</v>
      </c>
      <c r="AB1676" t="s">
        <v>128</v>
      </c>
      <c r="AC1676">
        <v>2010</v>
      </c>
      <c r="AD1676" s="145">
        <v>61.8</v>
      </c>
      <c r="AH1676" t="s">
        <v>383</v>
      </c>
    </row>
    <row r="1677" spans="1:34" x14ac:dyDescent="0.25">
      <c r="A1677" t="s">
        <v>137</v>
      </c>
      <c r="B1677" t="s">
        <v>380</v>
      </c>
      <c r="C1677" t="s">
        <v>381</v>
      </c>
      <c r="D1677" t="s">
        <v>136</v>
      </c>
      <c r="E1677" t="s">
        <v>135</v>
      </c>
      <c r="F1677" t="s">
        <v>295</v>
      </c>
      <c r="G1677" t="s">
        <v>296</v>
      </c>
      <c r="H1677">
        <v>475</v>
      </c>
      <c r="I1677" t="s">
        <v>382</v>
      </c>
      <c r="J1677" t="s">
        <v>133</v>
      </c>
      <c r="K1677" t="s">
        <v>158</v>
      </c>
      <c r="P1677" t="s">
        <v>297</v>
      </c>
      <c r="Q1677" t="s">
        <v>298</v>
      </c>
      <c r="R1677" t="s">
        <v>168</v>
      </c>
      <c r="S1677" t="s">
        <v>167</v>
      </c>
      <c r="AB1677" t="s">
        <v>128</v>
      </c>
      <c r="AC1677">
        <v>2010</v>
      </c>
      <c r="AD1677" s="145">
        <v>161.1</v>
      </c>
      <c r="AH1677" t="s">
        <v>383</v>
      </c>
    </row>
    <row r="1678" spans="1:34" x14ac:dyDescent="0.25">
      <c r="A1678" t="s">
        <v>137</v>
      </c>
      <c r="B1678" t="s">
        <v>380</v>
      </c>
      <c r="C1678" t="s">
        <v>381</v>
      </c>
      <c r="D1678" t="s">
        <v>136</v>
      </c>
      <c r="E1678" t="s">
        <v>135</v>
      </c>
      <c r="F1678" t="s">
        <v>295</v>
      </c>
      <c r="G1678" t="s">
        <v>296</v>
      </c>
      <c r="H1678">
        <v>475</v>
      </c>
      <c r="I1678" t="s">
        <v>382</v>
      </c>
      <c r="J1678" t="s">
        <v>133</v>
      </c>
      <c r="K1678" t="s">
        <v>158</v>
      </c>
      <c r="P1678" t="s">
        <v>297</v>
      </c>
      <c r="Q1678" t="s">
        <v>298</v>
      </c>
      <c r="R1678" t="s">
        <v>166</v>
      </c>
      <c r="S1678" t="s">
        <v>165</v>
      </c>
      <c r="AB1678" t="s">
        <v>128</v>
      </c>
      <c r="AC1678">
        <v>2010</v>
      </c>
      <c r="AD1678" s="145">
        <v>11.2</v>
      </c>
      <c r="AH1678" t="s">
        <v>383</v>
      </c>
    </row>
    <row r="1679" spans="1:34" x14ac:dyDescent="0.25">
      <c r="A1679" t="s">
        <v>137</v>
      </c>
      <c r="B1679" t="s">
        <v>380</v>
      </c>
      <c r="C1679" t="s">
        <v>381</v>
      </c>
      <c r="D1679" t="s">
        <v>136</v>
      </c>
      <c r="E1679" t="s">
        <v>135</v>
      </c>
      <c r="F1679" t="s">
        <v>295</v>
      </c>
      <c r="G1679" t="s">
        <v>296</v>
      </c>
      <c r="H1679">
        <v>475</v>
      </c>
      <c r="I1679" t="s">
        <v>382</v>
      </c>
      <c r="J1679" t="s">
        <v>133</v>
      </c>
      <c r="K1679" t="s">
        <v>158</v>
      </c>
      <c r="P1679" t="s">
        <v>297</v>
      </c>
      <c r="Q1679" t="s">
        <v>298</v>
      </c>
      <c r="R1679" t="s">
        <v>164</v>
      </c>
      <c r="S1679" t="s">
        <v>143</v>
      </c>
      <c r="AB1679" t="s">
        <v>128</v>
      </c>
      <c r="AC1679">
        <v>2010</v>
      </c>
      <c r="AD1679" s="145">
        <v>31.4</v>
      </c>
      <c r="AH1679" t="s">
        <v>383</v>
      </c>
    </row>
    <row r="1680" spans="1:34" x14ac:dyDescent="0.25">
      <c r="A1680" t="s">
        <v>137</v>
      </c>
      <c r="B1680" t="s">
        <v>380</v>
      </c>
      <c r="C1680" t="s">
        <v>381</v>
      </c>
      <c r="D1680" t="s">
        <v>136</v>
      </c>
      <c r="E1680" t="s">
        <v>135</v>
      </c>
      <c r="F1680" t="s">
        <v>295</v>
      </c>
      <c r="G1680" t="s">
        <v>296</v>
      </c>
      <c r="H1680">
        <v>475</v>
      </c>
      <c r="I1680" t="s">
        <v>382</v>
      </c>
      <c r="J1680" t="s">
        <v>133</v>
      </c>
      <c r="K1680" t="s">
        <v>158</v>
      </c>
      <c r="P1680" t="s">
        <v>297</v>
      </c>
      <c r="Q1680" t="s">
        <v>298</v>
      </c>
      <c r="R1680" t="s">
        <v>163</v>
      </c>
      <c r="S1680" t="s">
        <v>162</v>
      </c>
      <c r="AB1680" t="s">
        <v>128</v>
      </c>
      <c r="AC1680">
        <v>2010</v>
      </c>
      <c r="AD1680" s="145">
        <v>45</v>
      </c>
      <c r="AH1680" t="s">
        <v>383</v>
      </c>
    </row>
    <row r="1681" spans="1:34" x14ac:dyDescent="0.25">
      <c r="A1681" t="s">
        <v>137</v>
      </c>
      <c r="B1681" t="s">
        <v>380</v>
      </c>
      <c r="C1681" t="s">
        <v>381</v>
      </c>
      <c r="D1681" t="s">
        <v>136</v>
      </c>
      <c r="E1681" t="s">
        <v>135</v>
      </c>
      <c r="F1681" t="s">
        <v>295</v>
      </c>
      <c r="G1681" t="s">
        <v>296</v>
      </c>
      <c r="H1681">
        <v>475</v>
      </c>
      <c r="I1681" t="s">
        <v>382</v>
      </c>
      <c r="J1681" t="s">
        <v>133</v>
      </c>
      <c r="K1681" t="s">
        <v>158</v>
      </c>
      <c r="P1681" t="s">
        <v>297</v>
      </c>
      <c r="Q1681" t="s">
        <v>298</v>
      </c>
      <c r="R1681" t="s">
        <v>161</v>
      </c>
      <c r="S1681" t="s">
        <v>139</v>
      </c>
      <c r="AB1681" t="s">
        <v>128</v>
      </c>
      <c r="AC1681">
        <v>2010</v>
      </c>
      <c r="AD1681" s="145">
        <v>80.400000000000006</v>
      </c>
      <c r="AH1681" t="s">
        <v>383</v>
      </c>
    </row>
    <row r="1682" spans="1:34" x14ac:dyDescent="0.25">
      <c r="A1682" t="s">
        <v>137</v>
      </c>
      <c r="B1682" t="s">
        <v>380</v>
      </c>
      <c r="C1682" t="s">
        <v>381</v>
      </c>
      <c r="D1682" t="s">
        <v>136</v>
      </c>
      <c r="E1682" t="s">
        <v>135</v>
      </c>
      <c r="F1682" t="s">
        <v>295</v>
      </c>
      <c r="G1682" t="s">
        <v>296</v>
      </c>
      <c r="H1682">
        <v>475</v>
      </c>
      <c r="I1682" t="s">
        <v>382</v>
      </c>
      <c r="J1682" t="s">
        <v>133</v>
      </c>
      <c r="K1682" t="s">
        <v>158</v>
      </c>
      <c r="P1682" t="s">
        <v>297</v>
      </c>
      <c r="Q1682" t="s">
        <v>298</v>
      </c>
      <c r="R1682" t="s">
        <v>160</v>
      </c>
      <c r="S1682" t="s">
        <v>131</v>
      </c>
      <c r="AB1682" t="s">
        <v>128</v>
      </c>
      <c r="AC1682">
        <v>2010</v>
      </c>
      <c r="AD1682" s="145">
        <v>562.20000000000005</v>
      </c>
      <c r="AH1682" t="s">
        <v>383</v>
      </c>
    </row>
    <row r="1683" spans="1:34" x14ac:dyDescent="0.25">
      <c r="A1683" t="s">
        <v>137</v>
      </c>
      <c r="B1683" t="s">
        <v>380</v>
      </c>
      <c r="C1683" t="s">
        <v>381</v>
      </c>
      <c r="D1683" t="s">
        <v>136</v>
      </c>
      <c r="E1683" t="s">
        <v>135</v>
      </c>
      <c r="F1683" t="s">
        <v>295</v>
      </c>
      <c r="G1683" t="s">
        <v>296</v>
      </c>
      <c r="H1683">
        <v>475</v>
      </c>
      <c r="I1683" t="s">
        <v>382</v>
      </c>
      <c r="J1683" t="s">
        <v>133</v>
      </c>
      <c r="K1683" t="s">
        <v>158</v>
      </c>
      <c r="P1683" t="s">
        <v>300</v>
      </c>
      <c r="Q1683" t="s">
        <v>301</v>
      </c>
      <c r="R1683" t="s">
        <v>174</v>
      </c>
      <c r="S1683" t="s">
        <v>173</v>
      </c>
      <c r="AB1683" t="s">
        <v>128</v>
      </c>
      <c r="AC1683">
        <v>2010</v>
      </c>
      <c r="AD1683" s="145">
        <v>51.3</v>
      </c>
      <c r="AH1683" t="s">
        <v>383</v>
      </c>
    </row>
    <row r="1684" spans="1:34" x14ac:dyDescent="0.25">
      <c r="A1684" t="s">
        <v>137</v>
      </c>
      <c r="B1684" t="s">
        <v>380</v>
      </c>
      <c r="C1684" t="s">
        <v>381</v>
      </c>
      <c r="D1684" t="s">
        <v>136</v>
      </c>
      <c r="E1684" t="s">
        <v>135</v>
      </c>
      <c r="F1684" t="s">
        <v>295</v>
      </c>
      <c r="G1684" t="s">
        <v>296</v>
      </c>
      <c r="H1684">
        <v>475</v>
      </c>
      <c r="I1684" t="s">
        <v>382</v>
      </c>
      <c r="J1684" t="s">
        <v>133</v>
      </c>
      <c r="K1684" t="s">
        <v>158</v>
      </c>
      <c r="P1684" t="s">
        <v>300</v>
      </c>
      <c r="Q1684" t="s">
        <v>301</v>
      </c>
      <c r="R1684" t="s">
        <v>172</v>
      </c>
      <c r="S1684" t="s">
        <v>153</v>
      </c>
      <c r="AB1684" t="s">
        <v>128</v>
      </c>
      <c r="AC1684">
        <v>2010</v>
      </c>
      <c r="AD1684" s="145">
        <v>61.4</v>
      </c>
      <c r="AH1684" t="s">
        <v>383</v>
      </c>
    </row>
    <row r="1685" spans="1:34" x14ac:dyDescent="0.25">
      <c r="A1685" t="s">
        <v>137</v>
      </c>
      <c r="B1685" t="s">
        <v>380</v>
      </c>
      <c r="C1685" t="s">
        <v>381</v>
      </c>
      <c r="D1685" t="s">
        <v>136</v>
      </c>
      <c r="E1685" t="s">
        <v>135</v>
      </c>
      <c r="F1685" t="s">
        <v>295</v>
      </c>
      <c r="G1685" t="s">
        <v>296</v>
      </c>
      <c r="H1685">
        <v>475</v>
      </c>
      <c r="I1685" t="s">
        <v>382</v>
      </c>
      <c r="J1685" t="s">
        <v>133</v>
      </c>
      <c r="K1685" t="s">
        <v>158</v>
      </c>
      <c r="P1685" t="s">
        <v>300</v>
      </c>
      <c r="Q1685" t="s">
        <v>301</v>
      </c>
      <c r="R1685" t="s">
        <v>171</v>
      </c>
      <c r="S1685" t="s">
        <v>151</v>
      </c>
      <c r="AB1685" t="s">
        <v>128</v>
      </c>
      <c r="AC1685">
        <v>2010</v>
      </c>
      <c r="AD1685" s="145">
        <v>54.5</v>
      </c>
      <c r="AH1685" t="s">
        <v>383</v>
      </c>
    </row>
    <row r="1686" spans="1:34" x14ac:dyDescent="0.25">
      <c r="A1686" t="s">
        <v>137</v>
      </c>
      <c r="B1686" t="s">
        <v>380</v>
      </c>
      <c r="C1686" t="s">
        <v>381</v>
      </c>
      <c r="D1686" t="s">
        <v>136</v>
      </c>
      <c r="E1686" t="s">
        <v>135</v>
      </c>
      <c r="F1686" t="s">
        <v>295</v>
      </c>
      <c r="G1686" t="s">
        <v>296</v>
      </c>
      <c r="H1686">
        <v>475</v>
      </c>
      <c r="I1686" t="s">
        <v>382</v>
      </c>
      <c r="J1686" t="s">
        <v>133</v>
      </c>
      <c r="K1686" t="s">
        <v>158</v>
      </c>
      <c r="P1686" t="s">
        <v>300</v>
      </c>
      <c r="Q1686" t="s">
        <v>301</v>
      </c>
      <c r="R1686" t="s">
        <v>170</v>
      </c>
      <c r="S1686" t="s">
        <v>169</v>
      </c>
      <c r="AB1686" t="s">
        <v>128</v>
      </c>
      <c r="AC1686">
        <v>2010</v>
      </c>
      <c r="AD1686" s="145">
        <v>6.7</v>
      </c>
      <c r="AH1686" t="s">
        <v>383</v>
      </c>
    </row>
    <row r="1687" spans="1:34" x14ac:dyDescent="0.25">
      <c r="A1687" t="s">
        <v>137</v>
      </c>
      <c r="B1687" t="s">
        <v>380</v>
      </c>
      <c r="C1687" t="s">
        <v>381</v>
      </c>
      <c r="D1687" t="s">
        <v>136</v>
      </c>
      <c r="E1687" t="s">
        <v>135</v>
      </c>
      <c r="F1687" t="s">
        <v>295</v>
      </c>
      <c r="G1687" t="s">
        <v>296</v>
      </c>
      <c r="H1687">
        <v>475</v>
      </c>
      <c r="I1687" t="s">
        <v>382</v>
      </c>
      <c r="J1687" t="s">
        <v>133</v>
      </c>
      <c r="K1687" t="s">
        <v>158</v>
      </c>
      <c r="P1687" t="s">
        <v>300</v>
      </c>
      <c r="Q1687" t="s">
        <v>301</v>
      </c>
      <c r="R1687" t="s">
        <v>168</v>
      </c>
      <c r="S1687" t="s">
        <v>167</v>
      </c>
      <c r="AB1687" t="s">
        <v>128</v>
      </c>
      <c r="AC1687">
        <v>2010</v>
      </c>
      <c r="AD1687" s="145">
        <v>88.4</v>
      </c>
      <c r="AH1687" t="s">
        <v>383</v>
      </c>
    </row>
    <row r="1688" spans="1:34" x14ac:dyDescent="0.25">
      <c r="A1688" t="s">
        <v>137</v>
      </c>
      <c r="B1688" t="s">
        <v>380</v>
      </c>
      <c r="C1688" t="s">
        <v>381</v>
      </c>
      <c r="D1688" t="s">
        <v>136</v>
      </c>
      <c r="E1688" t="s">
        <v>135</v>
      </c>
      <c r="F1688" t="s">
        <v>295</v>
      </c>
      <c r="G1688" t="s">
        <v>296</v>
      </c>
      <c r="H1688">
        <v>475</v>
      </c>
      <c r="I1688" t="s">
        <v>382</v>
      </c>
      <c r="J1688" t="s">
        <v>133</v>
      </c>
      <c r="K1688" t="s">
        <v>158</v>
      </c>
      <c r="P1688" t="s">
        <v>300</v>
      </c>
      <c r="Q1688" t="s">
        <v>301</v>
      </c>
      <c r="R1688" t="s">
        <v>166</v>
      </c>
      <c r="S1688" t="s">
        <v>165</v>
      </c>
      <c r="AB1688" t="s">
        <v>128</v>
      </c>
      <c r="AC1688">
        <v>2010</v>
      </c>
      <c r="AD1688" s="145">
        <v>14.5</v>
      </c>
      <c r="AH1688" t="s">
        <v>383</v>
      </c>
    </row>
    <row r="1689" spans="1:34" x14ac:dyDescent="0.25">
      <c r="A1689" t="s">
        <v>137</v>
      </c>
      <c r="B1689" t="s">
        <v>380</v>
      </c>
      <c r="C1689" t="s">
        <v>381</v>
      </c>
      <c r="D1689" t="s">
        <v>136</v>
      </c>
      <c r="E1689" t="s">
        <v>135</v>
      </c>
      <c r="F1689" t="s">
        <v>295</v>
      </c>
      <c r="G1689" t="s">
        <v>296</v>
      </c>
      <c r="H1689">
        <v>475</v>
      </c>
      <c r="I1689" t="s">
        <v>382</v>
      </c>
      <c r="J1689" t="s">
        <v>133</v>
      </c>
      <c r="K1689" t="s">
        <v>158</v>
      </c>
      <c r="P1689" t="s">
        <v>300</v>
      </c>
      <c r="Q1689" t="s">
        <v>301</v>
      </c>
      <c r="R1689" t="s">
        <v>164</v>
      </c>
      <c r="S1689" t="s">
        <v>143</v>
      </c>
      <c r="AB1689" t="s">
        <v>128</v>
      </c>
      <c r="AC1689">
        <v>2010</v>
      </c>
      <c r="AD1689" s="145">
        <v>231.5</v>
      </c>
      <c r="AH1689" t="s">
        <v>383</v>
      </c>
    </row>
    <row r="1690" spans="1:34" x14ac:dyDescent="0.25">
      <c r="A1690" t="s">
        <v>137</v>
      </c>
      <c r="B1690" t="s">
        <v>380</v>
      </c>
      <c r="C1690" t="s">
        <v>381</v>
      </c>
      <c r="D1690" t="s">
        <v>136</v>
      </c>
      <c r="E1690" t="s">
        <v>135</v>
      </c>
      <c r="F1690" t="s">
        <v>295</v>
      </c>
      <c r="G1690" t="s">
        <v>296</v>
      </c>
      <c r="H1690">
        <v>475</v>
      </c>
      <c r="I1690" t="s">
        <v>382</v>
      </c>
      <c r="J1690" t="s">
        <v>133</v>
      </c>
      <c r="K1690" t="s">
        <v>158</v>
      </c>
      <c r="P1690" t="s">
        <v>300</v>
      </c>
      <c r="Q1690" t="s">
        <v>301</v>
      </c>
      <c r="R1690" t="s">
        <v>163</v>
      </c>
      <c r="S1690" t="s">
        <v>162</v>
      </c>
      <c r="AB1690" t="s">
        <v>128</v>
      </c>
      <c r="AC1690">
        <v>2010</v>
      </c>
      <c r="AD1690" s="145">
        <v>179.1</v>
      </c>
      <c r="AH1690" t="s">
        <v>383</v>
      </c>
    </row>
    <row r="1691" spans="1:34" x14ac:dyDescent="0.25">
      <c r="A1691" t="s">
        <v>137</v>
      </c>
      <c r="B1691" t="s">
        <v>380</v>
      </c>
      <c r="C1691" t="s">
        <v>381</v>
      </c>
      <c r="D1691" t="s">
        <v>136</v>
      </c>
      <c r="E1691" t="s">
        <v>135</v>
      </c>
      <c r="F1691" t="s">
        <v>295</v>
      </c>
      <c r="G1691" t="s">
        <v>296</v>
      </c>
      <c r="H1691">
        <v>475</v>
      </c>
      <c r="I1691" t="s">
        <v>382</v>
      </c>
      <c r="J1691" t="s">
        <v>133</v>
      </c>
      <c r="K1691" t="s">
        <v>158</v>
      </c>
      <c r="P1691" t="s">
        <v>300</v>
      </c>
      <c r="Q1691" t="s">
        <v>301</v>
      </c>
      <c r="R1691" t="s">
        <v>161</v>
      </c>
      <c r="S1691" t="s">
        <v>139</v>
      </c>
      <c r="AB1691" t="s">
        <v>128</v>
      </c>
      <c r="AC1691">
        <v>2010</v>
      </c>
      <c r="AD1691" s="145">
        <v>159.69999999999999</v>
      </c>
      <c r="AH1691" t="s">
        <v>383</v>
      </c>
    </row>
    <row r="1692" spans="1:34" x14ac:dyDescent="0.25">
      <c r="A1692" t="s">
        <v>137</v>
      </c>
      <c r="B1692" t="s">
        <v>380</v>
      </c>
      <c r="C1692" t="s">
        <v>381</v>
      </c>
      <c r="D1692" t="s">
        <v>136</v>
      </c>
      <c r="E1692" t="s">
        <v>135</v>
      </c>
      <c r="F1692" t="s">
        <v>295</v>
      </c>
      <c r="G1692" t="s">
        <v>296</v>
      </c>
      <c r="H1692">
        <v>475</v>
      </c>
      <c r="I1692" t="s">
        <v>382</v>
      </c>
      <c r="J1692" t="s">
        <v>133</v>
      </c>
      <c r="K1692" t="s">
        <v>158</v>
      </c>
      <c r="P1692" t="s">
        <v>300</v>
      </c>
      <c r="Q1692" t="s">
        <v>301</v>
      </c>
      <c r="R1692" t="s">
        <v>160</v>
      </c>
      <c r="S1692" t="s">
        <v>131</v>
      </c>
      <c r="AB1692" t="s">
        <v>128</v>
      </c>
      <c r="AC1692">
        <v>2010</v>
      </c>
      <c r="AD1692" s="145">
        <v>847.1</v>
      </c>
      <c r="AH1692" t="s">
        <v>383</v>
      </c>
    </row>
    <row r="1693" spans="1:34" s="47" customFormat="1" x14ac:dyDescent="0.25">
      <c r="A1693" s="47" t="s">
        <v>137</v>
      </c>
      <c r="B1693" s="47" t="s">
        <v>380</v>
      </c>
      <c r="C1693" s="47" t="s">
        <v>381</v>
      </c>
      <c r="D1693" s="47" t="s">
        <v>136</v>
      </c>
      <c r="E1693" s="47" t="s">
        <v>135</v>
      </c>
      <c r="F1693" s="47" t="s">
        <v>295</v>
      </c>
      <c r="G1693" s="47" t="s">
        <v>296</v>
      </c>
      <c r="H1693" s="47">
        <v>475</v>
      </c>
      <c r="I1693" s="47" t="s">
        <v>382</v>
      </c>
      <c r="J1693" s="47" t="s">
        <v>133</v>
      </c>
      <c r="K1693" s="47" t="s">
        <v>158</v>
      </c>
      <c r="P1693" s="47" t="s">
        <v>302</v>
      </c>
      <c r="Q1693" s="47" t="s">
        <v>131</v>
      </c>
      <c r="R1693" s="47" t="s">
        <v>174</v>
      </c>
      <c r="S1693" s="47" t="s">
        <v>173</v>
      </c>
      <c r="AB1693" s="47" t="s">
        <v>128</v>
      </c>
      <c r="AC1693" s="47">
        <v>2010</v>
      </c>
      <c r="AD1693" s="147">
        <v>86</v>
      </c>
      <c r="AF1693" s="47" t="s">
        <v>858</v>
      </c>
      <c r="AG1693" s="147">
        <f>(AD1693+AD1694+AD1695)</f>
        <v>338.5</v>
      </c>
      <c r="AH1693" s="47" t="s">
        <v>383</v>
      </c>
    </row>
    <row r="1694" spans="1:34" s="47" customFormat="1" x14ac:dyDescent="0.25">
      <c r="A1694" s="47" t="s">
        <v>137</v>
      </c>
      <c r="B1694" s="47" t="s">
        <v>380</v>
      </c>
      <c r="C1694" s="47" t="s">
        <v>381</v>
      </c>
      <c r="D1694" s="47" t="s">
        <v>136</v>
      </c>
      <c r="E1694" s="47" t="s">
        <v>135</v>
      </c>
      <c r="F1694" s="47" t="s">
        <v>295</v>
      </c>
      <c r="G1694" s="47" t="s">
        <v>296</v>
      </c>
      <c r="H1694" s="47">
        <v>475</v>
      </c>
      <c r="I1694" s="47" t="s">
        <v>382</v>
      </c>
      <c r="J1694" s="47" t="s">
        <v>133</v>
      </c>
      <c r="K1694" s="47" t="s">
        <v>158</v>
      </c>
      <c r="P1694" s="47" t="s">
        <v>302</v>
      </c>
      <c r="Q1694" s="47" t="s">
        <v>131</v>
      </c>
      <c r="R1694" s="47" t="s">
        <v>172</v>
      </c>
      <c r="S1694" s="47" t="s">
        <v>153</v>
      </c>
      <c r="AB1694" s="47" t="s">
        <v>128</v>
      </c>
      <c r="AC1694" s="47">
        <v>2010</v>
      </c>
      <c r="AD1694" s="147">
        <v>132.1</v>
      </c>
      <c r="AF1694" s="47" t="s">
        <v>859</v>
      </c>
      <c r="AG1694" s="147">
        <f>(AD1696+AD1697+AD1698+AD1699+AD1700+AD1701)</f>
        <v>1070.8</v>
      </c>
      <c r="AH1694" s="47" t="s">
        <v>383</v>
      </c>
    </row>
    <row r="1695" spans="1:34" s="47" customFormat="1" x14ac:dyDescent="0.25">
      <c r="A1695" s="47" t="s">
        <v>137</v>
      </c>
      <c r="B1695" s="47" t="s">
        <v>380</v>
      </c>
      <c r="C1695" s="47" t="s">
        <v>381</v>
      </c>
      <c r="D1695" s="47" t="s">
        <v>136</v>
      </c>
      <c r="E1695" s="47" t="s">
        <v>135</v>
      </c>
      <c r="F1695" s="47" t="s">
        <v>295</v>
      </c>
      <c r="G1695" s="47" t="s">
        <v>296</v>
      </c>
      <c r="H1695" s="47">
        <v>475</v>
      </c>
      <c r="I1695" s="47" t="s">
        <v>382</v>
      </c>
      <c r="J1695" s="47" t="s">
        <v>133</v>
      </c>
      <c r="K1695" s="47" t="s">
        <v>158</v>
      </c>
      <c r="P1695" s="47" t="s">
        <v>302</v>
      </c>
      <c r="Q1695" s="47" t="s">
        <v>131</v>
      </c>
      <c r="R1695" s="47" t="s">
        <v>171</v>
      </c>
      <c r="S1695" s="47" t="s">
        <v>151</v>
      </c>
      <c r="AB1695" s="47" t="s">
        <v>128</v>
      </c>
      <c r="AC1695" s="47">
        <v>2010</v>
      </c>
      <c r="AD1695" s="147">
        <v>120.4</v>
      </c>
      <c r="AF1695" s="47" t="s">
        <v>862</v>
      </c>
      <c r="AG1695" s="147">
        <f>(AD1693+AD1694+AD1695+AD1696+ AD1697+AD1698+AD1699+AD1700+AD1701)</f>
        <v>1409.3</v>
      </c>
      <c r="AH1695" s="47" t="s">
        <v>383</v>
      </c>
    </row>
    <row r="1696" spans="1:34" s="47" customFormat="1" x14ac:dyDescent="0.25">
      <c r="A1696" s="47" t="s">
        <v>137</v>
      </c>
      <c r="B1696" s="47" t="s">
        <v>380</v>
      </c>
      <c r="C1696" s="47" t="s">
        <v>381</v>
      </c>
      <c r="D1696" s="47" t="s">
        <v>136</v>
      </c>
      <c r="E1696" s="47" t="s">
        <v>135</v>
      </c>
      <c r="F1696" s="47" t="s">
        <v>295</v>
      </c>
      <c r="G1696" s="47" t="s">
        <v>296</v>
      </c>
      <c r="H1696" s="47">
        <v>475</v>
      </c>
      <c r="I1696" s="47" t="s">
        <v>382</v>
      </c>
      <c r="J1696" s="47" t="s">
        <v>133</v>
      </c>
      <c r="K1696" s="47" t="s">
        <v>158</v>
      </c>
      <c r="P1696" s="47" t="s">
        <v>302</v>
      </c>
      <c r="Q1696" s="47" t="s">
        <v>131</v>
      </c>
      <c r="R1696" s="47" t="s">
        <v>170</v>
      </c>
      <c r="S1696" s="47" t="s">
        <v>169</v>
      </c>
      <c r="AB1696" s="47" t="s">
        <v>128</v>
      </c>
      <c r="AC1696" s="47">
        <v>2010</v>
      </c>
      <c r="AD1696" s="147">
        <v>68.5</v>
      </c>
      <c r="AG1696" s="147"/>
      <c r="AH1696" s="47" t="s">
        <v>383</v>
      </c>
    </row>
    <row r="1697" spans="1:34" s="47" customFormat="1" x14ac:dyDescent="0.25">
      <c r="A1697" s="47" t="s">
        <v>137</v>
      </c>
      <c r="B1697" s="47" t="s">
        <v>380</v>
      </c>
      <c r="C1697" s="47" t="s">
        <v>381</v>
      </c>
      <c r="D1697" s="47" t="s">
        <v>136</v>
      </c>
      <c r="E1697" s="47" t="s">
        <v>135</v>
      </c>
      <c r="F1697" s="47" t="s">
        <v>295</v>
      </c>
      <c r="G1697" s="47" t="s">
        <v>296</v>
      </c>
      <c r="H1697" s="47">
        <v>475</v>
      </c>
      <c r="I1697" s="47" t="s">
        <v>382</v>
      </c>
      <c r="J1697" s="47" t="s">
        <v>133</v>
      </c>
      <c r="K1697" s="47" t="s">
        <v>158</v>
      </c>
      <c r="P1697" s="47" t="s">
        <v>302</v>
      </c>
      <c r="Q1697" s="47" t="s">
        <v>131</v>
      </c>
      <c r="R1697" s="47" t="s">
        <v>168</v>
      </c>
      <c r="S1697" s="47" t="s">
        <v>167</v>
      </c>
      <c r="AB1697" s="47" t="s">
        <v>128</v>
      </c>
      <c r="AC1697" s="47">
        <v>2010</v>
      </c>
      <c r="AD1697" s="147">
        <v>249.5</v>
      </c>
      <c r="AG1697" s="147"/>
      <c r="AH1697" s="47" t="s">
        <v>383</v>
      </c>
    </row>
    <row r="1698" spans="1:34" s="47" customFormat="1" x14ac:dyDescent="0.25">
      <c r="A1698" s="47" t="s">
        <v>137</v>
      </c>
      <c r="B1698" s="47" t="s">
        <v>380</v>
      </c>
      <c r="C1698" s="47" t="s">
        <v>381</v>
      </c>
      <c r="D1698" s="47" t="s">
        <v>136</v>
      </c>
      <c r="E1698" s="47" t="s">
        <v>135</v>
      </c>
      <c r="F1698" s="47" t="s">
        <v>295</v>
      </c>
      <c r="G1698" s="47" t="s">
        <v>296</v>
      </c>
      <c r="H1698" s="47">
        <v>475</v>
      </c>
      <c r="I1698" s="47" t="s">
        <v>382</v>
      </c>
      <c r="J1698" s="47" t="s">
        <v>133</v>
      </c>
      <c r="K1698" s="47" t="s">
        <v>158</v>
      </c>
      <c r="P1698" s="47" t="s">
        <v>302</v>
      </c>
      <c r="Q1698" s="47" t="s">
        <v>131</v>
      </c>
      <c r="R1698" s="47" t="s">
        <v>166</v>
      </c>
      <c r="S1698" s="47" t="s">
        <v>165</v>
      </c>
      <c r="AB1698" s="47" t="s">
        <v>128</v>
      </c>
      <c r="AC1698" s="47">
        <v>2010</v>
      </c>
      <c r="AD1698" s="147">
        <v>25.7</v>
      </c>
      <c r="AG1698" s="147"/>
      <c r="AH1698" s="47" t="s">
        <v>383</v>
      </c>
    </row>
    <row r="1699" spans="1:34" s="47" customFormat="1" x14ac:dyDescent="0.25">
      <c r="A1699" s="47" t="s">
        <v>137</v>
      </c>
      <c r="B1699" s="47" t="s">
        <v>380</v>
      </c>
      <c r="C1699" s="47" t="s">
        <v>381</v>
      </c>
      <c r="D1699" s="47" t="s">
        <v>136</v>
      </c>
      <c r="E1699" s="47" t="s">
        <v>135</v>
      </c>
      <c r="F1699" s="47" t="s">
        <v>295</v>
      </c>
      <c r="G1699" s="47" t="s">
        <v>296</v>
      </c>
      <c r="H1699" s="47">
        <v>475</v>
      </c>
      <c r="I1699" s="47" t="s">
        <v>382</v>
      </c>
      <c r="J1699" s="47" t="s">
        <v>133</v>
      </c>
      <c r="K1699" s="47" t="s">
        <v>158</v>
      </c>
      <c r="P1699" s="47" t="s">
        <v>302</v>
      </c>
      <c r="Q1699" s="47" t="s">
        <v>131</v>
      </c>
      <c r="R1699" s="47" t="s">
        <v>164</v>
      </c>
      <c r="S1699" s="47" t="s">
        <v>143</v>
      </c>
      <c r="AB1699" s="47" t="s">
        <v>128</v>
      </c>
      <c r="AC1699" s="47">
        <v>2010</v>
      </c>
      <c r="AD1699" s="147">
        <v>262.89999999999998</v>
      </c>
      <c r="AG1699" s="147"/>
      <c r="AH1699" s="47" t="s">
        <v>383</v>
      </c>
    </row>
    <row r="1700" spans="1:34" s="47" customFormat="1" x14ac:dyDescent="0.25">
      <c r="A1700" s="47" t="s">
        <v>137</v>
      </c>
      <c r="B1700" s="47" t="s">
        <v>380</v>
      </c>
      <c r="C1700" s="47" t="s">
        <v>381</v>
      </c>
      <c r="D1700" s="47" t="s">
        <v>136</v>
      </c>
      <c r="E1700" s="47" t="s">
        <v>135</v>
      </c>
      <c r="F1700" s="47" t="s">
        <v>295</v>
      </c>
      <c r="G1700" s="47" t="s">
        <v>296</v>
      </c>
      <c r="H1700" s="47">
        <v>475</v>
      </c>
      <c r="I1700" s="47" t="s">
        <v>382</v>
      </c>
      <c r="J1700" s="47" t="s">
        <v>133</v>
      </c>
      <c r="K1700" s="47" t="s">
        <v>158</v>
      </c>
      <c r="P1700" s="47" t="s">
        <v>302</v>
      </c>
      <c r="Q1700" s="47" t="s">
        <v>131</v>
      </c>
      <c r="R1700" s="47" t="s">
        <v>163</v>
      </c>
      <c r="S1700" s="47" t="s">
        <v>162</v>
      </c>
      <c r="AB1700" s="47" t="s">
        <v>128</v>
      </c>
      <c r="AC1700" s="47">
        <v>2010</v>
      </c>
      <c r="AD1700" s="147">
        <v>224.1</v>
      </c>
      <c r="AG1700" s="147"/>
      <c r="AH1700" s="47" t="s">
        <v>383</v>
      </c>
    </row>
    <row r="1701" spans="1:34" s="47" customFormat="1" x14ac:dyDescent="0.25">
      <c r="A1701" s="47" t="s">
        <v>137</v>
      </c>
      <c r="B1701" s="47" t="s">
        <v>380</v>
      </c>
      <c r="C1701" s="47" t="s">
        <v>381</v>
      </c>
      <c r="D1701" s="47" t="s">
        <v>136</v>
      </c>
      <c r="E1701" s="47" t="s">
        <v>135</v>
      </c>
      <c r="F1701" s="47" t="s">
        <v>295</v>
      </c>
      <c r="G1701" s="47" t="s">
        <v>296</v>
      </c>
      <c r="H1701" s="47">
        <v>475</v>
      </c>
      <c r="I1701" s="47" t="s">
        <v>382</v>
      </c>
      <c r="J1701" s="47" t="s">
        <v>133</v>
      </c>
      <c r="K1701" s="47" t="s">
        <v>158</v>
      </c>
      <c r="P1701" s="47" t="s">
        <v>302</v>
      </c>
      <c r="Q1701" s="47" t="s">
        <v>131</v>
      </c>
      <c r="R1701" s="47" t="s">
        <v>161</v>
      </c>
      <c r="S1701" s="47" t="s">
        <v>139</v>
      </c>
      <c r="AB1701" s="47" t="s">
        <v>128</v>
      </c>
      <c r="AC1701" s="47">
        <v>2010</v>
      </c>
      <c r="AD1701" s="147">
        <v>240.1</v>
      </c>
      <c r="AG1701" s="147"/>
      <c r="AH1701" s="47" t="s">
        <v>383</v>
      </c>
    </row>
    <row r="1702" spans="1:34" s="47" customFormat="1" x14ac:dyDescent="0.25">
      <c r="A1702" s="47" t="s">
        <v>137</v>
      </c>
      <c r="B1702" s="47" t="s">
        <v>380</v>
      </c>
      <c r="C1702" s="47" t="s">
        <v>381</v>
      </c>
      <c r="D1702" s="47" t="s">
        <v>136</v>
      </c>
      <c r="E1702" s="47" t="s">
        <v>135</v>
      </c>
      <c r="F1702" s="47" t="s">
        <v>295</v>
      </c>
      <c r="G1702" s="47" t="s">
        <v>296</v>
      </c>
      <c r="H1702" s="47">
        <v>475</v>
      </c>
      <c r="I1702" s="47" t="s">
        <v>382</v>
      </c>
      <c r="J1702" s="47" t="s">
        <v>133</v>
      </c>
      <c r="K1702" s="47" t="s">
        <v>158</v>
      </c>
      <c r="P1702" s="47" t="s">
        <v>302</v>
      </c>
      <c r="Q1702" s="47" t="s">
        <v>131</v>
      </c>
      <c r="R1702" s="47" t="s">
        <v>160</v>
      </c>
      <c r="S1702" s="47" t="s">
        <v>131</v>
      </c>
      <c r="AB1702" s="47" t="s">
        <v>128</v>
      </c>
      <c r="AC1702" s="47">
        <v>2010</v>
      </c>
      <c r="AD1702" s="147">
        <v>1409.3</v>
      </c>
      <c r="AG1702" s="147"/>
      <c r="AH1702" s="47" t="s">
        <v>383</v>
      </c>
    </row>
    <row r="1703" spans="1:34" x14ac:dyDescent="0.25">
      <c r="A1703" t="s">
        <v>137</v>
      </c>
      <c r="B1703" t="s">
        <v>29</v>
      </c>
      <c r="C1703" t="s">
        <v>30</v>
      </c>
      <c r="D1703" t="s">
        <v>136</v>
      </c>
      <c r="E1703" t="s">
        <v>135</v>
      </c>
      <c r="F1703" t="s">
        <v>295</v>
      </c>
      <c r="G1703" t="s">
        <v>296</v>
      </c>
      <c r="H1703">
        <v>348</v>
      </c>
      <c r="I1703" t="s">
        <v>159</v>
      </c>
      <c r="J1703" t="s">
        <v>133</v>
      </c>
      <c r="K1703" t="s">
        <v>158</v>
      </c>
      <c r="P1703" t="s">
        <v>297</v>
      </c>
      <c r="Q1703" t="s">
        <v>298</v>
      </c>
      <c r="R1703" t="s">
        <v>176</v>
      </c>
      <c r="S1703" t="s">
        <v>175</v>
      </c>
      <c r="AB1703" t="s">
        <v>128</v>
      </c>
      <c r="AC1703">
        <v>2010</v>
      </c>
      <c r="AD1703" s="145">
        <v>0</v>
      </c>
      <c r="AH1703" t="s">
        <v>384</v>
      </c>
    </row>
    <row r="1704" spans="1:34" x14ac:dyDescent="0.25">
      <c r="A1704" t="s">
        <v>137</v>
      </c>
      <c r="B1704" t="s">
        <v>29</v>
      </c>
      <c r="C1704" t="s">
        <v>30</v>
      </c>
      <c r="D1704" t="s">
        <v>136</v>
      </c>
      <c r="E1704" t="s">
        <v>135</v>
      </c>
      <c r="F1704" t="s">
        <v>295</v>
      </c>
      <c r="G1704" t="s">
        <v>296</v>
      </c>
      <c r="H1704">
        <v>348</v>
      </c>
      <c r="I1704" t="s">
        <v>159</v>
      </c>
      <c r="J1704" t="s">
        <v>133</v>
      </c>
      <c r="K1704" t="s">
        <v>158</v>
      </c>
      <c r="P1704" t="s">
        <v>297</v>
      </c>
      <c r="Q1704" t="s">
        <v>298</v>
      </c>
      <c r="R1704" t="s">
        <v>174</v>
      </c>
      <c r="S1704" t="s">
        <v>173</v>
      </c>
      <c r="AB1704" t="s">
        <v>128</v>
      </c>
      <c r="AC1704">
        <v>2010</v>
      </c>
      <c r="AD1704" s="145">
        <v>0.78</v>
      </c>
      <c r="AH1704" t="s">
        <v>384</v>
      </c>
    </row>
    <row r="1705" spans="1:34" x14ac:dyDescent="0.25">
      <c r="A1705" t="s">
        <v>137</v>
      </c>
      <c r="B1705" t="s">
        <v>29</v>
      </c>
      <c r="C1705" t="s">
        <v>30</v>
      </c>
      <c r="D1705" t="s">
        <v>136</v>
      </c>
      <c r="E1705" t="s">
        <v>135</v>
      </c>
      <c r="F1705" t="s">
        <v>295</v>
      </c>
      <c r="G1705" t="s">
        <v>296</v>
      </c>
      <c r="H1705">
        <v>348</v>
      </c>
      <c r="I1705" t="s">
        <v>159</v>
      </c>
      <c r="J1705" t="s">
        <v>133</v>
      </c>
      <c r="K1705" t="s">
        <v>158</v>
      </c>
      <c r="P1705" t="s">
        <v>297</v>
      </c>
      <c r="Q1705" t="s">
        <v>298</v>
      </c>
      <c r="R1705" t="s">
        <v>172</v>
      </c>
      <c r="S1705" t="s">
        <v>153</v>
      </c>
      <c r="AB1705" t="s">
        <v>128</v>
      </c>
      <c r="AC1705">
        <v>2010</v>
      </c>
      <c r="AD1705" s="145">
        <v>1541</v>
      </c>
      <c r="AH1705" t="s">
        <v>384</v>
      </c>
    </row>
    <row r="1706" spans="1:34" x14ac:dyDescent="0.25">
      <c r="A1706" t="s">
        <v>137</v>
      </c>
      <c r="B1706" t="s">
        <v>29</v>
      </c>
      <c r="C1706" t="s">
        <v>30</v>
      </c>
      <c r="D1706" t="s">
        <v>136</v>
      </c>
      <c r="E1706" t="s">
        <v>135</v>
      </c>
      <c r="F1706" t="s">
        <v>295</v>
      </c>
      <c r="G1706" t="s">
        <v>296</v>
      </c>
      <c r="H1706">
        <v>348</v>
      </c>
      <c r="I1706" t="s">
        <v>159</v>
      </c>
      <c r="J1706" t="s">
        <v>133</v>
      </c>
      <c r="K1706" t="s">
        <v>158</v>
      </c>
      <c r="P1706" t="s">
        <v>297</v>
      </c>
      <c r="Q1706" t="s">
        <v>298</v>
      </c>
      <c r="R1706" t="s">
        <v>171</v>
      </c>
      <c r="S1706" t="s">
        <v>151</v>
      </c>
      <c r="AB1706" t="s">
        <v>128</v>
      </c>
      <c r="AC1706">
        <v>2010</v>
      </c>
      <c r="AD1706" s="145">
        <v>1729</v>
      </c>
      <c r="AH1706" t="s">
        <v>384</v>
      </c>
    </row>
    <row r="1707" spans="1:34" x14ac:dyDescent="0.25">
      <c r="A1707" t="s">
        <v>137</v>
      </c>
      <c r="B1707" t="s">
        <v>29</v>
      </c>
      <c r="C1707" t="s">
        <v>30</v>
      </c>
      <c r="D1707" t="s">
        <v>136</v>
      </c>
      <c r="E1707" t="s">
        <v>135</v>
      </c>
      <c r="F1707" t="s">
        <v>295</v>
      </c>
      <c r="G1707" t="s">
        <v>296</v>
      </c>
      <c r="H1707">
        <v>348</v>
      </c>
      <c r="I1707" t="s">
        <v>159</v>
      </c>
      <c r="J1707" t="s">
        <v>133</v>
      </c>
      <c r="K1707" t="s">
        <v>158</v>
      </c>
      <c r="P1707" t="s">
        <v>297</v>
      </c>
      <c r="Q1707" t="s">
        <v>298</v>
      </c>
      <c r="R1707" t="s">
        <v>170</v>
      </c>
      <c r="S1707" t="s">
        <v>169</v>
      </c>
      <c r="AB1707" t="s">
        <v>128</v>
      </c>
      <c r="AC1707">
        <v>2010</v>
      </c>
      <c r="AD1707" s="145">
        <v>6799</v>
      </c>
      <c r="AH1707" t="s">
        <v>384</v>
      </c>
    </row>
    <row r="1708" spans="1:34" x14ac:dyDescent="0.25">
      <c r="A1708" t="s">
        <v>137</v>
      </c>
      <c r="B1708" t="s">
        <v>29</v>
      </c>
      <c r="C1708" t="s">
        <v>30</v>
      </c>
      <c r="D1708" t="s">
        <v>136</v>
      </c>
      <c r="E1708" t="s">
        <v>135</v>
      </c>
      <c r="F1708" t="s">
        <v>295</v>
      </c>
      <c r="G1708" t="s">
        <v>296</v>
      </c>
      <c r="H1708">
        <v>348</v>
      </c>
      <c r="I1708" t="s">
        <v>159</v>
      </c>
      <c r="J1708" t="s">
        <v>133</v>
      </c>
      <c r="K1708" t="s">
        <v>158</v>
      </c>
      <c r="P1708" t="s">
        <v>297</v>
      </c>
      <c r="Q1708" t="s">
        <v>298</v>
      </c>
      <c r="R1708" t="s">
        <v>168</v>
      </c>
      <c r="S1708" t="s">
        <v>167</v>
      </c>
      <c r="AB1708" t="s">
        <v>128</v>
      </c>
      <c r="AC1708">
        <v>2010</v>
      </c>
      <c r="AD1708" s="145">
        <v>22351</v>
      </c>
      <c r="AH1708" t="s">
        <v>384</v>
      </c>
    </row>
    <row r="1709" spans="1:34" x14ac:dyDescent="0.25">
      <c r="A1709" t="s">
        <v>137</v>
      </c>
      <c r="B1709" t="s">
        <v>29</v>
      </c>
      <c r="C1709" t="s">
        <v>30</v>
      </c>
      <c r="D1709" t="s">
        <v>136</v>
      </c>
      <c r="E1709" t="s">
        <v>135</v>
      </c>
      <c r="F1709" t="s">
        <v>295</v>
      </c>
      <c r="G1709" t="s">
        <v>296</v>
      </c>
      <c r="H1709">
        <v>348</v>
      </c>
      <c r="I1709" t="s">
        <v>159</v>
      </c>
      <c r="J1709" t="s">
        <v>133</v>
      </c>
      <c r="K1709" t="s">
        <v>158</v>
      </c>
      <c r="P1709" t="s">
        <v>297</v>
      </c>
      <c r="Q1709" t="s">
        <v>298</v>
      </c>
      <c r="R1709" t="s">
        <v>166</v>
      </c>
      <c r="S1709" t="s">
        <v>165</v>
      </c>
      <c r="AB1709" t="s">
        <v>128</v>
      </c>
      <c r="AC1709">
        <v>2010</v>
      </c>
      <c r="AD1709" s="145">
        <v>0.29699999999999999</v>
      </c>
      <c r="AH1709" t="s">
        <v>384</v>
      </c>
    </row>
    <row r="1710" spans="1:34" x14ac:dyDescent="0.25">
      <c r="A1710" t="s">
        <v>137</v>
      </c>
      <c r="B1710" t="s">
        <v>29</v>
      </c>
      <c r="C1710" t="s">
        <v>30</v>
      </c>
      <c r="D1710" t="s">
        <v>136</v>
      </c>
      <c r="E1710" t="s">
        <v>135</v>
      </c>
      <c r="F1710" t="s">
        <v>295</v>
      </c>
      <c r="G1710" t="s">
        <v>296</v>
      </c>
      <c r="H1710">
        <v>348</v>
      </c>
      <c r="I1710" t="s">
        <v>159</v>
      </c>
      <c r="J1710" t="s">
        <v>133</v>
      </c>
      <c r="K1710" t="s">
        <v>158</v>
      </c>
      <c r="P1710" t="s">
        <v>297</v>
      </c>
      <c r="Q1710" t="s">
        <v>298</v>
      </c>
      <c r="R1710" t="s">
        <v>164</v>
      </c>
      <c r="S1710" t="s">
        <v>143</v>
      </c>
      <c r="AB1710" t="s">
        <v>128</v>
      </c>
      <c r="AC1710">
        <v>2010</v>
      </c>
      <c r="AD1710" s="145">
        <v>2769</v>
      </c>
      <c r="AH1710" t="s">
        <v>384</v>
      </c>
    </row>
    <row r="1711" spans="1:34" x14ac:dyDescent="0.25">
      <c r="A1711" t="s">
        <v>137</v>
      </c>
      <c r="B1711" t="s">
        <v>29</v>
      </c>
      <c r="C1711" t="s">
        <v>30</v>
      </c>
      <c r="D1711" t="s">
        <v>136</v>
      </c>
      <c r="E1711" t="s">
        <v>135</v>
      </c>
      <c r="F1711" t="s">
        <v>295</v>
      </c>
      <c r="G1711" t="s">
        <v>296</v>
      </c>
      <c r="H1711">
        <v>348</v>
      </c>
      <c r="I1711" t="s">
        <v>159</v>
      </c>
      <c r="J1711" t="s">
        <v>133</v>
      </c>
      <c r="K1711" t="s">
        <v>158</v>
      </c>
      <c r="P1711" t="s">
        <v>297</v>
      </c>
      <c r="Q1711" t="s">
        <v>298</v>
      </c>
      <c r="R1711" t="s">
        <v>163</v>
      </c>
      <c r="S1711" t="s">
        <v>162</v>
      </c>
      <c r="AB1711" t="s">
        <v>128</v>
      </c>
      <c r="AC1711">
        <v>2010</v>
      </c>
      <c r="AD1711" s="145">
        <v>1481</v>
      </c>
      <c r="AH1711" t="s">
        <v>384</v>
      </c>
    </row>
    <row r="1712" spans="1:34" x14ac:dyDescent="0.25">
      <c r="A1712" t="s">
        <v>137</v>
      </c>
      <c r="B1712" t="s">
        <v>29</v>
      </c>
      <c r="C1712" t="s">
        <v>30</v>
      </c>
      <c r="D1712" t="s">
        <v>136</v>
      </c>
      <c r="E1712" t="s">
        <v>135</v>
      </c>
      <c r="F1712" t="s">
        <v>295</v>
      </c>
      <c r="G1712" t="s">
        <v>296</v>
      </c>
      <c r="H1712">
        <v>348</v>
      </c>
      <c r="I1712" t="s">
        <v>159</v>
      </c>
      <c r="J1712" t="s">
        <v>133</v>
      </c>
      <c r="K1712" t="s">
        <v>158</v>
      </c>
      <c r="P1712" t="s">
        <v>297</v>
      </c>
      <c r="Q1712" t="s">
        <v>298</v>
      </c>
      <c r="R1712" t="s">
        <v>161</v>
      </c>
      <c r="S1712" t="s">
        <v>139</v>
      </c>
      <c r="AB1712" t="s">
        <v>128</v>
      </c>
      <c r="AC1712">
        <v>2010</v>
      </c>
      <c r="AD1712" s="145">
        <v>20443</v>
      </c>
      <c r="AH1712" t="s">
        <v>384</v>
      </c>
    </row>
    <row r="1713" spans="1:34" x14ac:dyDescent="0.25">
      <c r="A1713" t="s">
        <v>137</v>
      </c>
      <c r="B1713" t="s">
        <v>29</v>
      </c>
      <c r="C1713" t="s">
        <v>30</v>
      </c>
      <c r="D1713" t="s">
        <v>136</v>
      </c>
      <c r="E1713" t="s">
        <v>135</v>
      </c>
      <c r="F1713" t="s">
        <v>295</v>
      </c>
      <c r="G1713" t="s">
        <v>296</v>
      </c>
      <c r="H1713">
        <v>348</v>
      </c>
      <c r="I1713" t="s">
        <v>159</v>
      </c>
      <c r="J1713" t="s">
        <v>133</v>
      </c>
      <c r="K1713" t="s">
        <v>158</v>
      </c>
      <c r="P1713" t="s">
        <v>297</v>
      </c>
      <c r="Q1713" t="s">
        <v>298</v>
      </c>
      <c r="R1713" t="s">
        <v>160</v>
      </c>
      <c r="S1713" t="s">
        <v>131</v>
      </c>
      <c r="AB1713" t="s">
        <v>128</v>
      </c>
      <c r="AC1713">
        <v>2010</v>
      </c>
      <c r="AD1713" s="145">
        <v>68509</v>
      </c>
      <c r="AH1713" t="s">
        <v>384</v>
      </c>
    </row>
    <row r="1714" spans="1:34" x14ac:dyDescent="0.25">
      <c r="A1714" t="s">
        <v>137</v>
      </c>
      <c r="B1714" t="s">
        <v>29</v>
      </c>
      <c r="C1714" t="s">
        <v>30</v>
      </c>
      <c r="D1714" t="s">
        <v>136</v>
      </c>
      <c r="E1714" t="s">
        <v>135</v>
      </c>
      <c r="F1714" t="s">
        <v>295</v>
      </c>
      <c r="G1714" t="s">
        <v>296</v>
      </c>
      <c r="H1714">
        <v>348</v>
      </c>
      <c r="I1714" t="s">
        <v>159</v>
      </c>
      <c r="J1714" t="s">
        <v>133</v>
      </c>
      <c r="K1714" t="s">
        <v>158</v>
      </c>
      <c r="P1714" t="s">
        <v>297</v>
      </c>
      <c r="Q1714" t="s">
        <v>298</v>
      </c>
      <c r="R1714" t="s">
        <v>157</v>
      </c>
      <c r="S1714" t="s">
        <v>129</v>
      </c>
      <c r="AB1714" t="s">
        <v>128</v>
      </c>
      <c r="AC1714">
        <v>2010</v>
      </c>
      <c r="AD1714" s="145">
        <v>10319</v>
      </c>
      <c r="AH1714" t="s">
        <v>384</v>
      </c>
    </row>
    <row r="1715" spans="1:34" x14ac:dyDescent="0.25">
      <c r="A1715" t="s">
        <v>137</v>
      </c>
      <c r="B1715" t="s">
        <v>29</v>
      </c>
      <c r="C1715" t="s">
        <v>30</v>
      </c>
      <c r="D1715" t="s">
        <v>136</v>
      </c>
      <c r="E1715" t="s">
        <v>135</v>
      </c>
      <c r="F1715" t="s">
        <v>295</v>
      </c>
      <c r="G1715" t="s">
        <v>296</v>
      </c>
      <c r="H1715">
        <v>348</v>
      </c>
      <c r="I1715" t="s">
        <v>159</v>
      </c>
      <c r="J1715" t="s">
        <v>133</v>
      </c>
      <c r="K1715" t="s">
        <v>158</v>
      </c>
      <c r="P1715" t="s">
        <v>300</v>
      </c>
      <c r="Q1715" t="s">
        <v>301</v>
      </c>
      <c r="R1715" t="s">
        <v>176</v>
      </c>
      <c r="S1715" t="s">
        <v>175</v>
      </c>
      <c r="AB1715" t="s">
        <v>128</v>
      </c>
      <c r="AC1715">
        <v>2010</v>
      </c>
      <c r="AD1715" s="145">
        <v>0.28699999999999998</v>
      </c>
      <c r="AH1715" t="s">
        <v>384</v>
      </c>
    </row>
    <row r="1716" spans="1:34" x14ac:dyDescent="0.25">
      <c r="A1716" t="s">
        <v>137</v>
      </c>
      <c r="B1716" t="s">
        <v>29</v>
      </c>
      <c r="C1716" t="s">
        <v>30</v>
      </c>
      <c r="D1716" t="s">
        <v>136</v>
      </c>
      <c r="E1716" t="s">
        <v>135</v>
      </c>
      <c r="F1716" t="s">
        <v>295</v>
      </c>
      <c r="G1716" t="s">
        <v>296</v>
      </c>
      <c r="H1716">
        <v>348</v>
      </c>
      <c r="I1716" t="s">
        <v>159</v>
      </c>
      <c r="J1716" t="s">
        <v>133</v>
      </c>
      <c r="K1716" t="s">
        <v>158</v>
      </c>
      <c r="P1716" t="s">
        <v>300</v>
      </c>
      <c r="Q1716" t="s">
        <v>301</v>
      </c>
      <c r="R1716" t="s">
        <v>174</v>
      </c>
      <c r="S1716" t="s">
        <v>173</v>
      </c>
      <c r="AB1716" t="s">
        <v>128</v>
      </c>
      <c r="AC1716">
        <v>2010</v>
      </c>
      <c r="AD1716" s="145">
        <v>0.92800000000000005</v>
      </c>
      <c r="AH1716" t="s">
        <v>384</v>
      </c>
    </row>
    <row r="1717" spans="1:34" x14ac:dyDescent="0.25">
      <c r="A1717" t="s">
        <v>137</v>
      </c>
      <c r="B1717" t="s">
        <v>29</v>
      </c>
      <c r="C1717" t="s">
        <v>30</v>
      </c>
      <c r="D1717" t="s">
        <v>136</v>
      </c>
      <c r="E1717" t="s">
        <v>135</v>
      </c>
      <c r="F1717" t="s">
        <v>295</v>
      </c>
      <c r="G1717" t="s">
        <v>296</v>
      </c>
      <c r="H1717">
        <v>348</v>
      </c>
      <c r="I1717" t="s">
        <v>159</v>
      </c>
      <c r="J1717" t="s">
        <v>133</v>
      </c>
      <c r="K1717" t="s">
        <v>158</v>
      </c>
      <c r="P1717" t="s">
        <v>300</v>
      </c>
      <c r="Q1717" t="s">
        <v>301</v>
      </c>
      <c r="R1717" t="s">
        <v>172</v>
      </c>
      <c r="S1717" t="s">
        <v>153</v>
      </c>
      <c r="AB1717" t="s">
        <v>128</v>
      </c>
      <c r="AC1717">
        <v>2010</v>
      </c>
      <c r="AD1717" s="145">
        <v>0.53700000000000003</v>
      </c>
      <c r="AH1717" t="s">
        <v>384</v>
      </c>
    </row>
    <row r="1718" spans="1:34" x14ac:dyDescent="0.25">
      <c r="A1718" t="s">
        <v>137</v>
      </c>
      <c r="B1718" t="s">
        <v>29</v>
      </c>
      <c r="C1718" t="s">
        <v>30</v>
      </c>
      <c r="D1718" t="s">
        <v>136</v>
      </c>
      <c r="E1718" t="s">
        <v>135</v>
      </c>
      <c r="F1718" t="s">
        <v>295</v>
      </c>
      <c r="G1718" t="s">
        <v>296</v>
      </c>
      <c r="H1718">
        <v>348</v>
      </c>
      <c r="I1718" t="s">
        <v>159</v>
      </c>
      <c r="J1718" t="s">
        <v>133</v>
      </c>
      <c r="K1718" t="s">
        <v>158</v>
      </c>
      <c r="P1718" t="s">
        <v>300</v>
      </c>
      <c r="Q1718" t="s">
        <v>301</v>
      </c>
      <c r="R1718" t="s">
        <v>171</v>
      </c>
      <c r="S1718" t="s">
        <v>151</v>
      </c>
      <c r="AB1718" t="s">
        <v>128</v>
      </c>
      <c r="AC1718">
        <v>2010</v>
      </c>
      <c r="AD1718" s="145">
        <v>1349</v>
      </c>
      <c r="AH1718" t="s">
        <v>384</v>
      </c>
    </row>
    <row r="1719" spans="1:34" x14ac:dyDescent="0.25">
      <c r="A1719" t="s">
        <v>137</v>
      </c>
      <c r="B1719" t="s">
        <v>29</v>
      </c>
      <c r="C1719" t="s">
        <v>30</v>
      </c>
      <c r="D1719" t="s">
        <v>136</v>
      </c>
      <c r="E1719" t="s">
        <v>135</v>
      </c>
      <c r="F1719" t="s">
        <v>295</v>
      </c>
      <c r="G1719" t="s">
        <v>296</v>
      </c>
      <c r="H1719">
        <v>348</v>
      </c>
      <c r="I1719" t="s">
        <v>159</v>
      </c>
      <c r="J1719" t="s">
        <v>133</v>
      </c>
      <c r="K1719" t="s">
        <v>158</v>
      </c>
      <c r="P1719" t="s">
        <v>300</v>
      </c>
      <c r="Q1719" t="s">
        <v>301</v>
      </c>
      <c r="R1719" t="s">
        <v>170</v>
      </c>
      <c r="S1719" t="s">
        <v>169</v>
      </c>
      <c r="AB1719" t="s">
        <v>128</v>
      </c>
      <c r="AC1719">
        <v>2010</v>
      </c>
      <c r="AD1719" s="145">
        <v>2281</v>
      </c>
      <c r="AH1719" t="s">
        <v>384</v>
      </c>
    </row>
    <row r="1720" spans="1:34" x14ac:dyDescent="0.25">
      <c r="A1720" t="s">
        <v>137</v>
      </c>
      <c r="B1720" t="s">
        <v>29</v>
      </c>
      <c r="C1720" t="s">
        <v>30</v>
      </c>
      <c r="D1720" t="s">
        <v>136</v>
      </c>
      <c r="E1720" t="s">
        <v>135</v>
      </c>
      <c r="F1720" t="s">
        <v>295</v>
      </c>
      <c r="G1720" t="s">
        <v>296</v>
      </c>
      <c r="H1720">
        <v>348</v>
      </c>
      <c r="I1720" t="s">
        <v>159</v>
      </c>
      <c r="J1720" t="s">
        <v>133</v>
      </c>
      <c r="K1720" t="s">
        <v>158</v>
      </c>
      <c r="P1720" t="s">
        <v>300</v>
      </c>
      <c r="Q1720" t="s">
        <v>301</v>
      </c>
      <c r="R1720" t="s">
        <v>168</v>
      </c>
      <c r="S1720" t="s">
        <v>167</v>
      </c>
      <c r="AB1720" t="s">
        <v>128</v>
      </c>
      <c r="AC1720">
        <v>2010</v>
      </c>
      <c r="AD1720" s="145">
        <v>4179</v>
      </c>
      <c r="AH1720" t="s">
        <v>384</v>
      </c>
    </row>
    <row r="1721" spans="1:34" x14ac:dyDescent="0.25">
      <c r="A1721" t="s">
        <v>137</v>
      </c>
      <c r="B1721" t="s">
        <v>29</v>
      </c>
      <c r="C1721" t="s">
        <v>30</v>
      </c>
      <c r="D1721" t="s">
        <v>136</v>
      </c>
      <c r="E1721" t="s">
        <v>135</v>
      </c>
      <c r="F1721" t="s">
        <v>295</v>
      </c>
      <c r="G1721" t="s">
        <v>296</v>
      </c>
      <c r="H1721">
        <v>348</v>
      </c>
      <c r="I1721" t="s">
        <v>159</v>
      </c>
      <c r="J1721" t="s">
        <v>133</v>
      </c>
      <c r="K1721" t="s">
        <v>158</v>
      </c>
      <c r="P1721" t="s">
        <v>300</v>
      </c>
      <c r="Q1721" t="s">
        <v>301</v>
      </c>
      <c r="R1721" t="s">
        <v>166</v>
      </c>
      <c r="S1721" t="s">
        <v>165</v>
      </c>
      <c r="AB1721" t="s">
        <v>128</v>
      </c>
      <c r="AC1721">
        <v>2010</v>
      </c>
      <c r="AD1721" s="145">
        <v>1317</v>
      </c>
      <c r="AH1721" t="s">
        <v>384</v>
      </c>
    </row>
    <row r="1722" spans="1:34" x14ac:dyDescent="0.25">
      <c r="A1722" t="s">
        <v>137</v>
      </c>
      <c r="B1722" t="s">
        <v>29</v>
      </c>
      <c r="C1722" t="s">
        <v>30</v>
      </c>
      <c r="D1722" t="s">
        <v>136</v>
      </c>
      <c r="E1722" t="s">
        <v>135</v>
      </c>
      <c r="F1722" t="s">
        <v>295</v>
      </c>
      <c r="G1722" t="s">
        <v>296</v>
      </c>
      <c r="H1722">
        <v>348</v>
      </c>
      <c r="I1722" t="s">
        <v>159</v>
      </c>
      <c r="J1722" t="s">
        <v>133</v>
      </c>
      <c r="K1722" t="s">
        <v>158</v>
      </c>
      <c r="P1722" t="s">
        <v>300</v>
      </c>
      <c r="Q1722" t="s">
        <v>301</v>
      </c>
      <c r="R1722" t="s">
        <v>164</v>
      </c>
      <c r="S1722" t="s">
        <v>143</v>
      </c>
      <c r="AB1722" t="s">
        <v>128</v>
      </c>
      <c r="AC1722">
        <v>2010</v>
      </c>
      <c r="AD1722" s="145">
        <v>6719</v>
      </c>
      <c r="AH1722" t="s">
        <v>384</v>
      </c>
    </row>
    <row r="1723" spans="1:34" x14ac:dyDescent="0.25">
      <c r="A1723" t="s">
        <v>137</v>
      </c>
      <c r="B1723" t="s">
        <v>29</v>
      </c>
      <c r="C1723" t="s">
        <v>30</v>
      </c>
      <c r="D1723" t="s">
        <v>136</v>
      </c>
      <c r="E1723" t="s">
        <v>135</v>
      </c>
      <c r="F1723" t="s">
        <v>295</v>
      </c>
      <c r="G1723" t="s">
        <v>296</v>
      </c>
      <c r="H1723">
        <v>348</v>
      </c>
      <c r="I1723" t="s">
        <v>159</v>
      </c>
      <c r="J1723" t="s">
        <v>133</v>
      </c>
      <c r="K1723" t="s">
        <v>158</v>
      </c>
      <c r="P1723" t="s">
        <v>300</v>
      </c>
      <c r="Q1723" t="s">
        <v>301</v>
      </c>
      <c r="R1723" t="s">
        <v>163</v>
      </c>
      <c r="S1723" t="s">
        <v>162</v>
      </c>
      <c r="AB1723" t="s">
        <v>128</v>
      </c>
      <c r="AC1723">
        <v>2010</v>
      </c>
      <c r="AD1723" s="145">
        <v>2794</v>
      </c>
      <c r="AH1723" t="s">
        <v>384</v>
      </c>
    </row>
    <row r="1724" spans="1:34" x14ac:dyDescent="0.25">
      <c r="A1724" t="s">
        <v>137</v>
      </c>
      <c r="B1724" t="s">
        <v>29</v>
      </c>
      <c r="C1724" t="s">
        <v>30</v>
      </c>
      <c r="D1724" t="s">
        <v>136</v>
      </c>
      <c r="E1724" t="s">
        <v>135</v>
      </c>
      <c r="F1724" t="s">
        <v>295</v>
      </c>
      <c r="G1724" t="s">
        <v>296</v>
      </c>
      <c r="H1724">
        <v>348</v>
      </c>
      <c r="I1724" t="s">
        <v>159</v>
      </c>
      <c r="J1724" t="s">
        <v>133</v>
      </c>
      <c r="K1724" t="s">
        <v>158</v>
      </c>
      <c r="P1724" t="s">
        <v>300</v>
      </c>
      <c r="Q1724" t="s">
        <v>301</v>
      </c>
      <c r="R1724" t="s">
        <v>161</v>
      </c>
      <c r="S1724" t="s">
        <v>139</v>
      </c>
      <c r="AB1724" t="s">
        <v>128</v>
      </c>
      <c r="AC1724">
        <v>2010</v>
      </c>
      <c r="AD1724" s="145">
        <v>18448</v>
      </c>
      <c r="AH1724" t="s">
        <v>384</v>
      </c>
    </row>
    <row r="1725" spans="1:34" x14ac:dyDescent="0.25">
      <c r="A1725" t="s">
        <v>137</v>
      </c>
      <c r="B1725" t="s">
        <v>29</v>
      </c>
      <c r="C1725" t="s">
        <v>30</v>
      </c>
      <c r="D1725" t="s">
        <v>136</v>
      </c>
      <c r="E1725" t="s">
        <v>135</v>
      </c>
      <c r="F1725" t="s">
        <v>295</v>
      </c>
      <c r="G1725" t="s">
        <v>296</v>
      </c>
      <c r="H1725">
        <v>348</v>
      </c>
      <c r="I1725" t="s">
        <v>159</v>
      </c>
      <c r="J1725" t="s">
        <v>133</v>
      </c>
      <c r="K1725" t="s">
        <v>158</v>
      </c>
      <c r="P1725" t="s">
        <v>300</v>
      </c>
      <c r="Q1725" t="s">
        <v>301</v>
      </c>
      <c r="R1725" t="s">
        <v>160</v>
      </c>
      <c r="S1725" t="s">
        <v>131</v>
      </c>
      <c r="AB1725" t="s">
        <v>128</v>
      </c>
      <c r="AC1725">
        <v>2010</v>
      </c>
      <c r="AD1725" s="145">
        <v>45552</v>
      </c>
      <c r="AH1725" t="s">
        <v>384</v>
      </c>
    </row>
    <row r="1726" spans="1:34" x14ac:dyDescent="0.25">
      <c r="A1726" t="s">
        <v>137</v>
      </c>
      <c r="B1726" t="s">
        <v>29</v>
      </c>
      <c r="C1726" t="s">
        <v>30</v>
      </c>
      <c r="D1726" t="s">
        <v>136</v>
      </c>
      <c r="E1726" t="s">
        <v>135</v>
      </c>
      <c r="F1726" t="s">
        <v>295</v>
      </c>
      <c r="G1726" t="s">
        <v>296</v>
      </c>
      <c r="H1726">
        <v>348</v>
      </c>
      <c r="I1726" t="s">
        <v>159</v>
      </c>
      <c r="J1726" t="s">
        <v>133</v>
      </c>
      <c r="K1726" t="s">
        <v>158</v>
      </c>
      <c r="P1726" t="s">
        <v>300</v>
      </c>
      <c r="Q1726" t="s">
        <v>301</v>
      </c>
      <c r="R1726" t="s">
        <v>157</v>
      </c>
      <c r="S1726" t="s">
        <v>129</v>
      </c>
      <c r="AB1726" t="s">
        <v>128</v>
      </c>
      <c r="AC1726">
        <v>2010</v>
      </c>
      <c r="AD1726" s="145">
        <v>6713</v>
      </c>
      <c r="AH1726" t="s">
        <v>384</v>
      </c>
    </row>
    <row r="1727" spans="1:34" s="49" customFormat="1" x14ac:dyDescent="0.25">
      <c r="A1727" s="49" t="s">
        <v>137</v>
      </c>
      <c r="B1727" s="49" t="s">
        <v>29</v>
      </c>
      <c r="C1727" s="49" t="s">
        <v>30</v>
      </c>
      <c r="D1727" s="49" t="s">
        <v>136</v>
      </c>
      <c r="E1727" s="49" t="s">
        <v>135</v>
      </c>
      <c r="F1727" s="49" t="s">
        <v>295</v>
      </c>
      <c r="G1727" s="49" t="s">
        <v>296</v>
      </c>
      <c r="H1727" s="49">
        <v>348</v>
      </c>
      <c r="I1727" s="49" t="s">
        <v>159</v>
      </c>
      <c r="J1727" s="49" t="s">
        <v>133</v>
      </c>
      <c r="K1727" s="49" t="s">
        <v>158</v>
      </c>
      <c r="P1727" s="49" t="s">
        <v>302</v>
      </c>
      <c r="Q1727" s="49" t="s">
        <v>131</v>
      </c>
      <c r="R1727" s="49" t="s">
        <v>176</v>
      </c>
      <c r="S1727" s="49" t="s">
        <v>175</v>
      </c>
      <c r="AB1727" s="49" t="s">
        <v>128</v>
      </c>
      <c r="AC1727" s="49">
        <v>2010</v>
      </c>
      <c r="AD1727" s="146">
        <v>0.28699999999999998</v>
      </c>
      <c r="AF1727" s="49" t="s">
        <v>858</v>
      </c>
      <c r="AG1727" s="146">
        <f>(AD1728+AD1729+AD1730)*( 1 +AD1738/(AD1737-AD1738))</f>
        <v>8.0688732646940604</v>
      </c>
      <c r="AH1727" s="49" t="s">
        <v>384</v>
      </c>
    </row>
    <row r="1728" spans="1:34" s="49" customFormat="1" x14ac:dyDescent="0.25">
      <c r="A1728" s="49" t="s">
        <v>137</v>
      </c>
      <c r="B1728" s="49" t="s">
        <v>29</v>
      </c>
      <c r="C1728" s="49" t="s">
        <v>30</v>
      </c>
      <c r="D1728" s="49" t="s">
        <v>136</v>
      </c>
      <c r="E1728" s="49" t="s">
        <v>135</v>
      </c>
      <c r="F1728" s="49" t="s">
        <v>295</v>
      </c>
      <c r="G1728" s="49" t="s">
        <v>296</v>
      </c>
      <c r="H1728" s="49">
        <v>348</v>
      </c>
      <c r="I1728" s="49" t="s">
        <v>159</v>
      </c>
      <c r="J1728" s="49" t="s">
        <v>133</v>
      </c>
      <c r="K1728" s="49" t="s">
        <v>158</v>
      </c>
      <c r="P1728" s="49" t="s">
        <v>302</v>
      </c>
      <c r="Q1728" s="49" t="s">
        <v>131</v>
      </c>
      <c r="R1728" s="49" t="s">
        <v>174</v>
      </c>
      <c r="S1728" s="49" t="s">
        <v>173</v>
      </c>
      <c r="AB1728" s="49" t="s">
        <v>128</v>
      </c>
      <c r="AC1728" s="49">
        <v>2010</v>
      </c>
      <c r="AD1728" s="146">
        <v>1.708</v>
      </c>
      <c r="AF1728" s="49" t="s">
        <v>859</v>
      </c>
      <c r="AG1728" s="146">
        <f>(AD1727+AD1731+AD1732+AD1733+AD1734+AD1735+AD1736)*( 1 +AD1738/(AD1737-AD1738))</f>
        <v>105.99212673530593</v>
      </c>
      <c r="AH1728" s="49" t="s">
        <v>384</v>
      </c>
    </row>
    <row r="1729" spans="1:34" s="49" customFormat="1" x14ac:dyDescent="0.25">
      <c r="A1729" s="49" t="s">
        <v>137</v>
      </c>
      <c r="B1729" s="49" t="s">
        <v>29</v>
      </c>
      <c r="C1729" s="49" t="s">
        <v>30</v>
      </c>
      <c r="D1729" s="49" t="s">
        <v>136</v>
      </c>
      <c r="E1729" s="49" t="s">
        <v>135</v>
      </c>
      <c r="F1729" s="49" t="s">
        <v>295</v>
      </c>
      <c r="G1729" s="49" t="s">
        <v>296</v>
      </c>
      <c r="H1729" s="49">
        <v>348</v>
      </c>
      <c r="I1729" s="49" t="s">
        <v>159</v>
      </c>
      <c r="J1729" s="49" t="s">
        <v>133</v>
      </c>
      <c r="K1729" s="49" t="s">
        <v>158</v>
      </c>
      <c r="P1729" s="49" t="s">
        <v>302</v>
      </c>
      <c r="Q1729" s="49" t="s">
        <v>131</v>
      </c>
      <c r="R1729" s="49" t="s">
        <v>172</v>
      </c>
      <c r="S1729" s="49" t="s">
        <v>153</v>
      </c>
      <c r="AB1729" s="49" t="s">
        <v>128</v>
      </c>
      <c r="AC1729" s="49">
        <v>2010</v>
      </c>
      <c r="AD1729" s="146">
        <v>2.0779999999999998</v>
      </c>
      <c r="AF1729" s="49" t="s">
        <v>862</v>
      </c>
      <c r="AG1729" s="146">
        <f>AD1727+AD1728+AD1729+AD1730+ AD1731+AD1732+AD1733+AD1734+AD1735+AD1736+AD1738</f>
        <v>114.06099999999999</v>
      </c>
      <c r="AH1729" s="49" t="s">
        <v>384</v>
      </c>
    </row>
    <row r="1730" spans="1:34" s="49" customFormat="1" x14ac:dyDescent="0.25">
      <c r="A1730" s="49" t="s">
        <v>137</v>
      </c>
      <c r="B1730" s="49" t="s">
        <v>29</v>
      </c>
      <c r="C1730" s="49" t="s">
        <v>30</v>
      </c>
      <c r="D1730" s="49" t="s">
        <v>136</v>
      </c>
      <c r="E1730" s="49" t="s">
        <v>135</v>
      </c>
      <c r="F1730" s="49" t="s">
        <v>295</v>
      </c>
      <c r="G1730" s="49" t="s">
        <v>296</v>
      </c>
      <c r="H1730" s="49">
        <v>348</v>
      </c>
      <c r="I1730" s="49" t="s">
        <v>159</v>
      </c>
      <c r="J1730" s="49" t="s">
        <v>133</v>
      </c>
      <c r="K1730" s="49" t="s">
        <v>158</v>
      </c>
      <c r="P1730" s="49" t="s">
        <v>302</v>
      </c>
      <c r="Q1730" s="49" t="s">
        <v>131</v>
      </c>
      <c r="R1730" s="49" t="s">
        <v>171</v>
      </c>
      <c r="S1730" s="49" t="s">
        <v>151</v>
      </c>
      <c r="AB1730" s="49" t="s">
        <v>128</v>
      </c>
      <c r="AC1730" s="49">
        <v>2010</v>
      </c>
      <c r="AD1730" s="146">
        <v>3.0779999999999998</v>
      </c>
      <c r="AG1730" s="146"/>
      <c r="AH1730" s="49" t="s">
        <v>384</v>
      </c>
    </row>
    <row r="1731" spans="1:34" s="49" customFormat="1" x14ac:dyDescent="0.25">
      <c r="A1731" s="49" t="s">
        <v>137</v>
      </c>
      <c r="B1731" s="49" t="s">
        <v>29</v>
      </c>
      <c r="C1731" s="49" t="s">
        <v>30</v>
      </c>
      <c r="D1731" s="49" t="s">
        <v>136</v>
      </c>
      <c r="E1731" s="49" t="s">
        <v>135</v>
      </c>
      <c r="F1731" s="49" t="s">
        <v>295</v>
      </c>
      <c r="G1731" s="49" t="s">
        <v>296</v>
      </c>
      <c r="H1731" s="49">
        <v>348</v>
      </c>
      <c r="I1731" s="49" t="s">
        <v>159</v>
      </c>
      <c r="J1731" s="49" t="s">
        <v>133</v>
      </c>
      <c r="K1731" s="49" t="s">
        <v>158</v>
      </c>
      <c r="P1731" s="49" t="s">
        <v>302</v>
      </c>
      <c r="Q1731" s="49" t="s">
        <v>131</v>
      </c>
      <c r="R1731" s="49" t="s">
        <v>170</v>
      </c>
      <c r="S1731" s="49" t="s">
        <v>169</v>
      </c>
      <c r="AB1731" s="49" t="s">
        <v>128</v>
      </c>
      <c r="AC1731" s="49">
        <v>2010</v>
      </c>
      <c r="AD1731" s="146">
        <v>9.08</v>
      </c>
      <c r="AG1731" s="146"/>
      <c r="AH1731" s="49" t="s">
        <v>384</v>
      </c>
    </row>
    <row r="1732" spans="1:34" s="49" customFormat="1" x14ac:dyDescent="0.25">
      <c r="A1732" s="49" t="s">
        <v>137</v>
      </c>
      <c r="B1732" s="49" t="s">
        <v>29</v>
      </c>
      <c r="C1732" s="49" t="s">
        <v>30</v>
      </c>
      <c r="D1732" s="49" t="s">
        <v>136</v>
      </c>
      <c r="E1732" s="49" t="s">
        <v>135</v>
      </c>
      <c r="F1732" s="49" t="s">
        <v>295</v>
      </c>
      <c r="G1732" s="49" t="s">
        <v>296</v>
      </c>
      <c r="H1732" s="49">
        <v>348</v>
      </c>
      <c r="I1732" s="49" t="s">
        <v>159</v>
      </c>
      <c r="J1732" s="49" t="s">
        <v>133</v>
      </c>
      <c r="K1732" s="49" t="s">
        <v>158</v>
      </c>
      <c r="P1732" s="49" t="s">
        <v>302</v>
      </c>
      <c r="Q1732" s="49" t="s">
        <v>131</v>
      </c>
      <c r="R1732" s="49" t="s">
        <v>168</v>
      </c>
      <c r="S1732" s="49" t="s">
        <v>167</v>
      </c>
      <c r="AB1732" s="49" t="s">
        <v>128</v>
      </c>
      <c r="AC1732" s="49">
        <v>2010</v>
      </c>
      <c r="AD1732" s="146">
        <v>26.53</v>
      </c>
      <c r="AG1732" s="146"/>
      <c r="AH1732" s="49" t="s">
        <v>384</v>
      </c>
    </row>
    <row r="1733" spans="1:34" s="49" customFormat="1" x14ac:dyDescent="0.25">
      <c r="A1733" s="49" t="s">
        <v>137</v>
      </c>
      <c r="B1733" s="49" t="s">
        <v>29</v>
      </c>
      <c r="C1733" s="49" t="s">
        <v>30</v>
      </c>
      <c r="D1733" s="49" t="s">
        <v>136</v>
      </c>
      <c r="E1733" s="49" t="s">
        <v>135</v>
      </c>
      <c r="F1733" s="49" t="s">
        <v>295</v>
      </c>
      <c r="G1733" s="49" t="s">
        <v>296</v>
      </c>
      <c r="H1733" s="49">
        <v>348</v>
      </c>
      <c r="I1733" s="49" t="s">
        <v>159</v>
      </c>
      <c r="J1733" s="49" t="s">
        <v>133</v>
      </c>
      <c r="K1733" s="49" t="s">
        <v>158</v>
      </c>
      <c r="P1733" s="49" t="s">
        <v>302</v>
      </c>
      <c r="Q1733" s="49" t="s">
        <v>131</v>
      </c>
      <c r="R1733" s="49" t="s">
        <v>166</v>
      </c>
      <c r="S1733" s="49" t="s">
        <v>165</v>
      </c>
      <c r="AB1733" s="49" t="s">
        <v>128</v>
      </c>
      <c r="AC1733" s="49">
        <v>2010</v>
      </c>
      <c r="AD1733" s="146">
        <v>1.6140000000000001</v>
      </c>
      <c r="AG1733" s="146"/>
      <c r="AH1733" s="49" t="s">
        <v>384</v>
      </c>
    </row>
    <row r="1734" spans="1:34" s="49" customFormat="1" x14ac:dyDescent="0.25">
      <c r="A1734" s="49" t="s">
        <v>137</v>
      </c>
      <c r="B1734" s="49" t="s">
        <v>29</v>
      </c>
      <c r="C1734" s="49" t="s">
        <v>30</v>
      </c>
      <c r="D1734" s="49" t="s">
        <v>136</v>
      </c>
      <c r="E1734" s="49" t="s">
        <v>135</v>
      </c>
      <c r="F1734" s="49" t="s">
        <v>295</v>
      </c>
      <c r="G1734" s="49" t="s">
        <v>296</v>
      </c>
      <c r="H1734" s="49">
        <v>348</v>
      </c>
      <c r="I1734" s="49" t="s">
        <v>159</v>
      </c>
      <c r="J1734" s="49" t="s">
        <v>133</v>
      </c>
      <c r="K1734" s="49" t="s">
        <v>158</v>
      </c>
      <c r="P1734" s="49" t="s">
        <v>302</v>
      </c>
      <c r="Q1734" s="49" t="s">
        <v>131</v>
      </c>
      <c r="R1734" s="49" t="s">
        <v>164</v>
      </c>
      <c r="S1734" s="49" t="s">
        <v>143</v>
      </c>
      <c r="AB1734" s="49" t="s">
        <v>128</v>
      </c>
      <c r="AC1734" s="49">
        <v>2010</v>
      </c>
      <c r="AD1734" s="146">
        <v>9.4879999999999995</v>
      </c>
      <c r="AG1734" s="146"/>
      <c r="AH1734" s="49" t="s">
        <v>384</v>
      </c>
    </row>
    <row r="1735" spans="1:34" s="49" customFormat="1" x14ac:dyDescent="0.25">
      <c r="A1735" s="49" t="s">
        <v>137</v>
      </c>
      <c r="B1735" s="49" t="s">
        <v>29</v>
      </c>
      <c r="C1735" s="49" t="s">
        <v>30</v>
      </c>
      <c r="D1735" s="49" t="s">
        <v>136</v>
      </c>
      <c r="E1735" s="49" t="s">
        <v>135</v>
      </c>
      <c r="F1735" s="49" t="s">
        <v>295</v>
      </c>
      <c r="G1735" s="49" t="s">
        <v>296</v>
      </c>
      <c r="H1735" s="49">
        <v>348</v>
      </c>
      <c r="I1735" s="49" t="s">
        <v>159</v>
      </c>
      <c r="J1735" s="49" t="s">
        <v>133</v>
      </c>
      <c r="K1735" s="49" t="s">
        <v>158</v>
      </c>
      <c r="P1735" s="49" t="s">
        <v>302</v>
      </c>
      <c r="Q1735" s="49" t="s">
        <v>131</v>
      </c>
      <c r="R1735" s="49" t="s">
        <v>163</v>
      </c>
      <c r="S1735" s="49" t="s">
        <v>162</v>
      </c>
      <c r="AB1735" s="49" t="s">
        <v>128</v>
      </c>
      <c r="AC1735" s="49">
        <v>2010</v>
      </c>
      <c r="AD1735" s="146">
        <v>4.2750000000000004</v>
      </c>
      <c r="AG1735" s="146"/>
      <c r="AH1735" s="49" t="s">
        <v>384</v>
      </c>
    </row>
    <row r="1736" spans="1:34" s="49" customFormat="1" x14ac:dyDescent="0.25">
      <c r="A1736" s="49" t="s">
        <v>137</v>
      </c>
      <c r="B1736" s="49" t="s">
        <v>29</v>
      </c>
      <c r="C1736" s="49" t="s">
        <v>30</v>
      </c>
      <c r="D1736" s="49" t="s">
        <v>136</v>
      </c>
      <c r="E1736" s="49" t="s">
        <v>135</v>
      </c>
      <c r="F1736" s="49" t="s">
        <v>295</v>
      </c>
      <c r="G1736" s="49" t="s">
        <v>296</v>
      </c>
      <c r="H1736" s="49">
        <v>348</v>
      </c>
      <c r="I1736" s="49" t="s">
        <v>159</v>
      </c>
      <c r="J1736" s="49" t="s">
        <v>133</v>
      </c>
      <c r="K1736" s="49" t="s">
        <v>158</v>
      </c>
      <c r="P1736" s="49" t="s">
        <v>302</v>
      </c>
      <c r="Q1736" s="49" t="s">
        <v>131</v>
      </c>
      <c r="R1736" s="49" t="s">
        <v>161</v>
      </c>
      <c r="S1736" s="49" t="s">
        <v>139</v>
      </c>
      <c r="AB1736" s="49" t="s">
        <v>128</v>
      </c>
      <c r="AC1736" s="49">
        <v>2010</v>
      </c>
      <c r="AD1736" s="146">
        <v>38.890999999999998</v>
      </c>
      <c r="AG1736" s="146"/>
      <c r="AH1736" s="49" t="s">
        <v>384</v>
      </c>
    </row>
    <row r="1737" spans="1:34" s="49" customFormat="1" x14ac:dyDescent="0.25">
      <c r="A1737" s="49" t="s">
        <v>137</v>
      </c>
      <c r="B1737" s="49" t="s">
        <v>29</v>
      </c>
      <c r="C1737" s="49" t="s">
        <v>30</v>
      </c>
      <c r="D1737" s="49" t="s">
        <v>136</v>
      </c>
      <c r="E1737" s="49" t="s">
        <v>135</v>
      </c>
      <c r="F1737" s="49" t="s">
        <v>295</v>
      </c>
      <c r="G1737" s="49" t="s">
        <v>296</v>
      </c>
      <c r="H1737" s="49">
        <v>348</v>
      </c>
      <c r="I1737" s="49" t="s">
        <v>159</v>
      </c>
      <c r="J1737" s="49" t="s">
        <v>133</v>
      </c>
      <c r="K1737" s="49" t="s">
        <v>158</v>
      </c>
      <c r="P1737" s="49" t="s">
        <v>302</v>
      </c>
      <c r="Q1737" s="49" t="s">
        <v>131</v>
      </c>
      <c r="R1737" s="49" t="s">
        <v>160</v>
      </c>
      <c r="S1737" s="49" t="s">
        <v>131</v>
      </c>
      <c r="AB1737" s="49" t="s">
        <v>128</v>
      </c>
      <c r="AC1737" s="49">
        <v>2010</v>
      </c>
      <c r="AD1737" s="146">
        <v>114.06100000000001</v>
      </c>
      <c r="AG1737" s="146"/>
      <c r="AH1737" s="49" t="s">
        <v>384</v>
      </c>
    </row>
    <row r="1738" spans="1:34" s="49" customFormat="1" x14ac:dyDescent="0.25">
      <c r="A1738" s="49" t="s">
        <v>137</v>
      </c>
      <c r="B1738" s="49" t="s">
        <v>29</v>
      </c>
      <c r="C1738" s="49" t="s">
        <v>30</v>
      </c>
      <c r="D1738" s="49" t="s">
        <v>136</v>
      </c>
      <c r="E1738" s="49" t="s">
        <v>135</v>
      </c>
      <c r="F1738" s="49" t="s">
        <v>295</v>
      </c>
      <c r="G1738" s="49" t="s">
        <v>296</v>
      </c>
      <c r="H1738" s="49">
        <v>348</v>
      </c>
      <c r="I1738" s="49" t="s">
        <v>159</v>
      </c>
      <c r="J1738" s="49" t="s">
        <v>133</v>
      </c>
      <c r="K1738" s="49" t="s">
        <v>158</v>
      </c>
      <c r="P1738" s="49" t="s">
        <v>302</v>
      </c>
      <c r="Q1738" s="49" t="s">
        <v>131</v>
      </c>
      <c r="R1738" s="49" t="s">
        <v>157</v>
      </c>
      <c r="S1738" s="49" t="s">
        <v>129</v>
      </c>
      <c r="AB1738" s="49" t="s">
        <v>128</v>
      </c>
      <c r="AC1738" s="49">
        <v>2010</v>
      </c>
      <c r="AD1738" s="146">
        <v>17.032</v>
      </c>
      <c r="AG1738" s="146"/>
      <c r="AH1738" s="49" t="s">
        <v>384</v>
      </c>
    </row>
    <row r="1739" spans="1:34" x14ac:dyDescent="0.25">
      <c r="A1739" t="s">
        <v>137</v>
      </c>
      <c r="B1739" t="s">
        <v>385</v>
      </c>
      <c r="C1739" t="s">
        <v>386</v>
      </c>
      <c r="D1739" t="s">
        <v>136</v>
      </c>
      <c r="E1739" t="s">
        <v>135</v>
      </c>
      <c r="F1739" t="s">
        <v>295</v>
      </c>
      <c r="G1739" t="s">
        <v>296</v>
      </c>
      <c r="H1739">
        <v>382</v>
      </c>
      <c r="I1739" t="s">
        <v>387</v>
      </c>
      <c r="J1739" t="s">
        <v>133</v>
      </c>
      <c r="K1739" t="s">
        <v>132</v>
      </c>
      <c r="P1739" t="s">
        <v>297</v>
      </c>
      <c r="Q1739" t="s">
        <v>298</v>
      </c>
      <c r="R1739" t="s">
        <v>183</v>
      </c>
      <c r="S1739" t="s">
        <v>182</v>
      </c>
      <c r="AB1739" t="s">
        <v>128</v>
      </c>
      <c r="AC1739">
        <v>2010</v>
      </c>
      <c r="AD1739" s="145">
        <v>0.38</v>
      </c>
      <c r="AH1739" t="s">
        <v>388</v>
      </c>
    </row>
    <row r="1740" spans="1:34" x14ac:dyDescent="0.25">
      <c r="A1740" t="s">
        <v>137</v>
      </c>
      <c r="B1740" t="s">
        <v>385</v>
      </c>
      <c r="C1740" t="s">
        <v>386</v>
      </c>
      <c r="D1740" t="s">
        <v>136</v>
      </c>
      <c r="E1740" t="s">
        <v>135</v>
      </c>
      <c r="F1740" t="s">
        <v>295</v>
      </c>
      <c r="G1740" t="s">
        <v>296</v>
      </c>
      <c r="H1740">
        <v>382</v>
      </c>
      <c r="I1740" t="s">
        <v>387</v>
      </c>
      <c r="J1740" t="s">
        <v>133</v>
      </c>
      <c r="K1740" t="s">
        <v>132</v>
      </c>
      <c r="P1740" t="s">
        <v>297</v>
      </c>
      <c r="Q1740" t="s">
        <v>298</v>
      </c>
      <c r="R1740" t="s">
        <v>156</v>
      </c>
      <c r="S1740" t="s">
        <v>155</v>
      </c>
      <c r="AB1740" t="s">
        <v>128</v>
      </c>
      <c r="AC1740">
        <v>2010</v>
      </c>
      <c r="AD1740" s="145">
        <v>14191</v>
      </c>
      <c r="AH1740" t="s">
        <v>388</v>
      </c>
    </row>
    <row r="1741" spans="1:34" x14ac:dyDescent="0.25">
      <c r="A1741" t="s">
        <v>137</v>
      </c>
      <c r="B1741" t="s">
        <v>385</v>
      </c>
      <c r="C1741" t="s">
        <v>386</v>
      </c>
      <c r="D1741" t="s">
        <v>136</v>
      </c>
      <c r="E1741" t="s">
        <v>135</v>
      </c>
      <c r="F1741" t="s">
        <v>295</v>
      </c>
      <c r="G1741" t="s">
        <v>296</v>
      </c>
      <c r="H1741">
        <v>382</v>
      </c>
      <c r="I1741" t="s">
        <v>387</v>
      </c>
      <c r="J1741" t="s">
        <v>133</v>
      </c>
      <c r="K1741" t="s">
        <v>132</v>
      </c>
      <c r="P1741" t="s">
        <v>297</v>
      </c>
      <c r="Q1741" t="s">
        <v>298</v>
      </c>
      <c r="R1741" t="s">
        <v>154</v>
      </c>
      <c r="S1741" t="s">
        <v>153</v>
      </c>
      <c r="AB1741" t="s">
        <v>128</v>
      </c>
      <c r="AC1741">
        <v>2010</v>
      </c>
      <c r="AD1741" s="145">
        <v>60081</v>
      </c>
      <c r="AH1741" t="s">
        <v>388</v>
      </c>
    </row>
    <row r="1742" spans="1:34" x14ac:dyDescent="0.25">
      <c r="A1742" t="s">
        <v>137</v>
      </c>
      <c r="B1742" t="s">
        <v>385</v>
      </c>
      <c r="C1742" t="s">
        <v>386</v>
      </c>
      <c r="D1742" t="s">
        <v>136</v>
      </c>
      <c r="E1742" t="s">
        <v>135</v>
      </c>
      <c r="F1742" t="s">
        <v>295</v>
      </c>
      <c r="G1742" t="s">
        <v>296</v>
      </c>
      <c r="H1742">
        <v>382</v>
      </c>
      <c r="I1742" t="s">
        <v>387</v>
      </c>
      <c r="J1742" t="s">
        <v>133</v>
      </c>
      <c r="K1742" t="s">
        <v>132</v>
      </c>
      <c r="P1742" t="s">
        <v>297</v>
      </c>
      <c r="Q1742" t="s">
        <v>298</v>
      </c>
      <c r="R1742" t="s">
        <v>152</v>
      </c>
      <c r="S1742" t="s">
        <v>151</v>
      </c>
      <c r="AB1742" t="s">
        <v>128</v>
      </c>
      <c r="AC1742">
        <v>2010</v>
      </c>
      <c r="AD1742" s="145">
        <v>58722</v>
      </c>
      <c r="AH1742" t="s">
        <v>388</v>
      </c>
    </row>
    <row r="1743" spans="1:34" x14ac:dyDescent="0.25">
      <c r="A1743" t="s">
        <v>137</v>
      </c>
      <c r="B1743" t="s">
        <v>385</v>
      </c>
      <c r="C1743" t="s">
        <v>386</v>
      </c>
      <c r="D1743" t="s">
        <v>136</v>
      </c>
      <c r="E1743" t="s">
        <v>135</v>
      </c>
      <c r="F1743" t="s">
        <v>295</v>
      </c>
      <c r="G1743" t="s">
        <v>296</v>
      </c>
      <c r="H1743">
        <v>382</v>
      </c>
      <c r="I1743" t="s">
        <v>387</v>
      </c>
      <c r="J1743" t="s">
        <v>133</v>
      </c>
      <c r="K1743" t="s">
        <v>132</v>
      </c>
      <c r="P1743" t="s">
        <v>297</v>
      </c>
      <c r="Q1743" t="s">
        <v>298</v>
      </c>
      <c r="R1743" t="s">
        <v>150</v>
      </c>
      <c r="S1743" t="s">
        <v>149</v>
      </c>
      <c r="AB1743" t="s">
        <v>128</v>
      </c>
      <c r="AC1743">
        <v>2010</v>
      </c>
      <c r="AD1743" s="145">
        <v>105468</v>
      </c>
      <c r="AH1743" t="s">
        <v>388</v>
      </c>
    </row>
    <row r="1744" spans="1:34" x14ac:dyDescent="0.25">
      <c r="A1744" t="s">
        <v>137</v>
      </c>
      <c r="B1744" t="s">
        <v>385</v>
      </c>
      <c r="C1744" t="s">
        <v>386</v>
      </c>
      <c r="D1744" t="s">
        <v>136</v>
      </c>
      <c r="E1744" t="s">
        <v>135</v>
      </c>
      <c r="F1744" t="s">
        <v>295</v>
      </c>
      <c r="G1744" t="s">
        <v>296</v>
      </c>
      <c r="H1744">
        <v>382</v>
      </c>
      <c r="I1744" t="s">
        <v>387</v>
      </c>
      <c r="J1744" t="s">
        <v>133</v>
      </c>
      <c r="K1744" t="s">
        <v>132</v>
      </c>
      <c r="P1744" t="s">
        <v>297</v>
      </c>
      <c r="Q1744" t="s">
        <v>298</v>
      </c>
      <c r="R1744" t="s">
        <v>148</v>
      </c>
      <c r="S1744" t="s">
        <v>147</v>
      </c>
      <c r="AB1744" t="s">
        <v>128</v>
      </c>
      <c r="AC1744">
        <v>2010</v>
      </c>
      <c r="AD1744" s="145">
        <v>3404</v>
      </c>
      <c r="AH1744" t="s">
        <v>388</v>
      </c>
    </row>
    <row r="1745" spans="1:34" x14ac:dyDescent="0.25">
      <c r="A1745" t="s">
        <v>137</v>
      </c>
      <c r="B1745" t="s">
        <v>385</v>
      </c>
      <c r="C1745" t="s">
        <v>386</v>
      </c>
      <c r="D1745" t="s">
        <v>136</v>
      </c>
      <c r="E1745" t="s">
        <v>135</v>
      </c>
      <c r="F1745" t="s">
        <v>295</v>
      </c>
      <c r="G1745" t="s">
        <v>296</v>
      </c>
      <c r="H1745">
        <v>382</v>
      </c>
      <c r="I1745" t="s">
        <v>387</v>
      </c>
      <c r="J1745" t="s">
        <v>133</v>
      </c>
      <c r="K1745" t="s">
        <v>132</v>
      </c>
      <c r="P1745" t="s">
        <v>297</v>
      </c>
      <c r="Q1745" t="s">
        <v>298</v>
      </c>
      <c r="R1745" t="s">
        <v>146</v>
      </c>
      <c r="S1745" t="s">
        <v>145</v>
      </c>
      <c r="AB1745" t="s">
        <v>128</v>
      </c>
      <c r="AC1745">
        <v>2010</v>
      </c>
      <c r="AD1745" s="145">
        <v>22305</v>
      </c>
      <c r="AH1745" t="s">
        <v>388</v>
      </c>
    </row>
    <row r="1746" spans="1:34" x14ac:dyDescent="0.25">
      <c r="A1746" t="s">
        <v>137</v>
      </c>
      <c r="B1746" t="s">
        <v>385</v>
      </c>
      <c r="C1746" t="s">
        <v>386</v>
      </c>
      <c r="D1746" t="s">
        <v>136</v>
      </c>
      <c r="E1746" t="s">
        <v>135</v>
      </c>
      <c r="F1746" t="s">
        <v>295</v>
      </c>
      <c r="G1746" t="s">
        <v>296</v>
      </c>
      <c r="H1746">
        <v>382</v>
      </c>
      <c r="I1746" t="s">
        <v>387</v>
      </c>
      <c r="J1746" t="s">
        <v>133</v>
      </c>
      <c r="K1746" t="s">
        <v>132</v>
      </c>
      <c r="P1746" t="s">
        <v>297</v>
      </c>
      <c r="Q1746" t="s">
        <v>298</v>
      </c>
      <c r="R1746" t="s">
        <v>144</v>
      </c>
      <c r="S1746" t="s">
        <v>143</v>
      </c>
      <c r="AB1746" t="s">
        <v>128</v>
      </c>
      <c r="AC1746">
        <v>2010</v>
      </c>
      <c r="AD1746" s="145">
        <v>0</v>
      </c>
      <c r="AH1746" t="s">
        <v>388</v>
      </c>
    </row>
    <row r="1747" spans="1:34" x14ac:dyDescent="0.25">
      <c r="A1747" t="s">
        <v>137</v>
      </c>
      <c r="B1747" t="s">
        <v>385</v>
      </c>
      <c r="C1747" t="s">
        <v>386</v>
      </c>
      <c r="D1747" t="s">
        <v>136</v>
      </c>
      <c r="E1747" t="s">
        <v>135</v>
      </c>
      <c r="F1747" t="s">
        <v>295</v>
      </c>
      <c r="G1747" t="s">
        <v>296</v>
      </c>
      <c r="H1747">
        <v>382</v>
      </c>
      <c r="I1747" t="s">
        <v>387</v>
      </c>
      <c r="J1747" t="s">
        <v>133</v>
      </c>
      <c r="K1747" t="s">
        <v>132</v>
      </c>
      <c r="P1747" t="s">
        <v>297</v>
      </c>
      <c r="Q1747" t="s">
        <v>298</v>
      </c>
      <c r="R1747" t="s">
        <v>142</v>
      </c>
      <c r="S1747" t="s">
        <v>141</v>
      </c>
      <c r="AB1747" t="s">
        <v>128</v>
      </c>
      <c r="AC1747">
        <v>2010</v>
      </c>
      <c r="AD1747" s="145">
        <v>117402</v>
      </c>
      <c r="AH1747" t="s">
        <v>388</v>
      </c>
    </row>
    <row r="1748" spans="1:34" x14ac:dyDescent="0.25">
      <c r="A1748" t="s">
        <v>137</v>
      </c>
      <c r="B1748" t="s">
        <v>385</v>
      </c>
      <c r="C1748" t="s">
        <v>386</v>
      </c>
      <c r="D1748" t="s">
        <v>136</v>
      </c>
      <c r="E1748" t="s">
        <v>135</v>
      </c>
      <c r="F1748" t="s">
        <v>295</v>
      </c>
      <c r="G1748" t="s">
        <v>296</v>
      </c>
      <c r="H1748">
        <v>382</v>
      </c>
      <c r="I1748" t="s">
        <v>387</v>
      </c>
      <c r="J1748" t="s">
        <v>133</v>
      </c>
      <c r="K1748" t="s">
        <v>132</v>
      </c>
      <c r="P1748" t="s">
        <v>297</v>
      </c>
      <c r="Q1748" t="s">
        <v>298</v>
      </c>
      <c r="R1748" t="s">
        <v>140</v>
      </c>
      <c r="S1748" t="s">
        <v>139</v>
      </c>
      <c r="AB1748" t="s">
        <v>128</v>
      </c>
      <c r="AC1748">
        <v>2010</v>
      </c>
      <c r="AD1748" s="145">
        <v>1519</v>
      </c>
      <c r="AH1748" t="s">
        <v>388</v>
      </c>
    </row>
    <row r="1749" spans="1:34" x14ac:dyDescent="0.25">
      <c r="A1749" t="s">
        <v>137</v>
      </c>
      <c r="B1749" t="s">
        <v>385</v>
      </c>
      <c r="C1749" t="s">
        <v>386</v>
      </c>
      <c r="D1749" t="s">
        <v>136</v>
      </c>
      <c r="E1749" t="s">
        <v>135</v>
      </c>
      <c r="F1749" t="s">
        <v>295</v>
      </c>
      <c r="G1749" t="s">
        <v>296</v>
      </c>
      <c r="H1749">
        <v>382</v>
      </c>
      <c r="I1749" t="s">
        <v>387</v>
      </c>
      <c r="J1749" t="s">
        <v>133</v>
      </c>
      <c r="K1749" t="s">
        <v>132</v>
      </c>
      <c r="P1749" t="s">
        <v>297</v>
      </c>
      <c r="Q1749" t="s">
        <v>298</v>
      </c>
      <c r="R1749" t="s">
        <v>138</v>
      </c>
      <c r="S1749" t="s">
        <v>131</v>
      </c>
      <c r="AB1749" t="s">
        <v>128</v>
      </c>
      <c r="AC1749">
        <v>2010</v>
      </c>
      <c r="AD1749" s="145">
        <v>384.73</v>
      </c>
      <c r="AH1749" t="s">
        <v>388</v>
      </c>
    </row>
    <row r="1750" spans="1:34" x14ac:dyDescent="0.25">
      <c r="A1750" t="s">
        <v>137</v>
      </c>
      <c r="B1750" t="s">
        <v>385</v>
      </c>
      <c r="C1750" t="s">
        <v>386</v>
      </c>
      <c r="D1750" t="s">
        <v>136</v>
      </c>
      <c r="E1750" t="s">
        <v>135</v>
      </c>
      <c r="F1750" t="s">
        <v>295</v>
      </c>
      <c r="G1750" t="s">
        <v>296</v>
      </c>
      <c r="H1750">
        <v>382</v>
      </c>
      <c r="I1750" t="s">
        <v>387</v>
      </c>
      <c r="J1750" t="s">
        <v>133</v>
      </c>
      <c r="K1750" t="s">
        <v>132</v>
      </c>
      <c r="P1750" t="s">
        <v>297</v>
      </c>
      <c r="Q1750" t="s">
        <v>298</v>
      </c>
      <c r="R1750" t="s">
        <v>130</v>
      </c>
      <c r="S1750" t="s">
        <v>129</v>
      </c>
      <c r="AB1750" t="s">
        <v>128</v>
      </c>
      <c r="AC1750">
        <v>2010</v>
      </c>
      <c r="AD1750" s="145">
        <v>1258</v>
      </c>
      <c r="AH1750" t="s">
        <v>388</v>
      </c>
    </row>
    <row r="1751" spans="1:34" x14ac:dyDescent="0.25">
      <c r="A1751" t="s">
        <v>137</v>
      </c>
      <c r="B1751" t="s">
        <v>385</v>
      </c>
      <c r="C1751" t="s">
        <v>386</v>
      </c>
      <c r="D1751" t="s">
        <v>136</v>
      </c>
      <c r="E1751" t="s">
        <v>135</v>
      </c>
      <c r="F1751" t="s">
        <v>295</v>
      </c>
      <c r="G1751" t="s">
        <v>296</v>
      </c>
      <c r="H1751">
        <v>382</v>
      </c>
      <c r="I1751" t="s">
        <v>387</v>
      </c>
      <c r="J1751" t="s">
        <v>133</v>
      </c>
      <c r="K1751" t="s">
        <v>132</v>
      </c>
      <c r="P1751" t="s">
        <v>300</v>
      </c>
      <c r="Q1751" t="s">
        <v>301</v>
      </c>
      <c r="R1751" t="s">
        <v>183</v>
      </c>
      <c r="S1751" t="s">
        <v>182</v>
      </c>
      <c r="AB1751" t="s">
        <v>128</v>
      </c>
      <c r="AC1751">
        <v>2010</v>
      </c>
      <c r="AD1751" s="145">
        <v>9309</v>
      </c>
      <c r="AH1751" t="s">
        <v>388</v>
      </c>
    </row>
    <row r="1752" spans="1:34" x14ac:dyDescent="0.25">
      <c r="A1752" t="s">
        <v>137</v>
      </c>
      <c r="B1752" t="s">
        <v>385</v>
      </c>
      <c r="C1752" t="s">
        <v>386</v>
      </c>
      <c r="D1752" t="s">
        <v>136</v>
      </c>
      <c r="E1752" t="s">
        <v>135</v>
      </c>
      <c r="F1752" t="s">
        <v>295</v>
      </c>
      <c r="G1752" t="s">
        <v>296</v>
      </c>
      <c r="H1752">
        <v>382</v>
      </c>
      <c r="I1752" t="s">
        <v>387</v>
      </c>
      <c r="J1752" t="s">
        <v>133</v>
      </c>
      <c r="K1752" t="s">
        <v>132</v>
      </c>
      <c r="P1752" t="s">
        <v>300</v>
      </c>
      <c r="Q1752" t="s">
        <v>301</v>
      </c>
      <c r="R1752" t="s">
        <v>156</v>
      </c>
      <c r="S1752" t="s">
        <v>155</v>
      </c>
      <c r="AB1752" t="s">
        <v>128</v>
      </c>
      <c r="AC1752">
        <v>2010</v>
      </c>
      <c r="AD1752" s="145">
        <v>14516</v>
      </c>
      <c r="AH1752" t="s">
        <v>388</v>
      </c>
    </row>
    <row r="1753" spans="1:34" x14ac:dyDescent="0.25">
      <c r="A1753" t="s">
        <v>137</v>
      </c>
      <c r="B1753" t="s">
        <v>385</v>
      </c>
      <c r="C1753" t="s">
        <v>386</v>
      </c>
      <c r="D1753" t="s">
        <v>136</v>
      </c>
      <c r="E1753" t="s">
        <v>135</v>
      </c>
      <c r="F1753" t="s">
        <v>295</v>
      </c>
      <c r="G1753" t="s">
        <v>296</v>
      </c>
      <c r="H1753">
        <v>382</v>
      </c>
      <c r="I1753" t="s">
        <v>387</v>
      </c>
      <c r="J1753" t="s">
        <v>133</v>
      </c>
      <c r="K1753" t="s">
        <v>132</v>
      </c>
      <c r="P1753" t="s">
        <v>300</v>
      </c>
      <c r="Q1753" t="s">
        <v>301</v>
      </c>
      <c r="R1753" t="s">
        <v>154</v>
      </c>
      <c r="S1753" t="s">
        <v>153</v>
      </c>
      <c r="AB1753" t="s">
        <v>128</v>
      </c>
      <c r="AC1753">
        <v>2010</v>
      </c>
      <c r="AD1753" s="145">
        <v>31315</v>
      </c>
      <c r="AH1753" t="s">
        <v>388</v>
      </c>
    </row>
    <row r="1754" spans="1:34" x14ac:dyDescent="0.25">
      <c r="A1754" t="s">
        <v>137</v>
      </c>
      <c r="B1754" t="s">
        <v>385</v>
      </c>
      <c r="C1754" t="s">
        <v>386</v>
      </c>
      <c r="D1754" t="s">
        <v>136</v>
      </c>
      <c r="E1754" t="s">
        <v>135</v>
      </c>
      <c r="F1754" t="s">
        <v>295</v>
      </c>
      <c r="G1754" t="s">
        <v>296</v>
      </c>
      <c r="H1754">
        <v>382</v>
      </c>
      <c r="I1754" t="s">
        <v>387</v>
      </c>
      <c r="J1754" t="s">
        <v>133</v>
      </c>
      <c r="K1754" t="s">
        <v>132</v>
      </c>
      <c r="P1754" t="s">
        <v>300</v>
      </c>
      <c r="Q1754" t="s">
        <v>301</v>
      </c>
      <c r="R1754" t="s">
        <v>152</v>
      </c>
      <c r="S1754" t="s">
        <v>151</v>
      </c>
      <c r="AB1754" t="s">
        <v>128</v>
      </c>
      <c r="AC1754">
        <v>2010</v>
      </c>
      <c r="AD1754" s="145">
        <v>22143</v>
      </c>
      <c r="AH1754" t="s">
        <v>388</v>
      </c>
    </row>
    <row r="1755" spans="1:34" x14ac:dyDescent="0.25">
      <c r="A1755" t="s">
        <v>137</v>
      </c>
      <c r="B1755" t="s">
        <v>385</v>
      </c>
      <c r="C1755" t="s">
        <v>386</v>
      </c>
      <c r="D1755" t="s">
        <v>136</v>
      </c>
      <c r="E1755" t="s">
        <v>135</v>
      </c>
      <c r="F1755" t="s">
        <v>295</v>
      </c>
      <c r="G1755" t="s">
        <v>296</v>
      </c>
      <c r="H1755">
        <v>382</v>
      </c>
      <c r="I1755" t="s">
        <v>387</v>
      </c>
      <c r="J1755" t="s">
        <v>133</v>
      </c>
      <c r="K1755" t="s">
        <v>132</v>
      </c>
      <c r="P1755" t="s">
        <v>300</v>
      </c>
      <c r="Q1755" t="s">
        <v>301</v>
      </c>
      <c r="R1755" t="s">
        <v>150</v>
      </c>
      <c r="S1755" t="s">
        <v>149</v>
      </c>
      <c r="AB1755" t="s">
        <v>128</v>
      </c>
      <c r="AC1755">
        <v>2010</v>
      </c>
      <c r="AD1755" s="145">
        <v>52.05</v>
      </c>
      <c r="AH1755" t="s">
        <v>388</v>
      </c>
    </row>
    <row r="1756" spans="1:34" x14ac:dyDescent="0.25">
      <c r="A1756" t="s">
        <v>137</v>
      </c>
      <c r="B1756" t="s">
        <v>385</v>
      </c>
      <c r="C1756" t="s">
        <v>386</v>
      </c>
      <c r="D1756" t="s">
        <v>136</v>
      </c>
      <c r="E1756" t="s">
        <v>135</v>
      </c>
      <c r="F1756" t="s">
        <v>295</v>
      </c>
      <c r="G1756" t="s">
        <v>296</v>
      </c>
      <c r="H1756">
        <v>382</v>
      </c>
      <c r="I1756" t="s">
        <v>387</v>
      </c>
      <c r="J1756" t="s">
        <v>133</v>
      </c>
      <c r="K1756" t="s">
        <v>132</v>
      </c>
      <c r="P1756" t="s">
        <v>300</v>
      </c>
      <c r="Q1756" t="s">
        <v>301</v>
      </c>
      <c r="R1756" t="s">
        <v>148</v>
      </c>
      <c r="S1756" t="s">
        <v>147</v>
      </c>
      <c r="AB1756" t="s">
        <v>128</v>
      </c>
      <c r="AC1756">
        <v>2010</v>
      </c>
      <c r="AD1756" s="145">
        <v>48.82</v>
      </c>
      <c r="AH1756" t="s">
        <v>388</v>
      </c>
    </row>
    <row r="1757" spans="1:34" x14ac:dyDescent="0.25">
      <c r="A1757" t="s">
        <v>137</v>
      </c>
      <c r="B1757" t="s">
        <v>385</v>
      </c>
      <c r="C1757" t="s">
        <v>386</v>
      </c>
      <c r="D1757" t="s">
        <v>136</v>
      </c>
      <c r="E1757" t="s">
        <v>135</v>
      </c>
      <c r="F1757" t="s">
        <v>295</v>
      </c>
      <c r="G1757" t="s">
        <v>296</v>
      </c>
      <c r="H1757">
        <v>382</v>
      </c>
      <c r="I1757" t="s">
        <v>387</v>
      </c>
      <c r="J1757" t="s">
        <v>133</v>
      </c>
      <c r="K1757" t="s">
        <v>132</v>
      </c>
      <c r="P1757" t="s">
        <v>300</v>
      </c>
      <c r="Q1757" t="s">
        <v>301</v>
      </c>
      <c r="R1757" t="s">
        <v>146</v>
      </c>
      <c r="S1757" t="s">
        <v>145</v>
      </c>
      <c r="AB1757" t="s">
        <v>128</v>
      </c>
      <c r="AC1757">
        <v>2010</v>
      </c>
      <c r="AD1757" s="145">
        <v>241784</v>
      </c>
      <c r="AH1757" t="s">
        <v>388</v>
      </c>
    </row>
    <row r="1758" spans="1:34" x14ac:dyDescent="0.25">
      <c r="A1758" t="s">
        <v>137</v>
      </c>
      <c r="B1758" t="s">
        <v>385</v>
      </c>
      <c r="C1758" t="s">
        <v>386</v>
      </c>
      <c r="D1758" t="s">
        <v>136</v>
      </c>
      <c r="E1758" t="s">
        <v>135</v>
      </c>
      <c r="F1758" t="s">
        <v>295</v>
      </c>
      <c r="G1758" t="s">
        <v>296</v>
      </c>
      <c r="H1758">
        <v>382</v>
      </c>
      <c r="I1758" t="s">
        <v>387</v>
      </c>
      <c r="J1758" t="s">
        <v>133</v>
      </c>
      <c r="K1758" t="s">
        <v>132</v>
      </c>
      <c r="P1758" t="s">
        <v>300</v>
      </c>
      <c r="Q1758" t="s">
        <v>301</v>
      </c>
      <c r="R1758" t="s">
        <v>144</v>
      </c>
      <c r="S1758" t="s">
        <v>143</v>
      </c>
      <c r="AB1758" t="s">
        <v>128</v>
      </c>
      <c r="AC1758">
        <v>2010</v>
      </c>
      <c r="AD1758" s="145">
        <v>1493</v>
      </c>
      <c r="AH1758" t="s">
        <v>388</v>
      </c>
    </row>
    <row r="1759" spans="1:34" x14ac:dyDescent="0.25">
      <c r="A1759" t="s">
        <v>137</v>
      </c>
      <c r="B1759" t="s">
        <v>385</v>
      </c>
      <c r="C1759" t="s">
        <v>386</v>
      </c>
      <c r="D1759" t="s">
        <v>136</v>
      </c>
      <c r="E1759" t="s">
        <v>135</v>
      </c>
      <c r="F1759" t="s">
        <v>295</v>
      </c>
      <c r="G1759" t="s">
        <v>296</v>
      </c>
      <c r="H1759">
        <v>382</v>
      </c>
      <c r="I1759" t="s">
        <v>387</v>
      </c>
      <c r="J1759" t="s">
        <v>133</v>
      </c>
      <c r="K1759" t="s">
        <v>132</v>
      </c>
      <c r="P1759" t="s">
        <v>300</v>
      </c>
      <c r="Q1759" t="s">
        <v>301</v>
      </c>
      <c r="R1759" t="s">
        <v>142</v>
      </c>
      <c r="S1759" t="s">
        <v>141</v>
      </c>
      <c r="AB1759" t="s">
        <v>128</v>
      </c>
      <c r="AC1759">
        <v>2010</v>
      </c>
      <c r="AD1759" s="145">
        <v>72946</v>
      </c>
      <c r="AH1759" t="s">
        <v>388</v>
      </c>
    </row>
    <row r="1760" spans="1:34" x14ac:dyDescent="0.25">
      <c r="A1760" t="s">
        <v>137</v>
      </c>
      <c r="B1760" t="s">
        <v>385</v>
      </c>
      <c r="C1760" t="s">
        <v>386</v>
      </c>
      <c r="D1760" t="s">
        <v>136</v>
      </c>
      <c r="E1760" t="s">
        <v>135</v>
      </c>
      <c r="F1760" t="s">
        <v>295</v>
      </c>
      <c r="G1760" t="s">
        <v>296</v>
      </c>
      <c r="H1760">
        <v>382</v>
      </c>
      <c r="I1760" t="s">
        <v>387</v>
      </c>
      <c r="J1760" t="s">
        <v>133</v>
      </c>
      <c r="K1760" t="s">
        <v>132</v>
      </c>
      <c r="P1760" t="s">
        <v>300</v>
      </c>
      <c r="Q1760" t="s">
        <v>301</v>
      </c>
      <c r="R1760" t="s">
        <v>140</v>
      </c>
      <c r="S1760" t="s">
        <v>139</v>
      </c>
      <c r="AB1760" t="s">
        <v>128</v>
      </c>
      <c r="AC1760">
        <v>2010</v>
      </c>
      <c r="AD1760" s="145">
        <v>60894</v>
      </c>
      <c r="AH1760" t="s">
        <v>388</v>
      </c>
    </row>
    <row r="1761" spans="1:34" x14ac:dyDescent="0.25">
      <c r="A1761" t="s">
        <v>137</v>
      </c>
      <c r="B1761" t="s">
        <v>385</v>
      </c>
      <c r="C1761" t="s">
        <v>386</v>
      </c>
      <c r="D1761" t="s">
        <v>136</v>
      </c>
      <c r="E1761" t="s">
        <v>135</v>
      </c>
      <c r="F1761" t="s">
        <v>295</v>
      </c>
      <c r="G1761" t="s">
        <v>296</v>
      </c>
      <c r="H1761">
        <v>382</v>
      </c>
      <c r="I1761" t="s">
        <v>387</v>
      </c>
      <c r="J1761" t="s">
        <v>133</v>
      </c>
      <c r="K1761" t="s">
        <v>132</v>
      </c>
      <c r="P1761" t="s">
        <v>300</v>
      </c>
      <c r="Q1761" t="s">
        <v>301</v>
      </c>
      <c r="R1761" t="s">
        <v>138</v>
      </c>
      <c r="S1761" t="s">
        <v>131</v>
      </c>
      <c r="AB1761" t="s">
        <v>128</v>
      </c>
      <c r="AC1761">
        <v>2010</v>
      </c>
      <c r="AD1761" s="145">
        <v>556394</v>
      </c>
      <c r="AH1761" t="s">
        <v>388</v>
      </c>
    </row>
    <row r="1762" spans="1:34" x14ac:dyDescent="0.25">
      <c r="A1762" t="s">
        <v>137</v>
      </c>
      <c r="B1762" t="s">
        <v>385</v>
      </c>
      <c r="C1762" t="s">
        <v>386</v>
      </c>
      <c r="D1762" t="s">
        <v>136</v>
      </c>
      <c r="E1762" t="s">
        <v>135</v>
      </c>
      <c r="F1762" t="s">
        <v>295</v>
      </c>
      <c r="G1762" t="s">
        <v>296</v>
      </c>
      <c r="H1762">
        <v>382</v>
      </c>
      <c r="I1762" t="s">
        <v>387</v>
      </c>
      <c r="J1762" t="s">
        <v>133</v>
      </c>
      <c r="K1762" t="s">
        <v>132</v>
      </c>
      <c r="P1762" t="s">
        <v>300</v>
      </c>
      <c r="Q1762" t="s">
        <v>301</v>
      </c>
      <c r="R1762" t="s">
        <v>130</v>
      </c>
      <c r="S1762" t="s">
        <v>129</v>
      </c>
      <c r="AB1762" t="s">
        <v>128</v>
      </c>
      <c r="AC1762">
        <v>2010</v>
      </c>
      <c r="AD1762" s="145">
        <v>1124</v>
      </c>
      <c r="AH1762" t="s">
        <v>388</v>
      </c>
    </row>
    <row r="1763" spans="1:34" s="49" customFormat="1" x14ac:dyDescent="0.25">
      <c r="A1763" s="49" t="s">
        <v>137</v>
      </c>
      <c r="B1763" s="49" t="s">
        <v>385</v>
      </c>
      <c r="C1763" s="49" t="s">
        <v>386</v>
      </c>
      <c r="D1763" s="49" t="s">
        <v>136</v>
      </c>
      <c r="E1763" s="49" t="s">
        <v>135</v>
      </c>
      <c r="F1763" s="49" t="s">
        <v>295</v>
      </c>
      <c r="G1763" s="49" t="s">
        <v>296</v>
      </c>
      <c r="H1763" s="49">
        <v>382</v>
      </c>
      <c r="I1763" s="49" t="s">
        <v>387</v>
      </c>
      <c r="J1763" s="49" t="s">
        <v>133</v>
      </c>
      <c r="K1763" s="49" t="s">
        <v>132</v>
      </c>
      <c r="P1763" s="49" t="s">
        <v>302</v>
      </c>
      <c r="Q1763" s="49" t="s">
        <v>131</v>
      </c>
      <c r="R1763" s="49" t="s">
        <v>183</v>
      </c>
      <c r="S1763" s="49" t="s">
        <v>182</v>
      </c>
      <c r="AB1763" s="49" t="s">
        <v>128</v>
      </c>
      <c r="AC1763" s="49">
        <v>2010</v>
      </c>
      <c r="AD1763" s="146">
        <v>9689</v>
      </c>
      <c r="AF1763" s="49" t="s">
        <v>858</v>
      </c>
      <c r="AG1763" s="146">
        <f>((AD1764+AD1765+AD1766)*( 1 +AD1774/(AD1773-AD1774)))/1000</f>
        <v>201.47794392069386</v>
      </c>
      <c r="AH1763" s="49" t="s">
        <v>388</v>
      </c>
    </row>
    <row r="1764" spans="1:34" s="49" customFormat="1" x14ac:dyDescent="0.25">
      <c r="A1764" s="49" t="s">
        <v>137</v>
      </c>
      <c r="B1764" s="49" t="s">
        <v>385</v>
      </c>
      <c r="C1764" s="49" t="s">
        <v>386</v>
      </c>
      <c r="D1764" s="49" t="s">
        <v>136</v>
      </c>
      <c r="E1764" s="49" t="s">
        <v>135</v>
      </c>
      <c r="F1764" s="49" t="s">
        <v>295</v>
      </c>
      <c r="G1764" s="49" t="s">
        <v>296</v>
      </c>
      <c r="H1764" s="49">
        <v>382</v>
      </c>
      <c r="I1764" s="49" t="s">
        <v>387</v>
      </c>
      <c r="J1764" s="49" t="s">
        <v>133</v>
      </c>
      <c r="K1764" s="49" t="s">
        <v>132</v>
      </c>
      <c r="P1764" s="49" t="s">
        <v>302</v>
      </c>
      <c r="Q1764" s="49" t="s">
        <v>131</v>
      </c>
      <c r="R1764" s="49" t="s">
        <v>156</v>
      </c>
      <c r="S1764" s="49" t="s">
        <v>155</v>
      </c>
      <c r="AB1764" s="49" t="s">
        <v>128</v>
      </c>
      <c r="AC1764" s="49">
        <v>2010</v>
      </c>
      <c r="AD1764" s="146">
        <v>28707</v>
      </c>
      <c r="AF1764" s="49" t="s">
        <v>859</v>
      </c>
      <c r="AG1764" s="146">
        <f>((AD1763+AD1767+AD1768+AD1769+AD1770+AD1771+AD1772)*( 1 +AD1774/(AD1773-AD1774)))/1000</f>
        <v>739.64605607930605</v>
      </c>
      <c r="AH1764" s="49" t="s">
        <v>388</v>
      </c>
    </row>
    <row r="1765" spans="1:34" s="49" customFormat="1" x14ac:dyDescent="0.25">
      <c r="A1765" s="49" t="s">
        <v>137</v>
      </c>
      <c r="B1765" s="49" t="s">
        <v>385</v>
      </c>
      <c r="C1765" s="49" t="s">
        <v>386</v>
      </c>
      <c r="D1765" s="49" t="s">
        <v>136</v>
      </c>
      <c r="E1765" s="49" t="s">
        <v>135</v>
      </c>
      <c r="F1765" s="49" t="s">
        <v>295</v>
      </c>
      <c r="G1765" s="49" t="s">
        <v>296</v>
      </c>
      <c r="H1765" s="49">
        <v>382</v>
      </c>
      <c r="I1765" s="49" t="s">
        <v>387</v>
      </c>
      <c r="J1765" s="49" t="s">
        <v>133</v>
      </c>
      <c r="K1765" s="49" t="s">
        <v>132</v>
      </c>
      <c r="P1765" s="49" t="s">
        <v>302</v>
      </c>
      <c r="Q1765" s="49" t="s">
        <v>131</v>
      </c>
      <c r="R1765" s="49" t="s">
        <v>154</v>
      </c>
      <c r="S1765" s="49" t="s">
        <v>153</v>
      </c>
      <c r="AB1765" s="49" t="s">
        <v>128</v>
      </c>
      <c r="AC1765" s="49">
        <v>2010</v>
      </c>
      <c r="AD1765" s="146">
        <v>91396</v>
      </c>
      <c r="AF1765" s="49" t="s">
        <v>862</v>
      </c>
      <c r="AG1765" s="146">
        <f>(AD1763+AD1764+AD1765+AD1766+ AD1767+AD1768+AD1769+AD1770+AD1771+AD1772+AD1774)/1000</f>
        <v>941.12400000000002</v>
      </c>
      <c r="AH1765" s="49" t="s">
        <v>388</v>
      </c>
    </row>
    <row r="1766" spans="1:34" s="49" customFormat="1" x14ac:dyDescent="0.25">
      <c r="A1766" s="49" t="s">
        <v>137</v>
      </c>
      <c r="B1766" s="49" t="s">
        <v>385</v>
      </c>
      <c r="C1766" s="49" t="s">
        <v>386</v>
      </c>
      <c r="D1766" s="49" t="s">
        <v>136</v>
      </c>
      <c r="E1766" s="49" t="s">
        <v>135</v>
      </c>
      <c r="F1766" s="49" t="s">
        <v>295</v>
      </c>
      <c r="G1766" s="49" t="s">
        <v>296</v>
      </c>
      <c r="H1766" s="49">
        <v>382</v>
      </c>
      <c r="I1766" s="49" t="s">
        <v>387</v>
      </c>
      <c r="J1766" s="49" t="s">
        <v>133</v>
      </c>
      <c r="K1766" s="49" t="s">
        <v>132</v>
      </c>
      <c r="P1766" s="49" t="s">
        <v>302</v>
      </c>
      <c r="Q1766" s="49" t="s">
        <v>131</v>
      </c>
      <c r="R1766" s="49" t="s">
        <v>152</v>
      </c>
      <c r="S1766" s="49" t="s">
        <v>151</v>
      </c>
      <c r="AB1766" s="49" t="s">
        <v>128</v>
      </c>
      <c r="AC1766" s="49">
        <v>2010</v>
      </c>
      <c r="AD1766" s="146">
        <v>80865</v>
      </c>
      <c r="AG1766" s="146"/>
      <c r="AH1766" s="49" t="s">
        <v>388</v>
      </c>
    </row>
    <row r="1767" spans="1:34" s="49" customFormat="1" x14ac:dyDescent="0.25">
      <c r="A1767" s="49" t="s">
        <v>137</v>
      </c>
      <c r="B1767" s="49" t="s">
        <v>385</v>
      </c>
      <c r="C1767" s="49" t="s">
        <v>386</v>
      </c>
      <c r="D1767" s="49" t="s">
        <v>136</v>
      </c>
      <c r="E1767" s="49" t="s">
        <v>135</v>
      </c>
      <c r="F1767" s="49" t="s">
        <v>295</v>
      </c>
      <c r="G1767" s="49" t="s">
        <v>296</v>
      </c>
      <c r="H1767" s="49">
        <v>382</v>
      </c>
      <c r="I1767" s="49" t="s">
        <v>387</v>
      </c>
      <c r="J1767" s="49" t="s">
        <v>133</v>
      </c>
      <c r="K1767" s="49" t="s">
        <v>132</v>
      </c>
      <c r="P1767" s="49" t="s">
        <v>302</v>
      </c>
      <c r="Q1767" s="49" t="s">
        <v>131</v>
      </c>
      <c r="R1767" s="49" t="s">
        <v>150</v>
      </c>
      <c r="S1767" s="49" t="s">
        <v>149</v>
      </c>
      <c r="AB1767" s="49" t="s">
        <v>128</v>
      </c>
      <c r="AC1767" s="49">
        <v>2010</v>
      </c>
      <c r="AD1767" s="146">
        <v>157518</v>
      </c>
      <c r="AG1767" s="146"/>
      <c r="AH1767" s="49" t="s">
        <v>388</v>
      </c>
    </row>
    <row r="1768" spans="1:34" s="49" customFormat="1" x14ac:dyDescent="0.25">
      <c r="A1768" s="49" t="s">
        <v>137</v>
      </c>
      <c r="B1768" s="49" t="s">
        <v>385</v>
      </c>
      <c r="C1768" s="49" t="s">
        <v>386</v>
      </c>
      <c r="D1768" s="49" t="s">
        <v>136</v>
      </c>
      <c r="E1768" s="49" t="s">
        <v>135</v>
      </c>
      <c r="F1768" s="49" t="s">
        <v>295</v>
      </c>
      <c r="G1768" s="49" t="s">
        <v>296</v>
      </c>
      <c r="H1768" s="49">
        <v>382</v>
      </c>
      <c r="I1768" s="49" t="s">
        <v>387</v>
      </c>
      <c r="J1768" s="49" t="s">
        <v>133</v>
      </c>
      <c r="K1768" s="49" t="s">
        <v>132</v>
      </c>
      <c r="P1768" s="49" t="s">
        <v>302</v>
      </c>
      <c r="Q1768" s="49" t="s">
        <v>131</v>
      </c>
      <c r="R1768" s="49" t="s">
        <v>148</v>
      </c>
      <c r="S1768" s="49" t="s">
        <v>147</v>
      </c>
      <c r="AB1768" s="49" t="s">
        <v>128</v>
      </c>
      <c r="AC1768" s="49">
        <v>2010</v>
      </c>
      <c r="AD1768" s="146">
        <v>52224</v>
      </c>
      <c r="AG1768" s="146"/>
      <c r="AH1768" s="49" t="s">
        <v>388</v>
      </c>
    </row>
    <row r="1769" spans="1:34" s="49" customFormat="1" x14ac:dyDescent="0.25">
      <c r="A1769" s="49" t="s">
        <v>137</v>
      </c>
      <c r="B1769" s="49" t="s">
        <v>385</v>
      </c>
      <c r="C1769" s="49" t="s">
        <v>386</v>
      </c>
      <c r="D1769" s="49" t="s">
        <v>136</v>
      </c>
      <c r="E1769" s="49" t="s">
        <v>135</v>
      </c>
      <c r="F1769" s="49" t="s">
        <v>295</v>
      </c>
      <c r="G1769" s="49" t="s">
        <v>296</v>
      </c>
      <c r="H1769" s="49">
        <v>382</v>
      </c>
      <c r="I1769" s="49" t="s">
        <v>387</v>
      </c>
      <c r="J1769" s="49" t="s">
        <v>133</v>
      </c>
      <c r="K1769" s="49" t="s">
        <v>132</v>
      </c>
      <c r="P1769" s="49" t="s">
        <v>302</v>
      </c>
      <c r="Q1769" s="49" t="s">
        <v>131</v>
      </c>
      <c r="R1769" s="49" t="s">
        <v>146</v>
      </c>
      <c r="S1769" s="49" t="s">
        <v>145</v>
      </c>
      <c r="AB1769" s="49" t="s">
        <v>128</v>
      </c>
      <c r="AC1769" s="49">
        <v>2010</v>
      </c>
      <c r="AD1769" s="146">
        <v>264089</v>
      </c>
      <c r="AG1769" s="146"/>
      <c r="AH1769" s="49" t="s">
        <v>388</v>
      </c>
    </row>
    <row r="1770" spans="1:34" s="49" customFormat="1" x14ac:dyDescent="0.25">
      <c r="A1770" s="49" t="s">
        <v>137</v>
      </c>
      <c r="B1770" s="49" t="s">
        <v>385</v>
      </c>
      <c r="C1770" s="49" t="s">
        <v>386</v>
      </c>
      <c r="D1770" s="49" t="s">
        <v>136</v>
      </c>
      <c r="E1770" s="49" t="s">
        <v>135</v>
      </c>
      <c r="F1770" s="49" t="s">
        <v>295</v>
      </c>
      <c r="G1770" s="49" t="s">
        <v>296</v>
      </c>
      <c r="H1770" s="49">
        <v>382</v>
      </c>
      <c r="I1770" s="49" t="s">
        <v>387</v>
      </c>
      <c r="J1770" s="49" t="s">
        <v>133</v>
      </c>
      <c r="K1770" s="49" t="s">
        <v>132</v>
      </c>
      <c r="P1770" s="49" t="s">
        <v>302</v>
      </c>
      <c r="Q1770" s="49" t="s">
        <v>131</v>
      </c>
      <c r="R1770" s="49" t="s">
        <v>144</v>
      </c>
      <c r="S1770" s="49" t="s">
        <v>143</v>
      </c>
      <c r="AB1770" s="49" t="s">
        <v>128</v>
      </c>
      <c r="AC1770" s="49">
        <v>2010</v>
      </c>
      <c r="AD1770" s="146">
        <v>1493</v>
      </c>
      <c r="AG1770" s="146"/>
      <c r="AH1770" s="49" t="s">
        <v>388</v>
      </c>
    </row>
    <row r="1771" spans="1:34" s="49" customFormat="1" x14ac:dyDescent="0.25">
      <c r="A1771" s="49" t="s">
        <v>137</v>
      </c>
      <c r="B1771" s="49" t="s">
        <v>385</v>
      </c>
      <c r="C1771" s="49" t="s">
        <v>386</v>
      </c>
      <c r="D1771" s="49" t="s">
        <v>136</v>
      </c>
      <c r="E1771" s="49" t="s">
        <v>135</v>
      </c>
      <c r="F1771" s="49" t="s">
        <v>295</v>
      </c>
      <c r="G1771" s="49" t="s">
        <v>296</v>
      </c>
      <c r="H1771" s="49">
        <v>382</v>
      </c>
      <c r="I1771" s="49" t="s">
        <v>387</v>
      </c>
      <c r="J1771" s="49" t="s">
        <v>133</v>
      </c>
      <c r="K1771" s="49" t="s">
        <v>132</v>
      </c>
      <c r="P1771" s="49" t="s">
        <v>302</v>
      </c>
      <c r="Q1771" s="49" t="s">
        <v>131</v>
      </c>
      <c r="R1771" s="49" t="s">
        <v>142</v>
      </c>
      <c r="S1771" s="49" t="s">
        <v>141</v>
      </c>
      <c r="AB1771" s="49" t="s">
        <v>128</v>
      </c>
      <c r="AC1771" s="49">
        <v>2010</v>
      </c>
      <c r="AD1771" s="146">
        <v>190348</v>
      </c>
      <c r="AG1771" s="146"/>
      <c r="AH1771" s="49" t="s">
        <v>388</v>
      </c>
    </row>
    <row r="1772" spans="1:34" s="49" customFormat="1" x14ac:dyDescent="0.25">
      <c r="A1772" s="49" t="s">
        <v>137</v>
      </c>
      <c r="B1772" s="49" t="s">
        <v>385</v>
      </c>
      <c r="C1772" s="49" t="s">
        <v>386</v>
      </c>
      <c r="D1772" s="49" t="s">
        <v>136</v>
      </c>
      <c r="E1772" s="49" t="s">
        <v>135</v>
      </c>
      <c r="F1772" s="49" t="s">
        <v>295</v>
      </c>
      <c r="G1772" s="49" t="s">
        <v>296</v>
      </c>
      <c r="H1772" s="49">
        <v>382</v>
      </c>
      <c r="I1772" s="49" t="s">
        <v>387</v>
      </c>
      <c r="J1772" s="49" t="s">
        <v>133</v>
      </c>
      <c r="K1772" s="49" t="s">
        <v>132</v>
      </c>
      <c r="P1772" s="49" t="s">
        <v>302</v>
      </c>
      <c r="Q1772" s="49" t="s">
        <v>131</v>
      </c>
      <c r="R1772" s="49" t="s">
        <v>140</v>
      </c>
      <c r="S1772" s="49" t="s">
        <v>139</v>
      </c>
      <c r="AB1772" s="49" t="s">
        <v>128</v>
      </c>
      <c r="AC1772" s="49">
        <v>2010</v>
      </c>
      <c r="AD1772" s="146">
        <v>62413</v>
      </c>
      <c r="AG1772" s="146"/>
      <c r="AH1772" s="49" t="s">
        <v>388</v>
      </c>
    </row>
    <row r="1773" spans="1:34" s="49" customFormat="1" x14ac:dyDescent="0.25">
      <c r="A1773" s="49" t="s">
        <v>137</v>
      </c>
      <c r="B1773" s="49" t="s">
        <v>385</v>
      </c>
      <c r="C1773" s="49" t="s">
        <v>386</v>
      </c>
      <c r="D1773" s="49" t="s">
        <v>136</v>
      </c>
      <c r="E1773" s="49" t="s">
        <v>135</v>
      </c>
      <c r="F1773" s="49" t="s">
        <v>295</v>
      </c>
      <c r="G1773" s="49" t="s">
        <v>296</v>
      </c>
      <c r="H1773" s="49">
        <v>382</v>
      </c>
      <c r="I1773" s="49" t="s">
        <v>387</v>
      </c>
      <c r="J1773" s="49" t="s">
        <v>133</v>
      </c>
      <c r="K1773" s="49" t="s">
        <v>132</v>
      </c>
      <c r="P1773" s="49" t="s">
        <v>302</v>
      </c>
      <c r="Q1773" s="49" t="s">
        <v>131</v>
      </c>
      <c r="R1773" s="49" t="s">
        <v>138</v>
      </c>
      <c r="S1773" s="49" t="s">
        <v>131</v>
      </c>
      <c r="AB1773" s="49" t="s">
        <v>128</v>
      </c>
      <c r="AC1773" s="49">
        <v>2010</v>
      </c>
      <c r="AD1773" s="146">
        <v>941124</v>
      </c>
      <c r="AG1773" s="146"/>
      <c r="AH1773" s="49" t="s">
        <v>388</v>
      </c>
    </row>
    <row r="1774" spans="1:34" s="49" customFormat="1" x14ac:dyDescent="0.25">
      <c r="A1774" s="49" t="s">
        <v>137</v>
      </c>
      <c r="B1774" s="49" t="s">
        <v>385</v>
      </c>
      <c r="C1774" s="49" t="s">
        <v>386</v>
      </c>
      <c r="D1774" s="49" t="s">
        <v>136</v>
      </c>
      <c r="E1774" s="49" t="s">
        <v>135</v>
      </c>
      <c r="F1774" s="49" t="s">
        <v>295</v>
      </c>
      <c r="G1774" s="49" t="s">
        <v>296</v>
      </c>
      <c r="H1774" s="49">
        <v>382</v>
      </c>
      <c r="I1774" s="49" t="s">
        <v>387</v>
      </c>
      <c r="J1774" s="49" t="s">
        <v>133</v>
      </c>
      <c r="K1774" s="49" t="s">
        <v>132</v>
      </c>
      <c r="P1774" s="49" t="s">
        <v>302</v>
      </c>
      <c r="Q1774" s="49" t="s">
        <v>131</v>
      </c>
      <c r="R1774" s="49" t="s">
        <v>130</v>
      </c>
      <c r="S1774" s="49" t="s">
        <v>129</v>
      </c>
      <c r="AB1774" s="49" t="s">
        <v>128</v>
      </c>
      <c r="AC1774" s="49">
        <v>2010</v>
      </c>
      <c r="AD1774" s="146">
        <v>2382</v>
      </c>
      <c r="AG1774" s="146"/>
      <c r="AH1774" s="49" t="s">
        <v>388</v>
      </c>
    </row>
    <row r="1775" spans="1:34" x14ac:dyDescent="0.25">
      <c r="A1775" t="s">
        <v>137</v>
      </c>
      <c r="B1775" t="s">
        <v>389</v>
      </c>
      <c r="C1775" t="s">
        <v>112</v>
      </c>
      <c r="D1775" t="s">
        <v>136</v>
      </c>
      <c r="E1775" t="s">
        <v>135</v>
      </c>
      <c r="F1775" t="s">
        <v>295</v>
      </c>
      <c r="G1775" t="s">
        <v>296</v>
      </c>
      <c r="H1775">
        <v>595</v>
      </c>
      <c r="I1775" t="s">
        <v>305</v>
      </c>
      <c r="J1775" t="s">
        <v>133</v>
      </c>
      <c r="K1775" t="s">
        <v>132</v>
      </c>
      <c r="P1775" t="s">
        <v>297</v>
      </c>
      <c r="Q1775" t="s">
        <v>298</v>
      </c>
      <c r="R1775" t="s">
        <v>156</v>
      </c>
      <c r="S1775" t="s">
        <v>155</v>
      </c>
      <c r="AB1775" t="s">
        <v>128</v>
      </c>
      <c r="AC1775">
        <v>2010</v>
      </c>
      <c r="AD1775" s="145">
        <v>11</v>
      </c>
      <c r="AH1775" t="s">
        <v>390</v>
      </c>
    </row>
    <row r="1776" spans="1:34" x14ac:dyDescent="0.25">
      <c r="A1776" t="s">
        <v>137</v>
      </c>
      <c r="B1776" t="s">
        <v>389</v>
      </c>
      <c r="C1776" t="s">
        <v>112</v>
      </c>
      <c r="D1776" t="s">
        <v>136</v>
      </c>
      <c r="E1776" t="s">
        <v>135</v>
      </c>
      <c r="F1776" t="s">
        <v>295</v>
      </c>
      <c r="G1776" t="s">
        <v>296</v>
      </c>
      <c r="H1776">
        <v>595</v>
      </c>
      <c r="I1776" t="s">
        <v>305</v>
      </c>
      <c r="J1776" t="s">
        <v>133</v>
      </c>
      <c r="K1776" t="s">
        <v>132</v>
      </c>
      <c r="P1776" t="s">
        <v>297</v>
      </c>
      <c r="Q1776" t="s">
        <v>298</v>
      </c>
      <c r="R1776" t="s">
        <v>154</v>
      </c>
      <c r="S1776" t="s">
        <v>153</v>
      </c>
      <c r="AB1776" t="s">
        <v>128</v>
      </c>
      <c r="AC1776">
        <v>2010</v>
      </c>
      <c r="AD1776" s="145">
        <v>12</v>
      </c>
      <c r="AH1776" t="s">
        <v>390</v>
      </c>
    </row>
    <row r="1777" spans="1:34" x14ac:dyDescent="0.25">
      <c r="A1777" t="s">
        <v>137</v>
      </c>
      <c r="B1777" t="s">
        <v>389</v>
      </c>
      <c r="C1777" t="s">
        <v>112</v>
      </c>
      <c r="D1777" t="s">
        <v>136</v>
      </c>
      <c r="E1777" t="s">
        <v>135</v>
      </c>
      <c r="F1777" t="s">
        <v>295</v>
      </c>
      <c r="G1777" t="s">
        <v>296</v>
      </c>
      <c r="H1777">
        <v>595</v>
      </c>
      <c r="I1777" t="s">
        <v>305</v>
      </c>
      <c r="J1777" t="s">
        <v>133</v>
      </c>
      <c r="K1777" t="s">
        <v>132</v>
      </c>
      <c r="P1777" t="s">
        <v>297</v>
      </c>
      <c r="Q1777" t="s">
        <v>298</v>
      </c>
      <c r="R1777" t="s">
        <v>152</v>
      </c>
      <c r="S1777" t="s">
        <v>151</v>
      </c>
      <c r="AB1777" t="s">
        <v>128</v>
      </c>
      <c r="AC1777">
        <v>2010</v>
      </c>
      <c r="AD1777" s="145">
        <v>51</v>
      </c>
      <c r="AH1777" t="s">
        <v>390</v>
      </c>
    </row>
    <row r="1778" spans="1:34" x14ac:dyDescent="0.25">
      <c r="A1778" t="s">
        <v>137</v>
      </c>
      <c r="B1778" t="s">
        <v>389</v>
      </c>
      <c r="C1778" t="s">
        <v>112</v>
      </c>
      <c r="D1778" t="s">
        <v>136</v>
      </c>
      <c r="E1778" t="s">
        <v>135</v>
      </c>
      <c r="F1778" t="s">
        <v>295</v>
      </c>
      <c r="G1778" t="s">
        <v>296</v>
      </c>
      <c r="H1778">
        <v>595</v>
      </c>
      <c r="I1778" t="s">
        <v>305</v>
      </c>
      <c r="J1778" t="s">
        <v>133</v>
      </c>
      <c r="K1778" t="s">
        <v>132</v>
      </c>
      <c r="P1778" t="s">
        <v>297</v>
      </c>
      <c r="Q1778" t="s">
        <v>298</v>
      </c>
      <c r="R1778" t="s">
        <v>150</v>
      </c>
      <c r="S1778" t="s">
        <v>149</v>
      </c>
      <c r="AB1778" t="s">
        <v>128</v>
      </c>
      <c r="AC1778">
        <v>2010</v>
      </c>
      <c r="AD1778" s="145">
        <v>156</v>
      </c>
      <c r="AH1778" t="s">
        <v>390</v>
      </c>
    </row>
    <row r="1779" spans="1:34" x14ac:dyDescent="0.25">
      <c r="A1779" t="s">
        <v>137</v>
      </c>
      <c r="B1779" t="s">
        <v>389</v>
      </c>
      <c r="C1779" t="s">
        <v>112</v>
      </c>
      <c r="D1779" t="s">
        <v>136</v>
      </c>
      <c r="E1779" t="s">
        <v>135</v>
      </c>
      <c r="F1779" t="s">
        <v>295</v>
      </c>
      <c r="G1779" t="s">
        <v>296</v>
      </c>
      <c r="H1779">
        <v>595</v>
      </c>
      <c r="I1779" t="s">
        <v>305</v>
      </c>
      <c r="J1779" t="s">
        <v>133</v>
      </c>
      <c r="K1779" t="s">
        <v>132</v>
      </c>
      <c r="P1779" t="s">
        <v>297</v>
      </c>
      <c r="Q1779" t="s">
        <v>298</v>
      </c>
      <c r="R1779" t="s">
        <v>148</v>
      </c>
      <c r="S1779" t="s">
        <v>147</v>
      </c>
      <c r="AB1779" t="s">
        <v>128</v>
      </c>
      <c r="AC1779">
        <v>2010</v>
      </c>
      <c r="AD1779" s="145">
        <v>155</v>
      </c>
      <c r="AH1779" t="s">
        <v>390</v>
      </c>
    </row>
    <row r="1780" spans="1:34" x14ac:dyDescent="0.25">
      <c r="A1780" t="s">
        <v>137</v>
      </c>
      <c r="B1780" t="s">
        <v>389</v>
      </c>
      <c r="C1780" t="s">
        <v>112</v>
      </c>
      <c r="D1780" t="s">
        <v>136</v>
      </c>
      <c r="E1780" t="s">
        <v>135</v>
      </c>
      <c r="F1780" t="s">
        <v>295</v>
      </c>
      <c r="G1780" t="s">
        <v>296</v>
      </c>
      <c r="H1780">
        <v>595</v>
      </c>
      <c r="I1780" t="s">
        <v>305</v>
      </c>
      <c r="J1780" t="s">
        <v>133</v>
      </c>
      <c r="K1780" t="s">
        <v>132</v>
      </c>
      <c r="P1780" t="s">
        <v>297</v>
      </c>
      <c r="Q1780" t="s">
        <v>298</v>
      </c>
      <c r="R1780" t="s">
        <v>146</v>
      </c>
      <c r="S1780" t="s">
        <v>145</v>
      </c>
      <c r="AB1780" t="s">
        <v>128</v>
      </c>
      <c r="AC1780">
        <v>2010</v>
      </c>
      <c r="AD1780" s="145">
        <v>3</v>
      </c>
      <c r="AH1780" t="s">
        <v>390</v>
      </c>
    </row>
    <row r="1781" spans="1:34" x14ac:dyDescent="0.25">
      <c r="A1781" t="s">
        <v>137</v>
      </c>
      <c r="B1781" t="s">
        <v>389</v>
      </c>
      <c r="C1781" t="s">
        <v>112</v>
      </c>
      <c r="D1781" t="s">
        <v>136</v>
      </c>
      <c r="E1781" t="s">
        <v>135</v>
      </c>
      <c r="F1781" t="s">
        <v>295</v>
      </c>
      <c r="G1781" t="s">
        <v>296</v>
      </c>
      <c r="H1781">
        <v>595</v>
      </c>
      <c r="I1781" t="s">
        <v>305</v>
      </c>
      <c r="J1781" t="s">
        <v>133</v>
      </c>
      <c r="K1781" t="s">
        <v>132</v>
      </c>
      <c r="P1781" t="s">
        <v>297</v>
      </c>
      <c r="Q1781" t="s">
        <v>298</v>
      </c>
      <c r="R1781" t="s">
        <v>144</v>
      </c>
      <c r="S1781" t="s">
        <v>143</v>
      </c>
      <c r="AB1781" t="s">
        <v>128</v>
      </c>
      <c r="AC1781">
        <v>2010</v>
      </c>
      <c r="AD1781" s="145">
        <v>46</v>
      </c>
      <c r="AH1781" t="s">
        <v>390</v>
      </c>
    </row>
    <row r="1782" spans="1:34" x14ac:dyDescent="0.25">
      <c r="A1782" t="s">
        <v>137</v>
      </c>
      <c r="B1782" t="s">
        <v>389</v>
      </c>
      <c r="C1782" t="s">
        <v>112</v>
      </c>
      <c r="D1782" t="s">
        <v>136</v>
      </c>
      <c r="E1782" t="s">
        <v>135</v>
      </c>
      <c r="F1782" t="s">
        <v>295</v>
      </c>
      <c r="G1782" t="s">
        <v>296</v>
      </c>
      <c r="H1782">
        <v>595</v>
      </c>
      <c r="I1782" t="s">
        <v>305</v>
      </c>
      <c r="J1782" t="s">
        <v>133</v>
      </c>
      <c r="K1782" t="s">
        <v>132</v>
      </c>
      <c r="P1782" t="s">
        <v>297</v>
      </c>
      <c r="Q1782" t="s">
        <v>298</v>
      </c>
      <c r="R1782" t="s">
        <v>142</v>
      </c>
      <c r="S1782" t="s">
        <v>141</v>
      </c>
      <c r="AB1782" t="s">
        <v>128</v>
      </c>
      <c r="AC1782">
        <v>2010</v>
      </c>
      <c r="AD1782" s="145">
        <v>32</v>
      </c>
      <c r="AH1782" t="s">
        <v>390</v>
      </c>
    </row>
    <row r="1783" spans="1:34" x14ac:dyDescent="0.25">
      <c r="A1783" t="s">
        <v>137</v>
      </c>
      <c r="B1783" t="s">
        <v>389</v>
      </c>
      <c r="C1783" t="s">
        <v>112</v>
      </c>
      <c r="D1783" t="s">
        <v>136</v>
      </c>
      <c r="E1783" t="s">
        <v>135</v>
      </c>
      <c r="F1783" t="s">
        <v>295</v>
      </c>
      <c r="G1783" t="s">
        <v>296</v>
      </c>
      <c r="H1783">
        <v>595</v>
      </c>
      <c r="I1783" t="s">
        <v>305</v>
      </c>
      <c r="J1783" t="s">
        <v>133</v>
      </c>
      <c r="K1783" t="s">
        <v>132</v>
      </c>
      <c r="P1783" t="s">
        <v>297</v>
      </c>
      <c r="Q1783" t="s">
        <v>298</v>
      </c>
      <c r="R1783" t="s">
        <v>140</v>
      </c>
      <c r="S1783" t="s">
        <v>139</v>
      </c>
      <c r="AB1783" t="s">
        <v>128</v>
      </c>
      <c r="AC1783">
        <v>2010</v>
      </c>
      <c r="AD1783" s="145">
        <v>358</v>
      </c>
      <c r="AH1783" t="s">
        <v>390</v>
      </c>
    </row>
    <row r="1784" spans="1:34" x14ac:dyDescent="0.25">
      <c r="A1784" t="s">
        <v>137</v>
      </c>
      <c r="B1784" t="s">
        <v>389</v>
      </c>
      <c r="C1784" t="s">
        <v>112</v>
      </c>
      <c r="D1784" t="s">
        <v>136</v>
      </c>
      <c r="E1784" t="s">
        <v>135</v>
      </c>
      <c r="F1784" t="s">
        <v>295</v>
      </c>
      <c r="G1784" t="s">
        <v>296</v>
      </c>
      <c r="H1784">
        <v>595</v>
      </c>
      <c r="I1784" t="s">
        <v>305</v>
      </c>
      <c r="J1784" t="s">
        <v>133</v>
      </c>
      <c r="K1784" t="s">
        <v>132</v>
      </c>
      <c r="P1784" t="s">
        <v>297</v>
      </c>
      <c r="Q1784" t="s">
        <v>298</v>
      </c>
      <c r="R1784" t="s">
        <v>138</v>
      </c>
      <c r="S1784" t="s">
        <v>131</v>
      </c>
      <c r="AB1784" t="s">
        <v>128</v>
      </c>
      <c r="AC1784">
        <v>2010</v>
      </c>
      <c r="AD1784" s="145">
        <v>2148</v>
      </c>
      <c r="AH1784" t="s">
        <v>390</v>
      </c>
    </row>
    <row r="1785" spans="1:34" x14ac:dyDescent="0.25">
      <c r="A1785" t="s">
        <v>137</v>
      </c>
      <c r="B1785" t="s">
        <v>389</v>
      </c>
      <c r="C1785" t="s">
        <v>112</v>
      </c>
      <c r="D1785" t="s">
        <v>136</v>
      </c>
      <c r="E1785" t="s">
        <v>135</v>
      </c>
      <c r="F1785" t="s">
        <v>295</v>
      </c>
      <c r="G1785" t="s">
        <v>296</v>
      </c>
      <c r="H1785">
        <v>595</v>
      </c>
      <c r="I1785" t="s">
        <v>305</v>
      </c>
      <c r="J1785" t="s">
        <v>133</v>
      </c>
      <c r="K1785" t="s">
        <v>132</v>
      </c>
      <c r="P1785" t="s">
        <v>297</v>
      </c>
      <c r="Q1785" t="s">
        <v>298</v>
      </c>
      <c r="R1785" t="s">
        <v>130</v>
      </c>
      <c r="S1785" t="s">
        <v>129</v>
      </c>
      <c r="AB1785" t="s">
        <v>128</v>
      </c>
      <c r="AC1785">
        <v>2010</v>
      </c>
      <c r="AD1785" s="145">
        <v>1323</v>
      </c>
      <c r="AH1785" t="s">
        <v>390</v>
      </c>
    </row>
    <row r="1786" spans="1:34" x14ac:dyDescent="0.25">
      <c r="A1786" t="s">
        <v>137</v>
      </c>
      <c r="B1786" t="s">
        <v>389</v>
      </c>
      <c r="C1786" t="s">
        <v>112</v>
      </c>
      <c r="D1786" t="s">
        <v>136</v>
      </c>
      <c r="E1786" t="s">
        <v>135</v>
      </c>
      <c r="F1786" t="s">
        <v>295</v>
      </c>
      <c r="G1786" t="s">
        <v>296</v>
      </c>
      <c r="H1786">
        <v>595</v>
      </c>
      <c r="I1786" t="s">
        <v>305</v>
      </c>
      <c r="J1786" t="s">
        <v>133</v>
      </c>
      <c r="K1786" t="s">
        <v>132</v>
      </c>
      <c r="P1786" t="s">
        <v>300</v>
      </c>
      <c r="Q1786" t="s">
        <v>301</v>
      </c>
      <c r="R1786" t="s">
        <v>156</v>
      </c>
      <c r="S1786" t="s">
        <v>155</v>
      </c>
      <c r="AB1786" t="s">
        <v>128</v>
      </c>
      <c r="AC1786">
        <v>2010</v>
      </c>
      <c r="AD1786" s="145">
        <v>30</v>
      </c>
      <c r="AH1786" t="s">
        <v>390</v>
      </c>
    </row>
    <row r="1787" spans="1:34" x14ac:dyDescent="0.25">
      <c r="A1787" t="s">
        <v>137</v>
      </c>
      <c r="B1787" t="s">
        <v>389</v>
      </c>
      <c r="C1787" t="s">
        <v>112</v>
      </c>
      <c r="D1787" t="s">
        <v>136</v>
      </c>
      <c r="E1787" t="s">
        <v>135</v>
      </c>
      <c r="F1787" t="s">
        <v>295</v>
      </c>
      <c r="G1787" t="s">
        <v>296</v>
      </c>
      <c r="H1787">
        <v>595</v>
      </c>
      <c r="I1787" t="s">
        <v>305</v>
      </c>
      <c r="J1787" t="s">
        <v>133</v>
      </c>
      <c r="K1787" t="s">
        <v>132</v>
      </c>
      <c r="P1787" t="s">
        <v>300</v>
      </c>
      <c r="Q1787" t="s">
        <v>301</v>
      </c>
      <c r="R1787" t="s">
        <v>154</v>
      </c>
      <c r="S1787" t="s">
        <v>153</v>
      </c>
      <c r="AB1787" t="s">
        <v>128</v>
      </c>
      <c r="AC1787">
        <v>2010</v>
      </c>
      <c r="AD1787" s="145">
        <v>15</v>
      </c>
      <c r="AH1787" t="s">
        <v>390</v>
      </c>
    </row>
    <row r="1788" spans="1:34" x14ac:dyDescent="0.25">
      <c r="A1788" t="s">
        <v>137</v>
      </c>
      <c r="B1788" t="s">
        <v>389</v>
      </c>
      <c r="C1788" t="s">
        <v>112</v>
      </c>
      <c r="D1788" t="s">
        <v>136</v>
      </c>
      <c r="E1788" t="s">
        <v>135</v>
      </c>
      <c r="F1788" t="s">
        <v>295</v>
      </c>
      <c r="G1788" t="s">
        <v>296</v>
      </c>
      <c r="H1788">
        <v>595</v>
      </c>
      <c r="I1788" t="s">
        <v>305</v>
      </c>
      <c r="J1788" t="s">
        <v>133</v>
      </c>
      <c r="K1788" t="s">
        <v>132</v>
      </c>
      <c r="P1788" t="s">
        <v>300</v>
      </c>
      <c r="Q1788" t="s">
        <v>301</v>
      </c>
      <c r="R1788" t="s">
        <v>152</v>
      </c>
      <c r="S1788" t="s">
        <v>151</v>
      </c>
      <c r="AB1788" t="s">
        <v>128</v>
      </c>
      <c r="AC1788">
        <v>2010</v>
      </c>
      <c r="AD1788" s="145">
        <v>48</v>
      </c>
      <c r="AH1788" t="s">
        <v>390</v>
      </c>
    </row>
    <row r="1789" spans="1:34" x14ac:dyDescent="0.25">
      <c r="A1789" t="s">
        <v>137</v>
      </c>
      <c r="B1789" t="s">
        <v>389</v>
      </c>
      <c r="C1789" t="s">
        <v>112</v>
      </c>
      <c r="D1789" t="s">
        <v>136</v>
      </c>
      <c r="E1789" t="s">
        <v>135</v>
      </c>
      <c r="F1789" t="s">
        <v>295</v>
      </c>
      <c r="G1789" t="s">
        <v>296</v>
      </c>
      <c r="H1789">
        <v>595</v>
      </c>
      <c r="I1789" t="s">
        <v>305</v>
      </c>
      <c r="J1789" t="s">
        <v>133</v>
      </c>
      <c r="K1789" t="s">
        <v>132</v>
      </c>
      <c r="P1789" t="s">
        <v>300</v>
      </c>
      <c r="Q1789" t="s">
        <v>301</v>
      </c>
      <c r="R1789" t="s">
        <v>150</v>
      </c>
      <c r="S1789" t="s">
        <v>149</v>
      </c>
      <c r="AB1789" t="s">
        <v>128</v>
      </c>
      <c r="AC1789">
        <v>2010</v>
      </c>
      <c r="AD1789" s="145">
        <v>66</v>
      </c>
      <c r="AH1789" t="s">
        <v>390</v>
      </c>
    </row>
    <row r="1790" spans="1:34" x14ac:dyDescent="0.25">
      <c r="A1790" t="s">
        <v>137</v>
      </c>
      <c r="B1790" t="s">
        <v>389</v>
      </c>
      <c r="C1790" t="s">
        <v>112</v>
      </c>
      <c r="D1790" t="s">
        <v>136</v>
      </c>
      <c r="E1790" t="s">
        <v>135</v>
      </c>
      <c r="F1790" t="s">
        <v>295</v>
      </c>
      <c r="G1790" t="s">
        <v>296</v>
      </c>
      <c r="H1790">
        <v>595</v>
      </c>
      <c r="I1790" t="s">
        <v>305</v>
      </c>
      <c r="J1790" t="s">
        <v>133</v>
      </c>
      <c r="K1790" t="s">
        <v>132</v>
      </c>
      <c r="P1790" t="s">
        <v>300</v>
      </c>
      <c r="Q1790" t="s">
        <v>301</v>
      </c>
      <c r="R1790" t="s">
        <v>148</v>
      </c>
      <c r="S1790" t="s">
        <v>147</v>
      </c>
      <c r="AB1790" t="s">
        <v>128</v>
      </c>
      <c r="AC1790">
        <v>2010</v>
      </c>
      <c r="AD1790" s="145">
        <v>118</v>
      </c>
      <c r="AH1790" t="s">
        <v>390</v>
      </c>
    </row>
    <row r="1791" spans="1:34" x14ac:dyDescent="0.25">
      <c r="A1791" t="s">
        <v>137</v>
      </c>
      <c r="B1791" t="s">
        <v>389</v>
      </c>
      <c r="C1791" t="s">
        <v>112</v>
      </c>
      <c r="D1791" t="s">
        <v>136</v>
      </c>
      <c r="E1791" t="s">
        <v>135</v>
      </c>
      <c r="F1791" t="s">
        <v>295</v>
      </c>
      <c r="G1791" t="s">
        <v>296</v>
      </c>
      <c r="H1791">
        <v>595</v>
      </c>
      <c r="I1791" t="s">
        <v>305</v>
      </c>
      <c r="J1791" t="s">
        <v>133</v>
      </c>
      <c r="K1791" t="s">
        <v>132</v>
      </c>
      <c r="P1791" t="s">
        <v>300</v>
      </c>
      <c r="Q1791" t="s">
        <v>301</v>
      </c>
      <c r="R1791" t="s">
        <v>146</v>
      </c>
      <c r="S1791" t="s">
        <v>145</v>
      </c>
      <c r="AB1791" t="s">
        <v>128</v>
      </c>
      <c r="AC1791">
        <v>2010</v>
      </c>
      <c r="AD1791" s="145">
        <v>6</v>
      </c>
      <c r="AH1791" t="s">
        <v>390</v>
      </c>
    </row>
    <row r="1792" spans="1:34" x14ac:dyDescent="0.25">
      <c r="A1792" t="s">
        <v>137</v>
      </c>
      <c r="B1792" t="s">
        <v>389</v>
      </c>
      <c r="C1792" t="s">
        <v>112</v>
      </c>
      <c r="D1792" t="s">
        <v>136</v>
      </c>
      <c r="E1792" t="s">
        <v>135</v>
      </c>
      <c r="F1792" t="s">
        <v>295</v>
      </c>
      <c r="G1792" t="s">
        <v>296</v>
      </c>
      <c r="H1792">
        <v>595</v>
      </c>
      <c r="I1792" t="s">
        <v>305</v>
      </c>
      <c r="J1792" t="s">
        <v>133</v>
      </c>
      <c r="K1792" t="s">
        <v>132</v>
      </c>
      <c r="P1792" t="s">
        <v>300</v>
      </c>
      <c r="Q1792" t="s">
        <v>301</v>
      </c>
      <c r="R1792" t="s">
        <v>144</v>
      </c>
      <c r="S1792" t="s">
        <v>143</v>
      </c>
      <c r="AB1792" t="s">
        <v>128</v>
      </c>
      <c r="AC1792">
        <v>2010</v>
      </c>
      <c r="AD1792" s="145">
        <v>305</v>
      </c>
      <c r="AH1792" t="s">
        <v>390</v>
      </c>
    </row>
    <row r="1793" spans="1:34" x14ac:dyDescent="0.25">
      <c r="A1793" t="s">
        <v>137</v>
      </c>
      <c r="B1793" t="s">
        <v>389</v>
      </c>
      <c r="C1793" t="s">
        <v>112</v>
      </c>
      <c r="D1793" t="s">
        <v>136</v>
      </c>
      <c r="E1793" t="s">
        <v>135</v>
      </c>
      <c r="F1793" t="s">
        <v>295</v>
      </c>
      <c r="G1793" t="s">
        <v>296</v>
      </c>
      <c r="H1793">
        <v>595</v>
      </c>
      <c r="I1793" t="s">
        <v>305</v>
      </c>
      <c r="J1793" t="s">
        <v>133</v>
      </c>
      <c r="K1793" t="s">
        <v>132</v>
      </c>
      <c r="P1793" t="s">
        <v>300</v>
      </c>
      <c r="Q1793" t="s">
        <v>301</v>
      </c>
      <c r="R1793" t="s">
        <v>142</v>
      </c>
      <c r="S1793" t="s">
        <v>141</v>
      </c>
      <c r="AB1793" t="s">
        <v>128</v>
      </c>
      <c r="AC1793">
        <v>2010</v>
      </c>
      <c r="AD1793" s="145">
        <v>123</v>
      </c>
      <c r="AH1793" t="s">
        <v>390</v>
      </c>
    </row>
    <row r="1794" spans="1:34" x14ac:dyDescent="0.25">
      <c r="A1794" t="s">
        <v>137</v>
      </c>
      <c r="B1794" t="s">
        <v>389</v>
      </c>
      <c r="C1794" t="s">
        <v>112</v>
      </c>
      <c r="D1794" t="s">
        <v>136</v>
      </c>
      <c r="E1794" t="s">
        <v>135</v>
      </c>
      <c r="F1794" t="s">
        <v>295</v>
      </c>
      <c r="G1794" t="s">
        <v>296</v>
      </c>
      <c r="H1794">
        <v>595</v>
      </c>
      <c r="I1794" t="s">
        <v>305</v>
      </c>
      <c r="J1794" t="s">
        <v>133</v>
      </c>
      <c r="K1794" t="s">
        <v>132</v>
      </c>
      <c r="P1794" t="s">
        <v>300</v>
      </c>
      <c r="Q1794" t="s">
        <v>301</v>
      </c>
      <c r="R1794" t="s">
        <v>140</v>
      </c>
      <c r="S1794" t="s">
        <v>139</v>
      </c>
      <c r="AB1794" t="s">
        <v>128</v>
      </c>
      <c r="AC1794">
        <v>2010</v>
      </c>
      <c r="AD1794" s="145">
        <v>324</v>
      </c>
      <c r="AH1794" t="s">
        <v>390</v>
      </c>
    </row>
    <row r="1795" spans="1:34" x14ac:dyDescent="0.25">
      <c r="A1795" t="s">
        <v>137</v>
      </c>
      <c r="B1795" t="s">
        <v>389</v>
      </c>
      <c r="C1795" t="s">
        <v>112</v>
      </c>
      <c r="D1795" t="s">
        <v>136</v>
      </c>
      <c r="E1795" t="s">
        <v>135</v>
      </c>
      <c r="F1795" t="s">
        <v>295</v>
      </c>
      <c r="G1795" t="s">
        <v>296</v>
      </c>
      <c r="H1795">
        <v>595</v>
      </c>
      <c r="I1795" t="s">
        <v>305</v>
      </c>
      <c r="J1795" t="s">
        <v>133</v>
      </c>
      <c r="K1795" t="s">
        <v>132</v>
      </c>
      <c r="P1795" t="s">
        <v>300</v>
      </c>
      <c r="Q1795" t="s">
        <v>301</v>
      </c>
      <c r="R1795" t="s">
        <v>138</v>
      </c>
      <c r="S1795" t="s">
        <v>131</v>
      </c>
      <c r="AB1795" t="s">
        <v>128</v>
      </c>
      <c r="AC1795">
        <v>2010</v>
      </c>
      <c r="AD1795" s="145">
        <v>2184</v>
      </c>
      <c r="AH1795" t="s">
        <v>390</v>
      </c>
    </row>
    <row r="1796" spans="1:34" x14ac:dyDescent="0.25">
      <c r="A1796" t="s">
        <v>137</v>
      </c>
      <c r="B1796" t="s">
        <v>389</v>
      </c>
      <c r="C1796" t="s">
        <v>112</v>
      </c>
      <c r="D1796" t="s">
        <v>136</v>
      </c>
      <c r="E1796" t="s">
        <v>135</v>
      </c>
      <c r="F1796" t="s">
        <v>295</v>
      </c>
      <c r="G1796" t="s">
        <v>296</v>
      </c>
      <c r="H1796">
        <v>595</v>
      </c>
      <c r="I1796" t="s">
        <v>305</v>
      </c>
      <c r="J1796" t="s">
        <v>133</v>
      </c>
      <c r="K1796" t="s">
        <v>132</v>
      </c>
      <c r="P1796" t="s">
        <v>300</v>
      </c>
      <c r="Q1796" t="s">
        <v>301</v>
      </c>
      <c r="R1796" t="s">
        <v>130</v>
      </c>
      <c r="S1796" t="s">
        <v>129</v>
      </c>
      <c r="AB1796" t="s">
        <v>128</v>
      </c>
      <c r="AC1796">
        <v>2010</v>
      </c>
      <c r="AD1796" s="145">
        <v>1150</v>
      </c>
      <c r="AH1796" t="s">
        <v>390</v>
      </c>
    </row>
    <row r="1797" spans="1:34" s="49" customFormat="1" x14ac:dyDescent="0.25">
      <c r="A1797" s="49" t="s">
        <v>137</v>
      </c>
      <c r="B1797" s="49" t="s">
        <v>389</v>
      </c>
      <c r="C1797" s="49" t="s">
        <v>112</v>
      </c>
      <c r="D1797" s="49" t="s">
        <v>136</v>
      </c>
      <c r="E1797" s="49" t="s">
        <v>135</v>
      </c>
      <c r="F1797" s="49" t="s">
        <v>295</v>
      </c>
      <c r="G1797" s="49" t="s">
        <v>296</v>
      </c>
      <c r="H1797" s="49">
        <v>595</v>
      </c>
      <c r="I1797" s="49" t="s">
        <v>305</v>
      </c>
      <c r="J1797" s="49" t="s">
        <v>133</v>
      </c>
      <c r="K1797" s="49" t="s">
        <v>132</v>
      </c>
      <c r="P1797" s="49" t="s">
        <v>302</v>
      </c>
      <c r="Q1797" s="49" t="s">
        <v>131</v>
      </c>
      <c r="R1797" s="49" t="s">
        <v>156</v>
      </c>
      <c r="S1797" s="49" t="s">
        <v>155</v>
      </c>
      <c r="AB1797" s="49" t="s">
        <v>128</v>
      </c>
      <c r="AC1797" s="49">
        <v>2010</v>
      </c>
      <c r="AD1797" s="146">
        <v>41</v>
      </c>
      <c r="AF1797" s="49" t="s">
        <v>858</v>
      </c>
      <c r="AG1797" s="146">
        <f>(AD1797+AD1798+AD1799)*( 1 +AD1807/(AD1806-AD1807))</f>
        <v>386.8273265196342</v>
      </c>
      <c r="AH1797" s="49" t="s">
        <v>390</v>
      </c>
    </row>
    <row r="1798" spans="1:34" s="49" customFormat="1" x14ac:dyDescent="0.25">
      <c r="A1798" s="49" t="s">
        <v>137</v>
      </c>
      <c r="B1798" s="49" t="s">
        <v>389</v>
      </c>
      <c r="C1798" s="49" t="s">
        <v>112</v>
      </c>
      <c r="D1798" s="49" t="s">
        <v>136</v>
      </c>
      <c r="E1798" s="49" t="s">
        <v>135</v>
      </c>
      <c r="F1798" s="49" t="s">
        <v>295</v>
      </c>
      <c r="G1798" s="49" t="s">
        <v>296</v>
      </c>
      <c r="H1798" s="49">
        <v>595</v>
      </c>
      <c r="I1798" s="49" t="s">
        <v>305</v>
      </c>
      <c r="J1798" s="49" t="s">
        <v>133</v>
      </c>
      <c r="K1798" s="49" t="s">
        <v>132</v>
      </c>
      <c r="P1798" s="49" t="s">
        <v>302</v>
      </c>
      <c r="Q1798" s="49" t="s">
        <v>131</v>
      </c>
      <c r="R1798" s="49" t="s">
        <v>154</v>
      </c>
      <c r="S1798" s="49" t="s">
        <v>153</v>
      </c>
      <c r="AB1798" s="49" t="s">
        <v>128</v>
      </c>
      <c r="AC1798" s="49">
        <v>2010</v>
      </c>
      <c r="AD1798" s="146">
        <v>26</v>
      </c>
      <c r="AF1798" s="49" t="s">
        <v>859</v>
      </c>
      <c r="AG1798" s="146">
        <f>(AD1800+AD1801+AD1802+AD1803+AD1804+AD1805)*( 1 +AD1807/(AD1806-AD1807))</f>
        <v>3945.172673480366</v>
      </c>
      <c r="AH1798" s="49" t="s">
        <v>390</v>
      </c>
    </row>
    <row r="1799" spans="1:34" s="49" customFormat="1" x14ac:dyDescent="0.25">
      <c r="A1799" s="49" t="s">
        <v>137</v>
      </c>
      <c r="B1799" s="49" t="s">
        <v>389</v>
      </c>
      <c r="C1799" s="49" t="s">
        <v>112</v>
      </c>
      <c r="D1799" s="49" t="s">
        <v>136</v>
      </c>
      <c r="E1799" s="49" t="s">
        <v>135</v>
      </c>
      <c r="F1799" s="49" t="s">
        <v>295</v>
      </c>
      <c r="G1799" s="49" t="s">
        <v>296</v>
      </c>
      <c r="H1799" s="49">
        <v>595</v>
      </c>
      <c r="I1799" s="49" t="s">
        <v>305</v>
      </c>
      <c r="J1799" s="49" t="s">
        <v>133</v>
      </c>
      <c r="K1799" s="49" t="s">
        <v>132</v>
      </c>
      <c r="P1799" s="49" t="s">
        <v>302</v>
      </c>
      <c r="Q1799" s="49" t="s">
        <v>131</v>
      </c>
      <c r="R1799" s="49" t="s">
        <v>152</v>
      </c>
      <c r="S1799" s="49" t="s">
        <v>151</v>
      </c>
      <c r="AB1799" s="49" t="s">
        <v>128</v>
      </c>
      <c r="AC1799" s="49">
        <v>2010</v>
      </c>
      <c r="AD1799" s="146">
        <v>99</v>
      </c>
      <c r="AF1799" s="49" t="s">
        <v>862</v>
      </c>
      <c r="AG1799" s="146">
        <f>AD1797+AD1798+AD1799+AD1800+ AD1801+AD1802+AD1803+AD1804+AD1805+AD1807</f>
        <v>4332</v>
      </c>
      <c r="AH1799" s="49" t="s">
        <v>390</v>
      </c>
    </row>
    <row r="1800" spans="1:34" s="49" customFormat="1" x14ac:dyDescent="0.25">
      <c r="A1800" s="49" t="s">
        <v>137</v>
      </c>
      <c r="B1800" s="49" t="s">
        <v>389</v>
      </c>
      <c r="C1800" s="49" t="s">
        <v>112</v>
      </c>
      <c r="D1800" s="49" t="s">
        <v>136</v>
      </c>
      <c r="E1800" s="49" t="s">
        <v>135</v>
      </c>
      <c r="F1800" s="49" t="s">
        <v>295</v>
      </c>
      <c r="G1800" s="49" t="s">
        <v>296</v>
      </c>
      <c r="H1800" s="49">
        <v>595</v>
      </c>
      <c r="I1800" s="49" t="s">
        <v>305</v>
      </c>
      <c r="J1800" s="49" t="s">
        <v>133</v>
      </c>
      <c r="K1800" s="49" t="s">
        <v>132</v>
      </c>
      <c r="P1800" s="49" t="s">
        <v>302</v>
      </c>
      <c r="Q1800" s="49" t="s">
        <v>131</v>
      </c>
      <c r="R1800" s="49" t="s">
        <v>150</v>
      </c>
      <c r="S1800" s="49" t="s">
        <v>149</v>
      </c>
      <c r="AB1800" s="49" t="s">
        <v>128</v>
      </c>
      <c r="AC1800" s="49">
        <v>2010</v>
      </c>
      <c r="AD1800" s="146">
        <v>222</v>
      </c>
      <c r="AG1800" s="146"/>
      <c r="AH1800" s="49" t="s">
        <v>390</v>
      </c>
    </row>
    <row r="1801" spans="1:34" s="49" customFormat="1" x14ac:dyDescent="0.25">
      <c r="A1801" s="49" t="s">
        <v>137</v>
      </c>
      <c r="B1801" s="49" t="s">
        <v>389</v>
      </c>
      <c r="C1801" s="49" t="s">
        <v>112</v>
      </c>
      <c r="D1801" s="49" t="s">
        <v>136</v>
      </c>
      <c r="E1801" s="49" t="s">
        <v>135</v>
      </c>
      <c r="F1801" s="49" t="s">
        <v>295</v>
      </c>
      <c r="G1801" s="49" t="s">
        <v>296</v>
      </c>
      <c r="H1801" s="49">
        <v>595</v>
      </c>
      <c r="I1801" s="49" t="s">
        <v>305</v>
      </c>
      <c r="J1801" s="49" t="s">
        <v>133</v>
      </c>
      <c r="K1801" s="49" t="s">
        <v>132</v>
      </c>
      <c r="P1801" s="49" t="s">
        <v>302</v>
      </c>
      <c r="Q1801" s="49" t="s">
        <v>131</v>
      </c>
      <c r="R1801" s="49" t="s">
        <v>148</v>
      </c>
      <c r="S1801" s="49" t="s">
        <v>147</v>
      </c>
      <c r="AB1801" s="49" t="s">
        <v>128</v>
      </c>
      <c r="AC1801" s="49">
        <v>2010</v>
      </c>
      <c r="AD1801" s="146">
        <v>273</v>
      </c>
      <c r="AG1801" s="146"/>
      <c r="AH1801" s="49" t="s">
        <v>390</v>
      </c>
    </row>
    <row r="1802" spans="1:34" s="49" customFormat="1" x14ac:dyDescent="0.25">
      <c r="A1802" s="49" t="s">
        <v>137</v>
      </c>
      <c r="B1802" s="49" t="s">
        <v>389</v>
      </c>
      <c r="C1802" s="49" t="s">
        <v>112</v>
      </c>
      <c r="D1802" s="49" t="s">
        <v>136</v>
      </c>
      <c r="E1802" s="49" t="s">
        <v>135</v>
      </c>
      <c r="F1802" s="49" t="s">
        <v>295</v>
      </c>
      <c r="G1802" s="49" t="s">
        <v>296</v>
      </c>
      <c r="H1802" s="49">
        <v>595</v>
      </c>
      <c r="I1802" s="49" t="s">
        <v>305</v>
      </c>
      <c r="J1802" s="49" t="s">
        <v>133</v>
      </c>
      <c r="K1802" s="49" t="s">
        <v>132</v>
      </c>
      <c r="P1802" s="49" t="s">
        <v>302</v>
      </c>
      <c r="Q1802" s="49" t="s">
        <v>131</v>
      </c>
      <c r="R1802" s="49" t="s">
        <v>146</v>
      </c>
      <c r="S1802" s="49" t="s">
        <v>145</v>
      </c>
      <c r="AB1802" s="49" t="s">
        <v>128</v>
      </c>
      <c r="AC1802" s="49">
        <v>2010</v>
      </c>
      <c r="AD1802" s="146">
        <v>9</v>
      </c>
      <c r="AG1802" s="146"/>
      <c r="AH1802" s="49" t="s">
        <v>390</v>
      </c>
    </row>
    <row r="1803" spans="1:34" s="49" customFormat="1" x14ac:dyDescent="0.25">
      <c r="A1803" s="49" t="s">
        <v>137</v>
      </c>
      <c r="B1803" s="49" t="s">
        <v>389</v>
      </c>
      <c r="C1803" s="49" t="s">
        <v>112</v>
      </c>
      <c r="D1803" s="49" t="s">
        <v>136</v>
      </c>
      <c r="E1803" s="49" t="s">
        <v>135</v>
      </c>
      <c r="F1803" s="49" t="s">
        <v>295</v>
      </c>
      <c r="G1803" s="49" t="s">
        <v>296</v>
      </c>
      <c r="H1803" s="49">
        <v>595</v>
      </c>
      <c r="I1803" s="49" t="s">
        <v>305</v>
      </c>
      <c r="J1803" s="49" t="s">
        <v>133</v>
      </c>
      <c r="K1803" s="49" t="s">
        <v>132</v>
      </c>
      <c r="P1803" s="49" t="s">
        <v>302</v>
      </c>
      <c r="Q1803" s="49" t="s">
        <v>131</v>
      </c>
      <c r="R1803" s="49" t="s">
        <v>144</v>
      </c>
      <c r="S1803" s="49" t="s">
        <v>143</v>
      </c>
      <c r="AB1803" s="49" t="s">
        <v>128</v>
      </c>
      <c r="AC1803" s="49">
        <v>2010</v>
      </c>
      <c r="AD1803" s="146">
        <v>352</v>
      </c>
      <c r="AG1803" s="146"/>
      <c r="AH1803" s="49" t="s">
        <v>390</v>
      </c>
    </row>
    <row r="1804" spans="1:34" s="49" customFormat="1" x14ac:dyDescent="0.25">
      <c r="A1804" s="49" t="s">
        <v>137</v>
      </c>
      <c r="B1804" s="49" t="s">
        <v>389</v>
      </c>
      <c r="C1804" s="49" t="s">
        <v>112</v>
      </c>
      <c r="D1804" s="49" t="s">
        <v>136</v>
      </c>
      <c r="E1804" s="49" t="s">
        <v>135</v>
      </c>
      <c r="F1804" s="49" t="s">
        <v>295</v>
      </c>
      <c r="G1804" s="49" t="s">
        <v>296</v>
      </c>
      <c r="H1804" s="49">
        <v>595</v>
      </c>
      <c r="I1804" s="49" t="s">
        <v>305</v>
      </c>
      <c r="J1804" s="49" t="s">
        <v>133</v>
      </c>
      <c r="K1804" s="49" t="s">
        <v>132</v>
      </c>
      <c r="P1804" s="49" t="s">
        <v>302</v>
      </c>
      <c r="Q1804" s="49" t="s">
        <v>131</v>
      </c>
      <c r="R1804" s="49" t="s">
        <v>142</v>
      </c>
      <c r="S1804" s="49" t="s">
        <v>141</v>
      </c>
      <c r="AB1804" s="49" t="s">
        <v>128</v>
      </c>
      <c r="AC1804" s="49">
        <v>2010</v>
      </c>
      <c r="AD1804" s="146">
        <v>155</v>
      </c>
      <c r="AG1804" s="146"/>
      <c r="AH1804" s="49" t="s">
        <v>390</v>
      </c>
    </row>
    <row r="1805" spans="1:34" s="49" customFormat="1" x14ac:dyDescent="0.25">
      <c r="A1805" s="49" t="s">
        <v>137</v>
      </c>
      <c r="B1805" s="49" t="s">
        <v>389</v>
      </c>
      <c r="C1805" s="49" t="s">
        <v>112</v>
      </c>
      <c r="D1805" s="49" t="s">
        <v>136</v>
      </c>
      <c r="E1805" s="49" t="s">
        <v>135</v>
      </c>
      <c r="F1805" s="49" t="s">
        <v>295</v>
      </c>
      <c r="G1805" s="49" t="s">
        <v>296</v>
      </c>
      <c r="H1805" s="49">
        <v>595</v>
      </c>
      <c r="I1805" s="49" t="s">
        <v>305</v>
      </c>
      <c r="J1805" s="49" t="s">
        <v>133</v>
      </c>
      <c r="K1805" s="49" t="s">
        <v>132</v>
      </c>
      <c r="P1805" s="49" t="s">
        <v>302</v>
      </c>
      <c r="Q1805" s="49" t="s">
        <v>131</v>
      </c>
      <c r="R1805" s="49" t="s">
        <v>140</v>
      </c>
      <c r="S1805" s="49" t="s">
        <v>139</v>
      </c>
      <c r="AB1805" s="49" t="s">
        <v>128</v>
      </c>
      <c r="AC1805" s="49">
        <v>2010</v>
      </c>
      <c r="AD1805" s="146">
        <v>682</v>
      </c>
      <c r="AG1805" s="146"/>
      <c r="AH1805" s="49" t="s">
        <v>390</v>
      </c>
    </row>
    <row r="1806" spans="1:34" s="49" customFormat="1" x14ac:dyDescent="0.25">
      <c r="A1806" s="49" t="s">
        <v>137</v>
      </c>
      <c r="B1806" s="49" t="s">
        <v>389</v>
      </c>
      <c r="C1806" s="49" t="s">
        <v>112</v>
      </c>
      <c r="D1806" s="49" t="s">
        <v>136</v>
      </c>
      <c r="E1806" s="49" t="s">
        <v>135</v>
      </c>
      <c r="F1806" s="49" t="s">
        <v>295</v>
      </c>
      <c r="G1806" s="49" t="s">
        <v>296</v>
      </c>
      <c r="H1806" s="49">
        <v>595</v>
      </c>
      <c r="I1806" s="49" t="s">
        <v>305</v>
      </c>
      <c r="J1806" s="49" t="s">
        <v>133</v>
      </c>
      <c r="K1806" s="49" t="s">
        <v>132</v>
      </c>
      <c r="P1806" s="49" t="s">
        <v>302</v>
      </c>
      <c r="Q1806" s="49" t="s">
        <v>131</v>
      </c>
      <c r="R1806" s="49" t="s">
        <v>138</v>
      </c>
      <c r="S1806" s="49" t="s">
        <v>131</v>
      </c>
      <c r="AB1806" s="49" t="s">
        <v>128</v>
      </c>
      <c r="AC1806" s="49">
        <v>2010</v>
      </c>
      <c r="AD1806" s="146">
        <v>4332</v>
      </c>
      <c r="AG1806" s="146"/>
      <c r="AH1806" s="49" t="s">
        <v>390</v>
      </c>
    </row>
    <row r="1807" spans="1:34" s="49" customFormat="1" x14ac:dyDescent="0.25">
      <c r="A1807" s="49" t="s">
        <v>137</v>
      </c>
      <c r="B1807" s="49" t="s">
        <v>389</v>
      </c>
      <c r="C1807" s="49" t="s">
        <v>112</v>
      </c>
      <c r="D1807" s="49" t="s">
        <v>136</v>
      </c>
      <c r="E1807" s="49" t="s">
        <v>135</v>
      </c>
      <c r="F1807" s="49" t="s">
        <v>295</v>
      </c>
      <c r="G1807" s="49" t="s">
        <v>296</v>
      </c>
      <c r="H1807" s="49">
        <v>595</v>
      </c>
      <c r="I1807" s="49" t="s">
        <v>305</v>
      </c>
      <c r="J1807" s="49" t="s">
        <v>133</v>
      </c>
      <c r="K1807" s="49" t="s">
        <v>132</v>
      </c>
      <c r="P1807" s="49" t="s">
        <v>302</v>
      </c>
      <c r="Q1807" s="49" t="s">
        <v>131</v>
      </c>
      <c r="R1807" s="49" t="s">
        <v>130</v>
      </c>
      <c r="S1807" s="49" t="s">
        <v>129</v>
      </c>
      <c r="AB1807" s="49" t="s">
        <v>128</v>
      </c>
      <c r="AC1807" s="49">
        <v>2010</v>
      </c>
      <c r="AD1807" s="146">
        <v>2473</v>
      </c>
      <c r="AG1807" s="146"/>
      <c r="AH1807" s="49" t="s">
        <v>390</v>
      </c>
    </row>
  </sheetData>
  <pageMargins left="0.7" right="0.7" top="0.78740157499999996" bottom="0.78740157499999996" header="0.3" footer="0.3"/>
  <pageSetup paperSize="9" orientation="portrait" horizontalDpi="4294967293" vertic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5</vt:i4>
      </vt:variant>
    </vt:vector>
  </HeadingPairs>
  <TitlesOfParts>
    <vt:vector size="21" baseType="lpstr">
      <vt:lpstr>TABLES</vt:lpstr>
      <vt:lpstr>emplmtno_2007</vt:lpstr>
      <vt:lpstr>RESULTS_old</vt:lpstr>
      <vt:lpstr>RESULTS</vt:lpstr>
      <vt:lpstr>CALCULATION</vt:lpstr>
      <vt:lpstr>METHODS</vt:lpstr>
      <vt:lpstr>SOURCES</vt:lpstr>
      <vt:lpstr>COMMENTS</vt:lpstr>
      <vt:lpstr>MaGE Project</vt:lpstr>
      <vt:lpstr>ENV Project</vt:lpstr>
      <vt:lpstr>EC Project</vt:lpstr>
      <vt:lpstr>Paper_1 Project</vt:lpstr>
      <vt:lpstr>ILO employment 2007</vt:lpstr>
      <vt:lpstr>ILO unemployment 2007</vt:lpstr>
      <vt:lpstr>ILO employment 2010</vt:lpstr>
      <vt:lpstr>ILO unemployment 2010</vt:lpstr>
      <vt:lpstr>'ILO employment 2010'!ilostat_export</vt:lpstr>
      <vt:lpstr>'ILO unemployment 2010'!ilostat_export</vt:lpstr>
      <vt:lpstr>'ILO employment 2007'!laborsta2C</vt:lpstr>
      <vt:lpstr>'ILO unemployment 2007'!laborsta3E</vt:lpstr>
      <vt:lpstr>'Paper_1 Project'!Unbenannt_1</vt:lpstr>
    </vt:vector>
  </TitlesOfParts>
  <Company>Universität Stuttgart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Beestermöller</dc:creator>
  <cp:lastModifiedBy>Roland</cp:lastModifiedBy>
  <dcterms:created xsi:type="dcterms:W3CDTF">2012-05-03T10:24:32Z</dcterms:created>
  <dcterms:modified xsi:type="dcterms:W3CDTF">2020-10-01T09:32:04Z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icrosoft.ReportingServices.InteractiveReport.Excel.SheetName">
    <vt:i4>4</vt:i4>
  </property>
</Properties>
</file>